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firstSheet="8"/>
  </bookViews>
  <sheets>
    <sheet name="贸易经营风险指标" sheetId="1" r:id="rId1"/>
    <sheet name="逾期超90天未诉" sheetId="2" r:id="rId2"/>
    <sheet name="保证金" sheetId="3" r:id="rId3"/>
    <sheet name="未定价或远期交货业务" sheetId="4" r:id="rId4"/>
    <sheet name="期货（部门在手）" sheetId="7" r:id="rId5"/>
    <sheet name="物流经营风险指标表" sheetId="8" r:id="rId6"/>
    <sheet name="健康科技经营风险指标表" sheetId="9" r:id="rId7"/>
    <sheet name="派尔特逾期统计表" sheetId="10" r:id="rId8"/>
    <sheet name="派尔特逾期明细" sheetId="12" r:id="rId9"/>
  </sheets>
  <externalReferences>
    <externalReference r:id="rId10"/>
    <externalReference r:id="rId11"/>
    <externalReference r:id="rId12"/>
    <externalReference r:id="rId13"/>
    <externalReference r:id="rId14"/>
    <externalReference r:id="rId15"/>
  </externalReferences>
  <definedNames>
    <definedName name="_xlnm._FilterDatabase" localSheetId="4" hidden="1">'期货（部门在手）'!#REF!</definedName>
    <definedName name="_xlnm._FilterDatabase" localSheetId="6" hidden="1">健康科技经营风险指标表!#REF!</definedName>
    <definedName name="a" localSheetId="6" hidden="1">'[1]#REF!'!#REF!</definedName>
    <definedName name="a" localSheetId="5">#REF!</definedName>
    <definedName name="a">#REF!</definedName>
    <definedName name="aa" localSheetId="6" hidden="1">'[1]#REF!'!#REF!</definedName>
    <definedName name="aa" localSheetId="5" hidden="1">#REF!</definedName>
    <definedName name="aa">#REF!</definedName>
    <definedName name="aaa" localSheetId="6" hidden="1">'[1]#REF!'!#REF!</definedName>
    <definedName name="aaa" localSheetId="5" hidden="1">#REF!</definedName>
    <definedName name="aaa">#REF!</definedName>
    <definedName name="aaaaa" localSheetId="6" hidden="1">'[1]#REF!'!#REF!</definedName>
    <definedName name="aaaaa" localSheetId="5" hidden="1">#REF!</definedName>
    <definedName name="aaaaa">#REF!</definedName>
    <definedName name="b" localSheetId="6" hidden="1">'[1]#REF!'!#REF!</definedName>
    <definedName name="b" localSheetId="5" hidden="1">#REF!</definedName>
    <definedName name="b">#REF!</definedName>
    <definedName name="Crystal_1_1_WEBI_DataGrid" localSheetId="6" hidden="1">'[2]#REF!'!$A$8:$F$81</definedName>
    <definedName name="Crystal_1_1_WEBI_DataGrid" localSheetId="5" hidden="1">#REF!</definedName>
    <definedName name="Crystal_1_1_WEBI_DataGrid" hidden="1">#REF!</definedName>
    <definedName name="Crystal_1_1_WEBI_HHeading" localSheetId="6" hidden="1">'[2]#REF!'!$A$7:$F$7</definedName>
    <definedName name="Crystal_1_1_WEBI_HHeading" localSheetId="5" hidden="1">#REF!</definedName>
    <definedName name="Crystal_1_1_WEBI_HHeading" hidden="1">#REF!</definedName>
    <definedName name="Crystal_1_1_WEBI_Table" localSheetId="6" hidden="1">'[2]#REF!'!$A$7:$F$81</definedName>
    <definedName name="Crystal_1_1_WEBI_Table" localSheetId="5" hidden="1">#REF!</definedName>
    <definedName name="Crystal_1_1_WEBI_Table" hidden="1">#REF!</definedName>
    <definedName name="Crystal_2_1_WEBI_DataGrid" localSheetId="6" hidden="1">'[2]#REF!'!$A$8:$F$87</definedName>
    <definedName name="Crystal_2_1_WEBI_DataGrid" localSheetId="5" hidden="1">#REF!</definedName>
    <definedName name="Crystal_2_1_WEBI_DataGrid" hidden="1">#REF!</definedName>
    <definedName name="Crystal_2_1_WEBI_HHeading" localSheetId="6" hidden="1">'[2]#REF!'!$A$7:$F$7</definedName>
    <definedName name="Crystal_2_1_WEBI_HHeading" localSheetId="5" hidden="1">#REF!</definedName>
    <definedName name="Crystal_2_1_WEBI_HHeading" hidden="1">#REF!</definedName>
    <definedName name="Crystal_2_1_WEBI_Table" localSheetId="6" hidden="1">'[2]#REF!'!$A$7:$F$87</definedName>
    <definedName name="Crystal_2_1_WEBI_Table" localSheetId="5" hidden="1">#REF!</definedName>
    <definedName name="Crystal_2_1_WEBI_Table" hidden="1">#REF!</definedName>
    <definedName name="Crystal_3_1_WEBI_DataGrid" localSheetId="6" hidden="1">'[2]#REF!'!$A$8:$F$90</definedName>
    <definedName name="Crystal_3_1_WEBI_DataGrid" localSheetId="5" hidden="1">#REF!</definedName>
    <definedName name="Crystal_3_1_WEBI_DataGrid" hidden="1">#REF!</definedName>
    <definedName name="Crystal_3_1_WEBI_HHeading" localSheetId="6" hidden="1">'[2]#REF!'!$A$7:$F$7</definedName>
    <definedName name="Crystal_3_1_WEBI_HHeading" localSheetId="5" hidden="1">#REF!</definedName>
    <definedName name="Crystal_3_1_WEBI_HHeading" hidden="1">#REF!</definedName>
    <definedName name="Crystal_3_1_WEBI_Table" localSheetId="6" hidden="1">'[2]#REF!'!$A$7:$F$90</definedName>
    <definedName name="Crystal_3_1_WEBI_Table" localSheetId="5" hidden="1">#REF!</definedName>
    <definedName name="Crystal_3_1_WEBI_Table" hidden="1">#REF!</definedName>
    <definedName name="Crystal_4_1_WEBI_DataGrid" localSheetId="6" hidden="1">'[2]#REF!'!$A$8:$F$57</definedName>
    <definedName name="Crystal_4_1_WEBI_DataGrid" localSheetId="5" hidden="1">#REF!</definedName>
    <definedName name="Crystal_4_1_WEBI_DataGrid" hidden="1">#REF!</definedName>
    <definedName name="Crystal_4_1_WEBI_HHeading" localSheetId="6" hidden="1">'[2]#REF!'!$A$7:$F$7</definedName>
    <definedName name="Crystal_4_1_WEBI_HHeading" localSheetId="5" hidden="1">#REF!</definedName>
    <definedName name="Crystal_4_1_WEBI_HHeading" hidden="1">#REF!</definedName>
    <definedName name="Crystal_4_1_WEBI_Table" localSheetId="6" hidden="1">'[2]#REF!'!$A$7:$F$57</definedName>
    <definedName name="Crystal_4_1_WEBI_Table" localSheetId="5" hidden="1">#REF!</definedName>
    <definedName name="Crystal_4_1_WEBI_Table" hidden="1">#REF!</definedName>
    <definedName name="Crystal_5_1_WEBI_DataGrid" localSheetId="6" hidden="1">'[2]#REF!'!$A$8:$F$79</definedName>
    <definedName name="Crystal_5_1_WEBI_DataGrid" localSheetId="5" hidden="1">#REF!</definedName>
    <definedName name="Crystal_5_1_WEBI_DataGrid" hidden="1">#REF!</definedName>
    <definedName name="Crystal_5_1_WEBI_HHeading" localSheetId="6" hidden="1">'[2]#REF!'!$A$7:$F$7</definedName>
    <definedName name="Crystal_5_1_WEBI_HHeading" localSheetId="5" hidden="1">#REF!</definedName>
    <definedName name="Crystal_5_1_WEBI_HHeading" hidden="1">#REF!</definedName>
    <definedName name="Crystal_5_1_WEBI_Table" localSheetId="6" hidden="1">'[2]#REF!'!$A$7:$F$79</definedName>
    <definedName name="Crystal_5_1_WEBI_Table" localSheetId="5" hidden="1">#REF!</definedName>
    <definedName name="Crystal_5_1_WEBI_Table" hidden="1">#REF!</definedName>
    <definedName name="Crystal_6_1_WEBI_DataGrid" localSheetId="6" hidden="1">'[2]#REF!'!$A$8:$F$119</definedName>
    <definedName name="Crystal_6_1_WEBI_DataGrid" localSheetId="5" hidden="1">#REF!</definedName>
    <definedName name="Crystal_6_1_WEBI_DataGrid" hidden="1">#REF!</definedName>
    <definedName name="Crystal_6_1_WEBI_HHeading" localSheetId="6" hidden="1">'[2]#REF!'!$A$7:$F$7</definedName>
    <definedName name="Crystal_6_1_WEBI_HHeading" localSheetId="5" hidden="1">#REF!</definedName>
    <definedName name="Crystal_6_1_WEBI_HHeading" hidden="1">#REF!</definedName>
    <definedName name="Crystal_6_1_WEBI_Table" localSheetId="6" hidden="1">'[2]#REF!'!$A$7:$F$119</definedName>
    <definedName name="Crystal_6_1_WEBI_Table" localSheetId="5" hidden="1">#REF!</definedName>
    <definedName name="Crystal_6_1_WEBI_Table" hidden="1">#REF!</definedName>
    <definedName name="Crystal_7_1_WEBI_DataGrid" localSheetId="6" hidden="1">'[2]#REF!'!$A$10:$H$90</definedName>
    <definedName name="Crystal_7_1_WEBI_DataGrid" localSheetId="5" hidden="1">#REF!</definedName>
    <definedName name="Crystal_7_1_WEBI_DataGrid" hidden="1">#REF!</definedName>
    <definedName name="Crystal_7_1_WEBI_HHeading" localSheetId="6" hidden="1">'[2]#REF!'!$A$9:$H$9</definedName>
    <definedName name="Crystal_7_1_WEBI_HHeading" localSheetId="5" hidden="1">#REF!</definedName>
    <definedName name="Crystal_7_1_WEBI_HHeading" hidden="1">#REF!</definedName>
    <definedName name="Crystal_7_1_WEBI_Table" localSheetId="6" hidden="1">'[2]#REF!'!$A$9:$H$90</definedName>
    <definedName name="Crystal_7_1_WEBI_Table" localSheetId="5" hidden="1">#REF!</definedName>
    <definedName name="Crystal_7_1_WEBI_Table" hidden="1">#REF!</definedName>
    <definedName name="Crystal_8_1_WEBI_DataGrid" localSheetId="6" hidden="1">'[2]#REF!'!$L$10:$R$90</definedName>
    <definedName name="Crystal_8_1_WEBI_DataGrid" localSheetId="5" hidden="1">#REF!</definedName>
    <definedName name="Crystal_8_1_WEBI_DataGrid" hidden="1">#REF!</definedName>
    <definedName name="Crystal_8_1_WEBI_HHeading" localSheetId="6" hidden="1">'[2]#REF!'!$L$9:$R$9</definedName>
    <definedName name="Crystal_8_1_WEBI_HHeading" localSheetId="5" hidden="1">#REF!</definedName>
    <definedName name="Crystal_8_1_WEBI_HHeading" hidden="1">#REF!</definedName>
    <definedName name="Crystal_8_1_WEBI_Table" localSheetId="6" hidden="1">'[2]#REF!'!$L$9:$R$90</definedName>
    <definedName name="Crystal_8_1_WEBI_Table" localSheetId="5" hidden="1">#REF!</definedName>
    <definedName name="Crystal_8_1_WEBI_Table" hidden="1">#REF!</definedName>
    <definedName name="lllllllllll" localSheetId="5" hidden="1">#REF!</definedName>
    <definedName name="lllllllllll">#REF!</definedName>
    <definedName name="sdsd" localSheetId="6" hidden="1">'[1]#REF!'!#REF!</definedName>
    <definedName name="sdsd" localSheetId="5" hidden="1">#REF!</definedName>
    <definedName name="sdsd">#REF!</definedName>
    <definedName name="WebiParam_________________634371881472570913" localSheetId="6" hidden="1">'[2]#REF!'!$B$1</definedName>
    <definedName name="WebiParam_________________634371881472570913" localSheetId="5" hidden="1">#REF!</definedName>
    <definedName name="WebiParam_________________634371881472570913" hidden="1">#REF!</definedName>
    <definedName name="WebiParam_________________634372652113758245" localSheetId="6" hidden="1">'[2]#REF!'!$B$1</definedName>
    <definedName name="WebiParam_________________634372652113758245" localSheetId="5" hidden="1">#REF!</definedName>
    <definedName name="WebiParam_________________634372652113758245" hidden="1">#REF!</definedName>
    <definedName name="WebiParam_________________634372664251461060" localSheetId="6" hidden="1">'[2]#REF!'!$B$1</definedName>
    <definedName name="WebiParam_________________634372664251461060" localSheetId="5" hidden="1">#REF!</definedName>
    <definedName name="WebiParam_________________634372664251461060" hidden="1">#REF!</definedName>
    <definedName name="WebiParam_________________634372666701213021" localSheetId="6" hidden="1">'[2]#REF!'!$B$1</definedName>
    <definedName name="WebiParam_________________634372666701213021" localSheetId="5" hidden="1">#REF!</definedName>
    <definedName name="WebiParam_________________634372666701213021" hidden="1">#REF!</definedName>
    <definedName name="WebiParam_________________634372667327843977" localSheetId="6" hidden="1">'[2]#REF!'!$B$1</definedName>
    <definedName name="WebiParam_________________634372667327843977" localSheetId="5" hidden="1">#REF!</definedName>
    <definedName name="WebiParam_________________634372667327843977" hidden="1">#REF!</definedName>
    <definedName name="WebiParam_________________634372667594555817" localSheetId="6" hidden="1">'[2]#REF!'!$B$1</definedName>
    <definedName name="WebiParam_________________634372667594555817" localSheetId="5" hidden="1">#REF!</definedName>
    <definedName name="WebiParam_________________634372667594555817" hidden="1">#REF!</definedName>
    <definedName name="WebiParam_________________634451168111562500" localSheetId="6" hidden="1">'[2]#REF!'!$B$1</definedName>
    <definedName name="WebiParam_________________634451168111562500" localSheetId="5" hidden="1">#REF!</definedName>
    <definedName name="WebiParam_________________634451168111562500" hidden="1">#REF!</definedName>
    <definedName name="WebiParam_______________from_634408182959687500" localSheetId="6" hidden="1">'[2]#REF!'!$B$1</definedName>
    <definedName name="WebiParam_______________from_634408182959687500" localSheetId="5" hidden="1">#REF!</definedName>
    <definedName name="WebiParam_______________from_634408182959687500" hidden="1">#REF!</definedName>
    <definedName name="WebiParam_______________from_634408990143906250" localSheetId="6" hidden="1">'[2]#REF!'!$B$1</definedName>
    <definedName name="WebiParam_______________from_634408990143906250" localSheetId="5" hidden="1">#REF!</definedName>
    <definedName name="WebiParam_______________from_634408990143906250" hidden="1">#REF!</definedName>
    <definedName name="WebiParam_______________to_634408183006250000" localSheetId="6" hidden="1">'[2]#REF!'!$B$2</definedName>
    <definedName name="WebiParam_______________to_634408183006250000" localSheetId="5" hidden="1">#REF!</definedName>
    <definedName name="WebiParam_______________to_634408183006250000" hidden="1">#REF!</definedName>
    <definedName name="WebiParam_______________to_634408990196562500" localSheetId="6" hidden="1">'[2]#REF!'!$B$2</definedName>
    <definedName name="WebiParam_______________to_634408990196562500" localSheetId="5" hidden="1">#REF!</definedName>
    <definedName name="WebiParam_______________to_634408990196562500" hidden="1">#REF!</definedName>
    <definedName name="WebiParam______634371881428512079" localSheetId="6" hidden="1">'[2]#REF!'!$B$2</definedName>
    <definedName name="WebiParam______634371881428512079" localSheetId="5" hidden="1">#REF!</definedName>
    <definedName name="WebiParam______634371881428512079" hidden="1">#REF!</definedName>
    <definedName name="WebiParam______634372651829042549" localSheetId="6" hidden="1">'[2]#REF!'!$B$2</definedName>
    <definedName name="WebiParam______634372651829042549" localSheetId="5" hidden="1">#REF!</definedName>
    <definedName name="WebiParam______634372651829042549" hidden="1">#REF!</definedName>
    <definedName name="WebiParam______634372664336699876" localSheetId="6" hidden="1">'[2]#REF!'!$B$2</definedName>
    <definedName name="WebiParam______634372664336699876" localSheetId="5" hidden="1">#REF!</definedName>
    <definedName name="WebiParam______634372664336699876" hidden="1">#REF!</definedName>
    <definedName name="WebiParam______634372666613822333" localSheetId="6" hidden="1">'[2]#REF!'!$B$2</definedName>
    <definedName name="WebiParam______634372666613822333" localSheetId="5" hidden="1">#REF!</definedName>
    <definedName name="WebiParam______634372666613822333" hidden="1">#REF!</definedName>
    <definedName name="WebiParam______634372667252653937" localSheetId="6" hidden="1">'[2]#REF!'!$B$2</definedName>
    <definedName name="WebiParam______634372667252653937" localSheetId="5" hidden="1">#REF!</definedName>
    <definedName name="WebiParam______634372667252653937" hidden="1">#REF!</definedName>
    <definedName name="WebiParam______634372667508583809" localSheetId="6" hidden="1">'[2]#REF!'!$B$2</definedName>
    <definedName name="WebiParam______634372667508583809" localSheetId="5" hidden="1">#REF!</definedName>
    <definedName name="WebiParam______634372667508583809" hidden="1">#REF!</definedName>
    <definedName name="艾丝凡" localSheetId="6" hidden="1">'[1]#REF!'!#REF!</definedName>
    <definedName name="艾丝凡" localSheetId="5" hidden="1">#REF!</definedName>
    <definedName name="艾丝凡" hidden="1">'[1]#REF!'!#REF!</definedName>
    <definedName name="部门" localSheetId="5">#REF!</definedName>
    <definedName name="部门">#REF!</definedName>
    <definedName name="部门a" localSheetId="5">#REF!</definedName>
    <definedName name="部门a">#REF!</definedName>
    <definedName name="部门敞口金额" localSheetId="6">[2]部门排名!$C$5:$C$31</definedName>
    <definedName name="部门敞口金额" localSheetId="5">#REF!</definedName>
    <definedName name="部门敞口金额">#REF!</definedName>
    <definedName name="部门库存金额" localSheetId="6">[2]部门排名!$E$5:$E$31</definedName>
    <definedName name="部门库存金额" localSheetId="5">#REF!</definedName>
    <definedName name="部门库存金额">#REF!</definedName>
    <definedName name="部门赊销金额" localSheetId="6">[2]部门排名!$G$5:$G$31</definedName>
    <definedName name="部门赊销金额" localSheetId="5">#REF!</definedName>
    <definedName name="部门赊销金额">#REF!</definedName>
    <definedName name="部门四项金额" localSheetId="6">[2]部门排名!$H$5:$H$31</definedName>
    <definedName name="部门四项金额" localSheetId="5">#REF!</definedName>
    <definedName name="部门四项金额">#REF!</definedName>
    <definedName name="部门已出运未收汇金额" localSheetId="6">[2]部门排名!$F$5:$F$31</definedName>
    <definedName name="部门已出运未收汇金额" localSheetId="5">#REF!</definedName>
    <definedName name="部门已出运未收汇金额">#REF!</definedName>
    <definedName name="部门预付款金额" localSheetId="6">[2]部门排名!$D$5:$D$31</definedName>
    <definedName name="部门预付款金额" localSheetId="5">#REF!</definedName>
    <definedName name="部门预付款金额">#REF!</definedName>
    <definedName name="敞口" localSheetId="5">#REF!</definedName>
    <definedName name="敞口">#REF!</definedName>
    <definedName name="敞口合计" localSheetId="5">OFFSET(#REF!,0,0,1,COUNTA(#REF!)-3)</definedName>
    <definedName name="敞口合计">OFFSET(#REF!,0,0,1,COUNTA(#REF!)-3)</definedName>
    <definedName name="敞口合计加一" localSheetId="5">OFFSET(#REF!,0,0,1,COUNTA(#REF!)-1)</definedName>
    <definedName name="敞口合计加一">OFFSET(#REF!,0,0,1,COUNTA(#REF!)-1)</definedName>
    <definedName name="出口签约" localSheetId="5">OFFSET(#REF!,0,0,1,COUNTA(#REF!)-2)</definedName>
    <definedName name="出口签约">OFFSET(#REF!,0,0,1,COUNTA(#REF!)-2)</definedName>
    <definedName name="出口签约减一" localSheetId="6">OFFSET([2]签约!$C$13,0,0,1,COUNTA([2]签约!$A$13:$IV$13)-3)</definedName>
    <definedName name="出口签约减一" localSheetId="5">OFFSET(#REF!,0,0,1,COUNTA(#REF!)-3)</definedName>
    <definedName name="出口签约减一">OFFSET(#REF!,0,0,1,COUNTA(#REF!)-3)</definedName>
    <definedName name="鹅鹅鹅" localSheetId="6" hidden="1">'[1]#REF!'!#REF!</definedName>
    <definedName name="鹅鹅鹅" localSheetId="5" hidden="1">#REF!</definedName>
    <definedName name="鹅鹅鹅" hidden="1">'[1]#REF!'!#REF!</definedName>
    <definedName name="钢结构" localSheetId="5">OFFSET(#REF!,0,0,1,COUNTA(#REF!)-2)</definedName>
    <definedName name="进口签约" localSheetId="5">OFFSET(#REF!,0,0,1,COUNTA(#REF!)-2)</definedName>
    <definedName name="进口签约">OFFSET(#REF!,0,0,1,COUNTA(#REF!)-2)</definedName>
    <definedName name="进口签约减一" localSheetId="6">OFFSET([2]签约!$C$5,0,0,1,COUNTA([2]签约!$A$5:$IV$5)-3)</definedName>
    <definedName name="进口签约减一" localSheetId="5">OFFSET(#REF!,0,0,1,COUNTA(#REF!)-3)</definedName>
    <definedName name="进口签约减一">OFFSET(#REF!,0,0,1,COUNTA(#REF!)-3)</definedName>
    <definedName name="库存" localSheetId="5">#REF!</definedName>
    <definedName name="库存">#REF!</definedName>
    <definedName name="库存合计" localSheetId="5">OFFSET(#REF!,0,0,1,COUNTA(#REF!)-3)</definedName>
    <definedName name="库存合计">OFFSET(#REF!,0,0,1,COUNTA(#REF!)-3)</definedName>
    <definedName name="库存合计加一" localSheetId="5">OFFSET(#REF!,0,0,1,COUNTA(#REF!)-1)</definedName>
    <definedName name="库存合计加一">OFFSET(#REF!,0,0,1,COUNTA(#REF!)-1)</definedName>
    <definedName name="内贸签约" localSheetId="5">OFFSET(#REF!,0,0,1,COUNTA(#REF!)-2)</definedName>
    <definedName name="内贸签约">OFFSET(#REF!,0,0,1,COUNTA(#REF!)-2)</definedName>
    <definedName name="内贸签约减一" localSheetId="6">OFFSET([2]签约!$C$9,0,0,1,COUNTA([2]签约!$A$9:$IV$9)-3)</definedName>
    <definedName name="内贸签约减一" localSheetId="5">OFFSET(#REF!,0,0,1,COUNTA(#REF!)-3)</definedName>
    <definedName name="内贸签约减一">OFFSET(#REF!,0,0,1,COUNTA(#REF!)-3)</definedName>
    <definedName name="签约周次" localSheetId="5">OFFSET(#REF!,0,0,1,COUNTA(#REF!)-1)</definedName>
    <definedName name="签约周次">OFFSET(#REF!,0,0,1,COUNTA(#REF!)-1)</definedName>
    <definedName name="赊销" localSheetId="5">#REF!</definedName>
    <definedName name="赊销">#REF!</definedName>
    <definedName name="赊销合计" localSheetId="5">OFFSET(#REF!,0,0,1,COUNTA(#REF!)-3)</definedName>
    <definedName name="赊销合计">OFFSET(#REF!,0,0,1,COUNTA(#REF!)-3)</definedName>
    <definedName name="赊销合计加一" localSheetId="5">OFFSET(#REF!,0,0,1,COUNTA(#REF!)-1)</definedName>
    <definedName name="赊销合计加一">OFFSET(#REF!,0,0,1,COUNTA(#REF!)-1)</definedName>
    <definedName name="数据行1" localSheetId="5">OFFSET(#REF!,0,0,1,COUNTA(#REF!))</definedName>
    <definedName name="数据行1">OFFSET(#REF!,0,0,1,COUNTA(#REF!))</definedName>
    <definedName name="四项" localSheetId="5">#REF!</definedName>
    <definedName name="四项">#REF!</definedName>
    <definedName name="四项合计" localSheetId="5">OFFSET(#REF!,0,0,1,COUNTA(#REF!)-3)</definedName>
    <definedName name="四项合计">OFFSET(#REF!,0,0,1,COUNTA(#REF!)-3)</definedName>
    <definedName name="四项合计加一" localSheetId="5">OFFSET(#REF!,0,0,1,COUNTA(#REF!)-1)</definedName>
    <definedName name="四项合计加一">OFFSET(#REF!,0,0,1,COUNTA(#REF!)-1)</definedName>
    <definedName name="已出运未收汇" localSheetId="5">#REF!</definedName>
    <definedName name="已出运未收汇">#REF!</definedName>
    <definedName name="已出运未收汇合计" localSheetId="5">OFFSET(#REF!,0,0,1,COUNTA(#REF!)-3)</definedName>
    <definedName name="已出运未收汇合计">OFFSET(#REF!,0,0,1,COUNTA(#REF!)-3)</definedName>
    <definedName name="已出运未收汇合计加一" localSheetId="5">OFFSET(#REF!,0,0,1,COUNTA(#REF!)-1)</definedName>
    <definedName name="已出运未收汇合计加一">OFFSET(#REF!,0,0,1,COUNTA(#REF!)-1)</definedName>
    <definedName name="逾期" localSheetId="6" hidden="1">'[1]#REF!'!#REF!</definedName>
    <definedName name="逾期" localSheetId="5" hidden="1">#REF!</definedName>
    <definedName name="逾期">#REF!</definedName>
    <definedName name="预付款" localSheetId="5">#REF!</definedName>
    <definedName name="预付款">#REF!</definedName>
    <definedName name="预付款合计" localSheetId="5">OFFSET(#REF!,0,0,1,COUNTA(#REF!)-3)</definedName>
    <definedName name="预付款合计">OFFSET(#REF!,0,0,1,COUNTA(#REF!)-3)</definedName>
    <definedName name="预付款合计加一" localSheetId="5">OFFSET(#REF!,0,0,1,COUNTA(#REF!)-1)</definedName>
    <definedName name="预付款合计加一">OFFSET(#REF!,0,0,1,COUNTA(#REF!)-1)</definedName>
    <definedName name="周次" localSheetId="5">OFFSET(#REF!,0,0,1,COUNTA(#REF!)-2)</definedName>
    <definedName name="周次">OFFSET(#REF!,0,0,1,COUNTA(#REF!)-2)</definedName>
    <definedName name="_xlnm._FilterDatabase" localSheetId="7" hidden="1">派尔特逾期统计表!$A$3:$AV$26</definedName>
    <definedName name="科目余额表">#REF!</definedName>
    <definedName name="应收">[4]美元科目余额表!$B$1:$T$101</definedName>
    <definedName name="_xlnm._FilterDatabase" localSheetId="8" hidden="1">派尔特逾期明细!$A$1:$XEW$380</definedName>
    <definedName name="科目余额表" localSheetId="8">#REF!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Panther</author>
    <author>itg</author>
  </authors>
  <commentList>
    <comment ref="J7" authorId="0">
      <text>
        <r>
          <rPr>
            <b/>
            <sz val="9"/>
            <rFont val="宋体"/>
            <charset val="134"/>
          </rPr>
          <t>Panther:</t>
        </r>
        <r>
          <rPr>
            <sz val="9"/>
            <rFont val="宋体"/>
            <charset val="134"/>
          </rPr>
          <t xml:space="preserve">
多付的9615抵扣2475
</t>
        </r>
      </text>
    </comment>
    <comment ref="H8" authorId="1">
      <text>
        <r>
          <rPr>
            <b/>
            <sz val="9"/>
            <rFont val="宋体"/>
            <charset val="134"/>
          </rPr>
          <t>itg:</t>
        </r>
        <r>
          <rPr>
            <sz val="9"/>
            <rFont val="宋体"/>
            <charset val="134"/>
          </rPr>
          <t xml:space="preserve">
其中474562是美国下单给派尔特墨西哥</t>
        </r>
      </text>
    </comment>
    <comment ref="H25" authorId="0">
      <text>
        <r>
          <rPr>
            <b/>
            <sz val="9"/>
            <rFont val="宋体"/>
            <charset val="134"/>
          </rPr>
          <t>Panther:</t>
        </r>
        <r>
          <rPr>
            <sz val="9"/>
            <rFont val="宋体"/>
            <charset val="134"/>
          </rPr>
          <t xml:space="preserve">
手续费</t>
        </r>
      </text>
    </comment>
    <comment ref="A28" authorId="1">
      <text>
        <r>
          <rPr>
            <b/>
            <sz val="9"/>
            <rFont val="宋体"/>
            <charset val="134"/>
          </rPr>
          <t>itg：</t>
        </r>
        <r>
          <rPr>
            <sz val="9"/>
            <rFont val="宋体"/>
            <charset val="134"/>
          </rPr>
          <t xml:space="preserve">
穿透至全资子公司香港派尔特项下应收账款</t>
        </r>
      </text>
    </comment>
    <comment ref="J29" authorId="0">
      <text>
        <r>
          <rPr>
            <b/>
            <sz val="9"/>
            <rFont val="宋体"/>
            <charset val="134"/>
          </rPr>
          <t>Panther:</t>
        </r>
        <r>
          <rPr>
            <sz val="9"/>
            <rFont val="宋体"/>
            <charset val="134"/>
          </rPr>
          <t xml:space="preserve">
24.3月余额</t>
        </r>
      </text>
    </comment>
    <comment ref="J30" authorId="0">
      <text>
        <r>
          <rPr>
            <b/>
            <sz val="9"/>
            <rFont val="宋体"/>
            <charset val="134"/>
          </rPr>
          <t>Panther:</t>
        </r>
        <r>
          <rPr>
            <sz val="9"/>
            <rFont val="宋体"/>
            <charset val="134"/>
          </rPr>
          <t xml:space="preserve">
23.7月</t>
        </r>
      </text>
    </comment>
    <comment ref="H31" authorId="0">
      <text>
        <r>
          <rPr>
            <b/>
            <sz val="9"/>
            <rFont val="宋体"/>
            <charset val="134"/>
          </rPr>
          <t>Panther:</t>
        </r>
        <r>
          <rPr>
            <sz val="9"/>
            <rFont val="宋体"/>
            <charset val="134"/>
          </rPr>
          <t xml:space="preserve">
24-10月</t>
        </r>
      </text>
    </comment>
  </commentList>
</comments>
</file>

<file path=xl/comments2.xml><?xml version="1.0" encoding="utf-8"?>
<comments xmlns="http://schemas.openxmlformats.org/spreadsheetml/2006/main">
  <authors>
    <author>Panther</author>
    <author>itg</author>
    <author>Administrator</author>
  </authors>
  <commentList>
    <comment ref="H14" authorId="0">
      <text>
        <r>
          <rPr>
            <b/>
            <sz val="9"/>
            <rFont val="宋体"/>
            <charset val="134"/>
          </rPr>
          <t>15483 ，合计打款金额104574</t>
        </r>
        <r>
          <rPr>
            <sz val="9"/>
            <rFont val="宋体"/>
            <charset val="134"/>
          </rPr>
          <t xml:space="preserve">
</t>
        </r>
      </text>
    </comment>
    <comment ref="H20" authorId="0">
      <text>
        <r>
          <rPr>
            <sz val="9"/>
            <rFont val="宋体"/>
            <charset val="134"/>
          </rPr>
          <t xml:space="preserve">24.11.18调整PJ24-839多汇款的350.补到PJ23-890订单上，
</t>
        </r>
      </text>
    </comment>
    <comment ref="E28" authorId="1">
      <text>
        <r>
          <rPr>
            <b/>
            <sz val="9"/>
            <rFont val="宋体"/>
            <charset val="134"/>
          </rPr>
          <t>itg:</t>
        </r>
        <r>
          <rPr>
            <sz val="9"/>
            <rFont val="宋体"/>
            <charset val="134"/>
          </rPr>
          <t xml:space="preserve">
怎么处理？</t>
        </r>
      </text>
    </comment>
    <comment ref="H33" authorId="0">
      <text>
        <r>
          <rPr>
            <b/>
            <sz val="9"/>
            <rFont val="宋体"/>
            <charset val="134"/>
          </rPr>
          <t>2025.1月收到</t>
        </r>
        <r>
          <rPr>
            <sz val="9"/>
            <rFont val="宋体"/>
            <charset val="134"/>
          </rPr>
          <t xml:space="preserve">
</t>
        </r>
      </text>
    </comment>
    <comment ref="H37" authorId="0">
      <text>
        <r>
          <rPr>
            <sz val="9"/>
            <rFont val="宋体"/>
            <charset val="134"/>
          </rPr>
          <t>24.9月收038订单：7740元；②2月收到039订单20000</t>
        </r>
      </text>
    </comment>
    <comment ref="B68" authorId="0">
      <text>
        <r>
          <rPr>
            <b/>
            <sz val="9"/>
            <rFont val="宋体"/>
            <charset val="134"/>
          </rPr>
          <t>Panther:</t>
        </r>
        <r>
          <rPr>
            <sz val="9"/>
            <rFont val="宋体"/>
            <charset val="134"/>
          </rPr>
          <t xml:space="preserve">
报关单位是panther 美国</t>
        </r>
      </text>
    </comment>
    <comment ref="H69" authorId="0">
      <text>
        <r>
          <rPr>
            <b/>
            <sz val="9"/>
            <rFont val="宋体"/>
            <charset val="134"/>
          </rPr>
          <t>Panther:</t>
        </r>
        <r>
          <rPr>
            <sz val="9"/>
            <rFont val="宋体"/>
            <charset val="134"/>
          </rPr>
          <t xml:space="preserve">
客户多付预付款</t>
        </r>
      </text>
    </comment>
    <comment ref="U69" authorId="0">
      <text/>
    </comment>
    <comment ref="H100" authorId="0">
      <text>
        <r>
          <rPr>
            <sz val="9"/>
            <rFont val="宋体"/>
            <charset val="134"/>
          </rPr>
          <t>24.9月收到</t>
        </r>
      </text>
    </comment>
    <comment ref="E101" authorId="0">
      <text>
        <r>
          <rPr>
            <sz val="9"/>
            <rFont val="宋体"/>
            <charset val="134"/>
          </rPr>
          <t>9月发货的</t>
        </r>
      </text>
    </comment>
    <comment ref="V104" authorId="2">
      <text>
        <r>
          <rPr>
            <b/>
            <sz val="9"/>
            <rFont val="宋体"/>
            <charset val="134"/>
          </rPr>
          <t>Administrator:</t>
        </r>
        <r>
          <rPr>
            <sz val="9"/>
            <rFont val="宋体"/>
            <charset val="134"/>
          </rPr>
          <t xml:space="preserve">
4月调整运费</t>
        </r>
      </text>
    </comment>
    <comment ref="E114" authorId="0">
      <text>
        <r>
          <rPr>
            <sz val="9"/>
            <rFont val="宋体"/>
            <charset val="134"/>
          </rPr>
          <t xml:space="preserve">9月桥英与韩姐对账，之前挂账的是墨西哥，说后期美国来付款，因此10月份调到美国名下
</t>
        </r>
      </text>
    </comment>
    <comment ref="V165" authorId="2">
      <text>
        <r>
          <rPr>
            <b/>
            <sz val="9"/>
            <rFont val="宋体"/>
            <charset val="134"/>
          </rPr>
          <t>Administrator:</t>
        </r>
        <r>
          <rPr>
            <sz val="9"/>
            <rFont val="宋体"/>
            <charset val="134"/>
          </rPr>
          <t xml:space="preserve">
</t>
        </r>
      </text>
    </comment>
    <comment ref="S166" authorId="2">
      <text>
        <r>
          <rPr>
            <b/>
            <sz val="9"/>
            <rFont val="宋体"/>
            <charset val="134"/>
          </rPr>
          <t>Administrator:</t>
        </r>
        <r>
          <rPr>
            <sz val="9"/>
            <rFont val="宋体"/>
            <charset val="134"/>
          </rPr>
          <t xml:space="preserve">
已收LC，未入在途</t>
        </r>
      </text>
    </comment>
    <comment ref="V166" authorId="2">
      <text>
        <r>
          <rPr>
            <b/>
            <sz val="9"/>
            <rFont val="宋体"/>
            <charset val="134"/>
          </rPr>
          <t>Administrator:</t>
        </r>
        <r>
          <rPr>
            <sz val="9"/>
            <rFont val="宋体"/>
            <charset val="134"/>
          </rPr>
          <t xml:space="preserve">
3月已付LC ，未入账</t>
        </r>
      </text>
    </comment>
    <comment ref="V212" authorId="2">
      <text>
        <r>
          <rPr>
            <b/>
            <sz val="9"/>
            <rFont val="宋体"/>
            <charset val="134"/>
          </rPr>
          <t>Administrator:</t>
        </r>
        <r>
          <rPr>
            <sz val="9"/>
            <rFont val="宋体"/>
            <charset val="134"/>
          </rPr>
          <t xml:space="preserve">
4月调整运费，冲预收</t>
        </r>
      </text>
    </comment>
    <comment ref="H227" authorId="0">
      <text>
        <r>
          <rPr>
            <b/>
            <sz val="9"/>
            <rFont val="宋体"/>
            <charset val="134"/>
          </rPr>
          <t>25.2月收款1375</t>
        </r>
        <r>
          <rPr>
            <sz val="9"/>
            <rFont val="宋体"/>
            <charset val="134"/>
          </rPr>
          <t xml:space="preserve">
</t>
        </r>
      </text>
    </comment>
    <comment ref="T236" authorId="1">
      <text>
        <r>
          <rPr>
            <b/>
            <sz val="9"/>
            <rFont val="宋体"/>
            <charset val="134"/>
          </rPr>
          <t>itg:</t>
        </r>
        <r>
          <rPr>
            <sz val="9"/>
            <rFont val="宋体"/>
            <charset val="134"/>
          </rPr>
          <t xml:space="preserve">
什么意思？</t>
        </r>
      </text>
    </comment>
    <comment ref="H238" authorId="0">
      <text>
        <r>
          <rPr>
            <b/>
            <sz val="9"/>
            <rFont val="宋体"/>
            <charset val="134"/>
          </rPr>
          <t>Panther:</t>
        </r>
        <r>
          <rPr>
            <sz val="9"/>
            <rFont val="宋体"/>
            <charset val="134"/>
          </rPr>
          <t xml:space="preserve">
3100 运费</t>
        </r>
      </text>
    </comment>
    <comment ref="H241" authorId="0">
      <text>
        <r>
          <rPr>
            <b/>
            <sz val="9"/>
            <rFont val="宋体"/>
            <charset val="134"/>
          </rPr>
          <t xml:space="preserve">25.2月收款2515
</t>
        </r>
      </text>
    </comment>
    <comment ref="S267" authorId="0">
      <text>
        <r>
          <rPr>
            <b/>
            <sz val="9"/>
            <rFont val="宋体"/>
            <charset val="134"/>
          </rPr>
          <t>Panther:</t>
        </r>
        <r>
          <rPr>
            <sz val="9"/>
            <rFont val="宋体"/>
            <charset val="134"/>
          </rPr>
          <t xml:space="preserve">
LC 244582
</t>
        </r>
      </text>
    </comment>
    <comment ref="V334" authorId="0">
      <text>
        <r>
          <rPr>
            <b/>
            <sz val="9"/>
            <rFont val="宋体"/>
            <charset val="134"/>
          </rPr>
          <t>Panther:</t>
        </r>
        <r>
          <rPr>
            <sz val="9"/>
            <rFont val="宋体"/>
            <charset val="134"/>
          </rPr>
          <t xml:space="preserve">
4-30日支付10692+8450， 多付240 是多发了4把， ERP 在其他订单里已补推了3把，剩余1把未推 
</t>
        </r>
      </text>
    </comment>
    <comment ref="V354" authorId="1">
      <text>
        <r>
          <rPr>
            <b/>
            <sz val="9"/>
            <rFont val="宋体"/>
            <charset val="134"/>
          </rPr>
          <t>itg:</t>
        </r>
        <r>
          <rPr>
            <sz val="9"/>
            <rFont val="宋体"/>
            <charset val="134"/>
          </rPr>
          <t xml:space="preserve">
没有逾期？是否能调账</t>
        </r>
      </text>
    </comment>
    <comment ref="V355" authorId="1">
      <text>
        <r>
          <rPr>
            <b/>
            <sz val="9"/>
            <rFont val="宋体"/>
            <charset val="134"/>
          </rPr>
          <t>itg:</t>
        </r>
        <r>
          <rPr>
            <sz val="9"/>
            <rFont val="宋体"/>
            <charset val="134"/>
          </rPr>
          <t xml:space="preserve">
没有逾期？是否能调账
</t>
        </r>
      </text>
    </comment>
    <comment ref="E378" authorId="0">
      <text>
        <r>
          <rPr>
            <b/>
            <sz val="9"/>
            <rFont val="宋体"/>
            <charset val="134"/>
          </rPr>
          <t>Panther:</t>
        </r>
        <r>
          <rPr>
            <sz val="9"/>
            <rFont val="宋体"/>
            <charset val="134"/>
          </rPr>
          <t xml:space="preserve">
5月发货</t>
        </r>
      </text>
    </comment>
  </commentList>
</comments>
</file>

<file path=xl/sharedStrings.xml><?xml version="1.0" encoding="utf-8"?>
<sst xmlns="http://schemas.openxmlformats.org/spreadsheetml/2006/main" count="83201" uniqueCount="13574">
  <si>
    <t>贸易经营风险指标表     2025/05/15</t>
  </si>
  <si>
    <t>一、逾期还款业务</t>
  </si>
  <si>
    <t>板群</t>
  </si>
  <si>
    <t>经营单位</t>
  </si>
  <si>
    <t>二级部门</t>
  </si>
  <si>
    <t>合同号</t>
  </si>
  <si>
    <t>业务类型</t>
  </si>
  <si>
    <t>客户</t>
  </si>
  <si>
    <t>产品</t>
  </si>
  <si>
    <t>金额/万元</t>
  </si>
  <si>
    <t>到期日</t>
  </si>
  <si>
    <t>逾期天数</t>
  </si>
  <si>
    <t>逾期账龄</t>
  </si>
  <si>
    <t>逾期事由</t>
  </si>
  <si>
    <t>保证金比例</t>
  </si>
  <si>
    <t>本期还款/万元</t>
  </si>
  <si>
    <t>上周还款计划</t>
  </si>
  <si>
    <t>本周还款计划</t>
  </si>
  <si>
    <t>库存地点</t>
  </si>
  <si>
    <t>输单员</t>
  </si>
  <si>
    <t>业务负责人</t>
  </si>
  <si>
    <t>部门在手(万元)</t>
  </si>
  <si>
    <t>集团在手(万元)</t>
  </si>
  <si>
    <t>部门占用(万元)</t>
  </si>
  <si>
    <t>集团占用(万元)</t>
  </si>
  <si>
    <t>压降措施标准</t>
  </si>
  <si>
    <t>客商族群</t>
  </si>
  <si>
    <t>备注</t>
  </si>
  <si>
    <t>铁矿业务集群</t>
  </si>
  <si>
    <t>较上期减少183.03万元</t>
  </si>
  <si>
    <t>国贸矿业</t>
  </si>
  <si>
    <t>较上期增加4.41万元</t>
  </si>
  <si>
    <t>国贸矿业-</t>
  </si>
  <si>
    <t>GMKY-XHRFJR-ZZ240826</t>
  </si>
  <si>
    <t>内贸自营</t>
  </si>
  <si>
    <t>上海新湖瑞丰金融服务有限公司</t>
  </si>
  <si>
    <t>铁矿粉-NP</t>
  </si>
  <si>
    <t>2025-04-30</t>
  </si>
  <si>
    <t>30天(含)内</t>
  </si>
  <si>
    <t>控货逾期未收款</t>
  </si>
  <si>
    <t>4.22结算，确认结算单后7个工作日结清货款，最迟付款日4.30，下游未来款</t>
  </si>
  <si>
    <t>未关联</t>
  </si>
  <si>
    <t>苏文桓</t>
  </si>
  <si>
    <t>钟懿</t>
  </si>
  <si>
    <t>新湖集团</t>
  </si>
  <si>
    <t>国贸矿产</t>
  </si>
  <si>
    <t>较上期减少190.75万元</t>
  </si>
  <si>
    <t>国贸矿产-</t>
  </si>
  <si>
    <t>GMKC-CPI-SJHT/HNJAJMYYY231120-</t>
  </si>
  <si>
    <t>转口合作</t>
  </si>
  <si>
    <t>SONG YUEH INDUSTRIAL CO.,LTD.</t>
  </si>
  <si>
    <t>瘦煤</t>
  </si>
  <si>
    <t>2023-12-29</t>
  </si>
  <si>
    <t>180天以上</t>
  </si>
  <si>
    <t>已开启仲裁流程，已签署和解协议</t>
  </si>
  <si>
    <t>进口直运仓库</t>
  </si>
  <si>
    <t>李嘉铭</t>
  </si>
  <si>
    <t>袁央泱</t>
  </si>
  <si>
    <t>发律师函、财产保全、诉讼仲裁等；暂停新签约</t>
  </si>
  <si>
    <t>国贸冶矿</t>
  </si>
  <si>
    <t>较上期增加3.31万元</t>
  </si>
  <si>
    <t>国贸冶矿-</t>
  </si>
  <si>
    <t>GMYK-SDLS-ZN240624</t>
  </si>
  <si>
    <t>山东联晟能源有限公司</t>
  </si>
  <si>
    <t>2025-05-08</t>
  </si>
  <si>
    <t>4.24已确认结算，5.8应收尾款，因链条太长已逾期，已发送逾期通知</t>
  </si>
  <si>
    <t>内贸直运仓库</t>
  </si>
  <si>
    <t>黄诗言</t>
  </si>
  <si>
    <t>张楠</t>
  </si>
  <si>
    <t>电话催款/催货</t>
  </si>
  <si>
    <t>铁矿资源</t>
  </si>
  <si>
    <t>较上期无变化</t>
  </si>
  <si>
    <t>铁矿混配</t>
  </si>
  <si>
    <t>钢铁业务集群</t>
  </si>
  <si>
    <t>较上期减少4976.71万元</t>
  </si>
  <si>
    <t>厦门国贸金属</t>
  </si>
  <si>
    <t>较上期减少4292.32万元</t>
  </si>
  <si>
    <t>天津长材事业一部</t>
  </si>
  <si>
    <t>宝冶奉贤项目</t>
  </si>
  <si>
    <t>内贸销售</t>
  </si>
  <si>
    <t>上海宝冶集团有限公司</t>
  </si>
  <si>
    <t>盘扣脚手架</t>
  </si>
  <si>
    <t>2025-03-01</t>
  </si>
  <si>
    <t>30-90天(含)</t>
  </si>
  <si>
    <t>赊销逾期未收款</t>
  </si>
  <si>
    <t>本周未回款，催客户5月回款</t>
  </si>
  <si>
    <t>黄智</t>
  </si>
  <si>
    <t>林杰彬</t>
  </si>
  <si>
    <t>中国五矿系</t>
  </si>
  <si>
    <t>宝冶江桥项目</t>
  </si>
  <si>
    <t>XS-KR24Z中国五冶集团佘山北项目</t>
  </si>
  <si>
    <t>中国五冶集团有限公司</t>
  </si>
  <si>
    <t>盘螺</t>
  </si>
  <si>
    <t>2025-05-05</t>
  </si>
  <si>
    <t>预计5月回款</t>
  </si>
  <si>
    <t>厦门建材事业二部</t>
  </si>
  <si>
    <t>较上期增加24.91万元</t>
  </si>
  <si>
    <t>【2024下半年11月】【泉华】（3000吨）</t>
  </si>
  <si>
    <t>晋江市泉华金属材料有限公司</t>
  </si>
  <si>
    <t>中厚板</t>
  </si>
  <si>
    <t>2025-02-15</t>
  </si>
  <si>
    <t>0.1600</t>
  </si>
  <si>
    <t>长协合同滚动提货中，已催促客户尽快来款提货</t>
  </si>
  <si>
    <t>刘乐乐</t>
  </si>
  <si>
    <t>张年约</t>
  </si>
  <si>
    <t>驻点催款/催货；暂停新签约</t>
  </si>
  <si>
    <t>【2025上半年1月】【泉华】（3000吨）</t>
  </si>
  <si>
    <t>【2025上半年2月】股份b（2000吨）</t>
  </si>
  <si>
    <t>【2025上半年2月】金属a（3000吨）</t>
  </si>
  <si>
    <t>【工】中建八局-重庆南川城市基础设施提升项目（500万/75天）-重庆园业实业（集团）有限公司-重庆</t>
  </si>
  <si>
    <t>中国建筑第八工程局有限公司</t>
  </si>
  <si>
    <t>三级螺纹钢</t>
  </si>
  <si>
    <t>2024-09-30</t>
  </si>
  <si>
    <t>反馈正在走付款流程，预计5.16前支付，该项目最近一次回款金额及时间：50.4万/2024.9.30</t>
  </si>
  <si>
    <t>反馈正在走付款流程，预计5.31前支付，该项目最近一次回款金额及时间：50.4万/2024.9.30</t>
  </si>
  <si>
    <t>乔琨</t>
  </si>
  <si>
    <t>中国建筑系</t>
  </si>
  <si>
    <t>2024-10-30</t>
  </si>
  <si>
    <t>2024-11-30</t>
  </si>
  <si>
    <t>90-180天(含)</t>
  </si>
  <si>
    <t>【工】中建八局--国贸天琴和苑项目（1000万/90天）-国贸地产-福州</t>
  </si>
  <si>
    <t>2024-08-05</t>
  </si>
  <si>
    <t>八局东南节前回款软件园项目260.39万元，绿发项目475.29万元，4月共回款1147.6万元，5月计划回款400万元，最近一次回款金额及时间：212.65万/2025.3.28</t>
  </si>
  <si>
    <t>5月份计划回款400万元，暂不确定具体项目，预计下周开始陆续回款，最近一次回款金额及时间：212.65万/2025.3.28</t>
  </si>
  <si>
    <t>邱诗怡</t>
  </si>
  <si>
    <t>陈晓钰</t>
  </si>
  <si>
    <t>2024-09-05</t>
  </si>
  <si>
    <t>【工】中建八局-颂原公馆-1000万/90天-国贸地产-福州</t>
  </si>
  <si>
    <t>2024-07-10</t>
  </si>
  <si>
    <t>八局东南节前回款软件园项目260.39万元，绿发项目475.29万元，4月共回款1147.6万元，5月计划回款400万元，最近一次回款金额及时间：135万/2025.1.9</t>
  </si>
  <si>
    <t>5月份计划回款400万元，暂不确定具体项目，预计下周开始陆续回款，最近一次回款金额及时间：135万/2025.1.9</t>
  </si>
  <si>
    <t>2024-08-10</t>
  </si>
  <si>
    <t>2024-09-10</t>
  </si>
  <si>
    <t>【工】中建八局-厦门翔安天马系项目合同-国贸（15000万元/120天）-天马光-厦门</t>
  </si>
  <si>
    <t>2024-03-05</t>
  </si>
  <si>
    <t>八局东南节前回款软件园项目260.39万元，绿发项目475.29万元，4月共回款1147.6万元，5月计划回款400万元，最近一次回款金额及时间：87.35万/2025.3.28</t>
  </si>
  <si>
    <t>5月份计划回款400万元，暂不确定具体项目，预计下周开始陆续回款，最近一次回款金额及时间：87.35万/2025.3.28</t>
  </si>
  <si>
    <t>徐莉莉</t>
  </si>
  <si>
    <t>林泽锟</t>
  </si>
  <si>
    <t>【工】中建八局-厦门软件园三期F32地块-2000万/90天-信息集团-厦门</t>
  </si>
  <si>
    <t>中建八局东南建设有限公司</t>
  </si>
  <si>
    <t>八局东南节前回款软件园项目260.39万元，绿发项目475.29万元，4月共回款1147.6万元，5月计划回款400万元，最近一次回款金额及时间：260.39万/2025.4.30</t>
  </si>
  <si>
    <t>5月份计划回款400万元，暂不确定具体项目，预计下周开始陆续回款，最近一次回款金额及时间：260.39万/2025.4.30</t>
  </si>
  <si>
    <t>2024-10-05</t>
  </si>
  <si>
    <t>2024-11-05</t>
  </si>
  <si>
    <t>2024-12-05</t>
  </si>
  <si>
    <t>【工】中建八局-五缘实验学校-2000万/90天-联发集团-厦门</t>
  </si>
  <si>
    <t>2024-11-09</t>
  </si>
  <si>
    <t>八局东南节前回款软件园项目260.39万元，绿发项目475.29万元，4月共回款1147.6万元，5月计划回款400万元，最近一次回款金额及时间：160万/2025.4.18</t>
  </si>
  <si>
    <t>5月份计划回款400万元，暂不确定具体项目，预计下周开始陆续回款，最近一次回款金额及时间：160万/2025.4.18</t>
  </si>
  <si>
    <t>2024-12-15</t>
  </si>
  <si>
    <t>【工】中建海峡--湖映公馆项目（3000万）-国贸地产-福州</t>
  </si>
  <si>
    <t>中建海峡建设发展有限公司</t>
  </si>
  <si>
    <t>2024-01-31</t>
  </si>
  <si>
    <t>利息费用，反馈付款流程被卡，国贸地产未向海峡支付利息，对方希望收到利息后再向我司支付，最近一次回款金额及时间：18.75万/2024.9.4</t>
  </si>
  <si>
    <t>eg【工】中建一局-金圆大厦202111（3000w90天）</t>
  </si>
  <si>
    <t>中国建筑一局（集团）有限公司</t>
  </si>
  <si>
    <t>2024-12-23</t>
  </si>
  <si>
    <t>反馈业主进度款未支付，回款时间推迟至5月中旬，计划发送催款函催款，最近一次回款金额及时间：27.09万/2024.7.1</t>
  </si>
  <si>
    <t>已发送催款函,预计付款时间推迟至5月底，最近一次回款金额及时间：27.09万/2024.7.1</t>
  </si>
  <si>
    <t>eg【工】中国建筑一局-厦门材料研究院-1000万/90天-厦门双瑞房地产-厦门</t>
  </si>
  <si>
    <t>2025-03-10</t>
  </si>
  <si>
    <t>反馈5月份结清，最近一次回款金额及时间：191.22万/2025.1.26</t>
  </si>
  <si>
    <t>反馈5.23前回款现金469万元，5月底前另有200万元保理回款，最近一次回款金额及时间：191.22万/2025.1.26</t>
  </si>
  <si>
    <t>林涛</t>
  </si>
  <si>
    <t>2025-04-18</t>
  </si>
  <si>
    <t>2025-05-10</t>
  </si>
  <si>
    <t>【工】中建一局衢江分公司-衢州智造安置房-1000w90天-衢州通盛置业-衢州-工程一部</t>
  </si>
  <si>
    <t>中国建筑一局（集团）有限公司衢江分公司</t>
  </si>
  <si>
    <t>2024-11-07</t>
  </si>
  <si>
    <t>预计继续推进起诉，项目最近一次回款金额及时间：100万/2025.4.10</t>
  </si>
  <si>
    <t>左志立（已离职，转乔琨）</t>
  </si>
  <si>
    <t>2024-12-07</t>
  </si>
  <si>
    <t>2025-01-07</t>
  </si>
  <si>
    <t>【工】中建八局-余政工出-1000万元/90天-杭州益湖生物-杭州</t>
  </si>
  <si>
    <t>2025-04-27</t>
  </si>
  <si>
    <t>反馈付款已提交审批，具体回款时间暂未答复，最近一次回款金额及时间：337.23万元/2025.2.25</t>
  </si>
  <si>
    <t>反馈付款已提交审批，预计5月底付款，最近一次回款金额及时间：337.23万元/2025.2.25</t>
  </si>
  <si>
    <t>王珏</t>
  </si>
  <si>
    <t>【工】中建四局-重庆江北国际机场项目（1500万元/80%70天+15%130天+5%220天)</t>
  </si>
  <si>
    <t>中国建筑第四工程局有限公司</t>
  </si>
  <si>
    <t>2024-11-06</t>
  </si>
  <si>
    <t>利息费用，预计5月底回清，该项目最近一次回款金额及时间：48万/2025.1.13</t>
  </si>
  <si>
    <t>于倩男</t>
  </si>
  <si>
    <t>【工】中建四局第三建设有限公司-重庆璧山新能源产业园道路项目-700万/90天-重庆两山建设投资有限公司-重庆市</t>
  </si>
  <si>
    <t>2024-11-01</t>
  </si>
  <si>
    <t>反馈此前停工近期刚刚复工，无进度款，预计5月份回款30万元，该项目最近一次回款金额及时间：46.63万/2024.9.19。</t>
  </si>
  <si>
    <t>2024-11-11</t>
  </si>
  <si>
    <t>2024-12-02</t>
  </si>
  <si>
    <t>2024-12-10</t>
  </si>
  <si>
    <t>2025-01-09</t>
  </si>
  <si>
    <t>2025-02-10</t>
  </si>
  <si>
    <t>eg新【工】中建三局集团有限公司-2024P01地块项目-2500w90天</t>
  </si>
  <si>
    <t>中建三局集团有限公司</t>
  </si>
  <si>
    <t>2025-03-02</t>
  </si>
  <si>
    <t>反馈5月内支付100万元回款，最近一次回款金额及时间：120万/2025.1.17</t>
  </si>
  <si>
    <t>2025-01-15</t>
  </si>
  <si>
    <t>【工】中建八局-绿发新时代广场-2000万/90天-绿发投资-厦门</t>
  </si>
  <si>
    <t>八局东南节前回款软件园项目260.39万元，绿发项目475.29万元，4月共回款1147.6万元，5月计划回款400万元，最近一次回款金额及时间：475.29万/2025.4.29</t>
  </si>
  <si>
    <t>5月份计划回款400万元，暂不确定具体项目，预计下周开始陆续回款，最近一次回款金额及时间：475.29万/2025.4.29</t>
  </si>
  <si>
    <t>2025-01-05</t>
  </si>
  <si>
    <t>2025-02-05</t>
  </si>
  <si>
    <t>【工】中建八局-前埔三产配套二期-1500万/90天-前埔社区居委会-厦门</t>
  </si>
  <si>
    <t>2024-10-11</t>
  </si>
  <si>
    <t>八局东南节前回款软件园项目260.39万元，绿发项目475.29万元，4月共回款1147.6万元，5月计划回款400万元，最近一次回款金额及时间：290万/2024.8.9</t>
  </si>
  <si>
    <t>5月份计划回款400万元，暂不确定具体项目，预计下周开始陆续回款，最近一次回款金额及时间：290万/2024.8.9</t>
  </si>
  <si>
    <t>【工】中建八局-百家村中学项目-1500万/90天-国贸建设-厦门</t>
  </si>
  <si>
    <t>八局东南节前回款软件园项目260.39万元，绿发项目475.29万元，4月共回款1147.6万元，5月计划回款400万元，最近一次回款金额及时间：251.93万元/2025.4.18</t>
  </si>
  <si>
    <t>5月份计划回款400万元，暂不确定具体项目，预计下周开始陆续回款，最近一次回款金额及时间：251.93万元/2025.4.18</t>
  </si>
  <si>
    <t>【工】中建协和-海辰新材料一期项目-700w90天-海辰新材料-厦门</t>
  </si>
  <si>
    <t>中建协和建设有限公司</t>
  </si>
  <si>
    <t>2023-07-21</t>
  </si>
  <si>
    <t>加价费用，逾期时间较长，已发催款函追讨，最近一次回款金额及时间：19.16万/2023.8.7</t>
  </si>
  <si>
    <t>中建协和[族群]</t>
  </si>
  <si>
    <t>【工】中建四局-漳州东湘苑-南区挂靠-地块项目0410-4500万90天-漳州海嘉建设-漳州</t>
  </si>
  <si>
    <t>中建四局建设发展有限公司</t>
  </si>
  <si>
    <t>2025-01-03</t>
  </si>
  <si>
    <t>发票红冲款项，反馈在走付款流程，预计5.16前支付，最近一次回款金额及时间：10.61万/2025.1.3</t>
  </si>
  <si>
    <t>反馈余款本月还需要再结算一次，预计结算确认后在6月份结清，最近一次回款金额及时间：10.61万/2025.1.3</t>
  </si>
  <si>
    <t>郑丽婷</t>
  </si>
  <si>
    <t>【工】中建四局-金林湾花园安置型商品房0705（2000万90天）-湖里区国投-厦门</t>
  </si>
  <si>
    <t>2024-12-25</t>
  </si>
  <si>
    <t>加价费用和利息费用，回款时间预计为5月底，最近一次回款金额及时间：579.13万/2024.12.25</t>
  </si>
  <si>
    <t>【工】四局投资建设-中海泉州学仕里项目0228-2500万元/90天-宏洋海盛房地产-泉州</t>
  </si>
  <si>
    <t>中建四局（泉州）投资建设有限公司</t>
  </si>
  <si>
    <t>2024-08-19</t>
  </si>
  <si>
    <t>已在总结算阶段进度较慢，预计5月底总结算后安排600万进度款，拨付约300万元给我司，已提交起诉流程，业务申请暂缓，该项目最近一次回款金额及时间：550万元/2025.1.22</t>
  </si>
  <si>
    <t>已在总结算阶段进度较慢，预计5月底总结算后安排600万进度款，拨付约300万元给我司，目前已有100万已在付款流程中，预计5.23前支付，已提交起诉流程，业务申请暂缓，该项目最近一次回款金额及时间：550万元/2025.1.22</t>
  </si>
  <si>
    <t>【工】中建四局投资发展-八闽-漳州-不夜城项目-1500万90天-福旅（漳州）投资-漳州</t>
  </si>
  <si>
    <t>中建四局（福建）基础设施投资发展有限公司</t>
  </si>
  <si>
    <t>2024-07-19</t>
  </si>
  <si>
    <t>5月内支付50万元，工地进展目前地下层混凝土浇筑完毕，预计按照计划5月底施工完毕，6月份结清逾期，项目最近一次回款金额及时间：50万/2025.3.20。</t>
  </si>
  <si>
    <t>5月底支付50万元，工地进展目前地下层混凝土浇筑完毕，预计按照计划5月底施工完毕，6月份结清逾期，项目最近一次回款金额及时间：50万/2025.3.20。</t>
  </si>
  <si>
    <t>2025-04-22</t>
  </si>
  <si>
    <t>EG-新[工] 2024中建海峡建设发展有限公司南昌悦文华项目（江西）（60天回款30%）</t>
  </si>
  <si>
    <t>中建海峡建设发展有限公司江西分公司</t>
  </si>
  <si>
    <t>2025-04-21</t>
  </si>
  <si>
    <t>已向对方提交57.9万元付款，预计5.16前支付，项目最近一次回款金额及时间：141.34万/2025.4.9</t>
  </si>
  <si>
    <t>57.9万元付款正在走付款流程，预计5.20前支付，项目最近一次回款金额及时间：141.34万/2025.4.9</t>
  </si>
  <si>
    <t>罗永莉</t>
  </si>
  <si>
    <t>詹志刚</t>
  </si>
  <si>
    <t>EG【工】中建海峡（漳州）-闽西南汽车城（1000万／180天）-城投-漳州</t>
  </si>
  <si>
    <t>中建海峡（漳州）建设发展有限公司</t>
  </si>
  <si>
    <t>2025-04-20</t>
  </si>
  <si>
    <t>反馈5月份结清，最近一次回款金额及时间：947.04万元/2025.1.23</t>
  </si>
  <si>
    <t>【工】中建科技-奉贤新城-800万/90天-上海程南置业-上海-工程物资二部</t>
  </si>
  <si>
    <t>中建科技集团有限公司</t>
  </si>
  <si>
    <t>2024-05-25</t>
  </si>
  <si>
    <t>回款计划不明确，已提交起诉，公司排队起诉中，该项目最近一次回款金额及时间：126.45万/2024.10.25</t>
  </si>
  <si>
    <t>陆骥（已离职，转乔琨）</t>
  </si>
  <si>
    <t>2024-06-25</t>
  </si>
  <si>
    <t>2024-07-25</t>
  </si>
  <si>
    <t>【工】国贸亿胜软件园230213（300万/90天）-厦门信息-厦门</t>
  </si>
  <si>
    <t>厦门亿胜建设有限公司</t>
  </si>
  <si>
    <t>2024-02-15</t>
  </si>
  <si>
    <t>5月底包头其他项目进度款到后代付款给我司，已申请缓诉，项目最近一次回款金额及时间：20万/2025.4.10</t>
  </si>
  <si>
    <t>晟憬贸易[族群]</t>
  </si>
  <si>
    <t>2024-06-14</t>
  </si>
  <si>
    <t>启润安科旗山雅苑项目</t>
  </si>
  <si>
    <t>厦门市政工程有限公司</t>
  </si>
  <si>
    <t>2024-02-01</t>
  </si>
  <si>
    <t>剩余预计5月份支付，计划优先起诉项目，最近一次回款金额及时间：20万/2025.4.1</t>
  </si>
  <si>
    <t>黄舒恒</t>
  </si>
  <si>
    <t>黄振财</t>
  </si>
  <si>
    <t>厦门市政集团</t>
  </si>
  <si>
    <t>【工】江苏新材料-重庆宇皓光学膜项目-800万80天-重庆宇皓-重庆-工程二部</t>
  </si>
  <si>
    <t>江苏省新材料科技发展有限公司</t>
  </si>
  <si>
    <t>计划发送律师函催款，最近一次回款金额及时间：89.59万元/2025.2.5</t>
  </si>
  <si>
    <t>整理材料中，已提交律师函流程，最近一次回款金额及时间：89.59万元/2025.2.5</t>
  </si>
  <si>
    <t>江苏国际合作集团</t>
  </si>
  <si>
    <t>【工】佳钰建设- 盈趣科技-800w90天-盈趣科技-厦门</t>
  </si>
  <si>
    <t>福建佳钰建设工程有限公司</t>
  </si>
  <si>
    <t>2024-09-25</t>
  </si>
  <si>
    <t>等待回款，本周推进起诉流程，该项目最后一次回款金额及时间：50万元/2025.4.18</t>
  </si>
  <si>
    <t>本周回款30万元，排队起诉中，该项目最后一次回款金额及时间：50万元/2025.4.18</t>
  </si>
  <si>
    <t>2024-10-25</t>
  </si>
  <si>
    <t>2024-11-25</t>
  </si>
  <si>
    <t>【工】福建兴豪建设有限公司-漳州科华5号车间建设工程总承包项目-500W90天-漳州科华-漳州</t>
  </si>
  <si>
    <t>福建兴豪建设有限公司</t>
  </si>
  <si>
    <t>2024-12-12</t>
  </si>
  <si>
    <t>因业主拨付进度款拖延20天，付款时间预计延迟至5月底，剩余款项预计4月底支付，该项目最近一次回款时间：35万/2025.3.31</t>
  </si>
  <si>
    <t>律师函流程已完毕，函件法务核对中，因业主拨付进度款拖延20天，付款时间预计延迟至5月底，剩余款项预计4月底支付，该项目最近一次回款时间：35万/2025.3.31</t>
  </si>
  <si>
    <t>2025-01-18</t>
  </si>
  <si>
    <t>【工】福建泰立建设有限公司--漳州科华新能源 8 号车间工程总承包项目-500W90天-漳州科华新能-漳州</t>
  </si>
  <si>
    <t>福建泰立建设有限公司</t>
  </si>
  <si>
    <t>2024-04-11</t>
  </si>
  <si>
    <t>因业主拨付进度款拖延20天，付款时间预计延迟至5月底，已提交起诉流程，业务申请暂缓诉讼，该项目最近一次回款时间：59.29万/2025.1.9</t>
  </si>
  <si>
    <t>EG【工】金翌通（厦门）建设有限公司-浦声水闸工程-350万</t>
  </si>
  <si>
    <t>金翌通（厦门）建设有限公司</t>
  </si>
  <si>
    <t>2025-01-19</t>
  </si>
  <si>
    <t>进度款已到共管户在走付款流程，5月底可回清本金，项目最近一次回款金额及时间：110万/2025.1.7</t>
  </si>
  <si>
    <t>已发送催款函，进度款已到共管户在走付款流程，5月底可回清本金，项目最近一次回款金额及时间：110万/2025.1.7</t>
  </si>
  <si>
    <t>2025-02-28</t>
  </si>
  <si>
    <t>2025-03-17</t>
  </si>
  <si>
    <t>2025-03-26</t>
  </si>
  <si>
    <t>2025-04-08</t>
  </si>
  <si>
    <t>国际市场部一部</t>
  </si>
  <si>
    <t>GT22E-ALINK-02S</t>
  </si>
  <si>
    <t>转口自营</t>
  </si>
  <si>
    <t>A-LINK STEEL MANUFACTURING CORP.</t>
  </si>
  <si>
    <t>钢铁及制品</t>
  </si>
  <si>
    <t>2022-12-31</t>
  </si>
  <si>
    <t>已出运未收汇（OA）</t>
  </si>
  <si>
    <t>【赊销逾期】12.6日已联系新加坡律师，目前正在对接公证授权的材料，待公证授权完成后，会在中国提起诉讼、仲裁。</t>
  </si>
  <si>
    <t>林雪婷</t>
  </si>
  <si>
    <t>韩云</t>
  </si>
  <si>
    <t>财产保全、诉讼仲裁等；授信下调直至取消额度；若因诉讼涉及负面清单，公司范围内停止合作</t>
  </si>
  <si>
    <t>国际市场一部</t>
  </si>
  <si>
    <t>较上期减少82.22万元</t>
  </si>
  <si>
    <t>GT24HK-JAL-05S</t>
  </si>
  <si>
    <t>出口自营</t>
  </si>
  <si>
    <t>JALALABAD METAL LTD</t>
  </si>
  <si>
    <t>2025-04-11</t>
  </si>
  <si>
    <t>已出运未收汇（非OA）</t>
  </si>
  <si>
    <t>4.6到达客户银行，4.11应为最迟付款日，业务反馈客户已支付，由于外汇管制银行没付出来。现对方银行发电文申请延长至5.29支付货款及利息费用，待领导指示中，我方还未回复电文</t>
  </si>
  <si>
    <t>【交单未收汇】4.6到达客户银行，4.11应为最迟付款日，业务反馈客户已支付，由于外汇管制银行没付出来。现对方银行发电文申请延长至5.29支付货款及利息费用，与客户沟通确认利息金额中</t>
  </si>
  <si>
    <t>金泓汕</t>
  </si>
  <si>
    <t>ROBIN SARWAR</t>
  </si>
  <si>
    <t>驻点催款/催货；授信下调</t>
  </si>
  <si>
    <t>GT25TK-AHMS-01S</t>
  </si>
  <si>
    <t>M/S ABDUL HAMID MOHAMMED AND SONS</t>
  </si>
  <si>
    <t>2025-04-05</t>
  </si>
  <si>
    <t>已交单，待收汇</t>
  </si>
  <si>
    <t>【交单未收汇】5.2银行到单尚未收汇</t>
  </si>
  <si>
    <t>龙宇南</t>
  </si>
  <si>
    <t>国际市场二部</t>
  </si>
  <si>
    <t>较上期减少3861.54万元</t>
  </si>
  <si>
    <t>EMAN25-11-S</t>
  </si>
  <si>
    <t>AL-SULTAN GROUP FOR TRADING IN IRON OF ALL TYPES, AL- SULTAN GROUP</t>
  </si>
  <si>
    <t>镀锌卷</t>
  </si>
  <si>
    <t>2025-05-09</t>
  </si>
  <si>
    <t>保证金逾期未收</t>
  </si>
  <si>
    <t>【预付款逾期】合同未双签，未付定金，本单需全款付到迪拜，用来平账</t>
  </si>
  <si>
    <t>未到货</t>
  </si>
  <si>
    <t>周珊</t>
  </si>
  <si>
    <t>IMAN MOHAMME</t>
  </si>
  <si>
    <t>GTR25E-CMX01</t>
  </si>
  <si>
    <t>CHEMAX INTERNATIONAL PTE. LTD</t>
  </si>
  <si>
    <t>热轧卷板</t>
  </si>
  <si>
    <t>2025-05-01</t>
  </si>
  <si>
    <t>【预付款逾期】合同双签后6个工作日内支付预付款，客户反馈将在下周内支付</t>
  </si>
  <si>
    <t>【预付款逾期】合同双签后5个工作日内支付预付款，客户反馈将在今日内支付</t>
  </si>
  <si>
    <t>吴嘉悦</t>
  </si>
  <si>
    <t>王常玲</t>
  </si>
  <si>
    <t>GTR25E-CMX02</t>
  </si>
  <si>
    <t>【预付款逾期】合同双签后7个工作日内支付预付款，客户反馈将在下周内支付</t>
  </si>
  <si>
    <t>GTR25E-CMX03</t>
  </si>
  <si>
    <t>【预付款逾期】合同双签后5个工作日内支付预付款，客户反馈将在下周内支付</t>
  </si>
  <si>
    <t>GT25D-SJB-ID-04S</t>
  </si>
  <si>
    <t>PT. SAMPOERNA JAYA BAJA</t>
  </si>
  <si>
    <t>2025-05-15</t>
  </si>
  <si>
    <t>【预付款逾期】预付款未付反馈下周付，因客户资金周转问题已申请延期5.15，暂未发货，未收齐定金不出运</t>
  </si>
  <si>
    <t>罗思敏</t>
  </si>
  <si>
    <t>TEDDY</t>
  </si>
  <si>
    <t>GT25D-SJB-ID-03S</t>
  </si>
  <si>
    <t>冷轧卷板</t>
  </si>
  <si>
    <t>GT24E-GBA08S</t>
  </si>
  <si>
    <t>GOLDEN BELL ASIA PTE LTD</t>
  </si>
  <si>
    <t>镀锌板;镀锌卷</t>
  </si>
  <si>
    <t>2024-11-02</t>
  </si>
  <si>
    <t>【赊销逾期】本周回款87万，逾期超90天金额约423.6万</t>
  </si>
  <si>
    <t>【赊销逾期】本周回款87万，逾期超90天金额约336.5万</t>
  </si>
  <si>
    <t>黄佳锋</t>
  </si>
  <si>
    <t>GT24E-GBA09S</t>
  </si>
  <si>
    <t>2025-02-23</t>
  </si>
  <si>
    <t>GTY24E-ERAM02S</t>
  </si>
  <si>
    <t>ERAM ESTALEIRO RIO AMAZONAS LTDA</t>
  </si>
  <si>
    <t>2025-04-28</t>
  </si>
  <si>
    <t>【赊销逾期】大幅日11.29，待收汇日4.28.尚未收汇。反馈下周三付款</t>
  </si>
  <si>
    <t>【赊销逾期】提单日11.29，最迟收汇日4.28.尚未收款。业务反馈客户银行遇到问题，下周去玛瑙斯催款，今日发催款函，最迟报损日6.28。</t>
  </si>
  <si>
    <t>刘可人</t>
  </si>
  <si>
    <t>郑子川</t>
  </si>
  <si>
    <t>实地催款/催货；暂停新签约</t>
  </si>
  <si>
    <t>EMAN24-25-S</t>
  </si>
  <si>
    <t>HEND STEEL CO</t>
  </si>
  <si>
    <t>2025-04-01</t>
  </si>
  <si>
    <t>【赊销逾期】已收预付款，尾款赊销，提单日1/2，应付日2025/4/1，最迟报损日6.1，已投保；剩余744.778.00美金未付，因客户分批付款中，业务已咨询过信保，最迟报损日为6/1，届时进行报损申请</t>
  </si>
  <si>
    <t>【赊销逾期】已收预付款，尾款赊销，提单日1/2，应付日2025/4/1，最迟报损日6.1，已投保；剩余744.778.00美金未付，信保已报损</t>
  </si>
  <si>
    <t>GT24E-IS-ID-01S</t>
  </si>
  <si>
    <t>IRON STAR PTE., LTD</t>
  </si>
  <si>
    <t>2024-10-31</t>
  </si>
  <si>
    <t>【赊销逾期】已与财务沟通调整台账， 财务反馈无法符合公司要求提坏账
已到账国贸股份，未到签约平台信保。赔付率90%，USD172,062.75×90%=USD154,856.48，差额USD17206.27</t>
  </si>
  <si>
    <t>卓晓雯</t>
  </si>
  <si>
    <t>GTR25E-MM02</t>
  </si>
  <si>
    <t>MODERN METAL INDUSTRIES CO.</t>
  </si>
  <si>
    <t>【赊销逾期】已收定金，已出运，待收货款，根据合同应收款日4.30，但由于船期较长，6.8日才到港，中信保投保OA60天，应收款日为6.4日。客户预计船到港之前支付</t>
  </si>
  <si>
    <t>【控单赊销逾期】已收定金，已出运，待收货款，根据合同提单日后25天且到港前付尾款，应收款日4.30，但由于船期较长，6.8日才到港，中信保投保OA60天。客户预计船到港之前支付</t>
  </si>
  <si>
    <t>龙玥</t>
  </si>
  <si>
    <t>发催款函/催货函</t>
  </si>
  <si>
    <t>GT25E-IMM-ID-01S</t>
  </si>
  <si>
    <t>PT. INDO METAL MAKMUR</t>
  </si>
  <si>
    <t>【赊销逾期】已收54%货款，尾款已收36%，还剩10%尾款，因货物进水，客户暂扣，待保险公司定损后支付</t>
  </si>
  <si>
    <t>蔡自强</t>
  </si>
  <si>
    <t>GT24E-GWS-ID-12S</t>
  </si>
  <si>
    <t>PT.GREAT WALL STEEL</t>
  </si>
  <si>
    <t>【赊销逾期】已收预付，已出运。尾款提单日后90天内付清，提单日：2025.1.31，到期日：2025.5.1。已逾期，业务反馈客户资金紧张，预计本月内回款</t>
  </si>
  <si>
    <t>GT24E-GWS-ID-11S</t>
  </si>
  <si>
    <t>2025-04-29</t>
  </si>
  <si>
    <t>【赊销逾期】已收预付，已出运。尾款提单日后90天内付清，提单日：2025.1.29，到期日：2025.4.29。已逾期，业务反馈客户资金紧张，预计本月内回款</t>
  </si>
  <si>
    <t>EMAN24-24-S</t>
  </si>
  <si>
    <t>QAIWAN GENERAL TRADING AND GENERALTRANSPORT LIMITED</t>
  </si>
  <si>
    <t>2025-01-17</t>
  </si>
  <si>
    <t>【控单赊销逾期】已出运，提单日12/23，应收日1/17，打款抬头均无误，已报损，剩余8w未支付，预计在新单中EMAN25-3中调款，实际8w已收在金属。</t>
  </si>
  <si>
    <t>GTY24E-AST03S</t>
  </si>
  <si>
    <t>ROUTRES INTERNATIONAL SA</t>
  </si>
  <si>
    <t>定金已收齐，2025/5/3出运，已签copy，先让客户打款后签正本提单</t>
  </si>
  <si>
    <t>【控单赊销逾期】提单日4/28，应付日5/8，已逾期，反馈客户已经付款，未收水单</t>
  </si>
  <si>
    <t>停付停供，电话催款/催货</t>
  </si>
  <si>
    <t>国际市场三部</t>
  </si>
  <si>
    <t>较上期减少109.55万元</t>
  </si>
  <si>
    <t>GTT25E-ASLHRB1-06S</t>
  </si>
  <si>
    <t>APEX STEEL LIMITED</t>
  </si>
  <si>
    <t>H型钢</t>
  </si>
  <si>
    <t>【预付款逾期】待收预付款最迟应回款日4.28，反馈下周回款</t>
  </si>
  <si>
    <t>【预付款逾期】仍未收款，业务反馈客户银行问题，催款中</t>
  </si>
  <si>
    <t>陈灵洁</t>
  </si>
  <si>
    <t>王首超</t>
  </si>
  <si>
    <t>天津启润金属</t>
  </si>
  <si>
    <t>较上期减少1255.49万元</t>
  </si>
  <si>
    <t>天津炉料部</t>
  </si>
  <si>
    <t>DTQR2022合作协议-创源A</t>
  </si>
  <si>
    <t>内贸合作</t>
  </si>
  <si>
    <t>创源宏盛（唐山）再生资源有限公司</t>
  </si>
  <si>
    <t>废钢</t>
  </si>
  <si>
    <t>2023-09-15</t>
  </si>
  <si>
    <t>【逾期】创源废钢项目欠款，本金不含利息698万元。按照沟通的诉讼策略分批起诉，已起诉坤嘉车队521万元，已立案并于1月15日和2月19日开庭；鉴于我司证据存在瑕疵，已向法院申请撤诉，后续整理后再另行追索。2025年3月6日，创源回款6万元；4月30日，回款9万元；</t>
  </si>
  <si>
    <t>刘兆文</t>
  </si>
  <si>
    <t>天津板材事业一部</t>
  </si>
  <si>
    <t>较上期减少708.67万元</t>
  </si>
  <si>
    <t>DTQR250402恒拓镀锌500吨-B-EG</t>
  </si>
  <si>
    <t>唐山市恒拓金属制品有限公司</t>
  </si>
  <si>
    <t>镀锌带钢</t>
  </si>
  <si>
    <t>2025-05-02</t>
  </si>
  <si>
    <t>钢厂已排产未产出</t>
  </si>
  <si>
    <t>已提货172.172吨</t>
  </si>
  <si>
    <t>武琛林</t>
  </si>
  <si>
    <t>刘文波</t>
  </si>
  <si>
    <t>DTQR250226热轧3000吨-永初B-EG</t>
  </si>
  <si>
    <t>唐山永初贸易有限公司</t>
  </si>
  <si>
    <t>热轧直发卷</t>
  </si>
  <si>
    <t>直提逾期，计划于5月底前提清；</t>
  </si>
  <si>
    <t>邹丹莹</t>
  </si>
  <si>
    <t>吕超</t>
  </si>
  <si>
    <t>DTQ250402卓诚镀锌带500-（0402-4）自营B</t>
  </si>
  <si>
    <t>天津卓诚电气有限公司</t>
  </si>
  <si>
    <t>已提货283.315</t>
  </si>
  <si>
    <t>赵强</t>
  </si>
  <si>
    <t>DTQR250401力强轧硬500吨-自营1A-EG</t>
  </si>
  <si>
    <t>山东力强钢板有限公司</t>
  </si>
  <si>
    <t>冷硬卷板</t>
  </si>
  <si>
    <t>【逾期回款】拟分货打款，燕阳冷轧暂未分货</t>
  </si>
  <si>
    <t>何雨航</t>
  </si>
  <si>
    <t>王峥</t>
  </si>
  <si>
    <t>DTQR250407力强轧硬500吨-自营B-EG</t>
  </si>
  <si>
    <t>DTQR250403卓昂科威冷硬500-自营B-EG</t>
  </si>
  <si>
    <t>山东卓昂科威新材料有限公司</t>
  </si>
  <si>
    <t>2025-05-03</t>
  </si>
  <si>
    <t>【逾期】钢厂未交齐货物，客户未回全清款</t>
  </si>
  <si>
    <t>【逾期】未给客户分齐货物，客户未回清款</t>
  </si>
  <si>
    <t>戴佳立</t>
  </si>
  <si>
    <t>DTQ250217海绮莱热卷1000-B-EG</t>
  </si>
  <si>
    <t>山东海绮莱石化有限公司</t>
  </si>
  <si>
    <t>2025-04-19</t>
  </si>
  <si>
    <t>【逾期】第一笔2/19付款，第二笔3/6付款，计划本周提交延期申请，延期90天</t>
  </si>
  <si>
    <t>【逾期】第一笔2/19付款，第二笔3/6付款，已提交延期申请，延期90天</t>
  </si>
  <si>
    <t>DTQ250328骐晟冷硬500-（点）B-EG</t>
  </si>
  <si>
    <t>山东骐晟板业有限公司</t>
  </si>
  <si>
    <t>【逾期】钢厂未交齐货物，客户未回清款</t>
  </si>
  <si>
    <t>DTQ250123廊坊君亦德锌铝镁卷板378-（点）B-EG</t>
  </si>
  <si>
    <t>廊坊君亦德智能科技有限公司</t>
  </si>
  <si>
    <t>镀锌铝镁卷</t>
  </si>
  <si>
    <t>2025-03-25</t>
  </si>
  <si>
    <t>【逾期】批次付款，3/4向供应商付款，钢厂未生产货物，客户最迟回款日+60天，已逾期。</t>
  </si>
  <si>
    <t>张修强</t>
  </si>
  <si>
    <t>停付停供，实地催款/催货；暂停新签约</t>
  </si>
  <si>
    <t>DTQR250123冷轧卷2012吨-重庆兰华B-EG</t>
  </si>
  <si>
    <t>重庆兰华汽车零部件有限公司</t>
  </si>
  <si>
    <t>冷轧卷</t>
  </si>
  <si>
    <t>【逾期】因客户终端需求放缓导致逾期提货，客户计划于5/30前付清全款；</t>
  </si>
  <si>
    <t>DTQR241015六壹-奇瑞B-EG</t>
  </si>
  <si>
    <t>奇瑞商用车（安徽）有限公司河南分公司</t>
  </si>
  <si>
    <t>冷轧钢带;冷轧板（KG）;冷轧板（片）</t>
  </si>
  <si>
    <t>29,288.90已回款,剩余金额5月底回款</t>
  </si>
  <si>
    <t>奇瑞商用车</t>
  </si>
  <si>
    <t>DTQR250116六壹-奇瑞B-EG</t>
  </si>
  <si>
    <t>2025-05-12</t>
  </si>
  <si>
    <t>预计5月底回款</t>
  </si>
  <si>
    <t>高义启润天津</t>
  </si>
  <si>
    <t>较上期减少1.15万元</t>
  </si>
  <si>
    <t>DTQR250121钢卷500吨-武汉华瑞B（EG）</t>
  </si>
  <si>
    <t>武汉华瑞钢贸易有限公司</t>
  </si>
  <si>
    <t>酸洗卷板</t>
  </si>
  <si>
    <t>【逾期】客户在处理上一单合同质量异议，待处理完毕后回款提货，计划延期至120天账期</t>
  </si>
  <si>
    <t>鲍维娜</t>
  </si>
  <si>
    <t>陈子昊</t>
  </si>
  <si>
    <t>广州启润金属</t>
  </si>
  <si>
    <t>较上期增加683.05万元</t>
  </si>
  <si>
    <t>广州建材事业部</t>
  </si>
  <si>
    <t>DGQ24葛洲坝轨道交通B-深圳地铁管廊</t>
  </si>
  <si>
    <t>中能建葛洲坝轨道交通建设有限公司</t>
  </si>
  <si>
    <t>螺纹钢</t>
  </si>
  <si>
    <t>未回款部分属于质保金部分，责任业务员于4/17到项目上催款，客户反馈5月31日前回清，我司已发出律师函并继续准备诉讼材料</t>
  </si>
  <si>
    <t>张美庚</t>
  </si>
  <si>
    <t>中国能建集团</t>
  </si>
  <si>
    <t>练陆妮</t>
  </si>
  <si>
    <t>广州板材事业二部</t>
  </si>
  <si>
    <t>较上期减少662.87万元</t>
  </si>
  <si>
    <t>DGM24零采冷轧酸洗0819B-润物-E</t>
  </si>
  <si>
    <t>润物发展（海南）有限公司</t>
  </si>
  <si>
    <t>酸洗卷</t>
  </si>
  <si>
    <t>2025-03-07</t>
  </si>
  <si>
    <t>商讨转托方资金事宜，预计月底前解决</t>
  </si>
  <si>
    <t>商讨转托方资金事宜，预计月底前解决。客户前面要先转托其他货物，预计5月中开始处理我司的。已进行盈亏测算，加计资金占用和仓储费用后自行处置且没收客户保证金后，仍有盈利</t>
  </si>
  <si>
    <t>李文娟</t>
  </si>
  <si>
    <t>吴信</t>
  </si>
  <si>
    <t>泽物基建[族群]</t>
  </si>
  <si>
    <t>广州板材事业一部</t>
  </si>
  <si>
    <t>较上期增加1345.92万元</t>
  </si>
  <si>
    <t>E-工地配送24成都启润0613B-致恒-额勒赛</t>
  </si>
  <si>
    <t>致恒（重庆）供应链有限公司</t>
  </si>
  <si>
    <t>线材</t>
  </si>
  <si>
    <t>北部湾项目提前回款部分已可以覆盖其他项目逾期部分，目前正在催促客户回款</t>
  </si>
  <si>
    <t>致恒逾期564万，其他项目提前回款254万，客户下周开资金会确定5月回款计划</t>
  </si>
  <si>
    <t>陈文华</t>
  </si>
  <si>
    <t>孙朝君</t>
  </si>
  <si>
    <t>发律师函；授信下调直至取消额度</t>
  </si>
  <si>
    <t>中国电建</t>
  </si>
  <si>
    <t>E-工地配送24成都启润0614B-致恒-北部湾</t>
  </si>
  <si>
    <t>低合金钢板</t>
  </si>
  <si>
    <t>E-工地配送24成都启润1009B-中电建-中卫电厂（新）</t>
  </si>
  <si>
    <t>中电建物资有限公司</t>
  </si>
  <si>
    <t>2025-04-23</t>
  </si>
  <si>
    <t>该项目支付10万保证金，无逾期</t>
  </si>
  <si>
    <t>实际逾期119.44万，预计5月23日前回款</t>
  </si>
  <si>
    <t>2025-05-14</t>
  </si>
  <si>
    <t>E-工地配送25成都启润0313B-赛能达-武汉12号线</t>
  </si>
  <si>
    <t>深圳市赛能达实业发展有限公司</t>
  </si>
  <si>
    <t>2025-04-24</t>
  </si>
  <si>
    <t>客户反馈正在审批付款，5月16日前可到账1300万，最近一次回款时间是2025年4月24日，回款金额为9833142.98元</t>
  </si>
  <si>
    <t>客户反馈正在审批付款，最迟5月16日可到账1300万，最近一次回款时间是2025年4月24日，回款金额为9833142.98元</t>
  </si>
  <si>
    <t>2025-05-06</t>
  </si>
  <si>
    <t>逾期1300万元；5.8即将新增逾期1066万</t>
  </si>
  <si>
    <t>圆钢</t>
  </si>
  <si>
    <t>E-工地配送24成都启润1221B-致恒-北部湾D5标-零售</t>
  </si>
  <si>
    <t>方管</t>
  </si>
  <si>
    <t>槽钢</t>
  </si>
  <si>
    <t>焊管</t>
  </si>
  <si>
    <t>钢板</t>
  </si>
  <si>
    <t>钢管</t>
  </si>
  <si>
    <t>E-工地配送25成都启润0106B-致恒-北部湾C1标-零售</t>
  </si>
  <si>
    <t>E-工地配送24成都启润0614B-致恒-北部湾（新）</t>
  </si>
  <si>
    <t>E-工地配送24成都启润0703B-致恒-文安（新）</t>
  </si>
  <si>
    <t>E-工地配送24成都启润0819B-致恒-河南鲁山土建（新）</t>
  </si>
  <si>
    <t>国贸冶金煤焦</t>
  </si>
  <si>
    <t>较上期增加27.63万元</t>
  </si>
  <si>
    <t>金马国贸</t>
  </si>
  <si>
    <t>JMGM-JGNY-GQM-250117</t>
  </si>
  <si>
    <t>信阳钢铁金港能源有限公司</t>
  </si>
  <si>
    <t>气煤</t>
  </si>
  <si>
    <t>已发出律师函，专班督办中。</t>
  </si>
  <si>
    <t>刘伊苹</t>
  </si>
  <si>
    <t>任南冰</t>
  </si>
  <si>
    <t>金马能源</t>
  </si>
  <si>
    <t>JMGM-JGNY-JM-1-250117</t>
  </si>
  <si>
    <t>焦煤</t>
  </si>
  <si>
    <t>JMGM-JGNY-PSM-250117</t>
  </si>
  <si>
    <t>JMGM-JGNY-ZJM-250117</t>
  </si>
  <si>
    <t>JMGM-JGNY-JJ-250117</t>
  </si>
  <si>
    <t>JMGM-JGNY-DJM-250117</t>
  </si>
  <si>
    <t>JMGM-JGNY-JM-2-250117</t>
  </si>
  <si>
    <t>JMGM-JGNY-FM-250124</t>
  </si>
  <si>
    <t>2025-03-27</t>
  </si>
  <si>
    <t>JMGM-JGNY-FM-250117</t>
  </si>
  <si>
    <t>肥煤</t>
  </si>
  <si>
    <t>JMGM-JGNY-GQM-250124</t>
  </si>
  <si>
    <t>2025-03-16</t>
  </si>
  <si>
    <t>JMGM-JGNY-JM-250124</t>
  </si>
  <si>
    <t>精煤</t>
  </si>
  <si>
    <t>JMGM-JGNY-PSM-250208</t>
  </si>
  <si>
    <t>JMGM-JGNY-DJM-250208</t>
  </si>
  <si>
    <t>JMGM-JGNY-JM-250208</t>
  </si>
  <si>
    <t>JMGM-JGNY-FM-250208</t>
  </si>
  <si>
    <t>2025-03-13</t>
  </si>
  <si>
    <t>JMGM-JGNY-PSM-250226</t>
  </si>
  <si>
    <t>2025-04-10</t>
  </si>
  <si>
    <t>JMGM-JGNY-FM-1-250226</t>
  </si>
  <si>
    <t>2025-04-07</t>
  </si>
  <si>
    <t>JMGM-JGNY-FM-2-250226</t>
  </si>
  <si>
    <t>JMGM-JGNY-JM-250226</t>
  </si>
  <si>
    <t>JMGM-JGNY-DJM-250226</t>
  </si>
  <si>
    <t>2025-04-04</t>
  </si>
  <si>
    <t>JMGM-JGNY-FM-3-250226</t>
  </si>
  <si>
    <t>JMGM-JGNY-JM-2-250226</t>
  </si>
  <si>
    <t>煤焦产业一部</t>
  </si>
  <si>
    <t>XX-DTQT241231唐山茂煤无烟煤-首钢京唐（3200</t>
  </si>
  <si>
    <t>首钢京唐钢铁联合有限责任公司</t>
  </si>
  <si>
    <t>无烟煤(TON)</t>
  </si>
  <si>
    <t>客户未回款部分已对押上游款项，目前暂无新签合同导致无法滚动回款</t>
  </si>
  <si>
    <t>叶树洪</t>
  </si>
  <si>
    <t>金晨</t>
  </si>
  <si>
    <t>首钢系</t>
  </si>
  <si>
    <t>XX-DTQT241231唐山茂煤无烟煤-首钢迁安（3200</t>
  </si>
  <si>
    <t>首钢股份公司迁安钢铁公司</t>
  </si>
  <si>
    <t>2025-04-09</t>
  </si>
  <si>
    <t>实际未回款金额2599485.28元（含200万保证金），客户未回款部分已对押上游款项，目前暂无新签合同导致无法滚动回款</t>
  </si>
  <si>
    <t>煤焦产业二部</t>
  </si>
  <si>
    <t>较上期减少204.86万元</t>
  </si>
  <si>
    <t>XS-沪蒙能源上海国贸XFG240531</t>
  </si>
  <si>
    <t>抚顺新钢铁有限责任公司</t>
  </si>
  <si>
    <t>焦炭</t>
  </si>
  <si>
    <t>2024-07-18</t>
  </si>
  <si>
    <t>新抚钢预计从24年12月每月可回逾期款500-600万左右，在2025年6月前回清欠款；本周新增回款185万</t>
  </si>
  <si>
    <t>新抚钢货款部分已回清，加价部分对账结算中。</t>
  </si>
  <si>
    <t>刘雨露</t>
  </si>
  <si>
    <t>李桂胜</t>
  </si>
  <si>
    <t>建龙系</t>
  </si>
  <si>
    <t>余27109.69元加价未回</t>
  </si>
  <si>
    <t>XS-沪蒙能源上海国贸XFG240603/新抚钢</t>
  </si>
  <si>
    <t>余89612.53元差价及加价未回</t>
  </si>
  <si>
    <t>XS-沪蒙能源上海国贸XFG240606/新抚钢</t>
  </si>
  <si>
    <t>余221288.53元加价未回</t>
  </si>
  <si>
    <t>XS-沪蒙能源上海国贸XFG240618</t>
  </si>
  <si>
    <t>2024-09-12</t>
  </si>
  <si>
    <t>余914721.41元加价未回</t>
  </si>
  <si>
    <t>XS-山西鹏飞上海国贸XFG240619</t>
  </si>
  <si>
    <t>2024-09-15</t>
  </si>
  <si>
    <t>余1351812.72元加价未回</t>
  </si>
  <si>
    <t>XS-沪蒙能源上海国贸XFG240620</t>
  </si>
  <si>
    <t>2024-09-13</t>
  </si>
  <si>
    <t>余1035120.6元加价</t>
  </si>
  <si>
    <t>煤焦产业三部</t>
  </si>
  <si>
    <t>较上期增加232.49万元</t>
  </si>
  <si>
    <t>QZ-DMJ250319天演主焦煤-鑫泰（2000吨）B</t>
  </si>
  <si>
    <t>河南鑫泰能源有限公司</t>
  </si>
  <si>
    <t>客户资金未到位，已沟通反馈下周一回款</t>
  </si>
  <si>
    <t>陈果悠</t>
  </si>
  <si>
    <t>蔡家骏</t>
  </si>
  <si>
    <t>山东能源</t>
  </si>
  <si>
    <t>国际金属产业部</t>
  </si>
  <si>
    <t>较上期减少139.58万元</t>
  </si>
  <si>
    <t>国际金属产业部-越南</t>
  </si>
  <si>
    <t>较上期减少58.11万元</t>
  </si>
  <si>
    <t>YS-TOPSGLP-2000MTHRC</t>
  </si>
  <si>
    <t>LONG PHAT STEEL GROUP JOINT STOCK COMPANY</t>
  </si>
  <si>
    <t>85%尾款/USD 857,466 / 90天赊销逾期，付款方式：2025.4.9之前付清；客户受美国关税政策问题影响出口，客户拖欠付款；4.23前第一笔余款还差17735美金</t>
  </si>
  <si>
    <t>85%尾款/USD 857,466 / 90天赊销逾期，付款方式：2025.4.9之前付清；客户受美国关税政策问题影响出口，客户拖欠付款；业务催款中</t>
  </si>
  <si>
    <t>朱趙谊</t>
  </si>
  <si>
    <t>张海峰</t>
  </si>
  <si>
    <t>S-TOP新宝TPS热卷2000吨吴晓辉</t>
  </si>
  <si>
    <t>TOP PRO STEEL JOINT STOCK COMPANY</t>
  </si>
  <si>
    <t>2.15拿到提单，预热两周，3.2开始生产，3.21产好第一批。TOP PRO流动资金紧张，正在找融资渠道中。下游台湾客户已开齐2000吨证，同意TOP PRO生产正常的情况下提领剩余1000吨原材料生产；经协商，我司分批250吨支付成品款，2-3天内收到相应原料款。与客户协商分批付款，我司已支付1000吨原料款，目前已收约1000吨货款，剩余1000吨月底前了结</t>
  </si>
  <si>
    <t>黄晓丹</t>
  </si>
  <si>
    <t>吴晓辉</t>
  </si>
  <si>
    <t>国际金属产业部-中东</t>
  </si>
  <si>
    <t>较上期减少154.58万元</t>
  </si>
  <si>
    <t>S-FUXIN港宝BORDJ-2100彩涂</t>
  </si>
  <si>
    <t>BORDJ STEEL SPA</t>
  </si>
  <si>
    <t>彩涂卷</t>
  </si>
  <si>
    <t>dp as，提单日2.28，船4.27到港，5.6已发noa</t>
  </si>
  <si>
    <t>汤罗依</t>
  </si>
  <si>
    <t>李航</t>
  </si>
  <si>
    <t>S-TIANCHENG港宝GOGAN166锌铝镁-CJQ</t>
  </si>
  <si>
    <t>GOGAN STEEL TRADERS</t>
  </si>
  <si>
    <t>2025-04-16</t>
  </si>
  <si>
    <t>清洁交单，单据4.9到开证行，4.16应付款，开证行已拖欠，客户端5.8反馈已付款赎单，未提供水单。 船4.20已卸货离港。已投信保，最迟报损期6.16</t>
  </si>
  <si>
    <t>清洁交单，单据4.9到开证行，4.16应付款，开证行已拖欠，客户端反馈银行资金问题，正在处理。 船4.20已卸货离港。已投信保，最迟报损期6.16</t>
  </si>
  <si>
    <t>庄小茹</t>
  </si>
  <si>
    <t>陈嘉祺</t>
  </si>
  <si>
    <t>S-国贸港宝MIRACLE-1200吨线材</t>
  </si>
  <si>
    <t>MIRACLE DREAMS GROUP LTD</t>
  </si>
  <si>
    <t>4.25已报损，后tt90天，已交单未收汇，业务催款中，最迟报损日4.28。本单船晚13天，客户以此为由发邮件告知我司履约瑕疵，故拖欠尾款。我司已报损。5.8已开始申请理赔</t>
  </si>
  <si>
    <t>4.25已报损，后tt90天，已交单未收汇，业务催款中，最迟报损日4.28。本单船晚13天，客户以此为由发邮件告知我司履约瑕疵，故拖欠尾款。我司已报损。5.8已开始申请理赔，准备理赔材料中</t>
  </si>
  <si>
    <t>S-虚拟港宝STE-2500镀锌</t>
  </si>
  <si>
    <t>STE COTUNAL</t>
  </si>
  <si>
    <t>镀锌卷;镀锌卷</t>
  </si>
  <si>
    <t>国际金属产业部-综合</t>
  </si>
  <si>
    <t>较上期增加73.11万元</t>
  </si>
  <si>
    <t>S-ANGANG新加坡AF-430吨彩涂</t>
  </si>
  <si>
    <t>ACEROS FERVI S.A.C.</t>
  </si>
  <si>
    <t>应付款日5.12，催促中</t>
  </si>
  <si>
    <t>周梦昕</t>
  </si>
  <si>
    <t>王诚</t>
  </si>
  <si>
    <t>S-港宝青岛GALEX-1220吨冷轧</t>
  </si>
  <si>
    <t>GALEX STEEL INTERNATIONAL FZE</t>
  </si>
  <si>
    <t>4.23提单正本寄给客户，补充协议约定收到提单正本10日内付款，目前未收到，催促客户，ETA 5.30</t>
  </si>
  <si>
    <t>应付款日5.5，客户反馈要收到下游货款后再给我们付</t>
  </si>
  <si>
    <t>S-FUXIN新加坡INVOER-100吨彩涂</t>
  </si>
  <si>
    <t>INVOER TECH E.I.R.L.</t>
  </si>
  <si>
    <t>4.17单据发送给客户，4.27最晚付款日，催促客户中</t>
  </si>
  <si>
    <t>已收两笔，剩余3万尾款未付</t>
  </si>
  <si>
    <t>出口直运仓库</t>
  </si>
  <si>
    <t>S-ANGANG新加坡JS-420吨彩涂</t>
  </si>
  <si>
    <t>JAVISA SELVA S.A.C.</t>
  </si>
  <si>
    <t>S-BAOHUA港宝KINGSUN-2000吨热卷</t>
  </si>
  <si>
    <t>KINGSUN STEEL LIMITED</t>
  </si>
  <si>
    <t>合同约定双签10%+5月7日10%+尾款目的港前，目前已付第一个10%，第二个10%5.8付，暂未查到</t>
  </si>
  <si>
    <t>已付第一个10%，第二个10%5.8付，反馈被银行抽查，暂未到款</t>
  </si>
  <si>
    <t>S-ANGANG新加坡RJ-1170吨彩涂</t>
  </si>
  <si>
    <t>REPRESENTACIONES JAVI S.A.C.</t>
  </si>
  <si>
    <t>浆纸业务集群</t>
  </si>
  <si>
    <t>较上期减少6745.3649万元</t>
  </si>
  <si>
    <t>国贸纸业</t>
  </si>
  <si>
    <t>较上期减少4816.7141万元</t>
  </si>
  <si>
    <t>启宏实业</t>
  </si>
  <si>
    <t>/</t>
  </si>
  <si>
    <t>揭阳市和利食品有限公司</t>
  </si>
  <si>
    <t>食品</t>
  </si>
  <si>
    <t>2024-05-31</t>
  </si>
  <si>
    <t>0.0000</t>
  </si>
  <si>
    <t>专项处理中。</t>
  </si>
  <si>
    <t>谢凤娟</t>
  </si>
  <si>
    <t>陈贵锋</t>
  </si>
  <si>
    <t>揭阳市榕城区富升食品商行</t>
  </si>
  <si>
    <t>2023-09-30</t>
  </si>
  <si>
    <t>2023-10-31</t>
  </si>
  <si>
    <t>普宁市海旺雪食品有限公司</t>
  </si>
  <si>
    <t>2024-03-31</t>
  </si>
  <si>
    <t>2024-04-30</t>
  </si>
  <si>
    <t>梅州市吉祥丰贸易有限公司</t>
  </si>
  <si>
    <t>梅州市裕发贸易有限公司</t>
  </si>
  <si>
    <t>汕头保税区长发行贸易有限公司</t>
  </si>
  <si>
    <t>20231220CSCZJ1</t>
  </si>
  <si>
    <t>汕头市潮之杰印务有限公司</t>
  </si>
  <si>
    <t>纸张</t>
  </si>
  <si>
    <t>2024-02-29</t>
  </si>
  <si>
    <t>李丹璇</t>
  </si>
  <si>
    <t>汕头市潮之杰[族群]</t>
  </si>
  <si>
    <t>20240102CSCZJ1</t>
  </si>
  <si>
    <t>2024-06-30</t>
  </si>
  <si>
    <t>20240722CSCZJ1</t>
  </si>
  <si>
    <t>汕头市潮南区峡山宜乐购百货商行</t>
  </si>
  <si>
    <t>汕头市潮南区峡山杰丰食品商行</t>
  </si>
  <si>
    <t>汕头市潮南区峡山苏晓平副食品商店</t>
  </si>
  <si>
    <t>2024-03-15</t>
  </si>
  <si>
    <t>汕头市潮南区胪岗宏程食品商行</t>
  </si>
  <si>
    <t>汕头市灿裕食品有限公司</t>
  </si>
  <si>
    <t>汕头市金平区福合喜悦食品商行</t>
  </si>
  <si>
    <t>2023-06-30</t>
  </si>
  <si>
    <t>2023-07-31</t>
  </si>
  <si>
    <t>2023-08-31</t>
  </si>
  <si>
    <t>2023-11-30</t>
  </si>
  <si>
    <t>2023-12-31</t>
  </si>
  <si>
    <t>汕头市金达来贸易有限公司</t>
  </si>
  <si>
    <t>20230101QHHSLGYL-SD</t>
  </si>
  <si>
    <t>汕头市韩上楼供应链有限公司</t>
  </si>
  <si>
    <t>韩上楼[族群]</t>
  </si>
  <si>
    <t>20230102QHHSLGYL-SD</t>
  </si>
  <si>
    <t>20230103QHHSLGYL-SD</t>
  </si>
  <si>
    <t>20230104QHHSLGYL-SD</t>
  </si>
  <si>
    <t>20230105QHHSLGYL-SD</t>
  </si>
  <si>
    <t>20230106QHHSLGYL-SD</t>
  </si>
  <si>
    <t>20230107QHHSLGYL-SD</t>
  </si>
  <si>
    <t>20230108QHHSLGYL-SD</t>
  </si>
  <si>
    <t>20231214QHHSLGYL-SD</t>
  </si>
  <si>
    <t>20230101QHHSLSP-SD</t>
  </si>
  <si>
    <t>汕头市韩上楼食品有限公司</t>
  </si>
  <si>
    <t>20241214QHHSLSP-SD</t>
  </si>
  <si>
    <t>汕头市飞黄贸易有限公司</t>
  </si>
  <si>
    <t>汕头市龙湖区联和机械配件商行</t>
  </si>
  <si>
    <t>潮州市富粤贸易有限公司</t>
  </si>
  <si>
    <t>陆丰市金德丰百货商场有限公司</t>
  </si>
  <si>
    <t>陈怡霖</t>
  </si>
  <si>
    <t>黄江锋</t>
  </si>
  <si>
    <t>国贸纸业国际业务中心</t>
  </si>
  <si>
    <t>较上期减少454.1077万元</t>
  </si>
  <si>
    <t>JPP/PO/24/X/015</t>
  </si>
  <si>
    <t>PT. JAVA PAPERINDO PERKASA</t>
  </si>
  <si>
    <t>WOODFREE PAPER</t>
  </si>
  <si>
    <t>2025-01-31</t>
  </si>
  <si>
    <t>4月收到5万美金水单，未入账；剩余5月分批回款</t>
  </si>
  <si>
    <t>已申请自追，4-6月分批回款，4月水单暂未入账</t>
  </si>
  <si>
    <t>赵梦雪</t>
  </si>
  <si>
    <t>黄均涛</t>
  </si>
  <si>
    <t>ZB20240510</t>
  </si>
  <si>
    <t>ZHONGBING GROUP COMPANY LIMITED</t>
  </si>
  <si>
    <t>GOLDEN KRAFT LINER</t>
  </si>
  <si>
    <t>2024-06-16</t>
  </si>
  <si>
    <t>客户总逾期款23万美金，抵债货物已处理完毕约17万美金，中信保已赔付11.9万美金，暂未就后面抵债货物的金额进行分配，还在沟通中</t>
  </si>
  <si>
    <t>郑潇逸</t>
  </si>
  <si>
    <t>国贸纸业纸张中心</t>
  </si>
  <si>
    <t>较上期减少3943.3109万元</t>
  </si>
  <si>
    <t>-</t>
  </si>
  <si>
    <t>上海业鹿纸业有限公司</t>
  </si>
  <si>
    <t>贷款到期，10号结清</t>
  </si>
  <si>
    <t>18号贷款下来回清</t>
  </si>
  <si>
    <t>周千雪</t>
  </si>
  <si>
    <t>李鹏</t>
  </si>
  <si>
    <t>上海沁玙纸业有限公司</t>
  </si>
  <si>
    <t>15号前陆续结清</t>
  </si>
  <si>
    <t>16号一部分，19号回清</t>
  </si>
  <si>
    <t>卖燕鸿</t>
  </si>
  <si>
    <t>陈淮钢</t>
  </si>
  <si>
    <t>上海驰港贸易有限公司</t>
  </si>
  <si>
    <t>5月15号回清</t>
  </si>
  <si>
    <t>5月23号回清</t>
  </si>
  <si>
    <t>刘利娟</t>
  </si>
  <si>
    <t>张智敏</t>
  </si>
  <si>
    <t>东莞市桦林纸业有限公司</t>
  </si>
  <si>
    <t>15号</t>
  </si>
  <si>
    <t>反馈15号</t>
  </si>
  <si>
    <t>杨萍</t>
  </si>
  <si>
    <t>高冬梅</t>
  </si>
  <si>
    <t>义乌市明瑞纸业有限公司</t>
  </si>
  <si>
    <t>3月逼量多发了一车，没延账期，19号前回清</t>
  </si>
  <si>
    <t>义乌明瑞</t>
  </si>
  <si>
    <t>云南九澳包装材料有限公司</t>
  </si>
  <si>
    <t>9号前回清</t>
  </si>
  <si>
    <t>老板去澳洲了，需要老板签字付款，预估20号前回清</t>
  </si>
  <si>
    <t>张沫</t>
  </si>
  <si>
    <t>李倩雯</t>
  </si>
  <si>
    <t>云南嘉华闽杰纸业有限公司</t>
  </si>
  <si>
    <t>10号前回清</t>
  </si>
  <si>
    <t>倒贷，19号回清</t>
  </si>
  <si>
    <t>汤昌湖</t>
  </si>
  <si>
    <t>云南江辰宏博纸业有限公司</t>
  </si>
  <si>
    <t>月底前回清</t>
  </si>
  <si>
    <t>刘章容</t>
  </si>
  <si>
    <t>2025-03-31</t>
  </si>
  <si>
    <t>北京京彩世纪科技有限公司</t>
  </si>
  <si>
    <t>今日已回2万，陆续回款</t>
  </si>
  <si>
    <t>反馈5.16回款</t>
  </si>
  <si>
    <t>曹学晶</t>
  </si>
  <si>
    <t>唐国华</t>
  </si>
  <si>
    <t>北京捷恩纸张销售中心</t>
  </si>
  <si>
    <t>9号</t>
  </si>
  <si>
    <t>反馈5.16回款，额度已取消</t>
  </si>
  <si>
    <t>包敬霞</t>
  </si>
  <si>
    <t>南京旭龙纸业有限公司</t>
  </si>
  <si>
    <t>转贷，预计26好回清</t>
  </si>
  <si>
    <t>毛秀梅</t>
  </si>
  <si>
    <t>黄丹丹</t>
  </si>
  <si>
    <t>南京顺百金纸业有限公司</t>
  </si>
  <si>
    <t>转贷，预计26号回清</t>
  </si>
  <si>
    <t>南宁市帝辉纸业有限公司</t>
  </si>
  <si>
    <t>10号</t>
  </si>
  <si>
    <t>邱晓弟</t>
  </si>
  <si>
    <t>顾中奎</t>
  </si>
  <si>
    <t>南通海峰纸业有限公司</t>
  </si>
  <si>
    <t>16号，否则调整额度</t>
  </si>
  <si>
    <t>杨陈君</t>
  </si>
  <si>
    <t>吴伟朋</t>
  </si>
  <si>
    <t>台州市益中册纸制品有限公司</t>
  </si>
  <si>
    <t>5月15号之前回清</t>
  </si>
  <si>
    <t>5月16号回清</t>
  </si>
  <si>
    <t>杨婕</t>
  </si>
  <si>
    <t>姚雯雯</t>
  </si>
  <si>
    <t>台州市鑫秀纸业有限公司</t>
  </si>
  <si>
    <t>无</t>
  </si>
  <si>
    <t>5月19号回清，银行转贷</t>
  </si>
  <si>
    <t>陈莉</t>
  </si>
  <si>
    <t>付敏</t>
  </si>
  <si>
    <t>台州德正纸业有限公司</t>
  </si>
  <si>
    <t>郑羽彤</t>
  </si>
  <si>
    <t>台州德正</t>
  </si>
  <si>
    <t>合肥立青商贸有限公司</t>
  </si>
  <si>
    <t>20号，已沟通调整额度</t>
  </si>
  <si>
    <t>李振勇</t>
  </si>
  <si>
    <t>合肥联谊印刷物资有限公司</t>
  </si>
  <si>
    <t>16号</t>
  </si>
  <si>
    <t>朱凯</t>
  </si>
  <si>
    <t>吉林省凯悦天合纸业有限公司</t>
  </si>
  <si>
    <t>今日信管已走访，反馈预计15日左右能结清，最迟20日结清所有货款</t>
  </si>
  <si>
    <t>20日</t>
  </si>
  <si>
    <t>周晓颖</t>
  </si>
  <si>
    <t>韩立斌</t>
  </si>
  <si>
    <t>哈尔滨市石桥印务有限公司</t>
  </si>
  <si>
    <t>陆续回款，最迟23日结清所有货款</t>
  </si>
  <si>
    <t>23日</t>
  </si>
  <si>
    <t>四川天下印商文化创意有限公司</t>
  </si>
  <si>
    <t>王超</t>
  </si>
  <si>
    <t>天下印商[族群]</t>
  </si>
  <si>
    <t>四川金穗纸业有限公司</t>
  </si>
  <si>
    <t>16号前回清</t>
  </si>
  <si>
    <t>刘俊</t>
  </si>
  <si>
    <t>杨英</t>
  </si>
  <si>
    <t>宁波宇驰纸制品有限公司</t>
  </si>
  <si>
    <t>5月20号回清</t>
  </si>
  <si>
    <t>吕颖颖</t>
  </si>
  <si>
    <t>宁波宇驰</t>
  </si>
  <si>
    <t>宁波浩和纸业有限公司</t>
  </si>
  <si>
    <t>5月20号回清，涉及返利问题</t>
  </si>
  <si>
    <t>宁波浩和</t>
  </si>
  <si>
    <t>宁波海曙伟琦纸业有限公司</t>
  </si>
  <si>
    <t>10号结清</t>
  </si>
  <si>
    <t>16号回10万，19号回清</t>
  </si>
  <si>
    <t>袁毅</t>
  </si>
  <si>
    <t>宁波麦多新材料科技有限公司</t>
  </si>
  <si>
    <t>5月10号回清</t>
  </si>
  <si>
    <t>5月16号回清，额度减半</t>
  </si>
  <si>
    <t>安徽天乐纸品有限公司</t>
  </si>
  <si>
    <t>20号</t>
  </si>
  <si>
    <t>20号，额度已取消</t>
  </si>
  <si>
    <t>安徽巨文纸业有限公司</t>
  </si>
  <si>
    <t>已成立专班，已起诉</t>
  </si>
  <si>
    <t>已成立专班</t>
  </si>
  <si>
    <t>王伟浩</t>
  </si>
  <si>
    <t>安徽格睿包装材料有限公司</t>
  </si>
  <si>
    <t>安徽檀清纸业有限公司</t>
  </si>
  <si>
    <t>156万转贷19号到期，23号回清</t>
  </si>
  <si>
    <t>宿州市乐博士文化用品有限公司</t>
  </si>
  <si>
    <t>本周回清，19号前</t>
  </si>
  <si>
    <t>山东沐辉印务有限公司</t>
  </si>
  <si>
    <t>已签回款承诺函，15号回清</t>
  </si>
  <si>
    <t>已签回款承诺函，业务准备律师函，信管电话催收</t>
  </si>
  <si>
    <t>张齐齐</t>
  </si>
  <si>
    <t>任闯</t>
  </si>
  <si>
    <t>广东华亚印刷有限公司</t>
  </si>
  <si>
    <t>广东华亚</t>
  </si>
  <si>
    <t>广东卓越未来数智科技有限公司</t>
  </si>
  <si>
    <t>吴韵华</t>
  </si>
  <si>
    <t>张洪涛</t>
  </si>
  <si>
    <t>广东比伦生活用纸有限公司</t>
  </si>
  <si>
    <t>13号陆续回</t>
  </si>
  <si>
    <t>反馈5.15回到300万内，月底前陆续回款</t>
  </si>
  <si>
    <t>华晓晨</t>
  </si>
  <si>
    <t>杨倪垚</t>
  </si>
  <si>
    <t>广东比伦生活用纸[族群]</t>
  </si>
  <si>
    <t>2025-05-11</t>
  </si>
  <si>
    <t>广州市万泉纸业有限公司</t>
  </si>
  <si>
    <t>张忠良</t>
  </si>
  <si>
    <t>广州市锦湘纸品有限公司</t>
  </si>
  <si>
    <t>19号</t>
  </si>
  <si>
    <t>党孟瑶</t>
  </si>
  <si>
    <t>杜维高</t>
  </si>
  <si>
    <t>广州康亦联纸业有限公司</t>
  </si>
  <si>
    <t>陈凤</t>
  </si>
  <si>
    <t>广州康亦联</t>
  </si>
  <si>
    <t>廊坊市学辰纸业有限公司</t>
  </si>
  <si>
    <t>15日前</t>
  </si>
  <si>
    <t>月底，额度已取消。逾期与跌价较狠，工厂前几月强塞货有关，上游尚欠建发长荣各100多万，总计300多万应付款逾期。下周一实地走访</t>
  </si>
  <si>
    <t>王津京</t>
  </si>
  <si>
    <t>廊坊市蔡伦纸制品有限公司</t>
  </si>
  <si>
    <t>梁子祥</t>
  </si>
  <si>
    <t>成都万晟茂林纸业有限公司</t>
  </si>
  <si>
    <t>成都凯鑫粤纸业有限责任公司</t>
  </si>
  <si>
    <t>15号前回清</t>
  </si>
  <si>
    <t>16号回清</t>
  </si>
  <si>
    <t>冯相前</t>
  </si>
  <si>
    <t>成都市大白鲨商贸有限公司</t>
  </si>
  <si>
    <t>成都蔡伦纸业有限公司</t>
  </si>
  <si>
    <t>额度已取消，已签承诺函，年底前回清，每个月回款7万左右；4月未回款</t>
  </si>
  <si>
    <t>张宇</t>
  </si>
  <si>
    <t>成都金泰元纸业有限公司</t>
  </si>
  <si>
    <t>20号前回清</t>
  </si>
  <si>
    <t>成都青山纸业有限责任公司</t>
  </si>
  <si>
    <t>无锡齐鲁纸业有限公司</t>
  </si>
  <si>
    <t>23号回清</t>
  </si>
  <si>
    <t>杨晓磊</t>
  </si>
  <si>
    <t>昆明市林纸工贸有限责任公司</t>
  </si>
  <si>
    <t>昆明靖鸿包装有限公司</t>
  </si>
  <si>
    <t>9号前回13万，剩余15号前回款</t>
  </si>
  <si>
    <t>本周回10万，20号前回清</t>
  </si>
  <si>
    <t>杭州鑫韬纸张有限公司</t>
  </si>
  <si>
    <t>12号结清</t>
  </si>
  <si>
    <t>16号开票</t>
  </si>
  <si>
    <t>叶春燕</t>
  </si>
  <si>
    <t>汕头市天盛包装材料有限公司</t>
  </si>
  <si>
    <t>已签回款承诺函，5月回清</t>
  </si>
  <si>
    <t>每月还款70万，7-8月回清</t>
  </si>
  <si>
    <t>沈佳玲</t>
  </si>
  <si>
    <t>吴汉彬</t>
  </si>
  <si>
    <t>汕头市宏达盛贸易有限公司</t>
  </si>
  <si>
    <t>9号前陆续回款</t>
  </si>
  <si>
    <t>汪津晶</t>
  </si>
  <si>
    <t>汕头市金三星商贸有限公司</t>
  </si>
  <si>
    <t>徐隆键</t>
  </si>
  <si>
    <t>金三星</t>
  </si>
  <si>
    <t>江苏嘉轩办公用品有限公司</t>
  </si>
  <si>
    <t>陆续回款，月底前</t>
  </si>
  <si>
    <t>预计月底，已沟通调整额度</t>
  </si>
  <si>
    <t>许珍佳</t>
  </si>
  <si>
    <t>金龙包装[族群]</t>
  </si>
  <si>
    <t>沂水众发纸业有限公司</t>
  </si>
  <si>
    <t>周五去洽谈价格</t>
  </si>
  <si>
    <t>陆续回款，库存2500静电，双胶1000吨</t>
  </si>
  <si>
    <t>聂保宗</t>
  </si>
  <si>
    <t>袁双意</t>
  </si>
  <si>
    <t>沈阳市峰榕纸制品经营有限责任公司</t>
  </si>
  <si>
    <t>沈阳峰榕</t>
  </si>
  <si>
    <t>泉州佰盛纸业有限公司</t>
  </si>
  <si>
    <t>10号回清</t>
  </si>
  <si>
    <t>林闻</t>
  </si>
  <si>
    <t>邓锴</t>
  </si>
  <si>
    <t>泰兴市龙威达纸业有限公司</t>
  </si>
  <si>
    <t>额度已取消</t>
  </si>
  <si>
    <t>月底回清，额度已取消，已走律师函流程</t>
  </si>
  <si>
    <t>浙江景耀新材料有限公司</t>
  </si>
  <si>
    <t>有保证金2万在纸业</t>
  </si>
  <si>
    <t>有保证金2万在纸业，扣保证金</t>
  </si>
  <si>
    <t>浙江格睿包装新材料有限公司</t>
  </si>
  <si>
    <t>汇恒</t>
  </si>
  <si>
    <t>深圳市兴汉纸业有限公司</t>
  </si>
  <si>
    <t>深圳市广林和贸易科技有限公司</t>
  </si>
  <si>
    <t>陈念</t>
  </si>
  <si>
    <t>郑润璋</t>
  </si>
  <si>
    <t>深圳市广通纸业有限公司</t>
  </si>
  <si>
    <t>本月内</t>
  </si>
  <si>
    <t>本月底前</t>
  </si>
  <si>
    <t>郑楠</t>
  </si>
  <si>
    <t>深圳市怀华纸业有限公司</t>
  </si>
  <si>
    <t>2024-12-31</t>
  </si>
  <si>
    <t>5月底</t>
  </si>
  <si>
    <t>月底前</t>
  </si>
  <si>
    <t>深圳市泊森纸业有限公司</t>
  </si>
  <si>
    <t>深圳英戟纸业有限公司</t>
  </si>
  <si>
    <t>温州智冠纸张销售有限公司</t>
  </si>
  <si>
    <t>林洋</t>
  </si>
  <si>
    <t>温州金瓯纸业有限公司</t>
  </si>
  <si>
    <t>5月9号回清</t>
  </si>
  <si>
    <t>玉林嵘丰印刷物资有限公司</t>
  </si>
  <si>
    <t>本周内</t>
  </si>
  <si>
    <t>罗小翠</t>
  </si>
  <si>
    <t>福州中欧纸业有限公司</t>
  </si>
  <si>
    <t>黄冠毅</t>
  </si>
  <si>
    <t>绍兴海坤纸业有限公司</t>
  </si>
  <si>
    <t>8号之前付9万，剩余5月底之前陆续回清</t>
  </si>
  <si>
    <t>5.15回了10万，月底回30-35万，6.6回清</t>
  </si>
  <si>
    <t>苏州望达纸业贸易有限公司</t>
  </si>
  <si>
    <t>12号</t>
  </si>
  <si>
    <t>下游客户尚未回款，陆续回款月底前付清</t>
  </si>
  <si>
    <t>李建</t>
  </si>
  <si>
    <t>贵州华亚彩色印刷有限公司</t>
  </si>
  <si>
    <t>贵州嘉华闽杰纸业有限公司</t>
  </si>
  <si>
    <t>重庆印通天下商贸有限公司</t>
  </si>
  <si>
    <t>预计20号左右回清</t>
  </si>
  <si>
    <t>刘成阳</t>
  </si>
  <si>
    <t>印通天[族群]</t>
  </si>
  <si>
    <t>重庆广诚纸业有限公司</t>
  </si>
  <si>
    <t>金华市义陈纸制品有限公司</t>
  </si>
  <si>
    <t>10号钱结清</t>
  </si>
  <si>
    <t>16号回一部分，18号前回清</t>
  </si>
  <si>
    <t>金华市双营纸制品有限公司</t>
  </si>
  <si>
    <t>9号结清</t>
  </si>
  <si>
    <t>义乌双福</t>
  </si>
  <si>
    <t>雄县坤立商贸有限公司</t>
  </si>
  <si>
    <t>陆续回款，15日前</t>
  </si>
  <si>
    <t>青岛力王环保科技有限公司</t>
  </si>
  <si>
    <t>本周</t>
  </si>
  <si>
    <t>贷款已授信100万，暂未放款，预计最晚下周一</t>
  </si>
  <si>
    <t>张高杰</t>
  </si>
  <si>
    <t>青岛纸典工贸有限公司</t>
  </si>
  <si>
    <t>老板前往北京参加展会，返回后付款，最晚下周一；额度减半</t>
  </si>
  <si>
    <t>范爱薇</t>
  </si>
  <si>
    <t>青州茂丰纸业有限公司</t>
  </si>
  <si>
    <t>价格不确定，尾款待确认</t>
  </si>
  <si>
    <t>月底确认价格，再调账</t>
  </si>
  <si>
    <t>杨秋娟</t>
  </si>
  <si>
    <t>宛志明</t>
  </si>
  <si>
    <t>黑龙江天立纸业有限公司</t>
  </si>
  <si>
    <t>倒贷，最迟20日前</t>
  </si>
  <si>
    <t>刘倩</t>
  </si>
  <si>
    <t>龙港市森大纸业有限公司</t>
  </si>
  <si>
    <t>5月底之前回清</t>
  </si>
  <si>
    <t>张斯渤</t>
  </si>
  <si>
    <t>国贸纸业包装纸中心</t>
  </si>
  <si>
    <t>较上期减少419.2955万元</t>
  </si>
  <si>
    <t>中山市宏强纸制品有限公司</t>
  </si>
  <si>
    <t>包装纸</t>
  </si>
  <si>
    <t>客诉</t>
  </si>
  <si>
    <t>叶慧敏</t>
  </si>
  <si>
    <t>李嘉贤</t>
  </si>
  <si>
    <t>佛山市顺德区勒流镇广兄纸箱有限公司</t>
  </si>
  <si>
    <t>南阳市联诺包装有限公司</t>
  </si>
  <si>
    <t>客诉，协商拖货中</t>
  </si>
  <si>
    <t>许宝晶</t>
  </si>
  <si>
    <t>闫涛</t>
  </si>
  <si>
    <t>宏兴实业[族群]</t>
  </si>
  <si>
    <t>宁波东凰纸业有限公司</t>
  </si>
  <si>
    <t>银行转贷，5月8号回清</t>
  </si>
  <si>
    <t>5月16号回清，银行转贷</t>
  </si>
  <si>
    <t>张泽慧</t>
  </si>
  <si>
    <t>谢鹏</t>
  </si>
  <si>
    <t>安吉县孝丰立新纸箱厂</t>
  </si>
  <si>
    <t>5月8号回清</t>
  </si>
  <si>
    <t>刘洋1</t>
  </si>
  <si>
    <t>冯梦龙</t>
  </si>
  <si>
    <t>安徽星瑞包装材料有限公司</t>
  </si>
  <si>
    <t>李文洁</t>
  </si>
  <si>
    <t>王兆泉</t>
  </si>
  <si>
    <t>星瑞智能[族群]</t>
  </si>
  <si>
    <t>江阴市可顺纸业有限公司</t>
  </si>
  <si>
    <t>下游收款较差，25号回款</t>
  </si>
  <si>
    <t>周婷</t>
  </si>
  <si>
    <t>汤慧</t>
  </si>
  <si>
    <t>河南鼎好包装设计制作有限公司</t>
  </si>
  <si>
    <t>12号前</t>
  </si>
  <si>
    <t>100万</t>
  </si>
  <si>
    <t>刘润</t>
  </si>
  <si>
    <t>漳州市龙文区德兴工贸有限公司</t>
  </si>
  <si>
    <t>倒贷，21号前回清</t>
  </si>
  <si>
    <t>杨阳</t>
  </si>
  <si>
    <t>郑仕杰</t>
  </si>
  <si>
    <t>衡阳市业美纸类制品有限公司</t>
  </si>
  <si>
    <t>涉及客诉，与中集协商退货还在处理中，回款时间待定</t>
  </si>
  <si>
    <t>客诉款，等中集处理</t>
  </si>
  <si>
    <t>吴佳佳</t>
  </si>
  <si>
    <t>张海涛</t>
  </si>
  <si>
    <t>铁岭市清河大容恒纸业包装有限公司</t>
  </si>
  <si>
    <t>陆续回款</t>
  </si>
  <si>
    <t>张雯</t>
  </si>
  <si>
    <t>李启航</t>
  </si>
  <si>
    <t>国贸浆纸</t>
  </si>
  <si>
    <t>较上期减少1359.6508万元</t>
  </si>
  <si>
    <t>KTK EXPOR,LLC</t>
  </si>
  <si>
    <t>纸浆</t>
  </si>
  <si>
    <t>2025-05-16</t>
  </si>
  <si>
    <t>保证金不足</t>
  </si>
  <si>
    <t>0.0900</t>
  </si>
  <si>
    <t>拟发函催提或追加保证金</t>
  </si>
  <si>
    <t>SZA240831TSCQ-YTQ</t>
  </si>
  <si>
    <t>进口自营</t>
  </si>
  <si>
    <t>上海意泰启国际贸易有限公司</t>
  </si>
  <si>
    <t>金鱼牌阔叶浆</t>
  </si>
  <si>
    <t>2025-02-17</t>
  </si>
  <si>
    <t>违约金未付，暂无来款计划</t>
  </si>
  <si>
    <t>违约金未付，还在协商处理</t>
  </si>
  <si>
    <t>龙珑</t>
  </si>
  <si>
    <t>张桢</t>
  </si>
  <si>
    <t>泰盛科技</t>
  </si>
  <si>
    <t>SZA240831TSGA-YTQ</t>
  </si>
  <si>
    <t>SZA241130TSRZ-1-YTQ</t>
  </si>
  <si>
    <t>0.0600</t>
  </si>
  <si>
    <t>预计本周来款</t>
  </si>
  <si>
    <t>上海楚霖贸易有限公司</t>
  </si>
  <si>
    <t>0.1000</t>
  </si>
  <si>
    <t>上海禾栩实业有限公司</t>
  </si>
  <si>
    <t>0.0100</t>
  </si>
  <si>
    <t>上海翌虹实业发展有限公司</t>
  </si>
  <si>
    <t>0.0400</t>
  </si>
  <si>
    <t>GMJZ250427CMB-WZLY</t>
  </si>
  <si>
    <t>五洲特种纸业（龙游）有限公司</t>
  </si>
  <si>
    <t>晨鸣牌本色针叶浆</t>
  </si>
  <si>
    <t>今天回清</t>
  </si>
  <si>
    <t>黄芙蓉</t>
  </si>
  <si>
    <t>王旭</t>
  </si>
  <si>
    <t>五洲特纸</t>
  </si>
  <si>
    <t>保定市新宇纸业有限公司</t>
  </si>
  <si>
    <t>保定市满城区瑞丰纸业有限公司第一分公司</t>
  </si>
  <si>
    <t>保定市立发纸业有限公司</t>
  </si>
  <si>
    <t>保定雨森卫生用品有限公司</t>
  </si>
  <si>
    <t>雨森卫生[族群]</t>
  </si>
  <si>
    <t>唐山美特好卫生用品有限公司</t>
  </si>
  <si>
    <t>JZ250211ML-WDD</t>
  </si>
  <si>
    <t>宁波卫多多新材料科技有限公司</t>
  </si>
  <si>
    <t>美林针叶浆</t>
  </si>
  <si>
    <t>已沟通下周五前来款</t>
  </si>
  <si>
    <t>罗淑懿</t>
  </si>
  <si>
    <t>魏留洋</t>
  </si>
  <si>
    <t>国联股份</t>
  </si>
  <si>
    <t>ZY-ZY250212-SDZQ</t>
  </si>
  <si>
    <t>山东中泉纸业有限公司</t>
  </si>
  <si>
    <t>和平河针叶浆</t>
  </si>
  <si>
    <t>逾期，已催提</t>
  </si>
  <si>
    <t>客户开机后尽快来款提货</t>
  </si>
  <si>
    <t>李红梅</t>
  </si>
  <si>
    <t>山东仁轩纸业</t>
  </si>
  <si>
    <t>芬宝针叶浆;豪门针叶浆</t>
  </si>
  <si>
    <t>豪门逾期，已催提；芬宝尚未到货</t>
  </si>
  <si>
    <t>ZY-WZ250213-SDZQ</t>
  </si>
  <si>
    <t>乌兹奇针叶浆</t>
  </si>
  <si>
    <t>陆续催提中，预计4.10前提清</t>
  </si>
  <si>
    <t>ZY05256-HLXCL</t>
  </si>
  <si>
    <t>山东恒联新材料股份有限公司</t>
  </si>
  <si>
    <t>BIOCEL牌溶解浆</t>
  </si>
  <si>
    <t>暂无计划</t>
  </si>
  <si>
    <t>已催提，陆续提货</t>
  </si>
  <si>
    <t>邹丹</t>
  </si>
  <si>
    <t>山东冠骏清洁[族群]</t>
  </si>
  <si>
    <t>山西云冈纸业有限公司</t>
  </si>
  <si>
    <t>云鼎远志[族群]</t>
  </si>
  <si>
    <t>山西森贸科技有限公司</t>
  </si>
  <si>
    <t>广东溢源浆纸有限公司</t>
  </si>
  <si>
    <t>CFZG2503-074</t>
  </si>
  <si>
    <t>广州造纸股份有限公司</t>
  </si>
  <si>
    <t>维拉塞尔牌阔叶浆</t>
  </si>
  <si>
    <t>2025-05-13</t>
  </si>
  <si>
    <t>合同约定送货完毕后凭票付款，目前为送完货物，暂未开票</t>
  </si>
  <si>
    <t>王慧娴</t>
  </si>
  <si>
    <t>何明强</t>
  </si>
  <si>
    <t>广州越秀集团</t>
  </si>
  <si>
    <t>GXXH20-12-30</t>
  </si>
  <si>
    <t>广西仙鹤新材料有限公司</t>
  </si>
  <si>
    <t>桉木片1级</t>
  </si>
  <si>
    <t>预计本周回款</t>
  </si>
  <si>
    <t>张嘉韵</t>
  </si>
  <si>
    <t>秦里杰</t>
  </si>
  <si>
    <t>仙鹤系</t>
  </si>
  <si>
    <t>GXXH20-02-26</t>
  </si>
  <si>
    <t>杂木净片</t>
  </si>
  <si>
    <t>广西嘉盛纸业有限公司</t>
  </si>
  <si>
    <t>0.0500</t>
  </si>
  <si>
    <t>20240812-ZYZM-01</t>
  </si>
  <si>
    <t>广西太阳纸业有限公司</t>
  </si>
  <si>
    <t>桉木片-桉木轴木片</t>
  </si>
  <si>
    <t>最晚19号</t>
  </si>
  <si>
    <t>吴凡</t>
  </si>
  <si>
    <t>太阳控股集团</t>
  </si>
  <si>
    <t>广西钦港信贸易有限公司</t>
  </si>
  <si>
    <t>0.2300</t>
  </si>
  <si>
    <t>河北金博士卫生用品有限公司</t>
  </si>
  <si>
    <t>金博士[族群]</t>
  </si>
  <si>
    <t>河南银鸽工贸有限公司</t>
  </si>
  <si>
    <t>河南银鸽</t>
  </si>
  <si>
    <t>泉州恒利兴生活用纸有限公司</t>
  </si>
  <si>
    <t>泰盛（江西）生活用品有限公司</t>
  </si>
  <si>
    <t>ZYJNHY250429-BZ</t>
  </si>
  <si>
    <t>济南灏源纸业有限公司</t>
  </si>
  <si>
    <t>布拉茨克针叶浆</t>
  </si>
  <si>
    <t>预计今天来款</t>
  </si>
  <si>
    <t>郑心怡</t>
  </si>
  <si>
    <t>赵明鲁</t>
  </si>
  <si>
    <t>济南灏源纸业[族群]</t>
  </si>
  <si>
    <t>浙江济海贸易发展有限公司</t>
  </si>
  <si>
    <t>浙江国贸集团</t>
  </si>
  <si>
    <t>淄博沣泰纸业有限公司</t>
  </si>
  <si>
    <t>湖北丽洁新材料科技有限公司</t>
  </si>
  <si>
    <t>丽奥投资[族群]</t>
  </si>
  <si>
    <t>湖北金博士新材料科技有限公司</t>
  </si>
  <si>
    <t>IR250091136-HLML</t>
  </si>
  <si>
    <t>潍坊恒联美林生活用纸有限公司</t>
  </si>
  <si>
    <t>麒麟阔叶浆</t>
  </si>
  <si>
    <t>2025-05-04</t>
  </si>
  <si>
    <t>下周开证</t>
  </si>
  <si>
    <t>恒联美林[族群]</t>
  </si>
  <si>
    <t>澳威纸业（江门）有限公司</t>
  </si>
  <si>
    <t>DG-ND-PM-厦门国贸-202409</t>
  </si>
  <si>
    <t>玖龙纸业（东莞）有限公司</t>
  </si>
  <si>
    <t>木片</t>
  </si>
  <si>
    <t>蔡陈琳</t>
  </si>
  <si>
    <t>林家乐</t>
  </si>
  <si>
    <t>玖龙环球（中国）投资集团[族群]</t>
  </si>
  <si>
    <t>GMDS250425-BS</t>
  </si>
  <si>
    <t>福建大山纸业有限公司</t>
  </si>
  <si>
    <t>宝水牌绒毛浆</t>
  </si>
  <si>
    <t>预计下周提完</t>
  </si>
  <si>
    <t>SEBALE PTE. LTD.[族群]</t>
  </si>
  <si>
    <t>GMDS250319-DW</t>
  </si>
  <si>
    <t>大王绒毛浆</t>
  </si>
  <si>
    <t>福建省闽清双棱纸业有限公司</t>
  </si>
  <si>
    <t>102415162-WJ</t>
  </si>
  <si>
    <t>稳健医疗（黄冈）有限公司</t>
  </si>
  <si>
    <t>国际纸业牌绒毛浆</t>
  </si>
  <si>
    <t>21号前回清</t>
  </si>
  <si>
    <t>林世贵</t>
  </si>
  <si>
    <t>稳健医疗</t>
  </si>
  <si>
    <t>肇庆万隆纸业有限公司</t>
  </si>
  <si>
    <t>桂翔纸业[族群]</t>
  </si>
  <si>
    <t>GM250325CSBM-AS</t>
  </si>
  <si>
    <t>苏州艾森纸业有限公司</t>
  </si>
  <si>
    <t>北木牌针叶浆</t>
  </si>
  <si>
    <t>逾期，催提中</t>
  </si>
  <si>
    <t>黄凤莲</t>
  </si>
  <si>
    <t>艾森纸业[族群]</t>
  </si>
  <si>
    <t>费利克斯舍勒新材料股份有限公司</t>
  </si>
  <si>
    <t>华邦古楼</t>
  </si>
  <si>
    <t>辛集市福德纸业有限公司</t>
  </si>
  <si>
    <t>镇江联泰国际贸易有限公司</t>
  </si>
  <si>
    <t>青岛中泰源贸易有限公司</t>
  </si>
  <si>
    <t>新港洲[族群]</t>
  </si>
  <si>
    <t>韶能集团耒阳蔡伦纸品有限公司</t>
  </si>
  <si>
    <t>韶能股份</t>
  </si>
  <si>
    <t>广州启润纸业</t>
  </si>
  <si>
    <t>较上期减少569万元</t>
  </si>
  <si>
    <t>白纸中心</t>
  </si>
  <si>
    <t>较上期减少407万元</t>
  </si>
  <si>
    <t>0050225958</t>
  </si>
  <si>
    <t>赊销</t>
  </si>
  <si>
    <t>东莞市万昕印刷有限公司</t>
  </si>
  <si>
    <t>5月15号左右</t>
  </si>
  <si>
    <t>5月30号左右</t>
  </si>
  <si>
    <t>陈小迎</t>
  </si>
  <si>
    <t>王德宝</t>
  </si>
  <si>
    <t>0050227740</t>
  </si>
  <si>
    <t>东莞市共同印刷有限公司</t>
  </si>
  <si>
    <t>5月30号前付完</t>
  </si>
  <si>
    <t>胡嘉欣</t>
  </si>
  <si>
    <t>0050224257</t>
  </si>
  <si>
    <t>东莞市千山实业有限公司</t>
  </si>
  <si>
    <t>5月16号前</t>
  </si>
  <si>
    <t>5月30日前付清</t>
  </si>
  <si>
    <t>崔民艺</t>
  </si>
  <si>
    <t>0050232477</t>
  </si>
  <si>
    <t>东莞市原色印刷有限公司</t>
  </si>
  <si>
    <t>5月15号左右，买设备修厂房导致资金紧张</t>
  </si>
  <si>
    <t>已付，5月16号</t>
  </si>
  <si>
    <t>江雅云</t>
  </si>
  <si>
    <t>0050234377</t>
  </si>
  <si>
    <t>东莞市林泰印刷有限公司</t>
  </si>
  <si>
    <t>吴湘林</t>
  </si>
  <si>
    <t>0050212024</t>
  </si>
  <si>
    <t>东莞市润信环保包装科技有限公司</t>
  </si>
  <si>
    <t>2025-01-13</t>
  </si>
  <si>
    <t>客诉尾款，5月31日前</t>
  </si>
  <si>
    <t>旺盈彩盒</t>
  </si>
  <si>
    <t>0050234780</t>
  </si>
  <si>
    <t>东莞市溢鹏纸品贸易有限公司</t>
  </si>
  <si>
    <t>5月18号前</t>
  </si>
  <si>
    <t>范志烨</t>
  </si>
  <si>
    <t>0050221539</t>
  </si>
  <si>
    <t>东莞市石碣顺景彩印厂</t>
  </si>
  <si>
    <t>0050230881</t>
  </si>
  <si>
    <t>中华商务联合印刷（广东）有限公司</t>
  </si>
  <si>
    <t>2024-10-03</t>
  </si>
  <si>
    <t>客诉待晨鸣工厂处理</t>
  </si>
  <si>
    <t>郑显成</t>
  </si>
  <si>
    <t>中華商務聯合印刷（香港）有限公司[族群]</t>
  </si>
  <si>
    <t>0050233340</t>
  </si>
  <si>
    <t>中山市东区智兴印刷厂（普通合伙）</t>
  </si>
  <si>
    <t>5月19号付清</t>
  </si>
  <si>
    <t>高宇杰</t>
  </si>
  <si>
    <t>0050223230</t>
  </si>
  <si>
    <t>中山市兴年包装印刷有限公司</t>
  </si>
  <si>
    <t>2025-03-30</t>
  </si>
  <si>
    <t>伍锦泉</t>
  </si>
  <si>
    <t>0050223387</t>
  </si>
  <si>
    <t>中山市嘉利印刷有限公司</t>
  </si>
  <si>
    <t>2024-12-29</t>
  </si>
  <si>
    <t>5月22号前</t>
  </si>
  <si>
    <t>陈健恒</t>
  </si>
  <si>
    <t>0050221906</t>
  </si>
  <si>
    <t>中山市宏聚纸箱有限公司</t>
  </si>
  <si>
    <t>5月20号左右</t>
  </si>
  <si>
    <t>0050220183</t>
  </si>
  <si>
    <t>中山市小榄镇健豪纸品加工厂</t>
  </si>
  <si>
    <t>5月20号左右付一部分，月底付清</t>
  </si>
  <si>
    <t>0050233175</t>
  </si>
  <si>
    <t>中山市小榄镇天森彩印厂（普通合伙）</t>
  </si>
  <si>
    <t>5月25号左右</t>
  </si>
  <si>
    <t>0050228758</t>
  </si>
  <si>
    <t>中山市畅玥印务有限公司</t>
  </si>
  <si>
    <t>0050227512</t>
  </si>
  <si>
    <t>中山市科力达印刷有限公司</t>
  </si>
  <si>
    <t>5月9号晚点付</t>
  </si>
  <si>
    <t>许信鑫</t>
  </si>
  <si>
    <t>0050232591</t>
  </si>
  <si>
    <t>中山市至均印刷有限公司</t>
  </si>
  <si>
    <t>0050233686</t>
  </si>
  <si>
    <t>佛山市恺盛印务有限公司</t>
  </si>
  <si>
    <t>石晓军</t>
  </si>
  <si>
    <t>恺盛印务[族群]</t>
  </si>
  <si>
    <t>0050221684</t>
  </si>
  <si>
    <t>佛山市鑫发纸业有限公司</t>
  </si>
  <si>
    <t>2025-03-21</t>
  </si>
  <si>
    <t>5月30日前</t>
  </si>
  <si>
    <t>袁水平</t>
  </si>
  <si>
    <t>0050224847</t>
  </si>
  <si>
    <t>佛山市顺德区华灵采印刷有限公司</t>
  </si>
  <si>
    <t>6月5号前，下游回款差</t>
  </si>
  <si>
    <t>0050233178</t>
  </si>
  <si>
    <t>佛山市顺德区广安彩印有限公司</t>
  </si>
  <si>
    <t>5月22号左右，下游找客户还没回款</t>
  </si>
  <si>
    <t>0050223416</t>
  </si>
  <si>
    <t>太仓锴欣包装制品有限公司</t>
  </si>
  <si>
    <t>5月15号前</t>
  </si>
  <si>
    <t>杨友南</t>
  </si>
  <si>
    <t>0050230283</t>
  </si>
  <si>
    <t>广东天鑫源印刷有限责任公司</t>
  </si>
  <si>
    <t>林训升</t>
  </si>
  <si>
    <t>0050214923</t>
  </si>
  <si>
    <t>广东海富智能环保科技有限公司</t>
  </si>
  <si>
    <t>2024-07-03</t>
  </si>
  <si>
    <t>客诉退货后开票红充</t>
  </si>
  <si>
    <t>海富紙品有限公司[族群]</t>
  </si>
  <si>
    <t>0050224924</t>
  </si>
  <si>
    <t>广州市中自印务有限公司</t>
  </si>
  <si>
    <t>0050228609</t>
  </si>
  <si>
    <t>广州市兴安纸业有限公司</t>
  </si>
  <si>
    <t>已结业，已拉纸抵债</t>
  </si>
  <si>
    <t>0050225770</t>
  </si>
  <si>
    <t>广州市天河新明纸业有限公司</t>
  </si>
  <si>
    <t>2025-03-24</t>
  </si>
  <si>
    <t>客诉处理中，下直发单交货后冲减票额</t>
  </si>
  <si>
    <t>王瑞军</t>
  </si>
  <si>
    <t>0050223876</t>
  </si>
  <si>
    <t>广州市彩源印刷有限公司</t>
  </si>
  <si>
    <t>5月10号</t>
  </si>
  <si>
    <t>0050232092</t>
  </si>
  <si>
    <t>广州市禹晖纸业有限公司</t>
  </si>
  <si>
    <t>2025-02-03</t>
  </si>
  <si>
    <t>客诉待处理</t>
  </si>
  <si>
    <t>0050233191</t>
  </si>
  <si>
    <t>广州市绿羽新材料有限公司</t>
  </si>
  <si>
    <t>5月20号前</t>
  </si>
  <si>
    <t>0050233122</t>
  </si>
  <si>
    <t>广州市赖氏纸业有限公司</t>
  </si>
  <si>
    <t>邹海燕</t>
  </si>
  <si>
    <t>赖氏纸业</t>
  </si>
  <si>
    <t>0050230639</t>
  </si>
  <si>
    <t>5月15号，下游回款差</t>
  </si>
  <si>
    <t>0050230233</t>
  </si>
  <si>
    <t>广州市锦鸿纸业贸易有限公司</t>
  </si>
  <si>
    <t>客诉处理中</t>
  </si>
  <si>
    <t>0050233281</t>
  </si>
  <si>
    <t>江门市众盛彩印有限公司</t>
  </si>
  <si>
    <t>2024-07-04</t>
  </si>
  <si>
    <t>客诉处理中，5月15日前处理完</t>
  </si>
  <si>
    <t>0050220987</t>
  </si>
  <si>
    <t>江门市图汶印刷有限公司</t>
  </si>
  <si>
    <t>2025-03-05</t>
  </si>
  <si>
    <t>0050230050</t>
  </si>
  <si>
    <t>江门市源达彩印有限公司</t>
  </si>
  <si>
    <t>0050233417</t>
  </si>
  <si>
    <t>江门市蓬江区盈进彩印包装有限公司</t>
  </si>
  <si>
    <t>0050225113</t>
  </si>
  <si>
    <t>深圳市创锦纸业有限公司</t>
  </si>
  <si>
    <t>冯小兰</t>
  </si>
  <si>
    <t>0050227136</t>
  </si>
  <si>
    <t>深圳市宏溢达印刷包装有限公司</t>
  </si>
  <si>
    <t>5月20号左右付一部分</t>
  </si>
  <si>
    <t>0050232924</t>
  </si>
  <si>
    <t>深圳市富裕金卡纸品有限公司</t>
  </si>
  <si>
    <t>客诉已平账</t>
  </si>
  <si>
    <t>0050225923</t>
  </si>
  <si>
    <t>深圳市新希望兴环保包装有限公司</t>
  </si>
  <si>
    <t>0050221135</t>
  </si>
  <si>
    <t>深圳市益君印刷包装有限公司</t>
  </si>
  <si>
    <t>5月23号前</t>
  </si>
  <si>
    <t>0050226319</t>
  </si>
  <si>
    <t>深圳粤丰华印务有限公司</t>
  </si>
  <si>
    <t>5月15号，财务上次漏付款</t>
  </si>
  <si>
    <t>5月22号左右，老板参展了</t>
  </si>
  <si>
    <t>0050220997</t>
  </si>
  <si>
    <t>珠海市佳彩印刷有限公司</t>
  </si>
  <si>
    <t>5月25号左右,固定20左右付款</t>
  </si>
  <si>
    <t>吴俊强</t>
  </si>
  <si>
    <t>0050232341</t>
  </si>
  <si>
    <t>珠海市嘉滕印务有限公司</t>
  </si>
  <si>
    <t>特纸中心</t>
  </si>
  <si>
    <t>较上期减少162万元</t>
  </si>
  <si>
    <t>0050228344</t>
  </si>
  <si>
    <t>东莞市天荣纸品有限公司</t>
  </si>
  <si>
    <t>5月15号前，货到之后一起付款</t>
  </si>
  <si>
    <t>客诉尾款待处理</t>
  </si>
  <si>
    <t>朱姿姿</t>
  </si>
  <si>
    <t>东莞天荣系</t>
  </si>
  <si>
    <t>0050233676</t>
  </si>
  <si>
    <t>东莞市连丰纸品有限公司</t>
  </si>
  <si>
    <t>0050223559</t>
  </si>
  <si>
    <t>奉化东启包装有限公司</t>
  </si>
  <si>
    <t>2025-02-19</t>
  </si>
  <si>
    <t>预计5月回款13万</t>
  </si>
  <si>
    <t>杨长学</t>
  </si>
  <si>
    <t>0050232605</t>
  </si>
  <si>
    <t>山东盛裕达纸制品加工有限公司</t>
  </si>
  <si>
    <t>待发货开票处理</t>
  </si>
  <si>
    <t>贾光春</t>
  </si>
  <si>
    <t>0050232290</t>
  </si>
  <si>
    <t>浙江大胜达包装股份有限公司</t>
  </si>
  <si>
    <t>2025-04-26</t>
  </si>
  <si>
    <t>尾款，6月20日两次一起付</t>
  </si>
  <si>
    <t>新胜达</t>
  </si>
  <si>
    <t>0050232717</t>
  </si>
  <si>
    <t>湖州耀东包装有限公司</t>
  </si>
  <si>
    <t>2025-04-14</t>
  </si>
  <si>
    <t>5月15日安排一车，付15万</t>
  </si>
  <si>
    <t>5月19日安排一车，付15万</t>
  </si>
  <si>
    <t>耀东包装[族群]</t>
  </si>
  <si>
    <t>0050227760</t>
  </si>
  <si>
    <t>重庆欣顺庆包装制品有限公司</t>
  </si>
  <si>
    <t>已付，5月16日</t>
  </si>
  <si>
    <t>陆培嵩</t>
  </si>
  <si>
    <t>0050223259</t>
  </si>
  <si>
    <t>青岛晟润宏工贸有限公司</t>
  </si>
  <si>
    <t>5月预计回款10-15万</t>
  </si>
  <si>
    <t>李玉奇</t>
  </si>
  <si>
    <t>杭州区-特种纸</t>
  </si>
  <si>
    <t>0050113903</t>
  </si>
  <si>
    <t>上海晟诠包装制品有限公司</t>
  </si>
  <si>
    <t>2022-11-29</t>
  </si>
  <si>
    <t>预计5月回款3万</t>
  </si>
  <si>
    <t>生活业务板块</t>
  </si>
  <si>
    <t>较上期减少24810.12万元</t>
  </si>
  <si>
    <t>国贸农产</t>
  </si>
  <si>
    <t>较上期减少15663.27万元</t>
  </si>
  <si>
    <t>国贸农产国际发展部</t>
  </si>
  <si>
    <t>较上期减少7923.99万元</t>
  </si>
  <si>
    <t>四川柏尊美混饲POINTER-SCBZ-240330DC</t>
  </si>
  <si>
    <t>四川柏尊生物工程有限公司</t>
  </si>
  <si>
    <t>*饲料*畜禽混合饲料</t>
  </si>
  <si>
    <t>到港放行后，来款提货期90天，截止本周逾期USD442.03*766.463=338,799.64;</t>
  </si>
  <si>
    <t>在途海洋散杂货运输,进口直运仓库</t>
  </si>
  <si>
    <t>王超云</t>
  </si>
  <si>
    <t>范宜</t>
  </si>
  <si>
    <t>柏尊系</t>
  </si>
  <si>
    <t>四川柏尊美混饲POINTER-SCBZ-240502DC</t>
  </si>
  <si>
    <t>2025-04-17</t>
  </si>
  <si>
    <t>到港放行后，来款提货期90天，目前逾期USD425.5*1927.609=820,197.63；</t>
  </si>
  <si>
    <t>四川柏尊美混饲POINTER-SCBZ-240530DC</t>
  </si>
  <si>
    <t>到港放行后，来款提货期90天；目前逾期USD459.53*929.389=427,082.13;</t>
  </si>
  <si>
    <t>港宝四川柏尊POINTER-BZ-240923-2DC-DL</t>
  </si>
  <si>
    <t>真实逾期，逾期金额6.8万</t>
  </si>
  <si>
    <t>逾期金额51万</t>
  </si>
  <si>
    <t>在途海洋集装箱运输,在途海洋散杂货运输</t>
  </si>
  <si>
    <t>黄夏云</t>
  </si>
  <si>
    <t>陈燕燕</t>
  </si>
  <si>
    <t>港宝海轮柏尊POINTER-BZ-240923-1D\</t>
  </si>
  <si>
    <t>海伦市柏尊供应链管理有限公司</t>
  </si>
  <si>
    <t>真实逾期，逾期金额213万</t>
  </si>
  <si>
    <t>逾期金额320万</t>
  </si>
  <si>
    <t>国贸农产海南壮美菜粕250422Z</t>
  </si>
  <si>
    <t>海南壮美农牧有限公司</t>
  </si>
  <si>
    <t>菜粕</t>
  </si>
  <si>
    <t>真实逾期，已催款</t>
  </si>
  <si>
    <t>陈丽云</t>
  </si>
  <si>
    <t>王浩</t>
  </si>
  <si>
    <t>海大集团</t>
  </si>
  <si>
    <t>国贸农产湛江海大菜粕250422Z</t>
  </si>
  <si>
    <t>湛江海大饲料有限公司</t>
  </si>
  <si>
    <t>启润农产部</t>
  </si>
  <si>
    <t>较上期减少317.55万元</t>
  </si>
  <si>
    <t>销-DF25B5-容诚-上海-外仓-3692.4吨淀粉</t>
  </si>
  <si>
    <t>安徽外仓生物科技有限公司</t>
  </si>
  <si>
    <t>食用玉米淀粉</t>
  </si>
  <si>
    <t>我司物流未送至交货地，计划5月中旬前全部到港</t>
  </si>
  <si>
    <t>5月15号到港，剩余1柜未提货，计划下周提完</t>
  </si>
  <si>
    <t>在途海洋集装箱运输</t>
  </si>
  <si>
    <t>熊晨</t>
  </si>
  <si>
    <t>麻才</t>
  </si>
  <si>
    <t>销-QRNC-24-52-LOGOS GRAIN-金沪-小麦</t>
  </si>
  <si>
    <t>转口代理</t>
  </si>
  <si>
    <t>兰州金沪生物科技有限责任公司兰州新区分公司</t>
  </si>
  <si>
    <t>植物及产品</t>
  </si>
  <si>
    <t>2024-08-31</t>
  </si>
  <si>
    <t>因保税区政策调整致使尾量处理拖沓，还在跟对方交流对接，将尽快了结</t>
  </si>
  <si>
    <t>销-ZH25016-象屿-上海-中昊-棕榈油2000吨-4月</t>
  </si>
  <si>
    <t>宁波中昊油脂有限公司</t>
  </si>
  <si>
    <t>棕榈液油</t>
  </si>
  <si>
    <t>真实逾期494万/1天，催款中</t>
  </si>
  <si>
    <t>宁波中昊</t>
  </si>
  <si>
    <t>国贸农产宝达农产部</t>
  </si>
  <si>
    <t>较上期减少199.8万元</t>
  </si>
  <si>
    <t>国贸农产河北乐源菜粕241126Z-1</t>
  </si>
  <si>
    <t>乐源君享牧业威县有限公司</t>
  </si>
  <si>
    <t>真实逾期，4.24到期，逾期金额：491360.27元，客户反馈异常，不能确定回款日期</t>
  </si>
  <si>
    <t>朱玉婷</t>
  </si>
  <si>
    <t>吴浩</t>
  </si>
  <si>
    <t>君乐宝</t>
  </si>
  <si>
    <t>国贸农产优然牧业菜粕241205Z-2</t>
  </si>
  <si>
    <t>内蒙古犇腾牧业有限公司</t>
  </si>
  <si>
    <t>2025-04-25</t>
  </si>
  <si>
    <t>真实逾期，4.28到期，已催款</t>
  </si>
  <si>
    <t>黄丽坤</t>
  </si>
  <si>
    <t>赛科星集团</t>
  </si>
  <si>
    <t>国贸农产优然牧业菜粕241205Z-3</t>
  </si>
  <si>
    <t>真实逾期，5.12到期，已催款</t>
  </si>
  <si>
    <t>清水河赛科星牧业有限责任公司</t>
  </si>
  <si>
    <t>国贸农产饲料原料部</t>
  </si>
  <si>
    <t>较上期减少680.26万元</t>
  </si>
  <si>
    <t>国贸农产江海粮油豆粕250423Z-2</t>
  </si>
  <si>
    <t>江苏省江海粮油集团有限公司</t>
  </si>
  <si>
    <t>豆粕</t>
  </si>
  <si>
    <t>0.9177</t>
  </si>
  <si>
    <t>油厂限量，来款提货，合同执行中</t>
  </si>
  <si>
    <t>黄蓝</t>
  </si>
  <si>
    <t>邱伟</t>
  </si>
  <si>
    <t>苏粮集团</t>
  </si>
  <si>
    <t>国贸农产南昌华达玉米250227Z</t>
  </si>
  <si>
    <t>南昌华达饲料有限公司</t>
  </si>
  <si>
    <t>玉米</t>
  </si>
  <si>
    <t>真实逾期，最迟提货日4/20，客户仓容有限，预计下周提货</t>
  </si>
  <si>
    <t>真实逾期6天，我司货物到港6天，因天气原因提货较慢，预计本周可提清</t>
  </si>
  <si>
    <t>黄艺燕</t>
  </si>
  <si>
    <t>方友为</t>
  </si>
  <si>
    <t>华达牧业[族群]</t>
  </si>
  <si>
    <t>国贸农产江西小牧童玉米250401Z</t>
  </si>
  <si>
    <t>江西状元郎食品集团有限公司</t>
  </si>
  <si>
    <t>非真实，暂无现货</t>
  </si>
  <si>
    <t>真实逾期4天，我司货物到港4天暂未提货</t>
  </si>
  <si>
    <t>与还科技[族群]</t>
  </si>
  <si>
    <t>MYCGSC20250226149807国贸农产牧原玉米Z</t>
  </si>
  <si>
    <t>河南牧原粮食贸易有限公司</t>
  </si>
  <si>
    <t>合同预计取消执行</t>
  </si>
  <si>
    <t>张可烨</t>
  </si>
  <si>
    <t>朱峰</t>
  </si>
  <si>
    <t>牧原股份</t>
  </si>
  <si>
    <t>MYCGSC20250227150180国贸农产牧原玉米Z</t>
  </si>
  <si>
    <t>国贸农产江西赣达玉米250221Z</t>
  </si>
  <si>
    <t>江西赣达牧业有限公司</t>
  </si>
  <si>
    <t>真实逾期2天，本周回款60万，反馈余下144.2万元下周回清</t>
  </si>
  <si>
    <t>赣达牧业[族群]</t>
  </si>
  <si>
    <t>国贸农产溧阳久和玉米250217Z</t>
  </si>
  <si>
    <t>溧阳市久和饲料有限公司</t>
  </si>
  <si>
    <t>真实逾期，逾期2天，海大拟支付银承，预计下周出票</t>
  </si>
  <si>
    <t>真实逾期3天，发票遗漏发送客户，5.6已提供，预计下周开银承支付</t>
  </si>
  <si>
    <t>赵朝丛</t>
  </si>
  <si>
    <t>国贸兴阳</t>
  </si>
  <si>
    <t>较上期减少845.34万元</t>
  </si>
  <si>
    <t>见微知萌国贸农产玉米250213Z</t>
  </si>
  <si>
    <t>哈尔滨市见微知萌粮食贸易有限公司</t>
  </si>
  <si>
    <t>保证金跌破</t>
  </si>
  <si>
    <t>吴婧</t>
  </si>
  <si>
    <t>童晨</t>
  </si>
  <si>
    <t>龙江农产拉哈鸿展玉米250324-01DC</t>
  </si>
  <si>
    <t>黑龙江鸿展生物科技股份有限公司</t>
  </si>
  <si>
    <t>真实逾期逾期金额1119789.72，1天</t>
  </si>
  <si>
    <t>刘爽</t>
  </si>
  <si>
    <t>杨贵勇</t>
  </si>
  <si>
    <t>黑龙江鸿展生物科技股份[族群]</t>
  </si>
  <si>
    <t>龙江农产拉哈鸿展玉米250324-02DC</t>
  </si>
  <si>
    <t>真实逾期逾期金额1,014,668.96，1天</t>
  </si>
  <si>
    <t>龙江农产拉哈鸿展玉米250324-03DC</t>
  </si>
  <si>
    <t>真实逾期逾期金额972645.4，1天</t>
  </si>
  <si>
    <t>龙江农产拉哈鸿展玉米250324-04DC</t>
  </si>
  <si>
    <t>真实逾期逾期金额989,842.48，1天</t>
  </si>
  <si>
    <t>国贸农产沿海业务部</t>
  </si>
  <si>
    <t>较上期减少5714.33万元</t>
  </si>
  <si>
    <t>宝达农产厦门辉徒（2340）玉米250306HY</t>
  </si>
  <si>
    <t>厦门辉徒商贸有限公司</t>
  </si>
  <si>
    <t>0.0722</t>
  </si>
  <si>
    <t>真实，暂无明确提货计划</t>
  </si>
  <si>
    <t>真实，已催提货</t>
  </si>
  <si>
    <t>张坤</t>
  </si>
  <si>
    <t>廖至成</t>
  </si>
  <si>
    <t>国贸农产深圳惠民玉米250120Z</t>
  </si>
  <si>
    <t>深圳市惠民农业科技有限责任公司</t>
  </si>
  <si>
    <t>2025-03-15</t>
  </si>
  <si>
    <t>0.6545</t>
  </si>
  <si>
    <t>此部分货物余下900吨左右未转售，其余已催促客户提货回款</t>
  </si>
  <si>
    <t>真实逾期，已催促客户提货/最新剩余1878.78吨未售</t>
  </si>
  <si>
    <t>邱萍萍</t>
  </si>
  <si>
    <t>太毕</t>
  </si>
  <si>
    <t>辽宁恒昌龙江农产玉米241230DX</t>
  </si>
  <si>
    <t>辽宁恒昌农业科技发展有限公司</t>
  </si>
  <si>
    <t>0.1478</t>
  </si>
  <si>
    <t>代理销售业务超期库存，业务反馈下游正在提货</t>
  </si>
  <si>
    <t>黑龙江润达祥运_营口港粮食分公司</t>
  </si>
  <si>
    <t>王梦琪</t>
  </si>
  <si>
    <t>曲爽</t>
  </si>
  <si>
    <t>辽宁恒昌系</t>
  </si>
  <si>
    <t>国贸农产辽宁锦嵘玉米250325Z</t>
  </si>
  <si>
    <t>辽宁锦嵘实业有限公司</t>
  </si>
  <si>
    <t>0.0547</t>
  </si>
  <si>
    <t>真实逾期，已催促客户提货</t>
  </si>
  <si>
    <t>国贸农产右信供应链次粉250414Z</t>
  </si>
  <si>
    <t>北京右信供应链管理有限公司</t>
  </si>
  <si>
    <t>次粉</t>
  </si>
  <si>
    <t>已申请延期</t>
  </si>
  <si>
    <t>李响</t>
  </si>
  <si>
    <t>冀乐</t>
  </si>
  <si>
    <t>大北农系</t>
  </si>
  <si>
    <t>龙江农产北京右信玉米 250427HCA-DC</t>
  </si>
  <si>
    <t>2025-05-07</t>
  </si>
  <si>
    <t>真实逾期，未反馈提货时间</t>
  </si>
  <si>
    <t>真实逾期，客户反馈尽快提货，已出催提函</t>
  </si>
  <si>
    <t>漳州双胞胎SBTJT20250423ZZ-GMBD</t>
  </si>
  <si>
    <t>漳州双胞胎饲料有限公司</t>
  </si>
  <si>
    <t>真实，已催提，预计再出仓一柜</t>
  </si>
  <si>
    <t>双胞胎集团</t>
  </si>
  <si>
    <t>宝达农产福建九为（2390）玉米250317HY</t>
  </si>
  <si>
    <t>福建九为生物技术有限公司</t>
  </si>
  <si>
    <t>真实，根据到港陆续安排提货</t>
  </si>
  <si>
    <t>百拓生物工程[族群]</t>
  </si>
  <si>
    <t>宝达农产福建九为玉米250402HY</t>
  </si>
  <si>
    <t>真实，陆续提货中</t>
  </si>
  <si>
    <t>宝达农产福建九为玉米250410HY（2350）</t>
  </si>
  <si>
    <t>宝达农产福建九为玉米250421HY</t>
  </si>
  <si>
    <t>宝达农产龙岩闽雄玉米250425HY</t>
  </si>
  <si>
    <t>福建龙岩闽雄生物科技股份有限公司</t>
  </si>
  <si>
    <t>真实，根据到港陆续安排提货，预计5.19提清</t>
  </si>
  <si>
    <t>闽雄生物</t>
  </si>
  <si>
    <t>农产华农温氏GMNCGDHNWSYM250102Z（华海）</t>
  </si>
  <si>
    <t>佛山市三水温氏家禽有限公司</t>
  </si>
  <si>
    <t>真实，18.34万-4/29到期，296万-5/7到期，因涉及商务，开票有延迟，已催款</t>
  </si>
  <si>
    <t>真实，89万到期款，5/7到期，预计下周一全部回清</t>
  </si>
  <si>
    <t>王思滨</t>
  </si>
  <si>
    <t>温氏股份</t>
  </si>
  <si>
    <t>国贸农产信丰巨鲸玉米250415Z</t>
  </si>
  <si>
    <t>信丰巨鲸生物科技有限公司</t>
  </si>
  <si>
    <t>真实逾期，逾期3天，5.16回款</t>
  </si>
  <si>
    <t>李帅</t>
  </si>
  <si>
    <t>巨鲸生物</t>
  </si>
  <si>
    <t>国贸农产信丰巨鲸玉米250418Z</t>
  </si>
  <si>
    <t>国贸农产南宁振林玉米250219Z-3</t>
  </si>
  <si>
    <t>南宁市振林饲料有限公司</t>
  </si>
  <si>
    <t>非真实，5/12-13到期</t>
  </si>
  <si>
    <t>5/13到期，因此船当时码头装船的时候给装到海里去了，实际出库数就不准，所以这船业务跟对方沟通时按照出库数暂留一车线不付款，待整船到目的港卸货数出来后再结算</t>
  </si>
  <si>
    <t>周锦煌</t>
  </si>
  <si>
    <t>甘勇才</t>
  </si>
  <si>
    <t>广西新天地农牧集团</t>
  </si>
  <si>
    <t>国贸农产南宁通威玉米241104Z</t>
  </si>
  <si>
    <t>南宁通威生物科技有限公司</t>
  </si>
  <si>
    <t>2024-12-13</t>
  </si>
  <si>
    <t>已回款</t>
  </si>
  <si>
    <t>通威系</t>
  </si>
  <si>
    <t>国贸农产宾阳通威玉米241104Z</t>
  </si>
  <si>
    <t>宾阳通威饲料有限公司</t>
  </si>
  <si>
    <t>2024-12-11</t>
  </si>
  <si>
    <t>国贸农产广西华港玉米241030Z</t>
  </si>
  <si>
    <t>广西华港农牧发展有限公司</t>
  </si>
  <si>
    <t>国贸农产广西华港玉米241030Z真实逾期，尚余1589328元货款未支付，（其中237,346.20元于4/23到期，544,120.2元于4/24到期，324,441元于4/25到期，326,874.6元于4/26到期，78,858于4/27到期，38,048.4元于4/28到期，39,639.6元于4/29到期）</t>
  </si>
  <si>
    <t>华港农牧[族群]</t>
  </si>
  <si>
    <t>国贸农产广西华港玉米241119Z</t>
  </si>
  <si>
    <t>国贸农产广西华港玉米241119Z真实逾期，尚余230135.5元货款未支付，（其中77503元于4/24到期，152632.5元于4/25到期）</t>
  </si>
  <si>
    <t>国贸农产陆川新天地玉米250417Z</t>
  </si>
  <si>
    <t>广西陆川新天地饲料有限公司</t>
  </si>
  <si>
    <t>非真实，5/11-12陆续到期，客户反馈12号支付</t>
  </si>
  <si>
    <t>5/16到期863505元，5/17到期4760730元</t>
  </si>
  <si>
    <t>国贸农产惠州九鼎玉米250306Z</t>
  </si>
  <si>
    <t>惠州九鼎饲料科技有限公司</t>
  </si>
  <si>
    <t>真实逾期22.64万，最长逾期7天</t>
  </si>
  <si>
    <t>曾宪锋</t>
  </si>
  <si>
    <t>九鼎科技</t>
  </si>
  <si>
    <t>龙江农产惠州海大玉米250310HCA-DC</t>
  </si>
  <si>
    <t>惠州海大生物科技有限公司</t>
  </si>
  <si>
    <t>真实逾期金额111万元，最早逾期天数19天，最晚逾期天数6天</t>
  </si>
  <si>
    <t>真实逾期</t>
  </si>
  <si>
    <t>李跃诗</t>
  </si>
  <si>
    <t>国贸农产江门海大玉米250425Z</t>
  </si>
  <si>
    <t>江门海大饲料有限公司</t>
  </si>
  <si>
    <t>非真实逾期，未对账开票</t>
  </si>
  <si>
    <t>真实逾期，逾期453.36万，逾期6天</t>
  </si>
  <si>
    <t>MYCGGX20250305152476</t>
  </si>
  <si>
    <t>真实逾期，5/14到期，因牧原需要再他们系统提交发票并申请付款才会给付，目前牧原数据尚未录入系统，已催促多次</t>
  </si>
  <si>
    <t>国贸农产清远大海玉米250425HCA-DC</t>
  </si>
  <si>
    <t>清远海大生物科技有限公司</t>
  </si>
  <si>
    <t>非真实逾期5/8已回90%货款，未对账开票尾款未回</t>
  </si>
  <si>
    <t>国贸农产漳州海力玉米250401Z</t>
  </si>
  <si>
    <t>漳州市海力饲料有限公司</t>
  </si>
  <si>
    <t>真实逾期，预计5/16前回清</t>
  </si>
  <si>
    <t>真实逾期，本周内回清</t>
  </si>
  <si>
    <t>邬明璇</t>
  </si>
  <si>
    <t>孔鹏</t>
  </si>
  <si>
    <t>海新集团</t>
  </si>
  <si>
    <t>国贸农产漳州海新玉米241204Z-5000吨</t>
  </si>
  <si>
    <t>漳州市海新饲料有限公司</t>
  </si>
  <si>
    <t>真实，11,030,331.00-5/1到期，反馈下周回清</t>
  </si>
  <si>
    <t>真实，5930331-5/1到期，暂无明确回款计划</t>
  </si>
  <si>
    <t>张遵灿</t>
  </si>
  <si>
    <t>GMNCZZWSYM250325Z（华海居间）</t>
  </si>
  <si>
    <t>漳州温氏农牧有限公司</t>
  </si>
  <si>
    <t>真实逾期，截止05/16，逾期1天，逾期金额46w，预计5/28回全款</t>
  </si>
  <si>
    <t>刘婕</t>
  </si>
  <si>
    <t>陈景华</t>
  </si>
  <si>
    <t>宝达农产漳州龙康玉米250417HY</t>
  </si>
  <si>
    <t>漳州龙康饲料有限公司</t>
  </si>
  <si>
    <t>非真实，提前出仓</t>
  </si>
  <si>
    <t>5/15到期，预计5/19回款</t>
  </si>
  <si>
    <t>天马科技</t>
  </si>
  <si>
    <t>宝达农产漳州龙康玉米250421HY</t>
  </si>
  <si>
    <t>宝达农产福建九为玉米250227HY</t>
  </si>
  <si>
    <t>真实，1,302,537.60-5/1到期，暂无回款计划</t>
  </si>
  <si>
    <t>真实逾期，该合同项下共逾期1,045,792.80元，5/1到期，已催款，暂无回款计划</t>
  </si>
  <si>
    <t>国贸农产福建九为小麦250310Z</t>
  </si>
  <si>
    <t>小麦</t>
  </si>
  <si>
    <t>黄明珠</t>
  </si>
  <si>
    <t>国贸农产龙岩闽雄玉米241014Z</t>
  </si>
  <si>
    <t>2024-11-14</t>
  </si>
  <si>
    <t>陈晓珍</t>
  </si>
  <si>
    <t>GMNCHNWSYM250227Z（华海）</t>
  </si>
  <si>
    <t>郁南广东温氏家禽有限公司</t>
  </si>
  <si>
    <t>逾期160万，最长逾期4天，预计5/23回款</t>
  </si>
  <si>
    <t>国贸农产阳江海大玉米250305LY-DX</t>
  </si>
  <si>
    <t>阳江海大饲料有限公司</t>
  </si>
  <si>
    <t>非真实，票到回款，实际到期日5.15</t>
  </si>
  <si>
    <t>应回款5.15，暂未回款</t>
  </si>
  <si>
    <t>国贸农产阳江玉米250422LY-DX</t>
  </si>
  <si>
    <t>应回款日5.15，暂未回款</t>
  </si>
  <si>
    <t>2025032801</t>
  </si>
  <si>
    <t>驻马店禾丰牧业有限公司</t>
  </si>
  <si>
    <t>面粉</t>
  </si>
  <si>
    <t>真实逾期，预计下周回款</t>
  </si>
  <si>
    <t>禾丰系</t>
  </si>
  <si>
    <t>国贸农产粤凰玉米250218HC-DX</t>
  </si>
  <si>
    <t>鹤山市粤凰饲料有限公司</t>
  </si>
  <si>
    <t>货到20天回款，暂无逾期</t>
  </si>
  <si>
    <t>真实逾期金额49万，逾期2天</t>
  </si>
  <si>
    <t>鹤山市粤凰饲料[族群]</t>
  </si>
  <si>
    <t>国贸农产基差贸易部</t>
  </si>
  <si>
    <t>较上期增加18万元</t>
  </si>
  <si>
    <t>见微知萌国贸农产玉米250211Z</t>
  </si>
  <si>
    <t>0.0110</t>
  </si>
  <si>
    <t>林婧</t>
  </si>
  <si>
    <t>王宝全</t>
  </si>
  <si>
    <t>黑龙江宣扬龙江农产玉米250115Z</t>
  </si>
  <si>
    <t>黑龙江省宣扬粮食贸易有限公司</t>
  </si>
  <si>
    <t>0.0200</t>
  </si>
  <si>
    <t>李晓飞</t>
  </si>
  <si>
    <t>国贸农林</t>
  </si>
  <si>
    <t>较上期减少8156.95万元</t>
  </si>
  <si>
    <t>国贸农林木材二部</t>
  </si>
  <si>
    <t>较上期减少200.34万元</t>
  </si>
  <si>
    <t>Q2024-632</t>
  </si>
  <si>
    <t>进口合作</t>
  </si>
  <si>
    <t>山东中物供应链管理有限公司</t>
  </si>
  <si>
    <t>原木</t>
  </si>
  <si>
    <t>0.0920</t>
  </si>
  <si>
    <t>已多次发催提函，责任业务已经现场催提，查看货物品质，实际保证金在手6.1%，近一周来款200万元，本周已向库方要现场照片，目前逾期时间较长的货物都已经有不同程度开裂，预计会相比市场价折价100元/方，业务反馈时间最长的会在15号之前清掉，剩下的陆续回款。</t>
  </si>
  <si>
    <t>已多次发催提函，责任业务已经到过现场催提，查看货物品质，实际保证金在手9.2%，近一周来款250万元左右，本周已向库方要现场照片，目前逾期时间较长的货物都已经有不同程度开裂，预计会相比市场价折价100元/方，客户按计划来款，暂不发律师函。</t>
  </si>
  <si>
    <t>青岛赢和物流_青岛云台山路新货场</t>
  </si>
  <si>
    <t>丁枫</t>
  </si>
  <si>
    <t>QMED2106</t>
  </si>
  <si>
    <t>2025-01-25</t>
  </si>
  <si>
    <t>已多次发催提函，责任业务已经现场催提，查看货物品质，实际保证金在手6.1%，近一周来款45.86万元，本周已向库方要现场照片，目前逾期时间较长的货物都已经有不同程度开裂，预计会相比市场价折价100元/方，业务反馈时间最长的会在15号之前清掉，剩下的陆续回款。</t>
  </si>
  <si>
    <t>QFFP241204</t>
  </si>
  <si>
    <t>福建省木之翼供应链发展有限公司</t>
  </si>
  <si>
    <t>0.1410</t>
  </si>
  <si>
    <t>本合同已延期20天，目前逾期6天，客户有陆续回款，近一个月来款5000万以上，市价保证金比例10%以上，目前逾期的合同客户反馈5月底提完。</t>
  </si>
  <si>
    <t>漳州招商局码头有限公司_漳州码头,进口直运仓库</t>
  </si>
  <si>
    <t>高慧静</t>
  </si>
  <si>
    <t>璞涵系</t>
  </si>
  <si>
    <t>国贸农林原料物资部一组</t>
  </si>
  <si>
    <t>较上期减少92.22万元</t>
  </si>
  <si>
    <t>国贸农林昆明老布熊高粱250423Z</t>
  </si>
  <si>
    <t>昆明老布熊供应链管理有限公司</t>
  </si>
  <si>
    <t>高粱</t>
  </si>
  <si>
    <t>0.0650</t>
  </si>
  <si>
    <t>暂无来款计划</t>
  </si>
  <si>
    <t>客户反馈要和其他合同一并拼船提走，暂时未找到合适的船</t>
  </si>
  <si>
    <t>温昌楠</t>
  </si>
  <si>
    <t>黄健敏</t>
  </si>
  <si>
    <t>国贸农林松滋温氏大麦231122Z-1</t>
  </si>
  <si>
    <t>松滋温氏畜牧有限公司</t>
  </si>
  <si>
    <t>大麦</t>
  </si>
  <si>
    <t>2024-08-29</t>
  </si>
  <si>
    <t>病毒大麦客诉未解决，客户要求客诉扣款，客诉OA已提交</t>
  </si>
  <si>
    <t>方亦彤</t>
  </si>
  <si>
    <t>国贸农林松滋温氏大麦231122Z-1-增</t>
  </si>
  <si>
    <t>国贸农林淮安温氏大麦231122Z-1</t>
  </si>
  <si>
    <t>淮安温氏畜牧有限公司</t>
  </si>
  <si>
    <t>国贸农林淮安温氏大麦231122Z-1-增1</t>
  </si>
  <si>
    <t>国贸农林淮安温氏大麦231122Z-1-增2</t>
  </si>
  <si>
    <t>农林漳州鑫华港大麦230203Z</t>
  </si>
  <si>
    <t>漳州鑫华港饲料有限公司</t>
  </si>
  <si>
    <t>商务纠纷，有客诉</t>
  </si>
  <si>
    <t>高燕玲</t>
  </si>
  <si>
    <t>李柯达</t>
  </si>
  <si>
    <t>国贸农林监利温氏大麦231122Z-1-增</t>
  </si>
  <si>
    <t>监利温氏畜牧有限公司</t>
  </si>
  <si>
    <t>国贸农林监利温氏大麦231122Z-1</t>
  </si>
  <si>
    <t>农林龙岩华龙大麦230203Z</t>
  </si>
  <si>
    <t>福建省龙岩市华龙饲料有限公司</t>
  </si>
  <si>
    <t>2023-11-17</t>
  </si>
  <si>
    <t>国贸农林连云港温氏大麦231122Z-1</t>
  </si>
  <si>
    <t>连云港温氏畜牧有限公司</t>
  </si>
  <si>
    <t>国贸农林木材一部华北2代理</t>
  </si>
  <si>
    <t>较上期增加65.31万元</t>
  </si>
  <si>
    <t>QSIL-166/167</t>
  </si>
  <si>
    <t>山东河凡国际贸易有限公司</t>
  </si>
  <si>
    <t>板材</t>
  </si>
  <si>
    <t>0.2240</t>
  </si>
  <si>
    <t>一个月内结清</t>
  </si>
  <si>
    <t>青岛三森农洲_青岛胶州上合货场</t>
  </si>
  <si>
    <t>林飞燕</t>
  </si>
  <si>
    <t>曲晓彤</t>
  </si>
  <si>
    <t>Q319733.24</t>
  </si>
  <si>
    <t>本月底前结清</t>
  </si>
  <si>
    <t>QXAF&amp;GG04.2024</t>
  </si>
  <si>
    <t>Q001/24</t>
  </si>
  <si>
    <t>QWFPHF241004/04-2/08/09</t>
  </si>
  <si>
    <t>Q006-24</t>
  </si>
  <si>
    <t>QWFPHF240918/1005/1114/18/18-2</t>
  </si>
  <si>
    <t>2025-04-13</t>
  </si>
  <si>
    <t>Q319834.24</t>
  </si>
  <si>
    <t>淄博河凡竹木制品有限公司</t>
  </si>
  <si>
    <t>QXIAMEN ITG A-2024</t>
  </si>
  <si>
    <t>QSIL-159</t>
  </si>
  <si>
    <t>QSIL-160</t>
  </si>
  <si>
    <t>国贸农林木材一部华东1代理</t>
  </si>
  <si>
    <t>较上期减少306.91万元</t>
  </si>
  <si>
    <t>QFFP241206</t>
  </si>
  <si>
    <t>常熟天吉丰毅国际贸易有限公司</t>
  </si>
  <si>
    <t>1.1680</t>
  </si>
  <si>
    <t>扬州远扬国际码头_江都港区</t>
  </si>
  <si>
    <t>谢慧玲</t>
  </si>
  <si>
    <t>张雷</t>
  </si>
  <si>
    <t>国贸农林原料物资部八组</t>
  </si>
  <si>
    <t>SGGM-MM-240807S-02</t>
  </si>
  <si>
    <t>广西铭迈生物科技有限公司</t>
  </si>
  <si>
    <t>2025-02-21</t>
  </si>
  <si>
    <t>代加工项目，我司有结算尾款押款，待我司付玉米粉款后对方付玉米款。</t>
  </si>
  <si>
    <t>洪欣欣</t>
  </si>
  <si>
    <t>沙哲霖</t>
  </si>
  <si>
    <t>国贸农林木材一部华南2代理</t>
  </si>
  <si>
    <t>较上期减少13.07万元</t>
  </si>
  <si>
    <t>Q1755</t>
  </si>
  <si>
    <t>东莞市正邦木业有限公司</t>
  </si>
  <si>
    <t>2025-04-15</t>
  </si>
  <si>
    <t>0.2450</t>
  </si>
  <si>
    <t>计划5月份结清</t>
  </si>
  <si>
    <t>5月份结清</t>
  </si>
  <si>
    <t>东源（广州）公司_东莞乡源仓库</t>
  </si>
  <si>
    <t>刘小毓</t>
  </si>
  <si>
    <t>刘廷轩</t>
  </si>
  <si>
    <t>国贸农林进出口部自营组</t>
  </si>
  <si>
    <t>较上期减少2677.23万元</t>
  </si>
  <si>
    <t>N25205B-粕3</t>
  </si>
  <si>
    <t>宁波泽高饲料有限公司</t>
  </si>
  <si>
    <t>43%豆粕</t>
  </si>
  <si>
    <t>上游油厂货量不足，导致我司无法按时交货</t>
  </si>
  <si>
    <t>因上游无法继续交货，对应本销售合同余量500.687吨计划取消执行</t>
  </si>
  <si>
    <t>施子润</t>
  </si>
  <si>
    <t>卢群新</t>
  </si>
  <si>
    <t>N25416B-粕1-大连禾源</t>
  </si>
  <si>
    <t>大连禾源牧业有限公司</t>
  </si>
  <si>
    <t>因上游逾期交货，导致下游客户被动逾期</t>
  </si>
  <si>
    <t>N25354B-GM20250320001</t>
  </si>
  <si>
    <t>物产中大化工集团有限公司</t>
  </si>
  <si>
    <t>上游油厂限量开单，导致客户被动逾期</t>
  </si>
  <si>
    <t>物产中大系</t>
  </si>
  <si>
    <t>国贸农林木材一部进口组</t>
  </si>
  <si>
    <t>较上期减少36.44万元</t>
  </si>
  <si>
    <t>Q102/HTK-HC/2024</t>
  </si>
  <si>
    <t>上海佳食源贸易有限公司</t>
  </si>
  <si>
    <t>木薯淀粉</t>
  </si>
  <si>
    <t>2025-03-20</t>
  </si>
  <si>
    <t>0.3300</t>
  </si>
  <si>
    <t>业务员反馈1个月内来清款项。</t>
  </si>
  <si>
    <t>广州市钜通货代_广州南沙钜通九仓</t>
  </si>
  <si>
    <t>庄凤婷</t>
  </si>
  <si>
    <t>QEX595-24/APFCO</t>
  </si>
  <si>
    <t>改性淀粉</t>
  </si>
  <si>
    <t>漳州联信达供应链_漳州龙池仓库</t>
  </si>
  <si>
    <t>QEX544-24/APFCO</t>
  </si>
  <si>
    <t>营口美业物流_青岛中鲸物流库</t>
  </si>
  <si>
    <t>QEX545-24/APFCO</t>
  </si>
  <si>
    <t>QEX546-24/APFCO</t>
  </si>
  <si>
    <t>QEX604-24/APFCO</t>
  </si>
  <si>
    <t>Q45/SN/2024</t>
  </si>
  <si>
    <t>国贸农林谷物一部一组</t>
  </si>
  <si>
    <t>较上期增加271.54万元</t>
  </si>
  <si>
    <t>国贸农林固镇嘉一小麦240704Z</t>
  </si>
  <si>
    <t>固镇县嘉一粮食贸易有限公司</t>
  </si>
  <si>
    <t>2024-07-31</t>
  </si>
  <si>
    <t>计划起诉</t>
  </si>
  <si>
    <t>在途海洋散杂货运输</t>
  </si>
  <si>
    <t>洪娜斯</t>
  </si>
  <si>
    <t>谌志鹏</t>
  </si>
  <si>
    <t>国贸农林翼龙粮食玉米250422DX</t>
  </si>
  <si>
    <t>开原市翼龙粮食有限公司</t>
  </si>
  <si>
    <t>已催提</t>
  </si>
  <si>
    <t>高彦迩</t>
  </si>
  <si>
    <t>李泽沅</t>
  </si>
  <si>
    <t>国贸农林弥勒温氏玉米250227Z</t>
  </si>
  <si>
    <t>安龙温氏畜牧有限公司</t>
  </si>
  <si>
    <t>下周一回款</t>
  </si>
  <si>
    <t>陈君</t>
  </si>
  <si>
    <t>国贸农林谷物二部内贸玉米组</t>
  </si>
  <si>
    <t>较上期减少5408.48万元</t>
  </si>
  <si>
    <t>GMNLZM25031101</t>
  </si>
  <si>
    <t>中牧（上海）粮油有限公司</t>
  </si>
  <si>
    <t>0.5704</t>
  </si>
  <si>
    <t>真实。未反馈提货、付款计划，已发催提函1.0</t>
  </si>
  <si>
    <t>池影</t>
  </si>
  <si>
    <t>王钰琦</t>
  </si>
  <si>
    <t>中农发集团</t>
  </si>
  <si>
    <t>丹东盛谷代理锦州北大荒5000吨</t>
  </si>
  <si>
    <t>丹东盛谷商贸有限公司</t>
  </si>
  <si>
    <t>合同约定我司向供应商付95%货款首款后60天内付清全款，我司运往南港的2.8万吨货物陆续向供应商及物流供应商付款6613万，销售合同目前已来款6173万，委托方支付326.18万保证金，故丹东盛谷逾期来款113.82万，12月31日开始逾期；北港支付3347万，销售合同来款3119万，保证金144万，故逾期84万。合计委托方逾期来款198万，节前已发送结算单给委托方，业务反馈近期解决</t>
  </si>
  <si>
    <t>合同约定我司向供应商付95%货款首款后60天内付清全款，委托方逾期来款198万，节前已发送结算单给委托方，业务反馈近期解决</t>
  </si>
  <si>
    <t>张天扬</t>
  </si>
  <si>
    <t>麻文星</t>
  </si>
  <si>
    <t>GMNLXSMS25031001</t>
  </si>
  <si>
    <t>厦门夏商民昇贸易有限公司</t>
  </si>
  <si>
    <t>0.0261</t>
  </si>
  <si>
    <t>真实。4000吨未来委托，未反馈计划</t>
  </si>
  <si>
    <t>真实。未反馈付款提货计划，已发催提函2.0</t>
  </si>
  <si>
    <t>夏商集团</t>
  </si>
  <si>
    <t>GMNLXG022802四川兴耕-5000T-2310-</t>
  </si>
  <si>
    <t>四川兴耕贸易有限公司</t>
  </si>
  <si>
    <t>0.1388</t>
  </si>
  <si>
    <t>真实逾期，2989.01吨控货逾期</t>
  </si>
  <si>
    <t>李强</t>
  </si>
  <si>
    <t>MYCGGDHN20250227150380-湛江2500吨</t>
  </si>
  <si>
    <t>广东广垦牧原农牧有限公司</t>
  </si>
  <si>
    <t>-0.0022</t>
  </si>
  <si>
    <t>真实。已来委托，未付款(有客户赊销合同未提清）</t>
  </si>
  <si>
    <t>广东农垦集团</t>
  </si>
  <si>
    <t>MYCGGDHN20250221148481-湛江2000吨</t>
  </si>
  <si>
    <t>GMNLGDHX250512 -1100吨-湛江</t>
  </si>
  <si>
    <t>广东恒兴饲料实业股份有限公司</t>
  </si>
  <si>
    <t>0.0278</t>
  </si>
  <si>
    <t>真实，部分保证金逾期来款</t>
  </si>
  <si>
    <t>恒兴饲料</t>
  </si>
  <si>
    <t>GMNLYBLG250425  沿边临港3000吨  钦州</t>
  </si>
  <si>
    <t>广西沿边临港供应链有限公司</t>
  </si>
  <si>
    <t>真实逾期，客户反馈预计本月可提货完毕</t>
  </si>
  <si>
    <t>GMNLNFXM25030201</t>
  </si>
  <si>
    <t>湖北农发畜牧集团有限公司</t>
  </si>
  <si>
    <t>0.3939</t>
  </si>
  <si>
    <t>真实，约2786吨未提，其中1750吨未付款</t>
  </si>
  <si>
    <t>真实，下周陆续提货</t>
  </si>
  <si>
    <t>湖北农业发展集团</t>
  </si>
  <si>
    <t>SBTJT20250213ZJG-GMNL-YM-1</t>
  </si>
  <si>
    <t>双胞胎（集团）股份有限公司</t>
  </si>
  <si>
    <t>0.0196</t>
  </si>
  <si>
    <t>真实逾期，4.30到期；已发催提函，未发委托</t>
  </si>
  <si>
    <t>真实。4.30到期，暂无提货计划；已发催提函</t>
  </si>
  <si>
    <t>NLTSDB250116 台山得宝2000吨</t>
  </si>
  <si>
    <t>台山市得宝饲料有限公司</t>
  </si>
  <si>
    <t>0.0212</t>
  </si>
  <si>
    <t>真实逾期，3.31到期，暂无提货计划，已发催提函，客户因货物签约为保毒货物，回传催交货函</t>
  </si>
  <si>
    <t>林凯月</t>
  </si>
  <si>
    <t>NLGDHD250106-2 广东海大集团1万吨</t>
  </si>
  <si>
    <t>广东海大集团股份有限公司</t>
  </si>
  <si>
    <t>真实逾期，3.31到期，佛山大智817.02吨、清远海龙800吨、赣州海大821.54吨、清远海大137.08吨未提，陆续提货中</t>
  </si>
  <si>
    <t>真实逾期，3.31到期，佛山大智817.02吨、清远海龙800吨、赣州海大开单未提99吨、清远海大73.36吨开单未提，陆续提货中</t>
  </si>
  <si>
    <t>NLGDHD250106-3 广东海大集团1万吨</t>
  </si>
  <si>
    <t>真实逾期，3.31到期，韶关海大1500吨、三水番灵172.42吨开单未提，陆续提货中</t>
  </si>
  <si>
    <t>真实逾期，3.31到期，韶关海大1500吨、三水番灵405.18吨未提，陆续提货中</t>
  </si>
  <si>
    <t>NLGDHD250108 广东海大集团1万吨</t>
  </si>
  <si>
    <t>真实逾期，3.31到期，韶关海大2200吨未提，本周有提货计划</t>
  </si>
  <si>
    <t>真实逾期，3.31到期，韶关海大2200吨开单未提</t>
  </si>
  <si>
    <t>NLGZHD250106 广州海大4000吨</t>
  </si>
  <si>
    <t>广州市海大饲料有限公司</t>
  </si>
  <si>
    <t>真实逾期，4.30到期。已发1500吨委托，提货中</t>
  </si>
  <si>
    <t>真实。4.30到期，已开单，余量1120.33提货中；已发催提函</t>
  </si>
  <si>
    <t>NLGXHD250106 广西海大1万吨</t>
  </si>
  <si>
    <t>广西海大饲料有限公司</t>
  </si>
  <si>
    <t>真实，余2225.31吨未提（按短装计算），未做延期，客户计划提货，业务协商中</t>
  </si>
  <si>
    <t>NLGXHD250124 广西海大1000吨</t>
  </si>
  <si>
    <t>真实，余147.65吨未提（按短装计算），未做延期，客户计划提货，业务协商中</t>
  </si>
  <si>
    <t>NLGXHD250210 广西海大2000吨</t>
  </si>
  <si>
    <t>真实，余400.55吨未提（按短装计算），未做延期，客户计划提货，业务协商中</t>
  </si>
  <si>
    <t>NLGXHD250307广西海大2000吨玉米</t>
  </si>
  <si>
    <t>真实，余13.97吨未提（按短装计算），未做延期，客户计划提货，业务协商中</t>
  </si>
  <si>
    <t>真实，余13.97吨未提（按短装计算），未做延期，客户计划提货，业务</t>
  </si>
  <si>
    <t>NLGXHD250314 广西海大3000吨玉米</t>
  </si>
  <si>
    <t>真实，余22.78吨未提（按短装计算），未做延期，客户计划提货，业务协商中</t>
  </si>
  <si>
    <t>MYCGGDHN20250207143221-湛江2000吨</t>
  </si>
  <si>
    <t>0.0188</t>
  </si>
  <si>
    <t>真实。已来委托，但无真实提货计划；已发催提函</t>
  </si>
  <si>
    <t>MYCGGX20250306152942-珠三角2000吨</t>
  </si>
  <si>
    <t>真实逾期，542.7吨未提的已于5/8发催提函</t>
  </si>
  <si>
    <t>张美香</t>
  </si>
  <si>
    <t>MYCGGX20250319156830-珠三角2000吨</t>
  </si>
  <si>
    <t>真实逾期，2000吨未提的已于5/8发催提函</t>
  </si>
  <si>
    <t>MYCGGX20250320157358-珠三角2000吨</t>
  </si>
  <si>
    <t>NLZJHD241226-2 农林-湛江海大 1500吨</t>
  </si>
  <si>
    <t>NLZJHD250121-3 湛江海大三部8300吨</t>
  </si>
  <si>
    <t>真实逾期，4.30到期；已发催提函，因额度问题暂停提货</t>
  </si>
  <si>
    <t>NLZJHD250121-2 湛江海大二部1500吨</t>
  </si>
  <si>
    <t>真实。4.30到期，暂无委托；二部有其他合同提货中；已发催提函</t>
  </si>
  <si>
    <t>NLGZAY20250418 赣州安佑500吨</t>
  </si>
  <si>
    <t>赣州安佑生物科技有限公司</t>
  </si>
  <si>
    <t>0.0209</t>
  </si>
  <si>
    <t>真实逾期，已提供306吨委托，提货中</t>
  </si>
  <si>
    <t>安佑生物系</t>
  </si>
  <si>
    <t>NLQZHL250106 钦州海龙6000吨</t>
  </si>
  <si>
    <t>钦州海龙饲料有限公司</t>
  </si>
  <si>
    <t>真实，余2947吨未提（按短装计算），未做延期，客户计划提货，业务协商中</t>
  </si>
  <si>
    <t>GMNL-ZLFS-0208</t>
  </si>
  <si>
    <t>中粮饲料（佛山）有限公司</t>
  </si>
  <si>
    <t>真实逾期，3/30提完，逾期费客户申请减免，业务确认中，逾期金额272242.77元</t>
  </si>
  <si>
    <t>真实逾期，3/30提完，逾期费客户申请减免，业务已确认减免部分，逾期金额265810.99元</t>
  </si>
  <si>
    <t>纪宇晴</t>
  </si>
  <si>
    <t>中粮系</t>
  </si>
  <si>
    <t>SBTJT20250115GDG-GMNL-YM2</t>
  </si>
  <si>
    <t>1726788.25待回</t>
  </si>
  <si>
    <t>MYCGGDHN20241206126917-湛江2000吨</t>
  </si>
  <si>
    <t>真实逾期，已开票212w，预计5.15回款</t>
  </si>
  <si>
    <t>真实逾期5天，391269.64元，计划下周回款</t>
  </si>
  <si>
    <t>真实逾期12天，100.58万元， 计划本周银承回款。</t>
  </si>
  <si>
    <t>NLBHWS2025022701农林-滨海温氏10000吨玉</t>
  </si>
  <si>
    <t>滨海温氏畜牧有限公司</t>
  </si>
  <si>
    <t>衢州温氏畜牧有限公司，145349.47，5.3到期
徐州温氏畜牧有限公司，339338.7，5.15到期</t>
  </si>
  <si>
    <t>NLQZHW250102 钦州海维5000吨</t>
  </si>
  <si>
    <t>钦州海维饲料有限公司</t>
  </si>
  <si>
    <t>真实3407840.45元，逾期2天，未回复回款计划</t>
  </si>
  <si>
    <t>NLQZHW250226 钦州海维2000吨</t>
  </si>
  <si>
    <t>真实4429566元，逾期2天，未回复回款计划</t>
  </si>
  <si>
    <t>国贸农林木材一部华南1代理</t>
  </si>
  <si>
    <t>较上期减少37.71万元</t>
  </si>
  <si>
    <t>QA202410010</t>
  </si>
  <si>
    <t>厦门亿好联贸易有限公司</t>
  </si>
  <si>
    <t>0.1530</t>
  </si>
  <si>
    <t>下周20万</t>
  </si>
  <si>
    <t>厦门众达股份_海沧达达产业园库,进口直运仓库</t>
  </si>
  <si>
    <t>高伟庆</t>
  </si>
  <si>
    <t>国贸农林农资部二组</t>
  </si>
  <si>
    <t>较上期增加187.15万元</t>
  </si>
  <si>
    <t>N25204B-东北王2000吨暂定价</t>
  </si>
  <si>
    <t>吉林东北王农业发展有限公司</t>
  </si>
  <si>
    <t>小颗粒尿素</t>
  </si>
  <si>
    <t>2025-02-14</t>
  </si>
  <si>
    <t>暂定价合同，超发24吨，东北王在手仍有余款，待定价结算后多退少补</t>
  </si>
  <si>
    <t>内贸直运仓库；内贸直运仓库</t>
  </si>
  <si>
    <t>吴宸钰</t>
  </si>
  <si>
    <t>孙玉泽</t>
  </si>
  <si>
    <t>N25251B--四川农资1050吨小颗粒暂定价</t>
  </si>
  <si>
    <t>四川农资化肥有限责任公司</t>
  </si>
  <si>
    <t>超发9吨，客户仍有在手合同，业务反馈无法要求客户补款，待全部结算后多退少补</t>
  </si>
  <si>
    <t>四川省供销投资集团</t>
  </si>
  <si>
    <t>N25429B-海油富岛1000</t>
  </si>
  <si>
    <t>中海化学销售（海南）有限公司</t>
  </si>
  <si>
    <t>未到货；未到货</t>
  </si>
  <si>
    <t>中海油系</t>
  </si>
  <si>
    <t>国贸农林谷物一部九组</t>
  </si>
  <si>
    <t>较上期增加119.07万元</t>
  </si>
  <si>
    <t>国贸农林寿县温氏玉米250402Z</t>
  </si>
  <si>
    <t>寿县温氏畜牧有限公司</t>
  </si>
  <si>
    <t>预计下周一前回款</t>
  </si>
  <si>
    <t>许博</t>
  </si>
  <si>
    <t>纺织中心</t>
  </si>
  <si>
    <t>较上期减少453.72万元</t>
  </si>
  <si>
    <t>纺织中心江宝部</t>
  </si>
  <si>
    <t>较上期减少232.85万元</t>
  </si>
  <si>
    <t>25268ZCGM-T01</t>
  </si>
  <si>
    <t>奎屯雅达西贸易有限公司</t>
  </si>
  <si>
    <t>皮棉（KG）</t>
  </si>
  <si>
    <t>预计下周付清</t>
  </si>
  <si>
    <t>全国棉花交易市场_新疆诸天大地库</t>
  </si>
  <si>
    <t>邱小宝</t>
  </si>
  <si>
    <t>王志刚</t>
  </si>
  <si>
    <t>虹慧投资</t>
  </si>
  <si>
    <t>25280ZCGM-T07</t>
  </si>
  <si>
    <t>皮棉</t>
  </si>
  <si>
    <t>杨志红</t>
  </si>
  <si>
    <t>25033MFBDR-14</t>
  </si>
  <si>
    <t>焦作市汇百川纺织有限公司</t>
  </si>
  <si>
    <t>最迟5.12可收款</t>
  </si>
  <si>
    <t>5.15已收款1650420.08元，余款预计5.16可收款</t>
  </si>
  <si>
    <t>中储棉库尔勒有限责任公司,新疆伊犁州陆德棉麻有限责任公司,新疆农资集团_奎屯储运分公司,全国棉花交易市场_巴楚县润金仓储,全国棉花交易市场_巴楚中新建仓库,新疆汇锦物流有限公司,新疆兵棉宏泰物流有限公司,阿克苏益康仓储物流有限公司</t>
  </si>
  <si>
    <t>黄锦</t>
  </si>
  <si>
    <t>王飞（纺织中心）</t>
  </si>
  <si>
    <t>辰坤纺织[族群]</t>
  </si>
  <si>
    <t>25010ZCBDRSJ-M01</t>
  </si>
  <si>
    <t>5.31前付清</t>
  </si>
  <si>
    <t>滨州中纺银泰实业有限公司,全国棉花交易市场_新疆汇锦物流库,全国棉花交易市场_巴楚县润金仓储,全国棉花交易市场_库尔勒银星物流,全国棉花交易市场_阿拉尔鹏宇仓储,新疆汇锦物流有限公司,菏泽市棉麻经贸开发总公司,新疆永瑞恒兴物流有限公司</t>
  </si>
  <si>
    <t>23091GBCG-Y01/23122GBCG-Y01/23084GBCG-Y01/23083GBCG-Y05</t>
  </si>
  <si>
    <t>青岛鑫茂丰纺织有限公司</t>
  </si>
  <si>
    <t>进口棉（美国kg）/进口棉(KG巴西)</t>
  </si>
  <si>
    <t>2024-05-10</t>
  </si>
  <si>
    <t>前期全部合同数量已完成转售并回款，差价款合计250万，目前已支付181万，剩余差价款因对方资金紧张等原因未支付。业务积极跟进客户付款进度。预计五月份结清</t>
  </si>
  <si>
    <t>吴烜璇</t>
  </si>
  <si>
    <t>22017KD</t>
  </si>
  <si>
    <t>REGAL RICHMARK （UK） LTD.</t>
  </si>
  <si>
    <t>纺织轻工</t>
  </si>
  <si>
    <t>2023-02-17</t>
  </si>
  <si>
    <t>涉及2021年质量索赔，业务员未经审批私自放单给客户，客户未支付货款，准备起诉客户。目前相关材料已提交，法院已审查立案</t>
  </si>
  <si>
    <t>蔡建龙</t>
  </si>
  <si>
    <t>黄传明</t>
  </si>
  <si>
    <t>22019KD</t>
  </si>
  <si>
    <t>2023-03-16</t>
  </si>
  <si>
    <t>22023KD</t>
  </si>
  <si>
    <t>2023-01-22</t>
  </si>
  <si>
    <t>2023-02-08</t>
  </si>
  <si>
    <t>2023-02-27</t>
  </si>
  <si>
    <t>22029KD</t>
  </si>
  <si>
    <t>纺织中心厦宝纺</t>
  </si>
  <si>
    <t>较上期减少179.94万元</t>
  </si>
  <si>
    <t>24147AC</t>
  </si>
  <si>
    <t>INVERSIONES TEXTILES MAS S.A.DE C.V.</t>
  </si>
  <si>
    <t>客人5月30日付款</t>
  </si>
  <si>
    <t>蔡娟</t>
  </si>
  <si>
    <t>胡晖明</t>
  </si>
  <si>
    <t>客人5月16日付款</t>
  </si>
  <si>
    <t>24150AC</t>
  </si>
  <si>
    <t>客人5月23日付款</t>
  </si>
  <si>
    <t>客人6月6日付款</t>
  </si>
  <si>
    <t>24153AC</t>
  </si>
  <si>
    <t>25003CC</t>
  </si>
  <si>
    <t>P.T. HAKATEX</t>
  </si>
  <si>
    <t>客人下周付款</t>
  </si>
  <si>
    <t>客人尚未明确付款日期，还在催促客人付款</t>
  </si>
  <si>
    <t>25002CC</t>
  </si>
  <si>
    <t>24009CA</t>
  </si>
  <si>
    <t>VIVE SOGESPORT SL</t>
  </si>
  <si>
    <t>2024-11-28</t>
  </si>
  <si>
    <t>已催客户水单,客户依旧有付款意愿，持续回款。已信保报损，信保同意我司继续自追</t>
  </si>
  <si>
    <t>,客户依旧有付款意愿，持续回款。已信保报损，信保同意我司继续自追</t>
  </si>
  <si>
    <t>陈思</t>
  </si>
  <si>
    <t>25019EA</t>
  </si>
  <si>
    <t>WITRADE NV</t>
  </si>
  <si>
    <t>已提醒客户付款</t>
  </si>
  <si>
    <t>郑晋</t>
  </si>
  <si>
    <t>纺织中心元尊部</t>
  </si>
  <si>
    <t>较上期减少40.93万元</t>
  </si>
  <si>
    <t>25094YF</t>
  </si>
  <si>
    <t>SAMAIRA OVERSEAS</t>
  </si>
  <si>
    <t>混纺纱;混纺纱</t>
  </si>
  <si>
    <t>预计5月20日收货，船期5月20日</t>
  </si>
  <si>
    <t>王利芳</t>
  </si>
  <si>
    <t>24296YF</t>
  </si>
  <si>
    <t>CENTRO TESSILE ANNUNZIATA SPA</t>
  </si>
  <si>
    <t>1月15日承兑，承兑金额$22996.99，到期日2025年6月11日</t>
  </si>
  <si>
    <t>24255YF</t>
  </si>
  <si>
    <t>MAG APPAREL U.S.A</t>
  </si>
  <si>
    <t>2025-03-12</t>
  </si>
  <si>
    <t>2月21日承兑，承兑金额$9840，到期日2025年6月5日。合同报批为OA120天，实际操作LC120天，出口交单系统显示3/9已到期承付，但业务端反馈客户未通知我司直接变更承付日期。</t>
  </si>
  <si>
    <t>王锋锋</t>
  </si>
  <si>
    <t>24303YF</t>
  </si>
  <si>
    <t>3月21日承兑，承兑金额$34310，到期日2025年6月10日。合同报批为OA120天，实际执行中为远期LC支付。出口交单系统显示3.22到期承付，但业务端反馈客户未通知我司直接变更承付日期。</t>
  </si>
  <si>
    <t>25026YF</t>
  </si>
  <si>
    <t>NEW FEMAR S.R.L.</t>
  </si>
  <si>
    <t>3月27日承兑，承兑金额$48973，到期日2025年8月25日。预审批为OA90天，实际执行为远期信用证，3.27承兑、8.25到期承付</t>
  </si>
  <si>
    <t>25023YF</t>
  </si>
  <si>
    <t>25022YF</t>
  </si>
  <si>
    <t>NEW JUNIOR S.A.</t>
  </si>
  <si>
    <t>3月18日承兑，承兑金额$37093.32，到期日2025年6月19日。预审批为OA90天，实际操作为LC承兑后90天支付。</t>
  </si>
  <si>
    <t>25021YF</t>
  </si>
  <si>
    <t>3月28日承兑，承兑金额$17989.29，到期日2025年7月24日。预审批为OA90天，实际执行LC承兑后120天支付。</t>
  </si>
  <si>
    <t>国贸纺原</t>
  </si>
  <si>
    <t>较上期减少276.42万元</t>
  </si>
  <si>
    <t>国贸纺原化纤公司</t>
  </si>
  <si>
    <t>较上期减少0.2万元</t>
  </si>
  <si>
    <t>ITGXM2409088</t>
  </si>
  <si>
    <t>AL INTISSAR FOR CHEMICAL AND PLASTIC INDUSTRIES</t>
  </si>
  <si>
    <t>化工</t>
  </si>
  <si>
    <t>2024-12-06</t>
  </si>
  <si>
    <t>信保渠道已介入，待理赔</t>
  </si>
  <si>
    <t>陈婷婷</t>
  </si>
  <si>
    <t>詹仁俊</t>
  </si>
  <si>
    <t>2024/12/06（85%尾款）</t>
  </si>
  <si>
    <t>ITGXM2409089</t>
  </si>
  <si>
    <t>2024/12/05（85%尾款）</t>
  </si>
  <si>
    <t>国贸纺原棉纺部</t>
  </si>
  <si>
    <t>较上期减少43.06万元</t>
  </si>
  <si>
    <t>NBLF-XMGM20250218-MZ/YS</t>
  </si>
  <si>
    <t>宁波乐丰供应链服务有限公司</t>
  </si>
  <si>
    <t>棉纱32支;棉纱32支</t>
  </si>
  <si>
    <t>0.0890</t>
  </si>
  <si>
    <t>业务在催促客户安排，预计下周结清，正本已回收。</t>
  </si>
  <si>
    <t>待发催款函，预计下周结清，正本已回收。</t>
  </si>
  <si>
    <t>进口直运仓库；进口直运仓库</t>
  </si>
  <si>
    <t>詹盈盈</t>
  </si>
  <si>
    <t>陈重池</t>
  </si>
  <si>
    <t>织丰纺织[族群]</t>
  </si>
  <si>
    <t>UZBMFXITGTMLY-2024/2-XN</t>
  </si>
  <si>
    <t>宁波融会供应链管理有限公司</t>
  </si>
  <si>
    <t>棉纱乌兹21支;棉纱乌兹21支(色纱);棉纱乌兹16支(环锭纺)</t>
  </si>
  <si>
    <t>0.0160</t>
  </si>
  <si>
    <t>剩余5个柜未提，业务正加急催款，并计划转售供销，预计5-6月份结清</t>
  </si>
  <si>
    <t>剩余5个柜未提，业务正加急催客户款，并同步安排转售供销，预计6月初结清。</t>
  </si>
  <si>
    <t>在途铁路运输,进口直运仓库</t>
  </si>
  <si>
    <t>杨铭裕</t>
  </si>
  <si>
    <t>林健武</t>
  </si>
  <si>
    <t>UZBMFXITGTMLY-2024/3-XN</t>
  </si>
  <si>
    <t>棉纱乌兹21支;棉纱乌兹16支</t>
  </si>
  <si>
    <t>未实际逾期，实际逾期日为5/10</t>
  </si>
  <si>
    <t>剩余4个柜未提，业务正加急催客户款，并同步安排转售供销，预计6月初结清。</t>
  </si>
  <si>
    <t>UZBMFXITGTMLY-2024/4-XN</t>
  </si>
  <si>
    <t>棉纱乌兹16支</t>
  </si>
  <si>
    <t>未实际逾期，实际逾期日为5/14</t>
  </si>
  <si>
    <t>剩余6个柜未提，业务正加急催客户款，并同步安排转售供销，预计6月初结清。</t>
  </si>
  <si>
    <t>在途铁路运输</t>
  </si>
  <si>
    <t>2025/5/14逾期</t>
  </si>
  <si>
    <t>UZNYXITGTM-2024/3-YF-NBRH</t>
  </si>
  <si>
    <t>棉纱乌兹21支;棉纱乌兹21支(色纱)</t>
  </si>
  <si>
    <t>剩余8个柜未提，业务正加急催客户款，预计5-6月份结清，合同正本在手。</t>
  </si>
  <si>
    <t>剩余7个柜未提，业务正加急催客户款，并同步安排转售供销，预计6月初结清，合同正本在手。</t>
  </si>
  <si>
    <t>陈诗</t>
  </si>
  <si>
    <t>CZFST2306-MT-FY</t>
  </si>
  <si>
    <t>常州富事通纺织品有限公司</t>
  </si>
  <si>
    <t>棉纱乌兹32支(紧密纺/精梳)</t>
  </si>
  <si>
    <t>2023-11-28</t>
  </si>
  <si>
    <t>目前按照还款协议推进。依还款协议执行情况决定是否起诉。还款协议约定的首款40万元已支付，剩余货物正在抓紧处置。9-15前客户仍有权处置剩余货物，9-15后我司收回处置权并自行处置，处置的差额由客户承担，后续分18期还款，每期不低于10.2万；实控人确认对这个债务承担连带责任。相关诉讼材料此前已经整理过，处置完所有货物确认我司损失后可起诉。已收到第八期（4月28日）应还10.2万元。拟补充协议确认最终还款金额中。</t>
  </si>
  <si>
    <t>常州综合保税区投资开发有限公司,中恒纺织交易市场_佛山塱宝仓,中恒纺织交易市场_佛山兴塱仓</t>
  </si>
  <si>
    <t>王欣怡</t>
  </si>
  <si>
    <t>任加磊</t>
  </si>
  <si>
    <t>GDLH2415-MK-GM</t>
  </si>
  <si>
    <t>广东力汇纺织科技有限公司</t>
  </si>
  <si>
    <t>棉纱越南32支(混纺/漂白)</t>
  </si>
  <si>
    <t>0.0530</t>
  </si>
  <si>
    <t>已发处置函，业务正在安排转售， 正本已收。</t>
  </si>
  <si>
    <t>GDLH2416-MK-GM</t>
  </si>
  <si>
    <t>棉纱越南20支(混纺/漂白)</t>
  </si>
  <si>
    <t>业务正在催款，准备安排转售， 正本已收。</t>
  </si>
  <si>
    <t>GZHQ2418-MK-GM</t>
  </si>
  <si>
    <t>广州汇全纺织有限公司</t>
  </si>
  <si>
    <t>棉纱巴基7支(赛络纺/漂白)</t>
  </si>
  <si>
    <t>0.0430</t>
  </si>
  <si>
    <t>业务正在催款，预计月底还款， 正本合同已收</t>
  </si>
  <si>
    <t>上海中泰多经国际贸易_佛山顺德仓</t>
  </si>
  <si>
    <t>广州汇全纺织[族群]</t>
  </si>
  <si>
    <t>GZHQ2419-MK-GM</t>
  </si>
  <si>
    <t>棉纱巴基8支(赛络纺/漂白)</t>
  </si>
  <si>
    <t>业务正在催款，预计月底还款， 正本已收</t>
  </si>
  <si>
    <t>上海中泰多经国际贸易_佛山顺德仓,进口直运仓库</t>
  </si>
  <si>
    <t>GZHQ2422-MK-GM</t>
  </si>
  <si>
    <t>棉纱巴基7支(赛络纺);棉纱巴基8支(赛络纺)</t>
  </si>
  <si>
    <t>业务正在催款，预计月底还款， 正本未收</t>
  </si>
  <si>
    <t>QDLH-XMGM202411-MZ/YS</t>
  </si>
  <si>
    <t>鹭海（青岛）供应链管理有限公司</t>
  </si>
  <si>
    <t>棉纱32支</t>
  </si>
  <si>
    <t>0.0270</t>
  </si>
  <si>
    <t>已发催款函，业务在催促客户，补充协议正本已收。</t>
  </si>
  <si>
    <t>严晓桑</t>
  </si>
  <si>
    <t>赵江涛</t>
  </si>
  <si>
    <t>福建港口集团</t>
  </si>
  <si>
    <t>25039YS-FY-6</t>
  </si>
  <si>
    <t>新疆融科纺织科技有限公司</t>
  </si>
  <si>
    <t>清弹棉</t>
  </si>
  <si>
    <t>业务正在催款，预计下周付款。正本合同已收回。</t>
  </si>
  <si>
    <t>在等融科贷款到账，业务正在催款，预计下周能回款150万左右。正本合同已收回。</t>
  </si>
  <si>
    <t>陈孙峰</t>
  </si>
  <si>
    <t>李倩杰</t>
  </si>
  <si>
    <t>25039YS-FY-7</t>
  </si>
  <si>
    <t>梳落</t>
  </si>
  <si>
    <t>25042YS-FY-3</t>
  </si>
  <si>
    <t>落棉</t>
  </si>
  <si>
    <t>25044YS-FY</t>
  </si>
  <si>
    <t>车肚棉</t>
  </si>
  <si>
    <t>赵永恒</t>
  </si>
  <si>
    <t>25046YS-FY-1</t>
  </si>
  <si>
    <t>25048YS-FY-1</t>
  </si>
  <si>
    <t>25048YS-FY-3</t>
  </si>
  <si>
    <t>25048YS-FY-5</t>
  </si>
  <si>
    <t>25048YS-FY-8</t>
  </si>
  <si>
    <t>25048YS-FY-2</t>
  </si>
  <si>
    <t>粗纱头</t>
  </si>
  <si>
    <t>25048YS-FY-4</t>
  </si>
  <si>
    <t>FY-CL-250321</t>
  </si>
  <si>
    <t>福建创隆纺织有限公司</t>
  </si>
  <si>
    <t>本期已收款46万，余款下周结清</t>
  </si>
  <si>
    <t>本周已收款25万，余款业务正在催款，预计下周付款。正本合同未回收。</t>
  </si>
  <si>
    <t>曾闽娟</t>
  </si>
  <si>
    <t>柯路路</t>
  </si>
  <si>
    <t>国贸纺原国际业务部</t>
  </si>
  <si>
    <t>较上期减少514.73万元</t>
  </si>
  <si>
    <t>ITGXM2502145</t>
  </si>
  <si>
    <t>SUPER SYNTHETICS LIMITED</t>
  </si>
  <si>
    <t>塑料及制品</t>
  </si>
  <si>
    <t>客户确认5-12前银行付款</t>
  </si>
  <si>
    <t>船ETA延至5-23，客户到港付</t>
  </si>
  <si>
    <t>国贸纺原化纤部</t>
  </si>
  <si>
    <t>较上期增加281.57万元</t>
  </si>
  <si>
    <t>X250428HQ08</t>
  </si>
  <si>
    <t>济南开元贸易有限公司</t>
  </si>
  <si>
    <t>涤纶短纤（兴业聚化）;涤纶短纤（兴业聚化）</t>
  </si>
  <si>
    <t>申请延期至5/31,延期协议审批中</t>
  </si>
  <si>
    <t>周雨菲</t>
  </si>
  <si>
    <t>高振宇</t>
  </si>
  <si>
    <t>X250428HQ06</t>
  </si>
  <si>
    <t>齐鲁宏业纺织集团有限公司</t>
  </si>
  <si>
    <t>涤纶短纤（兴业聚化）</t>
  </si>
  <si>
    <t>齐鲁宏业</t>
  </si>
  <si>
    <t>国贸物产</t>
  </si>
  <si>
    <t>较上期减少259.76万元</t>
  </si>
  <si>
    <t>轮胎部</t>
  </si>
  <si>
    <t>较上期减少261.31万元</t>
  </si>
  <si>
    <t>S25-131-T-IPICQ</t>
  </si>
  <si>
    <t>INTERNATIONAL PIECES INDUSTRIEL</t>
  </si>
  <si>
    <t>轮胎</t>
  </si>
  <si>
    <t>货物4.30到港，客户陆续回款中，预计5.20前付款</t>
  </si>
  <si>
    <t>管春萌</t>
  </si>
  <si>
    <t>程前</t>
  </si>
  <si>
    <t>S25-1767-T-MNACS</t>
  </si>
  <si>
    <t>MNA</t>
  </si>
  <si>
    <t>沟通领导 一起与客户线上会议催客户回款</t>
  </si>
  <si>
    <t>曹爽</t>
  </si>
  <si>
    <t>S25-198-T-PPCMJH</t>
  </si>
  <si>
    <t>PPC ASIA CORPORATION</t>
  </si>
  <si>
    <t>客户预计5.25日前回款</t>
  </si>
  <si>
    <t>S25-246-T-ARROWMJH</t>
  </si>
  <si>
    <t>QINGDAO ARROW INDUSTRIAL CO., LTD</t>
  </si>
  <si>
    <t>客户未回款，预计5.19回款</t>
  </si>
  <si>
    <t>马佳昊</t>
  </si>
  <si>
    <t>S25-273-T-QGTLCDY</t>
  </si>
  <si>
    <t>QINGDAO GELUBOSTONE TIRE CO.,LTD</t>
  </si>
  <si>
    <t>客户已付款，还没到账，预计12号到账</t>
  </si>
  <si>
    <t>客户已付款，还没到账，预计19号到账</t>
  </si>
  <si>
    <t>杨雪</t>
  </si>
  <si>
    <t>陈端宇</t>
  </si>
  <si>
    <t>S25-099-T-WXLMH</t>
  </si>
  <si>
    <t>WINMAX CORPORATION CO.,LTD.</t>
  </si>
  <si>
    <t>货物5.4到港，客户预计5.15日前付款</t>
  </si>
  <si>
    <t>货物5.4到港，客户预计5.20日前付款</t>
  </si>
  <si>
    <t>市场贸易部</t>
  </si>
  <si>
    <t>较上期减少121.92万元</t>
  </si>
  <si>
    <t>SHQR-DTSS25-690-H-FJMJ</t>
  </si>
  <si>
    <t>福建明佳机械科技股份有限公司</t>
  </si>
  <si>
    <t>天然橡胶SCRWF/S250345RU</t>
  </si>
  <si>
    <t>受关税问题影响减产，预计5月执行</t>
  </si>
  <si>
    <t>受关税问题影响减产，执行中</t>
  </si>
  <si>
    <t>蔡煌炜</t>
  </si>
  <si>
    <t>罗炳海</t>
  </si>
  <si>
    <t>3501-25040012</t>
  </si>
  <si>
    <t>江西金利隆橡胶履带股份有限公司</t>
  </si>
  <si>
    <t>天然橡胶与合成橡胶的混合物SVR10</t>
  </si>
  <si>
    <t>已安排送货计划，下周送货</t>
  </si>
  <si>
    <t>吴晓曦</t>
  </si>
  <si>
    <t>鑫鑫企业</t>
  </si>
  <si>
    <t>4500264971</t>
  </si>
  <si>
    <t>贵州前进轮胎投资有限责任公司</t>
  </si>
  <si>
    <t>其他橡胶TSR20</t>
  </si>
  <si>
    <t>预计下周来款</t>
  </si>
  <si>
    <t>丁晓雯</t>
  </si>
  <si>
    <t>贵州轮胎</t>
  </si>
  <si>
    <t>4500266243</t>
  </si>
  <si>
    <t>其他橡胶TSR9710</t>
  </si>
  <si>
    <t>2504021</t>
  </si>
  <si>
    <t>陕西延长石油集团橡胶有限公司</t>
  </si>
  <si>
    <t>延长石油系</t>
  </si>
  <si>
    <t>2504018</t>
  </si>
  <si>
    <t>2504047</t>
  </si>
  <si>
    <t>混合橡胶STR20MIX</t>
  </si>
  <si>
    <t>油脂部</t>
  </si>
  <si>
    <t>较上期增加123.47万元</t>
  </si>
  <si>
    <t>IM-DTSS25-848-L</t>
  </si>
  <si>
    <t>方顺（江苏）食品科技有限公司</t>
  </si>
  <si>
    <t>起酥油</t>
  </si>
  <si>
    <t>最迟20号下周二提清余量</t>
  </si>
  <si>
    <t>刘冰</t>
  </si>
  <si>
    <t>杨周雄</t>
  </si>
  <si>
    <t>合益荣[族群]</t>
  </si>
  <si>
    <t>ITG VOMA</t>
  </si>
  <si>
    <t>鄂农发农产</t>
  </si>
  <si>
    <t>能化业务板块</t>
  </si>
  <si>
    <t>较上期减少1377.78万元</t>
  </si>
  <si>
    <t>国贸能源</t>
  </si>
  <si>
    <t>较上期增加4510万元</t>
  </si>
  <si>
    <t>动力煤一部</t>
  </si>
  <si>
    <t>较上期增加4251.56万元</t>
  </si>
  <si>
    <t>NYLB25036A-海鑫恒泰-敞口  上海启润端</t>
  </si>
  <si>
    <t>北京海鑫恒泰贸易有限公司</t>
  </si>
  <si>
    <t>内贸煤</t>
  </si>
  <si>
    <t>0.2674</t>
  </si>
  <si>
    <t>本周无进展-我司采北京海鑫恒泰一票6000大卡煤，盈利港控货，委托方应于3/31前指定销售方完成销售，目前暂未匹配，待处理数量45325吨。已催促客户尽快完成履约销售，反馈暂无明确销售计划，初步预计5月内完成销售</t>
  </si>
  <si>
    <t>本周无进展-我司采北京海鑫恒泰一票6000大卡煤，盈利港控货，委托方应于3/31前指定销售方完成销售，目前暂未匹配，待处理数量45325吨。已催促客户尽快完成履约销售，反馈暂无明确销售计划，初步预计5月内完成销售。</t>
  </si>
  <si>
    <t>靖江盈利港务有限公司</t>
  </si>
  <si>
    <t>纪倩妍</t>
  </si>
  <si>
    <t>许家龙</t>
  </si>
  <si>
    <t>海淀国有资本</t>
  </si>
  <si>
    <t>NYLB240310A-天津津广</t>
  </si>
  <si>
    <t>天津市津广煤炭销售有限公司</t>
  </si>
  <si>
    <t>原煤</t>
  </si>
  <si>
    <t>0.0311</t>
  </si>
  <si>
    <t>天津津广代销业务库存，实际入库数量49480吨，销售期12/31前，逾期账龄128天。该票货物于入库后遭遇大幅下跌行情，客户销售困难，客户反馈将配合我司尽快销售以降低逾期金额，节后销售5100吨，已收齐该部分款项，目前待销售数量26489吨。委托方在手业务实际保证金比例2.2%（含已完结业务未退回保证金246万）。</t>
  </si>
  <si>
    <t>天津津广代销业务库存，实际入库数量49480吨，销售期12/31前。该票货物于入库后遭遇大幅下跌行情，客户销售困难，反馈将配合我司尽快销售以降低逾期金额。本周20周，合计匹配销售1.89万吨，已收齐该部分销售款，现剩余待销货物约7600吨。委托方在手业务实际保证金比例3.1%（含已完结业务未退回保证金246余万）。</t>
  </si>
  <si>
    <t>贺韫轩</t>
  </si>
  <si>
    <t>林森</t>
  </si>
  <si>
    <t>NYLB240344A-天津津广-敞口</t>
  </si>
  <si>
    <t>2025-03-18</t>
  </si>
  <si>
    <t>本周无进展-代销业务库存，采天津津广50000吨原煤（实际入库数量51824吨），我司于盈利港控货，约定委托方需在3/18前完成全部货物的销售。剩余待销售数量4355吨。委托方在手业务实际保证金比例2.2%（含已完结业务未退回保证金246万）。</t>
  </si>
  <si>
    <t>本周无进展-代销业务库存，采天津津广50000吨原煤（实际入库数量51824吨），我司于盈利港控货，约定委托方需在3/18前完成全部货物的销售。剩余待销售数量4355吨。委托方在手业务实际保证金比例3.1%（含已完结业务未退回保证金246万）。</t>
  </si>
  <si>
    <t>NYLB240362A-天津津广（集团端）</t>
  </si>
  <si>
    <t>代销业务库存，采天津津广50000吨原煤（实际入库数量54633吨），我司于盈利港控货，尚有14375吨未完成销售，暂未反馈后续销售计划。委托方在手业务实际保证金比例2.2%（含已完结业务未退回保证金260余万）。剩余货物全部转售江苏澜溪，目前合同审批中，5/12来齐转售全款</t>
  </si>
  <si>
    <t>代销业务库存，采天津津广50000吨原煤（实际入库数量54633吨），我司于盈利港控货，约定客户需在约定期限内完成销售。本周，货物已全部销售，我司已收到全部销售款。委托方仍需支付我司209万结算尾款，尚未收到。暂未反馈委托方具体回款时间。</t>
  </si>
  <si>
    <t>NYLB25046A-天津津广-采购敞口</t>
  </si>
  <si>
    <t>本周无进展-代销业务库存，采天津津广55000吨原煤（实际入库数量54906吨），我司于盈利港控货，此前已陆续提货40753吨，尚有14401吨未完成销售，货物陆续销售中。委托方在手业务实际保证金比例2.2%（含已完结业务未退回保证金246余万）。</t>
  </si>
  <si>
    <t>本周无进展-代销业务库存，采天津津广55000吨原煤（实际入库数量54906吨），我司于盈利港控货，此前已陆续提货40753吨，尚有14401吨未完成销售。委托方在手业务实际保证金比例3.1%（含已完结业务未退回保证金246余万）。</t>
  </si>
  <si>
    <t>傅剑兰</t>
  </si>
  <si>
    <t>NYTB25040B--山西物产-敞口（能源端</t>
  </si>
  <si>
    <t>山西物产国贸能源供应链有限公司</t>
  </si>
  <si>
    <t>0.0330</t>
  </si>
  <si>
    <t>我司采山西物产6列山西煤，集港至北港后以我司名义入库，后委托我司运输至华能太仓港，合计入库数量48674吨，委托方需在5/7完成销售，因遭遇大幅下跌行情，客户销售困难，目前已销售四列，剩余2列合计16876吨尚未完成销售。客户反馈正在积极寻找销售客户或二次托盘方。该客户在手业务实际保证金比例5.6%（含未对上游支付的1009万销售款）</t>
  </si>
  <si>
    <t>我司采山西物产6列山西煤，集港至北港后以我司名义入库，后委托我司运输至华能太仓港，合计入库数量48674吨，委托方需在5/7完成销售，因遭遇大幅下跌行情，销售困难，目前已销售4列，剩余2列合计16876吨尚未完成销售。委托方山西物产反馈已有销售对象，洽谈中，初步预计21周完成合同报批，并于5月底来款。在手业务实际保证金比例3.3%（含未对上游支付的1009万销售款）。</t>
  </si>
  <si>
    <t>华能太仓港务有限责任公司</t>
  </si>
  <si>
    <t>曾艺彬</t>
  </si>
  <si>
    <t>张皓一</t>
  </si>
  <si>
    <t>山西国有资本</t>
  </si>
  <si>
    <t>NYTB25045A 山西物产-敞口 山能端</t>
  </si>
  <si>
    <t>代销业务库存，我司采山西物产合计12列山西煤，集港至北港后以我司名义入库，后委托我司运输至华能太仓港。委托方需在5/15完成销售，合计销售3列，剩余9列约6.76万吨尚未完成销售。委托方山西物产反馈已有销售对象，洽谈中，初步预计21周完成合同报批，并于5月底来款。在手业务实际保证金比例3.3%（含未对上游支付的1009万销售款）。</t>
  </si>
  <si>
    <t>林剑峰</t>
  </si>
  <si>
    <t>NYLA25042B-1-浙江物产-金钰立源 能源端</t>
  </si>
  <si>
    <t>江苏金钰立源贸易有限公司</t>
  </si>
  <si>
    <t>0.0528</t>
  </si>
  <si>
    <t>本周无进展-江苏金钰立源委托我司采购1.8万吨山西煤，我司盈利港控货，客户来款提货。客户合计提货11917吨，剩余待提数量6083吨，该合同项下实际保证金比例7.4%。货物暂未锁出，客户暂未反馈剩余货物提货计划，暂未反馈具体提货时间，初步预计5月内完成清场。</t>
  </si>
  <si>
    <t>本周无进展-江苏金钰立源委托我司采购1.8万吨山西煤，我司盈利港控货，客户来款提货。客户合计提货11917吨，剩余待提数量6083吨，该合同项下实际保证金比例5.3%。货物暂未锁出，客户暂未反馈具体提货时间，初步预计5月内完成清场。</t>
  </si>
  <si>
    <t>陈艺平</t>
  </si>
  <si>
    <t>NYLA25039B 天津中铁-江西翔熙（能源端）</t>
  </si>
  <si>
    <t>江西省翔熙瑞贸易有限公司</t>
  </si>
  <si>
    <t>2025-04-03</t>
  </si>
  <si>
    <t>0.1026</t>
  </si>
  <si>
    <t>本周无进展-江西省翔熙瑞公司委托我司向天津中铁采购一船外购4500和外购5800，合同数量50000吨，我司盈利港控货，客户已提清外购4500，外购5800暂未完成提货。客户于近期提货5379吨货，外购5800尚有约14643吨未提，初步预计五月清场。</t>
  </si>
  <si>
    <t>本周无进展-江西省翔熙瑞公司委托我司向天津中铁采购一船外购4500和外购5800，合同数量50000吨，我司盈利港控货，客户已提清外购4500，外购5800暂未完成提货。本周无提货，外购5800尚有约14643吨未提，保证金比例10.3%。客户初步预计五月清场。</t>
  </si>
  <si>
    <t>靖江盈利港务有限公司,内贸直运仓库</t>
  </si>
  <si>
    <t>柯子钰</t>
  </si>
  <si>
    <t>NY25067B-2 山西物产-青岛锦盛园</t>
  </si>
  <si>
    <t>青岛锦盛园贸易有限公司</t>
  </si>
  <si>
    <t>-0.0576</t>
  </si>
  <si>
    <t>原山西煤自营采购敞口，匹配销售青岛锦盛园5000吨，合同约定客户需在5/12前来款提货。目前尚未提货，该合同项下实际保证金比例-5.8%，保证金缺口22.5万元。我司将于5/19发送催款函和追保函，初步预计客户将于5月底来款清场。</t>
  </si>
  <si>
    <t>秦皇岛港股份_第二港务分公司</t>
  </si>
  <si>
    <t>坤园恒利[族群]</t>
  </si>
  <si>
    <t>NYLA25091B-ZS-坤健-大连天瑞水泥 能源端</t>
  </si>
  <si>
    <t>大连天瑞水泥有限公司</t>
  </si>
  <si>
    <t>原受大连丰业海汇委托采购2.75万吨煤，后委托我司全部转售至大连天瑞水泥厂。我司租船运输交货至大连长兴港交货，品质结算以装港检验结果为准；进厂后水泥厂反馈，进厂检验结果与装船品质差异较大，大连丰业海汇委托我司再采购1万吨货物进厂混配。因品质争议导致结算迟滞，现已开票结算数量25110吨（剩余待开票数量约2000吨），水泥厂支付我司已开票部分约50%的货款，预计第21周将继续来款600万；尚未确认最终结算进度，我司已发函催促。</t>
  </si>
  <si>
    <t>曹贵清</t>
  </si>
  <si>
    <t>中国天瑞水泥</t>
  </si>
  <si>
    <t>NYLA25065B-ZS-浙江物产-大连热电 能源端</t>
  </si>
  <si>
    <t>大连市热电集团售电有限公司</t>
  </si>
  <si>
    <t>本周无进展-原代大连合心采购浙江物产一船5000卡混煤，合同数量25000吨，后大连合心委托我司全部转售给大连热电售电，电厂暂未回款。暂未反馈后续来款计划，初步预计5月中旬来齐全款</t>
  </si>
  <si>
    <t>本周无进展-原代大连合心采购浙江物产一船5000卡混煤，合同数量25000吨，后大连合心委托我司全部转售给大连热电售电。电厂目前回款300万元，反馈将于5月内支付其他剩余尾款。</t>
  </si>
  <si>
    <t>李靖</t>
  </si>
  <si>
    <t>大连国资运营</t>
  </si>
  <si>
    <t>动力煤二部</t>
  </si>
  <si>
    <t>NYLB240316B-鑫和国际-马鞍山当涂-股份端</t>
  </si>
  <si>
    <t>马鞍山当涂发电有限公司</t>
  </si>
  <si>
    <t>印尼煤</t>
  </si>
  <si>
    <t>2025-03-06</t>
  </si>
  <si>
    <t>原鑫和国际7万吨代理销售敞口，入莆田港数量73814吨，委托方销售匹配马鞍山当涂电厂，我司租船运输至如皋港后装至转售方当涂电厂的船舶。因电厂需求较差，目前暂未提完，电厂已按合同支付我司2700万元（约50%）的首款。电厂方未同意先支付我司90%货款的方案，但回函承诺将在5月拉货进厂，目前已拉运过半，全部进厂后与我司结算，预计结算后一周内将来齐全款。</t>
  </si>
  <si>
    <t>原鑫和国际7万吨代理销售敞口，入莆田港数量73814吨，委托方销售匹配马鞍山当涂电厂，我司租船运输至如皋港后装至转售方当涂电厂的船舶。因电厂需求较差，目前暂未提完，电厂已按合同支付我司2700万元（约50%）的首款。本周收到反馈，目前已拉运约4万吨，拉运进度2/3，初步预计6月初拉运完毕。另，我司正与客户协商就进厂货物部分开票，并回款500万，尚在商议中。</t>
  </si>
  <si>
    <t>庄欣欣</t>
  </si>
  <si>
    <t>陈涛</t>
  </si>
  <si>
    <t>中国大唐集团</t>
  </si>
  <si>
    <t>煤焦部</t>
  </si>
  <si>
    <t>较上期增加258.44万元</t>
  </si>
  <si>
    <t>NYLA240256B-丰达盛-鑫岭山</t>
  </si>
  <si>
    <t>鑫岭山（重庆）供应链管理有限公司</t>
  </si>
  <si>
    <t>-0.2079</t>
  </si>
  <si>
    <t>代鑫岭山采购1万余吨焦煤，我司控货，客户来款提货。目前逾期账龄220天，实际保证金比例约-17.1%，保证金缺口为308万元。此前已转售上海夯石商贸1.7万吨梨园河精煤（解决约1900万元逾期），剩余约1万吨肥煤。我司已对客户寄送律师函。客户于节前来款提货800吨货物，解决部分逾期，委托反馈正在寻找解决途径，如自行赎货后掺配后销售。我司已发通知函告知客户，我司将没收保证金并自行处理剩余的货物，期间产生的亏损全部由客户自行承担。</t>
  </si>
  <si>
    <t>代鑫岭山采购1万余吨焦煤，我司控货，客户来款提货。目前逾期账龄227天，实际保证金比例约-20.8%，保证金缺口为377万元。此前已转售上海夯石商贸1.7万吨梨园河精煤（解决约1900万元逾期），五一后自提800吨，剩余约9838吨肥煤待处理。我司已对客户寄送律师函，并已发通知函告知客户，我司将没收保证金并自行处理剩余的货物，期间产生的亏损全部由客户自行承担。本周20周，我司已就货物对外询价，对数家客户发送询价函，沟通购买事宜。</t>
  </si>
  <si>
    <t>中储天津塘沽分公司_临汾信宇鑫库</t>
  </si>
  <si>
    <t>黄珊</t>
  </si>
  <si>
    <t>王煜奎</t>
  </si>
  <si>
    <t>NYLB240224B-温州民之-锦联-3月</t>
  </si>
  <si>
    <t>内蒙古锦联铝材有限公司</t>
  </si>
  <si>
    <t>代理销售业务，我司向委托方温州民之采购蒙古褐煤，销售至内蒙古锦联铝材有限公司，委托方负责运输进厂。锦联此前与我司协商就2-3月送入厂内的货物进行调价，与委托方背对背后，完成补充协议签署。锦联仅在收到补充协议正本后与我司最终结算，导致结算迟滞。我司已于5/15与锦联完成结算，预计电厂将于5月下旬对我司支付全款。</t>
  </si>
  <si>
    <t>锦江集团</t>
  </si>
  <si>
    <t>国贸启能</t>
  </si>
  <si>
    <t>较上期减少2229.15万元</t>
  </si>
  <si>
    <t>国贸启能煤炭市场煤焦合作</t>
  </si>
  <si>
    <t>较上期减少2992.57万元</t>
  </si>
  <si>
    <t>JLA24115B PEABODY-天成（启能端）</t>
  </si>
  <si>
    <t>沈阳天成汇众工贸有限公司</t>
  </si>
  <si>
    <t>0.8157</t>
  </si>
  <si>
    <t>本单代天成汇众工贸采购3.22万吨美国炼焦煤，最迟提货期4/19，截至目前仅提货3000吨，尚无提货计划。</t>
  </si>
  <si>
    <t>本单代天成汇众工贸采购3.22万吨美国炼焦煤，最迟提货期4/19，截至已提货3000吨，本周来款3000万元，尚未提货。</t>
  </si>
  <si>
    <t>北部湾港防城港码头_港内堆场</t>
  </si>
  <si>
    <t>谢蕴勋</t>
  </si>
  <si>
    <t>林智威</t>
  </si>
  <si>
    <t>天成汇众</t>
  </si>
  <si>
    <t>旭阳国贸</t>
  </si>
  <si>
    <t>较上期减少700万元</t>
  </si>
  <si>
    <t>R24120B-启能-思创</t>
  </si>
  <si>
    <t>沈阳合众思创贸易有限公司</t>
  </si>
  <si>
    <t>0.6351</t>
  </si>
  <si>
    <t>本单销售思创8.13万吨澳洲炼焦煤，最迟提货期4/18。截至目前思创已委托我司转售6.7万吨，剩余1.43万吨暂无提货计划，该部分待收款含转售亏损金额约1663万元。</t>
  </si>
  <si>
    <t>本单销售思创8.13万吨澳洲炼焦煤，最迟提货期4/18。截至目前思创已委托我司转售6.8万吨，剩余1.33万吨，本周来款700万元，暂未提货，剩余待收款963万。另暂扣李兴富其他合同下转售利润1011万元。</t>
  </si>
  <si>
    <t>孙梦薇</t>
  </si>
  <si>
    <t>沈阳合众思创[族群]</t>
  </si>
  <si>
    <t>国贸启能煤炭市场部天成联营</t>
  </si>
  <si>
    <t>较上期增加92万元</t>
  </si>
  <si>
    <t>QH24109B-1 启能-富源县林盛</t>
  </si>
  <si>
    <t>富源县林盛商贸有限公司</t>
  </si>
  <si>
    <t>进口煤</t>
  </si>
  <si>
    <t>-0.0249</t>
  </si>
  <si>
    <t>即期销售业务，因客户暂时无法提货，拟申请延期</t>
  </si>
  <si>
    <t>潘浚豪</t>
  </si>
  <si>
    <t>章浩</t>
  </si>
  <si>
    <t>国贸启能煤焦瑞晨联营</t>
  </si>
  <si>
    <t>较上期增加1371.42万元</t>
  </si>
  <si>
    <t>JTA24086B 湖北省金属-跃丰</t>
  </si>
  <si>
    <t>洪洞县跃丰能源有限公司</t>
  </si>
  <si>
    <t>0.1201</t>
  </si>
  <si>
    <t>赵鹏强临汾库合作业务，本周跃丰来款44万，提货1000吨，剩余待提货4.9万吨，待来款金额约3000万元。本单待来款金额1371万元，到期日5/1-5/8，暂无提货计划。</t>
  </si>
  <si>
    <t>赵鹏强临汾库合作业务，本周跃丰来款499万，提货5000吨，剩余待提货4.4万吨，待来款金额约2500万元。本单待来款金额1371万元，到期日5/1-5/8，暂无提货计划。</t>
  </si>
  <si>
    <t>厦门国贸物流_国贸启能临汾煤焦库</t>
  </si>
  <si>
    <t>胡彩虹</t>
  </si>
  <si>
    <t>国贸石化</t>
  </si>
  <si>
    <t>较上期减少1565.23万元</t>
  </si>
  <si>
    <t>国贸石化聚酯部</t>
  </si>
  <si>
    <t>较上期减少456.08万元</t>
  </si>
  <si>
    <t>ITG-CC2304YSH224I-1</t>
  </si>
  <si>
    <t>COCA-COLA ALMATY BOTTLERS</t>
  </si>
  <si>
    <t>已催客户下周付款</t>
  </si>
  <si>
    <t>曾泽良</t>
  </si>
  <si>
    <t>国贸化工</t>
  </si>
  <si>
    <t>较上期减少107.75万元</t>
  </si>
  <si>
    <t xml:space="preserve"> 国贸化工聚酯部</t>
  </si>
  <si>
    <t>X2025PET0408A</t>
  </si>
  <si>
    <t>昆山纳川塑料制品有限公司</t>
  </si>
  <si>
    <t>瓶级聚酯切片</t>
  </si>
  <si>
    <t>客户提货滞后，已在陆续提货，预计下周提完</t>
  </si>
  <si>
    <t>胡怡静</t>
  </si>
  <si>
    <t>方军</t>
  </si>
  <si>
    <t>湖北国控</t>
  </si>
  <si>
    <t>较上期减少1985.65万元</t>
  </si>
  <si>
    <t>国控业务部煤炭部</t>
  </si>
  <si>
    <t>GKMT24284B-港宝-太仓协鑫-国控端</t>
  </si>
  <si>
    <t>太仓港协鑫发电有限公司</t>
  </si>
  <si>
    <t>菲律宾煤</t>
  </si>
  <si>
    <t>客商出函承诺回款：4/30前回款1000万，5/16结清。截止4/30仅再回款200万元，未按承诺回款，且协鑫集团近期23亿元被执行，拟下周（20周）风控及业务部实地催款并发律师函。</t>
  </si>
  <si>
    <t>本周（20周）风控联合业务部实地催讨，客商口头承诺5月底回款900万元，6月底结清剩余900万元货款。已提交律师函审批，拟下周（21周）发函。</t>
  </si>
  <si>
    <t>张莹</t>
  </si>
  <si>
    <t>协鑫集团</t>
  </si>
  <si>
    <t>有色业务板块</t>
  </si>
  <si>
    <t>较上期增加4453.96万元</t>
  </si>
  <si>
    <t>国贸有色矿产</t>
  </si>
  <si>
    <t>较上期增加4407.77万元</t>
  </si>
  <si>
    <t>锰产业部</t>
  </si>
  <si>
    <t>较上期增加3415.93万元</t>
  </si>
  <si>
    <t>TJHXL-ITG-20241217-2</t>
  </si>
  <si>
    <t>华鑫隆（天津）国际贸易有限公司</t>
  </si>
  <si>
    <t>南非半碳酸锰块矿43%</t>
  </si>
  <si>
    <t>-0.0660</t>
  </si>
  <si>
    <t>品质触及拒收，已提供议价方案下游已确认，待上游亚矿回复。5-15已发邮件催促上游确认议价方案。</t>
  </si>
  <si>
    <t>天津港第四港埠_天津港八万库</t>
  </si>
  <si>
    <t>吴诗琪</t>
  </si>
  <si>
    <t>郑雪</t>
  </si>
  <si>
    <t>TJHXL-ITG-20250208</t>
  </si>
  <si>
    <t>-0.1730</t>
  </si>
  <si>
    <t>TJJQ-ITG-20241217-2</t>
  </si>
  <si>
    <t>天津金全国际贸易有限公司</t>
  </si>
  <si>
    <t>-0.0620</t>
  </si>
  <si>
    <t>WST-ITG-20241217-3</t>
  </si>
  <si>
    <t>威斯特资源（天津）有限公司</t>
  </si>
  <si>
    <t>WST-ITG-20250208</t>
  </si>
  <si>
    <t>-0.1700</t>
  </si>
  <si>
    <t>AHJ20250227001</t>
  </si>
  <si>
    <t>中天钢铁集团有限公司</t>
  </si>
  <si>
    <t>硅锰合金(吨)</t>
  </si>
  <si>
    <t>特殊款项钢厂内部流程审批，预计5月底前回款</t>
  </si>
  <si>
    <t>俞文慧</t>
  </si>
  <si>
    <t>杨娴</t>
  </si>
  <si>
    <t>中天钢铁</t>
  </si>
  <si>
    <t>202501HJCDFGS-ZTMT-003（承钢中碳）</t>
  </si>
  <si>
    <t>河钢股份有限公司</t>
  </si>
  <si>
    <t>中碳锰铁</t>
  </si>
  <si>
    <t>预计本周/5-16回款2000万元，预计本月回款6000-8000万元</t>
  </si>
  <si>
    <t>侯雪凡</t>
  </si>
  <si>
    <t>河钢集团</t>
  </si>
  <si>
    <t>202501HJCDFGS-DWTMT-001（承钢低碳）</t>
  </si>
  <si>
    <t>低碳锰铁</t>
  </si>
  <si>
    <t>202501HJHDGT-GTMT-003（邯钢高碳）</t>
  </si>
  <si>
    <t>河钢集团有限公司</t>
  </si>
  <si>
    <t>高碳锰铁</t>
  </si>
  <si>
    <t>202501HJHDGT-MGHJ-003（邯钢1300）</t>
  </si>
  <si>
    <t>25JYJT-GY-0219-F0016（金烨2502）</t>
  </si>
  <si>
    <t>金烨钢铁集团有限公司</t>
  </si>
  <si>
    <t>我司已于4月先后发送律师函、催款函，5-8起诉流程已通过。</t>
  </si>
  <si>
    <t>罗鸿宇</t>
  </si>
  <si>
    <t>金烨系</t>
  </si>
  <si>
    <t>25JYJT-GY-0301-F0024（金烨2503）</t>
  </si>
  <si>
    <t>SGHC/HJ-CH-018-2025.01</t>
  </si>
  <si>
    <t>陕钢集团韩城钢铁有限责任公司</t>
  </si>
  <si>
    <t>工厂习惯留尾款滚动支付，陕钢1月后无新单无法滚动支付，本单合同已支付93%货款，尾款压做保证金</t>
  </si>
  <si>
    <t>陕煤化工集团</t>
  </si>
  <si>
    <t>新产品部</t>
  </si>
  <si>
    <t>较上期减少67.5万元</t>
  </si>
  <si>
    <t>ETB25SA-W001</t>
  </si>
  <si>
    <t>济源市旭辉玻璃制品有限公司</t>
  </si>
  <si>
    <t>重质纯碱</t>
  </si>
  <si>
    <t>0.2710</t>
  </si>
  <si>
    <t>因下游客户检修，计划5月份提1000吨，6月份提2500吨，当前客户正在安排车辆中；已发催款函要求客户5-9前支付全款，当前尚未收到。</t>
  </si>
  <si>
    <t>因下游客户检修，计划5月份提1000吨，已提497吨，6月提2500吨，已收客户115.4万元（含保证金59.3万元），5-16支付19万元；收款后计算延期应收利息（预计收取2个月利息）申请延期至6-30完成提货（下周内/5-23前提报）。</t>
  </si>
  <si>
    <t>杨枘燚</t>
  </si>
  <si>
    <t>王竣贤</t>
  </si>
  <si>
    <t>国贸有色矿产硅镁部</t>
  </si>
  <si>
    <t>较上期增加89.42万元</t>
  </si>
  <si>
    <t>ETB025SI-L046</t>
  </si>
  <si>
    <t>浙江中诚硅材料有限公司</t>
  </si>
  <si>
    <t>金属硅(块)553</t>
  </si>
  <si>
    <t>-0.1300</t>
  </si>
  <si>
    <t>检验不合格，正协商处理中，预计转售（5.20前处理完毕）</t>
  </si>
  <si>
    <t>王逾高</t>
  </si>
  <si>
    <t>李春江</t>
  </si>
  <si>
    <t>中诚硅材[族群]</t>
  </si>
  <si>
    <t>ETB025SI-L050</t>
  </si>
  <si>
    <t>陕西智达昌油气科技有限公司</t>
  </si>
  <si>
    <t>-0.1120</t>
  </si>
  <si>
    <t>BP24MGP047D</t>
  </si>
  <si>
    <t>HULAMIN OPERATIONS PROPRIETARY LTD</t>
  </si>
  <si>
    <t>金属镁</t>
  </si>
  <si>
    <t>已催款，客户预计5-16付款，跟进中</t>
  </si>
  <si>
    <t>潘琪</t>
  </si>
  <si>
    <t>BP25SIP009【信保报损】</t>
  </si>
  <si>
    <t>RGM RECYCLERS PRIVATE LIMITED</t>
  </si>
  <si>
    <t>客户已按照协商的方案付款提货。已经邮件告知信保情况，信保在走理赔流程中，将持续和信保方面保持沟通</t>
  </si>
  <si>
    <t>已经将材料提交给信保，等待信保回复</t>
  </si>
  <si>
    <t>池秋晔</t>
  </si>
  <si>
    <t>ETB025SI-B040</t>
  </si>
  <si>
    <t>鄂尔多斯市蒙泰铝业有限责任公司</t>
  </si>
  <si>
    <t>金属硅(块)</t>
  </si>
  <si>
    <t>走排款流程中，预计下周三（5.14）前</t>
  </si>
  <si>
    <t>5.12已发出催款函，目前客户回复5-16前回款，跟进中</t>
  </si>
  <si>
    <t>周雨虹</t>
  </si>
  <si>
    <t>周文彬</t>
  </si>
  <si>
    <t>蒙泰集团</t>
  </si>
  <si>
    <t>五矿硅业部</t>
  </si>
  <si>
    <t>较上期增加924.86万元</t>
  </si>
  <si>
    <t>ETB024SI-W568</t>
  </si>
  <si>
    <t>云南矽润硅业有限公司</t>
  </si>
  <si>
    <t>金属硅(块)97</t>
  </si>
  <si>
    <t>0.0350</t>
  </si>
  <si>
    <t>申请延期至6.20提货，OA报批中</t>
  </si>
  <si>
    <t>申请延期至6.20提货，目前OA流程审批中；5.15提报催款函并发出</t>
  </si>
  <si>
    <t>秦吕</t>
  </si>
  <si>
    <t>ETB024SI-W569</t>
  </si>
  <si>
    <t>金属硅(块)98</t>
  </si>
  <si>
    <t>ETB024SI-W571</t>
  </si>
  <si>
    <t>天津市晶鼎新材料有限公司</t>
  </si>
  <si>
    <t>0.0560</t>
  </si>
  <si>
    <t>ETB025SI-L045</t>
  </si>
  <si>
    <t>金属硅(块)621</t>
  </si>
  <si>
    <t>ETB024SI-W496-2</t>
  </si>
  <si>
    <t>唐山三友硅业股份有限公司</t>
  </si>
  <si>
    <t>金属硅(块)98硅</t>
  </si>
  <si>
    <t>预计5月中旬（最迟5-20）回款350万元，5月底再回部分款</t>
  </si>
  <si>
    <t>目前业务确认5-23前回款350万元，业务部门5-16拟催款函并发出</t>
  </si>
  <si>
    <t>国控集团</t>
  </si>
  <si>
    <t>ETB024SI-W543-2</t>
  </si>
  <si>
    <t>ETB025SI-L014</t>
  </si>
  <si>
    <t>浙江中天东方氟硅材料股份有限公司</t>
  </si>
  <si>
    <t>浙江中天周度排款，本期承兑回款500万元，剩余50万元5-23回款</t>
  </si>
  <si>
    <t>黄洋</t>
  </si>
  <si>
    <t>中天控股</t>
  </si>
  <si>
    <t>ETB024SI-B572</t>
  </si>
  <si>
    <t>浙江恒业成有机硅有限公司</t>
  </si>
  <si>
    <t>本期浙江恒业成回款1100万元，预计5月底再回款2000万元</t>
  </si>
  <si>
    <t>浙江中成集团</t>
  </si>
  <si>
    <t>ETB025SI-L022</t>
  </si>
  <si>
    <t>五矿铜泽部</t>
  </si>
  <si>
    <t>较上期增加176.32万元</t>
  </si>
  <si>
    <t>CFYT-YX2024-821迈创ACM泽销-YKZ</t>
  </si>
  <si>
    <t>赤峰云铜有色金属有限公司</t>
  </si>
  <si>
    <t>铜精矿</t>
  </si>
  <si>
    <t>尾款部分因品质协商，已申请延期到5-10</t>
  </si>
  <si>
    <t>本周刚确认结算数据，预计本月回款结清</t>
  </si>
  <si>
    <t>于凯之</t>
  </si>
  <si>
    <t>杨帆</t>
  </si>
  <si>
    <t>中铝集团系</t>
  </si>
  <si>
    <t>国贸同歆</t>
  </si>
  <si>
    <t>较上期增加46.19万元</t>
  </si>
  <si>
    <t>金属贸易部</t>
  </si>
  <si>
    <t>2504-PB-QZYZ-1 销售钰锃1000吨精铅</t>
  </si>
  <si>
    <t>衢州市钰锃贸易有限公司</t>
  </si>
  <si>
    <t>精铅</t>
  </si>
  <si>
    <t>因近期电池消费市场较弱，铅锭需求低，客户反馈预计5月16日前完成提货，已收客户200万保证金。</t>
  </si>
  <si>
    <t>已收客户200万保证金，实际保证金10.5%，因实际下游未来款，预计本月内付款提清。</t>
  </si>
  <si>
    <t>陶纵横</t>
  </si>
  <si>
    <t>刘红玉</t>
  </si>
  <si>
    <t>平鑫物流[族群]</t>
  </si>
  <si>
    <t>2503-PB-XYCX-3 销售春兴2000吨精铅</t>
  </si>
  <si>
    <t>盱眙春兴新材料有限公司</t>
  </si>
  <si>
    <t>铅锭(千克)</t>
  </si>
  <si>
    <t>因春兴当前赊销逾期回款较慢，暂未安排提货，已安排人员驻场监督生产、回款</t>
  </si>
  <si>
    <t>赵艳</t>
  </si>
  <si>
    <t>春兴合金</t>
  </si>
  <si>
    <t>2501-PB-XYCX-1 销售春兴2000吨精铅</t>
  </si>
  <si>
    <t>2025-03-08</t>
  </si>
  <si>
    <t>本周共计回款320万，已派驻人员现场跟踪生产经营</t>
  </si>
  <si>
    <t>本周共计回款460万，赊销占用压降至5000万，已派驻人员现场跟踪生产经营</t>
  </si>
  <si>
    <t>2503-PB-XYCX-1 销售春兴500吨精铅</t>
  </si>
  <si>
    <t>2503-PB-XYCX-2 销售春兴500吨电解铅</t>
  </si>
  <si>
    <t>2503-PB-XYCX-4 销售春兴300吨电解铅</t>
  </si>
  <si>
    <t>铅锌产业部</t>
  </si>
  <si>
    <t>2024GMTXZN0705SID</t>
  </si>
  <si>
    <t>辽宁钧亚隆金属贸易有限公司</t>
  </si>
  <si>
    <t>锌锭</t>
  </si>
  <si>
    <t>款到交货业务，我司1月结算后多向客户退款19万；现客户因合同纠纷被诉、经营账户被查封流动资金约1000余万，4月7日一审法院要求双方补充证据后重新开庭；客户承诺判决解封后支付我司以上尾款</t>
  </si>
  <si>
    <t>谢嘉璇</t>
  </si>
  <si>
    <t>新兴业务板块</t>
  </si>
  <si>
    <t>较上期增加1802.61万元</t>
  </si>
  <si>
    <t>创新发展中心</t>
  </si>
  <si>
    <t>较上期减少64.51万元</t>
  </si>
  <si>
    <t>创新发展中心-新产品部</t>
  </si>
  <si>
    <t>较上期减少54.72万元</t>
  </si>
  <si>
    <t>启润哲鑫秋刀鱼241206DC</t>
  </si>
  <si>
    <t>厦门哲鑫贸易有限公司</t>
  </si>
  <si>
    <t>秋刀鱼</t>
  </si>
  <si>
    <t>0.1900</t>
  </si>
  <si>
    <t>已追保，预计月底回款</t>
  </si>
  <si>
    <t>厦门万翔物流_万翔冷链物流中心</t>
  </si>
  <si>
    <t>黄文娟</t>
  </si>
  <si>
    <t>刘志源</t>
  </si>
  <si>
    <t>哲鑫贸易[族群]</t>
  </si>
  <si>
    <t>启润哲鑫秋刀鱼241211DC</t>
  </si>
  <si>
    <t>国贸华祥苑</t>
  </si>
  <si>
    <t>较上期减少9.79万元</t>
  </si>
  <si>
    <t>华祥苑-中国正通汽车服务控股有限公司</t>
  </si>
  <si>
    <t>中国正通汽车服务控股有限公司</t>
  </si>
  <si>
    <t>国苑2017-150G肉桂(1000)</t>
  </si>
  <si>
    <t>内部客户未回款</t>
  </si>
  <si>
    <t>催款中</t>
  </si>
  <si>
    <t>刘雅芬</t>
  </si>
  <si>
    <t>白帆</t>
  </si>
  <si>
    <t>华祥苑-优佳享（厦门）信息科技有限公司</t>
  </si>
  <si>
    <t>优佳享（厦门）信息科技有限公司</t>
  </si>
  <si>
    <t>国贸控股</t>
  </si>
  <si>
    <t>华祥苑-北京宝泽行汽车销售服务有限公司</t>
  </si>
  <si>
    <t>北京宝泽行汽车销售服务有限公司</t>
  </si>
  <si>
    <t>升濤發展有限公司[族群]</t>
  </si>
  <si>
    <t>华祥苑-北京贸悦房地产开发有限公司</t>
  </si>
  <si>
    <t>北京贸悦房地产开发有限公司</t>
  </si>
  <si>
    <t>华祥苑-厦门信达股份有限公司</t>
  </si>
  <si>
    <t>厦门信达股份有限公司</t>
  </si>
  <si>
    <t>厦门信达</t>
  </si>
  <si>
    <t>华祥苑-厦门创程资产管理有限公司</t>
  </si>
  <si>
    <t>厦门创程资产管理有限公司</t>
  </si>
  <si>
    <t>华祥苑-厦门启润农资有限公司</t>
  </si>
  <si>
    <t>厦门启润农资有限公司</t>
  </si>
  <si>
    <t>华祥苑-厦门国贸乐城数字科技有限公司</t>
  </si>
  <si>
    <t>厦门国贸乐城数字科技有限公司</t>
  </si>
  <si>
    <t>华祥苑-厦门国贸农林有限公司</t>
  </si>
  <si>
    <t>厦门国贸农林有限公司</t>
  </si>
  <si>
    <t>华祥苑-厦门国贸创程融资租赁有限公司</t>
  </si>
  <si>
    <t>厦门国贸创程融资租赁有限公司</t>
  </si>
  <si>
    <t>华祥苑-厦门国贸地产集团有限公司</t>
  </si>
  <si>
    <t>厦门国贸地产集团有限公司</t>
  </si>
  <si>
    <t>华祥苑-厦门国贸场馆运营有限公司</t>
  </si>
  <si>
    <t>厦门国贸场馆运营有限公司</t>
  </si>
  <si>
    <t>华祥苑-厦门国贸宝达润实业有限公司</t>
  </si>
  <si>
    <t>厦门国贸宝达润实业有限公司</t>
  </si>
  <si>
    <t>华祥苑-厦门国贸展览中心有限公司</t>
  </si>
  <si>
    <t>厦门国贸展览中心有限公司</t>
  </si>
  <si>
    <t>华祥苑-厦门国贸控股集团有限公司</t>
  </si>
  <si>
    <t>厦门国贸控股集团有限公司</t>
  </si>
  <si>
    <t>华祥苑-厦门国贸有色矿产有限公司</t>
  </si>
  <si>
    <t>厦门国贸有色矿产有限公司</t>
  </si>
  <si>
    <t>华祥苑-厦门国贸浆纸有限公司</t>
  </si>
  <si>
    <t>厦门国贸浆纸有限公司</t>
  </si>
  <si>
    <t>华祥苑-厦门国贸海运有限公司</t>
  </si>
  <si>
    <t>厦门国贸海运有限公司</t>
  </si>
  <si>
    <t>华祥苑-厦门国贸物产有限公司</t>
  </si>
  <si>
    <t>厦门国贸物产有限公司</t>
  </si>
  <si>
    <t>华祥苑-厦门国贸矿业有限公司</t>
  </si>
  <si>
    <t>厦门国贸矿业有限公司</t>
  </si>
  <si>
    <t>华祥苑-厦门国贸矿产有限公司</t>
  </si>
  <si>
    <t>厦门国贸矿产有限公司</t>
  </si>
  <si>
    <t>华祥苑-厦门国贸纸业有限公司</t>
  </si>
  <si>
    <t>厦门国贸纸业有限公司</t>
  </si>
  <si>
    <t>华祥苑-厦门国贸纺原有限公司</t>
  </si>
  <si>
    <t>厦门国贸纺原有限公司</t>
  </si>
  <si>
    <t>华祥苑-厦门国贸金属有限公司</t>
  </si>
  <si>
    <t>厦门国贸金属有限公司</t>
  </si>
  <si>
    <t>华祥苑-厦门国贸集团股份有限公司</t>
  </si>
  <si>
    <t>厦门国贸集团股份有限公司</t>
  </si>
  <si>
    <t>华祥苑-厦门国贸集团（上海）新能源发展有限公司</t>
  </si>
  <si>
    <t>厦门国贸集团（上海）新能源发展有限公司</t>
  </si>
  <si>
    <t>华祥苑-厦门市供销社集团公司</t>
  </si>
  <si>
    <t>厦门市供销社集团公司</t>
  </si>
  <si>
    <t>厦门市供销社集团公司[族群]</t>
  </si>
  <si>
    <t>华祥苑-厦门恒鑫小额贷款有限公司</t>
  </si>
  <si>
    <t>厦门恒鑫小额贷款有限公司</t>
  </si>
  <si>
    <t>华祥苑-厦门海翼投资有限公司</t>
  </si>
  <si>
    <t>厦门海翼投资有限公司</t>
  </si>
  <si>
    <t>厦门海翼集团</t>
  </si>
  <si>
    <t>华祥苑-厦门海翼集团有限公司</t>
  </si>
  <si>
    <t>厦门海翼集团有限公司</t>
  </si>
  <si>
    <t>华祥苑-启润医疗科技（厦门）有限公司</t>
  </si>
  <si>
    <t>启润医疗科技（厦门）有限公司</t>
  </si>
  <si>
    <t>华祥苑-国贸启润（上海）有限公司</t>
  </si>
  <si>
    <t>国贸启润（上海）有限公司</t>
  </si>
  <si>
    <t>华祥苑-国贸启润（新疆）有限公司</t>
  </si>
  <si>
    <t>国贸启润（新疆）有限公司</t>
  </si>
  <si>
    <t>华祥苑-国贸期货有限公司</t>
  </si>
  <si>
    <t>国贸期货有限公司</t>
  </si>
  <si>
    <t>华祥苑-国贸期货有限公司广州分公司</t>
  </si>
  <si>
    <t>国贸期货有限公司广州分公司</t>
  </si>
  <si>
    <t>华祥苑-国贸裕民（厦门）海运有限公司</t>
  </si>
  <si>
    <t>国贸裕民（厦门）海运有限公司</t>
  </si>
  <si>
    <t>华祥苑-天津启润投资有限公司</t>
  </si>
  <si>
    <t>天津启润投资有限公司</t>
  </si>
  <si>
    <t>华祥苑-湖北国控供应链集团有限公司</t>
  </si>
  <si>
    <t>湖北国控供应链集团有限公司</t>
  </si>
  <si>
    <t>华祥苑-福建三钢国贸有限公司</t>
  </si>
  <si>
    <t>福建三钢国贸有限公司</t>
  </si>
  <si>
    <t>华祥苑-福建启润贸易有限公司</t>
  </si>
  <si>
    <t>福建启润贸易有限公司</t>
  </si>
  <si>
    <t>华祥苑-福建金海峡融资担保有限公司</t>
  </si>
  <si>
    <t>福建金海峡融资担保有限公司</t>
  </si>
  <si>
    <t>创新发展中心业务四组</t>
  </si>
  <si>
    <t>F23038B-BKTD-日照汇纳</t>
  </si>
  <si>
    <t>日照汇纳国际贸易有限公司</t>
  </si>
  <si>
    <t>石油焦</t>
  </si>
  <si>
    <t>我司已全部转售货物，需找汇纳追索本金&amp;利息</t>
  </si>
  <si>
    <t>青岛港国际物流_青岛港董家口港区</t>
  </si>
  <si>
    <t>陈心怡</t>
  </si>
  <si>
    <t>恒盈信息[族群]</t>
  </si>
  <si>
    <t>不锈钢部</t>
  </si>
  <si>
    <t>较上期增加1197.21万元</t>
  </si>
  <si>
    <t>铬系业务组</t>
  </si>
  <si>
    <t>较上期减少439.14万元</t>
  </si>
  <si>
    <t>XS-ITG-KLW-20241205D</t>
  </si>
  <si>
    <t>天津凯乐威国际贸易有限公司</t>
  </si>
  <si>
    <t>铬矿(吨)</t>
  </si>
  <si>
    <t>超期未提货，业务反馈下周来款提货</t>
  </si>
  <si>
    <t>超期未提货，计划转售第三方，下周签订合同</t>
  </si>
  <si>
    <t>程佩彬</t>
  </si>
  <si>
    <t>谢金伟</t>
  </si>
  <si>
    <t>XS-ITG-KLW-20250124D</t>
  </si>
  <si>
    <t>万泰项目部</t>
  </si>
  <si>
    <t>较上期增加1883.27万元</t>
  </si>
  <si>
    <t>QRWT-SDWT-ZLXY-202401</t>
  </si>
  <si>
    <t>商都县万泰新材料有限公司</t>
  </si>
  <si>
    <t>商都万泰12月租金</t>
  </si>
  <si>
    <t>2025-01-10</t>
  </si>
  <si>
    <t>商都工厂租金，待收取</t>
  </si>
  <si>
    <t>商都工厂24年12月租金，待收取</t>
  </si>
  <si>
    <t>沈莉莉</t>
  </si>
  <si>
    <t>任涛</t>
  </si>
  <si>
    <t>湖南万泰</t>
  </si>
  <si>
    <t>商都万泰25年1月租金</t>
  </si>
  <si>
    <t>商都工厂25年1月租金，待收取</t>
  </si>
  <si>
    <t>商都万泰25年2月租金</t>
  </si>
  <si>
    <t>商都工厂25年2月租金，待收取</t>
  </si>
  <si>
    <t>商都万泰25年3月租金</t>
  </si>
  <si>
    <t>商都工厂25年3月租金，待收取</t>
  </si>
  <si>
    <t>商都万泰25年4月租金</t>
  </si>
  <si>
    <t>商都工厂25年4月租金，待收取</t>
  </si>
  <si>
    <t>QRWT-DYXDLK-52-20240814</t>
  </si>
  <si>
    <t>百色德亿兴金属材料有限公司</t>
  </si>
  <si>
    <t>铬矿（南非原矿）</t>
  </si>
  <si>
    <t>低品，配合刚到现货高品粉，计划5月使用，预计本月底前用料完毕</t>
  </si>
  <si>
    <t>莫文婷</t>
  </si>
  <si>
    <t>QRWT-DYXDLK-54-20240814</t>
  </si>
  <si>
    <t>QRWT-XHX-CG-202501-01</t>
  </si>
  <si>
    <t>四川欣禾旭进出口贸易有限公司</t>
  </si>
  <si>
    <t>高碳铬铁(吨)</t>
  </si>
  <si>
    <t>预计五月底结算</t>
  </si>
  <si>
    <t>宜宾发展集团</t>
  </si>
  <si>
    <t>QRWT-XHX-CG-202501-01欣禾旭6500吨</t>
  </si>
  <si>
    <t>待下游出结算，预计结算时间5月底</t>
  </si>
  <si>
    <t>结算流程中，预计收尾款时间5月底前</t>
  </si>
  <si>
    <t>葵兰飞</t>
  </si>
  <si>
    <t>QRWT-DYXZYK-ITG241119D-1</t>
  </si>
  <si>
    <t>铬矿（南非籽矿）</t>
  </si>
  <si>
    <t>资金不足，预计下周付款</t>
  </si>
  <si>
    <t>QRWT-DYXDL-XY250217S1</t>
  </si>
  <si>
    <t>铬矿(津巴布韦粉)</t>
  </si>
  <si>
    <t>QRWT-DYXDL-KX250218-1624</t>
  </si>
  <si>
    <t>QRWT-DYXDL-KX250218-1625</t>
  </si>
  <si>
    <t>铬矿（南非块矿）</t>
  </si>
  <si>
    <t>QRWT-DYXDL-KX250218-1636</t>
  </si>
  <si>
    <t>铬矿（南非粗粉）</t>
  </si>
  <si>
    <t>QRWT-DYX-DL-JL20250228-3</t>
  </si>
  <si>
    <t>焦粒 5-12mm</t>
  </si>
  <si>
    <t>QRWT-DYX-DL-JL20250228-4</t>
  </si>
  <si>
    <t>QRWT-DYXDLK-KX1638-250311</t>
  </si>
  <si>
    <t>QRWT-DYX-DL-JL20250325-1</t>
  </si>
  <si>
    <t>焦粒 10-25mm</t>
  </si>
  <si>
    <t>镍系业务组</t>
  </si>
  <si>
    <t>较上期减少246.92万元</t>
  </si>
  <si>
    <t>XS-HNGM-SFJS-BXG-300t-20250407</t>
  </si>
  <si>
    <t>佛山市三沣金属材料有限公司</t>
  </si>
  <si>
    <t>冷轧不锈钢卷板</t>
  </si>
  <si>
    <t>超期未提货，计划下周一风控与业务前往客户处催促提货</t>
  </si>
  <si>
    <t>本周提货120吨左右，剩余180吨，催促下周提货</t>
  </si>
  <si>
    <t>陈奎</t>
  </si>
  <si>
    <t>XS-HNGM-WXYZ-BXG-200-20250415</t>
  </si>
  <si>
    <t>无锡玉泽金属科技有限公司</t>
  </si>
  <si>
    <t>超期未提货，计划催促下周提货，预计需两周时间提完</t>
  </si>
  <si>
    <t>本周提货60吨，剩余57吨下周提清</t>
  </si>
  <si>
    <t>XS-XMGM-QDTG-MT-20240205</t>
  </si>
  <si>
    <t>青岛特殊钢铁有限公司</t>
  </si>
  <si>
    <t>钼铁</t>
  </si>
  <si>
    <t>2024-05-09</t>
  </si>
  <si>
    <t>已于4月9日前往江阴中信泰富特钢总部现场协调解决，争取月底前清账。</t>
  </si>
  <si>
    <t>杨凯乐</t>
  </si>
  <si>
    <t>中信泰富系</t>
  </si>
  <si>
    <t>新能源供应链公司</t>
  </si>
  <si>
    <t>较上期增加669.91万元</t>
  </si>
  <si>
    <t>锂电业务部</t>
  </si>
  <si>
    <t>较上期增加616.62万元</t>
  </si>
  <si>
    <t>ITGCT25025B</t>
  </si>
  <si>
    <t>常州厚丰新能源有限公司</t>
  </si>
  <si>
    <t>碳酸锂</t>
  </si>
  <si>
    <t>反馈厚丰暂未锁定下游，下周一来款提货</t>
  </si>
  <si>
    <t>李建业</t>
  </si>
  <si>
    <t>袁炜龙</t>
  </si>
  <si>
    <t>常州厚道科技[族群]</t>
  </si>
  <si>
    <t>1.5万吨锂矿-国贸-瑞福-ITGCT25010B</t>
  </si>
  <si>
    <t>山东瑞福锂业有限公司</t>
  </si>
  <si>
    <t>锂精矿</t>
  </si>
  <si>
    <t>瑞福资金紧张无法周转，本批货物我司暂未对上付款提货，我司已对瑞福发出催款提货函，拟自行处置货物。反馈第一轮报价较低，目前暂无明确下游</t>
  </si>
  <si>
    <t>瑞福资金紧张无法周转，本批货物我司暂未对上付款提货，我司已对瑞福发出催款提货函，反馈已准备转售四川致远锂业有限公司，报价暂定单价折合4576元/实物吨</t>
  </si>
  <si>
    <t>郑怡萱</t>
  </si>
  <si>
    <t>施娇娇</t>
  </si>
  <si>
    <t>瑞福锂业[族群]</t>
  </si>
  <si>
    <t>5000吨锂矿-国贸-瑞福-ITGCT25011B</t>
  </si>
  <si>
    <t>瑞福资金紧张无法周转，我司已提货并按临时结算单90%对上付款。我司已对瑞福发出催款提货函，拟自行处置货物。反馈第一轮报价较低，目前暂无明确下游</t>
  </si>
  <si>
    <t>瑞福资金紧张无法周转，我司已提货并按临时结算单90%对上付款。我司已对瑞福发出催款提货函，已签署转售合同转售方江西海妙新材料有限公司，转售暂定价1965万，海妙已来款200万，扣除对应金额。</t>
  </si>
  <si>
    <t>730吨矿-国贸-瑞福-ITGCT25001B</t>
  </si>
  <si>
    <t>2025-03-04</t>
  </si>
  <si>
    <t>实控人王明悦房产抵押手续已办理完成，部组经理此前沟通反馈目前锂辉石加工至碳酸锂成本较高，瑞福主要产线为代加工，没有自产产品暂无法做周转，本周暂无实质进展；</t>
  </si>
  <si>
    <t>510吨锂矿-国贸-瑞福-ITGCT25003B</t>
  </si>
  <si>
    <t>预-950吨矿-宇晨-国贸-瑞福-ITGCT25004B</t>
  </si>
  <si>
    <t>陈欣蕾</t>
  </si>
  <si>
    <t>2025-03-09</t>
  </si>
  <si>
    <t>1450吨矿-国贸-瑞福-ITGCT25005B</t>
  </si>
  <si>
    <t>2025-03-23</t>
  </si>
  <si>
    <t>1590吨矿-国贸-瑞福-ITGCT25008B</t>
  </si>
  <si>
    <t>1000吨锂矿-国贸瑞福ITGCT25009B</t>
  </si>
  <si>
    <t>锂辉石</t>
  </si>
  <si>
    <t>2025-03-28</t>
  </si>
  <si>
    <t>25009合同按结算单调整赊销金额</t>
  </si>
  <si>
    <t>FJKDC-2025031503</t>
  </si>
  <si>
    <t>福建科达新能源科技有限公司</t>
  </si>
  <si>
    <t>合同约定回款方式为汇票，反馈暂无符合我司要求的银承汇票，预计下周一回款。业务同步沟通小银行回款并由客户承担贴现息差方式尽快回款。</t>
  </si>
  <si>
    <t>张钰洁</t>
  </si>
  <si>
    <t>夏志坚</t>
  </si>
  <si>
    <t>科达制造</t>
  </si>
  <si>
    <t>矿产资源部</t>
  </si>
  <si>
    <t>较上期减少4.5万元</t>
  </si>
  <si>
    <t>XMGM-ZSXNY-20240808-01</t>
  </si>
  <si>
    <t>志存锂业集团有限公司</t>
  </si>
  <si>
    <t>我司通过赣州丫山代工模式解决志存逾期，每月代工300吨碳酸锂，每批次赊销700万元原料，提货后向丫山支付加工费，按每吨2000-2500元加工费抵扣志存对我司欠款。此前抵扣77.5万逾期款，本周暂无提货。</t>
  </si>
  <si>
    <t>我司通过赣州丫山代工模式解决志存逾期，每月代工300吨碳酸锂，每批次赊销700万元原料，提货后向丫山支付加工费，按每吨2000-2500元加工费抵扣志存对我司欠款。此前抵扣77.5万逾期款。业务反馈计划5月-6月代加工2.4万吨锂矿石，约折合2260吨碳酸锂成品，本周代加工30吨，抵扣4.5万元。</t>
  </si>
  <si>
    <t>龚怡然</t>
  </si>
  <si>
    <t>志存锂业[族群]</t>
  </si>
  <si>
    <t>本条剔除加工费抵扣82万</t>
  </si>
  <si>
    <t>2024-09-14</t>
  </si>
  <si>
    <t>GM-ZC-240822-90</t>
  </si>
  <si>
    <t>GMNXY-ZCLY-240823-91</t>
  </si>
  <si>
    <t>GMXN-ZC-240930-180</t>
  </si>
  <si>
    <t>2024-11-13</t>
  </si>
  <si>
    <t>GMXN-ZC-241014-90</t>
  </si>
  <si>
    <t>2024-11-18</t>
  </si>
  <si>
    <t>GM-ZC-241017-60XSD</t>
  </si>
  <si>
    <t>GMXN-ZCLY-21025-540</t>
  </si>
  <si>
    <t>2024-11-29</t>
  </si>
  <si>
    <t>陈琳</t>
  </si>
  <si>
    <t>XMGM-HNJY20240619</t>
  </si>
  <si>
    <t>湖南金源新材料股份有限公司</t>
  </si>
  <si>
    <t>硫酸锂</t>
  </si>
  <si>
    <t>2024-09-04</t>
  </si>
  <si>
    <t>因为环保问题已经停产，原计划10月份复工，一直未复工。此前计划为需等其银行贷款放贷后或其董事长自己融资到账后回款，本周暂无回款。我司已发律师函，业务继续催讨同步计划安排起诉处理</t>
  </si>
  <si>
    <t>曾强</t>
  </si>
  <si>
    <t>金源新材[族群]</t>
  </si>
  <si>
    <t>2024-09-07</t>
  </si>
  <si>
    <t>2024-09-08</t>
  </si>
  <si>
    <t>2024-09-11</t>
  </si>
  <si>
    <t>GM-ZC-240912-120</t>
  </si>
  <si>
    <t>2024-10-15</t>
  </si>
  <si>
    <t>国际业务部</t>
  </si>
  <si>
    <t>较上期减少1.04万元</t>
  </si>
  <si>
    <t>CK006B-科士达-LIGHT</t>
  </si>
  <si>
    <t>LIGHT HERE LIMITED</t>
  </si>
  <si>
    <t>箱逆变一体机</t>
  </si>
  <si>
    <t>来款提货出口合同，合同约定为签约付20%预付款，发货前10个工作日付尾款。当前工厂已生产完成，反馈5月6号客户已安排付款，跨境付款暂未到账，预计下周五解决。</t>
  </si>
  <si>
    <t>来款提货出口合同，合同约定为签约付20%预付款，发货前10个工作日付尾款。当前工厂已生产完成，反馈5月6号终端客户已在安排付款，流程较长，客户LIGHT HERE LIMITED暂未收到款项，业务正在沟通催款，预计5月底回款。</t>
  </si>
  <si>
    <t>丁芳洁</t>
  </si>
  <si>
    <t>赖智力</t>
  </si>
  <si>
    <t>光储业务部</t>
  </si>
  <si>
    <t>较上期增加58.83万元</t>
  </si>
  <si>
    <t>泉为 ITG-QW-240507-YKH</t>
  </si>
  <si>
    <t>山东泉为新能源科技有限公司</t>
  </si>
  <si>
    <t>单晶电池片(片)</t>
  </si>
  <si>
    <t>2024-07-13</t>
  </si>
  <si>
    <t>原承诺8月15日向我司回款实际未回，我司已发律师函，搜集起诉材料中，准备走法律诉讼程序。</t>
  </si>
  <si>
    <t>林智浩</t>
  </si>
  <si>
    <t>国立科技</t>
  </si>
  <si>
    <t>秀部HS-ITG-2024-002</t>
  </si>
  <si>
    <t>核顺能源有限公司</t>
  </si>
  <si>
    <t>TWMPF-66HS670</t>
  </si>
  <si>
    <t>2025-04-02</t>
  </si>
  <si>
    <t>此前反馈可获得约1000万项目融资款，已放款至EPC总包中核二四账上，待中核二四打到核顺账上后对我司回款。4.29通过E信通对我司回款250万，截止5/9暂无新回款</t>
  </si>
  <si>
    <t>此前反馈可获得约1000万项目融资款，已放款至EPC总包中核二四账上，待中核二四打到核顺账上后对我司回款。4.29通过E信通对我司回款250万，本周5/13-5/16回款234万，逾期金额更新为2,660,413.90</t>
  </si>
  <si>
    <t>邹春来</t>
  </si>
  <si>
    <t>核顺投资[族群]</t>
  </si>
  <si>
    <t>秀部HS-ITG-2024-002-2</t>
  </si>
  <si>
    <t>TWMND-72HD585</t>
  </si>
  <si>
    <t>双品HS-ITG-2024-005-2</t>
  </si>
  <si>
    <t>TWMPD-72HD550</t>
  </si>
  <si>
    <t>TWMPD-72HS555</t>
  </si>
  <si>
    <t>XNY-ZK-250321</t>
  </si>
  <si>
    <t>湖南兆科动力新能源有限公司</t>
  </si>
  <si>
    <t>S85GT</t>
  </si>
  <si>
    <t>反馈月底前结清</t>
  </si>
  <si>
    <t>曲相凝</t>
  </si>
  <si>
    <t>蔡强</t>
  </si>
  <si>
    <t>XNY-JY-250212-RM</t>
  </si>
  <si>
    <t>绍兴江悦新能源科技股份有限公司</t>
  </si>
  <si>
    <t>太阳能组件</t>
  </si>
  <si>
    <t>江悦因抢装期时业务规模扩展过大，部分项目因业主方原因未能及时并网，导致流动资金出现问题，预计最迟五月底可解决资金紧张问题。对方愿意将光伏电站抵押给我司作为保障，业务已收到相关资料，计划下周提起抵押流程。此外业务正在协助对方专卖部分积压的组件，对方承诺专卖利润有限偿还我司欠款。本周暂无新回款</t>
  </si>
  <si>
    <t>江悦因抢装期时业务规模扩展过大，部分项目因业主方原因未能及时并网，导致流动资金出现问题，预计最迟五月底可解决资金紧张问题。对方愿意将光伏电站抵押给我司作为保障，业务反馈抵押文件以初步做好。此外业务正在协助对方转卖部分积压的组件，对方承诺转卖利润有限偿还我司欠款。本周回款40万。</t>
  </si>
  <si>
    <t>刘若琪</t>
  </si>
  <si>
    <t>薛炜</t>
  </si>
  <si>
    <t>江悦科技[族群]</t>
  </si>
  <si>
    <t>ITG-JY-250218-JL</t>
  </si>
  <si>
    <t>G6-GU320K-EHV-M16-DC-PID-PLC</t>
  </si>
  <si>
    <t>GCI-196K-EHV-5G-PLUS-M12-7-DC-PID-PLC</t>
  </si>
  <si>
    <t>GCI-230K-EHV-5G-PLUS-M12-7-DC-PID-PLC</t>
  </si>
  <si>
    <t>ITG-JY-250224-JK</t>
  </si>
  <si>
    <t>XNY-JY-250225-RM</t>
  </si>
  <si>
    <t>外贸综合业务部</t>
  </si>
  <si>
    <t>杭州启润业务部</t>
  </si>
  <si>
    <t>物流业务板块</t>
  </si>
  <si>
    <t>国贸船舶</t>
  </si>
  <si>
    <t>其他</t>
  </si>
  <si>
    <t>较上期减少320.41万元</t>
  </si>
  <si>
    <t>供销社集团</t>
  </si>
  <si>
    <t>石材部</t>
  </si>
  <si>
    <t>振诚矿业部</t>
  </si>
  <si>
    <t>KSXS202504-浙江华珲矿石科技有限公司</t>
  </si>
  <si>
    <t>浙江华珲矿石科技有限公司</t>
  </si>
  <si>
    <t>块石</t>
  </si>
  <si>
    <t>保证金未到账</t>
  </si>
  <si>
    <t>李佳楠</t>
  </si>
  <si>
    <t>朱君豪</t>
  </si>
  <si>
    <t>DZXS202502-浙江磊石润金供应链管理有限公司</t>
  </si>
  <si>
    <t>浙江磊石润金供应链管理有限公司</t>
  </si>
  <si>
    <t>宕碴2；块石</t>
  </si>
  <si>
    <t>2025-03-14</t>
  </si>
  <si>
    <t>保证金未到账，客户计划取消协议</t>
  </si>
  <si>
    <t>林卿卿</t>
  </si>
  <si>
    <t>黄奇挺</t>
  </si>
  <si>
    <t>温州晅砾物资[族群]</t>
  </si>
  <si>
    <t>DZCG202203</t>
  </si>
  <si>
    <t>宁波大榭开发区旗得矿业有限公司</t>
  </si>
  <si>
    <t>砂石</t>
  </si>
  <si>
    <t>额度到期，未回款，专班处理</t>
  </si>
  <si>
    <t>林秉雄</t>
  </si>
  <si>
    <t>耀博实业[族群]</t>
  </si>
  <si>
    <t>北京宝达润</t>
  </si>
  <si>
    <t>北京丰达</t>
  </si>
  <si>
    <t>D2-B4-16535177-C16/R-05076</t>
  </si>
  <si>
    <t>CONSUMIMPORT HAVANA CUBA</t>
  </si>
  <si>
    <t>冰箱</t>
  </si>
  <si>
    <t>2017-11-14</t>
  </si>
  <si>
    <t>已出运未收汇（LC）</t>
  </si>
  <si>
    <t>收到信保赔款</t>
  </si>
  <si>
    <t>王娜</t>
  </si>
  <si>
    <t>孙连义</t>
  </si>
  <si>
    <t>11/34047-D</t>
  </si>
  <si>
    <t>CUBAELECTRONICA</t>
  </si>
  <si>
    <t>洗衣机</t>
  </si>
  <si>
    <t>2017-04-10</t>
  </si>
  <si>
    <t>无信保覆盖，清欠长期无进展</t>
  </si>
  <si>
    <t>显示器</t>
  </si>
  <si>
    <t>2017-04-24</t>
  </si>
  <si>
    <t>11/34048-D</t>
  </si>
  <si>
    <t>2017-04-08</t>
  </si>
  <si>
    <t>11/34049-D</t>
  </si>
  <si>
    <t>数字电视</t>
  </si>
  <si>
    <t>2017-03-28</t>
  </si>
  <si>
    <t>部分收汇92万美元</t>
  </si>
  <si>
    <t>11-I-34047-D</t>
  </si>
  <si>
    <t>海尔显示器</t>
  </si>
  <si>
    <t>2018-01-07</t>
  </si>
  <si>
    <t>11-I-35064-C</t>
  </si>
  <si>
    <t>太阳能</t>
  </si>
  <si>
    <t>2017-05-23</t>
  </si>
  <si>
    <t>信保已赔付70%</t>
  </si>
  <si>
    <t>太阳能配件</t>
  </si>
  <si>
    <t>2017-08-09</t>
  </si>
  <si>
    <t>太阳能散件</t>
  </si>
  <si>
    <t>2017-10-28</t>
  </si>
  <si>
    <t>2017-10-25</t>
  </si>
  <si>
    <t>2017-10-23</t>
  </si>
  <si>
    <t>2017-08-16</t>
  </si>
  <si>
    <t>2017-04-13</t>
  </si>
  <si>
    <t>11-I-35066-D</t>
  </si>
  <si>
    <t>2018-04-17</t>
  </si>
  <si>
    <t>2018-04-03</t>
  </si>
  <si>
    <t>2018-03-27</t>
  </si>
  <si>
    <t>2018-03-15</t>
  </si>
  <si>
    <t>2018-02-03</t>
  </si>
  <si>
    <t>11-I-35066-D SUPPLEMENT NR.2</t>
  </si>
  <si>
    <t>2017-04-17</t>
  </si>
  <si>
    <t>2017-03-27</t>
  </si>
  <si>
    <t>2017-03-15</t>
  </si>
  <si>
    <t>11-I-35066-D 补充1</t>
  </si>
  <si>
    <t>2018-01-22</t>
  </si>
  <si>
    <t>11-I-36003-D</t>
  </si>
  <si>
    <t>冰箱配件</t>
  </si>
  <si>
    <t>2017-07-10</t>
  </si>
  <si>
    <t>11-I-36006D</t>
  </si>
  <si>
    <t>LED灯</t>
  </si>
  <si>
    <t>2017-07-28</t>
  </si>
  <si>
    <t>2017-07-06</t>
  </si>
  <si>
    <t>2017-06-16</t>
  </si>
  <si>
    <t>11-I-36006-D</t>
  </si>
  <si>
    <t>2017-05-08</t>
  </si>
  <si>
    <t>11-I-36028-CD</t>
  </si>
  <si>
    <t>2017-07-13</t>
  </si>
  <si>
    <t>电脑</t>
  </si>
  <si>
    <t>2017-07-16</t>
  </si>
  <si>
    <t>11-I-36056-D</t>
  </si>
  <si>
    <t>机顶盒</t>
  </si>
  <si>
    <t>2018-01-09</t>
  </si>
  <si>
    <t>11-I-36056-D-SUPPLEMENT NR.3</t>
  </si>
  <si>
    <t>2018-02-26</t>
  </si>
  <si>
    <t>2018-01-20</t>
  </si>
  <si>
    <t>11-I-36088-E</t>
  </si>
  <si>
    <t>2017-11-27</t>
  </si>
  <si>
    <t>11-I-36103-D</t>
  </si>
  <si>
    <t>2018-03-08</t>
  </si>
  <si>
    <t>2018-02-16</t>
  </si>
  <si>
    <t>2018-01-23</t>
  </si>
  <si>
    <t>11-I-36110D</t>
  </si>
  <si>
    <t>2018-05-10</t>
  </si>
  <si>
    <t>CD-R 4337-014-155-535</t>
  </si>
  <si>
    <t>EMPRESA COMERCIALIZADORA DIVEP</t>
  </si>
  <si>
    <t>拖车配件</t>
  </si>
  <si>
    <t>2018-08-22</t>
  </si>
  <si>
    <t>轴承</t>
  </si>
  <si>
    <t>2018-07-23</t>
  </si>
  <si>
    <t>2018-06-19</t>
  </si>
  <si>
    <t>2018-06-09</t>
  </si>
  <si>
    <t>2018-05-29</t>
  </si>
  <si>
    <t>2018-05-25</t>
  </si>
  <si>
    <t>2018-05-12</t>
  </si>
  <si>
    <t>2018-04-26</t>
  </si>
  <si>
    <t>2018-03-23</t>
  </si>
  <si>
    <t>2018-03-16</t>
  </si>
  <si>
    <t>CD-R-4337-015-004-535 补充 1</t>
  </si>
  <si>
    <t>咖啡壶</t>
  </si>
  <si>
    <t>2018-09-14</t>
  </si>
  <si>
    <t>2018-09-02</t>
  </si>
  <si>
    <t>2018-05-17</t>
  </si>
  <si>
    <t>2018-01-26</t>
  </si>
  <si>
    <t>CD-R-4337-015-004-535补充2</t>
  </si>
  <si>
    <t>2020-01-02</t>
  </si>
  <si>
    <t>2019-08-04</t>
  </si>
  <si>
    <t>CD-R-4337-015-279-535</t>
  </si>
  <si>
    <t>电热管</t>
  </si>
  <si>
    <t>2018-04-29</t>
  </si>
  <si>
    <t>2018-04-13</t>
  </si>
  <si>
    <t>CD-R-4337-015-279-535 SUPPL.1</t>
  </si>
  <si>
    <t>2018-04-11</t>
  </si>
  <si>
    <t>CD-R-4337-015-422-535</t>
  </si>
  <si>
    <t>收割机</t>
  </si>
  <si>
    <t>2017-09-08</t>
  </si>
  <si>
    <t>2017-09-05</t>
  </si>
  <si>
    <t>2017-08-29</t>
  </si>
  <si>
    <t>CD-R-4337-015-422-535 ANNEX1.2</t>
  </si>
  <si>
    <t>2018-10-31</t>
  </si>
  <si>
    <t>CD-R-4337-015-433-535</t>
  </si>
  <si>
    <t>2017-08-15</t>
  </si>
  <si>
    <t>已收信保赔款</t>
  </si>
  <si>
    <t>CD-R-4337-015-433-535 SUPPLE 2</t>
  </si>
  <si>
    <t>2018-09-30</t>
  </si>
  <si>
    <t>回款38375.85美元</t>
  </si>
  <si>
    <t>CD-R-4337-015-459-535</t>
  </si>
  <si>
    <t>2017-08-25</t>
  </si>
  <si>
    <t>2017-08-11</t>
  </si>
  <si>
    <t>1、已收信保赔款；2、信保摊回款31769.68欧元，序号1.</t>
  </si>
  <si>
    <t>1、已收信保赔款；2、信保摊回款31769.68欧元，</t>
  </si>
  <si>
    <t>CD-R-4337-015-459-535-PTC</t>
  </si>
  <si>
    <t>冰箱配件-PTC</t>
  </si>
  <si>
    <t>2017-09-06</t>
  </si>
  <si>
    <t>CD-R-4337-015-459-535 补充1</t>
  </si>
  <si>
    <t>2018-01-13</t>
  </si>
  <si>
    <t>2018-01-10</t>
  </si>
  <si>
    <t>CD-R-4337-016-004-535</t>
  </si>
  <si>
    <t>2017-11-17</t>
  </si>
  <si>
    <t>2017-10-13</t>
  </si>
  <si>
    <t>CD-R-4337-016-004-535SUPPL1+2</t>
  </si>
  <si>
    <t>2018-10-11</t>
  </si>
  <si>
    <t>CD-R-4337-016-275-535</t>
  </si>
  <si>
    <t>轮圈</t>
  </si>
  <si>
    <t>轮辋</t>
  </si>
  <si>
    <t>2017-12-29</t>
  </si>
  <si>
    <t>CD-R-4337-016-275-535-1</t>
  </si>
  <si>
    <t>2018-08-08</t>
  </si>
  <si>
    <t>2018-07-12</t>
  </si>
  <si>
    <t>2018-07-05</t>
  </si>
  <si>
    <t>2018-04-10</t>
  </si>
  <si>
    <t>2018-02-13</t>
  </si>
  <si>
    <t>2018-01-06</t>
  </si>
  <si>
    <t>CD-R-4337-016-275-535-2</t>
  </si>
  <si>
    <t>CD-R-4337-016-313-535 SUP.3</t>
  </si>
  <si>
    <t>2019-09-26</t>
  </si>
  <si>
    <t>回款18488.88美元</t>
  </si>
  <si>
    <t>CD-R-4337-016-317-535</t>
  </si>
  <si>
    <t>密封圈</t>
  </si>
  <si>
    <t>2018-04-22</t>
  </si>
  <si>
    <t>CD-R-4337-017-017-535</t>
  </si>
  <si>
    <t>回款197102.93美元</t>
  </si>
  <si>
    <t>CD-R-4337-017-196-535 SUP.1</t>
  </si>
  <si>
    <t>收割机配件</t>
  </si>
  <si>
    <t>2020-02-24</t>
  </si>
  <si>
    <t>CD-R-4337-017-196-535 SUP.2</t>
  </si>
  <si>
    <t>仪器及设备</t>
  </si>
  <si>
    <t>2020-06-09</t>
  </si>
  <si>
    <t>CD-R-4337-019-146-535</t>
  </si>
  <si>
    <t>2021-01-18</t>
  </si>
  <si>
    <t>711-35-16206-535-R-14053-3</t>
  </si>
  <si>
    <t>MAQUIMPORT</t>
  </si>
  <si>
    <t>2020-09-07</t>
  </si>
  <si>
    <t>2020-08-07</t>
  </si>
  <si>
    <t>2020-07-30</t>
  </si>
  <si>
    <t>2020-07-22</t>
  </si>
  <si>
    <t>2020-07-03</t>
  </si>
  <si>
    <t>2020-06-11</t>
  </si>
  <si>
    <t>2020-06-04</t>
  </si>
  <si>
    <t>2020-03-25</t>
  </si>
  <si>
    <t>2020-03-09</t>
  </si>
  <si>
    <t>2019-12-28</t>
  </si>
  <si>
    <t>2019-11-28</t>
  </si>
  <si>
    <t>2019-10-17</t>
  </si>
  <si>
    <t>2019-09-21</t>
  </si>
  <si>
    <t>2019-08-03</t>
  </si>
  <si>
    <t>2019-07-22</t>
  </si>
  <si>
    <t>2019-07-06</t>
  </si>
  <si>
    <t>2019-06-29</t>
  </si>
  <si>
    <t>2019-06-27</t>
  </si>
  <si>
    <t>711-35-16206-535-R-14053-4</t>
  </si>
  <si>
    <t>2020-05-21</t>
  </si>
  <si>
    <t>711-35-16206-535-R-14053-5</t>
  </si>
  <si>
    <t>合计</t>
  </si>
  <si>
    <t>较上期减少32156.8449万元</t>
  </si>
  <si>
    <t>二、付款逾期未到货（1）</t>
  </si>
  <si>
    <t>供应商</t>
  </si>
  <si>
    <t>上周到货计划</t>
  </si>
  <si>
    <t>本周到货计划</t>
  </si>
  <si>
    <t>较上期减少2768.16万元</t>
  </si>
  <si>
    <t>较上期减少2643.68万元</t>
  </si>
  <si>
    <t>天津板材事业二部</t>
  </si>
  <si>
    <t>较上期减少675.78万元</t>
  </si>
  <si>
    <t>CG-GG25Z日照热卷自营扬州港0227-EG一部</t>
  </si>
  <si>
    <t>日照钢铁控股集团有限公司</t>
  </si>
  <si>
    <t>尾款</t>
  </si>
  <si>
    <t>【结算余款】合同已完结，进项发票发票已开齐，结算余款51536.76元， 于4月17日已向钢厂出具退款，反馈流程不对，重提了退款，预计下周退回</t>
  </si>
  <si>
    <t>艾艺璇</t>
  </si>
  <si>
    <t>赵文韬</t>
  </si>
  <si>
    <t>京华日钢系</t>
  </si>
  <si>
    <t>CG-TJ24Z烟台本钢酸洗自营0927-EG</t>
  </si>
  <si>
    <t>烟台本钢钢铁销售有限公司</t>
  </si>
  <si>
    <t>【结算余款】业务申请退款，预计下个月内退回</t>
  </si>
  <si>
    <t>【结算余款】业务申请退款，预计27号退款</t>
  </si>
  <si>
    <t>张震</t>
  </si>
  <si>
    <t>鞍钢集团</t>
  </si>
  <si>
    <t>较上期减少88.11万元</t>
  </si>
  <si>
    <t>4AAC4A0624060081,0075(SKE03)</t>
  </si>
  <si>
    <t>天津首钢钢铁贸易有限公司</t>
  </si>
  <si>
    <t>【结算余款】未抵扣货款、4/17退款资料送达、采购端5月走完流程，(签约625吨-实际交货521.725吨)=短装103.275吨</t>
  </si>
  <si>
    <t>陈昱睿</t>
  </si>
  <si>
    <t>刘畅</t>
  </si>
  <si>
    <t>AFRJ23032992LC(GT23E-SMH02P-AF</t>
  </si>
  <si>
    <t>河北安丰钢铁集团有限公司</t>
  </si>
  <si>
    <t>2023-05-08</t>
  </si>
  <si>
    <t>【结算余款】余款，我部门(股份-安丰)业务已完结、要求退款；安丰要求转移至后续合同；余款计划询新订单抵扣。</t>
  </si>
  <si>
    <t>安丰钢铁[族群]</t>
  </si>
  <si>
    <t>BSI-250220TG-053WZ（GI003)</t>
  </si>
  <si>
    <t>BAOHUA STEEL INTERNATIONAL PTE. LIMITED</t>
  </si>
  <si>
    <t>【结算余款】3.26做入库，余款1777.95美元，沟通退款中</t>
  </si>
  <si>
    <t>徐勤</t>
  </si>
  <si>
    <t>胡洁</t>
  </si>
  <si>
    <t>FNGTKARZSJ-2408051</t>
  </si>
  <si>
    <t>天津珂艾商贸有限公司</t>
  </si>
  <si>
    <t>2024-08-20</t>
  </si>
  <si>
    <t>【结算余款】合同已完结，进项发票发票已开，结算余款待退款</t>
  </si>
  <si>
    <t>陈诗诗</t>
  </si>
  <si>
    <t>阙锦丞</t>
  </si>
  <si>
    <t>河北新华联合冶金</t>
  </si>
  <si>
    <t>FNGTKARZSJ-2408054</t>
  </si>
  <si>
    <t>FNGTKARZSJ-2408167/8 (900吨）</t>
  </si>
  <si>
    <t>【结算余款】合同已完结，进项发票发票待开，结算余款计划在下次新订货抵用</t>
  </si>
  <si>
    <t>何超</t>
  </si>
  <si>
    <t>范驰</t>
  </si>
  <si>
    <t>FP-XY-GM-20241209-001-富伦-WR027</t>
  </si>
  <si>
    <t>象屿（张家港）有限公司</t>
  </si>
  <si>
    <t>钢坯</t>
  </si>
  <si>
    <t>【结算余款】合同已完结，进项发票发票已全开，结算余款3383.52元，待签署确认收货函后退款</t>
  </si>
  <si>
    <t>吴菊莲</t>
  </si>
  <si>
    <t>凌晓辉</t>
  </si>
  <si>
    <t>象屿系</t>
  </si>
  <si>
    <t>GT23E-SKESS-LYSTEEL-40MT</t>
  </si>
  <si>
    <t>湖南华菱涟源钢铁有限公司</t>
  </si>
  <si>
    <t>热轧平板</t>
  </si>
  <si>
    <t>2024-02-28</t>
  </si>
  <si>
    <t>【结算余款】为未抵扣预付款；第1批已出运，已出仓；第2批待签取消协议、余款计划询新订单抵扣。</t>
  </si>
  <si>
    <t>杨茜茜</t>
  </si>
  <si>
    <t>华菱系</t>
  </si>
  <si>
    <t>HBQH20H2306-1394-GI051</t>
  </si>
  <si>
    <t>天津河钢华北贸易有限公司</t>
  </si>
  <si>
    <t>【结算余款】合同已完结，进项发票发票已开齐，结算余款12.28万元，
于8月20日已向钢厂出具退款申请函，工厂退款审批中，工厂11/30反馈在新订单中抵扣，但目前查无新订单，持续沟通退款</t>
  </si>
  <si>
    <t>臧堃</t>
  </si>
  <si>
    <t>HBQH20M2212-0588</t>
  </si>
  <si>
    <t>【结算余款】余款，待退款</t>
  </si>
  <si>
    <t>苏雨虹</t>
  </si>
  <si>
    <t>唐小松</t>
  </si>
  <si>
    <t>HBSX2304013</t>
  </si>
  <si>
    <t>唐山市丰润区水心金属制品制造有限公司</t>
  </si>
  <si>
    <t>HBSX2309005A</t>
  </si>
  <si>
    <t>HBSX2309021A</t>
  </si>
  <si>
    <t>2024-01-04</t>
  </si>
  <si>
    <t>HBSX2310012A</t>
  </si>
  <si>
    <t>2024-01-18</t>
  </si>
  <si>
    <t>MN023501-1HS(HN006)</t>
  </si>
  <si>
    <t>衡水板业包装材料科技有限公司</t>
  </si>
  <si>
    <t>镀锡板</t>
  </si>
  <si>
    <t>付款逾期未到货</t>
  </si>
  <si>
    <t>【未发货逾期】已生产352.015吨并出运，剩余预计5月船期，下游交期4.20会安排延期（代理业务）</t>
  </si>
  <si>
    <t>【未发货逾期】已生产352.015吨并出运，剩余409.177吨已产完，待码头码头报船靠泊计划才能发货，MV KIRAN ANATOLIA ETA5.20，下游交期4.20会安排延期（代理业务）</t>
  </si>
  <si>
    <t>林耿贤</t>
  </si>
  <si>
    <t>SDLQ202504232214(GT25E-RENTA01</t>
  </si>
  <si>
    <t>【未发货逾期】签约200吨，已出明细净重192.370MT/42卷，待确认出运方案后付款提货。</t>
  </si>
  <si>
    <t>国贸金盛兰钢坯250403-2</t>
  </si>
  <si>
    <t>湖北金盛兰冶金科技有限公司</t>
  </si>
  <si>
    <t>【结算余款】合同已完结，进项发票发票已全开，待结算</t>
  </si>
  <si>
    <t>金盛兰系</t>
  </si>
  <si>
    <t>FX九江萍钢国贸鑫云2212</t>
  </si>
  <si>
    <t>九江萍钢钢铁有限公司</t>
  </si>
  <si>
    <t>2023-01-28</t>
  </si>
  <si>
    <t>【结算余款】合同已完结，结算余款37.7万元，24年余款已开回红票76万，预计下周打款，剩余款项持续追踪中，具体付款时间尚不确定</t>
  </si>
  <si>
    <t>【结算余款】合同已完结，结算余款37.7万元，24年余款已开回红票76万，反馈5、6月份分月退回。律师函回函说明预计6-7月退回剩余返补243万</t>
  </si>
  <si>
    <t>曾怡盈</t>
  </si>
  <si>
    <t>方大集团系</t>
  </si>
  <si>
    <t>ZC九江萍钢国贸建材202310</t>
  </si>
  <si>
    <t>2024-01-28</t>
  </si>
  <si>
    <t>【结算余款】合同已完结，结算余款125.44万元，24年余款已开回红票76万，预计下周打款，剩余款项持续追踪中，具体付款时间尚不确定</t>
  </si>
  <si>
    <t>【结算余款】合同已完结，结算余款125.44万元，24年余款已开回红票76万，反馈5、6月份分月退回。律师函回函说明预计6-7月退回剩余返补243万</t>
  </si>
  <si>
    <t>ZC九江萍钢国贸建材202407</t>
  </si>
  <si>
    <t>2024-08-30</t>
  </si>
  <si>
    <t>【结算余款】合同已完结，结算余款193.4万元，24年余款已开回红票76万，反馈5、6月份分月退回。律师函回函说明预计6-7月退回剩余返补243万</t>
  </si>
  <si>
    <t>CG-GG24D东拓昆钢盘螺钢筋0729</t>
  </si>
  <si>
    <t>武钢集团昆明钢铁股份有限公司</t>
  </si>
  <si>
    <t>2024-10-14</t>
  </si>
  <si>
    <t>【结算余款】已向钢厂提交退款申请，具体退款时间未确定</t>
  </si>
  <si>
    <t>徐璐</t>
  </si>
  <si>
    <t>蔡斌斌</t>
  </si>
  <si>
    <t>宝武系</t>
  </si>
  <si>
    <t>建材产业三部</t>
  </si>
  <si>
    <t>较上期减少13.33万元</t>
  </si>
  <si>
    <t>CG-GG25Z迁安市九江线材自营0220</t>
  </si>
  <si>
    <t>迁安市九江线材有限责任公司</t>
  </si>
  <si>
    <t>【结算余款】已开票，正在申请退款。</t>
  </si>
  <si>
    <t>【结算余款】已开票，待新年协签订后，合同抵扣余款。</t>
  </si>
  <si>
    <t>杨书文</t>
  </si>
  <si>
    <t>朱俊杰</t>
  </si>
  <si>
    <t>迁安九江系</t>
  </si>
  <si>
    <t>CG-JS25Z贵航钢坯自营0321</t>
  </si>
  <si>
    <t>安徽省贵航特钢有限公司</t>
  </si>
  <si>
    <t>【结算余款】合同5000吨，我司已付款5000吨，交货4999.08吨，余款2815.2元待后续抵扣</t>
  </si>
  <si>
    <t>陈冬菊</t>
  </si>
  <si>
    <t>雷妙贤</t>
  </si>
  <si>
    <t>贵航金属</t>
  </si>
  <si>
    <t>CG-JS25Z首榕盘螺0124</t>
  </si>
  <si>
    <t>上海首榕实业有限公司</t>
  </si>
  <si>
    <t>2025-01-26</t>
  </si>
  <si>
    <t>CG-XM25Z亚新线材自营0207</t>
  </si>
  <si>
    <t>连云港亚新钢铁有限公司</t>
  </si>
  <si>
    <t>闽信&amp;亚新</t>
  </si>
  <si>
    <t>CG-XM25Z镔鑫盘条自营1月（0110）</t>
  </si>
  <si>
    <t>江苏省镔鑫钢铁集团有限公司</t>
  </si>
  <si>
    <t>盘条</t>
  </si>
  <si>
    <t>连云港赣榆众诚投资</t>
  </si>
  <si>
    <t>2025-02-13</t>
  </si>
  <si>
    <t>CG-XM25Z镔鑫盘条自营1月（0117-2）</t>
  </si>
  <si>
    <t>CG-XM25Z镔鑫盘条自营1月（0117）</t>
  </si>
  <si>
    <t>2025-02-20</t>
  </si>
  <si>
    <t>较上期减少406.34万元</t>
  </si>
  <si>
    <t>CDH24121200XX</t>
  </si>
  <si>
    <t>【结算余款】合同已完结，进项发票发票已开齐，已校验；结算余款49955.34待转入其他合同中抵扣</t>
  </si>
  <si>
    <t>CDH2501100034</t>
  </si>
  <si>
    <t>【结算余款】合同12000吨，我司已付款12000吨，钢厂已生产11943.76吨，现已发货到港，目前销售端已锁定5500吨，剩余6500吨暂未锁定，已操作入库；</t>
  </si>
  <si>
    <t>GT25D-SJB-ID-03P</t>
  </si>
  <si>
    <t>PT KRAKATAU BAJA INDUSTRI</t>
  </si>
  <si>
    <t>【其他】实际无逾期。付款未到货金额为预付款金额，此票船期改至5.15，目前已备妥部分，暂未发货</t>
  </si>
  <si>
    <t>【未发货逾期】付款未到货金额为预付款金额，此票因下游预付款原因船期改至5.15，目前已备妥部分，，未收下游预付款，暂未发货</t>
  </si>
  <si>
    <t>RF-2024KXM04073</t>
  </si>
  <si>
    <t>山东瑞丰复合材料有限公司</t>
  </si>
  <si>
    <t>镀锌板</t>
  </si>
  <si>
    <t>2024-08-04</t>
  </si>
  <si>
    <t>【未发货逾期】采购2490吨镀锌板，我司付定金20%约498吨，入库940.758吨，钢厂均已产完，余1549.242吨在钢厂内未安排发货，因下游GBA逾期未清，</t>
  </si>
  <si>
    <t>2024-09-02</t>
  </si>
  <si>
    <t>RF-2024KXM05056</t>
  </si>
  <si>
    <t>【未发货逾期】采购2490吨不含硼镀锌板，付定金20%约498吨，入库747.764，钢厂已全部产完，并拿货物明细，未到货的预付款部分待下游逾期清除后发货</t>
  </si>
  <si>
    <t>RF-2024KXM07007</t>
  </si>
  <si>
    <t>2024-09-28</t>
  </si>
  <si>
    <t>【未发货逾期】采购1000吨镀锌卷，入库0吨我司付款20%定金200吨，钢厂货物已产900吨，未发货过未到货的预付款部分待下游逾期清楚后安排发货</t>
  </si>
  <si>
    <t>RF-2024KXM07026</t>
  </si>
  <si>
    <t>【未发货逾期】采购1000吨镀锌卷，钢厂货物已产900吨，入库约900吨，我司付款20%定金，逾期部分为未到货预付款，第一批交货500吨未抵扣预付款，第二批400吨抵扣部分预付款，工厂待交货70余吨，届时将抵扣尾款，如有余款转款至其他合同项下，未发货部分待下游逾期清楚后安排发货</t>
  </si>
  <si>
    <t>RF-2024KXM07054</t>
  </si>
  <si>
    <t>【未发货逾期】原采购1500吨镀锌板，我司付款20%定金159.6万约302吨，钢厂均已排产，已拿货物明细，已出运782.67吨，因GBA逾期未清，货物留存工厂</t>
  </si>
  <si>
    <t>XMD-DX250407GMJS003</t>
  </si>
  <si>
    <t>山东新美达科技材料有限公司</t>
  </si>
  <si>
    <t>镀铝锌卷</t>
  </si>
  <si>
    <t>【未发货逾期】合同400吨，我司已预付20%吨，钢厂预计本周内生产完毕目前暂未宣船</t>
  </si>
  <si>
    <t>山东万事达控股[族群]</t>
  </si>
  <si>
    <t>板材产业部</t>
  </si>
  <si>
    <t>较上期减少309.5万元</t>
  </si>
  <si>
    <t>CG-GG24D瑞光萍钢中厚板12月-DK-EG</t>
  </si>
  <si>
    <t>九江方大科技有限公司</t>
  </si>
  <si>
    <t>2025-01-06</t>
  </si>
  <si>
    <t>【结算余款】年协结束，后续无合同，待退款。 我司余款50多万，其余金额已对应压下游客户款，本周已邮寄退款申请到钢厂，计划本月内退款</t>
  </si>
  <si>
    <t>鲁华鲜</t>
  </si>
  <si>
    <t>吴俊俊</t>
  </si>
  <si>
    <t>CG-GG24D瑞光萍钢中厚板12月-DK-EG萍钢</t>
  </si>
  <si>
    <t>2025-01-16</t>
  </si>
  <si>
    <t>CG-GG25Z宝钢酸洗热卷0401-EG</t>
  </si>
  <si>
    <t>上海宝钢钢材贸易有限公司</t>
  </si>
  <si>
    <t>酸洗热轧板卷</t>
  </si>
  <si>
    <t>【未发货逾期】合同1000吨，我司已付款1000吨，钢厂已生产1011.53吨，已入库804.32吨，剩余207.21吨待发货，等待配船中</t>
  </si>
  <si>
    <t>万婷婷</t>
  </si>
  <si>
    <t>CG-GG25Z纵横热卷750吨自营0218</t>
  </si>
  <si>
    <t>河北纵横集团丰南钢铁有限公司</t>
  </si>
  <si>
    <t>【结算余款】合同750吨，我司已付款750吨，钢厂已发货743.28吨，货已交齐，实际余款14010.22，待华北订货抵扣</t>
  </si>
  <si>
    <t>杨冰冰</t>
  </si>
  <si>
    <t>王财路</t>
  </si>
  <si>
    <t>CG-GJ24Z东华热卷自营1119-EG</t>
  </si>
  <si>
    <t>唐山东华钢铁企业集团有限公司</t>
  </si>
  <si>
    <t>2024-12-26</t>
  </si>
  <si>
    <t>【结算余款】合同1008吨，我司已付款1008吨，钢厂已发货993.8吨，货已交齐，进项发票开齐，余款4.8万元，已提退款申请</t>
  </si>
  <si>
    <t>【结算余款】余款共计48379.4，已提退款申请</t>
  </si>
  <si>
    <t>东华系</t>
  </si>
  <si>
    <t>CG-GJ24Z东华热卷自营1126-EG</t>
  </si>
  <si>
    <t>【结算余款】合同3560吨，我司已付款3560吨，钢厂已生产3560.664吨，已入库，票已开齐，下游已押款</t>
  </si>
  <si>
    <t>【结算余款】余款共计67,526.74，已提退款申请</t>
  </si>
  <si>
    <t>CG-GJ24Z唐银带钢1217-EG</t>
  </si>
  <si>
    <t>河北唐银钢铁有限公司</t>
  </si>
  <si>
    <t>热轧带钢</t>
  </si>
  <si>
    <t>【结算余款】已申请退款，待钢厂退款。钢厂退款在走流程</t>
  </si>
  <si>
    <t>【结算余款】已申请退款，待钢厂退款。钢厂退款在走流程，需要承兑到期后才能退款</t>
  </si>
  <si>
    <t>左嘉寅</t>
  </si>
  <si>
    <t>CG-GJ24Z唐银带钢1226-1-EG</t>
  </si>
  <si>
    <t>CG-GJ24Z唐银带钢1226-2-EG</t>
  </si>
  <si>
    <t>CG-GJ24Z唐银带钢1230-1-EG</t>
  </si>
  <si>
    <t>2025-01-30</t>
  </si>
  <si>
    <t>CG-GJ24Z唐银带钢1230-2-EG</t>
  </si>
  <si>
    <t>2025-02-02</t>
  </si>
  <si>
    <t>CG-GJ25Z唐银带钢0109-EG</t>
  </si>
  <si>
    <t>2025-02-09</t>
  </si>
  <si>
    <t>CG-GJ25Z杭外中铁热卷5000吨自营0312-1（基料</t>
  </si>
  <si>
    <t>宁波保税区杭钢外贸发展有限公司</t>
  </si>
  <si>
    <t>【在途逾期】合同5000吨，我司已付款5000吨，钢厂已生产4988.25吨结案，待收取收据后过账，余款69,447.29，预计下周退款</t>
  </si>
  <si>
    <t>【结算余款】合同5000吨，我司已付款5000吨，钢厂已生产4988.25吨结案，余款69,447.29，已提交退款申请，预计下周退款</t>
  </si>
  <si>
    <t>杭州钢铁集团</t>
  </si>
  <si>
    <t>CG-GJ25Z杭外纵横3000吨自营0311</t>
  </si>
  <si>
    <t>【结算余款】合同3000吨，我司已付款3000吨，钢厂已生产2972.39吨完结，余款120189.24已申请退款预计下周三退回</t>
  </si>
  <si>
    <t>【结算余款】合同3000吨，我司已付款3000吨，钢厂已生产2972.39吨完结，余款120189.24已申请退款</t>
  </si>
  <si>
    <t>CG-GJ25Z热联国丰冷轧0224-EG</t>
  </si>
  <si>
    <t>杭州热联集团股份有限公司</t>
  </si>
  <si>
    <t>冷轧硬卷</t>
  </si>
  <si>
    <t>【在途逾期】合同总吨位500吨，我司已付款500吨，钢厂已发货489.31，温州龙湾码头入库，待过账。</t>
  </si>
  <si>
    <t>【结算余款】合同总吨位500吨，我司已付款500吨，钢厂已发货489.31，温州龙湾码头入库，余款已提交退款申请，近日内可以退款</t>
  </si>
  <si>
    <t>邵如意</t>
  </si>
  <si>
    <t>杭实系</t>
  </si>
  <si>
    <t>CG-GJ25Z象屿中唐热卷0322-2-EG</t>
  </si>
  <si>
    <t>厦门象屿物流集团有限责任公司</t>
  </si>
  <si>
    <t>【未发货逾期】合同吨位324吨，我司付款324吨，钢厂未发货</t>
  </si>
  <si>
    <t>【未发货逾期】合同吨位324吨，我司付款324吨，钢厂未发货（花纹板，钢厂未排产，预计1-2周内发出）</t>
  </si>
  <si>
    <t>CG-GJ25Z象屿中唐热卷0322-3-EG</t>
  </si>
  <si>
    <t>【未发货逾期】合同吨位1800，我司付款1800吨，钢厂发货：1501.23吨，钢厂未发298.77吨，催钢厂发货</t>
  </si>
  <si>
    <t>【未发货逾期】合同吨位1800，我司付款1800吨，钢厂发货：1501.23吨，钢厂未发298.77吨，催钢厂发货（花纹板，钢厂未排产，预计1-2周内发出）</t>
  </si>
  <si>
    <t>CG-GJ25Z鼎盛冷成形自营1500吨采购0221</t>
  </si>
  <si>
    <t>杭州热联汉佳商贸有限公司</t>
  </si>
  <si>
    <t>冷成形钢</t>
  </si>
  <si>
    <t>【系统未平帐】进项未齐，货已交齐余款已退，待开具发票校验进项，实际帐平</t>
  </si>
  <si>
    <t>【结算余款】合同已完结，本周申请退款</t>
  </si>
  <si>
    <t>CG-GM24Z石横特钢热卷0101</t>
  </si>
  <si>
    <t>石横特钢集团有限公司</t>
  </si>
  <si>
    <t>2025-02-07</t>
  </si>
  <si>
    <t>【结算余款】合同3005吨，我司已付款3005吨，钢厂已生产2951.425吨；其中已生产货物有2951.425吨已发，发票已齐，后期采购时抵扣</t>
  </si>
  <si>
    <t>陈晓雯</t>
  </si>
  <si>
    <t>石横特钢[族群]</t>
  </si>
  <si>
    <t>CG-GM25Z石横特钢热卷0317</t>
  </si>
  <si>
    <t>【结算余款】合同2000吨，我司已付款2000吨，钢厂已生产1986.85吨，已到待入库.发票已齐，后期采购时抵扣</t>
  </si>
  <si>
    <t>CG-TJ24Z中铁冷轧自营1231-EG（一部）</t>
  </si>
  <si>
    <t>天津市康普瑞森商贸有限公司</t>
  </si>
  <si>
    <t>【结算余款】合同1000吨，我司已付款1000吨，981.505吨结案，已到浙粮库，余款待下次付款抵扣</t>
  </si>
  <si>
    <t>【结算余款】合同1000吨，我司已付款1000吨，981.505吨结案，已到浙粮库，已申请退款</t>
  </si>
  <si>
    <t>CG-TJ24Z中铁冷轧自营1231-EG（二部）</t>
  </si>
  <si>
    <t>【结算余款】合同1000吨，我司已付款1000吨，977.820吨结案，已入库宁波浙粮库，待下次付款抵扣</t>
  </si>
  <si>
    <t>【结算余款】合同1000吨，我司已付款1000吨，977.820吨结案，已入库宁波浙粮库，已申请退款</t>
  </si>
  <si>
    <t>栗婉晴</t>
  </si>
  <si>
    <t>CG-TT25Z金亿达燕钢热卷0120-DJ-EG</t>
  </si>
  <si>
    <t>河北燕山钢铁集团有限公司</t>
  </si>
  <si>
    <t>【结算余款】合同1650吨，我司已付款1650吨，钢厂已出仓1593.77吨完结，余款待抵扣</t>
  </si>
  <si>
    <t>燕山钢铁</t>
  </si>
  <si>
    <t>CG-TT25Z金亿达燕钢热卷0326-DJ-EG</t>
  </si>
  <si>
    <t>热轧开平板</t>
  </si>
  <si>
    <t>【结算余款】合同1080吨，我司已付款1080吨，钢厂已出仓1063.73吨完结，余款待抵扣</t>
  </si>
  <si>
    <t>较上期增加3989.24万元</t>
  </si>
  <si>
    <t>较上期增加800万元</t>
  </si>
  <si>
    <t>DTQ250220高义线材10000吨-A</t>
  </si>
  <si>
    <t>山西高义钢铁有限公司</t>
  </si>
  <si>
    <t>【未发货逾期】2.20上款1000万，合同项下已实提3863.4吨，系统已入3086.68吨，776.72吨未入系统。4.15上款1000万，客户已回款200万，逾期800万暂未提货</t>
  </si>
  <si>
    <t>宿宝琦</t>
  </si>
  <si>
    <t>尹松松</t>
  </si>
  <si>
    <t>山西高义[族群]</t>
  </si>
  <si>
    <t>DTQR250226永硕钢卷700吨A-EG</t>
  </si>
  <si>
    <t>山西永硕新材料科技有限公司</t>
  </si>
  <si>
    <t>【结算余款】合同700吨，我司付款700吨，系统已到货683.085吨，实际余款70275.62待下次付款抵扣</t>
  </si>
  <si>
    <t>【结算余款】合同700吨，我司付款700吨，系统已到货697.595吨，货已交齐待结算后抵扣余款</t>
  </si>
  <si>
    <t>山西晋钢</t>
  </si>
  <si>
    <t>DTQR250228永硕钢卷300吨A-EG</t>
  </si>
  <si>
    <t>【结算余款】合同300吨，我司付款300吨，系统已到货253.895吨，实际余款189435.94待下次付款抵扣</t>
  </si>
  <si>
    <t>【未发货逾期】合同300吨，我司付款300吨，系统已到货253.895吨，剩余货款189435.94还有一车3.0规格的钢厂未排产</t>
  </si>
  <si>
    <t>DTQR250325永硕钢卷1008吨A-EG</t>
  </si>
  <si>
    <t>【未发货逾期】合同1008吨，我司付款1008吨，已提货216.285吨未入系统，剩余部分未回款提货</t>
  </si>
  <si>
    <t>【未发货逾期】合同1008吨，我司付款1008吨，系统已到货330.685吨，剩余因钢厂暂未排产合同项下对应的规格货物，暂未回款提货，客户反应排产出来就回款提货</t>
  </si>
  <si>
    <t>较上期增加2052.33万元</t>
  </si>
  <si>
    <t>DGM20250224纵横热卷2700吨-A -EG</t>
  </si>
  <si>
    <t>【结算余款】合同已完结，实际付款金额9166500，结算金额8938027.34，余款228472.66元，后续签订合同使用</t>
  </si>
  <si>
    <t>崔艳丽</t>
  </si>
  <si>
    <t>崔成</t>
  </si>
  <si>
    <t>DGM20250313纵横热卷852吨-A-EG</t>
  </si>
  <si>
    <t>【结算余款】合同已完结，实际付款金额2791152，结算金额2708891.64，余款82260.35元，后续签订合同使用</t>
  </si>
  <si>
    <t>DGM250409宝亨锌铝镁2030吨-A-EG</t>
  </si>
  <si>
    <t>河北宝亨金属制品有限公司</t>
  </si>
  <si>
    <t>【未发货逾期】合同2030吨，我司已付款2030吨，钢厂已生产2174吨，部分客户尚未回款提货仍存放于厂内，客户计划于5月底来款提清货物；</t>
  </si>
  <si>
    <t>【未发货逾期】合同2030吨，我司已付款全款，钢厂已生产2174吨，下游已回款806吨，已入库1392吨，已全部到齐，进项发票未齐，实际无余款</t>
  </si>
  <si>
    <t>曹艳</t>
  </si>
  <si>
    <t>河北胜宝制管[族群]</t>
  </si>
  <si>
    <t>DGM250422宝亨锌铝镁12000吨-自营A-EG</t>
  </si>
  <si>
    <t>【发货逾期】合同1.2万吨，我司已付款7670吨，钢厂已生产8746.4吨，下游已回款1561吨，发往仓库1543吨，其余货物待客户回款直发</t>
  </si>
  <si>
    <t>DTGM250320乾印热卷3万（框架）-0327自营110</t>
  </si>
  <si>
    <t>宁波乾印供应链管理有限公司</t>
  </si>
  <si>
    <t>【结算余款】合同已完结，结算余款预计于5月25日抵扣</t>
  </si>
  <si>
    <t>宋含笑</t>
  </si>
  <si>
    <t>王飞(钢铁中心)</t>
  </si>
  <si>
    <t>DTGM250320乾印热卷3万（框架）-0327自营300</t>
  </si>
  <si>
    <t>DTGM250402乾印热卷3万（框架04001）-0415</t>
  </si>
  <si>
    <t>郭亮</t>
  </si>
  <si>
    <t>DTQ20250410浙商中拓热卷2000吨-A-EG</t>
  </si>
  <si>
    <t>浙商中拓集团股份有限公司</t>
  </si>
  <si>
    <t>【结算余款】合同已完结，实际付款金额6594000元，实际发货1955.38，待合同全部点价完成后退款</t>
  </si>
  <si>
    <t>【结算余款】合同已完结，实际付款金额6594000元，实际结算金额6106954.82，余款487045.18元，待合同开票后退款，预计5.19完结</t>
  </si>
  <si>
    <t>浙商中拓系</t>
  </si>
  <si>
    <t>DTQ250219东海热卷2000吨-自营A-EG</t>
  </si>
  <si>
    <t>河北东海特钢集团有限公司</t>
  </si>
  <si>
    <t>【结算余款】合同2000吨，我司已付款2000吨，钢厂已发货1979.18吨，货已交齐，结算单价已确认，货款进项发票已齐，拟于5月底抵扣使用</t>
  </si>
  <si>
    <t>许洪日</t>
  </si>
  <si>
    <t>新东海系</t>
  </si>
  <si>
    <t>DTQ250310东钢冷硬1000-（DK）A-EG</t>
  </si>
  <si>
    <t>唐山东钢金属板材制造有限公司</t>
  </si>
  <si>
    <t>【结算余款】合同已发齐，结算余款32080.6元等待后续抵扣；</t>
  </si>
  <si>
    <t>DTQ250321中铁热卷840-2A-EG</t>
  </si>
  <si>
    <t>沧州中铁装备制造材料有限公司</t>
  </si>
  <si>
    <t>【结算余款】合同已完结，运票未到未转款，结算余款75895.73元等待后续抵扣；</t>
  </si>
  <si>
    <t>刘天阳</t>
  </si>
  <si>
    <t>DTQ250321中铁热卷840-A-EG</t>
  </si>
  <si>
    <t>【结算余款】合同已完结，运票未到未转款，结算余款80436.74元等待后续抵扣；</t>
  </si>
  <si>
    <t>DTQ250325海南永蓝热卷2000-（DK）A-EG</t>
  </si>
  <si>
    <t>海南永蓝能源科技有限责任公司</t>
  </si>
  <si>
    <t>【结算余款】合同已完结，运票未到未转款，结算余款4474.01元等待后续抵扣；</t>
  </si>
  <si>
    <t>恒优广信[族群]</t>
  </si>
  <si>
    <t>DTQ250327承德建龙钢坯5000吨-A-EG</t>
  </si>
  <si>
    <t>承德建龙特殊钢有限公司</t>
  </si>
  <si>
    <t>【结算余款】合同已完结，进项发票发票已开齐，结算余款1.4万元，计划在7月31日前新订货抵用；</t>
  </si>
  <si>
    <t>董贺欣</t>
  </si>
  <si>
    <t>DTQ250328海南永蓝热卷300-（DK）A-EG</t>
  </si>
  <si>
    <t>【结算余款】合同已完结，运票未到未转款，结算余款17206.82元等待后续抵扣；</t>
  </si>
  <si>
    <t>DTQ250328海南永蓝热卷300-（DK）A-EG（40</t>
  </si>
  <si>
    <t>【结算余款】合同已完结，运票未到未转款，结算余款11783.87元等待后续抵扣；</t>
  </si>
  <si>
    <t>DTQ250330国丰镀锌524-001A-EG</t>
  </si>
  <si>
    <t>唐山国丰第一冷轧镀锌技术有限公司</t>
  </si>
  <si>
    <t>镀锌卷板</t>
  </si>
  <si>
    <t>【未发货逾期】直发合同，款暂未回清，部分货物暂未提货；</t>
  </si>
  <si>
    <t>王曾</t>
  </si>
  <si>
    <t>DTQ250401海南永蓝热卷300-（DK）A-EG</t>
  </si>
  <si>
    <t>【结算余款】合同已完结，运票未到未转款，结算余款3733.35元等待后续抵扣；</t>
  </si>
  <si>
    <t>DTQ250403海南永蓝热卷600-（DK）A-EG</t>
  </si>
  <si>
    <t>【结算余款】合同已完结，运票未到未转款，结算余款64084.91元等待后续抵扣；</t>
  </si>
  <si>
    <t>DTQ250407海南永蓝热卷300-（DK）A-EG</t>
  </si>
  <si>
    <t>【结算余款】合同已完结，运票未到未转款，结算余款3960.87元等待后续抵扣；</t>
  </si>
  <si>
    <t>DTQ250407海南永蓝热卷600-（DK）A-EG</t>
  </si>
  <si>
    <t>【结算余款】合同已完结，运票未到未转款，结算余款3609.54元等待后续抵扣；</t>
  </si>
  <si>
    <t>DTQ250408东钢冷硬1500-（DK）A-EG</t>
  </si>
  <si>
    <t>【未发货逾期】直发合同，我司已付全款，预计下周发齐</t>
  </si>
  <si>
    <t>DTQ250408东钢冷硬500-（DK）A-01-EG</t>
  </si>
  <si>
    <t>【未发货逾期】直发合同，我司已付30%款，预计本月发齐</t>
  </si>
  <si>
    <t>DTQ250408东钢冷硬500-（DK）A-EG</t>
  </si>
  <si>
    <t>DTQ250409东钢冷硬1000-（DK）A-EG</t>
  </si>
  <si>
    <t>DTQ250410东钢冷硬500-（DK）A-EG</t>
  </si>
  <si>
    <t>DTQ250411东钢冷硬1000-（DK）A-EG</t>
  </si>
  <si>
    <t>DTQ250411东钢冷硬500-（DK）A-EG</t>
  </si>
  <si>
    <t>DTQ250411纵横热卷300-A-EG</t>
  </si>
  <si>
    <t>【结算余款】合同已完结，运票未到未转款，结算余款17512.02元等待后续抵扣；</t>
  </si>
  <si>
    <t>DTQ250412东钢冷硬500-（DK）A-EG</t>
  </si>
  <si>
    <t>DTQ250413东钢冷硬500-A-EG</t>
  </si>
  <si>
    <t>DTQR20250305唐山全丰2030吨热卷-A-EG</t>
  </si>
  <si>
    <t>唐山全丰薄板有限公司</t>
  </si>
  <si>
    <t>【结算余款】合同已完结，实际付款金额7182140元，结算金额7114359.78元，余款67780.21元，后续签订合同使用</t>
  </si>
  <si>
    <t>DTQR20250318珂艾热卷6120吨-A-EG</t>
  </si>
  <si>
    <t>【结算余款】合同已完结，实际付款金额21099617.3元，结算金额21005677.31元，余款93939.99元，后续签订合同使用</t>
  </si>
  <si>
    <t>DTQR20250319珂艾热卷7140吨-A-EG</t>
  </si>
  <si>
    <t>【结算余款】合同已完结，实际付款金额24721246.91，结算金额24633527.48元，余款87719.43元，后续签订合同使用</t>
  </si>
  <si>
    <t>DTQR20250324珂艾热卷2000吨-A-EG</t>
  </si>
  <si>
    <t>【结算余款】合同已完结，实际付款金额6632000元，结算金额6560507.04元，余款71492.96元，后续签订合同使用</t>
  </si>
  <si>
    <t>DTQR20250325永硕酸洗钢卷476吨A-EG</t>
  </si>
  <si>
    <t>【结算余款】合同476吨，我司已付款476吨，钢厂已发货453.26吨，货已交齐，已结算453.26吨，货款进项发票未开齐，预计产生余款241249.6，拟于5月底抵扣使用</t>
  </si>
  <si>
    <t>刘钊荣</t>
  </si>
  <si>
    <t>DTQR202504-太行冷成形卷4500吨A -EG</t>
  </si>
  <si>
    <t>河北太行钢铁集团有限公司</t>
  </si>
  <si>
    <t>【结算余款】直发合同4500吨，我司已付款4500吨，已发货4054.34吨，货已交齐，进项票已开齐，产生结算余款3814860.09，预计5月底新订货使用</t>
  </si>
  <si>
    <t>太行系</t>
  </si>
  <si>
    <t>DTQR202504-太行热卷2700吨A -EG</t>
  </si>
  <si>
    <t>【结算余款】直发合同2700吨，我司已付款2700吨，已发货2833.35吨，货已交齐，进项票已开齐，产生结算余款441560.69，预计5月底新订货使用</t>
  </si>
  <si>
    <t>DTQR20250401晋钢带钢1015吨-A-EG</t>
  </si>
  <si>
    <t>山西晋钢智造科技实业有限公司</t>
  </si>
  <si>
    <t>【结算余款】合同1015吨，我司已付款1015吨，钢厂货已交齐，进项票已开齐，产生结算余款22968元；拟于5月底抵扣使用</t>
  </si>
  <si>
    <t>DTQR230811山钢热卷-鲍伯A-GD</t>
  </si>
  <si>
    <t>山东钢铁集团日照有限公司</t>
  </si>
  <si>
    <t>2023-09-17</t>
  </si>
  <si>
    <t>【结算余款】原板材事业一部业务一部协作业务， 合同已完结，进项发票发票已开齐，结算余款约0.7万元。因该厂需注销账户后才可清户退款，考虑到后续如有合作再新开户难度较大，拟暂时保留账户</t>
  </si>
  <si>
    <t>唐国豪</t>
  </si>
  <si>
    <t>李传杰</t>
  </si>
  <si>
    <t>山东钢铁</t>
  </si>
  <si>
    <t>DTQR241118包钢华北冷卷195-乾晖(DK)A-EG</t>
  </si>
  <si>
    <t>天津包钢华北钢铁销售有限公司</t>
  </si>
  <si>
    <t>【结算余款】合同已完结，进项发票已开齐，结算余款417093.68，于2025年3月4日向钢厂出具退款申请，预计于5月底前退回，无暂押客户等额余款</t>
  </si>
  <si>
    <t>孙傲</t>
  </si>
  <si>
    <t>包头钢铁集团</t>
  </si>
  <si>
    <t>2025-02-11</t>
  </si>
  <si>
    <t>DTQR241204上海首钢热轧500吨-天津钢启A-EG</t>
  </si>
  <si>
    <t>上海首钢钢铁贸易有限公司</t>
  </si>
  <si>
    <t>【结算余款】合同500吨，我司已付款500吨，钢厂已发货504.22吨，货已交齐，余款621470.01，余款计划在5月底新订货抵用:</t>
  </si>
  <si>
    <t>DTQR250123冷轧卷2012吨-重庆兰华A-EG</t>
  </si>
  <si>
    <t>武汉首钢钢铁贸易有限公司</t>
  </si>
  <si>
    <t>【结算余款】合同2012吨，我司已付款2012吨，钢厂已发货1940.23吨，已发齐，余款预计5月底抵扣；</t>
  </si>
  <si>
    <t>DTQR250123冷轧卷955吨-重庆兰华A-EG</t>
  </si>
  <si>
    <t>【结算余款】合同955吨，我司已付款955吨，钢厂已发货850.89吨，已发齐，余款预计5月底抵扣；</t>
  </si>
  <si>
    <t>DTQR250214首钢迁钢板坯1500吨-A（EG）</t>
  </si>
  <si>
    <t>板坯</t>
  </si>
  <si>
    <t>【结算余款】合同1500吨，我司已付款1500吨，钢厂已发货1496.2吨，货已交齐，余款计划在5月底前订货抵用:</t>
  </si>
  <si>
    <t>【结算余款】合同1500吨，我司已付款1500吨，钢厂已发货1496.2吨，货已交齐，余款已抵扣大数14万，剩余计划在5月底前订货抵用:</t>
  </si>
  <si>
    <t>陈驰</t>
  </si>
  <si>
    <t>DTQR250217沧州中铁热卷1010-自营2208A（E</t>
  </si>
  <si>
    <t>2025-03-19</t>
  </si>
  <si>
    <t>【结算余款】实际余款34569.84，预计后续抵扣；合同已完结，实际无逾期，钢厂运票未开，预估25年05月底开（等待钢厂开票）；</t>
  </si>
  <si>
    <t>梁若菲</t>
  </si>
  <si>
    <t>DTQR250220沧州中铁热卷1000-自营2317A（E</t>
  </si>
  <si>
    <t>【结算余款】实际余款31350.43，预计后续抵扣；合同已完结，实际无逾期，钢厂运票未开，预估25年05月底开（等待钢厂开票）；</t>
  </si>
  <si>
    <t>DTQR250220沧州中铁热卷1000-自营2322A（E</t>
  </si>
  <si>
    <t>【结算余款】实际余款23414.08，预计后续抵扣；合同已完结，实际无逾期，钢厂运票未开，预估25年05月底开（等待钢厂开票）；</t>
  </si>
  <si>
    <t>【结算余款】实际余款23414.08，预计后续抵扣；合同已完结，实际无逾期，钢厂运票未开，预估25年06月底开（等待钢厂开票）；</t>
  </si>
  <si>
    <t>DTQR250220沧州中铁热卷1010-自营2320A（E</t>
  </si>
  <si>
    <t>【结算余款】实际余款27059.75，预计后续抵扣；合同已完结，实际无逾期，钢厂运票未开，预估25年05月底开（等待钢厂开票）；</t>
  </si>
  <si>
    <t>【结算余款】实际余款23826.85，预计后续抵扣；合同已完结，实际无逾期，钢厂运票未开，预估25年05月底开（等待钢厂开票）；</t>
  </si>
  <si>
    <t>DTQR250220沧州中铁热卷240-自营2340A（EG</t>
  </si>
  <si>
    <t>【结算余款】实际余款26960.64，预计后续抵扣；合同已完结，实际无逾期，钢厂运票未开，预估25年05月底开（等待钢厂开票）；</t>
  </si>
  <si>
    <t>DTQR250221乾印热卷框架合同30000-零售A-EG</t>
  </si>
  <si>
    <t>2025-04-06</t>
  </si>
  <si>
    <t>【结算余款】乾印框架合同余款，余款计划后续新订货抵用</t>
  </si>
  <si>
    <t>陈洁</t>
  </si>
  <si>
    <t>DTQR250224沧州中铁热卷1000-自营2402A（E</t>
  </si>
  <si>
    <t>【结算余款】实际余款20646，预计后续抵扣；合同已完结，实际无逾期，钢厂运票未开，预估25年05月底开（等待钢厂开票）；</t>
  </si>
  <si>
    <t>【结算余款】实际余款20646,预计后续抵扣；合同已完结，实际无逾期，钢厂运票未开，预估25年06月底开（等待钢厂开票）；</t>
  </si>
  <si>
    <t>DTQR250224沧州中铁热卷2000-自营2383A（E</t>
  </si>
  <si>
    <t>【结算余款】实际余款63867.36，预计后续抵扣；合同已完结，实际无逾期，钢厂运票未开，预估25年05月底开（等待钢厂开票）；</t>
  </si>
  <si>
    <t>【结算余款】实际余款63867.36，预计后续抵扣；合同已完结，实际无逾期，钢厂运票未开，预估25年06月底开（等待钢厂开票）；</t>
  </si>
  <si>
    <t>DTQR250225中重冷硬515-金属A（EG）</t>
  </si>
  <si>
    <t>河北中重冷轧材料有限公司</t>
  </si>
  <si>
    <t>【结算余款】实际余款60324.1，预计后续抵扣；合同已完结，实际无逾期，钢厂运票未开，预估25年06月底开（等待钢厂开票）</t>
  </si>
  <si>
    <t>DTQR250225热轧直发卷1000吨-青岛超链A-EG</t>
  </si>
  <si>
    <t>山东首钢钢铁贸易有限公司</t>
  </si>
  <si>
    <t>【结算余款】合同1000吨，我司已付款1000吨，钢厂已发货1003.42吨，货已交齐，余款321587.66，余款计划在5月底新订货抵用:</t>
  </si>
  <si>
    <t>DTQR250226沧州中铁热卷300-自营3012A（EG</t>
  </si>
  <si>
    <t>【结算余款】实际余款30264.74，预计后续抵扣；合同已完结，实际无逾期，钢厂运票未开，预估25年05月底开（等待钢厂开票）；</t>
  </si>
  <si>
    <t>DTQR250227沧州中铁热卷2050-自营3032A（E</t>
  </si>
  <si>
    <t>【未发货逾期】我司已付2050吨全款，已出厂2026.57吨,已入库1938.2吨，客户已回全款，客户收据收齐后入库</t>
  </si>
  <si>
    <t>【结算余款】实际余款109165.74，预计后续抵扣；合同已完结，实际无逾期，钢厂运票未开，预估25年06月底开（等待钢厂开票）；</t>
  </si>
  <si>
    <t>DTQR250227沧州中铁热卷600-3038A（EG）</t>
  </si>
  <si>
    <t>【结算余款】实际余款67166.1，预计后续抵扣；合同已完结，实际无逾期，钢厂运票未开，预估25年05月底开（等待钢厂开票）；</t>
  </si>
  <si>
    <t>【结算余款】实际余款67166.1，预计后续抵扣；合同已完结，实际无逾期，钢厂运票未开，预估25年06月底开（等待钢厂开票）；</t>
  </si>
  <si>
    <t>DTQR250303冷轧卷1388吨-亿创特A-EG</t>
  </si>
  <si>
    <t>【结算余款】合同1388吨，我司已付款1388吨，钢厂已发货1358.78吨，货已交齐，余款计划在5月底新订货抵用:</t>
  </si>
  <si>
    <t>DTQR250304沧州中铁热卷1000-自营3062A（E</t>
  </si>
  <si>
    <t>【未发货逾期】我司已付1000吨全款，已出厂994.73吨,客户已回全款，客户收据收齐后入库</t>
  </si>
  <si>
    <t>【结算余款】实际余款24781.34，预计后续抵扣；合同已完结，实际无逾期，钢厂运票未开，预估25年06月底开（等待钢厂开票）；</t>
  </si>
  <si>
    <t>【未发货逾期】我司已付1000吨全款，已出厂994.73吨，客户收据收齐后入库；客户已回清款</t>
  </si>
  <si>
    <t>【结算余款】实际余款24781.34,预计后续抵扣；合同已完结，实际无逾期，钢厂运票未开，预估25年06月底开（等待钢厂开票）；</t>
  </si>
  <si>
    <t>DTQR250304沧州中铁热卷1000-自营3066A（E</t>
  </si>
  <si>
    <t>【结算余款】实际余款61478.75，预计后续抵扣；合同已完结，实际无逾期，钢厂运票未开，预估25年05月底开（等待钢厂开票）；</t>
  </si>
  <si>
    <t>【结算余款】实际余款7027.14，预计后续抵扣；合同已完结，实际无逾期，钢厂运票未开，预估25年06月底开（等待钢厂开票）；</t>
  </si>
  <si>
    <t>DTQR250304沧州中铁热卷1000-自营3067A（E</t>
  </si>
  <si>
    <t>【结算余款】实际余款6173.76，预计后续抵扣；合同已完结，实际无逾期，钢厂运票未开，预估25年05月底开（等待钢厂开票）；</t>
  </si>
  <si>
    <t>【结算余款】实际余款36931.36，预计后续抵扣；合同已完结，实际无逾期，钢厂运票未开，预估25年06月底开（等待钢厂开票）；</t>
  </si>
  <si>
    <t>DTQR250305沧州中铁热卷2000-自营3074A（E</t>
  </si>
  <si>
    <t>【结算余款】实际余款12730.99，预计后续抵扣；合同已完结，实际无逾期，钢厂运票未开，预估25年05月底开（等待钢厂开票）；</t>
  </si>
  <si>
    <t>DTQR250305热基镀层卷400吨-丰正A-EG</t>
  </si>
  <si>
    <t>热基镀层卷</t>
  </si>
  <si>
    <t>【结算余款】合同400吨，我司已付款400吨，钢厂已发货355.49吨，货已交齐，余款计划在5月底新订货抵用:</t>
  </si>
  <si>
    <t>DTQR250305酸洗卷420吨-普赛斯A-EG</t>
  </si>
  <si>
    <t>【结算余款】合同420吨，我司已付款420吨，钢厂已发货424.37吨，货已交齐，余款640264.7，余款计划在5月底新订货抵用:</t>
  </si>
  <si>
    <t>DTQR250306太行热卷1004.5吨A-EG</t>
  </si>
  <si>
    <t>【未发货逾期】直发合同1004.5吨，我司已付款1004.5吨，钢厂已生产746.5吨，未生产250吨；未提货部分未回款</t>
  </si>
  <si>
    <t>【未发货逾期】直发合同1004.5吨，我司已付款1004.5吨，钢厂已生产829.43吨，未生产175吨；未提货部分未回款</t>
  </si>
  <si>
    <t>DTQR250306沧州中铁热卷2000-自营3084A（E</t>
  </si>
  <si>
    <t>【未发货逾期】我司已付2000吨全款，已出厂1987.44吨，已入库1401.88吨，客户已回全款，剩余客户收据收齐后入库</t>
  </si>
  <si>
    <t>【结算余款】实际余款67777.99，预计后续抵扣；合同已完结，实际无逾期，钢厂运票未开，预估25年05月底开（等待钢厂开票）；</t>
  </si>
  <si>
    <t>【未发货逾期】我司已付2000吨全款，已出厂1987.44吨，客户收据收齐后入库；客户已回清款</t>
  </si>
  <si>
    <t>【结算余款】实际余款67777.99，预计后续抵扣；合同已完结，实际无逾期，钢厂运票未开，预估25年06月底开（等待钢厂开票）；</t>
  </si>
  <si>
    <t>DTQR250306沧州中铁热卷600-自营3156A（EG</t>
  </si>
  <si>
    <t>【未发货逾期】我司已付600吨全款，已出厂585.5吨，客户收据收齐后入库；客户已回清款</t>
  </si>
  <si>
    <t>【结算余款】实际余款61677.66，预计后续抵扣；合同已完结，实际无逾期，钢厂运票未开，预估25年06月底开（等待钢厂开票）；</t>
  </si>
  <si>
    <t>DTQR250310沧州中铁热卷2000-自营3104A（E</t>
  </si>
  <si>
    <t>【未发货逾期】我司已付2000吨全款，已出厂1993.97吨,客户已回全款，客户收据收齐后入库</t>
  </si>
  <si>
    <t>【结算余款】实际余款34637.21预计后续抵扣；合同已完结，实际无逾期，钢厂运票未开，预估25年05月底开（等待钢厂开票）；</t>
  </si>
  <si>
    <t>DTQR250310沧州中铁热卷450-自营3096A（EG</t>
  </si>
  <si>
    <t>【未发货逾期】我司已付450吨全款，已出厂440.76吨，客户已回全款，客户收据收齐后入库</t>
  </si>
  <si>
    <t>【结算余款】实际余款30584.4,预计后续抵扣；合同已完结，实际无逾期，钢厂运票未开，预估25年06月底开（等待钢厂开票）；</t>
  </si>
  <si>
    <t>DTQR250310首钢迁钢溢之远板坯1500吨-A（EG）</t>
  </si>
  <si>
    <t>【结算余款】合同1500吨，我司已付款1500吨，钢厂已发货1492.8吨，货已交齐，余款1.8万计划在5月底前订货抵用:</t>
  </si>
  <si>
    <t>DTQR250311天型带钢236.4-A-GD</t>
  </si>
  <si>
    <t>唐山市天型钢铁有限公司</t>
  </si>
  <si>
    <t>带钢</t>
  </si>
  <si>
    <t>【结算余款】天型余款共计127684.4元，待新合同抵扣</t>
  </si>
  <si>
    <t>郝爽</t>
  </si>
  <si>
    <t>天柱钢铁</t>
  </si>
  <si>
    <t>DTQR250311天型带钢3821.8-A-GD</t>
  </si>
  <si>
    <t>DTQR250311沧州中铁热卷2000-自营3109A（E</t>
  </si>
  <si>
    <t>2025-04-12</t>
  </si>
  <si>
    <t>【未发货逾期】我司已付2000吨全款，已出厂1991.08吨，已入库1961.66吨，客户已回全款，剩余客户收据收齐后入库</t>
  </si>
  <si>
    <t>【结算余款】实际余款2846.32，预计后续抵扣；合同已完结，实际无逾期，钢厂运票未开，预估25年05月底开（等待钢厂开票）；</t>
  </si>
  <si>
    <t>DTQR250311沧州中铁热卷450-自营3124A（EG</t>
  </si>
  <si>
    <t>【未发货逾期】我司已付450吨全款，已出厂428.26吨，客户已回全款，客户收据收齐后入库</t>
  </si>
  <si>
    <t>【结算余款】实际余款71198.5，预计后续抵扣；合同已完结，实际无逾期，钢厂运票未开，预估25年06月底开（等待钢厂开票）；</t>
  </si>
  <si>
    <t>DTQR250312东华热卷2023吨-A-EG</t>
  </si>
  <si>
    <t>【结算余款】合同已完结，实际付款金额6574750，结算金额6445627.5，余款129122.5元，后续签订合同使用</t>
  </si>
  <si>
    <t>DTQR250312沧州中铁热卷1015吨-自营A-EG</t>
  </si>
  <si>
    <t>【结算余款】合同1015吨，我司已付款1015吨，钢厂已发货1006.52吨，货已交齐，收据未录入系统，货款进项发票未开齐，运票未开齐，产生结算余款38456.24元；拟于5月底抵扣使用</t>
  </si>
  <si>
    <t>DTQR250312沧州中铁热卷1020吨-自营A-EG</t>
  </si>
  <si>
    <t>【结算余款】合同1020吨，我司已付款1020吨，钢厂已发货1006.52吨，货已交齐，货款进项发票未开齐，运票未开齐，产生结算余款38456.24元；拟于5月底前抵扣使用</t>
  </si>
  <si>
    <t>DTQR250312沧州中铁热卷3000-自营3141A（E</t>
  </si>
  <si>
    <t>【未发货逾期】我司已付3000吨全款，已出厂2991.98吨，客户收据收齐后入库；客户已回清款</t>
  </si>
  <si>
    <t>【结算余款】实际余款15403.34，预计后续抵扣；合同已完结，实际无逾期，钢厂运票未开，预估25年05月底开（等待钢厂开票）；</t>
  </si>
  <si>
    <t>DTQR250312沧州中铁热卷600-自营3145A（EG</t>
  </si>
  <si>
    <t>【未发货逾期】我司已付600吨全款，已出厂588.07吨，客户收据收齐后入库；客户已回清款</t>
  </si>
  <si>
    <t>【结算余款】实际余款39249.7,预计后续抵扣；合同已完结，实际无逾期，钢厂运票未开，预估25年06月底开（等待钢厂开票）；</t>
  </si>
  <si>
    <t>DTQR250313东海热卷2000吨-自营A-EG</t>
  </si>
  <si>
    <t>【结算余款】合同2000吨，我司已付款2000吨，货已交齐，进项票已开齐，产生结算余款35839.2元，拟5月中旬新订货抵扣</t>
  </si>
  <si>
    <t>DTQR250313中铁热卷5000-自营A-EG</t>
  </si>
  <si>
    <t>【结算余款】已货齐。直发合同5000吨，我司已付款5000吨，已发货4977吨，客户收据未提供，系统收据未做，进项票未开，运票未开，预计产生余款75555元，预计5月底抵扣</t>
  </si>
  <si>
    <t>【结算余款】已货齐。直发合同5000吨，我司已付款5000吨，已发货4977吨，收据未录入系统，进项票未开，运票未开，预计产生余款75555元，预计5月底抵扣</t>
  </si>
  <si>
    <t>张浩晨</t>
  </si>
  <si>
    <t>DTQR250313沧州中铁热卷2000-自营3147A（E</t>
  </si>
  <si>
    <t>【未发货逾期】我司已付2000吨全款，已出厂1980.49吨，客户收据收齐后入库；客户已回清款</t>
  </si>
  <si>
    <t>【结算余款】实际余款97443.63，预计后续抵扣；合同已完结，实际无逾期，钢厂运票未开，预估25年05月底开（等待钢厂开票）；</t>
  </si>
  <si>
    <t>DTQR250314东华热卷1008吨-自营A-EG</t>
  </si>
  <si>
    <t>【结算余款】合同1008吨，我司已付款1008吨，钢厂货已交齐，进项票已开齐，产生结算余款14873.6元；拟于5月中旬抵扣使用</t>
  </si>
  <si>
    <t>DTQR250314中铁热卷5000-自营A-EG</t>
  </si>
  <si>
    <t>【结算余款】已货齐。直发合同5000吨，我司已付款5000吨，已发货4997.29吨，客户收据未提供，系统收据未做，进项票未开，运票未开，预计产生余款358717.65元，预计5月底抵扣</t>
  </si>
  <si>
    <t>【结算余款】已货齐。直发合同5000吨，我司已付款5000吨，已发货4997.29吨，收据未录入系统，进项票未开，运票未开，预计产生余款358717.65元，预计5月底抵扣</t>
  </si>
  <si>
    <t>DTQR250314中铁热卷基料15000-自营A-EG</t>
  </si>
  <si>
    <t>【结算余款】已货齐。直发合同15000吨，我司已付款15000吨，已发货14968.7吨，客户收据未提供，系统收据未做，进项票未开，运票未开，预计产生余款254385.5元，预计5月底抵扣</t>
  </si>
  <si>
    <t>【结算余款】已货齐。直发合同15000吨，我司已付款15000吨，已发货14968.7吨，收据未录入系统，进项票未开，运票未开，预计产生余款254385.5元，预计5月底抵扣</t>
  </si>
  <si>
    <t>DTQR250314乾印热卷框架合同30000-零售A-EG</t>
  </si>
  <si>
    <t>DTQR250314安丰热卷2000吨-自营A-EG</t>
  </si>
  <si>
    <t>【结算余款】合同1020吨，我司已付款1020吨，钢厂已发货1001.26吨，货已交齐，货款进项发票已齐，产生结算余款65767.1元；拟于5月15日前抵扣使用</t>
  </si>
  <si>
    <t>【结算余款】合同1020吨，我司已付款1020吨，钢厂已发货1001.26吨，货已交齐，货款进项发票已齐，产生结算余款65767.1元；拟于5月23日前抵扣使用</t>
  </si>
  <si>
    <t>DTQR250318安丰镀锌1010.5-003A-EG</t>
  </si>
  <si>
    <t>河北安丰集团天创冷轧有限公司</t>
  </si>
  <si>
    <t>【未发货逾期】直发合同1010.5吨，我司已付款1010.5吨，钢厂已生产972.28吨，未生产38.22吨；客户暂未回清全部款项</t>
  </si>
  <si>
    <t>DTQR250319中重冷硬500-自营A-EG</t>
  </si>
  <si>
    <t>【结算余款】已货齐。直发合同500吨，我司已付款500吨，已发货474.97吨，收据未录入系统，进项票未开，运票未开，预计产生余款147229.55元，预计5月底抵扣</t>
  </si>
  <si>
    <t>DTQR250320东华热卷1008吨-自营A-EG</t>
  </si>
  <si>
    <t>【结算余款】合同1008吨，我司已付款1008吨，钢厂货已交齐，进项票已开齐，产生结算余款21417.5元；拟于5月中旬抵扣使用</t>
  </si>
  <si>
    <t>DTQR250321日钢热卷306吨-自营A-EG</t>
  </si>
  <si>
    <t>【结算余款】合同306吨，我司已付款306吨，钢厂已发货298.065吨，货已交齐，进项发票已开齐，产生结算余款27655.91元；拟于5月退款/新订货使用</t>
  </si>
  <si>
    <t>DTQR250324永蓝热卷300-自营3277A-EG</t>
  </si>
  <si>
    <t>【结算余款】已货齐。直发合同300吨，我司已付款300吨，已发货293.03吨，客户收据未提供，系统收据未做，进项票未开，运票未开，预计产生余款32642.53元，预计6月底抵扣</t>
  </si>
  <si>
    <t>DTQR250325永蓝热卷1000-自营3300A-EG</t>
  </si>
  <si>
    <t>【结算余款】已货齐。直发合同1000吨，我司已付款1000吨，已发货996.84吨，客户收据未提供，系统收据未做，进项票未开，运票未开，预计产生余款10491.2元，预计6月底抵扣</t>
  </si>
  <si>
    <t>DTQR250325永蓝热卷1200-自营3305A-EG</t>
  </si>
  <si>
    <t>【结算余款】已货齐。直发合同1200吨，我司已付款1200吨，已发货1192.8吨，客户收据未提供，系统收据未做，进项票未开，运票未开，预计产生余款13446.7元，预计6月底抵扣</t>
  </si>
  <si>
    <t>【结算余款】已货齐。系统收据未做，进项票未开，运票未开，预计产生余款13446.7元，预计6月底抵扣</t>
  </si>
  <si>
    <t>DTQR250325永蓝热卷4000-自营3306A-EG</t>
  </si>
  <si>
    <t>【结算余款】已货齐。系统收据未做，进项票未开，运票未开，预计产生余款3994.67元，预计6月底抵扣</t>
  </si>
  <si>
    <t>【结算余款】已货齐。已发货3993吨，系统收据未做，进项票未开，运票未开，预计产生余款3994.67元，预计6月底抵扣</t>
  </si>
  <si>
    <t>DTQR250327乾宸镀锌带钢1000吨-A-EG</t>
  </si>
  <si>
    <t>唐山乾宸金属材料有限公司</t>
  </si>
  <si>
    <t>【发货逾期】合同1000吨，我司已付款850吨，钢厂已发货995.018吨，预计5.16发清，暂未补款</t>
  </si>
  <si>
    <t>DTQR250327珂艾热卷1020吨-A-EG</t>
  </si>
  <si>
    <t>【结算余款】合同已完结，实际付款金额3326163.96，结算金额3307718.28元，余款18445.68元，后续签订合同使用</t>
  </si>
  <si>
    <t>DTQR250327瑞丰热卷1036吨-自营A-EG</t>
  </si>
  <si>
    <t>唐山瑞丰国际贸易有限公司</t>
  </si>
  <si>
    <t>【结算余款】合同1036吨，我司已付款1036吨，货已交齐，进项票已开齐，产生结算余款63349.12元，拟5月底前新订货使用</t>
  </si>
  <si>
    <t>瑞丰钢铁[族群]</t>
  </si>
  <si>
    <t>DTQR250331永蓝热卷3000-自营4085A-EG</t>
  </si>
  <si>
    <t>【结算余款】已货齐。直发合同3000吨，我司已付款3000吨，已发货2972.36吨，客户收据未提供，系统收据未做，进项票未开，运票未开，预计产生余款20767.7元，预计6月底抵扣</t>
  </si>
  <si>
    <t>DTQR250401热轧400吨-滨和A</t>
  </si>
  <si>
    <t>广州首钢钢铁贸易有限公司</t>
  </si>
  <si>
    <t>【结算余款】货已交齐，余款计划在5月底新订货抵用:</t>
  </si>
  <si>
    <t>丛琳</t>
  </si>
  <si>
    <t>袁伟</t>
  </si>
  <si>
    <t>DTQR250401热轧550吨-滨和A</t>
  </si>
  <si>
    <t>DTQR250401热轧555吨-众和A</t>
  </si>
  <si>
    <t>DTQR250403安丰热卷640吨-自营A-EG</t>
  </si>
  <si>
    <t>【结算余款】合同640吨，我司已付款640吨，钢厂已发货637.960吨，货已交齐，货款进项发票未开，结算余款6660.6拟于5月25日前抵扣使用</t>
  </si>
  <si>
    <t>DTQR250409中铁热卷300-自营4012A-EG</t>
  </si>
  <si>
    <t>【结算余款】已货齐。已发货298.93吨，系统收据未做，进项票未开，运票未开，预计产生余款4091.41元，预计5月底抵扣</t>
  </si>
  <si>
    <t>DTQR250409太行热卷花纹卷1006吨-自营A-EG</t>
  </si>
  <si>
    <t>【结算余款】合同1006吨，我司已付款1006吨，钢厂已生产995.21吨，拟货齐，预计产生余款43534.1，拟5月23日前订货使用</t>
  </si>
  <si>
    <t>DTQR250409安丰热卷100-A-GD</t>
  </si>
  <si>
    <t>【结算余款】安丰国贸抬头余款873.6元，待新合同抵扣</t>
  </si>
  <si>
    <t>DTQR250410津西带钢1万吨-自营A</t>
  </si>
  <si>
    <t>河北津西钢铁集团股份有限公司</t>
  </si>
  <si>
    <t>【未发货逾期】已到货215.28吨，剩余货物预计5/2/30前交清；</t>
  </si>
  <si>
    <t>常亚茹</t>
  </si>
  <si>
    <t>河北津西钢铁集团股份[族群]</t>
  </si>
  <si>
    <t>DTQR250410珂艾热卷1500吨-自营A-EG</t>
  </si>
  <si>
    <t>内贸代理</t>
  </si>
  <si>
    <t>DTQR250411东华热卷3024吨-自营A-EG</t>
  </si>
  <si>
    <t>【结算余款】合同3024吨，我司已付款3024吨，钢厂已发货2,996.880吨，货已交齐，货款进项发票未开，结算余款76050.4拟于5月25日前抵扣使用</t>
  </si>
  <si>
    <t>DTQR250411永蓝热卷2040-自营4253A-EG</t>
  </si>
  <si>
    <t>【结算余款】已货齐。系统收据未做，进项票未开，运票未开，预计产生余款13488.64元，预计6月底抵扣</t>
  </si>
  <si>
    <t>DTQR250413太行热卷花纹卷1496吨-自营A-EG</t>
  </si>
  <si>
    <t>【未发货逾期】直发合同1496，我司已付款1496吨，钢厂已生产1467.69吨，钢厂未生产重量29吨。未提货部分客户未回款</t>
  </si>
  <si>
    <t>DTQR250414乾宸镀锌带钢500吨-A-EG</t>
  </si>
  <si>
    <t>【发货逾期】合同500吨，我司已付款350吨，钢厂已发货172.172吨，预计5.23发清</t>
  </si>
  <si>
    <t>DTQR250414热卷1062-东华A-EG</t>
  </si>
  <si>
    <t>【未发货逾期】合同1062吨，我司已付款1062吨，钢厂已发货883.59吨（入库至内部交易合同0020327928内），剩余178.41吨暂未交货，因钢厂4月30日-5月9日1650线检修导致合同逾期发货，已恢复生产，预计下周陆续交货。</t>
  </si>
  <si>
    <t>张曦予</t>
  </si>
  <si>
    <t>天津邯郸部</t>
  </si>
  <si>
    <t>较上期增加1107.68万元</t>
  </si>
  <si>
    <t>DTQ250303德龙热卷-自营A-GD</t>
  </si>
  <si>
    <t>德龙钢铁有限公司</t>
  </si>
  <si>
    <t>【结算余款】合同已完结，进项发票发票已开齐，结算余款68770.8元，于4月9日已向钢厂出具退款申请函，预计5月30日退回余款，自营合同无下游对应押款。</t>
  </si>
  <si>
    <t>徐静思</t>
  </si>
  <si>
    <t>吕福健</t>
  </si>
  <si>
    <t>德龙钢铁系</t>
  </si>
  <si>
    <t>DTQ250306（030）太行热轧卷板-1458吨（DK）</t>
  </si>
  <si>
    <t>【未到货逾期】合同吨数1458吨，下游实提564.64吨，剩余约900吨为普板，钢厂排产至下周，计划督促客户下周提清并回清全款</t>
  </si>
  <si>
    <t>【未到货逾期】合同吨数1458吨，下游实提564.64吨，剩余约900吨为普板，钢厂本周已产好，计划督促客户下周提清并回清全款</t>
  </si>
  <si>
    <t>张鹏</t>
  </si>
  <si>
    <t>闫绍康</t>
  </si>
  <si>
    <t>DTQ250306（032）太行热轧卷板-1942吨（DK）</t>
  </si>
  <si>
    <t>【未到货逾期】合同吨数1942吨，下游实提624.4吨，剩余约1300吨为普板，钢厂排产至下周，计划督促客户下周提清回清全款</t>
  </si>
  <si>
    <t>【未到货逾期】合同吨数1942吨，下游实提624.4吨，剩余约1300吨为普板，钢厂本周已产好，计划督促客户下周提清回清全款</t>
  </si>
  <si>
    <t>DTQ250313中普中厚板-（3000吨）A-EG</t>
  </si>
  <si>
    <t>中普（邯郸）钢铁有限公司</t>
  </si>
  <si>
    <t>中板</t>
  </si>
  <si>
    <t>【结算余款】合同3000吨，我司付款3000吨，钢厂发货2998.66吨，下游未结算。</t>
  </si>
  <si>
    <t>刘祺</t>
  </si>
  <si>
    <t>朱建飞</t>
  </si>
  <si>
    <t>普阳系</t>
  </si>
  <si>
    <t>DTQ250325中普中厚板-（2500吨）A-EG</t>
  </si>
  <si>
    <t>【未发货逾期】合同2500吨，我司付款2500吨，钢厂发货1611.6吨，剩余900吨待发，目前钢厂接单较多，满产状态，计划下周催钢厂发齐</t>
  </si>
  <si>
    <t>【未发货逾期】合同2500吨，我司付款2500吨，钢厂发货2037.3吨，剩余460吨待发，目前钢厂接单较多，满产状态，计划下周催钢厂发齐</t>
  </si>
  <si>
    <t>DTQ250408中普中厚板-（5000吨）A-EG</t>
  </si>
  <si>
    <t>【未发货逾期】合同5000吨，钢厂发货3650.94吨，我司付款5000吨，下游未结算。计划下周催钢厂发齐货物</t>
  </si>
  <si>
    <t>DTQ250410冀南钢坯-（10000吨）A-GD</t>
  </si>
  <si>
    <t>冀南钢铁集团有限公司</t>
  </si>
  <si>
    <t>【结算余款】合同10000吨，我司已付款10000吨，钢厂已生产9998.14吨，自营合同，下游已回清，余款待抵扣或退回。</t>
  </si>
  <si>
    <t>冀南钢铁集团</t>
  </si>
  <si>
    <t>DTQ250410（014008）太行热轧花纹卷板-935吨</t>
  </si>
  <si>
    <t>热轧花纹卷板</t>
  </si>
  <si>
    <t>【未到货逾期】合同吨数935吨，已催客户下周回款提清</t>
  </si>
  <si>
    <t>DTQ250410（016）太行热轧卷板-1136吨（DK）</t>
  </si>
  <si>
    <t>【未到货逾期】合同吨数1135吨，已催客户下周回款提清</t>
  </si>
  <si>
    <t>DTQR202504太行（投资）冷成形钢卷-（2500吨）A</t>
  </si>
  <si>
    <t>【结算余款】合同已完结，钢厂结算吨数1770.79吨，下游回清结算金额并实提1674.16吨，剩余部分待提货后回收收据。合同余款2068101.72元预计5.25抵扣</t>
  </si>
  <si>
    <t>DTQR202504太行（投资）热卷-（1500吨）A-EG</t>
  </si>
  <si>
    <t>【结算余款】合同已完结，钢厂结算吨数1584.87吨，下游回清结算金额并实提947.04吨，剩余部分待提货后回收收据。合同余款196639.38预计5.25抵扣</t>
  </si>
  <si>
    <t>DTQR230417艾柯美废钢1000吨预付入库-A（GD）</t>
  </si>
  <si>
    <t>天津艾柯美汽车科技有限公司</t>
  </si>
  <si>
    <t>2023-05-30</t>
  </si>
  <si>
    <t>【未发货逾期】创源废钢项目采购业务逾期发货，涉及纠纷，金额计入我司与创源的追偿金额中；</t>
  </si>
  <si>
    <t>天津金属综合</t>
  </si>
  <si>
    <t>较上期增加29.23万元</t>
  </si>
  <si>
    <t>DTQR250314乾印热卷3万（框架）-自营5000A</t>
  </si>
  <si>
    <t>较上期减少5399.99万元</t>
  </si>
  <si>
    <t>较上期减少1563.61万元</t>
  </si>
  <si>
    <t>DGM25北京宝钢牌热轧0317A-拓展-自营</t>
  </si>
  <si>
    <t>北京宝钢北方贸易有限公司</t>
  </si>
  <si>
    <t>【未发货逾期】订3000，已发货已入库857.06吨，钢厂反馈4月接单较多生产偏慢，催货中</t>
  </si>
  <si>
    <t>【未发货逾期】订3000，已发货2837.78吨已入库2777.86吨，钢厂反馈4月接单较多生产偏慢，催货中</t>
  </si>
  <si>
    <t>方秀云</t>
  </si>
  <si>
    <t>李光远</t>
  </si>
  <si>
    <t>DGM25宁钢长协热卷04A-东南（浙江流向）-E</t>
  </si>
  <si>
    <t>宁波钢铁有限公司</t>
  </si>
  <si>
    <t>【在途逾期】已经产完，8649.666吨，入库8597.106吨，余下预计5/12之前入库。</t>
  </si>
  <si>
    <t>【结算余款】已经产完，已经全部入库，8649.666吨。余款预计5/26抵用。</t>
  </si>
  <si>
    <t>刘译文</t>
  </si>
  <si>
    <t>李彦锋</t>
  </si>
  <si>
    <t>DGM25宝钢牌线材0122A-拓展-自营</t>
  </si>
  <si>
    <t>上海宝钢商贸有限公司</t>
  </si>
  <si>
    <t>【未发货逾期】订14500，已产出14026.813，已入库14023.424，合同未结案</t>
  </si>
  <si>
    <t>【未发货逾期】订14500，已产出14026.813，已入库14023.424，合同未结案，已经催促争取5.16完成</t>
  </si>
  <si>
    <t>DGM25日照牌镀锌0320A-东南</t>
  </si>
  <si>
    <t>日照宝华新材料有限公司</t>
  </si>
  <si>
    <t>热镀锌钢卷</t>
  </si>
  <si>
    <t>【结算余款】货已交齐1094.359吨，销售端已放完货，这周可入库完毕。进项发票未开齐，预计结算余款226526.59元，等后续新合同抵用。</t>
  </si>
  <si>
    <t>【结算余款】货已交齐1094.359吨，销售端已放完货，已入库完毕。进项发票未开齐，预计结算余款226526.59元，等后续新合同抵用。</t>
  </si>
  <si>
    <t>虞小凤</t>
  </si>
  <si>
    <t>钟攀</t>
  </si>
  <si>
    <t>DGM25桂万钢牌热卷03A-东南下旬56</t>
  </si>
  <si>
    <t>广西盛灿贸易有限公司</t>
  </si>
  <si>
    <t>【结算余款】合同已完结，结算吨数6177.09吨，发票暂未开齐，存在结算余款2270768.3元</t>
  </si>
  <si>
    <t>【结算余款】合同已完结，结算吨数6177.09吨，发票暂未开齐，存在结算余款2270768.3元，预计下周二由盛灿-国贸（力和） 业务付款抵用</t>
  </si>
  <si>
    <t>谭冬儿</t>
  </si>
  <si>
    <t>纪香羽</t>
  </si>
  <si>
    <t>盛隆系列</t>
  </si>
  <si>
    <t>DGM25桂万钢牌热卷03A-东南中旬56</t>
  </si>
  <si>
    <t>【结算余款】合同已完结，结算吨数6059.25吨，发票暂未开齐，存在结算余款1978143.11元</t>
  </si>
  <si>
    <t>【结算余款】合同已完结，结算吨数6059.25吨，发票暂未开齐，存在结算余款1978143.11元，预计下周二由盛灿-国贸（力和） 业务付款抵用</t>
  </si>
  <si>
    <t>DGM25桂万钢牌热卷零采0217A-东南-E</t>
  </si>
  <si>
    <t>福建省长一实业有限公司</t>
  </si>
  <si>
    <t>热轧钢带</t>
  </si>
  <si>
    <t>【结算余款】我司已付款1454.98吨，钢厂已发货1454.98吨，货已交齐，结算后余款100646.33元，待发票开齐后新合同付款抵用。</t>
  </si>
  <si>
    <t>余锶绮</t>
  </si>
  <si>
    <t>DGM25桂万钢牌热卷零采0224A-东南-E</t>
  </si>
  <si>
    <t>广西盛隆冶金有限公司</t>
  </si>
  <si>
    <t>【结算余款】我司已付款1050吨，钢厂已到货955.11吨，合同已发齐。合同余款待抵用。</t>
  </si>
  <si>
    <t>【结算余款】我司已付款1050吨，钢厂已到货955.11吨，合同已发齐。合同余款抵用20w，暂未做转款，预计本月前转款完，剩余待贴息费确认、发票开齐后抵用</t>
  </si>
  <si>
    <t>DGM25桂万钢牌热卷零采0226A-东南-E</t>
  </si>
  <si>
    <t>【结算余款】我司已付款1020吨，钢厂已到货955.72吨，合同已发齐。合同余款待抵用。</t>
  </si>
  <si>
    <t>【结算余款】我司已付款1020吨，钢厂已到货955.72吨，合同已发齐。合同余款抵用15w，暂未做转款，预计本月前转款完，剩余待贴息费确认、发票开齐后抵用</t>
  </si>
  <si>
    <t>DGM25桂万钢牌热卷零采0401A-东南-E</t>
  </si>
  <si>
    <t>【结算余款】我司已付款510吨，钢厂已到货500.09，合同已发齐。结算后产生余款，因预估贴息费1.3w，实际结算余款20793.1元</t>
  </si>
  <si>
    <t>DGM25河钢牌镀锌冷轧0120A-拓展部</t>
  </si>
  <si>
    <t>河钢汽车板有限公司</t>
  </si>
  <si>
    <t>冷轧钢卷</t>
  </si>
  <si>
    <t>【结算余款】订2900吨，已发货2816.985吨，已入库2778.135吨，已发齐货。待新合同抵用或退款</t>
  </si>
  <si>
    <t>【结算余款】订2900吨，已发货已入库2816.985吨，已发齐货。待新合同抵用或退款</t>
  </si>
  <si>
    <t>朱家第</t>
  </si>
  <si>
    <t>DGM25西安宝钢牌热轧0401A-零采-拓展</t>
  </si>
  <si>
    <t>西安宝钢钢材加工配送有限公司</t>
  </si>
  <si>
    <t>【未发货逾期】订1500吨，已产出1329.334吨，已入库1243.136吨，催货中</t>
  </si>
  <si>
    <t>【未发货逾期】订1500吨，已产出1480.19吨，已入库1455.371吨，催货中</t>
  </si>
  <si>
    <t>DGQ24本钢热卷长协06A-沈阳本钢</t>
  </si>
  <si>
    <t>沈阳本钢冶金科技有限公司</t>
  </si>
  <si>
    <t>【结算余款】6月合同保值余款494万元、 同步压款23万， 按180天账期管理，已逾期。4.30已释放出240万，5月订货抵用，剩余部分预计5月底抵用完</t>
  </si>
  <si>
    <t>【结算余款】6月合同保值余款494万元、 同步压款23万， 按180天账期管理，已逾期。4.30已释放出240万，下周订货抵用，剩余部分预计5月底抵用完</t>
  </si>
  <si>
    <t>孙晓丹</t>
  </si>
  <si>
    <t>牛丽娟</t>
  </si>
  <si>
    <t>DGQ24本钢热卷长协07A-沈阳本钢</t>
  </si>
  <si>
    <t>【结算余款】7月合同保值余款558万元，保值余款按180天账期管理，限额3000万元内，超3000万元部分仍按交货账期管理，已逾期</t>
  </si>
  <si>
    <t>DGQ24本钢热卷长协08A-沈阳本钢</t>
  </si>
  <si>
    <t>2025-02-01</t>
  </si>
  <si>
    <t>【结算余款】8月合同保值余款372万元，保值余款按180天账期管理，限额3000万元内，超3000万元部分仍按交货账期管理，已逾期</t>
  </si>
  <si>
    <t>DGQ24本钢热卷长协09A-沈阳本钢-E</t>
  </si>
  <si>
    <t>2025-03-03</t>
  </si>
  <si>
    <t>【结算余款】9月合同保值余款829万，保值余款按180天账期管理，限额3000万元内，超3000万元部分仍按交货账期管理，已逾期</t>
  </si>
  <si>
    <t>DGQ24本钢热卷长协10A-沈阳本钢-E</t>
  </si>
  <si>
    <t>【结算余款】10月合同保值余款32万元按180天账期管理未逾期，限额3000万元内，超3000万元部分仍按交货账期管理，已逾期</t>
  </si>
  <si>
    <t>DGQ24本钢热卷长协11A-沈阳本钢-E</t>
  </si>
  <si>
    <t>【结算余款】11月合同保值余款102万元按180天账期管理已逾期</t>
  </si>
  <si>
    <t>DGQ24湛宝高科热板1224A-祥腾-E</t>
  </si>
  <si>
    <t>湛江宝钢高强钢科技有限公司</t>
  </si>
  <si>
    <t>【结算余款】钢厂余款，预计2025/5/15前退款</t>
  </si>
  <si>
    <t>【结算余款】钢厂余款，预计月底前前退款</t>
  </si>
  <si>
    <t>赵浪</t>
  </si>
  <si>
    <t>DGQ25广州宝钢冷轧0401A-拓展</t>
  </si>
  <si>
    <t>广州宝钢南方贸易有限公司</t>
  </si>
  <si>
    <t>【结算余款】截至2025/5/15.已发货42.25吨，已发完，余款预计月底合同抵用</t>
  </si>
  <si>
    <t>DGQ25广州宝钢镀锌0227A-采销锁定-拓展</t>
  </si>
  <si>
    <t>【未发货逾期】截至2025/5/8，已生产2769.95吨，已发货2769.95吨，余约28吨未发货，预计2025/5/15前发完，余款0429合同已抵用部分，其余预计月底合同抵用</t>
  </si>
  <si>
    <t>【结算余款】已于0512合同抵用366956.96元，剩下余款预计月底合同抵用</t>
  </si>
  <si>
    <t>DGQ25广州宝钢镀锌0326A-采销锁定-拓展</t>
  </si>
  <si>
    <t>【未发货逾期】截至2025/5/15，已生产3501.05吨，已发货3501.05吨，余合同量3758吨的约6.8%未发货，预计2025/5/29前发完。</t>
  </si>
  <si>
    <t>DGQ25本钢热卷长协03A-沈阳本钢</t>
  </si>
  <si>
    <t>【结算余款】保值余款剩余22万+发货余款8万暂未释放抵用。</t>
  </si>
  <si>
    <t>DGQ25翅冀牌型钢03A-东南-E</t>
  </si>
  <si>
    <t>广西翅冀钢铁有限公司</t>
  </si>
  <si>
    <t>型钢</t>
  </si>
  <si>
    <t>【结算余款】我司已付款2040吨，钢厂已到货1761.74吨。已发完货，余款待结算后抵用</t>
  </si>
  <si>
    <t>韦炳佳</t>
  </si>
  <si>
    <t>DGS24广州本钢热轧0419A-零采-拓展</t>
  </si>
  <si>
    <t>广州本钢钢铁贸易有限公司</t>
  </si>
  <si>
    <t>2024-06-09</t>
  </si>
  <si>
    <t>【结算余款】钢厂追补产生余款，预计本月退款</t>
  </si>
  <si>
    <t>胡鹏程</t>
  </si>
  <si>
    <t>DGS25三宝热卷长协04A-自营-东南-E</t>
  </si>
  <si>
    <t>福建三宝云商有限公司</t>
  </si>
  <si>
    <t>【结算余款】我司已付款1080吨，钢厂已到货1007.515吨。已发完货，发票暂未开具，实际结算后余款586879.5元，待结算后抵用</t>
  </si>
  <si>
    <t>三宝系</t>
  </si>
  <si>
    <t>DGS25上海宝钢牌冷轧0326A-零采-拓展</t>
  </si>
  <si>
    <t>【未发货逾期】订3000吨，已发货2872.11吨，船名中祥2968、江渝5688，催货中</t>
  </si>
  <si>
    <t>【未发货逾期】订3000吨，已发货2872.11吨，已入库2637.81吨，在途234.3吨船名江渝5688，催货中，预计一周内完成产货</t>
  </si>
  <si>
    <t>DGS25上海宝钢牌酸洗0318A-拓展-自营</t>
  </si>
  <si>
    <t>【未发货逾期】订5020吨，已发货4299.32吨，已入库3606.48吨，钢厂代办运输，在途船皖创业1289，催货中</t>
  </si>
  <si>
    <t>DGS25上海宝钢牌酸洗0328A-零采-拓展</t>
  </si>
  <si>
    <t>热轧酸洗钢板及钢带</t>
  </si>
  <si>
    <t>【未发货逾期】订3500吨，已发货3417.4吨，大件码头无法靠泊大吨位海船，发船计划待定</t>
  </si>
  <si>
    <t>【未发货逾期】订3500吨，已产出3496.58吨，未有装船信息，山钢码头严重压货发不出来，正在努力协调</t>
  </si>
  <si>
    <t>DGS25旋力船中板-0214A-拓展自营-E</t>
  </si>
  <si>
    <t>铜陵市旋力特钢钢材销售有限公司</t>
  </si>
  <si>
    <t>船板</t>
  </si>
  <si>
    <t>【未发货逾期】合同502.772吨，我司已全款，钢厂已发货346.2175吨且我司已入库，剩余156.555吨钢厂暂未安排船运发货（货在码头，钢厂计划5月底前安排汽运发货；</t>
  </si>
  <si>
    <t>李霁儒</t>
  </si>
  <si>
    <t>昊海国际[族群]</t>
  </si>
  <si>
    <t>DGS25本钢牌热卷0116A-东南LYW</t>
  </si>
  <si>
    <t>【结算余款】拓展部有部分退差未开票，钢厂反馈说要一起退款。钢厂答应5月初提交申请尝试退款</t>
  </si>
  <si>
    <t>【结算余款】已经给退款资料钢厂，钢厂反馈预计5/21退款</t>
  </si>
  <si>
    <t>DGS25盛隆万钢船卷1A-零采-拓展-E</t>
  </si>
  <si>
    <t>【结算余款】合同1607吨，我司已付款1607吨，钢厂已发货1657.375吨，货已交齐，产生余款11410.95元，
 计划在5月31日前申请退款；</t>
  </si>
  <si>
    <t>罗晓琴</t>
  </si>
  <si>
    <t>DGS25西安宝钢牌热轧0402A-零采-拓展</t>
  </si>
  <si>
    <t>【未发货逾期】订货5000吨，已产出1657.767吨，已入库1556.48吨，催货中</t>
  </si>
  <si>
    <t>【未发货逾期】订货5000吨，已产出已入库1766.359吨，催货中</t>
  </si>
  <si>
    <t>DGS25首钢酸洗汽车钢0123A-拓展</t>
  </si>
  <si>
    <t>【结算余款】合同780吨，我司已付款765.14吨，钢厂已发货765.14吨，货已交齐，进项票已开齐，预计产生结算余款99264.68元；
计划在6月初新订货抵用（5月底钢厂全部释放返利）；客户正常回款赎货中；</t>
  </si>
  <si>
    <t>【结算余款】合同780吨，我司已全款，钢厂已发货765.14吨，货已交齐，进项票已开齐，预计产生结算余款99264.68元；
计划在6月初新订货抵用（5月底钢厂全部释放返利）；客户正常回款赎货中；</t>
  </si>
  <si>
    <t>DGS25首钢酸洗汽车钢0228A-拓展</t>
  </si>
  <si>
    <t>【未发货逾期】合同795吨，我司已全款，钢厂已发货754.38吨已入库，剩余40吨已汽运至码头待装船，5月发完；客户正常回款赎货中；</t>
  </si>
  <si>
    <t>【结算余款】合同795吨，我司已全款，钢厂已发货791.66吨，货已交齐，进项票暂未开齐，预计产生结算余款31692.24元；
计划在6月初新订货抵用（5月底钢厂全部释放返利）；客户正常回款赎货中；</t>
  </si>
  <si>
    <t>DLN24宝钢热轧0704A-拓展自营</t>
  </si>
  <si>
    <t>2024-08-11</t>
  </si>
  <si>
    <t>【结算余款】已在走退款申请中</t>
  </si>
  <si>
    <t>张仙</t>
  </si>
  <si>
    <t>DLN24成都宝钢热轧1203A-拓展自营-E</t>
  </si>
  <si>
    <t>成都宝钢西部贸易有限公司</t>
  </si>
  <si>
    <t>DLN24西安宝钢热轧0929A-零采-拓展-2-E</t>
  </si>
  <si>
    <t>【结算余款】发货完毕，已申请退款，钢厂流程中，预计5/31前退回。</t>
  </si>
  <si>
    <t>DLN24西安宝钢热轧0929A-零采-拓展-E</t>
  </si>
  <si>
    <t>酒钢国贸</t>
  </si>
  <si>
    <t>较上期增加10.88万元</t>
  </si>
  <si>
    <t>DCQ25永硕牌锌铝镁0307A-贵阳-e</t>
  </si>
  <si>
    <t>镀铝锌钢卷</t>
  </si>
  <si>
    <t>【结算尾款】合同量202吨，已完成系统入库201吨，待转款</t>
  </si>
  <si>
    <t>潘粤</t>
  </si>
  <si>
    <t>王玄宇</t>
  </si>
  <si>
    <t>DCQ25永硕牌锌铝镁0313A-成都-e</t>
  </si>
  <si>
    <t>【未发货逾期】合同量136吨，已发货121吨，预计一周内可以装车发完</t>
  </si>
  <si>
    <t>【未发货逾期】合同量136吨，已生产出139吨，已发货121吨，预计一周内可以装车发完</t>
  </si>
  <si>
    <t>DCQ25永硕牌锌铝镁0313A-昆明-e</t>
  </si>
  <si>
    <t>【未发货逾期】已发货124.425，余下货物因为整备出厂时发现钢卷塌掉，已返厂重新加工，已催促钢厂，暂无具体恢复发运时间</t>
  </si>
  <si>
    <t>【结算余款】已发货124.425，余下货物确定不再发货，余款待转出到新合同抵扣使用</t>
  </si>
  <si>
    <t>DCQ25永硕牌锌铝镁0321A-贵阳直提-e</t>
  </si>
  <si>
    <t>【未发货逾期】客户端已回齐货款、加价；本合同分为147吨镀锌和122吨镀锌铝镁，镀锌实际已发在途121吨，剩余26吨未发货，镀锌铝镁因客户申请调整到站，已做部分到站信息确认，但暂未开始发货，预计两周内完成全部交货</t>
  </si>
  <si>
    <t>【未发货逾期】合同量269吨，已生产228吨，剩余40吨待生产后发货，预计两周内完成</t>
  </si>
  <si>
    <t>DCQ25永硕牌锌铝镁0324A-蜀智商贸昆明-e</t>
  </si>
  <si>
    <t>【结算余款】因发错到站，5月8日已完成转库，在宝象入库183吨，余下4吨预计不再发货</t>
  </si>
  <si>
    <t>【结算余款】已在宝象入库183吨，余下4吨不再发货，待结算后转出余款</t>
  </si>
  <si>
    <t>DCQ25永硕牌锌铝镁0327A-蜀智商贸昆明-e</t>
  </si>
  <si>
    <t>【未发货逾期】合同量595吨，其中289吨热基镀锌铝镁钢卷合同因厂内备料不足，已通知我司出函取消合同，待客户确认后背对背出函给钢厂；余下的306吨镀锌铝镁钢卷合同，已发货245吨，预计未来两周内完成全部发货</t>
  </si>
  <si>
    <t>【未发货逾期】其中289吨热镀已出函取消合同，剩余306吨已生产270吨，已发货245吨，预计一周内完成</t>
  </si>
  <si>
    <t>DCQ25永硕牌锌铝镁0327A-鼎信达-e</t>
  </si>
  <si>
    <t>【未发货逾期】合同量561吨，已发货411吨，余下货物预计两周内发完</t>
  </si>
  <si>
    <t>【未发货逾期】合同量561吨，已发货545吨，剩余16吨待生产后发货，预计一周内完成</t>
  </si>
  <si>
    <t>DCQ25永硕牌锌铝镁0328A-恒禹兴旺-e</t>
  </si>
  <si>
    <t>【未发货逾期】合同量1029吨，已发货955吨，余下的部分预计一周内可以装车发完</t>
  </si>
  <si>
    <t>【未发货逾期】合同量1029吨，已生产1026吨，已发货1004吨，剩余部分预计一周内发货完成</t>
  </si>
  <si>
    <t>DCQ25永硕牌锌铝镁0328A-钢集昆明-e</t>
  </si>
  <si>
    <t>【未发货逾期】合同量252吨，现已完成251.72吨到站信息确认，预计一周内可以装车发完</t>
  </si>
  <si>
    <t>DCQ25永硕牌锌铝镁0414A-恒禹兴旺-e</t>
  </si>
  <si>
    <t>【结算余款】合同量126吨，已发货124吨，余下2吨不再发货，待结算后转出余款</t>
  </si>
  <si>
    <t>DCQ25永硕牌锌铝镁0415A-钢集昆明-e</t>
  </si>
  <si>
    <t>【结算余款】已全量发货，待录入收据</t>
  </si>
  <si>
    <t>较上期减少2766.97万元</t>
  </si>
  <si>
    <t>DCQ25重钢牌0402A-CQ成都成实-定价-e</t>
  </si>
  <si>
    <t>重庆钢铁股份有限公司</t>
  </si>
  <si>
    <t>【结算余款】合同已完结，进项发票已开齐，结算余款22万元，未同步抵押客户等额余款。预计5月底订货抵扣</t>
  </si>
  <si>
    <t>李佩</t>
  </si>
  <si>
    <t>雷明</t>
  </si>
  <si>
    <t>DCQ25首钢水城钢坯0306A零采-E</t>
  </si>
  <si>
    <t>首钢水城钢铁（集团）有限责任公司</t>
  </si>
  <si>
    <t>【结算余款】零采结算余款8550.07元，若退款流程得好几个月，预计二季度订货抵扣</t>
  </si>
  <si>
    <t>张裕妃</t>
  </si>
  <si>
    <t>雍熙</t>
  </si>
  <si>
    <t>DGM25万钢牌开平板0318A-板材华东CK</t>
  </si>
  <si>
    <t>【未发货逾期】合同1910吨，我司已付款通知钢厂发货出厂1910吨，钢厂已生产集港1717.052吨，直发模式，我司已收取下游客户对应全额货款 。</t>
  </si>
  <si>
    <t>【结算余款】合同1910吨，我司已付款1910吨，钢厂已发货1815.59吨，货已交齐，进项发票未开齐，预计产生结算余款33万元；计划在5月合同新订货抵用；</t>
  </si>
  <si>
    <t>田琳玉</t>
  </si>
  <si>
    <t>梁迪文</t>
  </si>
  <si>
    <t>DGM25万钢牌热卷0317A-板材华东CK-1</t>
  </si>
  <si>
    <t>【结算余款】合同7800吨，我司已付款7800吨，钢厂已发货7531.566吨，货已交齐，客户未给收据，进项发票未开齐，预计产生结算余款925018.45元；计划在5月新订货抵用。</t>
  </si>
  <si>
    <t>DGM25万钢牌热卷0327A-板材华东CK-1</t>
  </si>
  <si>
    <t>【未发货逾期】合同6390吨，我司已付款6390吨，已出函通知钢厂发货出厂，钢厂计划5月中旬发货集港完成；</t>
  </si>
  <si>
    <t>【未发货逾期】合同6390吨，我司已付款6390吨，已发货4267.625吨，钢厂计划5月下旬发货集港完成；预计逾期金额719万</t>
  </si>
  <si>
    <t>DGM25万钢牌热卷0327A-板材华东CK-2</t>
  </si>
  <si>
    <t>【未发货逾期】合同3000吨，我司已付款3000吨，已出函通知钢厂发货出厂，钢厂计划5月中旬发货集港完成；</t>
  </si>
  <si>
    <t>【结算余款】合同已完结，进项发票发票已开齐，结算余款38万元，计划在5月新订货抵用；</t>
  </si>
  <si>
    <t>DGM25万钢牌船卷0325A-板材华东-G</t>
  </si>
  <si>
    <t>船卷</t>
  </si>
  <si>
    <t>【结算余款】合同5527吨，我司已付款5527吨，钢厂已发货5416.705 吨，结算单价未确认，进项发票未开齐，预计产生结算余款38万元；</t>
  </si>
  <si>
    <t>曾俊豪</t>
  </si>
  <si>
    <t>DGM25万钢牌船卷0325A-自营-板材华东-1</t>
  </si>
  <si>
    <t>【结算余款】合同837吨，我司已付款837吨，钢厂已发货835.315 吨，结算单价未确认，进项发票未开齐，预计产生结算余款0.5万元；</t>
  </si>
  <si>
    <t>DGM25万钢牌船卷0325A-自营-板材华东-2</t>
  </si>
  <si>
    <t>【结算余款】合同2010吨，我司已付款2010吨，钢厂已发货2006.800 吨，结算单价未确认，进项发票未开齐，预计产生结算余款1万元；</t>
  </si>
  <si>
    <t>DGM25万钢牌船卷0325A-自营-板材华东-4</t>
  </si>
  <si>
    <t>【未发货逾期】合同510吨，我司已付款510吨，钢厂均未发货，预计5月中旬发货。</t>
  </si>
  <si>
    <t>【未发货逾期】合同510吨，我司已付款510吨，钢厂均未发货，预计5月下旬发货。</t>
  </si>
  <si>
    <t>DGM25万钢牌船卷0331A-自营-板材华东</t>
  </si>
  <si>
    <t>【结算余款】合同340吨，我司已付款340吨，钢厂已发货332.19吨，结算单价未确认，进项发票未开齐，预计产生结算余款3万元</t>
  </si>
  <si>
    <t>DGM25万钢牌船卷0402A-自营-板材华东</t>
  </si>
  <si>
    <t>【未发货逾期】合同502吨，我司已付款502吨，钢厂均未发货，预计5月下旬发货。</t>
  </si>
  <si>
    <t>DGM25新钢牌热卷0122A-华东-E</t>
  </si>
  <si>
    <t>新余钢铁股份有限公司</t>
  </si>
  <si>
    <t>耐候结构钢热轧卷板</t>
  </si>
  <si>
    <t>【结算余款】合同6000吨，发货5790.41吨，已发货完，余款待抵用至新合同</t>
  </si>
  <si>
    <t>许晗</t>
  </si>
  <si>
    <t>DGM25龙钢牌热卷（山能）01A-自营-板材华南-3</t>
  </si>
  <si>
    <t>山能供应链（天津）有限公司</t>
  </si>
  <si>
    <t>【结算余款】合同5000吨，已发齐货4990吨。进项发票已开齐，结算余款34040.4元。待退款。</t>
  </si>
  <si>
    <t>何宗希</t>
  </si>
  <si>
    <t>谢驰</t>
  </si>
  <si>
    <t>DGM25龙钢牌热卷（山能）02A-自营-板材华南-1</t>
  </si>
  <si>
    <t>2025-03-22</t>
  </si>
  <si>
    <t>【结算余款】合同5000吨，已发齐货4974.79 吨。进项发票已开齐，结算余款84807.5元。待退款。</t>
  </si>
  <si>
    <t>DGM25龙钢牌热卷（山能）02A-自营-板材华南-3（后结</t>
  </si>
  <si>
    <t>【结算余款】合同2000吨，已发齐1966.21吨，进项发票未开齐，后结算余款4月底产生，约41.7万，待后续合同抵用或退款</t>
  </si>
  <si>
    <t>DGM25龙钢牌热卷（山能）03A-自营-板材华南-1（后结</t>
  </si>
  <si>
    <t>【结算余款】合同1000吨，已发齐941.51吨。结算单价未确认，进项发票未开齐</t>
  </si>
  <si>
    <t>DGM25龙钢牌热卷（山能）03A-自营-板材华南-2</t>
  </si>
  <si>
    <t>【结算余款】合同4000吨，已发齐3985.4吨，821.46吨待入库过账。进项发票未开齐，结算余款49202元。待退款。</t>
  </si>
  <si>
    <t>DGM25龙钢牌热卷（山能）03A-自营-板材华南-3</t>
  </si>
  <si>
    <t>【结算余款】合同3500吨，已发齐3485.29吨，1107.88吨待入库过账。进项发票未开齐，结算余款48984.30 元。待退款。</t>
  </si>
  <si>
    <t>DGM25龙钢牌热卷（山能）03A-自营-板材华南-4（后结</t>
  </si>
  <si>
    <t>【结算余款】合同1500吨，已发齐1477.79吨，结算单价未确认，进项发票未开齐</t>
  </si>
  <si>
    <t>DGM25龙钢牌热卷（山能）04A-自营-板材华南-1（后结</t>
  </si>
  <si>
    <t>【结算余款】合同5000吨，已发齐4984.73吨，其中1356吨装船5.15远顺达8在途。结算单价未确认，进项发票未开齐</t>
  </si>
  <si>
    <t>DGQ24凯晟鸿热卷1201A-自营-板材华东-E</t>
  </si>
  <si>
    <t>福建凯晟鸿贸易有限公司</t>
  </si>
  <si>
    <t>【结算余款】合同 已完结发货5568.29吨，实际余款2.8万元，进项票未开具，待开齐票后余款计划退款。</t>
  </si>
  <si>
    <t>陈小婷</t>
  </si>
  <si>
    <t>郭凯健</t>
  </si>
  <si>
    <t>DGQ24涟钢热卷1205A-凯发-板材华南-E</t>
  </si>
  <si>
    <t>【结算余款】合同1010吨，已发齐货926.14吨。进项发票已开齐，余款27032.64待退款。</t>
  </si>
  <si>
    <t>毕子宁</t>
  </si>
  <si>
    <t>DGQ24萍钢中板长协08A-华嘉讯</t>
  </si>
  <si>
    <t>【结算余款】钢厂要求留小额余款在账上待后续出价差</t>
  </si>
  <si>
    <t>陈娟</t>
  </si>
  <si>
    <t>DGQ25安丰轧硬0115A-金恒-板材华东-E</t>
  </si>
  <si>
    <t>2025-02-16</t>
  </si>
  <si>
    <t>【结算余款】合同量516吨，货物均已入库，余款后续合同抵用</t>
  </si>
  <si>
    <t>顾依娜</t>
  </si>
  <si>
    <t>罗智永</t>
  </si>
  <si>
    <t>DGQ25涟钢牌热卷0211A-凯发-板材华南</t>
  </si>
  <si>
    <t>低合金高强度结构钢</t>
  </si>
  <si>
    <t>【结算余款】合同90吨，已发齐货87.55吨。进项发票已开齐，余款17401.4，待退款</t>
  </si>
  <si>
    <t>2025-03-11</t>
  </si>
  <si>
    <t>DGQ25燕钢牌带钢0320A-板材华南-L</t>
  </si>
  <si>
    <t>【未发货逾期】钢厂留有库存68.88吨（钢厂前期反馈不再发货，4月初补发），目前需等新合同发货一起配船（已再次提醒业务督促新合同发货，5.7确认仍未有货到港）</t>
  </si>
  <si>
    <t>【未发货逾期】钢厂留有库存68.88吨（钢厂前期反馈不再发货，4月初补发），目前需等新合同发货一起配船（已多次提醒业务督促新合同发货）</t>
  </si>
  <si>
    <t>李娜萍</t>
  </si>
  <si>
    <t>孟详坤</t>
  </si>
  <si>
    <t>DGQ25萍钢牌中板长协03A-华东-方大科技-新</t>
  </si>
  <si>
    <t>【结算余款】余款发货，结算余款，已反馈业务及钢厂，需无业务6个月才可操作退款</t>
  </si>
  <si>
    <t>DGQ25鼎盛牌冷成形0314A-板材华东</t>
  </si>
  <si>
    <t>福建鼎盛钢铁有限公司</t>
  </si>
  <si>
    <t>【结算余款】合同已发货完，进项发票未开齐，结算余款8674.75元，计划在新订货抵用；</t>
  </si>
  <si>
    <t>DGS25东海牌热卷0117A-华南0301</t>
  </si>
  <si>
    <t>福州兆日贸易有限公司</t>
  </si>
  <si>
    <t>【结算余款】合同 已完结发货3134.57吨，余款待发货，5.15日前</t>
  </si>
  <si>
    <t>【结算余款】合同 已完结发货3222.75吨，实际余款6.92万元，进项票未开具，待开齐票后余款计划退款。</t>
  </si>
  <si>
    <t>黄亮</t>
  </si>
  <si>
    <t>DGS25东海牌热卷0219A-华南0101</t>
  </si>
  <si>
    <t>福建大东海实业集团有限公司</t>
  </si>
  <si>
    <t>【结算余款】合同完结发货1084吨，已出退款资料给钢厂，钢厂通知不能退款改转款到申泰户头，预计5.20日前，客户端同步计算加价</t>
  </si>
  <si>
    <t>【结算余款】合同完结发货1084吨，钢厂通知不能退款又改转款到申泰户头，预计5.20日前，客户端同步计算加价</t>
  </si>
  <si>
    <t>DGS25东海牌热卷0219A-华南0302</t>
  </si>
  <si>
    <t>【结算余款】合同 已完结发货1291.02吨，进项票未开具，待开齐票后余款计划退款。</t>
  </si>
  <si>
    <t>【结算余款】合同 已完结发货1291.02吨，实际余款6.39万元，进项票未开具，待开齐票后余款计划退款。</t>
  </si>
  <si>
    <t>较上期减少1073.02万元</t>
  </si>
  <si>
    <t>DGM24九江钢坯1129A-自营</t>
  </si>
  <si>
    <t>2025-01-02</t>
  </si>
  <si>
    <t>【结算余款】结算余款，待DGM24九江钢坯1111A-自营-E合同完结后退回</t>
  </si>
  <si>
    <t>李海豪</t>
  </si>
  <si>
    <t>郭贤胜</t>
  </si>
  <si>
    <t>DGM24钢坯0401A-福建亿鑫</t>
  </si>
  <si>
    <t>福建亿鑫钢铁有限公司</t>
  </si>
  <si>
    <t>【结算余款】尾款，已结算待结算确认退款</t>
  </si>
  <si>
    <t>【结算余款】待5.16付款抵用</t>
  </si>
  <si>
    <t>郝满春</t>
  </si>
  <si>
    <t>DGQ25翅冀牌型钢02A-建一佛山-1</t>
  </si>
  <si>
    <t>【结算余款】溢短装余款未能抵用，待整个合同结算完毕后，计划5月抵用。4月中旬发货，最迟结算日到5.13</t>
  </si>
  <si>
    <t>李晓宇</t>
  </si>
  <si>
    <t>陈石伟</t>
  </si>
  <si>
    <t>DGQ25翅冀牌型钢03A-建一佛山-1</t>
  </si>
  <si>
    <t>【未发货逾期】合同吨数6200吨，已到货5659.34吨，已实提5,579.880。剩下待发货。</t>
  </si>
  <si>
    <t>【未发货逾期】合同吨数6200吨，已发货5747.62吨，已实提5,659.340。剩下待发货。</t>
  </si>
  <si>
    <t>DGQ25翅冀牌型钢03A-建一佛山-2</t>
  </si>
  <si>
    <t>【结算余款】合同吨数3640吨，已到货3522.7吨，已实提3,373.360。溢短装余款待结算完毕抵用。其中部分结算余款5月7日已抵用，待转款记账。</t>
  </si>
  <si>
    <t>DGQ25翅冀牌型钢04A-建一佛山-1</t>
  </si>
  <si>
    <t>【未发货逾期】合同吨数6140吨，已发货5241.24吨，已实提4,970.680。剩下待发货。</t>
  </si>
  <si>
    <t>DGQ25翅冀牌镀锌03A-佛山1</t>
  </si>
  <si>
    <t>镀锌槽钢</t>
  </si>
  <si>
    <t>【未发货逾期】合同吨数3100吨，已经发货2987吨，直发模式，剩余未发货</t>
  </si>
  <si>
    <t>【未发货逾期】合同吨数3100吨，已经发货3052.86吨，直发模式，剩余未发货</t>
  </si>
  <si>
    <t>杨金宇</t>
  </si>
  <si>
    <t>DGQ25翅冀牌镀锌03A-福建</t>
  </si>
  <si>
    <t>镀锌角钢</t>
  </si>
  <si>
    <t>【未发货逾期】合同量1020吨，已发816.12吨，实际已到货816.12吨（其中有31.34吨客户未返收据系统未过账），其余204吨待钢厂排产发货。</t>
  </si>
  <si>
    <t>【未发货逾期】合同量1020吨，已发875.9吨，已到货816.12吨，其余在途。余下145吨等待钢厂排产发货。</t>
  </si>
  <si>
    <t>杨夏妮</t>
  </si>
  <si>
    <t>DGQ25翅冀牌镀锌04A-福建</t>
  </si>
  <si>
    <t>【未发货逾期】合同量3070吨，已发货636.98吨，均在途，其余约2430吨待钢厂排产发货。客户剩余</t>
  </si>
  <si>
    <t>【未发货逾期】合同量3070吨，已发1460.16吨，已到货271.62吨，其余在途。余下1610吨待钢厂排产发货。</t>
  </si>
  <si>
    <t>DGS24普阳高线1230A-自营-E</t>
  </si>
  <si>
    <t>河北普阳钢铁有限公司</t>
  </si>
  <si>
    <t>高线</t>
  </si>
  <si>
    <t>【结算余款】付款1000吨，发货981.28吨，待供应商下月退回，已暂押客户余款</t>
  </si>
  <si>
    <t>【结算余款】已发齐，余款约3万元，预估下周退款</t>
  </si>
  <si>
    <t>杨国志</t>
  </si>
  <si>
    <t>DGS25普阳牌高线0117A-自营</t>
  </si>
  <si>
    <t>【结算余款】付款1000吨，发货979.7吨，待供应商下月退回，已暂押客户余款</t>
  </si>
  <si>
    <t>【结算余款】已发齐，余款约4.6万元，预估下周退款</t>
  </si>
  <si>
    <t>DGS25翅冀牌型钢03A-建一-1</t>
  </si>
  <si>
    <t>【未发货逾期】合同20680吨，我司已付款20680吨，已发货15992.62吨，系统已入库15787.84吨，剩余货物已排产，待发货。</t>
  </si>
  <si>
    <t>张思奇</t>
  </si>
  <si>
    <t>DGS25翅冀牌型钢03A-建一-2</t>
  </si>
  <si>
    <t>【未发货逾期】合同1000吨，我司已付款1000吨，已发货199.38吨，系统已入库199.38吨，剩余货物已排产，待发货。</t>
  </si>
  <si>
    <t>无逾期</t>
  </si>
  <si>
    <t>DHN24翅冀型钢12A-自营-E</t>
  </si>
  <si>
    <t>【结算余款】合同已完结，进项发票发票已开齐，结算余款349万元，于4月30日已向钢厂出具退款申请函，预计5月16日退回余款.</t>
  </si>
  <si>
    <t>【结算余款】合同已完结，进项发票发票已开齐，结算余款349万元，于4月30日已向钢厂出具退款申请函，预计5月底退回余款.</t>
  </si>
  <si>
    <t>2025-01-27</t>
  </si>
  <si>
    <t>DHN25芜湖新兴盘圆0127A-自营</t>
  </si>
  <si>
    <t>芜湖新兴铸管有限责任公司</t>
  </si>
  <si>
    <t>盘圆</t>
  </si>
  <si>
    <t>【结算余款】待退回</t>
  </si>
  <si>
    <t>【结算余款】预计下个月退回</t>
  </si>
  <si>
    <t>黄红明</t>
  </si>
  <si>
    <t>新兴际华集团</t>
  </si>
  <si>
    <t>产业链服务部</t>
  </si>
  <si>
    <t>较上期减少7.27万元</t>
  </si>
  <si>
    <t>DGM24安丰卷板1224A-自营</t>
  </si>
  <si>
    <t>2025-01-24</t>
  </si>
  <si>
    <t>【结算余款】已向钢厂申请退款，预计4月退款，钢厂退款流程复杂，计划找天启抵用</t>
  </si>
  <si>
    <t>【结算余款】已向钢厂申请退款，预计5月退款，钢厂退款流程复杂，计划找天启抵用</t>
  </si>
  <si>
    <t>陈婉纯</t>
  </si>
  <si>
    <t>吴楚炫</t>
  </si>
  <si>
    <t>较上期增加1128.06万元</t>
  </si>
  <si>
    <t>上海产业部（新）</t>
  </si>
  <si>
    <t>B2410603-本钢1月</t>
  </si>
  <si>
    <t>本钢板材股份有限公司</t>
  </si>
  <si>
    <t>【结算余款】合同已完结，钢厂已开出红冲票，结算余款2.5万元，待退款，时间未定</t>
  </si>
  <si>
    <t>卞志强</t>
  </si>
  <si>
    <t>X231000055-本钢11月普板</t>
  </si>
  <si>
    <t>【结算余款】合同已完结，进项发票已开齐，结算余款103万，待新业务抵用余款，时间未定；原因：本钢需余款达到50万以内才能开红冲，目前需先抵用余款，再走退款流程</t>
  </si>
  <si>
    <t>苑晓光</t>
  </si>
  <si>
    <t>XC-DGM250328鹏飞干熄焦炭-山东辉创（1.2w吨）</t>
  </si>
  <si>
    <t>山西鹏飞集团有限公司</t>
  </si>
  <si>
    <t>【在厂】此部分剩余2列火运和1600吨左右汽运，预计20号前发完</t>
  </si>
  <si>
    <t>黄佳玲</t>
  </si>
  <si>
    <t>潘莺心</t>
  </si>
  <si>
    <t>鹏飞集团</t>
  </si>
  <si>
    <t>较上期增加158.21万元</t>
  </si>
  <si>
    <t>较上期增加16.68万元</t>
  </si>
  <si>
    <t>P-ANGANG港宝YOUNG-500吨镀铝锌+镀锌</t>
  </si>
  <si>
    <t>ANGANG GROUP HONG KONG CO., LIMITED</t>
  </si>
  <si>
    <t>【结算余款】合同已完结，实际无逾期，签合同时为600+400，后改为500+500，两笔采购合同内部已做转款</t>
  </si>
  <si>
    <t>P-AYITGPI-2000MT HRC</t>
  </si>
  <si>
    <t>天津滨海奥源国际贸易有限公司</t>
  </si>
  <si>
    <t>【结算余款】合同已完结，实际无逾期，进项发票发票已开齐，结算余款12504.57，将在下笔订单中抵扣</t>
  </si>
  <si>
    <t>较上期减少30.18万元</t>
  </si>
  <si>
    <t>P-和发ITGVN-2000吨线材</t>
  </si>
  <si>
    <t>CN CÔNG TY TNHH THÉP HOÀ PHÁT HƯNGYÊN TẠI BÌNH DƯƠNG</t>
  </si>
  <si>
    <t>【未发货逾期】合同2000吨，越南内贸零售，我司已付款2000吨，备妥期为3.17-4.5，申请延期至4.20提货；目前已零售366吨</t>
  </si>
  <si>
    <t>【未发货逾期】合同2000吨，越南内贸零售，我司已付款2000吨，备妥期为3.17-4.5，申请延期至4.20提货；目前暂存和发仓库</t>
  </si>
  <si>
    <t>较上期增加171.71万元</t>
  </si>
  <si>
    <t>P-ELDON港宝BORDJ-2900型钢</t>
  </si>
  <si>
    <t>ELDON DEVELOPMENT LIMITED</t>
  </si>
  <si>
    <t>【未发货逾期】反馈5.25备好，lsd531，dpas，采购备妥期531，船预计523到港</t>
  </si>
  <si>
    <t>柯桦林</t>
  </si>
  <si>
    <t>P-安丰国贸港宝-6490/48000-YILIZ</t>
  </si>
  <si>
    <t>【结算余款】合同已完结，进项发票发票已开齐，结算余款20万元，反馈无法退款，只能抵扣新单子，目前无新单子。反馈已在跟其他部门沟通，冲抵在其他部门，将尽快处理。</t>
  </si>
  <si>
    <t>张顺琳</t>
  </si>
  <si>
    <t>较上期减少362.1572万元</t>
  </si>
  <si>
    <t>较上期减少373.0855万元</t>
  </si>
  <si>
    <t>较上期增加73.2129万元</t>
  </si>
  <si>
    <t>20240109GMSF-3月NB</t>
  </si>
  <si>
    <t>自营</t>
  </si>
  <si>
    <t>玉田县顺发实业有限公司</t>
  </si>
  <si>
    <t>2024-11-10</t>
  </si>
  <si>
    <t>多区共用货款，转款后实际超期60万；工厂已停产，案件起诉中</t>
  </si>
  <si>
    <t>王虎</t>
  </si>
  <si>
    <t>顺发实业[族群]</t>
  </si>
  <si>
    <t>250101GMZX-WX</t>
  </si>
  <si>
    <t>徐州中兴纸业有限公司</t>
  </si>
  <si>
    <t>待输机193万，实际超期68万，预计本周发货使用完</t>
  </si>
  <si>
    <t>张建军</t>
  </si>
  <si>
    <t>建平实业[族群]</t>
  </si>
  <si>
    <t>JT-C2412-045</t>
  </si>
  <si>
    <t>江苏金田纸业有限公司</t>
  </si>
  <si>
    <t>返利发票校验所致，沟通订单发货使用。</t>
  </si>
  <si>
    <t>预付尾款，沟通订单尽快使用。</t>
  </si>
  <si>
    <t>徐晓敏</t>
  </si>
  <si>
    <t>孙璞</t>
  </si>
  <si>
    <t>金田纸业</t>
  </si>
  <si>
    <t>SCJT-SM-202407-0015-7WX</t>
  </si>
  <si>
    <t>四川金田纸业有限公司</t>
  </si>
  <si>
    <t>实际超期，预计月底前发货使用</t>
  </si>
  <si>
    <t>高田地产</t>
  </si>
  <si>
    <t>盈晟长沙2025</t>
  </si>
  <si>
    <t>漳州盈晟纸业有限公司</t>
  </si>
  <si>
    <t>尾款，本月尽快用完</t>
  </si>
  <si>
    <t>朱淑君</t>
  </si>
  <si>
    <t>林日致</t>
  </si>
  <si>
    <t>双润控股[族群]</t>
  </si>
  <si>
    <t>较上期减少464.2954万元</t>
  </si>
  <si>
    <t>202503-HTTB-CK</t>
  </si>
  <si>
    <t>山东华泰纸业股份有限公司</t>
  </si>
  <si>
    <t>无订单，华泰不接华晟订单</t>
  </si>
  <si>
    <t>谢蔚璇</t>
  </si>
  <si>
    <t>林惠盛</t>
  </si>
  <si>
    <t>华泰集团</t>
  </si>
  <si>
    <t>202503广西太阳-无锡</t>
  </si>
  <si>
    <t>陆续接单中</t>
  </si>
  <si>
    <t>20250501GMZZ-GXTY-WZ</t>
  </si>
  <si>
    <t>预计5月25日前花完</t>
  </si>
  <si>
    <t>张思颖</t>
  </si>
  <si>
    <t>常征</t>
  </si>
  <si>
    <t>20250501GMZZ-SDTY</t>
  </si>
  <si>
    <t>山东太阳纸业股份有限公司</t>
  </si>
  <si>
    <t>因下游订单减少，本月尽早花完-预计5月20日前发完</t>
  </si>
  <si>
    <t>GNSC202502140209-3月</t>
  </si>
  <si>
    <t>预付款，暂无订单使用</t>
  </si>
  <si>
    <t>已接单27吨，剩余货款陆续接单</t>
  </si>
  <si>
    <t>JH-XSB2023-07-001（TJ)A</t>
  </si>
  <si>
    <t>江苏京环隆亨纸业有限公司</t>
  </si>
  <si>
    <t>2023-07-23</t>
  </si>
  <si>
    <t>案件-起诉</t>
  </si>
  <si>
    <t>起诉</t>
  </si>
  <si>
    <t>北京环境卫生集团</t>
  </si>
  <si>
    <t>2023-08-04</t>
  </si>
  <si>
    <t>SDBHWZ202502</t>
  </si>
  <si>
    <t>山东博汇纸业股份有限公司</t>
  </si>
  <si>
    <t>客户原订单1000吨，而后更改为850吨，比预估少了150吨的货款80万左右；区域暂无新单或待产订单，本月若无新单，则先调账至无锡区使用</t>
  </si>
  <si>
    <t>田杉</t>
  </si>
  <si>
    <t>金光系</t>
  </si>
  <si>
    <t>SDHT-202401-CK</t>
  </si>
  <si>
    <t>工厂无法交货，转其他区域使用</t>
  </si>
  <si>
    <t>工厂无交货，待转款其他部组使用</t>
  </si>
  <si>
    <t>安徽太阳纸业2504-1</t>
  </si>
  <si>
    <t>太阳纸业有限公司</t>
  </si>
  <si>
    <t>加紧接单中，预计本月消化完毕</t>
  </si>
  <si>
    <t>正在加紧接单</t>
  </si>
  <si>
    <t>较上期增加17.997万元</t>
  </si>
  <si>
    <t>00279580/032/2456/156-C-29</t>
  </si>
  <si>
    <t>JSC SOLIKAMSKBUMPROM</t>
  </si>
  <si>
    <t>45GSM中隔纸;</t>
  </si>
  <si>
    <t>2024-12-28</t>
  </si>
  <si>
    <t>已全部货转，多付款项后续转至新合同抵采购货款</t>
  </si>
  <si>
    <t>刘海燕</t>
  </si>
  <si>
    <t>王辉龙</t>
  </si>
  <si>
    <t>00279580/032/2456/156-C-39</t>
  </si>
  <si>
    <t>00279580/032/2456/156-C-40</t>
  </si>
  <si>
    <t>45GSM书写纸;</t>
  </si>
  <si>
    <t>00279580/032/2456/156-C-42</t>
  </si>
  <si>
    <t>42GSM中隔纸;</t>
  </si>
  <si>
    <t>马瑞圻</t>
  </si>
  <si>
    <t>较上期增加10.9283万元</t>
  </si>
  <si>
    <t>黑纸</t>
  </si>
  <si>
    <t>QRFT2025</t>
  </si>
  <si>
    <t>预付款采购</t>
  </si>
  <si>
    <t>江苏凡泰纸业有限公司</t>
  </si>
  <si>
    <t>申请退款中，预计月底前退完</t>
  </si>
  <si>
    <t>申请退款中</t>
  </si>
  <si>
    <t>郑文俊</t>
  </si>
  <si>
    <t>郭秀成</t>
  </si>
  <si>
    <t>QRHF2025</t>
  </si>
  <si>
    <t>重庆市恒丰纸业有限公司</t>
  </si>
  <si>
    <t>8车待发</t>
  </si>
  <si>
    <t>QRHT2025</t>
  </si>
  <si>
    <t>广东华泰纸业有限公司</t>
  </si>
  <si>
    <t>工厂已在申请退款</t>
  </si>
  <si>
    <t>已让工厂申请退款，预计5月退回</t>
  </si>
  <si>
    <t>QRSF2024</t>
  </si>
  <si>
    <t>2024-10-17</t>
  </si>
  <si>
    <t>货款，起诉</t>
  </si>
  <si>
    <t>QRXYJ025</t>
  </si>
  <si>
    <t>江苏永玖纸业有限公司</t>
  </si>
  <si>
    <t>发货尾款</t>
  </si>
  <si>
    <t>QRYF2025</t>
  </si>
  <si>
    <t>涟水永丰纸业有限公司</t>
  </si>
  <si>
    <t>朗利文集团</t>
  </si>
  <si>
    <t>较上期增加512.58万元</t>
  </si>
  <si>
    <t>三维益民国贸农产三菜240827Z</t>
  </si>
  <si>
    <t>兰州三维益民服务有限公司</t>
  </si>
  <si>
    <t>菜籽油</t>
  </si>
  <si>
    <t>真实逾期，余量未提</t>
  </si>
  <si>
    <t>倪晓晖</t>
  </si>
  <si>
    <t>兰州国资利民</t>
  </si>
  <si>
    <t>较上期增加503.48万元</t>
  </si>
  <si>
    <t>较上期增加4.31万元</t>
  </si>
  <si>
    <t>N24340A-1 山西天泽-福建启润</t>
  </si>
  <si>
    <t>山西天泽煤化工集团股份公司</t>
  </si>
  <si>
    <t>尿素(10%)</t>
  </si>
  <si>
    <t>福建启润签约，余款4.5万待退回</t>
  </si>
  <si>
    <t>兴悦投资</t>
  </si>
  <si>
    <t>N24344A- 英世达 1610吨长平</t>
  </si>
  <si>
    <t>晋控英世达供应链管理（宁波）有限公司晋城分公司</t>
  </si>
  <si>
    <t>2024-12-27</t>
  </si>
  <si>
    <t>1562吨已结算，余款待抵扣</t>
  </si>
  <si>
    <t>山西晋能系</t>
  </si>
  <si>
    <t>N24373A- 山西天泽-福建启润</t>
  </si>
  <si>
    <t>2025-02-22</t>
  </si>
  <si>
    <t>997吨已确认收货，尾款</t>
  </si>
  <si>
    <t>N24373A-2 山西天泽-农林 2000</t>
  </si>
  <si>
    <t>1974吨已发完 余款待抵扣</t>
  </si>
  <si>
    <t>N24457A-鄂尔多斯化学工业-2479吨敞口</t>
  </si>
  <si>
    <t>内蒙古鄂尔多斯化学工业有限公司</t>
  </si>
  <si>
    <t>已销售，下游未给流向，待发货</t>
  </si>
  <si>
    <t>前期为我司未销售未给上游流向；目前已销售，下游陆续提货中，预计本月提完</t>
  </si>
  <si>
    <t>鄂尔多斯集团</t>
  </si>
  <si>
    <t>N25109A-四川农资1560-辽宁化肥</t>
  </si>
  <si>
    <t>1534吨已确认收货，尾款</t>
  </si>
  <si>
    <t>N25113-山西天泽-国贸农林3000吨</t>
  </si>
  <si>
    <t>N25113A-2-华鲁恒升-爱尔法</t>
  </si>
  <si>
    <t>山东华鲁恒升化工股份有限公司</t>
  </si>
  <si>
    <t>993吨入库，余款待结算抵扣</t>
  </si>
  <si>
    <t>华鲁恒升</t>
  </si>
  <si>
    <t>N25136A-山西天泽-2000吨</t>
  </si>
  <si>
    <t>1958吨已确认收货，余款待抵扣</t>
  </si>
  <si>
    <t>N25161A-2-四川农资690暂定价-吉林云天化</t>
  </si>
  <si>
    <t>650吨已确认收货 剩余40吨不执行，尾款</t>
  </si>
  <si>
    <t>N25161A-山西天泽-吉林云天化 1000吨</t>
  </si>
  <si>
    <t>N25204A-英世达1050-东北王2000</t>
  </si>
  <si>
    <t>1024.25吨已入库，余款</t>
  </si>
  <si>
    <t>N25232A-四川农资1500吨泽州大颗粒</t>
  </si>
  <si>
    <t>1060吨待确认收货，剩余未发货</t>
  </si>
  <si>
    <t>N25307A-河北省农-爱尔法</t>
  </si>
  <si>
    <t>河北省农业生产资料集团有限公司</t>
  </si>
  <si>
    <t>999.3吨已入库，余款</t>
  </si>
  <si>
    <t>中国供销集团</t>
  </si>
  <si>
    <t>N25359A-陕西陕化-海油富岛1000</t>
  </si>
  <si>
    <t>陕西陕化煤化工集团有限公司</t>
  </si>
  <si>
    <t>N25369A-四川农资 暂定价2000吨中颗粒</t>
  </si>
  <si>
    <t>N255233A-山西天泽2000吨大颗粒</t>
  </si>
  <si>
    <t>1980吨已入库，余款</t>
  </si>
  <si>
    <t>启润农资东北组</t>
  </si>
  <si>
    <t>较上期减少101.52万元</t>
  </si>
  <si>
    <t>XNZ24014A 兴安盟乌兰-云天化</t>
  </si>
  <si>
    <t>兴安盟乌兰泰安能源化工有限责任公司</t>
  </si>
  <si>
    <t>2024-03-11</t>
  </si>
  <si>
    <t>【余款】余款，供应商不能退款，退款就销户，为了保持后续合作，不退款</t>
  </si>
  <si>
    <t>乌兰发展[族群]</t>
  </si>
  <si>
    <t>XNZ24096A-中煤140吨大颗粒尿素</t>
  </si>
  <si>
    <t>中煤化（天津）化工销售有限公司</t>
  </si>
  <si>
    <t>2025-01-11</t>
  </si>
  <si>
    <t>待下次新合同抵扣</t>
  </si>
  <si>
    <t>高艺娜</t>
  </si>
  <si>
    <t>张宇超</t>
  </si>
  <si>
    <t>中煤系</t>
  </si>
  <si>
    <t>XNZ25008A-中煤-白城市速达仓储物流</t>
  </si>
  <si>
    <t>付丽菲</t>
  </si>
  <si>
    <t>XNZ25020A-龙生经贸-辽宁熙禾</t>
  </si>
  <si>
    <t>绥芬河市龙生经贸有限责任公司</t>
  </si>
  <si>
    <t>氯化钾(吨)</t>
  </si>
  <si>
    <t>【下游未提货】采购龙生经贸销售辽宁熙禾，已收辽宁熙禾全款，但据客户反馈他还未销售，故未开始提货</t>
  </si>
  <si>
    <t>【下游未提货】采购龙生经贸销售辽宁熙禾，已收辽宁熙禾全款；本周得到消息要开始提货了，争取下周内提清</t>
  </si>
  <si>
    <t>倍丰农业[族群]</t>
  </si>
  <si>
    <t>XNZ25036A-大地云天化--内蒙古通四方</t>
  </si>
  <si>
    <t>内蒙古大地云天化工有限公司</t>
  </si>
  <si>
    <t>磷酸一铵(吨)</t>
  </si>
  <si>
    <t>已提货完毕，最终提货1984吨/664.6万，剩余16吨/5.36万不再执行，正在结算，预计本月退款。</t>
  </si>
  <si>
    <t>云天化系</t>
  </si>
  <si>
    <t>较上期减少92.26万元</t>
  </si>
  <si>
    <t>N25270A-XSDD20250224024</t>
  </si>
  <si>
    <t>中储粮油脂（新郑）有限公司</t>
  </si>
  <si>
    <t>已下委托，待交货</t>
  </si>
  <si>
    <t>已下委托待提货；中储粮本周停机，计划5.17日开机</t>
  </si>
  <si>
    <t>中储粮集团</t>
  </si>
  <si>
    <t>N25354A-粕-宁波泽高</t>
  </si>
  <si>
    <t>上游货量不足，暂无执行计划</t>
  </si>
  <si>
    <t>剩余268吨未执行，因上游货量不足，争取下周催促交货完毕</t>
  </si>
  <si>
    <t>N25390A-JC粕1-XSDD20250403098</t>
  </si>
  <si>
    <t>目前油厂可开单量不足</t>
  </si>
  <si>
    <t>N25410A-JC粕4-TJIBSBMS2501731</t>
  </si>
  <si>
    <t>路易达孚（天津）国际贸易有限公司</t>
  </si>
  <si>
    <t>余款待对方退回</t>
  </si>
  <si>
    <t>路易达孚系</t>
  </si>
  <si>
    <t>启润农资山东组</t>
  </si>
  <si>
    <t>XNZ24100A 格尔木藏华-敞口</t>
  </si>
  <si>
    <t>格尔木藏华大颗粒钾肥有限公司</t>
  </si>
  <si>
    <t>合同最终执行数量5374吨/1363.68万，剩余数量136吨/33.64万不再执行，现已结算开票。余款104.8万元预计下周退回。</t>
  </si>
  <si>
    <t>合同最终执行数量5374吨/1363.68万，剩余数量136吨/33.64万不再执行，现已结算开票。余款104.8万元预计本月退回。</t>
  </si>
  <si>
    <t>XNZ24102A 格尔木藏华-敞口</t>
  </si>
  <si>
    <t>合同已执行完毕，执行数量2000吨/470万。已结算开票。余款40万元预计下周退回。</t>
  </si>
  <si>
    <t>合同已执行完毕，执行数量2000吨/470万。已结算开票。余款40万元预计本月退回。</t>
  </si>
  <si>
    <t>国贸农林进出口部蛋白组</t>
  </si>
  <si>
    <t>较上期增加50.35万元</t>
  </si>
  <si>
    <t>JC-ZLGD-DP-GD-250452</t>
  </si>
  <si>
    <t>中粮（东莞）粮油工业有限公司</t>
  </si>
  <si>
    <t>油厂近期停机，此笔货款为五一期间的备款</t>
  </si>
  <si>
    <t>彭格</t>
  </si>
  <si>
    <t>张余</t>
  </si>
  <si>
    <t>启润农资国际组</t>
  </si>
  <si>
    <t>较上期增加642.6万元</t>
  </si>
  <si>
    <t>XNZ25017A 云南农业-国贸新加坡-1.5WSSP</t>
  </si>
  <si>
    <t>云南农业生产资料股份有限公司</t>
  </si>
  <si>
    <t>过磷酸钙</t>
  </si>
  <si>
    <t>本单1.5万吨过磷酸钙，原计划5.10-5/20装船， 节前供应商反馈因原材料上涨导致供货紧张， 现已更新最快交期为6月中旬，及7月份， 等待下游客户确认提货计划，上下游一起双签延期补充协议。</t>
  </si>
  <si>
    <t>沈思仪</t>
  </si>
  <si>
    <t>云南农业生产资料[族群]</t>
  </si>
  <si>
    <t>较上期减少304.64万元</t>
  </si>
  <si>
    <t>较上期减少278.52万元</t>
  </si>
  <si>
    <t>EX-BFTG-24/04-MJ</t>
  </si>
  <si>
    <t>进口代理</t>
  </si>
  <si>
    <t>«BUKHARA FAYZ TEXTILE GROUP» LLC</t>
  </si>
  <si>
    <t>进口全棉纱</t>
  </si>
  <si>
    <t>剩余4柜未发货。委托方嘉澜已补齐剩余货款。目前委托方与律师沟通起诉细节，确认完所有细节后，律师整理资料起诉。</t>
  </si>
  <si>
    <t>许华泽</t>
  </si>
  <si>
    <t>N22021KD</t>
  </si>
  <si>
    <t>江西美硕实业有限公司</t>
  </si>
  <si>
    <t>服装（件、退税率16%）</t>
  </si>
  <si>
    <t>2022-09-23</t>
  </si>
  <si>
    <t>前期预付定金，供应商已完成生产。因外商REGAL RICHMARK （UK） LTD.与我司有纠纷，故我司未付剩余货款提货。我司己准备对外商诉讼，目前已提交材料至法院立案。待与外商纠纷解决后，财务将做坏账处理。</t>
  </si>
  <si>
    <t>较上期减少34.15万元</t>
  </si>
  <si>
    <t>N21061CC</t>
  </si>
  <si>
    <t>如皋市恒昌印染有限公司</t>
  </si>
  <si>
    <t>合成纤维长丝织物(成品)</t>
  </si>
  <si>
    <t>2022-04-29</t>
  </si>
  <si>
    <t>前期预付定金，供应商已完成生产，非供应商原因导致逾期。此订单原为客户招标订单，用于制造斯里兰卡警察制服。后招标订单改由中国捐赠，客户无法交货，未执行订单。后与客户沟通继续出运货物，目前已安排出运成品布4万米与4万米坯布，共计抵扣前期定金24万元。我司已重新寄样，待客户确定剩余出运计划，并将剩余定金全部抵扣。</t>
  </si>
  <si>
    <t>赖观炎</t>
  </si>
  <si>
    <t>2022-12-12</t>
  </si>
  <si>
    <t>N23003ES</t>
  </si>
  <si>
    <t>绍兴市硕盈纺织品有限公司</t>
  </si>
  <si>
    <t>其他人造纤维短纤面料(成品)</t>
  </si>
  <si>
    <t>2023-03-20</t>
  </si>
  <si>
    <t>因供应商与其他人有纠纷，账户被冻结，其定金暂时无法退回。等硕盈解决纠纷后账户解冻，退回我司定金。经过与法务沟通，给出建议是与供应商协商退款</t>
  </si>
  <si>
    <t>樊佳友</t>
  </si>
  <si>
    <t>N23005ES</t>
  </si>
  <si>
    <t>2023-03-30</t>
  </si>
  <si>
    <t>N23009ES</t>
  </si>
  <si>
    <t>2023-03-25</t>
  </si>
  <si>
    <t>N23010ES</t>
  </si>
  <si>
    <t>N24045EL</t>
  </si>
  <si>
    <t>嘉兴市宝通纺织股份有限公司</t>
  </si>
  <si>
    <t>其他人造纤维短纤面料(坯布)</t>
  </si>
  <si>
    <t>货物已生产好，因外销合同取消，前期预付定金逾期，将与供应商协商处理货物</t>
  </si>
  <si>
    <t>罗礼红</t>
  </si>
  <si>
    <t>N24076EL</t>
  </si>
  <si>
    <t>安徽泰沃纺织有限公司</t>
  </si>
  <si>
    <t>土耳其客户取消订单，前期支付定金逾期，与供应商协商下单合同抵扣货款</t>
  </si>
  <si>
    <t>N25004CC</t>
  </si>
  <si>
    <t>苏州华兆林纺织有限公司</t>
  </si>
  <si>
    <t>催客户出货</t>
  </si>
  <si>
    <t>N25060EA</t>
  </si>
  <si>
    <t>长兴华隆丝绸有限公司</t>
  </si>
  <si>
    <t>棉布(成品)</t>
  </si>
  <si>
    <t>已经在排船了</t>
  </si>
  <si>
    <t>已经在排船了，待排船出运</t>
  </si>
  <si>
    <t>纺织中心服装部</t>
  </si>
  <si>
    <t>较上期增加8.03万元</t>
  </si>
  <si>
    <t>N25032FR</t>
  </si>
  <si>
    <t>南平市银海针纺有限公司</t>
  </si>
  <si>
    <t>男式Ｔ恤衫</t>
  </si>
  <si>
    <t>货物已生产好，待客户安排出运</t>
  </si>
  <si>
    <t>黄佳莹</t>
  </si>
  <si>
    <t>N25075FV</t>
  </si>
  <si>
    <t>晋江市金腾达织造有限责任公司</t>
  </si>
  <si>
    <t>女式游泳服</t>
  </si>
  <si>
    <t>出运美国业务，因关税影响，货物已生产好，待客户通知出运</t>
  </si>
  <si>
    <t>邱雅珏</t>
  </si>
  <si>
    <t>较上期增加265.65万元</t>
  </si>
  <si>
    <t>SYNJ24120234-4</t>
  </si>
  <si>
    <t>唐山三友集团兴达化纤有限公司</t>
  </si>
  <si>
    <t>1.56DTEX*38MM 粘胶短纤（赛得利）</t>
  </si>
  <si>
    <t>溢短装余款，余款待转至新合同使用，正本已回收</t>
  </si>
  <si>
    <t>王荣鑫</t>
  </si>
  <si>
    <t>国贸华威</t>
  </si>
  <si>
    <t>较上期增加21.16万元</t>
  </si>
  <si>
    <t>20250303-008</t>
  </si>
  <si>
    <t>河北吉藁化纤有限责任公司</t>
  </si>
  <si>
    <t>粘胶短纤</t>
  </si>
  <si>
    <t>溢短装余款，已发退款函 等待退款,正本未回收</t>
  </si>
  <si>
    <t>洪晨阳</t>
  </si>
  <si>
    <t>张林彦</t>
  </si>
  <si>
    <t>吉林铁路投资</t>
  </si>
  <si>
    <t>SYNJ25030082-4</t>
  </si>
  <si>
    <t>唐山三友远达纤维有限公司</t>
  </si>
  <si>
    <t>溢短装余款,正本未回收</t>
  </si>
  <si>
    <t>ZFLX.XSB.HT--2025040094</t>
  </si>
  <si>
    <t>中纺院绿色纤维股份公司</t>
  </si>
  <si>
    <t>莱赛尔纤维</t>
  </si>
  <si>
    <t>溢短装余款,正本已回收</t>
  </si>
  <si>
    <t>中国通用技术集团</t>
  </si>
  <si>
    <t>ZFLX.XSB.HT--2025040129</t>
  </si>
  <si>
    <t>已部分到货，剩余43217.68为溢短装余款，正本未回收</t>
  </si>
  <si>
    <t>较上期增加244.49万元</t>
  </si>
  <si>
    <t>20250408FY-JZQC</t>
  </si>
  <si>
    <t>新疆建咨启辰纺织有限公司</t>
  </si>
  <si>
    <t>国产全棉纱</t>
  </si>
  <si>
    <t>已收到下游货款，已给建咨发货通知，下周做系统入库</t>
  </si>
  <si>
    <t>新疆建咨集团</t>
  </si>
  <si>
    <t>EX-06-2025-MZ</t>
  </si>
  <si>
    <t>（TUBO SPINNING） LLC</t>
  </si>
  <si>
    <t>陆续在发货，两柜已发运待直入</t>
  </si>
  <si>
    <t>N21345MT-GM</t>
  </si>
  <si>
    <t>JUNGSAN CORPORATION SEOUL KOREA</t>
  </si>
  <si>
    <t>2021-05-30</t>
  </si>
  <si>
    <t>已收下家全款，供应商端待退款。</t>
  </si>
  <si>
    <t>黄精</t>
  </si>
  <si>
    <t>NO.17-UZ(新）</t>
  </si>
  <si>
    <t>《MILI TEKS SIRDARYO》LTD</t>
  </si>
  <si>
    <t>乌兹内贸棉纱</t>
  </si>
  <si>
    <t>供应商应设备问题暂缓交货，预计下周装货</t>
  </si>
  <si>
    <t>UZBMFXITGTMLY-2024/5*ML</t>
  </si>
  <si>
    <t>FE &lt;&lt;BOBUR M AND F&gt;&gt;LLC</t>
  </si>
  <si>
    <t>2024-12-30</t>
  </si>
  <si>
    <t>已签订退款补充协议，业务已前往河南与客户协商并盯促客户来款，客户反馈已初步完成筹款计划，并已在4-24退回100万人民币到我司，余款预计5月安排完退款。我司已同步发律师函。</t>
  </si>
  <si>
    <t>已签订退款补充协议，业务已前往河南与客户协商并盯促客户来款，客户反馈已初步完成筹款计划，截止到目前已共安排300万人民币先到我司账户，余款预计5月安排完退款。我司已同步发律师函。</t>
  </si>
  <si>
    <t>较上期增加48.09万元</t>
  </si>
  <si>
    <t>鄂农发新兴业务部</t>
  </si>
  <si>
    <t>洮南市九阳鄂农发玉米250110Z</t>
  </si>
  <si>
    <t>洮南市九阳粮业有限公司</t>
  </si>
  <si>
    <t>货到付款合同，已到货，未做系统入库，非真实</t>
  </si>
  <si>
    <t>于建业</t>
  </si>
  <si>
    <t>较上期减少788.57万元</t>
  </si>
  <si>
    <t>较上期增加1607.69万元</t>
  </si>
  <si>
    <t>国贸石化产业运营部</t>
  </si>
  <si>
    <t>较上期增加1760万元</t>
  </si>
  <si>
    <t>BZHX-GMSH-NAP20241219</t>
  </si>
  <si>
    <t>巴州海祥石油化工有限公司</t>
  </si>
  <si>
    <t>石脑油</t>
  </si>
  <si>
    <t>工厂新增设备本年度办新生产许可证，因税务局要求工厂税务科目调整期间暂停出货，预计5月19日开始恢复发货</t>
  </si>
  <si>
    <t>贾焱龙</t>
  </si>
  <si>
    <t>付娟</t>
  </si>
  <si>
    <t>巴州海濠[族群]</t>
  </si>
  <si>
    <t>BZHX-GMSH-NAP20250219</t>
  </si>
  <si>
    <t>BZHX-GMSH-NAP20250305</t>
  </si>
  <si>
    <t>较上期减少152.31万元</t>
  </si>
  <si>
    <t>SFX-A-250224004012</t>
  </si>
  <si>
    <t>江苏兴业塑化有限公司</t>
  </si>
  <si>
    <t>我司预付保证金，预计下游5月内提清</t>
  </si>
  <si>
    <t>郑璐</t>
  </si>
  <si>
    <t>兴洲投资</t>
  </si>
  <si>
    <t>较上期减少2396.26万元</t>
  </si>
  <si>
    <t>国贸化工塑料部</t>
  </si>
  <si>
    <t>YX24042423等</t>
  </si>
  <si>
    <t>内蒙古亿利化学工业有限公司</t>
  </si>
  <si>
    <t>聚氯乙烯</t>
  </si>
  <si>
    <t>客商未按调解书约定如约来款，正沟通其它偿还解决方式，同时申请延期强制执行</t>
  </si>
  <si>
    <t>李江院</t>
  </si>
  <si>
    <t>林晨</t>
  </si>
  <si>
    <t>亿利资源集团</t>
  </si>
  <si>
    <t>YX24042424等</t>
  </si>
  <si>
    <t>较上期减少79.19万元</t>
  </si>
  <si>
    <t>较上期减少1.93万元</t>
  </si>
  <si>
    <t>20250418-GMYS-SM-S（内蒙普源）</t>
  </si>
  <si>
    <t>东证润和资本管理有限公司</t>
  </si>
  <si>
    <t>五一假期暂停发货，原预计匹配河钢5月招标，但河钢五月延期招标，预计匹配河钢/包钢中标后提货</t>
  </si>
  <si>
    <t>假期暂停发货，原预计匹配河钢5月招标，但河钢五月延期招标，预计匹配河钢/包钢中标后提货，已申请5-21前东证在手业务正常执行</t>
  </si>
  <si>
    <t>东方证券</t>
  </si>
  <si>
    <t>ZSZTGMGM-20250114</t>
  </si>
  <si>
    <t>已全部到货，还未做结算，预计下周/5-16前完成结算</t>
  </si>
  <si>
    <t>5-16已做结算，中拓已开票，待退回尾款mr11平账</t>
  </si>
  <si>
    <t>ZSZTGMGM-20250115（2000吨）</t>
  </si>
  <si>
    <t>由于前期发钢厂存在质量扣款，目前正在同中拓协调，待协调完毕之后结算</t>
  </si>
  <si>
    <t>BM25SA-W002</t>
  </si>
  <si>
    <t>内蒙古博源银根化工有限公司</t>
  </si>
  <si>
    <t>纯碱</t>
  </si>
  <si>
    <t>下游客户工厂检修延迟提货，计划5月份提1000吨，6月份提2500吨</t>
  </si>
  <si>
    <t>因下游客户检修，计划5月份提1000吨，已提497吨，6月提2500吨 。</t>
  </si>
  <si>
    <t>远兴能源</t>
  </si>
  <si>
    <t>较上期减少586.05万元</t>
  </si>
  <si>
    <t>较上期增加289.7万元</t>
  </si>
  <si>
    <t>启润物联</t>
  </si>
  <si>
    <t>SHALK-QRLT-20230911</t>
  </si>
  <si>
    <t>上海艾临科智能科技有限公司</t>
  </si>
  <si>
    <t>岸电设备</t>
  </si>
  <si>
    <t>2023-12-11</t>
  </si>
  <si>
    <t>供应商已将货物生产且备齐，因我司与下游厦门大学方存在业务争议致供应商无法交货，目前正在积极与下游协商中。</t>
  </si>
  <si>
    <t>会议纪要三方已确认，约定以下整改事项完成后设备可发货：1、艾临科尽快整理诺雅克开关资料、监控柜PLC技术说明、箱体承重设计说明电子版。2、艾临科对排风口优化处理、消防系统、配电箱排布、摄像头监控给出相关解决方案，由戴老师确认后进行整改。3、艾临科根据戴老师和专家欧所长反馈的意见，在箱体内贴一次图及铭牌、工频配电箱增加亚克力板防护、13米进门变压器顶部做好防护，完成后拍照反馈给戴老师和我方确认。整改时间节点与所涉及增补费用，艾临科与集成商核算中，下周二前给出。</t>
  </si>
  <si>
    <t>王玉娟</t>
  </si>
  <si>
    <t>李浩瀚</t>
  </si>
  <si>
    <t>正泰集团</t>
  </si>
  <si>
    <t>福达启润SXLY001A熟虾</t>
  </si>
  <si>
    <t>PT. FUDA SARI LAUT</t>
  </si>
  <si>
    <t>冻南美白对虾</t>
  </si>
  <si>
    <t>2023-06-18</t>
  </si>
  <si>
    <t>已调解，逐步回款</t>
  </si>
  <si>
    <t>海南国贸</t>
  </si>
  <si>
    <t>较上期增加355.16万元</t>
  </si>
  <si>
    <t>00000898FT25032025031900010-2</t>
  </si>
  <si>
    <t>广西泛糖科技有限公司</t>
  </si>
  <si>
    <t>白砂糖</t>
  </si>
  <si>
    <t>合同1000吨已到货178吨，剩余822吨（已售320吨客户未提货无收货收据，另外502吨未售）</t>
  </si>
  <si>
    <t>董晶晶</t>
  </si>
  <si>
    <t>彭明</t>
  </si>
  <si>
    <t>广西农垦集团</t>
  </si>
  <si>
    <t>MTKCGX05062620250320001</t>
  </si>
  <si>
    <t>广西康宸世糖贸易有限公司</t>
  </si>
  <si>
    <t>已售完，合计586吨未到货，目前已售蔗美400吨已收保证金未提货无收货收据 最晚付款时间5.30，已售三泰200吨（14吨已放货已有收货收据，100吨5.16放货无收货收据，86吨未放货无收货收据，预计5月23日前完成收货）</t>
  </si>
  <si>
    <t>王烨</t>
  </si>
  <si>
    <t>深圳中农网</t>
  </si>
  <si>
    <t>S125077</t>
  </si>
  <si>
    <t>GLOBAL MIND AGRICULTURE PTE.LTD.</t>
  </si>
  <si>
    <t>糖浆</t>
  </si>
  <si>
    <t>3月14日越南糖浆暂停进口，通知船公司取消舱位，外商取消装船，货物退回工厂处理，现等工厂最终核算赔偿金额再签订取消协议清算，保证金多退少补</t>
  </si>
  <si>
    <t>柳志镕</t>
  </si>
  <si>
    <t>GY23001A-钓鱼台-敞口</t>
  </si>
  <si>
    <t>贵州钓鱼台国宾酒业销售有限公司</t>
  </si>
  <si>
    <t>白酒(瓶)</t>
  </si>
  <si>
    <t>华祥苑剩余8072瓶酒水未发货</t>
  </si>
  <si>
    <t>王丽滨</t>
  </si>
  <si>
    <t>钓鱼台经济</t>
  </si>
  <si>
    <t>创新发展中心-肉食部</t>
  </si>
  <si>
    <t>较上期减少65.46万元</t>
  </si>
  <si>
    <t>JBS澳亚新兰牛RO845070~76上海7柜DC</t>
  </si>
  <si>
    <t>JBS AUSTRALIA PTY LIMITED</t>
  </si>
  <si>
    <t>牛肉(各部位肉及食用杂碎)</t>
  </si>
  <si>
    <t>暂未发船，已催外商</t>
  </si>
  <si>
    <t>因5月下游客户减产，外商延期发船</t>
  </si>
  <si>
    <t>李嫱</t>
  </si>
  <si>
    <t>刘文锐</t>
  </si>
  <si>
    <t>JBS系</t>
  </si>
  <si>
    <t>较上期减少875.75万元</t>
  </si>
  <si>
    <t>较上期减少970.06万元</t>
  </si>
  <si>
    <t>CR25011LDS01</t>
  </si>
  <si>
    <t>海南海控物产集团有限公司</t>
  </si>
  <si>
    <t>铬块矿（铬原矿）</t>
  </si>
  <si>
    <t>预计本月底拉完</t>
  </si>
  <si>
    <t>海南发展控股</t>
  </si>
  <si>
    <t>KX-QRWT20250218-1625</t>
  </si>
  <si>
    <t>湖南凯信新材料集团有限公司</t>
  </si>
  <si>
    <t>待结算，预计5月底</t>
  </si>
  <si>
    <t>SDGR-QRWT-GT-20240403</t>
  </si>
  <si>
    <t>商都县广润冶金炉料有限公司</t>
  </si>
  <si>
    <t>待上游工厂交货</t>
  </si>
  <si>
    <t>梅寒</t>
  </si>
  <si>
    <t>SDGR-QRWT-GT-20240506-1</t>
  </si>
  <si>
    <t>SDGR-QRWT-GT-20240704-1</t>
  </si>
  <si>
    <t>SDGR-QRWT-GT-20241128</t>
  </si>
  <si>
    <t>SDGR-QRWT-GT-20250103</t>
  </si>
  <si>
    <t>WT-QR-GT-202404-B</t>
  </si>
  <si>
    <t>代理</t>
  </si>
  <si>
    <t>湖南万泰钢铁有限公司</t>
  </si>
  <si>
    <t>2024-07-27</t>
  </si>
  <si>
    <t>已结算待退款</t>
  </si>
  <si>
    <t>邓李丽</t>
  </si>
  <si>
    <t>WT-QR-GT-202404-C</t>
  </si>
  <si>
    <t>2024-12-04</t>
  </si>
  <si>
    <t>黄海英</t>
  </si>
  <si>
    <t>WT-QR-GT-202405-A</t>
  </si>
  <si>
    <t>WT-QR-GT-202405-A-北港8月</t>
  </si>
  <si>
    <t>2025-02-04</t>
  </si>
  <si>
    <t>待上游结算</t>
  </si>
  <si>
    <t>玉妮</t>
  </si>
  <si>
    <t>WT-QR-GT-202405-A兴大（新）</t>
  </si>
  <si>
    <t>2024-12-24</t>
  </si>
  <si>
    <t>WT-QR-GT-202405GT-C</t>
  </si>
  <si>
    <t>WT-QR-GT-202406-A</t>
  </si>
  <si>
    <t>ZDHT-QRWT-20240814-1</t>
  </si>
  <si>
    <t>中鼎华泰（天津）国际贸易有限公司</t>
  </si>
  <si>
    <t>CG-GMQR-HNWT-GTCX-Z-202410-A</t>
  </si>
  <si>
    <t>较上期增加94.31万元</t>
  </si>
  <si>
    <t>CG-XMGM-WX-20240827-镍铁-9700吨</t>
  </si>
  <si>
    <t>PT. WANXIANG NICKEL INDONESIA</t>
  </si>
  <si>
    <t>镍铁</t>
  </si>
  <si>
    <t>2025-02-24</t>
  </si>
  <si>
    <t>检修导致产能不足超过交货日，待上游交货</t>
  </si>
  <si>
    <t>陆霞菲</t>
  </si>
  <si>
    <t>杨春莹</t>
  </si>
  <si>
    <t>CG-XMGM-WX-20241008-镍铁-7550吨</t>
  </si>
  <si>
    <t>CG-XMGM-WX-20241025-镍铁-9500吨</t>
  </si>
  <si>
    <t>CG-XMGM-WX-20241107-镍铁-6500吨</t>
  </si>
  <si>
    <t>XS-XMGM-WX-20240911-镍铁-8600吨</t>
  </si>
  <si>
    <t>授信到期，未按期交货，专班处理</t>
  </si>
  <si>
    <t>较上期减少4071.5472万元</t>
  </si>
  <si>
    <t>三、付款逾期未到货（2、集港及在途部分）</t>
  </si>
  <si>
    <t>较上期减少327.65万元</t>
  </si>
  <si>
    <t>较上期减少5511.73万元</t>
  </si>
  <si>
    <t>板材产业二部</t>
  </si>
  <si>
    <t>较上期减少826.5万元</t>
  </si>
  <si>
    <t>CG-GG25Z唐山燕阳冷硬卷0403-300吨</t>
  </si>
  <si>
    <t>唐山燕阳冷轧有限公司</t>
  </si>
  <si>
    <t>【在途逾期】合同300吨，已付300吨，已发货集港293.76吨，预计下周入库</t>
  </si>
  <si>
    <t>【结算余款】合同300吨，已付300吨，已到货293.76吨（关联提单未实提），余款待后续订货抵扣</t>
  </si>
  <si>
    <t>邹伟楠</t>
  </si>
  <si>
    <t>CG-KR25Z金渤海冷硬卷0320</t>
  </si>
  <si>
    <t>上海金渤海金属材料有限公司</t>
  </si>
  <si>
    <t>【在途逾期】合同1000吨，已付1000吨，实际已交货980.75吨，5/8已入库</t>
  </si>
  <si>
    <t>【结算余款】合同1000吨，已付1000吨，实际已交货980.75吨，余款待后续订货抵扣</t>
  </si>
  <si>
    <t>CG-KR25Z金渤海冷硬卷0324</t>
  </si>
  <si>
    <t>【在途逾期】合同500吨，已付500吨，实际已交货497.22吨，5/8已入库</t>
  </si>
  <si>
    <t>【结算余款】合同500吨，已付500吨，实际已交货497.22吨，余款待后续订货抵扣</t>
  </si>
  <si>
    <t>较上期增加680.33万元</t>
  </si>
  <si>
    <t>CG-GG25Z燕钢热卷1550吨自营0226-晨捷交货</t>
  </si>
  <si>
    <t>【结算余款】进项未到，待进项校验确认余款后转款，总体抬头有欠款 实际无余款</t>
  </si>
  <si>
    <t>CG-GG25Z燕钢热卷2000吨自营0402-晨捷交货</t>
  </si>
  <si>
    <t>【未发货逾期】钢厂已生产1856.99吨，集港秦皇岛兴邦码头，钢厂控货，周末装船</t>
  </si>
  <si>
    <t>【在途逾期】钢厂已生产1931吨，全部配船弘泰615，预计本周到达扬州港入库</t>
  </si>
  <si>
    <t>CG-XQ24Z烟台本钢容器卷自营0927-EG</t>
  </si>
  <si>
    <t>【结算余款】煤焦余款待其他业务红冲票据开具后一齐订货使用</t>
  </si>
  <si>
    <t>CG-KR24D泉源南钢圆钢0618</t>
  </si>
  <si>
    <t>南京钢铁股份有限公司</t>
  </si>
  <si>
    <t>【结算余款】已向钢厂提交退款申请，具体退款时间未确定，下游已押款</t>
  </si>
  <si>
    <t>柴红宇</t>
  </si>
  <si>
    <t>南钢系</t>
  </si>
  <si>
    <t>CG-KR24Z厦门焦煤板材股份本钢0723</t>
  </si>
  <si>
    <t>【结算余款】合同已完结，进项发票发票已开齐，结算余款8.63 万元，待红冲票据开出后抵扣订货。</t>
  </si>
  <si>
    <t>金辉</t>
  </si>
  <si>
    <t>CG-KR24Z厦门焦煤板材股份本钢0929</t>
  </si>
  <si>
    <t>2024-11-15</t>
  </si>
  <si>
    <t>【结算余款】合同已完结，进项发票发票已开齐，结算余款12.7万元，待红冲票据开出后抵扣订货。</t>
  </si>
  <si>
    <t>CG-KR24Z天津启润本钢热卷1025</t>
  </si>
  <si>
    <t>上海本钢冶金科技有限公司</t>
  </si>
  <si>
    <t>2024-12-21</t>
  </si>
  <si>
    <t>【结算余款】合同450吨，我司已付款450吨，钢厂已发货432.3吨，货已交齐，计产生余款8万，待红冲票据开出后抵扣订货。</t>
  </si>
  <si>
    <t>较上期减少4290.05万元</t>
  </si>
  <si>
    <t>CG-GG24Z燕钢冷硬卷1000吨自营1226</t>
  </si>
  <si>
    <t>【结算余款】合同已完结，余款待后续合同抵扣</t>
  </si>
  <si>
    <t>CG-GG25D上海骁越万钢钢带0212-EG</t>
  </si>
  <si>
    <t>【结算余款】合同2340吨，我司已付款2340吨，钢厂已发货2410.44吨，货已交齐，钢厂贴息发票未开，实际无余款</t>
  </si>
  <si>
    <t>CG-GG25D轻工燕钢冷硬卷0108</t>
  </si>
  <si>
    <t>CG-GG25Z中铁热卷自营0126-EG（综合部）</t>
  </si>
  <si>
    <t>2025-02-26</t>
  </si>
  <si>
    <t>【系统未平帐】余款已抵用，运票发票未到</t>
  </si>
  <si>
    <t>郭子亮</t>
  </si>
  <si>
    <t>CG-GG25Z中铁热卷自营0210-EG（一部）</t>
  </si>
  <si>
    <t>CG-GG25Z中铁热卷自营0212-EG（一部）</t>
  </si>
  <si>
    <t>【结算余款】合同5000吨，我司已付款5000吨，发货吨位4,964.64，余款约60716.8，待下次付款抵扣，运费发票未到</t>
  </si>
  <si>
    <t>CG-GG25Z中铁热卷自营0217-EG-1（一部）</t>
  </si>
  <si>
    <t>CG-GG25Z中铁热卷自营0217-EG-2（一部）</t>
  </si>
  <si>
    <t>CG-GG25Z大经大东海自营采购0512</t>
  </si>
  <si>
    <t>江苏大经钢铁有限公司</t>
  </si>
  <si>
    <t>【系统未平账】合同已完结，实际无逾期，货款发票未收齐/未校验，预计月末收齐/校验平账；</t>
  </si>
  <si>
    <t>江苏大经供应链股份有限公司</t>
  </si>
  <si>
    <t>CG-GG25Z杭外中铁热卷5000吨自营0312-2（普碳</t>
  </si>
  <si>
    <t>【系统未平帐】承兑贴息，发票未到，实际无余款。</t>
  </si>
  <si>
    <t>CG-GG25Z热联中铁热卷自营0228-EG-1（一部）</t>
  </si>
  <si>
    <t>【结算余款】合同10000吨，我司已付款10000吨，钢厂已生产9980.3吨结案，已入库9450.13，另外530.17吨入库入在CG-GG25Z热联中铁热卷自营0228-EG-1（一部）合同中，预计无余款，发票未开</t>
  </si>
  <si>
    <t>【结算余款】合同10000吨，我司已付款10000吨，钢厂已生产9980.3吨结案，已入库9450.13，另外530.17吨入库入在CG-GG25Z热联中铁热卷自营0228-EG-1（一部）合同中，无余款，运费发票未开</t>
  </si>
  <si>
    <t>CG-GG25Z燕钢冷硬3780吨采购0414</t>
  </si>
  <si>
    <t>【在途逾期】合同3780吨，付款3780吨，2353.84吨配船华强兴旺，1365.08吨集港首钢码头待配船</t>
  </si>
  <si>
    <t>CG-GG25Z燕钢热卷210吨0312-锁定鱿铖</t>
  </si>
  <si>
    <t>【在途逾期】合同210吨，我司已付款210吨，钢厂已生产195.29吨；已交货客户，款齐，收据待回收</t>
  </si>
  <si>
    <t>【收货收据】合同210吨，我司已付款210吨，钢厂已生产195.29吨；已交货客户，款齐，收据待回收</t>
  </si>
  <si>
    <t>CG-GG25Z燕钢热卷5010吨自营0319</t>
  </si>
  <si>
    <t>【在途逾期】合同5000吨，生产5084.03吨，集港曹妃甸，金刚鲸控货，4996.3吨配船泓达盛，87.73配船嘉泓26</t>
  </si>
  <si>
    <t>【收货收据】合同5000吨，生产5084.03吨，收据已回收待过账</t>
  </si>
  <si>
    <t>CG-GG25Z燕钢热卷5250吨自营0331-诚通</t>
  </si>
  <si>
    <t>【在途逾期】合同5250吨，我司付款5250吨，实际发货5316.35吨全部配船嘉泓26</t>
  </si>
  <si>
    <t>【收货收据】合同5250吨，我司付款5250吨，实际发货5316.35吨收据已回收待过账</t>
  </si>
  <si>
    <t>CG-GG25Z燕钢热卷600自营0325-常熟</t>
  </si>
  <si>
    <t>【系统未平帐】实际无余款，全部入库，进项已到</t>
  </si>
  <si>
    <t>【收货收据】合同600吨，实际发货625.56吨，554.58吨入库，70.98吨收据待回收</t>
  </si>
  <si>
    <t>CG-GG25Z燕钢热卷990吨自营0403-诚通</t>
  </si>
  <si>
    <t>【在途逾期】合同吨位990吨，共发货967.87吨已配船海腾炜业2，镇江流向 预计5/13日到达</t>
  </si>
  <si>
    <t>【收货收据】合同吨位990吨，共发货967.87吨已配船海腾炜业2，收据待回收</t>
  </si>
  <si>
    <t>CG-GG25Z龙钢热卷1.3万吨0403-山能采购</t>
  </si>
  <si>
    <t>【在途逾期】合同1.3万吨，我司付款1.3万吨，已发货11150吨，收据待回收</t>
  </si>
  <si>
    <t>【收货收据】合同1.3万吨，我司付款1.3万吨，已发货12493.75吨，收据待回收</t>
  </si>
  <si>
    <t>CG-GG25宝钢热卷0327-EG</t>
  </si>
  <si>
    <t>【收货收据】合同2000吨，我司付款2000吨，货已发齐，结案，1730.66吨收据未齐。</t>
  </si>
  <si>
    <t>CG-GJ25Z万达镀锌2000吨自营0312</t>
  </si>
  <si>
    <t>张家港万达薄板有限公司</t>
  </si>
  <si>
    <t>【结算余款】余款为承兑贴息，进项未到，实际无余款</t>
  </si>
  <si>
    <t>攀华集团</t>
  </si>
  <si>
    <t>CG-GJ25Z上海找钢中铁纵横自营采购0418</t>
  </si>
  <si>
    <t>上海找钢网信息科技股份有限公司</t>
  </si>
  <si>
    <t>找钢集团</t>
  </si>
  <si>
    <t>CG-GJ25Z上海找钢中铁自营采购0415</t>
  </si>
  <si>
    <t>CG-GJ25Z上海找钢中铁自营采购0509</t>
  </si>
  <si>
    <t>CG-GJ25Z上海找钢大东海自营采购0418</t>
  </si>
  <si>
    <t>CG-GJ25Z上海找钢宁钢自营采购0418</t>
  </si>
  <si>
    <t>CG-GJ25Z上海找钢沙钢自营采购0418</t>
  </si>
  <si>
    <t>CG-GJ25Z上海找钢沙钢自营采购0422</t>
  </si>
  <si>
    <t>CG-GJ25Z上海找钢沙钢自营采购0428</t>
  </si>
  <si>
    <t>CG-GJ25Z上海找钢沙钢自营采购0430</t>
  </si>
  <si>
    <t>CG-GJ25Z上海找钢纵横中铁自营采购0421</t>
  </si>
  <si>
    <t>CG-GJ25Z上海找钢纵横中铁自营采购0507</t>
  </si>
  <si>
    <t>CG-GJ25Z上海找钢自营采购0509</t>
  </si>
  <si>
    <t>CG-GJ25Z日照冷成形自营正阳0401-EG</t>
  </si>
  <si>
    <t>【系统未平账】合同已完结，实际无逾期，下周转款</t>
  </si>
  <si>
    <t>CG-GJ25Z杭外纵横1万吨自营0410</t>
  </si>
  <si>
    <t>【系统未平帐】合同1万吨，实际发货9986.62吨全部入库，进项未到，余款已抵扣，实际无余款</t>
  </si>
  <si>
    <t>CG-GJ25Z牧盛中唐带钢0327-EG</t>
  </si>
  <si>
    <t>上海象屿牧盛贸易有限公司</t>
  </si>
  <si>
    <t>【结算余款】合同吨位2038吨，我司付款2038吨，钢厂发货2027.48吨，待钢厂开票后余款转下个合同抵扣</t>
  </si>
  <si>
    <t>CG-GJ25Z牧盛中唐热卷0326-EG</t>
  </si>
  <si>
    <t>【结算余款】合同2038吨，我司付款2038吨，钢厂发货2028.19吨，待钢厂发票核验后，余款转下个合同抵扣</t>
  </si>
  <si>
    <t>CG-GJ25Z牧盛中唐牌带钢0410-2EG</t>
  </si>
  <si>
    <t>【结算余款】合同吨位2016吨，我司付款2016吨，钢厂发货2029.24吨。实际无余款</t>
  </si>
  <si>
    <t>CG-GJ25Z牧盛中唐牌热卷0330-EG</t>
  </si>
  <si>
    <t>【收货收据】合同吨位：489吨，我司付款489吨，钢厂发货488吨，待回收客户收货收据，客户款已付全款</t>
  </si>
  <si>
    <t>CG-GJ25Z牧盛中唐牌热卷0331-EG</t>
  </si>
  <si>
    <t>【在途逾期】合同吨位4964吨，我司付款4964吨，钢厂发货4962.87吨，待回收客户收货收据，客户款已付，待钢厂开票后余款转下个合同抵扣</t>
  </si>
  <si>
    <t>【收货收据】合同吨位4964吨，我司付款4964吨，钢厂发货5031.89吨，待回收客户收货收据，客户款已付，实际无余款补补款</t>
  </si>
  <si>
    <t>CG-GJ25Z牧盛中唐牌热卷0401-EG</t>
  </si>
  <si>
    <t>【在途逾期】合同吨位5004吨，我司付款5004吨，钢厂发货4966.66吨，货代已装船发往海盐，在途中，待钢厂开票后余款转下个合同抵扣</t>
  </si>
  <si>
    <t>【结算余款】合同吨位5004吨，我司付款5004吨，钢厂发货4966.66吨，货代已装船发往海盐，客户已来款，收据已收已入库，待钢厂开票后余款转下个合同抵扣</t>
  </si>
  <si>
    <t>CG-GJ25Z象屿中唐热卷0313-EG</t>
  </si>
  <si>
    <t>【在途逾期】合同6530吨，我司付款6530吨，钢厂发货：6512.82吨，已入库5615.23，还有914吨0314中联易达收据未收，余款待钢厂发票核验后，转下笔抵扣</t>
  </si>
  <si>
    <t>【结算余款】合同6530吨，我司付款6530吨，钢厂发货：6512.82吨，已入库，余款待钢厂发票核验后，转下笔抵扣</t>
  </si>
  <si>
    <t>CG-GJ25Z象屿中唐热卷0314-EG</t>
  </si>
  <si>
    <t>【收货收据】合同6564吨，我司付款6564吨，钢厂发货：6523.8吨，已入库4537.46，1986.34吨客户收据未收，待钢厂发票收到后，余款转下个合同抵扣</t>
  </si>
  <si>
    <t>【在途逾期】合同6564吨，我司付款6564吨，钢厂发货：6461.43吨，已入库3531.32，2930.11吨客户收据未收</t>
  </si>
  <si>
    <t>CG-GJ25Z鼎盛冷成形3000吨自营0328-国联</t>
  </si>
  <si>
    <t>【结算余款】合同3000吨 付款3000吨 实际发货2981.9吨  待出结算价后结算退款</t>
  </si>
  <si>
    <t>CG-GJ25国金太行热卷0414-EG</t>
  </si>
  <si>
    <t>汽车大梁钢热轧平整钢卷</t>
  </si>
  <si>
    <t>【收货收据】合同492.24吨，我司付款492.24吨，492.24结案，收据未齐。</t>
  </si>
  <si>
    <t>文升</t>
  </si>
  <si>
    <t>CG-GM25Z石横特钢热卷0214</t>
  </si>
  <si>
    <t>【系统未平帐】已抵扣待转款待记账</t>
  </si>
  <si>
    <t>CG-TJ25Z中铁热卷自营0113-EG（一部）</t>
  </si>
  <si>
    <t>CG-TJ25Z中铁热卷自营0116-EG（一部）</t>
  </si>
  <si>
    <t>CG-TJ25Z中铁热卷自营0117-EG（一部）</t>
  </si>
  <si>
    <t>CG-TT25Z太行冷成形5月-华东-EG</t>
  </si>
  <si>
    <t>【在途逾期】合同8000吨，我司付款8000吨，7203.45结案，2473.4吨入库，其余装船在途</t>
  </si>
  <si>
    <t>CG-XM25Z凯晟鸿江阴自营0401后结-EG</t>
  </si>
  <si>
    <t>【系统未平账】合同已完结，实际无逾期，运费发票未收齐/未校验，预计月末收齐/校验平账；</t>
  </si>
  <si>
    <t>CG-XM25Z大东海江阴自营0303-EG凯晟鸿</t>
  </si>
  <si>
    <t>CG-YZN25D上海骁越万钢钢带0401-SC-EG</t>
  </si>
  <si>
    <t>【结算余款】合同1870吨，我司已付款1870吨，钢厂已发货1870吨，货已交齐，钢厂贴息发票未开，实际无余款，下游未提完货未押款</t>
  </si>
  <si>
    <t>CG-YZN25D上海骁越万钢钢带0401-SL-EG</t>
  </si>
  <si>
    <t>【在途逾期】合同430吨，我司已付款430吨，已发货419.89吨（配船速达7）</t>
  </si>
  <si>
    <t>CG-YZN25D浙江骁越万钢钢带0313-EG</t>
  </si>
  <si>
    <t>【结算余款】合同2000吨，我司已付款2000吨，钢厂已发货2015.655吨，货已交齐，钢厂贴息发票未开，实际无余款，下游未提完货未押款</t>
  </si>
  <si>
    <t>较上期减少363.03万元</t>
  </si>
  <si>
    <t>CG- GG25Z唐山燕阳镀锌卷板0325</t>
  </si>
  <si>
    <t>【在途逾期】合同207吨，已付款207吨，已到货107.49吨，待客户收据入库，在途104.69吨</t>
  </si>
  <si>
    <t>【收货收据】合同207吨，已付款207吨，已到货，待客户收据入库</t>
  </si>
  <si>
    <t>相思岩</t>
  </si>
  <si>
    <t>CG- GG25Z唐山燕阳镀锌卷板0401</t>
  </si>
  <si>
    <t>【在途逾期】合同506吨，已付款506吨，在途</t>
  </si>
  <si>
    <t>【结算余款】待最终结算后确认真实余款退款</t>
  </si>
  <si>
    <t>CG-25GG投资永硕热轧酸洗卷0310</t>
  </si>
  <si>
    <t>热轧酸洗卷板</t>
  </si>
  <si>
    <t>【在途逾期】合同3000吨，已付款3000吨，已发货2912.585吨，已入库2545.52吨，其余在途</t>
  </si>
  <si>
    <t>【在途逾期】合同3000吨，已付款3000吨，已发货2912.585吨，已入库2774.135吨，其余在途</t>
  </si>
  <si>
    <t>CG-GG25物产道富钢坯0417-DJ</t>
  </si>
  <si>
    <t>浙江物产道富有限公司</t>
  </si>
  <si>
    <t>【未点价保证金】合同未点价，保证金未抵扣</t>
  </si>
  <si>
    <t>桂建雄</t>
  </si>
  <si>
    <t>CG-GJ25S国贸岐云桂鑫螺纹0314qy</t>
  </si>
  <si>
    <t>CG-GJ25S国贸岐云桂鑫螺纹0318qy</t>
  </si>
  <si>
    <t>【结算余款】合同3572吨，我司已付款3572吨，钢厂已生产3572.73吨，已入库，票已开齐，下游已押款</t>
  </si>
  <si>
    <t>CG-GJ25S国贸岐云桂鑫螺纹0408QY</t>
  </si>
  <si>
    <t>【结算余款】合同2891吨，我司已付款2891吨，钢厂已生产2891.57吨，已入库，票已开齐，下游已押款</t>
  </si>
  <si>
    <t>CG-GJ25S国贸岐云桂鑫螺纹0429QY</t>
  </si>
  <si>
    <t>【结算余款】合同1710吨，我司已付款1710吨，钢厂已生产1710.076吨，已入库，待结算</t>
  </si>
  <si>
    <t>CG-GJ25S国贸岐云桂鑫螺纹0430QY</t>
  </si>
  <si>
    <t>【结算余款】合同1500.48吨，我司已付款1500.48吨，钢厂已生产1500.48吨，票未齐</t>
  </si>
  <si>
    <t>CG-GJ25Z上海钢银澎辉盘螺0227</t>
  </si>
  <si>
    <t>上海钢银电子商务股份有限公司</t>
  </si>
  <si>
    <t>【结算余款】合同吨位1004.322吨，我司已付款1004.322吨+承兑贴息金额，这部分余款就是贴息金额，实际无余款，实际入库：1004.322，待提完后实提多退少补</t>
  </si>
  <si>
    <t>广信系</t>
  </si>
  <si>
    <t>【结算余款】合同吨位1004.322吨，我司已付款1004.322吨+承兑贴息金额，贴息金额，实际无余款，实际入库：1004.322，待提完后实提多退少补</t>
  </si>
  <si>
    <t>CG-GJ25Z上海钢银澎辉盘螺0303-1</t>
  </si>
  <si>
    <t>【结算余款】合同吨位502.35吨，我司已付款502.35吨，实际入库：499.93，待提完后实提多退少补，实际无余款</t>
  </si>
  <si>
    <t>【结算余款】合同吨位502.35吨，我司已付款502.35吨，实际入库：499.93，待提完后实提多退少补</t>
  </si>
  <si>
    <t>CG-GJ25Z上海钢银澎辉盘螺0303-2</t>
  </si>
  <si>
    <t>CG-GJ25Z上海钢银钢坯0428</t>
  </si>
  <si>
    <t>【进项未齐】因付承兑，超付部分为贴息款，待进项发票核销，实际无余款</t>
  </si>
  <si>
    <t>CG-GJ25Z浙江航裕盘螺0114</t>
  </si>
  <si>
    <t>浙江航裕供应链管理有限公司</t>
  </si>
  <si>
    <t>【进项未齐】合同3000吨，已到货3000吨，进项发票待二次结算后开齐，实际无余款</t>
  </si>
  <si>
    <t>陈士虎</t>
  </si>
  <si>
    <t>CG-GJ25Z浙江誉鑫盘螺0324</t>
  </si>
  <si>
    <t>浙江誉鑫实业有限公司</t>
  </si>
  <si>
    <t>【进项未齐】合同1000吨，已交齐，部分付承兑有贴息，待进项发票开齐，实际无余款</t>
  </si>
  <si>
    <t>誉鑫实业[族群]</t>
  </si>
  <si>
    <t>CG-GJ25物产道富钢坯0417-DJ</t>
  </si>
  <si>
    <t>【待收据点实提】已交齐货物，待收据点实提</t>
  </si>
  <si>
    <t>CG-JS25Z誉鑫牌盘线0328</t>
  </si>
  <si>
    <t>【结算余款】合同吨位1000吨，实际入库998.236吨，承兑贴息部分款，待发票收到后，实际无余款</t>
  </si>
  <si>
    <t>【进项未齐】合同5000吨，我司已付款5000吨，交货4999.08吨，余款2815.2元待后续抵扣，此行为贴息款待发票核销</t>
  </si>
  <si>
    <t>CG-XM24Z本钢热卷美佟1119-EG</t>
  </si>
  <si>
    <t>【结算余款】合同1000吨，我司已付款1000吨，钢厂已发货987.68吨，货已交齐，待最终结算后确认真实余款并于新合同抵用</t>
  </si>
  <si>
    <t>较上期减少2890.34万元</t>
  </si>
  <si>
    <t>250410246</t>
  </si>
  <si>
    <t>扬州市秦邮特种金属材料有限公司</t>
  </si>
  <si>
    <t>【在途逾期】工厂已发货, 预计5/7陆续到江阴港</t>
  </si>
  <si>
    <t>【在途逾期】工厂已发货, 陆续卸货集港，下游交期5.31</t>
  </si>
  <si>
    <t>林子阳</t>
  </si>
  <si>
    <t>秦邮特种[族群]</t>
  </si>
  <si>
    <t>250411263</t>
  </si>
  <si>
    <t>AT20250418112-1</t>
  </si>
  <si>
    <t>福州市长乐区天龙翔贸易有限公司</t>
  </si>
  <si>
    <t>【在途逾期】工厂已发货, 预计陆续到常州港</t>
  </si>
  <si>
    <t>【在途逾期】工厂已发货, 预计陆续到常州港，下游交期6.15</t>
  </si>
  <si>
    <t>中新钢铁系</t>
  </si>
  <si>
    <t>AT20250425112-1</t>
  </si>
  <si>
    <t>【在途逾期】工厂已发货, 陆续卸货集港</t>
  </si>
  <si>
    <t>N25LJB/29-111HTW</t>
  </si>
  <si>
    <t>BAOGANG ZHAN BO INTERNATIONAL TRADE LIMITED</t>
  </si>
  <si>
    <t>【在途逾期】已集港待船靠泊装运，合同约定交期5.10，船名：MV ASP HOPE，预计17号靠泊</t>
  </si>
  <si>
    <t>邱斯维</t>
  </si>
  <si>
    <t>吕志荣</t>
  </si>
  <si>
    <t>已集港待船靠泊装运，合同约定交期5.10</t>
  </si>
  <si>
    <t>较上期增加203.57万元</t>
  </si>
  <si>
    <t>AT20250418112-2</t>
  </si>
  <si>
    <t>【在途逾期】合同6000吨，我司已全额付款，驳船运输，陆续装船运输中</t>
  </si>
  <si>
    <t>【在途逾期】合同6000吨，我司已全额付款，已全部产完，驳船运输，陆续装船运输中</t>
  </si>
  <si>
    <t>AT20250423112+AT20250423112-5</t>
  </si>
  <si>
    <t>【在途逾期】合同3万吨，我司已全额付款，驳船运输，陆续装船运输中</t>
  </si>
  <si>
    <t>【在途逾期】合同3万吨，我司已全额付款，已全部产完，内贸驳船运输中，待到港出具入库单后入库</t>
  </si>
  <si>
    <t>BZFF26</t>
  </si>
  <si>
    <t>霸州市富方金属制品有限公司</t>
  </si>
  <si>
    <t>【在途逾期】付款未到货金额为预付款金额，此票付预付款后15-20天备妥发货，已备妥宣船，集港中</t>
  </si>
  <si>
    <t>TXXGS-2504008</t>
  </si>
  <si>
    <t>【在途逾期】合同675吨，我司已付清货款，暂未校验发票，目前已全部集港，已根据仓库入库单进仓489.828吨，剩余部分直发码头，货代已提供入库单，本周内完成进仓。</t>
  </si>
  <si>
    <t>ZJD20250418006</t>
  </si>
  <si>
    <t>河北兆建金属制品有限公司</t>
  </si>
  <si>
    <t>【在途逾期】货物已备妥，集港中，已宣船龙达金鑫FU HUA，ETA Tianjin 18TH May,下游船期：不迟于6.10</t>
  </si>
  <si>
    <t>华隆控股[族群]</t>
  </si>
  <si>
    <t>ZJD20250418007</t>
  </si>
  <si>
    <t>ZXFX20250409063</t>
  </si>
  <si>
    <t>山东众鑫发板业有限公司</t>
  </si>
  <si>
    <t>【在途逾期】预计到货日期5.14，货已生产完，根据我司船期安排集港，销售端最迟装运期5.31</t>
  </si>
  <si>
    <t>厦门产业链服务部</t>
  </si>
  <si>
    <t>较上期增加1974.29万元</t>
  </si>
  <si>
    <t>CG-GF25Z东华国金热卷0217</t>
  </si>
  <si>
    <t>【结算余款】合同1008吨，我司已付全款，已入库1002.26吨，钢厂退款中</t>
  </si>
  <si>
    <t>魏漩</t>
  </si>
  <si>
    <t>朱锋</t>
  </si>
  <si>
    <t>CG-GF25Z日照集团冷成形0313</t>
  </si>
  <si>
    <t>【系统未平账】合同504吨，我司已付全款，钢厂已全部发货479.55吨，已入立峰库479.55吨</t>
  </si>
  <si>
    <t>【结算余款】合同504吨，我司已付全款，钢厂已全部发货479.55吨，已入立峰库479.55吨</t>
  </si>
  <si>
    <t>CG-GF25Z日照集团冷成形0402</t>
  </si>
  <si>
    <t>【系统未平账】合同504吨，我司已全款，钢厂已发货480.82吨，已到货480.82吨</t>
  </si>
  <si>
    <t>【结算余款】合同504吨，我司已全款，钢厂已发货480.82吨，已到货480.82吨</t>
  </si>
  <si>
    <t>CG-JS25Z东海国金带钢0410</t>
  </si>
  <si>
    <t>【未发货逾期】合同2038吨（已收到客户全款），我司付30%定金+1000吨货款，已提货1000吨，余下1000吨周五排产。</t>
  </si>
  <si>
    <t>CG-JS25Z丹阳龙江钢坯点价0226</t>
  </si>
  <si>
    <t>丹阳龙江钢铁有限公司</t>
  </si>
  <si>
    <t>【在途逾期】合同5000吨，已收货4999.48吨，等待客户收据</t>
  </si>
  <si>
    <t>刘婧</t>
  </si>
  <si>
    <t>解植帅</t>
  </si>
  <si>
    <t>龙江钢铁[族群]</t>
  </si>
  <si>
    <t>CG-JS25Z丹阳龙江钢坯自营0410</t>
  </si>
  <si>
    <t>【在途逾期】合同8000吨，我司已付全款，已发货7983.36吨，陆续发货中</t>
  </si>
  <si>
    <t>刘孟坤</t>
  </si>
  <si>
    <t>CG-JS25Z亚新钢坯自营0115</t>
  </si>
  <si>
    <t>【结算余款】待该供应商项下合同均完结后，一起提退款或下次合同抵用</t>
  </si>
  <si>
    <t>黄鑫鸣</t>
  </si>
  <si>
    <t>CG-JS25Z亚新钢坯自营0226</t>
  </si>
  <si>
    <t>【结算余款】余款，待下个合同抵用</t>
  </si>
  <si>
    <t>CG-JS25Z亚新钢坯自营0228</t>
  </si>
  <si>
    <t>CG-JS25Z唐银国金带钢0102</t>
  </si>
  <si>
    <t>【结算余款】合同2100吨，已到货1990.82吨，客户已提清，产生的余款要等承兑到期才能处理。</t>
  </si>
  <si>
    <t>CG-JS25Z天型国金带钢0220</t>
  </si>
  <si>
    <t>【结算余款】合同1020.6吨，我司已付全款，钢厂已发货1011.16吨，已到货1011.16吨</t>
  </si>
  <si>
    <t>CG-JS25Z天龙翔钢坯自营0312-1</t>
  </si>
  <si>
    <t>【已发货，合同转去国际部】合同6000吨，已付6000吨，此合同转去国际部印尼组操作，反馈已发货完毕</t>
  </si>
  <si>
    <t>CG-JS25Z宁波中拓钢坯点价0319</t>
  </si>
  <si>
    <t>宁波中拓供应链管理有限公司</t>
  </si>
  <si>
    <t>【在途逾期】合同3000吨，已到港2993.409吨，974.26吨待客户打款提货</t>
  </si>
  <si>
    <t>【在途逾期】合同3000吨，已到港2993.409吨，待客户收据</t>
  </si>
  <si>
    <t>CG-JS25Z徐钢钢坯自营0210</t>
  </si>
  <si>
    <t>江苏徐钢钢铁集团有限公司</t>
  </si>
  <si>
    <t>【在途逾期】合同5000吨，目前已发齐（4985.12吨），下家已赎货，待下家收据，系统入库过账</t>
  </si>
  <si>
    <t>徐钢钢铁集团</t>
  </si>
  <si>
    <t>CG-JS25Z杭钢敦富钢坯点价0418</t>
  </si>
  <si>
    <t>浙江杭钢敦富贸易有限公司</t>
  </si>
  <si>
    <t>【到货未到票】实际无余款，结算单价为3020元</t>
  </si>
  <si>
    <t>田晓玉</t>
  </si>
  <si>
    <t>李稳</t>
  </si>
  <si>
    <t>CG-JS25Z澳森线材0328Y</t>
  </si>
  <si>
    <t>辛集市澳森特钢集团有限公司</t>
  </si>
  <si>
    <t>【未发货逾期】合同1300吨，我司已放货1300吨，客户已全款，实提708吨，剩余592吨未实提完，实提完给收据</t>
  </si>
  <si>
    <t>孔德涛</t>
  </si>
  <si>
    <t>澳森集团</t>
  </si>
  <si>
    <t>CG-JS25Z澳森线材0331Y</t>
  </si>
  <si>
    <t>【未发货逾期】合同4357吨，钢厂已备好货，客户已回全款，未实提完，实提完给收据。</t>
  </si>
  <si>
    <t>CG-JS25Z澳森线材0409Y</t>
  </si>
  <si>
    <t>【结算余款】合同已完结，等待钢厂退款</t>
  </si>
  <si>
    <t>CG-JS25Z物产国际国金热卷0312</t>
  </si>
  <si>
    <t>物产中大国际贸易（舟山）有限公司</t>
  </si>
  <si>
    <t>【结算余款】合同1012吨，我司已全款，到货到票998.2吨，钢厂退款中</t>
  </si>
  <si>
    <t>【结算余款】合同1012吨，我司已全款，到货到票998.2吨，已新订货，待下周一付款抵用</t>
  </si>
  <si>
    <t>CG-JS25Z物产宁波钢坯自营0324ZX</t>
  </si>
  <si>
    <t>物产中大金属集团宁波贸易有限公司</t>
  </si>
  <si>
    <t>【货齐未结算】，合同5000吨，已发货5000.26吨，待点价结算</t>
  </si>
  <si>
    <t>冯熙</t>
  </si>
  <si>
    <t>CG-JS25Z物产宁波钢坯自营0325ZX</t>
  </si>
  <si>
    <t>【货齐未结算】，合同6000吨，已发货6001.83吨，待点价结算</t>
  </si>
  <si>
    <t>CG-JS25Z秦邮钢坯点价0109</t>
  </si>
  <si>
    <t>【余款】预计下个合同抵用</t>
  </si>
  <si>
    <t>CG-JS25Z秦邮钢坯自营0123</t>
  </si>
  <si>
    <t>CG-JS25Z秦邮钢坯自营0212</t>
  </si>
  <si>
    <t>【余款】实际余款479,876.16‬元，预计下个合同抵用</t>
  </si>
  <si>
    <t>CG-JS25Z秦邮钢坯自营0410</t>
  </si>
  <si>
    <t>【系统未平账】合同共6000吨，我司已付款6000吨，目前已发货3000吨东台，目前已入库，待过账，剩余3000吨转至国际部操作，届时进行系统转款</t>
  </si>
  <si>
    <t>CG-JS25Z贵航钢坯自营0324</t>
  </si>
  <si>
    <t>【在途逾期】合同5000吨，已发货4997.32吨，等待客户收据</t>
  </si>
  <si>
    <t>CG-JS25Z道富钢坯自营0325ZX</t>
  </si>
  <si>
    <t>【货齐未结算】合同5000吨，已发货4961.36吨，待点价结算</t>
  </si>
  <si>
    <t>CG-JS25Z金盛兰钢坯点价0108</t>
  </si>
  <si>
    <t>【余款】合同共15000吨，我司已付款15000吨，余款为124,897.8‬，预计本月内退款</t>
  </si>
  <si>
    <t>【余款】合同共15000吨，我司已付款15000吨，余款为124,897.8‬，退款函4.24日已发钢厂，目前未退款，预计本月内退款</t>
  </si>
  <si>
    <t>CG-KR25Z石钢圆钢0225</t>
  </si>
  <si>
    <t>石家庄钢铁有限责任公司</t>
  </si>
  <si>
    <t>【已收全款未提货】合同115.079吨，我司已承兑付款，业务反馈为工厂现货，可随时自提，下游已打款，预计本月中旬提清</t>
  </si>
  <si>
    <t>【已收全款未提货】合同115.079吨，我司已承兑付款，业务反馈为工厂现货，可随时自提，下游已打全款，预计本月19号提清</t>
  </si>
  <si>
    <t>CG-YZN25D正祥宁波杭钢加工0403-GD</t>
  </si>
  <si>
    <t>【货齐未结算】，合同2000吨，已发货2039.24吨，待点价结算</t>
  </si>
  <si>
    <t>较上期增加3433.02万元</t>
  </si>
  <si>
    <t>较上期增加6095.93万元</t>
  </si>
  <si>
    <t>DGM20250116中铁热卷1020吨-自营A-EG</t>
  </si>
  <si>
    <t>【结算余款】合同1020吨，我司已付款1020吨，钢厂已发货1007.9吨，货已交齐，结算单价已确认，货款进项发票已齐，运票未齐，预计产生结算余款51255.3元；拟于5月底抵扣使用</t>
  </si>
  <si>
    <t>【系统未平账】合同已完结，余款已抵扣，实际无逾期，进项运费发票未收齐，预计2025年6月30日收齐/校验平账</t>
  </si>
  <si>
    <t>DGM20250116中铁热卷2000吨-自营A</t>
  </si>
  <si>
    <t>【结算余款】合同2000吨，我司已付款2000吨，钢厂已发货1991.35吨，货已交齐，结算单价已确认，货款进项发票已齐，运票未开齐，预计产生结算余款49306.2元；拟于5月中旬前抵扣使用</t>
  </si>
  <si>
    <t>DGM250117中铁热卷1020吨(2501404)-自营</t>
  </si>
  <si>
    <t>【结算余款】合同1020吨，我司已付款1020吨，钢厂已发货1001.26吨，货已交齐，结算单价已确认，货款进项发票已齐，运票未开齐，预计产生结算余款74534.42元；拟于5月底抵扣使用</t>
  </si>
  <si>
    <t>DGM250117中铁热卷1020吨(点)-自营A-EG</t>
  </si>
  <si>
    <t>DGM2502纵横基料奥源8500吨A-EG</t>
  </si>
  <si>
    <t>【系统未平账】合同已完结，运费发票未开；预计2025年5月开具；</t>
  </si>
  <si>
    <t>周向君</t>
  </si>
  <si>
    <t>DGM250320纵横丰南热卷450-224A-EG</t>
  </si>
  <si>
    <t>【系统未平账】合同已完结，实际无逾期，运费票9301.32元未到，待收到运费票后转款，钢厂余款已抵扣。</t>
  </si>
  <si>
    <t>DGM250325新天钢乾晖冷轧1020-A（EG）</t>
  </si>
  <si>
    <t>天津市新天钢冷轧薄板有限公司</t>
  </si>
  <si>
    <t>【结算余款】合同1020吨，我司已付款1020吨，钢厂已发货991.715吨，票已开齐，余款574947.49元，计划在5月25日前新订货抵用</t>
  </si>
  <si>
    <t>DGM250326纵横丰南热卷510-4004A-EG</t>
  </si>
  <si>
    <t>【系统未平账】合同已完结，实际无逾期，运费票10422.93元未到，待收到运费票后转款，钢厂余款已抵扣。</t>
  </si>
  <si>
    <t>DGM250401纵横丰南热卷510-4065A-EG</t>
  </si>
  <si>
    <t>【系统未平账】合同已完结，实际无逾期，运费票10552.08元未到，待收到运费票后转款，钢厂余款已抵扣。</t>
  </si>
  <si>
    <t>DGM250407纵横丰南热卷600-4094A-EG</t>
  </si>
  <si>
    <t>【结算余款】合同已完结，进项发票未开齐，结算余款预计58861.79元，预计后续订货抵用；已同步暂押客户等额余款；</t>
  </si>
  <si>
    <t>DTGM241220乾印热卷13200-零售A-EG</t>
  </si>
  <si>
    <t>【系统未平账】【结算余款】合同已完结，进项发票未开齐，预计余款146582.39，预计于5月底前抵扣，无暂押客户等额余款</t>
  </si>
  <si>
    <t>DTGM250117中铁热卷2000吨-（DK）A-EG</t>
  </si>
  <si>
    <t>【系统未平账】合同已完结，运费发票未开；预计2025年6月开具；</t>
  </si>
  <si>
    <t>DTGM250122冠凯隆热卷-（540吨）（DK）A-EG</t>
  </si>
  <si>
    <t>DTGM2502热卷5000-奥源A-EG</t>
  </si>
  <si>
    <t>【系统未平账】合同已完结，运费发票未开齐，运票预计2025年5月开具；</t>
  </si>
  <si>
    <t>DTGM250320乾印热卷3万（框架）-0327自营100</t>
  </si>
  <si>
    <t>【结算余款】发货已完结，进项发票未开齐，结算余款预计于5月25日抵扣</t>
  </si>
  <si>
    <t>DTGM250320乾印热卷3万（框架）-自营3000A</t>
  </si>
  <si>
    <t>【结算余款】合同已完结，进项发票未开齐，结算余款预计于5月25日抵扣</t>
  </si>
  <si>
    <t>DTGM250320热轧8586吨（TG）-自营A</t>
  </si>
  <si>
    <t>浙江杭钢国贸有限公司</t>
  </si>
  <si>
    <t>【货未齐，票未齐】合同吨数为8586吨，已到货7853.96吨，货未到齐；结算未齐，发票未齐，实际余款待后期抵扣，我司已同步对压客户对等余款。</t>
  </si>
  <si>
    <t>DTGM2503年协纵横基料(奥源)1000吨A1-EG</t>
  </si>
  <si>
    <t>DTGM2503热卷1000-奥源A-EG</t>
  </si>
  <si>
    <t>DTQ20250228燕钢热卷690吨-A-EG</t>
  </si>
  <si>
    <t>【系统未平账】钢厂余款可转入超发合同，e钢系统未做转款平账，预计本月转款和校验平账；</t>
  </si>
  <si>
    <t>李芊卉</t>
  </si>
  <si>
    <t>DTQ20250303燕钢热卷410吨-A-EG</t>
  </si>
  <si>
    <t>DTQ20250303燕钢热卷480吨-A-EG</t>
  </si>
  <si>
    <t>DTQ20250303燕钢热卷620吨-A-EG</t>
  </si>
  <si>
    <t>DTQ20250306燕钢热卷300吨-A-EG</t>
  </si>
  <si>
    <t>DTQ20250306燕钢热卷500吨-A-EG</t>
  </si>
  <si>
    <t>DTQ20250312燕钢热卷400吨-A-EG</t>
  </si>
  <si>
    <t>DTQ20250312燕钢热卷680吨-A-EG</t>
  </si>
  <si>
    <t>DTQ20250319燕钢热卷350吨-A-EG</t>
  </si>
  <si>
    <t>DTQ20250320燕钢热卷360吨-A-EG</t>
  </si>
  <si>
    <t>DTQ20250321燕钢热卷2080吨-A-EG</t>
  </si>
  <si>
    <t>DTQ20250321燕钢热卷320吨-A-EG</t>
  </si>
  <si>
    <t>DTQ20250321燕钢热卷700吨-A-EG</t>
  </si>
  <si>
    <t>DTQ250116沧州中铁热卷-（540吨）A-EG</t>
  </si>
  <si>
    <t>DTQ250123东钢锌铝镁378-A-EG</t>
  </si>
  <si>
    <t>【未发货逾期】合同378吨，我司已付全款，钢厂已发货251.51吨，未生产126.49吨，此单系保证金逾期，对压客户加价费，业务反馈此单系由于钢厂生产问题，预计剩余货物解除，下周解决。</t>
  </si>
  <si>
    <t>DTQ250124纵横丰南热轧卷板–8000吨A-EG</t>
  </si>
  <si>
    <t>【系统未平账】合同已完结，实际无逾期，运费发票未收齐，预计5月15日前校验，钢厂余款已抵扣</t>
  </si>
  <si>
    <t>DTQ250126中重冷硬206-A-EG</t>
  </si>
  <si>
    <t>【系统未平账】合同已完结，实际无逾期，钢厂运票未开齐，预估25年06月底开（等待钢厂开票）</t>
  </si>
  <si>
    <t>DTQ250126沧州中铁热卷1000-A-EG</t>
  </si>
  <si>
    <t>2025-02-27</t>
  </si>
  <si>
    <t>【系统未平账】合同已完结，实际无逾期，钢厂运票未开，预估25年06月底开（等待钢厂开票）</t>
  </si>
  <si>
    <t>DTQ250207中铁热卷300-A-EG</t>
  </si>
  <si>
    <t>DTQ250210中铁热卷300-（DK）A-EG</t>
  </si>
  <si>
    <t>DTQ250213中铁热卷300-（DK）A-EG</t>
  </si>
  <si>
    <t>DTQ250213中铁热卷600-A-EG</t>
  </si>
  <si>
    <t>DTQ250217中铁热卷1030吨-自营A-EG</t>
  </si>
  <si>
    <t>【系统未平账】合同2000吨，我司已付款2000吨，钢厂已发货1937.80吨，货已交齐，结算单价已确认，进项发票已齐，运票未开齐，余款已使用，预计7月底平账。</t>
  </si>
  <si>
    <t>DTQ250217中铁热卷420-（DK）A-EG</t>
  </si>
  <si>
    <t>DTQ250218中重冷硬206-A-EG</t>
  </si>
  <si>
    <t>DTQ250218中重冷硬308-A-EG</t>
  </si>
  <si>
    <t>DTQ250218中铁热卷1000-A-EG</t>
  </si>
  <si>
    <t>DTQ250218中铁热卷300-A-EG</t>
  </si>
  <si>
    <t>DTQ250220中铁热卷1020吨-自营A-EG</t>
  </si>
  <si>
    <t>【结算余款】合同1020吨，我司已付款1020吨，钢厂已发货998.92吨，货已交齐，结算单价已确认，货票及运票未开齐，预计产生结算余款8.18万元；拟于5月底抵扣使用</t>
  </si>
  <si>
    <t>DTQ250221中铁热卷1000-A-EG</t>
  </si>
  <si>
    <t>DTQ250224中铁热卷1020吨-自营A-EG</t>
  </si>
  <si>
    <t>【系统未平账】合同1020吨，我司已付款1020吨，钢厂已发货994.28吨，货已交齐，结算单价已确认，进项发票及运票未开齐，余款已抵扣使用，预计7月底平账。</t>
  </si>
  <si>
    <t>【系统未平账】合同1020吨，我司已付款1020吨，钢厂已发货994.28吨，货已交齐，结算单价已确认，货款进项发票已齐，运票未校验，余款已抵扣使用，预计7月底平账。</t>
  </si>
  <si>
    <t>DTQ250225中重冷硬310-（DK）A-EG</t>
  </si>
  <si>
    <t>DTQ250227中重冷硬308-A-EG</t>
  </si>
  <si>
    <t>DTQ250228中重冷硬206-A-EG</t>
  </si>
  <si>
    <t>DTQ250303中重冷硬206-A-EG（3007）</t>
  </si>
  <si>
    <t>DTQ250303中重冷硬206-A-EG（3008）</t>
  </si>
  <si>
    <t>DTQ250303中铁热卷900-A-EG</t>
  </si>
  <si>
    <t>DTQ250306中重冷硬205-A-EG</t>
  </si>
  <si>
    <t>DTQ250312中铁热卷300-（DK）A-EG</t>
  </si>
  <si>
    <t>DTQ250319中重冷硬206-A-EG</t>
  </si>
  <si>
    <t>DTQ250319中重冷硬206-A-EG（3045）</t>
  </si>
  <si>
    <t>DTQ250319中铁热卷108-A-EG</t>
  </si>
  <si>
    <t>【结算余款】合同已完结，运票未到未转款，结算余款17311.98元等待后续抵扣；</t>
  </si>
  <si>
    <t>DTQ250321中重冷硬206-A-EG</t>
  </si>
  <si>
    <t>【系统未平账】合同已完结，实际无逾期，钢厂运票未齐，预估25年06月底开（等待钢厂开票）</t>
  </si>
  <si>
    <t>DTQ250321中铁热卷500-A-EG</t>
  </si>
  <si>
    <t>【未发货逾期】直发合同500吨，我司已付款500吨，491.96吨已发运（汽运直发），已发齐，下游客户已支付对应合同全额货款，暂未回收收货收据，系统未入库；</t>
  </si>
  <si>
    <t>【结算余款】合同已完结，运票未到未转款，结算余款40015.92元等待后续抵扣；</t>
  </si>
  <si>
    <t>DTQ250322安丰镀锌516-003A-EG</t>
  </si>
  <si>
    <t>【未发货逾期】直发合同516吨，我司已付款516吨，钢厂已生产466.93吨，未生产49.07吨；客户已回清全款</t>
  </si>
  <si>
    <t>DTQ250323国丰镀锌506-301A-EG</t>
  </si>
  <si>
    <t>【未发货逾期】直发合同，下游客户已支付对应合同全额货款，部分货物暂未提货，已对压相应余款；</t>
  </si>
  <si>
    <t>DTQ250324中重冷硬206-A-EG</t>
  </si>
  <si>
    <t>DTQ250325安丰镀锌1010.5-003A-EG</t>
  </si>
  <si>
    <t>DTQ250326中重冷硬206-A-EG</t>
  </si>
  <si>
    <t>DTQ250327中重冷硬206-A-EG</t>
  </si>
  <si>
    <t>DTQ250328国丰轧硬1000-自营A-EG</t>
  </si>
  <si>
    <t>轧硬卷板</t>
  </si>
  <si>
    <t>【未发货逾期】直发合同，下游客户已支付对应合同全额货款，货物暂未提货，已对压相应余款；</t>
  </si>
  <si>
    <t>DTQ250331中重冷硬1300-自营A-EG</t>
  </si>
  <si>
    <t>【未发货逾期】直发合同1300吨，我司已付款1300吨，钢厂已生产1285.74吨，未生产14.26吨；其中已生产货物有1285.74吨已发运（汽运直发），下游客户已支付对应合同全额货款，已对压相应余款，暂未回收收货收据，系统未入库；</t>
  </si>
  <si>
    <t>DTQ250331中重冷硬206-A-EG</t>
  </si>
  <si>
    <t>DTQ250401中重冷硬206-A-EG</t>
  </si>
  <si>
    <t>DTQ250402东钢锌铝镁1470吨-自营A-EG</t>
  </si>
  <si>
    <t>【系统未平账】合同已完结，实际无逾期，发票未收齐，预计5月底收齐校验平账；</t>
  </si>
  <si>
    <t>DTQ250402中重冷硬206-A-EG</t>
  </si>
  <si>
    <t>DTQ250402中重冷硬206-A-EG（4029）</t>
  </si>
  <si>
    <t>DTQ250408海南永蓝热卷600-（DK）A-EG</t>
  </si>
  <si>
    <t>【未发货逾期】直发合同600吨，我司已付款600吨，钢厂已生产551.33吨，客户已提货，钢厂未发货48吨，未生产部分客户已回齐货款</t>
  </si>
  <si>
    <t>【结算余款】合同已完结，运票未到未转款，结算余款26335.53元等待后续抵扣；</t>
  </si>
  <si>
    <t>DTQ2504燕钢热卷1000-自营A-EG</t>
  </si>
  <si>
    <t>李扬</t>
  </si>
  <si>
    <t>DTQR20250410太行花纹卷306吨A-EG</t>
  </si>
  <si>
    <t>【未发货逾期】直发合同306，我司已付款306吨，钢厂已生产284.72吨，钢厂未生产重量21吨。客户已回齐全款</t>
  </si>
  <si>
    <t>DTQR221125承钢热卷1008-淄博锦杭A-GD</t>
  </si>
  <si>
    <t>【结算余款】系统体现钢厂余款为钢厂返利冲红金额7845.6元，待后续业务抵扣，时间待定</t>
  </si>
  <si>
    <t>许程远</t>
  </si>
  <si>
    <t>DTQR241209中重冷硬1000-金属A（EG）</t>
  </si>
  <si>
    <t>【系统未平账】合同已完结，实际无逾期，运票已收齐，运费待转款待记账</t>
  </si>
  <si>
    <t>DTQR241212沧州中铁热卷3000-厦门国贸A-EG</t>
  </si>
  <si>
    <t>DTQR241216沧州中铁热卷1000-金属2323A（E</t>
  </si>
  <si>
    <t>【系统未平账】合同已完结，实际无逾期，进项发票未收齐，预计2025年5月30日收齐/校验平账</t>
  </si>
  <si>
    <t>【系统未平账】合同已完结，实际无逾期，进项运费发票未收齐，预计2025年6月30日收齐/校验平账</t>
  </si>
  <si>
    <t>DTQR241230沧州中铁热卷2000-金属1071A（E</t>
  </si>
  <si>
    <t>【结算余款】实际余款49036.5，预计后续抵扣；合同已完结，实际无逾期，钢厂运票未开，预估25年05月底开（等待钢厂开票）；</t>
  </si>
  <si>
    <t>DTQR2500304热卷1000-中铁A-EG</t>
  </si>
  <si>
    <t>DTQR2500331热卷1000-中铁永蓝A-EG</t>
  </si>
  <si>
    <t>【系统未平账】【结算余款】合同已完结，发票未开齐，余款金额为未到运票。运票预计2025年6月开具；</t>
  </si>
  <si>
    <t>DTQR2500401热卷510-中铁永蓝A-EG</t>
  </si>
  <si>
    <t>DTQR250108沧州中铁热卷600-金属1197A（EG</t>
  </si>
  <si>
    <t>【结算余款】实际余款45392.4，预计后续抵扣；合同已完结，实际无逾期，钢厂运票未开，预估25年05月底开（等待钢厂开票）；</t>
  </si>
  <si>
    <t>DTQR250109沧州中铁热卷2000-厦门国贸A-EG</t>
  </si>
  <si>
    <t>2025-02-12</t>
  </si>
  <si>
    <t>DTQR250109沧州中铁热卷510-金属1240A（EG</t>
  </si>
  <si>
    <t>【结算余款】实际余款38404.7，预计后续抵扣；合同已完结，实际无逾期，钢厂运票未开，预估25年05月底开（等待钢厂开票）；</t>
  </si>
  <si>
    <t>DTQR250110沧州中铁热卷1000-厦门国贸A-EG</t>
  </si>
  <si>
    <t>DTQR250110沧州中铁热卷2000-金属1264A（E</t>
  </si>
  <si>
    <t>DTQR250110沧州中铁热卷3000-金属1260A（E</t>
  </si>
  <si>
    <t>【结算余款】实际余款12893.82，预计后续抵扣；合同已完结，实际无逾期，钢厂运票未开，预估25年05月底开（等待钢厂开票）；</t>
  </si>
  <si>
    <t>DTQR250110沧州中铁（金属-金裕）热卷600-国贸A</t>
  </si>
  <si>
    <t>DTQR250113沧州中铁热卷2000-厦门国贸A-EG</t>
  </si>
  <si>
    <t>DTQR250113沧州中铁热卷300-金属1304A（EG</t>
  </si>
  <si>
    <t>【结算余款】实际余款19804.29，预计后续抵扣；合同已完结，实际无逾期，钢厂运票未开，预估25年05月底开（等待钢厂开票）；</t>
  </si>
  <si>
    <t>DTQR250113沧州中铁热卷540-厦门国贸A-EG</t>
  </si>
  <si>
    <t>DTQR250114沧州中铁热卷1010-厦门国贸A-EG</t>
  </si>
  <si>
    <t>DTQR250114沧州中铁热卷3000-自营1340A（E</t>
  </si>
  <si>
    <t>【结算余款】实际余款29939.95，预计后续抵扣；合同已完结，实际无逾期，钢厂运票未开，预估25年05月底开（等待钢厂开票）；</t>
  </si>
  <si>
    <t>DTQR250114沧州中铁热卷3000-自营1346A.（</t>
  </si>
  <si>
    <t>【结算余款】实际余款4416.29，预计后续抵扣；合同已完结，实际无逾期，钢厂运票未开，预估25年05月底开（等待钢厂开票）；</t>
  </si>
  <si>
    <t>DTQR250115中重冷硬1020-国贸A-EG</t>
  </si>
  <si>
    <t>DTQR250116中铁热卷540-013A-EG</t>
  </si>
  <si>
    <t>【结算余款】合同已完结，进项发票未开齐，结算余款预计45524.59元，预计后续订货抵用；未押客户等额余款；</t>
  </si>
  <si>
    <t>DTQR250117中铁热卷1620-356A-EG</t>
  </si>
  <si>
    <t>【结算余款】合同已完结，进项发票未开齐，结算余款预计124129.11元，预计后续订货抵用；客户尚未回清，未押客户等额余款；</t>
  </si>
  <si>
    <t>DTQR250117中铁热卷2000-419A-EG</t>
  </si>
  <si>
    <t>【结算余款】合同已完结，进项发票未开齐，结算余款预计174170元，预计后续订货抵用；已同步暂押客户等额余款；</t>
  </si>
  <si>
    <t>DTQR250117纵横丰南热卷118-364A-EG</t>
  </si>
  <si>
    <t>【系统未平账】合同已完结，实际无逾期，运费票3661.76元未到，待收到运费票后转款，钢厂余款已抵扣。</t>
  </si>
  <si>
    <t>DTQR250122热卷1000-中铁A-EG</t>
  </si>
  <si>
    <t>DTQR250206中铁热卷300-016A-EG</t>
  </si>
  <si>
    <t>【系统未平账】合同已完结，实际无逾期，运费票22818.12元未到，待收到运费票后转款，钢厂余款已抵扣。</t>
  </si>
  <si>
    <t>DTQR250206沧州中铁热卷300-自营2017A（EG</t>
  </si>
  <si>
    <t>【结算余款】实际余款24075.68，预计后续抵扣；合同已完结，实际无逾期，钢厂运票未开，预估25年05月底开（等待钢厂开票）；</t>
  </si>
  <si>
    <t>DTQR250206热镀卷234吨-首业A-EG</t>
  </si>
  <si>
    <t>热镀锌卷</t>
  </si>
  <si>
    <t>【在途逾期】合同234吨，我司已付款234吨，钢厂已发货219.73吨，219.73吨已入系统,剩余4.23吨汽运车号京MPD910</t>
  </si>
  <si>
    <t>【在途逾期】合同234吨，我司已付款234吨，钢厂已发货223.69吨，219.73吨已入系统,剩余4.23吨汽运车号京MPD910，后续转火运至大花岭；</t>
  </si>
  <si>
    <t>2025-03-29</t>
  </si>
  <si>
    <t>DTQR250207沧州中铁热卷600-自营2045A（EG</t>
  </si>
  <si>
    <t>【结算余款】实际余款50769.95，预计后续抵扣；合同已完结，实际无逾期，钢厂运票未开，预估25年05月底开（等待钢厂开票）；</t>
  </si>
  <si>
    <t>DTQR250210沧州中铁热卷2000-自营2076A（E</t>
  </si>
  <si>
    <t>【结算余款】实际余款556.5，预计后续抵扣；合同已完结，实际无逾期，钢厂运票未开，预估25年05月底开（等待钢厂开票）；</t>
  </si>
  <si>
    <t>DTQR250212沧州中铁热卷2000-自营2128A（E</t>
  </si>
  <si>
    <t>DTQR250213沧州中铁热卷1000-自营2145A（E</t>
  </si>
  <si>
    <t>【结算余款】实际余款8767.24，预计后续抵扣；合同已完结，实际无逾期，钢厂运票未开，预估25年05月底开（等待钢厂开票）；</t>
  </si>
  <si>
    <t>DTQR250214中铁热卷1000吨-（DK）A-EG</t>
  </si>
  <si>
    <t>DTQR250214中铁热卷1000吨-（DK）A-EG-1</t>
  </si>
  <si>
    <t>DTQR250214冷轧卷80吨-上海岳冶-重庆A-EG</t>
  </si>
  <si>
    <t>【在途逾期】合同80吨，我司已付款80吨，钢厂已发货68.21吨，32.26吨已入系统,剩余35.95吨在途；</t>
  </si>
  <si>
    <t>【在途逾期】合同80吨，我司已付款80吨，钢厂已发货68.21吨，45.03吨已入系统,剩余23.18吨在途，预计5.25前客户回款并提货；</t>
  </si>
  <si>
    <t>DTQR250214沧州中铁热卷1000-自营2160A（E</t>
  </si>
  <si>
    <t>【结算余款】实际余款27190.81，预计后续抵扣；合同已完结，实际无逾期，钢厂运票未开，预估25年05月底开（等待钢厂开票）；</t>
  </si>
  <si>
    <t>DTQR250214纵横丰南热卷300-127A-EG</t>
  </si>
  <si>
    <t>【系统未平账】合同已完结，实际无逾期，运费票5938.8元未到，待收到运费票后转款，钢厂余款已抵扣。</t>
  </si>
  <si>
    <t>DTQR250217沧州中铁热卷1000-自营2202A（E</t>
  </si>
  <si>
    <t>【结算余款】实际余款34235.68，预计后续抵扣；合同已完结，实际无逾期，钢厂运票未开，预估25年05月底开（等待钢厂开票）；</t>
  </si>
  <si>
    <t>DTQR250218中铁冷硬760-A-EG</t>
  </si>
  <si>
    <t>DTQR250218中铁热卷2000吨-（DK）A-EG</t>
  </si>
  <si>
    <t>DTQR250224安丰镀锌430-003A-EG</t>
  </si>
  <si>
    <t>【系统未平账】合同已完结，实际无逾期，待钢厂开票。</t>
  </si>
  <si>
    <t>DTQR250224沧州中铁热卷1000-自营2397A（E</t>
  </si>
  <si>
    <t>【结算余款】实际余款83597，预计后续抵扣；合同已完结，实际无逾期，钢厂运票未开，预估25年05月底开（等待钢厂开票）；</t>
  </si>
  <si>
    <t>DTQR250224纵横丰南热卷600-285A-EG</t>
  </si>
  <si>
    <t>【系统未平账】合同已完结，实际无逾期，运费票12426.96元未到，待收到运费票后转款，钢厂余款已抵扣。</t>
  </si>
  <si>
    <t>DTQR250225安丰镀锌1010.5-003A-EG</t>
  </si>
  <si>
    <t>DTQR250225新天钢（启润金属）冷轧1020-A（EG</t>
  </si>
  <si>
    <t>【未发货逾期】剩余100多吨内部交易端的收据未登记入库</t>
  </si>
  <si>
    <t>DTQR250226中铁热卷2000吨-（DK）A-EG</t>
  </si>
  <si>
    <t>DTQR250226热轧3000吨-永初A-EG</t>
  </si>
  <si>
    <t>【未交货逾期】合同3000吨，我司已付款3000吨，钢厂已发货3000.59吨，1690.64吨已入系统,剩余货物待客户回款直发确认收据（新兆合仓库非签约）；</t>
  </si>
  <si>
    <t>DTQR250228中重冷硬606-A-EG</t>
  </si>
  <si>
    <t>DTQR2502314燕钢热卷2000-A</t>
  </si>
  <si>
    <t>【在途逾期】出厂2019.57吨，有发货明细，未结算无余款，预计下周回收收据</t>
  </si>
  <si>
    <t>【在途逾期】出厂2019.57吨，有发货明细，未结算无余款，收据已发给客户待客户用印，预计下周回收</t>
  </si>
  <si>
    <t>吴智强</t>
  </si>
  <si>
    <t>唐立强</t>
  </si>
  <si>
    <t>DTQR2502上丰/安丰/迪源线材10000-A（EG）</t>
  </si>
  <si>
    <t>【结算余款】余款7944.17，等待5月新付款抵用，下游同步压余款</t>
  </si>
  <si>
    <t>刘洋</t>
  </si>
  <si>
    <t>DTQR250302安丰镀锌1010.5-003A-EG</t>
  </si>
  <si>
    <t>DTQR250304中铁热卷1000-066A-EG</t>
  </si>
  <si>
    <t>【结算余款】合同已完结，进项发票未开齐，结算余款预计38508.15元，预计后续订货抵用；已同步暂押客户等额余款；</t>
  </si>
  <si>
    <t>DTQR250304纵横丰南热卷450-083A-EG</t>
  </si>
  <si>
    <t>【系统未平账】合同已完结，实际无逾期，运费票9003.75元未到，待收到运费票后转款，钢厂余款已抵扣。</t>
  </si>
  <si>
    <t>DTQR250306上海首钢冷轧卷900吨-亿创特A-EG</t>
  </si>
  <si>
    <t>【在途逾期】合同900吨，我司已付款900吨，钢厂已发货878.73吨，848.71吨已入系统,剩余13.82吨船号鑫圣9，16.2吨汽运，待配船</t>
  </si>
  <si>
    <t>【在途逾期】合同900吨，我司已付款900吨，钢厂已发货878.73吨，862.53吨已入系统,剩余16.2吨汽运，待配船</t>
  </si>
  <si>
    <t>DTQR250310晋钢昊晟丰螺纹20000-A（EG）</t>
  </si>
  <si>
    <t>【系统未录入】分批付款，已到货，收货收据6128472.37元待录入</t>
  </si>
  <si>
    <t>贺浩</t>
  </si>
  <si>
    <t>DTQR250311沧州中铁热卷1000-自营3113A（E</t>
  </si>
  <si>
    <t>【未发货逾期】我司已付1000吨全款，已出厂997.01吨,客户已回全款，客户收据收齐后入库</t>
  </si>
  <si>
    <t>DTQR250311沧州中铁热卷2000-自营3116A（E</t>
  </si>
  <si>
    <t>【未发货逾期】我司已付2000吨全款，已出厂1993.43吨，客户收据收齐后入库；客户已回清款</t>
  </si>
  <si>
    <t>【结算余款】实际余款2164.52，预计后续抵扣；合同已完结，实际无逾期，钢厂运票未开，预估25年05月底开（等待钢厂开票）；</t>
  </si>
  <si>
    <t>DTQR250311纵横丰南热卷450-134A-EG</t>
  </si>
  <si>
    <t>【结算余款】合同已完结，进项发票未开齐，结算余款预计36268.14元，预计后续订货抵用；已同步暂押客户等额余款；</t>
  </si>
  <si>
    <t>DTQR250312中铁热卷1000-134A-EG</t>
  </si>
  <si>
    <t>【结算余款】合同已完结，进项发票未开齐，结算余款预计41858.4元，预计后续订货抵用；已同步暂押客户等额余款；</t>
  </si>
  <si>
    <t>DTQR250313中铁热卷3000吨-（DK）A-EG</t>
  </si>
  <si>
    <t>DTQR250314沧州中铁热卷5000-自营3161A（新</t>
  </si>
  <si>
    <t>【未发货逾期】我司已付5000吨全款，已出厂4894.33吨，客户已回全款，剩余客户收据收齐后入库</t>
  </si>
  <si>
    <t>DTQR250314热卷1000-中铁A-EG</t>
  </si>
  <si>
    <t>【系统未平账】【结算余款】合同已完结，发票未开齐，38008.11元为预估余款、剩余金额为未到运票。余款计划抵扣使用，运票预计2025年5月开具；</t>
  </si>
  <si>
    <t>DTQR250314燕钢热卷390吨-A(EG)</t>
  </si>
  <si>
    <t>【结算余款】合同390吨，我司已付款390吨，钢厂已发货386.43吨，货已交齐，进项发票已开齐，预计产生结算余款12667.35元；计划新订货抵用；另已同步暂押客户等额余款；</t>
  </si>
  <si>
    <t>周璇</t>
  </si>
  <si>
    <t>牛帅</t>
  </si>
  <si>
    <t>DTQR250319国丰镀锌1019-901A-EG</t>
  </si>
  <si>
    <t>DTQR250319沧州中铁热卷3000-自营3188A（E</t>
  </si>
  <si>
    <t>【未发货逾期】我司已付3000吨全款，已出厂2974.16吨，客户收据收齐后入库；客户已回清款</t>
  </si>
  <si>
    <t>DTQR250319燕钢热卷390吨-A(EG)</t>
  </si>
  <si>
    <t>【结算余款】合同390吨，我司已付款390吨，钢厂已发货379.91吨，货已交齐，进项发票已开齐，预计产生结算余款35096.45元，另已同步暂押客户等额余款；</t>
  </si>
  <si>
    <t>DTQR250320中铁热卷1000吨-（DK）A-EG</t>
  </si>
  <si>
    <t>DTQR250320中铁热卷2000-207A-EG</t>
  </si>
  <si>
    <t>【结算余款】已货齐。直发合同2000吨，我司已付款2000吨，已发货1993.34吨，客户收据未提供，系统收据未做，进项票未开，运票未开，预计产生余款21811.5元，预计5月底抵扣</t>
  </si>
  <si>
    <t>DTQR250320沧州中铁热卷2000-自营3208A（E</t>
  </si>
  <si>
    <t>【未发货逾期】我司已付2000吨全款，已出厂1988.4吨，客户收据收齐后入库；客户已回清款</t>
  </si>
  <si>
    <t>【系统未平账】合同已完结，实际无逾期，余款已抵扣，钢厂运票未开，预估25年05月底开（等待钢厂开票）；</t>
  </si>
  <si>
    <t>DTQR250320沧州中铁热卷3000-自营3205A（E</t>
  </si>
  <si>
    <t>【未发货逾期】我司已付3000吨全款，已出厂2953.66吨，客户收据收齐后入库；客户已回清款</t>
  </si>
  <si>
    <t>DTQR250324云泽螺纹-A</t>
  </si>
  <si>
    <t>【结算余款】实际发货989.26吨，收据已回收未入系统，余款194838.2，下游同步压余款，余款等待钢厂月底结算退款</t>
  </si>
  <si>
    <t>李志伟</t>
  </si>
  <si>
    <t>DTQR250324太行热卷592.07吨(DK)A-EG</t>
  </si>
  <si>
    <t>【未发货逾期】直发合同592.07，我司已付款592.07吨，钢厂已生产504.15吨，客户已提货，钢厂未生产重量88吨，未生产部分客户已回齐货款</t>
  </si>
  <si>
    <t>【未发货逾期】直发合同592.07，我司已付款592.07吨，钢厂已生产536.01吨，钢厂未生产重量56吨。客户已回齐全款</t>
  </si>
  <si>
    <t>DTQR250324太行热卷花纹卷748吨A-EG</t>
  </si>
  <si>
    <t>【未发货逾期】直发合同748吨，我司已付款748吨，钢厂已生产628.35吨，未生产120吨；未提货部分未回款</t>
  </si>
  <si>
    <t>【未发货逾期】直发合同748吨，我司已付款748吨，钢厂已生产678.19吨，未生产70吨；客户已回齐全款</t>
  </si>
  <si>
    <t>DTQR250324永蓝热卷3000-自营3274A（EG）</t>
  </si>
  <si>
    <t>【结算余款】已货齐。直发合同3000吨，我司已付款3000吨，已发货2982.03吨，客户收据未提供，系统收据未做，进项票未开，运票未开，预计产生余款47146.74元，预计6月底抵扣</t>
  </si>
  <si>
    <t>【结算余款】实际余款46317.45，预计后续抵扣；系统收据未做，钢厂运票未开，预估25年06月底开（等待钢厂开票）；</t>
  </si>
  <si>
    <t>DTQR250324永蓝热卷770-自营3284A（EG）</t>
  </si>
  <si>
    <t>【结算余款】已货齐。直发合同770吨，我司已付款770吨，已发货762.26吨，客户收据未提供，系统收据未做，进项票未开，运票未开，预计产生余款47504.48元，预计6月底抵扣</t>
  </si>
  <si>
    <t>DTQR250324燕钢热卷690吨-A(EG)</t>
  </si>
  <si>
    <t>【结算余款】合同690吨，我司已付款690吨，钢厂已发货655.86吨，货已交齐，进项发票已开齐，预计产生结算余款119660.7元；计划新订货抵用；另已同步暂押客户等额余款；</t>
  </si>
  <si>
    <t>【结算余款】已货齐。直发合同4000吨，我司已付款4000吨，已发货3993吨，客户收据未提供，系统收据未做，进项票未开，运票未开，预计产生余款4202.08元，预计6月底抵扣</t>
  </si>
  <si>
    <t>DTQR250326东华热卷3009吨-自营A-EG</t>
  </si>
  <si>
    <t>【未发货逾期】我司已付3009吨全款，已出厂2816.77吨，剩余货物预计5.15日前交齐，客户收据收齐后入库；客户已回清款</t>
  </si>
  <si>
    <t>【未发货逾期】我司已付3009吨全款，已出厂2930.55吨，已货齐，进项票未开，预计产生余款257316，拟于5月底付款抵扣。客户货物收齐后提供收据；客户已回清款</t>
  </si>
  <si>
    <t>DTQR250327永蓝热卷1000吨-（DK）A-EG</t>
  </si>
  <si>
    <t>【系统未平账】【结算余款】合同已完结，发票未开齐，61482.22元为预估余款、剩余金额为未到运票。余款计划后续新订货抵用，运票预计2025年6月开具；</t>
  </si>
  <si>
    <t>DTQR250327永蓝热卷600-自营4046A-EG</t>
  </si>
  <si>
    <t>【未发货逾期】直发合同600吨，我司已付款600吨，已发货267.63吨，剩余332.37吨未交货，预计下周交齐；客户已回清货款</t>
  </si>
  <si>
    <t>DTQR250328中重冷硬1290-A-EG</t>
  </si>
  <si>
    <t>DTQR250331东华普碳1003吨-自营A-EG</t>
  </si>
  <si>
    <t>【未发货逾期】我司已付1003吨全款，已出厂833.88吨，剩余货物预计5.15前发齐，客户收据收齐后入库；客户已回清款</t>
  </si>
  <si>
    <t>【未发货逾期】我司已付1003吨全款，已出厂833.88吨，剩余货物预计5.23前发齐，客户收据收齐后入库；客户已回清款</t>
  </si>
  <si>
    <t>DTQR250331永蓝热卷3000-自营4075A-EG</t>
  </si>
  <si>
    <t>【结算余款】已货齐。直发合同3000吨，我司已付款3000吨，已发货2983.47吨，客户收据未提供，系统收据未做，进项票未开，运票未开，预计产生余款42912.89元，预计6月底抵扣</t>
  </si>
  <si>
    <t>DTQR250401永蓝热卷2000吨-（DK）A-EG</t>
  </si>
  <si>
    <t>【未发货逾期】合同2000吨，我司已付全款，目前已全部分货，其中已入库1817.88吨（货权直接入的内部交易第二端)，在途146.74吨，未出厂30吨。</t>
  </si>
  <si>
    <t>【未发货逾期】合同2000吨，我司已付全款，目前已全部分货，其中已入库1817.88吨（货权直接入的内部交易第二端)，在途146.74吨</t>
  </si>
  <si>
    <t>DTQR250401珂艾热卷1020吨-A-EG</t>
  </si>
  <si>
    <t>【系统未平账】合同已完结，实际无逾期，运费发票未收齐，预计5月底收齐校验平账；</t>
  </si>
  <si>
    <t>DTQR250402永蓝热卷1000-自营4145A-EG</t>
  </si>
  <si>
    <t>【结算余款】已货齐。直发合同1000吨，我司已付款1000吨，已发货979.49吨，客户收据未提供，系统收据未做，进项票未开，运票未开，预计产生余款67683元，预计6月底抵扣</t>
  </si>
  <si>
    <t>DTQR250405云泽线材-A（EG）</t>
  </si>
  <si>
    <t>【结算余款】实际发货493.16吨，收据已回收未入系统，余款46936，下游同步压余款，余款等待钢厂月底结算退款</t>
  </si>
  <si>
    <t>DTQR250407永蓝热卷2000-自营4171A-EG</t>
  </si>
  <si>
    <t>【未发货逾期】直发合同2000吨，我司已付款2000吨，已发货1453.59吨，剩余546.41吨未交货，预计下周交齐；客户已回清货款</t>
  </si>
  <si>
    <t>DTQR250407燕阳冷硬卷1500吨-自营A-EG</t>
  </si>
  <si>
    <t>【结算余款】合同1500吨，我司已付款1500吨，钢厂已发货1514.44吨，货已交齐，收据未录入系统，进项票已开齐，需对钢厂补款50467.8</t>
  </si>
  <si>
    <t>DTQR250408永蓝热卷600-自营4180A-EG</t>
  </si>
  <si>
    <t>【结算余款】已货齐。系统收据未做，进项票未开，运票未开，预计产生余款19215.9元，预计6月底抵扣</t>
  </si>
  <si>
    <t>DTQR250408燕钢热卷330吨-A(EG)</t>
  </si>
  <si>
    <t>【结算余款】合同360吨，我司已付款360吨，钢厂已发货350.07吨，货已交齐，进项发票未开齐，预计产生结算余款34814.58元；计划新订货抵用；另已同步暂押客户等额余款；</t>
  </si>
  <si>
    <t>DTQR250409永蓝热卷2000-自营4191A-EG</t>
  </si>
  <si>
    <t>【结算余款】已货齐。系统收据未做，进项票未开，运票未开，预计产生余款47539.48元，预计6月底抵扣</t>
  </si>
  <si>
    <t>DTQR250409永蓝热卷2000-自营4198A-EG</t>
  </si>
  <si>
    <t>【未发货逾期】直发合同2000吨，我司已付款2000吨，已发货1774.48吨，剩余225.52吨未交货，预计下周交齐；客户已回清货款</t>
  </si>
  <si>
    <t>DTQR250410永蓝热卷2000-自营4226A-EG</t>
  </si>
  <si>
    <t>【结算余款】已货齐。系统收据未做，进项票未开，运票未开，预计产生余款652.64元，预计6月底抵扣</t>
  </si>
  <si>
    <t>DTQR250410永蓝热卷2040-自营4217A-EG</t>
  </si>
  <si>
    <t>【结算余款】已货齐。已发货2025.03吨，系统收据未做，进项票未开，运票未开，预计产生余款99265.51元，预计6月底抵扣</t>
  </si>
  <si>
    <t>DTQR250411永蓝热卷2000-自营4247A-EG</t>
  </si>
  <si>
    <t>【未发货逾期】直发合同2000吨，我司已付款2000吨，已发货1687.83吨，剩余312.17吨未交货，预计下周交齐；客户已回清货款</t>
  </si>
  <si>
    <t>DTQR250411永蓝热卷2000-自营4252A-EG</t>
  </si>
  <si>
    <t>较上期增加29.78万元</t>
  </si>
  <si>
    <t>DTGM2504山东钢铁型钢2000-投资A-EG</t>
  </si>
  <si>
    <t>山东钢铁股份有限公司莱芜分公司</t>
  </si>
  <si>
    <t>【未到货逾期】内部交易合同，货物已到，暂未入系统</t>
  </si>
  <si>
    <t>DTGM2504山东钢铁型钢5000-投资A-EG</t>
  </si>
  <si>
    <t>DTQ202503太行冷成形钢卷-（7500吨）A-EG</t>
  </si>
  <si>
    <t>【未到货逾期】合同已完结，钢厂结算吨数7449.2吨，下游回清合同全款并实提7393.55吨，剩余部分待提货后回收收据。合同余款已抵扣</t>
  </si>
  <si>
    <t>DTQ202504太行冷成形钢卷-（7500吨）A-EG</t>
  </si>
  <si>
    <t>【未到货逾期】合同已完结，钢厂结算吨数6872.11吨，下游回清合同金额并实提5469.4吨，剩余部分待提货后回收收据。合同余款5888550.45预计5.25抵扣</t>
  </si>
  <si>
    <t>【未到货逾期】合同已完结，钢厂结算吨数6872.11吨，下游回清合同金额并实提6280.03吨，剩余部分待提货后回收收据。合同余款5888550.45预计5.25抵扣</t>
  </si>
  <si>
    <t>【结算余款】合同已完结，钢厂结算吨数6872.11吨，下游回清合同金额并实提5469.4吨，剩余部分待提货后回收收据。合同余款5888550.45预计5.25抵扣</t>
  </si>
  <si>
    <t>DTQ202504太行热卷-（4500吨）A-EG</t>
  </si>
  <si>
    <t>【未到货逾期】合同已完结，钢厂结算吨数4695.13吨，下游回清合同金额并实提3905.48吨，剩余部分待提货后回收收据。合同余款849303.22预计5.25抵扣</t>
  </si>
  <si>
    <t>【未到货逾期】合同已完结，钢厂结算吨数4695.13吨，下游回清合同金额并实提4501.7吨，剩余部分待提货后回收收据。合同余款849303.22预计5.25抵扣</t>
  </si>
  <si>
    <t>【结算余款】合同已完结，钢厂结算吨数4695.13吨，下游回清合同金额并实提3905.48吨，剩余部分待提货后回收收据。合同余款849303.22预计5.25抵扣</t>
  </si>
  <si>
    <t>DTQ202504太行（金属）冷成形钢卷-（2500吨）A-</t>
  </si>
  <si>
    <t>【结算余款】合同已完结，钢厂结算吨数2425.62吨，下游回清合同金额并提清，合同余款1463116.95预计5.25抵扣</t>
  </si>
  <si>
    <t>DTQ202504太行（金属）热卷-（1500吨）AEG</t>
  </si>
  <si>
    <t>【结算余款】合同已完结，钢厂结算吨数1525.95吨，下游回清合同金额并提清。合同余款412580.85预计5.25抵扣</t>
  </si>
  <si>
    <t>DTQ202504德龙热卷-（5000吨）A-EG</t>
  </si>
  <si>
    <t>【结算余款】合同已完结，进项发票发票已开齐，结算余款1987019.40元，于5月8日已向钢厂出具退款申请函，预计5月30日退回余款，有下游对应押款。</t>
  </si>
  <si>
    <t>蒋秋月</t>
  </si>
  <si>
    <t>DTQ250220（001）太行热卷-600吨（DK）A-E</t>
  </si>
  <si>
    <t>【未到货逾期】合同吨数600吨，下游回清全款并实提508.92吨，计划督促客户下周提清</t>
  </si>
  <si>
    <t>DTQ250220（011037）太行冷成形钢卷-671.5</t>
  </si>
  <si>
    <t>【未到货逾期】结算吨数653.9吨，下游回清全款并实提524.14吨，计划督促客户下周提清，钢厂余款已抵扣</t>
  </si>
  <si>
    <t>DTQ250221（006）太行冷成形钢卷-364吨（DK）</t>
  </si>
  <si>
    <t>【未到货逾期】结算吨数355.19吨，下游回清全款并实提308.03吨，计划督促客户下周提清，钢厂余款已抵扣</t>
  </si>
  <si>
    <t>DTQ250226明星（太行）线材1000吨-自营A-EG</t>
  </si>
  <si>
    <t>邯郸市明星金属制品有限公司</t>
  </si>
  <si>
    <t>【未到货逾期】合同吨数1000吨，下游回清全款并实提955.64吨，已催提清</t>
  </si>
  <si>
    <t>DTQ250306（006）太行冷成形钢卷-1837.5吨（</t>
  </si>
  <si>
    <t>【未到货逾期】合同吨数1837.5吨，下游回清全款并实提1598.05吨，计划督促客户下周提清，钢厂余款已抵扣</t>
  </si>
  <si>
    <t>【结算余款】合同已发齐，进项票未到，余款已抵扣</t>
  </si>
  <si>
    <t>DTQ250313（005）太行热轧花纹卷板-334吨（DK</t>
  </si>
  <si>
    <t>【未到货逾期】结算吨数326.34吨，下游回清全款并实提292.25吨，计划督促客户下周提清，钢厂余款已抵扣</t>
  </si>
  <si>
    <t>DTQ250313（013）太行冷成形钢卷-633吨（DK）</t>
  </si>
  <si>
    <t>【未到货逾期】结算数量622.28吨，下游回清全款并实提598.81吨，计划督促客户下周提清，钢厂余款已抵扣</t>
  </si>
  <si>
    <t>DTQ250314普阳热卷-（2000吨）A-EG</t>
  </si>
  <si>
    <t>【逾期未发货】合同2000吨，我司付款2000吨，钢厂发货1856.86吨，下游暂未结算。剩余144吨为定轧产品已生产、待发运，5月9日已完成分货，预计周末发出</t>
  </si>
  <si>
    <t>【逾期未发货】合同2000吨，我司付款2000吨，钢厂发货1983.64吨，货物汽运在途未入库，下游暂未结算。</t>
  </si>
  <si>
    <t>DTQ250322金鼎中板-（3000吨）A-EG</t>
  </si>
  <si>
    <t>金鼎钢铁集团有限公司</t>
  </si>
  <si>
    <t>【结算余款】合同3000吨，我司付款3000吨，钢厂发货2982.54吨，下游均已回清全款，钢厂余款待抵扣或退回。</t>
  </si>
  <si>
    <t>金鼎系</t>
  </si>
  <si>
    <t>DTQ250401（003）太行热轧卷板-696吨（DK）A</t>
  </si>
  <si>
    <t>【未到货逾期】合同吨数696吨，下游回清全款并实提422.32吨，计划督促客户下周提清，钢厂未结算</t>
  </si>
  <si>
    <t>DTQ250401（006）太行热轧卷板-541吨（DK）A</t>
  </si>
  <si>
    <t>【未到货逾期】合同已完结，钢厂结算吨数516.53吨，下游回清合同全款并实提298.75吨，剩余部分待提货后回收收据。合同余款已抵扣</t>
  </si>
  <si>
    <t>DTQ250407金鼎高线-（1500吨）A-EG</t>
  </si>
  <si>
    <t>金鼎重工有限公司</t>
  </si>
  <si>
    <t>【未到货逾期】合同1500吨，我司已付款1500吨，钢厂已生产1499.14吨，客户已回清全款并提货1499.14吨，其中825吨收据待回收。未发货货物我司已收取下游客户对应全额货款;</t>
  </si>
  <si>
    <t>【未到货逾期】合同1500吨，我司已付款1500吨，钢厂已生产1499.14吨，客户已回清全款并提货1499.14吨，其中800吨收据未到。未发货货物我司已收取下游客户对应全额货款;</t>
  </si>
  <si>
    <t>DTQ250409太行冷成形钢卷（远期）-500吨A-EG</t>
  </si>
  <si>
    <t>【未到货逾期】合同已完结，钢厂结算吨数497.33吨，下游回清结算金额并实提266.34吨，剩余部分待提货后回收收据。合同余款9798.9预计5.25抵扣</t>
  </si>
  <si>
    <t>【结算余款】合同已完结，钢厂结算吨数497.33吨，下游回清结算金额并实提266.34吨，剩余部分待提货后回收收据。合同余款9798.9预计5.25抵扣</t>
  </si>
  <si>
    <t>DTQ250410（007013）太行热轧花纹卷板-918吨</t>
  </si>
  <si>
    <t>【未到货逾期】合同已完结，钢厂结算吨数883.13吨，下游回清合同金额并实提849.4吨。待回收收据，钢厂余款已抵扣</t>
  </si>
  <si>
    <t>DTQ250410（009）太行冷成形钢卷-2176吨（DK</t>
  </si>
  <si>
    <t>【未到货逾期】合同吨数2176吨，下游回清全款并实提1907.61吨，已催提清</t>
  </si>
  <si>
    <t>DTQ250413（006）太行热轧卷板-306吨（DK）A</t>
  </si>
  <si>
    <t>【结算余款】合同306吨，下游已回清全款提货，待回收收据，余款已抵扣</t>
  </si>
  <si>
    <t>【未到货逾期】合同已完结，钢厂结算吨数1770.79吨，下游回清结算金额并实提1674.16吨，剩余部分待提货后回收收据。合同余款2068101.72元预计5.25抵扣</t>
  </si>
  <si>
    <t>【未到货逾期】合同已完结，钢厂结算吨数1584.87吨，下游回清结算金额并实提947.04吨，剩余部分待提货后回收收据。合同余款196639.38预计5.25抵扣</t>
  </si>
  <si>
    <t>DTQR250114普钢高线-自营A-EG</t>
  </si>
  <si>
    <t>【结算余款】合同1000吨，我司已付款1000吨，钢厂已生产1000吨，客户已回清全款并提货984.04吨，剩余金额待抵扣或退回。未发货货物我司已收取下游客户对应全额货款;</t>
  </si>
  <si>
    <t>【结算余款】合同1000吨，我司已付款1000吨，钢厂已生产1000吨，客户已回清全款并提货984.04吨，余款预计下周一前退回。未发货货物我司已收取下游客户对应全额货款;</t>
  </si>
  <si>
    <t>天津长材事业二部</t>
  </si>
  <si>
    <t>DGK240830高义带钢2.5万吨自营A-EG</t>
  </si>
  <si>
    <t>【结算余款】合同已完结，进项发票已开齐校验，结算余款270787.38；已同步暂押客户等额余款；下游客户天地合，锁单业务钢厂回复需再提两车货才可申请退款</t>
  </si>
  <si>
    <t>较上期减少2639.97万元</t>
  </si>
  <si>
    <t>DGK250107高义全品种3.4万-（L）A-EG</t>
  </si>
  <si>
    <t>【结算余款】合同3.4万吨，我司付款1亿，系统到货29889.12，进项发票未齐。客户已回清全款，待本月开票结算后申请退款</t>
  </si>
  <si>
    <t>DGK250122带钢2500-厦门国贸（BFGY）YS(E</t>
  </si>
  <si>
    <t>【结算余款】合同已完结，进项发票已开齐校验，结算余款42197.77于5.8号已出退款申请；已同步暂押客户等额余款</t>
  </si>
  <si>
    <t>DGM250219高义全品种3.4万-（L）A-EG</t>
  </si>
  <si>
    <t>【未发货逾期】合同3.4万吨，我司付款1亿，下游款已收齐，系统已到货12390.1吨，剩6100万已销售，客户暂未提货</t>
  </si>
  <si>
    <t>DGM250313高义全品种3.4万-（L）A-EG</t>
  </si>
  <si>
    <t>【未发货逾期】合同3.4万吨，我司付款1亿，目前均已自营订货，款已收齐客户暂未提货</t>
  </si>
  <si>
    <t>DGM250326高义带钢2000吨-A（EG）</t>
  </si>
  <si>
    <t>【结算余款】合同已完结，进项发票已开齐校验，结算余款1488649.92；已同步暂押客户等额余款，余款后续发货继续使用</t>
  </si>
  <si>
    <t>DGM250326高义带钢2000吨HF-A（EG）</t>
  </si>
  <si>
    <t>【结算余款】合同2000吨，我司付款2000吨，系统已到货1979.22吨，结算余款762596.3拟继续发货使用，客户已同步回款</t>
  </si>
  <si>
    <t>DGM250326高义带钢4500吨-A（EG）</t>
  </si>
  <si>
    <t>【结算余款】合同已完结，进项发票已开齐校验，结算余款1639578.6；已同步暂押客户等额余款，余款后续发货继续使用</t>
  </si>
  <si>
    <t>DTQ20250117晋钢螺纹钢5000吨-A</t>
  </si>
  <si>
    <t>【结算余款】晋钢冬储业务，目前合同已完结，进项发票已开齐待校验，余款已发271.676吨待入库，已同步暂押客户等额余款</t>
  </si>
  <si>
    <t>侯伟中</t>
  </si>
  <si>
    <t>【结算余款】合同签约1万吨，2月25日付款1000万，对应实提3086.68，剩余余款继续提货使用，已对应暂扣下游余款</t>
  </si>
  <si>
    <t>DTQ250303高义带钢7500吨-A</t>
  </si>
  <si>
    <t>【结算余款】合同7500吨，系统入库6102.96吨，预计产生余款248034.16元，已同步暂押客户回款，后续继续发货使用</t>
  </si>
  <si>
    <t>金昊</t>
  </si>
  <si>
    <t>DTQ250312高义线材10000吨-A</t>
  </si>
  <si>
    <t>【系统未录入】分批付款，3月12号上款1000万，对应该部分客户对应款项已回，还有350.12吨的收据未入系统，4月23号上款1000万暂未到期</t>
  </si>
  <si>
    <t>DTQ250313湖北线材5000吨-A</t>
  </si>
  <si>
    <t>【系统未录入】合同5000吨，客户实提合计1538.4吨，系统已入540.08吨 ，998.32吨未入系统。</t>
  </si>
  <si>
    <t>DTQ250326高义带钢3000吨-A</t>
  </si>
  <si>
    <t>【结算余款】合同已完结，已入系统2998.18吨，余款已提240.08吨未入系统，结算余款878548.72，客户货款已回清，已同步暂押客户回款，后续继续发货使用</t>
  </si>
  <si>
    <t>【结算余款】合同已完结，已入系统2998.18吨，结算余款111250.12，客户货款已回清，已同步暂押客户回款，后续继续发货使用</t>
  </si>
  <si>
    <t>DTQ250401高义带钢3000吨-A（HY）</t>
  </si>
  <si>
    <t>【结算余款】合同已完结，进项发票已开齐校验，结算余款1019563.8，余款已发货274.44吨待系统入库，已同步暂押客户等额余款。</t>
  </si>
  <si>
    <t>【结算余款】合同已完结，进项发票已开齐校验，结算余款39813，已同步暂押客户等额余款。</t>
  </si>
  <si>
    <t>DTQ250401高义带钢6600吨-A（PJ）</t>
  </si>
  <si>
    <t>【结算余款】合同已完结，合同6600吨，系统已入7091.08吨，已同步暂押客户回款，后续继续发货使用</t>
  </si>
  <si>
    <t>【结算余款】合同已完结，合同6600吨，系统已入7091.08吨，余款175446.77元，已同步暂押客户回款，后续继续发货使用</t>
  </si>
  <si>
    <t>DTQR250102高义带钢8000吨（长协国贸）-眷广-A</t>
  </si>
  <si>
    <t>【结算余款】合同已完结，合同8000吨，已实提7966.42吨，预计产生余款41574.47元，已同步暂押客户回款，后续继续发货使用</t>
  </si>
  <si>
    <t>DTQR250114高义全品种3.4万-（L）A-EG</t>
  </si>
  <si>
    <t>【系统未录入】【结算余款】合同3.4万吨，我司付款1亿，系统到货28,416.380，进项发票未齐。客户已回清全款，实际未发货金额为2489381.23，待本月结算后申请退款（3,543,375.39待系统转款平账）</t>
  </si>
  <si>
    <t>DTQR250403晋钢钢卷1500吨-A（EG）</t>
  </si>
  <si>
    <t>【系统未录入】合同1500吨，我司付款1500吨，系统已到货1397.75吨，还有68.575吨未入系统，待结算后抵扣余款</t>
  </si>
  <si>
    <t>较上期减少52.72万元</t>
  </si>
  <si>
    <t>DTGM250124纵横热卷14000-自营A-EG</t>
  </si>
  <si>
    <t>DTGM250207纵横热卷5000-自营A-EG</t>
  </si>
  <si>
    <t>DTGM250219热轧1.19万（TG）-自营A</t>
  </si>
  <si>
    <t>【结算余款】实际到货9953.62吨，货已到齐；结算未齐，发票未齐，实际余款待后期抵扣，我司已同步对压客户对等余款。</t>
  </si>
  <si>
    <t>DTGM250224纵横热卷2000-自营A-EG</t>
  </si>
  <si>
    <t>较上期增加3903.08万元</t>
  </si>
  <si>
    <t>较上期减少357.52万元</t>
  </si>
  <si>
    <t>DCQ24水钢建材1115A-鑫智成-e</t>
  </si>
  <si>
    <t>余款4897.31同步扣留客户，待钢厂退款</t>
  </si>
  <si>
    <t>莫延庄</t>
  </si>
  <si>
    <t>曾庆波</t>
  </si>
  <si>
    <t>DGM24九江钢坯1111A-自营-E</t>
  </si>
  <si>
    <t>【结算余款】采购合同未点价，按期货3092测算，下浮270-140月差+70运费-10元移仓，发货9873.36吨，结算金额27072753.12 ，余款6927246.88</t>
  </si>
  <si>
    <t>【结算余款】采购合同未点价，按期货3100测算，下浮270-140月差+70运费-10元移仓，发货9873.36吨，结算金额27151740.00 ，余款6848260.00</t>
  </si>
  <si>
    <t>DGM25九江卷板0213A-自营-1</t>
  </si>
  <si>
    <t>【结算余款】合同吨数5000吨，实际发货4994.64吨，部分实提按照销售单价维护，系统余款显示不一致。另外按照期货hc2510 价格3206单价核算本合同，预估结算余款为154万元。-李晓宇</t>
  </si>
  <si>
    <t>DGM25九江卷板0213A-自营-2</t>
  </si>
  <si>
    <t>【结算余款】合同吨数2万吨，实际发货19988.3吨，部分实提按照销售单价维护，系统余款显示不一致。另外按照期货hc2510 价格3206单价核算本合同，预估结算余款为648万元。-李晓宇</t>
  </si>
  <si>
    <t>DGM25九江卷板0228A-自营-1</t>
  </si>
  <si>
    <t>【结算余款】合同吨数5000吨，实际发货4995.72吨，部分实提按照销售单价维护，系统余款显示不一致。另外按照期货hc2510 价格3206单价核算本合同，预估结算余款为162万元。-李晓宇</t>
  </si>
  <si>
    <t>DGM25九江卷板0228A-自营-2</t>
  </si>
  <si>
    <t>【结算余款】合同吨数5000吨，实际发货4991.06吨，部分实提按照销售单价维护，系统余款显示不一致。另外按照期货hc2510 价格3206单价核算本合同，预估结算余款为159万元。-李晓宇</t>
  </si>
  <si>
    <t>DGM25九江卷板0313A-自营-1</t>
  </si>
  <si>
    <t>【结算余款】合同吨数1万吨，实际发货10084.72吨，部分实提按照销售单价维护，系统余款显示不一致。另外按照期货hc2510 价格3206单价核算本合同，预估结算余款为311.6万元。-李晓宇</t>
  </si>
  <si>
    <t>DGM25九江卷板0313A-自营-2</t>
  </si>
  <si>
    <t>【结算余款】合同吨数2万吨，实际发货19,983.240，溢短装余款是59704元，部分实提按照销售单价维护，系统余款显示不一致。另外按照期货hc2510 价格3206单价核算本合同，预估结算余款为627.4万元。-李晓宇</t>
  </si>
  <si>
    <t>DGM25徐钢钢坯0314A-华菱</t>
  </si>
  <si>
    <t>湖南华菱资源贸易有限公司</t>
  </si>
  <si>
    <t>【未发货逾期】合同5000吨，我司已付款5000吨，因变更材质生产较晚，目前已生产完成，装货中</t>
  </si>
  <si>
    <t>【未发货逾期】合同5000吨，已发货4986.54吨，在途，预估余款41995.2</t>
  </si>
  <si>
    <t>DGM25贵航钢坯0417A-中航矿产-点价</t>
  </si>
  <si>
    <t>中航国际矿产资源有限公司</t>
  </si>
  <si>
    <t>【结算余款】合同吨数5千吨，实际发货5001.94吨，未点价未结算，预估余款148万</t>
  </si>
  <si>
    <t>DGM25贵航钢坯0418A-杭钢外贸-点价</t>
  </si>
  <si>
    <t>杭州杭钢对外经济贸易有限公司</t>
  </si>
  <si>
    <t>【结算余款】发齐货5001.29吨，未点价完成未结算</t>
  </si>
  <si>
    <t>【结算余款】发齐货5001.29吨，未点价完成未结算，预估余款148.5万</t>
  </si>
  <si>
    <t>DGM25钢坯0410A-物产舟山-点价</t>
  </si>
  <si>
    <t>【未发货逾期】合同2000吨，已发货2034.72吨，已入库，未结算，预估余款59万</t>
  </si>
  <si>
    <t>DGM25韶钢钢坯0325A-中南</t>
  </si>
  <si>
    <t>广东中南钢铁股份有限公司</t>
  </si>
  <si>
    <t>【结算余款】已发齐货，余款约9000元待退款</t>
  </si>
  <si>
    <t>【结算余款】已发齐货，余款约9000元待抵用</t>
  </si>
  <si>
    <t>DGQ23马钢长协线材11A-千千钢</t>
  </si>
  <si>
    <t>马钢（广州）钢材加工有限公司</t>
  </si>
  <si>
    <t>【结算余款】25年4月上账23年10/11月钢厂返差，待供应商退款我司，同步未返客户退差。</t>
  </si>
  <si>
    <t>【结算余款】25年4月上账23年10/11月钢厂返差，预估5月底可退款我司，同步未返客户退差。</t>
  </si>
  <si>
    <t>林雅雯</t>
  </si>
  <si>
    <t>DGQ24翅冀型钢12A-子钢-E</t>
  </si>
  <si>
    <t>【结算余款】合同吨数为2160吨，已发货1901.813吨，系统已实提1901.813吨，剩余部分已沟通取消，余款待新签约合同抵用。销售端已回清货款</t>
  </si>
  <si>
    <t>钟丽妹</t>
  </si>
  <si>
    <t>DGQ24翅冀型钢12A-日盛系-E</t>
  </si>
  <si>
    <t>【结算余款】合同吨数7440吨，已发货7,016.828吨，已结算6618.488吨，另已到结算期3月上旬吨结算有误在修改。销售端已回清货款。</t>
  </si>
  <si>
    <t>【结算余款】合同已结算齐，7,016.828吨，结算余款需要转款至11A，11A目前钢厂尚未提供齐结算，未确定转款金额，待提交转款432440.91。</t>
  </si>
  <si>
    <t>DGQ24萍钢建材长协01A-九江萍钢</t>
  </si>
  <si>
    <t>【结算余款】钢厂退差未完成，同步压客户款项，计划5月转板材</t>
  </si>
  <si>
    <t>【结算余款】钢厂退差未完成，同步压客户款项，计划5月转板材，已确定出转款函</t>
  </si>
  <si>
    <t>张晓斌</t>
  </si>
  <si>
    <t>DGQ24萍钢建材长协02A-九江萍钢</t>
  </si>
  <si>
    <t>2024-03-18</t>
  </si>
  <si>
    <t>DGQ24萍钢建材长协03A-九江萍钢</t>
  </si>
  <si>
    <t>2024-04-18</t>
  </si>
  <si>
    <t>DGQ25翅冀牌型钢02A-福建-1</t>
  </si>
  <si>
    <t>【未发货逾期】合同量5000吨，已发4656.94吨，已到货4,526.66吨，在途130.28吨，其余350吨待钢厂排产发货。</t>
  </si>
  <si>
    <t>【未发货逾期】合同量5000吨，已发4656.94吨，已到货4656.94吨，其余350吨待钢厂排产发货。</t>
  </si>
  <si>
    <t>DGQ25翅冀牌型钢03A-福建</t>
  </si>
  <si>
    <t>【未发货逾期】合同量1.2万吨，已发8150.28
 吨，已到货6,659.440吨，在途1490.85吨，其余3850吨待钢厂排产发货。</t>
  </si>
  <si>
    <t>【未发货逾期】合同量1.2万吨，已发9446.74吨，已到货8150.28吨，在途1068.72吨，其余550吨待钢厂排产发货。</t>
  </si>
  <si>
    <t>DGQ25翅冀牌型钢04A-福建</t>
  </si>
  <si>
    <t>【未发货逾期】合同量1.02万吨，已发5511.28吨，已到货2623.02吨，已发余下量在途，其余4700吨待钢厂排产发货。</t>
  </si>
  <si>
    <t>【未发货逾期】合同量3070吨，已发货636.98吨，均在途，其余约2430吨待钢厂排产发货。</t>
  </si>
  <si>
    <t>DGS24翅冀型钢12A-祺超-E</t>
  </si>
  <si>
    <t>【结算余款】合同1320吨，我司已付款1320吨，钢厂已发货685.883吨，货已交齐，结算单价未确认，进项发票未开齐，预计产生结算余款9万元；计划在5月20日前新订货抵用；另已同步暂押客户等额余款；</t>
  </si>
  <si>
    <t>DGS25翅冀牌型钢01A-建一-2</t>
  </si>
  <si>
    <t>【结算余款】合同1000吨，我司已付款1000吨，已发货484.66吨，剩余部分已取消。实际采购合同签约10080吨，其中9080吨销售给源港，剩余1000吨作为敞口，目前已发齐11517吨，其中11032吨销售给源港，484吨作为敞口。实际已发清。</t>
  </si>
  <si>
    <t>DGS25翅冀牌型钢02A-建一-2</t>
  </si>
  <si>
    <t>【结算余款】合同1000吨，我司已付款1000吨，已发货583.4吨，剩余部分已取消。实际采购合同签约11070吨，其中1070吨销售给源港，剩余1000吨作为敞口，目前已发齐12326.6吨，其中11743吨销售给源港，583吨作为敞口。实际已发清。</t>
  </si>
  <si>
    <t>DHN24翅冀型钢12A-源港系-E</t>
  </si>
  <si>
    <t>【结算余款】合同已完结，进项发票发票已开齐，结算余款32万元，于4月30日已向钢厂出具退款申请函，预计5月16日退回余款。</t>
  </si>
  <si>
    <t>【结算余款】合同已完结，进项发票发票已开齐，结算余款32万元，于4月30日已向钢厂出具退款申请函，预计5月底退回余款。</t>
  </si>
  <si>
    <t>GD-DCQ23水钢0101A-东华通业</t>
  </si>
  <si>
    <t>2023-03-13</t>
  </si>
  <si>
    <t>【结算余款】合同已完结，进项发票发票已开齐，结算余款18.57万元。未向钢厂出具退款申请函，没有具体退款时间，已同步暂押客户等额余款</t>
  </si>
  <si>
    <t>梁节</t>
  </si>
  <si>
    <t>GD-DCQ24水钢建材0122A-益金园</t>
  </si>
  <si>
    <t>2024-04-01</t>
  </si>
  <si>
    <t>【结算余款】合同已完结，进项发票发票已开齐，结算余款1.13万元。未向钢厂出具退款申请函，没有具体退款时间，已同步暂押客户等额余款</t>
  </si>
  <si>
    <t>GD-DCQ24水钢建材0317A-锐诚</t>
  </si>
  <si>
    <t>2024-06-15</t>
  </si>
  <si>
    <t>【结算余款】合同已完结，进项发票发票已开齐，结算余款0.05万元。未向钢厂出具退款申请函，没有具体退款时间，已同步暂押客户等额余款</t>
  </si>
  <si>
    <t>GD-DCQ24水钢建材0725A-华成</t>
  </si>
  <si>
    <t>2024-10-10</t>
  </si>
  <si>
    <t>余款2830.77同步扣留客户，待钢厂退款</t>
  </si>
  <si>
    <t>较上期增加1118.54万元</t>
  </si>
  <si>
    <t>DGM25宁钢热卷04A-东南（广东流向）-E</t>
  </si>
  <si>
    <t>【在途逾期】产完7444.208吨，在途808.437（船名：华夏96），还有257.38吨在驿烽顺码头。预计5/20之前全部送到。</t>
  </si>
  <si>
    <t>【在途逾期】产完7444.208吨，入库7186.928，还有257.28吨在驿烽顺码头。预计5/20之前全部送到。</t>
  </si>
  <si>
    <t>DGM25宝钢牌电镀锌0120A-定价E</t>
  </si>
  <si>
    <t>电镀锌钢板</t>
  </si>
  <si>
    <t>【未发货逾期】合同500吨，我司已付款500吨，直发到客户处，钢厂已生产514.33吨，已变更514.33吨 ，已入库361.8吨，其余催促钢厂发货，预计5月中完成发货及返单</t>
  </si>
  <si>
    <t>DGM25宝钢牌线材0306A-拓展-自营</t>
  </si>
  <si>
    <t>【在途逾期】订22500，已产出22335.578，已入库15270.086，部分货物钢厂已发到正在签约的新仓库阔道，签完转货权</t>
  </si>
  <si>
    <t>DGM25西安宝钢牌电镀锌-0225A-E</t>
  </si>
  <si>
    <t>【未发货逾期】合同500吨，我司已付款500吨，钢厂已生产433.17吨，预计5月中旬全部产出，客户端货款已收齐</t>
  </si>
  <si>
    <t>DGM25鞍钢热卷长协04A-沈阳鞍钢</t>
  </si>
  <si>
    <t>沈阳鞍钢国际贸易有限公司</t>
  </si>
  <si>
    <t>【结算余款】结算余款销售端同步压款，预计5月底订货抵用</t>
  </si>
  <si>
    <t>DGQ24兆日热卷09A-滔业</t>
  </si>
  <si>
    <t>【结算余款】客户对压余款；已准备退款资料交由钢厂走流程。钢厂反馈已完成线下签字，持续跟进中</t>
  </si>
  <si>
    <t>【结算余款】客户对压余款；已准备退款资料交由钢厂走流程。钢厂反馈已完成线下签字，持续跟进中.预计下周可退款完毕</t>
  </si>
  <si>
    <t>DGQ24广西翅冀型钢12A-东南-E(黑料)</t>
  </si>
  <si>
    <t>【结算余款】已发货989.08吨，货已交齐，已结算完，余款待新合同付款抵用，同步压客户余款</t>
  </si>
  <si>
    <t>DGQ24萍钢中板长协12A-东南-E</t>
  </si>
  <si>
    <t>2025-01-20</t>
  </si>
  <si>
    <t>【结算余款】客户对压余款，待钢厂最终结算转出华东部新合同抵用，钢厂反馈7月清账后可退</t>
  </si>
  <si>
    <t>曲成龙</t>
  </si>
  <si>
    <t>DGQ25三宝热卷01A-瑞邦-E</t>
  </si>
  <si>
    <t>【结算余款】我司已付款2113吨，钢厂已发货2023.74吨，货已交齐，发票高开6071.22元，暂未修正。余款待开齐后新合同付款抵用，同步压客户余款</t>
  </si>
  <si>
    <t>DGQ25三宝热卷03A-瑞邦-E</t>
  </si>
  <si>
    <t>【结算余款】我司已付款6024吨，钢厂已发货5957.52吨，货已交齐，余款今日抵用189w，剩余待新合同付款抵用，同步压客户余款</t>
  </si>
  <si>
    <t>DGQ25三宝热卷04A-瑞邦-E</t>
  </si>
  <si>
    <t>【结算余款】我司已付款2016吨，钢厂已发货1954.67吨，货已交齐，余款待新合同付款抵用，同步压客户余款</t>
  </si>
  <si>
    <t>DGQ25燕钢牌热轧卷0411A</t>
  </si>
  <si>
    <t>【在途逾期】中涌19已发船，预计5.17到码头共216.69吨</t>
  </si>
  <si>
    <t>何嘉琦</t>
  </si>
  <si>
    <t>DGS24首钢酸洗汽车钢1231A-采销锁定-拓展</t>
  </si>
  <si>
    <t>【结算余款】合同1560.54吨，我司已付款1560.54吨，钢厂已发货1560.54吨，货已交齐，进项发票已齐，预计产生结算余款6,370.24元；
计划在6月初新订货抵用（5月底钢厂全部释放返利）；另已同步暂押客户等额余款；</t>
  </si>
  <si>
    <t>【结算余款】合同1560.54吨，我司已付款1560.54吨，钢厂已发货1560.54吨，货已交齐，进项发票已齐，预计产生结算余款6,370.24元；计划在6月初新订货抵用（5月底钢厂全部释放返利）；另已同步暂押客户等额余款；</t>
  </si>
  <si>
    <t>【在途逾期】订5020吨，已发货4299.32吨，已入库3606.48吨，钢厂代办运输，在途船皖创业1289，催货中</t>
  </si>
  <si>
    <t>合创润部</t>
  </si>
  <si>
    <t>DGH25柳钢牌中厚板0307A-本部</t>
  </si>
  <si>
    <t>柳州钢铁股份有限公司</t>
  </si>
  <si>
    <t>一般强度船板</t>
  </si>
  <si>
    <t>【在途逾期】货已生产完毕，等拼船配送，预计本月到货平账</t>
  </si>
  <si>
    <t>【在途逾期】货已生产完毕，正在装船，预计本月到货平账</t>
  </si>
  <si>
    <t>陈旭纯</t>
  </si>
  <si>
    <t>柳钢系</t>
  </si>
  <si>
    <t>较上期增加3178.92万元</t>
  </si>
  <si>
    <t>DCQ24水钢建材1010A-中鑫辰铭成都-e</t>
  </si>
  <si>
    <t>2025-02-08</t>
  </si>
  <si>
    <t>【结算余款】合同已完结，进项发票已开齐，结算余款3.2万元，预计2个月内提交退款申请，同步扣留客户款项。</t>
  </si>
  <si>
    <t>姚思芸</t>
  </si>
  <si>
    <t>DCQ24萍钢建材长协12A-钧宸国际-e</t>
  </si>
  <si>
    <t>【结算余款】合同已完结，进项发票已收齐，结算余款背对背扣留。已转出抵用310万，剩余的9万8余款待清账后退款，具体时间预计6月之前</t>
  </si>
  <si>
    <t>【结算余款】合同已完结，进项发票已收齐，结算余款背对背扣留。已出具所有余款的转款单给钢厂，现在待钢厂完成转款，时间预计5月底</t>
  </si>
  <si>
    <t>DCQ24重钢热卷1212A-康文源-E</t>
  </si>
  <si>
    <t>2025-01-12</t>
  </si>
  <si>
    <t>【结算余款】合同已完结，进项发票已开齐，结算余款4671.20元，已同步抵押客户等额余款。未确定抵用时间。</t>
  </si>
  <si>
    <t>王子曦</t>
  </si>
  <si>
    <t>DCQ25宝钢牌酸洗卷A-0401-定价-CQ</t>
  </si>
  <si>
    <t>【在途逾期】签约739吨，已入库254.53吨，其余货物在途，钢厂负责运输，预计5月中旬到齐</t>
  </si>
  <si>
    <t>【在途逾期】签约739吨，已入库651.27吨，其余货物在途，钢厂负责运输，预计5月中旬到齐</t>
  </si>
  <si>
    <t>郭金菊</t>
  </si>
  <si>
    <t>陈瑶</t>
  </si>
  <si>
    <t>DCQ25攀钢0122A-成实钢管-e</t>
  </si>
  <si>
    <t>攀钢集团国际经济贸易有限公司成都分公司</t>
  </si>
  <si>
    <t>【结算余款】合同已完结，进项发票已开齐，结算余款199万元，已同步抵押客户等额余款。预计5月底订货抵扣</t>
  </si>
  <si>
    <t>DCQ25攀钢0224A-成实钢管-e</t>
  </si>
  <si>
    <t>【结算余款】合同已完结，进项发票已开齐，结算余款60万元，已同步抵押客户等额余款。预计5月底订货抵扣</t>
  </si>
  <si>
    <t>DCQ25攀钢牌0224A-佳诚-e</t>
  </si>
  <si>
    <t>攀钢集团国际经济贸易有限公司云贵分公司</t>
  </si>
  <si>
    <t>【结算余款】合同已完结，进项发票已开齐，结算余款47万元，已同步抵押客户等额余款。预计5月底订货抵扣</t>
  </si>
  <si>
    <t>DCQ25攀钢牌0324A-成实钢管-e</t>
  </si>
  <si>
    <t>【结算余款】合同已完结，进项发票未开齐，预估结算余款33万元，已同步抵押客户等额余款。预计结算完次月订货抵扣</t>
  </si>
  <si>
    <t>DCQ25攀钢牌0324A-鼎久-e</t>
  </si>
  <si>
    <t>【结算余款】合同已完结，进项发票已开齐，结算余款53万元，已同步抵押客户等额余款。预计5月底订货抵扣</t>
  </si>
  <si>
    <t>DCQ25重钢牌0313A-CQ成都成实-定价-e</t>
  </si>
  <si>
    <t>【结算余款】合同已完结，进项发票已开齐，结算余款剩余1244元未抵扣，已同步抵押客户等额余款。预计5月底订货抵扣</t>
  </si>
  <si>
    <t>DCQ25重钢牌0324A-CQ再创物资-定价-e</t>
  </si>
  <si>
    <t>【结算余款】合同已完结，进项发票已开齐，结算余款3万元，已同步抵押客户等额余款。预计5月底订货抵扣</t>
  </si>
  <si>
    <t>DCQ25重钢牌0324A-CQ恒久成实-定价-e</t>
  </si>
  <si>
    <t>【结算余款】合同已完结，进项发票已开齐，结算余款12万元，已同步抵押客户等额余款。预计5月底订货抵扣</t>
  </si>
  <si>
    <t>DCQ25重钢牌0402A-CQ再创物资-定价-e</t>
  </si>
  <si>
    <t>【结算余款】合同已完结，进项发票未开齐，预计结算余款2万元，已同步抵押客户等额余款。结算后计划次月订货抵扣。</t>
  </si>
  <si>
    <t>DCQ25重钢牌0402A-CQ恒久成实-定价-e</t>
  </si>
  <si>
    <t>【结算余款】合同已完结，进项发票未开齐，预计结算余款7万元，已同步抵押客户等额余款。结算后计划次月订货抵扣。</t>
  </si>
  <si>
    <t>DGM25万钢牌热卷0401A-华东0204</t>
  </si>
  <si>
    <t>【在途逾期】合同1万吨，已发货3708吨，在途3708吨，船名领航13，锦江盛，预计5.15-20到港作业，5.30之前入库过账。</t>
  </si>
  <si>
    <t>柳亚男</t>
  </si>
  <si>
    <t>【在途逾期】合同1万吨，5.30之前发出。</t>
  </si>
  <si>
    <t>DGM25万钢牌船卷0325A-自营-板材华东-3</t>
  </si>
  <si>
    <t>【结算余款】合同2414吨，我司已付款2414吨，钢厂已发货2341.240 吨，结算单价未确认，进项发票未开齐。</t>
  </si>
  <si>
    <t>【在途逾期】合同5000吨，已发齐4984.73吨，其中1356吨装船5.15远顺达8在途。结算单价未确认，进项发票未开齐</t>
  </si>
  <si>
    <t>DGQ25燕钢牌无花镀锌0331A-板材华南-X</t>
  </si>
  <si>
    <t>【在途逾期】合同500吨，发货476.1吨，装船浩海润州在途，预计5.13到益海，货代唐山永扬</t>
  </si>
  <si>
    <t>【在途逾期】合同500吨，实际发货476.1吨，货物在途，装船浩海润州，货代天津新闽捷</t>
  </si>
  <si>
    <t>GD-DCQ23酒钢榆中建材0602A-勤博</t>
  </si>
  <si>
    <t>甘肃嘉利晟钢业有限公司</t>
  </si>
  <si>
    <t>2023-09-29</t>
  </si>
  <si>
    <t>【结算余款】合同已完结，进项发票已收齐，结算余款41882.92元，已同步扣留客户等额余款，因客户与酒钢正在打官司，业务反馈余款暂时无法退回</t>
  </si>
  <si>
    <t>酒钢集团</t>
  </si>
  <si>
    <t>酒钢集团榆中钢铁有限责任公司</t>
  </si>
  <si>
    <t>2024-03-04</t>
  </si>
  <si>
    <t>GD-DCQ24水钢建材0517A-中鑫辰铭重庆</t>
  </si>
  <si>
    <t>【结算余款】合同已完结，进项发票已开齐，结算余款7.14万元，预计2个月内提交退款申请，同步扣留客户款项。</t>
  </si>
  <si>
    <t>GD-DCQ24水钢建材0517A-凡祥</t>
  </si>
  <si>
    <t>2024-08-16</t>
  </si>
  <si>
    <t>【结算余款】合同已完结，进项发票已开齐，结算余款13.44万元，预计2个月内提交退款申请，同步扣留客户款项。</t>
  </si>
  <si>
    <t>较上期减少2159.76万元</t>
  </si>
  <si>
    <t>较上期减少417.17万元</t>
  </si>
  <si>
    <t>XC-DGMJT250326凯嘉煤炭-金悦（6000吨）A</t>
  </si>
  <si>
    <t>山西凯嘉能源集团有限公司</t>
  </si>
  <si>
    <t>【在途逾期】我司已付款6000吨，下游客户已全部提货完成，尚有4200吨的收据尚未提供，未做系统入库。客户已来全款。</t>
  </si>
  <si>
    <t>孟春宇</t>
  </si>
  <si>
    <t>凯嘉集团</t>
  </si>
  <si>
    <t>较上期减少1742.59万元</t>
  </si>
  <si>
    <t>XC-DGJ241218沪蒙焦炭(暂定20000吨）A</t>
  </si>
  <si>
    <t>阿拉善盟沪蒙能源实业有限公司</t>
  </si>
  <si>
    <t>【在途】此部分对应销售东海特钢干熄焦7万吨，客户已来全款，实际提货36000吨，日均提货1400吨，预计5月底提货完毕</t>
  </si>
  <si>
    <t>【在途】此部分对应销售东海特钢干熄焦7万吨，客户已来全款，实际提货48841吨，日均提货1766吨，预计5月底提货完毕</t>
  </si>
  <si>
    <t>陈辰</t>
  </si>
  <si>
    <t>阿拉善盟沪蒙能源系</t>
  </si>
  <si>
    <t>XC-DGJ250107沪蒙焦炭(暂定20000吨）A</t>
  </si>
  <si>
    <t>【在途】此部分货物敞口销售焦粉给客户滦恒，客户已来保证金及100万货款，正在提货中</t>
  </si>
  <si>
    <t>【在途】此部分货物敞口销售焦粉给客户滦恒，客户已来保证金及140万货款，目前已提货1500吨，日均提货100吨，预计5月21日提货完毕。</t>
  </si>
  <si>
    <t>XC-DGJ250205沪蒙焦炭(暂定20000吨）A</t>
  </si>
  <si>
    <t>【在厂】此部分货物对应销售翔凯干熄焦，客户来款2460万，尚未提货。</t>
  </si>
  <si>
    <t>【在厂】此部分对应销售翔凯干熄焦，合同共计签约5280万，客户已来款2460万。</t>
  </si>
  <si>
    <t>【在厂】此部分对应销售翔凯干熄焦，合同共计签约5280万，客户已来款2460万</t>
  </si>
  <si>
    <t>【在途】此部分预计今日返入库单后，即可入库</t>
  </si>
  <si>
    <t>Z-DMJ250224经纬焦炭（1w吨-敞口）-A</t>
  </si>
  <si>
    <t>包头经纬能化有限公司</t>
  </si>
  <si>
    <t>【结算余款】预结算金额为 13629847.24元，待经纬确认结算后 ，退款 470152.76元 至我司，预计下周退款</t>
  </si>
  <si>
    <t>福建富贵竹实业投资[族群]</t>
  </si>
  <si>
    <t>厦启金属-浙江产业部</t>
  </si>
  <si>
    <t>X231100345</t>
  </si>
  <si>
    <t>【结算余款】合同已完结，钢厂开红字发票产生的应退款，待天启-上海部组使用尾款订货。</t>
  </si>
  <si>
    <t>陈世梅</t>
  </si>
  <si>
    <t>李诗军</t>
  </si>
  <si>
    <t>较上期增加663.04万元</t>
  </si>
  <si>
    <t>较上期增加160.19万元</t>
  </si>
  <si>
    <t>AT20250416123-1</t>
  </si>
  <si>
    <t>驳船已到港一万吨，其余一万吨在路上，预计5.10左右能到达，海运船预计5.8左右靠泊等待装货</t>
  </si>
  <si>
    <t>正在装船中，预计5.17左右离港</t>
  </si>
  <si>
    <t>郑莉丽</t>
  </si>
  <si>
    <t>P-唐中厚港宝BULE-600/840中板</t>
  </si>
  <si>
    <t>唐山中厚板材有限公司</t>
  </si>
  <si>
    <t>【在途逾期】已集港，船还未靠泊</t>
  </si>
  <si>
    <t>P-唐中厚港宝EUSIDER120中板-CJQ</t>
  </si>
  <si>
    <t>【在途逾期】已集港，船还未靠泊，还未装船，船预计5.8靠泊</t>
  </si>
  <si>
    <t>【在途逾期】已装船已离港，签提单中</t>
  </si>
  <si>
    <t>P-唐中厚港宝EUSIDER205中板-CJQ</t>
  </si>
  <si>
    <t>P-纵横国贸港宝-1120/3120HRC-DEG</t>
  </si>
  <si>
    <t>【在途逾期】已交货至宏辰库，还未集港，已宣船，LSD6.10</t>
  </si>
  <si>
    <t>肖伟</t>
  </si>
  <si>
    <t>较上期增加502.85万元</t>
  </si>
  <si>
    <t>P-ANGANG港宝YOUNG-1135吨镀锌/镀铝锌</t>
  </si>
  <si>
    <t>【在途逾期】5.15离港，签单中</t>
  </si>
  <si>
    <t>较上期增加209.7082万元</t>
  </si>
  <si>
    <t>较上期增加812.7268万元</t>
  </si>
  <si>
    <t>较上期减少38.2187万元</t>
  </si>
  <si>
    <t>SCRC202504</t>
  </si>
  <si>
    <t>四川荣创时代环保科技有限公司</t>
  </si>
  <si>
    <t>还未开机，陆续退款中。-盛世荣创有代发货38万</t>
  </si>
  <si>
    <t>算上关联方盛世荣创的欠款，实际超期付款8万多。</t>
  </si>
  <si>
    <t>杜玉丹</t>
  </si>
  <si>
    <t>龙维波</t>
  </si>
  <si>
    <t>荣创时代[族群]</t>
  </si>
  <si>
    <t>兴舟-东莞区25年</t>
  </si>
  <si>
    <t>浙江兴舟纸业有限公司</t>
  </si>
  <si>
    <t>发货尾款，待后续发货使用</t>
  </si>
  <si>
    <t>秀舟纸业[族群]</t>
  </si>
  <si>
    <t>较上期增加904.0895万元</t>
  </si>
  <si>
    <t>目前已接单501万</t>
  </si>
  <si>
    <t>20250403-GMNN-GXXH</t>
  </si>
  <si>
    <t>有订单53吨待发，工厂产出纸超克，在沟通陆续发货中；本月消化完毕</t>
  </si>
  <si>
    <t>贾晴青</t>
  </si>
  <si>
    <t>20250501BHZZA</t>
  </si>
  <si>
    <t>已有在手订单，5月20日前发货</t>
  </si>
  <si>
    <t>肖志敏</t>
  </si>
  <si>
    <t>BK-2024602F0014B（3月）</t>
  </si>
  <si>
    <t>宁波金光纸业贸易有限公司</t>
  </si>
  <si>
    <t>剩余货款金额尽快接单发货</t>
  </si>
  <si>
    <t>订单未发35万；剩余尽快接单发货；本周输机降占用</t>
  </si>
  <si>
    <t>BK-2025245F010101（5月文纸）</t>
  </si>
  <si>
    <t>订单未发360万，本周输机降占用</t>
  </si>
  <si>
    <t>BK-2025604L05文纸</t>
  </si>
  <si>
    <t>上海金光纸业产品服务有限公司</t>
  </si>
  <si>
    <t>工厂生产中，待产出发货，本月使用完毕</t>
  </si>
  <si>
    <t>卢山娇</t>
  </si>
  <si>
    <t>王安华</t>
  </si>
  <si>
    <t>BK-2025604P250311（4月）</t>
  </si>
  <si>
    <t>订单未发238万，本周输机降占用</t>
  </si>
  <si>
    <t>BK-2025621F250311（5月）</t>
  </si>
  <si>
    <t>江苏华汇纸业贸易有限公司</t>
  </si>
  <si>
    <t>本周输机降占用</t>
  </si>
  <si>
    <t>韩东英</t>
  </si>
  <si>
    <t>BK-博汇202505</t>
  </si>
  <si>
    <t>工纸已接订单30万，工纸超部分转60万给文纸。本周均可发货</t>
  </si>
  <si>
    <t>BKQD20241231-GZ</t>
  </si>
  <si>
    <t>尾款-本月用完</t>
  </si>
  <si>
    <t>计划本月用完</t>
  </si>
  <si>
    <t>张兴德</t>
  </si>
  <si>
    <t>DYXTXS20250106001</t>
  </si>
  <si>
    <t>东营华泰造纸有限公司</t>
  </si>
  <si>
    <t>此货款为山东华泰抬头转入货款，近期出货较慢，催发货中；预计本周内将剩余的14万使用完毕</t>
  </si>
  <si>
    <t>GMGXTY202502</t>
  </si>
  <si>
    <t>预付款，暂无订单使用-督促业务接单，月底前使用</t>
  </si>
  <si>
    <t>已接单302吨，待工厂产出</t>
  </si>
  <si>
    <t>蔡华勇</t>
  </si>
  <si>
    <t>GMSA20250418-1/02</t>
  </si>
  <si>
    <t>本月已接排抄100吨</t>
  </si>
  <si>
    <t>本月发货用掉</t>
  </si>
  <si>
    <t>GMZY-JSHH-20250115</t>
  </si>
  <si>
    <t>已接单200吨，工厂排产预计月底发货，调款30万至西安区-待转款，本月可以消化</t>
  </si>
  <si>
    <t>未发订单550吨，工厂预计本月底开单发货；待转款，余下款本月消化完毕</t>
  </si>
  <si>
    <t>LSWH20250102-3月</t>
  </si>
  <si>
    <t>漳浦玖立商贸有限公司</t>
  </si>
  <si>
    <t>葛弯弯</t>
  </si>
  <si>
    <t>章凯</t>
  </si>
  <si>
    <t>联盛浆纸[族群]</t>
  </si>
  <si>
    <t>SDTH-XMGM2025032002-东厂</t>
  </si>
  <si>
    <t>山东天和纸业有限公司</t>
  </si>
  <si>
    <t>已有订单15万，待工厂产出发货</t>
  </si>
  <si>
    <t>李梦娇</t>
  </si>
  <si>
    <t>范明旭</t>
  </si>
  <si>
    <t>天和纸业[族群]</t>
  </si>
  <si>
    <t>YYLZ-202502260001</t>
  </si>
  <si>
    <t>岳阳林纸股份有限公司</t>
  </si>
  <si>
    <t>在手70吨37万订单未发货，剩余货款需要业务接单发货使用</t>
  </si>
  <si>
    <t>预计20号左右能接单使用</t>
  </si>
  <si>
    <t>中国诚通系</t>
  </si>
  <si>
    <t>ZJ20250421-1</t>
  </si>
  <si>
    <t>在手已接单342万</t>
  </si>
  <si>
    <t>宁波金光202505-云贵</t>
  </si>
  <si>
    <t>目前接单25万，本月可发货</t>
  </si>
  <si>
    <t>本月已接单60万，陆续发货中，正在加紧接单</t>
  </si>
  <si>
    <t>安徽太阳股份2504-1</t>
  </si>
  <si>
    <t>本月已接单，陆续发货中，正在加紧接单</t>
  </si>
  <si>
    <t>广西太阳-川渝3月</t>
  </si>
  <si>
    <t>在协商转给武汉150万，待发订单43吨，剩余的本月发货可以用完-本月发货用完</t>
  </si>
  <si>
    <t>本月已有订单600万，可以消化完</t>
  </si>
  <si>
    <t>康毅</t>
  </si>
  <si>
    <t>较上期减少53.144万元</t>
  </si>
  <si>
    <t>ELHA20250124</t>
  </si>
  <si>
    <t>进口协作</t>
  </si>
  <si>
    <t>GP HARMON RECYCLING LLC</t>
  </si>
  <si>
    <t>再生瓦楞原纸;箱板纸;</t>
  </si>
  <si>
    <t>本周已全部到港</t>
  </si>
  <si>
    <t>IPHKSD250313535</t>
  </si>
  <si>
    <t>IPSUN （HK） TRADING LTD</t>
  </si>
  <si>
    <t>StarLust OBA Coated Cigarette Board(FBB);</t>
  </si>
  <si>
    <t>余额转入新合同</t>
  </si>
  <si>
    <t>已收货</t>
  </si>
  <si>
    <t>范杰霖</t>
  </si>
  <si>
    <t>IPHKSD250313536</t>
  </si>
  <si>
    <t>StarBlanc H OBA Coated Cigarette Board(F;</t>
  </si>
  <si>
    <t>待输机</t>
  </si>
  <si>
    <t>ITGSUN-250328</t>
  </si>
  <si>
    <t>SUN PAPER SAVANNAKHET CO.,LTD</t>
  </si>
  <si>
    <t>TESTLINER- GOLDEN SUN T;</t>
  </si>
  <si>
    <t>已订舱，待出运</t>
  </si>
  <si>
    <t>已订舱待出运</t>
  </si>
  <si>
    <t>王文显</t>
  </si>
  <si>
    <t>LN858800-9100</t>
  </si>
  <si>
    <t>MARUBENI FOREST LINX CO., LTD.</t>
  </si>
  <si>
    <t>coated paper;</t>
  </si>
  <si>
    <t>待出运</t>
  </si>
  <si>
    <t>VN-B-02-034-2025</t>
  </si>
  <si>
    <t>ASIA PACIFIC PAPERBOARD TRADING PTE LTD</t>
  </si>
  <si>
    <t>SILVER PAK FBB GC, C1S IVORY BOARD;</t>
  </si>
  <si>
    <t>预计ETD5.16/ETD5.29</t>
  </si>
  <si>
    <t>Ngo Thuy Min</t>
  </si>
  <si>
    <t>较上期减少1022.435万元</t>
  </si>
  <si>
    <t>102824097</t>
  </si>
  <si>
    <t>INTERNATIONAL PAPER COMPANY</t>
  </si>
  <si>
    <t>货未到港</t>
  </si>
  <si>
    <t>102824100</t>
  </si>
  <si>
    <t>102824106</t>
  </si>
  <si>
    <t>102831828</t>
  </si>
  <si>
    <t>250092675</t>
  </si>
  <si>
    <t>STORA ENSO INTERNATIONAL OY</t>
  </si>
  <si>
    <t>2025-02-18</t>
  </si>
  <si>
    <t>暂未到港</t>
  </si>
  <si>
    <t>郑妍艳</t>
  </si>
  <si>
    <t>张全全</t>
  </si>
  <si>
    <t>250094809</t>
  </si>
  <si>
    <t>250095481</t>
  </si>
  <si>
    <t>蔡铠榕</t>
  </si>
  <si>
    <t>250095485</t>
  </si>
  <si>
    <t>25CN-EP11</t>
  </si>
  <si>
    <t>CELULOSA ARAUCO Y CONSTITUCION S.A.</t>
  </si>
  <si>
    <t>明星牌阔叶浆</t>
  </si>
  <si>
    <t>预计5.16</t>
  </si>
  <si>
    <t>陈妙莲</t>
  </si>
  <si>
    <t>诸葛岩</t>
  </si>
  <si>
    <t>25CS-BRA14</t>
  </si>
  <si>
    <t>DSP CELLULOSE TRADING FZCO</t>
  </si>
  <si>
    <t>巴丝牌阔叶浆</t>
  </si>
  <si>
    <t>本月到港</t>
  </si>
  <si>
    <t>25CS-BRA15</t>
  </si>
  <si>
    <t>已到港，入库中</t>
  </si>
  <si>
    <t>25GM-0106CL</t>
  </si>
  <si>
    <t>银星牌针叶浆</t>
  </si>
  <si>
    <t>25GM-0107CL</t>
  </si>
  <si>
    <t>25GM-0109CL</t>
  </si>
  <si>
    <t>25GM-0111CL</t>
  </si>
  <si>
    <t>袁鹏</t>
  </si>
  <si>
    <t>25GM-0142CL</t>
  </si>
  <si>
    <t>25GM-0143CL</t>
  </si>
  <si>
    <t>25SP-0122CL</t>
  </si>
  <si>
    <t>46369916</t>
  </si>
  <si>
    <t>EKMAN &amp; CO AB</t>
  </si>
  <si>
    <t>DOMSJO牌溶解浆</t>
  </si>
  <si>
    <t>预计2025/5/16到港</t>
  </si>
  <si>
    <t>46369957</t>
  </si>
  <si>
    <t>北极星牌机械浆</t>
  </si>
  <si>
    <t>已到货471.771吨，剩余预计5.14到港</t>
  </si>
  <si>
    <t>已到货471.771吨，剩余预计5.18到港</t>
  </si>
  <si>
    <t>张作良</t>
  </si>
  <si>
    <t>46369989</t>
  </si>
  <si>
    <t>SODRA阔叶溶解浆</t>
  </si>
  <si>
    <t>预计2025/5/30到港</t>
  </si>
  <si>
    <t>85233706-1</t>
  </si>
  <si>
    <t>Ekman Pulp and Paper Ltd</t>
  </si>
  <si>
    <t>AVC溶解浆</t>
  </si>
  <si>
    <t>预计2025/5/23到港</t>
  </si>
  <si>
    <t>85233706-2</t>
  </si>
  <si>
    <t>分批到港，已到港16柜，7柜于2025/5/25到</t>
  </si>
  <si>
    <t>A10013994</t>
  </si>
  <si>
    <t>CELLMARK AB</t>
  </si>
  <si>
    <t>蓝森林针叶浆</t>
  </si>
  <si>
    <t>A10014109-1</t>
  </si>
  <si>
    <t>A10014109-2</t>
  </si>
  <si>
    <t>A10014145-1</t>
  </si>
  <si>
    <t>A10014145-2</t>
  </si>
  <si>
    <t>A10014145-3</t>
  </si>
  <si>
    <t>A10014197</t>
  </si>
  <si>
    <t>已发货</t>
  </si>
  <si>
    <t>CP2024-KBF11178</t>
  </si>
  <si>
    <t>CENTRAL NATIONAL ASIA LTD</t>
  </si>
  <si>
    <t>KLABIN牌绒毛浆</t>
  </si>
  <si>
    <t>CP2024-KBF12205</t>
  </si>
  <si>
    <t>KLABIN牌绒毛浆-半处理</t>
  </si>
  <si>
    <t>已到货</t>
  </si>
  <si>
    <t>CP2025-CLH01001</t>
  </si>
  <si>
    <t>CELIMO牌阔叶浆</t>
  </si>
  <si>
    <t>预计5.26</t>
  </si>
  <si>
    <t>CP2025-KBF01003</t>
  </si>
  <si>
    <t>CP2025-KBF01004</t>
  </si>
  <si>
    <t>CP2025-KBF01005</t>
  </si>
  <si>
    <t>CP2025-KBF01006</t>
  </si>
  <si>
    <t>EKH2025-050</t>
  </si>
  <si>
    <t>IMPERIAL ANCHOR针叶浆</t>
  </si>
  <si>
    <t>清关中</t>
  </si>
  <si>
    <t>GFP250112ITBZH</t>
  </si>
  <si>
    <t>GLOBAL FOREST PRODUCTS SWEDEN AB</t>
  </si>
  <si>
    <t>GFP250115DRHK-1</t>
  </si>
  <si>
    <t>DRYAD RESOURCES （HK） CO., LIMITED</t>
  </si>
  <si>
    <t>森林牌针叶浆</t>
  </si>
  <si>
    <t>5月到港</t>
  </si>
  <si>
    <t>GFP250115DRHK-2</t>
  </si>
  <si>
    <t>GFP250207DRHK-1</t>
  </si>
  <si>
    <t>GFP250207DRHK-2</t>
  </si>
  <si>
    <t>HG25JAN-032-GM</t>
  </si>
  <si>
    <t>HENGAN INDUSTRIAL （HONG KONG） LTD</t>
  </si>
  <si>
    <t>芬欧针叶浆</t>
  </si>
  <si>
    <t>HZ339</t>
  </si>
  <si>
    <t>WILFRIED HEINZEL AG</t>
  </si>
  <si>
    <t>雪莲针叶浆</t>
  </si>
  <si>
    <t>ITG25JAN-CF017</t>
  </si>
  <si>
    <t>CANFOR PULP LTD.</t>
  </si>
  <si>
    <t>JHKGM20250327-1</t>
  </si>
  <si>
    <t>JUHUA GROUP （HONG KONG） LIMITED</t>
  </si>
  <si>
    <t>JHKGM20250327-2</t>
  </si>
  <si>
    <t>芬宝牌针叶浆</t>
  </si>
  <si>
    <t>JHTBD20250324-2</t>
  </si>
  <si>
    <t>JUHUA TRADING （HONG KONG） LIMITED</t>
  </si>
  <si>
    <t>MH931-1</t>
  </si>
  <si>
    <t>ITOCHU HONG KONG LTD.</t>
  </si>
  <si>
    <t>黄东东</t>
  </si>
  <si>
    <t>MH931-2</t>
  </si>
  <si>
    <t>MH932-1</t>
  </si>
  <si>
    <t>MH932-2</t>
  </si>
  <si>
    <t>MH932-3</t>
  </si>
  <si>
    <t>MH948</t>
  </si>
  <si>
    <t>预计月底或者下月初到港</t>
  </si>
  <si>
    <t>MH949</t>
  </si>
  <si>
    <t>MH952</t>
  </si>
  <si>
    <t>MH962</t>
  </si>
  <si>
    <t>预计6/1南沙</t>
  </si>
  <si>
    <t>周睿灵</t>
  </si>
  <si>
    <t>MI004</t>
  </si>
  <si>
    <t>MI005</t>
  </si>
  <si>
    <t>OGR412Y</t>
  </si>
  <si>
    <t>OJI GREEN RESOURCES CO., LTD.</t>
  </si>
  <si>
    <t>白龙牌阔叶浆</t>
  </si>
  <si>
    <t>预计5/23常熟</t>
  </si>
  <si>
    <t>崔俊杰</t>
  </si>
  <si>
    <t>OGR501Z</t>
  </si>
  <si>
    <t>OGR501ZF</t>
  </si>
  <si>
    <t>SASI250225HAMJ-2GM</t>
  </si>
  <si>
    <t>HENGAN MEGA JUMBO INVESTMENTS LIMITED</t>
  </si>
  <si>
    <t>SEITG2411QD</t>
  </si>
  <si>
    <t>千湖牌漂白针叶浆</t>
  </si>
  <si>
    <t>SEITG2412CS</t>
  </si>
  <si>
    <t>SEITG2412CSK-1</t>
  </si>
  <si>
    <t>国王牌针叶浆</t>
  </si>
  <si>
    <t>SEITG2412CSK-2</t>
  </si>
  <si>
    <t>SEITG2412QD</t>
  </si>
  <si>
    <t>SEITG2501CSE-1</t>
  </si>
  <si>
    <t>SEITG2501CSE-2</t>
  </si>
  <si>
    <t>SEITG2501CSK</t>
  </si>
  <si>
    <t>SEITG2501QDE-1</t>
  </si>
  <si>
    <t>SEITG2501QDE-2</t>
  </si>
  <si>
    <t>SEITG2501XMK</t>
  </si>
  <si>
    <t>SEPT2412NSK-1</t>
  </si>
  <si>
    <t>SEPT2412NSK-2</t>
  </si>
  <si>
    <t>TS25JAN-085</t>
  </si>
  <si>
    <t>UPM PULP SALES OY</t>
  </si>
  <si>
    <t>芬亚牌阔叶浆</t>
  </si>
  <si>
    <t>TS25JAN-086</t>
  </si>
  <si>
    <t>较上期减少8799.8万元</t>
  </si>
  <si>
    <t>较上期减少1796.8万元</t>
  </si>
  <si>
    <t>较上期减少185.82万元</t>
  </si>
  <si>
    <t>中储粮蚌埠库国贸农产三菜250213Z</t>
  </si>
  <si>
    <t>中储粮油脂有限公司</t>
  </si>
  <si>
    <t>预付货款做出库令，待客户提货</t>
  </si>
  <si>
    <t>沙湾泰昆国贸农产棉油SPXS-117-2024121711Z</t>
  </si>
  <si>
    <t>沙湾泰昆油脂有限公司</t>
  </si>
  <si>
    <t>三级棉油</t>
  </si>
  <si>
    <t>曾妮</t>
  </si>
  <si>
    <t>彭震</t>
  </si>
  <si>
    <t>泰昆集团</t>
  </si>
  <si>
    <t>泉州福海国贸农产脱胶毛豆油8160540622Z</t>
  </si>
  <si>
    <t>泉州福海粮油工业有限公司</t>
  </si>
  <si>
    <t>大豆油</t>
  </si>
  <si>
    <t>真实逾期，未售</t>
  </si>
  <si>
    <t>真实逾期，下游提货期5月</t>
  </si>
  <si>
    <t>周明东</t>
  </si>
  <si>
    <t>益海嘉里系</t>
  </si>
  <si>
    <t>浙商中拓国贸农产三菜250416Z</t>
  </si>
  <si>
    <t>真实逾期，最后一车未提</t>
  </si>
  <si>
    <t>较上期减少159.57万元</t>
  </si>
  <si>
    <t>托福农产品大麦SC551797Z</t>
  </si>
  <si>
    <t>托福国际贸易（上海）有限公司</t>
  </si>
  <si>
    <t>病毒大麦，对应下游福加德超期提货</t>
  </si>
  <si>
    <t>林梅芳</t>
  </si>
  <si>
    <t>ADM系</t>
  </si>
  <si>
    <t>较上期减少1065.06万元</t>
  </si>
  <si>
    <t>大连象屿国贸农产玉米20250318XBGK-02Z</t>
  </si>
  <si>
    <t>大连象屿农产有限公司</t>
  </si>
  <si>
    <t>已装船，待结算</t>
  </si>
  <si>
    <t>非真实已入库完毕，已结算，待退余款</t>
  </si>
  <si>
    <t>郑加丽</t>
  </si>
  <si>
    <t>王泽浩</t>
  </si>
  <si>
    <t>较上期减少7188.19万元</t>
  </si>
  <si>
    <t>较上期减少585.6万元</t>
  </si>
  <si>
    <t>504吨已入库，剩余尾款</t>
  </si>
  <si>
    <t>N25137A-2-内蒙联化-2000</t>
  </si>
  <si>
    <t>内蒙古鄂尔多斯联合化工有限公司</t>
  </si>
  <si>
    <t>1438吨已确认收货，502吨待确认收货</t>
  </si>
  <si>
    <t>1940吨已确认收货，余款</t>
  </si>
  <si>
    <t>湖北宜化集团</t>
  </si>
  <si>
    <t>N25137A-3-龙华科技3000</t>
  </si>
  <si>
    <t>陕西龙华集团煤业科技发展有限公司</t>
  </si>
  <si>
    <t>977.8吨已确认收货，剩余尾款</t>
  </si>
  <si>
    <t>N25320A-惠多利1500吨小颗粒</t>
  </si>
  <si>
    <t>惠多利农资有限公司</t>
  </si>
  <si>
    <t>1441.1吨待确认收货</t>
  </si>
  <si>
    <t>合计发货1501.1吨，539.6吨待确认收货</t>
  </si>
  <si>
    <t>惠多利农资[族群]</t>
  </si>
  <si>
    <t>较上期减少3053.77万元</t>
  </si>
  <si>
    <t>N25282A（SHCRNS250541）-路易达孚-广东港</t>
  </si>
  <si>
    <t>路易达孚（上海）有限公司</t>
  </si>
  <si>
    <t>陆续提货中，待收到下游收货收据后系统做入库</t>
  </si>
  <si>
    <t>直运，实提2641.340吨，待收到下游收货收据后系统做入库，剩余陆续提货中</t>
  </si>
  <si>
    <t>N25294A（SHCRNS250559）-路易达孚-广东港</t>
  </si>
  <si>
    <t>实提2641.340吨，待收到下游收货收据后系统做入库，剩余陆续提货中</t>
  </si>
  <si>
    <t>实提4957.996吨，待收到下游收货收据后系统做入库，剩余陆续提货中</t>
  </si>
  <si>
    <t>较上期减少3394.89万元</t>
  </si>
  <si>
    <t>140125-C</t>
  </si>
  <si>
    <t>ITS WOOD ASIA LIMITED</t>
  </si>
  <si>
    <t>5-13到港，清关中</t>
  </si>
  <si>
    <t>5-6到港，清关中</t>
  </si>
  <si>
    <t>17022025</t>
  </si>
  <si>
    <t>SIA EXPRO GROUP</t>
  </si>
  <si>
    <t>60120</t>
  </si>
  <si>
    <t>LUMBERLINK LIMITED</t>
  </si>
  <si>
    <t>GO-TITG-2024-008</t>
  </si>
  <si>
    <t>GO AGENTURA, SIA</t>
  </si>
  <si>
    <t>货物在途，预计7-17港</t>
  </si>
  <si>
    <t>LV-2024-XITG-1217</t>
  </si>
  <si>
    <t>TORI TIMBER FILIALE LATVIA</t>
  </si>
  <si>
    <t>5-2到港，清关中</t>
  </si>
  <si>
    <t>LV-2025-XITG-0220</t>
  </si>
  <si>
    <t>5-14到港，清关中</t>
  </si>
  <si>
    <t>MED2161</t>
  </si>
  <si>
    <t>RAMRENTA SP.ZO.O.</t>
  </si>
  <si>
    <t>货物在途，预计5-15港</t>
  </si>
  <si>
    <t>货物在途，预计5-20港</t>
  </si>
  <si>
    <t>NWBE250050</t>
  </si>
  <si>
    <t>NEW WAY SLOVAKIA S.R.O.</t>
  </si>
  <si>
    <t>5-11到港，清关中</t>
  </si>
  <si>
    <t>NWBE250052</t>
  </si>
  <si>
    <t>SZ16/24</t>
  </si>
  <si>
    <t>DREVOINDUSTRIA SMOLENICE, S. R. O.</t>
  </si>
  <si>
    <t>5-7到港，清关中</t>
  </si>
  <si>
    <t>正在入库，待入库完毕收到仓库入库单后录入系统</t>
  </si>
  <si>
    <t>较上期减少73.81万元</t>
  </si>
  <si>
    <t>241028-J</t>
  </si>
  <si>
    <t>在途</t>
  </si>
  <si>
    <t>吴幼琪</t>
  </si>
  <si>
    <t>287035.24</t>
  </si>
  <si>
    <t>MOW BRAZIL CO LTDA</t>
  </si>
  <si>
    <t>AACH-2501</t>
  </si>
  <si>
    <t>A&amp;A TRADING LTD.</t>
  </si>
  <si>
    <t>CR-XUE01-2025</t>
  </si>
  <si>
    <t>CLAUS RODENBERG WALDKONTOR GMBH</t>
  </si>
  <si>
    <t>SIL-172</t>
  </si>
  <si>
    <t>SILBERTANNE HOLZTECHNIK &amp; HANDELS GMBH</t>
  </si>
  <si>
    <t>WFPHF250115-1/2</t>
  </si>
  <si>
    <t>WESTERN FOREST PRODUCTS INC.</t>
  </si>
  <si>
    <t>较上期减少10.28万元</t>
  </si>
  <si>
    <t>2690</t>
  </si>
  <si>
    <t>PAN PAC FOREST PRODUCTS LIMITED</t>
  </si>
  <si>
    <t>杨东旭</t>
  </si>
  <si>
    <t>A250315</t>
  </si>
  <si>
    <t>KEEP SMILE INTERNATIONAL TRADE LTD.</t>
  </si>
  <si>
    <t>AR/XIAF/23 NO.28S</t>
  </si>
  <si>
    <t>ALTAY RESOURCE KERESTE VE TARIM TICARET ANONIM SIRKETI</t>
  </si>
  <si>
    <t>AFK系</t>
  </si>
  <si>
    <t>WEL/XIAF-103/25</t>
  </si>
  <si>
    <t>WINDEX ENTERPRISES LIMITED</t>
  </si>
  <si>
    <t>较上期增加15.59万元</t>
  </si>
  <si>
    <t>8030047846</t>
  </si>
  <si>
    <t>METSA FIBRE OY</t>
  </si>
  <si>
    <t>较上期增加182万元</t>
  </si>
  <si>
    <t>XNZ25046A-中农资--辽宁心连心</t>
  </si>
  <si>
    <t>中农资联合贸易有限责任公司吉林省分公司</t>
  </si>
  <si>
    <t>已提货完毕，最终提货501.50吨/182.6万,待取得下游收货确认，预计下周做入库出仓，结算。</t>
  </si>
  <si>
    <t>较上期增加537.21万元</t>
  </si>
  <si>
    <t>较上期减少4.12万元</t>
  </si>
  <si>
    <t>N25049EA</t>
  </si>
  <si>
    <t>南通联发印染有限公司</t>
  </si>
  <si>
    <t>已经送拼箱仓库</t>
  </si>
  <si>
    <t>联发股份</t>
  </si>
  <si>
    <t>N25067EA-1</t>
  </si>
  <si>
    <t>N25067EA-2</t>
  </si>
  <si>
    <t>较上期增加541.33万元</t>
  </si>
  <si>
    <t>D2500028CZB-14（GMGH25001-MJ）</t>
  </si>
  <si>
    <t>山东宏杰纺织科技有限公司</t>
  </si>
  <si>
    <t>2024-05-15</t>
  </si>
  <si>
    <t>确认库容，计划一周内发完</t>
  </si>
  <si>
    <t>已发货完毕，待客户收据收货</t>
  </si>
  <si>
    <t>魏桥创业集团</t>
  </si>
  <si>
    <t>ITG20250422JSDS-P</t>
  </si>
  <si>
    <t>江苏大生集团有限公司</t>
  </si>
  <si>
    <t>国产人棉纱</t>
  </si>
  <si>
    <t>已发货，待送到客户工厂并收到客户收货确认单后sap做收货出仓</t>
  </si>
  <si>
    <t>杨俊琳</t>
  </si>
  <si>
    <t>陈毅坚</t>
  </si>
  <si>
    <t>大生集团</t>
  </si>
  <si>
    <t>N24061GBCG</t>
  </si>
  <si>
    <t>VIOLAR S.A.</t>
  </si>
  <si>
    <t>进口棉(KG)</t>
  </si>
  <si>
    <t>到港入库中</t>
  </si>
  <si>
    <t>较上期减少352.02万元</t>
  </si>
  <si>
    <t>(JPT2431-MT-GM)04121224/TL-XIF</t>
  </si>
  <si>
    <t>THANG LONG TEXTILE CO., LTD</t>
  </si>
  <si>
    <t>货物入库后少数量，在与外商确认中</t>
  </si>
  <si>
    <t>(QDTF2502-MQ-FY)LM/YN/333</t>
  </si>
  <si>
    <t>LE MERITE EXPORTS LTD.</t>
  </si>
  <si>
    <t>LC即期，船未到港</t>
  </si>
  <si>
    <t>吴浩霖</t>
  </si>
  <si>
    <t>韩振</t>
  </si>
  <si>
    <t>(QDTF2503-MQ-FY)NRKR/EXP/SC/22</t>
  </si>
  <si>
    <t>SRI NUKALA RAMA KOTESWARA RAO TEXTILES PVT. LTD.</t>
  </si>
  <si>
    <t>(QDTF2505-MQ-FY)1020063401</t>
  </si>
  <si>
    <t>PT. DELTA MERLIN SANDANG TEKSTIL</t>
  </si>
  <si>
    <t>(QDYC2506-MQ-FY)JSPL/EXP/099/2</t>
  </si>
  <si>
    <t>JOLLY SPINNERS PVT LTD.</t>
  </si>
  <si>
    <t>1152094555</t>
  </si>
  <si>
    <t>LENZING AKTIENGESELLSCHAFT</t>
  </si>
  <si>
    <t>已到单，预计5/20到港</t>
  </si>
  <si>
    <t>彭万强</t>
  </si>
  <si>
    <t>15MSY24-MZ</t>
  </si>
  <si>
    <t>LLC “MAROQAND SIFAT”</t>
  </si>
  <si>
    <t>2024-08-03</t>
  </si>
  <si>
    <t>多付汇待国外退汇</t>
  </si>
  <si>
    <t>EX-MTS06/25-MZ</t>
  </si>
  <si>
    <t>陆续在发货，四柜已发运待直入</t>
  </si>
  <si>
    <t>本周末预计装货两柜，剩余四柜月底前装完</t>
  </si>
  <si>
    <t>GTEXP22111(BDMB2501-MQ-GM)</t>
  </si>
  <si>
    <t>GLOBAL TEX</t>
  </si>
  <si>
    <t>UZBMFXITGTMLY-2024/2*ML</t>
  </si>
  <si>
    <t>先以全额人民币的方式付到我司账户作为保证，待该供应商退汇后我司再将人民币退还给客户</t>
  </si>
  <si>
    <t>UZBMFXITGTMLY-2024/3*ML</t>
  </si>
  <si>
    <t>HYXSXT2312-0009-25年1月恒逸</t>
  </si>
  <si>
    <t>浙江恒逸石化销售有限公司</t>
  </si>
  <si>
    <t>聚酯切片(吨)</t>
  </si>
  <si>
    <t>此前系统数量多做，导致此单不够收货，待业务核对后调整，实际供应商已全部交货</t>
  </si>
  <si>
    <t>刘逸冰</t>
  </si>
  <si>
    <t>恒逸系</t>
  </si>
  <si>
    <t>较上期减少0.54万元</t>
  </si>
  <si>
    <t>GKMTLA24109-MPL-ALEPH( 港宝）</t>
  </si>
  <si>
    <t>PT. MULTI PERKASA LESTARI</t>
  </si>
  <si>
    <t>矿山无新备货计划。委托方同意承担供应商违约损失，我司已背对背收委托方全额货款，实际无资金占用。委托方已对我司出具免责承诺函。</t>
  </si>
  <si>
    <t>陈欣萍</t>
  </si>
  <si>
    <t>较上期减少1616.46万元</t>
  </si>
  <si>
    <t>国贸有色矿产铬产业部</t>
  </si>
  <si>
    <t>较上期减少224.87万元</t>
  </si>
  <si>
    <t>BSR2504-OCM04-自营买断</t>
  </si>
  <si>
    <t>STAR RIVER GENERAL TRADING （FZC） LLC</t>
  </si>
  <si>
    <t>铬粉矿（铬选矿）</t>
  </si>
  <si>
    <t>SOH/XGG/25/02227、CLC0138400于5.7已到港，暂未靠泊卸船；CLC0138401预计5.16到港</t>
  </si>
  <si>
    <t>卸船中，预计下周入库</t>
  </si>
  <si>
    <t>卢宇璇</t>
  </si>
  <si>
    <t>吴加逸</t>
  </si>
  <si>
    <t>BSR2506-0CM05-寄售</t>
  </si>
  <si>
    <t>CLC0138401卸船中</t>
  </si>
  <si>
    <t>较上期增加63.67万元</t>
  </si>
  <si>
    <t>较上期增加69.71万元</t>
  </si>
  <si>
    <t>ALLIANCE汇昌隆牛605中国主港DC</t>
  </si>
  <si>
    <t>ALLIANCE GROUP LIMITED</t>
  </si>
  <si>
    <t>在途1柜 ETA 5.24</t>
  </si>
  <si>
    <t>王小玲</t>
  </si>
  <si>
    <t>ANZCO达利顺启润134234上海DC</t>
  </si>
  <si>
    <t>ANZCO FOODS LIMITED</t>
  </si>
  <si>
    <t>目的港查验5.2，待放行</t>
  </si>
  <si>
    <t>STANBROKE鹊食牛444298-300-上海3柜DC</t>
  </si>
  <si>
    <t>STANBROKE BEEF PTY LTD</t>
  </si>
  <si>
    <t>3柜，2柜已提清，1柜海关查验</t>
  </si>
  <si>
    <t>林芳芳</t>
  </si>
  <si>
    <t>较上期减少10235.1882万元</t>
  </si>
  <si>
    <t>四、转口销售逾期未开证</t>
  </si>
  <si>
    <t>业务形式</t>
  </si>
  <si>
    <t>销售合同号</t>
  </si>
  <si>
    <t>数量</t>
  </si>
  <si>
    <t>签约金额（万美元）</t>
  </si>
  <si>
    <t>客户应开证时间</t>
  </si>
  <si>
    <t>供应商信用证进度</t>
  </si>
  <si>
    <t>客户信用证进度</t>
  </si>
  <si>
    <t>是否逾期开证</t>
  </si>
  <si>
    <t>货物、船舶动态</t>
  </si>
  <si>
    <t>卸港船代指定方</t>
  </si>
  <si>
    <t>详见明细</t>
  </si>
  <si>
    <t>GT25E-KARD-01S</t>
  </si>
  <si>
    <t>KARTEL DOOEL</t>
  </si>
  <si>
    <t>待收信用证草本</t>
  </si>
  <si>
    <t>GTY25-KMI-01S</t>
  </si>
  <si>
    <t>KING METORE INTERNATIONAL PTE. LTD.</t>
  </si>
  <si>
    <t>待收草本</t>
  </si>
  <si>
    <t>GT25E-AST-03S</t>
  </si>
  <si>
    <t>ASTROTECH STEELS PRIVATE LIMITED</t>
  </si>
  <si>
    <t>客户已提供开证电文，待收正本</t>
  </si>
  <si>
    <t>GT25E-HYOSUNG02S (500吨）</t>
  </si>
  <si>
    <t>HYOSUNG TNC CORPORATION</t>
  </si>
  <si>
    <t>已收到电文，暂未收到正本，预计周五前正本</t>
  </si>
  <si>
    <t>GT25EHR002S</t>
  </si>
  <si>
    <t>ARABIAN INTERNATIONAL FOR STEEL STRUCTURES L.L.C.</t>
  </si>
  <si>
    <t>变更为LC结算，待收LC草本</t>
  </si>
  <si>
    <t>GT25EHR001S</t>
  </si>
  <si>
    <t>ARABIAN INTERNATIONAL COMPANY FOR STEEL</t>
  </si>
  <si>
    <t>GTR25E-NSP01</t>
  </si>
  <si>
    <t>NARAYANI STRIPS PVT. LTD</t>
  </si>
  <si>
    <t>暂未开证，预计本周内开证</t>
  </si>
  <si>
    <t>GTR25E-NSP02</t>
  </si>
  <si>
    <t>GTR25E-NSP03</t>
  </si>
  <si>
    <t>已确认草本，待收正本。已逾期开证</t>
  </si>
  <si>
    <t>GTY25-SIC-01S</t>
  </si>
  <si>
    <t>SHARPMAX  INTERNATIONAL（HONGKONG）CO</t>
  </si>
  <si>
    <t>已收开证copy</t>
  </si>
  <si>
    <t>GT25E-GMS-ID-01S</t>
  </si>
  <si>
    <t>PT GUNUNG MULIA STEEL</t>
  </si>
  <si>
    <t>已确认信用证草本，待收信用证正本</t>
  </si>
  <si>
    <t>GTT25E-ASLHRB1-07S</t>
  </si>
  <si>
    <t>本周双签，最迟收证5.13</t>
  </si>
  <si>
    <t>GTT25E-ASLHRB1-08S</t>
  </si>
  <si>
    <t>5.8双签，最迟收证5.15</t>
  </si>
  <si>
    <t>S-国贸港宝EMBALLAGE600- 马口铁</t>
  </si>
  <si>
    <t>EMBALLAGE METALIQUE DE SFAX</t>
  </si>
  <si>
    <t>马口铁</t>
  </si>
  <si>
    <t>是</t>
  </si>
  <si>
    <t>4.23双签， 4.26应开，未给草本，未开。 未采购，等开证再采</t>
  </si>
  <si>
    <t>S-BAOTUO港宝GOLD METAL-6100彩涂</t>
  </si>
  <si>
    <t>GOLD METAL TOUALI SARL</t>
  </si>
  <si>
    <t>客户对合同规格有更改要求，补充协议签订中，516客户已单签</t>
  </si>
  <si>
    <t>否</t>
  </si>
  <si>
    <t>未开证</t>
  </si>
  <si>
    <t>预计下周开证</t>
  </si>
  <si>
    <t>ITGXM2504103</t>
  </si>
  <si>
    <t>BANGJIN BANGLADESH LIMITED</t>
  </si>
  <si>
    <t>涤纶短纤</t>
  </si>
  <si>
    <t>订单取消</t>
  </si>
  <si>
    <t>五、签约未到货</t>
  </si>
  <si>
    <t>外部合同号</t>
  </si>
  <si>
    <t>供应商名称</t>
  </si>
  <si>
    <t>产品名称</t>
  </si>
  <si>
    <t>签约数量</t>
  </si>
  <si>
    <t>未到货数量</t>
  </si>
  <si>
    <t>单位</t>
  </si>
  <si>
    <t>装运日期</t>
  </si>
  <si>
    <t>锁定客户</t>
  </si>
  <si>
    <t>处理计划</t>
  </si>
  <si>
    <t>DTS-IT2305W-190 库存</t>
  </si>
  <si>
    <t>DETIAN （SINGAPORE） INTERNATIONAL TRADE PTE LTD</t>
  </si>
  <si>
    <t>TON</t>
  </si>
  <si>
    <t>前期客户甩货库存,已全部完成转售</t>
  </si>
  <si>
    <t>GT24E-TWLT313P</t>
  </si>
  <si>
    <t>CHENYI LIMITED</t>
  </si>
  <si>
    <t>2024-05-01</t>
  </si>
  <si>
    <t>已出运</t>
  </si>
  <si>
    <t>AFLY4051070</t>
  </si>
  <si>
    <t>2024-06-20</t>
  </si>
  <si>
    <t>R2407BC421-3</t>
  </si>
  <si>
    <t>BENXI IRON &amp; STEEL HONG KONG LIMITED</t>
  </si>
  <si>
    <t>2024-07-20</t>
  </si>
  <si>
    <t>苏胜男</t>
  </si>
  <si>
    <t>CIFHLJC20240510003Z-5钢结构</t>
  </si>
  <si>
    <t>合肥鸿路建材有限公司</t>
  </si>
  <si>
    <t>钢结构</t>
  </si>
  <si>
    <t>已走船，已交单</t>
  </si>
  <si>
    <t>鸿路钢构</t>
  </si>
  <si>
    <t>GDTPZEXS24060146(COLEUS07P)</t>
  </si>
  <si>
    <t>粤海中粤（中山）马口铁工业有限公司</t>
  </si>
  <si>
    <t>镀铬板</t>
  </si>
  <si>
    <t>BL日04/28，待采购端LC交单后赎单(交单期20天)。
MSC订舱号.181AVB5TL020418X1</t>
  </si>
  <si>
    <t>粤海集团</t>
  </si>
  <si>
    <t>ES-GM-2412001(50000吨预付款）</t>
  </si>
  <si>
    <t>EASTERN STEEL SDN BHD</t>
  </si>
  <si>
    <t>尾款已退，合同已结束</t>
  </si>
  <si>
    <t>CN/19387993/31-1</t>
  </si>
  <si>
    <t>慈溪市博格金属制品有限公司</t>
  </si>
  <si>
    <t>酒架,铝合金装饰条</t>
  </si>
  <si>
    <t>KG</t>
  </si>
  <si>
    <t>关闭合同，05/13已收博格全额退款</t>
  </si>
  <si>
    <t>GT25E-XSHTK02P（1750MT）</t>
  </si>
  <si>
    <t>SHANGHAI BAOTUO CO.,LIMITED</t>
  </si>
  <si>
    <t>孔凯莉</t>
  </si>
  <si>
    <t>LOT2:最迟装船期：15.04.2025-09.05.2025；船已靠泊，清洁提单</t>
  </si>
  <si>
    <t>GT25E-XSHTK03P(2250MT)</t>
  </si>
  <si>
    <t>LOT 3已生产完毕，船暂未靠泊，待出运</t>
  </si>
  <si>
    <t>750吨，出运352吨，剩余400吨已产完待码头通知可进港后安排提货</t>
  </si>
  <si>
    <t>AFRLAFYB-DXJ2501003-X</t>
  </si>
  <si>
    <t>海南安丰热联国际贸易有限公司</t>
  </si>
  <si>
    <t>已入库，超采购合同溢短装下限，不影响下游溢短装要求</t>
  </si>
  <si>
    <t>洋浦顺博[族群]</t>
  </si>
  <si>
    <t>GT25EHN008P</t>
  </si>
  <si>
    <t>STEELHIGHSEN LIMITED</t>
  </si>
  <si>
    <t>完结，客户确认交货量（代理业务）</t>
  </si>
  <si>
    <t>GT25EHN019P</t>
  </si>
  <si>
    <t>WOOTEN INTERNATIONAL TRADING PTE. LTD</t>
  </si>
  <si>
    <t>GT25EHN015P</t>
  </si>
  <si>
    <t>少交货完结</t>
  </si>
  <si>
    <t>GT25Q-TSDM-03P</t>
  </si>
  <si>
    <t>TSDM INTERNATIONAL （HONGKONG） CO .,LIMITED</t>
  </si>
  <si>
    <t>蒋靖</t>
  </si>
  <si>
    <t>逾期,销售端最迟交期2025/5/15, 预计5/17-18靠泊装货, 届时倒签提单</t>
  </si>
  <si>
    <t>GT24E-SMH17P-WJ</t>
  </si>
  <si>
    <t>江苏武进不锈股份有限公司</t>
  </si>
  <si>
    <t>无缝钢管(M)</t>
  </si>
  <si>
    <t>M</t>
  </si>
  <si>
    <t>【其他】05/14-15 征询ITG法务意见后，对采销发邮件
05/14 武进更新箱单明细（逾期5天，武进已证明备妥）
05/12 客户SMID邮件告知取消合同、致出运受阻
05/11 业务回复武进预配箱单要求修正并提供准确信息+向SMID转达预配箱单再次催订舱
05/10 武进回复预配箱单（逾期1天）
05/09 截3/10+60天备妥、尚无生产明细；业务催武进给生产明细+同步告知SMID船信息，征求订舱同意</t>
  </si>
  <si>
    <t>武进不锈</t>
  </si>
  <si>
    <t>NLYB20250228(GT25E-AXIAL01P)</t>
  </si>
  <si>
    <t>NEWLAND UNITED IRON AND STEEL （H.K） CO., LIMITED</t>
  </si>
  <si>
    <t>H型钢(退税率0%)</t>
  </si>
  <si>
    <t>BL日05/12，我司待凭BLcopy付款</t>
  </si>
  <si>
    <t>DTS-IT2503H-207</t>
  </si>
  <si>
    <t>采销最迟交期同步延至2025/5/15, 5.12已出运, 待出具正本提单入库</t>
  </si>
  <si>
    <t>已集港，待装船</t>
  </si>
  <si>
    <t>BS-IS4Z069 (HR006)</t>
  </si>
  <si>
    <t>BAOSTEEL SINGAPORE PTE LTD.</t>
  </si>
  <si>
    <t>已完结，按欠交完结合同，客户确认</t>
  </si>
  <si>
    <t>GT25EPAK013P</t>
  </si>
  <si>
    <t>已出运，待签提单后入库</t>
  </si>
  <si>
    <t>GT25EPAK014P</t>
  </si>
  <si>
    <t>已入库</t>
  </si>
  <si>
    <t>GT25EPAK015P</t>
  </si>
  <si>
    <t>GT25EPAK016P</t>
  </si>
  <si>
    <t>GT25EHN023P</t>
  </si>
  <si>
    <t>XINHONG INTERNATIONAL TRADE CO., LTD</t>
  </si>
  <si>
    <t>按欠交完结合同（代理业务）</t>
  </si>
  <si>
    <t>NLYB20250402(BR-AXIAL02P)</t>
  </si>
  <si>
    <t>05/15 预计05/18船期，我司待凭BLcopy付款</t>
  </si>
  <si>
    <t>在途中陆续到港</t>
  </si>
  <si>
    <t>GT25EHN024P</t>
  </si>
  <si>
    <t>DAFA IMPORTANT AND EXPORT TRADE CO., LTD</t>
  </si>
  <si>
    <t>已装运，待船离港（代理业务）</t>
  </si>
  <si>
    <t>YZ20250416Z</t>
  </si>
  <si>
    <t>YI ZHAO METAL MATERIAL CO.PTE.LTD</t>
  </si>
  <si>
    <t>YH20250417</t>
  </si>
  <si>
    <t>YUEHAO PTE. LTD.</t>
  </si>
  <si>
    <t>GT25EPAK017P</t>
  </si>
  <si>
    <t>未宣船</t>
  </si>
  <si>
    <t>GT25EPAK018P</t>
  </si>
  <si>
    <t>GT25EPAK019P</t>
  </si>
  <si>
    <t>合同取消</t>
  </si>
  <si>
    <t>GT25EPAK020P</t>
  </si>
  <si>
    <t>GTR24J-STAR-ITG240306</t>
  </si>
  <si>
    <t>START HONEST INVESTMENTS LIMITED</t>
  </si>
  <si>
    <t>已到货，合同数量有变更</t>
  </si>
  <si>
    <t>2024-07-01</t>
  </si>
  <si>
    <t>待解决逾期款项后出运</t>
  </si>
  <si>
    <t>RXLB24-07-12-02-TJ</t>
  </si>
  <si>
    <t>邯郸市日鑫板材有限责任公司</t>
  </si>
  <si>
    <t>2024-08-02</t>
  </si>
  <si>
    <t>尾差，可完结</t>
  </si>
  <si>
    <t>RF-2024KXM07027</t>
  </si>
  <si>
    <t>DHB01202412-GP139</t>
  </si>
  <si>
    <t>唐山东钢钢材销售有限公司</t>
  </si>
  <si>
    <t>王琦</t>
  </si>
  <si>
    <t>此合同待作废</t>
  </si>
  <si>
    <t>COS-PI250116008</t>
  </si>
  <si>
    <t>CHINA ORIENTAL SINGAPORE PTE. LTD</t>
  </si>
  <si>
    <t>船期改至6.30，目前货已生产完毕，正在办理商标延期，更新商标持有人，待商标解决后进行下一步认证检测</t>
  </si>
  <si>
    <t>GTY25E-ACI01P</t>
  </si>
  <si>
    <t>TIAN YOU XIN CHENG (HONG KONG) HOLDING CO., LIMITED</t>
  </si>
  <si>
    <t>已全部集港，XIANG HANG 59，5.17抵港，物管确认可倒签提单</t>
  </si>
  <si>
    <t>GTY25E-TIM02P</t>
  </si>
  <si>
    <t>DTDF INTERNATIONAL （HONGKONG） CO.,LIMITED</t>
  </si>
  <si>
    <t>已出运，待进仓</t>
  </si>
  <si>
    <t>GTR25-SAM02P</t>
  </si>
  <si>
    <t>TIAN YOU XIN CHENG （HONG KONG）HOLDING CO.,LIMITED[冻结]</t>
  </si>
  <si>
    <t>谢方圆</t>
  </si>
  <si>
    <t>尚无大副收据，待进仓</t>
  </si>
  <si>
    <t>GTR25-4DA01P</t>
  </si>
  <si>
    <t>MINGZHAO SIFANG HK LIMITED</t>
  </si>
  <si>
    <t>货未好，已催工厂排产，船期5月底</t>
  </si>
  <si>
    <t>GTY25E-SMIG01P</t>
  </si>
  <si>
    <t>货已好，陆续集港中，待出运</t>
  </si>
  <si>
    <t>GTR25-SAM03P</t>
  </si>
  <si>
    <t>YOUNG IRON &amp;STEEL LIMITED</t>
  </si>
  <si>
    <t>镀锌卷,镀铝锌卷</t>
  </si>
  <si>
    <t>GTR25-SAM04P</t>
  </si>
  <si>
    <t>DH-DD2502H-149</t>
  </si>
  <si>
    <t>PT. DEHANG TRADING INDONESIA</t>
  </si>
  <si>
    <t>此票船期改至5.31，目前已备妥暂未发货，已宣船，laycan5.20-5.25</t>
  </si>
  <si>
    <t>GTR25-UNIM03P-1</t>
  </si>
  <si>
    <t>GTR25-UNIM03P-2</t>
  </si>
  <si>
    <t>CHUANGYING METAL MATERIALS CO.,LIMITED</t>
  </si>
  <si>
    <t>GT25E-SGL-TS-01B</t>
  </si>
  <si>
    <t>ORIENTALTRADE INTERNATIONAL LIMITED</t>
  </si>
  <si>
    <t>陈一凡</t>
  </si>
  <si>
    <t>货已备妥，待出运</t>
  </si>
  <si>
    <t>GT25E-SHNM-05P</t>
  </si>
  <si>
    <t>山东弘毅新材料有限公司</t>
  </si>
  <si>
    <t>模具钢</t>
  </si>
  <si>
    <t>第一批已出运，已进仓，第二批已备妥待出运</t>
  </si>
  <si>
    <t>GT25E-SHNM-06P</t>
  </si>
  <si>
    <t>已备妥，待宣船出运</t>
  </si>
  <si>
    <t>GTY25E-TRD02P</t>
  </si>
  <si>
    <t>5/10到天津，已全部集港，清洁信用证，LSD 5/10，申请改证中</t>
  </si>
  <si>
    <t>GTR25-SAM05P</t>
  </si>
  <si>
    <t>BAOLIFENG （CHINA） LIMITED</t>
  </si>
  <si>
    <t>GTY25J-ASL0102P</t>
  </si>
  <si>
    <t>HONG KONG KUNGSONG TRADING CO.,LIMITED</t>
  </si>
  <si>
    <t>货已好，已出运，待进仓</t>
  </si>
  <si>
    <t>GTY25E-MB02P</t>
  </si>
  <si>
    <t>OUSTEEL HOLDING LIMITED</t>
  </si>
  <si>
    <t>GTY25E-SMIG02P</t>
  </si>
  <si>
    <t>镀锌带钢,镀锌卷,镀...</t>
  </si>
  <si>
    <t>GTY25E-STS01P</t>
  </si>
  <si>
    <t>JELE IMPORTANT AND EXPORT TRADE CO., LTD</t>
  </si>
  <si>
    <t>货未好，已催工厂排产，船期6月中</t>
  </si>
  <si>
    <t>EMAN25-6-P-A</t>
  </si>
  <si>
    <t>SUNTON YIDA INTERNATIONAL CO.,LIMITED</t>
  </si>
  <si>
    <t>定金已收齐，其中4728付到金属，暂做出运保证金，于付尾款时补齐，集港中，船：HEILAN RISING</t>
  </si>
  <si>
    <t>EMAN25-6-P-B</t>
  </si>
  <si>
    <t>定金已收齐，集港中</t>
  </si>
  <si>
    <t>GTR25-SAM08P</t>
  </si>
  <si>
    <t>GTY25E-HF01P</t>
  </si>
  <si>
    <t>RUNTO IMPORT AND EXPORT TRADE LIMITED</t>
  </si>
  <si>
    <t>扁钢,角钢</t>
  </si>
  <si>
    <t>GT25D-SJB-ID-02P</t>
  </si>
  <si>
    <t>第一批已出运，还未发完，暂未回收收货收据</t>
  </si>
  <si>
    <t>船期改至5.15，暂未出运</t>
  </si>
  <si>
    <t>GTR25-SAM09P</t>
  </si>
  <si>
    <t>镀锌卷,冷轧卷</t>
  </si>
  <si>
    <t>货已备妥，待集港</t>
  </si>
  <si>
    <t>货已好，已进仓</t>
  </si>
  <si>
    <t>GT25E-SSB-ID-02P</t>
  </si>
  <si>
    <t>驳船运输中，待到港后出入库单进仓</t>
  </si>
  <si>
    <t>250410245</t>
  </si>
  <si>
    <t>货已备妥，报关中，待出运</t>
  </si>
  <si>
    <t>AT20250425112-2</t>
  </si>
  <si>
    <t>GT25D-UMI-ID-02P</t>
  </si>
  <si>
    <t>PT GREAT WALL STEEL</t>
  </si>
  <si>
    <t>盘螺,螺纹钢</t>
  </si>
  <si>
    <t>第一二批已出运，已回收收货收据，剩余暂未备妥</t>
  </si>
  <si>
    <t>HBSX2501036</t>
  </si>
  <si>
    <t>HK WATER CENTER INTERNATIONAL GROUP LIMITED.</t>
  </si>
  <si>
    <t>张洪建</t>
  </si>
  <si>
    <t>262吨已离港，剩余不交</t>
  </si>
  <si>
    <t>GTT25E-SILCRB1-P3</t>
  </si>
  <si>
    <t>BIG PANDA HOLDING LTD</t>
  </si>
  <si>
    <t>冷轧退火卷</t>
  </si>
  <si>
    <t>已装船，待离港</t>
  </si>
  <si>
    <t>GTT25E-DYHRSB1-02P</t>
  </si>
  <si>
    <t>DOYEN HOLDING CO.,LIMITED</t>
  </si>
  <si>
    <t>第一批出运2400吨，装船中，剩余已宣船，待靠泊</t>
  </si>
  <si>
    <t>GTT25E-XHGIC1-05P</t>
  </si>
  <si>
    <t>XINHONG INTERNATIONAL CO., LIMITED</t>
  </si>
  <si>
    <t>聂帅</t>
  </si>
  <si>
    <t>已宣船，预计月底船期，待客户回签补充协议</t>
  </si>
  <si>
    <t>GTT25E-XHCRC1-06P</t>
  </si>
  <si>
    <t>BSI-250306VT-082WJ</t>
  </si>
  <si>
    <t>已出运，剩余不交</t>
  </si>
  <si>
    <t>25DYZFCHITG0328</t>
  </si>
  <si>
    <t>已宣船,集港中</t>
  </si>
  <si>
    <t>DGS25九江牌线材0425A-中淳</t>
  </si>
  <si>
    <t>宁波中淳供应链有限公司</t>
  </si>
  <si>
    <t>何庆文</t>
  </si>
  <si>
    <t>正在与供应商沟通交货计划</t>
  </si>
  <si>
    <t>浙东建材</t>
  </si>
  <si>
    <t>WNP240715</t>
  </si>
  <si>
    <t>NEWPORT CH INTERNATIONAL LLC</t>
  </si>
  <si>
    <t>美国废纸</t>
  </si>
  <si>
    <t>WATHAI INDUSTRIAL （THAILAND） COMPAN</t>
  </si>
  <si>
    <t>WKS241104</t>
  </si>
  <si>
    <t>KOUSA INTERNATIONAL LLC</t>
  </si>
  <si>
    <t>剩余400吨待出运</t>
  </si>
  <si>
    <t>IPSUN-ITGFB241201</t>
  </si>
  <si>
    <t>DUPLEX BOA...</t>
  </si>
  <si>
    <t>张雨</t>
  </si>
  <si>
    <t>MD. RAHAT HO</t>
  </si>
  <si>
    <t>JHUMA  ACCESSORIES LTD</t>
  </si>
  <si>
    <t>剩余75吨取消</t>
  </si>
  <si>
    <t>ITGND250101</t>
  </si>
  <si>
    <t>WAH DA （MACAO COMMERCIAL OFFSHORE）COMPANY LIMITED</t>
  </si>
  <si>
    <t>C1S COATED...</t>
  </si>
  <si>
    <t>GUANGBO VIET NAM COMPANY LIMITED</t>
  </si>
  <si>
    <t>VNX-P-01-002-2025</t>
  </si>
  <si>
    <t>APRIL FINE PAPER TRADING （MIDDLE EAST） FZE</t>
  </si>
  <si>
    <t>UNCOATED W...</t>
  </si>
  <si>
    <t>HAI BON BAY IMPORT EXPORT LIMITED C</t>
  </si>
  <si>
    <t>V53MD25</t>
  </si>
  <si>
    <t>HOKUETSU CORPORATION</t>
  </si>
  <si>
    <t>RECYCLED K...</t>
  </si>
  <si>
    <t>VIET PHAT PACKING AND PLASTICS COMP</t>
  </si>
  <si>
    <t>ITGND250307</t>
  </si>
  <si>
    <t>ITGSUN-250305</t>
  </si>
  <si>
    <t>ARABIAN GROUP FOR INDUSTRY</t>
  </si>
  <si>
    <t>ORIENTAL PAPER （HK）  LIMITED</t>
  </si>
  <si>
    <t>ANCN-500022</t>
  </si>
  <si>
    <t>STORA ENSO ANJALANKOSKI OY</t>
  </si>
  <si>
    <t>苏进岗</t>
  </si>
  <si>
    <t>HONG KONG PULP PAPER SOURCES CO., L</t>
  </si>
  <si>
    <t>ITGND250327</t>
  </si>
  <si>
    <t>COPY PAPER</t>
  </si>
  <si>
    <t>郑钰芝</t>
  </si>
  <si>
    <t>IPHKGX250422767-1-2-3</t>
  </si>
  <si>
    <t>金翰翔</t>
  </si>
  <si>
    <t>PRINTING PRO DESIGN （PVT.） LTD</t>
  </si>
  <si>
    <t>Y20240930001</t>
  </si>
  <si>
    <t>BAOLONGINTERNATIONALCO.,LTD</t>
  </si>
  <si>
    <t>进口瓦楞纸（吨）</t>
  </si>
  <si>
    <t>杨怡</t>
  </si>
  <si>
    <t>詹晨</t>
  </si>
  <si>
    <t>厦门荣智鑫实业有限公司</t>
  </si>
  <si>
    <t>关闭合同</t>
  </si>
  <si>
    <t>GXXH250210-JZGD</t>
  </si>
  <si>
    <t>仙鹤牌漂白桉木化学浆</t>
  </si>
  <si>
    <t>林巧蓉</t>
  </si>
  <si>
    <t>江门旺佳纸业有限公司</t>
  </si>
  <si>
    <t>按实际提货数量执行</t>
  </si>
  <si>
    <t>GXXH250219HJ-JZ</t>
  </si>
  <si>
    <t>仙鹤牌漂白桉木化机浆</t>
  </si>
  <si>
    <t>广西嘉麒纸业有限责任公司</t>
  </si>
  <si>
    <t>已提清，按实际提货数量执行</t>
  </si>
  <si>
    <t>CTH-JB-W-20250305-004</t>
  </si>
  <si>
    <t>泰盛（贵州）竹资源发展有限公司</t>
  </si>
  <si>
    <t>赤天化漂白竹浆板</t>
  </si>
  <si>
    <t>广州市荣阳行贸易有限公司</t>
  </si>
  <si>
    <t>已提清剩余数量不提，余款已转出</t>
  </si>
  <si>
    <t>GXXH250313-JZGD</t>
  </si>
  <si>
    <t>江门仁科绿洲纸业有限公司</t>
  </si>
  <si>
    <t>已提清，剩余数量不执行</t>
  </si>
  <si>
    <t>HBXH250325LW-ZY</t>
  </si>
  <si>
    <t>湖北仙鹤新材料有限公司</t>
  </si>
  <si>
    <t>仙鹤牌漂白芦苇化学浆</t>
  </si>
  <si>
    <t>浙江旭荣新材料股份有限公司</t>
  </si>
  <si>
    <t>陆续提货中，销售延期至20250520</t>
  </si>
  <si>
    <t>GXXH250401-JZZS</t>
  </si>
  <si>
    <t>中顺洁柔（云浮）纸业有限公司；江门中顺纸业有限公司</t>
  </si>
  <si>
    <t>HBXH250414AM-ZY</t>
  </si>
  <si>
    <t>峡江县金元纸业有限公司</t>
  </si>
  <si>
    <t>CMNFPI2501-1</t>
  </si>
  <si>
    <t>CELLMARK,INC.</t>
  </si>
  <si>
    <t>奥林匹克牌本色浆</t>
  </si>
  <si>
    <t>许嘉妍</t>
  </si>
  <si>
    <t>1600003895</t>
  </si>
  <si>
    <t>GOLDEN PROFIT TRADING PTE LTD</t>
  </si>
  <si>
    <t>相思木片</t>
  </si>
  <si>
    <t>DRAGON CROWN （H.K.） TRADING LIMITED</t>
  </si>
  <si>
    <t>1600003898</t>
  </si>
  <si>
    <t>25GE011IT</t>
  </si>
  <si>
    <t>GOLD EAST TRADING （HONGKONG） COMPANY LIMITED</t>
  </si>
  <si>
    <t>GMKD-YZ-240402</t>
  </si>
  <si>
    <t>福建楷达工贸有限公司</t>
  </si>
  <si>
    <t>木片（吨）</t>
  </si>
  <si>
    <t>吴双杰</t>
  </si>
  <si>
    <t>以实际交货数量为准</t>
  </si>
  <si>
    <t>楷达工贸[族群]</t>
  </si>
  <si>
    <t>木块</t>
  </si>
  <si>
    <t>泰格林纸集团股份有限公司</t>
  </si>
  <si>
    <t>GMGZXY20240419-AM</t>
  </si>
  <si>
    <t>赣州市兴业木片有限公司</t>
  </si>
  <si>
    <t>桉木片</t>
  </si>
  <si>
    <t>东莞建晖纸业有限公司</t>
  </si>
  <si>
    <t>GMJZHYNY20240425-AM</t>
  </si>
  <si>
    <t>广西辉耀农业有限公司</t>
  </si>
  <si>
    <t>防城港宏源浆纸有限公司</t>
  </si>
  <si>
    <t>以实际交货数量为准，关闭合同</t>
  </si>
  <si>
    <t>CX24-AMP0520-JZ</t>
  </si>
  <si>
    <t>广西曹兴木业有限公司</t>
  </si>
  <si>
    <t>GMJZKD20240627-AM</t>
  </si>
  <si>
    <t>LL-GMJZ-2024ND</t>
  </si>
  <si>
    <t>广西来宾市林隆木业有限公司</t>
  </si>
  <si>
    <t>竹片</t>
  </si>
  <si>
    <t>QS-GMJZ-2024ND</t>
  </si>
  <si>
    <t>广西启森木业有限公司</t>
  </si>
  <si>
    <t>松木片</t>
  </si>
  <si>
    <t>MF-GMJZ-2024ND</t>
  </si>
  <si>
    <t>广西茂丰木业有限公司</t>
  </si>
  <si>
    <t>GXBS20250114-DGJH</t>
  </si>
  <si>
    <t>广西百实林业科技有限公司</t>
  </si>
  <si>
    <t>GMHX20250121-AM</t>
  </si>
  <si>
    <t>四川华西集采电子商务有限公司</t>
  </si>
  <si>
    <t>以实际交货数量为准，已签署补充协议</t>
  </si>
  <si>
    <t>华西集团</t>
  </si>
  <si>
    <t>DWGM20250403-AM</t>
  </si>
  <si>
    <t>广西鼎旺木业有限公司</t>
  </si>
  <si>
    <t>联盛浆纸（漳州）有限公司</t>
  </si>
  <si>
    <t>东佳润[族群]</t>
  </si>
  <si>
    <t>DWGM20250411-AM</t>
  </si>
  <si>
    <t>TA-ITG-ACA250506</t>
  </si>
  <si>
    <t>TRIEU AN QN COMPANY LIMITED</t>
  </si>
  <si>
    <t>已装运未到港</t>
  </si>
  <si>
    <t>KLABIN牌绒毛浆...</t>
  </si>
  <si>
    <t>GMBL250102-RMJ</t>
  </si>
  <si>
    <t>北京润和信国际贸易有限公司</t>
  </si>
  <si>
    <t>晋江市美特妇幼用品有限公司；厦门市联合中润贸易有限公司；厦门市联合中润贸易有限公司；福建大山纸业有限公司</t>
  </si>
  <si>
    <t>CP2024-KBF12203</t>
  </si>
  <si>
    <t>HOUSELIFE BUILDING LIMITED</t>
  </si>
  <si>
    <t>102888673</t>
  </si>
  <si>
    <t>国际纸业牌HELIX...</t>
  </si>
  <si>
    <t>李顺</t>
  </si>
  <si>
    <t>CP2025-KBF02031</t>
  </si>
  <si>
    <t>CP2025-KBF02032</t>
  </si>
  <si>
    <t>CP2025-KBF02033</t>
  </si>
  <si>
    <t>2504GIFQDX2</t>
  </si>
  <si>
    <t>EUROCELL INTERNATIONAL LTD</t>
  </si>
  <si>
    <t>GP浆厂乱码绒毛浆</t>
  </si>
  <si>
    <t>上海雨甜顺生活用品有限公司</t>
  </si>
  <si>
    <t>250430GIFXM</t>
  </si>
  <si>
    <t>金岛绒毛浆</t>
  </si>
  <si>
    <t>ITG2412-LB01ER</t>
  </si>
  <si>
    <t>ILIM GROUP</t>
  </si>
  <si>
    <t>乌兹奇阔叶浆</t>
  </si>
  <si>
    <t>保定市满城金光纸业有限公司</t>
  </si>
  <si>
    <t>HZ345A</t>
  </si>
  <si>
    <t>MH931</t>
  </si>
  <si>
    <t>MH932</t>
  </si>
  <si>
    <t>SASIRFITG25JAN</t>
  </si>
  <si>
    <t>SUZANO SHANGHAI LTD.</t>
  </si>
  <si>
    <t>金鱼闪级干燥浆</t>
  </si>
  <si>
    <t>05478</t>
  </si>
  <si>
    <t>PULP TRADING GMBH</t>
  </si>
  <si>
    <t>85233706</t>
  </si>
  <si>
    <t>北京市佳而美商贸有限公司</t>
  </si>
  <si>
    <t>SASI250115IYG-2</t>
  </si>
  <si>
    <t>厦门国贸纸业有限公司；厦门国贸浆纸有限公司</t>
  </si>
  <si>
    <t>SEITG2501QDE</t>
  </si>
  <si>
    <t>MI003</t>
  </si>
  <si>
    <t>北京泊林中和新材料有限公司</t>
  </si>
  <si>
    <t>DHJZ20250107-MX</t>
  </si>
  <si>
    <t>大河国际贸易有限公司</t>
  </si>
  <si>
    <t>河南投资集团</t>
  </si>
  <si>
    <t>CP2025-KH02024</t>
  </si>
  <si>
    <t>CENTRAL NATIONAL GOTTESMAN INC.</t>
  </si>
  <si>
    <t>KLABIN牌阔叶浆</t>
  </si>
  <si>
    <t>货物在途，未到港</t>
  </si>
  <si>
    <t>25CN-EP22</t>
  </si>
  <si>
    <t>在途，预计五月底到港</t>
  </si>
  <si>
    <t>46369987</t>
  </si>
  <si>
    <t>已到港471.771吨，剩余预计5.18到港</t>
  </si>
  <si>
    <t>25CN-EP23</t>
  </si>
  <si>
    <t>SASI250218IYG</t>
  </si>
  <si>
    <t>DHJZ250226-MX</t>
  </si>
  <si>
    <t>NH0017</t>
  </si>
  <si>
    <t>THAI PAPER CO.LTD</t>
  </si>
  <si>
    <t>凤凰牌本色浆</t>
  </si>
  <si>
    <t>江苏天展大发新材料股份有限公司</t>
  </si>
  <si>
    <t>HBXH250227-ZY</t>
  </si>
  <si>
    <t>驻马店中南纸业有限公司；漯河市聚源纸业有限公司</t>
  </si>
  <si>
    <t>250096572</t>
  </si>
  <si>
    <t>250096655</t>
  </si>
  <si>
    <t>250096656</t>
  </si>
  <si>
    <t>YS20250201</t>
  </si>
  <si>
    <t>CELLULOSE ELDORADO AUSTRIA GMBH</t>
  </si>
  <si>
    <t>公牛阔叶浆</t>
  </si>
  <si>
    <t>250096649</t>
  </si>
  <si>
    <t>85233927</t>
  </si>
  <si>
    <t>SEPT2502QDE</t>
  </si>
  <si>
    <t>CP2025-KH02018</t>
  </si>
  <si>
    <t>2025CN0214ITGPQ</t>
  </si>
  <si>
    <t>CMPC PULP SPA.</t>
  </si>
  <si>
    <t>太平洋牌针叶浆</t>
  </si>
  <si>
    <t>25GM-0254CL</t>
  </si>
  <si>
    <t>SINOCAN Pulp and Paper Ltd.</t>
  </si>
  <si>
    <t>金星牌本色浆</t>
  </si>
  <si>
    <t>OGR502ZF</t>
  </si>
  <si>
    <t>SASI250225HAIN-1GM</t>
  </si>
  <si>
    <t>SASIRFITG25FEB</t>
  </si>
  <si>
    <t>DHJZ250311-FB</t>
  </si>
  <si>
    <t>HBXH250319-ZY</t>
  </si>
  <si>
    <t>河南护理佳纸业有限公司</t>
  </si>
  <si>
    <t>25GM-0202CL</t>
  </si>
  <si>
    <t>25SP-0206CL</t>
  </si>
  <si>
    <t>安徽省技术进出口股份有限公司</t>
  </si>
  <si>
    <t>ITG2503-WZ07ER</t>
  </si>
  <si>
    <t>乌兹奇牌针叶浆</t>
  </si>
  <si>
    <t>ITG2503-BZ09M</t>
  </si>
  <si>
    <t>国贸启润（杭州）有限公司</t>
  </si>
  <si>
    <t>46370278</t>
  </si>
  <si>
    <t>250097471</t>
  </si>
  <si>
    <t>250097684</t>
  </si>
  <si>
    <t>250410EUQDX1</t>
  </si>
  <si>
    <t>GP南方松针叶浆</t>
  </si>
  <si>
    <t>HBXH250414LW-ZY</t>
  </si>
  <si>
    <t>临猗县源泰热能有限公司</t>
  </si>
  <si>
    <t>已提清，数据待核销300吨</t>
  </si>
  <si>
    <t>250097708</t>
  </si>
  <si>
    <t>2025CN0331ITGB88Q</t>
  </si>
  <si>
    <t>小鸟牌阔叶浆</t>
  </si>
  <si>
    <t>250410EUQDX2</t>
  </si>
  <si>
    <t>46369988</t>
  </si>
  <si>
    <t>SBZJ-ZJ2505096-09XS04</t>
  </si>
  <si>
    <t>浙江四邦实业有限公司</t>
  </si>
  <si>
    <t>XHGM31007KY</t>
  </si>
  <si>
    <t>浙江仙鹤新材料销售有限公司</t>
  </si>
  <si>
    <t>2023-10-10</t>
  </si>
  <si>
    <t>禹晟通（上海）实业有限公司；杭州华锦进出口有限公司；岳阳林纸股份有限公司；恒安（重庆）生活用纸有限公司</t>
  </si>
  <si>
    <t>XHJZ231027JY</t>
  </si>
  <si>
    <t>2023-11-03</t>
  </si>
  <si>
    <t>HBXH231109BS-GMJZ</t>
  </si>
  <si>
    <t>2023-11-16</t>
  </si>
  <si>
    <t>XRJZ240222BL</t>
  </si>
  <si>
    <t>五洲特种纸业（江西）有限公司</t>
  </si>
  <si>
    <t>恒盛能源</t>
  </si>
  <si>
    <t>SEITG2412CSK</t>
  </si>
  <si>
    <t>SEPT2412NSK</t>
  </si>
  <si>
    <t>广州市桂翔纸业有限公司</t>
  </si>
  <si>
    <t>OGR501Y</t>
  </si>
  <si>
    <t>上海东冠纸业有限公司</t>
  </si>
  <si>
    <t>IMPERIAL A...</t>
  </si>
  <si>
    <t>佛山市高明鸿源纸业有限公司</t>
  </si>
  <si>
    <t>亚太森博（广东）纸业有限公司；汇康集团控股有限公司</t>
  </si>
  <si>
    <t>SEITG2501NSK</t>
  </si>
  <si>
    <t>25CS-EP12</t>
  </si>
  <si>
    <t>SEITG2501CSE</t>
  </si>
  <si>
    <t>25CS-EP16</t>
  </si>
  <si>
    <t>GFP250115DRHK</t>
  </si>
  <si>
    <t>A10014109</t>
  </si>
  <si>
    <t>A10014145</t>
  </si>
  <si>
    <t>25GM-0205CL</t>
  </si>
  <si>
    <t>汇康集团控股有限公司</t>
  </si>
  <si>
    <t>SZA250131TSCQR</t>
  </si>
  <si>
    <t>SUZANO INTERNATIONAL TRADE GMBH LUSTENAU</t>
  </si>
  <si>
    <t>陈灏轩</t>
  </si>
  <si>
    <t>NTZB20250219</t>
  </si>
  <si>
    <t>南通中包国际贸易有限公司</t>
  </si>
  <si>
    <t>KOMIPRIME牌...</t>
  </si>
  <si>
    <t>五洲特种纸业集团股份有限公司；五洲特种纸业集团股份有限公司</t>
  </si>
  <si>
    <t>好牛国际[族群]</t>
  </si>
  <si>
    <t>GFP250214ITBZH</t>
  </si>
  <si>
    <t>25CN-BRA13</t>
  </si>
  <si>
    <t>OGR502H</t>
  </si>
  <si>
    <t>NTZB20250303</t>
  </si>
  <si>
    <t>浙江金龙再生资源科技股份有限公司</t>
  </si>
  <si>
    <t>250096653</t>
  </si>
  <si>
    <t>250096651</t>
  </si>
  <si>
    <t>汇康集团控股有限公司；华大（澳门离岸商业服务）有限公司</t>
  </si>
  <si>
    <t>SEITG2502NSK</t>
  </si>
  <si>
    <t>SEPT2502CSK</t>
  </si>
  <si>
    <t>250096652</t>
  </si>
  <si>
    <t>250096654</t>
  </si>
  <si>
    <t>华大（澳门离岸商业服务）有限公司</t>
  </si>
  <si>
    <t>SEITG2502CSE</t>
  </si>
  <si>
    <t>SEITG2502NSE</t>
  </si>
  <si>
    <t>金東贸易（香港）有限公司；金東贸易（香港）有限公司</t>
  </si>
  <si>
    <t>25GM-0108CL</t>
  </si>
  <si>
    <t>GF2025-WG03015</t>
  </si>
  <si>
    <t>BAYSHORE GROUP LP</t>
  </si>
  <si>
    <t>白金牌针叶浆</t>
  </si>
  <si>
    <t>上海怡括贸易有限公司</t>
  </si>
  <si>
    <t>EKH2025-053</t>
  </si>
  <si>
    <t>阿斯帕牌针叶浆</t>
  </si>
  <si>
    <t>CP2025-KH02019</t>
  </si>
  <si>
    <t>40000407</t>
  </si>
  <si>
    <t>ALBERTA-PACIFIC FOREST INDUSTRIES INC.</t>
  </si>
  <si>
    <t>阿尔派牌阔叶浆</t>
  </si>
  <si>
    <t>25SP-0205CL</t>
  </si>
  <si>
    <t>OGR502Z</t>
  </si>
  <si>
    <t>A10014198</t>
  </si>
  <si>
    <t>25GM-0203CL</t>
  </si>
  <si>
    <t>25GM-0204CL</t>
  </si>
  <si>
    <t>MI052</t>
  </si>
  <si>
    <t>2025CN0326FSSN</t>
  </si>
  <si>
    <t>圣达菲牌阔叶浆</t>
  </si>
  <si>
    <t>25SP-0210CL</t>
  </si>
  <si>
    <t>250097683</t>
  </si>
  <si>
    <t>HACQ-GMJZ0125001</t>
  </si>
  <si>
    <t>恒安（重庆）生活用纸有限公司</t>
  </si>
  <si>
    <t>成都瑞辰融信数字科技有限公司；重庆卓越实业发展有限公司</t>
  </si>
  <si>
    <t>恒安国际[族群]</t>
  </si>
  <si>
    <t>2025CN0331ITGPS</t>
  </si>
  <si>
    <t>2025CN0331ITGPC</t>
  </si>
  <si>
    <t>250097706</t>
  </si>
  <si>
    <t>250097707</t>
  </si>
  <si>
    <t>2025CN0331ITGGOFFC</t>
  </si>
  <si>
    <t>2025CN0331ITGGC</t>
  </si>
  <si>
    <t>HJ-250417</t>
  </si>
  <si>
    <t>杭州华锦进出口有限公司</t>
  </si>
  <si>
    <t>华旺实业</t>
  </si>
  <si>
    <t>NTZB20250421</t>
  </si>
  <si>
    <t>QRNC-B24033渝州丝路1000T葵油8050</t>
  </si>
  <si>
    <t>新疆渝州丝路粮油有限公司</t>
  </si>
  <si>
    <t>初榨的葵花油</t>
  </si>
  <si>
    <t>MT</t>
  </si>
  <si>
    <t>刘韵</t>
  </si>
  <si>
    <t>上游供货指标不合格在协商中</t>
  </si>
  <si>
    <t>禾睿康[族群]</t>
  </si>
  <si>
    <t>托福农产品大麦SC551959Z</t>
  </si>
  <si>
    <t>短装待终止</t>
  </si>
  <si>
    <t>山东星海国贸农产俄哈大麦240923Z-3-执行3550吨</t>
  </si>
  <si>
    <t>山东星海控股集团有限公司</t>
  </si>
  <si>
    <t>范艳霞</t>
  </si>
  <si>
    <t>张树康</t>
  </si>
  <si>
    <t>真实逾期，剩1列大麦未交货</t>
  </si>
  <si>
    <t>星辰联合[族群]</t>
  </si>
  <si>
    <t>山东星海国贸农产俄哈大麦240926Z</t>
  </si>
  <si>
    <t>非真实逾期，已在送货中，待结算入库</t>
  </si>
  <si>
    <t>山东星海国贸农产俄哈大麦240928Z</t>
  </si>
  <si>
    <t>国外禁令影响，暂未到货</t>
  </si>
  <si>
    <t>山东星海国贸农产俄哈大麦241015Z</t>
  </si>
  <si>
    <t>山东星海国贸农产俄哈大麦241014Z</t>
  </si>
  <si>
    <t>真实逾期，还差两列大麦未交货</t>
  </si>
  <si>
    <t>山东星海国贸农产俄哈大麦241016Z</t>
  </si>
  <si>
    <t>山东星海国贸农产俄哈大麦241017Z</t>
  </si>
  <si>
    <t>山东星海国贸农产俄哈大麦241017Z-2</t>
  </si>
  <si>
    <t>山东星海国贸农产俄哈大麦241015Z-2</t>
  </si>
  <si>
    <t>2024-12-20</t>
  </si>
  <si>
    <t>山东星海国贸农产俄哈大麦241018Z-4</t>
  </si>
  <si>
    <t>山东星海国贸农产俄哈大麦241018Z-3</t>
  </si>
  <si>
    <t>山东星海国贸农产俄哈大麦241108Z-1</t>
  </si>
  <si>
    <t>山东星海国贸农产俄哈大麦241108Z-3</t>
  </si>
  <si>
    <t>山东星海国贸农产俄哈大麦241111Z-6</t>
  </si>
  <si>
    <t>山东星海国贸农产俄哈大麦241112Z-1</t>
  </si>
  <si>
    <t>山东星海国贸农产俄哈大麦241109Z-1</t>
  </si>
  <si>
    <t>山东星海国贸农产俄哈大麦241109Z-2</t>
  </si>
  <si>
    <t>山东星海国贸农产俄哈大麦241109Z-3</t>
  </si>
  <si>
    <t>山东星海国贸农产俄哈大麦241109Z-4</t>
  </si>
  <si>
    <t>山东星海国贸农产俄哈大麦241109Z-5</t>
  </si>
  <si>
    <t>山东星海国贸农产俄哈大麦241127Z</t>
  </si>
  <si>
    <t>山东星海龙江农产俄哈大麦241025Z</t>
  </si>
  <si>
    <t>刘宇</t>
  </si>
  <si>
    <t>真实逾期，因国际政策问题，发货等位中，待延期</t>
  </si>
  <si>
    <t>吉林东顺国贸农产玉米250421Z</t>
  </si>
  <si>
    <t>吉林省东顺粮食贸易有限公司</t>
  </si>
  <si>
    <t>真实逾期，本周内交完货物</t>
  </si>
  <si>
    <t>吉林东顺国贸农产玉米250427Z</t>
  </si>
  <si>
    <t>戴立宣</t>
  </si>
  <si>
    <t>暂未装箱，预计5月20日前装完</t>
  </si>
  <si>
    <t>南京苏达国贸农产小麦250429Z</t>
  </si>
  <si>
    <t>南京苏达农业科技发展有限公司</t>
  </si>
  <si>
    <t>真实逾期，逾期5天</t>
  </si>
  <si>
    <t>锦州瑞祥宝达玉米250506HY</t>
  </si>
  <si>
    <t>锦州瑞祥粮食有限公司</t>
  </si>
  <si>
    <t>黄舒莹</t>
  </si>
  <si>
    <t>已接货54.6吨，供应商陆续交货中</t>
  </si>
  <si>
    <t>中元商贸国贸农产小麦250205-2Z</t>
  </si>
  <si>
    <t>中元商贸有限公司</t>
  </si>
  <si>
    <t>施汉伟</t>
  </si>
  <si>
    <t>刘英松</t>
  </si>
  <si>
    <t>待供应商安排送货</t>
  </si>
  <si>
    <t>京粮盘锦国贸集团玉米250430Z</t>
  </si>
  <si>
    <t>京粮（盘锦）港口物流有限公司</t>
  </si>
  <si>
    <t>段学亮</t>
  </si>
  <si>
    <t>已配船，待装运</t>
  </si>
  <si>
    <t>首农系</t>
  </si>
  <si>
    <t>N24124A(SC552831)托福玉米</t>
  </si>
  <si>
    <t>潘静娇</t>
  </si>
  <si>
    <t>于贵超</t>
  </si>
  <si>
    <t>真实逾期，双方正在协商执行或终止</t>
  </si>
  <si>
    <t>N24125A(SC552832) 托福玉米 5000吨</t>
  </si>
  <si>
    <t>N24127A(SC552833）托福玉米 5000吨</t>
  </si>
  <si>
    <t>N24432A-锦州华飞-农林 锦州/鲅鱼圈5K吨3月</t>
  </si>
  <si>
    <t>锦州华飞粮食贸易有限公司</t>
  </si>
  <si>
    <t>傅诗婕</t>
  </si>
  <si>
    <t>伊聪</t>
  </si>
  <si>
    <t>本合同最初签约5000吨，5%溢短装，终止2650吨，剩余2350吨继续执行。但实际交货2152.8吨，未到溢短装比例，业务计划不执行。</t>
  </si>
  <si>
    <t>N25203A-锦州北大荒鑫旺-农林-葫芦岛5k 3月</t>
  </si>
  <si>
    <t>北大荒粮食集团锦州粮食贸易有限公司</t>
  </si>
  <si>
    <t>真实逾期，已到货4262.64，剩余800吨尚未匹配</t>
  </si>
  <si>
    <t>北大荒</t>
  </si>
  <si>
    <t>N25275A(250226HN-06)-大象（农林）</t>
  </si>
  <si>
    <t>我司已提供提货通知，待下游提货，预计下周可提货完毕</t>
  </si>
  <si>
    <t>N25273A-安图松花江-丹东1k吨-国贸农林4月</t>
  </si>
  <si>
    <t>安图县松花江粮油有限公司</t>
  </si>
  <si>
    <t>张玮婷</t>
  </si>
  <si>
    <t>业务反馈均已发运,暂未收到有效单据做入库</t>
  </si>
  <si>
    <t>N24370A2 英世达700长平1400泽力</t>
  </si>
  <si>
    <t>N25116A-新疆海疆-敞口500</t>
  </si>
  <si>
    <t>新疆海疆创联现代农业有限公司</t>
  </si>
  <si>
    <t>海疆创联</t>
  </si>
  <si>
    <t>N25355A-新疆海疆-2000吨小颗粒</t>
  </si>
  <si>
    <t>N25406A 鄂尔多斯-山东华大210吨尿素细粉</t>
  </si>
  <si>
    <t>N25429A 陕西陕化-海油富岛500</t>
  </si>
  <si>
    <t>国贸农林木材一部华北2自营</t>
  </si>
  <si>
    <t>B83/24</t>
  </si>
  <si>
    <t>M3</t>
  </si>
  <si>
    <t>转口在途</t>
  </si>
  <si>
    <t>国贸农林谷物二部玉米二组</t>
  </si>
  <si>
    <t>N24382A-天津利民-托福（福启）</t>
  </si>
  <si>
    <t>天津利民至尚国际贸易有限公司</t>
  </si>
  <si>
    <t>真实逾期，尚无计划，业务反馈可能终止</t>
  </si>
  <si>
    <t>泰达控股</t>
  </si>
  <si>
    <t>国贸农林谷物一部二组</t>
  </si>
  <si>
    <t>黑龙江华源国贸农林玉米241226Z</t>
  </si>
  <si>
    <t>黑龙江省华源商贸有限公司</t>
  </si>
  <si>
    <t>哈尔滨鑫昌国贸农林玉米250103Z</t>
  </si>
  <si>
    <t>哈尔滨鑫昌粮食贸易有限公司</t>
  </si>
  <si>
    <t>杨元直</t>
  </si>
  <si>
    <t>已发函催货</t>
  </si>
  <si>
    <t>铁岭禾隆国贸农林玉米250113Z</t>
  </si>
  <si>
    <t>铁岭市禾隆农产品贸易有限公司</t>
  </si>
  <si>
    <t>王昕</t>
  </si>
  <si>
    <t>已发函</t>
  </si>
  <si>
    <t>营口通粮国贸农林玉米250113Z</t>
  </si>
  <si>
    <t>营口通粮贸易有限公司</t>
  </si>
  <si>
    <t>营口勇辉国贸农林玉米250113Z</t>
  </si>
  <si>
    <t>营口勇辉商贸有限公司</t>
  </si>
  <si>
    <t>陆续交货中</t>
  </si>
  <si>
    <t>营口通粮国贸农林玉米250115Z</t>
  </si>
  <si>
    <t>铁岭禾隆国贸农林玉米250115Z</t>
  </si>
  <si>
    <t>创合佳国贸农林玉米250117Z</t>
  </si>
  <si>
    <t>创合佳贸易（厦门）有限公司</t>
  </si>
  <si>
    <t>我司要求合同新增保证金条款，供应商考虑执行成本申请取消合同</t>
  </si>
  <si>
    <t>祥风恒国贸农林玉米250117Z</t>
  </si>
  <si>
    <t>祥风恒贸易（厦门）有限公司</t>
  </si>
  <si>
    <t>山东华淼国贸农林玉米250417Z</t>
  </si>
  <si>
    <t>山东华淼粮油贸易有限责任公司</t>
  </si>
  <si>
    <t>换货交，协商中</t>
  </si>
  <si>
    <t>N25424A-ZJMI-2025-0423001</t>
  </si>
  <si>
    <t>已交货约4200吨，剩余800吨业务拟取消执行</t>
  </si>
  <si>
    <t>P-ZJGY-DP-GD-250034</t>
  </si>
  <si>
    <t>中纺粮油（湛江）工业有限公司</t>
  </si>
  <si>
    <t>已开单完毕，待油厂出数后输机</t>
  </si>
  <si>
    <t>已提货完毕，最终提货501.50吨/182.6万,预计下周入库出仓，结算。</t>
  </si>
  <si>
    <t>合成纤维长丝织物(成...</t>
  </si>
  <si>
    <t>2022-05-10</t>
  </si>
  <si>
    <t>催客户出货中</t>
  </si>
  <si>
    <t>N23001ES</t>
  </si>
  <si>
    <t>其他人造纤维短纤面料...</t>
  </si>
  <si>
    <t>2023-03-15</t>
  </si>
  <si>
    <t>客户未履行，和供应商协调中</t>
  </si>
  <si>
    <t>客户取消订单</t>
  </si>
  <si>
    <t>N24239EA-2</t>
  </si>
  <si>
    <t>常州顺锴纺织有限公司</t>
  </si>
  <si>
    <t>货好等通知出运</t>
  </si>
  <si>
    <t>N24239EA-3</t>
  </si>
  <si>
    <t>常州市武进城南纺织品有限公司</t>
  </si>
  <si>
    <t>2024-11-20</t>
  </si>
  <si>
    <t>货好等排船，等客户LC到</t>
  </si>
  <si>
    <t>N24028CC</t>
  </si>
  <si>
    <t>南通焱祺纺织有限公司</t>
  </si>
  <si>
    <t>针织布(公斤)</t>
  </si>
  <si>
    <t>客户取消，不会出了</t>
  </si>
  <si>
    <t>N24083EL</t>
  </si>
  <si>
    <t>绍兴柯桥涤傲纺织品有限公司</t>
  </si>
  <si>
    <t>2024-12-22</t>
  </si>
  <si>
    <t>客户定仓中</t>
  </si>
  <si>
    <t>N24084EL</t>
  </si>
  <si>
    <t>N24301EA</t>
  </si>
  <si>
    <t>苏州纤月纺织有限公司</t>
  </si>
  <si>
    <t>等船样确认</t>
  </si>
  <si>
    <t>N25008EA-1</t>
  </si>
  <si>
    <t>N25008EA-2</t>
  </si>
  <si>
    <t>常州市克劳得布业有限公司</t>
  </si>
  <si>
    <t>N25107AC</t>
  </si>
  <si>
    <t>绍兴正一进出口有限公司</t>
  </si>
  <si>
    <t>5月底出货</t>
  </si>
  <si>
    <t>N25114AC-1</t>
  </si>
  <si>
    <t>N25006EL</t>
  </si>
  <si>
    <t>绍兴市嘉仁纺织品有限公司</t>
  </si>
  <si>
    <t>N25042EA</t>
  </si>
  <si>
    <t>棉布(半成品)</t>
  </si>
  <si>
    <t>货好，排船中</t>
  </si>
  <si>
    <t>N25061EA-2</t>
  </si>
  <si>
    <t>N25046EA</t>
  </si>
  <si>
    <t>剩下的等排船了</t>
  </si>
  <si>
    <t>N25052EA</t>
  </si>
  <si>
    <t>绍兴吉首纺织品有限公司</t>
  </si>
  <si>
    <t>N25066EA</t>
  </si>
  <si>
    <t>咸阳纺织集团有限公司</t>
  </si>
  <si>
    <t>人造纤维长丝织物(坯...</t>
  </si>
  <si>
    <t>货已经在拼箱仓库等出运</t>
  </si>
  <si>
    <t>咸阳市产业投资集团</t>
  </si>
  <si>
    <t>N25010AC</t>
  </si>
  <si>
    <t>郑州灏瀚纺织品有限公司</t>
  </si>
  <si>
    <t>5/18送货</t>
  </si>
  <si>
    <t>N25065EA</t>
  </si>
  <si>
    <t>下周一送货</t>
  </si>
  <si>
    <t>N25124AC</t>
  </si>
  <si>
    <t>苏州福人纺织科技有限公司</t>
  </si>
  <si>
    <t>N25070EA</t>
  </si>
  <si>
    <t>际华三五零九纺织有限公司</t>
  </si>
  <si>
    <t>棉布(坯布)</t>
  </si>
  <si>
    <t>货好等船样确认</t>
  </si>
  <si>
    <t>N25116AC-1</t>
  </si>
  <si>
    <t>浙江省长兴利达丝绸有限公司</t>
  </si>
  <si>
    <t>N25116AC-3</t>
  </si>
  <si>
    <t>已经出货</t>
  </si>
  <si>
    <t>N25116AC-4</t>
  </si>
  <si>
    <t>绍兴仙怡纺织品有限公司</t>
  </si>
  <si>
    <t>N25116AC-5</t>
  </si>
  <si>
    <t>常熟市俊通无纺制品有限公司</t>
  </si>
  <si>
    <t>5月底6月初出货，舱位紧张</t>
  </si>
  <si>
    <t>N25116AC-6</t>
  </si>
  <si>
    <t>诸暨市金世佳纺织有限公司</t>
  </si>
  <si>
    <t>N25116AC-7</t>
  </si>
  <si>
    <t>吴江市泽益纺织有限公司</t>
  </si>
  <si>
    <t>N25116AC-8</t>
  </si>
  <si>
    <t>苏州荣哥纺织有限公司</t>
  </si>
  <si>
    <t>N25116AC-9</t>
  </si>
  <si>
    <t>5/22装箱</t>
  </si>
  <si>
    <t>N25116AC-10</t>
  </si>
  <si>
    <t>绍兴睿杰纺织服饰有限公司</t>
  </si>
  <si>
    <t>N25116AC-11</t>
  </si>
  <si>
    <t>湖州昱丰纺织科技有限公司</t>
  </si>
  <si>
    <t>N25116AC-12</t>
  </si>
  <si>
    <t>海宁布丰纺织科技有限公司</t>
  </si>
  <si>
    <t>N25116AC-13</t>
  </si>
  <si>
    <t>N25116AC-14</t>
  </si>
  <si>
    <t>绍兴柯桥君杰纺织品有限公司</t>
  </si>
  <si>
    <t>N25116AC-2</t>
  </si>
  <si>
    <t>N25069EA</t>
  </si>
  <si>
    <t>已经入库</t>
  </si>
  <si>
    <t>N25019EL-1</t>
  </si>
  <si>
    <t>罗纹领</t>
  </si>
  <si>
    <t>BAR</t>
  </si>
  <si>
    <t>N25019EL-2</t>
  </si>
  <si>
    <t>苏州市继高纺织品有限公司</t>
  </si>
  <si>
    <t>货好等排</t>
  </si>
  <si>
    <t>N25054EA</t>
  </si>
  <si>
    <t>等客户通知，货好</t>
  </si>
  <si>
    <t>N25021EL-1</t>
  </si>
  <si>
    <t>N25021EL-2</t>
  </si>
  <si>
    <t>绍兴市柯桥区齐拉纺织有限公司</t>
  </si>
  <si>
    <t>N25020EL</t>
  </si>
  <si>
    <t>绍兴蓝威纺织品有限公司</t>
  </si>
  <si>
    <t>合成纤维长丝织物(半...</t>
  </si>
  <si>
    <t>验货有些问题，还在协调中</t>
  </si>
  <si>
    <t>N25068EA</t>
  </si>
  <si>
    <t>N25077EA-1</t>
  </si>
  <si>
    <t>苏州欣丝澜纺织科技有限公司</t>
  </si>
  <si>
    <t>货已经做好，推延出货</t>
  </si>
  <si>
    <t>苏州欣丝澜[族群]</t>
  </si>
  <si>
    <t>N25077EA-2</t>
  </si>
  <si>
    <t>N25077EA-3</t>
  </si>
  <si>
    <t>河北宝盛纺织品有限公司</t>
  </si>
  <si>
    <t>N25082EA</t>
  </si>
  <si>
    <t>5月底做好</t>
  </si>
  <si>
    <t>N25090EA</t>
  </si>
  <si>
    <t>等船样板确认</t>
  </si>
  <si>
    <t>N25088EA</t>
  </si>
  <si>
    <t>N25083EA</t>
  </si>
  <si>
    <t>绍兴博屿纺织品有限公司</t>
  </si>
  <si>
    <t>等色卡确认</t>
  </si>
  <si>
    <t>N25023EL</t>
  </si>
  <si>
    <t>等客户验货，货已好</t>
  </si>
  <si>
    <t>N25126AC</t>
  </si>
  <si>
    <t>N25091EA</t>
  </si>
  <si>
    <t>南通涵洋纺织有限公司</t>
  </si>
  <si>
    <t>N25080EA</t>
  </si>
  <si>
    <t>货没好，工艺有些问题</t>
  </si>
  <si>
    <t>N25081EA-2</t>
  </si>
  <si>
    <t>常州思亿纺织有限公司</t>
  </si>
  <si>
    <t>N25025EL</t>
  </si>
  <si>
    <t>等客户船样确认</t>
  </si>
  <si>
    <t>N25076EA</t>
  </si>
  <si>
    <t>周末入库，已排船待出运</t>
  </si>
  <si>
    <t>N25087EA</t>
  </si>
  <si>
    <t>N25075EA</t>
  </si>
  <si>
    <t>邱县神龙印染有限责任公司</t>
  </si>
  <si>
    <t>排船了，周末入库</t>
  </si>
  <si>
    <t>N25011AC</t>
  </si>
  <si>
    <t>5/20送货</t>
  </si>
  <si>
    <t>N25029EL</t>
  </si>
  <si>
    <t>吴江嘉嘉福喷气织品有限公司</t>
  </si>
  <si>
    <t>等客户确认船样</t>
  </si>
  <si>
    <t>N25201AC</t>
  </si>
  <si>
    <t>浙江元兰纺织品有限公司</t>
  </si>
  <si>
    <t>本周验货</t>
  </si>
  <si>
    <t>元兰科技[族群]</t>
  </si>
  <si>
    <t>N25202AC</t>
  </si>
  <si>
    <t>N25096EA</t>
  </si>
  <si>
    <t>已经寄拼箱仓库等出运</t>
  </si>
  <si>
    <t>PC</t>
  </si>
  <si>
    <t>N25040FR</t>
  </si>
  <si>
    <t>5月底货物生产好</t>
  </si>
  <si>
    <t>货物已生产好，待客户通知出运</t>
  </si>
  <si>
    <t>N25081FB</t>
  </si>
  <si>
    <t>绍兴敏洋服饰有限公司</t>
  </si>
  <si>
    <t>曹羽婕</t>
  </si>
  <si>
    <t>已订舱，本月出运</t>
  </si>
  <si>
    <t>N25119FM</t>
  </si>
  <si>
    <t>泉州森雅包袋有限公司</t>
  </si>
  <si>
    <t>手提包</t>
  </si>
  <si>
    <t>EA</t>
  </si>
  <si>
    <t>胡舒屹</t>
  </si>
  <si>
    <t>货物已生产好，已定舱，船延期出运</t>
  </si>
  <si>
    <t>CX24906GMFS</t>
  </si>
  <si>
    <t>青岛康裕顺国际贸易有限公司</t>
  </si>
  <si>
    <t>正在陆续发货，目前有2车在途，剩下将陆续发出</t>
  </si>
  <si>
    <t>荣宇科技[族群]</t>
  </si>
  <si>
    <t>N25037ZCGMSJ</t>
  </si>
  <si>
    <t>山东创源棉业有限公司</t>
  </si>
  <si>
    <t>顺航资源[族群]</t>
  </si>
  <si>
    <t>JCL-2024-25/34-MJ</t>
  </si>
  <si>
    <t>JYOTI COTSPIN PRIVATE LIMITED</t>
  </si>
  <si>
    <t>已到港，免箱期内安排流向</t>
  </si>
  <si>
    <t>N25015ZLGB</t>
  </si>
  <si>
    <t>北京全国棉花交易市场集团青岛国际贸易有限公司</t>
  </si>
  <si>
    <t>在途，预计5/21到港</t>
  </si>
  <si>
    <t>N25094YF</t>
  </si>
  <si>
    <t>浙江兴林纺织有限公司</t>
  </si>
  <si>
    <t>人棉纱</t>
  </si>
  <si>
    <t>24/S/09316</t>
  </si>
  <si>
    <t>OLAM GLOBAL AGRI PTE. LTD.</t>
  </si>
  <si>
    <t>进口棉</t>
  </si>
  <si>
    <t>郭芷晴</t>
  </si>
  <si>
    <t>在途，预计5月陆续到货</t>
  </si>
  <si>
    <t>翱兰</t>
  </si>
  <si>
    <t>24/S/09317</t>
  </si>
  <si>
    <t>在途，预计5月到货</t>
  </si>
  <si>
    <t>26/DS/2025-MZ</t>
  </si>
  <si>
    <t>DAMSAN JOINT STOCK COMPANY</t>
  </si>
  <si>
    <t>剩余两柜预计下周发货</t>
  </si>
  <si>
    <t>1152095042</t>
  </si>
  <si>
    <t>在途，预计6月到货</t>
  </si>
  <si>
    <t>N23383CKTK-YE</t>
  </si>
  <si>
    <t>福建顺源纺织有限公司</t>
  </si>
  <si>
    <t>缝纫线</t>
  </si>
  <si>
    <t>何永川</t>
  </si>
  <si>
    <t>陈智琴</t>
  </si>
  <si>
    <t>此单已经取消对应出口计划，装后货付款的合同，实际未装货，供方表示不愿签订取消协议。</t>
  </si>
  <si>
    <t>顺源</t>
  </si>
  <si>
    <t>N23389CKUZ-YE</t>
  </si>
  <si>
    <t>滁州兴邦聚合彩纤有限公司</t>
  </si>
  <si>
    <t>此单已经取消对应出口计划，装后货付款的合同，业务在重新寻找销售下家。供方同意我司在5-30前完成提货即可。</t>
  </si>
  <si>
    <t>无染彩[族群]</t>
  </si>
  <si>
    <t>聚兴-XHT250338152-杭州启润</t>
  </si>
  <si>
    <t>浙江聚兴化纤有限公司</t>
  </si>
  <si>
    <t>黄君君</t>
  </si>
  <si>
    <t>已提完等收据收货</t>
  </si>
  <si>
    <t>荣盛集团</t>
  </si>
  <si>
    <t>杭州聚兴-JXQP202502-4月</t>
  </si>
  <si>
    <t>吴安茹</t>
  </si>
  <si>
    <t>20250331</t>
  </si>
  <si>
    <t>福州鑫福峰纺原贸易有限公司</t>
  </si>
  <si>
    <t>腈纶</t>
  </si>
  <si>
    <t>陆续到货中，正本已回收</t>
  </si>
  <si>
    <t>PI-ITSD24-223-H</t>
  </si>
  <si>
    <t>VAN LOI KON TUM JOINT STOCK COMPANY</t>
  </si>
  <si>
    <t>天然橡胶(内贸13%...</t>
  </si>
  <si>
    <t>梁芷琪</t>
  </si>
  <si>
    <t>陈铭峰</t>
  </si>
  <si>
    <t>预计今天入库完毕</t>
  </si>
  <si>
    <t>SHQR-DTSB25-141-H</t>
  </si>
  <si>
    <t>景洪冠旭橡胶有限公司</t>
  </si>
  <si>
    <t>其他橡胶</t>
  </si>
  <si>
    <t>李宁媛</t>
  </si>
  <si>
    <t>洪涛</t>
  </si>
  <si>
    <t>送到工厂，等工厂通知后送货</t>
  </si>
  <si>
    <t>景洪冠旭</t>
  </si>
  <si>
    <t>IM-ITSD25-080-H</t>
  </si>
  <si>
    <t>HITECH SOURCE DEVELOPMENT LIMITED</t>
  </si>
  <si>
    <t>未出船期</t>
  </si>
  <si>
    <t>DTSB25-662-H</t>
  </si>
  <si>
    <t>上海励诺国际贸易有限公司</t>
  </si>
  <si>
    <t>天然橡胶（9%）</t>
  </si>
  <si>
    <t>上海励诺</t>
  </si>
  <si>
    <t>DTSB25-742-H</t>
  </si>
  <si>
    <t>上海瑞喆橡塑有限公司</t>
  </si>
  <si>
    <t>混合橡胶</t>
  </si>
  <si>
    <t>IM-ITSD25-134-H</t>
  </si>
  <si>
    <t>LINH HUONG PRODUCTION TRADING COMPANY LIMITED</t>
  </si>
  <si>
    <t>已到单，预计今日靠港</t>
  </si>
  <si>
    <t>PI-ITSD25-133-H</t>
  </si>
  <si>
    <t>预计换抬头签约，等待确认细节后操作</t>
  </si>
  <si>
    <t>SHQR-DTSB25-917-H</t>
  </si>
  <si>
    <t>鑫同泰（上海）橡胶有限公司</t>
  </si>
  <si>
    <t>已签补充协议延期至5月底交货</t>
  </si>
  <si>
    <t>期现交易部</t>
  </si>
  <si>
    <t>BR-ITSD24-403-X</t>
  </si>
  <si>
    <t>VRV GLOBAL PTE LTD.</t>
  </si>
  <si>
    <t>陈漪玲</t>
  </si>
  <si>
    <t>肖建文</t>
  </si>
  <si>
    <t>已到单，SAP待录入</t>
  </si>
  <si>
    <t>产业发展部</t>
  </si>
  <si>
    <t>BR-ITSD25-274-G</t>
  </si>
  <si>
    <t>XIN YUAN DA RUBBER （THAILAND） CO.,LTD</t>
  </si>
  <si>
    <t>罗雨柔</t>
  </si>
  <si>
    <t>葛亮</t>
  </si>
  <si>
    <t>下周到单</t>
  </si>
  <si>
    <t>SP4/25/0307/003/C23</t>
  </si>
  <si>
    <t>PERMATA INTERNATIONAL PTE LTD</t>
  </si>
  <si>
    <t>张毅敏</t>
  </si>
  <si>
    <t>已报关，下游客户提货时同步入库出库</t>
  </si>
  <si>
    <t>SP4/25/0318/003/C23</t>
  </si>
  <si>
    <t>486.64吨已报关，下游客户提货时同步入库出库，530.88吨预计5.26到港</t>
  </si>
  <si>
    <t>JL-SHORTENING-2503-004</t>
  </si>
  <si>
    <t>PT. BATARA ELOK SEMESTA TERPADU</t>
  </si>
  <si>
    <t>已全数报关，下游客户提货时同步入库出库</t>
  </si>
  <si>
    <t>JL-SHORTENING-2504-002</t>
  </si>
  <si>
    <t>24度棕榈液油</t>
  </si>
  <si>
    <t>3750014590</t>
  </si>
  <si>
    <t>PT. SYNERGY OIL NUSANTARA</t>
  </si>
  <si>
    <t>目前发运896吨，尚未到港，预计下旬到港入库</t>
  </si>
  <si>
    <t>富裕县君扬鄂农发玉米250121Z</t>
  </si>
  <si>
    <t>富裕县君扬粮食贸易有限责任公司</t>
  </si>
  <si>
    <t>真实逾期，因我司港口库存不足，现业务拟申请延期至5.31，逾期吨数4000吨，逾期金额844w，合同原本约定签约到货日为3.31，已多次催发货，有保证金25w</t>
  </si>
  <si>
    <t>FJBS2408044</t>
  </si>
  <si>
    <t>福建省百顺纺织实业有限公司</t>
  </si>
  <si>
    <t>涤纶纱</t>
  </si>
  <si>
    <t>已销定购，剩余货物还未确定销售，未付款</t>
  </si>
  <si>
    <t>2503YSD101</t>
  </si>
  <si>
    <t>逸盛大化石化有限公司</t>
  </si>
  <si>
    <t>待下游付款，我司指令后上游发货</t>
  </si>
  <si>
    <t>2025-031401A（3月月结）</t>
  </si>
  <si>
    <t>江苏兴业聚化有限公司</t>
  </si>
  <si>
    <t>成雅雯</t>
  </si>
  <si>
    <t>陆续提货中</t>
  </si>
  <si>
    <t>2503YSD095</t>
  </si>
  <si>
    <t>分批发货预计5月发完</t>
  </si>
  <si>
    <t>NY2501YSD013-Z</t>
  </si>
  <si>
    <t>瓶片</t>
  </si>
  <si>
    <t>销售PPT，预计5月发货</t>
  </si>
  <si>
    <t>CC2409YSH891A</t>
  </si>
  <si>
    <t>海南逸盛石化有限公司</t>
  </si>
  <si>
    <t>HYHLXT250412-0412</t>
  </si>
  <si>
    <t>浙江恒逸石化研究院有限公司</t>
  </si>
  <si>
    <t>半消光长丝级聚酯切片</t>
  </si>
  <si>
    <t>曾晓英</t>
  </si>
  <si>
    <t>签约补充协议延期</t>
  </si>
  <si>
    <t>YKS-YXHT5-202504-6467</t>
  </si>
  <si>
    <t>惠州伊斯科新材料科技发展有限公司</t>
  </si>
  <si>
    <t>双环戊二烯</t>
  </si>
  <si>
    <t>吴翊民</t>
  </si>
  <si>
    <t>万邦达</t>
  </si>
  <si>
    <t>国贸化工液化二部</t>
  </si>
  <si>
    <t>CQJT-ITG20250120</t>
  </si>
  <si>
    <t>重庆交通物资（集团）有限责任公司</t>
  </si>
  <si>
    <t>70# 沥青</t>
  </si>
  <si>
    <t>李海婷</t>
  </si>
  <si>
    <t>管志友</t>
  </si>
  <si>
    <t>合同延期至五月底，已签订补充协议</t>
  </si>
  <si>
    <t>重庆交运集团</t>
  </si>
  <si>
    <t>HTCDXMGM20250326</t>
  </si>
  <si>
    <t>青岛汇通诚达国际贸易有限公司</t>
  </si>
  <si>
    <t>XLJ-ITG20250422</t>
  </si>
  <si>
    <t>厦门新立基股份有限公司</t>
  </si>
  <si>
    <t>王毅峥</t>
  </si>
  <si>
    <t>实际已提货，因磅单未出，未做系统收货</t>
  </si>
  <si>
    <t>XLJ-ITG20250423</t>
  </si>
  <si>
    <t>国贸化工聚酯二部</t>
  </si>
  <si>
    <t>BPET20250210AJ</t>
  </si>
  <si>
    <t>武汉安捷塑胶有限公司</t>
  </si>
  <si>
    <t>方燕茹</t>
  </si>
  <si>
    <t>苏攀峰</t>
  </si>
  <si>
    <t>直运业务，暂无下游提货，预计本月销售完毕</t>
  </si>
  <si>
    <t>SFX-GMQRHZ-2025-D</t>
  </si>
  <si>
    <t>HYXSXT2412-0021-03</t>
  </si>
  <si>
    <t>聚酯切片</t>
  </si>
  <si>
    <t>黄坤</t>
  </si>
  <si>
    <t>下游提货进度缓慢，预计本月底提完</t>
  </si>
  <si>
    <t>SFX-GMQRHZ-2025-4</t>
  </si>
  <si>
    <t>HYXSXT2412-0021-04</t>
  </si>
  <si>
    <t>GMTH20250417</t>
  </si>
  <si>
    <t>秦皇岛市天晖塑料有限公司</t>
  </si>
  <si>
    <t>线性聚乙烯</t>
  </si>
  <si>
    <t>连炜立</t>
  </si>
  <si>
    <t>杨苏</t>
  </si>
  <si>
    <t>拟下周发函催促到货</t>
  </si>
  <si>
    <t>天晖供应[族群]</t>
  </si>
  <si>
    <t>BM25SI-Y004</t>
  </si>
  <si>
    <t>甘肃新西部炉料有限责任公司</t>
  </si>
  <si>
    <t>张怡婷</t>
  </si>
  <si>
    <t>廖政宇</t>
  </si>
  <si>
    <t>剩余货物直发下游，5月底前提完本合同</t>
  </si>
  <si>
    <t>腾达西[族群]</t>
  </si>
  <si>
    <t>BM25SI-L029</t>
  </si>
  <si>
    <t>GRAND RESOURCE IMP. &amp; EXP. CO., LIMITED</t>
  </si>
  <si>
    <t>郑惠玲</t>
  </si>
  <si>
    <t>供应商报关受阻，暂缓提货</t>
  </si>
  <si>
    <t>BM25SI-L030</t>
  </si>
  <si>
    <t>BLOOM SKY IMP &amp; EXP CO.,LIMITED</t>
  </si>
  <si>
    <t>BM25SI-L031</t>
  </si>
  <si>
    <t>FAROUT SILICON （HONG KONG） LIMITED</t>
  </si>
  <si>
    <t>国贸有色矿产锰产业部</t>
  </si>
  <si>
    <t>ITG-JL-20250115JG</t>
  </si>
  <si>
    <t>内蒙古景蕾实业有限公司</t>
  </si>
  <si>
    <t>杨阿雨</t>
  </si>
  <si>
    <t>货物匹配的钢厂合同有部分交货期在6月底，为节约付款账期与厂家协商延迟提货</t>
  </si>
  <si>
    <t>内蒙古山河实业集团</t>
  </si>
  <si>
    <t>ITG-JL-20250121JG</t>
  </si>
  <si>
    <t>ITGJL2025001-2502补1</t>
  </si>
  <si>
    <t>张家庆</t>
  </si>
  <si>
    <t>剩余货物待匹配销售后我司自提</t>
  </si>
  <si>
    <t>ITGJL2025001-2503补1</t>
  </si>
  <si>
    <t>ITGJL2025001-2504补1</t>
  </si>
  <si>
    <t>货物待匹配销售后，我司自提</t>
  </si>
  <si>
    <t>铬产业部</t>
  </si>
  <si>
    <t>LANKERS/XMGM/TT-2025-006</t>
  </si>
  <si>
    <t>LANKERS INTERNATIONAL PTE LTD</t>
  </si>
  <si>
    <t>黄雅惠</t>
  </si>
  <si>
    <t>邹林海</t>
  </si>
  <si>
    <t>预计5月底集港完成 发货</t>
  </si>
  <si>
    <t>HJY-SMBC/E/250315</t>
  </si>
  <si>
    <t>SAMBHIC RESOURCES FZC</t>
  </si>
  <si>
    <t>贺晶燕</t>
  </si>
  <si>
    <t>预计6.10日到港</t>
  </si>
  <si>
    <t>BM25SA-W003</t>
  </si>
  <si>
    <t>济源市耀尚商贸有限公司</t>
  </si>
  <si>
    <t>因下游工厂大冶华兴库容不足，计划7.31前提完货物，已签补充协议延长至7.31提完。</t>
  </si>
  <si>
    <t>国贸有色矿产铝业部</t>
  </si>
  <si>
    <t>PM25ZF-008</t>
  </si>
  <si>
    <t>河南中孚高精铝材有限公司</t>
  </si>
  <si>
    <t>铝卷</t>
  </si>
  <si>
    <t>林静</t>
  </si>
  <si>
    <t>黄以恒</t>
  </si>
  <si>
    <t>因客户进口关税上涨，成本提高，暂缓执行。</t>
  </si>
  <si>
    <t>中孚实业</t>
  </si>
  <si>
    <t>GK-GM-20250410</t>
  </si>
  <si>
    <t>上海桂康实业发展有限公司</t>
  </si>
  <si>
    <t>已提500吨，剩余500吨计划提货中</t>
  </si>
  <si>
    <t>安石資源有限公司[族群]</t>
  </si>
  <si>
    <t>5.16已开始提货进程</t>
  </si>
  <si>
    <t>泰达有色部</t>
  </si>
  <si>
    <t>XINHAITONG-港宝 500WMT铜原矿合同ITG24</t>
  </si>
  <si>
    <t>XINHAITONG TRADING CO., LIMITED</t>
  </si>
  <si>
    <t>铜矿</t>
  </si>
  <si>
    <t>郑好</t>
  </si>
  <si>
    <t>狄萍</t>
  </si>
  <si>
    <t>仅到货结算80吨，后续发运计划待定</t>
  </si>
  <si>
    <t>2503-PB-SZZY-3 采购苏中2000吨精铅</t>
  </si>
  <si>
    <t>江西苏中资源循环科技有限公司</t>
  </si>
  <si>
    <t>匹配钰锃，暂未提货</t>
  </si>
  <si>
    <t>苏中资源[族群]</t>
  </si>
  <si>
    <t>2504-PB-AHTC-3 采购天畅2000吨精铅</t>
  </si>
  <si>
    <t>安徽天畅金属材料有限公司</t>
  </si>
  <si>
    <t>匹配春兴，因逾期暂未安排交货</t>
  </si>
  <si>
    <t>天能控股集团</t>
  </si>
  <si>
    <t>2504-PB-AHTS-1 采购天硕2000吨精铅</t>
  </si>
  <si>
    <t>安徽天硕金属材料有限公司</t>
  </si>
  <si>
    <t>安徽天硕[族群]</t>
  </si>
  <si>
    <t>DWITG-20241024</t>
  </si>
  <si>
    <t>DWIN INDUSTRY CO., LTD.</t>
  </si>
  <si>
    <t>糖浆进口政策变动，第二批500吨暂停进口，待后续确认是否正常发运还是取消合约</t>
  </si>
  <si>
    <t>DWITG-20241114</t>
  </si>
  <si>
    <t>糖浆进口政策变动，1000吨暂停进口，待后续确认是否正常发运还是取消合约</t>
  </si>
  <si>
    <t>MFIHIC-2411002</t>
  </si>
  <si>
    <t>MINDA FOODS INDUSTRY （THAILAND） CO., LTD.</t>
  </si>
  <si>
    <t>糖浆进口政策变动，第二批520吨暂停进口，待后续确认是否正常发运还是取消合约</t>
  </si>
  <si>
    <t>MFIHIC-2411003</t>
  </si>
  <si>
    <t>第二批520吨/20柜已完成退运申报手续，2月2日已卸货泰国林查班，外商已全部提清还柜</t>
  </si>
  <si>
    <t>MFIHIC-2412002</t>
  </si>
  <si>
    <t>糖浆进口政策变动，1560吨暂停进口，待后续确认是否正常发运还是取消合约</t>
  </si>
  <si>
    <t>MFIHIC-2412001</t>
  </si>
  <si>
    <t>唐丹丹</t>
  </si>
  <si>
    <t>李淼</t>
  </si>
  <si>
    <t>糖浆进口政策变动，1040吨暂停进口，待后续确认正常发运或取消合约</t>
  </si>
  <si>
    <t>ASIHNITG20241204</t>
  </si>
  <si>
    <t>AGRI SYRUP INDUSTRY （THAILAND） CO.,LTD.</t>
  </si>
  <si>
    <t>糖浆进口政策变动，1144吨暂停进口，待后续确认正常发运或取消合约</t>
  </si>
  <si>
    <t>3月14日越南糖浆暂停进口，通知船公司取消舱位，外商取消装船，货物退回工厂处理，现等工厂最终核算赔偿金额再签订取消协议</t>
  </si>
  <si>
    <t>待客户未提320吨暂无收货收据+剩余502吨业务未售，合计822吨 预计本月末前完成</t>
  </si>
  <si>
    <t>1.5万吨锂矿-华丰-国贸-ITGCT25010A</t>
  </si>
  <si>
    <t>杭州华丰工贸实业有限公司</t>
  </si>
  <si>
    <t>我司拟转售自行处置，反馈已准备转售四川致远锂业有限公司，报价暂定单价折合4576元/实物吨</t>
  </si>
  <si>
    <t>ALG-XITG-GC01-新</t>
  </si>
  <si>
    <t>HUIHAI GROUP LIMITED</t>
  </si>
  <si>
    <t>叶洁玲</t>
  </si>
  <si>
    <t>正在印尼港口装船</t>
  </si>
  <si>
    <t>F25035A-九瑞-新能源（股份）</t>
  </si>
  <si>
    <t>广西九瑞贸易有限公司</t>
  </si>
  <si>
    <t>张丽锦</t>
  </si>
  <si>
    <t>杨福春</t>
  </si>
  <si>
    <t>RS/CN-A-XMGM-25021901</t>
  </si>
  <si>
    <t>东方日升新能源股份有限公司</t>
  </si>
  <si>
    <t>光伏组件</t>
  </si>
  <si>
    <t>W</t>
  </si>
  <si>
    <t>黄熠</t>
  </si>
  <si>
    <t>东方日升</t>
  </si>
  <si>
    <t>湖北国发（合资）</t>
  </si>
  <si>
    <t>KUNSHENG-ITG-202503</t>
  </si>
  <si>
    <t>香港昆盛集团有限公司</t>
  </si>
  <si>
    <t>硫磺</t>
  </si>
  <si>
    <t>蔡家淞</t>
  </si>
  <si>
    <t>苏雪莹</t>
  </si>
  <si>
    <t>因装货港口爆炸，暂时无法装船，拟与上下游协商同步解约</t>
  </si>
  <si>
    <t>ITG-HC-001</t>
  </si>
  <si>
    <t>深圳市汇创新能源技术有限公司</t>
  </si>
  <si>
    <t>逆变器-109040...</t>
  </si>
  <si>
    <t>李婷</t>
  </si>
  <si>
    <t>拟下周出运</t>
  </si>
  <si>
    <t>贸易中心</t>
  </si>
  <si>
    <t>人之水-武汉供销600吨玉米RZS-GXS-250214</t>
  </si>
  <si>
    <t>福建省人之水食品有限公司</t>
  </si>
  <si>
    <t>傅亚煌</t>
  </si>
  <si>
    <t>余振洪</t>
  </si>
  <si>
    <t>业务反馈供应商虽已确认扣款费用，但因股东对于损失分配有争执，发票暂未开给我司，待取得进项发票后再终止合同</t>
  </si>
  <si>
    <t>六、逾期未交货/未验收/未退质保金/未结算</t>
  </si>
  <si>
    <t>逾期金额 (万元)</t>
  </si>
  <si>
    <t>事由</t>
  </si>
  <si>
    <t>上周验收进展</t>
  </si>
  <si>
    <t>本周验收进展</t>
  </si>
  <si>
    <t>经办人</t>
  </si>
  <si>
    <t>合计：</t>
  </si>
  <si>
    <t>国控业务部国内业务</t>
  </si>
  <si>
    <t>新 GKMT25089B-敞口-福能物流（国控端）</t>
  </si>
  <si>
    <t>逾期未交货</t>
  </si>
  <si>
    <t>福建省福能物流有限责任公司</t>
  </si>
  <si>
    <t>澳煤</t>
  </si>
  <si>
    <t>我司逾期未交货</t>
  </si>
  <si>
    <t>采销交期不匹配，我司对下游宣不可抗力，客户未认可，业务拟下周实地拜访协商解决方案。</t>
  </si>
  <si>
    <t>赵新云/赵静茹</t>
  </si>
  <si>
    <t>2024-WNA-0011</t>
  </si>
  <si>
    <t>内蒙古包钢钢联股份有限公司</t>
  </si>
  <si>
    <t>2024-06-13</t>
  </si>
  <si>
    <t>尾款26080.32+保证金1207182待退还，9月初已发清账函，等待钢厂排款清账</t>
  </si>
  <si>
    <t>清账会销户，为保留合作机会，小额尾款暂不清理</t>
  </si>
  <si>
    <t>2411HT00087(长江241101）</t>
  </si>
  <si>
    <t>安徽长江钢铁股份有限公司</t>
  </si>
  <si>
    <t>尾款5万元做履约保证金，长期未合作及时清退</t>
  </si>
  <si>
    <t>钢厂习惯押尾款充抵履约保证金，本单留五万元做履约保证金，长期未合作需清退</t>
  </si>
  <si>
    <t>剩5万元压做保证金，待有新单执行后一并回款</t>
  </si>
  <si>
    <t>JDYL-250086</t>
  </si>
  <si>
    <t>为保留合作机会，小额尾款暂不清退</t>
  </si>
  <si>
    <t>4-2已回款60万元，剩余尾款约1200元留于客户账上保留合作机会，小额尾款暂不清账</t>
  </si>
  <si>
    <t>尾款约1200元留于客户账上保留合作机会，小额尾款暂不清账</t>
  </si>
  <si>
    <t>PAG-Y-HJ2024（萍钢长协202410）</t>
  </si>
  <si>
    <t>萍乡萍钢安源钢铁有限公司</t>
  </si>
  <si>
    <t>尾款留做履约保证金，已申请履约保证金50万元/账期半年，未合作及时清退</t>
  </si>
  <si>
    <t>因存在贴息65000元，待财务入账抵扣货款，实际尾款在五万元左右，压做保证金</t>
  </si>
  <si>
    <t>因存在贴息65000元，财务已手工调账（未能计入业务台账），实际尾款在五万元左右，压做保证金</t>
  </si>
  <si>
    <t>BM24SA-W006(河南骏化）</t>
  </si>
  <si>
    <t>河南骏化发展股份有限公司</t>
  </si>
  <si>
    <t>已全部发完，因上游碱厂习惯停止合作时退尾款，剩余17吨款移至新合同使用；额度复评已申请尾款限额5万元/账期半年，实际到期日为2025/4/13</t>
  </si>
  <si>
    <t>李艺容</t>
  </si>
  <si>
    <t>SA-CQXY-QSD-004202402（代采新）</t>
  </si>
  <si>
    <t>重庆湘渝盐化有限责任公司</t>
  </si>
  <si>
    <t>碱厂习惯尾款转至新合同使用，代理业务我司同样未退还委托方货款</t>
  </si>
  <si>
    <t>依委托方指示，湘渝暂不退还款项，待新合同中再做结算，我司亦尚未退还麒圣达此部分款项，已批复尾款授信账期60天申请，更新到期日为2024/12/25</t>
  </si>
  <si>
    <t>ZD-25011613（内蒙古博源）</t>
  </si>
  <si>
    <t>代理采购后定价，业务定价后剩余尾款，转至新合同使用，代理采购业务，委托方路新达多支付货款我司同样未退回压款转至新合同使用。</t>
  </si>
  <si>
    <t>SC23AL-NS-LB</t>
  </si>
  <si>
    <t>山东南山铝业股份有限公司</t>
  </si>
  <si>
    <t>铝棒</t>
  </si>
  <si>
    <t>结算尾款，供应商已退款，货物暂存南山，待供应商前往南山提货后可开票结算</t>
  </si>
  <si>
    <t>业务催收中。</t>
  </si>
  <si>
    <t>冯华</t>
  </si>
  <si>
    <t>ETB024SI-H421</t>
  </si>
  <si>
    <t>湖北江瀚新材料股份有限公司</t>
  </si>
  <si>
    <t>金属硅（块）</t>
  </si>
  <si>
    <t>结算尾款</t>
  </si>
  <si>
    <t>尾款限额5万元/限期180天，小额尾款新单执行中滚动回款</t>
  </si>
  <si>
    <t>ETB025SI-B023</t>
  </si>
  <si>
    <t>乳源东阳光优艾希杰精箔有限公司</t>
  </si>
  <si>
    <t>承兑尾款</t>
  </si>
  <si>
    <t>承兑尾款，随新单货款一并支付</t>
  </si>
  <si>
    <t>承兑尾款，随新单货款支付</t>
  </si>
  <si>
    <t>七、投标保证金逾期退还表</t>
  </si>
  <si>
    <t>招标公司</t>
  </si>
  <si>
    <t>招标编号</t>
  </si>
  <si>
    <t>预计退款时间</t>
  </si>
  <si>
    <t>八、现货敞口90天及以上库存</t>
  </si>
  <si>
    <t>数量单位</t>
  </si>
  <si>
    <t>库存/万元</t>
  </si>
  <si>
    <t>库存天数</t>
  </si>
  <si>
    <t>账龄</t>
  </si>
  <si>
    <t>铁矿粉-其他</t>
  </si>
  <si>
    <t>湛江港（集团）_散杂货作业一区</t>
  </si>
  <si>
    <t>475</t>
  </si>
  <si>
    <t>黄思涵</t>
  </si>
  <si>
    <t>目前没有合适的合同可以一并出</t>
  </si>
  <si>
    <t>较上期减少605.06万元</t>
  </si>
  <si>
    <t>较上期减少408.36万元</t>
  </si>
  <si>
    <t>厦门建材事业一部</t>
  </si>
  <si>
    <t>较上期减少432.1万元</t>
  </si>
  <si>
    <t>大连铁路物流中心_大连周水子货场</t>
  </si>
  <si>
    <t>102~112</t>
  </si>
  <si>
    <t>刘静文</t>
  </si>
  <si>
    <t>侯宝松</t>
  </si>
  <si>
    <t>业务反馈正陆续处理中，预计6月底前完成</t>
  </si>
  <si>
    <t>较上期减少319.39万元</t>
  </si>
  <si>
    <t>物产中大物流_天津汇金库</t>
  </si>
  <si>
    <t>170</t>
  </si>
  <si>
    <t>因水湿造客户甩货造成敞口，一共1000吨冷轧板，已转卖600余吨，剩余400吨情况较好，目前在工作转卖。目前货物已入汇金库</t>
  </si>
  <si>
    <t>较上期增加17.46万元</t>
  </si>
  <si>
    <t>授信_福建闽光云商_三明明海鑫库；福州启铭物流_福州罗源一库；福建泉州闽光钢铁_泉州闽光物流园；福建省凯淳再生资源_安溪凯淳库；福建罗源小蕉轧钢_罗源亿鑫钢厂库</t>
  </si>
  <si>
    <t>90~179</t>
  </si>
  <si>
    <t>杨凌晔、黄舒恒、黄鹭芳</t>
  </si>
  <si>
    <t>刘宇奇、周靓、蔡伯超、陈晓钰</t>
  </si>
  <si>
    <t>业务反馈近期正陆续处理中，预计6月底前完成；对锁业务，已催客户，陆续提货中</t>
  </si>
  <si>
    <t>福州启铭物流_福州罗源一库；福建泉州闽光钢铁_泉州闽光物流园</t>
  </si>
  <si>
    <t>196~488</t>
  </si>
  <si>
    <t>黄舒恒、黄鹭芳</t>
  </si>
  <si>
    <t>刘宇奇、蔡伯超</t>
  </si>
  <si>
    <t>业务反馈近期正陆续处理中，预计6月底前完成</t>
  </si>
  <si>
    <t>四级螺纹钢</t>
  </si>
  <si>
    <t>福州启铭物流_福州罗源一库</t>
  </si>
  <si>
    <t>392</t>
  </si>
  <si>
    <t>黄鹭芳</t>
  </si>
  <si>
    <t>蔡伯超</t>
  </si>
  <si>
    <t>授信_福建闽光云商_三明明海鑫库；福州启铭物流_福州罗源一库；福建泉州闽光钢铁_泉州闽光物流园；福建省凯淳再生资源_安溪凯淳库</t>
  </si>
  <si>
    <t>91~133</t>
  </si>
  <si>
    <t>刘宇奇、周靓、蔡伯超</t>
  </si>
  <si>
    <t>授信_福建闽光云商_三明明海鑫库；福州惠丰供应链_厦门杏林二货场；福建省凯淳再生资源_安溪凯淳库</t>
  </si>
  <si>
    <t>289~813</t>
  </si>
  <si>
    <t>96~147</t>
  </si>
  <si>
    <t>邱雅惠、黄舒恒、黄鹭芳</t>
  </si>
  <si>
    <t>刘宇奇、蔡伯超、陈晓钰</t>
  </si>
  <si>
    <t>授信_福建闽光云商_三明明海鑫库；福州启铭物流_福州罗源一库；福州惠丰供应链_厦门杏林二货场；福建泉州闽光钢铁_泉州闽光物流园；福建省凯淳再生资源_安溪凯淳库</t>
  </si>
  <si>
    <t>197~652</t>
  </si>
  <si>
    <t>福州启铭物流_漳州三宝库；福建罗源小蕉轧钢_罗源亿鑫钢厂库</t>
  </si>
  <si>
    <t>99~133</t>
  </si>
  <si>
    <t>庄茹玲、邱雅惠</t>
  </si>
  <si>
    <t>杨航、陈晓钰</t>
  </si>
  <si>
    <t>业务反馈正陆续处理中，预计6月底前完成；业务反馈近期正陆续处理中，预计6月底前完成</t>
  </si>
  <si>
    <t>较上期增加325.67万元</t>
  </si>
  <si>
    <t>上海钢联物联网_德清中京港库；浙江德清升华临杭物流_升华物流园；浙江湖州升大实业_德清升大码头</t>
  </si>
  <si>
    <t>91~171</t>
  </si>
  <si>
    <t>陈斯婧</t>
  </si>
  <si>
    <t>业务反馈销售难，正陆续处理中，预计6月底前完成</t>
  </si>
  <si>
    <t>206~247</t>
  </si>
  <si>
    <t>较上期减少196.7万元</t>
  </si>
  <si>
    <t>较上期增加223.16万元</t>
  </si>
  <si>
    <t>佛山市顺德区焱明码头_本部堆场</t>
  </si>
  <si>
    <t>111</t>
  </si>
  <si>
    <t>郭海燕</t>
  </si>
  <si>
    <t>加急销售中</t>
  </si>
  <si>
    <t>厦门国贸启铭物流_上海津澜仓库；物产中大（上海）_上海宝丰1号库</t>
  </si>
  <si>
    <t>91</t>
  </si>
  <si>
    <t>佛山市南海区固业_九江源广码头</t>
  </si>
  <si>
    <t>94</t>
  </si>
  <si>
    <t>鲁滨洋</t>
  </si>
  <si>
    <t>溧阳苏港国际港务有限公司</t>
  </si>
  <si>
    <t>113</t>
  </si>
  <si>
    <t>较上期增加643.13万元</t>
  </si>
  <si>
    <t>佛山乐从华凯分条_道教仓</t>
  </si>
  <si>
    <t>94~149</t>
  </si>
  <si>
    <t>90~111</t>
  </si>
  <si>
    <t>刘健、韦炳佳</t>
  </si>
  <si>
    <t>汽车用热轧板带</t>
  </si>
  <si>
    <t>五矿钢铁宁波工贸有限公司；厦门建发钢铁物流_上海宝融仁郎库</t>
  </si>
  <si>
    <t>97~174</t>
  </si>
  <si>
    <t>厦门建发钢铁物流_上海宝融仁郎库</t>
  </si>
  <si>
    <t>184~206</t>
  </si>
  <si>
    <t>汽车结构用热轧酸洗钢</t>
  </si>
  <si>
    <t>99~119</t>
  </si>
  <si>
    <t>205</t>
  </si>
  <si>
    <t>武汉北湖世纪齐鑫物流有限公司</t>
  </si>
  <si>
    <t>92</t>
  </si>
  <si>
    <t>天津物产首钢钢材加工配送有限公司</t>
  </si>
  <si>
    <t>171~176</t>
  </si>
  <si>
    <t>191</t>
  </si>
  <si>
    <t>广东金丰金属制品_乐从钢铁世界库</t>
  </si>
  <si>
    <t>94~150</t>
  </si>
  <si>
    <t>郭雅湉</t>
  </si>
  <si>
    <t>蔺江锋、钟攀</t>
  </si>
  <si>
    <t>广东加嵘金属实业_佛山加嵘新仓；广东金丰金属制品_乐从钢铁世界库</t>
  </si>
  <si>
    <t>185~289</t>
  </si>
  <si>
    <t>何嘉琦、郭雅湉</t>
  </si>
  <si>
    <t>较上期增加624.41万元</t>
  </si>
  <si>
    <t>拉丝钢盘条</t>
  </si>
  <si>
    <t>广州金博物贸集团_本部博汇仓库</t>
  </si>
  <si>
    <t>93</t>
  </si>
  <si>
    <t>较上期减少377.1615万元</t>
  </si>
  <si>
    <t>较上期减少20.4042万元</t>
  </si>
  <si>
    <t>较上期减少7.9548万元</t>
  </si>
  <si>
    <t>南宁太阳/金太阳/T牛卡纸/144G/一等品</t>
  </si>
  <si>
    <t>吨</t>
  </si>
  <si>
    <t>宁波集扬物流_保税西区3#4#库</t>
  </si>
  <si>
    <t>145</t>
  </si>
  <si>
    <t>樊哲鸣</t>
  </si>
  <si>
    <t>5.30前完成销售</t>
  </si>
  <si>
    <t>南宁太阳/金太阳/T牛卡纸/225G/一等品</t>
  </si>
  <si>
    <t>125</t>
  </si>
  <si>
    <t>太阳宏河/金太阳/S牛卡纸/146G/一等品</t>
  </si>
  <si>
    <t>276</t>
  </si>
  <si>
    <t>284</t>
  </si>
  <si>
    <t>太阳宏河/金太阳/S牛卡纸/161G/一等品</t>
  </si>
  <si>
    <t>197</t>
  </si>
  <si>
    <t>太阳宏河/金太阳/S牛卡纸/171G/一等品</t>
  </si>
  <si>
    <t>太阳宏河/金太阳/S牛卡纸/226G/一等品</t>
  </si>
  <si>
    <t>158</t>
  </si>
  <si>
    <t>172</t>
  </si>
  <si>
    <t>太阳宏河/金太阳/T牛卡纸/144G/一等品</t>
  </si>
  <si>
    <t>257</t>
  </si>
  <si>
    <t>261</t>
  </si>
  <si>
    <t>263</t>
  </si>
  <si>
    <t>281</t>
  </si>
  <si>
    <t>304</t>
  </si>
  <si>
    <t>太阳宏河/金太阳/T牛卡纸/169G/一等品</t>
  </si>
  <si>
    <t>258</t>
  </si>
  <si>
    <t>260</t>
  </si>
  <si>
    <t>262</t>
  </si>
  <si>
    <t>303</t>
  </si>
  <si>
    <t>琥珀/铜珀/牛卡纸/115G/A</t>
  </si>
  <si>
    <t>上海滨鹏储运_太仓东仓库</t>
  </si>
  <si>
    <t>418</t>
  </si>
  <si>
    <t>保证金控货业务，遭遇无理起诉，货物被保全，反担保与法院无法达成一致，法院已解冻我司兴业账户500万，现推进立案开庭。</t>
  </si>
  <si>
    <t>428</t>
  </si>
  <si>
    <t>436</t>
  </si>
  <si>
    <t>438</t>
  </si>
  <si>
    <t>439</t>
  </si>
  <si>
    <t>440</t>
  </si>
  <si>
    <t>琥珀/铜珀/牛卡纸/145G/A</t>
  </si>
  <si>
    <t>427</t>
  </si>
  <si>
    <t>较上期减少12.4494万元</t>
  </si>
  <si>
    <t>华泰/华晟/快印铜版纸/110G/优等品</t>
  </si>
  <si>
    <t>广州双龙运输_广州黄埔东廷仓</t>
  </si>
  <si>
    <t>129</t>
  </si>
  <si>
    <t>5月销售</t>
  </si>
  <si>
    <t>华泰/华晟/快印铜版纸/135G/优等品</t>
  </si>
  <si>
    <t>华泰/华晟/快印铜版纸/90G/优等品</t>
  </si>
  <si>
    <t>华泰/牡丹/高光铜版纸/97G/优等品</t>
  </si>
  <si>
    <t>太阳/华夏太阳/高白胶版印刷纸/68G/一等品</t>
  </si>
  <si>
    <t>四川省物流股份铁服_成都石马库</t>
  </si>
  <si>
    <t>110</t>
  </si>
  <si>
    <t>太阳/华夏太阳/高白胶版印刷纸/75G/一等品</t>
  </si>
  <si>
    <t>晨鸣/雪兔/双面铜版纸/145G/A</t>
  </si>
  <si>
    <t>279</t>
  </si>
  <si>
    <t>320</t>
  </si>
  <si>
    <t>335</t>
  </si>
  <si>
    <t>晨鸣/雪兔/双面铜版纸/152G/A</t>
  </si>
  <si>
    <t>348</t>
  </si>
  <si>
    <t>晨鸣/雪兔/双面铜版纸/80G/A</t>
  </si>
  <si>
    <t>晨鸣/雪兔/双面铜版纸/90G/A</t>
  </si>
  <si>
    <t>232</t>
  </si>
  <si>
    <t>242</t>
  </si>
  <si>
    <t>晨鸣/雾凇/双面铜版纸/135G/A</t>
  </si>
  <si>
    <t>117</t>
  </si>
  <si>
    <t>晨鸣/雾凇/双面铜版纸/90G/A</t>
  </si>
  <si>
    <t>162</t>
  </si>
  <si>
    <t>179</t>
  </si>
  <si>
    <t>207</t>
  </si>
  <si>
    <t>玖龙/无品牌/单面涂布白卡/300G/A</t>
  </si>
  <si>
    <t>毕跃</t>
  </si>
  <si>
    <t>加紧销售中，争取5月处理完毕</t>
  </si>
  <si>
    <t>120</t>
  </si>
  <si>
    <t>玖龙/无品牌/单面涂布白卡/300克G/A</t>
  </si>
  <si>
    <t>镇江港润纸业有限公司</t>
  </si>
  <si>
    <t>142</t>
  </si>
  <si>
    <t>146</t>
  </si>
  <si>
    <t>玖龙/无品牌/单面涂布白卡/350克G/A</t>
  </si>
  <si>
    <t>联盛/蓝叶/涂布灰底白板纸/250G/A</t>
  </si>
  <si>
    <t>厦门普迅物流有限公司</t>
  </si>
  <si>
    <t>詹瞬卿</t>
  </si>
  <si>
    <t>黄钰婷</t>
  </si>
  <si>
    <t>联盛/蓝叶/涂布灰底白板纸/350G/A</t>
  </si>
  <si>
    <t>112</t>
  </si>
  <si>
    <t>联盛/蓝叶/涂布灰底白板纸/400G/A</t>
  </si>
  <si>
    <t>152</t>
  </si>
  <si>
    <t>153</t>
  </si>
  <si>
    <t>联盛/蓝叶/涂布白卡纸/230G/优等品</t>
  </si>
  <si>
    <t>上海国敏物流_上海沪太路仓库</t>
  </si>
  <si>
    <t>96</t>
  </si>
  <si>
    <t>陈书平</t>
  </si>
  <si>
    <t>联盛/蓝叶/涂布白卡纸/250G/优等品</t>
  </si>
  <si>
    <t>98</t>
  </si>
  <si>
    <t>95</t>
  </si>
  <si>
    <t>131</t>
  </si>
  <si>
    <t>135</t>
  </si>
  <si>
    <t>163</t>
  </si>
  <si>
    <t>联盛/蓝叶/涂布白卡纸/300G/优等品</t>
  </si>
  <si>
    <t>203</t>
  </si>
  <si>
    <t>160</t>
  </si>
  <si>
    <t>联盛/蓝叶/涂布白卡纸/350G/优等品</t>
  </si>
  <si>
    <t>147</t>
  </si>
  <si>
    <t>154</t>
  </si>
  <si>
    <t>联盛/蓝叶/超高松厚度涂布白卡纸/245G/优等品</t>
  </si>
  <si>
    <t>97</t>
  </si>
  <si>
    <t>联盛/蓝叶/超高松厚度涂布白卡纸/255G/优等品</t>
  </si>
  <si>
    <t>联盛/蓝叶/超高松厚度涂布白卡纸/290G/优等品</t>
  </si>
  <si>
    <t>169</t>
  </si>
  <si>
    <t>联盛/蓝叶/超高松厚度涂布白卡纸/305G/优等品</t>
  </si>
  <si>
    <t>121</t>
  </si>
  <si>
    <t>141</t>
  </si>
  <si>
    <t>182</t>
  </si>
  <si>
    <t>联盛/蓝叶/超高松厚度涂布白卡纸/345G/优等品</t>
  </si>
  <si>
    <t>159</t>
  </si>
  <si>
    <t>联盛/蓝叶/高白胶版印刷纸/75G/优等品</t>
  </si>
  <si>
    <t>较上期减少347.3727万元</t>
  </si>
  <si>
    <t>KLABIN牌绒毛浆-EXCEL</t>
  </si>
  <si>
    <t>广州市钜通货代_广州增城钜通二仓</t>
  </si>
  <si>
    <t>天津东疆外代物流_天津塘沽仓库</t>
  </si>
  <si>
    <t>KLABIN绒毛浆-微处理</t>
  </si>
  <si>
    <t>厦门珉挚集装箱_海沧角嵩路仓库</t>
  </si>
  <si>
    <t>149</t>
  </si>
  <si>
    <t>较上期减少9.3846万元</t>
  </si>
  <si>
    <t>白纸</t>
  </si>
  <si>
    <t>广州启润纸业自营库</t>
  </si>
  <si>
    <t>90</t>
  </si>
  <si>
    <t>林秀婷</t>
  </si>
  <si>
    <t>加快周转销售</t>
  </si>
  <si>
    <t>180</t>
  </si>
  <si>
    <t>较上期增加154.16万元</t>
  </si>
  <si>
    <t>较上期减少204.01万元</t>
  </si>
  <si>
    <t>广东保丰港务有限公司</t>
  </si>
  <si>
    <t>118~141</t>
  </si>
  <si>
    <t>刘婕、郑婷婷</t>
  </si>
  <si>
    <t>于建业、陆海涛</t>
  </si>
  <si>
    <t>真实库存/未反馈销售计划</t>
  </si>
  <si>
    <t>天津鑫凤凰物流有限公司</t>
  </si>
  <si>
    <t>185</t>
  </si>
  <si>
    <t>周博</t>
  </si>
  <si>
    <t>真实库存，业务寻找机会中，实际库存3吨多</t>
  </si>
  <si>
    <t>中国华粮物流集团南通粮油码头；青岛港国际股份_董家口分公司</t>
  </si>
  <si>
    <t>300~495</t>
  </si>
  <si>
    <t>梁露、马紫涵</t>
  </si>
  <si>
    <t>拟销售温氏，已提交转流向审批；荷花轮病菌大麦，转流向中</t>
  </si>
  <si>
    <t>较上期增加8.65万元</t>
  </si>
  <si>
    <t>较上期增加0.03万元</t>
  </si>
  <si>
    <t>人造纤维长丝织物(坯布)</t>
  </si>
  <si>
    <t>广州建发国际货运_佛汽精诚光大仓</t>
  </si>
  <si>
    <t>363</t>
  </si>
  <si>
    <t>正在积极销售</t>
  </si>
  <si>
    <t>福建陆地港集团_泉州晋江陆地港</t>
  </si>
  <si>
    <t>业务在积极洽谈销售</t>
  </si>
  <si>
    <t>上海京皖物流_上海隆捷库</t>
  </si>
  <si>
    <t>下游市场开始有反馈，业务正在集中推进，计划5.30前结清</t>
  </si>
  <si>
    <t>较上期增加8.62万元</t>
  </si>
  <si>
    <t>女式上衣</t>
  </si>
  <si>
    <t>380~567</t>
  </si>
  <si>
    <t>转卖，正在与意向客人磋商价格</t>
  </si>
  <si>
    <t>棉涤运动套装</t>
  </si>
  <si>
    <t>SET</t>
  </si>
  <si>
    <t>涤棉针织染色布</t>
  </si>
  <si>
    <t>授信_绍兴柯桥佳禾打卷店</t>
  </si>
  <si>
    <t>DA706剩余，正在推销。</t>
  </si>
  <si>
    <t>涤纶坯布</t>
  </si>
  <si>
    <t>授信_浙江稽山印染有限公司</t>
  </si>
  <si>
    <t>沈良燕</t>
  </si>
  <si>
    <t>Y161原美国客户对门幅有异议，正在推销给其他客人</t>
  </si>
  <si>
    <t>涤纶针织布</t>
  </si>
  <si>
    <t>337</t>
  </si>
  <si>
    <t>DA122客人需要货物暂放在我们仓库，等通知出运，正在与客人沟通</t>
  </si>
  <si>
    <t>涤纶针织染色布(公斤)</t>
  </si>
  <si>
    <t>DA915客人需要货物暂放在我们仓库，等通知出运，正在与客人沟通</t>
  </si>
  <si>
    <t>较上期增加349.52万元</t>
  </si>
  <si>
    <t>较上期增加270.67万元</t>
  </si>
  <si>
    <t>青岛宏川物流有限公司；青岛烟嘉投资发展有限公司</t>
  </si>
  <si>
    <t>93~128</t>
  </si>
  <si>
    <t>吕艳敏、张一芸</t>
  </si>
  <si>
    <t>刘娟、柯路路</t>
  </si>
  <si>
    <t>敞口，择机销售</t>
  </si>
  <si>
    <t>较上期增加78.85万元</t>
  </si>
  <si>
    <t>广州建发国际货运_佛汽精诚光大仓；长润集团_高阳宏润仓储</t>
  </si>
  <si>
    <t>220~300</t>
  </si>
  <si>
    <t>苏玥</t>
  </si>
  <si>
    <t>业务员在抓紧销售；实际8.14入实体库，业务员在抓紧销售；已锁定下家,待来款提货</t>
  </si>
  <si>
    <t>炭黑</t>
  </si>
  <si>
    <t>山东港天物流有限公司</t>
  </si>
  <si>
    <t>129~142</t>
  </si>
  <si>
    <t>林凌鹭</t>
  </si>
  <si>
    <t>王涛</t>
  </si>
  <si>
    <t>未销售</t>
  </si>
  <si>
    <t>较上期减少2409.51万元</t>
  </si>
  <si>
    <t>较上期减少110.18万元</t>
  </si>
  <si>
    <t>动力煤敞口部</t>
  </si>
  <si>
    <t>较上期减少352.6万元</t>
  </si>
  <si>
    <t>132</t>
  </si>
  <si>
    <t>采购安徽电燃一船48000吨5000大卡山西煤，我司盈利港控货，实际入库数量50770吨。本周20周匹配销售九江盈力5000吨，剩余1993吨敞口。</t>
  </si>
  <si>
    <t>较上期增加242.42万元</t>
  </si>
  <si>
    <t>江苏长宏国际港口有限公司</t>
  </si>
  <si>
    <t>史晓茜</t>
  </si>
  <si>
    <t>联营业务，我司寻煤联营进口一船俄罗斯煤，合计入库数量16500吨，我司长宏港控货，本周20周匹配销售5000吨后，我司部分尚有2300吨超期敞口，暂未反馈后续销售计划。</t>
  </si>
  <si>
    <t>较上期增加0.52万元</t>
  </si>
  <si>
    <t>国贸启能煤焦富沃德联营</t>
  </si>
  <si>
    <t>陈容昊</t>
  </si>
  <si>
    <t>该煤种较为特殊，需求较少，暂无销售计划</t>
  </si>
  <si>
    <t>较上期减少2299.85万元</t>
  </si>
  <si>
    <t>国贸石化液化部</t>
  </si>
  <si>
    <t>甲醇</t>
  </si>
  <si>
    <t>授信_河南省中原大化_煤化工厂区</t>
  </si>
  <si>
    <t>148</t>
  </si>
  <si>
    <t>洪葆华</t>
  </si>
  <si>
    <t>吴明阳</t>
  </si>
  <si>
    <t>待凑整车交货，实际不计仓储费</t>
  </si>
  <si>
    <t>张家港外商投资服务_保税区福建路</t>
  </si>
  <si>
    <t>290</t>
  </si>
  <si>
    <t>待凑整车交货</t>
  </si>
  <si>
    <t>江阴市协丰棉麻有限公司</t>
  </si>
  <si>
    <t>待排货出仓</t>
  </si>
  <si>
    <t>较上期减少703.39万元</t>
  </si>
  <si>
    <t>较上期减少197.5万元</t>
  </si>
  <si>
    <t>较上期增加5.02万元</t>
  </si>
  <si>
    <t>张家港外商投资服务_保税区台湾路</t>
  </si>
  <si>
    <t>157</t>
  </si>
  <si>
    <t>匹配销售金盛兰JSLCG202504220011合同已出仓，剩余9.5吨预计匹配下次钢招</t>
  </si>
  <si>
    <t>预计匹配下次钢招</t>
  </si>
  <si>
    <t>国家粮食和物资储备_湖北局三三八</t>
  </si>
  <si>
    <t>预计匹配金盛兰下次钢招</t>
  </si>
  <si>
    <t>较上期减少202.52万元</t>
  </si>
  <si>
    <t>出口直运库</t>
  </si>
  <si>
    <t>114</t>
  </si>
  <si>
    <t>本期144吨已转售出运，剩余3吨仍在卡塔尔仓库寻找下家转售</t>
  </si>
  <si>
    <t>国贸有色矿产综合</t>
  </si>
  <si>
    <t>葡萄酒（瓶）</t>
  </si>
  <si>
    <t>BOT</t>
  </si>
  <si>
    <t>厦门国贸物流_厦门海沧启润库；国贸有色矿产_国贸中心B塔16楼</t>
  </si>
  <si>
    <t>1410</t>
  </si>
  <si>
    <t>莫烨</t>
  </si>
  <si>
    <t>自用葡萄酒库存，零售出货</t>
  </si>
  <si>
    <t>国贸有色矿产出口部</t>
  </si>
  <si>
    <t>高脚杯</t>
  </si>
  <si>
    <t>厦门国贸物流_厦门海沧启润库</t>
  </si>
  <si>
    <t>4073</t>
  </si>
  <si>
    <t>自用高脚杯库存，零售出货</t>
  </si>
  <si>
    <t>854</t>
  </si>
  <si>
    <t>较上期减少505.89万元</t>
  </si>
  <si>
    <t>金川启润</t>
  </si>
  <si>
    <t>电钴</t>
  </si>
  <si>
    <t>中储上海大场分公司南大路257库</t>
  </si>
  <si>
    <t>133</t>
  </si>
  <si>
    <t>毛栩晴</t>
  </si>
  <si>
    <t>为电钴敞口库存，在手浮盈约30万元，择机了结</t>
  </si>
  <si>
    <t>较上期增加357.2万元</t>
  </si>
  <si>
    <t>国苑1996-150G贡眉(500)</t>
  </si>
  <si>
    <t>BOX</t>
  </si>
  <si>
    <t>创新发展中心_国贸中心A栋25楼</t>
  </si>
  <si>
    <t>陆续销售</t>
  </si>
  <si>
    <t>国苑1996-250G水仙(500)</t>
  </si>
  <si>
    <t>92~136</t>
  </si>
  <si>
    <t>刘雅芬、王玉娟</t>
  </si>
  <si>
    <t>182~255</t>
  </si>
  <si>
    <t>国苑2017-90G白牡丹(1000)</t>
  </si>
  <si>
    <t>245~304</t>
  </si>
  <si>
    <t>国苑茶-250G大红袍(简装)</t>
  </si>
  <si>
    <t>204</t>
  </si>
  <si>
    <t>国苑酒-酱香型53°钓鱼台臻苑酒(500ML)</t>
  </si>
  <si>
    <t>创新发展中心_国贸中心A栋25楼；福建高航电器_厦门华祥苑天下茶仓</t>
  </si>
  <si>
    <t>184~551</t>
  </si>
  <si>
    <t>茶具</t>
  </si>
  <si>
    <t>139</t>
  </si>
  <si>
    <t>336</t>
  </si>
  <si>
    <t>茶点</t>
  </si>
  <si>
    <t>112~119</t>
  </si>
  <si>
    <t>较上期减少3583.7615万元</t>
  </si>
  <si>
    <t>九、期现结合90天及以上库存</t>
  </si>
  <si>
    <t>较上期增加288.76万元</t>
  </si>
  <si>
    <t>较上期增加524.78万元</t>
  </si>
  <si>
    <t>6366940.00</t>
  </si>
  <si>
    <t>全国棉花交易市场_农资奎屯储运库；全国棉花交易市场_奎屯农资西库；全国棉花交易市场_奎屯陆德棉麻库；全国棉花交易市场_新疆银棉储运库；全国棉花交易市场_胡杨河中锦库；兵团棉麻阿克苏储运站_本部仓库；博州新棉物流有限责任公司；新疆中新建现代物流股份有限公司；新疆中锦胡杨河仓储物流有限公司；新疆伊犁州陆德棉麻有限责任公司；新疆兵棉宏泰物流有限公司；新疆农资集团_奎屯储运分公司；舞钢市中昌物流_东库区；郑州商品交易所交割仓库_标准仓单</t>
  </si>
  <si>
    <t>90~132</t>
  </si>
  <si>
    <t>邱小宝、黄锦</t>
  </si>
  <si>
    <t>王志刚、王飞（纺织中心）</t>
  </si>
  <si>
    <t>加快销售；预计5.25前可出仓</t>
  </si>
  <si>
    <t>23757.20</t>
  </si>
  <si>
    <t>青岛成龙国际供应链管理有限公司</t>
  </si>
  <si>
    <t>加快销售</t>
  </si>
  <si>
    <t>较上期减少235.86万元</t>
  </si>
  <si>
    <t>39875.00</t>
  </si>
  <si>
    <t>杭州临港物流_杭州临港仓库</t>
  </si>
  <si>
    <t>128</t>
  </si>
  <si>
    <t>业务员在抓紧销售</t>
  </si>
  <si>
    <t>312592.12</t>
  </si>
  <si>
    <t>南通中农物流有限公司；南通中宇新材料科_南通中宇库；常州综合保税区投资开发有限公司；广州建发国际货运_佛汽精诚光大仓；进口直运仓库</t>
  </si>
  <si>
    <t>128~173</t>
  </si>
  <si>
    <t>严晓桑、陈诗</t>
  </si>
  <si>
    <t>赵江涛、陈重池</t>
  </si>
  <si>
    <t>业务员在抓紧销售；实际1.11入实体库，业务员在抓紧销售；实际12.12入实体库，业务员在抓紧销售；实际12.19入实体库，业务员在抓紧销售；实际12.7入实体库，业务员在抓紧销售</t>
  </si>
  <si>
    <t>43977.50</t>
  </si>
  <si>
    <t>广州建发国际货运_佛汽精诚光大仓；进口直运仓库</t>
  </si>
  <si>
    <t>202~253</t>
  </si>
  <si>
    <t>业务员在抓紧销售；已锁定下家,待来款提货</t>
  </si>
  <si>
    <t>较上期减少0.16万元</t>
  </si>
  <si>
    <t>305.82</t>
  </si>
  <si>
    <t>上海中远海国际储运_上海沪太路库；中储云南分公司_昆明泛华库；中储云南分公司_昆明金马库；厦门象屿速传_上海速传长建路二库；青岛元康国际物流_茂山路仓库；青岛港前湾保税中心_胶州中铁联集</t>
  </si>
  <si>
    <t>128~174</t>
  </si>
  <si>
    <t>李宁媛、梁芷琪</t>
  </si>
  <si>
    <t>罗炳海、葛亮</t>
  </si>
  <si>
    <t>33.53</t>
  </si>
  <si>
    <t>厦门象屿速传_上海速传长建四库；厦门象屿速传_上海长建路仓库</t>
  </si>
  <si>
    <t>99~128</t>
  </si>
  <si>
    <t>李宁媛、罗炳海</t>
  </si>
  <si>
    <t>195.97</t>
  </si>
  <si>
    <t>青岛港前湾保税中心_胶州中铁联集</t>
  </si>
  <si>
    <t>174</t>
  </si>
  <si>
    <t>136.00</t>
  </si>
  <si>
    <t>刘洢滢</t>
  </si>
  <si>
    <t>较上期增加4291.24万元</t>
  </si>
  <si>
    <t>72436.00</t>
  </si>
  <si>
    <t>北部湾港钦州码头_勒沟作业区；在途铁路运输</t>
  </si>
  <si>
    <t>何靖雯</t>
  </si>
  <si>
    <t>本单原匹配西部红果70万吨长协（3月底到期）。我司已备齐长协下相应货物，截至目前已发运39万吨，因西部红果拟执行80%，故取消本单采销匹配，转入敞口，暂无销售计划</t>
  </si>
  <si>
    <t>13435.03</t>
  </si>
  <si>
    <t>在途海洋散杂货运输；江苏新越集团_镇江新越沥青仓库；江西新越沥青有限公司；重庆交通物资集团_重庆涪陵库</t>
  </si>
  <si>
    <t>90~98</t>
  </si>
  <si>
    <t>李海婷、谢瑞雪</t>
  </si>
  <si>
    <t>预计下周全部销售</t>
  </si>
  <si>
    <t>较上期增加1697.09万元</t>
  </si>
  <si>
    <t>181804.00</t>
  </si>
  <si>
    <t>上海期货交易所交割仓库_标准仓单</t>
  </si>
  <si>
    <t>293</t>
  </si>
  <si>
    <t>程文澈</t>
  </si>
  <si>
    <t>1913万为不锈钢仓单；用于冲抵保证金，预计择机销售或交割；</t>
  </si>
  <si>
    <t>金川启润上海</t>
  </si>
  <si>
    <t>较上期减少169.46万元</t>
  </si>
  <si>
    <t>122596.00</t>
  </si>
  <si>
    <t>175</t>
  </si>
  <si>
    <t>1096883.00</t>
  </si>
  <si>
    <t>190~237</t>
  </si>
  <si>
    <t>铝产业部</t>
  </si>
  <si>
    <t>较上期增加1866.55万元</t>
  </si>
  <si>
    <t>铝</t>
  </si>
  <si>
    <t>931283.00</t>
  </si>
  <si>
    <t>上海裕强供应链管理_闵行三库；广东中储晟世照邦_佛山小塘西仓库</t>
  </si>
  <si>
    <t>韩立杰</t>
  </si>
  <si>
    <t>待销售</t>
  </si>
  <si>
    <t>较上期增加6277.09万元</t>
  </si>
  <si>
    <t>逾期超90天未诉风险事项     2025/05/15</t>
  </si>
  <si>
    <t>客户名</t>
  </si>
  <si>
    <t>累计欠款（万元）</t>
  </si>
  <si>
    <t>涉及本金（万元）</t>
  </si>
  <si>
    <t>逾期时间（填逾期起算日）</t>
  </si>
  <si>
    <t>业务描述（请描述业务如何开展，项目所有增信措施等具体事项）</t>
  </si>
  <si>
    <t>报告日期</t>
  </si>
  <si>
    <t>未诉原因</t>
  </si>
  <si>
    <t>最新进展</t>
  </si>
  <si>
    <t>累计回款（万元）</t>
  </si>
  <si>
    <t>厦启金属-上海产业部（新）-四部</t>
  </si>
  <si>
    <t>2024/02/15</t>
  </si>
  <si>
    <t>自营采购尾款</t>
  </si>
  <si>
    <t>2025/05/15</t>
  </si>
  <si>
    <t>钢厂余款，退款流程较慢，处理中</t>
  </si>
  <si>
    <t>2023/11/30</t>
  </si>
  <si>
    <t>冶金煤焦-产业二部-炉料一部-一组</t>
  </si>
  <si>
    <t>2024/07/18</t>
  </si>
  <si>
    <t>赊销欠款</t>
  </si>
  <si>
    <t>已发催款函，并约定还款计划，陆续还款中</t>
  </si>
  <si>
    <t>国贸有色矿产业务六部</t>
  </si>
  <si>
    <t>青岛茂杨祥国际贸易有限公司</t>
  </si>
  <si>
    <t>2024/05/01</t>
  </si>
  <si>
    <t>木材代理采购业务，2023年7月签约，2024年2月1日，货物到港并入库，茂杨祥自2024年5月1日起逾期，我司于2024年6月7日、2024年7月30日两次发函催款无果，2024年11月与茂杨祥合同纠纷已立案，12-7开庭，后续考虑保全效果不佳，诉讼拉长回款进度，且客户方面和解意愿强，我司于2024年12月末与茂杨祥签订和解协议，但截止2025年1月末客户仍未还款，我司于2025年2月6日发送催告函，若客户限期未还款，我司拟另案起诉并处置货物，相应损失由客户赔偿</t>
  </si>
  <si>
    <t>2025/02/06</t>
  </si>
  <si>
    <t>早前已起诉立案，后续考虑保全效果不佳，遂撤诉与客户和解</t>
  </si>
  <si>
    <t>5-16前回部分款项（具体金额待定，5-16跟进中），业务反馈余款23万元在5月末前清掉</t>
  </si>
  <si>
    <t>2024/02/29</t>
  </si>
  <si>
    <t>2025/05/16</t>
  </si>
  <si>
    <t>2024/03/31</t>
  </si>
  <si>
    <t>2024/05/31</t>
  </si>
  <si>
    <t>2024/06/30</t>
  </si>
  <si>
    <t>2024/09/30</t>
  </si>
  <si>
    <t>2024/10/31</t>
  </si>
  <si>
    <t>2023/08/31</t>
  </si>
  <si>
    <t>2023/09/30</t>
  </si>
  <si>
    <t>2023/10/31</t>
  </si>
  <si>
    <t>2023/12/31</t>
  </si>
  <si>
    <t>2024/01/31</t>
  </si>
  <si>
    <t>2024/04/30</t>
  </si>
  <si>
    <t>2024/03/15</t>
  </si>
  <si>
    <t>2023/06/30</t>
  </si>
  <si>
    <t>2023/07/31</t>
  </si>
  <si>
    <t>国贸矿产创新业务二部</t>
  </si>
  <si>
    <t>代理业务</t>
  </si>
  <si>
    <t>2023/12/29</t>
  </si>
  <si>
    <t>国贸矿产与客户Song Yueh Industrial Co.,Ltd.（下称“松樾”）于2023年8月8日签订代理采购合同，并于2023年11月20日签订采购确认函，约定由我司代理采购10000吨焦煤并出口至印尼，由我司负责租船并代垫租船费用，合同付款条件为前T/T，约定船舶抵达卸货港前三个工作日支付我司全额货款及我司代垫费用。船舶于2024年1月1日抵达卸货港，截至今日，松樾仍未足额支付我司货款及代垫款项</t>
  </si>
  <si>
    <t>2024/06/26</t>
  </si>
  <si>
    <t>已签署和解协议</t>
  </si>
  <si>
    <t>我司已将货物转售德信，已和松樾签约5万吨阿曼球团，已宣船。阿曼球团提出申请修改最迟装运期至11月5日，目前装港压港，预计需要等泊10天左右。目前已确定律师团队，仲栽流程推进中，松越未反馈最新消息，我司拟提起仲裁，仲裁流程及相关材料盖章流程已批复，已提交仲裁，已付仲裁费。仲裁受理通知已送达崧越，预估二季度开庭。基于仲裁压力，崧越本周提出1250万元和解方案，每月25日支付250万元，分5个月付清。和解协议以及付款协议已签署。3月已支付250万元，4月已支付250万元。</t>
  </si>
  <si>
    <t>创新发展中心水产品组</t>
  </si>
  <si>
    <t>外贸自营</t>
  </si>
  <si>
    <t>2023/06/18</t>
  </si>
  <si>
    <t>货物质量未达到部组标准，已与福达沟通分批次还款，预计每月来10万元</t>
  </si>
  <si>
    <t>业务部组与客户协商退款</t>
  </si>
  <si>
    <t>我司已全部转售货物，该船本金存在缺口343万元，利息747万，需找汇纳追索本金&amp;利息</t>
  </si>
  <si>
    <t>业务部组正在追缴缺口</t>
  </si>
  <si>
    <t>启润物联综合</t>
  </si>
  <si>
    <t>2023/12/11</t>
  </si>
  <si>
    <t>国贸华祥苑综合</t>
  </si>
  <si>
    <t>2024/12/31</t>
  </si>
  <si>
    <t>自营采购白酒，分批发货，因业务部组目前前一批货销售周转率不高，为节约仓储成本未通知供应商发最后一批货</t>
  </si>
  <si>
    <t>目前催促业务部组加快销售，尽快催促供应商发货</t>
  </si>
  <si>
    <t>天津金属-板材产业二部-华东板材二部</t>
  </si>
  <si>
    <t>2024/08/21</t>
  </si>
  <si>
    <t>自营采购业务，货齐票齐，钢厂余款</t>
  </si>
  <si>
    <t>2024/11/30</t>
  </si>
  <si>
    <t>货已交齐，进项票齐，后续我司更换抬头，预计下周申请退款；</t>
  </si>
  <si>
    <t>天津金属-长材产业一部-华东长材二部</t>
  </si>
  <si>
    <t>2024/10/14</t>
  </si>
  <si>
    <t>合同1000吨，我司已付款335吨，钢厂已生产322.941吨，未生产12.059吨，钢厂未排产。</t>
  </si>
  <si>
    <t>2025/01/17</t>
  </si>
  <si>
    <t>厂未排产，沟通退款中</t>
  </si>
  <si>
    <t>2024/12/26</t>
  </si>
  <si>
    <t>合同1008吨，我司已付款1008吨，钢厂已发货993.8吨，货已交齐，进项发票开齐，余款4.8万元，待后续订货抵扣；</t>
  </si>
  <si>
    <t>2025/03/28</t>
  </si>
  <si>
    <t>货已交齐，进项发票开齐，余款待后续订货抵扣；</t>
  </si>
  <si>
    <t>国贸金属-板材产业部-华东板材一部</t>
  </si>
  <si>
    <t>2025/01/06</t>
  </si>
  <si>
    <t>年协结束，后续无合同，待退款。钢厂回复大概6月份才可开始退款</t>
  </si>
  <si>
    <t>2025/04/11</t>
  </si>
  <si>
    <t>2025/01/16</t>
  </si>
  <si>
    <t>年协结束，后续无合同，待退款。200多万价差未冲，钢厂回复大概6月份才可开始退款， 我司余款50多万，其余金额已对应压下游客户款</t>
  </si>
  <si>
    <t>2025/04/18</t>
  </si>
  <si>
    <t>国贸金属-板材产业部-华东板材二部</t>
  </si>
  <si>
    <t>已开票，正在申请退款。</t>
  </si>
  <si>
    <t>2025/02/02</t>
  </si>
  <si>
    <t>合同1000吨，我司已付款1000吨，981.505吨结案，已到浙粮库，余款已申请退款</t>
  </si>
  <si>
    <t>2025/05/09</t>
  </si>
  <si>
    <t>2025/02/07</t>
  </si>
  <si>
    <t>合同3005吨，我司已付款3005吨，钢厂已生产2951.425吨；其中已生产货物有2951.425吨已发，发票已齐，后期采购时抵扣</t>
  </si>
  <si>
    <t>国贸金属-建材产业三部-华东长材一部</t>
  </si>
  <si>
    <t>2025/01/26</t>
  </si>
  <si>
    <t>2025/02/14</t>
  </si>
  <si>
    <t>已开票，待新年协签订后，合同抵扣余款。</t>
  </si>
  <si>
    <t>国际市场部</t>
  </si>
  <si>
    <t>2024/09/02</t>
  </si>
  <si>
    <t>采购2000吨镀锌卷，钢厂货物均已产完，并拿货物明细，已出运814吨，因下游GBA逾期未清，出运部分已进仓，未到货的预付款部分待下游逾期清除后安排发货</t>
  </si>
  <si>
    <t>2024/12/06</t>
  </si>
  <si>
    <t>我司原因要求工厂暂不发货</t>
  </si>
  <si>
    <t>待下游逾期回款后安排发货</t>
  </si>
  <si>
    <t>采购2500吨镀锌卷，钢厂货物已产2150吨，因下游逾期未清，出运部分已进仓，未到货的预付款部分待下游逾期清楚后安排发货，工厂已产货4000吨+</t>
  </si>
  <si>
    <t>2024/11/29</t>
  </si>
  <si>
    <t>2024/08/04</t>
  </si>
  <si>
    <t>采购2490吨镀锌板，我司付定金20%约498吨，钢厂均已产完，余300吨在钢厂内未安排发货，因下游GBA逾期未清，未到货的预付款部分待下游逾期清楚后安排发货；出运部分已进仓，</t>
  </si>
  <si>
    <t>2024/11/15</t>
  </si>
  <si>
    <t>2024/09/28</t>
  </si>
  <si>
    <t>采购1750吨镀锌板，入库0吨，付定金20%350吨，货已全部备妥，因gba逾期暂不安排发货</t>
  </si>
  <si>
    <t>2025/01/03</t>
  </si>
  <si>
    <t>2024/11/01</t>
  </si>
  <si>
    <t>采购1500吨镀锌板，我司付款20%定金159.6万约302吨，钢厂均已排产，已拿货物明细，已出运782.67吨，因GBA逾期未清，货物留存工厂</t>
  </si>
  <si>
    <t>2024/08/31</t>
  </si>
  <si>
    <t>未抵扣货款、4/17退款资料送达、采购端5月走完流程，(签约625吨-实际交货521.725吨)=短装103.275吨</t>
  </si>
  <si>
    <t>2024/12/01</t>
  </si>
  <si>
    <t>余款，退款中</t>
  </si>
  <si>
    <t>2022/12/31</t>
  </si>
  <si>
    <t>客户逾期付款的罚息金额</t>
  </si>
  <si>
    <t>2023/09/15</t>
  </si>
  <si>
    <t>境外起诉成本过高</t>
  </si>
  <si>
    <t>12.6日已联系新加坡律师，目前正在对接公证授权的材料，待公证授权完成后，会在中国提起诉讼、仲裁。</t>
  </si>
  <si>
    <t>废钢业务，从新西兰转口采购500吨，客户有信保额度覆盖，货物销售至印尼。</t>
  </si>
  <si>
    <t>已委托信保追款，暂不起诉</t>
  </si>
  <si>
    <t>赔付款已到账，未收回款项剩余12.56万人民币，拟计提坏账。</t>
  </si>
  <si>
    <t>2024/11/02</t>
  </si>
  <si>
    <t>我司从国内采购镀锌板，出口赊销给客户，因海运费暴涨，我司延迟给客户发货，导致客户成品错过销售旺季，产生逾期。客户已提供法人担保。</t>
  </si>
  <si>
    <t>2025/01/24</t>
  </si>
  <si>
    <t>客户目前每周有回款，且配合度高，暂不起诉。</t>
  </si>
  <si>
    <t>客户打错抬头，实际款齐收款在金属，预计下一单调账</t>
  </si>
  <si>
    <t>已签新单调账，待收款后续平账</t>
  </si>
  <si>
    <t>建材产业二部</t>
  </si>
  <si>
    <t>2024/05/25</t>
  </si>
  <si>
    <t>2024/06/25</t>
  </si>
  <si>
    <t>2024/07/25</t>
  </si>
  <si>
    <t>2024/08/05</t>
  </si>
  <si>
    <t>地产协同项目，催款为主，暂缓起诉</t>
  </si>
  <si>
    <t>2024/09/05</t>
  </si>
  <si>
    <t>2024/07/10</t>
  </si>
  <si>
    <t>2024/08/10</t>
  </si>
  <si>
    <t>2024/09/10</t>
  </si>
  <si>
    <t>2024/03/05</t>
  </si>
  <si>
    <t>八局近期有回款计划，视情况决定是否起诉</t>
  </si>
  <si>
    <t>2025/02/05</t>
  </si>
  <si>
    <t>2024/10/05</t>
  </si>
  <si>
    <t>2024/11/05</t>
  </si>
  <si>
    <t>2024/12/05</t>
  </si>
  <si>
    <t>2024/11/09</t>
  </si>
  <si>
    <t>2024/12/15</t>
  </si>
  <si>
    <t>八局近期有回款计划，暂缓起诉</t>
  </si>
  <si>
    <t>2025/01/15</t>
  </si>
  <si>
    <t>八局近期有回款计划，暂缓</t>
  </si>
  <si>
    <t>2025/01/05</t>
  </si>
  <si>
    <t>2024/10/11</t>
  </si>
  <si>
    <t>【工】中建海峡--湖映公馆项目（3000万）-国贸地产-福州
加价费</t>
  </si>
  <si>
    <t>加价费及利息，暂缓起诉</t>
  </si>
  <si>
    <t>2024/11/06</t>
  </si>
  <si>
    <t>2024/11/11</t>
  </si>
  <si>
    <t>2025/02/10</t>
  </si>
  <si>
    <t>2024/12/02</t>
  </si>
  <si>
    <t>2025/01/09</t>
  </si>
  <si>
    <t>2024/12/10</t>
  </si>
  <si>
    <t>2024/07/19</t>
  </si>
  <si>
    <t>12月现场走访沟通回款并明确新包头担保事项，暂缓起诉</t>
  </si>
  <si>
    <t>2024/08/19</t>
  </si>
  <si>
    <t>已有回款计划，暂缓起诉</t>
  </si>
  <si>
    <t>2024/06/14</t>
  </si>
  <si>
    <t>2024/09/25</t>
  </si>
  <si>
    <t>已有回款计划，业务申请暂缓，若后续未按计划回款再起诉</t>
  </si>
  <si>
    <t>2024/10/25</t>
  </si>
  <si>
    <t>2024/11/25</t>
  </si>
  <si>
    <t>2024/04/11</t>
  </si>
  <si>
    <t>2023/01/28</t>
  </si>
  <si>
    <t>协商回款，发律师函审批中</t>
  </si>
  <si>
    <t>2024/01/28</t>
  </si>
  <si>
    <t>2024/08/30</t>
  </si>
  <si>
    <t>2024/02/01</t>
  </si>
  <si>
    <t>启润安科旗山雅苑爬架项目</t>
  </si>
  <si>
    <t>协商回款，暂缓起诉</t>
  </si>
  <si>
    <t>2024/10/01</t>
  </si>
  <si>
    <t>律师函流程已完毕，函件法务核对中，因业主拨付进度款拖延20天，付款时间预计延迟至5月底，剩余款项预计5月底支付，该项目最近一次回款时间：35万/2025.3.31</t>
  </si>
  <si>
    <t>近期有回款计划，视情况决定是否起诉</t>
  </si>
  <si>
    <t>2024/11/07</t>
  </si>
  <si>
    <t>2025/01/07</t>
  </si>
  <si>
    <t>2024/12/23</t>
  </si>
  <si>
    <t>2024/12/25</t>
  </si>
  <si>
    <t>2025/01/19</t>
  </si>
  <si>
    <t>2023/07/21</t>
  </si>
  <si>
    <t>2024/07/31</t>
  </si>
  <si>
    <t>客户未提货</t>
  </si>
  <si>
    <t>计划扣除对方保证金</t>
  </si>
  <si>
    <t>因业务提供证据不完全，无法体现真实情况，正在要求业务提供更清晰证据</t>
  </si>
  <si>
    <t>原料物资部一组</t>
  </si>
  <si>
    <t>病毒大麦客诉未解决，客户要求客诉扣款，因我司后续需要温氏帮忙处理病毒大麦，业务要待处理完毕病毒大麦统一解决客诉问题。</t>
  </si>
  <si>
    <t>2024/08/29</t>
  </si>
  <si>
    <t>2023/11/17</t>
  </si>
  <si>
    <t>木材二部</t>
  </si>
  <si>
    <t>已多次发催提函，责任业务已经到过现场催提，查看货物品质，实际保证金在手9.2%，近一周来款105.2万元，本周已向库方要现场照片，目前逾期时间较长的货物都已经有不同程度开裂，预计会相比市场价折价100元/方，上周反馈时间最长的会在15号之前清掉，目前还剩100多万没清掉，已与业务确认，本周若未清理时间最长那票100多万的货物，周一发律师函，告知转售。</t>
  </si>
  <si>
    <t>2025/05/08</t>
  </si>
  <si>
    <t>合同约定我司向供应商付95%货款首款后60天内付清全款，我司运往南港的2.8万吨货物陆续向供应商及物流供应商付款6613万，销售合同目前已来款6173万，委托方支付326.18万保证金，故丹东盛谷逾期来款113.82万，12月31日开始逾期；北港支付3347万，销售合同来款3119万，保证金144万，故逾期84万。合计委托方逾期来款198万，本周已发送结算单给委托方，预计下周来款</t>
  </si>
  <si>
    <t>2025/04/03</t>
  </si>
  <si>
    <t>业务反馈近期将来款</t>
  </si>
  <si>
    <t>2017/11/14</t>
  </si>
  <si>
    <t>我司与CONSUMIMPORT的业务开展模式：我司从国内供应商采购冰箱等产品，出口给古巴客户，结算方式为远期信用证。对于360天远期信用证业务投保了出口信用险。</t>
  </si>
  <si>
    <t>2020/04/30</t>
  </si>
  <si>
    <t>1、360天信用证部分我司有收到信保赔款；2、合作客户是古巴的国企，目前是因为古巴整体收支失衡，无法正常还款，属于国家风险；3、起诉地点约定在古巴哈瓦那，境外起诉也有一定的难度。</t>
  </si>
  <si>
    <t>1、已投保信用险的业务，信保公司均已赔付，赔付比例为70%，金额约为32万元； 2、每月定期发送催款函； 3、还未收到回款</t>
  </si>
  <si>
    <t>2017/03/15</t>
  </si>
  <si>
    <t>我司与古巴电子的业务开展模式：海尔作为工厂与客户签署购销协议，在海尔收到信用证并转让给我司后，我司支付货款给海尔，中间保留一定利润，货物出运至古巴。对于360天转让信用证业务投保了出口信用险。</t>
  </si>
  <si>
    <t>1、已投保信用险的业务，信保公司均已赔付，赔付比例为70%，金额约为8642万元； 2、每月定期发送催款函； 3、2018年12月下旬收到CUBAELECTRONICA回款约148万美元；</t>
  </si>
  <si>
    <t>2017/08/11</t>
  </si>
  <si>
    <t>我司与DIVEP的业务开展模式：我司从国内供应商采购收割机、盘管等产品，出口给古巴客户，结算方式为远期信用证。对于360天远期信用证业务投保了出口信用险。</t>
  </si>
  <si>
    <t>2020/02/14</t>
  </si>
  <si>
    <t>1、已投保信用险的业务，信保公司均已赔付，赔付比例为70%，金额约为3056万元； 2、每月定期发送催款函； 3、2018年10月中旬收到客户EMPRESA回款约39.6万美元； 4、2019年4月下旬，收到回款约144万美元； 5、2023年2月上旬，收到回款约25.85万美元；</t>
  </si>
  <si>
    <t>2019/06/27</t>
  </si>
  <si>
    <t>我司与MAQUIMPORT的业务开展模式：我司从国内供应商采购轮胎等产品，出口给古巴客户，结算方式为远期信用证。</t>
  </si>
  <si>
    <t>1、合作客户是古巴的国企，目前是因为古巴整体收支失衡，无法正常还款，属于国家风险；2、起诉地点约定在古巴哈瓦那，境外起诉也有一定的难度。</t>
  </si>
  <si>
    <t>1、每月定期发送催款函； 2、还未收到回款 3、2018年3月至2019年6月共收到MAQUIMPORT回款 1005.74万美元, 其中有 309.52万美元投保信用保险，信保公司已赔付我司，赔付比例70%，金额 216.66万美元。我司收到客户回款后，又将赔付款返还信保公司。</t>
  </si>
  <si>
    <t>2024/05/09</t>
  </si>
  <si>
    <t>货款尾款</t>
  </si>
  <si>
    <t>2024/10/10</t>
  </si>
  <si>
    <t>青岛特钢系中信泰富旗下钢厂，对方表示国贸抬头在中信泰富清户便退回这5k元尾款，但是其他板块如钢铁集群需要在中信泰富账户中开展业务，故暂时无法清户。</t>
  </si>
  <si>
    <t>暂无</t>
  </si>
  <si>
    <t>已发送催款函</t>
  </si>
  <si>
    <t>启润万泰</t>
  </si>
  <si>
    <t>付款未到货</t>
  </si>
  <si>
    <t>2024/07/27</t>
  </si>
  <si>
    <t>合资公司伙伴</t>
  </si>
  <si>
    <t>业务负责人已专职清欠</t>
  </si>
  <si>
    <t>逾期未收款</t>
  </si>
  <si>
    <t>2025/01/10</t>
  </si>
  <si>
    <t>租金</t>
  </si>
  <si>
    <t>2025/05/11</t>
  </si>
  <si>
    <t>我司承租方，暂继续合作</t>
  </si>
  <si>
    <t>待行情好转后回款</t>
  </si>
  <si>
    <t>1.湖北国控代理ALEPH转口采购5万吨印尼煤，已收取委托方225万美元全额货款，支付上游印尼矿山PT MPL 110万美元预付货款。原合同交货期2024年7月15日，因协商延期至2024年8月30日，内部账期延期至9月2日，至今 MPL未发货。2. 目前无本金风险，先收后付，另已取得委托方ALEPH对我司免责承诺函。</t>
  </si>
  <si>
    <t>暂无本金风险，取得委托方免责承诺函，A339-2 供应链项目暂缓诉讼审批流程已审批。</t>
  </si>
  <si>
    <t>印尼矿山无新备货计划。委托方同意承担供应商违约损失，我司已背对背收委托方全额货款，实际无资金占用。委托方已对我司出具免责承诺函。</t>
  </si>
  <si>
    <t>国贸纺原-棉纱</t>
  </si>
  <si>
    <t>协作</t>
  </si>
  <si>
    <t>2023/11/28</t>
  </si>
  <si>
    <t>代理进口业务，市场行情差，客户销售困难。剩余约576.40万货值货物未处置完毕。经过我司处置后，产生的差额客户按月归还。</t>
  </si>
  <si>
    <t>2023/05/30</t>
  </si>
  <si>
    <t>富事通已经申请暂缓起诉，还款协议已经提交审批通过。目前按照还款协议推进。</t>
  </si>
  <si>
    <t>目前按照还款协议推进。依还款协议执行情况决定是否起诉。还款协议约定的首款40万元已支付，剩余货物正在抓紧处置。9-15前客户仍有权处置剩余货物，9-15后我司收回处置权并自行处置，处置的差额由客户承担，后续分18期还款，每期不低于10.2万；实控人确认对这个债务承担连带责任。相关诉讼材料此前已经整理过，处置完所有货物确认我司损失后可起诉。已收到第七期（3月28日）应还10.2万元。拟补充协议确认最终还款金额中。</t>
  </si>
  <si>
    <t>2021/05/30</t>
  </si>
  <si>
    <t>合作进口，通过贸易商预付工厂货款。签约10柜，工厂R-B GOLD TEXTILE 发货3柜，应退款42.03万美元，已退款33.4万美元，未退8.63万美元。</t>
  </si>
  <si>
    <t>2021/12/02</t>
  </si>
  <si>
    <t>财务账面难以处理，还在沟通处理办法，所以未起诉。</t>
  </si>
  <si>
    <t>委托代理业务，下家顺智已来款55万元(全款)，财务账面难以处理，还在沟通处理办法，所以未起诉。</t>
  </si>
  <si>
    <t>2024/12/30</t>
  </si>
  <si>
    <t>木兰花联营项目对应的采购合同。预付采购，到期后客户无法如期发货，已经签订补充协议安排退款。但仍无进展。</t>
  </si>
  <si>
    <t>2025/04/17</t>
  </si>
  <si>
    <t>已发送律师函，筹集款项中，4月末退款100万元，推进中。</t>
  </si>
  <si>
    <t>已签订退款补充协议，业务已前往河南与客户协商并盯促客户来款，并已退回300万人民币到我司，余款预计5月安排完退款。我司已同步发律师函。</t>
  </si>
  <si>
    <t>出口自营PTA业务，15%货前T/T+85%D/P at sight，已收15%定金，货物于2024年12月11日到港，买方逾期未付款提货，自掌额度内投保DP信用险；</t>
  </si>
  <si>
    <t>2025/03/06</t>
  </si>
  <si>
    <t>信保出险，3/20已向中信保递交资料委托渠道介入追偿，待理赔</t>
  </si>
  <si>
    <t>委托信保渠道介入追偿，待理赔</t>
  </si>
  <si>
    <t>天津金属-炉料部-再生资源部</t>
  </si>
  <si>
    <t>与该客商合作废钢项目，向上游供应商采购废钢，并赊销下游客户；采购货物存放在创源-启铭库，后发现仓库缺仓，缺仓金额合作方创源迟迟未回款。创源法人出具个人担保</t>
  </si>
  <si>
    <t>客户配合态度积极，经讨论，我司起诉策略，先起诉物流车队，已于1月15日开庭，通知2月19日二次开庭;鉴于我司证据存在瑕疵，已向法院申请撤诉，后续整理后再另行追索。2025年3月6日，创源回款6万</t>
  </si>
  <si>
    <t>按照沟通的诉讼策略分批起诉，已起诉坤嘉车队521万元，已立案并于1月15日和2月19日开庭；鉴于我司证据存在瑕疵，已向法院申请撤诉，后续整理后再另行追索。</t>
  </si>
  <si>
    <t>创源项目采购供应商处余款，涉及纠纷，沟通合作方回款；</t>
  </si>
  <si>
    <t>拟与创源项目一并考虑，计入追索损失中，准备起诉；</t>
  </si>
  <si>
    <t>天津金属-板材产业一部-钢坯部</t>
  </si>
  <si>
    <t>2023/09/17</t>
  </si>
  <si>
    <t>原板材产业一部业务一部协作业务，天津启润金属抬头在钢厂余款</t>
  </si>
  <si>
    <t>2023/12/16</t>
  </si>
  <si>
    <t>因该厂需注销账户后才可清户退款，故拟保留账户以待后续继续合作使用</t>
  </si>
  <si>
    <t>天津金属-板材产业一部-天津部</t>
  </si>
  <si>
    <t>天津部采销对锁业务，合同已完结，进项发票已开齐，结算余款</t>
  </si>
  <si>
    <t>国有头部钢厂，合作较稳定，我司银承付款有免贴息优惠，但一直存在退款周期长的问题，积极沟通解决</t>
  </si>
  <si>
    <t>已于2025年3月4日向钢厂出具退款申请，预计于4月底前退回</t>
  </si>
  <si>
    <t>国贸能源一部华东区动力煤</t>
  </si>
  <si>
    <t>实际入库数量49480吨，销售期12/31前，销售期12/31前。该票货物于入库后遭遇大幅下跌行情，客户销售困难，反馈将配合我司尽快销售以降低逾期金额。本周20周，合计匹配销售1.89万吨，已收齐全部销售款，现剩余待销货物约7600吨。委托方在手业务实际保证金比例3.1%（含已完结业务未退回保证金246余万）。
我司已取得天津津广实控人赵如山2.5亿元个人担保。委托方此前配合追保来款约1000万元.。</t>
  </si>
  <si>
    <t>在手其他合同有陆续销售。
逾期不诉流程已审批完毕。</t>
  </si>
  <si>
    <t>反馈将配合我司尽快销售以降低逾期金额。本周20周，合计匹配销售1.89万吨，已收齐全部销售款，现剩余待销货物约7600吨。委托方在手业务实际保证金比例3.1%（含已完结业务未退回保证金246余万）。</t>
  </si>
  <si>
    <t>新能源部光伏产业一组</t>
  </si>
  <si>
    <t>2024/07/13</t>
  </si>
  <si>
    <t>新能源部向泉为销售PERC电池片，，确认泉为已于2024年5月14日收到全部PERC电池片1,370,614片，并承诺在2024年7月13日前支付全部货款4,999,999.87元。经国贸股份多次催告，泉为仅于2024年7月11日支付货款1,000,000.00元，2024年7月19日由上海泉为供应链管理有限公司代泉为支付货款100,000.00元，剩余应付货款3,899,999.87元未支付</t>
  </si>
  <si>
    <t>2024/10/18</t>
  </si>
  <si>
    <t>已发律师函，准备起诉材料中</t>
  </si>
  <si>
    <t>新能源部电池产业二组</t>
  </si>
  <si>
    <t>2024/09/04</t>
  </si>
  <si>
    <t>金源向我司采购硫酸锂，因环保问题停产，导致资金断裂产生逾期。</t>
  </si>
  <si>
    <t>2024/09/13</t>
  </si>
  <si>
    <t>新能源供应链公司与志存锂业集团有限公司（下称“志存锂业”）签订碳酸锂销售业务，货到30天付款，志存锂业因银行抽贷（10.5亿元）+生产亏损（上半年亏损超3亿元）导致资金紧张，于2024.9.13开始出现逾期</t>
  </si>
  <si>
    <t>2024/12/20</t>
  </si>
  <si>
    <t>已取得实控人南天、南东东个人担保，出现逾期后追加原值1.12亿元设备抵押，已完成抵押登记，志存锂业将控股公司新疆志存部分股权受让给新疆志存二股东台州唐颂矿业，台州唐颂矿业注资20亿元左右收购新疆志存50%股份，收购后台州唐颂矿业占股67.5439%成新疆志存最大股东，已完成股权变更，10亿元注资已到账（但被银行抽贷抽走），剩余10亿元注资款需等待支付；</t>
  </si>
  <si>
    <t>国贸农产饲料原料部五组</t>
  </si>
  <si>
    <t>傲农（厦门）国际贸易有限公司</t>
  </si>
  <si>
    <t>1、江西启润公司账上还有未分配给傲农集团的款项：78万元养殖利润+490万元注册资金，预计可覆盖。</t>
  </si>
  <si>
    <t>1、江西启润公司账上还有未分配给傲农集团的款项：78万元养殖利润+490万元注册资金，预计可覆盖。2、傲农母公司已破产重组，起诉效果不佳</t>
  </si>
  <si>
    <t>库存已全部转售提清，待收款约177万</t>
  </si>
  <si>
    <t>厦宝纺</t>
  </si>
  <si>
    <t>2022/04/29</t>
  </si>
  <si>
    <t>自营面料出口业务，此订单原为客户招标订单，用于制造斯里兰卡警察制服。后招标订单改由中国捐赠，客户无法交货，未执行订单。因客户未按合同约定付款提货，导致货物实际已生产好未出运，系统无法做收货。前期预付采购合同定金部分逾期。</t>
  </si>
  <si>
    <t>2022/10/29</t>
  </si>
  <si>
    <t>前期预付定金。实际货物已生产好，非供应商原因导致逾期。此订单原为客户招标订单，用于制造斯里兰卡警察制服。后招标订单改由中国捐赠，客户无法交货，未执行订单。后与客户沟通继续出运货物，目前已安排出运成品布4万米与4万米坯布，共计抵扣前期定金24万元。已重新寄样给客户，待客户确认剩余出运计划，并将剩余定金全部抵扣。</t>
  </si>
  <si>
    <t>目前已安排出运成品布4万米与4万米坯布，共计抵扣前期定金24万元。已重新寄样给客户，待客户确认剩余出运计划，并将剩余定金全部抵扣。</t>
  </si>
  <si>
    <t>2023/03/25</t>
  </si>
  <si>
    <t>自营面料出口业务，前期与外商签订合同，后因外销合同取消，采购合同未执行，已支付定金部分未及时退回。</t>
  </si>
  <si>
    <t>2023/09/25</t>
  </si>
  <si>
    <t>因供应商与其他人有纠纷，账户被冻结，其定金暂时无法退回。。等硕盈解决纠纷后账户解冻，退回我司定金。经过与法务沟通，给出建议是与供应商协商退款。</t>
  </si>
  <si>
    <t>等硕盈解决纠纷后账户解冻，业务将与供应商协商取消合同，退回我司定金。</t>
  </si>
  <si>
    <t>2024/10/30</t>
  </si>
  <si>
    <t>自营面料出口业务，前期与外商签订合同，后因外销客户信用问题，外销合同取消。货物实际已生产好未出运，系统无法做收货。将与供应商协商处理货物。</t>
  </si>
  <si>
    <t>2025/02/13</t>
  </si>
  <si>
    <t>前期预付定金。实际货物已生产好，非供应商原因导致逾期。因外销土耳其客户信用问题，无法履约，取消外销合同，我司未付清尾款收货。</t>
  </si>
  <si>
    <t>将与供应商协商处理货物后抵扣定金。</t>
  </si>
  <si>
    <t>自营面料出口业务，前期与外商签订合同，后因外销客户信用问题，外销合同取消。我司已支付采购定金，实际货物还未生产。将与供应商协商定金用于其他合同货款抵扣。</t>
  </si>
  <si>
    <t>2025/03/13</t>
  </si>
  <si>
    <t>前期预付定金。实际货物还未生产，非供应商原因导致逾期。因外销土耳其客户信用问题，无法履约，取消外销合同.与供应商协商下单合同抵扣货款。</t>
  </si>
  <si>
    <t>与供应商协商下单合同抵扣货款。</t>
  </si>
  <si>
    <t>2024/11/28</t>
  </si>
  <si>
    <t>自营面料出口业务，客户下单采购面料，我司根据外销订单进行国内采购面料出口</t>
  </si>
  <si>
    <t>2025/02/27</t>
  </si>
  <si>
    <t>客户前期每周支付几千美元，持续回款。且有投信保，已信保报损，信保同意我司继续自追。目前客户依旧有付款意愿，等客户支付。</t>
  </si>
  <si>
    <t>江宝纺</t>
  </si>
  <si>
    <t>2022/09/23</t>
  </si>
  <si>
    <t>自营服装出口业务，客户下单采购服装，我司根据外销订单进行国内采购服装出口。采购合同部分预付定金。</t>
  </si>
  <si>
    <t>2023/03/23</t>
  </si>
  <si>
    <t>前期预付定金，供应商已完成生产。因外商REGAL RICHMARK （UK） LTD.与我司有纠纷，故我司未付剩余货款提货。我司己准备对外商立案诉讼，已提交材料至法院。待与外商纠纷解决后，财务将做坏账处理。</t>
  </si>
  <si>
    <t>目前我司己准备对外商立案诉讼，已提交材料至法院。待与外商纠纷解决后，财务将做坏账处理。</t>
  </si>
  <si>
    <t>2023/01/22</t>
  </si>
  <si>
    <t>自营服装出口业务，客户下单采购服装，我司根据外销订单进行国内采购服装出口</t>
  </si>
  <si>
    <t>2023/07/22</t>
  </si>
  <si>
    <t>涉及2021年质量索赔，业务员未经审批私自放单给客户，客户未支付我司货款，目前沟通无果，准备立案。相关材料已提交，法院已立案，待判决。</t>
  </si>
  <si>
    <t>相关材料已提交，法院已立案，待判决。</t>
  </si>
  <si>
    <t>2024/07/03</t>
  </si>
  <si>
    <t>棉纱代理进口业务，代理客户向乌兹别克斯坦棉纱厂采购棉纱，因前期工厂棉花原料供应延迟，导致生产进度拖延</t>
  </si>
  <si>
    <t>前期已发催货函，剩余4柜未发货。委托方嘉澜已补齐剩余货款，保证金比例充足。已发律师函。目前工厂仍旧未交货。准备诉讼，目前委托方与律师沟通起诉细节，确认完所有细节后，律师整理资料起诉。</t>
  </si>
  <si>
    <t>2024/05/10</t>
  </si>
  <si>
    <t>自营进口棉转口业务，因进口棉行情下跌，客户资金紧张未能及时来款提货</t>
  </si>
  <si>
    <t>2024/09/06</t>
  </si>
  <si>
    <t>前期全部合同数量已完成转售并回款，差价款合计250万，已累计支付181万差价。剩余差价款因对方资金紧张等原因未支付。业务积极跟进客户付款进度，如未及时付款，将安排诉讼。预计5月份结清</t>
  </si>
  <si>
    <t>2024/10/17</t>
  </si>
  <si>
    <t>内贸自营采购，逾期未交货，无增信措施</t>
  </si>
  <si>
    <t>已停产，计划起诉</t>
  </si>
  <si>
    <t>尾款，已要求供应商退款</t>
  </si>
  <si>
    <t>2022/11/29</t>
  </si>
  <si>
    <t>内贸自营销售，逾期未付款，无增信措施</t>
  </si>
  <si>
    <t>预计4月付3万</t>
  </si>
  <si>
    <t>预计5月付3万</t>
  </si>
  <si>
    <t>2024/12/29</t>
  </si>
  <si>
    <t>2025/02/03</t>
  </si>
  <si>
    <t>2024/07/04</t>
  </si>
  <si>
    <t>客诉，沟通各承担一半，这两天给一部分货款，5月前清掉</t>
  </si>
  <si>
    <t>平账中</t>
  </si>
  <si>
    <t>2025/01/13</t>
  </si>
  <si>
    <t>2024/10/03</t>
  </si>
  <si>
    <t>工程项目</t>
  </si>
  <si>
    <t>质保金部分待退款</t>
  </si>
  <si>
    <t>钢材采购余款</t>
  </si>
  <si>
    <t>有后续合作，暂不起诉</t>
  </si>
  <si>
    <t>2025/02/01</t>
  </si>
  <si>
    <t>2025/01/27</t>
  </si>
  <si>
    <t>2024/06/09</t>
  </si>
  <si>
    <t>2024/08/11</t>
  </si>
  <si>
    <t>2025/01/25</t>
  </si>
  <si>
    <t>2025/01/31</t>
  </si>
  <si>
    <t>2025/01/02</t>
  </si>
  <si>
    <t>保证金比例低于合同约定比例</t>
  </si>
  <si>
    <t>客户名称</t>
  </si>
  <si>
    <t>商品</t>
  </si>
  <si>
    <t>实际保证金比例</t>
  </si>
  <si>
    <t>补至0% 需追加 （万元）</t>
  </si>
  <si>
    <t>补至10%需追加 （万元，合同约定低于10%则按合同约定）</t>
  </si>
  <si>
    <t>在手业务金额（万元）</t>
  </si>
  <si>
    <t>是否电话录音</t>
  </si>
  <si>
    <t>追加函是否 已由客户盖章 确认/快递签收</t>
  </si>
  <si>
    <t>国贸有色矿产锰矿综合</t>
  </si>
  <si>
    <t>南非半碳酸锰块矿43%（天津</t>
  </si>
  <si>
    <t>锰矿进口销售业务，款到交货，约定15%保证金，因外检/国检Mn含量低于合同保证值，触及拒收条件，已提供议价方案下游已确认，待上游亚矿回复。5-15已发邮件催促上游确认议价方案。</t>
  </si>
  <si>
    <t>锰矿（天津</t>
  </si>
  <si>
    <t>锰矿进口销售业务，款到交货，约定15%保证金，其中一单因外检/国检Mn含量低于合同保证值，触及拒收条件，已提供议价方案下游已确认，待上游亚矿回复。5-15已发邮件催促上游确认议价方案；另一单实际保证金正常。</t>
  </si>
  <si>
    <t>五矿硅业部业务一组</t>
  </si>
  <si>
    <t>款到交货销售业务，交期4-30，申请延期中。5-16提报催款函</t>
  </si>
  <si>
    <t>款到交货销售业务，交期4-30，申请延期中。5-16提报催款函及追补保证金函</t>
  </si>
  <si>
    <t>广州金属-板材产业二部-板材拓展部</t>
  </si>
  <si>
    <t>冷轧酸洗</t>
  </si>
  <si>
    <t>已逾期回款，按合同收取0.1%/日违约金。客户在谈托盘公司，正在沟通细节，确定后计划转托。预计5月16日稍晚有结果</t>
  </si>
  <si>
    <t>国贸矿业市场业务部</t>
  </si>
  <si>
    <t>唐山埔铭矿业有限公司</t>
  </si>
  <si>
    <t>乌克兰粗粉;SFHG巴粗;</t>
  </si>
  <si>
    <t>合同约定保证金比例10%，下跌3%追保，未达到追保条件；</t>
  </si>
  <si>
    <t>晋钢国贸部</t>
  </si>
  <si>
    <t>纽曼粉;麦克粉;</t>
  </si>
  <si>
    <t>合同约定保证金比例5%，未规定追保条款</t>
  </si>
  <si>
    <t>国控业务部基础业务</t>
  </si>
  <si>
    <t>张家港保税区航顺电力燃料有限公司</t>
  </si>
  <si>
    <t>煤炭</t>
  </si>
  <si>
    <t>未达合同约定追补比例。</t>
  </si>
  <si>
    <t>国控业务部海外业务</t>
  </si>
  <si>
    <t>张家港保税区福上贸易有限公司</t>
  </si>
  <si>
    <t>待发函。</t>
  </si>
  <si>
    <t>坤健控股（厦门）有限公司</t>
  </si>
  <si>
    <t>已发追保函。</t>
  </si>
  <si>
    <t>烟台添荣贸易有限公司</t>
  </si>
  <si>
    <t>洋浦威顺贸易有限公司</t>
  </si>
  <si>
    <t>国贸金属-国际市场二部-伊拉克业务部</t>
  </si>
  <si>
    <t>约定保证金无追保条款</t>
  </si>
  <si>
    <t>国贸金属-国际市场二部-巴西业务部</t>
  </si>
  <si>
    <t>AMS CROSSBORDER CONSULTING LLC</t>
  </si>
  <si>
    <t>国贸金属-国际市场三部-阿联酋业务部</t>
  </si>
  <si>
    <t>国贸金属-国际市场二部-印尼业务部</t>
  </si>
  <si>
    <t>COMMET LIMITED</t>
  </si>
  <si>
    <t>国贸金属-国际市场二部-迪拜业务组</t>
  </si>
  <si>
    <t>DAYAL BUILDING MATERIALS TRADING LLC</t>
  </si>
  <si>
    <t>热轧钢板</t>
  </si>
  <si>
    <t>国贸金属-国际市场一部-土耳其业务部</t>
  </si>
  <si>
    <t>Ege Çelik Endüstrisi Sanayi ve Ticaret A.Ş.</t>
  </si>
  <si>
    <t>国贸金属-国际市场一部-俄罗斯业务部</t>
  </si>
  <si>
    <t>LLC "MC "AK RENTA</t>
  </si>
  <si>
    <t>MEGA STEEL INDÚSTRIA E COMÉRCIO IMPORTACÃO E EXPORTACÃO LTDA</t>
  </si>
  <si>
    <t>PT. CANDI ANUGRAH STEEL</t>
  </si>
  <si>
    <t>钢坯;钢坯;钢坯</t>
  </si>
  <si>
    <t>PT. SENTRA SARANA BERSAMA</t>
  </si>
  <si>
    <t>PT. ZIAH AQILLA KAROMAH</t>
  </si>
  <si>
    <t>国贸金属-国际市场一部-香港国际部</t>
  </si>
  <si>
    <t>SERENDAH STEEL TRADING SDN BHD</t>
  </si>
  <si>
    <t>TFE CONNECTION PTE. LTD</t>
  </si>
  <si>
    <t>TSI METAL INDUSTRIES LLC</t>
  </si>
  <si>
    <t>南通化工轻工股份有限公司</t>
  </si>
  <si>
    <t>银丰国际贸易（海南）有限公司</t>
  </si>
  <si>
    <t>河北晨松卫生用品有限公司</t>
  </si>
  <si>
    <t>辽宁雨森卫生用品有限公司</t>
  </si>
  <si>
    <t>浙江海景新材料有限公司</t>
  </si>
  <si>
    <t>郑州八方包装制品有限公司</t>
  </si>
  <si>
    <t>保定市诚信纸业有限公司</t>
  </si>
  <si>
    <t>玉珑纸业（杭州）有限公司</t>
  </si>
  <si>
    <t>山东广聚合纸业有限公司</t>
  </si>
  <si>
    <t>保定达亿纸业有限公司</t>
  </si>
  <si>
    <t>禹晟通（上海）实业有限公司</t>
  </si>
  <si>
    <t>上海霖粒实业有限公司</t>
  </si>
  <si>
    <t>河北聚润卫生用品有限公司</t>
  </si>
  <si>
    <t>富邦橡胶（浙江）有限公司</t>
  </si>
  <si>
    <t>临安帆众进出口有限公司</t>
  </si>
  <si>
    <t>秦皇岛市兆丰纸业股份有限公司</t>
  </si>
  <si>
    <t>河北华邦卫生用品有限公司</t>
  </si>
  <si>
    <t>保定市满城红升纸业有限责任公司</t>
  </si>
  <si>
    <t>浙江万邦浆纸集团有限公司</t>
  </si>
  <si>
    <t>山东风雅颂纸业有限公司</t>
  </si>
  <si>
    <t>上海颐派源贸易发展有限公司</t>
  </si>
  <si>
    <t>浙江腾固国际贸易有限公司</t>
  </si>
  <si>
    <t>肥城东升纸业有限公司</t>
  </si>
  <si>
    <t>重庆卓越实业发展有限公司</t>
  </si>
  <si>
    <t>山东骁腾国际商贸有限公司</t>
  </si>
  <si>
    <t>漳州新业贸易有限公司</t>
  </si>
  <si>
    <t>江西永冠科技发展有限公司</t>
  </si>
  <si>
    <t>浙江金通纸业有限公司</t>
  </si>
  <si>
    <t>山东美芯新材料科技有限公司</t>
  </si>
  <si>
    <t>国贸纺原-棉纺部</t>
  </si>
  <si>
    <t>棉纱乌兹32支（环锭纺）</t>
  </si>
  <si>
    <t>合同约定5%保证金比例，已发催款函，业务正在催讨。</t>
  </si>
  <si>
    <t>化纤部</t>
  </si>
  <si>
    <t>杭州嘉晨化纤有限公司</t>
  </si>
  <si>
    <t>切片</t>
  </si>
  <si>
    <t>保证金约定跌5%补5%，暂未跌破5%，无需追保，入表为提示风险</t>
  </si>
  <si>
    <t>拟催提</t>
  </si>
  <si>
    <t>湖北农发江丰农牧有限公司</t>
  </si>
  <si>
    <t>钦州市汇丰贸易有限公司</t>
  </si>
  <si>
    <t>上海丰仓海农业发展有限公司</t>
  </si>
  <si>
    <t>易粮（深圳）粮油贸易有限公司</t>
  </si>
  <si>
    <t>江宝部</t>
  </si>
  <si>
    <t>宁陵县华邑纺织有限公司</t>
  </si>
  <si>
    <t>合同约定7%保证金比例，催促客户尽快来款提货。</t>
  </si>
  <si>
    <t>山东天元供应链有限公司</t>
  </si>
  <si>
    <t>合同约定5%保证金比例，催促客户尽快来款提货。</t>
  </si>
  <si>
    <t>江苏绿韵数字科技有限公司</t>
  </si>
  <si>
    <t>合同约定6%保证金比例，催促客户尽快来款提货。</t>
  </si>
  <si>
    <t>创新发展部</t>
  </si>
  <si>
    <t>晋江利汶莱服饰制造有限公司</t>
  </si>
  <si>
    <t>棉纱</t>
  </si>
  <si>
    <t>国贸物产市场二部</t>
  </si>
  <si>
    <t>厦门明家新材料有限公司</t>
  </si>
  <si>
    <t>橡胶</t>
  </si>
  <si>
    <t>未发函</t>
  </si>
  <si>
    <t>合同未约定收取保证金，行情下跌5%时追补，已达追补条件，但同时与对方有同月份的采购在手，且采购价高，可风险对冲，故未收取保证金。</t>
  </si>
  <si>
    <t>宁波兆物贸易有限公司</t>
  </si>
  <si>
    <t>合同约定保证金比例为5%，下跌5%时追补，未达追补条件。</t>
  </si>
  <si>
    <t>漳州新投投资有限公司</t>
  </si>
  <si>
    <t>国贸物产粮油部</t>
  </si>
  <si>
    <t>张家港保税区阳州国际贸易有限公司</t>
  </si>
  <si>
    <t>油脂</t>
  </si>
  <si>
    <t>合同约定保证金比例为10%，下跌5%时追补，此前已达追补条件，已发函并已来款。</t>
  </si>
  <si>
    <t>国贸能源新煤焦部</t>
  </si>
  <si>
    <t>保证金缺口377万元</t>
  </si>
  <si>
    <t>国贸能源一部大客户一部动力煤</t>
  </si>
  <si>
    <t>青岛锦盛元贸易有限公司</t>
  </si>
  <si>
    <t>动力煤</t>
  </si>
  <si>
    <t>已逾期，5/19发送催款函和追保函</t>
  </si>
  <si>
    <t>浙江堰兴新能源有限公司</t>
  </si>
  <si>
    <t>5/19继续发送追保函</t>
  </si>
  <si>
    <t>唐山才捷贸易有限公司</t>
  </si>
  <si>
    <t>国贸能源一部华南区动力煤</t>
  </si>
  <si>
    <t>河北蒙良晋伟能源有限责任公司</t>
  </si>
  <si>
    <t>已匹配销售，初步预计5/20来齐全款</t>
  </si>
  <si>
    <t>江苏寻煤信息科技有限公司</t>
  </si>
  <si>
    <t>本周销售约5000吨，5/19继续发送追保函</t>
  </si>
  <si>
    <t>国贸能源国际煤炭部采购组动力煤</t>
  </si>
  <si>
    <t>厦门三裕丰能源有限公司</t>
  </si>
  <si>
    <t>5/19发送追保函</t>
  </si>
  <si>
    <t>广东省中科进出口有限公司</t>
  </si>
  <si>
    <t>本周提货10000吨，5/19继续发送追保函</t>
  </si>
  <si>
    <t>本周销售1.89万吨，该比例包含已完结合同未退保证金</t>
  </si>
  <si>
    <t>国贸能源动力煤敞口</t>
  </si>
  <si>
    <t>将于21周匹配销售。</t>
  </si>
  <si>
    <t>广西太行供应链管理有限公司</t>
  </si>
  <si>
    <t>本周无销售，5/19继续发送追保函</t>
  </si>
  <si>
    <t>国贸能源一部华北区动力煤</t>
  </si>
  <si>
    <t>上海贺卿实业有限公司</t>
  </si>
  <si>
    <t>本周转售2列，暂未达追保条件。</t>
  </si>
  <si>
    <t>洗中煤</t>
  </si>
  <si>
    <t>5/12已发追保函，未收到追保款</t>
  </si>
  <si>
    <t>国贸启能煤焦蒙煤</t>
  </si>
  <si>
    <t>包头市天一能源有限公司</t>
  </si>
  <si>
    <t>蒙古国高灰1/3焦精煤</t>
  </si>
  <si>
    <t>指数波动未满足追保条件,合同号J25040B-1</t>
  </si>
  <si>
    <t>内蒙古天一煤炭运销有限公司</t>
  </si>
  <si>
    <t>指数波动未满足追保条件，合同号J25040B-2</t>
  </si>
  <si>
    <t>指数波动未满足追保条件，合同号J25044B-1</t>
  </si>
  <si>
    <t>指数波动未满足追保条件，合同号J25044B-2</t>
  </si>
  <si>
    <t>沈阳天成汇众农业有限公司</t>
  </si>
  <si>
    <t>美国煤</t>
  </si>
  <si>
    <t>本单原为对锁业务，因取消匹配导致变为采购敞口，并产生较大亏损，从而导致保证金缺口，拟从其他合同下释放544万保证金用于本单</t>
  </si>
  <si>
    <t>GALVA TUBES ANNABA SARL</t>
  </si>
  <si>
    <t>付款DP,合同履约中</t>
  </si>
  <si>
    <t>SARL ILOOK</t>
  </si>
  <si>
    <t>冷轧/彩涂/镀铝锌</t>
  </si>
  <si>
    <t>SARL MASSINISSA STEEL</t>
  </si>
  <si>
    <t>付款CAD/DP,我司已交单，待客户付款</t>
  </si>
  <si>
    <t>冷轧/镀锌/花纹卷/热卷</t>
  </si>
  <si>
    <t>付款DP，客户合作多单，合同履约中</t>
  </si>
  <si>
    <t>UNION METALLURGIQUE ALGERIENNE</t>
  </si>
  <si>
    <t>热卷</t>
  </si>
  <si>
    <t>杂粕组</t>
  </si>
  <si>
    <t>葵粕</t>
  </si>
  <si>
    <t>保证金跌破，已追保</t>
  </si>
  <si>
    <t>国贸兴阳-产融组</t>
  </si>
  <si>
    <t>新能源锂电石油焦一组</t>
  </si>
  <si>
    <t>云南利诚硅材料有限公司</t>
  </si>
  <si>
    <t>合同约定客户应在5月19日前支付保证金，未到期，业务反馈客户计划周一打钱</t>
  </si>
  <si>
    <t>聚酯部</t>
  </si>
  <si>
    <t>物产中大嘉悦（浙江）能源有限公司</t>
  </si>
  <si>
    <t>新签合同，已催保证金</t>
  </si>
  <si>
    <t>中基石化有限公司</t>
  </si>
  <si>
    <t>短纤</t>
  </si>
  <si>
    <t>未达到追保条件，10%跌5补5</t>
  </si>
  <si>
    <t>化工部液化组</t>
  </si>
  <si>
    <t>苏州卓昆化工科技有限公司</t>
  </si>
  <si>
    <t>未达到追保条件，合同条款为10%初始保证金，跌5补5</t>
  </si>
  <si>
    <t>海宁旌云商贸有限公司</t>
  </si>
  <si>
    <t>石油苯</t>
  </si>
  <si>
    <t>浙江源涌实业有限公司</t>
  </si>
  <si>
    <t>苯乙烯</t>
  </si>
  <si>
    <t>浙江正凯集团有限公司</t>
  </si>
  <si>
    <t>液化二部</t>
  </si>
  <si>
    <t>浙江明日石化有限公司汇总</t>
  </si>
  <si>
    <t>未达至追保条件</t>
  </si>
  <si>
    <t>无锡达润供应链管理有限公司汇总</t>
  </si>
  <si>
    <t>聚酯二部</t>
  </si>
  <si>
    <t>苏州凡跃进出口有限公司汇总</t>
  </si>
  <si>
    <t>上期资本管理有限公司汇总</t>
  </si>
  <si>
    <t>上海中泰景明企业发展有限公司汇总</t>
  </si>
  <si>
    <t>江苏兴路沥青贸易有限公司汇总</t>
  </si>
  <si>
    <t>70#沥青</t>
  </si>
  <si>
    <t>佛山市华昊能能源投资有限公司汇总</t>
  </si>
  <si>
    <t>未约定收保证金的锁定业务价格倒挂情况（低于0%金额即倒挂金额）</t>
  </si>
  <si>
    <t>国贸有色矿产铬锰部硅锰合金</t>
  </si>
  <si>
    <t>宝钢湛江钢铁有限公司</t>
  </si>
  <si>
    <t>硅锰合金</t>
  </si>
  <si>
    <t>硅锰合金内贸自营销售业务，赊销终端工厂，在手浮亏计入赊销占用额度，跟进合同执行。</t>
  </si>
  <si>
    <t>福建罗源闽光钢铁有限责任公司</t>
  </si>
  <si>
    <t>福建泉州闽光钢铁有限责任公司</t>
  </si>
  <si>
    <t>福建三钢闽光股份有限公司</t>
  </si>
  <si>
    <t>南阳汉冶特钢有限公司</t>
  </si>
  <si>
    <t>金属硅内贸远期销售业务，赊销终端工厂，在手浮亏计入赊销占用额度，跟进合同执行。</t>
  </si>
  <si>
    <t>湖北兴瑞硅材料有限公司</t>
  </si>
  <si>
    <t>江西蓝星星火有机硅有限公司</t>
  </si>
  <si>
    <t>鲁西化工集团股份有限公司硅化工分公司</t>
  </si>
  <si>
    <t>山东东岳有机硅材料股份有限公司</t>
  </si>
  <si>
    <t>内蒙古国贸硅业有限公司</t>
  </si>
  <si>
    <t>中铝物资有限公司</t>
  </si>
  <si>
    <t>国贸有色矿产硅镁部金属硅</t>
  </si>
  <si>
    <t>重庆顺博铝合金股份有限公司</t>
  </si>
  <si>
    <t>湖北和远新材料有限公司</t>
  </si>
  <si>
    <t>云南通威高纯晶硅有限公司</t>
  </si>
  <si>
    <t>南平闽瓯铝业有限公司</t>
  </si>
  <si>
    <t>EMIRATES GLOBAL ALUMINIUM</t>
  </si>
  <si>
    <t>金属硅外销业务，交期25年6月-9月，EGA阿联酋铝业，铝行业知名终端，远期赊销业务（OA），跟进执行</t>
  </si>
  <si>
    <t>ALUMINIUM BAHRAIN B.S.C.</t>
  </si>
  <si>
    <t>金属硅外销业务，客户巴林铝业，远期赊销业务（OA），交期2025年6-7月，跟进执行</t>
  </si>
  <si>
    <t>款到交货业务，3-25交期，已发催款函，涉质量检验纠纷，拟取消合同（预计5月中旬前）</t>
  </si>
  <si>
    <t>国贸有色矿产硅镁部多晶硅</t>
  </si>
  <si>
    <t>新疆大全新能源股份有限公司</t>
  </si>
  <si>
    <t>免处理多晶硅块</t>
  </si>
  <si>
    <t>后定价采购业务，PS2506合约-700。合同300吨，已定价30吨，270吨未定价但也未交货，但在该表中按照“未定价已交货跟踪”跟踪以估算浮盈亏</t>
  </si>
  <si>
    <t>43豆粕</t>
  </si>
  <si>
    <t>力源系</t>
  </si>
  <si>
    <t>四川粮油西南食谷有限责任公司</t>
  </si>
  <si>
    <t>COLEUS PACKAGING PROPRIETARY LIMITED</t>
  </si>
  <si>
    <t>未约定追保条款</t>
  </si>
  <si>
    <t>永丰余投资有限公司</t>
  </si>
  <si>
    <t>青岛华海纸业有限公司</t>
  </si>
  <si>
    <t>山东仁丰特种材料股份有限公司</t>
  </si>
  <si>
    <t>甘肃雨森新材料科技有限公司</t>
  </si>
  <si>
    <t>福建省乔东新型材料有限公司</t>
  </si>
  <si>
    <t>江苏邦业护理用品有限公司</t>
  </si>
  <si>
    <t>广宁县南宝纸业有限公司</t>
  </si>
  <si>
    <t>玖龙纸业（乐山）有限公司</t>
  </si>
  <si>
    <t>安徽和美瑞新材料有限公司</t>
  </si>
  <si>
    <t>建宁鸿浩纸业有限公司</t>
  </si>
  <si>
    <t>河南仙鹤特种浆纸有限公司</t>
  </si>
  <si>
    <t>广西天力丰生态材料有限公司</t>
  </si>
  <si>
    <t>仙鹤股份有限公司</t>
  </si>
  <si>
    <t>浙江哲丰新材料有限公司</t>
  </si>
  <si>
    <t>青岛德音包装有限公司</t>
  </si>
  <si>
    <t>青岛德音进出口有限公司</t>
  </si>
  <si>
    <t>金翌贸易（上海）有限公司</t>
  </si>
  <si>
    <t>兖州天章纸业有限公司</t>
  </si>
  <si>
    <t>同歆石化</t>
  </si>
  <si>
    <t>杭实国贸投资（杭州）有限公司</t>
  </si>
  <si>
    <t>乙二醇</t>
  </si>
  <si>
    <t>授信客户，暂未约定保证金比例</t>
  </si>
  <si>
    <t>浙江明日控股集团股份有限公司</t>
  </si>
  <si>
    <t>舟山济海能源有限公司</t>
  </si>
  <si>
    <t>远大能源化工有限公司</t>
  </si>
  <si>
    <t>中基宁波集团股份有限公司</t>
  </si>
  <si>
    <t>上海云象实业有限公司</t>
  </si>
  <si>
    <t>云胶，国企行业龙头，履约风险低</t>
  </si>
  <si>
    <t>厦门建发原材料贸易有限公司</t>
  </si>
  <si>
    <t>建发，客户实力强，履约风险低</t>
  </si>
  <si>
    <t>国贸物产研发部</t>
  </si>
  <si>
    <t>苏州创元和赢资本管理有限公司</t>
  </si>
  <si>
    <t>国企，客户实力强，履约风险低</t>
  </si>
  <si>
    <t>未约定保证金，客户履约正常</t>
  </si>
  <si>
    <t>浙江南华资本管理有限公司</t>
  </si>
  <si>
    <t>云南天然橡胶产业集团有限公司</t>
  </si>
  <si>
    <t>浙江鹏源供应链管理有限公司</t>
  </si>
  <si>
    <t>畅欧实业（浙江）有限公司</t>
  </si>
  <si>
    <t>汇隆（厦门）石油化工有限公司</t>
  </si>
  <si>
    <t>上海杉能化工有限公司</t>
  </si>
  <si>
    <t>浙江海晟能化工贸有限公司</t>
  </si>
  <si>
    <t>华泰长城国际贸易有限公司</t>
  </si>
  <si>
    <t>青岛宏锦国际贸易有限公司</t>
  </si>
  <si>
    <t>浙江青云实业有限公司</t>
  </si>
  <si>
    <t>浙江杭实善成实业有限公司</t>
  </si>
  <si>
    <t>海南融黎行贸易有限公司</t>
  </si>
  <si>
    <t>云南海胶橡胶产业有限公司</t>
  </si>
  <si>
    <t>上海云松橡塑有限公司</t>
  </si>
  <si>
    <t>西安鲁汇贸易有限公司</t>
  </si>
  <si>
    <t>厦门翔佰盛屯资源有限公司</t>
  </si>
  <si>
    <t>厦门象屿农产品有限责任公司</t>
  </si>
  <si>
    <t>上海玺美橡胶制品有限公司</t>
  </si>
  <si>
    <t>浙江物产森华集团有限公司</t>
  </si>
  <si>
    <t>国家粮食和物资储备局国家物资储备调节中心</t>
  </si>
  <si>
    <t>广州万力轮胎发展有限公司</t>
  </si>
  <si>
    <t>未约定保证金，赊销业务，客户履约正常</t>
  </si>
  <si>
    <t>正新橡胶（中国）有限公司</t>
  </si>
  <si>
    <t>浙江浙期实业有限公司</t>
  </si>
  <si>
    <t>物产中大资本管理（浙江）有限公司</t>
  </si>
  <si>
    <t>广州伽晟商业发展有限公司</t>
  </si>
  <si>
    <t>晋江市新丝路商贸有限责任公司</t>
  </si>
  <si>
    <t>宁波维科嘉成国际贸易有限公司</t>
  </si>
  <si>
    <t>上海永安瑞萌商贸有限公司</t>
  </si>
  <si>
    <t>青岛万嘉瑞贸易有限公司</t>
  </si>
  <si>
    <t>物产化工（浙江自贸区）有限公司</t>
  </si>
  <si>
    <t>肇庆骏鸿实业有限公司</t>
  </si>
  <si>
    <t>上海泓鲲贸易有限公司</t>
  </si>
  <si>
    <t>雅吉国际贸易（上海）有限公司</t>
  </si>
  <si>
    <t>浙江盛邦橡胶有限公司</t>
  </si>
  <si>
    <t>上海成俊橡塑有限公司</t>
  </si>
  <si>
    <t>浙江晟祁橡胶有限公司</t>
  </si>
  <si>
    <t>广州市鑫和化工有限公司</t>
  </si>
  <si>
    <t>贵州轮胎股份有限公司</t>
  </si>
  <si>
    <t>厦门正新海燕轮胎有限公司</t>
  </si>
  <si>
    <t>云南赤邦橡胶有限公司</t>
  </si>
  <si>
    <t>物产中大金属集团上海有限公司</t>
  </si>
  <si>
    <t>上海万晟实业有限公司</t>
  </si>
  <si>
    <t>青岛广垦橡胶国际贸易有限公司</t>
  </si>
  <si>
    <t>上海龙橡国际贸易有限公司</t>
  </si>
  <si>
    <t>中哲农产品有限公司</t>
  </si>
  <si>
    <t>四联庆通（厦门）供应链有限公司</t>
  </si>
  <si>
    <t>远大生水资源有限公司</t>
  </si>
  <si>
    <t>威海市金猴进出口贸易有限公司</t>
  </si>
  <si>
    <t>开封市金久龙进出口贸易有限公司</t>
  </si>
  <si>
    <t>联益联润（青岛）贸易有限公司</t>
  </si>
  <si>
    <t>无锡百年通工业输送有限公司</t>
  </si>
  <si>
    <t>浙江永安资本管理有限公司</t>
  </si>
  <si>
    <t>宁波永沣物产有限公司</t>
  </si>
  <si>
    <t>广州市广橡国际贸易有限公司</t>
  </si>
  <si>
    <t>上海山金实业发展有限公司</t>
  </si>
  <si>
    <t>远大昌睿资源（浙江）有限公司</t>
  </si>
  <si>
    <t>浙江自贸区兆祥石化有限公司</t>
  </si>
  <si>
    <t>合盛天然橡胶（上海）有限公司</t>
  </si>
  <si>
    <t>青岛恒润和国际贸易有限公司</t>
  </si>
  <si>
    <t>广州金控物产有限公司</t>
  </si>
  <si>
    <t>中能投（青岛）实业有限公司</t>
  </si>
  <si>
    <t>福建省嘉腾宏灿科技发展有限责任公司</t>
  </si>
  <si>
    <t>中源联合（厦门）石化有限公司</t>
  </si>
  <si>
    <t>浙江弘祥农业发展有限公司</t>
  </si>
  <si>
    <t>上海韬峻贸易有限公司</t>
  </si>
  <si>
    <t>山东昊华轮胎有限公司</t>
  </si>
  <si>
    <t>TONGTHAI TECHNICAL RUBBER CO., LTD</t>
  </si>
  <si>
    <t>ADVANCE TYRE（VIETNAM） COMPANY LIMTED</t>
  </si>
  <si>
    <t>SIN TONG THAI RUBBER CO., LTD.</t>
  </si>
  <si>
    <t>双钱集团（安徽）回力轮胎有限公司</t>
  </si>
  <si>
    <t>宿迁三惠新材料科技有限公司</t>
  </si>
  <si>
    <t>YITONG （HONGKONG） TRADE CO.,LTD</t>
  </si>
  <si>
    <t>即期业务未约定保证金，已超提货期（5/12），下游暂时无法提货，拟申请延期</t>
  </si>
  <si>
    <t>新能源矿产一组</t>
  </si>
  <si>
    <t>上海奥欣贸易有限公司</t>
  </si>
  <si>
    <t>未约定保证金，无追保条款</t>
  </si>
  <si>
    <t>中易（天津）新材料有限公司</t>
  </si>
  <si>
    <t>宁波则立贸易有限公司</t>
  </si>
  <si>
    <t>PTA</t>
  </si>
  <si>
    <t>无追保条款</t>
  </si>
  <si>
    <t>免保白名单客户</t>
  </si>
  <si>
    <t>渤化（海南）进出口有限责任公司</t>
  </si>
  <si>
    <t>未约定保证金条款，已批复免保白名单</t>
  </si>
  <si>
    <t>中哲物产集团有限公司汇总</t>
  </si>
  <si>
    <t>该客户在免保白名单内，拟催缴</t>
  </si>
  <si>
    <t>浙江浙期实业有限公司汇总</t>
  </si>
  <si>
    <t>宜兴市德明诚商贸有限公司汇总</t>
  </si>
  <si>
    <t>精对苯二甲酸</t>
  </si>
  <si>
    <t>区间均价结算故未收取保证金，拟催缴</t>
  </si>
  <si>
    <t>物产中大（海南）发展有限公司汇总</t>
  </si>
  <si>
    <t>苏州创元和赢资本管理有限公司汇总</t>
  </si>
  <si>
    <t>上海朗烨石化有限公司汇总</t>
  </si>
  <si>
    <t>塑料部</t>
  </si>
  <si>
    <t>辽宁东盛塑业有限公司汇总</t>
  </si>
  <si>
    <t>本单为赊销</t>
  </si>
  <si>
    <t>江苏海伦石化有限公司汇总</t>
  </si>
  <si>
    <t>见龙和桥（天津）国际贸易有限公司汇总</t>
  </si>
  <si>
    <t>华润化学材料科技股份有限公司汇总</t>
  </si>
  <si>
    <t>福建省金纶高纤股份有限公司汇总</t>
  </si>
  <si>
    <t>汇总表（事业部及以上领导见本汇总表即可）</t>
  </si>
  <si>
    <t>类型</t>
  </si>
  <si>
    <t>部门</t>
  </si>
  <si>
    <t>供应商/客户</t>
  </si>
  <si>
    <t>履约风险值（元）</t>
  </si>
  <si>
    <t>采购远期交货业务（相当于客户做空，上涨时对客户不利，履约风险加大）</t>
  </si>
  <si>
    <t>BAOGANG ZHAN BO INTERNATIONAL TRADE</t>
  </si>
  <si>
    <t>BAOHUA STEEL INTERNATIONAL PTE. LIM</t>
  </si>
  <si>
    <t>CHUANGYING METAL MATERIALS CO.,LIMI</t>
  </si>
  <si>
    <t>DAFA IMPORTANT AND EXPORT TRADE CO.</t>
  </si>
  <si>
    <t>DETIAN （SINGAPORE） INTERNATIONAL TR</t>
  </si>
  <si>
    <t>DTDF INTERNATIONAL （HONGKONG） CO.,L</t>
  </si>
  <si>
    <t>GOLDEN HARBOUR INTERNATIONAL PTE. L</t>
  </si>
  <si>
    <t>HONG KONG HUITONG JOINT ENTERPRISEL</t>
  </si>
  <si>
    <t>HONG KONG KUNGSONG TRADING CO.,LIMI</t>
  </si>
  <si>
    <t>HONG KONG （WANJINDA） INTERNATIONALT</t>
  </si>
  <si>
    <t>HONORS COMMODITY SINGAPORE PTE.LTD.</t>
  </si>
  <si>
    <t>JELE IMPORTANT AND EXPORT TRADE CO.</t>
  </si>
  <si>
    <t>JINGYE INTERNATIONAL （HK） COMPANY L</t>
  </si>
  <si>
    <t>JINGYE INTERNATIONAL （SINGAPORE） CO</t>
  </si>
  <si>
    <t>JINSHENGYUAN INDUSTRIAL （HONG KONG）</t>
  </si>
  <si>
    <t>LIANFENG INTERNATIONAL PTE.LTD</t>
  </si>
  <si>
    <t>MG TRADING AND DEVELOPMENT GMBH STE</t>
  </si>
  <si>
    <t>NEWLAND UNITED IRON AND STEEL （H.K）</t>
  </si>
  <si>
    <t>ORIENTAI FLOURISH GROUP</t>
  </si>
  <si>
    <t>PT. DEXIN STEEL INDONESIA</t>
  </si>
  <si>
    <t>RICH DEVELOP INTERNATIONAL LIMITED</t>
  </si>
  <si>
    <t>RUNTO IMPORT AND EXPORT TRADE LIMIT</t>
  </si>
  <si>
    <t>SALZGITTER MANNESMANN INTERNATIONAL</t>
  </si>
  <si>
    <t>SHAGANG INTERNATIONAL （SINGAPORE） P</t>
  </si>
  <si>
    <t>SINOBIZ HOLDINGS LIMITED</t>
  </si>
  <si>
    <t>STARK METAL NEW MATERIALS CO., LIMI</t>
  </si>
  <si>
    <t>SUNTON YIDA INTERNATIONAL CO.,LIMIT</t>
  </si>
  <si>
    <t>TANGSHAN BINGNUO METAL PRODUCTS CO.</t>
  </si>
  <si>
    <t>TIAN YOU XIN CHENG (HONG KONG) HOLD</t>
  </si>
  <si>
    <t>TIAN YOU XIN CHENG （HONG KONG）HOLDI</t>
  </si>
  <si>
    <t>TSD TRADING CO.,LIMITED</t>
  </si>
  <si>
    <t>TSDM INTERNATIONAL （HONGKONG） CO .,</t>
  </si>
  <si>
    <t>YUCELBORU IHRACAT ITHALAT VE PAZARL</t>
  </si>
  <si>
    <t>ZHONGDA INTERNATIONAL LIMITED</t>
  </si>
  <si>
    <t>佛山市世钢钢材贸易有限公司</t>
  </si>
  <si>
    <t>冠县润富复合材料有限公司</t>
  </si>
  <si>
    <t>北京京华四方贸易有限公司</t>
  </si>
  <si>
    <t>唐山市乐钢金属制品有限公司</t>
  </si>
  <si>
    <t>唐山市聚鼎安盛进出口贸易有限公司</t>
  </si>
  <si>
    <t>唐山杰宁国际贸易有限公司</t>
  </si>
  <si>
    <t>唐山海驰国际贸易有限公司</t>
  </si>
  <si>
    <t>四平市晟平环保科技集团有限公司</t>
  </si>
  <si>
    <t>天津信跃工贸有限公司</t>
  </si>
  <si>
    <t>天津市新宇彩板有限公司</t>
  </si>
  <si>
    <t>天津象屿进出口贸易有限公司</t>
  </si>
  <si>
    <t>天津铁峰钢铁贸易有限公司</t>
  </si>
  <si>
    <t>山东省博兴县锦隆钢板有限公司</t>
  </si>
  <si>
    <t>山东鑫双汇精密薄板有限公司</t>
  </si>
  <si>
    <t>日照市昱岚新材料有限公司</t>
  </si>
  <si>
    <t>浙江鼎森进出口有限公司</t>
  </si>
  <si>
    <t>赤峰中唐特钢有限公司</t>
  </si>
  <si>
    <t>铭成天华国际贸易（北京）有限公司</t>
  </si>
  <si>
    <t>鞍钢集团国际经济贸易有限公司</t>
  </si>
  <si>
    <t>HONGKONG GRAND INTERNATIONAL CO.,LIMITED</t>
  </si>
  <si>
    <t>上期资本管理有限公司</t>
  </si>
  <si>
    <t>上海方博国际贸易有限公司</t>
  </si>
  <si>
    <t>东营威联化学有限公司</t>
  </si>
  <si>
    <t>中化石化销售有限公司</t>
  </si>
  <si>
    <t>中哲物产集团有限公司</t>
  </si>
  <si>
    <t>中石油燃料油有限责任公司华南销售分公司</t>
  </si>
  <si>
    <t>京博（海南）新材料有限公司</t>
  </si>
  <si>
    <t>众莱能源（舟山）有限公司</t>
  </si>
  <si>
    <t>内蒙古久泰新材料销售有限公司</t>
  </si>
  <si>
    <t>内蒙古涂多多数字科技有限公司</t>
  </si>
  <si>
    <t>包头海平面高分子工业有限公司</t>
  </si>
  <si>
    <t>厦门屿邦信科有限公司</t>
  </si>
  <si>
    <t>厦门市富达多供应链有限公司</t>
  </si>
  <si>
    <t>厦门远宏石化有限公司</t>
  </si>
  <si>
    <t>吴江嘉誉实业发展有限公司</t>
  </si>
  <si>
    <t>唐山市朗硕商贸有限公司</t>
  </si>
  <si>
    <t>嘉兴睿源能源科技有限公司</t>
  </si>
  <si>
    <t>四川天原鑫华供应链科技有限公司</t>
  </si>
  <si>
    <t>国元投资管理（上海）有限公司</t>
  </si>
  <si>
    <t>国泰君安风险管理有限公司</t>
  </si>
  <si>
    <t>宁波市石化进出口有限公司</t>
  </si>
  <si>
    <t>宁波海天同创实业有限公司</t>
  </si>
  <si>
    <t>宁波熠昇实业有限公司</t>
  </si>
  <si>
    <t>宜宾天原包装有限责任公司</t>
  </si>
  <si>
    <t>宜宾天原物产集团有限公司</t>
  </si>
  <si>
    <t>小鼎能源有限公司</t>
  </si>
  <si>
    <t>山东京博石油化工有限公司</t>
  </si>
  <si>
    <t>山东裕龙石化有限公司</t>
  </si>
  <si>
    <t>山东高速华瑞道路材料技术有限公司</t>
  </si>
  <si>
    <t>常州市化工轻工材料总公司</t>
  </si>
  <si>
    <t>广州顺洪贸易有限公司</t>
  </si>
  <si>
    <t>建发（上海）有限公司</t>
  </si>
  <si>
    <t>新凤鸣江苏新拓新材有限公司</t>
  </si>
  <si>
    <t>新凤鸣集团湖州中石科技有限公司</t>
  </si>
  <si>
    <t>新希望化工投资有限公司</t>
  </si>
  <si>
    <t>新能（天津）能源有限公司</t>
  </si>
  <si>
    <t>无锡市丰齐化工贸易有限公司</t>
  </si>
  <si>
    <t>杭州而为进出口有限公司</t>
  </si>
  <si>
    <t>江苏洋井物资供应有限公司</t>
  </si>
  <si>
    <t>江阴市金桥化工有限公司</t>
  </si>
  <si>
    <t>泰沣禾源（江阴）能源化工有限公司</t>
  </si>
  <si>
    <t>浙江君义化工产品有限公司</t>
  </si>
  <si>
    <t>浙江恒逸集团有限公司</t>
  </si>
  <si>
    <t>浙江惠行实业有限公司</t>
  </si>
  <si>
    <t>浙江敦和实业有限公司</t>
  </si>
  <si>
    <t>浙江杭实化工有限公司</t>
  </si>
  <si>
    <t>浙江热联同裕实业有限公司</t>
  </si>
  <si>
    <t>浙江物产永利实业有限公司</t>
  </si>
  <si>
    <t>浙江独山能源有限公司</t>
  </si>
  <si>
    <t>浙江自贸区嘉图能源有限公司</t>
  </si>
  <si>
    <t>浙江荣通化纤新材料有限公司</t>
  </si>
  <si>
    <t>浙江逸盛新材料有限公司</t>
  </si>
  <si>
    <t>湖州市中磊化纤有限公司</t>
  </si>
  <si>
    <t>漳州市九龙江集团有限公司</t>
  </si>
  <si>
    <t>物产中大乾睿能源化工（浙江）有限公司</t>
  </si>
  <si>
    <t>物产中大（海南）发展有限公司</t>
  </si>
  <si>
    <t>福建匹克能源有限公司</t>
  </si>
  <si>
    <t>福建永荣控股集团有限公司</t>
  </si>
  <si>
    <t>福建精联科技有限公司</t>
  </si>
  <si>
    <t>跨洋（广东）能源化工有限公司</t>
  </si>
  <si>
    <t>远大石油化学有限公司</t>
  </si>
  <si>
    <t>青岛翔越国际贸易有限公司</t>
  </si>
  <si>
    <t>PENGXIN （HONG KONG） INTERNATIO</t>
  </si>
  <si>
    <t>TRAFIGURA PTE. LTD.</t>
  </si>
  <si>
    <t>上海俄西伯经贸有限公司</t>
  </si>
  <si>
    <t>其亚集团有限公司</t>
  </si>
  <si>
    <t>南丹县吉朗铟业有限公司</t>
  </si>
  <si>
    <t>南阳振星铜业有限公司</t>
  </si>
  <si>
    <t>吉林紫金铜业有限公司</t>
  </si>
  <si>
    <t>孝感金诚铜业有限公司</t>
  </si>
  <si>
    <t>安徽华铂再生资源科技有限公司</t>
  </si>
  <si>
    <t>岷山环能高科股份公司</t>
  </si>
  <si>
    <t>广西海亿贸易有限公司</t>
  </si>
  <si>
    <t>新疆紫金有色金属有限公司</t>
  </si>
  <si>
    <t>江苏海宝资源循环科技有限公司</t>
  </si>
  <si>
    <t>湖北创新电工材料有限公司</t>
  </si>
  <si>
    <t>湖北桦兴铜业有限公司</t>
  </si>
  <si>
    <t>湖北桦昌电工材料有限公司</t>
  </si>
  <si>
    <t>赤峰中色锌业有限公司</t>
  </si>
  <si>
    <t>陕西有色集团贸易有限公司</t>
  </si>
  <si>
    <t>CHEONGFULI （HONG KONG） COMPANY LIMITED</t>
  </si>
  <si>
    <t>DUC HIEN QUANG TRI COMPANY LIMITED</t>
  </si>
  <si>
    <t>FU XING BROTHERS GLOBAL PTE LTD</t>
  </si>
  <si>
    <t>HVE INTERNATIONAL PTE. LTD.</t>
  </si>
  <si>
    <t>NEW CONTINENT ENTERPRISES（PRIVATE）LIMITED</t>
  </si>
  <si>
    <t>PT. BERKAH EMAS SUMBER TERANG</t>
  </si>
  <si>
    <t>PT.SYNERGY OIL WUSANTARA （IFFCO）</t>
  </si>
  <si>
    <t>R1 INTERNATIONAL PTE LTD</t>
  </si>
  <si>
    <t>RUBBER SERVICES SINGAPORE 1877 PTE. LTD.</t>
  </si>
  <si>
    <t>RUBBERLAND PRODUCTS CO., LTD</t>
  </si>
  <si>
    <t>SINGAPORE TONG TEIK （PRIVATE） LIMITED</t>
  </si>
  <si>
    <t>SINO THAI （HK） INDUSTRY CO., LIMITED</t>
  </si>
  <si>
    <t>SOUTHLAND GLOBAL PTE. LTD.</t>
  </si>
  <si>
    <t>SOUTHLAND RESOURCES CO.,LTD</t>
  </si>
  <si>
    <t>SOUTHLAND RESOURCES （TRANG） CO.,LTD.</t>
  </si>
  <si>
    <t>SOUTHLAND RESOURCES（CHUMPHON） CO.,LTD</t>
  </si>
  <si>
    <t>SYARIKAT TENAGA （GEMAS） SDN. BHD.</t>
  </si>
  <si>
    <t>TAVORN RUBBER INDUSTRY （NORTHEAST）CO., LTD.</t>
  </si>
  <si>
    <t>TAVORN RUBBER INDUSTRY(1982)CO.,LTD</t>
  </si>
  <si>
    <t>TAY NINH VICTORY RUBBER JOINT STOCK COMPANY</t>
  </si>
  <si>
    <t>THAI HUA RUBBER PUBLIC COMPANY LIMITED</t>
  </si>
  <si>
    <t>THRIVBON RESOURCE （SINGAPORE） PTE.LTD.</t>
  </si>
  <si>
    <t>TIONG HUAT RUBBER FACTORY SDN. BHD.</t>
  </si>
  <si>
    <t>TOWER GLOBAL INVESTMENT PTE.LTD.</t>
  </si>
  <si>
    <t>VAN NANG ST CO., LTD</t>
  </si>
  <si>
    <t>WILSON GLOBAL TRADE PTE LTD</t>
  </si>
  <si>
    <t>上期物产有限公司</t>
  </si>
  <si>
    <t>上海优浦橡胶有限公司</t>
  </si>
  <si>
    <t>上海呈垠实业有限公司</t>
  </si>
  <si>
    <t>上海汇聚才橡塑有限公司</t>
  </si>
  <si>
    <t>上海泰越橡塑有限公司</t>
  </si>
  <si>
    <t>上海鑫芥贸易有限公司</t>
  </si>
  <si>
    <t>中橡资源（海南）股份有限公司</t>
  </si>
  <si>
    <t>云南广垦橡胶有限公司</t>
  </si>
  <si>
    <t>卓诚</t>
  </si>
  <si>
    <t>厦门市登喜来进出口有限公司</t>
  </si>
  <si>
    <t>厦门朔琰供应链有限公司</t>
  </si>
  <si>
    <t>四川供销进出口贸易有限公司</t>
  </si>
  <si>
    <t>宝禾行（深圳）国际贸易有限公司</t>
  </si>
  <si>
    <t>平福进出口总公司</t>
  </si>
  <si>
    <t>广州市文彬龙化工有限公司</t>
  </si>
  <si>
    <t>抚顺伊科思新材料有限公司</t>
  </si>
  <si>
    <t>杭州萧山永盛对外贸易有限公司</t>
  </si>
  <si>
    <t>杭州袁善贸易有限公司</t>
  </si>
  <si>
    <t>枣庄矿业集团物资供销有限公司</t>
  </si>
  <si>
    <t>欧姆斯克（上海）化工贸易有限公司</t>
  </si>
  <si>
    <t>浙江中菁实业有限公司</t>
  </si>
  <si>
    <t>浙江物产中扬供应链服务有限公司</t>
  </si>
  <si>
    <t>浙江盛邦恒昌物产有限公司</t>
  </si>
  <si>
    <t>海南华加达投资有限公司</t>
  </si>
  <si>
    <t>海南垦航投资有限公司</t>
  </si>
  <si>
    <t>海南省琼胶科技有限责任公司</t>
  </si>
  <si>
    <t>海南隆瑞驰国际贸易有限公司</t>
  </si>
  <si>
    <t>物产中大欧泰有限公司</t>
  </si>
  <si>
    <t>盘锦伊科思新材料有限公司</t>
  </si>
  <si>
    <t>西双版纳顺达橡胶实业有限公司</t>
  </si>
  <si>
    <t>阳洲国际（执行过程取消原销售6000吨）</t>
  </si>
  <si>
    <t>青岛中天晟供应链有限公司</t>
  </si>
  <si>
    <t>青岛九一丰国际贸易有限公司</t>
  </si>
  <si>
    <t>青岛利昂国际贸易有限公司</t>
  </si>
  <si>
    <t>青岛力生资源有限公司</t>
  </si>
  <si>
    <t>青岛天亿源供应链管理有限公司</t>
  </si>
  <si>
    <t>青岛晟宏国际贸易有限公司</t>
  </si>
  <si>
    <t>青岛杉问贸易有限公司</t>
  </si>
  <si>
    <t>青岛盛泰丰国际贸易有限公司</t>
  </si>
  <si>
    <t>青岛羽亦翔贸易有限公司</t>
  </si>
  <si>
    <t>青岛荣悦进出口有限公司</t>
  </si>
  <si>
    <t>青岛诚和祥树胶有限公司</t>
  </si>
  <si>
    <t>青岛诺顿进出口有限公司</t>
  </si>
  <si>
    <t>青岛鸿路嘉名国际贸易有限公司</t>
  </si>
  <si>
    <t>青岛龙胶国际贸易有限公司</t>
  </si>
  <si>
    <t>CHISAGE RESOURCE（SINGAPORE） PTE. LTD.</t>
  </si>
  <si>
    <t>EASTERN PETROLEUM &amp; CHEMICAL PTE. LTD.</t>
  </si>
  <si>
    <t>PALM-OLEO （KLANG） SDN. BHD.</t>
  </si>
  <si>
    <t>上海仕进国际贸易有限公司</t>
  </si>
  <si>
    <t>上海珍宝石油有限公司</t>
  </si>
  <si>
    <t>东海资本管理有限公司</t>
  </si>
  <si>
    <t>中石油新疆销售有限公司乌鲁木齐分公司</t>
  </si>
  <si>
    <t>传化集团有限公司贸易发展分公司</t>
  </si>
  <si>
    <t>凡骞（厦门）实业有限公司</t>
  </si>
  <si>
    <t>厦门国贸化工有限公司</t>
  </si>
  <si>
    <t>厦门弘祥瑞实业有限公司</t>
  </si>
  <si>
    <t>厦门星琅贸易有限公司</t>
  </si>
  <si>
    <t>厦门春实供应链管理有限公司</t>
  </si>
  <si>
    <t>厦门海供石化有限公司</t>
  </si>
  <si>
    <t>厦门睿峰达纺织有限公司</t>
  </si>
  <si>
    <t>厦门策信化工贸易有限公司</t>
  </si>
  <si>
    <t>厦门鑫邦帛科技有限公司</t>
  </si>
  <si>
    <t>四川汉江新材料有限公司</t>
  </si>
  <si>
    <t>宁波恒逸贸易有限公司</t>
  </si>
  <si>
    <t>宁波日出石化有限公司</t>
  </si>
  <si>
    <t>宁波润诚进出口有限公司</t>
  </si>
  <si>
    <t>宁波灏发新材料有限公司</t>
  </si>
  <si>
    <t>宁波能源实业有限公司</t>
  </si>
  <si>
    <t>安徽纵联馨海化工有限公司</t>
  </si>
  <si>
    <t>山东东辰进出口有限公司</t>
  </si>
  <si>
    <t>山东亿帆能源科技有限公司</t>
  </si>
  <si>
    <t>常州中迈晨化工有限公司</t>
  </si>
  <si>
    <t>广东三联实业有限公司</t>
  </si>
  <si>
    <t>广州市能化化工有限公司</t>
  </si>
  <si>
    <t>张家港保税区亦雯纺织原料有限公司</t>
  </si>
  <si>
    <t>抚州市同成实业有限公司</t>
  </si>
  <si>
    <t>杭州锐特供应链服务有限公司</t>
  </si>
  <si>
    <t>桐昆集团浙江恒腾差别化纤维有限公司</t>
  </si>
  <si>
    <t>桐昆集团浙江恒超化纤有限公司</t>
  </si>
  <si>
    <t>桐昆集团股份有限公司</t>
  </si>
  <si>
    <t>江苏元海石化有限公司</t>
  </si>
  <si>
    <t>江苏嘉通能源有限公司</t>
  </si>
  <si>
    <t>江苏桐昆恒阳化纤有限公司</t>
  </si>
  <si>
    <t>江苏海伦石化有限公司</t>
  </si>
  <si>
    <t>江苏盛虹进出口有限公司</t>
  </si>
  <si>
    <t>江苏禾加湖新材料科技有限公司</t>
  </si>
  <si>
    <t>江西汇德昊远化工有限公司</t>
  </si>
  <si>
    <t>江阴兴佳新材料有限公司</t>
  </si>
  <si>
    <t>江阴柏麟化纤有限公司</t>
  </si>
  <si>
    <t>江阴鲁源化工有限公司</t>
  </si>
  <si>
    <t>浙江传化化学集团有限公司</t>
  </si>
  <si>
    <t>浙江佰拓贸易有限公司</t>
  </si>
  <si>
    <t>浙江恒优化纤有限公司</t>
  </si>
  <si>
    <t>浙江新凤鸣进出口有限公司</t>
  </si>
  <si>
    <t>浙江旭湾国际贸易有限公司</t>
  </si>
  <si>
    <t>浙江桐昆国际贸易有限公司</t>
  </si>
  <si>
    <t>浙江浙石化销售有限公司</t>
  </si>
  <si>
    <t>浙江热联云盛实业有限公司</t>
  </si>
  <si>
    <t>漳州市国有资本运营集团有限公司</t>
  </si>
  <si>
    <t>福建盛桐化工有限公司</t>
  </si>
  <si>
    <t>福建金源纺织有限公司</t>
  </si>
  <si>
    <t>腾龙芳烃（漳州）有限公司</t>
  </si>
  <si>
    <t>苏州市澳古斯特贸易有限公司</t>
  </si>
  <si>
    <t>道达尔能源石化（上海）有限责任公司</t>
  </si>
  <si>
    <t>HEYUAN TRADING（HONG KONG） LIMITED</t>
  </si>
  <si>
    <t>RICH FALCON TRADING LIMITED</t>
  </si>
  <si>
    <t>上海美远国际贸易有限公司</t>
  </si>
  <si>
    <t>优彩环保资源科技股份有限公司</t>
  </si>
  <si>
    <t>厦门康祺贸易有限公司</t>
  </si>
  <si>
    <t>台州市黄岩顶新塑业有限公司</t>
  </si>
  <si>
    <t>唐山沃力商贸有限公司</t>
  </si>
  <si>
    <t>常州市泉渡贸易有限公司</t>
  </si>
  <si>
    <t>康辉新材料科技有限公司</t>
  </si>
  <si>
    <t>杭州正杰化纤有限公司</t>
  </si>
  <si>
    <t>桐乡市中益化纤有限公司</t>
  </si>
  <si>
    <t>江苏康辉新材料科技有限公司</t>
  </si>
  <si>
    <t>江苏德力化纤有限公司</t>
  </si>
  <si>
    <t>江苏恒力化纤股份有限公司</t>
  </si>
  <si>
    <t>江苏恒科新材料有限公司</t>
  </si>
  <si>
    <t>江苏新辰新材料科技有限公司</t>
  </si>
  <si>
    <t>江苏皖顺新材料科技有限公司</t>
  </si>
  <si>
    <t>江苏盛虹科贸有限公司</t>
  </si>
  <si>
    <t>江苏轩达高分子材料有限公司</t>
  </si>
  <si>
    <t>浙江升代亚贸易有限公司</t>
  </si>
  <si>
    <t>浙江益通新材料有限公司</t>
  </si>
  <si>
    <t>浙江盛元化纤有限公司</t>
  </si>
  <si>
    <t>湖州市中跃化纤有限公司</t>
  </si>
  <si>
    <t>福建逸坤化纤有限公司</t>
  </si>
  <si>
    <t>荣盛石化股份有限公司</t>
  </si>
  <si>
    <t>赛得利（福建）纤维有限公司</t>
  </si>
  <si>
    <t>ARAMCO TRADING COMPANY</t>
  </si>
  <si>
    <t>S.S. INTERNATIONAL TRADING LIM</t>
  </si>
  <si>
    <t>厦门森仕达进出口有限公司</t>
  </si>
  <si>
    <t>厦门海辰储能科技股份有限公司</t>
  </si>
  <si>
    <t>台塑石化股份有限公司</t>
  </si>
  <si>
    <t>合肥晶澳太阳能科技有限公司</t>
  </si>
  <si>
    <t>唐山鑫丰矿业有限公司</t>
  </si>
  <si>
    <t>四川小锂想科技有限公司</t>
  </si>
  <si>
    <t>宜丰县金丰锂业有限公司</t>
  </si>
  <si>
    <t>常熟阿特斯阳光电力科技有限公司</t>
  </si>
  <si>
    <t>无锡高端新能源科技有限公司</t>
  </si>
  <si>
    <t>晶澳太阳能科技股份有限公司</t>
  </si>
  <si>
    <t>晶科能源股份有限公司</t>
  </si>
  <si>
    <t>水富港航物流有限公司</t>
  </si>
  <si>
    <t>湖北翔翥工贸有限公司</t>
  </si>
  <si>
    <t>盛新锂能集团股份有限公司</t>
  </si>
  <si>
    <t>赣州市鸿富新材料有限公司</t>
  </si>
  <si>
    <t>赣州集盛科技有限责任公司</t>
  </si>
  <si>
    <t>通威股份有限公司</t>
  </si>
  <si>
    <t>阿坝州高远锂电材料有限公司</t>
  </si>
  <si>
    <t>乌苏市博远棉业有限公司</t>
  </si>
  <si>
    <t>乌苏市新源河棉业有限公司</t>
  </si>
  <si>
    <t>乌苏市锦辉棉业有限公司</t>
  </si>
  <si>
    <t>五家渠诚鑫棉业有限公司</t>
  </si>
  <si>
    <t>克拉玛依华扬棉业有限公司</t>
  </si>
  <si>
    <t>博乐市博强棉业有限公司</t>
  </si>
  <si>
    <t>喀什银利农业开发有限公司</t>
  </si>
  <si>
    <t>奎屯惠民棉业有限公司</t>
  </si>
  <si>
    <t>库尔勒惠祥棉种有限公司</t>
  </si>
  <si>
    <t>新疆守信种业科技有限公司</t>
  </si>
  <si>
    <t>新疆昊星棉麻有限公司</t>
  </si>
  <si>
    <t>沙湾市鑫盛祥棉业有限公司</t>
  </si>
  <si>
    <t>沙雅正大棉业有限责任公司</t>
  </si>
  <si>
    <t>精河县群品棉花加工有限公司</t>
  </si>
  <si>
    <t>若羌县川棉棉业有限公司</t>
  </si>
  <si>
    <t>阿克陶县金泰棉业有限公司</t>
  </si>
  <si>
    <t>青岛中冀东兴国际贸易有限公司</t>
  </si>
  <si>
    <t>销售远期交货业务（相当于客户做多，下跌时对客户不利，履约风险加大）</t>
  </si>
  <si>
    <t>厦门丰广盛钢铁贸易有限公司</t>
  </si>
  <si>
    <t>厦门凯瑞隆贸易有限公司</t>
  </si>
  <si>
    <t>厦门市晋汇富贸易有限公司</t>
  </si>
  <si>
    <t>厦门市莲星贸易有限公司</t>
  </si>
  <si>
    <t>厦门市豪吉亿贸易有限公司</t>
  </si>
  <si>
    <t>厦门市钇宇工贸有限公司</t>
  </si>
  <si>
    <t>厦门市阳延昌贸易有限公司</t>
  </si>
  <si>
    <t>厦门智恒达商贸有限公司</t>
  </si>
  <si>
    <t>厦门泽飞龙贸易有限公司</t>
  </si>
  <si>
    <t>厦门潘旺贸易有限公司</t>
  </si>
  <si>
    <t>厦门闽交鑫贸易有限公司</t>
  </si>
  <si>
    <t>吉林省中迈经贸有限公司</t>
  </si>
  <si>
    <t>吉林省鹏达钢铁贸易有限公司</t>
  </si>
  <si>
    <t>国钰贸易（大连）有限公司</t>
  </si>
  <si>
    <t>宁波品逸鑫物资有限公司</t>
  </si>
  <si>
    <t>晋江市福利达钢材贸易有限公司</t>
  </si>
  <si>
    <t>杭州开纪商贸有限公司</t>
  </si>
  <si>
    <t>杭州拓元商贸有限公司</t>
  </si>
  <si>
    <t>江西南物实业发展有限公司</t>
  </si>
  <si>
    <t>江西申盛贸易有限公司</t>
  </si>
  <si>
    <t>沈阳康铭商贸有限公司</t>
  </si>
  <si>
    <t>浙江东广贸易有限公司</t>
  </si>
  <si>
    <t>浙江云智能钢铁有限公司</t>
  </si>
  <si>
    <t>浙江厚弘供应链管理有限公司</t>
  </si>
  <si>
    <t>浙江坤林供应链管理有限公司</t>
  </si>
  <si>
    <t>浙江易航新材料有限公司</t>
  </si>
  <si>
    <t>润鑫达（厦门）能源有限公司</t>
  </si>
  <si>
    <t>漳钢（漳州）工贸有限公司</t>
  </si>
  <si>
    <t>福州中亦鑫贸易有限公司</t>
  </si>
  <si>
    <t>福州兴昌盛物资有限公司</t>
  </si>
  <si>
    <t>福州唐银贸易有限公司</t>
  </si>
  <si>
    <t>福州市闽宏钢实业有限公司</t>
  </si>
  <si>
    <t>福建壹鑫达金属材料有限公司</t>
  </si>
  <si>
    <t>福建宝宇供应链有限公司</t>
  </si>
  <si>
    <t>福建建州物资贸易有限公司</t>
  </si>
  <si>
    <t>福建正兴智能科技有限公司</t>
  </si>
  <si>
    <t>福建泉弘供应链管理有限公司</t>
  </si>
  <si>
    <t>福建省大松国际贸易有限公司</t>
  </si>
  <si>
    <t>福建省马尾造船股份有限公司</t>
  </si>
  <si>
    <t>福建腾莱贸易有限公司</t>
  </si>
  <si>
    <t>福建鑫图贸易有限公司</t>
  </si>
  <si>
    <t>福建鑫德润物资贸易有限公司</t>
  </si>
  <si>
    <t>福建锦桂祥贸易有限公司</t>
  </si>
  <si>
    <t>腾钢（厦门）供应链管理有限公司</t>
  </si>
  <si>
    <t>辽宁品尚科技发展有限公司</t>
  </si>
  <si>
    <t>龙岩钢盈科技发展有限公司</t>
  </si>
  <si>
    <t>龙岩龙净环保机械有限公司</t>
  </si>
  <si>
    <t>内江通诚贸易有限公司</t>
  </si>
  <si>
    <t>重庆亚凯物流有限公司</t>
  </si>
  <si>
    <t>重庆轮船（集团）有限公司</t>
  </si>
  <si>
    <t>QIAO XIA PACKING （CAMBODIA） CO., LT</t>
  </si>
  <si>
    <t>万凯新材料股份有限公司</t>
  </si>
  <si>
    <t>上海中泰景明企业发展有限公司</t>
  </si>
  <si>
    <t>上海朗烨石化有限公司</t>
  </si>
  <si>
    <t>上海海润投资有限公司</t>
  </si>
  <si>
    <t>上海莹恒贸易有限公司</t>
  </si>
  <si>
    <t>东莞市九丰化工有限公司</t>
  </si>
  <si>
    <t>佛山市华昊能能源投资有限公司</t>
  </si>
  <si>
    <t>凯盛物产有限公司</t>
  </si>
  <si>
    <t>北京中物振华贸易有限公司</t>
  </si>
  <si>
    <t>华润化学材料科技股份有限公司</t>
  </si>
  <si>
    <t>卓辰实业（上海）有限公司</t>
  </si>
  <si>
    <t>南京源素新材料有限公司</t>
  </si>
  <si>
    <t>卫星寰球化学（上海）有限公司</t>
  </si>
  <si>
    <t>厦门京和风工贸有限公司</t>
  </si>
  <si>
    <t>厦门市同辉星聚科技有限公司</t>
  </si>
  <si>
    <t>厦门景益顺贸易有限公司</t>
  </si>
  <si>
    <t>厦门朗拓进出口有限公司</t>
  </si>
  <si>
    <t>厦门海驭航运有限公司</t>
  </si>
  <si>
    <t>厦门玖翔进出口有限公司</t>
  </si>
  <si>
    <t>厦门瑞玉源商贸有限责任公司</t>
  </si>
  <si>
    <t>厦门璟丰能源有限公司</t>
  </si>
  <si>
    <t>厦门荣兴隆商贸有限公司</t>
  </si>
  <si>
    <t>四川盛世元亨国际贸易有限公司</t>
  </si>
  <si>
    <t>大连博立石油化工有限公司</t>
  </si>
  <si>
    <t>天津海沥科技有限公司</t>
  </si>
  <si>
    <t>天津百邦化工有限公司</t>
  </si>
  <si>
    <t>天津金塑宝供应链管理有限公司</t>
  </si>
  <si>
    <t>宁波丰裕奥科新材料有限公司</t>
  </si>
  <si>
    <t>宁波华星科技有限公司</t>
  </si>
  <si>
    <t>宁波浪实贸易有限公司</t>
  </si>
  <si>
    <t>宜兴市德明诚商贸有限公司</t>
  </si>
  <si>
    <t>富邦资源控股集团有限公司</t>
  </si>
  <si>
    <t>山东日晟化工有限公司</t>
  </si>
  <si>
    <t>山东盛节贸易有限公司</t>
  </si>
  <si>
    <t>川荣（上海）国际贸易有限公司</t>
  </si>
  <si>
    <t>常州塑盛能源化工有限公司</t>
  </si>
  <si>
    <t>广西龙盛塑胶有限公司</t>
  </si>
  <si>
    <t>建信商贸有限责任公司</t>
  </si>
  <si>
    <t>恒力能化（上海）贸易有限公司</t>
  </si>
  <si>
    <t>无锡兴达化工国贸有限公司</t>
  </si>
  <si>
    <t>无锡燊燃国际贸易有限公司</t>
  </si>
  <si>
    <t>无锡达润供应链管理有限公司</t>
  </si>
  <si>
    <t>杭州云华纺织科技有限公司</t>
  </si>
  <si>
    <t>杭州凯盛达新材料有限公司</t>
  </si>
  <si>
    <t>杭州化颐化纤有限公司</t>
  </si>
  <si>
    <t>杭州正宏化工有限公司</t>
  </si>
  <si>
    <t>杭州辰迎贸易有限公司</t>
  </si>
  <si>
    <t>杭州逸诺化纤有限公司</t>
  </si>
  <si>
    <t>杭州锦琛国际贸易有限公司</t>
  </si>
  <si>
    <t>永富物产有限公司</t>
  </si>
  <si>
    <t>江苏兴路沥青贸易有限公司</t>
  </si>
  <si>
    <t>江苏华亚化纤商贸有限公司</t>
  </si>
  <si>
    <t>江苏路辉沥青砼有限公司</t>
  </si>
  <si>
    <t>江西君婺供应链管理有限公司</t>
  </si>
  <si>
    <t>河北君诚合石油制品销售有限公司</t>
  </si>
  <si>
    <t>浙江国恩物产有限公司</t>
  </si>
  <si>
    <t>浙江天辰纺织供应链有限公司</t>
  </si>
  <si>
    <t>浙江安鸿新尚供应链科技有限公司</t>
  </si>
  <si>
    <t>浙江日出基础化工有限公司</t>
  </si>
  <si>
    <t>浙江明日石化有限公司</t>
  </si>
  <si>
    <t>浙江海川塑化有限公司</t>
  </si>
  <si>
    <t>浙江金华焱佳塑业有限公司</t>
  </si>
  <si>
    <t>浙江鼎胜新材料科技有限公司</t>
  </si>
  <si>
    <t>海南龙盛塑业有限公司</t>
  </si>
  <si>
    <t>物产中大油气（浙江）有限公司</t>
  </si>
  <si>
    <t>盘锦骏德新材料有限公司</t>
  </si>
  <si>
    <t>绍兴汇恒新材料有限公司</t>
  </si>
  <si>
    <t>舟山麦驰石油化工有限公司</t>
  </si>
  <si>
    <t>苏州凡跃进出口有限公司</t>
  </si>
  <si>
    <t>苏州嘉玺新材料供应链有限公司</t>
  </si>
  <si>
    <t>见龙和桥（天津）国际贸易有限公司</t>
  </si>
  <si>
    <t>见龙和桥（宁波）国际贸易有限公司</t>
  </si>
  <si>
    <t>辽宁东盛塑业有限公司</t>
  </si>
  <si>
    <t>重庆天安物产有限公司</t>
  </si>
  <si>
    <t>重庆积米供应链有限公司</t>
  </si>
  <si>
    <t>银河德睿资本管理有限公司</t>
  </si>
  <si>
    <t>陕西丰诚沥青有限公司</t>
  </si>
  <si>
    <t>青岛惠青未来新材料科技有限公司</t>
  </si>
  <si>
    <t>上海东吴玖盈投资管理有限公司</t>
  </si>
  <si>
    <t>中山锌科智能技术有限公司</t>
  </si>
  <si>
    <t>华铜（海南）国际供应链有限公司</t>
  </si>
  <si>
    <t>唐山源泰德润钢管有限公司</t>
  </si>
  <si>
    <t>天津勤晟科技有限公司</t>
  </si>
  <si>
    <t>天津勤晟金属制品有限公司</t>
  </si>
  <si>
    <t>天津华源时代科技有限公司</t>
  </si>
  <si>
    <t>天津市源泰工贸有限公司</t>
  </si>
  <si>
    <t>天津市源泰建丰钢管制造有限公司</t>
  </si>
  <si>
    <t>天津易晟昌金属制品有限公司</t>
  </si>
  <si>
    <t>天津福意金属制品有限公司</t>
  </si>
  <si>
    <t>天津谊真国际贸易有限公司</t>
  </si>
  <si>
    <t>宁波市鄞州开源工贸有限公司</t>
  </si>
  <si>
    <t>宁波聚升金属材料有限公司</t>
  </si>
  <si>
    <t>广东中特金属有限公司</t>
  </si>
  <si>
    <t>广东镍都金属有限公司</t>
  </si>
  <si>
    <t>广州立中锦山合金有限公司</t>
  </si>
  <si>
    <t>江苏华亮热镀锌有限公司</t>
  </si>
  <si>
    <t>江苏瑞宏新材料科技有限公司</t>
  </si>
  <si>
    <t>江西凯强新材料有限公司</t>
  </si>
  <si>
    <t>江西盛隆益五金有限公司</t>
  </si>
  <si>
    <t>河南瑞清恒金属材料有限公司</t>
  </si>
  <si>
    <t>浙江力博华锦贸易有限公司</t>
  </si>
  <si>
    <t>浙江华荣电池有限公司</t>
  </si>
  <si>
    <t>湖州飞剑杆塔制造有限公司</t>
  </si>
  <si>
    <t>贵溪博源铜业有限公司</t>
  </si>
  <si>
    <t>金利合金制造工业（宁波）有限公司</t>
  </si>
  <si>
    <t>长沙辰远锌合金科技有限公司</t>
  </si>
  <si>
    <t>陕西北方电工有限公司</t>
  </si>
  <si>
    <t>BRANCH OF PLASFORM AMBALAJ SANAYI VE TICARET A.S.</t>
  </si>
  <si>
    <t>CRISTALPET SA</t>
  </si>
  <si>
    <t>DIPLOMAT PLASTIC LIMITED</t>
  </si>
  <si>
    <t>ENVASES CMF S.A.</t>
  </si>
  <si>
    <t>GOLDENBEEINTERNATIONALLTD</t>
  </si>
  <si>
    <t>KCTEX INTERNATIONAL LTD</t>
  </si>
  <si>
    <t>KOKSAN PET VE PLASTIK AMBALAJ SAN.VE TIC.A.S.</t>
  </si>
  <si>
    <t>POLYMERSTAR TRADING FZCO</t>
  </si>
  <si>
    <t>PPT TRADING DMCC</t>
  </si>
  <si>
    <t>TLD VIET NAM JOINT STOCK COMPANY</t>
  </si>
  <si>
    <t>TWENTY FOR IMPORT AND EXPORT</t>
  </si>
  <si>
    <t>XINDA PLASTICS PTE. LTD.</t>
  </si>
  <si>
    <t>上海索喆化工能源有限公司</t>
  </si>
  <si>
    <t>上海荣创锦石化有限公司</t>
  </si>
  <si>
    <t>上海金万诺化工有限公司</t>
  </si>
  <si>
    <t>东莞市汇基化工有限公司</t>
  </si>
  <si>
    <t>中国石化化工销售有限公司华中分公司</t>
  </si>
  <si>
    <t>中怡化工（漳州）有限公司</t>
  </si>
  <si>
    <t>中石化中海船舶燃料供应有限公司福建分公司</t>
  </si>
  <si>
    <t>中科诚汇（四川）贸易有限公司</t>
  </si>
  <si>
    <t>北京中油北油化工有限公司</t>
  </si>
  <si>
    <t>南宁棉耘霄信息产业发展有限公司</t>
  </si>
  <si>
    <t>博千胜（厦门）纺织有限公司</t>
  </si>
  <si>
    <t>厦门丹弘合创实业有限公司</t>
  </si>
  <si>
    <t>厦门裕达昇贸易有限公司</t>
  </si>
  <si>
    <t>厦门豪乐新能源有限公司</t>
  </si>
  <si>
    <t>厦门通世捷贸易有限公司</t>
  </si>
  <si>
    <t>嘉兴市朗瑞纺织品有限公司</t>
  </si>
  <si>
    <t>四川省棉麻集团有限公司</t>
  </si>
  <si>
    <t>天津恒瑞雅博进出口贸易有限公司</t>
  </si>
  <si>
    <t>太仓新奕威贸易有限公司</t>
  </si>
  <si>
    <t>太仓新鼎化工贸易有限公司</t>
  </si>
  <si>
    <t>宁波中基资源有限公司</t>
  </si>
  <si>
    <t>宁波市澎湃新材料有限公司</t>
  </si>
  <si>
    <t>宁波裕和进出口有限公司</t>
  </si>
  <si>
    <t>安徽葆特新材料科技有限公司</t>
  </si>
  <si>
    <t>山东高密银鹰化纤进出口有限公司</t>
  </si>
  <si>
    <t>巴州玖壹玖兴商贸有限公司</t>
  </si>
  <si>
    <t>常州塑来贸易有限公司</t>
  </si>
  <si>
    <t>常熟市宏佳化纤有限公司</t>
  </si>
  <si>
    <t>常熟市新丝路化纤有限公司</t>
  </si>
  <si>
    <t>常熟市红炜化纤有限公司</t>
  </si>
  <si>
    <t>常熟新奕威化纤贸易有限公司</t>
  </si>
  <si>
    <t>广东格瑞供应链管理有限公司</t>
  </si>
  <si>
    <t>广东葆能科技有限公司</t>
  </si>
  <si>
    <t>张家港保税区派易特贸易有限公司</t>
  </si>
  <si>
    <t>张家港保税区海克斯贸易有限公司</t>
  </si>
  <si>
    <t>新疆建咨供销合作有限公司</t>
  </si>
  <si>
    <t>旭海（厦门）能源有限公司</t>
  </si>
  <si>
    <t>杭州君纤科技有限公司</t>
  </si>
  <si>
    <t>正禾（天津）能源有限公司</t>
  </si>
  <si>
    <t>永泰县宏盈贸易有限责任公司</t>
  </si>
  <si>
    <t>江苏东方盛虹股份有限公司</t>
  </si>
  <si>
    <t>江苏云帛纤维科技有限公司</t>
  </si>
  <si>
    <t>江阴华西村资本有限公司</t>
  </si>
  <si>
    <t>浙江亿鼎贸易有限公司</t>
  </si>
  <si>
    <t>浙江嘉祐能源有限公司</t>
  </si>
  <si>
    <t>浙江巴德富供应链管理有限公司</t>
  </si>
  <si>
    <t>浙江恒惠化纤有限公司</t>
  </si>
  <si>
    <t>浙江舟山林丰石油化工有限公司</t>
  </si>
  <si>
    <t>海南凯达裕能源有限公司</t>
  </si>
  <si>
    <t>湖南京德化工有限公司</t>
  </si>
  <si>
    <t>漳州市交通发展集团有限公司</t>
  </si>
  <si>
    <t>福州市长乐区榕华贸易有限公司</t>
  </si>
  <si>
    <t>福州晋安左海供应链有限公司</t>
  </si>
  <si>
    <t>福建复盛公供应链有限公司</t>
  </si>
  <si>
    <t>福建德丰纺织有限公司</t>
  </si>
  <si>
    <t>福建新丝旭贸易有限公司</t>
  </si>
  <si>
    <t>福建省石油化工供销有限公司</t>
  </si>
  <si>
    <t>福建省良进强纺织实业有限公司</t>
  </si>
  <si>
    <t>福建苏闽石油有限公司</t>
  </si>
  <si>
    <t>苍南荣捷棉纺有限公司</t>
  </si>
  <si>
    <t>苏州华夏集团有限公司</t>
  </si>
  <si>
    <t>苏州工业园区大华石油有限公司</t>
  </si>
  <si>
    <t>苏州恒合信息产业园发展有限公司</t>
  </si>
  <si>
    <t>苏州汇塑塑化有限公司</t>
  </si>
  <si>
    <t>江苏富恒贸易有限公司</t>
  </si>
  <si>
    <t>上海璋昀化纤有限公司</t>
  </si>
  <si>
    <t>上海缤奇新材料科技有限公司</t>
  </si>
  <si>
    <t>上海荣嘉信贸易有限公司</t>
  </si>
  <si>
    <t>上海金和泉纺织原料有限公司</t>
  </si>
  <si>
    <t>上海隽芈纺织科技有限公司</t>
  </si>
  <si>
    <t>仪征市世缘化纤有限公司</t>
  </si>
  <si>
    <t>佛山市金龙发纺织有限公司</t>
  </si>
  <si>
    <t>厦门纳新贸易有限公司</t>
  </si>
  <si>
    <t>台州圣玺贸易有限公司</t>
  </si>
  <si>
    <t>台州市黄岩区嘉鼎贸易有限公司</t>
  </si>
  <si>
    <t>吴江赴东扬程化纤有限公司</t>
  </si>
  <si>
    <t>国贸华威（福建）供应链管理有限公司</t>
  </si>
  <si>
    <t>太仓市吉隆化纤贸易有限公司</t>
  </si>
  <si>
    <t>宁波吉耀塑化有限公司</t>
  </si>
  <si>
    <t>安徽保尔盈新材料科技有限公司</t>
  </si>
  <si>
    <t>山东省博兴县博川商贸有限公司</t>
  </si>
  <si>
    <t>常州市武进苏南纺织有限公司</t>
  </si>
  <si>
    <t>常州金品特纺织品有限公司</t>
  </si>
  <si>
    <t>常熟市佳盛新材料有限公司</t>
  </si>
  <si>
    <t>常熟市寅驰化纤有限公司</t>
  </si>
  <si>
    <t>常熟市常盎化纤有限公司</t>
  </si>
  <si>
    <t>常熟市广纳化纤有限公司</t>
  </si>
  <si>
    <t>常熟市新蕾化纤有限公司</t>
  </si>
  <si>
    <t>常熟市永兴化纤有限公司</t>
  </si>
  <si>
    <t>广东盟辉纺织实业有限公司</t>
  </si>
  <si>
    <t>广东金穗环保科技有限公司</t>
  </si>
  <si>
    <t>徐州宏川纺织有限公司</t>
  </si>
  <si>
    <t>恒邦智纺（连云港）科技有限公司</t>
  </si>
  <si>
    <t>成都容昇化工产品有限公司</t>
  </si>
  <si>
    <t>无锡怡盛峰新材料有限公司</t>
  </si>
  <si>
    <t>杭州恒岳新材料有限公司</t>
  </si>
  <si>
    <t>杭州揽胜新材料有限公司</t>
  </si>
  <si>
    <t>杭州金逸化纤有限公司</t>
  </si>
  <si>
    <t>枣庄龙翔针纺织品有限公司</t>
  </si>
  <si>
    <t>江苏源涌新材料有限公司</t>
  </si>
  <si>
    <t>江阴市凯程达新材料科技有限公司</t>
  </si>
  <si>
    <t>浙江中拓供应链管理有限公司</t>
  </si>
  <si>
    <t>浙江恒冠化纤有限公司</t>
  </si>
  <si>
    <t>浙江正凯化纤有限公司</t>
  </si>
  <si>
    <t>浙江盈盛纺织科技有限公司</t>
  </si>
  <si>
    <t>湖州华航化纤科技有限公司</t>
  </si>
  <si>
    <t>绍兴市天导贸易有限责任公司</t>
  </si>
  <si>
    <t>绍兴市萌峰贸易有限公司</t>
  </si>
  <si>
    <t>绍兴稳山贸易有限公司</t>
  </si>
  <si>
    <t>苏州三逸新材料科技有限公司</t>
  </si>
  <si>
    <t>苏州垒财塑化有限公司</t>
  </si>
  <si>
    <t>苏州干化化学材料有限公司</t>
  </si>
  <si>
    <t>苏州百奋图新材料科技有限公司</t>
  </si>
  <si>
    <t>诸暨市众浩纺织科技有限公司</t>
  </si>
  <si>
    <t>青岛特纺国际贸易有限公司</t>
  </si>
  <si>
    <t>青岛翊创国际贸易有限公司</t>
  </si>
  <si>
    <t>青岛贝莹泰纺织品有限公司</t>
  </si>
  <si>
    <t>青岛静之慧国际贸易有限公司</t>
  </si>
  <si>
    <t>中国能源建设集团云南火电建设有限公司</t>
  </si>
  <si>
    <t>京元（天津）物流发展有限公司</t>
  </si>
  <si>
    <t>宁波维科嘉丰物资有限公司</t>
  </si>
  <si>
    <t>安徽中浩能源电力有限责任公司</t>
  </si>
  <si>
    <t>安徽亿之恒新能源有限公司</t>
  </si>
  <si>
    <t>安徽南都华铂新材料科技有限公司</t>
  </si>
  <si>
    <t>山东千汇能源有限公司</t>
  </si>
  <si>
    <t>山东晟耀碳素有限公司</t>
  </si>
  <si>
    <t>山东江泰新材料有限公司</t>
  </si>
  <si>
    <t>广西妙日建设工程有限公司</t>
  </si>
  <si>
    <t>日照烨晨经贸有限公司</t>
  </si>
  <si>
    <t>松滋史丹利宜化新材料科技有限公司</t>
  </si>
  <si>
    <t>江苏飞斯特能源科技有限公司</t>
  </si>
  <si>
    <t>淅川县裕盛商贸有限公司</t>
  </si>
  <si>
    <t>湖北兴发国际贸易有限公司</t>
  </si>
  <si>
    <t>湖北祥云（集团）化工股份有限公司</t>
  </si>
  <si>
    <t>湖北金投鑫锐贸易有限公司</t>
  </si>
  <si>
    <t>甘肃宏鼎磨料科技有限公司</t>
  </si>
  <si>
    <t>甘肃旺合物资有限公司</t>
  </si>
  <si>
    <t>盖亚（连云港）供应链有限公司</t>
  </si>
  <si>
    <t>自贡市吉欣科技有限公司</t>
  </si>
  <si>
    <t>金磁新材料（内蒙古）有限公司</t>
  </si>
  <si>
    <t>长沙盈峰新能源有限公司</t>
  </si>
  <si>
    <t>上海棉联电子商务有限公司</t>
  </si>
  <si>
    <t>中棉集团河南物流园有限公司</t>
  </si>
  <si>
    <t>临清同得利纺织有限公司</t>
  </si>
  <si>
    <t>临西县方沛棉花购销有限公司</t>
  </si>
  <si>
    <t>力诚宏叶（江苏）国际贸易有限公司</t>
  </si>
  <si>
    <t>合肥银山诚大棉业有限公司</t>
  </si>
  <si>
    <t>夏津县兴时棉业有限公司</t>
  </si>
  <si>
    <t>夏津县润通纺织有限责任公司</t>
  </si>
  <si>
    <t>夏津县瑞鑫纺织有限公司</t>
  </si>
  <si>
    <t>夏津县纵英纺织有限公司</t>
  </si>
  <si>
    <t>夏津县金驰纺织有限公司</t>
  </si>
  <si>
    <t>夏津至谦纺织科技有限公司</t>
  </si>
  <si>
    <t>安徽新丝路棉业有限责任公司</t>
  </si>
  <si>
    <t>山东齐鲁国际棉花交易有限公司</t>
  </si>
  <si>
    <t>巴州广合元纺织有限公司</t>
  </si>
  <si>
    <t>巴楚县香棉尔纺织有限公司</t>
  </si>
  <si>
    <t>延津县三洋纺织有限责任公司</t>
  </si>
  <si>
    <t>成武县昌韵棉业有限公司</t>
  </si>
  <si>
    <t>新疆丝瑞纺织有限公司</t>
  </si>
  <si>
    <t>曹县昊阳纺织有限公司</t>
  </si>
  <si>
    <t>松滋市南五场棉贸有限公司</t>
  </si>
  <si>
    <t>枣阳市纯瑞纺织有限公司</t>
  </si>
  <si>
    <t>棉联（惠州）电子商务有限公司</t>
  </si>
  <si>
    <t>棉联（惠州）电子商务有限公司（大华</t>
  </si>
  <si>
    <t>棉联（惠州）电子商务有限公司（金裕</t>
  </si>
  <si>
    <t>棉联（惠州）电子商务有限公司（银泰</t>
  </si>
  <si>
    <t>江苏易棉电子商务有限公司</t>
  </si>
  <si>
    <t>江苏省棉麻集团进出口贸易有限公司</t>
  </si>
  <si>
    <t>江苏聚棉电子商务有限公司</t>
  </si>
  <si>
    <t>江西润岑贸易有限公司</t>
  </si>
  <si>
    <t>河南万利源纺织有限公司</t>
  </si>
  <si>
    <t>河南宏达纺织有限公司</t>
  </si>
  <si>
    <t>浙江铭丰纺织品有限公司</t>
  </si>
  <si>
    <t>湖北白银棉业集团股份有限公司</t>
  </si>
  <si>
    <t>湖北聚源棉业有限责任公司</t>
  </si>
  <si>
    <t>湖北金安纺织集团股份有限公司</t>
  </si>
  <si>
    <t>湖北银丰棉花股份有限公司</t>
  </si>
  <si>
    <t>湖南省银华棉麻产业集团股份公司</t>
  </si>
  <si>
    <t>舞钢丽飒科纺商贸有限公司</t>
  </si>
  <si>
    <t>襄阳华纺供应链有限公司</t>
  </si>
  <si>
    <t>许昌市优衣曼纺织有限公司</t>
  </si>
  <si>
    <t>连云港万泰棉业有限公司</t>
  </si>
  <si>
    <t>连云港富有贸易有限公司</t>
  </si>
  <si>
    <t>青岛嘉隆润泽国际贸易有限公司</t>
  </si>
  <si>
    <t>一、采购远期交货业务（相当于客户做空，上涨时对客户不利，履约风险加大）</t>
  </si>
  <si>
    <t>合同信息</t>
  </si>
  <si>
    <t>履约风险值</t>
  </si>
  <si>
    <t>现货端</t>
  </si>
  <si>
    <t>期货端（套保已定价部分）</t>
  </si>
  <si>
    <t>保证金情况</t>
  </si>
  <si>
    <t>品种</t>
  </si>
  <si>
    <t>定价方式</t>
  </si>
  <si>
    <t>签约时间</t>
  </si>
  <si>
    <t>价格单位</t>
  </si>
  <si>
    <t>取值现货浮动盈亏</t>
  </si>
  <si>
    <t>合同数量</t>
  </si>
  <si>
    <t>合同价格</t>
  </si>
  <si>
    <t>最迟交货日期</t>
  </si>
  <si>
    <t>已定价未交货数量</t>
  </si>
  <si>
    <t>未定价已交货数量</t>
  </si>
  <si>
    <t>当前现货价</t>
  </si>
  <si>
    <t>现货端浮动盈亏小计</t>
  </si>
  <si>
    <t>合同正本是否回收</t>
  </si>
  <si>
    <t>期货套保合约</t>
  </si>
  <si>
    <t>套保数量</t>
  </si>
  <si>
    <t>期货开仓价格</t>
  </si>
  <si>
    <t>期货当前价格</t>
  </si>
  <si>
    <t>期货端浮动盈亏合计</t>
  </si>
  <si>
    <t>浮动盈亏合计</t>
  </si>
  <si>
    <t>已付保证金</t>
  </si>
  <si>
    <t>实际保证金</t>
  </si>
  <si>
    <t>棉花</t>
  </si>
  <si>
    <t>N24325MFSJ</t>
  </si>
  <si>
    <t>后定价-点价</t>
  </si>
  <si>
    <t>元/吨</t>
  </si>
  <si>
    <t>CF509</t>
  </si>
  <si>
    <t>N24332MFSJ</t>
  </si>
  <si>
    <t>N24357MFSJ</t>
  </si>
  <si>
    <t>2024/11/12</t>
  </si>
  <si>
    <t>N24363MFSJ</t>
  </si>
  <si>
    <t>2024/11/13</t>
  </si>
  <si>
    <t>N24008MVGMSJ</t>
  </si>
  <si>
    <t>2024/09/19</t>
  </si>
  <si>
    <t>2024/11/20</t>
  </si>
  <si>
    <t>N24034MVGMSJ</t>
  </si>
  <si>
    <t>N24048MVGMSJ</t>
  </si>
  <si>
    <t>N24076MVGMSJ</t>
  </si>
  <si>
    <t>2024/10/29</t>
  </si>
  <si>
    <t>N24103MVGMSJ</t>
  </si>
  <si>
    <t>N24122MVGMSJ</t>
  </si>
  <si>
    <t>N24147MVGMSJ</t>
  </si>
  <si>
    <t>2024/11/21</t>
  </si>
  <si>
    <t>N24153MVGMSJ</t>
  </si>
  <si>
    <t>2024/11/26</t>
  </si>
  <si>
    <t>N24162MVGMSJ</t>
  </si>
  <si>
    <t>N24172MVGMSJ</t>
  </si>
  <si>
    <t>2024/12/03</t>
  </si>
  <si>
    <t>2024/12/09</t>
  </si>
  <si>
    <t>N24187ZCGMSJ</t>
  </si>
  <si>
    <t>N24188ZCGMSJ</t>
  </si>
  <si>
    <t>N24191MVGMSJ</t>
  </si>
  <si>
    <t>N24204MVGMSJ</t>
  </si>
  <si>
    <t>2024/08/15</t>
  </si>
  <si>
    <t>N24216MVGMSJ</t>
  </si>
  <si>
    <t>N24223MVGMSJ</t>
  </si>
  <si>
    <t>N24227MVGMSJ</t>
  </si>
  <si>
    <t>N25007MVGMSJ/N25016MVGMSJ</t>
  </si>
  <si>
    <t>N25014MVGMSJ</t>
  </si>
  <si>
    <t>N25039MVGMSJ</t>
  </si>
  <si>
    <t>2025/01/14</t>
  </si>
  <si>
    <t>N25040MVGMSJ</t>
  </si>
  <si>
    <t>N25055MVGMSJ</t>
  </si>
  <si>
    <t>N25096MVGMSJ</t>
  </si>
  <si>
    <t>N25114ZCGMSJ</t>
  </si>
  <si>
    <t>2025/02/24</t>
  </si>
  <si>
    <t>N25143ZCGMSJ</t>
  </si>
  <si>
    <t>2025/02/26</t>
  </si>
  <si>
    <t>N25178ZCGMSJ</t>
  </si>
  <si>
    <t>2025/03/05</t>
  </si>
  <si>
    <t>N25200ZLGMSJ</t>
  </si>
  <si>
    <t>2025/03/11</t>
  </si>
  <si>
    <t>N25281ZLGMSJ</t>
  </si>
  <si>
    <t>2025/03/25</t>
  </si>
  <si>
    <t>固定价-远期提货</t>
  </si>
  <si>
    <t>2024/08/01</t>
  </si>
  <si>
    <t>CNY</t>
  </si>
  <si>
    <t>2025/01/22</t>
  </si>
  <si>
    <t>2025/03/31</t>
  </si>
  <si>
    <t>2024/04/26</t>
  </si>
  <si>
    <t>2024/07/01</t>
  </si>
  <si>
    <t>2024/05/24</t>
  </si>
  <si>
    <t>YGCAZANN250381010/YKSG253037D</t>
  </si>
  <si>
    <t>USD</t>
  </si>
  <si>
    <t>2025/05/31</t>
  </si>
  <si>
    <t>YGCAZANN250381004/YKHK251085D</t>
  </si>
  <si>
    <t>TS25/CSBA190401-IRS</t>
  </si>
  <si>
    <t>2025/04/07</t>
  </si>
  <si>
    <t>不锈钢板(TON)</t>
  </si>
  <si>
    <t>TL24/WSSN0722-ITG（60MT）</t>
  </si>
  <si>
    <t>SMHK-CN1-25-012001 （60MT）</t>
  </si>
  <si>
    <t>2025/01/20</t>
  </si>
  <si>
    <t>EUR</t>
  </si>
  <si>
    <t>SG-HSGMPL-GP2503029-X</t>
  </si>
  <si>
    <t>RZ250008 (HR003)</t>
  </si>
  <si>
    <t>2025/03/24</t>
  </si>
  <si>
    <t>2025/06/10</t>
  </si>
  <si>
    <t>2024/07/17</t>
  </si>
  <si>
    <t>2024/08/02</t>
  </si>
  <si>
    <t>RLGMJS-BLT0813 （10000吨）</t>
  </si>
  <si>
    <t>2024/11/18</t>
  </si>
  <si>
    <t>2024/07/02</t>
  </si>
  <si>
    <t>H型钢(退税率0%);H型钢(退税率0%)</t>
  </si>
  <si>
    <t>2025/03/07</t>
  </si>
  <si>
    <t>2025/03/15</t>
  </si>
  <si>
    <t>2025/03/17</t>
  </si>
  <si>
    <t>2025/05/10</t>
  </si>
  <si>
    <t>LESHB25LE-042XF-03(HR005)</t>
  </si>
  <si>
    <t>2025/06/15</t>
  </si>
  <si>
    <t>HBBN2503013</t>
  </si>
  <si>
    <t>2025/03/18</t>
  </si>
  <si>
    <t>2025/04/30</t>
  </si>
  <si>
    <t>GTY25E-UNIV01P</t>
  </si>
  <si>
    <t>2025/03/27</t>
  </si>
  <si>
    <t>2025/05/20</t>
  </si>
  <si>
    <t>2025/04/20</t>
  </si>
  <si>
    <t>2025/02/18</t>
  </si>
  <si>
    <t>2025/04/05</t>
  </si>
  <si>
    <t>2025/03/20</t>
  </si>
  <si>
    <t>GTY25E-SR01P</t>
  </si>
  <si>
    <t>2025/06/20</t>
  </si>
  <si>
    <t>GTY25E-SMIG04P</t>
  </si>
  <si>
    <t>2025/04/02</t>
  </si>
  <si>
    <t>GTY25E-SMIG03P</t>
  </si>
  <si>
    <t>镀锌卷;镀铝锌卷;镀锌带钢</t>
  </si>
  <si>
    <t>2025/02/25</t>
  </si>
  <si>
    <t>2025/03/30</t>
  </si>
  <si>
    <t>GTY25E-MB03P</t>
  </si>
  <si>
    <t>2025/04/08</t>
  </si>
  <si>
    <t>2025/03/14</t>
  </si>
  <si>
    <t>扁钢;角钢</t>
  </si>
  <si>
    <t>2025/04/25</t>
  </si>
  <si>
    <t>GTY25E-CLF01P-2</t>
  </si>
  <si>
    <t>GTY25E-CLF01P-1</t>
  </si>
  <si>
    <t>2025/02/17</t>
  </si>
  <si>
    <t>2025/04/10</t>
  </si>
  <si>
    <t>花纹板;热轧卷板</t>
  </si>
  <si>
    <t>GTY25E-4DA02P</t>
  </si>
  <si>
    <t>2025/03/04</t>
  </si>
  <si>
    <t>2025/04/15</t>
  </si>
  <si>
    <t>GTR25E-RCH01P</t>
  </si>
  <si>
    <t>2025/03/10</t>
  </si>
  <si>
    <t>GTR25E-MAC01P</t>
  </si>
  <si>
    <t>2025/03/21</t>
  </si>
  <si>
    <t>彩涂卷;镀锌卷</t>
  </si>
  <si>
    <t>GTR25E-BM03P</t>
  </si>
  <si>
    <t>GTR25E-ALG02P</t>
  </si>
  <si>
    <t>冷轧卷;镀锌卷</t>
  </si>
  <si>
    <t>镀铝锌卷;镀锌卷</t>
  </si>
  <si>
    <t>2025/02/20</t>
  </si>
  <si>
    <t>GTR24E-OFG01</t>
  </si>
  <si>
    <t>2024/06/12</t>
  </si>
  <si>
    <t>2024/07/30</t>
  </si>
  <si>
    <t>GTR25E-CAIC01P</t>
  </si>
  <si>
    <t>2025/02/28</t>
  </si>
  <si>
    <t>2024/12/13</t>
  </si>
  <si>
    <t>热轧卷</t>
  </si>
  <si>
    <t>GT25E-UAE-PM01P</t>
  </si>
  <si>
    <t>GT25E-STARK03P（2250MT）</t>
  </si>
  <si>
    <t>2025/07/15</t>
  </si>
  <si>
    <t>GT25E-STARK02P（1750MT）</t>
  </si>
  <si>
    <t>GT25E-STARK01P（1750MT）</t>
  </si>
  <si>
    <t>盘螺;螺纹钢</t>
  </si>
  <si>
    <t>GT25D-UMT-ID-01P</t>
  </si>
  <si>
    <t>IDR</t>
  </si>
  <si>
    <t>2025/06/03</t>
  </si>
  <si>
    <t>GT25D-SJB-ID-04P</t>
  </si>
  <si>
    <t>GT25D-SJB-ID-01P</t>
  </si>
  <si>
    <t>GT25CG-HKWJD-01P</t>
  </si>
  <si>
    <t>热镀锌钢板</t>
  </si>
  <si>
    <t>GT24E-YIS-ID-01P</t>
  </si>
  <si>
    <t>2024/06/21</t>
  </si>
  <si>
    <t>2024/07/05</t>
  </si>
  <si>
    <t>无缝钢管(M);无缝钢管(M);无缝钢管(M);无缝钢管(M)</t>
  </si>
  <si>
    <t>2024/10/08</t>
  </si>
  <si>
    <t>2025/05/05</t>
  </si>
  <si>
    <t>方坯</t>
  </si>
  <si>
    <t>DTS-IT2504B-296</t>
  </si>
  <si>
    <t>2025/06/30</t>
  </si>
  <si>
    <t>DTS-IT2503H-289</t>
  </si>
  <si>
    <t>DTS-IT2503H-287</t>
  </si>
  <si>
    <t>DTS-IT2503H-279</t>
  </si>
  <si>
    <t>DTS-IT2503H-238</t>
  </si>
  <si>
    <t>DSI-ID2503W-266</t>
  </si>
  <si>
    <t>板坯;钢坯</t>
  </si>
  <si>
    <t>DSI-ID2503B/S-230</t>
  </si>
  <si>
    <t>酒架;酒架;铝合金装饰条;铝合金装饰条;铝合金装饰条</t>
  </si>
  <si>
    <t>2025/01/18</t>
  </si>
  <si>
    <t>BSI-250331FZ-141WH</t>
  </si>
  <si>
    <t>BSI-250328FZ-220WE</t>
  </si>
  <si>
    <t>BSI-250303ZD-157WE</t>
  </si>
  <si>
    <t>BS-MS4Z117/NS4B36-37(GI007)</t>
  </si>
  <si>
    <t>25MGEB-MG-9-160</t>
  </si>
  <si>
    <t>2025/02/12</t>
  </si>
  <si>
    <t>SMHK-CN1-25-031401（260mt）</t>
  </si>
  <si>
    <t>2025/08/31</t>
  </si>
  <si>
    <t>SMHK-CN1-25-021901（80mt）</t>
  </si>
  <si>
    <t>2025/07/31</t>
  </si>
  <si>
    <t>JYSG252076D</t>
  </si>
  <si>
    <t>250408-706</t>
  </si>
  <si>
    <t>2025/04/09</t>
  </si>
  <si>
    <t>DTS-IT2504H-293</t>
  </si>
  <si>
    <t>BSI-250414ZD-252WE</t>
  </si>
  <si>
    <t>2025/04/16</t>
  </si>
  <si>
    <t>ITG005</t>
  </si>
  <si>
    <t>SG20250411-01</t>
  </si>
  <si>
    <t>2025/05/25</t>
  </si>
  <si>
    <t>2025/04/14</t>
  </si>
  <si>
    <t>H型钢(退税率0%);H型钢(退税率0%);H型钢(退税率0%)</t>
  </si>
  <si>
    <t>BSI-250404ZD-227WE</t>
  </si>
  <si>
    <t>SWHC250270</t>
  </si>
  <si>
    <t>2025/04/23</t>
  </si>
  <si>
    <t>SWHR250164</t>
  </si>
  <si>
    <t>SWHR250166</t>
  </si>
  <si>
    <t>GTY25E-SER02P</t>
  </si>
  <si>
    <t>2025/04/22</t>
  </si>
  <si>
    <t>镀锡卷</t>
  </si>
  <si>
    <t>YLCD01/25+YLCD02/25（HN025）</t>
  </si>
  <si>
    <t>2025/06/16</t>
  </si>
  <si>
    <t>DTS-IT2504H-339</t>
  </si>
  <si>
    <t>ZJD20250418001 (528吨兆健)</t>
  </si>
  <si>
    <t>2025/04/21</t>
  </si>
  <si>
    <t>2025/05/13</t>
  </si>
  <si>
    <t>GT25-ZAK-01P</t>
  </si>
  <si>
    <t>2025042001</t>
  </si>
  <si>
    <t>XSH20250418-153</t>
  </si>
  <si>
    <t>LG20250417-13</t>
  </si>
  <si>
    <t>T3425025N8234B01</t>
  </si>
  <si>
    <t>ZTTG20250417-7</t>
  </si>
  <si>
    <t>2025/05/21</t>
  </si>
  <si>
    <t>2025/05/01</t>
  </si>
  <si>
    <t>ZTTG20250417-6</t>
  </si>
  <si>
    <t>ZTTG20250417-5</t>
  </si>
  <si>
    <t>ZTTG20250417-4</t>
  </si>
  <si>
    <t>GTY25E-BWT03P</t>
  </si>
  <si>
    <t>GTY25E-BWT02P</t>
  </si>
  <si>
    <t>TCTH25041733</t>
  </si>
  <si>
    <t>BS-IS4Z096(HR007S)</t>
  </si>
  <si>
    <t>BS-MS4Z126(GI008)</t>
  </si>
  <si>
    <t>SP202504-16POINTER -WR015/16</t>
  </si>
  <si>
    <t>2025/07/20</t>
  </si>
  <si>
    <t>工字钢</t>
  </si>
  <si>
    <t>EESHB25LE-038ZK-03</t>
  </si>
  <si>
    <t>25AITC8HRC04229513</t>
  </si>
  <si>
    <t>ZXFX20250416063</t>
  </si>
  <si>
    <t>热轧卷板;热轧卷板;热轧卷板</t>
  </si>
  <si>
    <t>GT25K-JSY07P</t>
  </si>
  <si>
    <t>热轧卷板;热轧卷板;热轧卷板;热轧卷板</t>
  </si>
  <si>
    <t>GT25K-JSY06P</t>
  </si>
  <si>
    <t>BSI-250414ZD-159WH</t>
  </si>
  <si>
    <t>DTS-IT2504H-307</t>
  </si>
  <si>
    <t>DTS-IT2504H-304</t>
  </si>
  <si>
    <t>GTR25-SAM10P</t>
  </si>
  <si>
    <t>DTS-IT2503H-262</t>
  </si>
  <si>
    <t>GTY25E-AMS01P</t>
  </si>
  <si>
    <t>2025/05/07</t>
  </si>
  <si>
    <t>2025/07/30</t>
  </si>
  <si>
    <t>25AGHK-US-2401096-ITG</t>
  </si>
  <si>
    <t>YH20250506</t>
  </si>
  <si>
    <t>2025/05/06</t>
  </si>
  <si>
    <t>2025/05/30</t>
  </si>
  <si>
    <t>SWHC250282 (500吨）</t>
  </si>
  <si>
    <t>GTT25E-TSHCB3-P1(对应180吨销售敞口）</t>
  </si>
  <si>
    <t>HT-PI20250502</t>
  </si>
  <si>
    <t>2025/05/02</t>
  </si>
  <si>
    <t>GT25E-SBC-ID-03P</t>
  </si>
  <si>
    <t>YZ20250430Z</t>
  </si>
  <si>
    <t>HT-PI20250430</t>
  </si>
  <si>
    <t>GT25E-AS04P</t>
  </si>
  <si>
    <t>2025/04/27</t>
  </si>
  <si>
    <t>YGCAZANN250481005/YKSG253150D</t>
  </si>
  <si>
    <t>JYSG252138D</t>
  </si>
  <si>
    <t>2025/04/28</t>
  </si>
  <si>
    <t>无缝钢管</t>
  </si>
  <si>
    <t>EMAN25-12-P</t>
  </si>
  <si>
    <t>BS-NS4B052 (GI012)</t>
  </si>
  <si>
    <t>BS-MS4Z142/BS-NS4B048（GI013）</t>
  </si>
  <si>
    <t>D2505PC028（GI009-011)</t>
  </si>
  <si>
    <t>2025/04/29</t>
  </si>
  <si>
    <t>2025/07/10</t>
  </si>
  <si>
    <t>螺纹钢;盘螺</t>
  </si>
  <si>
    <t>JX-GP-20250425</t>
  </si>
  <si>
    <t>BSI-250424FZ-291WE</t>
  </si>
  <si>
    <t>C2504025</t>
  </si>
  <si>
    <t>2025042701</t>
  </si>
  <si>
    <t>2025/06/08</t>
  </si>
  <si>
    <t>有花镀锌板</t>
  </si>
  <si>
    <t>XSHT20250427020</t>
  </si>
  <si>
    <t>2025/05/27</t>
  </si>
  <si>
    <t>GTY25E-ACI02P</t>
  </si>
  <si>
    <t>GTY25E-ACC01P</t>
  </si>
  <si>
    <t>GT25E-TJXY-ID-01P</t>
  </si>
  <si>
    <t>DSI-ID2504B-354-3</t>
  </si>
  <si>
    <t>GT25E-CMM-ID-01P</t>
  </si>
  <si>
    <t>2025/07/25</t>
  </si>
  <si>
    <t>SWHC250227</t>
  </si>
  <si>
    <t>HC-JF25042501</t>
  </si>
  <si>
    <t>GTY25E-MDF01P</t>
  </si>
  <si>
    <t>DSI-ID2504B-354-2</t>
  </si>
  <si>
    <t>TXXGS-2504014</t>
  </si>
  <si>
    <t>DSI-ID2504B-354-1</t>
  </si>
  <si>
    <t>CDH2504250101</t>
  </si>
  <si>
    <t>JN-PR-Q2501-HR008</t>
  </si>
  <si>
    <t>ZTTG20250424-3</t>
  </si>
  <si>
    <t>ZTTG20250424-2</t>
  </si>
  <si>
    <t>ZTTG20250424-1</t>
  </si>
  <si>
    <t>直缝焊接钢管</t>
  </si>
  <si>
    <t>2025/05/12</t>
  </si>
  <si>
    <t>HT-PI20250425</t>
  </si>
  <si>
    <t>2025/04/24</t>
  </si>
  <si>
    <t>2025/06/05</t>
  </si>
  <si>
    <t>M25-12</t>
  </si>
  <si>
    <t>DSI-ID2504B-354</t>
  </si>
  <si>
    <t>BSI-250422ZD-281WE</t>
  </si>
  <si>
    <t>ZJD20240423003</t>
  </si>
  <si>
    <t>TV5E-SGL-DAN-01B</t>
  </si>
  <si>
    <t>2025/06/01</t>
  </si>
  <si>
    <t>BSI-250422ZD-175WH</t>
  </si>
  <si>
    <t>HC-JF25042301</t>
  </si>
  <si>
    <t>彩涂卷;镀铝锌卷</t>
  </si>
  <si>
    <t>GTY24E-UNIM0405P</t>
  </si>
  <si>
    <t>2025041901</t>
  </si>
  <si>
    <t>ZJD20250419001</t>
  </si>
  <si>
    <t>ZXFX20250422054</t>
  </si>
  <si>
    <t>2025/05/23</t>
  </si>
  <si>
    <t>TJTF-ITG250424</t>
  </si>
  <si>
    <t>2025/05/14</t>
  </si>
  <si>
    <t>GTY25E-SR02P</t>
  </si>
  <si>
    <t>R2506BC383-1</t>
  </si>
  <si>
    <t>GT25EPAK021P</t>
  </si>
  <si>
    <t>GT25E-BLF-ID-01P</t>
  </si>
  <si>
    <t>GTR25E-SSF01P</t>
  </si>
  <si>
    <t>ZJD20250508001</t>
  </si>
  <si>
    <t>2025/06/07</t>
  </si>
  <si>
    <t>DHB01202505-GP097</t>
  </si>
  <si>
    <t>GTR25-SAM11P</t>
  </si>
  <si>
    <t>SMHK-CN1-25-042801（140MT）</t>
  </si>
  <si>
    <t>2025/09/30</t>
  </si>
  <si>
    <t>不锈钢卷(TON)</t>
  </si>
  <si>
    <t>G25JLV0429-01</t>
  </si>
  <si>
    <t>AT20250512112-4</t>
  </si>
  <si>
    <t>HTIC-S-EG-2504020202</t>
  </si>
  <si>
    <t>N25004YW-SG-EG-5</t>
  </si>
  <si>
    <t>后定价-区间定价</t>
  </si>
  <si>
    <t>2025/06/11</t>
  </si>
  <si>
    <t>N25018YW-SG-EG</t>
  </si>
  <si>
    <t>长丝</t>
  </si>
  <si>
    <t>CXHT10241277064</t>
  </si>
  <si>
    <t>元/千克</t>
  </si>
  <si>
    <t>千克</t>
  </si>
  <si>
    <t>CXHT10250490852</t>
  </si>
  <si>
    <t>2025/04/01</t>
  </si>
  <si>
    <t>2025/06/02</t>
  </si>
  <si>
    <t>CXHT10250490882</t>
  </si>
  <si>
    <t>ZI-SD-XS-202504-002（价）</t>
  </si>
  <si>
    <t>ZS-SD-XS-202504-00002（价）</t>
  </si>
  <si>
    <t>ZL-SD-XS-202504-00005（价）</t>
  </si>
  <si>
    <t>ZE-SD-XS-202504-00008（价）</t>
  </si>
  <si>
    <t>CXHT10250492473</t>
  </si>
  <si>
    <t>CXHT10250492468</t>
  </si>
  <si>
    <t>CXHT10250492470</t>
  </si>
  <si>
    <t>CXHT10250492474</t>
  </si>
  <si>
    <t>CXHT10250494667</t>
  </si>
  <si>
    <t>2025/06/24</t>
  </si>
  <si>
    <t>CXHT10250494717</t>
  </si>
  <si>
    <t>CXHT10250495307</t>
  </si>
  <si>
    <t>2025/06/25</t>
  </si>
  <si>
    <t>SHYSK20250425001</t>
  </si>
  <si>
    <t>CXHT10250495780</t>
  </si>
  <si>
    <t>2025/06/27</t>
  </si>
  <si>
    <t>CXHT10250495785</t>
  </si>
  <si>
    <t>2025/04/26</t>
  </si>
  <si>
    <t>2025/06/26</t>
  </si>
  <si>
    <t>CXHT10250495829</t>
  </si>
  <si>
    <t>CXHT10250495830</t>
  </si>
  <si>
    <t>CXHT10250496073</t>
  </si>
  <si>
    <t>CXHT10250496085</t>
  </si>
  <si>
    <t>CXHT10250496169</t>
  </si>
  <si>
    <t>ZS-SD-XS-202504-00022（价）</t>
  </si>
  <si>
    <t>ZS-SD-XS-202504-00023（价）</t>
  </si>
  <si>
    <t>CXHT10250496670</t>
  </si>
  <si>
    <t>CXHT10250496553</t>
  </si>
  <si>
    <t>2025/06/28</t>
  </si>
  <si>
    <t>CXHT10250496554</t>
  </si>
  <si>
    <t>ZL-SD-XS-202505-00005（价）</t>
  </si>
  <si>
    <t>2025/07/08</t>
  </si>
  <si>
    <t>ZE-SD-XS-202505-00008（价）</t>
  </si>
  <si>
    <t>CXHT10250598752</t>
  </si>
  <si>
    <t>2025/07/12</t>
  </si>
  <si>
    <t>CXHT10250598753</t>
  </si>
  <si>
    <t>CXHT10250599145</t>
  </si>
  <si>
    <t>CXHT10250599140</t>
  </si>
  <si>
    <t>CXHT10250599143</t>
  </si>
  <si>
    <t>ZS-SD-XS-202505-00003（价）</t>
  </si>
  <si>
    <t>2025/07/13</t>
  </si>
  <si>
    <t>ZS-SD-XS-202505-00004（价）</t>
  </si>
  <si>
    <t>ZL-SD-XS-202505-00009（价）</t>
  </si>
  <si>
    <t>ZE-SD-XS-202505-00011（价）</t>
  </si>
  <si>
    <t>PP25-0096</t>
  </si>
  <si>
    <t>PP25-0101</t>
  </si>
  <si>
    <t>SHYSK20250320001</t>
  </si>
  <si>
    <t>SHYSK20250321001</t>
  </si>
  <si>
    <t>半光聚酯切片</t>
  </si>
  <si>
    <t>2025/03/26</t>
  </si>
  <si>
    <t>PP25-0155</t>
  </si>
  <si>
    <t>PP25-0175</t>
  </si>
  <si>
    <t>盛元-XHT250438418-上海启润</t>
  </si>
  <si>
    <t>盛元-XHT250438417-杭州启润</t>
  </si>
  <si>
    <t>PP25-0182</t>
  </si>
  <si>
    <t>切片 PET(半消光)，D02</t>
  </si>
  <si>
    <t>SHYSK20250417001</t>
  </si>
  <si>
    <t>切片 PET(大有光)，K04</t>
  </si>
  <si>
    <t>切片 PET(全消光)，N04</t>
  </si>
  <si>
    <t>恒科-HTH115202504170010</t>
  </si>
  <si>
    <t>2025/06/17</t>
  </si>
  <si>
    <t>(2025)荣盛化纤销字202501号-5月(荣盛)</t>
  </si>
  <si>
    <t>20241219ZDL001-启润恒科5月</t>
  </si>
  <si>
    <t>有光聚酯切片</t>
  </si>
  <si>
    <t>20241219ZDL001-启润德力5月</t>
  </si>
  <si>
    <t>20241219ZDL001-启润轩达5月</t>
  </si>
  <si>
    <t>20241219ZDL001-康辉新材料5月</t>
  </si>
  <si>
    <t>膜级聚酯切片</t>
  </si>
  <si>
    <t>20241219ZDL001-江苏康辉5月</t>
  </si>
  <si>
    <t>PP25-0186</t>
  </si>
  <si>
    <t>恒科-HTH115202504230013</t>
  </si>
  <si>
    <t>2025/06/23</t>
  </si>
  <si>
    <t>聚兴-XHT250438685-上海启润</t>
  </si>
  <si>
    <t>聚兴-XHT250438686-杭州启润</t>
  </si>
  <si>
    <t>聚兴-XHT250438759-杭州启润</t>
  </si>
  <si>
    <t>聚兴-XHT250438755-上海启润</t>
  </si>
  <si>
    <t>恒逸-HYXSXTHK250425-01</t>
  </si>
  <si>
    <t>恒力-HTH113202504250015</t>
  </si>
  <si>
    <t>盛元-XHT250438786-杭州启润</t>
  </si>
  <si>
    <t>恒逸-HYXSXTHK250426-02</t>
  </si>
  <si>
    <t>恒逸-HYXSXTHK250426-03</t>
  </si>
  <si>
    <t>盛元-XHT250438826-杭州启润</t>
  </si>
  <si>
    <t>盛元-XHT250438829-杭州启润</t>
  </si>
  <si>
    <t>盛元-XHT250438830-上海启润</t>
  </si>
  <si>
    <t>荣盛-XHT250438827-上海启润</t>
  </si>
  <si>
    <t>恒科-HTH115202504260011</t>
  </si>
  <si>
    <t>PP25-0187</t>
  </si>
  <si>
    <t>恒力-HTH113202504270064</t>
  </si>
  <si>
    <t>荣盛-XHT250438787-上海启润</t>
  </si>
  <si>
    <t>PP25-0188</t>
  </si>
  <si>
    <t>PP25-0189</t>
  </si>
  <si>
    <t>PP25-0190</t>
  </si>
  <si>
    <t>PP25-0198</t>
  </si>
  <si>
    <t>PP25-0191</t>
  </si>
  <si>
    <t>PP25-0192</t>
  </si>
  <si>
    <t>PP25-0193</t>
  </si>
  <si>
    <t>PP25-0194</t>
  </si>
  <si>
    <t>恒力-HTH113202505090062</t>
  </si>
  <si>
    <t>2025/07/09</t>
  </si>
  <si>
    <t>恒力-HTH113202505090061</t>
  </si>
  <si>
    <t>恒科-HTH115202505090021</t>
  </si>
  <si>
    <t>PP25-0195</t>
  </si>
  <si>
    <t>盛元-XHT250538979-杭州启润</t>
  </si>
  <si>
    <t>PP25-0196</t>
  </si>
  <si>
    <t>荣盛-XHT250538980-上海启润</t>
  </si>
  <si>
    <t>PP25-0197</t>
  </si>
  <si>
    <t>全消光聚酯切片N04</t>
  </si>
  <si>
    <t>SHYSK20250512001</t>
  </si>
  <si>
    <t>2025/06/22</t>
  </si>
  <si>
    <t>半消光聚酯切片</t>
  </si>
  <si>
    <t>CXHT10250598868</t>
  </si>
  <si>
    <t>2025/06/12</t>
  </si>
  <si>
    <t>恒力-HTH113202505120100</t>
  </si>
  <si>
    <t>恒科-HTH115202505120052</t>
  </si>
  <si>
    <t>德力-HTH112202505120015</t>
  </si>
  <si>
    <t>荣盛-XHT250539000-上海启润</t>
  </si>
  <si>
    <t>盛元-XHT250538999-杭州启润</t>
  </si>
  <si>
    <t>盛元-XHT250539001-纺原</t>
  </si>
  <si>
    <t>恒逸-HYXSXTHK250514-01</t>
  </si>
  <si>
    <t>2025/07/14</t>
  </si>
  <si>
    <t>盛元-XHT250539007-杭州启润</t>
  </si>
  <si>
    <t>盛元-XHT250539008-上海启润</t>
  </si>
  <si>
    <t>ZL/SD/XS/202412/0007-5月</t>
  </si>
  <si>
    <t>2025-03010-5月</t>
  </si>
  <si>
    <t>XT/SD/XS-202412-0023-5月</t>
  </si>
  <si>
    <t>XT/SD/XS-202412-0031-5月</t>
  </si>
  <si>
    <t>HYXSXSHK250512-01</t>
  </si>
  <si>
    <t>SYNJ25050125-4</t>
  </si>
  <si>
    <t>厦门康祺250429HQ</t>
  </si>
  <si>
    <t>2025/06/09</t>
  </si>
  <si>
    <t>LX250328-7</t>
  </si>
  <si>
    <t>LX250328-8</t>
  </si>
  <si>
    <t>YCGM20250426</t>
  </si>
  <si>
    <t>HYXSXSHKYJ2505-0003</t>
  </si>
  <si>
    <t>YKXSXTHKZQ2504-0005</t>
  </si>
  <si>
    <t>元/公斤</t>
  </si>
  <si>
    <t>公斤</t>
  </si>
  <si>
    <t>YKXSXTHKZQ2504-0006</t>
  </si>
  <si>
    <t>HYXSXSHKYJ2504-0204</t>
  </si>
  <si>
    <t>HYXSXSHKYJ2504-0210</t>
  </si>
  <si>
    <t>2025/04/19</t>
  </si>
  <si>
    <t>HYXSXSHKYJ2505-0002</t>
  </si>
  <si>
    <t>2025/07/06</t>
  </si>
  <si>
    <t>ZJZLYJ250321-02</t>
  </si>
  <si>
    <t>ZJZLYJ250410-05</t>
  </si>
  <si>
    <t>ZJZLYJ250423-01</t>
  </si>
  <si>
    <t>锌合金</t>
  </si>
  <si>
    <t>2025GMTXZNHJB-XZ-0409A</t>
  </si>
  <si>
    <t>zn2506</t>
  </si>
  <si>
    <t>2025GMTXZNHJB-XZ-CD-05</t>
  </si>
  <si>
    <t>2025GMTXZNHJB-XZ-0506A</t>
  </si>
  <si>
    <t>锌锭KG</t>
  </si>
  <si>
    <t>5-ZN-AA1-M5 采购吉朗5月1000吨</t>
  </si>
  <si>
    <t>505S20 托克-港宝 采购100吨-719736</t>
  </si>
  <si>
    <t>5-ZN-B22 岷山-启润 100吨</t>
  </si>
  <si>
    <t>2025GMTXZN0514BA</t>
  </si>
  <si>
    <t>2025/05/19</t>
  </si>
  <si>
    <t>铜杆KG</t>
  </si>
  <si>
    <t>BDT2025GMTXCUG0402A</t>
  </si>
  <si>
    <t>cu2506</t>
  </si>
  <si>
    <t>BT2025GMTXCUG0430C</t>
  </si>
  <si>
    <t>BT2025GMTXCUG0430D</t>
  </si>
  <si>
    <t>BDT2025GMTXCUG0507C</t>
  </si>
  <si>
    <t>BDT2025GMTXCUG0507D</t>
  </si>
  <si>
    <t>BT2025GMTXCUG0512A</t>
  </si>
  <si>
    <t>铜杆</t>
  </si>
  <si>
    <t>BT2025GMTXCUG0430A</t>
  </si>
  <si>
    <t>铜</t>
  </si>
  <si>
    <t>HKGM-TDSCU25027</t>
  </si>
  <si>
    <t>HKGM-TDSCU25034</t>
  </si>
  <si>
    <t>B2025GMTX0320-CD-2505</t>
  </si>
  <si>
    <t>2503-PB-AHTS-1 采购天硕2000吨精铅</t>
  </si>
  <si>
    <t>pb2506</t>
  </si>
  <si>
    <t>2503-PB-HBZY-2 采购海宝资源1000吨精铅</t>
  </si>
  <si>
    <t>2504-PB-HBZY-1 采购海宝资源2000吨精铅</t>
  </si>
  <si>
    <t>铝锭</t>
  </si>
  <si>
    <t>B2025GMTXALKJHT0101-0220</t>
  </si>
  <si>
    <t>al2506</t>
  </si>
  <si>
    <t>BDT2025GMTXAL0226LA-</t>
  </si>
  <si>
    <t>B2025GMTXALKJHT0101-0227</t>
  </si>
  <si>
    <t>BD2025GMTXAL0228LA</t>
  </si>
  <si>
    <t>B2025GMTXALKJHT0101-0313</t>
  </si>
  <si>
    <t>BD2025GMTXAL0325LI</t>
  </si>
  <si>
    <t>B2025GMTXALQYJTCD04</t>
  </si>
  <si>
    <t>BDT2025GMTXAL0327LB-</t>
  </si>
  <si>
    <t>B2025GMTXALKJHT0101-0401</t>
  </si>
  <si>
    <t>BD2025GMTXAL0402LA</t>
  </si>
  <si>
    <t>B2025GMTXALKJHT0101-0415</t>
  </si>
  <si>
    <t>B2025GMTXALKJHT0101-0418</t>
  </si>
  <si>
    <t>2025/06/18</t>
  </si>
  <si>
    <t>B2025GMTXALKJHT0101-0422</t>
  </si>
  <si>
    <t>B2025GMTXALQYJTCD05</t>
  </si>
  <si>
    <t>BD2025GMTXAL0425QA</t>
  </si>
  <si>
    <t>B2025GMTXALKJHT0101-0425</t>
  </si>
  <si>
    <t>B2025GMTXALKJHT0101-0428</t>
  </si>
  <si>
    <t>B2025GMTXALKJHT0101-0428-1</t>
  </si>
  <si>
    <t>BD2025GMTXAL0430QA</t>
  </si>
  <si>
    <t>B2025GMTXALKJHT0101-0512</t>
  </si>
  <si>
    <t>BDT2025GMTXAL0513LA</t>
  </si>
  <si>
    <t>2025/05/28</t>
  </si>
  <si>
    <t>BDT2025GMTXAL0513LB</t>
  </si>
  <si>
    <t>2501-PB-AHTS-3 采购天硕2000吨精铅</t>
  </si>
  <si>
    <t>2505-PB-AHTC-1 采购天畅1000吨精铅</t>
  </si>
  <si>
    <t>电解铅</t>
  </si>
  <si>
    <t>2504-PB-AHTC-1 采购天畅1000吨精铅</t>
  </si>
  <si>
    <t>2504-PB-AHTC-2 采购天畅500吨精铅</t>
  </si>
  <si>
    <t>2025/04/13</t>
  </si>
  <si>
    <t>2504-PB-AHHB-2 采购华铂1000吨电解铅</t>
  </si>
  <si>
    <t>2504-PB-AHHB-3 采购华铂1000吨电解铅</t>
  </si>
  <si>
    <t>2025/05/22</t>
  </si>
  <si>
    <t>美元/吨</t>
  </si>
  <si>
    <t>P2509</t>
  </si>
  <si>
    <t>2025/03/19</t>
  </si>
  <si>
    <t>SP4/25/0328/003/C23</t>
  </si>
  <si>
    <t>SP4/25/0402/001/C23</t>
  </si>
  <si>
    <t>SC-2504-001/SHORTENING-E</t>
  </si>
  <si>
    <t>JL-SHORTENING-2504-005</t>
  </si>
  <si>
    <t>S/93/24/007752（AAA)</t>
  </si>
  <si>
    <t>IM-DTSB25-1068-L</t>
  </si>
  <si>
    <t>SP4/25/0514/002/C23</t>
  </si>
  <si>
    <t>IM-ITSD25-064-X</t>
  </si>
  <si>
    <t>橡胶连续</t>
  </si>
  <si>
    <t>2025/02/19</t>
  </si>
  <si>
    <t>BR-ITSD24-354-X</t>
  </si>
  <si>
    <t>BR-ITSD24-358-X</t>
  </si>
  <si>
    <t>IM-DTSB25-553-X</t>
  </si>
  <si>
    <t>2025/03/12</t>
  </si>
  <si>
    <t>BR-DTSB25-555-X</t>
  </si>
  <si>
    <t>BR-DTSB25-554-X</t>
  </si>
  <si>
    <t>SHQR-DTSB25-578-H</t>
  </si>
  <si>
    <t>SHQR-DTSB25-598-H</t>
  </si>
  <si>
    <t>IM-DTSB25-620-X</t>
  </si>
  <si>
    <t>SHQR-DTSB25-612-H</t>
  </si>
  <si>
    <t>IM-DTSB25-629-R</t>
  </si>
  <si>
    <t>BR-DTSB25-622-X</t>
  </si>
  <si>
    <t>IM-DTSB25-628-R</t>
  </si>
  <si>
    <t>SHQR-DTSB25-626-H</t>
  </si>
  <si>
    <t>BR-DTSB25-649-H</t>
  </si>
  <si>
    <t>IM-ITSD25-139-H</t>
  </si>
  <si>
    <t>BR-DTSB25-815-X</t>
  </si>
  <si>
    <t>IM-DTSB25-820-X</t>
  </si>
  <si>
    <t>BR-DTSB25-816-X</t>
  </si>
  <si>
    <t>BR-DTSB25-819-R</t>
  </si>
  <si>
    <t>IM-DTSB25-865-G</t>
  </si>
  <si>
    <t>SHQR-DTSB25-901-X</t>
  </si>
  <si>
    <t>IM-DTSB25-903-X</t>
  </si>
  <si>
    <t>IM-DTSB25-910-X</t>
  </si>
  <si>
    <t>SHQR-DTSB25-912-H</t>
  </si>
  <si>
    <t>IM-DTSB25-1011-X</t>
  </si>
  <si>
    <t>IM-DTSB25-1009-X</t>
  </si>
  <si>
    <t>IM-DTSB25-1012-G</t>
  </si>
  <si>
    <t>SHQR-DTSB25-1037-H</t>
  </si>
  <si>
    <t>BR-DTSB25-1032-X</t>
  </si>
  <si>
    <t>PI-ITSD25-176-G</t>
  </si>
  <si>
    <t>IM-DTSB25-063-X</t>
  </si>
  <si>
    <t>2025/01/08</t>
  </si>
  <si>
    <t>IM-DTSB25-115-G</t>
  </si>
  <si>
    <t>BR-ITSD25-033-X</t>
  </si>
  <si>
    <t>IM-DTSB25-208-G</t>
  </si>
  <si>
    <t>BR-ITSD25-051-X</t>
  </si>
  <si>
    <t>HKWC-BR-5Y-XS25021201</t>
  </si>
  <si>
    <t>IM-DTSB25-232-R</t>
  </si>
  <si>
    <t>BR-ITSD25-055-R</t>
  </si>
  <si>
    <t>BR-DTSB25-273-X</t>
  </si>
  <si>
    <t>SHQR-DTSB25-286-H</t>
  </si>
  <si>
    <t>BR-ITSD25-069-X</t>
  </si>
  <si>
    <t>BR-ITSD25-070-R</t>
  </si>
  <si>
    <t>BR-ITSD25-062-X</t>
  </si>
  <si>
    <t>IM-DTSB25-313-G</t>
  </si>
  <si>
    <t>IM-DTSB25-368-X</t>
  </si>
  <si>
    <t>BR-ITSD25-094-X</t>
  </si>
  <si>
    <t>SH50N1BXH2412030</t>
  </si>
  <si>
    <t>SH50N1BXH2412050</t>
  </si>
  <si>
    <t>IM-DTSB25-438-X</t>
  </si>
  <si>
    <t>IM-DTSB25-433-X</t>
  </si>
  <si>
    <t>BR-ITSD25-102-X</t>
  </si>
  <si>
    <t>BR-ITSD25-105-R</t>
  </si>
  <si>
    <t>BR-DTSB25-502-X</t>
  </si>
  <si>
    <t>IM-DTSB25-549-G</t>
  </si>
  <si>
    <t>2025-XS-022-ZY</t>
  </si>
  <si>
    <t>IM-DTSB25-574-X</t>
  </si>
  <si>
    <t>BR-DTSB25-572-X</t>
  </si>
  <si>
    <t>IM-DTSB25-570-G</t>
  </si>
  <si>
    <t>BR-DTSB25-610-X</t>
  </si>
  <si>
    <t>IM-DTSB25-667-X</t>
  </si>
  <si>
    <t>SHQR-DTSB25-684-H</t>
  </si>
  <si>
    <t>CYHY-GMQR-20250407S01</t>
  </si>
  <si>
    <t>BR-DTSB25-644-X</t>
  </si>
  <si>
    <t>IM-DTSB25-773-G</t>
  </si>
  <si>
    <t>SHQR-DTSB25-815-H</t>
  </si>
  <si>
    <t>IM-DTSB25-878-G</t>
  </si>
  <si>
    <t>BR-DTSB25-900-X</t>
  </si>
  <si>
    <t>IM-DTSB25-902-X</t>
  </si>
  <si>
    <t>SHQR-DTSB25-908-H</t>
  </si>
  <si>
    <t>SHQR-DTSB25-918-H</t>
  </si>
  <si>
    <t>IM-DTSB25-1023-X</t>
  </si>
  <si>
    <t>BR-DTSB25-1039-G</t>
  </si>
  <si>
    <t>SHQR-DTSB25-1045-H</t>
  </si>
  <si>
    <t>SHQR-DTSB25-1043-H</t>
  </si>
  <si>
    <t>SHQR-DTSB25-1042-H</t>
  </si>
  <si>
    <t>SHQR-DTSB25-1049-H</t>
  </si>
  <si>
    <t>SHQR-DTSB25-1050-H</t>
  </si>
  <si>
    <t>DTSB25-1053-H</t>
  </si>
  <si>
    <t>SHQR-DTSB25-1067-H</t>
  </si>
  <si>
    <t>SHQR-DTSB25-1073-H</t>
  </si>
  <si>
    <t>SHQR-DTSB25-1072-H</t>
  </si>
  <si>
    <t>SHQR-DTSB25-1083-H</t>
  </si>
  <si>
    <t>DH-XM2506</t>
  </si>
  <si>
    <t>2025/06/14</t>
  </si>
  <si>
    <t>DH-XM2507</t>
  </si>
  <si>
    <t>DH-XM2508</t>
  </si>
  <si>
    <t>DH-XM2509</t>
  </si>
  <si>
    <t>IM-ITSD25-161-H</t>
  </si>
  <si>
    <t>IM-ITSD25-171-H</t>
  </si>
  <si>
    <t>VNVR25015</t>
  </si>
  <si>
    <t>BR-ITSD24-430-X</t>
  </si>
  <si>
    <t>2024/12/24</t>
  </si>
  <si>
    <t>BR-ITSD24-431-X</t>
  </si>
  <si>
    <t>BR-ITSD25-044-G-TR</t>
  </si>
  <si>
    <t>2514749</t>
  </si>
  <si>
    <t>BR-ITSD25-103-G</t>
  </si>
  <si>
    <t>BR-ITSD25-110-G</t>
  </si>
  <si>
    <t>2025/03/03</t>
  </si>
  <si>
    <t>BR-ITSD25-095-H(ST8656/25)</t>
  </si>
  <si>
    <t>IM-ITSD25-170-H</t>
  </si>
  <si>
    <t>BR-ITSD25-015-X</t>
  </si>
  <si>
    <t>BR-ITSD25-015-X（产业）</t>
  </si>
  <si>
    <t>BR-ITSD25-017-X</t>
  </si>
  <si>
    <t>BR-ITSD25-016-X</t>
  </si>
  <si>
    <t>IM-DTSB25-194-X</t>
  </si>
  <si>
    <t>IM-DTSB25-214-X</t>
  </si>
  <si>
    <t>BR-ITSD25-036-X</t>
  </si>
  <si>
    <t>BR-ITSD25-037-X</t>
  </si>
  <si>
    <t>IM-DTSB25-219-X</t>
  </si>
  <si>
    <t>2025/02/11</t>
  </si>
  <si>
    <t>IM-DTSB25-254-X</t>
  </si>
  <si>
    <t>BR-ITSD25-056-X</t>
  </si>
  <si>
    <t>BR-ITSD25-057-X</t>
  </si>
  <si>
    <t>BR-ITSD25-060-X</t>
  </si>
  <si>
    <t>BR-ITSD25-065-X</t>
  </si>
  <si>
    <t>BR-ITSD25-079-X</t>
  </si>
  <si>
    <t>BR-ITSD25-078-X</t>
  </si>
  <si>
    <t>IM-DTSB25-359-G</t>
  </si>
  <si>
    <t>2025/02/21</t>
  </si>
  <si>
    <t>BR-ITSD25-081-X</t>
  </si>
  <si>
    <t>BR-ITSD25-084-R</t>
  </si>
  <si>
    <t>BR-ITSD25-091-X</t>
  </si>
  <si>
    <t>BR-ITSD25-092-X</t>
  </si>
  <si>
    <t>IM-DTSB25-425-X</t>
  </si>
  <si>
    <t>BR-ITSD25-108-X</t>
  </si>
  <si>
    <t>BR-ITSD25-109-R</t>
  </si>
  <si>
    <t>IM-DTSB25-472-X</t>
  </si>
  <si>
    <t>BR-ITSD25-114-X</t>
  </si>
  <si>
    <t>BR-ITSD25-113-X</t>
  </si>
  <si>
    <t>BR-DTSB25-491-R</t>
  </si>
  <si>
    <t>BR-ITSD25-117-X</t>
  </si>
  <si>
    <t>BR-DTSB25-607-X</t>
  </si>
  <si>
    <t>BR-DTSB25-623-X</t>
  </si>
  <si>
    <t>BR-DTSB25-634-X</t>
  </si>
  <si>
    <t>2025-XS-019-LYY</t>
  </si>
  <si>
    <t>SHQR-DTSB25-658-H</t>
  </si>
  <si>
    <t>BR-DTSB25-646-X</t>
  </si>
  <si>
    <t>SHQR-DTSB25-657-H</t>
  </si>
  <si>
    <t>IM-DTSB25-642-G</t>
  </si>
  <si>
    <t>IM-DTSB25-665-G</t>
  </si>
  <si>
    <t>BR-ITSD25-123-X</t>
  </si>
  <si>
    <t>ZXZYXS20250325202</t>
  </si>
  <si>
    <t>IM-DTSB25-672-H</t>
  </si>
  <si>
    <t>IM-DTSB25-676-X</t>
  </si>
  <si>
    <t>IM-DTSB25-687-X</t>
  </si>
  <si>
    <t>SHQR-DTSB25-696-H</t>
  </si>
  <si>
    <t>SHQR-DTSB25-699-H</t>
  </si>
  <si>
    <t>SHQR-DTSB25-700-H</t>
  </si>
  <si>
    <t>BR-DTSB25-692-X</t>
  </si>
  <si>
    <t>IM-DTSB25-691-X</t>
  </si>
  <si>
    <t>IM-DTSB25-707-G</t>
  </si>
  <si>
    <t>BR-DTSB25-713-X</t>
  </si>
  <si>
    <t>IM-DTSB25-710-G</t>
  </si>
  <si>
    <t>IM-DTSB25-744-H</t>
  </si>
  <si>
    <t>SHQR-DTSB25-754-H</t>
  </si>
  <si>
    <t>CYHY-GMQR-20250409S01</t>
  </si>
  <si>
    <t>HGZMQ-GMQR-20250408</t>
  </si>
  <si>
    <t>IM-DTSB25-775-G</t>
  </si>
  <si>
    <t>UNISC25122</t>
  </si>
  <si>
    <t>IM-DTSB25-808-G</t>
  </si>
  <si>
    <t>BR-DTSB25-825-G</t>
  </si>
  <si>
    <t>BR-DTSB25-818-X</t>
  </si>
  <si>
    <t>BR-DTSB25-826-X</t>
  </si>
  <si>
    <t>BR-DTSB25-828-X</t>
  </si>
  <si>
    <t>IM-DTSB25-831-G</t>
  </si>
  <si>
    <t>BR-DTSB25-837-R</t>
  </si>
  <si>
    <t>SHQR-DTSB25-846-H</t>
  </si>
  <si>
    <t>SHQR-DTSB25-849-H</t>
  </si>
  <si>
    <t>NH-25S034664A0</t>
  </si>
  <si>
    <t>SHQR-DTSB25-862-H</t>
  </si>
  <si>
    <t>SHQR-DTSB25-875-H</t>
  </si>
  <si>
    <t>IM-DTSB25-857-R</t>
  </si>
  <si>
    <t>IM-DTSB25-880-G</t>
  </si>
  <si>
    <t>SHQR-DTSB25-884-H</t>
  </si>
  <si>
    <t>CYHY-GMQR-20250423S01</t>
  </si>
  <si>
    <t>IM-DTSB25-904-X</t>
  </si>
  <si>
    <t>BR-DTSB25-895-G</t>
  </si>
  <si>
    <t>IM-DTSB25-920-G</t>
  </si>
  <si>
    <t>XS-WCZDZB-GMWC-2025042501</t>
  </si>
  <si>
    <t>BR-DTSB25-1007-X</t>
  </si>
  <si>
    <t>SHQR-DTSB25-1018-H</t>
  </si>
  <si>
    <t>IM-DTSB25-1020-G</t>
  </si>
  <si>
    <t>SHQR-DTSB25-1036-H</t>
  </si>
  <si>
    <t>IM-ITSD25-162-H</t>
  </si>
  <si>
    <t>BR-DTSB25-1040-X</t>
  </si>
  <si>
    <t>IM-DTSB25-1044-H</t>
  </si>
  <si>
    <t>YN/S089/GMQR/004/2505</t>
  </si>
  <si>
    <t>SHQR-DTSB25-1059-H</t>
  </si>
  <si>
    <t>IM-DTSB25-1052-G</t>
  </si>
  <si>
    <t>IM-DTSB25-1055-G</t>
  </si>
  <si>
    <t>IM-DTSB25-1065-R</t>
  </si>
  <si>
    <t>IM-DTSB25-1080-G</t>
  </si>
  <si>
    <t>BR-ITSD25-182-X</t>
  </si>
  <si>
    <t>IM-ITSD25-165-X</t>
  </si>
  <si>
    <t>BR-ITSD25-039-G</t>
  </si>
  <si>
    <t>PI-ITSD25-040-G</t>
  </si>
  <si>
    <t>BR-ITSD25-061-G</t>
  </si>
  <si>
    <t>BR-ITSD25-083-G</t>
  </si>
  <si>
    <t>BR-ITSD25-090-G</t>
  </si>
  <si>
    <t>BR-ITSD25-093-G</t>
  </si>
  <si>
    <t>BR-ITSD25-106-G</t>
  </si>
  <si>
    <t>IM-ITSD25-168-G</t>
  </si>
  <si>
    <t>BR-ITSD25-019-X</t>
  </si>
  <si>
    <t>BR-ITSD25-028-X</t>
  </si>
  <si>
    <t>BR-ITSD25-038-R</t>
  </si>
  <si>
    <t>BR-ITSD25-041-X</t>
  </si>
  <si>
    <t>BR-ITSD25-044-X</t>
  </si>
  <si>
    <t>BR-ITSD25-052-X</t>
  </si>
  <si>
    <t>BR-ITSD25-058-X</t>
  </si>
  <si>
    <t>BR-ITSD25-059-R</t>
  </si>
  <si>
    <t>BR-ITSD25-076-X</t>
  </si>
  <si>
    <t>IM-DTSB25-369-X</t>
  </si>
  <si>
    <t>BR-ITSD25-112-X</t>
  </si>
  <si>
    <t>BR-DTSB25-635-X</t>
  </si>
  <si>
    <t>IM-DTSB25-619-X</t>
  </si>
  <si>
    <t>BR-DTSB25-636-X</t>
  </si>
  <si>
    <t>SHQR-DTSB25-673-H</t>
  </si>
  <si>
    <t>IM-DTSB25-670-R</t>
  </si>
  <si>
    <t>SHQR-DTSB25-680-H</t>
  </si>
  <si>
    <t>SHQR-DTSB25-812-H</t>
  </si>
  <si>
    <t>BR-DTSB25-716-R-ZW</t>
  </si>
  <si>
    <t>BR-DTSB25-724-R</t>
  </si>
  <si>
    <t>IM-DTSB25-722-G</t>
  </si>
  <si>
    <t>BR-ITSD25-147-G</t>
  </si>
  <si>
    <t>BR-DTSB25-753-H</t>
  </si>
  <si>
    <t>SHQR-DTSB25-793-H</t>
  </si>
  <si>
    <t>SHQR-DTSB25-798-H</t>
  </si>
  <si>
    <t>IM-DTSB25-777-G</t>
  </si>
  <si>
    <t>SHQR-DTSB25-796-H</t>
  </si>
  <si>
    <t>SHQR-DTSB25-800-H</t>
  </si>
  <si>
    <t>SHQR-DTSB25-756-H</t>
  </si>
  <si>
    <t>IM-DTSB25-778-X</t>
  </si>
  <si>
    <t>IM-DTSB25-780-R</t>
  </si>
  <si>
    <t>IM-DTSB25-807-G</t>
  </si>
  <si>
    <t>IM-DTSB25-813-H</t>
  </si>
  <si>
    <t>IM-DTSB25-810-X</t>
  </si>
  <si>
    <t>BR-DTSB25-824-G</t>
  </si>
  <si>
    <t>IM-DTSB25-817-X</t>
  </si>
  <si>
    <t>BR-DTSB25-807-G</t>
  </si>
  <si>
    <t>SHQR-DTSB25-834-H</t>
  </si>
  <si>
    <t>SHQR-DTSB25-821-H</t>
  </si>
  <si>
    <t>BR-DTSB25-827-R</t>
  </si>
  <si>
    <t>IM-DTSB25-832-G</t>
  </si>
  <si>
    <t>IM-DTSB25-856-X</t>
  </si>
  <si>
    <t>SHQR-DTSB25-861-H</t>
  </si>
  <si>
    <t>SHQR-DTSB25-863-H</t>
  </si>
  <si>
    <t>SHQR-DTSB25-860-H</t>
  </si>
  <si>
    <t>IM-DTSB25-855-X</t>
  </si>
  <si>
    <t>SHQR-DTSB25-873-H</t>
  </si>
  <si>
    <t>HGZMQ-GMQR-20250417</t>
  </si>
  <si>
    <t>HKWC-BR-7Y-XS25041802</t>
  </si>
  <si>
    <t>SHQR-DTSB25-914-H</t>
  </si>
  <si>
    <t>LJXSZY20250423001</t>
  </si>
  <si>
    <t>IM-DTSB25-911-G</t>
  </si>
  <si>
    <t>IM-DTSB25-1008-X</t>
  </si>
  <si>
    <t>IM-DTSB25-1025-X</t>
  </si>
  <si>
    <t>SHQR-DTSB25-1047-H</t>
  </si>
  <si>
    <t>IM-DTSB25-1084-X</t>
  </si>
  <si>
    <t>DH-XM2510-R</t>
  </si>
  <si>
    <t>BR-ITSD25-005-X</t>
  </si>
  <si>
    <t>2025/08/15</t>
  </si>
  <si>
    <t>BR-ITSD25-006-G</t>
  </si>
  <si>
    <t>BR-ITSD25-053-G</t>
  </si>
  <si>
    <t>S61250145001</t>
  </si>
  <si>
    <t>CFLBR250411</t>
  </si>
  <si>
    <t>BR-ITSD25-023-X</t>
  </si>
  <si>
    <t>BR-ITSD25-025-X</t>
  </si>
  <si>
    <t>BR-ITSD25-027-X</t>
  </si>
  <si>
    <t>BR-ITSD25-026-X</t>
  </si>
  <si>
    <t>BR-ITSD25-043-R</t>
  </si>
  <si>
    <t>BR-ITSD25-045-R</t>
  </si>
  <si>
    <t>BR-ITSD25-087-X</t>
  </si>
  <si>
    <t>BR-ITSD25-140-X</t>
  </si>
  <si>
    <t>BR-ITSD25-144-X</t>
  </si>
  <si>
    <t>BR-ITSD25-149-X</t>
  </si>
  <si>
    <t>BR-ITSD25-153-X</t>
  </si>
  <si>
    <t>SHQR-DTSB25-1001-H</t>
  </si>
  <si>
    <t>IM-DTSB25-1000-H</t>
  </si>
  <si>
    <t>SHQR-DTSB25-1028-X</t>
  </si>
  <si>
    <t>BR-ITSD25-160-X</t>
  </si>
  <si>
    <t>BR-ITSD25-133-G</t>
  </si>
  <si>
    <t>2025/09/15</t>
  </si>
  <si>
    <t>BR-ITSD25-142-G</t>
  </si>
  <si>
    <t>BR-ITSD25-154-G</t>
  </si>
  <si>
    <t>BR-ITSD25-158-X</t>
  </si>
  <si>
    <t>BR-ITSD25-169-X</t>
  </si>
  <si>
    <t>BR-ITSD25-132-R</t>
  </si>
  <si>
    <t>BR-ITSD25-135-R</t>
  </si>
  <si>
    <t>BR-ITSD25-137-G</t>
  </si>
  <si>
    <t>BR-ITSD25-141-R</t>
  </si>
  <si>
    <t>BR-ITSD25-131-X</t>
  </si>
  <si>
    <t>BR-ITSD25-146-X</t>
  </si>
  <si>
    <t>BR-ITSD25-152-X</t>
  </si>
  <si>
    <t>BR-ITSD25-157-X</t>
  </si>
  <si>
    <t>BR-ITSD25-145-H</t>
  </si>
  <si>
    <t>2025/10/15</t>
  </si>
  <si>
    <t>BR-ITSD25-136-X</t>
  </si>
  <si>
    <t>2025/10/31</t>
  </si>
  <si>
    <t>BR-ITSD25-183-X</t>
  </si>
  <si>
    <t>太阳能组件;</t>
  </si>
  <si>
    <t>20310155</t>
  </si>
  <si>
    <t>元/W</t>
  </si>
  <si>
    <t>20312545</t>
  </si>
  <si>
    <t>锂精矿;</t>
  </si>
  <si>
    <t>20314648</t>
  </si>
  <si>
    <t>元/TON</t>
  </si>
  <si>
    <t>RSM156-9-635BNDG;RSM144-9-585BNDG;</t>
  </si>
  <si>
    <t>20316102</t>
  </si>
  <si>
    <t>氢氧化钴;</t>
  </si>
  <si>
    <t>20319302</t>
  </si>
  <si>
    <t>硫磺;</t>
  </si>
  <si>
    <t>20321595</t>
  </si>
  <si>
    <t>碳酸锂;</t>
  </si>
  <si>
    <t>20321932</t>
  </si>
  <si>
    <t>20324203</t>
  </si>
  <si>
    <t>20324557</t>
  </si>
  <si>
    <t>磷矿石/25%/湖北/散装/块状;</t>
  </si>
  <si>
    <t>20326485</t>
  </si>
  <si>
    <t>20326492</t>
  </si>
  <si>
    <t>光伏组件595;光伏组件590;光伏组件595;光伏组件590;</t>
  </si>
  <si>
    <t>20328038</t>
  </si>
  <si>
    <t>20328196</t>
  </si>
  <si>
    <t>20330880</t>
  </si>
  <si>
    <t>20330901</t>
  </si>
  <si>
    <t>光伏组件JAM66D45-620/LB;</t>
  </si>
  <si>
    <t>20331248</t>
  </si>
  <si>
    <t>2025/05/24</t>
  </si>
  <si>
    <t>20331374</t>
  </si>
  <si>
    <t>石油焦;</t>
  </si>
  <si>
    <t>20328368</t>
  </si>
  <si>
    <t>太阳能电池组件JKM615N-66HL4M-BDV;</t>
  </si>
  <si>
    <t>20332668</t>
  </si>
  <si>
    <t>磷酸铁锂锂离子电芯;</t>
  </si>
  <si>
    <t>20332858</t>
  </si>
  <si>
    <t>元/PC2</t>
  </si>
  <si>
    <t>PC2</t>
  </si>
  <si>
    <t>稀土冶炼分离产品 氧化镨钕;</t>
  </si>
  <si>
    <t>20333058</t>
  </si>
  <si>
    <t>2025/06/06</t>
  </si>
  <si>
    <t>20333242</t>
  </si>
  <si>
    <t>20333268</t>
  </si>
  <si>
    <t>2025/05/26</t>
  </si>
  <si>
    <t>光伏组件TWMNH-66HD620;</t>
  </si>
  <si>
    <t>20333490</t>
  </si>
  <si>
    <t>20333643</t>
  </si>
  <si>
    <t>USD/TON</t>
  </si>
  <si>
    <t>光伏组件JAM72D42-635/LB;</t>
  </si>
  <si>
    <t>20334685</t>
  </si>
  <si>
    <t>BZHX-GMSH-NAP20250328</t>
  </si>
  <si>
    <t>异己烷</t>
  </si>
  <si>
    <t>FHC-TL-2025-XS-LH-CPXS-028</t>
  </si>
  <si>
    <t>FHC-TL-2025-XS-LH-CPXS-042</t>
  </si>
  <si>
    <t>0号车用柴油（Ⅵ）</t>
  </si>
  <si>
    <t>ZSYXJ-QRXJ-20250325</t>
  </si>
  <si>
    <t>ZPCS-S-2505-1001-GO</t>
  </si>
  <si>
    <t>2025/05/18</t>
  </si>
  <si>
    <t>甲基叔丁基醚</t>
  </si>
  <si>
    <t>BIGPSTHG20250124</t>
  </si>
  <si>
    <t>2025/02/23</t>
  </si>
  <si>
    <t>燃料油</t>
  </si>
  <si>
    <t>BITGPHG20250416</t>
  </si>
  <si>
    <t>95号车用汽油(VIB)</t>
  </si>
  <si>
    <t>JCK/HT-XSGA-QYMY-20250508013</t>
  </si>
  <si>
    <t>SO202504080032</t>
  </si>
  <si>
    <t>SH66Y5MJB2504500</t>
  </si>
  <si>
    <t>HSHG-SM20250421-2</t>
  </si>
  <si>
    <t>HSHG-SM20250515-8</t>
  </si>
  <si>
    <t>SHB01H5LXY2502280</t>
  </si>
  <si>
    <t>BSHMAAHZL20250421</t>
  </si>
  <si>
    <t>BSHMAAHZL20250512</t>
  </si>
  <si>
    <t>25BHDS86008HN-5月</t>
  </si>
  <si>
    <t>BSHMAZMC20250326</t>
  </si>
  <si>
    <t>FZTC2025032802</t>
  </si>
  <si>
    <t>SL-Z-GMSH20250324-JC</t>
  </si>
  <si>
    <t>SL-Z-GMSH2025032403-JC</t>
  </si>
  <si>
    <t>SL-Z-GMSH2025032402-JC</t>
  </si>
  <si>
    <t>SL-Z-GMSH20250513-JC</t>
  </si>
  <si>
    <t>JCGZNH2025042703</t>
  </si>
  <si>
    <t>GTJA-S-MA4097</t>
  </si>
  <si>
    <t>BSHMAHZRT20250514</t>
  </si>
  <si>
    <t>JXRY20250429-004</t>
  </si>
  <si>
    <t>BSHMAHJH20250514</t>
  </si>
  <si>
    <t>SHJCK-GMSH-ME-20241212-5月</t>
  </si>
  <si>
    <t>BSHMAYHSH20250509</t>
  </si>
  <si>
    <t>BSHMAHDHY20250514</t>
  </si>
  <si>
    <t>BSHMAJYLY20250411</t>
  </si>
  <si>
    <t>A销24-2503-0234</t>
  </si>
  <si>
    <t>JCKYNY2025041602</t>
  </si>
  <si>
    <t>XS-10015-202504-0184</t>
  </si>
  <si>
    <t>XS-10015-202504-0185</t>
  </si>
  <si>
    <t>XS-10015-202505-0026</t>
  </si>
  <si>
    <t>XS-10015-202505-0112</t>
  </si>
  <si>
    <t>S-RCSH20250321242</t>
  </si>
  <si>
    <t>S-RCSH2025040257</t>
  </si>
  <si>
    <t>S-RCSH20250414163</t>
  </si>
  <si>
    <t>S-RCSH20250414165</t>
  </si>
  <si>
    <t>NBRC250326MA-XMGMSH</t>
  </si>
  <si>
    <t>SITGMAGMSH20250427</t>
  </si>
  <si>
    <t>BSHMASDYF20250421</t>
  </si>
  <si>
    <t>BSHMASDYF20250512</t>
  </si>
  <si>
    <t>ZB-GM-20250411</t>
  </si>
  <si>
    <t>SQGX[20250311]0467</t>
  </si>
  <si>
    <t>SQGX[20250326]0682</t>
  </si>
  <si>
    <t>SQGX[20250515]1262</t>
  </si>
  <si>
    <t>TFHY-XMGM20250331</t>
  </si>
  <si>
    <t>TFHY-XMGM20250414</t>
  </si>
  <si>
    <t>9013001-2025MEX0085</t>
  </si>
  <si>
    <t>9013001-2025MEX0115</t>
  </si>
  <si>
    <t>SBCA-MA2503310-KZWXS01</t>
  </si>
  <si>
    <t>SBCA-MA2504417-KZWXS01</t>
  </si>
  <si>
    <t>SBCA-MA2505433-KZWXS01</t>
  </si>
  <si>
    <t>SBCA-MA2505472-KZWXS01</t>
  </si>
  <si>
    <t>SZBMA2505061708</t>
  </si>
  <si>
    <t>SZBMA2505071725</t>
  </si>
  <si>
    <t>BSHMAZLNY20250307</t>
  </si>
  <si>
    <t>IS252782</t>
  </si>
  <si>
    <t>2025/05/29</t>
  </si>
  <si>
    <t>TYTYBYX-BZ2503298XS01</t>
  </si>
  <si>
    <t>TYTYBYX-BZ2504313XS01</t>
  </si>
  <si>
    <t>BSHBZSHSJ20250401</t>
  </si>
  <si>
    <t>WC-GMSH-20250410-BZ05</t>
  </si>
  <si>
    <t>25LX0515F</t>
  </si>
  <si>
    <t>SH66Y6KKC2504080</t>
  </si>
  <si>
    <t>RLYS-BZ-2025040202</t>
  </si>
  <si>
    <t>SBCA-BZ2504658-DPXS01</t>
  </si>
  <si>
    <t>SBCA-BZ2504656-DPXS01</t>
  </si>
  <si>
    <t>SBJL-BZ2504701-YSGXS01</t>
  </si>
  <si>
    <t>SBJL-BZ2504734-ZMYXS01</t>
  </si>
  <si>
    <t>SHB01H5XYH2502310</t>
  </si>
  <si>
    <t>SHB01H5XYH2502530</t>
  </si>
  <si>
    <t>SHB01H5XYH2502560</t>
  </si>
  <si>
    <t>SHB01H5LLA2500770</t>
  </si>
  <si>
    <t>SHB01H5LLA2500920</t>
  </si>
  <si>
    <t>SDB12H6TCW240017</t>
  </si>
  <si>
    <t>HYXSXSJC24080047（10月月结）</t>
  </si>
  <si>
    <t>XT/SD/XS-202407-0007（12月月结）</t>
  </si>
  <si>
    <t>2024/08/24</t>
  </si>
  <si>
    <t>SFX-XMGMSH-2024-11月</t>
  </si>
  <si>
    <t>2024-112601A（12月月结）</t>
  </si>
  <si>
    <t>XT/SD/XS-202412-0024（1月月结）</t>
  </si>
  <si>
    <t>HYXSXSJC24080047（12月月结）</t>
  </si>
  <si>
    <t>WLPTA20250101-06</t>
  </si>
  <si>
    <t>2025/01/01</t>
  </si>
  <si>
    <t>SDB12H6TCW240019</t>
  </si>
  <si>
    <t>2025-010301A（1月月结）</t>
  </si>
  <si>
    <t>HYXSXSHKYJ2409-0105（12月月结）</t>
  </si>
  <si>
    <t>2024/12/11</t>
  </si>
  <si>
    <t>2025/03/01</t>
  </si>
  <si>
    <t>BL-YW-GM20241212B-03</t>
  </si>
  <si>
    <t>XT/SD/XS-202412-0024（2月月结）</t>
  </si>
  <si>
    <t>SDB12H6TCW2500010</t>
  </si>
  <si>
    <t>2025-020701A（2月月结）</t>
  </si>
  <si>
    <t>XT/SD/XS-202412-0024（3月月结）</t>
  </si>
  <si>
    <t>HYXSXSHKYJ2502-0102（3月月结）</t>
  </si>
  <si>
    <t>BL-YW-GM20241212B-04</t>
  </si>
  <si>
    <t>XT/SD/XS-202412-0024（4月月结）</t>
  </si>
  <si>
    <t>预收NY-YSHC2025-08(2025年04月C)</t>
  </si>
  <si>
    <t>SDB12H6TCW2500020</t>
  </si>
  <si>
    <t>YY-GM-MEG2025-5-1</t>
  </si>
  <si>
    <t>FQ-SHDX20250423-KN</t>
  </si>
  <si>
    <t>NY2502YSD017-Z02</t>
  </si>
  <si>
    <t>NY2502YSD021-Z</t>
  </si>
  <si>
    <t>NY2502YSD021-Z02</t>
  </si>
  <si>
    <t>NY2502YSD023-Z</t>
  </si>
  <si>
    <t>NY2502YSD022-Z</t>
  </si>
  <si>
    <t>HQ-SH-G2025PTA0417A</t>
  </si>
  <si>
    <t>ZHHXMEG2025050707-XMGMHGYXGS</t>
  </si>
  <si>
    <t>YY-GM-MEG2025-5-2</t>
  </si>
  <si>
    <t>RLYS-PFGMSH250330</t>
  </si>
  <si>
    <t>RLYS-PETGMSH250408</t>
  </si>
  <si>
    <t>MYFMEG2025050804-GMSH</t>
  </si>
  <si>
    <t>TK-XMGMMEG2025MY-5</t>
  </si>
  <si>
    <t>JCK/FSD/XS/202504/00013</t>
  </si>
  <si>
    <t>BL-YW-GM20241212B-05（5月月结）</t>
  </si>
  <si>
    <t>BL-YW-GM20241212A-05（5月加工费）</t>
  </si>
  <si>
    <t>XT/SD/XS-202412-0024（5月月结）</t>
  </si>
  <si>
    <t>HYXSXSHKYJ2502-0102（4月月结）</t>
  </si>
  <si>
    <t>NBNY-HG-S-2025-43</t>
  </si>
  <si>
    <t>NBNY-HG-S-2025-44</t>
  </si>
  <si>
    <t>SH-G2025PTA0428A</t>
  </si>
  <si>
    <t>SH-G2025PTA0411A</t>
  </si>
  <si>
    <t>SH-G2025PTA0423A</t>
  </si>
  <si>
    <t>SH-G2025PTA0514A</t>
  </si>
  <si>
    <t>SH-G2025PTA0416A</t>
  </si>
  <si>
    <t>400-222202504-03</t>
  </si>
  <si>
    <t>长丝(FDY)</t>
  </si>
  <si>
    <t>CXHT10250390514</t>
  </si>
  <si>
    <t>CXHT10250390515</t>
  </si>
  <si>
    <t>PF25-CXHG-GMJT-0506</t>
  </si>
  <si>
    <t>PF25-CSGYL-GMJT-0506</t>
  </si>
  <si>
    <t>XL-GMDX20250427-CD-2</t>
  </si>
  <si>
    <t>ZGZB-SHDX20250509-CD-1</t>
  </si>
  <si>
    <t>RLYS-PFGMSH250515</t>
  </si>
  <si>
    <t>JY-ITG-20250511</t>
  </si>
  <si>
    <t>RFD-ITG-20250512</t>
  </si>
  <si>
    <t>TKSH202505</t>
  </si>
  <si>
    <t>P预收NY-YSHC2025-08(2025年05月A)</t>
  </si>
  <si>
    <t>2504YSH815/2504YSH839</t>
  </si>
  <si>
    <t>SFX-XMGMSH-2025-4月</t>
  </si>
  <si>
    <t>P预收NY-YSDC2025-03(2025年05月A)</t>
  </si>
  <si>
    <t>XWGJ-SHPET20250408-DHP</t>
  </si>
  <si>
    <t>CC2409YSH891B</t>
  </si>
  <si>
    <t>2312YSH1050C</t>
  </si>
  <si>
    <t>25PET3267</t>
  </si>
  <si>
    <t>SDB12H6TCW2500030</t>
  </si>
  <si>
    <t>皂粒</t>
  </si>
  <si>
    <t>PI 1000244675-1</t>
  </si>
  <si>
    <t>长丝(吨)</t>
  </si>
  <si>
    <t>CXHT10250490749</t>
  </si>
  <si>
    <t>CXHT10250490658</t>
  </si>
  <si>
    <t>CXHT10250490657</t>
  </si>
  <si>
    <t>CXHT10250490861</t>
  </si>
  <si>
    <t>CXHT10250490857</t>
  </si>
  <si>
    <t>CXHT10250390558</t>
  </si>
  <si>
    <t>2025/06/04</t>
  </si>
  <si>
    <t>YW-SHDX220250410-SFX</t>
  </si>
  <si>
    <t>YSSH-M-202505B-03</t>
  </si>
  <si>
    <t>YSSH-M-202505G-03</t>
  </si>
  <si>
    <t>YSXCL-M-202505B-03</t>
  </si>
  <si>
    <t>2025-041001A</t>
  </si>
  <si>
    <t>CXHT10250599139</t>
  </si>
  <si>
    <t>RLYSMEG20250508-1</t>
  </si>
  <si>
    <t>2025/06/13</t>
  </si>
  <si>
    <t>HXR-SHDX20250319-CD</t>
  </si>
  <si>
    <t>NY2503YSD031-Z01</t>
  </si>
  <si>
    <t>NY2503YSD031-Z02</t>
  </si>
  <si>
    <t>NY2503YSD031-Z03</t>
  </si>
  <si>
    <t>NY2504YSD040-Z01</t>
  </si>
  <si>
    <t>NY2504YSD040-Z02</t>
  </si>
  <si>
    <t>NY2502YSD025-Z02</t>
  </si>
  <si>
    <t>NY2504YSD041-Z01</t>
  </si>
  <si>
    <t>NY2504YSD041-Z02</t>
  </si>
  <si>
    <t>CXHT10250495304</t>
  </si>
  <si>
    <t>CXHT10250494687</t>
  </si>
  <si>
    <t>CXHT10250495794</t>
  </si>
  <si>
    <t>CXHT10250495793</t>
  </si>
  <si>
    <t>CXHT10250494881</t>
  </si>
  <si>
    <t>CXHT10250494887</t>
  </si>
  <si>
    <t>CXHT10250495196</t>
  </si>
  <si>
    <t>2025-042501A（5月月结）</t>
  </si>
  <si>
    <t>HYXSXSHKYJ2502-0102（5月月结）</t>
  </si>
  <si>
    <t>CXHT10250494791</t>
  </si>
  <si>
    <t>CXHT10250495869</t>
  </si>
  <si>
    <t>CXHT10250495706</t>
  </si>
  <si>
    <t>CXHT10250496422</t>
  </si>
  <si>
    <t>CXHT10250494719</t>
  </si>
  <si>
    <t>CXHT10250495342</t>
  </si>
  <si>
    <t>CXHT10250496622</t>
  </si>
  <si>
    <t>CXHT10250496462</t>
  </si>
  <si>
    <t>P预收NY-YSHC2025-08(2025年06月A)</t>
  </si>
  <si>
    <t>SFX-XMGMSH-2025-5月</t>
  </si>
  <si>
    <t>HJ-SHPET20250512-HJP</t>
  </si>
  <si>
    <t>P预收NY-YSDC2025-03(2025年06月A)</t>
  </si>
  <si>
    <t>P预收NY-YSDC2025-03(2025年06月B)</t>
  </si>
  <si>
    <t>2504YSD214</t>
  </si>
  <si>
    <t>2505YSH911</t>
  </si>
  <si>
    <t>CXHT10250598246</t>
  </si>
  <si>
    <t>CXHT10250599078</t>
  </si>
  <si>
    <t>CXHT10250598885</t>
  </si>
  <si>
    <t>CXHT10250599247</t>
  </si>
  <si>
    <t>CXHT10250599163</t>
  </si>
  <si>
    <t>2025/07/11</t>
  </si>
  <si>
    <t>CXHT10250599165</t>
  </si>
  <si>
    <t>CXHT10250599056</t>
  </si>
  <si>
    <t>CXHT10250599066</t>
  </si>
  <si>
    <t>CXHT10250599064</t>
  </si>
  <si>
    <t>CXHT10250599079</t>
  </si>
  <si>
    <t>CXHT10250599210</t>
  </si>
  <si>
    <t>CXHT10250599059</t>
  </si>
  <si>
    <t>CXHT10250500268</t>
  </si>
  <si>
    <t>CXHT10250500267</t>
  </si>
  <si>
    <t>CXHT10250500113</t>
  </si>
  <si>
    <t>CXHT10250500258</t>
  </si>
  <si>
    <t>CXHT10250500407</t>
  </si>
  <si>
    <t>CXHT10250500408</t>
  </si>
  <si>
    <t>25PET3264 265 266</t>
  </si>
  <si>
    <t>SDB12H6TCW2500040</t>
  </si>
  <si>
    <t>2025/07/21</t>
  </si>
  <si>
    <t>XBB-ITG-20250514</t>
  </si>
  <si>
    <t>P预收NY-YSHC2025-08(2025年07月A)</t>
  </si>
  <si>
    <t>P预收NY-YSHC2025-08(2025年07月B)</t>
  </si>
  <si>
    <t>HF-SHPET2025051207-SFXP</t>
  </si>
  <si>
    <t>P预收NY-YSDC2025-03(2025年07月A)</t>
  </si>
  <si>
    <t>RLYS-PETGMSH250508</t>
  </si>
  <si>
    <t>2025/08/25</t>
  </si>
  <si>
    <t>HF-SHPET2025051208-SFXP</t>
  </si>
  <si>
    <t>AG-SHPET20250512-SFXP</t>
  </si>
  <si>
    <t>RLYS-PETGMSH250509</t>
  </si>
  <si>
    <t>2025/09/25</t>
  </si>
  <si>
    <t>WX15082504300291</t>
  </si>
  <si>
    <t>0</t>
  </si>
  <si>
    <t>WX15082504290279</t>
  </si>
  <si>
    <t>WX15082504270261</t>
  </si>
  <si>
    <t>WX15082504270260</t>
  </si>
  <si>
    <t>WX15082504170173</t>
  </si>
  <si>
    <t>WX15082504160164</t>
  </si>
  <si>
    <t>WX15082504150152</t>
  </si>
  <si>
    <t>XH1123250421058</t>
  </si>
  <si>
    <t>WLPTA20250515-01</t>
  </si>
  <si>
    <t>FHWLHGXS202505681</t>
  </si>
  <si>
    <t>C2025PTA0427-JL-GMHG</t>
  </si>
  <si>
    <t>C2025PTA0512-PK-GMHG</t>
  </si>
  <si>
    <t>C-YR-XMHG-MEG-20250429-01</t>
  </si>
  <si>
    <t>GZSH2025051556490</t>
  </si>
  <si>
    <t>GZSH2025040854607</t>
  </si>
  <si>
    <t>GTJA-S-TA4125</t>
  </si>
  <si>
    <t>GTJC-EB-250056</t>
  </si>
  <si>
    <t>2025/07/27</t>
  </si>
  <si>
    <t>预收NY-YSHC2025-12（2025年05月A）-1</t>
  </si>
  <si>
    <t>预收NY-YSHC2025-12(2025年05月A)-A</t>
  </si>
  <si>
    <t>BITGPTAHSGM20250513F</t>
  </si>
  <si>
    <t>C2025PTA0507A-EW-NB</t>
  </si>
  <si>
    <t>ZL/SD/XS/202412/0023-2505</t>
  </si>
  <si>
    <t>JXRY20250425-009</t>
  </si>
  <si>
    <t>2505JFSHHLSH001-Z-GM</t>
  </si>
  <si>
    <t>SFX-GMQRHZ-2025-E</t>
  </si>
  <si>
    <t>SFX-GMQRHZ-2025-5</t>
  </si>
  <si>
    <t>07-YG-XS25045</t>
  </si>
  <si>
    <t>07-YG-SW-XY25054</t>
  </si>
  <si>
    <t>07-YG-SW-XY25048</t>
  </si>
  <si>
    <t>A销45-2504-0464</t>
  </si>
  <si>
    <t>SHM-HNXCL0326-008</t>
  </si>
  <si>
    <t>JCKYNY2025050702</t>
  </si>
  <si>
    <t>聚丙烯</t>
  </si>
  <si>
    <t>202025E010700883</t>
  </si>
  <si>
    <t>线型聚乙烯</t>
  </si>
  <si>
    <t>202025E010700880</t>
  </si>
  <si>
    <t>2025/06/21</t>
  </si>
  <si>
    <t>202025E010700779</t>
  </si>
  <si>
    <t>202025E010700773</t>
  </si>
  <si>
    <t>25051586533255</t>
  </si>
  <si>
    <t>25051464374589</t>
  </si>
  <si>
    <t>25051381243001</t>
  </si>
  <si>
    <t>25050877279735</t>
  </si>
  <si>
    <t>25042791167498</t>
  </si>
  <si>
    <t>HTTC-S-EB-250416228</t>
  </si>
  <si>
    <t>HTTC-S-EB-250415220</t>
  </si>
  <si>
    <t>SO_2025042100009</t>
  </si>
  <si>
    <t>SO_2025042100007</t>
  </si>
  <si>
    <t>SO_2025041100007</t>
  </si>
  <si>
    <t>SO_2025032800022</t>
  </si>
  <si>
    <t>GMYS20250514-2</t>
  </si>
  <si>
    <t>GMYS20250514-1</t>
  </si>
  <si>
    <t>GMYS20250513</t>
  </si>
  <si>
    <t>BITGMAQDXY20250424</t>
  </si>
  <si>
    <t>C2025PTA0423-FDD-GM</t>
  </si>
  <si>
    <t>2025XYTA0427</t>
  </si>
  <si>
    <t>XLJ-ITG20250509</t>
  </si>
  <si>
    <t>C2025PTA0427-YB-GMHG</t>
  </si>
  <si>
    <t>XMYH-ITG20250429</t>
  </si>
  <si>
    <t>2025-HR-销-00312号</t>
  </si>
  <si>
    <t>2025-HR-销-00300号</t>
  </si>
  <si>
    <t>2025-HR-销-00294号</t>
  </si>
  <si>
    <t>SHM-SH20250513-002</t>
  </si>
  <si>
    <t>-35号车用柴油(VI)</t>
  </si>
  <si>
    <t>YLSHSCDBXS202505042700</t>
  </si>
  <si>
    <t>C2025PET0509A</t>
  </si>
  <si>
    <t>C2025PET0508A</t>
  </si>
  <si>
    <t>SQGX[20250319]0605</t>
  </si>
  <si>
    <t>S0202412230033-05</t>
  </si>
  <si>
    <t>S0202412200026-05</t>
  </si>
  <si>
    <t>TFHY-XMGMSH20250402</t>
  </si>
  <si>
    <t>LSXS-SM-20250429003</t>
  </si>
  <si>
    <t>C2025PTA0423A-FQ</t>
  </si>
  <si>
    <t>JY-XMGM-MEG250519U04</t>
  </si>
  <si>
    <t>JY-XMGM-MEG250512X03</t>
  </si>
  <si>
    <t>C2025PR0514A</t>
  </si>
  <si>
    <t>C2025PR0512A</t>
  </si>
  <si>
    <t>WCGMHGPTA-250421</t>
  </si>
  <si>
    <t>WCHN-GMHG-20250514-1</t>
  </si>
  <si>
    <t>WCHN-GMHG-20250401-5</t>
  </si>
  <si>
    <t>WCHN-GMHG-20250401-4</t>
  </si>
  <si>
    <t>XS-WCQR-XMGM-20250414-1</t>
  </si>
  <si>
    <t>WC-GM-PTA20250422</t>
  </si>
  <si>
    <t>BITGPTAXDNY20250507-4</t>
  </si>
  <si>
    <t>BITGPTAXDNY20250507-3</t>
  </si>
  <si>
    <t>涤纶长丝</t>
  </si>
  <si>
    <t>ZS-SD-XS-202505-00023367(价)</t>
  </si>
  <si>
    <t>XT/SD/XS-202412-0032-2505</t>
  </si>
  <si>
    <t>9013001-2025MEX0119</t>
  </si>
  <si>
    <t>C2025PTA0512-XXW-GMHG</t>
  </si>
  <si>
    <t>C2025PTA0509-XXW-GMHG</t>
  </si>
  <si>
    <t>SO202504250030</t>
  </si>
  <si>
    <t>SO202505070063</t>
  </si>
  <si>
    <t>SO202505070062</t>
  </si>
  <si>
    <t>SO202505070027</t>
  </si>
  <si>
    <t>SO202504160009</t>
  </si>
  <si>
    <t>SO202504150018</t>
  </si>
  <si>
    <t>SO202504020014</t>
  </si>
  <si>
    <t>SO202503130010</t>
  </si>
  <si>
    <t>预收NY-YSDC2025-05（2025年05月A）-1</t>
  </si>
  <si>
    <t>预收NY-YSDC2025-05(2025年05月A)-A</t>
  </si>
  <si>
    <t>SH66Y6KKC2504840</t>
  </si>
  <si>
    <t>SH66Y5MJB2570020</t>
  </si>
  <si>
    <t>SH66Y5MJB2503990</t>
  </si>
  <si>
    <t>SH66Y5MJB2503680</t>
  </si>
  <si>
    <t>SH66Y5MJB2503070</t>
  </si>
  <si>
    <t>C2025PTA0506-JLJ-GMHG</t>
  </si>
  <si>
    <t>DS/SD/XS-202505-00805</t>
  </si>
  <si>
    <t>SDHSY2505EB001</t>
  </si>
  <si>
    <t>HSHG-SM20250415-6</t>
  </si>
  <si>
    <t>HSHG-SM20250415-5</t>
  </si>
  <si>
    <t>HSHG-MA20250507-2</t>
  </si>
  <si>
    <t>SHYJTMEG250331002</t>
  </si>
  <si>
    <t>G2025PTA0513A-HYJT</t>
  </si>
  <si>
    <t>G2025PTA0407A-HYJT</t>
  </si>
  <si>
    <t>G2025PTA0403A-HYJT</t>
  </si>
  <si>
    <t>HYXSXT2412-0021-05</t>
  </si>
  <si>
    <t>HYXSXFHK250512-0672</t>
  </si>
  <si>
    <t>C2025PTA0509B-HX-NB</t>
  </si>
  <si>
    <t>C2025PTA0509A-HX-NB</t>
  </si>
  <si>
    <t>JY20250430-1</t>
  </si>
  <si>
    <t>JY20250429-1</t>
  </si>
  <si>
    <t>JY20250427-4</t>
  </si>
  <si>
    <t>MRKG-ITG20250514</t>
  </si>
  <si>
    <t>TYTYBYX-EB2503022XS01</t>
  </si>
  <si>
    <t>YSDH-M-202505B-19</t>
  </si>
  <si>
    <t>YSDH-M-202505A-19</t>
  </si>
  <si>
    <t>SBCA-EB2504486XS01</t>
  </si>
  <si>
    <t>SBCA-EB2504485XS01</t>
  </si>
  <si>
    <t>SBCA-BZ2504624XS01</t>
  </si>
  <si>
    <t>SBCA-BZ2504564-ZXXXS01</t>
  </si>
  <si>
    <t>SBCA-BZ2504563-ZXXXS01</t>
  </si>
  <si>
    <t>SYLAEB25055305</t>
  </si>
  <si>
    <t>YSXCL-M-202505B-46</t>
  </si>
  <si>
    <t>SZBEB2505151899</t>
  </si>
  <si>
    <t>SZBEB2505141867</t>
  </si>
  <si>
    <t>SZBEB2505091782</t>
  </si>
  <si>
    <t>SZBEB2505071737</t>
  </si>
  <si>
    <t>SZBEB2504231559</t>
  </si>
  <si>
    <t>SZBBZ2503281041</t>
  </si>
  <si>
    <t>ZQ-CDXS2025050710</t>
  </si>
  <si>
    <t>SM-ZKJT-GMHG2025051501</t>
  </si>
  <si>
    <t>SM-ZKJT-GMHG2025051302</t>
  </si>
  <si>
    <t>SM-ZKJT-GMHG2025051301</t>
  </si>
  <si>
    <t>SM-ZKJT-GMHG2025050701</t>
  </si>
  <si>
    <t>SM-ZKJT-GMHG2025042401</t>
  </si>
  <si>
    <t>SM-ZKJT-GMHG2025042102</t>
  </si>
  <si>
    <t>SM-ZKJT-GMHG2025042101</t>
  </si>
  <si>
    <t>SM-ZKJT-GMHG2025041601</t>
  </si>
  <si>
    <t>JT-GMHG-MA-20250514</t>
  </si>
  <si>
    <t>HX-NX250508023</t>
  </si>
  <si>
    <t>HX-KNX25040829</t>
  </si>
  <si>
    <t>SDCB09BZ2504086</t>
  </si>
  <si>
    <t>SDCB02MA2504006</t>
  </si>
  <si>
    <t>C2025PET0331A</t>
  </si>
  <si>
    <t>HN2025JXLQXS-008</t>
  </si>
  <si>
    <t>SHB01H5XYH2503490</t>
  </si>
  <si>
    <t>SHB01H5XYH2502940</t>
  </si>
  <si>
    <t>ZL-XMGM20250514</t>
  </si>
  <si>
    <t>SD1332XPE250097</t>
  </si>
  <si>
    <t>低密度聚乙烯</t>
  </si>
  <si>
    <t>SD1332XPE250068</t>
  </si>
  <si>
    <t>备注：期货已操作，关注总浮动亏损业务或是期货端浮动亏损较大的业务</t>
  </si>
  <si>
    <t>二、销售远期交货业务（相当于客户做多，下跌时对客户不利，履约风险加大）</t>
  </si>
  <si>
    <t>期货端</t>
  </si>
  <si>
    <t>取值于期货端的浮动盈亏，负数即为客户应偿付给我司的款项</t>
  </si>
  <si>
    <t>期货持仓价格</t>
  </si>
  <si>
    <t>已收保证金</t>
  </si>
  <si>
    <t>25016MFBDR-55</t>
  </si>
  <si>
    <t>CF2509</t>
  </si>
  <si>
    <t>25025MF-1</t>
  </si>
  <si>
    <t>25054MF-1</t>
  </si>
  <si>
    <t>25055MF-1</t>
  </si>
  <si>
    <t>25027MR-1</t>
  </si>
  <si>
    <t>25030MR-1</t>
  </si>
  <si>
    <t>25068MF-17</t>
  </si>
  <si>
    <t>25050MF-2</t>
  </si>
  <si>
    <t>24117MVGM-X07/24100MVGM-X02</t>
  </si>
  <si>
    <t>25280ZCGM-V10</t>
  </si>
  <si>
    <t>25226ZLGM-A01、25220ZCGM-A01</t>
  </si>
  <si>
    <t>25231ZLGM-X01</t>
  </si>
  <si>
    <t>25280ZCGM-X02</t>
  </si>
  <si>
    <t>25267ZLGM-T01</t>
  </si>
  <si>
    <t>25227ZCGM-A01</t>
  </si>
  <si>
    <t>25198MVGM-A02</t>
  </si>
  <si>
    <t>25165MVGM-A01</t>
  </si>
  <si>
    <t>25182ZCGM-A04/25227ZCGM-A02</t>
  </si>
  <si>
    <t>25299MVGM-T01</t>
  </si>
  <si>
    <t>25166MVGM-A01</t>
  </si>
  <si>
    <t>25163MVGM-X01</t>
  </si>
  <si>
    <t>25198MVGM-V05</t>
  </si>
  <si>
    <t>25280ZCGM-V33</t>
  </si>
  <si>
    <t>25226ZLGM-J01/25280ZCGM-J01</t>
  </si>
  <si>
    <t>25280ZCGM-J06</t>
  </si>
  <si>
    <t>25203MVGM-J02</t>
  </si>
  <si>
    <t>25002MVBDR-J06</t>
  </si>
  <si>
    <t>25280ZCGM-J03</t>
  </si>
  <si>
    <t>25280ZCGM-J08</t>
  </si>
  <si>
    <t>25239MVGM-J01</t>
  </si>
  <si>
    <t>25198MVGM-J05</t>
  </si>
  <si>
    <t>25319ZLGM-J01</t>
  </si>
  <si>
    <t>25280ZCGM-T06</t>
  </si>
  <si>
    <t>25280ZCGM-T08</t>
  </si>
  <si>
    <t>25153MVGM-Q01</t>
  </si>
  <si>
    <t>25280ZCGM-T03/25270ZCGM-T01</t>
  </si>
  <si>
    <t>25002MVBDR-X02</t>
  </si>
  <si>
    <t>25002MVBDR-X03/25198MVGM-X01</t>
  </si>
  <si>
    <t>25168MVGM-X01/25224ZLGM-X01</t>
  </si>
  <si>
    <t>25155ZCGMSJ-X02</t>
  </si>
  <si>
    <t>24100MVGM-X01</t>
  </si>
  <si>
    <t>2025/05/03</t>
  </si>
  <si>
    <t>25301ZLGM-K14</t>
  </si>
  <si>
    <t>25280ZCGM-K14</t>
  </si>
  <si>
    <t>25002MVBDR-V05</t>
  </si>
  <si>
    <t>25192ZCGM-U04</t>
  </si>
  <si>
    <t>25002MVBDR-U07</t>
  </si>
  <si>
    <t>25280ZCGM-H10 25269ZCGM-H10 25268ZCGM-H10</t>
  </si>
  <si>
    <t>24060MVGMSJ-k15</t>
  </si>
  <si>
    <t>25015ZLGM-K15</t>
  </si>
  <si>
    <t>24117MVGM-H55</t>
  </si>
  <si>
    <t>25005MVBDRSJ-N01</t>
  </si>
  <si>
    <t>25005MVBDRSJ-H02</t>
  </si>
  <si>
    <t>25280ZCGM-H66</t>
  </si>
  <si>
    <t>25281ZLGMSJ-H01</t>
  </si>
  <si>
    <t>25226ZLGM-H77</t>
  </si>
  <si>
    <t>25322ZCGM-H01</t>
  </si>
  <si>
    <t>25225ZCGM-H01</t>
  </si>
  <si>
    <t>25321ZCGM-H01</t>
  </si>
  <si>
    <t>25260ZCGM-H01</t>
  </si>
  <si>
    <t>25157MVGM-K16/25165MVGM-K16/25294MVGM-K16</t>
  </si>
  <si>
    <t>25005MVBDRSJ-H01</t>
  </si>
  <si>
    <t>25274MVGM-H01</t>
  </si>
  <si>
    <t>24117MVGM-H01</t>
  </si>
  <si>
    <t>25285ZLGM-H01</t>
  </si>
  <si>
    <t>25008MVBDR-H01</t>
  </si>
  <si>
    <t>25182ZCGM-XJ04</t>
  </si>
  <si>
    <t>25167MVGM-K16</t>
  </si>
  <si>
    <t>25268ZCGM-V07</t>
  </si>
  <si>
    <t>25226ZLGM-K11</t>
  </si>
  <si>
    <t>25216ZCGMSJ-XJ01
/25192ZCGM-XJ04</t>
  </si>
  <si>
    <t>25096MVGMSJ-T05</t>
  </si>
  <si>
    <t>24117MVGM-M01</t>
  </si>
  <si>
    <t>25280ZCGM-Y01</t>
  </si>
  <si>
    <t>25345ZLGM-A01</t>
  </si>
  <si>
    <t>25344ZLGM-T01</t>
  </si>
  <si>
    <t>25280ZCGM-X03</t>
  </si>
  <si>
    <t>25345ZLGM-J01</t>
  </si>
  <si>
    <t>25166MVGM-D01</t>
  </si>
  <si>
    <t>25182ZCGM-U07/25192ZCGM-U07</t>
  </si>
  <si>
    <t>25345ZLGM-U01</t>
  </si>
  <si>
    <t>25280ZCGM-A03</t>
  </si>
  <si>
    <t>25246ZCGM-NJ01</t>
  </si>
  <si>
    <t>25148MVGM-Q01、25277ZLGM-Q02、25318ZLGM-Q01</t>
  </si>
  <si>
    <t>25227ZCGM-K16</t>
  </si>
  <si>
    <t>——</t>
  </si>
  <si>
    <t>25201MVGM-W01/25268ZCGM-W01/25269ZCGM-W01/25270ZCGM-W01</t>
  </si>
  <si>
    <t>JPT2502-MT-GM</t>
  </si>
  <si>
    <t>元/KG</t>
  </si>
  <si>
    <t>25038YS-FY</t>
  </si>
  <si>
    <t>25047YS-FY</t>
  </si>
  <si>
    <t>25054YS-FY</t>
  </si>
  <si>
    <t>FSJLF25001-MK</t>
  </si>
  <si>
    <t>2025/07/22</t>
  </si>
  <si>
    <t>GDLH2417-MK-GM</t>
  </si>
  <si>
    <t>2024/12/18</t>
  </si>
  <si>
    <t>GDLH2501-MK-GM</t>
  </si>
  <si>
    <t>25064YS-FY</t>
  </si>
  <si>
    <t>2025/08/05</t>
  </si>
  <si>
    <t>GZHQ2433-MK-GM</t>
  </si>
  <si>
    <t>GZHQ2434-MK-GM</t>
  </si>
  <si>
    <t>2024/12/12</t>
  </si>
  <si>
    <t>GZHQ2435-MK-GM</t>
  </si>
  <si>
    <t>QDBYT2501-MK-GM</t>
  </si>
  <si>
    <t>QDBYT2502-MK-GM</t>
  </si>
  <si>
    <t>QDBYT2504-MK-GM</t>
  </si>
  <si>
    <t>U0-S12281-BYT250109</t>
  </si>
  <si>
    <t>ton</t>
  </si>
  <si>
    <t>VTBV.2424853-BYT1010</t>
  </si>
  <si>
    <t>2024/11/08</t>
  </si>
  <si>
    <t>JZHMY2502-MQ-GM</t>
  </si>
  <si>
    <t>JZHMY2503-MQ-GM</t>
  </si>
  <si>
    <t>2025/09/10</t>
  </si>
  <si>
    <t>QDTF2419-MQ-FY</t>
  </si>
  <si>
    <t>2024/05/23</t>
  </si>
  <si>
    <t>QDTF2503-MQ-FY</t>
  </si>
  <si>
    <t>QDTF2504-MQ-FY</t>
  </si>
  <si>
    <t>2025/08/20</t>
  </si>
  <si>
    <t>QDTF2505-MQ-FY</t>
  </si>
  <si>
    <t>QDYC2506-MQ-FY</t>
  </si>
  <si>
    <t>NXMY2406-YS-GM</t>
  </si>
  <si>
    <t>2024/10/24</t>
  </si>
  <si>
    <t>NXMY2407-YS-GM</t>
  </si>
  <si>
    <t>NXMY2408-YS-GM</t>
  </si>
  <si>
    <t>2024/11/04</t>
  </si>
  <si>
    <t>NXMY2410-YS-GM</t>
  </si>
  <si>
    <t>25002YS-XJQR</t>
  </si>
  <si>
    <t>25015YS-XJQR</t>
  </si>
  <si>
    <t>25051YS-XJQR</t>
  </si>
  <si>
    <t>XZHC2506-MQ-GM</t>
  </si>
  <si>
    <t>2025/01/11</t>
  </si>
  <si>
    <t>ZZLX2501-MQ-GM</t>
  </si>
  <si>
    <t>YSFZKJ2504-MK-FY</t>
  </si>
  <si>
    <t>2500001YW-GK-MEG</t>
  </si>
  <si>
    <t>2500266YW-FY-MEG</t>
  </si>
  <si>
    <t>2500274YW-FY-MEG</t>
  </si>
  <si>
    <t>2500275YW-FY-MEG</t>
  </si>
  <si>
    <t>2500010YW-TX-MEG</t>
  </si>
  <si>
    <t>2500316YW-FY-MEG</t>
  </si>
  <si>
    <t>2500317YW-FY-MEG</t>
  </si>
  <si>
    <t>250003YG-FY</t>
  </si>
  <si>
    <t>250004YG-FY</t>
  </si>
  <si>
    <t>250006YG-FY</t>
  </si>
  <si>
    <t>250007YG-FY</t>
  </si>
  <si>
    <t>250008YG-FY</t>
  </si>
  <si>
    <t>250009YG-FY</t>
  </si>
  <si>
    <t>250010YG-FY</t>
  </si>
  <si>
    <t>250011YG-FY</t>
  </si>
  <si>
    <t>250012YG-FY</t>
  </si>
  <si>
    <t>CXHT10250492468-BEY</t>
  </si>
  <si>
    <t>CXHT10250496085-BEY</t>
  </si>
  <si>
    <t>ZS-SD-XS-202504-00022（价）-CA</t>
  </si>
  <si>
    <t>ZS-SD-XS-202505-00003（价）-CA</t>
  </si>
  <si>
    <t>ZS-SD-XS-202504-00023（价）-GN</t>
  </si>
  <si>
    <t>ZS-SD-XS-202505-00004（价）-GN</t>
  </si>
  <si>
    <t>ZE-SD-XS-202504-00008（价）-DL</t>
  </si>
  <si>
    <t>ZL-SD-XS-202504-00005（价）-DL</t>
  </si>
  <si>
    <t>ZE-SD-XS-202505-00011（价）-DL</t>
  </si>
  <si>
    <t>ZL-SD-XS-202505-00009（价）-DL</t>
  </si>
  <si>
    <t>ZE-SD-XS-202505-00008（价）-YXHX</t>
  </si>
  <si>
    <t>ZI-SD-XS-202504-002（价）-YXHX</t>
  </si>
  <si>
    <t>ZL-SD-XS-202505-00005（价）-YXHX</t>
  </si>
  <si>
    <t>ZS-SD-XS-202504-00002（价）-YXHX</t>
  </si>
  <si>
    <t>CXHT10241277064-JX</t>
  </si>
  <si>
    <t>CXHT10250495785-JLHX</t>
  </si>
  <si>
    <t>CXHT10250495829-JLHX</t>
  </si>
  <si>
    <t>CXHT10250495830-JLHX</t>
  </si>
  <si>
    <t>CXHT10250496073-JLHX</t>
  </si>
  <si>
    <t>CXHT10250496553-JLHX</t>
  </si>
  <si>
    <t>CXHT10250496554-JLHX</t>
  </si>
  <si>
    <t>CXHT10250496670-JLHX</t>
  </si>
  <si>
    <t>CXHT10250598752-JLHX</t>
  </si>
  <si>
    <t>CXHT10250598753-JLHX</t>
  </si>
  <si>
    <t>CXHT10250599145-JLHX</t>
  </si>
  <si>
    <t>PP25-0125</t>
  </si>
  <si>
    <t>PP25-0145</t>
  </si>
  <si>
    <t>2025/03/08</t>
  </si>
  <si>
    <t>PP25-0162</t>
  </si>
  <si>
    <t>PP25-0163</t>
  </si>
  <si>
    <t>PP25-0164</t>
  </si>
  <si>
    <t>PP25-0165</t>
  </si>
  <si>
    <t>PP25-0169</t>
  </si>
  <si>
    <t>PP25-0167</t>
  </si>
  <si>
    <t>PP25-0168</t>
  </si>
  <si>
    <t>PP25-0171</t>
  </si>
  <si>
    <t>PP25-0170</t>
  </si>
  <si>
    <t>PP25-0172</t>
  </si>
  <si>
    <t>PP25-0173</t>
  </si>
  <si>
    <t>PP25-0178</t>
  </si>
  <si>
    <t>PP25-0179</t>
  </si>
  <si>
    <t>PP25-0183</t>
  </si>
  <si>
    <t>PP25-0184</t>
  </si>
  <si>
    <t>PP25-0185</t>
  </si>
  <si>
    <t>2025/06/19</t>
  </si>
  <si>
    <t>QP25-0757</t>
  </si>
  <si>
    <t>QP25-0782</t>
  </si>
  <si>
    <t>QP25-0783</t>
  </si>
  <si>
    <t>QP25-0795</t>
  </si>
  <si>
    <t>QP25-0801</t>
  </si>
  <si>
    <t>YGQP25-0015</t>
  </si>
  <si>
    <t>YGQP25-0016</t>
  </si>
  <si>
    <t>QP25-0828</t>
  </si>
  <si>
    <t>YGQP25-0020</t>
  </si>
  <si>
    <t>QP25-0872</t>
  </si>
  <si>
    <t>QP25-0870</t>
  </si>
  <si>
    <t>QP25-0871</t>
  </si>
  <si>
    <t>YGQP25-0024</t>
  </si>
  <si>
    <t>QP25-0886</t>
  </si>
  <si>
    <t>QP25-0892</t>
  </si>
  <si>
    <t>QP25-0912</t>
  </si>
  <si>
    <t>QP25-0905</t>
  </si>
  <si>
    <t>QP25-0897</t>
  </si>
  <si>
    <t>QP25-0898</t>
  </si>
  <si>
    <t>QP25-0900</t>
  </si>
  <si>
    <t>QP25-0901</t>
  </si>
  <si>
    <t>QP25-0907</t>
  </si>
  <si>
    <t>QP25-0909</t>
  </si>
  <si>
    <t>YGQP25-0026</t>
  </si>
  <si>
    <t>QP25-0936</t>
  </si>
  <si>
    <t>QP25-0937</t>
  </si>
  <si>
    <t>QP25-0926</t>
  </si>
  <si>
    <t>QP25-0928</t>
  </si>
  <si>
    <t>QP25-0930</t>
  </si>
  <si>
    <t>QP25-0927</t>
  </si>
  <si>
    <t>QP25-0929</t>
  </si>
  <si>
    <t>QP25-0935</t>
  </si>
  <si>
    <t>QP25-0938</t>
  </si>
  <si>
    <t>QP25-0939</t>
  </si>
  <si>
    <t>QP25-0920</t>
  </si>
  <si>
    <t>YGQP25-0027</t>
  </si>
  <si>
    <t>QP25-0956</t>
  </si>
  <si>
    <t>QP25-0959</t>
  </si>
  <si>
    <t>QP25-0960</t>
  </si>
  <si>
    <t>QP25-0963</t>
  </si>
  <si>
    <t>X250512HQ05</t>
  </si>
  <si>
    <t>X250429HQ01</t>
  </si>
  <si>
    <t>X250509HQ08</t>
  </si>
  <si>
    <t>X250422HQ02</t>
  </si>
  <si>
    <t>X250418HQ03</t>
  </si>
  <si>
    <t>X250416HQ05</t>
  </si>
  <si>
    <t>JZZX25020</t>
  </si>
  <si>
    <t>SP10筛后块</t>
  </si>
  <si>
    <t>GMYK-NJTC-SP10-CLX250417</t>
  </si>
  <si>
    <t>元</t>
  </si>
  <si>
    <t>扫描件</t>
  </si>
  <si>
    <t>托克粉</t>
  </si>
  <si>
    <t>GMYK-CQLC-XDY-250425泰山</t>
  </si>
  <si>
    <t>GMYK-CQYK-XDY-250429</t>
  </si>
  <si>
    <t>乌精</t>
  </si>
  <si>
    <t>XMGM-JSFH-XDY250430</t>
  </si>
  <si>
    <t>2025GMTXZNHJS-AF-0430A</t>
  </si>
  <si>
    <t>5-ZN-A-69 启润-瑞宏 34吨</t>
  </si>
  <si>
    <t>5-ZN-A-74 启润-华荣 20吨</t>
  </si>
  <si>
    <t>5-ZN-A-77 启润-华荣 26吨</t>
  </si>
  <si>
    <t>5-ZN-A-80 启润-华荣 33吨</t>
  </si>
  <si>
    <t>5-ZN-A-81 启润-盛隆益 66吨</t>
  </si>
  <si>
    <t>5-ZN-A-34 同歆启润-辰远辰锌 5月长单</t>
  </si>
  <si>
    <t>5-ZN-A-91 启润-金利合金 30吨</t>
  </si>
  <si>
    <t>5-ZN-A-92 启润-金利合金 150吨</t>
  </si>
  <si>
    <t>5-ZN-A-93 启润-镍都 66吨</t>
  </si>
  <si>
    <t>5-ZN-A-94 启润-中特 33吨</t>
  </si>
  <si>
    <t>5-ZN-A-34 同歆-辰远 5月长单</t>
  </si>
  <si>
    <t>2505S20 港宝-凯强 销售100吨</t>
  </si>
  <si>
    <t>5-ZN-A-96 启润-飞剑 34吨</t>
  </si>
  <si>
    <t>5-ZN-AA2-M5-1 吉朗-中山锌科 34吨</t>
  </si>
  <si>
    <t>2025/05/17</t>
  </si>
  <si>
    <t>5-ZN-A-98 同歆-瑞清恒 500吨框架合同</t>
  </si>
  <si>
    <t>5-ZN-Z1-9 驰宏-开源 25吨</t>
  </si>
  <si>
    <t>5-ZN-Z1-10 驰宏-聚升 30吨</t>
  </si>
  <si>
    <t>2024GMTXZN0709SCD</t>
  </si>
  <si>
    <t>2024/07/09</t>
  </si>
  <si>
    <t>2024GMTXZN0710SDD</t>
  </si>
  <si>
    <t>2024GMTXZN0710SED</t>
  </si>
  <si>
    <t>2024GMTXZN0710SFD</t>
  </si>
  <si>
    <t>2024GMTXZN0711SBD</t>
  </si>
  <si>
    <t>2024/07/11</t>
  </si>
  <si>
    <t>2024GMTXZN0711SCD</t>
  </si>
  <si>
    <t>2024GMTXZN0712SFD</t>
  </si>
  <si>
    <t>2024/07/12</t>
  </si>
  <si>
    <t>2024GMTXZN0715SDD</t>
  </si>
  <si>
    <t>2024/07/15</t>
  </si>
  <si>
    <t>2024GMTXZN0716SAD</t>
  </si>
  <si>
    <t>2024/07/16</t>
  </si>
  <si>
    <t>2024GMTXZN0716SBD</t>
  </si>
  <si>
    <t>2024GMTXZN0716SCD</t>
  </si>
  <si>
    <t>2024GMTXZN0903SED</t>
  </si>
  <si>
    <t>2024/09/03</t>
  </si>
  <si>
    <t>2024GMTXZN0911SCD</t>
  </si>
  <si>
    <t>2024/09/11</t>
  </si>
  <si>
    <t>2024GMTXZN0911SDD</t>
  </si>
  <si>
    <t>2024GMTXZN0911SED</t>
  </si>
  <si>
    <t>2024GMTXZN0912SAD</t>
  </si>
  <si>
    <t>2024/09/12</t>
  </si>
  <si>
    <t>2024GMTXZN0912SBD</t>
  </si>
  <si>
    <t>2024GMTXZN0912SCD</t>
  </si>
  <si>
    <t>2024GMTXZN0913SJD</t>
  </si>
  <si>
    <t>2024GMTXZN0913SKD</t>
  </si>
  <si>
    <t>2024GMTXZN0913SLD</t>
  </si>
  <si>
    <t>2024GMTXZN0918SAD</t>
  </si>
  <si>
    <t>2024/09/18</t>
  </si>
  <si>
    <t>2024GMTXZN0918SCD</t>
  </si>
  <si>
    <t>2024GMTXZN0924SBD</t>
  </si>
  <si>
    <t>2024/09/24</t>
  </si>
  <si>
    <t>2024GMTXZN0924SCD</t>
  </si>
  <si>
    <t>2024GMTXZN0925SCD</t>
  </si>
  <si>
    <t>2024GMTXZN0925SDD</t>
  </si>
  <si>
    <t>2024GMTXZN0925SED</t>
  </si>
  <si>
    <t>2024GMTXZN0926SAD</t>
  </si>
  <si>
    <t>2024/09/26</t>
  </si>
  <si>
    <t>2024GMTXZN0926SBD</t>
  </si>
  <si>
    <t>2025GMTXZN0226SBD</t>
  </si>
  <si>
    <t>2025GMTXZN0226SCD</t>
  </si>
  <si>
    <t>2025GMTXZN0226SDD</t>
  </si>
  <si>
    <t>2025GMTXZN0318SJD</t>
  </si>
  <si>
    <t>2025GMTXZN0318SKD</t>
  </si>
  <si>
    <t>2025GMTXZN0319SFD</t>
  </si>
  <si>
    <t>2025GMTXZN0319SGD</t>
  </si>
  <si>
    <t>2025GMTXZN0319SHD</t>
  </si>
  <si>
    <t>2025GMTXZN0319SID</t>
  </si>
  <si>
    <t>2025GMTXZN0324SCD</t>
  </si>
  <si>
    <t>2025GMTXZN0324SDD</t>
  </si>
  <si>
    <t>2025GMTXZN0324SED</t>
  </si>
  <si>
    <t>2025GMTXZN0325SAD</t>
  </si>
  <si>
    <t>2025GMTXZN0325SBD</t>
  </si>
  <si>
    <t>2025GMTXZN0331SET</t>
  </si>
  <si>
    <t>2025GMTXZN0331SFT</t>
  </si>
  <si>
    <t>2025GMTXZN0331SGT</t>
  </si>
  <si>
    <t>2025GMTXZN0403SCT</t>
  </si>
  <si>
    <t>2025GMTXZN0403SDT</t>
  </si>
  <si>
    <t>2025GMTXZN0403SET</t>
  </si>
  <si>
    <t>2025GMTXZN0409SHD</t>
  </si>
  <si>
    <t>2025GMTXZN0409SID</t>
  </si>
  <si>
    <t>2025GMTXZN0409SJD</t>
  </si>
  <si>
    <t>2025GMTXZN0416SFD</t>
  </si>
  <si>
    <t>2025GMTXZN0416SGD</t>
  </si>
  <si>
    <t>2025GMTXZN0416SHD</t>
  </si>
  <si>
    <t>2025GMTXZN0417SED</t>
  </si>
  <si>
    <t>2025GMTXZN0417SFD</t>
  </si>
  <si>
    <t>2025GMTXZN0417SGD</t>
  </si>
  <si>
    <t>2025GMTXZN0418SAD</t>
  </si>
  <si>
    <t>2025GMTXZN0418SBD</t>
  </si>
  <si>
    <t>2025GMTXZN0421SAD</t>
  </si>
  <si>
    <t>2025GMTXZN0421SBD</t>
  </si>
  <si>
    <t>2025GMTXZN0421SCD</t>
  </si>
  <si>
    <t>2025GMTXZN0422SED</t>
  </si>
  <si>
    <t>2025GMTXZN0422SFD</t>
  </si>
  <si>
    <t>2025GMTXZN0422SGD</t>
  </si>
  <si>
    <t>2025GMTXZN0423SBT</t>
  </si>
  <si>
    <t>2025GMTXZN0509SAD</t>
  </si>
  <si>
    <t>2025GMTXZN0509SBD</t>
  </si>
  <si>
    <t>2025GMTXZN0512SDD</t>
  </si>
  <si>
    <t>2025GMTXZN0512SED</t>
  </si>
  <si>
    <t>2025ITGZN0513SAT</t>
  </si>
  <si>
    <t>2025GMTXZN0513SBT</t>
  </si>
  <si>
    <t>2025GMTXZN0513SDD</t>
  </si>
  <si>
    <t>2025GMTXZN0513SED</t>
  </si>
  <si>
    <t>2025GMTXZN0514SDD</t>
  </si>
  <si>
    <t>2025GMTXZN0515SAD</t>
  </si>
  <si>
    <t>SDT2025GMTXCUG0418C</t>
  </si>
  <si>
    <t>SDT2025GMTXCUG0423B</t>
  </si>
  <si>
    <t>SDT2025GMTXCUG0427A</t>
  </si>
  <si>
    <t>SDT2025GMTXCUG0428C</t>
  </si>
  <si>
    <t>SDT2025GMTXCUG0429A</t>
  </si>
  <si>
    <t>SDT2025GMTXCUG0506D</t>
  </si>
  <si>
    <t>SDT2025GMTXCUG0506E</t>
  </si>
  <si>
    <t>SDT2025GMTXCUG0512B</t>
  </si>
  <si>
    <t>SDT2025GMTXCUG0513A</t>
  </si>
  <si>
    <t>SD2025GMTXAL0424NC</t>
  </si>
  <si>
    <t>SWDXP2025GMTXAL0506NB</t>
  </si>
  <si>
    <t>SWDXP2025GMTXAL0508NG</t>
  </si>
  <si>
    <t>SDXP2025GMTXAL0513NA</t>
  </si>
  <si>
    <t>SWDP2025GMTXAL0515NA</t>
  </si>
  <si>
    <t>SWDP2025GMTXAL0515NB</t>
  </si>
  <si>
    <t>ST2025GMTXALB0516QD</t>
  </si>
  <si>
    <t>粗铜含铜(千克/13%)</t>
  </si>
  <si>
    <t>S2025GMTXCUC0507A</t>
  </si>
  <si>
    <t>30419401</t>
  </si>
  <si>
    <t>30430514</t>
  </si>
  <si>
    <t>30425297</t>
  </si>
  <si>
    <t>30425560</t>
  </si>
  <si>
    <t>磷矿石;</t>
  </si>
  <si>
    <t>30431810</t>
  </si>
  <si>
    <t>30432056</t>
  </si>
  <si>
    <t>30434489</t>
  </si>
  <si>
    <t>三元电芯;</t>
  </si>
  <si>
    <t>30434734</t>
  </si>
  <si>
    <t>元/EA</t>
  </si>
  <si>
    <t>2025/06/29</t>
  </si>
  <si>
    <t>30435283</t>
  </si>
  <si>
    <t>30435286</t>
  </si>
  <si>
    <t>石油焦(13%);</t>
  </si>
  <si>
    <t>30436934</t>
  </si>
  <si>
    <t>30443187</t>
  </si>
  <si>
    <t>30442202</t>
  </si>
  <si>
    <t>30442629</t>
  </si>
  <si>
    <t>光伏组件;光伏组件;光伏组件;光伏组件;</t>
  </si>
  <si>
    <t>30444807</t>
  </si>
  <si>
    <t>*无机化学原料*镍钴锰酸锂;</t>
  </si>
  <si>
    <t>30444705</t>
  </si>
  <si>
    <t>2025/07/29</t>
  </si>
  <si>
    <t>30445877</t>
  </si>
  <si>
    <t>30446981</t>
  </si>
  <si>
    <t>30448556</t>
  </si>
  <si>
    <t>30449448</t>
  </si>
  <si>
    <t>30449637</t>
  </si>
  <si>
    <t>30449796</t>
  </si>
  <si>
    <t>30445350</t>
  </si>
  <si>
    <t>30451521</t>
  </si>
  <si>
    <t>30451764</t>
  </si>
  <si>
    <t>30452146</t>
  </si>
  <si>
    <t>30452915</t>
  </si>
  <si>
    <t>30452919</t>
  </si>
  <si>
    <t>30453597</t>
  </si>
  <si>
    <t>2025/08/29</t>
  </si>
  <si>
    <t>30454134</t>
  </si>
  <si>
    <t>30448376</t>
  </si>
  <si>
    <t>建材</t>
  </si>
  <si>
    <t>30430972</t>
  </si>
  <si>
    <t>30453900</t>
  </si>
  <si>
    <t>2025/08/14</t>
  </si>
  <si>
    <t>30453241</t>
  </si>
  <si>
    <t>30451015</t>
  </si>
  <si>
    <t>2025/08/06</t>
  </si>
  <si>
    <t>30437498</t>
  </si>
  <si>
    <t>30445911</t>
  </si>
  <si>
    <t>2025/07/17</t>
  </si>
  <si>
    <t>30434330</t>
  </si>
  <si>
    <t>30446856</t>
  </si>
  <si>
    <t>30453631</t>
  </si>
  <si>
    <t>2025/08/13</t>
  </si>
  <si>
    <t>30450408</t>
  </si>
  <si>
    <t>30453936</t>
  </si>
  <si>
    <t>2025/07/28</t>
  </si>
  <si>
    <t>30453197</t>
  </si>
  <si>
    <t>2025/07/26</t>
  </si>
  <si>
    <t>30448306</t>
  </si>
  <si>
    <t>30449148</t>
  </si>
  <si>
    <t>30447443</t>
  </si>
  <si>
    <t>2025/07/24</t>
  </si>
  <si>
    <t>30438541</t>
  </si>
  <si>
    <t>30453195</t>
  </si>
  <si>
    <t>30451169</t>
  </si>
  <si>
    <t>2025/08/07</t>
  </si>
  <si>
    <t>30381836</t>
  </si>
  <si>
    <t>30419911</t>
  </si>
  <si>
    <t>30440445</t>
  </si>
  <si>
    <t>30450621</t>
  </si>
  <si>
    <t>30393878</t>
  </si>
  <si>
    <t>2024/10/28</t>
  </si>
  <si>
    <t>30412594</t>
  </si>
  <si>
    <t>2024/12/27</t>
  </si>
  <si>
    <t>30420968</t>
  </si>
  <si>
    <t>2025/01/28</t>
  </si>
  <si>
    <t>30429359</t>
  </si>
  <si>
    <t>30428492</t>
  </si>
  <si>
    <t>30438380</t>
  </si>
  <si>
    <t>30436802</t>
  </si>
  <si>
    <t>30443164</t>
  </si>
  <si>
    <t>30450050</t>
  </si>
  <si>
    <t>30453905</t>
  </si>
  <si>
    <t>30449150</t>
  </si>
  <si>
    <t>30449050</t>
  </si>
  <si>
    <t>30447440</t>
  </si>
  <si>
    <t>30453189</t>
  </si>
  <si>
    <t>30449151</t>
  </si>
  <si>
    <t>30429608</t>
  </si>
  <si>
    <t>30429605</t>
  </si>
  <si>
    <t>30438648</t>
  </si>
  <si>
    <t>30439967</t>
  </si>
  <si>
    <t>30434700</t>
  </si>
  <si>
    <t>30430343</t>
  </si>
  <si>
    <t>30428738</t>
  </si>
  <si>
    <t>30447442</t>
  </si>
  <si>
    <t>30445046</t>
  </si>
  <si>
    <t>30453193</t>
  </si>
  <si>
    <t>30451163</t>
  </si>
  <si>
    <t>30449149</t>
  </si>
  <si>
    <t>30449051</t>
  </si>
  <si>
    <t>30447441</t>
  </si>
  <si>
    <t>30429603</t>
  </si>
  <si>
    <t>30438647</t>
  </si>
  <si>
    <t>30447120</t>
  </si>
  <si>
    <t>30434645</t>
  </si>
  <si>
    <t>30430401</t>
  </si>
  <si>
    <t>30428735</t>
  </si>
  <si>
    <t>30451160</t>
  </si>
  <si>
    <t>30453192</t>
  </si>
  <si>
    <t>30451151</t>
  </si>
  <si>
    <t>30430382</t>
  </si>
  <si>
    <t>30448755</t>
  </si>
  <si>
    <t>30447959</t>
  </si>
  <si>
    <t>2025/07/18</t>
  </si>
  <si>
    <t>30437923</t>
  </si>
  <si>
    <t>30435845</t>
  </si>
  <si>
    <t>30424067</t>
  </si>
  <si>
    <t>30428848</t>
  </si>
  <si>
    <t>30446638</t>
  </si>
  <si>
    <t>30451192</t>
  </si>
  <si>
    <t>2025/07/07</t>
  </si>
  <si>
    <t>30448160</t>
  </si>
  <si>
    <t>30412722</t>
  </si>
  <si>
    <t>2024/12/28</t>
  </si>
  <si>
    <t>30450600</t>
  </si>
  <si>
    <t>30449724</t>
  </si>
  <si>
    <t>2025/07/02</t>
  </si>
  <si>
    <t>30453286</t>
  </si>
  <si>
    <t>30451866</t>
  </si>
  <si>
    <t>30448731</t>
  </si>
  <si>
    <t>30445054</t>
  </si>
  <si>
    <t>30445050</t>
  </si>
  <si>
    <t>30413743</t>
  </si>
  <si>
    <t>2026/03/01</t>
  </si>
  <si>
    <t>30419130</t>
  </si>
  <si>
    <t>2026/03/31</t>
  </si>
  <si>
    <t>30438117</t>
  </si>
  <si>
    <t>30441687</t>
  </si>
  <si>
    <t>30441683</t>
  </si>
  <si>
    <t>30450462</t>
  </si>
  <si>
    <t>2025/08/08</t>
  </si>
  <si>
    <t>30440716</t>
  </si>
  <si>
    <t>30449530</t>
  </si>
  <si>
    <t>30446050</t>
  </si>
  <si>
    <t>30442239</t>
  </si>
  <si>
    <t>30447383</t>
  </si>
  <si>
    <t>30445995</t>
  </si>
  <si>
    <t>30446646</t>
  </si>
  <si>
    <t>30450580</t>
  </si>
  <si>
    <t>30449961</t>
  </si>
  <si>
    <t>30453430</t>
  </si>
  <si>
    <t>30453159</t>
  </si>
  <si>
    <t>30451957</t>
  </si>
  <si>
    <t>30451895</t>
  </si>
  <si>
    <t>30425793</t>
  </si>
  <si>
    <t>30433338</t>
  </si>
  <si>
    <t>30449359</t>
  </si>
  <si>
    <t>30448307</t>
  </si>
  <si>
    <t>30439052</t>
  </si>
  <si>
    <t>30446996</t>
  </si>
  <si>
    <t>30450786</t>
  </si>
  <si>
    <t>30450679</t>
  </si>
  <si>
    <t>2025/07/23</t>
  </si>
  <si>
    <t>30412718</t>
  </si>
  <si>
    <t>30444401</t>
  </si>
  <si>
    <t>30441194</t>
  </si>
  <si>
    <t>30442192</t>
  </si>
  <si>
    <t>30446155</t>
  </si>
  <si>
    <t>30448179</t>
  </si>
  <si>
    <t>30450598</t>
  </si>
  <si>
    <t>30449723</t>
  </si>
  <si>
    <t>30453283</t>
  </si>
  <si>
    <t>30451869</t>
  </si>
  <si>
    <t>30449356</t>
  </si>
  <si>
    <t>30420880</t>
  </si>
  <si>
    <t>30429542</t>
  </si>
  <si>
    <t>30426969</t>
  </si>
  <si>
    <t>30451045</t>
  </si>
  <si>
    <t>30452617</t>
  </si>
  <si>
    <t>2025/08/12</t>
  </si>
  <si>
    <t>30417103</t>
  </si>
  <si>
    <t>30437142</t>
  </si>
  <si>
    <t>30442899</t>
  </si>
  <si>
    <t>30430133</t>
  </si>
  <si>
    <t>30451604</t>
  </si>
  <si>
    <t>30413200</t>
  </si>
  <si>
    <t>30447459</t>
  </si>
  <si>
    <t>30450610</t>
  </si>
  <si>
    <t>30449962</t>
  </si>
  <si>
    <t>30453428</t>
  </si>
  <si>
    <t>30451959</t>
  </si>
  <si>
    <t>30412597</t>
  </si>
  <si>
    <t>30447728</t>
  </si>
  <si>
    <t>30449554</t>
  </si>
  <si>
    <t>30450794</t>
  </si>
  <si>
    <t>30453510</t>
  </si>
  <si>
    <t>30451964</t>
  </si>
  <si>
    <t>30431907</t>
  </si>
  <si>
    <t>30413197</t>
  </si>
  <si>
    <t>30450615</t>
  </si>
  <si>
    <t>30453431</t>
  </si>
  <si>
    <t>30451952</t>
  </si>
  <si>
    <t>30440504</t>
  </si>
  <si>
    <t>30446386</t>
  </si>
  <si>
    <t>30450609</t>
  </si>
  <si>
    <t>30449964</t>
  </si>
  <si>
    <t>30453426</t>
  </si>
  <si>
    <t>30451961</t>
  </si>
  <si>
    <t>30449357</t>
  </si>
  <si>
    <t>30413193</t>
  </si>
  <si>
    <t>30453432</t>
  </si>
  <si>
    <t>30451944</t>
  </si>
  <si>
    <t>30412599</t>
  </si>
  <si>
    <t>30447735</t>
  </si>
  <si>
    <t>30449552</t>
  </si>
  <si>
    <t>30450798</t>
  </si>
  <si>
    <t>30451966</t>
  </si>
  <si>
    <t>30412587</t>
  </si>
  <si>
    <t>30451249</t>
  </si>
  <si>
    <t>30451969</t>
  </si>
  <si>
    <t>30412593</t>
  </si>
  <si>
    <t>30439334</t>
  </si>
  <si>
    <t>30442499</t>
  </si>
  <si>
    <t>30446170</t>
  </si>
  <si>
    <t>30449541</t>
  </si>
  <si>
    <t>30451958</t>
  </si>
  <si>
    <t>30436573</t>
  </si>
  <si>
    <t>30442901</t>
  </si>
  <si>
    <t>30446447</t>
  </si>
  <si>
    <t>30438066</t>
  </si>
  <si>
    <t>30446759</t>
  </si>
  <si>
    <t>30453917</t>
  </si>
  <si>
    <t>30451592</t>
  </si>
  <si>
    <t>2025/12/31</t>
  </si>
  <si>
    <t>30453068</t>
  </si>
  <si>
    <t>2025/08/10</t>
  </si>
  <si>
    <t>30412719</t>
  </si>
  <si>
    <t>30443056</t>
  </si>
  <si>
    <t>GMSH-JYJX-NAP20250304-04</t>
  </si>
  <si>
    <t>GMSH-JYJX-NAP20250328-02</t>
  </si>
  <si>
    <t>GMSH-JYJX-NAP20250328-03</t>
  </si>
  <si>
    <t>GMSH-JYJX-NAP2025402</t>
  </si>
  <si>
    <t>QRXJ-JZGX20250325-WLMQ</t>
  </si>
  <si>
    <t>GMSH-XH20250331</t>
  </si>
  <si>
    <t>GMSH-XH20250430</t>
  </si>
  <si>
    <t>石油树脂</t>
  </si>
  <si>
    <t>ITG2EG202503</t>
  </si>
  <si>
    <t>元/kg</t>
  </si>
  <si>
    <t>FJG250416008FA</t>
  </si>
  <si>
    <t>SITGPLF20250327</t>
  </si>
  <si>
    <t>SITGPJD20250327</t>
  </si>
  <si>
    <t>CRY250403B-1广东苏美达-北京中油北油</t>
  </si>
  <si>
    <t>CJY250508B-1</t>
  </si>
  <si>
    <t>SSHEBNTHQ20250409</t>
  </si>
  <si>
    <t>SSHEBNTHQ20250410</t>
  </si>
  <si>
    <t>SSHEBSZDH20250422</t>
  </si>
  <si>
    <t>SSHEBXD20250422</t>
  </si>
  <si>
    <t>SSHEBTY20250414</t>
  </si>
  <si>
    <t>SSHEBTY20250415</t>
  </si>
  <si>
    <t>PH66Y5MJB2502710</t>
  </si>
  <si>
    <t>SSHEBBDF20250324</t>
  </si>
  <si>
    <t>SSHEBGEWC20250422</t>
  </si>
  <si>
    <t>SSHEBHSHG20250515</t>
  </si>
  <si>
    <t>SSHEBHSSC20250423</t>
  </si>
  <si>
    <t>SSHEBZJYY20250514</t>
  </si>
  <si>
    <t>SSHEBZQ20250409</t>
  </si>
  <si>
    <t>HX-NC250408016</t>
  </si>
  <si>
    <t>SSHEBZJNB20250515</t>
  </si>
  <si>
    <t>SSHEBZZWC20250410</t>
  </si>
  <si>
    <t>SSHEBZZWC20250410-1</t>
  </si>
  <si>
    <t>SSHEBZZWC20250411</t>
  </si>
  <si>
    <t>SSHBHMA20250319</t>
  </si>
  <si>
    <t>SSHBHMA20250401</t>
  </si>
  <si>
    <t>SSHBHMA20250407</t>
  </si>
  <si>
    <t>SSHBHMA20250409</t>
  </si>
  <si>
    <t>SSHBHMA20250409-1</t>
  </si>
  <si>
    <t>SSHMACZHQ20250429</t>
  </si>
  <si>
    <t>SSHMACSL20250402</t>
  </si>
  <si>
    <t>SSHMACSL20250421</t>
  </si>
  <si>
    <t>SSHMACSL20250430</t>
  </si>
  <si>
    <t>SSHMAZMC20250410-2</t>
  </si>
  <si>
    <t>SSHMAZMC20250410</t>
  </si>
  <si>
    <t>SSHMADGHJ20250411</t>
  </si>
  <si>
    <t>SSHMAFZTC20250506</t>
  </si>
  <si>
    <t>SSHMAGZSH20250427</t>
  </si>
  <si>
    <t>SSHMAGTJA20250414</t>
  </si>
  <si>
    <t>SSHMAKDY20250421</t>
  </si>
  <si>
    <t>SSHMAKDY20250421-1</t>
  </si>
  <si>
    <t>SSHMAHZRT20250417</t>
  </si>
  <si>
    <t>SSHMAJXRY20250421</t>
  </si>
  <si>
    <t>SSHMAJXRY20250429</t>
  </si>
  <si>
    <t>SSHMAJYJQ20250417-1</t>
  </si>
  <si>
    <t>SSHMAKSWC20250429</t>
  </si>
  <si>
    <t>SSHMAFYAK20250427</t>
  </si>
  <si>
    <t>SSHMAXMDH20250410</t>
  </si>
  <si>
    <t>SSHMASZ20250428</t>
  </si>
  <si>
    <t>SSHMASZZK20250402</t>
  </si>
  <si>
    <t>SSHMASZZK20250403</t>
  </si>
  <si>
    <t>SSHMASZZK20250408</t>
  </si>
  <si>
    <t>SSHMATCXD20250417</t>
  </si>
  <si>
    <t>SSHMATCXD20250417-1</t>
  </si>
  <si>
    <t>SSHMATCXD20250418</t>
  </si>
  <si>
    <t>SSHMATCXD20250421</t>
  </si>
  <si>
    <t>SSHMATCXD20250421-1</t>
  </si>
  <si>
    <t>SSHMATCXD20250422</t>
  </si>
  <si>
    <t>SSHMATCXD20250423</t>
  </si>
  <si>
    <t>SSHMATCXD20250424</t>
  </si>
  <si>
    <t>SSHMAAHXS20250428</t>
  </si>
  <si>
    <t>SSHMAHSSC20250428</t>
  </si>
  <si>
    <t>SSHMARLYS20250429</t>
  </si>
  <si>
    <t>SSHMASB20250417</t>
  </si>
  <si>
    <t>SSHMAZHTJ202500427</t>
  </si>
  <si>
    <t>SSHMAZHTJ202500427-1</t>
  </si>
  <si>
    <t>35000032-24-MY0899-0327-5月</t>
  </si>
  <si>
    <t>SSHBZHNJY20250514</t>
  </si>
  <si>
    <t>SSHBZZK20250514</t>
  </si>
  <si>
    <t>GMQR-SH-EG240611Z02</t>
  </si>
  <si>
    <t>2024/06/11</t>
  </si>
  <si>
    <t>SITGMEGSYHG20241024</t>
  </si>
  <si>
    <t>2024/11/27</t>
  </si>
  <si>
    <t>GMSH-ZJSH2025DX-HK（3月月结）</t>
  </si>
  <si>
    <t>SITGMEGSYHG20250226</t>
  </si>
  <si>
    <t>SH-S2025PTA-HXC-03A</t>
  </si>
  <si>
    <t>TWITG2501</t>
  </si>
  <si>
    <t>TWITG2502</t>
  </si>
  <si>
    <t>ITG-KOK-PET-20250307</t>
  </si>
  <si>
    <t>GMSH-ZJSH2025DX-HK（4月月结）</t>
  </si>
  <si>
    <t>SITGMEGSYHG20250327</t>
  </si>
  <si>
    <t>SH-MRDX20250409-HK</t>
  </si>
  <si>
    <t>GMSH-HX-MEG250427G01</t>
  </si>
  <si>
    <t>TWITG2503</t>
  </si>
  <si>
    <t>TWITG2504</t>
  </si>
  <si>
    <t>ITGRXSPPTPET25ND-04</t>
  </si>
  <si>
    <t>ITG-KOK-PET-20250305</t>
  </si>
  <si>
    <t>GMSH-HX-MEG250506G01</t>
  </si>
  <si>
    <t>SH-XYWCS20250513-JTS</t>
  </si>
  <si>
    <t>SH-JXKJCS20250513-TK</t>
  </si>
  <si>
    <t>棉混纺纱</t>
  </si>
  <si>
    <t>SH-LJFS20250428</t>
  </si>
  <si>
    <t>SH-SCHJPET20250415-SFXP</t>
  </si>
  <si>
    <t>SH-RJMDX20250418-HK</t>
  </si>
  <si>
    <t>GMSH-HX-MEG250512G01</t>
  </si>
  <si>
    <t>SH-S2025PTA0408A</t>
  </si>
  <si>
    <t>IN-ITGRXS4BPET25ND-04-03-PPT</t>
  </si>
  <si>
    <t>IN-ITGRXS4BPET25ND-04-01-PPT</t>
  </si>
  <si>
    <t>IN-ITGRXS4BPET25ND-04-02-PPT</t>
  </si>
  <si>
    <t>IN-ITGRXS4BPET25ND-04-04-PPT</t>
  </si>
  <si>
    <t>SH-RLYSPET20250214-SFXP</t>
  </si>
  <si>
    <t>SITGMEGZZJT20250427</t>
  </si>
  <si>
    <t>SITGMEGSCMM20250427</t>
  </si>
  <si>
    <t>SITGMEGJQHG20250427</t>
  </si>
  <si>
    <t>SH-XSXDX2025428-YJ</t>
  </si>
  <si>
    <t>SITGMEGSYHG20250427</t>
  </si>
  <si>
    <t>SH-JTDX20250509-CD</t>
  </si>
  <si>
    <t>SH-S2025PTA0417B</t>
  </si>
  <si>
    <t>SH-SQDX20250514-YD</t>
  </si>
  <si>
    <t>ITGR-YY-MEG-20250506</t>
  </si>
  <si>
    <t>SH-S2025PTA0422A</t>
  </si>
  <si>
    <t>ASFXGMSH202505B</t>
  </si>
  <si>
    <t>ASFXGMSH202505E</t>
  </si>
  <si>
    <t>ASFXGMSH202505A</t>
  </si>
  <si>
    <t>ASFXGMSH202505D</t>
  </si>
  <si>
    <t>ASFXGMSH202505C</t>
  </si>
  <si>
    <t>ASFXGMSH202505F</t>
  </si>
  <si>
    <t>SITGRRFZP250331-2</t>
  </si>
  <si>
    <t>SITGRRFZP250331</t>
  </si>
  <si>
    <t>XMGM-JAZH-20250402-3</t>
  </si>
  <si>
    <t>XMGM-JAZH-20250509</t>
  </si>
  <si>
    <t>SH-XSXDX20250512-YJ</t>
  </si>
  <si>
    <t>SH-XSXDX20250513-YJ</t>
  </si>
  <si>
    <t>SH-CHDX20250430-CD</t>
  </si>
  <si>
    <t>GMSH-ZJSH2025DX-HK（5月月结）</t>
  </si>
  <si>
    <t>SH-ZJYDPET20250409-YSP</t>
  </si>
  <si>
    <t>SH-HCSHPET20250311-SFXP</t>
  </si>
  <si>
    <t>SH-HCSHPET20250312-SFXP</t>
  </si>
  <si>
    <t>SH-HCSHPET20250313-SFXP</t>
  </si>
  <si>
    <t>SH-HCSHPET20250324-SFXP</t>
  </si>
  <si>
    <t>SH-HCSHPET20250328-SFXP</t>
  </si>
  <si>
    <t>SH-HCSHPET20250411-SFXP</t>
  </si>
  <si>
    <t>SH-HCSHPET20250411-2-SFXP</t>
  </si>
  <si>
    <t>SH-HCSHPET20250414-SFXP</t>
  </si>
  <si>
    <t>SH-HYDX20250428-CD-2</t>
  </si>
  <si>
    <t>SH-HYDX20250428-CD-1</t>
  </si>
  <si>
    <t>SH-HRBYPET20250409-DHP</t>
  </si>
  <si>
    <t>SH-HSPET20250409-SFXP</t>
  </si>
  <si>
    <t>SH-RCJPET20250409-YSP</t>
  </si>
  <si>
    <t>SH-YDSDX20250429-CD</t>
  </si>
  <si>
    <t>SH-TSJ20250507-CD</t>
  </si>
  <si>
    <t>SH-LTDX20250509-CD</t>
  </si>
  <si>
    <t>SH-HLDX20250507-CD</t>
  </si>
  <si>
    <t>SH-NBYHPET20250512-YSP</t>
  </si>
  <si>
    <t>SH-PPXCLPET20250408-YSP</t>
  </si>
  <si>
    <t>SH-JXKJCS20250402-HTCB</t>
  </si>
  <si>
    <t>SH-HSDX20250508-CD-2</t>
  </si>
  <si>
    <t>SH-HSDX20250508-CD-1</t>
  </si>
  <si>
    <t>SH-BNPET20250409-YSP</t>
  </si>
  <si>
    <t>SH-FSGPET20250428-YSP</t>
  </si>
  <si>
    <t>SH-FSGPET20250506-YSP</t>
  </si>
  <si>
    <t>SH-QDMYPET20250408-DHP</t>
  </si>
  <si>
    <t>YSW01-25XD0422</t>
  </si>
  <si>
    <t>YSW01-25XD0423</t>
  </si>
  <si>
    <t>YSW01-25XD0424</t>
  </si>
  <si>
    <t>302-25TLD0325</t>
  </si>
  <si>
    <t>ITG-PTF-PET-20250418</t>
  </si>
  <si>
    <t>ITG-PTF-PET-20250422</t>
  </si>
  <si>
    <t>KCT-ITG-250421A</t>
  </si>
  <si>
    <t>KCT-ITG-250421B</t>
  </si>
  <si>
    <t>25PET3267-ITG</t>
  </si>
  <si>
    <t>YSH891-ITG-01</t>
  </si>
  <si>
    <t>YSH891-ITG-02</t>
  </si>
  <si>
    <t>ITGRXSPA250407</t>
  </si>
  <si>
    <t>SITGRRFZP250401</t>
  </si>
  <si>
    <t>SITGRRFZP250401-2</t>
  </si>
  <si>
    <t>SITGRRFZP250402</t>
  </si>
  <si>
    <t>SITGRRFZP250402-2</t>
  </si>
  <si>
    <t>SH-FYDX20250403-SFX</t>
  </si>
  <si>
    <t>SH-FYDX20250415-SFX</t>
  </si>
  <si>
    <t>SH-DFDX20250513-YJ</t>
  </si>
  <si>
    <t>SH-BQSDX20250513-YJ</t>
  </si>
  <si>
    <t>SITGMEGRLYS20250509</t>
  </si>
  <si>
    <t>SH-FYDX20250416-SFX</t>
  </si>
  <si>
    <t>SH-JTDX20250320-CD1</t>
  </si>
  <si>
    <t>SH-JTDX20250320-CD2</t>
  </si>
  <si>
    <t>SH-FYDX20250507-HK</t>
  </si>
  <si>
    <t>IN-ITGRXS4BPET25ND-05-01-PPT</t>
  </si>
  <si>
    <t>IN-ITGRXS4BPET25ND-05-02-PPT</t>
  </si>
  <si>
    <t>IN-ITGRXS4BPET25ND-05-03-PPT</t>
  </si>
  <si>
    <t>IN-ITGRXS4BPET25ND-05-04-PPT</t>
  </si>
  <si>
    <t>KCT-ITG-250425B</t>
  </si>
  <si>
    <t>KCT-ITG-250425C</t>
  </si>
  <si>
    <t>KCT-ITG-250425A</t>
  </si>
  <si>
    <t>KCT-ITG-250429</t>
  </si>
  <si>
    <t>IN-ITGRXS4BPET25ND-05-05-GB</t>
  </si>
  <si>
    <t>SITGRRFZP250424</t>
  </si>
  <si>
    <t>SITGRRFZP250425-2</t>
  </si>
  <si>
    <t>SITGRRFZP250425</t>
  </si>
  <si>
    <t>SH-XYWCS20250425-JTS</t>
  </si>
  <si>
    <t>SH-FYDX20250428-XT</t>
  </si>
  <si>
    <t>SH-JXKJCS20250425-HYHX</t>
  </si>
  <si>
    <t>SH-JXKJCS20250425-HTCB</t>
  </si>
  <si>
    <t>SH-JXKJCS20250426-HYHX</t>
  </si>
  <si>
    <t>SH-XSLCS20250427-JTS</t>
  </si>
  <si>
    <t>SH-XSLCS20250509-JTS</t>
  </si>
  <si>
    <t>SH-MYXPET20250512-HJP</t>
  </si>
  <si>
    <t>SITGRRFZP250427</t>
  </si>
  <si>
    <t>SITGRRFZP250427-3</t>
  </si>
  <si>
    <t>SITGRRFZP250427-2</t>
  </si>
  <si>
    <t>SITGRRFZP250428-3</t>
  </si>
  <si>
    <t>SITGRRFZP250428</t>
  </si>
  <si>
    <t>SITGRRFZP250428-2</t>
  </si>
  <si>
    <t>SH-ZJYDPET20250409-2-YSP</t>
  </si>
  <si>
    <t>SH-RLYSPET2025A-SFXP-5月</t>
  </si>
  <si>
    <t>SH-JYPET20250509-SFXP</t>
  </si>
  <si>
    <t>SH-DHPET20250508-SFXP</t>
  </si>
  <si>
    <t>SH-PYTPET20250508-SFXP</t>
  </si>
  <si>
    <t>SH-HKSPET20250512-YSP</t>
  </si>
  <si>
    <t>SH-WCJYPET20250513-SFXP</t>
  </si>
  <si>
    <t>SH-WCJYPET20250513-2-SFXP</t>
  </si>
  <si>
    <t>SH-JWNPET20250313-DHP</t>
  </si>
  <si>
    <t>SH-ZJZYPET20250425-DHP</t>
  </si>
  <si>
    <t>SH-GDGRPET20250311-DHP</t>
  </si>
  <si>
    <t>SH-FSGPET20250416-SFXP</t>
  </si>
  <si>
    <t>SH-FSGPET20250416-YSP</t>
  </si>
  <si>
    <t>SH-FSGPET2025042802-YSP</t>
  </si>
  <si>
    <t>SH-FSGPET20250429-YSP</t>
  </si>
  <si>
    <t>SH-CZSSPET20250423-DHP</t>
  </si>
  <si>
    <t>SH-QDMYPET20250408-DHP-1</t>
  </si>
  <si>
    <t>SH-QDMYPET20250408-YSP-1</t>
  </si>
  <si>
    <t>SH-AHBTPET20250507-SFXP</t>
  </si>
  <si>
    <t>ITG-PTF-PET-20250423</t>
  </si>
  <si>
    <t>DPL-ITG-250508</t>
  </si>
  <si>
    <t>SH-JXKJCS20250509-HYHX</t>
  </si>
  <si>
    <t>SITGRRFZP250513-4</t>
  </si>
  <si>
    <t>SITGRRFZP250513-5</t>
  </si>
  <si>
    <t>SITGRRFZP250513-6</t>
  </si>
  <si>
    <t>SITGRRFZP250513</t>
  </si>
  <si>
    <t>SITGRRFZP250513-2</t>
  </si>
  <si>
    <t>SITGRRFZP250513-3</t>
  </si>
  <si>
    <t>SITGRRFZP250513-7</t>
  </si>
  <si>
    <t>SH-RHMYCS20250513-JT</t>
  </si>
  <si>
    <t>SH-RHMYCS20250515-JT</t>
  </si>
  <si>
    <t>SH-XYWCS20250515-HT</t>
  </si>
  <si>
    <t>SH-YBCS20250514-JTS</t>
  </si>
  <si>
    <t>SH-CSXYWCS2024514-JTS</t>
  </si>
  <si>
    <t>SH-HJCS20250514-JT</t>
  </si>
  <si>
    <t>SH-HWCS20250514-JTS</t>
  </si>
  <si>
    <t>SH-JWNPET20250512-DHP</t>
  </si>
  <si>
    <t>SH-BNPET20250421-SFXP</t>
  </si>
  <si>
    <t>SH-FSGPET20250422-YSP</t>
  </si>
  <si>
    <t>SH-FSGPET20250514-SFXP</t>
  </si>
  <si>
    <t>SH-FSGPET20250514-YSP</t>
  </si>
  <si>
    <t>SH-AHBTPET20250507-DHP</t>
  </si>
  <si>
    <t>SH-HHQP20250509</t>
  </si>
  <si>
    <t>SH-PYTPET20250310-DHP</t>
  </si>
  <si>
    <t>SH-PYTPET20250310-YSP</t>
  </si>
  <si>
    <t>25PET3264 265 266-ITG</t>
  </si>
  <si>
    <t>SBZZCSY20250325</t>
  </si>
  <si>
    <t>X2025PTA0507-GM-MC</t>
  </si>
  <si>
    <t>SBZCQTA20250328</t>
  </si>
  <si>
    <t>ITG-CQJT20250305</t>
  </si>
  <si>
    <t>ITG-CQJM20250325</t>
  </si>
  <si>
    <t>SEBZZWC20250313-2</t>
  </si>
  <si>
    <t>X2025PF-GMHG-ZJSH-2505</t>
  </si>
  <si>
    <t>SITGMAZQSY20250508</t>
  </si>
  <si>
    <t>SEBZJZQ20250507</t>
  </si>
  <si>
    <t>SBZZJZQ20250403</t>
  </si>
  <si>
    <t>SEBZJYY20250514</t>
  </si>
  <si>
    <t>SEBYAZB20250424</t>
  </si>
  <si>
    <t>X2025PF0512A</t>
  </si>
  <si>
    <t>X2025PF0509B</t>
  </si>
  <si>
    <t>SITGMAZJSB20250508</t>
  </si>
  <si>
    <t>SPET20250408RC</t>
  </si>
  <si>
    <t>SITGMARLYS20250507</t>
  </si>
  <si>
    <t>SITGMAMRSH20250514</t>
  </si>
  <si>
    <t>SITGMAMRSH20250407</t>
  </si>
  <si>
    <t>X2025PR0422B</t>
  </si>
  <si>
    <t>SITGMAZJHX20250317</t>
  </si>
  <si>
    <t>X2025FDY0513B-HSSC</t>
  </si>
  <si>
    <t>X2025FDY0513A-HSSC</t>
  </si>
  <si>
    <t>X2025FDY0512A-HSSC</t>
  </si>
  <si>
    <t>SEBHSSC20250416</t>
  </si>
  <si>
    <t>SITGMAHSHG20250513</t>
  </si>
  <si>
    <t>SITGMAHSHG20250414</t>
  </si>
  <si>
    <t>SITGMAHSHG20250327</t>
  </si>
  <si>
    <t>X2025PET0403H</t>
  </si>
  <si>
    <t>SPET20250403HC-2</t>
  </si>
  <si>
    <t>SEBGNWC20250428-1</t>
  </si>
  <si>
    <t>SEBGNWC20250428</t>
  </si>
  <si>
    <t>X2025PR0506A</t>
  </si>
  <si>
    <t>X2025PET0512F</t>
  </si>
  <si>
    <t>X2025PET0430A</t>
  </si>
  <si>
    <t>SBZAHXS20250421-2</t>
  </si>
  <si>
    <t>SBZAHXS20250421-1</t>
  </si>
  <si>
    <t>SEBYDSY20250427</t>
  </si>
  <si>
    <t>SPET20250512YDNH</t>
  </si>
  <si>
    <t>X2025PTA0513-GM-YF</t>
  </si>
  <si>
    <t>X2025PTA0429A</t>
  </si>
  <si>
    <t>S2025PTA-DMC-0514A</t>
  </si>
  <si>
    <t>S2025PTA-DMC-0427A</t>
  </si>
  <si>
    <t>SEBYBTY20250508</t>
  </si>
  <si>
    <t>SEBYBTY20250507</t>
  </si>
  <si>
    <t>SEBYBTY20250410</t>
  </si>
  <si>
    <t>SEBZDYQSL20250415</t>
  </si>
  <si>
    <t>SEBZDYQ20250324</t>
  </si>
  <si>
    <t>SBZZDHNXT20250402</t>
  </si>
  <si>
    <t>SBZZDHN20250325</t>
  </si>
  <si>
    <t>SBZZDHN20250228</t>
  </si>
  <si>
    <t>SEBWXXDHG20250512</t>
  </si>
  <si>
    <t>X2025PET0430C</t>
  </si>
  <si>
    <t>SEBWXDR20250507-3</t>
  </si>
  <si>
    <t>SEBWXDR20250507-2</t>
  </si>
  <si>
    <t>SEBWXDR20250507-1</t>
  </si>
  <si>
    <t>SEBWXDR20250507</t>
  </si>
  <si>
    <t>SEBWXDR20250428</t>
  </si>
  <si>
    <t>SEBWXDR20250422</t>
  </si>
  <si>
    <t>SEBWXDR20250421</t>
  </si>
  <si>
    <t>SEBWXDR20250416</t>
  </si>
  <si>
    <t>SEBWXDR20250415-1</t>
  </si>
  <si>
    <t>SEBWXDR20250410-2</t>
  </si>
  <si>
    <t>SEBWXDR20250402</t>
  </si>
  <si>
    <t>SEBWXDR20250328</t>
  </si>
  <si>
    <t>XMGM25WXHQ0415-01</t>
  </si>
  <si>
    <t>X2025PTA0506C-WK</t>
  </si>
  <si>
    <t>X2025PTA0506B-WK</t>
  </si>
  <si>
    <t>SGMJSB20250507ZY</t>
  </si>
  <si>
    <t>SGMJSB20250506ZT</t>
  </si>
  <si>
    <t>SGMJSB20250417-2ZY</t>
  </si>
  <si>
    <t>SGMJSB20250417-1ZY</t>
  </si>
  <si>
    <t>ITG-TJHL20250408</t>
  </si>
  <si>
    <t>X2025PR0513A</t>
  </si>
  <si>
    <t>SITGMASZZK20250415</t>
  </si>
  <si>
    <t>SBZSZJX20250417</t>
  </si>
  <si>
    <t>X2025PF0514B</t>
  </si>
  <si>
    <t>X2025PF0514A</t>
  </si>
  <si>
    <t>SEBCYHY20250313</t>
  </si>
  <si>
    <t>SBZSSYH20250411</t>
  </si>
  <si>
    <t>X2025PR0506B</t>
  </si>
  <si>
    <t>SITGMASQZB20250326</t>
  </si>
  <si>
    <t>SITGMAZTJM20250514</t>
  </si>
  <si>
    <t>X2025PR0513D</t>
  </si>
  <si>
    <t>SEBSHLY20250515</t>
  </si>
  <si>
    <t>SEBSHLY20250513</t>
  </si>
  <si>
    <t>SEBSHLY20250424</t>
  </si>
  <si>
    <t>SEBSHLY20250422</t>
  </si>
  <si>
    <t>SEBSHLY20250421</t>
  </si>
  <si>
    <t>SEBSHLY20250416-3</t>
  </si>
  <si>
    <t>SEBSHLY20250416-2</t>
  </si>
  <si>
    <t>SEBSHLY20250416-1</t>
  </si>
  <si>
    <t>SEBSHHR20250422</t>
  </si>
  <si>
    <t>SEBSHHR20250416</t>
  </si>
  <si>
    <t>ITG-SXFC20250226</t>
  </si>
  <si>
    <t>ITG-SDSJ20250415</t>
  </si>
  <si>
    <t>SGMRS20241210-2</t>
  </si>
  <si>
    <t>ITG-XLJ20250427</t>
  </si>
  <si>
    <t>ITG-XLJ20250409-1</t>
  </si>
  <si>
    <t>ITG-XLJ20250409</t>
  </si>
  <si>
    <t>ITG-XLJ20250408-1</t>
  </si>
  <si>
    <t>ITG-XLJ202504010</t>
  </si>
  <si>
    <t>X2025PTA0512-GM-XY</t>
  </si>
  <si>
    <t>X2025PTA0509-GM-XY</t>
  </si>
  <si>
    <t>SITGPTATHXJ20250513</t>
  </si>
  <si>
    <t>X2025PTA0424-GM-RYY</t>
  </si>
  <si>
    <t>X2025PET0328L</t>
  </si>
  <si>
    <t>SITGPTALT20250513</t>
  </si>
  <si>
    <t>SGMXMJX20250430-1</t>
  </si>
  <si>
    <t>SGMXMJX20250428-1</t>
  </si>
  <si>
    <t>SGMXMJX20250428</t>
  </si>
  <si>
    <t>SGMXMJX20250418</t>
  </si>
  <si>
    <t>SGMXMJX20250416</t>
  </si>
  <si>
    <t>SGMXMJX20250415</t>
  </si>
  <si>
    <t>X2025PTA0507-GM-JF</t>
  </si>
  <si>
    <t>ITG-JYS20250506</t>
  </si>
  <si>
    <t>ITG-JYS20250430</t>
  </si>
  <si>
    <t>X2025PTA0428-GMHG-JHF</t>
  </si>
  <si>
    <t>ITG-XMHYHY20250508</t>
  </si>
  <si>
    <t>SPET20250513HQWL</t>
  </si>
  <si>
    <t>X2025PR0506C</t>
  </si>
  <si>
    <t>X2025PR0423A</t>
  </si>
  <si>
    <t>SPET20250410JD</t>
  </si>
  <si>
    <t>SPET20250403JD-2</t>
  </si>
  <si>
    <t>SEBNBSH20250507</t>
  </si>
  <si>
    <t>X2025PTA0509D-GM-LS</t>
  </si>
  <si>
    <t>X2025PTA0509C-GM-LS</t>
  </si>
  <si>
    <t>X2025PTA0509B-GM-LS</t>
  </si>
  <si>
    <t>X2025PTA0509A-GM-LS</t>
  </si>
  <si>
    <t>X2025PTA0425A</t>
  </si>
  <si>
    <t>SEBHTTC20250507-2</t>
  </si>
  <si>
    <t>SEBHTTC20250507-1</t>
  </si>
  <si>
    <t>SITGMAFYAK20250509</t>
  </si>
  <si>
    <t>X2025PET0407B</t>
  </si>
  <si>
    <t>SGMDS20250509B</t>
  </si>
  <si>
    <t>X2025PR0410C</t>
  </si>
  <si>
    <t>X2025PR0410B</t>
  </si>
  <si>
    <t>X2025PR0410A</t>
  </si>
  <si>
    <t>X2025PR0409F</t>
  </si>
  <si>
    <t>X2025PR0409E</t>
  </si>
  <si>
    <t>SEBKSWC20250429</t>
  </si>
  <si>
    <t>SITGMAJYJQ20250514</t>
  </si>
  <si>
    <t>SBZJYJQ20250429</t>
  </si>
  <si>
    <t>X2025PET0512C</t>
  </si>
  <si>
    <t>X2025PET0512B</t>
  </si>
  <si>
    <t>X2025PET0508B</t>
  </si>
  <si>
    <t>ITG-JSXL20250317</t>
  </si>
  <si>
    <t>ITG-LHLQ20250113</t>
  </si>
  <si>
    <t>S2025PTA-HY-0514B</t>
  </si>
  <si>
    <t>A2025PTA0514B</t>
  </si>
  <si>
    <t>A2025PTA0428B</t>
  </si>
  <si>
    <t>SITGPTAJXSM20250507-3</t>
  </si>
  <si>
    <t>SITGPTAJXSM20250507-2</t>
  </si>
  <si>
    <t>SEBJLHQ20250312-1</t>
  </si>
  <si>
    <t>SEBJLHQ20250312</t>
  </si>
  <si>
    <t>SEBJLHQNB20250514</t>
  </si>
  <si>
    <t>X2025PTA0401A</t>
  </si>
  <si>
    <t>HLNHZRJ20250508-02</t>
  </si>
  <si>
    <t>HLNHZRJ20250508-01</t>
  </si>
  <si>
    <t>ITG-HBJCH20250415</t>
  </si>
  <si>
    <t>90#  沥青</t>
  </si>
  <si>
    <t>ITG-HBJC20250226</t>
  </si>
  <si>
    <t>X2025PET0430D</t>
  </si>
  <si>
    <t>X2025PET0429A</t>
  </si>
  <si>
    <t>X2025PET0214-04</t>
  </si>
  <si>
    <t>X2025PET0512A</t>
  </si>
  <si>
    <t>X2025PET0327A</t>
  </si>
  <si>
    <t>X2025PET0424B</t>
  </si>
  <si>
    <t>X2025PET0423C</t>
  </si>
  <si>
    <t>X2025PET0415C</t>
  </si>
  <si>
    <t>X2025PET0113-05</t>
  </si>
  <si>
    <t>X2025PR0513C</t>
  </si>
  <si>
    <t>X2025PF-GMHG-JCGJ-2505</t>
  </si>
  <si>
    <t>X2025PET0514A</t>
  </si>
  <si>
    <t>X2025PET0512E</t>
  </si>
  <si>
    <t>X2025PET0512D</t>
  </si>
  <si>
    <t>X2025PF0512B</t>
  </si>
  <si>
    <t>X2025PTA0429B</t>
  </si>
  <si>
    <t>SBZHSGMZX20250508</t>
  </si>
  <si>
    <t>X2025PET0403R</t>
  </si>
  <si>
    <t>SPET20250403HNLS-2</t>
  </si>
  <si>
    <t>SPET20250403HNLS-1</t>
  </si>
  <si>
    <t>SITGEBGYTZ2025514</t>
  </si>
  <si>
    <t>SITGMAGTJA20250515-2</t>
  </si>
  <si>
    <t>SITGMAGTJA20250515</t>
  </si>
  <si>
    <t>X2025PR0512A</t>
  </si>
  <si>
    <t>X2025PTA0507B-GMHG-FB</t>
  </si>
  <si>
    <t>X2025PTA0507A-GMHG-FB</t>
  </si>
  <si>
    <t>SITGMAHHN20250408-2</t>
  </si>
  <si>
    <t>SITGMAHHN20250408-1</t>
  </si>
  <si>
    <t>SITGMADGJF20250409</t>
  </si>
  <si>
    <t>ITG-DLBL20250226</t>
  </si>
  <si>
    <t>X2025PR0423B</t>
  </si>
  <si>
    <t>X2025PR0513B</t>
  </si>
  <si>
    <t>X2025PR0409D</t>
  </si>
  <si>
    <t>X2025PET0425G</t>
  </si>
  <si>
    <t>X2025PET0407C</t>
  </si>
  <si>
    <t>ITG-ZWZH20250411</t>
  </si>
  <si>
    <t>ITG-QXP20250513</t>
  </si>
  <si>
    <t>表一：各部门期货、电子盘在手情况表</t>
  </si>
  <si>
    <t>期末日期：2025-5-16</t>
  </si>
  <si>
    <t>数量单位：吨</t>
  </si>
  <si>
    <t>价格</t>
  </si>
  <si>
    <t>双边锁定交易所</t>
  </si>
  <si>
    <t>期现套保</t>
  </si>
  <si>
    <t>总持仓</t>
  </si>
  <si>
    <t>备注（限额或限量)</t>
  </si>
  <si>
    <t>2025年期现套限量</t>
  </si>
  <si>
    <t>上一期数据</t>
  </si>
  <si>
    <t>增减</t>
  </si>
  <si>
    <t>增减幅度</t>
  </si>
  <si>
    <t>金额</t>
  </si>
  <si>
    <t>浮动盈亏</t>
  </si>
  <si>
    <t>总金额</t>
  </si>
  <si>
    <t>万吨</t>
  </si>
  <si>
    <t>铁矿集群</t>
  </si>
  <si>
    <t>TSI</t>
  </si>
  <si>
    <t>铁矿石</t>
  </si>
  <si>
    <t>铁矿石期权</t>
  </si>
  <si>
    <t>小计</t>
  </si>
  <si>
    <t>螺纹钢期权</t>
  </si>
  <si>
    <t>热轧卷板期权</t>
  </si>
  <si>
    <t xml:space="preserve"> </t>
  </si>
  <si>
    <t>短纤-加工费</t>
  </si>
  <si>
    <t>瓶片-加工费</t>
  </si>
  <si>
    <t>原油</t>
  </si>
  <si>
    <t>烧碱</t>
  </si>
  <si>
    <t>PX</t>
  </si>
  <si>
    <t>聚氯乙烯-期权</t>
  </si>
  <si>
    <t>聚丙烯-期权</t>
  </si>
  <si>
    <t>聚乙烯</t>
  </si>
  <si>
    <t>沥青</t>
  </si>
  <si>
    <t>沥青-期权</t>
  </si>
  <si>
    <t>丙烷</t>
  </si>
  <si>
    <t>FFA</t>
  </si>
  <si>
    <t>乙二醇-期权</t>
  </si>
  <si>
    <t>苯乙烯-期权</t>
  </si>
  <si>
    <t>甲醇期权</t>
  </si>
  <si>
    <t>液化石油气</t>
  </si>
  <si>
    <t>PTA-期权</t>
  </si>
  <si>
    <t>冶金焦炭</t>
  </si>
  <si>
    <t xml:space="preserve">  </t>
  </si>
  <si>
    <t>国贸纺织</t>
  </si>
  <si>
    <t>一号棉花</t>
  </si>
  <si>
    <t>棉花期权</t>
  </si>
  <si>
    <t>美棉</t>
  </si>
  <si>
    <t>可以用手数*22.68</t>
  </si>
  <si>
    <t>棉纱-跨品种套保</t>
  </si>
  <si>
    <t>切片-跨品种套保</t>
  </si>
  <si>
    <t>短纤-期权</t>
  </si>
  <si>
    <t>PTA期权</t>
  </si>
  <si>
    <t>菜籽粕</t>
  </si>
  <si>
    <t>菜籽粕-期权</t>
  </si>
  <si>
    <t>玉米-期权</t>
  </si>
  <si>
    <t>玉米淀粉</t>
  </si>
  <si>
    <t>棕榈油</t>
  </si>
  <si>
    <t>豆油</t>
  </si>
  <si>
    <t>CBOT大豆</t>
  </si>
  <si>
    <t>大豆</t>
  </si>
  <si>
    <t>蒲式耳=27.1公斤，110万吨，套利10万吨</t>
  </si>
  <si>
    <t>尿素</t>
  </si>
  <si>
    <t>天然橡胶</t>
  </si>
  <si>
    <t>国贸海运</t>
  </si>
  <si>
    <t>运费</t>
  </si>
  <si>
    <t>180天</t>
  </si>
  <si>
    <t>漂针浆</t>
  </si>
  <si>
    <t>铜-LME</t>
  </si>
  <si>
    <t>锰硅</t>
  </si>
  <si>
    <t>硅铁</t>
  </si>
  <si>
    <t>工业硅</t>
  </si>
  <si>
    <t>多晶硅</t>
  </si>
  <si>
    <t>工业硅-期权</t>
  </si>
  <si>
    <t>黄金</t>
  </si>
  <si>
    <t>0.5吨</t>
  </si>
  <si>
    <t>白银</t>
  </si>
  <si>
    <t>40吨</t>
  </si>
  <si>
    <t>氧化铝</t>
  </si>
  <si>
    <t>锌</t>
  </si>
  <si>
    <t>铅</t>
  </si>
  <si>
    <t>碳排放-境内</t>
  </si>
  <si>
    <t>1000万元</t>
  </si>
  <si>
    <t>碳排放-境外</t>
  </si>
  <si>
    <t>不锈钢</t>
  </si>
  <si>
    <t>新能源供应链</t>
  </si>
  <si>
    <t>4500吨/5亿元</t>
  </si>
  <si>
    <t>股份合计</t>
  </si>
  <si>
    <t>表二：期货在手曲线</t>
  </si>
  <si>
    <t>表三：集团外汇套利在手情况</t>
  </si>
  <si>
    <t>在手金额（亿美元）</t>
  </si>
  <si>
    <t>买CNY，卖CNH</t>
  </si>
  <si>
    <t>买CNY，卖CNY</t>
  </si>
  <si>
    <t>总计</t>
  </si>
  <si>
    <t>一、逾期应收账款明细</t>
  </si>
  <si>
    <t>注：数据来源南北系统结算系统及结算人员汇报</t>
  </si>
  <si>
    <t>期末日期：2025年5月16日</t>
  </si>
  <si>
    <t>单位：人民币 元</t>
  </si>
  <si>
    <t>结算客户</t>
  </si>
  <si>
    <t>委托客户</t>
  </si>
  <si>
    <t>已到账未核销金额</t>
  </si>
  <si>
    <t>外部逾期
（剔除集团内部逾期）</t>
  </si>
  <si>
    <t>备注
（外部逾期主要客户及金额）</t>
  </si>
  <si>
    <t>0-30天逾期金额</t>
  </si>
  <si>
    <t>31-60天逾期金额</t>
  </si>
  <si>
    <t>61-90天逾期金额</t>
  </si>
  <si>
    <t>91天以上逾期金额</t>
  </si>
  <si>
    <t>国贸泰达</t>
  </si>
  <si>
    <t>关务物流部</t>
  </si>
  <si>
    <t>彬行物流（厦门）有限公司</t>
  </si>
  <si>
    <t>已开票此客户两个月结算一次</t>
  </si>
  <si>
    <t>东方海外物流（中国）有限公司厦门分公司</t>
  </si>
  <si>
    <t>本月付</t>
  </si>
  <si>
    <t>福建省青凯金属制品有限公司</t>
  </si>
  <si>
    <t>这个月开票结算</t>
  </si>
  <si>
    <t>厦门广傲翔物流有限公司</t>
  </si>
  <si>
    <t>漳州万晖洁具有限公司</t>
  </si>
  <si>
    <t>已开票此客户季度结算</t>
  </si>
  <si>
    <t>厦门港兴国际货运代理有限公司</t>
  </si>
  <si>
    <t>厦门三林行国际货运代理有限公司</t>
  </si>
  <si>
    <t>这个月到账结算此客户两个月结算一次</t>
  </si>
  <si>
    <t>已开票这个月结算</t>
  </si>
  <si>
    <t>厦门联顺成物流有限公司</t>
  </si>
  <si>
    <t>南缔（厦门）贸易有限公司</t>
  </si>
  <si>
    <t>厦门中远海运集装箱运输有限公司</t>
  </si>
  <si>
    <t>泛成国际货运有限公司厦门分公司</t>
  </si>
  <si>
    <t>厦门国贸纸业有限公司-出口一组</t>
  </si>
  <si>
    <t>码头费待退</t>
  </si>
  <si>
    <t>宝达投资(香港)有限公司</t>
  </si>
  <si>
    <t>厦门厦钨新能源材料股份有限公司</t>
  </si>
  <si>
    <t>厦门华翌工艺品有限公司</t>
  </si>
  <si>
    <t>优力（宁波）供应链管理有限公司</t>
  </si>
  <si>
    <t>海硕国际货运（上海）有限公司厦门分公司</t>
  </si>
  <si>
    <t>厦门国贸泰达物流有限公司-业务开发组</t>
  </si>
  <si>
    <t>厦门远达国际货运代理有限公司</t>
  </si>
  <si>
    <t>厦门旭达国际货运代理有限公司</t>
  </si>
  <si>
    <t>厦门市金丰厚创新贸易有限公司</t>
  </si>
  <si>
    <t>客户申请减免中</t>
  </si>
  <si>
    <t>珠海市维佳联运国际货运代理有限公司厦门分公司</t>
  </si>
  <si>
    <t>已催款</t>
  </si>
  <si>
    <t>九玖通国际货运（厦门）有限公司</t>
  </si>
  <si>
    <t>厦门国贸报关行有限公司</t>
  </si>
  <si>
    <t>厦门国贸物流有限公司-保税部</t>
  </si>
  <si>
    <t>开票中</t>
  </si>
  <si>
    <t>厦门国贸物流有限公司-仓储部</t>
  </si>
  <si>
    <t>厦门市盟鹏汽车零件有限公司</t>
  </si>
  <si>
    <t>码头补录这个月开票结算</t>
  </si>
  <si>
    <t>厦门旭盈物流股份有限公司</t>
  </si>
  <si>
    <t>厦门市大涵物流有限公司</t>
  </si>
  <si>
    <t>凌越隆（厦门）塑料有限公司</t>
  </si>
  <si>
    <t>青岛德玛国际物流有限公司厦门分公司</t>
  </si>
  <si>
    <t>晋江市华丽供应链管理有限公司</t>
  </si>
  <si>
    <t>厦门国贸物流有限公司</t>
  </si>
  <si>
    <t>福建全力供应链管理有限公司</t>
  </si>
  <si>
    <t>厦门亿利威日用品有限公司</t>
  </si>
  <si>
    <t>体现成本</t>
  </si>
  <si>
    <t>厦门莆佳供应链管理有限公司</t>
  </si>
  <si>
    <t>码头退费这个月开票结算</t>
  </si>
  <si>
    <t>厦门嘉功物流有限公司</t>
  </si>
  <si>
    <t>暂无业务留着抵扣</t>
  </si>
  <si>
    <t>佰瑞恩（厦门）国际物流有限公司</t>
  </si>
  <si>
    <t>上海嘉豪运国际物流有限公司</t>
  </si>
  <si>
    <t>厦门市立方艺品有限公司</t>
  </si>
  <si>
    <t>富世华建筑产品（厦门）有限公司</t>
  </si>
  <si>
    <t>码头退费这个月结算</t>
  </si>
  <si>
    <t>漳州市索菲跨境贸易有限公司</t>
  </si>
  <si>
    <t>码头退费</t>
  </si>
  <si>
    <t>产业服务部</t>
  </si>
  <si>
    <t>云南中畅物流有限公司</t>
  </si>
  <si>
    <t>因云南昆明中央巡视组提级巡察，云南建投为重点审计单位，云南中畅付款流程需报批至集团财务领导申请，流程相对缓慢，实际到款时间为下周，金额在100万左右。剩余款项陆续回款</t>
  </si>
  <si>
    <t>昭通高速配售电有限责任公司</t>
  </si>
  <si>
    <t>昭通高速由于企业内审，目前其所有业务已暂停，工程项目也已停工，预计审计结束到6月底。目前客户已跟供应商沟通，以借款形式垫付我司运费。目前已跟其供应商联系，本月完成130万的款，剩余款6月15日之前处理完成。</t>
  </si>
  <si>
    <t>厦门国贸农产品有限公司</t>
  </si>
  <si>
    <t>厦门国贸集团股份有限公司-农产品部</t>
  </si>
  <si>
    <t>90天以上逾期金1730436元为山东西王库2023年3-7月份仓储费农产均未确认账单，未开票；预计来款时间：无；逾期原因：国贸农产因项目原因不予确认。</t>
  </si>
  <si>
    <t>云南宝象物流集团有限公司</t>
  </si>
  <si>
    <t>2月业务，5月份对账开票，预计下周来款</t>
  </si>
  <si>
    <t>铭鸿石油化工（大连）有限公司</t>
  </si>
  <si>
    <t>厦门国贸集团股份有限公司-国贸化工</t>
  </si>
  <si>
    <t>我司应收铭鸿年度罐仓使用费100万元，铭鸿已付款50万元，剩余50万元未支付。其中7月份业务账单平摊应收费用84000元，来款平摊80000元，剩余4000元未来款。8-12月份业务账单每月平摊应收费用84000元，25年1月份业务账单平摊76000元。因长期催款后仍未来款，已向法院发起诉讼立案。</t>
  </si>
  <si>
    <t>湖北国发供应链有限公司</t>
  </si>
  <si>
    <t>客户要求，一票3万吨到港后统一结算，目前已到港8500吨。</t>
  </si>
  <si>
    <t>市场开拓部</t>
  </si>
  <si>
    <t xml:space="preserve">3355449.56元，已开票1906270.76元，预计本月底来款，余下1449178.8元，逾期部分暂未对账完结，江船出现亏吨情况，补矿数据需等待商检公司检验货损后，对方将给出货损数据通知对账，逾期情况已反馈业务协助催促，该业务实际无预付款，无资金成本占用。 </t>
  </si>
  <si>
    <t>一石巨鑫有限公司</t>
  </si>
  <si>
    <t>5月9日开票176600元，预计5月23日左右回款；885581.2元，5月13开票，预计5月30日左右回款；479134元5月15日已对账，预计5月19日开票5月30日前回款。</t>
  </si>
  <si>
    <t>厦门国贸集团股份有限公司-农产品中心-粮食组</t>
  </si>
  <si>
    <t>914203.65元，发票于2025年5月15日已开，预计2025年5月23日前来款。</t>
  </si>
  <si>
    <t>805827.05元，客户客诉未解决，账单于2024年1月2日提交，客户方未确认，业务员及领导仍在沟通。（李世杰） 
104767.6元，2022年7月8日已开票，因客户与北农有诉讼纠纷，暂不能付款，待协商后回款。（夏雨薇）</t>
  </si>
  <si>
    <t>厦门国贸集团股份有限公司-农林部</t>
  </si>
  <si>
    <t>321785.64元4月16日已开发票，预计5月23日前来款核销（施雯丽）
1587376.6元已来款核销。261151.64元于4月28日开票，预计5.23日来款。（施安楠）</t>
  </si>
  <si>
    <t>广西金泰金属材料有限公司</t>
  </si>
  <si>
    <t>厦门国贸集团股份有限公司-镍产业部</t>
  </si>
  <si>
    <t>229301.14元应客户要求，更改结算抬头为金秀启润金泰金属材料有限公司，客户已确认账单并提交付款申请，预计6月30日前来款
363278.15元2023年1月29日、2月20日、3月10日、3月23日4月6日、4月21日与车队结算 账期25天.逾期部分已与工厂沟通按照年利率12%收取逾期费用，预计2024年6月30日前来款</t>
  </si>
  <si>
    <t>黑龙江国贸农产有限公司</t>
  </si>
  <si>
    <t>371232.76元，2022年6月29日开票，因客户与北农有诉讼纠纷，暂不能付款，待协商后回款；
153244.06元，对账中，因客户与北农有诉讼纠纷，暂不能确认付款，待协商后回款。</t>
  </si>
  <si>
    <t>385347.7元账单提交日期：2023-12-18，经反馈待业务员与客户协商出解决方案在开票。</t>
  </si>
  <si>
    <t>青岛鹏程纸业有限公司</t>
  </si>
  <si>
    <t>2月份业务，3月份对账开票，未付款，因鹏程未支付费用于纸业，现货物被纸业暂扣，待费用清算后，结算我方物流费用。</t>
  </si>
  <si>
    <t>厦门国贸集团股份有限公司-纸业中心</t>
  </si>
  <si>
    <t>231734.21元 3月27日开票，90850元4月23日开票，预计5月30日前来部分款项（已与业务沟通催款相关事宜）</t>
  </si>
  <si>
    <t>262232元已于5月14日开票，计划5月30日前来款</t>
  </si>
  <si>
    <t>对账单4月27日提交，目前对账流程在宿文栋。</t>
  </si>
  <si>
    <t>广西裕源药业有限公司</t>
  </si>
  <si>
    <t>149400元，该业务于2025年1月18日完结，客户于4月18日确认账单，4月18日开票，预计5月29日前来款，已和业务沟通催款相关事宜，待来款后向供应商付款，该业务不产生资金占用。</t>
  </si>
  <si>
    <t>青岛柏尊农牧科技有限公司</t>
  </si>
  <si>
    <t>142558元，账单于2025年5月8日已提供，预计2025年5月23日前确认。</t>
  </si>
  <si>
    <t>全南现代牧业有限公司</t>
  </si>
  <si>
    <t>双胞胎的逾期款项剩余54532.33元，因双胞胎内部诉讼问题，无法结算；双胞胎反馈需等他们内部诉讼结束方可结算，预计2025年5月份处理。</t>
  </si>
  <si>
    <t>武汉元海国际贸易有限公司</t>
  </si>
  <si>
    <t>3月份仓储费，预计下周回款。</t>
  </si>
  <si>
    <t>厦门市胜鑫塑化科技有限公司</t>
  </si>
  <si>
    <t>2025年3月业务，2025年4月9日开票。</t>
  </si>
  <si>
    <t>厦门佰顺航货运代理有限公司</t>
  </si>
  <si>
    <t>2025年1月、2月业务，2025年2月27日、3月27日、4月24日开票。已给客户催款。</t>
  </si>
  <si>
    <t>厦门中道进出口有限公司</t>
  </si>
  <si>
    <t>2025年3月业务，2025年4月23日开票。</t>
  </si>
  <si>
    <t>厦门航开保税贸易有限公司-（中道）</t>
  </si>
  <si>
    <t>启润华洋</t>
  </si>
  <si>
    <t>国能（武汉）航运有限公司</t>
  </si>
  <si>
    <t>等本月20号会出一批结算</t>
  </si>
  <si>
    <t>芜湖长能物流有限责任公司</t>
  </si>
  <si>
    <t>5.16已开票  等月底回款</t>
  </si>
  <si>
    <t>海南百慧通供应链科技有限公司</t>
  </si>
  <si>
    <t>皖迎河98 12.98万运费由于沉船，法律途径进行中，暂时回不了款</t>
  </si>
  <si>
    <t>大宗散运部</t>
  </si>
  <si>
    <t xml:space="preserve"> WMA COMMODITIES FZCO </t>
  </si>
  <si>
    <t>MV BELRAY 5%运费与滞期费一起结算，正在催款，预计5月份可以收到尾款。</t>
  </si>
  <si>
    <t>GOLDEN BRICKS SHIPPING PTE. LTD.</t>
  </si>
  <si>
    <t xml:space="preserve"> GOLDEN BRICKS SHIPPING PTE. LTD. </t>
  </si>
  <si>
    <t xml:space="preserve"> MV CALYPSO V 241216 计划5%运费与速遣费一起结算。MV CL XIANGTAN本周已确认滞期速遣，开票去催款中</t>
  </si>
  <si>
    <t>CAMBRIAN BULK LIMITED</t>
  </si>
  <si>
    <t>MV EMERALD INDAH尾款因相关费用确认沟通时间较久，租金尾款已确认，预计下周来款。</t>
  </si>
  <si>
    <t>WELHUNT MATERIALS ENTERPRISE CO., LTD.</t>
  </si>
  <si>
    <t xml:space="preserve"> WELHUNT MATERIALS ENTERPRISE CO., LTD. </t>
  </si>
  <si>
    <t>MV MALAKAND 5%尾款和滞期速遣费一同结算，已确认开票，近期回款。</t>
  </si>
  <si>
    <t xml:space="preserve"> 国能远海航运（海南）有限公司 </t>
  </si>
  <si>
    <t>滞期速遣与运费的结算沟通时间较长，现客户反馈近期会安排付款给我司，预计5月份完成付款。</t>
  </si>
  <si>
    <t>国贸裕民</t>
  </si>
  <si>
    <t xml:space="preserve"> 中远海运工程物流有限公司 </t>
  </si>
  <si>
    <t xml:space="preserve"> - </t>
  </si>
  <si>
    <t>我司已开出发票给客户，目前催款中，已发送催款函，正在沟通发送律师函，客户内部审批中，预计5月份到账。</t>
  </si>
  <si>
    <t>国际船代部</t>
  </si>
  <si>
    <t>印尼业务部</t>
  </si>
  <si>
    <t xml:space="preserve">PT. ADIKARYA BAHARI GEMILANG </t>
  </si>
  <si>
    <t>新spot客户，无往期合作，通常需要1-2个月时间回款，本周较上周减少约9万美金，目前剩余3张4月下旬发票。</t>
  </si>
  <si>
    <t>PT. ARMADA LOGISTIK INDONESIA</t>
  </si>
  <si>
    <t>spot业务，财务部已发送催款邮件，平均30-40天回款,1张发票</t>
  </si>
  <si>
    <t>PT.BATUBARA GLOBAL ENERGY</t>
  </si>
  <si>
    <t>该客户通常付款较及时，该笔发票为5月初业务，已催款。</t>
  </si>
  <si>
    <t>PT. DAGANG WANGSA GLOBAL</t>
  </si>
  <si>
    <t>ARK为该客户提供代理记账服务，为ARK实际控制人Desmond的关联公司，由于其关联公司无业务收入尚无法支付，计划在本年股东贷款利息季度支付后结算</t>
  </si>
  <si>
    <t>ITG RESOURCES INDONESIA</t>
  </si>
  <si>
    <t>据不锈钢部称该笔款项应由印尼平台承担，仍未找到合适方式跨公司结算</t>
  </si>
  <si>
    <t>PT. JAYA SAMUDRA KARUNIA SHIPPING</t>
  </si>
  <si>
    <t>ARK前股东公司，经营不善现金流困难，平均120天可以支付8.5-12万美元，本周付0.5月租金，约4万美金。</t>
  </si>
  <si>
    <t>PT. MING HAI LOGISTICS</t>
  </si>
  <si>
    <t>spot业务，财务部已发催款邮件，平均30-40天回款。</t>
  </si>
  <si>
    <t>PT. MERATUS ADVANCE MARITIM</t>
  </si>
  <si>
    <t>ARK的供应商，小额代理费，文件检查完成后付款，我司应付大于应收。（ARK目前未支付租金约7万美元）</t>
  </si>
  <si>
    <t>PT.PHOENIX MANDIRI INTERNASIONAL</t>
  </si>
  <si>
    <t>新客户，财务部已发催款邮件，由Broker介绍，将尝试通过Broker催收。</t>
  </si>
  <si>
    <t>PT. SARANA KELOLA INVESTA</t>
  </si>
  <si>
    <t>spot业务，平均30-40天回款。</t>
  </si>
  <si>
    <t>PT. SANGGA BANUA BANJAR</t>
  </si>
  <si>
    <t>燃油调整项，将在对方核对完后付款，预计本月或下月初付款。</t>
  </si>
  <si>
    <t>PT. RLK DEVELOPMENT INDONESIA</t>
  </si>
  <si>
    <t>2023年9月MV. NEPTUNE STAR的转运费，对方业务人员不予回复</t>
  </si>
  <si>
    <t>PT.SINAR LAUT MARITIM</t>
  </si>
  <si>
    <t>本周已回款7.4万美元，财务部已发催款邮件，剩余发票预计在1个月内回款。</t>
  </si>
  <si>
    <t>PT. BTULICIN NUSANTARA MARITIM</t>
  </si>
  <si>
    <t>为2024年期间业务所产生的燃油费用调整，费用客户已确认，但因其关联公司PT BANDAR INDO RAYA与ARK存在滞期费争议，要求BNM公司协同暂停结算该笔燃油费用。</t>
  </si>
  <si>
    <t xml:space="preserve"> PT BANDAR INDO RAYA</t>
  </si>
  <si>
    <t>因ARK的浮吊设备作业效率问题导致2022-2024年间产生额外的大船滞期费，客户发邮件给ARK要求对账，但操作部未予以处理或反馈公司，后续责任业务员更换数任，客户最终于2024年11月中旬决策开始停付转运费给ARK，导致逾期。在与客户沟通核对费用内容，客户计算500万美元以上滞期费，ARK核对金额约400万美元，目前客户提出400万美元滞期费，ARK尚未接受。</t>
  </si>
  <si>
    <t>PT. TRANS NIAGA PRIMA</t>
  </si>
  <si>
    <t>新长拖客户（印尼内贸业务），财务部已发放3封催收邮件，未有回复。</t>
  </si>
  <si>
    <t>西非业务部</t>
  </si>
  <si>
    <t xml:space="preserve"> STS SEATOSHORE GROUP PTE. LTD. </t>
  </si>
  <si>
    <t xml:space="preserve">  STS SEATOSHORE GROUP PTE. LTD.  </t>
  </si>
  <si>
    <t>1、已于2024年10月24日向STS发送新加坡仲裁通知书，等待仲裁委组庭，2024年11月8日对方律师回复不认可仲裁条款，2024年12月26日我司提交了对STS合资公司转运费进行仲裁的申诉书，2025年3月3日仲裁庭收到STS方抗辩书，接下来待仲裁庭召开会议制定仲裁程序时间表。2、2024年12月10日ITG STS向STS发函通知解除了剩余11条船的期租合同，至此双方的14条船期租合同全部解除。3、基于与顺达的三方协议无法推进，及多方面因素考虑，2024年12月19日根据律师意见解除了与STS的转运协议。</t>
  </si>
  <si>
    <t>ASHAPURA HOLDINGS (UAE) FZE</t>
  </si>
  <si>
    <t>MV CAPE ISLAND、MV SPM SHAKI、MV HIGHLAND转运费，系几内亚矿业部为保障其铝土矿出运，强制性要求我司承接的业务，业务洽谈周期较长，已回款60万美金，我司于5.6日开票完毕给客户，催款中，预计5月回款。</t>
  </si>
  <si>
    <t xml:space="preserve"> ICON GULF TRADING DMCC</t>
  </si>
  <si>
    <t>DYNAMIC SHIPPING LIMITED</t>
  </si>
  <si>
    <t xml:space="preserve">MV GENCO TITUS、MV ORMOND、MV PANORMOS转运费，系几内亚矿业部为保障其铝土矿出运，强制性要求我司承接的业务。业务洽谈周期较长，运费洽谈中，暂以拖驳+浮吊6.6美金/吨，浮吊4.4美金/吨预估。
</t>
  </si>
  <si>
    <t>临港物流部</t>
  </si>
  <si>
    <t>福建耐航国际物流有限公司</t>
  </si>
  <si>
    <t>本周到账33788.00，已核销，继续催收，目前在场74个大冻柜</t>
  </si>
  <si>
    <t>厦门欣港通供应链有限公司</t>
  </si>
  <si>
    <t>现金客户</t>
  </si>
  <si>
    <t>4月开票，预计本月到账。</t>
  </si>
  <si>
    <t>厦门信达国贸汽车集团股份有限公司</t>
  </si>
  <si>
    <t>电费费率协商中，待落实后处理。</t>
  </si>
  <si>
    <t>东方海外货柜航运(中国)有限公司</t>
  </si>
  <si>
    <t>OOC结算部分是2月份开票的本月会到账，ECC代收部分5月开票6月到账。</t>
  </si>
  <si>
    <t>吉舟船务有限公司</t>
  </si>
  <si>
    <t>4月份开票，预计本月会到账，目前在场137个小柜，162个大柜</t>
  </si>
  <si>
    <t>厦门联合国际船舶代理有限公司</t>
  </si>
  <si>
    <t>环明（上海）国际船务代理有限公司</t>
  </si>
  <si>
    <t>4月份开票，预计本月会到账。</t>
  </si>
  <si>
    <t>德翔海运有限公司</t>
  </si>
  <si>
    <t>厦门市海骏达物流有限公司</t>
  </si>
  <si>
    <t>柜检费，催收中，有押金14500元在我司。</t>
  </si>
  <si>
    <t>中国厦门外轮代理有限公司</t>
  </si>
  <si>
    <t>5月份开票，预计本月底到账。</t>
  </si>
  <si>
    <t>OCEAN NETWORK EXPRESS PTE. LTD.</t>
  </si>
  <si>
    <t>巍通国际物流(上海)有限公司</t>
  </si>
  <si>
    <t>长荣香港有限公司厦门办事处</t>
  </si>
  <si>
    <t>香港新霸达代收代付，本周有对账更新，待来款核销部分账单。</t>
  </si>
  <si>
    <t>远东轮船香港有限公司</t>
  </si>
  <si>
    <t>船舶产业部</t>
  </si>
  <si>
    <t>启润协海</t>
  </si>
  <si>
    <t>启铭物流</t>
  </si>
  <si>
    <t>唐山沃林金属制品有限公司2025年2月</t>
  </si>
  <si>
    <t>已开票，未回款</t>
  </si>
  <si>
    <t>厦门国贸金属有限公司2025年1月~2月</t>
  </si>
  <si>
    <t>已开票，未回款（经营单位申请调整管理费，未确认）</t>
  </si>
  <si>
    <t>河南华明物流有限公司24年11月~25年2月</t>
  </si>
  <si>
    <t>24年11-12月已开票，未回款；25年1-2月客户未确认账单</t>
  </si>
  <si>
    <t>安阳市豫奥钢铁有限责任公司24年12月</t>
  </si>
  <si>
    <t>长垣县隆盛钢铁有限公司2025年1月</t>
  </si>
  <si>
    <t>客户未确认账单</t>
  </si>
  <si>
    <t>河南省西保冶材集团有限公司</t>
  </si>
  <si>
    <t>本周回款11.2万，预计下周回款60万左右</t>
  </si>
  <si>
    <t>长江国投供应链管理（湖北）有限公司24年8月~9月、11月~25年2月</t>
  </si>
  <si>
    <t>8-9月出库超期费，客户不确认账单，已开票，未回款，已发催款函；截止11月底长江国投库存32535.872吨，吊装费共计311419.71元，已开票，已发给对方，（24年11月账单）；截止11月底长江国投库存32535.872吨，超期费从8.1日起至11.30日，共计793875.27元，已开票，已发给对方，（24年11月账单）</t>
  </si>
  <si>
    <t>河北卓越电气有限责任公司2025年1月</t>
  </si>
  <si>
    <t>已开票，承兑汇票，未确认收款，现更改为下游客户承担费用，已回款1262.24元</t>
  </si>
  <si>
    <t>山西永硕新材料科技有限公司2月</t>
  </si>
  <si>
    <r>
      <rPr>
        <sz val="11"/>
        <rFont val="Times New Roman"/>
        <charset val="134"/>
      </rPr>
      <t>4</t>
    </r>
    <r>
      <rPr>
        <sz val="11"/>
        <rFont val="宋体"/>
        <charset val="134"/>
      </rPr>
      <t>月初确认账单，</t>
    </r>
    <r>
      <rPr>
        <sz val="11"/>
        <rFont val="Times New Roman"/>
        <charset val="134"/>
      </rPr>
      <t>4.9</t>
    </r>
    <r>
      <rPr>
        <sz val="11"/>
        <rFont val="宋体"/>
        <charset val="134"/>
      </rPr>
      <t>日已开票，未回款</t>
    </r>
  </si>
  <si>
    <t>天津茂高实业有限公司2月</t>
  </si>
  <si>
    <t>已确认账单已开票，待付款</t>
  </si>
  <si>
    <t>安阳市纵弛钢材有限公司2月</t>
  </si>
  <si>
    <t>已确认账单已付款，待开票（等对方开具开票信息）</t>
  </si>
  <si>
    <t>河南双奇供应链有限公司2月</t>
  </si>
  <si>
    <r>
      <rPr>
        <sz val="11"/>
        <rFont val="Times New Roman"/>
        <charset val="134"/>
      </rPr>
      <t>2025.2</t>
    </r>
    <r>
      <rPr>
        <sz val="11"/>
        <rFont val="宋体"/>
        <charset val="134"/>
      </rPr>
      <t>月出库超期费，未付款</t>
    </r>
  </si>
  <si>
    <t>物流创新部</t>
  </si>
  <si>
    <t>日照国贸</t>
  </si>
  <si>
    <t>上海中谷新良物流有限公司</t>
  </si>
  <si>
    <t>4个月账期，实际到期日4月29日、5月5日，逾期</t>
  </si>
  <si>
    <t>申少华</t>
  </si>
  <si>
    <t>上海远盛</t>
  </si>
  <si>
    <t>启润清品</t>
  </si>
  <si>
    <t>四川倍丰农资有限公司</t>
  </si>
  <si>
    <t>四川省汇元达钾肥有限责任公司</t>
  </si>
  <si>
    <t>非实际应收款</t>
  </si>
  <si>
    <t>吕婧源</t>
  </si>
  <si>
    <t>连云港中农农资有限公司</t>
  </si>
  <si>
    <t>海南谷迪国际贸易有限公司</t>
  </si>
  <si>
    <t>北京汇添盛农业生产资料有限公司</t>
  </si>
  <si>
    <t>张颖</t>
  </si>
  <si>
    <t>辽宁瑞达物流有限公司</t>
  </si>
  <si>
    <t>宁波齐鲁新化能源科技有限公司</t>
  </si>
  <si>
    <t>江苏虹港石化有限公司</t>
  </si>
  <si>
    <t>李建芳</t>
  </si>
  <si>
    <t>山东丽伟农业科技有限公司</t>
  </si>
  <si>
    <t>上海新海丰集装箱运输有限公司连云港分公司</t>
  </si>
  <si>
    <t>盐城恒辉食品有限公司</t>
  </si>
  <si>
    <t>预计五月底统一付款</t>
  </si>
  <si>
    <t>郁欣</t>
  </si>
  <si>
    <t>四川汇力农资连锁股份有限公司</t>
  </si>
  <si>
    <t>预计五月底付款</t>
  </si>
  <si>
    <t>江苏杰盛手套有限公司</t>
  </si>
  <si>
    <t>上海汇沅达化工有限公司</t>
  </si>
  <si>
    <t>预计5月中旬付款</t>
  </si>
  <si>
    <t>宝应县恒鑫食品有限公司</t>
  </si>
  <si>
    <t>JAPAN-CHINA SHIPPING CO.,LTD.</t>
  </si>
  <si>
    <t>预计五月中旬付款</t>
  </si>
  <si>
    <t>扬州恒大食品有限公司</t>
  </si>
  <si>
    <t>连云港恒荣船务有限公司</t>
  </si>
  <si>
    <t>款项已到账，未完成拆分确认</t>
  </si>
  <si>
    <t>预收款项，未开票结算</t>
  </si>
  <si>
    <t>WIN STAR SHIPPING CO.,LIMITED</t>
  </si>
  <si>
    <t>曹安祺</t>
  </si>
  <si>
    <t>连云港市凯克贸易有限公司</t>
  </si>
  <si>
    <t>上海慧晋船舶信息咨询有限公司</t>
  </si>
  <si>
    <t>货损部分运费预计5月底支付</t>
  </si>
  <si>
    <t>浙江华康药业股份有限公司</t>
  </si>
  <si>
    <t>舟山华康生物科技有限公司</t>
  </si>
  <si>
    <t>CHENGHUI SHIPPING LIMITED</t>
  </si>
  <si>
    <t>上海鸿嵌国际货运代理有限公司</t>
  </si>
  <si>
    <t>SATELLITE INTERNATIONAL（SINGAPORE）PTE.LTD</t>
  </si>
  <si>
    <t>连云港石化有限公司</t>
  </si>
  <si>
    <t xml:space="preserve"> 江苏中鲸海运有限公司 </t>
  </si>
  <si>
    <t xml:space="preserve">                        -  </t>
  </si>
  <si>
    <t>中鲸目前在手执行船舶航次较多，应收款回收缓慢，预计5月20号前可回款后支付我司款项</t>
  </si>
  <si>
    <t>李敏</t>
  </si>
  <si>
    <t>二、国贸泰达重点逾期应收账款明细反馈表</t>
  </si>
  <si>
    <t>结算逾期情况及原因反馈</t>
  </si>
  <si>
    <t>结算员</t>
  </si>
  <si>
    <t>石慧龄</t>
  </si>
  <si>
    <t>施江河</t>
  </si>
  <si>
    <t>王艳平</t>
  </si>
  <si>
    <t>吴建军</t>
  </si>
  <si>
    <t>杨颖</t>
  </si>
  <si>
    <t>账面逾期金额：</t>
  </si>
  <si>
    <t>待核销金额(元)：</t>
  </si>
  <si>
    <t>实际逾期金额公式：</t>
  </si>
  <si>
    <t>三、国贸海运重点逾期应收账款明细反馈表</t>
  </si>
  <si>
    <t>张子琦</t>
  </si>
  <si>
    <t>Desmond</t>
  </si>
  <si>
    <t>四、启铭物流重点逾期应收账款明细反馈表</t>
  </si>
  <si>
    <t>五、物流创新部重点逾期应收账款明细反馈表</t>
  </si>
  <si>
    <t>一、逾期还款业务（满足起诉条件）</t>
  </si>
  <si>
    <t>业务模式</t>
  </si>
  <si>
    <t>合作方</t>
  </si>
  <si>
    <t>逾期金额(万元)</t>
  </si>
  <si>
    <t>项目概览</t>
  </si>
  <si>
    <t>业务反馈</t>
  </si>
  <si>
    <t>风控反馈</t>
  </si>
  <si>
    <t>梁山县拳铺中心卫生院</t>
  </si>
  <si>
    <t>代理投标</t>
  </si>
  <si>
    <t>口腔CT</t>
  </si>
  <si>
    <t>济宁昊鑫医疗器械有限公司</t>
  </si>
  <si>
    <t>6个月以上</t>
  </si>
  <si>
    <t>项目总金额308.8万，已付上游170万，已收下游110万，本金缺口60万，回款比例36%，收付比例65%</t>
  </si>
  <si>
    <t>医院已提交局里统一从结算中心划拨，近期划拨款</t>
  </si>
  <si>
    <t>业务单位多次催款，2024年陆续回款110万元。起诉流程已审批完毕。法务与律师沟通中</t>
  </si>
  <si>
    <t>梁山县人民医院</t>
  </si>
  <si>
    <t>射频热疗机</t>
  </si>
  <si>
    <t>项目总金额106万，已付上游63万元，已收下游40.6万元，本金缺口22.4万元</t>
  </si>
  <si>
    <t>已验收，已取得验收报告,已回部分款</t>
  </si>
  <si>
    <t>起诉流程已审批完毕。法务与律师沟通中</t>
  </si>
  <si>
    <t>南昌市洪都中医院</t>
  </si>
  <si>
    <t>治疗仪</t>
  </si>
  <si>
    <t>南昌杰扬医疗器械有限公司</t>
  </si>
  <si>
    <t>项目总金额1053万，已付上游491万，未收下游，本金缺口491万，回款比例0%，收付比例0%</t>
  </si>
  <si>
    <t xml:space="preserve">因医院接受调查导致医院支付暂停，现已恢复正常。因该项目为财政支付整体打包项目之一，医院反馈需所有设备到货后统一支付，预计25年4月后第三方完成交货，医院统一回款 </t>
  </si>
  <si>
    <t>起诉流程已审批完毕
委托方同意走起诉医院流程，正在收集资料。律师选聘中</t>
  </si>
  <si>
    <t>阳谷县中心医院</t>
  </si>
  <si>
    <t>人体成分分析仪等</t>
  </si>
  <si>
    <t>先邦生物科技（山东）有限公司</t>
  </si>
  <si>
    <t>项目总金额125万，已付上游62.5万元，未收，本金缺口62.5万元</t>
  </si>
  <si>
    <t>业务反馈本周医院回款</t>
  </si>
  <si>
    <t>前因场地原因未要求发货、来预付款，24年8月支付货款后已于9月验收，催款中。已与法务沟通起诉事宜，与委托方沟通承诺函等事宜中，如本周医院仍未回款提起诉讼流程</t>
  </si>
  <si>
    <t>启润医疗合计</t>
  </si>
  <si>
    <t>上海市奉贤区古华医院</t>
  </si>
  <si>
    <t>药品、试剂</t>
  </si>
  <si>
    <t>六个月以上汇总</t>
  </si>
  <si>
    <t>我司与古华医院业务医疗器械循环开展，古华医院每月月末两个工作日向我司回款，每月回款30-50万元左右。应收账款在滚动中，与医院定期对账，优先清理账期较长的逾期，逐步减少逾期规模。</t>
  </si>
  <si>
    <t>待医院统一回款</t>
  </si>
  <si>
    <t>业务正常开展，客户按照节奏在月底回款，每月回款金额与送货开票金额匹配。已要求经营单位与医院做好对账工作，尽快清理逾期时间较长的回款。</t>
  </si>
  <si>
    <t>3-6个月汇总</t>
  </si>
  <si>
    <t>1-3个月汇总</t>
  </si>
  <si>
    <t>一个月以内汇总</t>
  </si>
  <si>
    <t>复旦大学附属中山医院青浦分院</t>
  </si>
  <si>
    <t>我司与青浦医院医疗器械业务循环开展，青浦医院每月月末回款1000-1300万元左右，逾期时间较短。上游供应商普遍给给宝达公司账期，青浦医院项目实际无资金占用。本月逾期预计月末回款。</t>
  </si>
  <si>
    <t>医院固定月底回款，预计3月底回款后可清账</t>
  </si>
  <si>
    <t>我司对青浦医院掌控力度较强，每月回款金额1000-1300万左右，业务实际资金敞口较小，风险可控，后续继续关注回款情况。</t>
  </si>
  <si>
    <t>上海宝达合计</t>
  </si>
  <si>
    <t>漳州鹭燕医疗器械有限公司</t>
  </si>
  <si>
    <t>微导管;导管鞘套件导管</t>
  </si>
  <si>
    <t>通过鹭燕配送给漳州市医院，鹭燕收到医院回款后给我方回款，该业务销售毛利65.8%</t>
  </si>
  <si>
    <t>医院尚未回款，催款中。</t>
  </si>
  <si>
    <t>医院未回款至鹭燕，合同回款背对背，利润率较高。</t>
  </si>
  <si>
    <t>3到6个月(含)</t>
  </si>
  <si>
    <t>1到3个月(含)</t>
  </si>
  <si>
    <t>鹭燕尚未回款，催款中。</t>
  </si>
  <si>
    <t>近期要求与鹭燕对账，确认医院向鹭燕的回款进度。</t>
  </si>
  <si>
    <t xml:space="preserve">六安市中医院 </t>
  </si>
  <si>
    <t>信息平台</t>
  </si>
  <si>
    <t xml:space="preserve">合肥安浦商贸有限责任公司 </t>
  </si>
  <si>
    <t>我司向医院交付信息平台，根据交付进度和分项验收进度分7个阶段回款，目前已交付至第四阶段，医院已回前三阶段货款。第四阶段我司已提交验收材料，医院逾期验收。</t>
  </si>
  <si>
    <t>医院反馈待第六阶段交付完毕后医院统一验收。</t>
  </si>
  <si>
    <t>此项目前期因医院配合度较差，系统交付进度晚于逾期，目前已交付至第四阶段，医院未按照合同约定进行验收，要给医院发函， 并到现场了解最新的交付进展。此项目无资金敞口。</t>
  </si>
  <si>
    <t>国贸宝康合计</t>
  </si>
  <si>
    <t/>
  </si>
  <si>
    <t>河南省南阳市社旗县人民医院</t>
  </si>
  <si>
    <t>招投标</t>
  </si>
  <si>
    <t>中央监护仪等急诊楼医疗设备</t>
  </si>
  <si>
    <t>山南市利康医疗器械有限公司</t>
  </si>
  <si>
    <t>天津国信中标社旗县人民医院急诊设备采购项目（项目为河南国信鲁总介绍），中标金额211万元，采购价203万元，已付供应商100万元（已签署承诺函），医院回款后付清尾款。23年11月28日产品医院签收，医院24年11月28日验收，至今仍未回款。</t>
  </si>
  <si>
    <t>医院用于回款的项目款被挪用，已向河南国信催告，要求车景熙定期跟催回款，业务反馈验收后3个月回款。</t>
  </si>
  <si>
    <t>已到货，医院已收票，预付100万，退回6万元，本金损失94万元。9月医院反馈发票错误，已修改发票提供给医院，医院已在网上公示验收合格，本周鲁总至天津，业务承诺四月底回款，至今仍未回，与业务沟通起诉医院。</t>
  </si>
  <si>
    <t>天津市第一中心医院</t>
  </si>
  <si>
    <t>X射线计算机体层摄影设备</t>
  </si>
  <si>
    <t>河南海润医药有限公司</t>
  </si>
  <si>
    <t>天津国信中标960万元，已对上游付款768万元，项目已验收，本周回款288万元，本金占用480万元。</t>
  </si>
  <si>
    <t>此前因医院审计和编制预算，暂缓项目付款，业务每周跟催回款，反馈已在排款，本周已回款30%。</t>
  </si>
  <si>
    <t>本周回款288万元，项目本金仍占用480万元，已要求业务负责人每周跟催，已发催款函、对账函</t>
  </si>
  <si>
    <t>国药器械医疗配送（天津）有限公司</t>
  </si>
  <si>
    <t>配送</t>
  </si>
  <si>
    <t>检测试剂</t>
  </si>
  <si>
    <t>天津耕悦医疗科技有限公司</t>
  </si>
  <si>
    <t>天津国信经SPD国药器械医疗配送（天津）有限公司配送至天津肿瘤医院空港院区，上游款到发货，下游到货后7个月回款，因医院延期1个月付款，项目已停止</t>
  </si>
  <si>
    <t>因月末入账，医院延迟一个月回款。</t>
  </si>
  <si>
    <t>下游客户按月回款，因月末入账因此较账期延迟一个月。</t>
  </si>
  <si>
    <t>国药控股医学检验（天津）有限公司</t>
  </si>
  <si>
    <t>天津凯恒盛茂科技有限公司</t>
  </si>
  <si>
    <t>天津国信经国药配送至河西医院务，根据医院试剂耗材实际使用情况回款后结算，河西医院账期14个月。</t>
  </si>
  <si>
    <t>业务反馈因医院未回款，国药检验未付款。</t>
  </si>
  <si>
    <t>2023年10月开票，合同回款条件为6个月后且收到终端医院同批货款，实际账期14个月。客户反馈医院逾期回款，本金损失约35万元。已停止合作，已发律师函，协商7月开始回款，6个月内回款，协议拟定中。</t>
  </si>
  <si>
    <t>天津国信合计</t>
  </si>
  <si>
    <t>河南飞平医疗器械有限公司</t>
  </si>
  <si>
    <t>病人监护仪</t>
  </si>
  <si>
    <t>1个月(含)内</t>
  </si>
  <si>
    <t>科曼业务，本金风险400万元此为分销客户，来款提货。</t>
  </si>
  <si>
    <t>催促发律师函中</t>
  </si>
  <si>
    <t>货在厂家，我司未向其发送订单，此业务尚未形成，风险较为可控</t>
  </si>
  <si>
    <t>湖北国信合计</t>
  </si>
  <si>
    <t>汇总</t>
  </si>
  <si>
    <t>逾期金额
(万元)</t>
  </si>
  <si>
    <t>本期反馈</t>
  </si>
  <si>
    <t>是否按规定压降？如未，说明原因</t>
  </si>
  <si>
    <t>YQCQ2401-LD-CG</t>
  </si>
  <si>
    <t>河南雷度米特医疗器械有限公司</t>
  </si>
  <si>
    <t>信息化建设设备</t>
  </si>
  <si>
    <t>6.17开庭</t>
  </si>
  <si>
    <t>GMBK-CGDG-20241204兰草</t>
  </si>
  <si>
    <t>合作建仓</t>
  </si>
  <si>
    <t>云南香格里拉兰草药业有限公司</t>
  </si>
  <si>
    <t>当归</t>
  </si>
  <si>
    <t>我司委托兰草药业采购当归鲜货并加工成干货，已到交货时间但我司未派车提货，因此在周报中反馈此事项，根据价格跟踪，目前已产生26万元浮亏。</t>
  </si>
  <si>
    <t xml:space="preserve">  根据动态监控，兰草药业因涉及与中国银行借款纠纷，已成为被执行对象，执行金额约695万元。我司在兰草药业仓库及场地上的当归货权还不是我司的。请立即派车提货入库。
     </t>
  </si>
  <si>
    <t>GMBK-CGDG-20241202兰草</t>
  </si>
  <si>
    <t>GMBK-CGDG-20241201兰草</t>
  </si>
  <si>
    <t>GMBK-CGDG-20241102兰草</t>
  </si>
  <si>
    <t>三、现货敞口90天以上库存</t>
  </si>
  <si>
    <t>部门部组</t>
  </si>
  <si>
    <t>库存(万元)</t>
  </si>
  <si>
    <t>启润医疗国内分销部-山东</t>
  </si>
  <si>
    <t>LUMENIS（HK）LIMITED</t>
  </si>
  <si>
    <t>二氧化碳激光治疗系统</t>
  </si>
  <si>
    <t>2018年已全额计提</t>
  </si>
  <si>
    <t>青岛百洋智能科技股份有限公司</t>
  </si>
  <si>
    <t>IBM Watson肿瘤解决方案模块账号</t>
  </si>
  <si>
    <t>2021年已全额计提</t>
  </si>
  <si>
    <t>飞利浦</t>
  </si>
  <si>
    <t>监护仪、制氧机</t>
  </si>
  <si>
    <t>启润医疗渠道业务部</t>
  </si>
  <si>
    <t>开立</t>
  </si>
  <si>
    <t>彩超、内窥镜</t>
  </si>
  <si>
    <t>宝达医疗</t>
  </si>
  <si>
    <t>上药青浦医疗健康服务（上海）有限公司</t>
  </si>
  <si>
    <t>待销售库存</t>
  </si>
  <si>
    <t>江苏智检科技有限公司</t>
  </si>
  <si>
    <t>超效期库存</t>
  </si>
  <si>
    <t>因医院更换品牌，超效期，待统一报损</t>
  </si>
  <si>
    <t>国贸宝康</t>
  </si>
  <si>
    <t>海王医疗器械（上海）有限公司</t>
  </si>
  <si>
    <t>内窥镜图像处理装置</t>
  </si>
  <si>
    <t>浙江巴泰医疗科技有限公司</t>
  </si>
  <si>
    <t>紫杉醇洗脱PTCA球囊扩张导管</t>
  </si>
  <si>
    <t>巴泰巴泰货物销量不及预期，已与厂家协商退回全部库存。</t>
  </si>
  <si>
    <t>一次性使用导管鞘组</t>
  </si>
  <si>
    <t>外周球囊扩张导管</t>
  </si>
  <si>
    <t>国信（天津）医疗科技有限公司</t>
  </si>
  <si>
    <t>希森美康医用电子（上海）有限公司</t>
  </si>
  <si>
    <t>有回购邮件</t>
  </si>
  <si>
    <t>医疗设备</t>
  </si>
  <si>
    <t>河北伟格生物科技有限公司</t>
  </si>
  <si>
    <t>已起诉</t>
  </si>
  <si>
    <t>飞依诺科技（长沙）有限公司</t>
  </si>
  <si>
    <t>·</t>
  </si>
  <si>
    <t>杭州灵眸医疗科技有限公司</t>
  </si>
  <si>
    <t>迪瑞医疗科技股份有限公司</t>
  </si>
  <si>
    <t>截至目前已回购2000万元，已发律师函，陆续出货约100万元，业务反馈本月将与迪瑞沟通，若再不回购将起诉。</t>
  </si>
  <si>
    <t>青岛博益特生物材料股份有限公司</t>
  </si>
  <si>
    <t>医疗耗材</t>
  </si>
  <si>
    <t>奥森多医疗器械贸易（中国）有限公司</t>
  </si>
  <si>
    <t>上海勋宝商贸有限公司</t>
  </si>
  <si>
    <t>已强制执行</t>
  </si>
  <si>
    <t>湖北国信</t>
  </si>
  <si>
    <t>外周插管中心静脉导管</t>
  </si>
  <si>
    <t>BD省代业务，未超审批执行库龄</t>
  </si>
  <si>
    <t>经外周插管的中心静脉导管</t>
  </si>
  <si>
    <t>四、付款逾期未到货（2、集港及在途部分）</t>
  </si>
  <si>
    <t>YQCF2326-CG-纵博</t>
  </si>
  <si>
    <t>湖北纵博康德医疗科技有限公司</t>
  </si>
  <si>
    <t>DR(数字化医用X射线摄影系统)</t>
  </si>
  <si>
    <t>医院机房还没装修好，防辐射，屏蔽等不满足装机条件。</t>
  </si>
  <si>
    <t>币别</t>
  </si>
  <si>
    <t>最迟装货日期</t>
  </si>
  <si>
    <t>QR-IS-FJ-2102-1-CG</t>
  </si>
  <si>
    <t>飞利浦（中国）投资有限公司</t>
  </si>
  <si>
    <t>X射线附属设备及部件</t>
  </si>
  <si>
    <t>售后球管。按医院需求采购，目前医院不需要采购，暂不进货，还未付款</t>
  </si>
  <si>
    <t>泉州市第一医院</t>
  </si>
  <si>
    <t>周晓燕</t>
  </si>
  <si>
    <t>六、逾期未收款/因客户原因未验收</t>
  </si>
  <si>
    <t>合同回款条件</t>
  </si>
  <si>
    <t>到货时间</t>
  </si>
  <si>
    <t>逾期回款部分开票时间</t>
  </si>
  <si>
    <t>验收时间</t>
  </si>
  <si>
    <t>提交请款材料时间（如合同有约定）</t>
  </si>
  <si>
    <t>是否监装监卸</t>
  </si>
  <si>
    <t>验收单据</t>
  </si>
  <si>
    <t>合同正本</t>
  </si>
  <si>
    <t>YQCS2253-XS待确定</t>
  </si>
  <si>
    <t>苏州市卫康招投标咨询服务有限公司</t>
  </si>
  <si>
    <t>逾期金额为代理费及中标服务费、利息</t>
  </si>
  <si>
    <t>未验收</t>
  </si>
  <si>
    <t>有</t>
  </si>
  <si>
    <t>苏州工业园区慧霖禧贸易有限公司</t>
  </si>
  <si>
    <t>宋子滢</t>
  </si>
  <si>
    <t>YQCS2145-XS</t>
  </si>
  <si>
    <t>广西医科大学附属口腔医院</t>
  </si>
  <si>
    <t>口腔综合治疗台;口腔综合治疗台</t>
  </si>
  <si>
    <t>项目总金额440.68万，已付上游333万元，已付下游22万保证金、已收下游397万元，无本金缺口，收付比112%，回款比例85%</t>
  </si>
  <si>
    <t>因医院场地未好，预计春节验收，待验收</t>
  </si>
  <si>
    <t>签订合同后7个工作日内，甲方支付合同总价款的40%给乙方;主要货物运至甲方指定地点，甲方进行货物到货验收并确认到货情况合格之日起 7个工作日内，支付到货部分货物合同总价款的 50%给乙方;全部货物安装调试完毕并经验收合格后，15个工作日内甲方支付合同总价款的 10%给乙方。</t>
  </si>
  <si>
    <t>江西佰瑞医疗器械有限公司</t>
  </si>
  <si>
    <t>YQCS2342-XS国内</t>
  </si>
  <si>
    <t>上海东松医疗科技股份有限公司</t>
  </si>
  <si>
    <t>高压注射器;联网智能终端</t>
  </si>
  <si>
    <t>东松业务国产部分，未收未付</t>
  </si>
  <si>
    <t>还未验收完毕，待验收完毕后请款</t>
  </si>
  <si>
    <t>到货支付90%，验收后支付10%</t>
  </si>
  <si>
    <t>厦门艾克科技有限公司</t>
  </si>
  <si>
    <t>YQCS2331-XS</t>
  </si>
  <si>
    <t>上海市青浦区卫生健康事业发展中心</t>
  </si>
  <si>
    <t>高频电刀;leep刀;能量平台高频手术系统;双极气化发生器;乳房病灶旋切式活检系统;激光机;超声刀;</t>
  </si>
  <si>
    <t>自营投标</t>
  </si>
  <si>
    <t>项目总金额2163.83万，已付上游1870万元，已收下游1391万元，本金缺口479万元，收付比74%，回款比例61%</t>
  </si>
  <si>
    <t>项目未验收完毕</t>
  </si>
  <si>
    <t>甲方在安装调试验收合格正常使用后以银行转账方式付货款的 100%</t>
  </si>
  <si>
    <t>还未开票</t>
  </si>
  <si>
    <t>还未验收</t>
  </si>
  <si>
    <t>YQCQ2243-XS</t>
  </si>
  <si>
    <t>三明市第二医院</t>
  </si>
  <si>
    <t>DR;准 64 排螺旋 CT;模拟定位 CT;手术无影灯;手术床;骨科牵引床;移动 C 臂机;内镜清</t>
  </si>
  <si>
    <t>项目总金额6769万，已付上游4024万元，已收下游3382万元，本金缺口642万元</t>
  </si>
  <si>
    <t>已交货，待验收</t>
  </si>
  <si>
    <t>签订后院方回50%，验收回40%，一年后回质保金10%</t>
  </si>
  <si>
    <t>福建九五医疗科技有限公司</t>
  </si>
  <si>
    <t>刘子帅</t>
  </si>
  <si>
    <t>YQCX2116-XS</t>
  </si>
  <si>
    <t>都江堰市人民医院（都江堰市医疗中心）</t>
  </si>
  <si>
    <t>医用直线加速器;放疗质控设备;个人防护系统;模室设备及摆位定位系统;医用灰阶显示器;高压注射器;激光</t>
  </si>
  <si>
    <t>项目总价3098万，本金缺口257万，收付比89%，回款比例67%</t>
  </si>
  <si>
    <t>主设备已安装，待验收后回款</t>
  </si>
  <si>
    <t>合同签订后收到票据的15日内预付50%，全部设备到货后支付20%，设备安装调试并复验合格通过环评验收且完成培训在收到票据的15日内支付25%。质保1年到期后支付5%。支付医院3%履约保证金</t>
  </si>
  <si>
    <t>未装机</t>
  </si>
  <si>
    <t>四川浩煜友德医疗科技有限公司</t>
  </si>
  <si>
    <t>先容</t>
  </si>
  <si>
    <t>YQCS2101-XS</t>
  </si>
  <si>
    <t>泉州医学高等专科学校附属人民医院</t>
  </si>
  <si>
    <t>医用电动床;外科塔;干湿分离式吊桥;手动病床;手术无影灯;手术辅助照明灯;数字一体化整合系统;无影手</t>
  </si>
  <si>
    <t>项目总金额1008万，已付上游850万元，已收下游788万元，本金缺口62万，回款比例78%，收付比例92.72%</t>
  </si>
  <si>
    <t>部分验收来款，剩余5个品目未验收（场地未好），待验收后回款</t>
  </si>
  <si>
    <t>预付30%，验收支付65%，质保期2年/3年后回5%</t>
  </si>
  <si>
    <t>2021年4月、11月</t>
  </si>
  <si>
    <t>厦门升海恒集团有限责任公司</t>
  </si>
  <si>
    <t>YQCS2343-XS包1</t>
  </si>
  <si>
    <t>福建省疾病预防控制中心</t>
  </si>
  <si>
    <t>手术显微镜</t>
  </si>
  <si>
    <t>项目总金额398万，已付上游300万元，已付下游19.9万保证金、已收下游0万元，本金缺口319.9万元</t>
  </si>
  <si>
    <t>未验收，待验收后请款</t>
  </si>
  <si>
    <t>验收合格后回款100%</t>
  </si>
  <si>
    <t>福州同天电子技术开发有限公司</t>
  </si>
  <si>
    <t>YQCS2332-XS</t>
  </si>
  <si>
    <t>厦门大学附属心血管病医院</t>
  </si>
  <si>
    <t>套件大孔径多排螺旋CT模拟定位机;X射线诊断设备;X射线附属设备及部件;血管图像处理软件</t>
  </si>
  <si>
    <t>项目总金额1340万，已付上游989万元，已收下游1206万元，无本金缺口，回款比例90%，收付比例122%</t>
  </si>
  <si>
    <t>未到货完毕未验收，待验收后请款</t>
  </si>
  <si>
    <t>剩余履约保证金（履约保函）验收合格满1年后买方向卖方一次性无息归还，若有违约金的，在履约保证金中扣除（用履约保函的补缴违约金后归还）。</t>
  </si>
  <si>
    <t>江西闽康科技有限公司</t>
  </si>
  <si>
    <t>YQCS2348-XS包2</t>
  </si>
  <si>
    <t>邵武市立医院</t>
  </si>
  <si>
    <t>过氧化氢低温等离子体灭菌器;高频电刀主机;小型蒸汽灭菌器（眼科专用）</t>
  </si>
  <si>
    <t>项目总金额497万，已付上游45万元，未收下游，支付下游25万元保证金，本金缺口70万元，回款比例-5%，收付比例-55%</t>
  </si>
  <si>
    <t>货物到达指定地点，达到付款条件起30日内，支付合同总金额的30.00%；安装验收合格且正常使用达到付款条件起30日内，支付合同总金额的40.00%</t>
  </si>
  <si>
    <t>YQCQ2311-YS</t>
  </si>
  <si>
    <t>厦门市第三医院</t>
  </si>
  <si>
    <t>区域影像平台建设项目</t>
  </si>
  <si>
    <t>项目总金额99.25万，已付上游77万元，已收下游50万元，本金缺口27.375万元，回款比例50%，收付比例64.45%</t>
  </si>
  <si>
    <t>已回部分款，正在与院方进行接口对接，预计25年6月验收</t>
  </si>
  <si>
    <t>合同签订之日起在30个工作日内，采购人支付合同金额的50%。硬件经采购人验收合格后，在30个工作日内，支付合同金额的30%。软件经采购人验收合格后，在30个工作日内，支付合同金额的15%。剩余5%合同款作为履约保证金，在软硬件验收合格满12个月后，采购人在30个工作日内，向成交人支付余款5%</t>
  </si>
  <si>
    <t>光灿（厦门）信息科技有限公司</t>
  </si>
  <si>
    <t>YQCQ2248-XS</t>
  </si>
  <si>
    <t>单县中心医院</t>
  </si>
  <si>
    <t>全数字化平板血管造影系统;高压注射器;全数字化平板血管造影系统</t>
  </si>
  <si>
    <t>项目总金额488万，已付上游340万元，已收下游146万元，本金缺口194万，收付比43%，回款比例30%</t>
  </si>
  <si>
    <t>场地未达标准，等待验收，未取得验收报告，实际业务员崔节朋已离职，正在沟通，准备起诉</t>
  </si>
  <si>
    <t>合同签订后，院方支付30%，设备到货验收合格后院方支付60% 剩余10%验收满一年后一次性无息付清。</t>
  </si>
  <si>
    <t>海南华蓝医药健康产业有限公司</t>
  </si>
  <si>
    <t xml:space="preserve">   </t>
  </si>
  <si>
    <t>七、逾期未收款/不垫资未收款</t>
  </si>
  <si>
    <t>YQCQ2321-XS</t>
  </si>
  <si>
    <t>洛宁县人民医院</t>
  </si>
  <si>
    <t>CT主机;工作站;套件大孔径多排螺旋CT模拟定位机</t>
  </si>
  <si>
    <t>项目总金额1986万，已付上游1384万元，已收下游1575万元，无本金缺口</t>
  </si>
  <si>
    <t>已回部分款，剩余21%未回。</t>
  </si>
  <si>
    <t>到货后医院支付我方60%货款，验收合格后院方支付剩余40%货款，质保期2年。</t>
  </si>
  <si>
    <t>河南凯盈医疗科技有限公司</t>
  </si>
  <si>
    <t>YQCS2333-XS</t>
  </si>
  <si>
    <t>漳州市长泰区医院</t>
  </si>
  <si>
    <t>数字减影造影（DSA)系统;X射线附属设备及部件;X射线诊断设备</t>
  </si>
  <si>
    <t>项目总金额660万，已付上游470万元，已收下游517.8万元，无本金缺口，回款比例78%，收付比例112%</t>
  </si>
  <si>
    <t>验收单已收到，请款中</t>
  </si>
  <si>
    <t>货物到达指定地点，安装调试验收合格，收到全额发票后90日内付合同总价款的97%（待财政资金到位）；验收合格24个月后支付合同总价款的3%（待财政资金到位）</t>
  </si>
  <si>
    <t>启润医疗国内分销部-福建</t>
  </si>
  <si>
    <t>自营FX-YQCM2320-XS</t>
  </si>
  <si>
    <t>福州康奥美医疗器械有限公司</t>
  </si>
  <si>
    <t>球管 MRC 880;球管 iMRC</t>
  </si>
  <si>
    <t>自营分销</t>
  </si>
  <si>
    <t>项目总金额244万，已付上游115万元，已收下游117万元，无本金缺口，回款比例48%，收付比例102%</t>
  </si>
  <si>
    <t>开票部分已来款；剩下部分未到货，未给上游付款，等医院有需求订货，再安排收款</t>
  </si>
  <si>
    <t>康奥美预付</t>
  </si>
  <si>
    <t>按医院需求，球管坏了就能安排</t>
  </si>
  <si>
    <t>YQCS2211-XS</t>
  </si>
  <si>
    <t>中核医疗器械（苏州）有限公司</t>
  </si>
  <si>
    <t>数字减影血管造影系统;数字减影血管造影系统;数字减影血管造影系统配</t>
  </si>
  <si>
    <t>项目总金额780万，已付上游612万元，已收下游702万元，无本金缺口，回款比例90%，收付比例114%</t>
  </si>
  <si>
    <t>已请款，医院走流程中</t>
  </si>
  <si>
    <t>在合同签订生效后，由甲方通过银行转账方式按合同总价支付30%的货款，待全部货物到达甲方指定地点，安装调试完毕经验收合格正常运行3个月，且甲方收到委托采购方货款和乙方开具的全额发票后，甲方按合同总价支付60%的货款，设备使用满一年无质量问题支付合同总价 10%的货款。</t>
  </si>
  <si>
    <t>YQCS2338-XS第二次包1正确</t>
  </si>
  <si>
    <t>电动手术床(用于骨科手术)</t>
  </si>
  <si>
    <t>项目总金额195万，未付上游，上游垫付保证金已付下游9.75万，未收下游，无本金缺口，收付比0%，回款比例0%</t>
  </si>
  <si>
    <t>项目未验收，待验收后回款</t>
  </si>
  <si>
    <t>货物到达指定地点，安装调试验收合格，收到全额发票后90日内一次性付清</t>
  </si>
  <si>
    <t>YQCN2309-XS</t>
  </si>
  <si>
    <t>中国人民解放军联勤保障部队第九〇〇医院</t>
  </si>
  <si>
    <t>飞利浦64排CT保修;飞利浦64排CT保修</t>
  </si>
  <si>
    <t>项目总金额76.6万元，未收未付，无本金缺口</t>
  </si>
  <si>
    <t>质保项目，医院审价中</t>
  </si>
  <si>
    <t>中标两年，实际销售合同签约一年，质保一年结束后由甲方考核决定是否续签一年。
经甲方考评无误后每半年支付19.15万元。</t>
  </si>
  <si>
    <t>南昌市康都科技有限公司</t>
  </si>
  <si>
    <t>曲梦妮</t>
  </si>
  <si>
    <t>YQCQ2402-XS</t>
  </si>
  <si>
    <t>福建医科大学附属协和医院</t>
  </si>
  <si>
    <t>电子支气管内窥镜系统</t>
  </si>
  <si>
    <t>项目总价139.75万，未收未付，无本金缺口</t>
  </si>
  <si>
    <t>已结算</t>
  </si>
  <si>
    <t>到货后回70%，验收后回25%，最终验收后回5%</t>
  </si>
  <si>
    <t>江西达莱科技有限公司</t>
  </si>
  <si>
    <t>YQCS2338-XS第二次包2正确</t>
  </si>
  <si>
    <t>电动手术床(用于神经外科手术)</t>
  </si>
  <si>
    <t>YQCG2211-XS</t>
  </si>
  <si>
    <t>上海机动车检测认证技术研究中心有限公司</t>
  </si>
  <si>
    <t>燃料电池EMC测试系统-发射和抗扰度测试系统</t>
  </si>
  <si>
    <t>项目总金额2630万，已付上游522万元，已收下游528万元，无本金缺口，收付比129%，回款比例95%</t>
  </si>
  <si>
    <t>已验收，待回款</t>
  </si>
  <si>
    <t>合同签订后支付20%，验收合格后支付70%，质保期满后支付10%。</t>
  </si>
  <si>
    <t>货未到用户</t>
  </si>
  <si>
    <t>未逾期</t>
  </si>
  <si>
    <t>厦门海诺达科学仪器有限公司</t>
  </si>
  <si>
    <t>陈莉玲</t>
  </si>
  <si>
    <t>YQCS2341-XS</t>
  </si>
  <si>
    <t>听觉诱发电位分析仪;隔音屏蔽室</t>
  </si>
  <si>
    <t>项目总价34.5万，未收未付，无本金缺口</t>
  </si>
  <si>
    <t>验收完成，递交催款函</t>
  </si>
  <si>
    <t>验收后支付100%货款，质保期2年</t>
  </si>
  <si>
    <t>23年1月5日提交验收材料</t>
  </si>
  <si>
    <t>厦门升海恒医疗科技有限公司</t>
  </si>
  <si>
    <t>YQCS2205-XS新</t>
  </si>
  <si>
    <t>安溪县中医院</t>
  </si>
  <si>
    <t>行业应用软件开发服务</t>
  </si>
  <si>
    <t>项目总金额226.48万，已付上游130万元，已付下游11万保证金、已收下游147万元，无本金缺口，收付比104%，回款比例55%</t>
  </si>
  <si>
    <t>系统平稳运行，请款中</t>
  </si>
  <si>
    <t>设备进场完成安装支付40%
软件部署完成上线初步验收后支付25%
系统平稳运行3个月经验收合格后支付35%</t>
  </si>
  <si>
    <t>YQCX2117-XS</t>
  </si>
  <si>
    <t>邻水县中医医院</t>
  </si>
  <si>
    <t>医用直线加速器;医用直线加速器;附属设备</t>
  </si>
  <si>
    <t>项目总价2335万，已付供应商1345万元，医院233.5万元保证金，已收医院2008万元，委托方已垫付相应款项，无本金缺口</t>
  </si>
  <si>
    <t>已安装验收，不垫资，待回款</t>
  </si>
  <si>
    <t>设备安装调试并验收，我司提供完整发票后30日内支付90%，质保期满两年且无质量问题的支付10%。履约保证金10%验收合格且甲方出函确认我司履行完成后退还。</t>
  </si>
  <si>
    <t>2023/8，医院要求按照实际使用时间，2023/10</t>
  </si>
  <si>
    <t>YQCM2302-XS</t>
  </si>
  <si>
    <t>厦门大学附属第一医院</t>
  </si>
  <si>
    <t>气动物流传输系统</t>
  </si>
  <si>
    <t>项目总金额95.48万，未收未付，无本金缺口，回款比例0%，收付比例0%</t>
  </si>
  <si>
    <t>还在施工安装，未验收，预计25年第2季度验收</t>
  </si>
  <si>
    <t>货到现场安装调试完毕，经正式验收合格并收到全额税务发票后，达到付款条件医院支付合同总金额的95%。质保期满后支付剩余的5%。</t>
  </si>
  <si>
    <t>等医院场地修好</t>
  </si>
  <si>
    <t>福建康宏诚健医疗器械有限公司</t>
  </si>
  <si>
    <t>葛思敏</t>
  </si>
  <si>
    <t>YQTV1863-XS</t>
  </si>
  <si>
    <t>平潭综合实验区急救中心</t>
  </si>
  <si>
    <t>软件集成实施服务</t>
  </si>
  <si>
    <t>项目总价319.5万，已付上游103万元，已收下游192万元，无本金缺口，收付比186%，回款比例60%</t>
  </si>
  <si>
    <t>法院已立案，5月7日已开庭，变更了诉讼请求，等待法院裁决</t>
  </si>
  <si>
    <t>初步验收支付60%，完工验收后支付35%，质保期满后支付5%。</t>
  </si>
  <si>
    <t>验收中</t>
  </si>
  <si>
    <t>有，最终验收单2023/08/24已提交签字</t>
  </si>
  <si>
    <t>验收单建设单位、监理单位签字、消防未验收</t>
  </si>
  <si>
    <t>上海天崇医疗器械贸易商行</t>
  </si>
  <si>
    <t>YQCL2116-XS</t>
  </si>
  <si>
    <t>福建凯力美医疗器材有限公司</t>
  </si>
  <si>
    <t>医用内窥镜用冷光源;医用监视器;电子上消化道内窥镜;电子下消化道内窥镜;电子图像处理器;进口全自动清</t>
  </si>
  <si>
    <t>项目总价385万，已付上游277万元，已收下游280万元，无本金缺口，收付比101%，回款比例73%。</t>
  </si>
  <si>
    <t>配置2终止，配置1用户反馈本月会陆续来款，无需终止</t>
  </si>
  <si>
    <t>预付15%，提供2台清洗机；支付80%，提供全部货物，验收合格后支付5%。</t>
  </si>
  <si>
    <t>已开票，2022/4/28</t>
  </si>
  <si>
    <t>已验收</t>
  </si>
  <si>
    <t>到货单</t>
  </si>
  <si>
    <t>YQCM1720-XS</t>
  </si>
  <si>
    <t>湖南省建筑工程集团总公司</t>
  </si>
  <si>
    <t>磁共振成像系统;铜屏蔽墙面（含顶板）内墙8（MRI)</t>
  </si>
  <si>
    <t>项目总价808.9万，已付上游573万元，已收下游578万元，无本金缺口，收付比101%，回款比例85%</t>
  </si>
  <si>
    <t>协商此款项湖南建工不会再支付，我司也不再支付委托方，待开票后让财务清账</t>
  </si>
  <si>
    <t>合同签订后 7日内支付 40%，设备到达港口后7日内支付 35%，验收合格之日起7日内支付 20%，验收合格满一年后支付 5%</t>
  </si>
  <si>
    <t>已开票，2019/10/28</t>
  </si>
  <si>
    <t>有，律师函2023年9月已发</t>
  </si>
  <si>
    <t>福州农康医疗器械有限公司</t>
  </si>
  <si>
    <t>YQCM1720-XS-2</t>
  </si>
  <si>
    <t>铜皮焊接结构屏蔽室</t>
  </si>
  <si>
    <t>已开票，2019/11/21</t>
  </si>
  <si>
    <t>省妇幼-JC2月-补片XS</t>
  </si>
  <si>
    <t>湖北省妇幼保健院（湖北省妇女儿童医院）</t>
  </si>
  <si>
    <t>疝修补补片</t>
  </si>
  <si>
    <t>采销对锁</t>
  </si>
  <si>
    <t>耗材配送业务，该医院授信500万元/9个月，控制在授信规模配送。</t>
  </si>
  <si>
    <t>业务员反馈，医院账期不确定，医院正在追赶账期，目前回到12月份账期款项。</t>
  </si>
  <si>
    <t>带量耗材，上账后次月底回款</t>
  </si>
  <si>
    <t>合同尚未双签，医院从其系统下发订单</t>
  </si>
  <si>
    <t>张安琪</t>
  </si>
  <si>
    <t>30421019</t>
  </si>
  <si>
    <t>省妇幼-JC2月-XS</t>
  </si>
  <si>
    <t>30422989</t>
  </si>
  <si>
    <t>省妇幼洪山-JC3月-BP-CG</t>
  </si>
  <si>
    <t>30430208</t>
  </si>
  <si>
    <t>省妇幼-JC3月-RQ-XS</t>
  </si>
  <si>
    <t>一次性使用腔镜直线切割吻合器及组件</t>
  </si>
  <si>
    <t>30433661</t>
  </si>
  <si>
    <t>SFY-JC3月-RQ-XS</t>
  </si>
  <si>
    <t>一次性使用电动式腔镜直线型切割吻合器及钉仓</t>
  </si>
  <si>
    <t>30434805</t>
  </si>
  <si>
    <t>省中医-JC3月-BP-XS</t>
  </si>
  <si>
    <t>湖北省中医院</t>
  </si>
  <si>
    <t>疝修补补片,轻量疝环充填式修补补片,疝修补补片</t>
  </si>
  <si>
    <t>当月月初开票，次月上账，上账后2个月回款（目前医院账期内）</t>
  </si>
  <si>
    <t>30429862</t>
  </si>
  <si>
    <t>省中医光谷-JC3月-XS</t>
  </si>
  <si>
    <t>轻量疝环充填式修补补片,疝修补补片</t>
  </si>
  <si>
    <t>30429863</t>
  </si>
  <si>
    <t>XHJYH-JC4月-RJ-XS04</t>
  </si>
  <si>
    <t>华中科技大学同济医学院附属协和医院</t>
  </si>
  <si>
    <t>一次性使用电动腔镜切割吻合器及组件,一次性使用电动腔镜切割吻合器及组件,一次性使用电动腔镜切割吻合器及组件,一次性使用电动腔镜切割吻合器及组件,一次性使用电动腔镜切割吻合器及组件,一次性使用电动腔镜切割吻合器及组件,一次性使用电动腔镜切割吻合器及组件</t>
  </si>
  <si>
    <t>耗材配送业务，该医院授信1200万元/7个月，控制在授信规模配送。</t>
  </si>
  <si>
    <t>4月份开票，账期内，因系统回传日期有问题</t>
  </si>
  <si>
    <t>30442666</t>
  </si>
  <si>
    <t>WYY-FJC4月-JZJ-XS2</t>
  </si>
  <si>
    <t>武汉市第五医院</t>
  </si>
  <si>
    <t>一次性使用结扎夹,一次性使用结扎夹,一次性使用结扎夹,一次性使用结扎夹,一次性使用结扎夹,一次性使用结扎夹,一次性使用结扎夹</t>
  </si>
  <si>
    <t>耗材配送业务，该医院授信500万元/19个月，控制在授信规模配送。</t>
  </si>
  <si>
    <t>30441629</t>
  </si>
  <si>
    <t>WYY-JC</t>
  </si>
  <si>
    <t>结扎血管夹,可吸收结扎夹,结扎血管夹,结扎血管夹</t>
  </si>
  <si>
    <t>30448863</t>
  </si>
  <si>
    <t>长航医院-集采补片12月XS</t>
  </si>
  <si>
    <t>长江航运总医院</t>
  </si>
  <si>
    <t>腹腔外置疝修补补片   MP1-8.5*13.7-L,腹腔外置疝修补补片   MP1-8.5*13.7-R</t>
  </si>
  <si>
    <t>耗材配送业务，该医院授信100万元/11个月，控制在授信规模配送。</t>
  </si>
  <si>
    <t>业务员反馈，已与医院沟通，院方反馈预估5月份排款</t>
  </si>
  <si>
    <t>30410578</t>
  </si>
  <si>
    <t>长航医院-集采补片12月02XS</t>
  </si>
  <si>
    <t>腹腔外置疝修补补片   MP1-8.5*13.7-R</t>
  </si>
  <si>
    <t>30411061</t>
  </si>
  <si>
    <t>长航医院-集采弹簧圈12月XS</t>
  </si>
  <si>
    <t>可解脱栓塞弹簧圈   1D0101HL,可解脱栓塞弹簧圈   1D0102HL,可解脱栓塞弹簧圈   1D0408HL,可解脱栓塞弹簧圈   1D0730HL,可解脱栓塞弹簧圈   1D1H02HL</t>
  </si>
  <si>
    <t>30411082</t>
  </si>
  <si>
    <t>长航医院-集采补片12月03XS</t>
  </si>
  <si>
    <t>腹腔外置疝修补补片   MP1-8.5*13.7-L</t>
  </si>
  <si>
    <t>30411189</t>
  </si>
  <si>
    <t>长航医院-JC1月-BP-XS</t>
  </si>
  <si>
    <t>腹腔外置疝修补补片</t>
  </si>
  <si>
    <t>30419691</t>
  </si>
  <si>
    <t>长航医院-JC1月-THQ-XS</t>
  </si>
  <si>
    <t>可解脱栓塞弹簧圈,可解脱栓塞弹簧圈,可解脱栓塞弹簧圈,可解脱栓塞弹簧圈,可解脱栓塞弹簧圈,可解脱栓塞弹簧圈,可解脱栓塞弹簧圈,可解脱栓塞弹簧圈,可解脱栓塞弹簧圈</t>
  </si>
  <si>
    <t>30419698</t>
  </si>
  <si>
    <t>长航-JC2月-BP-XS</t>
  </si>
  <si>
    <t>腹腔外置疝修补补片,腹腔外置疝修补补片,腹腔外置疝修补补片</t>
  </si>
  <si>
    <t>30426482</t>
  </si>
  <si>
    <t>长航-JC2月-THQ-XS</t>
  </si>
  <si>
    <t>可解脱栓塞弹簧圈,可解脱栓塞弹簧圈,可解脱栓塞弹簧圈,可解脱栓塞弹簧圈,可解脱栓塞弹簧圈,可解脱栓塞弹簧圈</t>
  </si>
  <si>
    <t>30426867</t>
  </si>
  <si>
    <t>CHYY-JC4月-THQ-XS03</t>
  </si>
  <si>
    <t>可解脱栓塞弹簧圈,可解脱栓塞弹簧圈,可解脱栓塞弹簧圈,可解脱栓塞弹簧圈,可解脱栓塞弹簧圈,可解脱栓塞弹簧圈,可解脱栓塞弹簧圈</t>
  </si>
  <si>
    <t>30448336</t>
  </si>
  <si>
    <t>八、逾期未收款/未退质保金</t>
  </si>
  <si>
    <t>厦门启润医疗国内分销部-福建</t>
  </si>
  <si>
    <t>KR-ITG-IS-FJ-2206-XS-1</t>
  </si>
  <si>
    <t>厦门大学附属中山医院</t>
  </si>
  <si>
    <t>飞利浦CT、DSA维保</t>
  </si>
  <si>
    <t>质保金</t>
  </si>
  <si>
    <t>邱心如</t>
  </si>
  <si>
    <t>KR-ITG-IS-FJ-2206-XS-2</t>
  </si>
  <si>
    <t>维保(套件);维保;慧眼CT智慧辅助系统</t>
  </si>
  <si>
    <t>JYTZ-202208-00805-1</t>
  </si>
  <si>
    <t>厦门市华师希平双语学校</t>
  </si>
  <si>
    <t>半自动体外除颤器;电极垫;AED挂箱</t>
  </si>
  <si>
    <t>董琳琳</t>
  </si>
  <si>
    <t>厦门启润医疗渠道业务部</t>
  </si>
  <si>
    <t>YQCS2291-XS 音乐系统</t>
  </si>
  <si>
    <t>菏泽市第三人民医院</t>
  </si>
  <si>
    <t>生物反馈仪等</t>
  </si>
  <si>
    <t>YQCQ2246-XS</t>
  </si>
  <si>
    <t>心电图机;除颤仪;监护仪;双通道微量泵;可视喉镜;心肺复苏机;电动负压吸引器;双通道微量泵（可叠加组</t>
  </si>
  <si>
    <t>厦门启润医疗医疗设备三组</t>
  </si>
  <si>
    <t>YQBL1612-XS</t>
  </si>
  <si>
    <t>莆田市第一医院</t>
  </si>
  <si>
    <t>横梁式吊塔</t>
  </si>
  <si>
    <t>王锦涛</t>
  </si>
  <si>
    <t>福建莆田仁德医疗器械有限公司</t>
  </si>
  <si>
    <t>YQRZ1708-XS</t>
  </si>
  <si>
    <t>赫章县市场监督管理局</t>
  </si>
  <si>
    <t>串联四级杆液质联用仪;液相色谱仪;气相色谱仪;原子吸收光谱仪分析系统;气相色谱质谱仪;微波消解仪;低</t>
  </si>
  <si>
    <t>贵州奇茂科技发展有限公司</t>
  </si>
  <si>
    <t>YQCM1733-XS</t>
  </si>
  <si>
    <t>岳阳市一人民医院</t>
  </si>
  <si>
    <t>眼科激光诊断仪;非接触式眼压计</t>
  </si>
  <si>
    <t>纪敏</t>
  </si>
  <si>
    <t>YQRX1801-XS</t>
  </si>
  <si>
    <t>邳州市人民医院</t>
  </si>
  <si>
    <t>快速发药系统;嵌入式高速发药模块;地面直发传输系统;地面直发传输系统;智能存取调配机;整处方传送系统</t>
  </si>
  <si>
    <t>徐州强峰医疗器械有限公司</t>
  </si>
  <si>
    <t>YQRV1801-XS</t>
  </si>
  <si>
    <t>招银金融租赁有限公司</t>
  </si>
  <si>
    <t>支气管镜系统;超声电子支气管镜系统;标本取材台;尸检台;尸检器械;打号机;自动组织脱水机;组织包埋机</t>
  </si>
  <si>
    <t>张婷</t>
  </si>
  <si>
    <t>福州耀德安医疗器械有限公司</t>
  </si>
  <si>
    <t>YQCX1803-XS</t>
  </si>
  <si>
    <t>厦门市第一医院</t>
  </si>
  <si>
    <t>数字化X射线成像系统（DR)</t>
  </si>
  <si>
    <t>南昌康兴科技发展有限公司</t>
  </si>
  <si>
    <t>YQRM1803-XS</t>
  </si>
  <si>
    <t>龙岩市新罗区卫生和计划生育局</t>
  </si>
  <si>
    <t>龙岩市新罗区卫生和计划生育局健康小屋项目</t>
  </si>
  <si>
    <t>厦门喜健生物技术有限公司</t>
  </si>
  <si>
    <t>YQTZ1840-XS—揭乐</t>
  </si>
  <si>
    <t>连城县揭乐乡卫生院</t>
  </si>
  <si>
    <t>全自动化学发光免疫分析仪</t>
  </si>
  <si>
    <t>厦门众合博远医疗器械有限公司</t>
  </si>
  <si>
    <t>YQTM1815-XS-NEW</t>
  </si>
  <si>
    <t>生物安全柜;全自动核酸蛋白分析系统;台式高速离心机;荧光定量仪;震荡器;微孔板离心机;条码打印机;数</t>
  </si>
  <si>
    <t>厦门海达康医疗器械有限公司</t>
  </si>
  <si>
    <t>YQCV1837-XS</t>
  </si>
  <si>
    <t>石狮市医院</t>
  </si>
  <si>
    <t>西格牙科综合治疗仪</t>
  </si>
  <si>
    <t>山东伟创达实业发展有限公司</t>
  </si>
  <si>
    <t>YQTV1830-XS</t>
  </si>
  <si>
    <t>厦门市中医院</t>
  </si>
  <si>
    <t>血栓弹力图仪</t>
  </si>
  <si>
    <t>厦门晟悦康医药科技有限公司</t>
  </si>
  <si>
    <t>YQCW1804-XS-进口(飞利浦/西门子)</t>
  </si>
  <si>
    <t>心脏专用型平板探测器血管造影系统（DSA）;全数字化通用型平板血管造影系统（DSA）</t>
  </si>
  <si>
    <t>YQTL1838-XS</t>
  </si>
  <si>
    <t>晋江市医院（上海市第六人民医院福建医院）</t>
  </si>
  <si>
    <t>主动脉内球囊反搏泵</t>
  </si>
  <si>
    <t>厦门市伽慈科技有限公司</t>
  </si>
  <si>
    <t>YQTV1868-XS</t>
  </si>
  <si>
    <t>显微扫描仪;离心机</t>
  </si>
  <si>
    <t>YQCZ1907-XS-新</t>
  </si>
  <si>
    <t>福建省立医院</t>
  </si>
  <si>
    <t>心输出量测量仪</t>
  </si>
  <si>
    <t>厦门三嘉合医疗器械有限公司</t>
  </si>
  <si>
    <t>YQTV1983-XS</t>
  </si>
  <si>
    <t>支气管训练模拟人;心肺复苏模拟人 （全身）;电子显示器;超声引导下血管穿刺训练模拟人;中心静脉插管训</t>
  </si>
  <si>
    <t>上海霁虞医疗器械贸易商行</t>
  </si>
  <si>
    <t>YQTV1987-XS</t>
  </si>
  <si>
    <t>负80°冰箱;负30°冰箱;离心机;液氮罐;移液枪</t>
  </si>
  <si>
    <t>YQTV1814-XS-SHJY</t>
  </si>
  <si>
    <t>福建省福能宁化健康投资发展有限公司</t>
  </si>
  <si>
    <t>医院轨物资收发系统采购及安装</t>
  </si>
  <si>
    <t>广州特力智能传输科技有限公司</t>
  </si>
  <si>
    <t>YQCL1934-XS</t>
  </si>
  <si>
    <t>晋江市疾病预防控制中心</t>
  </si>
  <si>
    <t>全自动核酸提取系统部分;全自动病毒载量检测系统;荧光定量PCR仪</t>
  </si>
  <si>
    <t>YQCL1939-XS</t>
  </si>
  <si>
    <t>脑卒中彩色多普勒超声诊断仪</t>
  </si>
  <si>
    <t>厦门鑫华谊生物科技有限公司</t>
  </si>
  <si>
    <t>厦门启润医疗国内分销部-山东</t>
  </si>
  <si>
    <t>YQBZ1238-WX-0720</t>
  </si>
  <si>
    <t>厦门万翔网络商务有限公司</t>
  </si>
  <si>
    <t>冠脉旋磨治疗仪</t>
  </si>
  <si>
    <t>官剑</t>
  </si>
  <si>
    <t>YQBY13001-SZDX-XS</t>
  </si>
  <si>
    <t>苏州大学附属儿童医院</t>
  </si>
  <si>
    <t>轨道自动化传输系统</t>
  </si>
  <si>
    <t>YQBY13071-FZZYY-XS</t>
  </si>
  <si>
    <t>南京军区福州总医院</t>
  </si>
  <si>
    <t>麻醉喉镜;大隐静脉剥离子;分离钳</t>
  </si>
  <si>
    <t>YQBH1367-汉源-XS</t>
  </si>
  <si>
    <t>汉源县人民医院</t>
  </si>
  <si>
    <t>1.5T超导磁共振</t>
  </si>
  <si>
    <t>吴景泉</t>
  </si>
  <si>
    <t>YQBY14006-PTXY-XS</t>
  </si>
  <si>
    <t>莆田学院附属医院</t>
  </si>
  <si>
    <t>过氧化氢等离子灭菌柜</t>
  </si>
  <si>
    <t>YQBY13049-厦门航空港-XS</t>
  </si>
  <si>
    <t>元翔（厦门）国际航空港股份有限公司</t>
  </si>
  <si>
    <t>T4航站楼空调末端设备</t>
  </si>
  <si>
    <t>黄进阳</t>
  </si>
  <si>
    <t>YQBW1540-XS</t>
  </si>
  <si>
    <t>莆田市秀屿区南日镇卫生院</t>
  </si>
  <si>
    <t>胃镜清洗工作站;肠镜清洗工作站</t>
  </si>
  <si>
    <t>吴晓鹭</t>
  </si>
  <si>
    <t>YQBZ14013-厦门市第一医院</t>
  </si>
  <si>
    <t>超导可视人流仪;妇产科检查台</t>
  </si>
  <si>
    <t>YQBW1545-XS</t>
  </si>
  <si>
    <t>全自动免疫组化染色系统</t>
  </si>
  <si>
    <t>YQBW1550-XS</t>
  </si>
  <si>
    <t>椎间孔镜手术系统</t>
  </si>
  <si>
    <t>YQYL1603-XS</t>
  </si>
  <si>
    <t>西南医科大学附属中医医院</t>
  </si>
  <si>
    <t>高清腹腔镜系统</t>
  </si>
  <si>
    <t>刘晓宇</t>
  </si>
  <si>
    <t>YQYL1608-XS</t>
  </si>
  <si>
    <t>呼出一氧化氮测定系统</t>
  </si>
  <si>
    <t>YQCL1610-XS</t>
  </si>
  <si>
    <t>数字化X线摄影系统(单板DR);数字化X线摄影系统(双板DR);数字化X线摄影系统(双板DR)</t>
  </si>
  <si>
    <t>YQYT1605-XS</t>
  </si>
  <si>
    <t>全高清摄录像系统</t>
  </si>
  <si>
    <t>YQYT1613-XS</t>
  </si>
  <si>
    <t>电生理重点实验室设备</t>
  </si>
  <si>
    <t>YQYT1614-XS-1</t>
  </si>
  <si>
    <t>电生理实验室设备</t>
  </si>
  <si>
    <t>YQRW1614-XS</t>
  </si>
  <si>
    <t>乳腺血氧功能影像检查仪</t>
  </si>
  <si>
    <t>YQYQ-1608XS</t>
  </si>
  <si>
    <t>显微镜</t>
  </si>
  <si>
    <t>洪瑶琪</t>
  </si>
  <si>
    <t>YQYT1711-XS-X</t>
  </si>
  <si>
    <t>数字一体化手术室系统;百级手术室无影灯;双臂腔镜吊塔;麻醉吊塔;双臂外科塔;单监视器吊臂</t>
  </si>
  <si>
    <t>福建省饮亭贸易有限公司</t>
  </si>
  <si>
    <t>YQYW2017-MDL-DLCG-2-XS</t>
  </si>
  <si>
    <t>厦门上元利丰信息科技有限公司</t>
  </si>
  <si>
    <t>耳鼻喉外科手术切割动力系统（商品名：XPS MICRO);耳鼻喉外科手术切割动力系统（商品名：XPS</t>
  </si>
  <si>
    <t>YQTX1711-XS</t>
  </si>
  <si>
    <t>四川省医学科学院附属医院</t>
  </si>
  <si>
    <t>电子胆道内窥镜;电子输尿管肾盂镜</t>
  </si>
  <si>
    <t>YQTZ1831-XS-隔川</t>
  </si>
  <si>
    <t>连城县隔川乡卫生院</t>
  </si>
  <si>
    <t>全自动血细胞分析仪</t>
  </si>
  <si>
    <t>YQTZ1841-XS-隔川</t>
  </si>
  <si>
    <t>便携式B超;全数字彩色超声波骨密度仪;多功能牵引床;中频药物导入治疗仪</t>
  </si>
  <si>
    <t>YQCZ1881-XS</t>
  </si>
  <si>
    <t>漳州招商局经济技术开发区第一医院</t>
  </si>
  <si>
    <t>LED无影灯;消毒灭菌设备及器具;LED无影灯;电动麻醉吊塔;外科吊塔;腔镜吊塔;桥式吊塔;高清摄像</t>
  </si>
  <si>
    <t>厦门中瑞恒发医疗科技有限公司</t>
  </si>
  <si>
    <t>YQRZ1707-YS</t>
  </si>
  <si>
    <t>过氧化氢低温等离子灭菌系统等设备;插件式监护仪</t>
  </si>
  <si>
    <t>YQTQ1717XS</t>
  </si>
  <si>
    <t>激光打孔仪</t>
  </si>
  <si>
    <t>厦门麦创医疗器械有限公司</t>
  </si>
  <si>
    <t>YQRS1805-XS</t>
  </si>
  <si>
    <t>福州物联网开放实验室有限公司</t>
  </si>
  <si>
    <t>NBIOT终端功耗测试系统</t>
  </si>
  <si>
    <t>石丽冬</t>
  </si>
  <si>
    <t>YQCZ1869-XS</t>
  </si>
  <si>
    <t>多导睡眠监测系统;无创呼吸机;有创呼吸机</t>
  </si>
  <si>
    <t>YQCL2001-XS</t>
  </si>
  <si>
    <t>1.5T磁共振成像系统;医用血管造影X射线机DSA;数字化X射线摄像系统DR</t>
  </si>
  <si>
    <t>福建哲行医疗科技有限公司</t>
  </si>
  <si>
    <t>YQCL1948-XS-PHI</t>
  </si>
  <si>
    <t>医用血管造影X射线系统</t>
  </si>
  <si>
    <t>YQTL2030-XS</t>
  </si>
  <si>
    <t>厦门市儿童医院（复旦大学附属儿科医院厦门医院）</t>
  </si>
  <si>
    <t>高频电外科系统（氩气刀）</t>
  </si>
  <si>
    <t>南京德赞仪器仪表有限公司</t>
  </si>
  <si>
    <t>YQCL2028-XS</t>
  </si>
  <si>
    <t>全自动酶免分析加样系统</t>
  </si>
  <si>
    <t>YQCL2056-XS-包3</t>
  </si>
  <si>
    <t>福建省消防救援总队</t>
  </si>
  <si>
    <t>六旋翼飞行系统;云台摄像系统;喊话系统;灭火弹抛投系统;倾斜摄影系统;快速测绘无人系统;矩阵照明系统</t>
  </si>
  <si>
    <t>福建安道建设科技有限公司</t>
  </si>
  <si>
    <t>YQCX2004-XS</t>
  </si>
  <si>
    <t>都江堰市卫生健康局</t>
  </si>
  <si>
    <t>便携式彩色多普勒超声系统;彩色多普勒超声系统;彩色多普勒超声系统</t>
  </si>
  <si>
    <t>成都启新科技有限公司</t>
  </si>
  <si>
    <t>YQCL2060-XS-瓦里安</t>
  </si>
  <si>
    <t>宜宾市第三人民医院</t>
  </si>
  <si>
    <t>医用直线加速器</t>
  </si>
  <si>
    <t>成都亿胜医疗设备有限公司</t>
  </si>
  <si>
    <t>YQCS2020-XS1</t>
  </si>
  <si>
    <t>福州市晋安区医院</t>
  </si>
  <si>
    <t>DR维保费;DR维保费;DR维保费</t>
  </si>
  <si>
    <t>YQCL2032-XS</t>
  </si>
  <si>
    <t>上杭县医院</t>
  </si>
  <si>
    <t>X线计算机断层扫描仪</t>
  </si>
  <si>
    <t>YQCX2005-XS</t>
  </si>
  <si>
    <t>宣汉县中医院</t>
  </si>
  <si>
    <t>YQBH1292-HY-XS</t>
  </si>
  <si>
    <t>城步苗族自治县人民医院</t>
  </si>
  <si>
    <t>MX 16层螺旋CT</t>
  </si>
  <si>
    <t>YQB14023-XS</t>
  </si>
  <si>
    <t>厦门市海沧医院</t>
  </si>
  <si>
    <t>体检软件（V5.0);健康管理软件(V4.1)</t>
  </si>
  <si>
    <t>厦门启润医疗健康大数据部</t>
  </si>
  <si>
    <t>YQBH1427-康拓-XS</t>
  </si>
  <si>
    <t>北京康拓科技有限公司</t>
  </si>
  <si>
    <t>DELL电脑</t>
  </si>
  <si>
    <t>黄辉煌</t>
  </si>
  <si>
    <t>YQCL1607-XS</t>
  </si>
  <si>
    <t>监护仪;转运监护仪</t>
  </si>
  <si>
    <t>YQYQ-1609XS</t>
  </si>
  <si>
    <t>单道微量推注泵;双道微量推注泵</t>
  </si>
  <si>
    <t>YQCZ1622-XS</t>
  </si>
  <si>
    <t>漳浦县旧镇中心卫生院</t>
  </si>
  <si>
    <t>全自动血液分析仪</t>
  </si>
  <si>
    <t>YQCZ1821-XS-新</t>
  </si>
  <si>
    <t>视频脑电图仪</t>
  </si>
  <si>
    <t>厦门维赛斯科技有限公司</t>
  </si>
  <si>
    <t>YQCL2013-XS</t>
  </si>
  <si>
    <t>CT</t>
  </si>
  <si>
    <t>YQCL2026-XS</t>
  </si>
  <si>
    <t>汉寿县中医院</t>
  </si>
  <si>
    <t>CT系统</t>
  </si>
  <si>
    <t>江西中樑医疗器械有限公司</t>
  </si>
  <si>
    <t>YQCL2057-XS</t>
  </si>
  <si>
    <t>核磁监护仪</t>
  </si>
  <si>
    <t>YQCS2114-XS（履约保证金待退）</t>
  </si>
  <si>
    <t>运动心肺测试系统</t>
  </si>
  <si>
    <t>厦门市骅晖医疗用品有限公司</t>
  </si>
  <si>
    <t>YQCL2111-XS</t>
  </si>
  <si>
    <t>移动式C形臂X射线机</t>
  </si>
  <si>
    <t>厦门敦宇医疗科技有限公司</t>
  </si>
  <si>
    <t>YQCS2131-XS</t>
  </si>
  <si>
    <t>柘荣县医院</t>
  </si>
  <si>
    <t>CT、DR维保服务;球管</t>
  </si>
  <si>
    <t>YQCL2119-XS</t>
  </si>
  <si>
    <t>X射线计算机体层摄影设备（含方舱）</t>
  </si>
  <si>
    <t>江西益卓凡医疗器械有限公司</t>
  </si>
  <si>
    <t>YQCS2128-XS</t>
  </si>
  <si>
    <t>荧光定量PCR仪</t>
  </si>
  <si>
    <t>厦门晏阳九州医疗科技有限公司</t>
  </si>
  <si>
    <t>YQCS2133-XS</t>
  </si>
  <si>
    <t>福州市晋安区鼓山镇卫生院</t>
  </si>
  <si>
    <t>骨密度仪</t>
  </si>
  <si>
    <t>YQCS2129-XS</t>
  </si>
  <si>
    <t>酶标分析仪;冷链系统;离心机;生物安全柜;生物真菌培养箱;红外线电控灯;旋涡振荡器;紫外线空气消毒器</t>
  </si>
  <si>
    <t>YQCX2110-XS</t>
  </si>
  <si>
    <t>广元市中心医院</t>
  </si>
  <si>
    <t>超声图像诊断仪;彩色超声诊断系统;便携式彩色多普勒超声系统;便携式彩色多普勒超声系统;彩色多普勒超声</t>
  </si>
  <si>
    <t>YQCS2216-XS</t>
  </si>
  <si>
    <t>手动病床（普通病床）;手动病床（骨科牵引床）;电动病床（妇产科 VIP 病床）;电动妇产综合手术台（</t>
  </si>
  <si>
    <t>YQCX2204-XS</t>
  </si>
  <si>
    <t>成都市第七人民医院</t>
  </si>
  <si>
    <t>无创呼吸机（成人）;转运呼吸机;无创呼吸机（儿童）</t>
  </si>
  <si>
    <t>YQCS2230-XS</t>
  </si>
  <si>
    <t>福清玉融文化旅游投资集团有限公司</t>
  </si>
  <si>
    <t>超声诊断仪;X射线诊断设备</t>
  </si>
  <si>
    <t>YQCS2158-XS1</t>
  </si>
  <si>
    <t>彩色超声诊断系统</t>
  </si>
  <si>
    <t>YQCS2205-XS（履约保证金待退）</t>
  </si>
  <si>
    <t>信息技术服务</t>
  </si>
  <si>
    <t>YQCQ2214-XS</t>
  </si>
  <si>
    <t>龙岩市永定区坎市医院</t>
  </si>
  <si>
    <t>多层螺旋CT机</t>
  </si>
  <si>
    <t>海润（漳州）医疗器械有限公司</t>
  </si>
  <si>
    <t>YQCQ2216-XS</t>
  </si>
  <si>
    <t>福建医科大学附属第一医院</t>
  </si>
  <si>
    <t>等离子电切系统（等离子双极电切电凝系统）;等离子电切手件（电切内窥镜）;前列腺电切镜（电切内窥镜）;</t>
  </si>
  <si>
    <t>YQCX2208-XS</t>
  </si>
  <si>
    <t>西安市第三医院</t>
  </si>
  <si>
    <t>复合手术室数字减影血管造影系统</t>
  </si>
  <si>
    <t>宁波康导进出口有限公司</t>
  </si>
  <si>
    <t>YQCS2219-XS</t>
  </si>
  <si>
    <t>化学发光测定仪</t>
  </si>
  <si>
    <t>YQCS2131-XS正确补充第二年</t>
  </si>
  <si>
    <t>CT、DR维保服务</t>
  </si>
  <si>
    <t>YQCX2209-XS</t>
  </si>
  <si>
    <t>中国人民解放军西部战区总医院</t>
  </si>
  <si>
    <t>有创呼吸机（高端）;有创呼吸机（高端）</t>
  </si>
  <si>
    <t>漳州市吉天医疗器械有限公司</t>
  </si>
  <si>
    <t>YQCQ2210-XS</t>
  </si>
  <si>
    <t>静脉用药调配中心建设系统;软件及配套硬件;生物安全柜;装修和工程</t>
  </si>
  <si>
    <t>厦门精配软件工程有限公司</t>
  </si>
  <si>
    <t>YQCS2281-XS</t>
  </si>
  <si>
    <t>冠县人民医院</t>
  </si>
  <si>
    <t>X射线计算机体层摄影设备（256排CT）;主机X射线计算机体层摄影设备;第三方设备</t>
  </si>
  <si>
    <t>YQCQ2237-XS</t>
  </si>
  <si>
    <t>永春县医院</t>
  </si>
  <si>
    <t>院移动平板C形臂X射线机</t>
  </si>
  <si>
    <t>YQCQ2231-XS</t>
  </si>
  <si>
    <t>福州市第二医院</t>
  </si>
  <si>
    <t>医用血管造影X射线机;装修跟工程;第三方配件;DSA主机</t>
  </si>
  <si>
    <t>江西迪恩科技有限公司</t>
  </si>
  <si>
    <t>YQCX2220-XS</t>
  </si>
  <si>
    <t>呼吸机;呼吸机</t>
  </si>
  <si>
    <t>YQCQ2224-XS</t>
  </si>
  <si>
    <t>湖南机动车检测技术有限公司</t>
  </si>
  <si>
    <t>抗扰测试系统</t>
  </si>
  <si>
    <t>YQCQ2250-XS</t>
  </si>
  <si>
    <t>电子膀胱肾盂内窥镜</t>
  </si>
  <si>
    <t>YQCQ2251-XS</t>
  </si>
  <si>
    <t>膀胱内窥镜;电子膀胱内窥镜</t>
  </si>
  <si>
    <t>YQCS2291-XS 智能反馈</t>
  </si>
  <si>
    <t>多通道生物反馈训练系统;VR心理认知调节放松训练系统;智能心理认知击打呐喊宣泄系统;心理自助服务系统</t>
  </si>
  <si>
    <t>YQCX2219-XS特新</t>
  </si>
  <si>
    <t>电动综合产床;婴儿辐射保暖台;远程胎心监护仪（主 机）;胎心监护仪;吸痰器;婴儿秤;利普刀;盆底康复</t>
  </si>
  <si>
    <t>YQCS2310-XS最终</t>
  </si>
  <si>
    <t>血液透析机(套件);包括输血设备、单采血浆机、人体血液处理机、腹水浓缩机、血液成分输血装置、血液成分</t>
  </si>
  <si>
    <t>YQCN2307-XS</t>
  </si>
  <si>
    <t>南平市第一医院</t>
  </si>
  <si>
    <t>彩超(套件);超声诊断仪;附属设备</t>
  </si>
  <si>
    <t>YQCS2319-XS</t>
  </si>
  <si>
    <t>中国人民解放军陆军第七十三集团军医院</t>
  </si>
  <si>
    <t>梯度PCR仪</t>
  </si>
  <si>
    <t>厦门风向贸易有限公司</t>
  </si>
  <si>
    <t>YQCM2305-XS</t>
  </si>
  <si>
    <t>厦门市妇幼保健院</t>
  </si>
  <si>
    <t>YQCQ2323-XS</t>
  </si>
  <si>
    <t>电子输尿管镜(硬性电子输尿管肾镜，电子内窥镜控制器，输尿管肾镜)</t>
  </si>
  <si>
    <t>YQCN2317-XS</t>
  </si>
  <si>
    <t>上海市口腔医院</t>
  </si>
  <si>
    <t>超声骨刀;超声骨组织手术设备</t>
  </si>
  <si>
    <t>YQCM2312-XS</t>
  </si>
  <si>
    <t>福州市中医院</t>
  </si>
  <si>
    <t>电子支气管镜超声内镜</t>
  </si>
  <si>
    <t>YQCM2306-DCDX-XS</t>
  </si>
  <si>
    <t>移动式C形臂X射线机;椎间孔镜镜头</t>
  </si>
  <si>
    <t>厦门市巨瑞医疗科技有限公司</t>
  </si>
  <si>
    <t>YQCQ2304-XS</t>
  </si>
  <si>
    <t>等离子双极电切电凝系统</t>
  </si>
  <si>
    <t>YQCQ2328-XS</t>
  </si>
  <si>
    <t>高光谱多重单粒子跟踪系统</t>
  </si>
  <si>
    <t>北京心联光电科技有限公司</t>
  </si>
  <si>
    <t>YQCN2316-XS</t>
  </si>
  <si>
    <t>口腔曲面体层X射线机;清洗消毒机</t>
  </si>
  <si>
    <t>上海易立通医疗设备有限公司</t>
  </si>
  <si>
    <t>YQCQ2403-XS</t>
  </si>
  <si>
    <t>经皮肾镜;输尿管肾镜;等离子电切手件;电子膀胱肾盂镜</t>
  </si>
  <si>
    <t>九、投标保证金逾期退还表</t>
  </si>
  <si>
    <t>YQSB-2023年投标保证金-启润</t>
  </si>
  <si>
    <t>云南桐瑞招标代理有限公司</t>
  </si>
  <si>
    <t>福州闽川工程咨询有限公司</t>
  </si>
  <si>
    <t>YQSB-2022年投标保证金-启润</t>
  </si>
  <si>
    <t>福建中实招标有限公司</t>
  </si>
  <si>
    <t>福建方兴招标代理有限公司</t>
  </si>
  <si>
    <t>上海机电设备招标有限公司</t>
  </si>
  <si>
    <t>YQSB-2022年投标保证金-国贸</t>
  </si>
  <si>
    <t>厦门市公物采购招投标有限公司</t>
  </si>
  <si>
    <t>YQSB-2022年年标书费中标服务费-国贸</t>
  </si>
  <si>
    <t>泉州市鼎正招标代理有限公司</t>
  </si>
  <si>
    <t xml:space="preserve"> 财务部与业务部核对，该汇总表已剔除无法回收及无法查明原因应收订单（明细sheet中灰色部分）。</t>
  </si>
  <si>
    <t>国际应收账款统计表 April 2025</t>
  </si>
  <si>
    <t>客户（Cusomter)</t>
  </si>
  <si>
    <t>4月总计（Total receivables in USD）</t>
  </si>
  <si>
    <t>应收占比</t>
  </si>
  <si>
    <t>账期内(Accounts receivable within the credit period)</t>
  </si>
  <si>
    <t>逾期金额</t>
  </si>
  <si>
    <t>逾期占比</t>
  </si>
  <si>
    <t xml:space="preserve">overdue aging bucket </t>
  </si>
  <si>
    <t>Payment Collection Plan and Debt Collection Progress</t>
  </si>
  <si>
    <t>1-6month</t>
  </si>
  <si>
    <t>6-12month</t>
  </si>
  <si>
    <t>1-2year</t>
  </si>
  <si>
    <t>2-3year</t>
  </si>
  <si>
    <t>3-4year</t>
  </si>
  <si>
    <t>4-5year</t>
  </si>
  <si>
    <t>over 5 year</t>
  </si>
  <si>
    <t>March Plan</t>
  </si>
  <si>
    <t>March Actual</t>
  </si>
  <si>
    <t>%</t>
  </si>
  <si>
    <t>April Plan</t>
  </si>
  <si>
    <t>April Actual</t>
  </si>
  <si>
    <t>May Plan</t>
  </si>
  <si>
    <t>May Actual</t>
  </si>
  <si>
    <t>June Plan</t>
  </si>
  <si>
    <t>June Actual</t>
  </si>
  <si>
    <t>July Plan</t>
  </si>
  <si>
    <t>July Actual</t>
  </si>
  <si>
    <t>August Plan</t>
  </si>
  <si>
    <t>August Actual</t>
  </si>
  <si>
    <t>Sep Plan</t>
  </si>
  <si>
    <t>Sep Actual</t>
  </si>
  <si>
    <t>Oct Plan</t>
  </si>
  <si>
    <t>Oct Actual</t>
  </si>
  <si>
    <t>Nov Plan</t>
  </si>
  <si>
    <t>Nov Actual</t>
  </si>
  <si>
    <t>Dec Plan</t>
  </si>
  <si>
    <t>Dec Actual</t>
  </si>
  <si>
    <t>Total Plan</t>
  </si>
  <si>
    <t>Total Actual</t>
  </si>
  <si>
    <t>Pa***** Healthcare Brasil</t>
  </si>
  <si>
    <t xml:space="preserve">USD </t>
  </si>
  <si>
    <t>回款计划如表格所示</t>
  </si>
  <si>
    <t>Jo*****ca</t>
  </si>
  <si>
    <t>QU***** MATERIA</t>
  </si>
  <si>
    <t>B.*****F.PAN</t>
  </si>
  <si>
    <t xml:space="preserve">Pa***** Health </t>
  </si>
  <si>
    <t>PA***** HEALTHC</t>
  </si>
  <si>
    <t>墨西哥反馈正在 MONEX 开设一个账户，以获得更有利的汇率并简化未来的付款。</t>
  </si>
  <si>
    <t>Tr*****d Tra</t>
  </si>
  <si>
    <t>Pa***** Medic</t>
  </si>
  <si>
    <t>Je*****Health</t>
  </si>
  <si>
    <t>业务部反馈每周还款2万美金（3月24日）</t>
  </si>
  <si>
    <t>Ca*****ed</t>
  </si>
  <si>
    <t xml:space="preserve">PI*****O </t>
  </si>
  <si>
    <t>GO*****IDGE</t>
  </si>
  <si>
    <t>JO*****CA PR</t>
  </si>
  <si>
    <t xml:space="preserve">TE*****AGEN S.A </t>
  </si>
  <si>
    <t>业务部反馈3月底会回款17.83万美金（3月25日）</t>
  </si>
  <si>
    <t xml:space="preserve">Pr*****.A </t>
  </si>
  <si>
    <t>KM*****ICAL PRODUTO</t>
  </si>
  <si>
    <t xml:space="preserve">PA*****E  </t>
  </si>
  <si>
    <t>Un*****iome</t>
  </si>
  <si>
    <t>Me***** Busi</t>
  </si>
  <si>
    <t xml:space="preserve">Mi*****ne BV </t>
  </si>
  <si>
    <t>Mo*****Medic</t>
  </si>
  <si>
    <t>Su*****r Me</t>
  </si>
  <si>
    <t>北京派尔特合计（USD）</t>
  </si>
  <si>
    <t xml:space="preserve">Micr***** BV </t>
  </si>
  <si>
    <t xml:space="preserve">Phar*****d.o.o. </t>
  </si>
  <si>
    <t xml:space="preserve">Euro*****a </t>
  </si>
  <si>
    <t xml:space="preserve">Bio*****ca </t>
  </si>
  <si>
    <t xml:space="preserve">PA*****V </t>
  </si>
  <si>
    <t xml:space="preserve">Ke*****ed </t>
  </si>
  <si>
    <t>FER*****CAL</t>
  </si>
  <si>
    <t xml:space="preserve">DACH*****GmbH </t>
  </si>
  <si>
    <t>香港派尔特合计(EUR)</t>
  </si>
  <si>
    <t>订单号
order number</t>
  </si>
  <si>
    <t>发货日期
shipment date</t>
  </si>
  <si>
    <t>发货金额shipment amount</t>
  </si>
  <si>
    <t>信用期限（天）
Credit term（Days）</t>
  </si>
  <si>
    <t>到期日
Due date</t>
  </si>
  <si>
    <t>已收金额
actual received amount</t>
  </si>
  <si>
    <t>2025-3月收款</t>
  </si>
  <si>
    <t>2025-4月收款</t>
  </si>
  <si>
    <t>2025-5月收款</t>
  </si>
  <si>
    <t>2025-6月收款</t>
  </si>
  <si>
    <t>2025-7月收款</t>
  </si>
  <si>
    <t>2025-8月收款</t>
  </si>
  <si>
    <t>2025-9月收款</t>
  </si>
  <si>
    <t>2025-10月收款</t>
  </si>
  <si>
    <t>2025-11月收款</t>
  </si>
  <si>
    <t>2025-12月收款</t>
  </si>
  <si>
    <t>已收款，未结汇</t>
  </si>
  <si>
    <t>2025年收款合计</t>
  </si>
  <si>
    <t>5月调整</t>
  </si>
  <si>
    <t>剩余应收款额（原币）
Remaining accounts receivable</t>
  </si>
  <si>
    <t>是否逾期overdue or not</t>
  </si>
  <si>
    <t>逾期（天数）
overdue days</t>
  </si>
  <si>
    <t>逾期（月）
overdue month</t>
  </si>
  <si>
    <t>报告日期
Report date</t>
  </si>
  <si>
    <t>账龄期间Account Age</t>
  </si>
  <si>
    <t>业务经办人
Salesperson Name</t>
  </si>
  <si>
    <t>业务反馈（何时回款，本月是否回款，金额多少）
Feedback(Reason for overdue,Expected collection time and amount）</t>
  </si>
  <si>
    <t>发货年份Year of shipment</t>
  </si>
  <si>
    <t>商务核对差异需要清账原因</t>
  </si>
  <si>
    <t>敞口还款期限</t>
  </si>
  <si>
    <t>PL23-007</t>
  </si>
  <si>
    <t>李艳侠</t>
  </si>
  <si>
    <t>2025-5月清账</t>
  </si>
  <si>
    <t>1M</t>
  </si>
  <si>
    <t>PL24-024</t>
  </si>
  <si>
    <t>3M</t>
  </si>
  <si>
    <t>PL21-002</t>
  </si>
  <si>
    <t>PL23-073</t>
  </si>
  <si>
    <t>PL24-030</t>
  </si>
  <si>
    <t>历史订单</t>
  </si>
  <si>
    <t>30</t>
  </si>
  <si>
    <t>韩志华</t>
  </si>
  <si>
    <t>历史订单，待核对</t>
  </si>
  <si>
    <t xml:space="preserve">AR*****NA </t>
  </si>
  <si>
    <t>历史订单无法查明原因</t>
  </si>
  <si>
    <t>LL*****I</t>
  </si>
  <si>
    <t>张金苹</t>
  </si>
  <si>
    <t>历史订单，无法查明原因</t>
  </si>
  <si>
    <t>RO*****M亚</t>
  </si>
  <si>
    <t>Eu*****ic新）</t>
  </si>
  <si>
    <t>李领彦</t>
  </si>
  <si>
    <t>PA***** BV</t>
  </si>
  <si>
    <t>M.*****Sur</t>
  </si>
  <si>
    <t xml:space="preserve">Pu*****Surgical </t>
  </si>
  <si>
    <t xml:space="preserve">Su***** India </t>
  </si>
  <si>
    <t>王慧平</t>
  </si>
  <si>
    <t xml:space="preserve">Al*****cnología </t>
  </si>
  <si>
    <t xml:space="preserve">Of*****c  </t>
  </si>
  <si>
    <t>PL23-939+941+960</t>
  </si>
  <si>
    <t>订单PL23-939+941 的余款抵扣订单PL23-960,205 ，运费310，剩余45 预付款</t>
  </si>
  <si>
    <t xml:space="preserve">BA*****PORT </t>
  </si>
  <si>
    <t>PJ23-922</t>
  </si>
  <si>
    <t>汇兑手续费差异</t>
  </si>
  <si>
    <t>PJ23-980</t>
  </si>
  <si>
    <t xml:space="preserve">DA*****dical Group </t>
  </si>
  <si>
    <t xml:space="preserve">PS21-063 </t>
  </si>
  <si>
    <t>PS21-205</t>
  </si>
  <si>
    <t>PL24-032</t>
  </si>
  <si>
    <t>PL24-043</t>
  </si>
  <si>
    <t>PL24-050</t>
  </si>
  <si>
    <t>PL24-051</t>
  </si>
  <si>
    <t>PL24-022</t>
  </si>
  <si>
    <t xml:space="preserve">ME*****E COMERCIAL </t>
  </si>
  <si>
    <t>1Y</t>
  </si>
  <si>
    <t>PL23-034</t>
  </si>
  <si>
    <t>PL23-039</t>
  </si>
  <si>
    <t>PL24-006</t>
  </si>
  <si>
    <t>PL24-028</t>
  </si>
  <si>
    <t>PL24-034、PL24-028-3</t>
  </si>
  <si>
    <t>PL24-044</t>
  </si>
  <si>
    <t>PL24-002</t>
  </si>
  <si>
    <t>PL24-038+039</t>
  </si>
  <si>
    <t xml:space="preserve">LL*****K </t>
  </si>
  <si>
    <t>PS24-204</t>
  </si>
  <si>
    <t>PL24-046</t>
  </si>
  <si>
    <t xml:space="preserve">PLU22-008 </t>
  </si>
  <si>
    <t xml:space="preserve">PLU22-010 </t>
  </si>
  <si>
    <t xml:space="preserve">PLU22-007 </t>
  </si>
  <si>
    <t xml:space="preserve">PLU22-013 </t>
  </si>
  <si>
    <t xml:space="preserve">PLU22-032 </t>
  </si>
  <si>
    <t xml:space="preserve">PLU22-036 </t>
  </si>
  <si>
    <t xml:space="preserve">PLU22-038 </t>
  </si>
  <si>
    <t>PLU23-011</t>
  </si>
  <si>
    <t>PLU23-105</t>
  </si>
  <si>
    <t>PLU23-127</t>
  </si>
  <si>
    <t>PLU23-130</t>
  </si>
  <si>
    <t>PLU24-014</t>
  </si>
  <si>
    <t>PLU24-019</t>
  </si>
  <si>
    <t>AP***** BIO</t>
  </si>
  <si>
    <t>A.*****DICHEM</t>
  </si>
  <si>
    <t>PZ23-114</t>
  </si>
  <si>
    <t>PA23-002</t>
  </si>
  <si>
    <t>6M</t>
  </si>
  <si>
    <t>PUSA24-002</t>
  </si>
  <si>
    <t>Pa*****-墨西哥</t>
  </si>
  <si>
    <t>PJ24-849</t>
  </si>
  <si>
    <t>P-USA24-003</t>
  </si>
  <si>
    <t>PJ24-850</t>
  </si>
  <si>
    <t>PUSA24-005</t>
  </si>
  <si>
    <t>PUSA24-007</t>
  </si>
  <si>
    <t>PJ24-851</t>
  </si>
  <si>
    <t>PJ23-819</t>
  </si>
  <si>
    <t>PJ23-930</t>
  </si>
  <si>
    <t>PJ23-952</t>
  </si>
  <si>
    <t>PJ24-857、PJ24-869</t>
  </si>
  <si>
    <t>Su*****res Div</t>
  </si>
  <si>
    <t> PL24-833</t>
  </si>
  <si>
    <t>SUSAN</t>
  </si>
  <si>
    <t>2025.5月冲垫付运费USD721</t>
  </si>
  <si>
    <t>Sa*****edik</t>
  </si>
  <si>
    <t>PMU21-009+010</t>
  </si>
  <si>
    <t>PJ23-801</t>
  </si>
  <si>
    <t>PJ24-819</t>
  </si>
  <si>
    <t>PJ24-823</t>
  </si>
  <si>
    <t>PJ24-830-2</t>
  </si>
  <si>
    <t xml:space="preserve">Ke***** </t>
  </si>
  <si>
    <t>Sa*****hiz Iran</t>
  </si>
  <si>
    <t>PMU23-011</t>
  </si>
  <si>
    <t>PMU23-009</t>
  </si>
  <si>
    <t>PMU23-033</t>
  </si>
  <si>
    <t>PMU24-200</t>
  </si>
  <si>
    <t xml:space="preserve">HO*****L LINE </t>
  </si>
  <si>
    <t>Me*****de Ltd</t>
  </si>
  <si>
    <t>历史订单PS21-076-2</t>
  </si>
  <si>
    <t>Eu*****ne Spa</t>
  </si>
  <si>
    <t>Un*****active-</t>
  </si>
  <si>
    <t>ME*****RE F</t>
  </si>
  <si>
    <t xml:space="preserve">AL*****NI , </t>
  </si>
  <si>
    <t>EV*****国OEM</t>
  </si>
  <si>
    <t>PL23-003</t>
  </si>
  <si>
    <t>PL23-069</t>
  </si>
  <si>
    <t>PJ24-898</t>
  </si>
  <si>
    <t xml:space="preserve">1Y </t>
  </si>
  <si>
    <t>PJ24-899</t>
  </si>
  <si>
    <t>PL24-113</t>
  </si>
  <si>
    <t>PL24-127</t>
  </si>
  <si>
    <t>PL24-900+901</t>
  </si>
  <si>
    <t>PL24-015</t>
  </si>
  <si>
    <t>PJ24-918</t>
  </si>
  <si>
    <t>PLU24-027</t>
  </si>
  <si>
    <t>PLU24-025</t>
  </si>
  <si>
    <t>PM24-876</t>
  </si>
  <si>
    <t>PL24-149</t>
  </si>
  <si>
    <t>PJ24-913+908</t>
  </si>
  <si>
    <t>PZ24-154</t>
  </si>
  <si>
    <t>PJ24-933</t>
  </si>
  <si>
    <t>pLU24-031</t>
  </si>
  <si>
    <t>5月冲运费322</t>
  </si>
  <si>
    <t>运费， 25.4月调整</t>
  </si>
  <si>
    <t>PJ24-928</t>
  </si>
  <si>
    <t>PJ24-879+922</t>
  </si>
  <si>
    <t>PL24-510</t>
  </si>
  <si>
    <t>PL24-508</t>
  </si>
  <si>
    <t>PL23-048</t>
  </si>
  <si>
    <t>PL24-049-1+049-2</t>
  </si>
  <si>
    <t>PMU24-131</t>
  </si>
  <si>
    <t>PMU24-202</t>
  </si>
  <si>
    <t>PLU24-028</t>
  </si>
  <si>
    <t>PJ23-968、PJ24-805、PJ24-807</t>
  </si>
  <si>
    <t>PM24-894</t>
  </si>
  <si>
    <t>PM24-905</t>
  </si>
  <si>
    <t>PJ24-930</t>
  </si>
  <si>
    <t>PLU24-144-1</t>
  </si>
  <si>
    <t>PMU24-509</t>
  </si>
  <si>
    <t>PS24-257+258+259</t>
  </si>
  <si>
    <t>PL24-054</t>
  </si>
  <si>
    <t>PL24-057</t>
  </si>
  <si>
    <t>PL24-055</t>
  </si>
  <si>
    <t>PL24-056</t>
  </si>
  <si>
    <t>PJ24-950</t>
  </si>
  <si>
    <t>PUSA24-005+011</t>
  </si>
  <si>
    <t>PL24-058</t>
  </si>
  <si>
    <t>PMUS24-916</t>
  </si>
  <si>
    <t>PLU24-141</t>
  </si>
  <si>
    <t>IM*****亚</t>
  </si>
  <si>
    <t>PL24-503+513</t>
  </si>
  <si>
    <t>PJ24-948+953</t>
  </si>
  <si>
    <t>PS24-831+831-1</t>
  </si>
  <si>
    <t>PS24-831</t>
  </si>
  <si>
    <t>PS24-829</t>
  </si>
  <si>
    <t>PL24-531</t>
  </si>
  <si>
    <t>PL24-524</t>
  </si>
  <si>
    <t>PL24-062</t>
  </si>
  <si>
    <t>PL24-060</t>
  </si>
  <si>
    <t>PL24-061</t>
  </si>
  <si>
    <t>PL24-065</t>
  </si>
  <si>
    <t>PZ24-193</t>
  </si>
  <si>
    <t>PLU24-532</t>
  </si>
  <si>
    <t>PUSA24-010</t>
  </si>
  <si>
    <t>PUSA24-008</t>
  </si>
  <si>
    <t>PM24-895</t>
  </si>
  <si>
    <t>PM24-941</t>
  </si>
  <si>
    <t>PMU25-315</t>
  </si>
  <si>
    <t>PS25-611-2+615</t>
  </si>
  <si>
    <t xml:space="preserve">Bi*****ca </t>
  </si>
  <si>
    <t>PLU25-131</t>
  </si>
  <si>
    <t>PJ25-813+816</t>
  </si>
  <si>
    <t>PJ25-832+833</t>
  </si>
  <si>
    <t>PLU25-130</t>
  </si>
  <si>
    <t>PJ25-820</t>
  </si>
  <si>
    <t>PJ24-951</t>
  </si>
  <si>
    <t>PJ25-837+838</t>
  </si>
  <si>
    <t xml:space="preserve">RP*****cas </t>
  </si>
  <si>
    <t>PL25-839</t>
  </si>
  <si>
    <t>PL25-33</t>
  </si>
  <si>
    <t>PJ24-977</t>
  </si>
  <si>
    <t>PJ25-827</t>
  </si>
  <si>
    <t>2M</t>
  </si>
  <si>
    <t>PS25-608-2</t>
  </si>
  <si>
    <t>PS25-620</t>
  </si>
  <si>
    <t>PL25-002-003-2P</t>
  </si>
  <si>
    <t>PL25-002-003-3P</t>
  </si>
  <si>
    <t>PL25-012</t>
  </si>
  <si>
    <t>4-*****VIET</t>
  </si>
  <si>
    <t>PZ25-044</t>
  </si>
  <si>
    <t>PZ25-032</t>
  </si>
  <si>
    <t>Su*****re</t>
  </si>
  <si>
    <t>PZ25-039</t>
  </si>
  <si>
    <t>Me*****LLC</t>
  </si>
  <si>
    <t>PMU25-324</t>
  </si>
  <si>
    <t>PMU24-203-1</t>
  </si>
  <si>
    <t>PS24-549</t>
  </si>
  <si>
    <t>PMU25-327</t>
  </si>
  <si>
    <t>FE*****ND ME</t>
  </si>
  <si>
    <t>PJ25-831</t>
  </si>
  <si>
    <t>As*****Surgical</t>
  </si>
  <si>
    <t>PZ25-031</t>
  </si>
  <si>
    <t>PM25-323</t>
  </si>
  <si>
    <t>PM25-201+PM24-211</t>
  </si>
  <si>
    <t>PM25-810</t>
  </si>
  <si>
    <t>CE*****巴</t>
  </si>
  <si>
    <t>历史订单 PL18-012-2</t>
  </si>
  <si>
    <t>商务确认此笔款已无法收回</t>
  </si>
  <si>
    <t xml:space="preserve">Pa***** healthcare </t>
  </si>
  <si>
    <t>PLU23-001</t>
  </si>
  <si>
    <t>PLU23-002</t>
  </si>
  <si>
    <t>PLU23-003</t>
  </si>
  <si>
    <t>PLU23-005</t>
  </si>
  <si>
    <t>PLU23-004</t>
  </si>
  <si>
    <t>PLU23-006</t>
  </si>
  <si>
    <t>PLU23-007</t>
  </si>
  <si>
    <t>PLU23-008</t>
  </si>
  <si>
    <t>PLU23-009</t>
  </si>
  <si>
    <t>PLU23-010</t>
  </si>
  <si>
    <t>PLU23-012</t>
  </si>
  <si>
    <t>PHK24-001</t>
  </si>
  <si>
    <t>PHK24-002</t>
  </si>
  <si>
    <t>PHK24-003</t>
  </si>
  <si>
    <t>PHK24-004</t>
  </si>
  <si>
    <t>PHK24-005</t>
  </si>
  <si>
    <t>PHK24-007</t>
  </si>
  <si>
    <t xml:space="preserve">PMU22-048 </t>
  </si>
  <si>
    <t>PHK24-008</t>
  </si>
  <si>
    <r>
      <rPr>
        <sz val="10"/>
        <rFont val="MS Sans Serif"/>
        <charset val="134"/>
      </rPr>
      <t>PMU24-203</t>
    </r>
    <r>
      <rPr>
        <sz val="10"/>
        <rFont val="宋体"/>
        <charset val="134"/>
      </rPr>
      <t>截止到</t>
    </r>
    <r>
      <rPr>
        <sz val="10"/>
        <rFont val="MS Sans Serif"/>
        <charset val="134"/>
      </rPr>
      <t>25.1.14</t>
    </r>
    <r>
      <rPr>
        <sz val="10"/>
        <rFont val="宋体"/>
        <charset val="134"/>
      </rPr>
      <t>还未发货</t>
    </r>
  </si>
  <si>
    <t>PHK24-010</t>
  </si>
  <si>
    <t>PHK24-011</t>
  </si>
  <si>
    <t xml:space="preserve">PMU24-202, </t>
  </si>
  <si>
    <t>PHK24-012</t>
  </si>
  <si>
    <t>PHK24-013</t>
  </si>
  <si>
    <t>PLU24-041</t>
  </si>
  <si>
    <t>PJ24-968</t>
  </si>
  <si>
    <t>PL24-067</t>
  </si>
  <si>
    <t>PL24-068</t>
  </si>
  <si>
    <t>PL24-073</t>
  </si>
  <si>
    <t>PL24-070</t>
  </si>
  <si>
    <t>PL24-072</t>
  </si>
  <si>
    <t>PL24-071</t>
  </si>
  <si>
    <t>PL24-064</t>
  </si>
  <si>
    <t>PMUS24-516</t>
  </si>
  <si>
    <t>PLU24-548</t>
  </si>
  <si>
    <t>PM24-958</t>
  </si>
  <si>
    <t>PS24-537</t>
  </si>
  <si>
    <t>Ar*****atll</t>
  </si>
  <si>
    <t>PJ24-979</t>
  </si>
  <si>
    <t>PM24-211</t>
  </si>
  <si>
    <t>DA*****ADE SP</t>
  </si>
  <si>
    <t>PS24-545</t>
  </si>
  <si>
    <t>PHK24-014</t>
  </si>
  <si>
    <t>PL25-304</t>
  </si>
  <si>
    <t>PMUS25-307</t>
  </si>
  <si>
    <t>PUSA24-012-A</t>
  </si>
  <si>
    <t>PZ25-011</t>
  </si>
  <si>
    <t>PM24-967</t>
  </si>
  <si>
    <t>PM24-969</t>
  </si>
  <si>
    <t>PM24-970</t>
  </si>
  <si>
    <t>PM24-971</t>
  </si>
  <si>
    <t>St*****-Wou</t>
  </si>
  <si>
    <t>PLU25-107</t>
  </si>
  <si>
    <t>5月冲运费USD3100</t>
  </si>
  <si>
    <t>PZ24-182</t>
  </si>
  <si>
    <t>PM24-529:71986；PMU24-528:8749.69</t>
  </si>
  <si>
    <t>PM25-201</t>
  </si>
  <si>
    <t>PHK25-001</t>
  </si>
  <si>
    <t>PS25-207</t>
  </si>
  <si>
    <t>PS25-209</t>
  </si>
  <si>
    <t>PS25-206</t>
  </si>
  <si>
    <t>PJ24-978</t>
  </si>
  <si>
    <t>PJ24-943、PJ25-807</t>
  </si>
  <si>
    <t>PJ25-822</t>
  </si>
  <si>
    <t>PJ25-821</t>
  </si>
  <si>
    <t>PLU25-007-008</t>
  </si>
  <si>
    <t>PLU25-011</t>
  </si>
  <si>
    <t>PL25-004</t>
  </si>
  <si>
    <t>PL25-001</t>
  </si>
  <si>
    <t>PL25-002-003-1P</t>
  </si>
  <si>
    <t>PL25-007</t>
  </si>
  <si>
    <t>PL25-006</t>
  </si>
  <si>
    <t>PL25-008</t>
  </si>
  <si>
    <t>PL25-005</t>
  </si>
  <si>
    <t>PL25-010</t>
  </si>
  <si>
    <t>PLU24-313</t>
  </si>
  <si>
    <t>PLU24-321</t>
  </si>
  <si>
    <t>PUSA24-013</t>
  </si>
  <si>
    <t>PLU24-167-2+PLU25-106-2,、PLU25-115</t>
  </si>
  <si>
    <t>PM25-801</t>
  </si>
  <si>
    <t>PL25-319</t>
  </si>
  <si>
    <t>PHK25-002</t>
  </si>
  <si>
    <t>PHK25-003</t>
  </si>
  <si>
    <t>PHK25-004</t>
  </si>
  <si>
    <t>PZ19-008-1</t>
  </si>
  <si>
    <t>PZ19-008-2</t>
  </si>
  <si>
    <t xml:space="preserve">PZ19-051 </t>
  </si>
  <si>
    <t>PZ19-048</t>
  </si>
  <si>
    <t>PZ19-045</t>
  </si>
  <si>
    <t xml:space="preserve">PZ19-065 </t>
  </si>
  <si>
    <t>PZ19-072</t>
  </si>
  <si>
    <t>PZ20-041</t>
  </si>
  <si>
    <t>PZ21-004</t>
  </si>
  <si>
    <t>PZ21-053</t>
  </si>
  <si>
    <t>PZ21-069</t>
  </si>
  <si>
    <t>PZ21-078</t>
  </si>
  <si>
    <t>PZ22-006</t>
  </si>
  <si>
    <t>PZ22-011</t>
  </si>
  <si>
    <t>PZ22-018</t>
  </si>
  <si>
    <t>PZ22-024</t>
  </si>
  <si>
    <t>PZ22-030</t>
  </si>
  <si>
    <t>PZ22-037</t>
  </si>
  <si>
    <t>PZ22-042</t>
  </si>
  <si>
    <t>PZ22-052</t>
  </si>
  <si>
    <t>PZ22-049</t>
  </si>
  <si>
    <t>PZ22-061</t>
  </si>
  <si>
    <t>PZ22-064</t>
  </si>
  <si>
    <t>PZ22-070</t>
  </si>
  <si>
    <t>PZ22-073</t>
  </si>
  <si>
    <t>PZ22-075</t>
  </si>
  <si>
    <t>PZ22-076</t>
  </si>
  <si>
    <t>PZ22-085</t>
  </si>
  <si>
    <t>PZ22-082</t>
  </si>
  <si>
    <t>PZ22-090</t>
  </si>
  <si>
    <t>PZ22-094</t>
  </si>
  <si>
    <t>PZ22-091</t>
  </si>
  <si>
    <t>PZ22-098</t>
  </si>
  <si>
    <t>PZ23-002</t>
  </si>
  <si>
    <t>PZ23-016</t>
  </si>
  <si>
    <t>PZ23-017</t>
  </si>
  <si>
    <t>PZ23-033</t>
  </si>
  <si>
    <t>PZ23-043</t>
  </si>
  <si>
    <t>PZ23-039</t>
  </si>
  <si>
    <t>PZ23-050</t>
  </si>
  <si>
    <t>PZ23-066</t>
  </si>
  <si>
    <t>PZ23-071</t>
  </si>
  <si>
    <t>PZ23-097</t>
  </si>
  <si>
    <t>PZ23-070</t>
  </si>
  <si>
    <t>PZ23-083</t>
  </si>
  <si>
    <t>PZ23-095</t>
  </si>
  <si>
    <t>PZ23-096</t>
  </si>
  <si>
    <t>PZ23-100</t>
  </si>
  <si>
    <t>PZ23-110</t>
  </si>
  <si>
    <t>PZ23-104</t>
  </si>
  <si>
    <t>PZ23-109</t>
  </si>
  <si>
    <t>PZ23-116</t>
  </si>
  <si>
    <t>PZ24-011</t>
  </si>
  <si>
    <t>PZ24-012</t>
  </si>
  <si>
    <t>PZ24-027</t>
  </si>
  <si>
    <t>PZ24-035</t>
  </si>
  <si>
    <t>未确定订单号</t>
  </si>
  <si>
    <t xml:space="preserve">PZ24- 043 </t>
  </si>
  <si>
    <t>PZ24-116</t>
  </si>
  <si>
    <t>PZ24-140</t>
  </si>
  <si>
    <t>PZ24-105</t>
  </si>
  <si>
    <t>PZ24-141</t>
  </si>
  <si>
    <t>PZ24-152</t>
  </si>
  <si>
    <t>PZ24-177</t>
  </si>
  <si>
    <t>PZ24-185</t>
  </si>
  <si>
    <t>PZ24-176</t>
  </si>
  <si>
    <t>PZ24-164</t>
  </si>
  <si>
    <t>PZ24-207</t>
  </si>
  <si>
    <t>PZ24-210</t>
  </si>
  <si>
    <t>PZ24-168</t>
  </si>
  <si>
    <t>PZ24-175</t>
  </si>
  <si>
    <t>PZ24-198</t>
  </si>
  <si>
    <t>PZ24-199</t>
  </si>
  <si>
    <t>PZ24-196</t>
  </si>
  <si>
    <t>PZ25-002</t>
  </si>
  <si>
    <t>PZ25-016</t>
  </si>
  <si>
    <t>PZ25-041</t>
  </si>
  <si>
    <t>PZ25-025</t>
  </si>
  <si>
    <t>PZ25-015</t>
  </si>
  <si>
    <t>PZ25-043-1</t>
  </si>
  <si>
    <t>PZ25-037-1</t>
  </si>
  <si>
    <t>PZ25-048</t>
  </si>
  <si>
    <t>PS25-350</t>
  </si>
  <si>
    <t>欠货未发</t>
  </si>
  <si>
    <t>PS24-246</t>
  </si>
  <si>
    <t>PS24-277</t>
  </si>
  <si>
    <t>PLU25-017</t>
  </si>
  <si>
    <t>PMU25-361+PMU25-315（补发5把）</t>
  </si>
  <si>
    <t>PMU25-362</t>
  </si>
  <si>
    <t>PLU25-139</t>
  </si>
  <si>
    <t>PJ25-846</t>
  </si>
  <si>
    <t>PLU25-140</t>
  </si>
  <si>
    <t>PLU25-142</t>
  </si>
  <si>
    <t>PL25-855</t>
  </si>
  <si>
    <t>PJ25-841</t>
  </si>
  <si>
    <t>PL25-015</t>
  </si>
  <si>
    <t>PL25-016</t>
  </si>
  <si>
    <t>PL25-013</t>
  </si>
  <si>
    <t>PL25-17</t>
  </si>
  <si>
    <t>PL25-18</t>
  </si>
  <si>
    <t>Me***** Bus</t>
  </si>
  <si>
    <t>PMU25-360</t>
  </si>
  <si>
    <t>PLU25-341</t>
  </si>
  <si>
    <t>PUSA24-012-b</t>
  </si>
  <si>
    <t>PL25-328-1</t>
  </si>
  <si>
    <t>PL25-329</t>
  </si>
  <si>
    <t>PL25-330</t>
  </si>
  <si>
    <t>PL25-328-2</t>
  </si>
  <si>
    <t>PM25-819</t>
  </si>
  <si>
    <t>PHK25-005</t>
  </si>
</sst>
</file>

<file path=xl/styles.xml><?xml version="1.0" encoding="utf-8"?>
<styleSheet xmlns="http://schemas.openxmlformats.org/spreadsheetml/2006/main" xmlns:mc="http://schemas.openxmlformats.org/markup-compatibility/2006" xmlns:xr9="http://schemas.microsoft.com/office/spreadsheetml/2016/revision9" mc:Ignorable="xr9">
  <numFmts count="33">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_ [$¥-804]* #,##0.00_ ;_ [$¥-804]* \-#,##0.00_ ;_ [$¥-804]* &quot;-&quot;??_ ;_ @_ "/>
    <numFmt numFmtId="178" formatCode="_ * #,##0.00_ ;_ * \-#,##0.00_ ;_ * \-??_ ;_ @_ "/>
    <numFmt numFmtId="179" formatCode="_(* #,##0.00_);_(* \(#,##0.00\);_(* &quot;-&quot;??_);_(@_)"/>
    <numFmt numFmtId="180" formatCode="0.00_);[Red]\(0.00\)"/>
    <numFmt numFmtId="181" formatCode="yyyy/m/d;@"/>
    <numFmt numFmtId="182" formatCode="_ * #,##0_ ;_ * \-#,##0_ ;_ * &quot;-&quot;??_ ;_ @_ "/>
    <numFmt numFmtId="183" formatCode="#,##0.00_ "/>
    <numFmt numFmtId="184" formatCode="#,##0_);[Red]\(#,##0\)"/>
    <numFmt numFmtId="185" formatCode="0_ "/>
    <numFmt numFmtId="186" formatCode="\$#,##0.00;\-\$#,##0.00"/>
    <numFmt numFmtId="187" formatCode="0.000_ "/>
    <numFmt numFmtId="188" formatCode="_-\$* #,##0.00_ ;_-\$* \-#,##0.00\ ;_-\$* &quot;-&quot;??_ ;_-@_ "/>
    <numFmt numFmtId="189" formatCode="0.00_ "/>
    <numFmt numFmtId="190" formatCode="yyyy&quot;年&quot;m&quot;月&quot;d&quot;日&quot;;@"/>
    <numFmt numFmtId="191" formatCode="0_);[Red]\(0\)"/>
    <numFmt numFmtId="192" formatCode="#,##0_ "/>
    <numFmt numFmtId="193" formatCode="0.00_ ;[Red]\-0.00\ "/>
    <numFmt numFmtId="194" formatCode="0_ ;[Red]\-0\ "/>
    <numFmt numFmtId="195" formatCode="#,##0.00_ ;[Red]\-#,##0.00\ "/>
    <numFmt numFmtId="196" formatCode="#,##0.00_);\(#,##0.00\)"/>
    <numFmt numFmtId="197" formatCode="#,##0.00_);[Red]\(#,##0.00\)"/>
    <numFmt numFmtId="198" formatCode="#,##0_ ;[Red]\-#,##0\ "/>
    <numFmt numFmtId="199" formatCode="#,##0.0000_ ;[Red]\-#,##0.0000\ "/>
    <numFmt numFmtId="200" formatCode="0.0000_ ;[Red]\-0.0000\ "/>
    <numFmt numFmtId="201" formatCode="#0.00"/>
    <numFmt numFmtId="202" formatCode="yyyy/mm/dd"/>
    <numFmt numFmtId="203" formatCode="#0.00%"/>
    <numFmt numFmtId="204" formatCode="#0"/>
  </numFmts>
  <fonts count="114">
    <font>
      <sz val="11"/>
      <color indexed="8"/>
      <name val="等线"/>
      <charset val="1"/>
      <scheme val="minor"/>
    </font>
    <font>
      <sz val="10"/>
      <name val="微软雅黑"/>
      <charset val="134"/>
    </font>
    <font>
      <sz val="10"/>
      <name val="等线"/>
      <charset val="134"/>
      <scheme val="minor"/>
    </font>
    <font>
      <sz val="11"/>
      <color theme="1"/>
      <name val="等线"/>
      <charset val="134"/>
      <scheme val="minor"/>
    </font>
    <font>
      <b/>
      <sz val="11"/>
      <color theme="1"/>
      <name val="等线"/>
      <charset val="134"/>
      <scheme val="minor"/>
    </font>
    <font>
      <b/>
      <sz val="11"/>
      <name val="微软雅黑"/>
      <charset val="134"/>
    </font>
    <font>
      <b/>
      <sz val="11"/>
      <color theme="1"/>
      <name val="微软雅黑"/>
      <charset val="134"/>
    </font>
    <font>
      <b/>
      <sz val="10"/>
      <name val="微软雅黑"/>
      <charset val="134"/>
    </font>
    <font>
      <sz val="12"/>
      <name val="等线"/>
      <charset val="134"/>
      <scheme val="minor"/>
    </font>
    <font>
      <sz val="9"/>
      <name val="等线"/>
      <charset val="134"/>
      <scheme val="minor"/>
    </font>
    <font>
      <sz val="10"/>
      <color theme="1"/>
      <name val="等线"/>
      <charset val="134"/>
      <scheme val="minor"/>
    </font>
    <font>
      <sz val="12"/>
      <color theme="1"/>
      <name val="宋体"/>
      <charset val="134"/>
    </font>
    <font>
      <b/>
      <sz val="11"/>
      <color theme="1"/>
      <name val="Microsoft YaHei"/>
      <charset val="134"/>
    </font>
    <font>
      <b/>
      <sz val="10"/>
      <name val="等线"/>
      <charset val="134"/>
      <scheme val="minor"/>
    </font>
    <font>
      <sz val="10"/>
      <name val="宋体"/>
      <charset val="134"/>
    </font>
    <font>
      <sz val="10"/>
      <name val="MS Sans Serif"/>
      <charset val="134"/>
    </font>
    <font>
      <sz val="12"/>
      <color rgb="FF000000"/>
      <name val="宋体"/>
      <charset val="134"/>
    </font>
    <font>
      <sz val="11"/>
      <name val="等线"/>
      <charset val="134"/>
      <scheme val="minor"/>
    </font>
    <font>
      <sz val="11"/>
      <color theme="1"/>
      <name val="等线"/>
      <charset val="134"/>
    </font>
    <font>
      <sz val="12"/>
      <name val="宋体"/>
      <charset val="134"/>
    </font>
    <font>
      <sz val="10"/>
      <color theme="1"/>
      <name val="Arial Unicode MS"/>
      <charset val="134"/>
    </font>
    <font>
      <sz val="11"/>
      <name val="等线"/>
      <charset val="134"/>
    </font>
    <font>
      <sz val="10"/>
      <color rgb="FFFF0000"/>
      <name val="等线"/>
      <charset val="134"/>
      <scheme val="minor"/>
    </font>
    <font>
      <sz val="12"/>
      <name val="Arial"/>
      <charset val="134"/>
    </font>
    <font>
      <sz val="10"/>
      <name val="MS Sans Serif"/>
      <charset val="0"/>
    </font>
    <font>
      <sz val="10"/>
      <name val="Microsoft YaHei"/>
      <charset val="134"/>
    </font>
    <font>
      <sz val="12"/>
      <name val="MS Sans Serif"/>
      <charset val="134"/>
    </font>
    <font>
      <sz val="11"/>
      <color rgb="FF000000"/>
      <name val="Calibri"/>
      <charset val="134"/>
    </font>
    <font>
      <sz val="12"/>
      <color rgb="FF000000"/>
      <name val="等线"/>
      <charset val="134"/>
      <scheme val="minor"/>
    </font>
    <font>
      <b/>
      <sz val="10"/>
      <color theme="1"/>
      <name val="等线"/>
      <charset val="134"/>
      <scheme val="minor"/>
    </font>
    <font>
      <sz val="10"/>
      <color rgb="FF000000"/>
      <name val="等线"/>
      <charset val="134"/>
    </font>
    <font>
      <sz val="11"/>
      <color theme="1"/>
      <name val="宋体"/>
      <charset val="134"/>
    </font>
    <font>
      <sz val="11"/>
      <color rgb="FFFF0000"/>
      <name val="等线"/>
      <charset val="134"/>
      <scheme val="minor"/>
    </font>
    <font>
      <sz val="10"/>
      <color rgb="FF000000"/>
      <name val="宋体"/>
      <charset val="134"/>
    </font>
    <font>
      <sz val="10"/>
      <color theme="1"/>
      <name val="宋体"/>
      <charset val="134"/>
    </font>
    <font>
      <sz val="12"/>
      <name val="微软雅黑"/>
      <charset val="134"/>
    </font>
    <font>
      <sz val="12"/>
      <color rgb="FFFF0000"/>
      <name val="微软雅黑"/>
      <charset val="134"/>
    </font>
    <font>
      <sz val="14"/>
      <color rgb="FFFF0000"/>
      <name val="微软雅黑"/>
      <charset val="134"/>
    </font>
    <font>
      <sz val="12"/>
      <color theme="1"/>
      <name val="微软雅黑"/>
      <charset val="134"/>
    </font>
    <font>
      <sz val="14"/>
      <color rgb="FFFF0000"/>
      <name val="宋体"/>
      <charset val="134"/>
    </font>
    <font>
      <b/>
      <sz val="16"/>
      <name val="微软雅黑"/>
      <charset val="134"/>
    </font>
    <font>
      <sz val="10"/>
      <color rgb="FFFF0000"/>
      <name val="微软雅黑"/>
      <charset val="134"/>
    </font>
    <font>
      <b/>
      <sz val="14"/>
      <color rgb="FFFF0000"/>
      <name val="微软雅黑"/>
      <charset val="134"/>
    </font>
    <font>
      <sz val="12"/>
      <color theme="0"/>
      <name val="微软雅黑"/>
      <charset val="134"/>
    </font>
    <font>
      <b/>
      <sz val="10"/>
      <name val="宋体 (正文)"/>
      <charset val="134"/>
    </font>
    <font>
      <b/>
      <sz val="14"/>
      <color rgb="FFFF0000"/>
      <name val="宋体 (正文)"/>
      <charset val="134"/>
    </font>
    <font>
      <sz val="10"/>
      <color theme="1"/>
      <name val="微软雅黑"/>
      <charset val="134"/>
    </font>
    <font>
      <sz val="10"/>
      <name val="宋体 (正文)"/>
      <charset val="134"/>
    </font>
    <font>
      <sz val="14"/>
      <color rgb="FFFF0000"/>
      <name val="宋体 (正文)"/>
      <charset val="134"/>
    </font>
    <font>
      <b/>
      <sz val="10"/>
      <color theme="1"/>
      <name val="微软雅黑"/>
      <charset val="134"/>
    </font>
    <font>
      <sz val="11"/>
      <color theme="1"/>
      <name val="微软雅黑"/>
      <charset val="134"/>
    </font>
    <font>
      <b/>
      <sz val="10"/>
      <color rgb="FFFF0000"/>
      <name val="微软雅黑"/>
      <charset val="134"/>
    </font>
    <font>
      <sz val="11"/>
      <name val="宋体"/>
      <charset val="134"/>
    </font>
    <font>
      <b/>
      <sz val="16"/>
      <name val="宋体"/>
      <charset val="134"/>
    </font>
    <font>
      <sz val="9"/>
      <name val="宋体"/>
      <charset val="134"/>
    </font>
    <font>
      <b/>
      <sz val="10"/>
      <name val="宋体"/>
      <charset val="134"/>
    </font>
    <font>
      <sz val="9"/>
      <name val="微软雅黑"/>
      <charset val="134"/>
    </font>
    <font>
      <sz val="11"/>
      <name val="等线"/>
      <charset val="1"/>
      <scheme val="minor"/>
    </font>
    <font>
      <sz val="11"/>
      <name val="Times New Roman"/>
      <charset val="134"/>
    </font>
    <font>
      <sz val="11"/>
      <name val="微软雅黑"/>
      <charset val="134"/>
    </font>
    <font>
      <sz val="9"/>
      <name val="SimSun"/>
      <charset val="134"/>
    </font>
    <font>
      <sz val="10"/>
      <name val="NSimSun"/>
      <charset val="134"/>
    </font>
    <font>
      <sz val="10"/>
      <name val="新宋体"/>
      <charset val="134"/>
    </font>
    <font>
      <sz val="10"/>
      <name val="SimSun"/>
      <charset val="134"/>
    </font>
    <font>
      <sz val="10"/>
      <name val="等线 Light"/>
      <charset val="134"/>
      <scheme val="major"/>
    </font>
    <font>
      <b/>
      <sz val="12"/>
      <name val="宋体"/>
      <charset val="134"/>
    </font>
    <font>
      <b/>
      <sz val="11"/>
      <name val="宋体"/>
      <charset val="134"/>
    </font>
    <font>
      <b/>
      <sz val="10"/>
      <name val="等线 Light"/>
      <charset val="134"/>
      <scheme val="major"/>
    </font>
    <font>
      <b/>
      <sz val="10"/>
      <color theme="1"/>
      <name val="等线 Light"/>
      <charset val="134"/>
      <scheme val="major"/>
    </font>
    <font>
      <b/>
      <sz val="9"/>
      <name val="宋体"/>
      <charset val="134"/>
    </font>
    <font>
      <b/>
      <sz val="11"/>
      <name val="等线"/>
      <charset val="134"/>
      <scheme val="minor"/>
    </font>
    <font>
      <sz val="10"/>
      <color rgb="FFFF0000"/>
      <name val="宋体"/>
      <charset val="134"/>
    </font>
    <font>
      <sz val="9"/>
      <color rgb="FFFF0000"/>
      <name val="宋体"/>
      <charset val="134"/>
    </font>
    <font>
      <b/>
      <sz val="18"/>
      <name val="宋体"/>
      <charset val="134"/>
    </font>
    <font>
      <b/>
      <sz val="14"/>
      <color indexed="9"/>
      <name val="宋体"/>
      <charset val="134"/>
    </font>
    <font>
      <sz val="14"/>
      <color rgb="FF000000"/>
      <name val="simhei"/>
      <charset val="134"/>
    </font>
    <font>
      <sz val="9"/>
      <color rgb="FF000000"/>
      <name val="simhei"/>
      <charset val="134"/>
    </font>
    <font>
      <sz val="9"/>
      <color rgb="FF000000"/>
      <name val="Hiragino Sans GB"/>
      <charset val="134"/>
    </font>
    <font>
      <sz val="20"/>
      <color rgb="FF000000"/>
      <name val="simhei"/>
      <charset val="134"/>
    </font>
    <font>
      <sz val="10"/>
      <color rgb="FF000000"/>
      <name val="Hiragino Sans GB"/>
      <charset val="134"/>
    </font>
    <font>
      <sz val="10"/>
      <color rgb="FF000000"/>
      <name val="simhei"/>
      <charset val="134"/>
    </font>
    <font>
      <sz val="15"/>
      <color rgb="FFF2F9FF"/>
      <name val="simhei"/>
      <charset val="134"/>
    </font>
    <font>
      <sz val="10"/>
      <color rgb="FFEA4431"/>
      <name val="simhei"/>
      <charset val="134"/>
    </font>
    <font>
      <sz val="10"/>
      <color rgb="FFFF0000"/>
      <name val="simhei"/>
      <charset val="134"/>
    </font>
    <font>
      <sz val="19"/>
      <color rgb="FFFFFFFF"/>
      <name val="微软雅黑"/>
      <charset val="134"/>
    </font>
    <font>
      <sz val="19"/>
      <color rgb="FF000000"/>
      <name val="微软雅黑"/>
      <charset val="134"/>
    </font>
    <font>
      <b/>
      <sz val="11"/>
      <color rgb="FF000000"/>
      <name val="微软雅黑"/>
      <charset val="134"/>
    </font>
    <font>
      <sz val="9"/>
      <color rgb="FFEA4431"/>
      <name val="simhei"/>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1"/>
      <color indexed="8"/>
      <name val="宋体"/>
      <charset val="134"/>
    </font>
    <font>
      <sz val="11"/>
      <color indexed="8"/>
      <name val="等线"/>
      <charset val="134"/>
      <scheme val="minor"/>
    </font>
    <font>
      <sz val="11"/>
      <color rgb="FF000000"/>
      <name val="宋体"/>
      <charset val="134"/>
    </font>
    <font>
      <sz val="14"/>
      <color indexed="9"/>
      <name val="宋体"/>
      <charset val="134"/>
    </font>
    <font>
      <b/>
      <sz val="9"/>
      <name val="宋体"/>
      <charset val="134"/>
    </font>
    <font>
      <sz val="9"/>
      <name val="宋体"/>
      <charset val="134"/>
    </font>
    <font>
      <sz val="10"/>
      <name val="宋体"/>
      <charset val="134"/>
    </font>
  </fonts>
  <fills count="76">
    <fill>
      <patternFill patternType="none"/>
    </fill>
    <fill>
      <patternFill patternType="gray125"/>
    </fill>
    <fill>
      <patternFill patternType="solid">
        <fgColor theme="0" tint="-0.35"/>
        <bgColor indexed="64"/>
      </patternFill>
    </fill>
    <fill>
      <patternFill patternType="solid">
        <fgColor theme="7" tint="0.4"/>
        <bgColor indexed="64"/>
      </patternFill>
    </fill>
    <fill>
      <patternFill patternType="solid">
        <fgColor theme="9" tint="0.399975585192419"/>
        <bgColor indexed="64"/>
      </patternFill>
    </fill>
    <fill>
      <patternFill patternType="solid">
        <fgColor theme="5" tint="0.6"/>
        <bgColor indexed="64"/>
      </patternFill>
    </fill>
    <fill>
      <patternFill patternType="solid">
        <fgColor theme="0" tint="-0.25"/>
        <bgColor indexed="64"/>
      </patternFill>
    </fill>
    <fill>
      <patternFill patternType="solid">
        <fgColor theme="8" tint="0.4"/>
        <bgColor indexed="64"/>
      </patternFill>
    </fill>
    <fill>
      <patternFill patternType="solid">
        <fgColor rgb="FFCCFFCC"/>
        <bgColor indexed="64"/>
      </patternFill>
    </fill>
    <fill>
      <patternFill patternType="solid">
        <fgColor rgb="FFFFC000"/>
        <bgColor indexed="64"/>
      </patternFill>
    </fill>
    <fill>
      <patternFill patternType="solid">
        <fgColor rgb="FFFAF81C"/>
        <bgColor indexed="64"/>
      </patternFill>
    </fill>
    <fill>
      <patternFill patternType="solid">
        <fgColor rgb="FFFFFF00"/>
        <bgColor indexed="64"/>
      </patternFill>
    </fill>
    <fill>
      <patternFill patternType="solid">
        <fgColor theme="8" tint="0.599993896298105"/>
        <bgColor indexed="64"/>
      </patternFill>
    </fill>
    <fill>
      <patternFill patternType="solid">
        <fgColor rgb="FF00B0F0"/>
        <bgColor indexed="64"/>
      </patternFill>
    </fill>
    <fill>
      <patternFill patternType="solid">
        <fgColor rgb="FF27D5EF"/>
        <bgColor indexed="64"/>
      </patternFill>
    </fill>
    <fill>
      <patternFill patternType="solid">
        <fgColor theme="0"/>
        <bgColor indexed="64"/>
      </patternFill>
    </fill>
    <fill>
      <patternFill patternType="solid">
        <fgColor theme="7" tint="0.6"/>
        <bgColor indexed="64"/>
      </patternFill>
    </fill>
    <fill>
      <patternFill patternType="solid">
        <fgColor theme="7" tint="0.8"/>
        <bgColor indexed="64"/>
      </patternFill>
    </fill>
    <fill>
      <patternFill patternType="solid">
        <fgColor theme="9" tint="0.6"/>
        <bgColor indexed="64"/>
      </patternFill>
    </fill>
    <fill>
      <patternFill patternType="solid">
        <fgColor rgb="FFFFFF99"/>
        <bgColor indexed="64"/>
      </patternFill>
    </fill>
    <fill>
      <patternFill patternType="solid">
        <fgColor indexed="42"/>
        <bgColor indexed="64"/>
      </patternFill>
    </fill>
    <fill>
      <patternFill patternType="solid">
        <fgColor indexed="43"/>
        <bgColor indexed="64"/>
      </patternFill>
    </fill>
    <fill>
      <patternFill patternType="solid">
        <fgColor theme="6" tint="-0.249977111117893"/>
        <bgColor indexed="64"/>
      </patternFill>
    </fill>
    <fill>
      <patternFill patternType="solid">
        <fgColor theme="6" tint="0.398113956114383"/>
        <bgColor indexed="64"/>
      </patternFill>
    </fill>
    <fill>
      <patternFill patternType="solid">
        <fgColor theme="6" tint="0.398144474623859"/>
        <bgColor indexed="64"/>
      </patternFill>
    </fill>
    <fill>
      <patternFill patternType="solid">
        <fgColor rgb="FFFFFFFF"/>
        <bgColor indexed="64"/>
      </patternFill>
    </fill>
    <fill>
      <patternFill patternType="solid">
        <fgColor rgb="FFCCFFCC"/>
        <bgColor rgb="FF000000"/>
      </patternFill>
    </fill>
    <fill>
      <patternFill patternType="solid">
        <fgColor rgb="FF92D050"/>
        <bgColor indexed="64"/>
      </patternFill>
    </fill>
    <fill>
      <patternFill patternType="solid">
        <fgColor theme="3" tint="0.8"/>
        <bgColor indexed="64"/>
      </patternFill>
    </fill>
    <fill>
      <patternFill patternType="solid">
        <fgColor theme="3" tint="0.799615466780602"/>
        <bgColor indexed="64"/>
      </patternFill>
    </fill>
    <fill>
      <patternFill patternType="solid">
        <fgColor rgb="FFC5D9F1"/>
        <bgColor rgb="FF000000"/>
      </patternFill>
    </fill>
    <fill>
      <patternFill patternType="solid">
        <fgColor rgb="FFFF0000"/>
        <bgColor indexed="64"/>
      </patternFill>
    </fill>
    <fill>
      <patternFill patternType="solid">
        <fgColor theme="3" tint="0.799615466780602"/>
        <bgColor rgb="FF000000"/>
      </patternFill>
    </fill>
    <fill>
      <patternFill patternType="solid">
        <fgColor theme="4"/>
        <bgColor indexed="64"/>
      </patternFill>
    </fill>
    <fill>
      <patternFill patternType="solid">
        <fgColor theme="4" tint="-0.249977111117893"/>
        <bgColor indexed="64"/>
      </patternFill>
    </fill>
    <fill>
      <patternFill patternType="solid">
        <fgColor rgb="FFFABF8F"/>
        <bgColor rgb="FFFABF8F"/>
      </patternFill>
    </fill>
    <fill>
      <patternFill patternType="solid">
        <fgColor rgb="FFFFFF00"/>
        <bgColor rgb="FFFFFF00"/>
      </patternFill>
    </fill>
    <fill>
      <patternFill patternType="solid">
        <fgColor rgb="FF92D050"/>
        <bgColor rgb="FF92D050"/>
      </patternFill>
    </fill>
    <fill>
      <patternFill patternType="solid">
        <fgColor rgb="FFB3A3C7"/>
        <bgColor rgb="FFB3A3C7"/>
      </patternFill>
    </fill>
    <fill>
      <patternFill patternType="solid">
        <fgColor rgb="FFBFBFBF"/>
        <bgColor rgb="FFBFBFBF"/>
      </patternFill>
    </fill>
    <fill>
      <patternFill patternType="solid">
        <fgColor rgb="FFCCFFCC"/>
        <bgColor rgb="FFCCFFCC"/>
      </patternFill>
    </fill>
    <fill>
      <patternFill patternType="solid">
        <fgColor rgb="FFFFFF99"/>
        <bgColor rgb="FFFFFF99"/>
      </patternFill>
    </fill>
    <fill>
      <patternFill patternType="solid">
        <fgColor rgb="FF666666"/>
        <bgColor rgb="FF666666"/>
      </patternFill>
    </fill>
    <fill>
      <patternFill patternType="solid">
        <fgColor rgb="FF2D6937"/>
        <bgColor rgb="FF2D6937"/>
      </patternFill>
    </fill>
    <fill>
      <patternFill patternType="solid">
        <fgColor rgb="FFCCFFFF"/>
        <bgColor rgb="FFCC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indexed="31"/>
        <bgColor indexed="64"/>
      </patternFill>
    </fill>
    <fill>
      <patternFill patternType="solid">
        <fgColor theme="4" tint="0.799340800195319"/>
        <bgColor indexed="64"/>
      </patternFill>
    </fill>
    <fill>
      <patternFill patternType="solid">
        <fgColor indexed="10"/>
        <bgColor indexed="64"/>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indexed="8"/>
      </right>
      <top style="thin">
        <color auto="1"/>
      </top>
      <bottom/>
      <diagonal/>
    </border>
    <border>
      <left/>
      <right style="thin">
        <color indexed="8"/>
      </right>
      <top/>
      <bottom/>
      <diagonal/>
    </border>
    <border>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95">
    <xf numFmtId="0" fontId="0" fillId="0" borderId="0">
      <alignment vertical="center"/>
    </xf>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88" fillId="0" borderId="0" applyNumberFormat="0" applyFill="0" applyBorder="0" applyAlignment="0" applyProtection="0">
      <alignment vertical="center"/>
    </xf>
    <xf numFmtId="0" fontId="89" fillId="0" borderId="0" applyNumberFormat="0" applyFill="0" applyBorder="0" applyAlignment="0" applyProtection="0">
      <alignment vertical="center"/>
    </xf>
    <xf numFmtId="0" fontId="3" fillId="45" borderId="22" applyNumberFormat="0" applyFont="0" applyAlignment="0" applyProtection="0">
      <alignment vertical="center"/>
    </xf>
    <xf numFmtId="0" fontId="90"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3" fillId="0" borderId="23" applyNumberFormat="0" applyFill="0" applyAlignment="0" applyProtection="0">
      <alignment vertical="center"/>
    </xf>
    <xf numFmtId="0" fontId="94" fillId="0" borderId="23" applyNumberFormat="0" applyFill="0" applyAlignment="0" applyProtection="0">
      <alignment vertical="center"/>
    </xf>
    <xf numFmtId="0" fontId="95" fillId="0" borderId="24" applyNumberFormat="0" applyFill="0" applyAlignment="0" applyProtection="0">
      <alignment vertical="center"/>
    </xf>
    <xf numFmtId="0" fontId="95" fillId="0" borderId="0" applyNumberFormat="0" applyFill="0" applyBorder="0" applyAlignment="0" applyProtection="0">
      <alignment vertical="center"/>
    </xf>
    <xf numFmtId="0" fontId="96" fillId="46" borderId="25" applyNumberFormat="0" applyAlignment="0" applyProtection="0">
      <alignment vertical="center"/>
    </xf>
    <xf numFmtId="0" fontId="97" fillId="47" borderId="26" applyNumberFormat="0" applyAlignment="0" applyProtection="0">
      <alignment vertical="center"/>
    </xf>
    <xf numFmtId="0" fontId="98" fillId="47" borderId="25" applyNumberFormat="0" applyAlignment="0" applyProtection="0">
      <alignment vertical="center"/>
    </xf>
    <xf numFmtId="0" fontId="99" fillId="48" borderId="27" applyNumberFormat="0" applyAlignment="0" applyProtection="0">
      <alignment vertical="center"/>
    </xf>
    <xf numFmtId="0" fontId="100" fillId="0" borderId="28" applyNumberFormat="0" applyFill="0" applyAlignment="0" applyProtection="0">
      <alignment vertical="center"/>
    </xf>
    <xf numFmtId="0" fontId="101" fillId="0" borderId="29" applyNumberFormat="0" applyFill="0" applyAlignment="0" applyProtection="0">
      <alignment vertical="center"/>
    </xf>
    <xf numFmtId="0" fontId="102" fillId="49" borderId="0" applyNumberFormat="0" applyBorder="0" applyAlignment="0" applyProtection="0">
      <alignment vertical="center"/>
    </xf>
    <xf numFmtId="0" fontId="103" fillId="50" borderId="0" applyNumberFormat="0" applyBorder="0" applyAlignment="0" applyProtection="0">
      <alignment vertical="center"/>
    </xf>
    <xf numFmtId="0" fontId="104" fillId="51" borderId="0" applyNumberFormat="0" applyBorder="0" applyAlignment="0" applyProtection="0">
      <alignment vertical="center"/>
    </xf>
    <xf numFmtId="0" fontId="105" fillId="33" borderId="0" applyNumberFormat="0" applyBorder="0" applyAlignment="0" applyProtection="0">
      <alignment vertical="center"/>
    </xf>
    <xf numFmtId="0" fontId="106" fillId="52" borderId="0" applyNumberFormat="0" applyBorder="0" applyAlignment="0" applyProtection="0">
      <alignment vertical="center"/>
    </xf>
    <xf numFmtId="0" fontId="106" fillId="53" borderId="0" applyNumberFormat="0" applyBorder="0" applyAlignment="0" applyProtection="0">
      <alignment vertical="center"/>
    </xf>
    <xf numFmtId="0" fontId="105" fillId="54" borderId="0" applyNumberFormat="0" applyBorder="0" applyAlignment="0" applyProtection="0">
      <alignment vertical="center"/>
    </xf>
    <xf numFmtId="0" fontId="105" fillId="55" borderId="0" applyNumberFormat="0" applyBorder="0" applyAlignment="0" applyProtection="0">
      <alignment vertical="center"/>
    </xf>
    <xf numFmtId="0" fontId="106" fillId="56" borderId="0" applyNumberFormat="0" applyBorder="0" applyAlignment="0" applyProtection="0">
      <alignment vertical="center"/>
    </xf>
    <xf numFmtId="0" fontId="106" fillId="57" borderId="0" applyNumberFormat="0" applyBorder="0" applyAlignment="0" applyProtection="0">
      <alignment vertical="center"/>
    </xf>
    <xf numFmtId="0" fontId="105" fillId="58" borderId="0" applyNumberFormat="0" applyBorder="0" applyAlignment="0" applyProtection="0">
      <alignment vertical="center"/>
    </xf>
    <xf numFmtId="0" fontId="105" fillId="59" borderId="0" applyNumberFormat="0" applyBorder="0" applyAlignment="0" applyProtection="0">
      <alignment vertical="center"/>
    </xf>
    <xf numFmtId="0" fontId="106" fillId="60" borderId="0" applyNumberFormat="0" applyBorder="0" applyAlignment="0" applyProtection="0">
      <alignment vertical="center"/>
    </xf>
    <xf numFmtId="0" fontId="106" fillId="61" borderId="0" applyNumberFormat="0" applyBorder="0" applyAlignment="0" applyProtection="0">
      <alignment vertical="center"/>
    </xf>
    <xf numFmtId="0" fontId="105" fillId="62" borderId="0" applyNumberFormat="0" applyBorder="0" applyAlignment="0" applyProtection="0">
      <alignment vertical="center"/>
    </xf>
    <xf numFmtId="0" fontId="105" fillId="63" borderId="0" applyNumberFormat="0" applyBorder="0" applyAlignment="0" applyProtection="0">
      <alignment vertical="center"/>
    </xf>
    <xf numFmtId="0" fontId="106" fillId="64" borderId="0" applyNumberFormat="0" applyBorder="0" applyAlignment="0" applyProtection="0">
      <alignment vertical="center"/>
    </xf>
    <xf numFmtId="0" fontId="106" fillId="65" borderId="0" applyNumberFormat="0" applyBorder="0" applyAlignment="0" applyProtection="0">
      <alignment vertical="center"/>
    </xf>
    <xf numFmtId="0" fontId="105" fillId="66" borderId="0" applyNumberFormat="0" applyBorder="0" applyAlignment="0" applyProtection="0">
      <alignment vertical="center"/>
    </xf>
    <xf numFmtId="0" fontId="105" fillId="67" borderId="0" applyNumberFormat="0" applyBorder="0" applyAlignment="0" applyProtection="0">
      <alignment vertical="center"/>
    </xf>
    <xf numFmtId="0" fontId="106" fillId="68" borderId="0" applyNumberFormat="0" applyBorder="0" applyAlignment="0" applyProtection="0">
      <alignment vertical="center"/>
    </xf>
    <xf numFmtId="0" fontId="106" fillId="12" borderId="0" applyNumberFormat="0" applyBorder="0" applyAlignment="0" applyProtection="0">
      <alignment vertical="center"/>
    </xf>
    <xf numFmtId="0" fontId="105" fillId="69" borderId="0" applyNumberFormat="0" applyBorder="0" applyAlignment="0" applyProtection="0">
      <alignment vertical="center"/>
    </xf>
    <xf numFmtId="0" fontId="105" fillId="70" borderId="0" applyNumberFormat="0" applyBorder="0" applyAlignment="0" applyProtection="0">
      <alignment vertical="center"/>
    </xf>
    <xf numFmtId="0" fontId="106" fillId="71" borderId="0" applyNumberFormat="0" applyBorder="0" applyAlignment="0" applyProtection="0">
      <alignment vertical="center"/>
    </xf>
    <xf numFmtId="0" fontId="106" fillId="72" borderId="0" applyNumberFormat="0" applyBorder="0" applyAlignment="0" applyProtection="0">
      <alignment vertical="center"/>
    </xf>
    <xf numFmtId="0" fontId="105" fillId="4" borderId="0" applyNumberFormat="0" applyBorder="0" applyAlignment="0" applyProtection="0">
      <alignment vertical="center"/>
    </xf>
    <xf numFmtId="176" fontId="107" fillId="73" borderId="0">
      <alignment vertical="center"/>
    </xf>
    <xf numFmtId="177" fontId="3" fillId="74" borderId="0">
      <alignment vertical="center"/>
    </xf>
    <xf numFmtId="177" fontId="3" fillId="74" borderId="0">
      <alignment vertical="center"/>
    </xf>
    <xf numFmtId="9" fontId="3" fillId="0" borderId="0">
      <alignment vertical="center"/>
    </xf>
    <xf numFmtId="9" fontId="3" fillId="0" borderId="0" applyFont="0" applyFill="0" applyBorder="0" applyAlignment="0" applyProtection="0">
      <alignment vertical="center"/>
    </xf>
    <xf numFmtId="9" fontId="3" fillId="0" borderId="0">
      <alignment vertical="center"/>
    </xf>
    <xf numFmtId="9" fontId="19" fillId="0" borderId="0" applyFont="0" applyFill="0" applyBorder="0" applyAlignment="0" applyProtection="0">
      <alignment vertical="center"/>
    </xf>
    <xf numFmtId="9" fontId="19" fillId="0" borderId="0">
      <alignment vertical="center"/>
    </xf>
    <xf numFmtId="0" fontId="3" fillId="0" borderId="0">
      <alignment vertical="center"/>
    </xf>
    <xf numFmtId="176" fontId="19" fillId="0" borderId="0">
      <alignment vertical="center"/>
    </xf>
    <xf numFmtId="176" fontId="19" fillId="0" borderId="0">
      <alignment vertical="center"/>
    </xf>
    <xf numFmtId="177" fontId="19" fillId="0" borderId="0">
      <alignment vertical="center"/>
    </xf>
    <xf numFmtId="176" fontId="19" fillId="0" borderId="0">
      <alignment vertical="center"/>
    </xf>
    <xf numFmtId="0" fontId="0" fillId="0" borderId="0">
      <alignment vertical="center"/>
    </xf>
    <xf numFmtId="176" fontId="3" fillId="0" borderId="0"/>
    <xf numFmtId="176" fontId="19" fillId="0" borderId="0"/>
    <xf numFmtId="176" fontId="19" fillId="0" borderId="0">
      <alignment vertical="center"/>
    </xf>
    <xf numFmtId="176" fontId="19" fillId="0" borderId="0">
      <alignment vertical="center"/>
    </xf>
    <xf numFmtId="0" fontId="3" fillId="0" borderId="0">
      <alignment vertical="center"/>
    </xf>
    <xf numFmtId="0" fontId="108" fillId="0" borderId="0">
      <alignment vertical="center"/>
    </xf>
    <xf numFmtId="0" fontId="3" fillId="0" borderId="0"/>
    <xf numFmtId="176" fontId="3" fillId="0" borderId="0"/>
    <xf numFmtId="0" fontId="108" fillId="0" borderId="0">
      <alignment vertical="center"/>
    </xf>
    <xf numFmtId="177" fontId="19" fillId="0" borderId="0">
      <alignment vertical="center"/>
    </xf>
    <xf numFmtId="0" fontId="3" fillId="0" borderId="0">
      <alignment vertical="center"/>
    </xf>
    <xf numFmtId="0" fontId="19" fillId="0" borderId="0"/>
    <xf numFmtId="176" fontId="19" fillId="0" borderId="0"/>
    <xf numFmtId="178" fontId="109" fillId="0" borderId="0">
      <alignment vertical="center"/>
    </xf>
    <xf numFmtId="43" fontId="3" fillId="0" borderId="0">
      <alignment vertical="center"/>
    </xf>
    <xf numFmtId="43" fontId="3" fillId="0" borderId="0">
      <alignment vertical="center"/>
    </xf>
    <xf numFmtId="43" fontId="108" fillId="0" borderId="0">
      <alignment vertical="center"/>
    </xf>
    <xf numFmtId="43" fontId="31" fillId="0" borderId="0">
      <alignment vertical="center"/>
    </xf>
    <xf numFmtId="43" fontId="3" fillId="0" borderId="0">
      <alignment vertical="center"/>
    </xf>
    <xf numFmtId="179" fontId="3" fillId="0" borderId="0" applyFont="0" applyFill="0" applyBorder="0" applyAlignment="0" applyProtection="0">
      <alignment vertical="center"/>
    </xf>
    <xf numFmtId="43" fontId="108" fillId="0" borderId="0">
      <alignment vertical="center"/>
    </xf>
    <xf numFmtId="43" fontId="19" fillId="0" borderId="0">
      <alignment vertical="center"/>
    </xf>
    <xf numFmtId="43" fontId="19" fillId="0" borderId="0">
      <alignment vertical="center"/>
    </xf>
    <xf numFmtId="43" fontId="19" fillId="0" borderId="0" applyFont="0" applyFill="0" applyBorder="0" applyAlignment="0" applyProtection="0">
      <alignment vertical="center"/>
    </xf>
    <xf numFmtId="43" fontId="3" fillId="0" borderId="0">
      <alignment vertical="center"/>
    </xf>
    <xf numFmtId="176" fontId="110" fillId="75" borderId="0">
      <alignment vertical="center"/>
    </xf>
    <xf numFmtId="176" fontId="19" fillId="0" borderId="0">
      <alignment vertical="center"/>
    </xf>
    <xf numFmtId="0" fontId="3" fillId="0" borderId="0">
      <alignment vertical="center"/>
    </xf>
    <xf numFmtId="0" fontId="3" fillId="0" borderId="0"/>
    <xf numFmtId="0" fontId="3" fillId="0" borderId="0"/>
    <xf numFmtId="176" fontId="3" fillId="0" borderId="0"/>
    <xf numFmtId="176" fontId="3" fillId="0" borderId="0"/>
  </cellStyleXfs>
  <cellXfs count="881">
    <xf numFmtId="0" fontId="0" fillId="0" borderId="0" xfId="0" applyBorder="1">
      <alignment vertical="center"/>
    </xf>
    <xf numFmtId="0" fontId="1" fillId="0" borderId="0" xfId="0" applyFont="1" applyFill="1" applyBorder="1" applyAlignment="1"/>
    <xf numFmtId="0" fontId="2" fillId="0" borderId="0" xfId="0" applyFont="1" applyFill="1" applyBorder="1" applyAlignment="1"/>
    <xf numFmtId="0" fontId="2" fillId="0" borderId="0" xfId="0" applyFont="1" applyFill="1" applyBorder="1" applyAlignment="1">
      <alignment vertical="top"/>
    </xf>
    <xf numFmtId="0" fontId="2" fillId="0" borderId="0" xfId="0" applyFont="1" applyFill="1" applyBorder="1" applyAlignment="1">
      <alignment vertical="center"/>
    </xf>
    <xf numFmtId="0" fontId="2" fillId="2" borderId="0" xfId="0" applyFont="1" applyFill="1" applyBorder="1" applyAlignment="1"/>
    <xf numFmtId="0" fontId="2" fillId="3" borderId="0" xfId="0" applyFont="1" applyFill="1" applyBorder="1" applyAlignment="1"/>
    <xf numFmtId="0" fontId="3" fillId="0" borderId="0" xfId="0" applyFont="1" applyFill="1" applyBorder="1" applyAlignment="1">
      <alignment vertical="center"/>
    </xf>
    <xf numFmtId="0" fontId="2" fillId="4" borderId="0" xfId="0" applyFont="1" applyFill="1" applyBorder="1" applyAlignment="1"/>
    <xf numFmtId="0" fontId="2" fillId="0" borderId="0" xfId="0" applyFont="1" applyFill="1" applyBorder="1" applyAlignment="1">
      <alignment horizontal="left"/>
    </xf>
    <xf numFmtId="0" fontId="3" fillId="0" borderId="0" xfId="0" applyFont="1" applyFill="1" applyBorder="1" applyAlignment="1">
      <alignment horizontal="left" vertical="center"/>
    </xf>
    <xf numFmtId="0" fontId="3" fillId="0" borderId="0" xfId="0" applyFont="1" applyFill="1" applyBorder="1" applyAlignment="1">
      <alignment horizontal="center" vertical="center"/>
    </xf>
    <xf numFmtId="0" fontId="4" fillId="0" borderId="0" xfId="0" applyFont="1" applyFill="1" applyBorder="1" applyAlignment="1">
      <alignment horizontal="right" vertical="center"/>
    </xf>
    <xf numFmtId="180" fontId="1" fillId="0" borderId="0" xfId="0" applyNumberFormat="1" applyFont="1" applyFill="1" applyBorder="1" applyAlignment="1"/>
    <xf numFmtId="0" fontId="5" fillId="0" borderId="0" xfId="0" applyFont="1" applyFill="1" applyBorder="1" applyAlignment="1">
      <alignment horizontal="left" vertical="center" wrapText="1"/>
    </xf>
    <xf numFmtId="181" fontId="5" fillId="0" borderId="0" xfId="0" applyNumberFormat="1" applyFont="1" applyFill="1" applyBorder="1" applyAlignment="1">
      <alignment horizontal="left" vertical="center" wrapText="1"/>
    </xf>
    <xf numFmtId="0" fontId="6" fillId="0" borderId="0" xfId="1" applyNumberFormat="1" applyFont="1" applyFill="1" applyBorder="1" applyAlignment="1">
      <alignment horizontal="center" vertical="center" wrapText="1"/>
    </xf>
    <xf numFmtId="176" fontId="7" fillId="0" borderId="0" xfId="0" applyNumberFormat="1" applyFont="1" applyFill="1" applyBorder="1" applyAlignment="1">
      <alignment horizontal="center" vertical="center" wrapText="1"/>
    </xf>
    <xf numFmtId="43" fontId="6" fillId="0" borderId="0" xfId="1" applyFont="1" applyFill="1" applyBorder="1" applyAlignment="1">
      <alignment horizontal="left" vertical="center" wrapText="1"/>
    </xf>
    <xf numFmtId="43" fontId="7" fillId="0" borderId="0" xfId="1" applyFont="1" applyFill="1" applyBorder="1" applyAlignment="1">
      <alignment horizontal="center" vertical="center" wrapText="1"/>
    </xf>
    <xf numFmtId="0" fontId="2" fillId="5" borderId="0" xfId="0" applyFont="1" applyFill="1" applyBorder="1" applyAlignment="1">
      <alignment horizontal="left" vertical="center" wrapText="1"/>
    </xf>
    <xf numFmtId="0" fontId="2" fillId="5" borderId="0" xfId="0" applyFont="1" applyFill="1" applyBorder="1" applyAlignment="1">
      <alignment horizontal="left"/>
    </xf>
    <xf numFmtId="181" fontId="2" fillId="5" borderId="0" xfId="0" applyNumberFormat="1" applyFont="1" applyFill="1" applyBorder="1" applyAlignment="1">
      <alignment horizontal="left" vertical="center" wrapText="1"/>
    </xf>
    <xf numFmtId="0" fontId="2" fillId="5" borderId="0" xfId="1" applyNumberFormat="1" applyFont="1" applyFill="1" applyBorder="1" applyAlignment="1">
      <alignment horizontal="center" vertical="center" wrapText="1"/>
    </xf>
    <xf numFmtId="182" fontId="3" fillId="5" borderId="0" xfId="1" applyNumberFormat="1" applyFont="1" applyFill="1" applyBorder="1" applyAlignment="1">
      <alignment horizontal="right" vertical="center" wrapText="1"/>
    </xf>
    <xf numFmtId="14" fontId="2" fillId="5" borderId="0" xfId="1" applyNumberFormat="1" applyFont="1" applyFill="1" applyBorder="1" applyAlignment="1">
      <alignment horizontal="left" vertical="center" wrapText="1"/>
    </xf>
    <xf numFmtId="183" fontId="2" fillId="5" borderId="0" xfId="0" applyNumberFormat="1" applyFont="1" applyFill="1" applyBorder="1" applyAlignment="1">
      <alignment horizontal="left" vertical="center" wrapText="1"/>
    </xf>
    <xf numFmtId="181" fontId="2" fillId="0" borderId="0" xfId="0" applyNumberFormat="1" applyFont="1" applyFill="1" applyBorder="1" applyAlignment="1">
      <alignment horizontal="left" vertical="center" wrapText="1"/>
    </xf>
    <xf numFmtId="0" fontId="2" fillId="0" borderId="0" xfId="1" applyNumberFormat="1" applyFont="1" applyFill="1" applyBorder="1" applyAlignment="1">
      <alignment horizontal="center" vertical="center" wrapText="1"/>
    </xf>
    <xf numFmtId="184" fontId="2" fillId="0" borderId="0" xfId="0" applyNumberFormat="1" applyFont="1" applyFill="1" applyBorder="1" applyAlignment="1">
      <alignment horizontal="right" vertical="center" wrapText="1"/>
    </xf>
    <xf numFmtId="14" fontId="2" fillId="0" borderId="0" xfId="1" applyNumberFormat="1" applyFont="1" applyFill="1" applyBorder="1" applyAlignment="1">
      <alignment horizontal="left" vertical="center" wrapText="1"/>
    </xf>
    <xf numFmtId="183" fontId="2" fillId="0" borderId="0" xfId="1" applyNumberFormat="1" applyFont="1" applyFill="1" applyBorder="1" applyAlignment="1">
      <alignment horizontal="center" vertical="center" wrapText="1"/>
    </xf>
    <xf numFmtId="0" fontId="2" fillId="0" borderId="0" xfId="0" applyFont="1" applyFill="1" applyBorder="1" applyAlignment="1">
      <alignment horizontal="left" vertical="center" wrapText="1"/>
    </xf>
    <xf numFmtId="182" fontId="3" fillId="0" borderId="0" xfId="1" applyNumberFormat="1" applyFont="1" applyFill="1" applyBorder="1" applyAlignment="1">
      <alignment horizontal="right" vertical="center" wrapText="1"/>
    </xf>
    <xf numFmtId="183" fontId="2" fillId="0" borderId="0" xfId="0" applyNumberFormat="1" applyFont="1" applyFill="1" applyBorder="1" applyAlignment="1">
      <alignment horizontal="center" vertical="center" wrapText="1"/>
    </xf>
    <xf numFmtId="181" fontId="8" fillId="0" borderId="0" xfId="0" applyNumberFormat="1" applyFont="1" applyFill="1" applyBorder="1" applyAlignment="1">
      <alignment horizontal="left" vertical="center" wrapText="1"/>
    </xf>
    <xf numFmtId="183" fontId="2" fillId="0" borderId="0" xfId="0" applyNumberFormat="1" applyFont="1" applyFill="1" applyBorder="1" applyAlignment="1">
      <alignment horizontal="center"/>
    </xf>
    <xf numFmtId="0" fontId="9" fillId="0" borderId="0" xfId="0" applyFont="1" applyFill="1" applyBorder="1" applyAlignment="1">
      <alignment horizontal="left" vertical="center"/>
    </xf>
    <xf numFmtId="181" fontId="2" fillId="0" borderId="0" xfId="0" applyNumberFormat="1" applyFont="1" applyFill="1" applyBorder="1" applyAlignment="1">
      <alignment horizontal="left"/>
    </xf>
    <xf numFmtId="0" fontId="3" fillId="0" borderId="0" xfId="1" applyNumberFormat="1" applyFont="1" applyFill="1" applyBorder="1" applyAlignment="1">
      <alignment horizontal="center"/>
    </xf>
    <xf numFmtId="0" fontId="2" fillId="6" borderId="0" xfId="0" applyFont="1" applyFill="1" applyBorder="1" applyAlignment="1">
      <alignment horizontal="left"/>
    </xf>
    <xf numFmtId="181" fontId="2" fillId="6" borderId="0" xfId="0" applyNumberFormat="1" applyFont="1" applyFill="1" applyBorder="1" applyAlignment="1">
      <alignment horizontal="left"/>
    </xf>
    <xf numFmtId="0" fontId="8" fillId="6" borderId="0" xfId="1" applyNumberFormat="1" applyFont="1" applyFill="1" applyBorder="1" applyAlignment="1">
      <alignment horizontal="left"/>
    </xf>
    <xf numFmtId="49" fontId="2" fillId="6" borderId="0" xfId="0" applyNumberFormat="1" applyFont="1" applyFill="1" applyBorder="1" applyAlignment="1">
      <alignment horizontal="right" vertical="center" wrapText="1"/>
    </xf>
    <xf numFmtId="14" fontId="2" fillId="6" borderId="0" xfId="1" applyNumberFormat="1" applyFont="1" applyFill="1" applyBorder="1" applyAlignment="1">
      <alignment horizontal="left" vertical="center" wrapText="1"/>
    </xf>
    <xf numFmtId="183" fontId="4" fillId="6" borderId="0" xfId="1" applyNumberFormat="1" applyFont="1" applyFill="1" applyBorder="1" applyAlignment="1">
      <alignment horizontal="left" vertical="center" wrapText="1"/>
    </xf>
    <xf numFmtId="0" fontId="2" fillId="6" borderId="0" xfId="0" applyFont="1" applyFill="1" applyBorder="1" applyAlignment="1">
      <alignment horizontal="right"/>
    </xf>
    <xf numFmtId="183" fontId="2" fillId="6" borderId="0" xfId="0" applyNumberFormat="1" applyFont="1" applyFill="1" applyBorder="1" applyAlignment="1">
      <alignment horizontal="left"/>
    </xf>
    <xf numFmtId="181" fontId="2" fillId="6" borderId="0" xfId="62" applyNumberFormat="1" applyFont="1" applyFill="1" applyBorder="1" applyAlignment="1">
      <alignment horizontal="left"/>
    </xf>
    <xf numFmtId="185" fontId="2" fillId="6" borderId="0" xfId="0" applyNumberFormat="1" applyFont="1" applyFill="1" applyBorder="1" applyAlignment="1">
      <alignment horizontal="right" vertical="center" wrapText="1"/>
    </xf>
    <xf numFmtId="183" fontId="8" fillId="6" borderId="0" xfId="62" applyNumberFormat="1" applyFont="1" applyFill="1" applyBorder="1" applyAlignment="1">
      <alignment horizontal="left" vertical="top" wrapText="1"/>
    </xf>
    <xf numFmtId="14" fontId="8" fillId="6" borderId="0" xfId="62" applyNumberFormat="1" applyFont="1" applyFill="1" applyBorder="1" applyAlignment="1">
      <alignment horizontal="left" vertical="top" wrapText="1"/>
    </xf>
    <xf numFmtId="0" fontId="8" fillId="6" borderId="0" xfId="62" applyFont="1" applyFill="1" applyBorder="1" applyAlignment="1">
      <alignment horizontal="left" vertical="top" wrapText="1"/>
    </xf>
    <xf numFmtId="181" fontId="2" fillId="6" borderId="0" xfId="0" applyNumberFormat="1" applyFont="1" applyFill="1" applyBorder="1" applyAlignment="1">
      <alignment horizontal="left" vertical="center" wrapText="1"/>
    </xf>
    <xf numFmtId="0" fontId="2" fillId="6" borderId="0" xfId="1" applyNumberFormat="1" applyFont="1" applyFill="1" applyBorder="1" applyAlignment="1">
      <alignment horizontal="center" vertical="center" wrapText="1"/>
    </xf>
    <xf numFmtId="182" fontId="2" fillId="6" borderId="0" xfId="0" applyNumberFormat="1" applyFont="1" applyFill="1" applyBorder="1" applyAlignment="1">
      <alignment horizontal="right" vertical="center" wrapText="1"/>
    </xf>
    <xf numFmtId="183" fontId="2" fillId="6" borderId="0" xfId="1" applyNumberFormat="1" applyFont="1" applyFill="1" applyBorder="1" applyAlignment="1">
      <alignment horizontal="left" vertical="center" wrapText="1"/>
    </xf>
    <xf numFmtId="0" fontId="2" fillId="0" borderId="0" xfId="0" applyFont="1" applyFill="1" applyBorder="1" applyAlignment="1">
      <alignment horizontal="left" vertical="top"/>
    </xf>
    <xf numFmtId="181" fontId="2" fillId="0" borderId="0" xfId="0" applyNumberFormat="1" applyFont="1" applyFill="1" applyBorder="1" applyAlignment="1">
      <alignment horizontal="left" vertical="top"/>
    </xf>
    <xf numFmtId="0" fontId="2" fillId="0" borderId="0" xfId="0" applyFont="1" applyFill="1" applyBorder="1" applyAlignment="1">
      <alignment horizontal="right" vertical="top"/>
    </xf>
    <xf numFmtId="14" fontId="2" fillId="0" borderId="0" xfId="1" applyNumberFormat="1" applyFont="1" applyFill="1" applyBorder="1" applyAlignment="1">
      <alignment horizontal="left" vertical="top" wrapText="1"/>
    </xf>
    <xf numFmtId="183" fontId="8" fillId="0" borderId="0" xfId="62" applyNumberFormat="1" applyFont="1" applyFill="1" applyBorder="1" applyAlignment="1">
      <alignment horizontal="left" vertical="top" wrapText="1"/>
    </xf>
    <xf numFmtId="0" fontId="2" fillId="0" borderId="0" xfId="0" applyFont="1" applyFill="1" applyBorder="1" applyAlignment="1">
      <alignment horizontal="right"/>
    </xf>
    <xf numFmtId="183" fontId="2" fillId="0" borderId="0" xfId="0" applyNumberFormat="1" applyFont="1" applyFill="1" applyBorder="1" applyAlignment="1">
      <alignment horizontal="left"/>
    </xf>
    <xf numFmtId="181" fontId="2" fillId="5" borderId="0" xfId="0" applyNumberFormat="1" applyFont="1" applyFill="1" applyBorder="1" applyAlignment="1">
      <alignment horizontal="left"/>
    </xf>
    <xf numFmtId="0" fontId="2" fillId="5" borderId="0" xfId="0" applyFont="1" applyFill="1" applyBorder="1" applyAlignment="1">
      <alignment horizontal="right"/>
    </xf>
    <xf numFmtId="183" fontId="2" fillId="5" borderId="0" xfId="0" applyNumberFormat="1" applyFont="1" applyFill="1" applyBorder="1" applyAlignment="1">
      <alignment horizontal="left"/>
    </xf>
    <xf numFmtId="14" fontId="2" fillId="0" borderId="0" xfId="0" applyNumberFormat="1" applyFont="1" applyFill="1" applyBorder="1" applyAlignment="1">
      <alignment horizontal="left"/>
    </xf>
    <xf numFmtId="0" fontId="2" fillId="0" borderId="0" xfId="0" applyFont="1" applyFill="1" applyBorder="1" applyAlignment="1">
      <alignment horizontal="center"/>
    </xf>
    <xf numFmtId="0" fontId="9" fillId="0" borderId="0" xfId="0" applyFont="1" applyFill="1" applyBorder="1" applyAlignment="1">
      <alignment horizontal="center" vertical="center"/>
    </xf>
    <xf numFmtId="49" fontId="2" fillId="0" borderId="0" xfId="0" applyNumberFormat="1" applyFont="1" applyFill="1" applyBorder="1" applyAlignment="1">
      <alignment horizontal="right"/>
    </xf>
    <xf numFmtId="0" fontId="3" fillId="6" borderId="0" xfId="1" applyNumberFormat="1" applyFont="1" applyFill="1" applyBorder="1" applyAlignment="1">
      <alignment horizontal="left" vertical="center" wrapText="1"/>
    </xf>
    <xf numFmtId="182" fontId="3" fillId="6" borderId="0" xfId="1" applyNumberFormat="1" applyFont="1" applyFill="1" applyBorder="1" applyAlignment="1">
      <alignment horizontal="right" vertical="center" wrapText="1"/>
    </xf>
    <xf numFmtId="0" fontId="2" fillId="6" borderId="0" xfId="1" applyNumberFormat="1" applyFont="1" applyFill="1" applyBorder="1" applyAlignment="1">
      <alignment horizontal="left" vertical="center" wrapText="1"/>
    </xf>
    <xf numFmtId="185" fontId="2" fillId="0" borderId="0" xfId="0" applyNumberFormat="1" applyFont="1" applyFill="1" applyBorder="1" applyAlignment="1">
      <alignment horizontal="right" vertical="center" wrapText="1"/>
    </xf>
    <xf numFmtId="49" fontId="10" fillId="0" borderId="0" xfId="0" applyNumberFormat="1" applyFont="1" applyFill="1" applyBorder="1" applyAlignment="1">
      <alignment horizontal="left" vertical="center" wrapText="1"/>
    </xf>
    <xf numFmtId="0" fontId="2" fillId="0" borderId="0" xfId="1" applyNumberFormat="1" applyFont="1" applyFill="1" applyBorder="1" applyAlignment="1">
      <alignment horizontal="left" vertical="center" wrapText="1"/>
    </xf>
    <xf numFmtId="183" fontId="2" fillId="0" borderId="0" xfId="1" applyNumberFormat="1" applyFont="1" applyFill="1" applyBorder="1" applyAlignment="1">
      <alignment horizontal="left" vertical="center" wrapText="1"/>
    </xf>
    <xf numFmtId="0" fontId="3" fillId="0" borderId="0" xfId="0" applyFont="1" applyFill="1" applyBorder="1" applyAlignment="1">
      <alignment horizontal="left"/>
    </xf>
    <xf numFmtId="183" fontId="2" fillId="0" borderId="0" xfId="0" applyNumberFormat="1" applyFont="1" applyFill="1" applyBorder="1" applyAlignment="1">
      <alignment horizontal="left" vertical="center" wrapText="1"/>
    </xf>
    <xf numFmtId="0" fontId="8" fillId="0" borderId="0" xfId="0" applyFont="1" applyFill="1" applyBorder="1" applyAlignment="1">
      <alignment horizontal="left"/>
    </xf>
    <xf numFmtId="0" fontId="2" fillId="6" borderId="0" xfId="0" applyFont="1" applyFill="1" applyBorder="1" applyAlignment="1">
      <alignment horizontal="left" vertical="center" wrapText="1"/>
    </xf>
    <xf numFmtId="183" fontId="2" fillId="6" borderId="0" xfId="0" applyNumberFormat="1" applyFont="1" applyFill="1" applyBorder="1" applyAlignment="1">
      <alignment horizontal="left" vertical="center" wrapText="1"/>
    </xf>
    <xf numFmtId="183" fontId="2" fillId="0" borderId="0" xfId="0" applyNumberFormat="1" applyFont="1" applyFill="1" applyBorder="1" applyAlignment="1">
      <alignment horizontal="left" vertical="top"/>
    </xf>
    <xf numFmtId="0" fontId="3" fillId="0" borderId="0" xfId="1" applyNumberFormat="1" applyFont="1" applyFill="1" applyBorder="1" applyAlignment="1">
      <alignment horizontal="left"/>
    </xf>
    <xf numFmtId="41" fontId="2" fillId="0" borderId="0" xfId="0" applyNumberFormat="1" applyFont="1" applyFill="1" applyBorder="1" applyAlignment="1">
      <alignment horizontal="right" vertical="center" wrapText="1"/>
    </xf>
    <xf numFmtId="0" fontId="3" fillId="7" borderId="0" xfId="0" applyFont="1" applyFill="1" applyBorder="1" applyAlignment="1">
      <alignment horizontal="left"/>
    </xf>
    <xf numFmtId="0" fontId="2" fillId="7" borderId="0" xfId="0" applyFont="1" applyFill="1" applyBorder="1" applyAlignment="1">
      <alignment horizontal="left"/>
    </xf>
    <xf numFmtId="181" fontId="2" fillId="7" borderId="0" xfId="0" applyNumberFormat="1" applyFont="1" applyFill="1" applyBorder="1" applyAlignment="1">
      <alignment horizontal="left" vertical="center" wrapText="1"/>
    </xf>
    <xf numFmtId="0" fontId="3" fillId="7" borderId="0" xfId="1" applyNumberFormat="1" applyFont="1" applyFill="1" applyBorder="1" applyAlignment="1">
      <alignment horizontal="left"/>
    </xf>
    <xf numFmtId="41" fontId="2" fillId="7" borderId="0" xfId="0" applyNumberFormat="1" applyFont="1" applyFill="1" applyBorder="1" applyAlignment="1">
      <alignment horizontal="right" vertical="center" wrapText="1"/>
    </xf>
    <xf numFmtId="14" fontId="2" fillId="7" borderId="0" xfId="1" applyNumberFormat="1" applyFont="1" applyFill="1" applyBorder="1" applyAlignment="1">
      <alignment horizontal="left" vertical="center" wrapText="1"/>
    </xf>
    <xf numFmtId="183" fontId="2" fillId="7" borderId="0" xfId="0" applyNumberFormat="1" applyFont="1" applyFill="1" applyBorder="1" applyAlignment="1">
      <alignment horizontal="left"/>
    </xf>
    <xf numFmtId="43" fontId="7" fillId="8" borderId="0" xfId="1" applyFont="1" applyFill="1" applyBorder="1" applyAlignment="1">
      <alignment horizontal="center" vertical="center" wrapText="1"/>
    </xf>
    <xf numFmtId="0" fontId="2" fillId="5" borderId="0" xfId="0" applyFont="1" applyFill="1" applyBorder="1" applyAlignment="1"/>
    <xf numFmtId="183" fontId="4" fillId="0" borderId="0" xfId="1" applyNumberFormat="1" applyFont="1" applyFill="1" applyBorder="1" applyAlignment="1">
      <alignment horizontal="left" vertical="center" wrapText="1"/>
    </xf>
    <xf numFmtId="43" fontId="11" fillId="0" borderId="0" xfId="0" applyNumberFormat="1" applyFont="1" applyFill="1" applyBorder="1" applyAlignment="1">
      <alignment horizontal="center" vertical="center"/>
    </xf>
    <xf numFmtId="183" fontId="2" fillId="9" borderId="0" xfId="1" applyNumberFormat="1" applyFont="1" applyFill="1" applyBorder="1" applyAlignment="1">
      <alignment horizontal="left" vertical="center" wrapText="1"/>
    </xf>
    <xf numFmtId="0" fontId="11" fillId="0" borderId="0" xfId="0" applyFont="1" applyFill="1" applyBorder="1" applyAlignment="1">
      <alignment horizontal="right" vertical="center"/>
    </xf>
    <xf numFmtId="181" fontId="7" fillId="0" borderId="0" xfId="0" applyNumberFormat="1" applyFont="1" applyFill="1" applyBorder="1" applyAlignment="1">
      <alignment horizontal="right" vertical="center" wrapText="1"/>
    </xf>
    <xf numFmtId="182" fontId="6" fillId="0" borderId="0" xfId="1" applyNumberFormat="1" applyFont="1" applyFill="1" applyBorder="1" applyAlignment="1">
      <alignment horizontal="left" vertical="center" wrapText="1"/>
    </xf>
    <xf numFmtId="182" fontId="12" fillId="0" borderId="0" xfId="1" applyNumberFormat="1" applyFont="1" applyFill="1" applyBorder="1" applyAlignment="1">
      <alignment horizontal="left" vertical="center" wrapText="1"/>
    </xf>
    <xf numFmtId="183" fontId="2" fillId="5" borderId="0" xfId="0" applyNumberFormat="1" applyFont="1" applyFill="1" applyBorder="1" applyAlignment="1">
      <alignment horizontal="center"/>
    </xf>
    <xf numFmtId="183" fontId="13" fillId="0" borderId="0" xfId="0" applyNumberFormat="1" applyFont="1" applyFill="1" applyBorder="1" applyAlignment="1">
      <alignment horizontal="right" vertical="center" wrapText="1"/>
    </xf>
    <xf numFmtId="183" fontId="2" fillId="6" borderId="0" xfId="0" applyNumberFormat="1" applyFont="1" applyFill="1" applyBorder="1" applyAlignment="1">
      <alignment horizontal="center"/>
    </xf>
    <xf numFmtId="183" fontId="2" fillId="0" borderId="0" xfId="0" applyNumberFormat="1" applyFont="1" applyFill="1" applyBorder="1" applyAlignment="1">
      <alignment horizontal="center" vertical="top"/>
    </xf>
    <xf numFmtId="183" fontId="13" fillId="0" borderId="0" xfId="0" applyNumberFormat="1" applyFont="1" applyFill="1" applyBorder="1" applyAlignment="1">
      <alignment horizontal="right" vertical="top" wrapText="1"/>
    </xf>
    <xf numFmtId="183" fontId="2" fillId="7" borderId="0" xfId="0" applyNumberFormat="1" applyFont="1" applyFill="1" applyBorder="1" applyAlignment="1">
      <alignment horizontal="center"/>
    </xf>
    <xf numFmtId="180" fontId="7" fillId="8" borderId="0" xfId="1" applyNumberFormat="1" applyFont="1" applyFill="1" applyBorder="1" applyAlignment="1">
      <alignment horizontal="center" vertical="center" wrapText="1"/>
    </xf>
    <xf numFmtId="0" fontId="1" fillId="0" borderId="0" xfId="0" applyFont="1" applyFill="1" applyBorder="1" applyAlignment="1">
      <alignment wrapText="1"/>
    </xf>
    <xf numFmtId="181" fontId="2" fillId="0" borderId="0" xfId="1" applyNumberFormat="1" applyFont="1" applyFill="1" applyBorder="1" applyAlignment="1">
      <alignment horizontal="left" vertical="center" wrapText="1"/>
    </xf>
    <xf numFmtId="0" fontId="14" fillId="0" borderId="0" xfId="0" applyFont="1" applyFill="1" applyBorder="1" applyAlignment="1"/>
    <xf numFmtId="0" fontId="15" fillId="0" borderId="0" xfId="0" applyFont="1" applyFill="1" applyBorder="1" applyAlignment="1"/>
    <xf numFmtId="181" fontId="2" fillId="0" borderId="0" xfId="1" applyNumberFormat="1" applyFont="1" applyFill="1" applyBorder="1" applyAlignment="1">
      <alignment horizontal="left" vertical="top" wrapText="1"/>
    </xf>
    <xf numFmtId="0" fontId="14" fillId="0" borderId="0" xfId="0" applyFont="1" applyFill="1" applyBorder="1" applyAlignment="1">
      <alignment vertical="top"/>
    </xf>
    <xf numFmtId="0" fontId="2" fillId="0" borderId="0" xfId="0" applyFont="1" applyFill="1" applyBorder="1" applyAlignment="1">
      <alignment vertical="top" wrapText="1"/>
    </xf>
    <xf numFmtId="0" fontId="16" fillId="0" borderId="0" xfId="0" applyFont="1" applyFill="1" applyBorder="1" applyAlignment="1">
      <alignment horizontal="left"/>
    </xf>
    <xf numFmtId="0" fontId="3" fillId="0" borderId="0" xfId="0" applyFont="1" applyFill="1" applyBorder="1" applyAlignment="1">
      <alignment vertical="top"/>
    </xf>
    <xf numFmtId="0" fontId="2" fillId="10" borderId="0" xfId="0" applyFont="1" applyFill="1" applyBorder="1" applyAlignment="1"/>
    <xf numFmtId="49" fontId="2" fillId="0" borderId="0" xfId="0" applyNumberFormat="1" applyFont="1" applyFill="1" applyBorder="1" applyAlignment="1">
      <alignment horizontal="right" vertical="center" wrapText="1"/>
    </xf>
    <xf numFmtId="0" fontId="17" fillId="0" borderId="0" xfId="0" applyFont="1" applyFill="1" applyBorder="1" applyAlignment="1">
      <alignment horizontal="left"/>
    </xf>
    <xf numFmtId="181" fontId="2" fillId="7" borderId="0" xfId="0" applyNumberFormat="1" applyFont="1" applyFill="1" applyBorder="1" applyAlignment="1">
      <alignment horizontal="left"/>
    </xf>
    <xf numFmtId="49" fontId="2" fillId="7" borderId="0" xfId="0" applyNumberFormat="1" applyFont="1" applyFill="1" applyBorder="1" applyAlignment="1">
      <alignment horizontal="right" vertical="center" wrapText="1"/>
    </xf>
    <xf numFmtId="0" fontId="8" fillId="5" borderId="0" xfId="0" applyFont="1" applyFill="1" applyBorder="1" applyAlignment="1">
      <alignment horizontal="center"/>
    </xf>
    <xf numFmtId="183" fontId="8" fillId="5" borderId="0" xfId="1" applyNumberFormat="1" applyFont="1" applyFill="1" applyBorder="1" applyAlignment="1">
      <alignment horizontal="left" vertical="top"/>
    </xf>
    <xf numFmtId="186" fontId="2" fillId="0" borderId="0" xfId="0" applyNumberFormat="1" applyFont="1" applyFill="1" applyBorder="1" applyAlignment="1">
      <alignment horizontal="left"/>
    </xf>
    <xf numFmtId="0" fontId="2" fillId="5" borderId="0" xfId="1" applyNumberFormat="1" applyFont="1" applyFill="1" applyBorder="1" applyAlignment="1">
      <alignment horizontal="left" vertical="center" wrapText="1"/>
    </xf>
    <xf numFmtId="49" fontId="2" fillId="5" borderId="0" xfId="0" applyNumberFormat="1" applyFont="1" applyFill="1" applyBorder="1" applyAlignment="1">
      <alignment horizontal="right" vertical="center" wrapText="1"/>
    </xf>
    <xf numFmtId="183" fontId="2" fillId="5" borderId="0" xfId="1" applyNumberFormat="1" applyFont="1" applyFill="1" applyBorder="1" applyAlignment="1">
      <alignment horizontal="left" vertical="center" wrapText="1"/>
    </xf>
    <xf numFmtId="0" fontId="2" fillId="0" borderId="0" xfId="62" applyFont="1" applyFill="1" applyBorder="1" applyAlignment="1">
      <alignment horizontal="left"/>
    </xf>
    <xf numFmtId="181" fontId="2" fillId="0" borderId="0" xfId="62" applyNumberFormat="1" applyFont="1" applyFill="1" applyBorder="1" applyAlignment="1">
      <alignment horizontal="left"/>
    </xf>
    <xf numFmtId="182" fontId="2" fillId="0" borderId="0" xfId="0" applyNumberFormat="1" applyFont="1" applyFill="1" applyBorder="1" applyAlignment="1">
      <alignment horizontal="right" vertical="center" wrapText="1"/>
    </xf>
    <xf numFmtId="43" fontId="2" fillId="0" borderId="0" xfId="1" applyFont="1" applyFill="1" applyBorder="1" applyAlignment="1">
      <alignment horizontal="left"/>
    </xf>
    <xf numFmtId="0" fontId="2" fillId="6" borderId="0" xfId="0" applyFont="1" applyFill="1" applyBorder="1" applyAlignment="1">
      <alignment horizontal="left" vertical="center"/>
    </xf>
    <xf numFmtId="181" fontId="2" fillId="6" borderId="0" xfId="0" applyNumberFormat="1" applyFont="1" applyFill="1" applyBorder="1" applyAlignment="1">
      <alignment horizontal="left" vertical="center"/>
    </xf>
    <xf numFmtId="0" fontId="2" fillId="6" borderId="0" xfId="0" applyFont="1" applyFill="1" applyBorder="1" applyAlignment="1">
      <alignment horizontal="right" vertical="center"/>
    </xf>
    <xf numFmtId="183" fontId="2" fillId="6" borderId="0" xfId="0" applyNumberFormat="1" applyFont="1" applyFill="1" applyBorder="1" applyAlignment="1">
      <alignment horizontal="left" vertical="center"/>
    </xf>
    <xf numFmtId="0" fontId="2" fillId="6" borderId="0" xfId="0" applyFont="1" applyFill="1" applyBorder="1" applyAlignment="1">
      <alignment horizontal="center"/>
    </xf>
    <xf numFmtId="0" fontId="2" fillId="7" borderId="0"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5" borderId="0" xfId="0" applyFont="1" applyFill="1" applyBorder="1" applyAlignment="1">
      <alignment horizontal="center" vertical="center" wrapText="1"/>
    </xf>
    <xf numFmtId="3" fontId="2" fillId="0" borderId="0" xfId="0" applyNumberFormat="1" applyFont="1" applyFill="1" applyBorder="1" applyAlignment="1">
      <alignment horizontal="right" vertical="center" wrapText="1"/>
    </xf>
    <xf numFmtId="0" fontId="2" fillId="0" borderId="0" xfId="0" applyNumberFormat="1" applyFont="1" applyFill="1" applyBorder="1" applyAlignment="1">
      <alignment horizontal="right" vertical="center" wrapText="1"/>
    </xf>
    <xf numFmtId="43" fontId="2" fillId="0" borderId="0" xfId="1" applyFont="1" applyFill="1" applyBorder="1" applyAlignment="1">
      <alignment horizontal="center"/>
    </xf>
    <xf numFmtId="0" fontId="9" fillId="5" borderId="0" xfId="0" applyFont="1" applyFill="1" applyBorder="1" applyAlignment="1">
      <alignment horizontal="left" vertical="center"/>
    </xf>
    <xf numFmtId="3" fontId="2" fillId="5" borderId="0" xfId="0" applyNumberFormat="1" applyFont="1" applyFill="1" applyBorder="1" applyAlignment="1">
      <alignment horizontal="right" vertical="center" wrapText="1"/>
    </xf>
    <xf numFmtId="183" fontId="8" fillId="0" borderId="0" xfId="1" applyNumberFormat="1" applyFont="1" applyFill="1" applyBorder="1" applyAlignment="1">
      <alignment horizontal="left" vertical="top"/>
    </xf>
    <xf numFmtId="43" fontId="2" fillId="11" borderId="0" xfId="1" applyFont="1" applyFill="1" applyBorder="1" applyAlignment="1">
      <alignment horizontal="left"/>
    </xf>
    <xf numFmtId="43" fontId="2" fillId="12" borderId="0" xfId="1" applyFont="1" applyFill="1" applyBorder="1" applyAlignment="1">
      <alignment horizontal="left"/>
    </xf>
    <xf numFmtId="43" fontId="2" fillId="9" borderId="0" xfId="1" applyFont="1" applyFill="1" applyBorder="1" applyAlignment="1">
      <alignment horizontal="left"/>
    </xf>
    <xf numFmtId="43" fontId="2" fillId="13" borderId="0" xfId="1" applyFont="1" applyFill="1" applyBorder="1" applyAlignment="1">
      <alignment horizontal="left"/>
    </xf>
    <xf numFmtId="183" fontId="2" fillId="0" borderId="0" xfId="0" applyNumberFormat="1" applyFont="1" applyFill="1" applyBorder="1" applyAlignment="1">
      <alignment horizontal="left" vertical="center"/>
    </xf>
    <xf numFmtId="183" fontId="2" fillId="11" borderId="0" xfId="0" applyNumberFormat="1" applyFont="1" applyFill="1" applyBorder="1" applyAlignment="1">
      <alignment horizontal="left"/>
    </xf>
    <xf numFmtId="43" fontId="2" fillId="4" borderId="0" xfId="1" applyFont="1" applyFill="1" applyBorder="1" applyAlignment="1">
      <alignment horizontal="center"/>
    </xf>
    <xf numFmtId="183" fontId="2" fillId="3" borderId="0" xfId="0" applyNumberFormat="1" applyFont="1" applyFill="1" applyBorder="1" applyAlignment="1">
      <alignment horizontal="right" vertical="center" wrapText="1"/>
    </xf>
    <xf numFmtId="181" fontId="2" fillId="3" borderId="0" xfId="1" applyNumberFormat="1" applyFont="1" applyFill="1" applyBorder="1" applyAlignment="1">
      <alignment horizontal="left" vertical="center" wrapText="1"/>
    </xf>
    <xf numFmtId="0" fontId="14" fillId="3" borderId="0" xfId="0" applyFont="1" applyFill="1" applyBorder="1" applyAlignment="1"/>
    <xf numFmtId="43" fontId="16" fillId="0" borderId="0" xfId="0" applyNumberFormat="1" applyFont="1" applyFill="1" applyBorder="1" applyAlignment="1">
      <alignment horizontal="center" vertical="center"/>
    </xf>
    <xf numFmtId="0" fontId="2" fillId="14" borderId="0" xfId="0" applyFont="1" applyFill="1" applyBorder="1" applyAlignment="1"/>
    <xf numFmtId="0" fontId="2" fillId="11" borderId="0" xfId="0" applyFont="1" applyFill="1" applyBorder="1" applyAlignment="1"/>
    <xf numFmtId="0" fontId="2" fillId="12" borderId="0" xfId="0" applyFont="1" applyFill="1" applyBorder="1" applyAlignment="1"/>
    <xf numFmtId="0" fontId="2" fillId="9" borderId="0" xfId="0" applyFont="1" applyFill="1" applyBorder="1" applyAlignment="1"/>
    <xf numFmtId="0" fontId="2" fillId="13" borderId="0" xfId="0" applyFont="1" applyFill="1" applyBorder="1" applyAlignment="1"/>
    <xf numFmtId="0" fontId="14" fillId="0" borderId="0" xfId="0" applyFont="1" applyFill="1" applyBorder="1" applyAlignment="1">
      <alignment vertical="center"/>
    </xf>
    <xf numFmtId="180" fontId="2" fillId="0" borderId="0" xfId="0" applyNumberFormat="1" applyFont="1" applyFill="1" applyBorder="1" applyAlignment="1"/>
    <xf numFmtId="183" fontId="2" fillId="0" borderId="0" xfId="0" applyNumberFormat="1" applyFont="1" applyFill="1" applyBorder="1" applyAlignment="1">
      <alignment horizontal="right" vertical="center" wrapText="1"/>
    </xf>
    <xf numFmtId="0" fontId="17" fillId="0" borderId="0" xfId="0" applyFont="1" applyFill="1" applyBorder="1" applyAlignment="1">
      <alignment horizontal="left" vertical="center"/>
    </xf>
    <xf numFmtId="0" fontId="18" fillId="0" borderId="0" xfId="1" applyNumberFormat="1" applyFont="1" applyFill="1" applyBorder="1" applyAlignment="1">
      <alignment horizontal="center"/>
    </xf>
    <xf numFmtId="0" fontId="19" fillId="0" borderId="0" xfId="0" applyFont="1" applyFill="1" applyBorder="1" applyAlignment="1">
      <alignment horizontal="left"/>
    </xf>
    <xf numFmtId="14" fontId="3" fillId="0" borderId="0" xfId="0" applyNumberFormat="1" applyFont="1" applyFill="1" applyBorder="1" applyAlignment="1">
      <alignment vertical="center"/>
    </xf>
    <xf numFmtId="49" fontId="20" fillId="0" borderId="0" xfId="0" applyNumberFormat="1" applyFont="1" applyFill="1" applyBorder="1" applyAlignment="1">
      <alignment horizontal="left" vertical="center" wrapText="1"/>
    </xf>
    <xf numFmtId="0" fontId="21" fillId="0" borderId="0" xfId="0" applyFont="1" applyFill="1" applyBorder="1" applyAlignment="1">
      <alignment horizontal="left" vertical="center"/>
    </xf>
    <xf numFmtId="0" fontId="18" fillId="0" borderId="0" xfId="0" applyNumberFormat="1" applyFont="1" applyFill="1" applyBorder="1" applyAlignment="1">
      <alignment horizontal="left"/>
    </xf>
    <xf numFmtId="181" fontId="15" fillId="0" borderId="0" xfId="0" applyNumberFormat="1" applyFont="1" applyFill="1" applyBorder="1" applyAlignment="1">
      <alignment horizontal="left"/>
    </xf>
    <xf numFmtId="43" fontId="15" fillId="0" borderId="0" xfId="1" applyFont="1" applyFill="1" applyBorder="1" applyAlignment="1"/>
    <xf numFmtId="0" fontId="14" fillId="6" borderId="0" xfId="0" applyFont="1" applyFill="1" applyBorder="1" applyAlignment="1">
      <alignment horizontal="left"/>
    </xf>
    <xf numFmtId="0" fontId="22" fillId="6" borderId="0" xfId="0" applyFont="1" applyFill="1" applyBorder="1" applyAlignment="1">
      <alignment horizontal="left"/>
    </xf>
    <xf numFmtId="181" fontId="15" fillId="6" borderId="0" xfId="0" applyNumberFormat="1" applyFont="1" applyFill="1" applyBorder="1" applyAlignment="1">
      <alignment horizontal="left"/>
    </xf>
    <xf numFmtId="186" fontId="15" fillId="6" borderId="0" xfId="0" applyNumberFormat="1" applyFont="1" applyFill="1" applyBorder="1" applyAlignment="1">
      <alignment horizontal="left"/>
    </xf>
    <xf numFmtId="0" fontId="15" fillId="6" borderId="0" xfId="0" applyFont="1" applyFill="1" applyBorder="1" applyAlignment="1">
      <alignment horizontal="right"/>
    </xf>
    <xf numFmtId="43" fontId="23" fillId="6" borderId="0" xfId="62" applyNumberFormat="1" applyFont="1" applyFill="1" applyBorder="1" applyAlignment="1">
      <alignment horizontal="left" vertical="top" wrapText="1"/>
    </xf>
    <xf numFmtId="0" fontId="15" fillId="0" borderId="0" xfId="0" applyFont="1" applyFill="1" applyBorder="1" applyAlignment="1">
      <alignment horizontal="left"/>
    </xf>
    <xf numFmtId="14" fontId="15" fillId="0" borderId="0" xfId="0" applyNumberFormat="1" applyFont="1" applyFill="1" applyBorder="1" applyAlignment="1">
      <alignment horizontal="left"/>
    </xf>
    <xf numFmtId="0" fontId="15" fillId="0" borderId="0" xfId="0" applyFont="1" applyFill="1" applyBorder="1" applyAlignment="1">
      <alignment horizontal="right"/>
    </xf>
    <xf numFmtId="183" fontId="2" fillId="11" borderId="0" xfId="0" applyNumberFormat="1" applyFont="1" applyFill="1" applyBorder="1" applyAlignment="1">
      <alignment horizontal="center"/>
    </xf>
    <xf numFmtId="43" fontId="23" fillId="0" borderId="0" xfId="62" applyNumberFormat="1" applyFont="1" applyFill="1" applyBorder="1" applyAlignment="1">
      <alignment horizontal="left" vertical="top" wrapText="1"/>
    </xf>
    <xf numFmtId="0" fontId="3" fillId="13" borderId="0" xfId="0" applyFont="1" applyFill="1" applyBorder="1" applyAlignment="1">
      <alignment vertical="center"/>
    </xf>
    <xf numFmtId="0" fontId="15" fillId="0" borderId="0" xfId="62" applyFont="1" applyFill="1" applyBorder="1" applyAlignment="1">
      <alignment horizontal="left"/>
    </xf>
    <xf numFmtId="182" fontId="2" fillId="5" borderId="0" xfId="0" applyNumberFormat="1" applyFont="1" applyFill="1" applyBorder="1" applyAlignment="1">
      <alignment horizontal="right" vertical="center" wrapText="1"/>
    </xf>
    <xf numFmtId="183" fontId="8" fillId="0" borderId="0" xfId="0" applyNumberFormat="1" applyFont="1" applyFill="1" applyBorder="1" applyAlignment="1">
      <alignment horizontal="left"/>
    </xf>
    <xf numFmtId="14" fontId="3" fillId="0" borderId="0" xfId="0" applyNumberFormat="1" applyFont="1" applyFill="1" applyBorder="1" applyAlignment="1">
      <alignment horizontal="left" vertical="center"/>
    </xf>
    <xf numFmtId="0" fontId="3" fillId="0" borderId="0" xfId="0" applyFont="1" applyFill="1" applyBorder="1" applyAlignment="1">
      <alignment horizontal="right" vertical="center"/>
    </xf>
    <xf numFmtId="43" fontId="15" fillId="4" borderId="0" xfId="1" applyFont="1" applyFill="1" applyBorder="1" applyAlignment="1"/>
    <xf numFmtId="0" fontId="15" fillId="3" borderId="0" xfId="0" applyFont="1" applyFill="1" applyBorder="1" applyAlignment="1"/>
    <xf numFmtId="0" fontId="3" fillId="3" borderId="0" xfId="0" applyFont="1" applyFill="1" applyBorder="1" applyAlignment="1">
      <alignment vertical="center"/>
    </xf>
    <xf numFmtId="187" fontId="19" fillId="0" borderId="0" xfId="0" applyNumberFormat="1" applyFont="1" applyFill="1" applyBorder="1" applyAlignment="1">
      <alignment horizontal="right" vertical="top"/>
    </xf>
    <xf numFmtId="0" fontId="11" fillId="0" borderId="0" xfId="0" applyFont="1" applyFill="1" applyBorder="1" applyAlignment="1">
      <alignment horizontal="center" vertical="center"/>
    </xf>
    <xf numFmtId="0" fontId="3" fillId="14" borderId="0" xfId="0" applyFont="1" applyFill="1" applyBorder="1" applyAlignment="1">
      <alignment vertical="center"/>
    </xf>
    <xf numFmtId="14" fontId="3" fillId="5" borderId="0" xfId="0" applyNumberFormat="1" applyFont="1" applyFill="1" applyBorder="1" applyAlignment="1">
      <alignment vertical="center"/>
    </xf>
    <xf numFmtId="0" fontId="3" fillId="5" borderId="0" xfId="0" applyFont="1" applyFill="1" applyBorder="1" applyAlignment="1">
      <alignment vertical="center"/>
    </xf>
    <xf numFmtId="185" fontId="2" fillId="5" borderId="0" xfId="0" applyNumberFormat="1" applyFont="1" applyFill="1" applyBorder="1" applyAlignment="1">
      <alignment horizontal="right" vertical="center" wrapText="1"/>
    </xf>
    <xf numFmtId="0" fontId="2" fillId="0" borderId="0" xfId="0" applyFont="1" applyFill="1" applyBorder="1" applyAlignment="1">
      <alignment horizontal="left" wrapText="1"/>
    </xf>
    <xf numFmtId="0" fontId="24" fillId="0" borderId="0" xfId="0" applyFont="1" applyFill="1" applyBorder="1" applyAlignment="1">
      <alignment horizontal="center"/>
    </xf>
    <xf numFmtId="14" fontId="15" fillId="0" borderId="0" xfId="0" applyNumberFormat="1" applyFont="1" applyFill="1" applyBorder="1" applyAlignment="1"/>
    <xf numFmtId="188" fontId="25" fillId="0" borderId="0" xfId="0" applyNumberFormat="1" applyFont="1" applyFill="1" applyBorder="1" applyAlignment="1">
      <alignment horizontal="center" vertical="center" wrapText="1"/>
    </xf>
    <xf numFmtId="188" fontId="25" fillId="0" borderId="0" xfId="0" applyNumberFormat="1" applyFont="1" applyFill="1" applyBorder="1" applyAlignment="1">
      <alignment horizontal="center" wrapText="1"/>
    </xf>
    <xf numFmtId="188" fontId="25" fillId="0" borderId="0" xfId="1" applyNumberFormat="1" applyFont="1" applyFill="1" applyBorder="1" applyAlignment="1">
      <alignment horizontal="center" vertical="center" wrapText="1"/>
    </xf>
    <xf numFmtId="0" fontId="15" fillId="0" borderId="0" xfId="0" applyFont="1" applyFill="1" applyBorder="1" applyAlignment="1">
      <alignment vertical="center"/>
    </xf>
    <xf numFmtId="0" fontId="26" fillId="0" borderId="0" xfId="0" applyFont="1" applyFill="1" applyBorder="1" applyAlignment="1"/>
    <xf numFmtId="0" fontId="4" fillId="0" borderId="0" xfId="0" applyFont="1" applyFill="1" applyBorder="1" applyAlignment="1">
      <alignment horizontal="left" vertical="center"/>
    </xf>
    <xf numFmtId="186" fontId="27" fillId="0" borderId="0" xfId="0" applyNumberFormat="1" applyFont="1" applyFill="1" applyBorder="1" applyAlignment="1">
      <alignment vertical="center"/>
    </xf>
    <xf numFmtId="183" fontId="2" fillId="7" borderId="0" xfId="0" applyNumberFormat="1" applyFont="1" applyFill="1" applyBorder="1" applyAlignment="1">
      <alignment horizontal="left" vertical="center" wrapText="1"/>
    </xf>
    <xf numFmtId="189" fontId="2" fillId="7" borderId="0" xfId="0" applyNumberFormat="1" applyFont="1" applyFill="1" applyBorder="1" applyAlignment="1"/>
    <xf numFmtId="0" fontId="2" fillId="7" borderId="0" xfId="0" applyFont="1" applyFill="1" applyBorder="1" applyAlignment="1"/>
    <xf numFmtId="0" fontId="3" fillId="9" borderId="0" xfId="0" applyFont="1" applyFill="1" applyBorder="1" applyAlignment="1">
      <alignment vertical="center"/>
    </xf>
    <xf numFmtId="186" fontId="27" fillId="0" borderId="0" xfId="0" applyNumberFormat="1" applyFont="1" applyFill="1" applyBorder="1" applyAlignment="1">
      <alignment horizontal="right" vertical="center"/>
    </xf>
    <xf numFmtId="0" fontId="1" fillId="0" borderId="0" xfId="0" applyFont="1" applyFill="1" applyBorder="1" applyAlignment="1">
      <alignment horizontal="left"/>
    </xf>
    <xf numFmtId="14" fontId="9" fillId="0" borderId="0" xfId="0" applyNumberFormat="1" applyFont="1" applyFill="1" applyBorder="1" applyAlignment="1">
      <alignment vertical="center"/>
    </xf>
    <xf numFmtId="0" fontId="28" fillId="0" borderId="0" xfId="0" applyFont="1" applyFill="1" applyBorder="1" applyAlignment="1">
      <alignment horizontal="center" vertical="center"/>
    </xf>
    <xf numFmtId="0" fontId="4" fillId="15" borderId="0" xfId="0" applyFont="1" applyFill="1" applyAlignment="1">
      <alignment vertical="center"/>
    </xf>
    <xf numFmtId="0" fontId="17" fillId="0" borderId="0" xfId="0" applyFont="1" applyFill="1" applyAlignment="1">
      <alignment vertical="center"/>
    </xf>
    <xf numFmtId="0" fontId="3" fillId="15" borderId="0" xfId="0" applyFont="1" applyFill="1" applyAlignment="1">
      <alignment vertical="center"/>
    </xf>
    <xf numFmtId="0" fontId="3" fillId="15" borderId="0" xfId="0" applyFont="1" applyFill="1" applyBorder="1" applyAlignment="1">
      <alignment vertical="center"/>
    </xf>
    <xf numFmtId="43" fontId="3" fillId="15" borderId="0" xfId="0" applyNumberFormat="1" applyFont="1" applyFill="1" applyAlignment="1">
      <alignment vertical="center"/>
    </xf>
    <xf numFmtId="10" fontId="3" fillId="15" borderId="0" xfId="3" applyNumberFormat="1" applyFill="1">
      <alignment vertical="center"/>
    </xf>
    <xf numFmtId="43" fontId="3" fillId="15" borderId="0" xfId="0" applyNumberFormat="1" applyFont="1" applyFill="1" applyAlignment="1">
      <alignment horizontal="center" vertical="center"/>
    </xf>
    <xf numFmtId="0" fontId="3" fillId="15" borderId="0" xfId="0" applyFont="1" applyFill="1" applyAlignment="1">
      <alignment horizontal="center" vertical="center"/>
    </xf>
    <xf numFmtId="180" fontId="3" fillId="15" borderId="0" xfId="0" applyNumberFormat="1" applyFont="1" applyFill="1" applyAlignment="1">
      <alignment horizontal="center" vertical="center"/>
    </xf>
    <xf numFmtId="0" fontId="3" fillId="0" borderId="0" xfId="0" applyFont="1" applyFill="1" applyAlignment="1">
      <alignment vertical="center"/>
    </xf>
    <xf numFmtId="43" fontId="3" fillId="15" borderId="0" xfId="3" applyNumberFormat="1" applyFill="1">
      <alignment vertical="center"/>
    </xf>
    <xf numFmtId="43" fontId="4" fillId="15" borderId="0" xfId="0" applyNumberFormat="1" applyFont="1" applyFill="1" applyAlignment="1">
      <alignment vertical="center"/>
    </xf>
    <xf numFmtId="43" fontId="29" fillId="16" borderId="1" xfId="0" applyNumberFormat="1" applyFont="1" applyFill="1" applyBorder="1" applyAlignment="1">
      <alignment horizontal="center" vertical="center"/>
    </xf>
    <xf numFmtId="43" fontId="29" fillId="16" borderId="1" xfId="0" applyNumberFormat="1" applyFont="1" applyFill="1" applyBorder="1" applyAlignment="1">
      <alignment horizontal="center" vertical="center" wrapText="1"/>
    </xf>
    <xf numFmtId="43" fontId="29" fillId="16" borderId="1" xfId="3" applyNumberFormat="1" applyFont="1" applyFill="1" applyBorder="1" applyAlignment="1">
      <alignment horizontal="center" vertical="center" wrapText="1"/>
    </xf>
    <xf numFmtId="43" fontId="29" fillId="3" borderId="1" xfId="0" applyNumberFormat="1" applyFont="1" applyFill="1" applyBorder="1" applyAlignment="1">
      <alignment horizontal="center" vertical="center" wrapText="1"/>
    </xf>
    <xf numFmtId="43" fontId="29" fillId="3" borderId="1" xfId="3" applyNumberFormat="1" applyFont="1" applyFill="1" applyBorder="1" applyAlignment="1">
      <alignment horizontal="center" vertical="center" wrapText="1"/>
    </xf>
    <xf numFmtId="43" fontId="29" fillId="3" borderId="1" xfId="0" applyNumberFormat="1" applyFont="1" applyFill="1" applyBorder="1" applyAlignment="1">
      <alignment horizontal="center" vertical="center"/>
    </xf>
    <xf numFmtId="43" fontId="29" fillId="16" borderId="1" xfId="0" applyNumberFormat="1" applyFont="1" applyFill="1" applyBorder="1" applyAlignment="1">
      <alignment vertical="center"/>
    </xf>
    <xf numFmtId="43" fontId="29" fillId="16" borderId="1" xfId="0" applyNumberFormat="1" applyFont="1" applyFill="1" applyBorder="1" applyAlignment="1">
      <alignment vertical="center" wrapText="1"/>
    </xf>
    <xf numFmtId="43" fontId="29" fillId="3" borderId="1" xfId="0" applyNumberFormat="1" applyFont="1" applyFill="1" applyBorder="1" applyAlignment="1">
      <alignment vertical="center"/>
    </xf>
    <xf numFmtId="43" fontId="24" fillId="17" borderId="1" xfId="0" applyNumberFormat="1" applyFont="1" applyFill="1" applyBorder="1" applyAlignment="1"/>
    <xf numFmtId="43" fontId="10" fillId="17" borderId="1" xfId="0" applyNumberFormat="1" applyFont="1" applyFill="1" applyBorder="1" applyAlignment="1">
      <alignment vertical="center"/>
    </xf>
    <xf numFmtId="43" fontId="10" fillId="17" borderId="1" xfId="3" applyNumberFormat="1" applyFont="1" applyFill="1" applyBorder="1">
      <alignment vertical="center"/>
    </xf>
    <xf numFmtId="43" fontId="3" fillId="17" borderId="1" xfId="0" applyNumberFormat="1" applyFont="1" applyFill="1" applyBorder="1" applyAlignment="1">
      <alignment vertical="center"/>
    </xf>
    <xf numFmtId="43" fontId="2" fillId="17" borderId="1" xfId="0" applyNumberFormat="1" applyFont="1" applyFill="1" applyBorder="1" applyAlignment="1">
      <alignment vertical="center"/>
    </xf>
    <xf numFmtId="43" fontId="2" fillId="17" borderId="1" xfId="3" applyNumberFormat="1" applyFont="1" applyFill="1" applyBorder="1">
      <alignment vertical="center"/>
    </xf>
    <xf numFmtId="43" fontId="17" fillId="17" borderId="1" xfId="0" applyNumberFormat="1" applyFont="1" applyFill="1" applyBorder="1" applyAlignment="1">
      <alignment vertical="center"/>
    </xf>
    <xf numFmtId="43" fontId="4" fillId="17" borderId="1" xfId="0" applyNumberFormat="1" applyFont="1" applyFill="1" applyBorder="1" applyAlignment="1">
      <alignment vertical="center"/>
    </xf>
    <xf numFmtId="43" fontId="4" fillId="17" borderId="1" xfId="3" applyNumberFormat="1" applyFont="1" applyFill="1" applyBorder="1">
      <alignment vertical="center"/>
    </xf>
    <xf numFmtId="0" fontId="4" fillId="15" borderId="1" xfId="0" applyFont="1" applyFill="1" applyBorder="1" applyAlignment="1">
      <alignment vertical="center"/>
    </xf>
    <xf numFmtId="189" fontId="4" fillId="15" borderId="1" xfId="0" applyNumberFormat="1" applyFont="1" applyFill="1" applyBorder="1" applyAlignment="1">
      <alignment vertical="center"/>
    </xf>
    <xf numFmtId="43" fontId="4" fillId="15" borderId="1" xfId="0" applyNumberFormat="1" applyFont="1" applyFill="1" applyBorder="1" applyAlignment="1">
      <alignment vertical="center"/>
    </xf>
    <xf numFmtId="0" fontId="24" fillId="7" borderId="1" xfId="0" applyFont="1" applyFill="1" applyBorder="1" applyAlignment="1"/>
    <xf numFmtId="43" fontId="24" fillId="7" borderId="1" xfId="0" applyNumberFormat="1" applyFont="1" applyFill="1" applyBorder="1" applyAlignment="1"/>
    <xf numFmtId="10" fontId="10" fillId="7" borderId="1" xfId="3" applyNumberFormat="1" applyFont="1" applyFill="1" applyBorder="1">
      <alignment vertical="center"/>
    </xf>
    <xf numFmtId="43" fontId="3" fillId="7" borderId="1" xfId="0" applyNumberFormat="1" applyFont="1" applyFill="1" applyBorder="1" applyAlignment="1">
      <alignment vertical="center"/>
    </xf>
    <xf numFmtId="10" fontId="3" fillId="7" borderId="1" xfId="3" applyNumberFormat="1" applyFill="1" applyBorder="1">
      <alignment vertical="center"/>
    </xf>
    <xf numFmtId="0" fontId="3" fillId="7" borderId="1" xfId="0" applyFont="1" applyFill="1" applyBorder="1" applyAlignment="1">
      <alignment vertical="center"/>
    </xf>
    <xf numFmtId="43" fontId="3" fillId="7" borderId="1" xfId="0" applyNumberFormat="1" applyFont="1" applyFill="1" applyBorder="1" applyAlignment="1">
      <alignment horizontal="center" vertical="center"/>
    </xf>
    <xf numFmtId="0" fontId="4" fillId="7" borderId="1" xfId="0" applyFont="1" applyFill="1" applyBorder="1" applyAlignment="1">
      <alignment vertical="center"/>
    </xf>
    <xf numFmtId="43" fontId="4" fillId="7" borderId="1" xfId="0" applyNumberFormat="1" applyFont="1" applyFill="1" applyBorder="1" applyAlignment="1">
      <alignment vertical="center"/>
    </xf>
    <xf numFmtId="9" fontId="4" fillId="7" borderId="1" xfId="3" applyFont="1" applyFill="1" applyBorder="1">
      <alignment vertical="center"/>
    </xf>
    <xf numFmtId="0" fontId="24" fillId="15" borderId="0" xfId="0" applyFont="1" applyFill="1" applyBorder="1" applyAlignment="1"/>
    <xf numFmtId="0" fontId="24" fillId="15" borderId="0" xfId="0" applyFont="1" applyFill="1" applyAlignment="1"/>
    <xf numFmtId="43" fontId="29" fillId="18" borderId="1" xfId="0" applyNumberFormat="1" applyFont="1" applyFill="1" applyBorder="1" applyAlignment="1">
      <alignment horizontal="center" vertical="center"/>
    </xf>
    <xf numFmtId="0" fontId="30" fillId="18" borderId="1" xfId="0" applyFont="1" applyFill="1" applyBorder="1" applyAlignment="1">
      <alignment horizontal="center" vertical="center"/>
    </xf>
    <xf numFmtId="43" fontId="10" fillId="18" borderId="1" xfId="0" applyNumberFormat="1" applyFont="1" applyFill="1" applyBorder="1" applyAlignment="1">
      <alignment horizontal="center" vertical="center"/>
    </xf>
    <xf numFmtId="43" fontId="3" fillId="18" borderId="1" xfId="0" applyNumberFormat="1" applyFont="1" applyFill="1" applyBorder="1" applyAlignment="1">
      <alignment vertical="center"/>
    </xf>
    <xf numFmtId="43" fontId="17" fillId="18" borderId="1" xfId="0" applyNumberFormat="1" applyFont="1" applyFill="1" applyBorder="1" applyAlignment="1">
      <alignment vertical="center"/>
    </xf>
    <xf numFmtId="43" fontId="2" fillId="18" borderId="1" xfId="0" applyNumberFormat="1" applyFont="1" applyFill="1" applyBorder="1" applyAlignment="1">
      <alignment horizontal="center" vertical="center"/>
    </xf>
    <xf numFmtId="43" fontId="30" fillId="18" borderId="1" xfId="0" applyNumberFormat="1" applyFont="1" applyFill="1" applyBorder="1" applyAlignment="1">
      <alignment horizontal="center" vertical="center"/>
    </xf>
    <xf numFmtId="43" fontId="14" fillId="18" borderId="1" xfId="0" applyNumberFormat="1" applyFont="1" applyFill="1" applyBorder="1" applyAlignment="1">
      <alignment horizontal="right" vertical="center"/>
    </xf>
    <xf numFmtId="43" fontId="4" fillId="18" borderId="1" xfId="0" applyNumberFormat="1" applyFont="1" applyFill="1" applyBorder="1" applyAlignment="1">
      <alignment vertical="center"/>
    </xf>
    <xf numFmtId="43" fontId="4" fillId="18" borderId="1" xfId="0" applyNumberFormat="1" applyFont="1" applyFill="1" applyBorder="1" applyAlignment="1">
      <alignment horizontal="center" vertical="center"/>
    </xf>
    <xf numFmtId="0" fontId="4" fillId="15" borderId="1" xfId="0" applyFont="1" applyFill="1" applyBorder="1" applyAlignment="1">
      <alignment horizontal="center" vertical="center"/>
    </xf>
    <xf numFmtId="43" fontId="3" fillId="15" borderId="1" xfId="0" applyNumberFormat="1" applyFont="1" applyFill="1" applyBorder="1" applyAlignment="1">
      <alignment horizontal="center" vertical="center"/>
    </xf>
    <xf numFmtId="43" fontId="11" fillId="18" borderId="1" xfId="0" applyNumberFormat="1" applyFont="1" applyFill="1" applyBorder="1" applyAlignment="1">
      <alignment horizontal="center" vertical="center"/>
    </xf>
    <xf numFmtId="9" fontId="3" fillId="18" borderId="1" xfId="3" applyFill="1" applyBorder="1" applyAlignment="1">
      <alignment horizontal="center" vertical="center"/>
    </xf>
    <xf numFmtId="43" fontId="3" fillId="18" borderId="1" xfId="0" applyNumberFormat="1" applyFont="1" applyFill="1" applyBorder="1" applyAlignment="1">
      <alignment horizontal="center" vertical="center"/>
    </xf>
    <xf numFmtId="43" fontId="31" fillId="18" borderId="1" xfId="0" applyNumberFormat="1" applyFont="1" applyFill="1" applyBorder="1" applyAlignment="1">
      <alignment horizontal="center" vertical="center"/>
    </xf>
    <xf numFmtId="9" fontId="32" fillId="18" borderId="1" xfId="3" applyFont="1" applyFill="1" applyBorder="1" applyAlignment="1">
      <alignment horizontal="center" vertical="center"/>
    </xf>
    <xf numFmtId="43" fontId="33" fillId="18" borderId="1" xfId="0" applyNumberFormat="1" applyFont="1" applyFill="1" applyBorder="1" applyAlignment="1">
      <alignment horizontal="right" vertical="center"/>
    </xf>
    <xf numFmtId="0" fontId="18" fillId="18" borderId="1" xfId="0" applyFont="1" applyFill="1" applyBorder="1" applyAlignment="1">
      <alignment horizontal="center" vertical="center"/>
    </xf>
    <xf numFmtId="9" fontId="18" fillId="18" borderId="1" xfId="3" applyFont="1" applyFill="1" applyBorder="1" applyAlignment="1">
      <alignment horizontal="center" vertical="center"/>
    </xf>
    <xf numFmtId="43" fontId="17" fillId="18" borderId="1" xfId="0" applyNumberFormat="1" applyFont="1" applyFill="1" applyBorder="1" applyAlignment="1">
      <alignment horizontal="center" vertical="center"/>
    </xf>
    <xf numFmtId="43" fontId="34" fillId="18" borderId="1" xfId="0" applyNumberFormat="1" applyFont="1" applyFill="1" applyBorder="1" applyAlignment="1">
      <alignment horizontal="right" vertical="center"/>
    </xf>
    <xf numFmtId="180" fontId="4" fillId="15" borderId="1" xfId="0" applyNumberFormat="1" applyFont="1" applyFill="1" applyBorder="1" applyAlignment="1">
      <alignment horizontal="center" vertical="center"/>
    </xf>
    <xf numFmtId="0" fontId="3" fillId="15" borderId="1" xfId="0" applyFont="1" applyFill="1" applyBorder="1" applyAlignment="1">
      <alignment horizontal="center" vertical="center"/>
    </xf>
    <xf numFmtId="180" fontId="3" fillId="15" borderId="1" xfId="0" applyNumberFormat="1" applyFont="1" applyFill="1" applyBorder="1" applyAlignment="1">
      <alignment horizontal="center" vertical="center"/>
    </xf>
    <xf numFmtId="0" fontId="3" fillId="15" borderId="1" xfId="0" applyFont="1" applyFill="1" applyBorder="1" applyAlignment="1">
      <alignment vertical="center"/>
    </xf>
    <xf numFmtId="176" fontId="35" fillId="0" borderId="0" xfId="0" applyNumberFormat="1" applyFont="1" applyFill="1" applyAlignment="1">
      <alignment horizontal="center" vertical="center"/>
    </xf>
    <xf numFmtId="176" fontId="35" fillId="0" borderId="0" xfId="0" applyNumberFormat="1" applyFont="1" applyFill="1" applyAlignment="1">
      <alignment horizontal="center" vertical="center" wrapText="1"/>
    </xf>
    <xf numFmtId="176" fontId="36" fillId="0" borderId="0" xfId="0" applyNumberFormat="1" applyFont="1" applyFill="1" applyAlignment="1">
      <alignment horizontal="center" vertical="center" wrapText="1"/>
    </xf>
    <xf numFmtId="176" fontId="37" fillId="0" borderId="0" xfId="0" applyNumberFormat="1" applyFont="1" applyFill="1" applyAlignment="1">
      <alignment horizontal="center" vertical="center"/>
    </xf>
    <xf numFmtId="176" fontId="38" fillId="0" borderId="0" xfId="0" applyNumberFormat="1" applyFont="1" applyFill="1" applyAlignment="1">
      <alignment horizontal="center" vertical="center" wrapText="1"/>
    </xf>
    <xf numFmtId="176" fontId="19" fillId="0" borderId="0" xfId="0" applyNumberFormat="1" applyFont="1" applyFill="1" applyAlignment="1">
      <alignment vertical="center"/>
    </xf>
    <xf numFmtId="176" fontId="39" fillId="0" borderId="0" xfId="0" applyNumberFormat="1" applyFont="1" applyFill="1" applyAlignment="1">
      <alignment vertical="center"/>
    </xf>
    <xf numFmtId="176" fontId="37" fillId="0" borderId="0" xfId="0" applyNumberFormat="1" applyFont="1" applyFill="1" applyAlignment="1">
      <alignment horizontal="center" vertical="center" wrapText="1"/>
    </xf>
    <xf numFmtId="176" fontId="35" fillId="0" borderId="0" xfId="0" applyNumberFormat="1" applyFont="1" applyFill="1" applyAlignment="1">
      <alignment vertical="center"/>
    </xf>
    <xf numFmtId="176" fontId="38" fillId="0" borderId="0" xfId="0" applyNumberFormat="1" applyFont="1" applyFill="1" applyAlignment="1">
      <alignment vertical="center"/>
    </xf>
    <xf numFmtId="176" fontId="36" fillId="0" borderId="0" xfId="0" applyNumberFormat="1" applyFont="1" applyFill="1" applyAlignment="1">
      <alignment vertical="center"/>
    </xf>
    <xf numFmtId="176" fontId="40" fillId="0" borderId="0" xfId="0" applyNumberFormat="1" applyFont="1" applyFill="1" applyAlignment="1">
      <alignment horizontal="left" vertical="center"/>
    </xf>
    <xf numFmtId="176" fontId="7" fillId="8" borderId="1" xfId="0" applyNumberFormat="1" applyFont="1" applyFill="1" applyBorder="1" applyAlignment="1">
      <alignment horizontal="center" vertical="center" wrapText="1"/>
    </xf>
    <xf numFmtId="43" fontId="7" fillId="8" borderId="1" xfId="1" applyFont="1" applyFill="1" applyBorder="1" applyAlignment="1">
      <alignment horizontal="center" vertical="center" wrapText="1"/>
    </xf>
    <xf numFmtId="181" fontId="7" fillId="8" borderId="1" xfId="0" applyNumberFormat="1" applyFont="1" applyFill="1" applyBorder="1" applyAlignment="1">
      <alignment horizontal="center" vertical="center" wrapText="1"/>
    </xf>
    <xf numFmtId="176" fontId="41" fillId="0" borderId="1" xfId="1" applyNumberFormat="1" applyFont="1" applyBorder="1" applyAlignment="1">
      <alignment horizontal="center" vertical="center" wrapText="1"/>
    </xf>
    <xf numFmtId="180" fontId="41" fillId="0" borderId="1" xfId="0" applyNumberFormat="1" applyFont="1" applyFill="1" applyBorder="1" applyAlignment="1">
      <alignment horizontal="center" vertical="center" wrapText="1"/>
    </xf>
    <xf numFmtId="14" fontId="41" fillId="0" borderId="1" xfId="0" applyNumberFormat="1" applyFont="1" applyFill="1" applyBorder="1" applyAlignment="1">
      <alignment horizontal="center" vertical="center" wrapText="1"/>
    </xf>
    <xf numFmtId="180" fontId="41" fillId="0" borderId="1" xfId="70" applyNumberFormat="1" applyFont="1" applyFill="1" applyBorder="1" applyAlignment="1">
      <alignment horizontal="left" vertical="center"/>
    </xf>
    <xf numFmtId="176" fontId="7" fillId="19" borderId="1" xfId="0" applyNumberFormat="1" applyFont="1" applyFill="1" applyBorder="1" applyAlignment="1">
      <alignment horizontal="center" vertical="center" wrapText="1"/>
    </xf>
    <xf numFmtId="180" fontId="7" fillId="19" borderId="1" xfId="0" applyNumberFormat="1" applyFont="1" applyFill="1" applyBorder="1" applyAlignment="1">
      <alignment horizontal="center" vertical="center" wrapText="1"/>
    </xf>
    <xf numFmtId="176" fontId="1" fillId="0" borderId="1" xfId="0" applyNumberFormat="1" applyFont="1" applyFill="1" applyBorder="1" applyAlignment="1">
      <alignment horizontal="center" vertical="center" wrapText="1"/>
    </xf>
    <xf numFmtId="189" fontId="1" fillId="0" borderId="1" xfId="0" applyNumberFormat="1" applyFont="1" applyFill="1" applyBorder="1" applyAlignment="1">
      <alignment horizontal="center" vertical="center" wrapText="1"/>
    </xf>
    <xf numFmtId="176" fontId="1" fillId="0" borderId="2" xfId="0" applyNumberFormat="1" applyFont="1" applyFill="1" applyBorder="1" applyAlignment="1">
      <alignment horizontal="center" vertical="center" wrapText="1"/>
    </xf>
    <xf numFmtId="176" fontId="1" fillId="0" borderId="3" xfId="0" applyNumberFormat="1" applyFont="1" applyFill="1" applyBorder="1" applyAlignment="1">
      <alignment horizontal="center" vertical="center" wrapText="1"/>
    </xf>
    <xf numFmtId="176" fontId="1" fillId="0" borderId="4" xfId="0" applyNumberFormat="1" applyFont="1" applyFill="1" applyBorder="1" applyAlignment="1">
      <alignment horizontal="center" vertical="center" wrapText="1"/>
    </xf>
    <xf numFmtId="176" fontId="1" fillId="0" borderId="1" xfId="1" applyNumberFormat="1" applyFont="1" applyBorder="1" applyAlignment="1">
      <alignment horizontal="center" vertical="center" wrapText="1"/>
    </xf>
    <xf numFmtId="180" fontId="1" fillId="0" borderId="1" xfId="0" applyNumberFormat="1" applyFont="1" applyFill="1" applyBorder="1" applyAlignment="1">
      <alignment horizontal="center" vertical="center" wrapText="1"/>
    </xf>
    <xf numFmtId="14" fontId="1" fillId="0" borderId="1" xfId="0" applyNumberFormat="1" applyFont="1" applyFill="1" applyBorder="1" applyAlignment="1">
      <alignment horizontal="center" vertical="center" wrapText="1"/>
    </xf>
    <xf numFmtId="180" fontId="1" fillId="0" borderId="1" xfId="70" applyNumberFormat="1" applyFont="1" applyFill="1" applyBorder="1" applyAlignment="1">
      <alignment horizontal="left" vertical="center"/>
    </xf>
    <xf numFmtId="176" fontId="42" fillId="19" borderId="1" xfId="0" applyNumberFormat="1" applyFont="1" applyFill="1" applyBorder="1" applyAlignment="1">
      <alignment horizontal="center" vertical="center" wrapText="1"/>
    </xf>
    <xf numFmtId="180" fontId="42" fillId="19" borderId="1" xfId="0" applyNumberFormat="1" applyFont="1" applyFill="1" applyBorder="1" applyAlignment="1">
      <alignment horizontal="center" vertical="center" wrapText="1"/>
    </xf>
    <xf numFmtId="176" fontId="7" fillId="20" borderId="1" xfId="0" applyNumberFormat="1" applyFont="1" applyFill="1" applyBorder="1" applyAlignment="1">
      <alignment horizontal="center" vertical="center" wrapText="1"/>
    </xf>
    <xf numFmtId="43" fontId="7" fillId="8" borderId="1" xfId="1" applyFont="1" applyFill="1" applyBorder="1" applyAlignment="1">
      <alignment horizontal="center" vertical="center"/>
    </xf>
    <xf numFmtId="181" fontId="7" fillId="20" borderId="1" xfId="0" applyNumberFormat="1" applyFont="1" applyFill="1" applyBorder="1" applyAlignment="1">
      <alignment horizontal="center" vertical="center" wrapText="1"/>
    </xf>
    <xf numFmtId="9" fontId="7" fillId="20" borderId="1" xfId="3" applyFont="1" applyFill="1" applyBorder="1" applyAlignment="1">
      <alignment horizontal="center" vertical="center" wrapText="1"/>
    </xf>
    <xf numFmtId="176" fontId="41" fillId="0" borderId="1" xfId="0" applyNumberFormat="1" applyFont="1" applyFill="1" applyBorder="1" applyAlignment="1">
      <alignment horizontal="center" vertical="center" wrapText="1"/>
    </xf>
    <xf numFmtId="2" fontId="41" fillId="0" borderId="1" xfId="1" applyNumberFormat="1" applyFont="1" applyFill="1" applyBorder="1" applyAlignment="1">
      <alignment horizontal="center" vertical="center" wrapText="1"/>
    </xf>
    <xf numFmtId="176" fontId="35" fillId="19" borderId="1" xfId="0" applyNumberFormat="1" applyFont="1" applyFill="1" applyBorder="1" applyAlignment="1">
      <alignment horizontal="center" vertical="center" wrapText="1"/>
    </xf>
    <xf numFmtId="2" fontId="7" fillId="19" borderId="1" xfId="0" applyNumberFormat="1" applyFont="1" applyFill="1" applyBorder="1" applyAlignment="1">
      <alignment horizontal="center" vertical="center" wrapText="1"/>
    </xf>
    <xf numFmtId="2" fontId="7" fillId="19" borderId="1" xfId="1" applyNumberFormat="1" applyFont="1" applyFill="1" applyBorder="1" applyAlignment="1">
      <alignment horizontal="center" vertical="center" wrapText="1"/>
    </xf>
    <xf numFmtId="2" fontId="1" fillId="0" borderId="1" xfId="1" applyNumberFormat="1" applyFont="1" applyFill="1" applyBorder="1" applyAlignment="1">
      <alignment horizontal="center" vertical="center" wrapText="1"/>
    </xf>
    <xf numFmtId="2" fontId="1" fillId="0" borderId="2" xfId="1" applyNumberFormat="1" applyFont="1" applyFill="1" applyBorder="1" applyAlignment="1">
      <alignment horizontal="center" vertical="center" wrapText="1"/>
    </xf>
    <xf numFmtId="2" fontId="1" fillId="0" borderId="3" xfId="1" applyNumberFormat="1" applyFont="1" applyFill="1" applyBorder="1" applyAlignment="1">
      <alignment horizontal="center" vertical="center" wrapText="1"/>
    </xf>
    <xf numFmtId="2" fontId="1" fillId="0" borderId="4" xfId="1" applyNumberFormat="1" applyFont="1" applyFill="1" applyBorder="1" applyAlignment="1">
      <alignment horizontal="center" vertical="center" wrapText="1"/>
    </xf>
    <xf numFmtId="190" fontId="7" fillId="19" borderId="1" xfId="1" applyNumberFormat="1" applyFont="1" applyFill="1" applyBorder="1" applyAlignment="1">
      <alignment horizontal="center" vertical="center" wrapText="1"/>
    </xf>
    <xf numFmtId="176" fontId="37" fillId="19" borderId="1" xfId="0" applyNumberFormat="1" applyFont="1" applyFill="1" applyBorder="1" applyAlignment="1">
      <alignment horizontal="center" vertical="center" wrapText="1"/>
    </xf>
    <xf numFmtId="2" fontId="42" fillId="19" borderId="1" xfId="0" applyNumberFormat="1" applyFont="1" applyFill="1" applyBorder="1" applyAlignment="1">
      <alignment horizontal="center" vertical="center" wrapText="1"/>
    </xf>
    <xf numFmtId="190" fontId="42" fillId="19" borderId="1" xfId="1" applyNumberFormat="1" applyFont="1" applyFill="1" applyBorder="1" applyAlignment="1">
      <alignment horizontal="center" vertical="center" wrapText="1"/>
    </xf>
    <xf numFmtId="176" fontId="40" fillId="0" borderId="0" xfId="0" applyNumberFormat="1" applyFont="1" applyFill="1" applyAlignment="1">
      <alignment horizontal="center" vertical="center" wrapText="1"/>
    </xf>
    <xf numFmtId="180" fontId="35" fillId="0" borderId="0" xfId="0" applyNumberFormat="1" applyFont="1" applyFill="1" applyAlignment="1">
      <alignment horizontal="center" vertical="center" wrapText="1"/>
    </xf>
    <xf numFmtId="183" fontId="1" fillId="0" borderId="0" xfId="0" applyNumberFormat="1" applyFont="1" applyFill="1" applyAlignment="1">
      <alignment horizontal="center" vertical="center" wrapText="1"/>
    </xf>
    <xf numFmtId="191" fontId="1" fillId="0" borderId="0" xfId="3" applyNumberFormat="1" applyFont="1" applyAlignment="1">
      <alignment horizontal="center" vertical="center" wrapText="1"/>
    </xf>
    <xf numFmtId="43" fontId="7" fillId="20" borderId="1" xfId="1" applyFont="1" applyFill="1" applyBorder="1" applyAlignment="1">
      <alignment horizontal="center" vertical="center" wrapText="1"/>
    </xf>
    <xf numFmtId="176" fontId="1" fillId="0" borderId="0" xfId="0" applyNumberFormat="1" applyFont="1" applyFill="1" applyAlignment="1">
      <alignment horizontal="center" vertical="center" wrapText="1"/>
    </xf>
    <xf numFmtId="192" fontId="1" fillId="0" borderId="1" xfId="0" applyNumberFormat="1" applyFont="1" applyFill="1" applyBorder="1" applyAlignment="1">
      <alignment horizontal="center" vertical="center" wrapText="1"/>
    </xf>
    <xf numFmtId="183" fontId="1" fillId="0" borderId="1" xfId="0" applyNumberFormat="1" applyFont="1" applyFill="1" applyBorder="1" applyAlignment="1">
      <alignment horizontal="center" vertical="center" wrapText="1"/>
    </xf>
    <xf numFmtId="192" fontId="1" fillId="0" borderId="1" xfId="1" applyNumberFormat="1" applyFont="1" applyFill="1" applyBorder="1" applyAlignment="1">
      <alignment horizontal="center" vertical="center" wrapText="1"/>
    </xf>
    <xf numFmtId="183" fontId="1" fillId="0" borderId="1" xfId="1" applyNumberFormat="1" applyFont="1" applyFill="1" applyBorder="1" applyAlignment="1">
      <alignment horizontal="center" vertical="center" wrapText="1"/>
    </xf>
    <xf numFmtId="180" fontId="1" fillId="0" borderId="0" xfId="0" applyNumberFormat="1" applyFont="1" applyFill="1" applyAlignment="1">
      <alignment horizontal="center" vertical="center" wrapText="1"/>
    </xf>
    <xf numFmtId="176" fontId="7" fillId="21" borderId="1" xfId="62" applyNumberFormat="1" applyFont="1" applyFill="1" applyBorder="1" applyAlignment="1">
      <alignment horizontal="center" vertical="center" wrapText="1"/>
    </xf>
    <xf numFmtId="176" fontId="1" fillId="19" borderId="1" xfId="0" applyNumberFormat="1" applyFont="1" applyFill="1" applyBorder="1" applyAlignment="1">
      <alignment horizontal="center" vertical="center" wrapText="1"/>
    </xf>
    <xf numFmtId="183" fontId="7" fillId="21" borderId="5" xfId="0" applyNumberFormat="1" applyFont="1" applyFill="1" applyBorder="1" applyAlignment="1">
      <alignment horizontal="center" vertical="center" wrapText="1"/>
    </xf>
    <xf numFmtId="43" fontId="7" fillId="19" borderId="1" xfId="1" applyFont="1" applyFill="1" applyBorder="1" applyAlignment="1">
      <alignment horizontal="center" vertical="center" wrapText="1"/>
    </xf>
    <xf numFmtId="180" fontId="35" fillId="0" borderId="0" xfId="0" applyNumberFormat="1" applyFont="1" applyFill="1" applyAlignment="1">
      <alignment horizontal="center" vertical="center"/>
    </xf>
    <xf numFmtId="9" fontId="7" fillId="8" borderId="1" xfId="3" applyFont="1" applyFill="1" applyBorder="1" applyAlignment="1">
      <alignment horizontal="center" vertical="center" wrapText="1"/>
    </xf>
    <xf numFmtId="180" fontId="7" fillId="8" borderId="1" xfId="1" applyNumberFormat="1" applyFont="1" applyFill="1" applyBorder="1" applyAlignment="1">
      <alignment horizontal="center" vertical="center" wrapText="1"/>
    </xf>
    <xf numFmtId="0" fontId="36" fillId="0" borderId="0" xfId="0" applyNumberFormat="1" applyFont="1" applyFill="1" applyAlignment="1">
      <alignment horizontal="center" vertical="center" wrapText="1"/>
    </xf>
    <xf numFmtId="176" fontId="43" fillId="0" borderId="0" xfId="0" applyNumberFormat="1" applyFont="1" applyFill="1" applyAlignment="1">
      <alignment horizontal="center" vertical="center" wrapText="1"/>
    </xf>
    <xf numFmtId="0" fontId="35" fillId="0" borderId="0" xfId="0" applyNumberFormat="1" applyFont="1" applyFill="1" applyAlignment="1">
      <alignment horizontal="center" vertical="center" wrapText="1"/>
    </xf>
    <xf numFmtId="176" fontId="1" fillId="0" borderId="0" xfId="0" applyNumberFormat="1" applyFont="1" applyFill="1" applyAlignment="1">
      <alignment horizontal="center" vertical="center"/>
    </xf>
    <xf numFmtId="189" fontId="35" fillId="0" borderId="0" xfId="0" applyNumberFormat="1" applyFont="1" applyFill="1" applyAlignment="1">
      <alignment horizontal="center" vertical="center"/>
    </xf>
    <xf numFmtId="180" fontId="41" fillId="0" borderId="0" xfId="0" applyNumberFormat="1" applyFont="1" applyFill="1" applyAlignment="1">
      <alignment horizontal="center" vertical="center" wrapText="1"/>
    </xf>
    <xf numFmtId="189" fontId="35" fillId="0" borderId="0" xfId="0" applyNumberFormat="1" applyFont="1" applyFill="1" applyAlignment="1">
      <alignment horizontal="center" vertical="center" wrapText="1"/>
    </xf>
    <xf numFmtId="189" fontId="36" fillId="0" borderId="0" xfId="0" applyNumberFormat="1" applyFont="1" applyFill="1" applyAlignment="1">
      <alignment horizontal="center" vertical="center" wrapText="1"/>
    </xf>
    <xf numFmtId="189" fontId="38" fillId="0" borderId="0" xfId="0" applyNumberFormat="1" applyFont="1" applyFill="1" applyAlignment="1">
      <alignment horizontal="center" vertical="center" wrapText="1"/>
    </xf>
    <xf numFmtId="14" fontId="44" fillId="0" borderId="0" xfId="0" applyNumberFormat="1" applyFont="1" applyFill="1" applyAlignment="1">
      <alignment horizontal="right" vertical="center"/>
    </xf>
    <xf numFmtId="176" fontId="44" fillId="0" borderId="0" xfId="3" applyNumberFormat="1" applyFont="1" applyFill="1" applyAlignment="1">
      <alignment vertical="center"/>
    </xf>
    <xf numFmtId="9" fontId="44" fillId="0" borderId="0" xfId="3" applyFont="1" applyFill="1" applyAlignment="1">
      <alignment horizontal="left" vertical="center"/>
    </xf>
    <xf numFmtId="180" fontId="44" fillId="0" borderId="0" xfId="1" applyNumberFormat="1" applyFont="1" applyFill="1" applyAlignment="1">
      <alignment horizontal="right" vertical="center"/>
    </xf>
    <xf numFmtId="176" fontId="44" fillId="0" borderId="0" xfId="0" applyNumberFormat="1" applyFont="1" applyFill="1" applyAlignment="1">
      <alignment horizontal="center" vertical="center"/>
    </xf>
    <xf numFmtId="14" fontId="45" fillId="0" borderId="0" xfId="0" applyNumberFormat="1" applyFont="1" applyFill="1" applyAlignment="1">
      <alignment horizontal="right" vertical="center"/>
    </xf>
    <xf numFmtId="176" fontId="45" fillId="0" borderId="0" xfId="3" applyNumberFormat="1" applyFont="1" applyFill="1" applyAlignment="1">
      <alignment vertical="center"/>
    </xf>
    <xf numFmtId="9" fontId="45" fillId="0" borderId="0" xfId="3" applyFont="1" applyFill="1" applyAlignment="1">
      <alignment horizontal="left" vertical="center"/>
    </xf>
    <xf numFmtId="180" fontId="45" fillId="0" borderId="0" xfId="1" applyNumberFormat="1" applyFont="1" applyFill="1" applyAlignment="1">
      <alignment horizontal="right" vertical="center"/>
    </xf>
    <xf numFmtId="176" fontId="45" fillId="0" borderId="0" xfId="0" applyNumberFormat="1" applyFont="1" applyFill="1" applyAlignment="1">
      <alignment horizontal="center" vertical="center"/>
    </xf>
    <xf numFmtId="43" fontId="1" fillId="0" borderId="0" xfId="1" applyFont="1" applyAlignment="1">
      <alignment horizontal="center" vertical="center" wrapText="1"/>
    </xf>
    <xf numFmtId="183" fontId="1" fillId="0" borderId="0" xfId="1" applyNumberFormat="1" applyFont="1" applyAlignment="1">
      <alignment horizontal="center" vertical="center"/>
    </xf>
    <xf numFmtId="185" fontId="35" fillId="0" borderId="0" xfId="0" applyNumberFormat="1" applyFont="1" applyFill="1" applyAlignment="1">
      <alignment horizontal="center" vertical="center" wrapText="1"/>
    </xf>
    <xf numFmtId="183" fontId="1" fillId="0" borderId="0" xfId="1" applyNumberFormat="1" applyFont="1" applyAlignment="1">
      <alignment horizontal="center" vertical="center" wrapText="1"/>
    </xf>
    <xf numFmtId="183" fontId="41" fillId="0" borderId="0" xfId="1" applyNumberFormat="1" applyFont="1" applyAlignment="1">
      <alignment horizontal="center" vertical="center" wrapText="1"/>
    </xf>
    <xf numFmtId="193" fontId="41" fillId="0" borderId="0" xfId="0" applyNumberFormat="1" applyFont="1" applyFill="1" applyAlignment="1">
      <alignment horizontal="center" vertical="center" wrapText="1"/>
    </xf>
    <xf numFmtId="183" fontId="46" fillId="0" borderId="0" xfId="1" applyNumberFormat="1" applyFont="1" applyAlignment="1">
      <alignment horizontal="center" vertical="center" wrapText="1"/>
    </xf>
    <xf numFmtId="193" fontId="46" fillId="0" borderId="0" xfId="0" applyNumberFormat="1" applyFont="1" applyFill="1" applyAlignment="1">
      <alignment horizontal="center" vertical="center" wrapText="1"/>
    </xf>
    <xf numFmtId="193" fontId="1" fillId="0" borderId="0" xfId="0" applyNumberFormat="1" applyFont="1" applyFill="1" applyAlignment="1">
      <alignment horizontal="center" vertical="center" wrapText="1"/>
    </xf>
    <xf numFmtId="14" fontId="44" fillId="0" borderId="0" xfId="0" applyNumberFormat="1" applyFont="1" applyFill="1" applyAlignment="1">
      <alignment horizontal="center" vertical="center"/>
    </xf>
    <xf numFmtId="14" fontId="44" fillId="0" borderId="0" xfId="0" applyNumberFormat="1" applyFont="1" applyFill="1" applyAlignment="1">
      <alignment horizontal="left" vertical="center"/>
    </xf>
    <xf numFmtId="43" fontId="47" fillId="0" borderId="0" xfId="1" applyFont="1" applyFill="1" applyAlignment="1">
      <alignment horizontal="right" vertical="center"/>
    </xf>
    <xf numFmtId="14" fontId="45" fillId="0" borderId="0" xfId="0" applyNumberFormat="1" applyFont="1" applyFill="1" applyAlignment="1">
      <alignment horizontal="center" vertical="center"/>
    </xf>
    <xf numFmtId="14" fontId="45" fillId="0" borderId="0" xfId="0" applyNumberFormat="1" applyFont="1" applyFill="1" applyAlignment="1">
      <alignment horizontal="left" vertical="center"/>
    </xf>
    <xf numFmtId="43" fontId="48" fillId="0" borderId="0" xfId="1" applyFont="1" applyFill="1" applyAlignment="1">
      <alignment horizontal="right" vertical="center"/>
    </xf>
    <xf numFmtId="176" fontId="42" fillId="21" borderId="1" xfId="62" applyNumberFormat="1" applyFont="1" applyFill="1" applyBorder="1" applyAlignment="1">
      <alignment horizontal="center" vertical="center" wrapText="1"/>
    </xf>
    <xf numFmtId="183" fontId="42" fillId="21" borderId="5" xfId="0" applyNumberFormat="1" applyFont="1" applyFill="1" applyBorder="1" applyAlignment="1">
      <alignment horizontal="center" vertical="center" wrapText="1"/>
    </xf>
    <xf numFmtId="43" fontId="42" fillId="19" borderId="1" xfId="1" applyFont="1" applyFill="1" applyBorder="1" applyAlignment="1">
      <alignment horizontal="center" vertical="center" wrapText="1"/>
    </xf>
    <xf numFmtId="2" fontId="7" fillId="0" borderId="0" xfId="1" applyNumberFormat="1" applyFont="1" applyAlignment="1">
      <alignment horizontal="right" vertical="center"/>
    </xf>
    <xf numFmtId="176" fontId="7" fillId="20" borderId="1" xfId="0" applyNumberFormat="1" applyFont="1" applyFill="1" applyBorder="1" applyAlignment="1">
      <alignment horizontal="left" vertical="center"/>
    </xf>
    <xf numFmtId="176" fontId="7" fillId="20" borderId="1" xfId="0" applyNumberFormat="1" applyFont="1" applyFill="1" applyBorder="1" applyAlignment="1">
      <alignment horizontal="center" vertical="center"/>
    </xf>
    <xf numFmtId="181" fontId="7" fillId="20" borderId="1" xfId="0" applyNumberFormat="1" applyFont="1" applyFill="1" applyBorder="1" applyAlignment="1">
      <alignment horizontal="center" vertical="center"/>
    </xf>
    <xf numFmtId="176" fontId="7" fillId="8" borderId="1" xfId="0" applyNumberFormat="1" applyFont="1" applyFill="1" applyBorder="1" applyAlignment="1">
      <alignment horizontal="center" vertical="center"/>
    </xf>
    <xf numFmtId="176" fontId="7" fillId="0" borderId="1" xfId="0" applyNumberFormat="1" applyFont="1" applyFill="1" applyBorder="1" applyAlignment="1">
      <alignment horizontal="left" vertical="center"/>
    </xf>
    <xf numFmtId="176" fontId="1" fillId="0" borderId="1" xfId="0" applyNumberFormat="1" applyFont="1" applyFill="1" applyBorder="1" applyAlignment="1">
      <alignment vertical="center"/>
    </xf>
    <xf numFmtId="176" fontId="46" fillId="0" borderId="1" xfId="0" applyNumberFormat="1" applyFont="1" applyFill="1" applyBorder="1" applyAlignment="1">
      <alignment vertical="center"/>
    </xf>
    <xf numFmtId="2" fontId="46" fillId="0" borderId="1" xfId="1" applyNumberFormat="1" applyFont="1" applyFill="1" applyBorder="1" applyAlignment="1">
      <alignment horizontal="right" vertical="center"/>
    </xf>
    <xf numFmtId="14" fontId="46" fillId="0" borderId="1" xfId="0" applyNumberFormat="1" applyFont="1" applyFill="1" applyBorder="1" applyAlignment="1">
      <alignment horizontal="right" vertical="center"/>
    </xf>
    <xf numFmtId="176" fontId="7" fillId="19" borderId="1" xfId="0" applyNumberFormat="1" applyFont="1" applyFill="1" applyBorder="1" applyAlignment="1">
      <alignment horizontal="left" vertical="center"/>
    </xf>
    <xf numFmtId="176" fontId="1" fillId="19" borderId="1" xfId="0" applyNumberFormat="1" applyFont="1" applyFill="1" applyBorder="1" applyAlignment="1">
      <alignment vertical="center"/>
    </xf>
    <xf numFmtId="176" fontId="1" fillId="19" borderId="1" xfId="0" applyNumberFormat="1" applyFont="1" applyFill="1" applyBorder="1" applyAlignment="1">
      <alignment horizontal="left" vertical="center"/>
    </xf>
    <xf numFmtId="2" fontId="7" fillId="19" borderId="1" xfId="1" applyNumberFormat="1" applyFont="1" applyFill="1" applyBorder="1" applyAlignment="1">
      <alignment horizontal="right" vertical="center"/>
    </xf>
    <xf numFmtId="14" fontId="1" fillId="19" borderId="1" xfId="0" applyNumberFormat="1" applyFont="1" applyFill="1" applyBorder="1" applyAlignment="1">
      <alignment horizontal="right" vertical="center"/>
    </xf>
    <xf numFmtId="176" fontId="1" fillId="19" borderId="1" xfId="1" applyNumberFormat="1" applyFont="1" applyFill="1" applyBorder="1" applyAlignment="1">
      <alignment horizontal="left" vertical="center"/>
    </xf>
    <xf numFmtId="180" fontId="7" fillId="20" borderId="1" xfId="0" applyNumberFormat="1" applyFont="1" applyFill="1" applyBorder="1" applyAlignment="1">
      <alignment horizontal="center" vertical="center" wrapText="1"/>
    </xf>
    <xf numFmtId="183" fontId="7" fillId="20" borderId="1" xfId="0" applyNumberFormat="1" applyFont="1" applyFill="1" applyBorder="1" applyAlignment="1">
      <alignment horizontal="center" vertical="center" wrapText="1"/>
    </xf>
    <xf numFmtId="180" fontId="7" fillId="20" borderId="1" xfId="1" applyNumberFormat="1" applyFont="1" applyFill="1" applyBorder="1" applyAlignment="1">
      <alignment horizontal="center" vertical="center" wrapText="1"/>
    </xf>
    <xf numFmtId="176" fontId="1" fillId="0" borderId="2" xfId="0" applyNumberFormat="1" applyFont="1" applyFill="1" applyBorder="1" applyAlignment="1">
      <alignment vertical="center"/>
    </xf>
    <xf numFmtId="191" fontId="1" fillId="0" borderId="1" xfId="0" applyNumberFormat="1" applyFont="1" applyFill="1" applyBorder="1" applyAlignment="1">
      <alignment vertical="center"/>
    </xf>
    <xf numFmtId="191" fontId="1" fillId="0" borderId="1" xfId="0" applyNumberFormat="1" applyFont="1" applyFill="1" applyBorder="1" applyAlignment="1">
      <alignment horizontal="right" vertical="center"/>
    </xf>
    <xf numFmtId="176" fontId="7" fillId="21" borderId="1" xfId="62" applyNumberFormat="1" applyFont="1" applyFill="1" applyBorder="1" applyAlignment="1">
      <alignment horizontal="left" vertical="center"/>
    </xf>
    <xf numFmtId="176" fontId="1" fillId="0" borderId="3" xfId="0" applyNumberFormat="1" applyFont="1" applyFill="1" applyBorder="1" applyAlignment="1">
      <alignment vertical="center"/>
    </xf>
    <xf numFmtId="43" fontId="1" fillId="0" borderId="0" xfId="1" applyFont="1" applyAlignment="1">
      <alignment horizontal="right" vertical="center"/>
    </xf>
    <xf numFmtId="181" fontId="1" fillId="0" borderId="0" xfId="0" applyNumberFormat="1" applyFont="1" applyFill="1" applyAlignment="1">
      <alignment vertical="center"/>
    </xf>
    <xf numFmtId="176" fontId="7" fillId="8" borderId="1" xfId="0" applyNumberFormat="1" applyFont="1" applyFill="1" applyBorder="1" applyAlignment="1">
      <alignment horizontal="left" vertical="center"/>
    </xf>
    <xf numFmtId="181" fontId="7" fillId="8" borderId="1" xfId="0" applyNumberFormat="1" applyFont="1" applyFill="1" applyBorder="1" applyAlignment="1">
      <alignment horizontal="center" vertical="center"/>
    </xf>
    <xf numFmtId="180" fontId="1" fillId="0" borderId="1" xfId="0" applyNumberFormat="1" applyFont="1" applyFill="1" applyBorder="1" applyAlignment="1">
      <alignment vertical="center"/>
    </xf>
    <xf numFmtId="14" fontId="1" fillId="0" borderId="1" xfId="0" applyNumberFormat="1" applyFont="1" applyFill="1" applyBorder="1" applyAlignment="1">
      <alignment horizontal="right" vertical="center"/>
    </xf>
    <xf numFmtId="43" fontId="7" fillId="19" borderId="1" xfId="1" applyFont="1" applyFill="1" applyBorder="1" applyAlignment="1">
      <alignment horizontal="right" vertical="center"/>
    </xf>
    <xf numFmtId="14" fontId="1" fillId="19" borderId="1" xfId="0" applyNumberFormat="1" applyFont="1" applyFill="1" applyBorder="1" applyAlignment="1">
      <alignment horizontal="left" vertical="center"/>
    </xf>
    <xf numFmtId="43" fontId="1" fillId="0" borderId="0" xfId="1" applyFont="1" applyBorder="1" applyAlignment="1">
      <alignment horizontal="right" vertical="center"/>
    </xf>
    <xf numFmtId="180" fontId="1" fillId="0" borderId="0" xfId="70" applyNumberFormat="1" applyFont="1" applyFill="1" applyAlignment="1">
      <alignment horizontal="left" vertical="center"/>
    </xf>
    <xf numFmtId="189" fontId="7" fillId="19" borderId="1" xfId="1" applyNumberFormat="1" applyFont="1" applyFill="1" applyBorder="1" applyAlignment="1">
      <alignment horizontal="right" vertical="center"/>
    </xf>
    <xf numFmtId="180" fontId="49" fillId="0" borderId="0" xfId="0" applyNumberFormat="1" applyFont="1" applyFill="1" applyAlignment="1"/>
    <xf numFmtId="189" fontId="38" fillId="0" borderId="0" xfId="0" applyNumberFormat="1" applyFont="1" applyFill="1" applyAlignment="1">
      <alignment vertical="center"/>
    </xf>
    <xf numFmtId="9" fontId="7" fillId="20" borderId="1" xfId="3" applyFont="1" applyFill="1" applyBorder="1" applyAlignment="1">
      <alignment horizontal="center" vertical="center"/>
    </xf>
    <xf numFmtId="2" fontId="46" fillId="0" borderId="1" xfId="1" applyNumberFormat="1" applyFont="1" applyFill="1" applyBorder="1" applyAlignment="1">
      <alignment horizontal="left" vertical="center"/>
    </xf>
    <xf numFmtId="180" fontId="46" fillId="0" borderId="0" xfId="0" applyNumberFormat="1" applyFont="1" applyFill="1" applyAlignment="1"/>
    <xf numFmtId="193" fontId="1" fillId="0" borderId="0" xfId="0" applyNumberFormat="1" applyFont="1" applyFill="1" applyAlignment="1">
      <alignment horizontal="right"/>
    </xf>
    <xf numFmtId="189" fontId="35" fillId="0" borderId="0" xfId="0" applyNumberFormat="1" applyFont="1" applyFill="1" applyAlignment="1">
      <alignment vertical="center"/>
    </xf>
    <xf numFmtId="185" fontId="35" fillId="0" borderId="0" xfId="0" applyNumberFormat="1" applyFont="1" applyFill="1" applyAlignment="1">
      <alignment vertical="center"/>
    </xf>
    <xf numFmtId="180" fontId="1" fillId="0" borderId="1" xfId="0" applyNumberFormat="1" applyFont="1" applyFill="1" applyBorder="1" applyAlignment="1">
      <alignment horizontal="right" vertical="center"/>
    </xf>
    <xf numFmtId="14" fontId="1" fillId="0" borderId="6" xfId="0" applyNumberFormat="1" applyFont="1" applyFill="1" applyBorder="1" applyAlignment="1">
      <alignment horizontal="right" vertical="center"/>
    </xf>
    <xf numFmtId="176" fontId="1" fillId="0" borderId="1" xfId="0" applyNumberFormat="1" applyFont="1" applyFill="1" applyBorder="1" applyAlignment="1">
      <alignment vertical="top"/>
    </xf>
    <xf numFmtId="180" fontId="1" fillId="0" borderId="1" xfId="0" applyNumberFormat="1" applyFont="1" applyFill="1" applyBorder="1" applyAlignment="1">
      <alignment horizontal="left" vertical="center"/>
    </xf>
    <xf numFmtId="176" fontId="1" fillId="0" borderId="0" xfId="0" applyNumberFormat="1" applyFont="1" applyFill="1" applyAlignment="1">
      <alignment horizontal="left" vertical="center" wrapText="1"/>
    </xf>
    <xf numFmtId="183" fontId="1" fillId="0" borderId="0" xfId="1" applyNumberFormat="1" applyFont="1" applyAlignment="1">
      <alignment horizontal="right" vertical="center"/>
    </xf>
    <xf numFmtId="9" fontId="1" fillId="0" borderId="0" xfId="3" applyFont="1" applyAlignment="1">
      <alignment horizontal="left" vertical="center"/>
    </xf>
    <xf numFmtId="180" fontId="35" fillId="0" borderId="0" xfId="0" applyNumberFormat="1" applyFont="1" applyFill="1" applyAlignment="1">
      <alignment vertical="center"/>
    </xf>
    <xf numFmtId="9" fontId="7" fillId="8" borderId="1" xfId="3" applyFont="1" applyFill="1" applyBorder="1" applyAlignment="1">
      <alignment horizontal="center" vertical="center"/>
    </xf>
    <xf numFmtId="180" fontId="7" fillId="8" borderId="1" xfId="1" applyNumberFormat="1" applyFont="1" applyFill="1" applyBorder="1" applyAlignment="1">
      <alignment horizontal="center" vertical="center"/>
    </xf>
    <xf numFmtId="176" fontId="1" fillId="0" borderId="1" xfId="1" applyNumberFormat="1" applyFont="1" applyBorder="1" applyAlignment="1">
      <alignment vertical="center"/>
    </xf>
    <xf numFmtId="14" fontId="1" fillId="0" borderId="1" xfId="0" applyNumberFormat="1" applyFont="1" applyFill="1" applyBorder="1" applyAlignment="1">
      <alignment vertical="top"/>
    </xf>
    <xf numFmtId="176" fontId="1" fillId="0" borderId="1" xfId="0" applyNumberFormat="1" applyFont="1" applyFill="1" applyBorder="1" applyAlignment="1">
      <alignment vertical="top" wrapText="1"/>
    </xf>
    <xf numFmtId="180" fontId="1" fillId="19" borderId="1" xfId="0" applyNumberFormat="1" applyFont="1" applyFill="1" applyBorder="1" applyAlignment="1">
      <alignment horizontal="left" vertical="center"/>
    </xf>
    <xf numFmtId="9" fontId="1" fillId="0" borderId="0" xfId="3" applyFont="1" applyBorder="1" applyAlignment="1">
      <alignment horizontal="left" vertical="center"/>
    </xf>
    <xf numFmtId="14" fontId="1" fillId="0" borderId="1" xfId="3" applyNumberFormat="1" applyFont="1" applyBorder="1" applyAlignment="1">
      <alignment horizontal="left" vertical="center"/>
    </xf>
    <xf numFmtId="180" fontId="50" fillId="0" borderId="1" xfId="70" applyNumberFormat="1" applyFont="1" applyFill="1" applyBorder="1" applyAlignment="1">
      <alignment horizontal="left" vertical="center" wrapText="1"/>
    </xf>
    <xf numFmtId="176" fontId="1" fillId="0" borderId="1" xfId="1" applyNumberFormat="1" applyFont="1" applyFill="1" applyBorder="1" applyAlignment="1">
      <alignment vertical="center"/>
    </xf>
    <xf numFmtId="185" fontId="38" fillId="0" borderId="0" xfId="0" applyNumberFormat="1" applyFont="1" applyFill="1" applyAlignment="1">
      <alignment vertical="center"/>
    </xf>
    <xf numFmtId="183" fontId="46" fillId="0" borderId="0" xfId="1" applyNumberFormat="1" applyFont="1" applyAlignment="1">
      <alignment horizontal="right" vertical="center"/>
    </xf>
    <xf numFmtId="193" fontId="46" fillId="0" borderId="0" xfId="0" applyNumberFormat="1" applyFont="1" applyFill="1" applyAlignment="1">
      <alignment horizontal="right"/>
    </xf>
    <xf numFmtId="189" fontId="1" fillId="0" borderId="0" xfId="0" applyNumberFormat="1" applyFont="1" applyFill="1" applyAlignment="1"/>
    <xf numFmtId="193" fontId="1" fillId="0" borderId="0" xfId="0" applyNumberFormat="1" applyFont="1" applyFill="1" applyAlignment="1"/>
    <xf numFmtId="49" fontId="46" fillId="0" borderId="6" xfId="70" applyNumberFormat="1" applyFont="1" applyFill="1" applyBorder="1" applyAlignment="1">
      <alignment horizontal="left" vertical="center"/>
    </xf>
    <xf numFmtId="176" fontId="1" fillId="0" borderId="1" xfId="0" applyNumberFormat="1" applyFont="1" applyFill="1" applyBorder="1" applyAlignment="1">
      <alignment horizontal="left" vertical="center"/>
    </xf>
    <xf numFmtId="14" fontId="1" fillId="0" borderId="1" xfId="0" applyNumberFormat="1" applyFont="1" applyFill="1" applyBorder="1" applyAlignment="1">
      <alignment horizontal="left" vertical="center"/>
    </xf>
    <xf numFmtId="49" fontId="1" fillId="0" borderId="6" xfId="70" applyNumberFormat="1" applyFont="1" applyFill="1" applyBorder="1" applyAlignment="1">
      <alignment horizontal="left" vertical="center"/>
    </xf>
    <xf numFmtId="43" fontId="7" fillId="20" borderId="5" xfId="1" applyFont="1" applyFill="1" applyBorder="1" applyAlignment="1">
      <alignment horizontal="center" vertical="center" wrapText="1"/>
    </xf>
    <xf numFmtId="192" fontId="1" fillId="0" borderId="0" xfId="0" applyNumberFormat="1" applyFont="1" applyFill="1" applyAlignment="1">
      <alignment horizontal="right" vertical="center" wrapText="1"/>
    </xf>
    <xf numFmtId="183" fontId="1" fillId="0" borderId="5" xfId="0" applyNumberFormat="1" applyFont="1" applyFill="1" applyBorder="1" applyAlignment="1">
      <alignment vertical="center"/>
    </xf>
    <xf numFmtId="176" fontId="51" fillId="21" borderId="1" xfId="62" applyNumberFormat="1" applyFont="1" applyFill="1" applyBorder="1" applyAlignment="1">
      <alignment horizontal="left" vertical="center"/>
    </xf>
    <xf numFmtId="176" fontId="41" fillId="19" borderId="1" xfId="0" applyNumberFormat="1" applyFont="1" applyFill="1" applyBorder="1" applyAlignment="1">
      <alignment vertical="center"/>
    </xf>
    <xf numFmtId="189" fontId="51" fillId="19" borderId="1" xfId="1" applyNumberFormat="1" applyFont="1" applyFill="1" applyBorder="1" applyAlignment="1">
      <alignment horizontal="right" vertical="center"/>
    </xf>
    <xf numFmtId="43" fontId="51" fillId="19" borderId="1" xfId="1" applyFont="1" applyFill="1" applyBorder="1" applyAlignment="1">
      <alignment horizontal="right" vertical="center"/>
    </xf>
    <xf numFmtId="14" fontId="41" fillId="19" borderId="1" xfId="0" applyNumberFormat="1" applyFont="1" applyFill="1" applyBorder="1" applyAlignment="1">
      <alignment horizontal="left" vertical="center"/>
    </xf>
    <xf numFmtId="43" fontId="7" fillId="20" borderId="1" xfId="1" applyFont="1" applyFill="1" applyBorder="1" applyAlignment="1">
      <alignment horizontal="center" vertical="center"/>
    </xf>
    <xf numFmtId="176" fontId="1" fillId="0" borderId="1" xfId="3" applyNumberFormat="1" applyFont="1" applyFill="1" applyBorder="1" applyAlignment="1">
      <alignment vertical="center"/>
    </xf>
    <xf numFmtId="180" fontId="1" fillId="0" borderId="1" xfId="3" applyNumberFormat="1" applyFont="1" applyFill="1" applyBorder="1" applyAlignment="1">
      <alignment vertical="center"/>
    </xf>
    <xf numFmtId="14" fontId="1" fillId="0" borderId="1" xfId="3" applyNumberFormat="1" applyFont="1" applyFill="1" applyBorder="1" applyAlignment="1">
      <alignment horizontal="right" vertical="center"/>
    </xf>
    <xf numFmtId="9" fontId="1" fillId="0" borderId="1" xfId="1" applyNumberFormat="1" applyFont="1" applyBorder="1" applyAlignment="1">
      <alignment horizontal="left" vertical="center"/>
    </xf>
    <xf numFmtId="180" fontId="41" fillId="19" borderId="1" xfId="0" applyNumberFormat="1" applyFont="1" applyFill="1" applyBorder="1" applyAlignment="1">
      <alignment horizontal="left" vertical="center"/>
    </xf>
    <xf numFmtId="180" fontId="7" fillId="20" borderId="1" xfId="0" applyNumberFormat="1" applyFont="1" applyFill="1" applyBorder="1" applyAlignment="1">
      <alignment horizontal="center" vertical="center"/>
    </xf>
    <xf numFmtId="176" fontId="1" fillId="0" borderId="1" xfId="3" applyNumberFormat="1" applyFont="1" applyBorder="1" applyAlignment="1">
      <alignment vertical="center"/>
    </xf>
    <xf numFmtId="183" fontId="41" fillId="0" borderId="0" xfId="1" applyNumberFormat="1" applyFont="1" applyAlignment="1">
      <alignment horizontal="right" vertical="center"/>
    </xf>
    <xf numFmtId="193" fontId="41" fillId="0" borderId="0" xfId="0" applyNumberFormat="1" applyFont="1" applyFill="1" applyAlignment="1">
      <alignment horizontal="right"/>
    </xf>
    <xf numFmtId="183" fontId="1" fillId="0" borderId="0" xfId="1" applyNumberFormat="1" applyFont="1" applyBorder="1" applyAlignment="1">
      <alignment horizontal="right" vertical="center"/>
    </xf>
    <xf numFmtId="176" fontId="1" fillId="0" borderId="0" xfId="0" applyNumberFormat="1" applyFont="1" applyFill="1" applyAlignment="1">
      <alignment horizontal="left" vertical="center"/>
    </xf>
    <xf numFmtId="176" fontId="1" fillId="0" borderId="0" xfId="0" applyNumberFormat="1" applyFont="1" applyFill="1" applyAlignment="1">
      <alignment vertical="center"/>
    </xf>
    <xf numFmtId="176" fontId="41" fillId="0" borderId="0" xfId="0" applyNumberFormat="1" applyFont="1" applyFill="1" applyAlignment="1">
      <alignment horizontal="center" vertical="center"/>
    </xf>
    <xf numFmtId="176" fontId="7" fillId="19" borderId="1" xfId="0" applyNumberFormat="1" applyFont="1" applyFill="1" applyBorder="1" applyAlignment="1">
      <alignment vertical="center"/>
    </xf>
    <xf numFmtId="176" fontId="35" fillId="0" borderId="0" xfId="0" applyNumberFormat="1" applyFont="1" applyFill="1" applyAlignment="1"/>
    <xf numFmtId="9" fontId="7" fillId="20" borderId="1" xfId="52" applyFont="1" applyFill="1" applyBorder="1" applyAlignment="1">
      <alignment horizontal="center" vertical="center"/>
    </xf>
    <xf numFmtId="49" fontId="1" fillId="0" borderId="1" xfId="0" applyNumberFormat="1" applyFont="1" applyFill="1" applyBorder="1" applyAlignment="1">
      <alignment vertical="center"/>
    </xf>
    <xf numFmtId="176" fontId="1" fillId="0" borderId="1" xfId="0" applyNumberFormat="1" applyFont="1" applyFill="1" applyBorder="1" applyAlignment="1"/>
    <xf numFmtId="180" fontId="1" fillId="0" borderId="1" xfId="0" applyNumberFormat="1" applyFont="1" applyFill="1" applyBorder="1" applyAlignment="1"/>
    <xf numFmtId="2" fontId="35" fillId="0" borderId="0" xfId="0" applyNumberFormat="1" applyFont="1" applyFill="1" applyAlignment="1">
      <alignment horizontal="right"/>
    </xf>
    <xf numFmtId="180" fontId="1" fillId="0" borderId="0" xfId="0" applyNumberFormat="1" applyFont="1" applyFill="1" applyAlignment="1">
      <alignment horizontal="right"/>
    </xf>
    <xf numFmtId="194" fontId="1" fillId="0" borderId="0" xfId="0" applyNumberFormat="1" applyFont="1" applyFill="1" applyAlignment="1">
      <alignment horizontal="left" vertical="center"/>
    </xf>
    <xf numFmtId="176" fontId="35" fillId="19" borderId="1" xfId="0" applyNumberFormat="1" applyFont="1" applyFill="1" applyBorder="1" applyAlignment="1">
      <alignment vertical="center"/>
    </xf>
    <xf numFmtId="176" fontId="52" fillId="0" borderId="0" xfId="73" applyNumberFormat="1" applyFont="1">
      <alignment vertical="center"/>
    </xf>
    <xf numFmtId="177" fontId="52" fillId="0" borderId="0" xfId="73" applyNumberFormat="1" applyFont="1">
      <alignment vertical="center"/>
    </xf>
    <xf numFmtId="177" fontId="52" fillId="0" borderId="0" xfId="73" applyNumberFormat="1" applyFont="1" applyAlignment="1">
      <alignment horizontal="center" vertical="center"/>
    </xf>
    <xf numFmtId="195" fontId="52" fillId="0" borderId="0" xfId="73" applyNumberFormat="1" applyFont="1" applyAlignment="1">
      <alignment horizontal="center" vertical="center"/>
    </xf>
    <xf numFmtId="43" fontId="52" fillId="0" borderId="0" xfId="83" applyFont="1" applyAlignment="1">
      <alignment vertical="center"/>
    </xf>
    <xf numFmtId="0" fontId="52" fillId="0" borderId="0" xfId="73" applyFont="1" applyAlignment="1">
      <alignment vertical="center"/>
    </xf>
    <xf numFmtId="177" fontId="53" fillId="22" borderId="7" xfId="59" applyNumberFormat="1" applyFont="1" applyFill="1" applyBorder="1">
      <alignment vertical="center"/>
    </xf>
    <xf numFmtId="177" fontId="53" fillId="22" borderId="8" xfId="59" applyNumberFormat="1" applyFont="1" applyFill="1" applyBorder="1">
      <alignment vertical="center"/>
    </xf>
    <xf numFmtId="177" fontId="53" fillId="22" borderId="8" xfId="59" applyNumberFormat="1" applyFont="1" applyFill="1" applyBorder="1" applyAlignment="1">
      <alignment horizontal="center" vertical="center"/>
    </xf>
    <xf numFmtId="177" fontId="54" fillId="23" borderId="1" xfId="65" applyNumberFormat="1" applyFont="1" applyFill="1" applyBorder="1">
      <alignment vertical="center"/>
    </xf>
    <xf numFmtId="177" fontId="54" fillId="23" borderId="1" xfId="65" applyNumberFormat="1" applyFont="1" applyFill="1" applyBorder="1" applyAlignment="1">
      <alignment horizontal="center" vertical="center"/>
    </xf>
    <xf numFmtId="177" fontId="54" fillId="24" borderId="1" xfId="65" applyNumberFormat="1" applyFont="1" applyFill="1" applyBorder="1" applyAlignment="1">
      <alignment horizontal="center" vertical="center"/>
    </xf>
    <xf numFmtId="177" fontId="54" fillId="23" borderId="6" xfId="65" applyNumberFormat="1" applyFont="1" applyFill="1" applyBorder="1" applyAlignment="1">
      <alignment horizontal="center" vertical="center"/>
    </xf>
    <xf numFmtId="177" fontId="55" fillId="8" borderId="1" xfId="65" applyNumberFormat="1" applyFont="1" applyFill="1" applyBorder="1">
      <alignment vertical="center"/>
    </xf>
    <xf numFmtId="177" fontId="55" fillId="8" borderId="1" xfId="65" applyNumberFormat="1" applyFont="1" applyFill="1" applyBorder="1" applyAlignment="1">
      <alignment horizontal="center" vertical="center"/>
    </xf>
    <xf numFmtId="196" fontId="55" fillId="8" borderId="1" xfId="65" applyNumberFormat="1" applyFont="1" applyFill="1" applyBorder="1" applyAlignment="1">
      <alignment horizontal="center" vertical="center"/>
    </xf>
    <xf numFmtId="177" fontId="55" fillId="19" borderId="1" xfId="73" applyNumberFormat="1" applyFont="1" applyFill="1" applyBorder="1" applyAlignment="1">
      <alignment horizontal="center" vertical="center"/>
    </xf>
    <xf numFmtId="43" fontId="55" fillId="21" borderId="1" xfId="75" applyNumberFormat="1" applyFont="1" applyFill="1" applyBorder="1" applyAlignment="1">
      <alignment horizontal="center" vertical="center"/>
    </xf>
    <xf numFmtId="43" fontId="55" fillId="19" borderId="1" xfId="84" applyFont="1" applyFill="1" applyBorder="1" applyAlignment="1">
      <alignment horizontal="center" vertical="center"/>
    </xf>
    <xf numFmtId="43" fontId="55" fillId="19" borderId="1" xfId="74" applyNumberFormat="1" applyFont="1" applyFill="1" applyBorder="1" applyAlignment="1">
      <alignment horizontal="left" vertical="center"/>
    </xf>
    <xf numFmtId="176" fontId="52" fillId="0" borderId="9" xfId="73" applyNumberFormat="1" applyFont="1" applyBorder="1" applyAlignment="1">
      <alignment horizontal="center" vertical="center"/>
    </xf>
    <xf numFmtId="43" fontId="54" fillId="0" borderId="1" xfId="74" applyNumberFormat="1" applyFont="1" applyBorder="1" applyAlignment="1">
      <alignment horizontal="left" vertical="center" wrapText="1"/>
    </xf>
    <xf numFmtId="43" fontId="54" fillId="0" borderId="1" xfId="0" applyNumberFormat="1" applyFont="1" applyFill="1" applyBorder="1" applyAlignment="1">
      <alignment horizontal="center" vertical="center" wrapText="1"/>
    </xf>
    <xf numFmtId="43" fontId="54" fillId="0" borderId="1" xfId="74" applyNumberFormat="1" applyFont="1" applyBorder="1" applyAlignment="1">
      <alignment horizontal="center" vertical="center" wrapText="1"/>
    </xf>
    <xf numFmtId="43" fontId="56" fillId="11" borderId="1" xfId="0" applyNumberFormat="1" applyFont="1" applyFill="1" applyBorder="1" applyAlignment="1">
      <alignment horizontal="center" vertical="center"/>
    </xf>
    <xf numFmtId="0" fontId="57" fillId="0" borderId="10" xfId="0" applyFont="1" applyBorder="1" applyAlignment="1"/>
    <xf numFmtId="177" fontId="53" fillId="22" borderId="8" xfId="59" applyNumberFormat="1" applyFont="1" applyFill="1" applyBorder="1" applyAlignment="1">
      <alignment vertical="center"/>
    </xf>
    <xf numFmtId="177" fontId="52" fillId="15" borderId="0" xfId="73" applyNumberFormat="1" applyFont="1" applyFill="1">
      <alignment vertical="center"/>
    </xf>
    <xf numFmtId="177" fontId="54" fillId="23" borderId="11" xfId="65" applyNumberFormat="1" applyFont="1" applyFill="1" applyBorder="1" applyAlignment="1">
      <alignment vertical="center"/>
    </xf>
    <xf numFmtId="177" fontId="54" fillId="23" borderId="5" xfId="65" applyNumberFormat="1" applyFont="1" applyFill="1" applyBorder="1" applyAlignment="1">
      <alignment vertical="center"/>
    </xf>
    <xf numFmtId="195" fontId="55" fillId="8" borderId="1" xfId="65" applyNumberFormat="1" applyFont="1" applyFill="1" applyBorder="1" applyAlignment="1">
      <alignment horizontal="center" vertical="center"/>
    </xf>
    <xf numFmtId="43" fontId="55" fillId="8" borderId="2" xfId="83" applyFont="1" applyFill="1" applyBorder="1" applyAlignment="1">
      <alignment vertical="center"/>
    </xf>
    <xf numFmtId="0" fontId="55" fillId="8" borderId="2" xfId="65" applyNumberFormat="1" applyFont="1" applyFill="1" applyBorder="1" applyAlignment="1">
      <alignment vertical="center"/>
    </xf>
    <xf numFmtId="43" fontId="55" fillId="8" borderId="4" xfId="83" applyFont="1" applyFill="1" applyBorder="1" applyAlignment="1">
      <alignment vertical="center"/>
    </xf>
    <xf numFmtId="0" fontId="55" fillId="8" borderId="4" xfId="65" applyNumberFormat="1" applyFont="1" applyFill="1" applyBorder="1" applyAlignment="1">
      <alignment vertical="center"/>
    </xf>
    <xf numFmtId="43" fontId="55" fillId="19" borderId="1" xfId="84" applyFont="1" applyFill="1" applyBorder="1" applyAlignment="1">
      <alignment vertical="center"/>
    </xf>
    <xf numFmtId="0" fontId="54" fillId="15" borderId="1" xfId="92" applyFont="1" applyFill="1" applyBorder="1" applyAlignment="1">
      <alignment vertical="center" wrapText="1"/>
    </xf>
    <xf numFmtId="0" fontId="54" fillId="0" borderId="1" xfId="92" applyFont="1" applyBorder="1" applyAlignment="1">
      <alignment vertical="center"/>
    </xf>
    <xf numFmtId="0" fontId="58" fillId="0" borderId="0" xfId="0" applyFont="1" applyFill="1" applyAlignment="1">
      <alignment vertical="center"/>
    </xf>
    <xf numFmtId="0" fontId="54" fillId="0" borderId="1" xfId="91" applyFont="1" applyBorder="1" applyAlignment="1">
      <alignment vertical="center"/>
    </xf>
    <xf numFmtId="0" fontId="54" fillId="0" borderId="1" xfId="92" applyFont="1" applyBorder="1" applyAlignment="1">
      <alignment vertical="center" wrapText="1"/>
    </xf>
    <xf numFmtId="0" fontId="52" fillId="0" borderId="12" xfId="68" applyFont="1" applyBorder="1" applyAlignment="1">
      <alignment horizontal="center" vertical="center"/>
    </xf>
    <xf numFmtId="43" fontId="54" fillId="0" borderId="1" xfId="74" applyNumberFormat="1" applyFont="1" applyFill="1" applyBorder="1" applyAlignment="1">
      <alignment horizontal="left" vertical="center" wrapText="1"/>
    </xf>
    <xf numFmtId="43" fontId="54" fillId="0" borderId="1" xfId="74" applyNumberFormat="1" applyFont="1" applyFill="1" applyBorder="1" applyAlignment="1">
      <alignment horizontal="center" vertical="center" wrapText="1"/>
    </xf>
    <xf numFmtId="0" fontId="58" fillId="0" borderId="0" xfId="0" applyFont="1" applyFill="1" applyAlignment="1">
      <alignment horizontal="center" vertical="center"/>
    </xf>
    <xf numFmtId="0" fontId="57" fillId="0" borderId="13" xfId="0" applyFont="1" applyBorder="1" applyAlignment="1"/>
    <xf numFmtId="0" fontId="59" fillId="0" borderId="14" xfId="67" applyFont="1" applyBorder="1">
      <alignment vertical="center"/>
    </xf>
    <xf numFmtId="0" fontId="59" fillId="0" borderId="15" xfId="67" applyFont="1" applyBorder="1">
      <alignment vertical="center"/>
    </xf>
    <xf numFmtId="43" fontId="59" fillId="0" borderId="15" xfId="67" applyNumberFormat="1" applyFont="1" applyBorder="1" applyAlignment="1">
      <alignment horizontal="center" vertical="center"/>
    </xf>
    <xf numFmtId="43" fontId="59" fillId="0" borderId="1" xfId="81" applyFont="1" applyBorder="1" applyAlignment="1">
      <alignment horizontal="center" vertical="center"/>
    </xf>
    <xf numFmtId="43" fontId="55" fillId="21" borderId="1" xfId="81" applyFont="1" applyFill="1" applyBorder="1" applyAlignment="1">
      <alignment horizontal="center" vertical="center"/>
    </xf>
    <xf numFmtId="43" fontId="55" fillId="19" borderId="1" xfId="81" applyFont="1" applyFill="1" applyBorder="1" applyAlignment="1">
      <alignment horizontal="center" vertical="center"/>
    </xf>
    <xf numFmtId="43" fontId="52" fillId="0" borderId="1" xfId="66" applyNumberFormat="1" applyFont="1" applyBorder="1" applyAlignment="1">
      <alignment horizontal="center" vertical="center" wrapText="1"/>
    </xf>
    <xf numFmtId="0" fontId="52" fillId="0" borderId="13" xfId="68" applyFont="1" applyBorder="1" applyAlignment="1">
      <alignment horizontal="center" vertical="center"/>
    </xf>
    <xf numFmtId="176" fontId="52" fillId="0" borderId="12" xfId="73" applyNumberFormat="1" applyFont="1" applyBorder="1" applyAlignment="1">
      <alignment horizontal="center" vertical="center"/>
    </xf>
    <xf numFmtId="43" fontId="52" fillId="0" borderId="1" xfId="74" applyNumberFormat="1" applyFont="1" applyFill="1" applyBorder="1" applyAlignment="1">
      <alignment horizontal="center" vertical="center" wrapText="1"/>
    </xf>
    <xf numFmtId="176" fontId="17" fillId="0" borderId="0" xfId="0" applyNumberFormat="1" applyFont="1" applyFill="1" applyAlignment="1">
      <alignment horizontal="center" vertical="center"/>
    </xf>
    <xf numFmtId="43" fontId="52" fillId="0" borderId="1" xfId="0" applyNumberFormat="1" applyFont="1" applyFill="1" applyBorder="1" applyAlignment="1">
      <alignment horizontal="center" vertical="center" wrapText="1"/>
    </xf>
    <xf numFmtId="197" fontId="17" fillId="0" borderId="1" xfId="63" applyNumberFormat="1" applyFont="1" applyBorder="1"/>
    <xf numFmtId="43" fontId="17" fillId="0" borderId="1" xfId="81" applyFont="1" applyBorder="1" applyAlignment="1">
      <alignment horizontal="center"/>
    </xf>
    <xf numFmtId="0" fontId="54" fillId="0" borderId="1" xfId="0" applyNumberFormat="1" applyFont="1" applyFill="1" applyBorder="1" applyAlignment="1">
      <alignment vertical="center" wrapText="1"/>
    </xf>
    <xf numFmtId="0" fontId="60" fillId="25" borderId="16" xfId="0" applyFont="1" applyFill="1" applyBorder="1" applyAlignment="1">
      <alignment vertical="center" wrapText="1"/>
    </xf>
    <xf numFmtId="0" fontId="61" fillId="0" borderId="16" xfId="0" applyFont="1" applyFill="1" applyBorder="1" applyAlignment="1">
      <alignment vertical="center"/>
    </xf>
    <xf numFmtId="0" fontId="61" fillId="0" borderId="17" xfId="0" applyFont="1" applyFill="1" applyBorder="1" applyAlignment="1">
      <alignment vertical="center"/>
    </xf>
    <xf numFmtId="0" fontId="60" fillId="0" borderId="16" xfId="0" applyFont="1" applyFill="1" applyBorder="1" applyAlignment="1">
      <alignment vertical="center" wrapText="1"/>
    </xf>
    <xf numFmtId="43" fontId="55" fillId="19" borderId="1" xfId="83" applyFont="1" applyFill="1" applyBorder="1" applyAlignment="1">
      <alignment vertical="center"/>
    </xf>
    <xf numFmtId="0" fontId="55" fillId="19" borderId="1" xfId="84" applyNumberFormat="1" applyFont="1" applyFill="1" applyBorder="1" applyAlignment="1">
      <alignment vertical="center"/>
    </xf>
    <xf numFmtId="0" fontId="54" fillId="15" borderId="16" xfId="92" applyFont="1" applyFill="1" applyBorder="1" applyAlignment="1">
      <alignment vertical="center" wrapText="1"/>
    </xf>
    <xf numFmtId="0" fontId="62" fillId="0" borderId="17" xfId="92" applyFont="1" applyBorder="1" applyAlignment="1">
      <alignment vertical="center"/>
    </xf>
    <xf numFmtId="0" fontId="54" fillId="15" borderId="18" xfId="92" applyFont="1" applyFill="1" applyBorder="1" applyAlignment="1">
      <alignment vertical="center" wrapText="1"/>
    </xf>
    <xf numFmtId="0" fontId="62" fillId="0" borderId="19" xfId="92" applyFont="1" applyBorder="1" applyAlignment="1">
      <alignment vertical="center"/>
    </xf>
    <xf numFmtId="0" fontId="54" fillId="25" borderId="16" xfId="0" applyFont="1" applyFill="1" applyBorder="1" applyAlignment="1">
      <alignment vertical="center" wrapText="1"/>
    </xf>
    <xf numFmtId="0" fontId="63" fillId="25" borderId="17" xfId="0" applyFont="1" applyFill="1" applyBorder="1" applyAlignment="1">
      <alignment vertical="center" wrapText="1"/>
    </xf>
    <xf numFmtId="0" fontId="62" fillId="0" borderId="17" xfId="92" applyFont="1" applyBorder="1" applyAlignment="1">
      <alignment vertical="center" wrapText="1"/>
    </xf>
    <xf numFmtId="0" fontId="62" fillId="25" borderId="17" xfId="0" applyFont="1" applyFill="1" applyBorder="1" applyAlignment="1">
      <alignment vertical="center"/>
    </xf>
    <xf numFmtId="0" fontId="63" fillId="25" borderId="18" xfId="0" applyFont="1" applyFill="1" applyBorder="1" applyAlignment="1">
      <alignment vertical="center" wrapText="1"/>
    </xf>
    <xf numFmtId="0" fontId="63" fillId="25" borderId="19" xfId="0" applyFont="1" applyFill="1" applyBorder="1" applyAlignment="1">
      <alignment vertical="center"/>
    </xf>
    <xf numFmtId="0" fontId="54" fillId="25" borderId="1" xfId="0" applyFont="1" applyFill="1" applyBorder="1" applyAlignment="1">
      <alignment vertical="center" wrapText="1"/>
    </xf>
    <xf numFmtId="0" fontId="62" fillId="25" borderId="1" xfId="0" applyFont="1" applyFill="1" applyBorder="1" applyAlignment="1">
      <alignment vertical="center"/>
    </xf>
    <xf numFmtId="0" fontId="63" fillId="25" borderId="16" xfId="0" applyFont="1" applyFill="1" applyBorder="1" applyAlignment="1">
      <alignment vertical="center" wrapText="1"/>
    </xf>
    <xf numFmtId="0" fontId="63" fillId="25" borderId="17" xfId="0" applyFont="1" applyFill="1" applyBorder="1" applyAlignment="1">
      <alignment vertical="center"/>
    </xf>
    <xf numFmtId="0" fontId="54" fillId="0" borderId="1" xfId="0" applyFont="1" applyFill="1" applyBorder="1" applyAlignment="1">
      <alignment vertical="center" wrapText="1"/>
    </xf>
    <xf numFmtId="0" fontId="62" fillId="0" borderId="1" xfId="0" applyFont="1" applyFill="1" applyBorder="1" applyAlignment="1">
      <alignment vertical="center"/>
    </xf>
    <xf numFmtId="0" fontId="62" fillId="0" borderId="17" xfId="0" applyFont="1" applyFill="1" applyBorder="1" applyAlignment="1">
      <alignment vertical="center"/>
    </xf>
    <xf numFmtId="0" fontId="54" fillId="0" borderId="16" xfId="0" applyFont="1" applyFill="1" applyBorder="1" applyAlignment="1">
      <alignment vertical="center" wrapText="1"/>
    </xf>
    <xf numFmtId="43" fontId="59" fillId="0" borderId="1" xfId="83" applyFont="1" applyBorder="1" applyAlignment="1">
      <alignment vertical="center"/>
    </xf>
    <xf numFmtId="43" fontId="59" fillId="0" borderId="1" xfId="81" applyFont="1" applyBorder="1" applyAlignment="1">
      <alignment vertical="center"/>
    </xf>
    <xf numFmtId="43" fontId="52" fillId="0" borderId="1" xfId="66" applyNumberFormat="1" applyFont="1" applyBorder="1" applyAlignment="1">
      <alignment vertical="center" wrapText="1"/>
    </xf>
    <xf numFmtId="43" fontId="55" fillId="21" borderId="1" xfId="81" applyFont="1" applyFill="1" applyBorder="1" applyAlignment="1">
      <alignment vertical="center"/>
    </xf>
    <xf numFmtId="43" fontId="52" fillId="11" borderId="2" xfId="0" applyNumberFormat="1" applyFont="1" applyFill="1" applyBorder="1" applyAlignment="1">
      <alignment horizontal="center" vertical="center"/>
    </xf>
    <xf numFmtId="43" fontId="52" fillId="0" borderId="1" xfId="0" applyNumberFormat="1" applyFont="1" applyFill="1" applyBorder="1" applyAlignment="1">
      <alignment vertical="center" wrapText="1"/>
    </xf>
    <xf numFmtId="43" fontId="52" fillId="0" borderId="16" xfId="0" applyNumberFormat="1" applyFont="1" applyFill="1" applyBorder="1" applyAlignment="1">
      <alignment vertical="center" wrapText="1"/>
    </xf>
    <xf numFmtId="43" fontId="54" fillId="0" borderId="1" xfId="81" applyFont="1" applyBorder="1" applyAlignment="1">
      <alignment horizontal="center" vertical="center"/>
    </xf>
    <xf numFmtId="43" fontId="54" fillId="0" borderId="1" xfId="83" applyFont="1" applyBorder="1" applyAlignment="1">
      <alignment vertical="center"/>
    </xf>
    <xf numFmtId="43" fontId="58" fillId="0" borderId="1" xfId="80" applyFont="1" applyBorder="1" applyAlignment="1">
      <alignment vertical="center"/>
    </xf>
    <xf numFmtId="43" fontId="54" fillId="11" borderId="1" xfId="0" applyNumberFormat="1" applyFont="1" applyFill="1" applyBorder="1" applyAlignment="1">
      <alignment horizontal="center" vertical="center" wrapText="1"/>
    </xf>
    <xf numFmtId="43" fontId="54" fillId="0" borderId="1" xfId="0" applyNumberFormat="1" applyFont="1" applyFill="1" applyBorder="1" applyAlignment="1">
      <alignment vertical="center" wrapText="1"/>
    </xf>
    <xf numFmtId="43" fontId="54" fillId="0" borderId="1" xfId="74" applyNumberFormat="1" applyFont="1" applyFill="1" applyBorder="1" applyAlignment="1">
      <alignment vertical="center" wrapText="1"/>
    </xf>
    <xf numFmtId="176" fontId="56" fillId="0" borderId="1" xfId="0" applyNumberFormat="1" applyFont="1" applyFill="1" applyBorder="1" applyAlignment="1">
      <alignment horizontal="left" vertical="center"/>
    </xf>
    <xf numFmtId="183" fontId="54" fillId="0" borderId="1" xfId="74" applyNumberFormat="1" applyFont="1" applyFill="1" applyBorder="1" applyAlignment="1">
      <alignment horizontal="center" vertical="center" wrapText="1"/>
    </xf>
    <xf numFmtId="0" fontId="52" fillId="0" borderId="2" xfId="68" applyFont="1" applyBorder="1" applyAlignment="1">
      <alignment horizontal="center" vertical="center"/>
    </xf>
    <xf numFmtId="176" fontId="56" fillId="0" borderId="1" xfId="68" applyNumberFormat="1" applyFont="1" applyBorder="1" applyAlignment="1">
      <alignment horizontal="center" vertical="center"/>
    </xf>
    <xf numFmtId="43" fontId="54" fillId="0" borderId="1" xfId="68" applyNumberFormat="1" applyFont="1" applyBorder="1" applyAlignment="1">
      <alignment horizontal="center" vertical="center" wrapText="1"/>
    </xf>
    <xf numFmtId="0" fontId="52" fillId="0" borderId="4" xfId="68" applyFont="1" applyBorder="1" applyAlignment="1">
      <alignment horizontal="center" vertical="center"/>
    </xf>
    <xf numFmtId="0" fontId="52" fillId="0" borderId="1" xfId="0" applyFont="1" applyFill="1" applyBorder="1" applyAlignment="1">
      <alignment horizontal="center" vertical="center"/>
    </xf>
    <xf numFmtId="43" fontId="58" fillId="0" borderId="1" xfId="1" applyNumberFormat="1" applyFont="1" applyFill="1" applyBorder="1" applyAlignment="1">
      <alignment horizontal="center" vertical="center"/>
    </xf>
    <xf numFmtId="0" fontId="56" fillId="0" borderId="1" xfId="0" applyFont="1" applyFill="1" applyBorder="1" applyAlignment="1">
      <alignment horizontal="center" vertical="center"/>
    </xf>
    <xf numFmtId="43" fontId="56" fillId="0" borderId="1" xfId="0" applyNumberFormat="1" applyFont="1" applyFill="1" applyBorder="1" applyAlignment="1">
      <alignment horizontal="center" vertical="center"/>
    </xf>
    <xf numFmtId="4" fontId="56" fillId="11" borderId="1" xfId="0" applyNumberFormat="1" applyFont="1" applyFill="1" applyBorder="1" applyAlignment="1">
      <alignment horizontal="center" vertical="center"/>
    </xf>
    <xf numFmtId="176" fontId="54" fillId="15" borderId="1" xfId="93" applyFont="1" applyFill="1" applyBorder="1" applyAlignment="1">
      <alignment vertical="center" wrapText="1"/>
    </xf>
    <xf numFmtId="43" fontId="55" fillId="19" borderId="1" xfId="81" applyFont="1" applyFill="1" applyBorder="1" applyAlignment="1">
      <alignment vertical="center"/>
    </xf>
    <xf numFmtId="43" fontId="54" fillId="11" borderId="1" xfId="0" applyNumberFormat="1" applyFont="1" applyFill="1" applyBorder="1" applyAlignment="1">
      <alignment horizontal="center" vertical="center"/>
    </xf>
    <xf numFmtId="197" fontId="54" fillId="0" borderId="1" xfId="63" applyNumberFormat="1" applyFont="1" applyBorder="1" applyAlignment="1">
      <alignment vertical="center"/>
    </xf>
    <xf numFmtId="197" fontId="54" fillId="0" borderId="1" xfId="63" applyNumberFormat="1" applyFont="1" applyBorder="1" applyAlignment="1">
      <alignment vertical="center" wrapText="1"/>
    </xf>
    <xf numFmtId="43" fontId="56" fillId="11" borderId="1" xfId="68" applyNumberFormat="1" applyFont="1" applyFill="1" applyBorder="1" applyAlignment="1">
      <alignment horizontal="center" vertical="center"/>
    </xf>
    <xf numFmtId="43" fontId="54" fillId="0" borderId="1" xfId="66" applyNumberFormat="1" applyFont="1" applyBorder="1" applyAlignment="1">
      <alignment vertical="center" wrapText="1"/>
    </xf>
    <xf numFmtId="176" fontId="52" fillId="0" borderId="1" xfId="68" applyNumberFormat="1" applyFont="1" applyBorder="1" applyAlignment="1">
      <alignment vertical="center"/>
    </xf>
    <xf numFmtId="43" fontId="52" fillId="0" borderId="1" xfId="1" applyNumberFormat="1" applyFont="1" applyFill="1" applyBorder="1" applyAlignment="1">
      <alignment vertical="center"/>
    </xf>
    <xf numFmtId="43" fontId="58" fillId="0" borderId="1" xfId="1" applyNumberFormat="1" applyFont="1" applyFill="1" applyBorder="1" applyAlignment="1">
      <alignment vertical="center"/>
    </xf>
    <xf numFmtId="43" fontId="56" fillId="0" borderId="1" xfId="1" applyFont="1" applyBorder="1" applyAlignment="1">
      <alignment vertical="center"/>
    </xf>
    <xf numFmtId="43" fontId="56" fillId="11" borderId="1" xfId="1" applyFont="1" applyFill="1" applyBorder="1" applyAlignment="1">
      <alignment horizontal="center" vertical="center"/>
    </xf>
    <xf numFmtId="177" fontId="55" fillId="20" borderId="1" xfId="65" applyNumberFormat="1" applyFont="1" applyFill="1" applyBorder="1">
      <alignment vertical="center"/>
    </xf>
    <xf numFmtId="43" fontId="55" fillId="20" borderId="1" xfId="84" applyFont="1" applyFill="1" applyBorder="1" applyAlignment="1">
      <alignment horizontal="center" vertical="center"/>
    </xf>
    <xf numFmtId="177" fontId="53" fillId="22" borderId="6" xfId="59" applyNumberFormat="1" applyFont="1" applyFill="1" applyBorder="1">
      <alignment vertical="center"/>
    </xf>
    <xf numFmtId="177" fontId="53" fillId="22" borderId="11" xfId="59" applyNumberFormat="1" applyFont="1" applyFill="1" applyBorder="1">
      <alignment vertical="center"/>
    </xf>
    <xf numFmtId="177" fontId="53" fillId="22" borderId="11" xfId="59" applyNumberFormat="1" applyFont="1" applyFill="1" applyBorder="1" applyAlignment="1">
      <alignment horizontal="center" vertical="center"/>
    </xf>
    <xf numFmtId="177" fontId="54" fillId="23" borderId="6" xfId="65" applyNumberFormat="1" applyFont="1" applyFill="1" applyBorder="1">
      <alignment vertical="center"/>
    </xf>
    <xf numFmtId="177" fontId="54" fillId="23" borderId="11" xfId="65" applyNumberFormat="1" applyFont="1" applyFill="1" applyBorder="1" applyAlignment="1">
      <alignment horizontal="center" vertical="center"/>
    </xf>
    <xf numFmtId="177" fontId="55" fillId="26" borderId="2" xfId="65" applyNumberFormat="1" applyFont="1" applyFill="1" applyBorder="1">
      <alignment vertical="center"/>
    </xf>
    <xf numFmtId="177" fontId="55" fillId="26" borderId="6" xfId="65" applyNumberFormat="1" applyFont="1" applyFill="1" applyBorder="1" applyAlignment="1">
      <alignment horizontal="center" vertical="center"/>
    </xf>
    <xf numFmtId="177" fontId="55" fillId="26" borderId="11" xfId="65" applyNumberFormat="1" applyFont="1" applyFill="1" applyBorder="1" applyAlignment="1">
      <alignment horizontal="center" vertical="center"/>
    </xf>
    <xf numFmtId="177" fontId="55" fillId="26" borderId="5" xfId="65" applyNumberFormat="1" applyFont="1" applyFill="1" applyBorder="1" applyAlignment="1">
      <alignment horizontal="center" vertical="center"/>
    </xf>
    <xf numFmtId="196" fontId="55" fillId="8" borderId="2" xfId="65" applyNumberFormat="1" applyFont="1" applyFill="1" applyBorder="1" applyAlignment="1">
      <alignment horizontal="center" vertical="center"/>
    </xf>
    <xf numFmtId="177" fontId="55" fillId="26" borderId="4" xfId="65" applyNumberFormat="1" applyFont="1" applyFill="1" applyBorder="1">
      <alignment vertical="center"/>
    </xf>
    <xf numFmtId="177" fontId="55" fillId="26" borderId="1" xfId="65" applyNumberFormat="1" applyFont="1" applyFill="1" applyBorder="1" applyAlignment="1">
      <alignment horizontal="center" vertical="center"/>
    </xf>
    <xf numFmtId="196" fontId="55" fillId="8" borderId="4" xfId="65" applyNumberFormat="1" applyFont="1" applyFill="1" applyBorder="1" applyAlignment="1">
      <alignment horizontal="center" vertical="center"/>
    </xf>
    <xf numFmtId="177" fontId="54" fillId="0" borderId="2" xfId="73" applyNumberFormat="1" applyFont="1" applyBorder="1" applyAlignment="1">
      <alignment horizontal="center" vertical="center"/>
    </xf>
    <xf numFmtId="0" fontId="57" fillId="0" borderId="3" xfId="0" applyFont="1" applyBorder="1" applyAlignment="1"/>
    <xf numFmtId="0" fontId="58" fillId="27" borderId="1" xfId="0" applyFont="1" applyFill="1" applyBorder="1" applyAlignment="1">
      <alignment horizontal="center" vertical="center"/>
    </xf>
    <xf numFmtId="43" fontId="58" fillId="27" borderId="1" xfId="1" applyFont="1" applyFill="1" applyBorder="1" applyAlignment="1">
      <alignment horizontal="center" vertical="center"/>
    </xf>
    <xf numFmtId="177" fontId="55" fillId="20" borderId="1" xfId="65" applyNumberFormat="1" applyFont="1" applyFill="1" applyBorder="1" applyAlignment="1">
      <alignment horizontal="center" vertical="center"/>
    </xf>
    <xf numFmtId="43" fontId="55" fillId="20" borderId="1" xfId="65" applyNumberFormat="1" applyFont="1" applyFill="1" applyBorder="1" applyAlignment="1">
      <alignment horizontal="center" vertical="center"/>
    </xf>
    <xf numFmtId="177" fontId="54" fillId="23" borderId="6" xfId="73" applyNumberFormat="1" applyFont="1" applyFill="1" applyBorder="1">
      <alignment vertical="center"/>
    </xf>
    <xf numFmtId="177" fontId="54" fillId="23" borderId="11" xfId="73" applyNumberFormat="1" applyFont="1" applyFill="1" applyBorder="1">
      <alignment vertical="center"/>
    </xf>
    <xf numFmtId="177" fontId="54" fillId="23" borderId="5" xfId="73" applyNumberFormat="1" applyFont="1" applyFill="1" applyBorder="1">
      <alignment vertical="center"/>
    </xf>
    <xf numFmtId="177" fontId="14" fillId="23" borderId="1" xfId="73" applyNumberFormat="1" applyFont="1" applyFill="1" applyBorder="1" applyAlignment="1">
      <alignment horizontal="center" vertical="center"/>
    </xf>
    <xf numFmtId="43" fontId="14" fillId="23" borderId="1" xfId="73" applyNumberFormat="1" applyFont="1" applyFill="1" applyBorder="1" applyAlignment="1">
      <alignment horizontal="center" vertical="center"/>
    </xf>
    <xf numFmtId="177" fontId="54" fillId="0" borderId="0" xfId="73" applyNumberFormat="1" applyFont="1" applyAlignment="1">
      <alignment horizontal="center" vertical="center"/>
    </xf>
    <xf numFmtId="177" fontId="55" fillId="20" borderId="2" xfId="65" applyNumberFormat="1" applyFont="1" applyFill="1" applyBorder="1">
      <alignment vertical="center"/>
    </xf>
    <xf numFmtId="177" fontId="55" fillId="20" borderId="4" xfId="65" applyNumberFormat="1" applyFont="1" applyFill="1" applyBorder="1">
      <alignment vertical="center"/>
    </xf>
    <xf numFmtId="177" fontId="54" fillId="0" borderId="1" xfId="73" applyNumberFormat="1" applyFont="1" applyBorder="1" applyAlignment="1">
      <alignment horizontal="center" vertical="center"/>
    </xf>
    <xf numFmtId="176" fontId="54" fillId="0" borderId="1" xfId="0" applyNumberFormat="1" applyFont="1" applyFill="1" applyBorder="1" applyAlignment="1">
      <alignment horizontal="left" vertical="center"/>
    </xf>
    <xf numFmtId="189" fontId="54" fillId="0" borderId="1" xfId="74" applyNumberFormat="1" applyFont="1" applyFill="1" applyBorder="1" applyAlignment="1">
      <alignment horizontal="center" vertical="center" wrapText="1"/>
    </xf>
    <xf numFmtId="0" fontId="57" fillId="0" borderId="4" xfId="0" applyFont="1" applyBorder="1" applyAlignment="1"/>
    <xf numFmtId="189" fontId="54" fillId="0" borderId="1" xfId="0" applyNumberFormat="1" applyFont="1" applyFill="1" applyBorder="1" applyAlignment="1">
      <alignment horizontal="center" vertical="center" wrapText="1"/>
    </xf>
    <xf numFmtId="43" fontId="58" fillId="27" borderId="1" xfId="94" applyNumberFormat="1" applyFont="1" applyFill="1" applyBorder="1" applyAlignment="1">
      <alignment horizontal="center" vertical="center"/>
    </xf>
    <xf numFmtId="189" fontId="58" fillId="27" borderId="1" xfId="94" applyNumberFormat="1" applyFont="1" applyFill="1" applyBorder="1" applyAlignment="1">
      <alignment horizontal="center" vertical="center"/>
    </xf>
    <xf numFmtId="177" fontId="52" fillId="15" borderId="0" xfId="73" applyNumberFormat="1" applyFont="1" applyFill="1" applyAlignment="1">
      <alignment horizontal="center" vertical="center"/>
    </xf>
    <xf numFmtId="197" fontId="17" fillId="0" borderId="1" xfId="63" applyNumberFormat="1" applyFont="1" applyBorder="1" applyAlignment="1">
      <alignment horizontal="center"/>
    </xf>
    <xf numFmtId="43" fontId="55" fillId="20" borderId="1" xfId="84" applyFont="1" applyFill="1" applyBorder="1" applyAlignment="1">
      <alignment vertical="center"/>
    </xf>
    <xf numFmtId="0" fontId="52" fillId="15" borderId="0" xfId="73" applyFont="1" applyFill="1" applyAlignment="1">
      <alignment vertical="center"/>
    </xf>
    <xf numFmtId="177" fontId="53" fillId="22" borderId="11" xfId="59" applyNumberFormat="1" applyFont="1" applyFill="1" applyBorder="1" applyAlignment="1">
      <alignment vertical="center"/>
    </xf>
    <xf numFmtId="177" fontId="54" fillId="15" borderId="0" xfId="73" applyNumberFormat="1" applyFont="1" applyFill="1" applyAlignment="1">
      <alignment horizontal="center" vertical="center"/>
    </xf>
    <xf numFmtId="177" fontId="54" fillId="23" borderId="6" xfId="65" applyNumberFormat="1" applyFont="1" applyFill="1" applyBorder="1" applyAlignment="1">
      <alignment vertical="center"/>
    </xf>
    <xf numFmtId="195" fontId="55" fillId="26" borderId="2" xfId="65" applyNumberFormat="1" applyFont="1" applyFill="1" applyBorder="1" applyAlignment="1">
      <alignment horizontal="center" vertical="center"/>
    </xf>
    <xf numFmtId="43" fontId="55" fillId="26" borderId="2" xfId="83" applyFont="1" applyFill="1" applyBorder="1" applyAlignment="1">
      <alignment vertical="center"/>
    </xf>
    <xf numFmtId="0" fontId="55" fillId="26" borderId="2" xfId="65" applyNumberFormat="1" applyFont="1" applyFill="1" applyBorder="1" applyAlignment="1">
      <alignment vertical="center"/>
    </xf>
    <xf numFmtId="177" fontId="14" fillId="15" borderId="0" xfId="73" applyNumberFormat="1" applyFont="1" applyFill="1" applyAlignment="1">
      <alignment horizontal="center" vertical="center"/>
    </xf>
    <xf numFmtId="195" fontId="55" fillId="26" borderId="4" xfId="65" applyNumberFormat="1" applyFont="1" applyFill="1" applyBorder="1" applyAlignment="1">
      <alignment horizontal="center" vertical="center"/>
    </xf>
    <xf numFmtId="43" fontId="55" fillId="26" borderId="4" xfId="83" applyFont="1" applyFill="1" applyBorder="1" applyAlignment="1">
      <alignment vertical="center"/>
    </xf>
    <xf numFmtId="0" fontId="55" fillId="26" borderId="4" xfId="65" applyNumberFormat="1" applyFont="1" applyFill="1" applyBorder="1" applyAlignment="1">
      <alignment vertical="center"/>
    </xf>
    <xf numFmtId="0" fontId="62" fillId="0" borderId="16" xfId="92" applyFont="1" applyBorder="1" applyAlignment="1">
      <alignment vertical="center"/>
    </xf>
    <xf numFmtId="0" fontId="60" fillId="25" borderId="1" xfId="0" applyFont="1" applyFill="1" applyBorder="1" applyAlignment="1">
      <alignment vertical="center" wrapText="1"/>
    </xf>
    <xf numFmtId="0" fontId="61" fillId="0" borderId="19" xfId="0" applyFont="1" applyFill="1" applyBorder="1" applyAlignment="1">
      <alignment vertical="center"/>
    </xf>
    <xf numFmtId="43" fontId="58" fillId="27" borderId="1" xfId="1" applyFont="1" applyFill="1" applyBorder="1" applyAlignment="1">
      <alignment vertical="center" wrapText="1"/>
    </xf>
    <xf numFmtId="43" fontId="58" fillId="27" borderId="1" xfId="1" applyFont="1" applyFill="1" applyBorder="1" applyAlignment="1">
      <alignment vertical="center"/>
    </xf>
    <xf numFmtId="43" fontId="55" fillId="20" borderId="1" xfId="83" applyFont="1" applyFill="1" applyBorder="1" applyAlignment="1">
      <alignment vertical="center"/>
    </xf>
    <xf numFmtId="0" fontId="55" fillId="8" borderId="1" xfId="65" applyNumberFormat="1" applyFont="1" applyFill="1" applyBorder="1" applyAlignment="1">
      <alignment vertical="center"/>
    </xf>
    <xf numFmtId="195" fontId="14" fillId="23" borderId="1" xfId="73" applyNumberFormat="1" applyFont="1" applyFill="1" applyBorder="1" applyAlignment="1">
      <alignment horizontal="center" vertical="center"/>
    </xf>
    <xf numFmtId="43" fontId="14" fillId="23" borderId="1" xfId="83" applyFont="1" applyFill="1" applyBorder="1" applyAlignment="1">
      <alignment vertical="center"/>
    </xf>
    <xf numFmtId="183" fontId="14" fillId="23" borderId="1" xfId="73" applyNumberFormat="1" applyFont="1" applyFill="1" applyBorder="1" applyAlignment="1">
      <alignment vertical="center"/>
    </xf>
    <xf numFmtId="0" fontId="54" fillId="0" borderId="0" xfId="73" applyFont="1" applyAlignment="1">
      <alignment vertical="center"/>
    </xf>
    <xf numFmtId="195" fontId="54" fillId="0" borderId="0" xfId="73" applyNumberFormat="1" applyFont="1" applyAlignment="1">
      <alignment horizontal="center" vertical="center"/>
    </xf>
    <xf numFmtId="43" fontId="54" fillId="0" borderId="0" xfId="83" applyFont="1" applyAlignment="1">
      <alignment vertical="center"/>
    </xf>
    <xf numFmtId="195" fontId="55" fillId="20" borderId="1" xfId="65" applyNumberFormat="1" applyFont="1" applyFill="1" applyBorder="1" applyAlignment="1">
      <alignment horizontal="center" vertical="center"/>
    </xf>
    <xf numFmtId="43" fontId="55" fillId="26" borderId="1" xfId="83" applyFont="1" applyFill="1" applyBorder="1" applyAlignment="1">
      <alignment vertical="center"/>
    </xf>
    <xf numFmtId="0" fontId="55" fillId="26" borderId="1" xfId="65" applyNumberFormat="1" applyFont="1" applyFill="1" applyBorder="1" applyAlignment="1">
      <alignment vertical="center"/>
    </xf>
    <xf numFmtId="176" fontId="21" fillId="27" borderId="1" xfId="94" applyFont="1" applyFill="1" applyBorder="1" applyAlignment="1">
      <alignment vertical="center"/>
    </xf>
    <xf numFmtId="43" fontId="58" fillId="27" borderId="1" xfId="94" applyNumberFormat="1" applyFont="1" applyFill="1" applyBorder="1" applyAlignment="1">
      <alignment vertical="center"/>
    </xf>
    <xf numFmtId="0" fontId="55" fillId="20" borderId="1" xfId="65" applyNumberFormat="1" applyFont="1" applyFill="1" applyBorder="1" applyAlignment="1">
      <alignment vertical="center"/>
    </xf>
    <xf numFmtId="195" fontId="52" fillId="15" borderId="0" xfId="73" applyNumberFormat="1" applyFont="1" applyFill="1" applyAlignment="1">
      <alignment horizontal="center" vertical="center"/>
    </xf>
    <xf numFmtId="43" fontId="52" fillId="15" borderId="0" xfId="83" applyFont="1" applyFill="1" applyAlignment="1">
      <alignment vertical="center"/>
    </xf>
    <xf numFmtId="197" fontId="54" fillId="0" borderId="1" xfId="63" applyNumberFormat="1" applyFont="1" applyBorder="1" applyAlignment="1">
      <alignment horizontal="center" vertical="center"/>
    </xf>
    <xf numFmtId="195" fontId="55" fillId="21" borderId="1" xfId="75" applyNumberFormat="1" applyFont="1" applyFill="1" applyBorder="1" applyAlignment="1">
      <alignment horizontal="center" vertical="center"/>
    </xf>
    <xf numFmtId="43" fontId="55" fillId="21" borderId="1" xfId="83" applyFont="1" applyFill="1" applyBorder="1" applyAlignment="1">
      <alignment vertical="center"/>
    </xf>
    <xf numFmtId="0" fontId="52" fillId="19" borderId="0" xfId="73" applyFont="1" applyFill="1" applyAlignment="1">
      <alignment vertical="center"/>
    </xf>
    <xf numFmtId="0" fontId="54" fillId="15" borderId="1" xfId="92" applyFont="1" applyFill="1" applyBorder="1" applyAlignment="1">
      <alignment horizontal="center" vertical="center" wrapText="1"/>
    </xf>
    <xf numFmtId="177" fontId="14" fillId="0" borderId="0" xfId="73" applyNumberFormat="1" applyFont="1" applyAlignment="1">
      <alignment horizontal="center" vertical="center"/>
    </xf>
    <xf numFmtId="176" fontId="19" fillId="0" borderId="0" xfId="0" applyNumberFormat="1" applyFont="1" applyFill="1" applyAlignment="1">
      <alignment vertical="center" wrapText="1"/>
    </xf>
    <xf numFmtId="176" fontId="19" fillId="0" borderId="0" xfId="0" applyNumberFormat="1" applyFont="1" applyFill="1" applyAlignment="1">
      <alignment horizontal="center" vertical="center"/>
    </xf>
    <xf numFmtId="176" fontId="64" fillId="0" borderId="0" xfId="0" applyNumberFormat="1" applyFont="1" applyFill="1" applyAlignment="1">
      <alignment horizontal="left" vertical="center"/>
    </xf>
    <xf numFmtId="193" fontId="19" fillId="0" borderId="0" xfId="0" applyNumberFormat="1" applyFont="1" applyFill="1" applyAlignment="1">
      <alignment horizontal="right" vertical="center"/>
    </xf>
    <xf numFmtId="191" fontId="19" fillId="0" borderId="0" xfId="0" applyNumberFormat="1" applyFont="1" applyFill="1" applyAlignment="1">
      <alignment vertical="center"/>
    </xf>
    <xf numFmtId="191" fontId="54" fillId="0" borderId="0" xfId="0" applyNumberFormat="1" applyFont="1" applyFill="1" applyAlignment="1">
      <alignment vertical="center" wrapText="1" shrinkToFit="1"/>
    </xf>
    <xf numFmtId="0" fontId="19" fillId="0" borderId="0" xfId="0" applyNumberFormat="1" applyFont="1" applyFill="1" applyAlignment="1">
      <alignment horizontal="center" vertical="center"/>
    </xf>
    <xf numFmtId="180" fontId="19" fillId="0" borderId="0" xfId="0" applyNumberFormat="1" applyFont="1" applyFill="1" applyAlignment="1">
      <alignment vertical="center"/>
    </xf>
    <xf numFmtId="10" fontId="19" fillId="0" borderId="0" xfId="0" applyNumberFormat="1" applyFont="1" applyFill="1" applyAlignment="1">
      <alignment horizontal="right" vertical="center"/>
    </xf>
    <xf numFmtId="176" fontId="65" fillId="0" borderId="0" xfId="0" applyNumberFormat="1" applyFont="1" applyFill="1" applyAlignment="1">
      <alignment horizontal="center" vertical="center"/>
    </xf>
    <xf numFmtId="176" fontId="66" fillId="0" borderId="0" xfId="0" applyNumberFormat="1" applyFont="1" applyFill="1" applyAlignment="1">
      <alignment horizontal="left" vertical="center"/>
    </xf>
    <xf numFmtId="176" fontId="52" fillId="0" borderId="0" xfId="0" applyNumberFormat="1" applyFont="1" applyFill="1" applyAlignment="1">
      <alignment horizontal="center" vertical="center"/>
    </xf>
    <xf numFmtId="176" fontId="67" fillId="0" borderId="0" xfId="0" applyNumberFormat="1" applyFont="1" applyFill="1" applyAlignment="1">
      <alignment horizontal="left" vertical="center"/>
    </xf>
    <xf numFmtId="193" fontId="66" fillId="0" borderId="0" xfId="0" applyNumberFormat="1" applyFont="1" applyFill="1" applyAlignment="1">
      <alignment horizontal="right" vertical="center"/>
    </xf>
    <xf numFmtId="191" fontId="66" fillId="0" borderId="0" xfId="0" applyNumberFormat="1" applyFont="1" applyFill="1" applyAlignment="1">
      <alignment horizontal="center" vertical="center"/>
    </xf>
    <xf numFmtId="176" fontId="65" fillId="28" borderId="1" xfId="0" applyNumberFormat="1" applyFont="1" applyFill="1" applyBorder="1" applyAlignment="1">
      <alignment horizontal="center" vertical="center" wrapText="1"/>
    </xf>
    <xf numFmtId="176" fontId="65" fillId="28" borderId="1" xfId="0" applyNumberFormat="1" applyFont="1" applyFill="1" applyBorder="1" applyAlignment="1">
      <alignment horizontal="center" vertical="center"/>
    </xf>
    <xf numFmtId="176" fontId="19" fillId="28" borderId="1" xfId="0" applyNumberFormat="1" applyFont="1" applyFill="1" applyBorder="1" applyAlignment="1">
      <alignment horizontal="center" vertical="center"/>
    </xf>
    <xf numFmtId="176" fontId="67" fillId="28" borderId="1" xfId="0" applyNumberFormat="1" applyFont="1" applyFill="1" applyBorder="1" applyAlignment="1">
      <alignment horizontal="left" vertical="center"/>
    </xf>
    <xf numFmtId="193" fontId="65" fillId="28" borderId="1" xfId="0" applyNumberFormat="1" applyFont="1" applyFill="1" applyBorder="1" applyAlignment="1">
      <alignment horizontal="center" vertical="center"/>
    </xf>
    <xf numFmtId="191" fontId="65" fillId="28" borderId="1" xfId="0" applyNumberFormat="1" applyFont="1" applyFill="1" applyBorder="1" applyAlignment="1">
      <alignment horizontal="center" vertical="center" wrapText="1"/>
    </xf>
    <xf numFmtId="176" fontId="67" fillId="28" borderId="1" xfId="0" applyNumberFormat="1" applyFont="1" applyFill="1" applyBorder="1" applyAlignment="1">
      <alignment horizontal="center" vertical="center"/>
    </xf>
    <xf numFmtId="176" fontId="19" fillId="0" borderId="1" xfId="0" applyNumberFormat="1" applyFont="1" applyFill="1" applyBorder="1" applyAlignment="1">
      <alignment horizontal="center" vertical="center" wrapText="1"/>
    </xf>
    <xf numFmtId="176" fontId="19" fillId="11" borderId="1" xfId="0" applyNumberFormat="1" applyFont="1" applyFill="1" applyBorder="1" applyAlignment="1">
      <alignment horizontal="center" vertical="center" wrapText="1"/>
    </xf>
    <xf numFmtId="176" fontId="54" fillId="0" borderId="1" xfId="0" applyNumberFormat="1" applyFont="1" applyFill="1" applyBorder="1" applyAlignment="1">
      <alignment horizontal="center" vertical="center" wrapText="1"/>
    </xf>
    <xf numFmtId="176" fontId="64" fillId="11" borderId="1" xfId="0" applyNumberFormat="1" applyFont="1" applyFill="1" applyBorder="1" applyAlignment="1">
      <alignment horizontal="left" vertical="center"/>
    </xf>
    <xf numFmtId="193" fontId="14" fillId="0" borderId="1" xfId="0" applyNumberFormat="1" applyFont="1" applyFill="1" applyBorder="1" applyAlignment="1">
      <alignment horizontal="right" vertical="center"/>
    </xf>
    <xf numFmtId="198" fontId="14" fillId="0" borderId="1" xfId="0" applyNumberFormat="1" applyFont="1" applyFill="1" applyBorder="1" applyAlignment="1">
      <alignment horizontal="right" vertical="center"/>
    </xf>
    <xf numFmtId="198" fontId="14" fillId="0" borderId="1" xfId="0" applyNumberFormat="1" applyFont="1" applyFill="1" applyBorder="1" applyAlignment="1">
      <alignment vertical="center"/>
    </xf>
    <xf numFmtId="198" fontId="55" fillId="0" borderId="1" xfId="0" applyNumberFormat="1" applyFont="1" applyFill="1" applyBorder="1" applyAlignment="1">
      <alignment vertical="center"/>
    </xf>
    <xf numFmtId="176" fontId="64" fillId="0" borderId="1" xfId="0" applyNumberFormat="1" applyFont="1" applyFill="1" applyBorder="1" applyAlignment="1">
      <alignment horizontal="left" vertical="center"/>
    </xf>
    <xf numFmtId="176" fontId="68" fillId="29" borderId="1" xfId="0" applyNumberFormat="1" applyFont="1" applyFill="1" applyBorder="1" applyAlignment="1">
      <alignment horizontal="left" vertical="center"/>
    </xf>
    <xf numFmtId="193" fontId="14" fillId="28" borderId="1" xfId="0" applyNumberFormat="1" applyFont="1" applyFill="1" applyBorder="1" applyAlignment="1">
      <alignment horizontal="right" vertical="center"/>
    </xf>
    <xf numFmtId="198" fontId="55" fillId="29" borderId="1" xfId="0" applyNumberFormat="1" applyFont="1" applyFill="1" applyBorder="1" applyAlignment="1">
      <alignment vertical="center"/>
    </xf>
    <xf numFmtId="176" fontId="19" fillId="11" borderId="1" xfId="0" applyNumberFormat="1" applyFont="1" applyFill="1" applyBorder="1" applyAlignment="1">
      <alignment horizontal="center" vertical="center"/>
    </xf>
    <xf numFmtId="176" fontId="54" fillId="0" borderId="1" xfId="0" applyNumberFormat="1" applyFont="1" applyFill="1" applyBorder="1" applyAlignment="1">
      <alignment horizontal="center" vertical="center" shrinkToFit="1"/>
    </xf>
    <xf numFmtId="198" fontId="67" fillId="29" borderId="1" xfId="0" applyNumberFormat="1" applyFont="1" applyFill="1" applyBorder="1" applyAlignment="1">
      <alignment horizontal="left" vertical="center"/>
    </xf>
    <xf numFmtId="198" fontId="55" fillId="29" borderId="1" xfId="0" applyNumberFormat="1" applyFont="1" applyFill="1" applyBorder="1" applyAlignment="1">
      <alignment horizontal="right" vertical="center"/>
    </xf>
    <xf numFmtId="192" fontId="14" fillId="0" borderId="1" xfId="0" applyNumberFormat="1" applyFont="1" applyFill="1" applyBorder="1" applyAlignment="1">
      <alignment vertical="center"/>
    </xf>
    <xf numFmtId="195" fontId="55" fillId="0" borderId="1" xfId="0" applyNumberFormat="1" applyFont="1" applyFill="1" applyBorder="1" applyAlignment="1">
      <alignment vertical="center"/>
    </xf>
    <xf numFmtId="176" fontId="67" fillId="29" borderId="1" xfId="0" applyNumberFormat="1" applyFont="1" applyFill="1" applyBorder="1" applyAlignment="1">
      <alignment horizontal="left" vertical="center"/>
    </xf>
    <xf numFmtId="176" fontId="19" fillId="0" borderId="1" xfId="0" applyNumberFormat="1" applyFont="1" applyFill="1" applyBorder="1" applyAlignment="1">
      <alignment horizontal="center" vertical="center"/>
    </xf>
    <xf numFmtId="192" fontId="14" fillId="0" borderId="1" xfId="0" applyNumberFormat="1" applyFont="1" applyFill="1" applyBorder="1" applyAlignment="1">
      <alignment horizontal="right" vertical="center"/>
    </xf>
    <xf numFmtId="0" fontId="19" fillId="0" borderId="1" xfId="0" applyNumberFormat="1" applyFont="1" applyFill="1" applyBorder="1" applyAlignment="1">
      <alignment horizontal="center" vertical="center" wrapText="1"/>
    </xf>
    <xf numFmtId="191" fontId="54" fillId="0" borderId="0" xfId="0" applyNumberFormat="1" applyFont="1" applyFill="1" applyAlignment="1">
      <alignment horizontal="center" vertical="center"/>
    </xf>
    <xf numFmtId="191" fontId="54" fillId="0" borderId="0" xfId="0" applyNumberFormat="1" applyFont="1" applyFill="1" applyAlignment="1">
      <alignment horizontal="center" vertical="center" wrapText="1" shrinkToFit="1"/>
    </xf>
    <xf numFmtId="191" fontId="65" fillId="28" borderId="1" xfId="0" applyNumberFormat="1" applyFont="1" applyFill="1" applyBorder="1" applyAlignment="1">
      <alignment horizontal="center" vertical="center"/>
    </xf>
    <xf numFmtId="191" fontId="69" fillId="28" borderId="1" xfId="0" applyNumberFormat="1" applyFont="1" applyFill="1" applyBorder="1" applyAlignment="1">
      <alignment horizontal="center" vertical="center" wrapText="1" shrinkToFit="1"/>
    </xf>
    <xf numFmtId="0" fontId="65" fillId="28" borderId="1" xfId="0" applyNumberFormat="1" applyFont="1" applyFill="1" applyBorder="1" applyAlignment="1">
      <alignment horizontal="left" vertical="center"/>
    </xf>
    <xf numFmtId="0" fontId="65" fillId="28" borderId="1" xfId="0" applyNumberFormat="1" applyFont="1" applyFill="1" applyBorder="1" applyAlignment="1">
      <alignment horizontal="center" vertical="center"/>
    </xf>
    <xf numFmtId="183" fontId="14" fillId="0" borderId="1" xfId="0" applyNumberFormat="1" applyFont="1" applyFill="1" applyBorder="1" applyAlignment="1">
      <alignment vertical="center"/>
    </xf>
    <xf numFmtId="191" fontId="54" fillId="0" borderId="1" xfId="0" applyNumberFormat="1" applyFont="1" applyFill="1" applyBorder="1" applyAlignment="1">
      <alignment vertical="center"/>
    </xf>
    <xf numFmtId="0" fontId="19" fillId="0" borderId="1" xfId="0" applyNumberFormat="1" applyFont="1" applyFill="1" applyBorder="1" applyAlignment="1">
      <alignment horizontal="center" vertical="center"/>
    </xf>
    <xf numFmtId="191" fontId="69" fillId="29" borderId="1" xfId="0" applyNumberFormat="1" applyFont="1" applyFill="1" applyBorder="1" applyAlignment="1">
      <alignment vertical="center"/>
    </xf>
    <xf numFmtId="198" fontId="55" fillId="30" borderId="1" xfId="0" applyNumberFormat="1" applyFont="1" applyFill="1" applyBorder="1" applyAlignment="1">
      <alignment vertical="center"/>
    </xf>
    <xf numFmtId="183" fontId="14" fillId="29" borderId="1" xfId="0" applyNumberFormat="1" applyFont="1" applyFill="1" applyBorder="1" applyAlignment="1">
      <alignment vertical="center"/>
    </xf>
    <xf numFmtId="0" fontId="19" fillId="0" borderId="2" xfId="0" applyNumberFormat="1" applyFont="1" applyFill="1" applyBorder="1" applyAlignment="1">
      <alignment horizontal="center" vertical="center"/>
    </xf>
    <xf numFmtId="0" fontId="19" fillId="0" borderId="3" xfId="0" applyNumberFormat="1" applyFont="1" applyFill="1" applyBorder="1" applyAlignment="1">
      <alignment horizontal="center" vertical="center"/>
    </xf>
    <xf numFmtId="0" fontId="19" fillId="0" borderId="4" xfId="0" applyNumberFormat="1" applyFont="1" applyFill="1" applyBorder="1" applyAlignment="1">
      <alignment horizontal="center" vertical="center"/>
    </xf>
    <xf numFmtId="0" fontId="19" fillId="0" borderId="2" xfId="0" applyNumberFormat="1" applyFont="1" applyFill="1" applyBorder="1" applyAlignment="1">
      <alignment horizontal="center" vertical="center" wrapText="1"/>
    </xf>
    <xf numFmtId="0" fontId="19" fillId="0" borderId="4" xfId="0" applyNumberFormat="1" applyFont="1" applyFill="1" applyBorder="1" applyAlignment="1">
      <alignment horizontal="center" vertical="center" wrapText="1"/>
    </xf>
    <xf numFmtId="198" fontId="55" fillId="30" borderId="1" xfId="0" applyNumberFormat="1" applyFont="1" applyFill="1" applyBorder="1" applyAlignment="1">
      <alignment horizontal="right" vertical="center"/>
    </xf>
    <xf numFmtId="10" fontId="65" fillId="28" borderId="1" xfId="0" applyNumberFormat="1" applyFont="1" applyFill="1" applyBorder="1" applyAlignment="1">
      <alignment horizontal="right" vertical="center"/>
    </xf>
    <xf numFmtId="10" fontId="69" fillId="0" borderId="1" xfId="0" applyNumberFormat="1" applyFont="1" applyFill="1" applyBorder="1" applyAlignment="1">
      <alignment horizontal="right" vertical="center"/>
    </xf>
    <xf numFmtId="10" fontId="69" fillId="29" borderId="1" xfId="0" applyNumberFormat="1" applyFont="1" applyFill="1" applyBorder="1" applyAlignment="1">
      <alignment horizontal="right" vertical="center"/>
    </xf>
    <xf numFmtId="177" fontId="19" fillId="0" borderId="0" xfId="0" applyNumberFormat="1" applyFont="1" applyFill="1" applyAlignment="1">
      <alignment horizontal="left" vertical="center"/>
    </xf>
    <xf numFmtId="197" fontId="19" fillId="0" borderId="0" xfId="0" applyNumberFormat="1" applyFont="1" applyFill="1" applyAlignment="1">
      <alignment vertical="center"/>
    </xf>
    <xf numFmtId="192" fontId="54" fillId="0" borderId="1" xfId="0" applyNumberFormat="1" applyFont="1" applyFill="1" applyBorder="1" applyAlignment="1">
      <alignment horizontal="right" vertical="center"/>
    </xf>
    <xf numFmtId="192" fontId="19" fillId="0" borderId="1" xfId="0" applyNumberFormat="1" applyFont="1" applyFill="1" applyBorder="1" applyAlignment="1">
      <alignment vertical="center"/>
    </xf>
    <xf numFmtId="198" fontId="55" fillId="28" borderId="1" xfId="0" applyNumberFormat="1" applyFont="1" applyFill="1" applyBorder="1" applyAlignment="1">
      <alignment horizontal="right" vertical="center"/>
    </xf>
    <xf numFmtId="193" fontId="14" fillId="31" borderId="1" xfId="0" applyNumberFormat="1" applyFont="1" applyFill="1" applyBorder="1" applyAlignment="1">
      <alignment horizontal="right" vertical="center"/>
    </xf>
    <xf numFmtId="193" fontId="69" fillId="29" borderId="1" xfId="0" applyNumberFormat="1" applyFont="1" applyFill="1" applyBorder="1" applyAlignment="1">
      <alignment horizontal="right" vertical="center"/>
    </xf>
    <xf numFmtId="195" fontId="14" fillId="0" borderId="1" xfId="0" applyNumberFormat="1" applyFont="1" applyFill="1" applyBorder="1" applyAlignment="1">
      <alignment vertical="center"/>
    </xf>
    <xf numFmtId="191" fontId="70" fillId="0" borderId="1" xfId="0" applyNumberFormat="1" applyFont="1" applyFill="1" applyBorder="1" applyAlignment="1">
      <alignment vertical="center"/>
    </xf>
    <xf numFmtId="198" fontId="14" fillId="0" borderId="1" xfId="61" applyNumberFormat="1" applyFont="1" applyFill="1" applyBorder="1">
      <alignment vertical="center"/>
    </xf>
    <xf numFmtId="198" fontId="14" fillId="11" borderId="1" xfId="0" applyNumberFormat="1" applyFont="1" applyFill="1" applyBorder="1" applyAlignment="1">
      <alignment horizontal="right" vertical="center"/>
    </xf>
    <xf numFmtId="191" fontId="71" fillId="0" borderId="1" xfId="0" applyNumberFormat="1" applyFont="1" applyFill="1" applyBorder="1" applyAlignment="1">
      <alignment vertical="center"/>
    </xf>
    <xf numFmtId="198" fontId="34" fillId="0" borderId="1" xfId="0" applyNumberFormat="1" applyFont="1" applyFill="1" applyBorder="1" applyAlignment="1">
      <alignment horizontal="right" vertical="center"/>
    </xf>
    <xf numFmtId="192" fontId="54" fillId="0" borderId="1" xfId="0" applyNumberFormat="1" applyFont="1" applyFill="1" applyBorder="1" applyAlignment="1">
      <alignment vertical="center"/>
    </xf>
    <xf numFmtId="183" fontId="54" fillId="0" borderId="1" xfId="0" applyNumberFormat="1" applyFont="1" applyFill="1" applyBorder="1" applyAlignment="1">
      <alignment vertical="center"/>
    </xf>
    <xf numFmtId="191" fontId="14" fillId="0" borderId="1" xfId="0" applyNumberFormat="1" applyFont="1" applyFill="1" applyBorder="1" applyAlignment="1">
      <alignment vertical="center"/>
    </xf>
    <xf numFmtId="198" fontId="69" fillId="29" borderId="1" xfId="0" applyNumberFormat="1" applyFont="1" applyFill="1" applyBorder="1" applyAlignment="1">
      <alignment horizontal="right" vertical="center"/>
    </xf>
    <xf numFmtId="198" fontId="69" fillId="30" borderId="1" xfId="0" applyNumberFormat="1" applyFont="1" applyFill="1" applyBorder="1" applyAlignment="1">
      <alignment horizontal="right" vertical="center"/>
    </xf>
    <xf numFmtId="198" fontId="55" fillId="0" borderId="1" xfId="0" applyNumberFormat="1" applyFont="1" applyFill="1" applyBorder="1" applyAlignment="1">
      <alignment horizontal="right" vertical="center"/>
    </xf>
    <xf numFmtId="191" fontId="72" fillId="0" borderId="1" xfId="0" applyNumberFormat="1" applyFont="1" applyFill="1" applyBorder="1" applyAlignment="1">
      <alignment vertical="center"/>
    </xf>
    <xf numFmtId="192" fontId="34" fillId="0" borderId="1" xfId="0" applyNumberFormat="1" applyFont="1" applyFill="1" applyBorder="1" applyAlignment="1">
      <alignment vertical="center"/>
    </xf>
    <xf numFmtId="191" fontId="54" fillId="0" borderId="1" xfId="0" applyNumberFormat="1" applyFont="1" applyFill="1" applyBorder="1" applyAlignment="1">
      <alignment vertical="center" wrapText="1" shrinkToFit="1"/>
    </xf>
    <xf numFmtId="199" fontId="14" fillId="0" borderId="1" xfId="0" applyNumberFormat="1" applyFont="1" applyFill="1" applyBorder="1" applyAlignment="1">
      <alignment horizontal="right" vertical="center"/>
    </xf>
    <xf numFmtId="195" fontId="14" fillId="0" borderId="1" xfId="0" applyNumberFormat="1" applyFont="1" applyFill="1" applyBorder="1" applyAlignment="1">
      <alignment horizontal="right" vertical="center"/>
    </xf>
    <xf numFmtId="198" fontId="55" fillId="32" borderId="1" xfId="0" applyNumberFormat="1" applyFont="1" applyFill="1" applyBorder="1" applyAlignment="1">
      <alignment horizontal="right" vertical="center"/>
    </xf>
    <xf numFmtId="191" fontId="54" fillId="0" borderId="1" xfId="0" applyNumberFormat="1" applyFont="1" applyFill="1" applyBorder="1" applyAlignment="1">
      <alignment horizontal="left" vertical="center"/>
    </xf>
    <xf numFmtId="176" fontId="2" fillId="0" borderId="0" xfId="0" applyNumberFormat="1" applyFont="1" applyFill="1" applyAlignment="1">
      <alignment vertical="center"/>
    </xf>
    <xf numFmtId="183" fontId="19" fillId="0" borderId="0" xfId="0" applyNumberFormat="1" applyFont="1" applyFill="1" applyAlignment="1">
      <alignment vertical="center"/>
    </xf>
    <xf numFmtId="192" fontId="19" fillId="0" borderId="0" xfId="0" applyNumberFormat="1" applyFont="1" applyFill="1" applyAlignment="1">
      <alignment vertical="center"/>
    </xf>
    <xf numFmtId="176" fontId="54" fillId="0" borderId="1" xfId="0" applyNumberFormat="1" applyFont="1" applyFill="1" applyBorder="1" applyAlignment="1">
      <alignment horizontal="center" vertical="center"/>
    </xf>
    <xf numFmtId="198" fontId="64" fillId="0" borderId="1" xfId="0" applyNumberFormat="1" applyFont="1" applyFill="1" applyBorder="1" applyAlignment="1">
      <alignment horizontal="left" vertical="center"/>
    </xf>
    <xf numFmtId="176" fontId="52" fillId="11" borderId="1" xfId="0" applyNumberFormat="1" applyFont="1" applyFill="1" applyBorder="1" applyAlignment="1">
      <alignment horizontal="center" vertical="center"/>
    </xf>
    <xf numFmtId="176" fontId="19" fillId="33" borderId="1" xfId="0" applyNumberFormat="1" applyFont="1" applyFill="1" applyBorder="1" applyAlignment="1">
      <alignment vertical="center" wrapText="1"/>
    </xf>
    <xf numFmtId="176" fontId="65" fillId="33" borderId="1" xfId="0" applyNumberFormat="1" applyFont="1" applyFill="1" applyBorder="1" applyAlignment="1">
      <alignment horizontal="center" vertical="center"/>
    </xf>
    <xf numFmtId="176" fontId="69" fillId="33" borderId="1" xfId="0" applyNumberFormat="1" applyFont="1" applyFill="1" applyBorder="1" applyAlignment="1">
      <alignment horizontal="center" vertical="center"/>
    </xf>
    <xf numFmtId="176" fontId="64" fillId="33" borderId="1" xfId="0" applyNumberFormat="1" applyFont="1" applyFill="1" applyBorder="1" applyAlignment="1">
      <alignment horizontal="left" vertical="center"/>
    </xf>
    <xf numFmtId="193" fontId="14" fillId="33" borderId="1" xfId="0" applyNumberFormat="1" applyFont="1" applyFill="1" applyBorder="1" applyAlignment="1">
      <alignment horizontal="right" vertical="center"/>
    </xf>
    <xf numFmtId="198" fontId="55" fillId="33" borderId="1" xfId="0" applyNumberFormat="1" applyFont="1" applyFill="1" applyBorder="1" applyAlignment="1">
      <alignment vertical="center"/>
    </xf>
    <xf numFmtId="191" fontId="73" fillId="0" borderId="0" xfId="0" applyNumberFormat="1" applyFont="1" applyFill="1" applyAlignment="1">
      <alignment vertical="center"/>
    </xf>
    <xf numFmtId="191" fontId="65" fillId="0" borderId="0" xfId="0" applyNumberFormat="1" applyFont="1" applyFill="1" applyAlignment="1">
      <alignment vertical="center"/>
    </xf>
    <xf numFmtId="185" fontId="19" fillId="0" borderId="0" xfId="0" applyNumberFormat="1" applyFont="1" applyFill="1" applyAlignment="1">
      <alignment horizontal="center" vertical="center"/>
    </xf>
    <xf numFmtId="185" fontId="64" fillId="0" borderId="0" xfId="0" applyNumberFormat="1" applyFont="1" applyFill="1" applyAlignment="1">
      <alignment horizontal="left" vertical="center"/>
    </xf>
    <xf numFmtId="176" fontId="19" fillId="0" borderId="0" xfId="0" applyNumberFormat="1" applyFont="1" applyFill="1" applyAlignment="1">
      <alignment horizontal="right" vertical="center"/>
    </xf>
    <xf numFmtId="179" fontId="74" fillId="34" borderId="0" xfId="78" applyNumberFormat="1" applyFont="1" applyFill="1" applyAlignment="1">
      <alignment horizontal="center" vertical="center"/>
    </xf>
    <xf numFmtId="191" fontId="19" fillId="29" borderId="1" xfId="0" applyNumberFormat="1" applyFont="1" applyFill="1" applyBorder="1" applyAlignment="1">
      <alignment vertical="center"/>
    </xf>
    <xf numFmtId="191" fontId="19" fillId="29" borderId="1" xfId="0" applyNumberFormat="1" applyFont="1" applyFill="1" applyBorder="1" applyAlignment="1">
      <alignment horizontal="center" vertical="center"/>
    </xf>
    <xf numFmtId="191" fontId="19" fillId="0" borderId="1" xfId="0" applyNumberFormat="1" applyFont="1" applyFill="1" applyBorder="1" applyAlignment="1">
      <alignment horizontal="center" vertical="center"/>
    </xf>
    <xf numFmtId="176" fontId="19" fillId="0" borderId="6" xfId="0" applyNumberFormat="1" applyFont="1" applyFill="1" applyBorder="1" applyAlignment="1">
      <alignment horizontal="center" vertical="center"/>
    </xf>
    <xf numFmtId="176" fontId="19" fillId="0" borderId="11" xfId="0" applyNumberFormat="1" applyFont="1" applyFill="1" applyBorder="1" applyAlignment="1">
      <alignment horizontal="center" vertical="center"/>
    </xf>
    <xf numFmtId="176" fontId="19" fillId="29" borderId="6" xfId="0" applyNumberFormat="1" applyFont="1" applyFill="1" applyBorder="1" applyAlignment="1">
      <alignment horizontal="center" vertical="center"/>
    </xf>
    <xf numFmtId="176" fontId="19" fillId="29" borderId="11" xfId="0" applyNumberFormat="1" applyFont="1" applyFill="1" applyBorder="1" applyAlignment="1">
      <alignment horizontal="center" vertical="center"/>
    </xf>
    <xf numFmtId="191" fontId="54" fillId="29" borderId="1" xfId="0" applyNumberFormat="1" applyFont="1" applyFill="1" applyBorder="1" applyAlignment="1">
      <alignment vertical="center"/>
    </xf>
    <xf numFmtId="191" fontId="69" fillId="33" borderId="1" xfId="0" applyNumberFormat="1" applyFont="1" applyFill="1" applyBorder="1" applyAlignment="1">
      <alignment vertical="center"/>
    </xf>
    <xf numFmtId="198" fontId="55" fillId="0" borderId="0" xfId="0" applyNumberFormat="1" applyFont="1" applyFill="1" applyAlignment="1">
      <alignment horizontal="right" vertical="center"/>
    </xf>
    <xf numFmtId="183" fontId="14" fillId="0" borderId="0" xfId="0" applyNumberFormat="1" applyFont="1" applyFill="1" applyAlignment="1">
      <alignment vertical="center"/>
    </xf>
    <xf numFmtId="191" fontId="19" fillId="29" borderId="1" xfId="0" applyNumberFormat="1" applyFont="1" applyFill="1" applyBorder="1" applyAlignment="1">
      <alignment vertical="center" wrapText="1"/>
    </xf>
    <xf numFmtId="176" fontId="19" fillId="0" borderId="5" xfId="0" applyNumberFormat="1" applyFont="1" applyFill="1" applyBorder="1" applyAlignment="1">
      <alignment horizontal="center" vertical="center"/>
    </xf>
    <xf numFmtId="200" fontId="19" fillId="11" borderId="1" xfId="89" applyNumberFormat="1" applyFill="1" applyBorder="1">
      <alignment vertical="center"/>
    </xf>
    <xf numFmtId="176" fontId="19" fillId="29" borderId="5" xfId="0" applyNumberFormat="1" applyFont="1" applyFill="1" applyBorder="1" applyAlignment="1">
      <alignment horizontal="center" vertical="center"/>
    </xf>
    <xf numFmtId="200" fontId="19" fillId="29" borderId="1" xfId="0" applyNumberFormat="1" applyFont="1" applyFill="1" applyBorder="1" applyAlignment="1">
      <alignment vertical="center"/>
    </xf>
    <xf numFmtId="176" fontId="14" fillId="0" borderId="0" xfId="0" applyNumberFormat="1" applyFont="1" applyFill="1" applyAlignment="1">
      <alignment vertical="center"/>
    </xf>
    <xf numFmtId="10" fontId="69" fillId="0" borderId="0" xfId="0" applyNumberFormat="1" applyFont="1" applyFill="1" applyAlignment="1">
      <alignment horizontal="right" vertical="center"/>
    </xf>
    <xf numFmtId="10" fontId="54" fillId="0" borderId="0" xfId="0" applyNumberFormat="1" applyFont="1" applyFill="1" applyAlignment="1">
      <alignment horizontal="right" vertical="center" wrapText="1" shrinkToFit="1"/>
    </xf>
    <xf numFmtId="9" fontId="19" fillId="0" borderId="0" xfId="0" applyNumberFormat="1" applyFont="1" applyFill="1" applyAlignment="1">
      <alignment vertical="center"/>
    </xf>
    <xf numFmtId="0" fontId="0" fillId="0" borderId="0" xfId="0" applyFont="1" applyFill="1" applyAlignment="1">
      <alignment vertical="center"/>
    </xf>
    <xf numFmtId="0" fontId="0" fillId="0" borderId="0" xfId="0" applyFont="1" applyFill="1" applyAlignment="1"/>
    <xf numFmtId="0" fontId="75" fillId="0" borderId="0" xfId="0" applyFont="1" applyFill="1" applyAlignment="1">
      <alignment vertical="center" wrapText="1"/>
    </xf>
    <xf numFmtId="0" fontId="76" fillId="35" borderId="16" xfId="0" applyFont="1" applyFill="1" applyBorder="1" applyAlignment="1">
      <alignment horizontal="center" vertical="center" wrapText="1"/>
    </xf>
    <xf numFmtId="0" fontId="76" fillId="36" borderId="16" xfId="0" applyFont="1" applyFill="1" applyBorder="1" applyAlignment="1">
      <alignment horizontal="center" vertical="center" wrapText="1"/>
    </xf>
    <xf numFmtId="0" fontId="76" fillId="35" borderId="16" xfId="0" applyFont="1" applyFill="1" applyBorder="1" applyAlignment="1">
      <alignment horizontal="left" vertical="center" wrapText="1"/>
    </xf>
    <xf numFmtId="0" fontId="76" fillId="35" borderId="16" xfId="0" applyFont="1" applyFill="1" applyBorder="1" applyAlignment="1">
      <alignment vertical="center" wrapText="1"/>
    </xf>
    <xf numFmtId="201" fontId="76" fillId="36" borderId="16" xfId="0" applyNumberFormat="1" applyFont="1" applyFill="1" applyBorder="1" applyAlignment="1">
      <alignment vertical="center" wrapText="1"/>
    </xf>
    <xf numFmtId="0" fontId="76" fillId="0" borderId="16" xfId="0" applyFont="1" applyFill="1" applyBorder="1" applyAlignment="1">
      <alignment horizontal="center" vertical="center" wrapText="1"/>
    </xf>
    <xf numFmtId="201" fontId="76" fillId="0" borderId="16" xfId="0" applyNumberFormat="1" applyFont="1" applyFill="1" applyBorder="1" applyAlignment="1">
      <alignment vertical="center" wrapText="1"/>
    </xf>
    <xf numFmtId="0" fontId="0" fillId="0" borderId="20" xfId="0" applyFont="1" applyFill="1" applyBorder="1" applyAlignment="1"/>
    <xf numFmtId="0" fontId="0" fillId="0" borderId="18" xfId="0" applyFont="1" applyFill="1" applyBorder="1" applyAlignment="1"/>
    <xf numFmtId="0" fontId="0" fillId="0" borderId="21" xfId="0" applyFont="1" applyFill="1" applyBorder="1" applyAlignment="1"/>
    <xf numFmtId="0" fontId="0" fillId="0" borderId="17" xfId="0" applyFont="1" applyFill="1" applyBorder="1" applyAlignment="1"/>
    <xf numFmtId="0" fontId="76" fillId="37" borderId="16" xfId="0" applyFont="1" applyFill="1" applyBorder="1" applyAlignment="1">
      <alignment horizontal="center" vertical="center" wrapText="1"/>
    </xf>
    <xf numFmtId="4" fontId="76" fillId="36" borderId="16" xfId="0" applyNumberFormat="1" applyFont="1" applyFill="1" applyBorder="1" applyAlignment="1">
      <alignment vertical="center" wrapText="1"/>
    </xf>
    <xf numFmtId="4" fontId="76" fillId="37" borderId="16" xfId="0" applyNumberFormat="1" applyFont="1" applyFill="1" applyBorder="1" applyAlignment="1">
      <alignment vertical="center" wrapText="1"/>
    </xf>
    <xf numFmtId="0" fontId="76" fillId="37" borderId="16" xfId="0" applyFont="1" applyFill="1" applyBorder="1" applyAlignment="1">
      <alignment vertical="center" wrapText="1"/>
    </xf>
    <xf numFmtId="0" fontId="76" fillId="38" borderId="16" xfId="0" applyFont="1" applyFill="1" applyBorder="1" applyAlignment="1">
      <alignment horizontal="center" vertical="center" wrapText="1"/>
    </xf>
    <xf numFmtId="0" fontId="76" fillId="39" borderId="16" xfId="0" applyFont="1" applyFill="1" applyBorder="1" applyAlignment="1">
      <alignment horizontal="center" vertical="center" wrapText="1"/>
    </xf>
    <xf numFmtId="0" fontId="77" fillId="38" borderId="16" xfId="0" applyFont="1" applyFill="1" applyBorder="1" applyAlignment="1">
      <alignment horizontal="center" vertical="center" wrapText="1"/>
    </xf>
    <xf numFmtId="0" fontId="76" fillId="38" borderId="16" xfId="0" applyFont="1" applyFill="1" applyBorder="1" applyAlignment="1">
      <alignment vertical="center" wrapText="1"/>
    </xf>
    <xf numFmtId="0" fontId="76" fillId="39" borderId="16" xfId="0" applyFont="1" applyFill="1" applyBorder="1" applyAlignment="1">
      <alignment vertical="center" wrapText="1"/>
    </xf>
    <xf numFmtId="0" fontId="76" fillId="0" borderId="16" xfId="0" applyFont="1" applyFill="1" applyBorder="1" applyAlignment="1">
      <alignment vertical="center" wrapText="1"/>
    </xf>
    <xf numFmtId="202" fontId="76" fillId="0" borderId="16" xfId="0" applyNumberFormat="1" applyFont="1" applyFill="1" applyBorder="1" applyAlignment="1">
      <alignment horizontal="left" vertical="center" wrapText="1"/>
    </xf>
    <xf numFmtId="202" fontId="76" fillId="0" borderId="16" xfId="0" applyNumberFormat="1" applyFont="1" applyFill="1" applyBorder="1" applyAlignment="1">
      <alignment horizontal="right" vertical="center" wrapText="1"/>
    </xf>
    <xf numFmtId="4" fontId="76" fillId="0" borderId="16" xfId="0" applyNumberFormat="1" applyFont="1" applyFill="1" applyBorder="1" applyAlignment="1">
      <alignment horizontal="right" vertical="center" wrapText="1"/>
    </xf>
    <xf numFmtId="203" fontId="76" fillId="0" borderId="16" xfId="0" applyNumberFormat="1" applyFont="1" applyFill="1" applyBorder="1" applyAlignment="1">
      <alignment horizontal="right" vertical="center" wrapText="1"/>
    </xf>
    <xf numFmtId="0" fontId="76" fillId="0" borderId="0" xfId="0" applyFont="1" applyFill="1" applyAlignment="1">
      <alignment vertical="center" wrapText="1"/>
    </xf>
    <xf numFmtId="0" fontId="78" fillId="0" borderId="0" xfId="0" applyFont="1" applyFill="1" applyAlignment="1">
      <alignment horizontal="center" vertical="center" wrapText="1"/>
    </xf>
    <xf numFmtId="0" fontId="79" fillId="40" borderId="16" xfId="0" applyFont="1" applyFill="1" applyBorder="1" applyAlignment="1">
      <alignment horizontal="center" vertical="center" wrapText="1"/>
    </xf>
    <xf numFmtId="0" fontId="80" fillId="40" borderId="16" xfId="0" applyFont="1" applyFill="1" applyBorder="1" applyAlignment="1">
      <alignment horizontal="center" vertical="center" wrapText="1"/>
    </xf>
    <xf numFmtId="0" fontId="80" fillId="41" borderId="16" xfId="0" applyFont="1" applyFill="1" applyBorder="1" applyAlignment="1">
      <alignment horizontal="left" vertical="center" wrapText="1"/>
    </xf>
    <xf numFmtId="0" fontId="80" fillId="41" borderId="16" xfId="0" applyFont="1" applyFill="1" applyBorder="1" applyAlignment="1">
      <alignment vertical="center" wrapText="1"/>
    </xf>
    <xf numFmtId="4" fontId="80" fillId="41" borderId="16" xfId="0" applyNumberFormat="1" applyFont="1" applyFill="1" applyBorder="1" applyAlignment="1">
      <alignment vertical="center" wrapText="1"/>
    </xf>
    <xf numFmtId="0" fontId="80" fillId="0" borderId="16" xfId="0" applyFont="1" applyFill="1" applyBorder="1" applyAlignment="1">
      <alignment vertical="center" wrapText="1"/>
    </xf>
    <xf numFmtId="203" fontId="80" fillId="0" borderId="16" xfId="0" applyNumberFormat="1" applyFont="1" applyFill="1" applyBorder="1" applyAlignment="1">
      <alignment vertical="center" wrapText="1"/>
    </xf>
    <xf numFmtId="4" fontId="80" fillId="0" borderId="16" xfId="0" applyNumberFormat="1" applyFont="1" applyFill="1" applyBorder="1" applyAlignment="1">
      <alignment vertical="center" wrapText="1"/>
    </xf>
    <xf numFmtId="4" fontId="80" fillId="0" borderId="16" xfId="0" applyNumberFormat="1" applyFont="1" applyFill="1" applyBorder="1" applyAlignment="1">
      <alignment horizontal="right" vertical="center" wrapText="1"/>
    </xf>
    <xf numFmtId="0" fontId="80" fillId="0" borderId="16" xfId="0" applyFont="1" applyFill="1" applyBorder="1" applyAlignment="1">
      <alignment horizontal="left" vertical="center" wrapText="1"/>
    </xf>
    <xf numFmtId="0" fontId="81" fillId="42" borderId="16" xfId="0" applyFont="1" applyFill="1" applyBorder="1" applyAlignment="1">
      <alignment vertical="center" wrapText="1"/>
    </xf>
    <xf numFmtId="0" fontId="82" fillId="41" borderId="16" xfId="0" applyFont="1" applyFill="1" applyBorder="1" applyAlignment="1">
      <alignment horizontal="left" vertical="center" wrapText="1"/>
    </xf>
    <xf numFmtId="4" fontId="83" fillId="41" borderId="16" xfId="0" applyNumberFormat="1" applyFont="1" applyFill="1" applyBorder="1" applyAlignment="1">
      <alignment vertical="center" wrapText="1"/>
    </xf>
    <xf numFmtId="202" fontId="80" fillId="0" borderId="16" xfId="0" applyNumberFormat="1" applyFont="1" applyFill="1" applyBorder="1" applyAlignment="1">
      <alignment horizontal="right" vertical="center" wrapText="1"/>
    </xf>
    <xf numFmtId="0" fontId="84" fillId="43" borderId="16" xfId="0" applyFont="1" applyFill="1" applyBorder="1" applyAlignment="1">
      <alignment vertical="center" wrapText="1"/>
    </xf>
    <xf numFmtId="0" fontId="85" fillId="0" borderId="16" xfId="0" applyFont="1" applyFill="1" applyBorder="1" applyAlignment="1">
      <alignment vertical="center" wrapText="1"/>
    </xf>
    <xf numFmtId="0" fontId="86" fillId="40" borderId="16" xfId="0" applyFont="1" applyFill="1" applyBorder="1" applyAlignment="1">
      <alignment horizontal="center" vertical="center" wrapText="1"/>
    </xf>
    <xf numFmtId="0" fontId="76" fillId="41" borderId="16" xfId="0" applyFont="1" applyFill="1" applyBorder="1" applyAlignment="1">
      <alignment vertical="center" wrapText="1"/>
    </xf>
    <xf numFmtId="201" fontId="87" fillId="41" borderId="16" xfId="0" applyNumberFormat="1" applyFont="1" applyFill="1" applyBorder="1" applyAlignment="1">
      <alignment vertical="center" wrapText="1"/>
    </xf>
    <xf numFmtId="0" fontId="76" fillId="41" borderId="0" xfId="0" applyFont="1" applyFill="1" applyAlignment="1">
      <alignment vertical="center" wrapText="1"/>
    </xf>
    <xf numFmtId="0" fontId="76" fillId="41" borderId="16" xfId="0" applyFont="1" applyFill="1" applyBorder="1" applyAlignment="1">
      <alignment horizontal="left" vertical="center" wrapText="1"/>
    </xf>
    <xf numFmtId="0" fontId="87" fillId="41" borderId="16" xfId="0" applyFont="1" applyFill="1" applyBorder="1" applyAlignment="1">
      <alignment vertical="center" wrapText="1"/>
    </xf>
    <xf numFmtId="204" fontId="76" fillId="0" borderId="16" xfId="0" applyNumberFormat="1" applyFont="1" applyFill="1" applyBorder="1" applyAlignment="1">
      <alignment vertical="center" wrapText="1"/>
    </xf>
    <xf numFmtId="0" fontId="87" fillId="44" borderId="16" xfId="0" applyFont="1" applyFill="1" applyBorder="1" applyAlignment="1">
      <alignment horizontal="center" vertical="center" wrapText="1"/>
    </xf>
    <xf numFmtId="201" fontId="87" fillId="44" borderId="16" xfId="0" applyNumberFormat="1" applyFont="1" applyFill="1" applyBorder="1" applyAlignment="1">
      <alignment horizontal="right" vertical="center" wrapText="1"/>
    </xf>
    <xf numFmtId="0" fontId="87" fillId="44" borderId="16" xfId="0" applyFont="1" applyFill="1" applyBorder="1" applyAlignment="1">
      <alignment horizontal="left" vertical="center" wrapText="1"/>
    </xf>
    <xf numFmtId="0" fontId="87" fillId="41" borderId="16" xfId="0" applyFont="1" applyFill="1" applyBorder="1" applyAlignment="1">
      <alignment horizontal="right" vertical="center" wrapText="1"/>
    </xf>
    <xf numFmtId="0" fontId="76" fillId="44" borderId="16" xfId="0" applyFont="1" applyFill="1" applyBorder="1" applyAlignment="1">
      <alignment horizontal="center" vertical="center" wrapText="1"/>
    </xf>
  </cellXfs>
  <cellStyles count="9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20% - Accent5" xfId="49"/>
    <cellStyle name="20% - 强调文字颜色 1 123 13 2 2" xfId="50"/>
    <cellStyle name="20% - 强调文字颜色 1 123 15 2 2" xfId="51"/>
    <cellStyle name="百分比 2" xfId="52"/>
    <cellStyle name="百分比 2 2" xfId="53"/>
    <cellStyle name="百分比 2 3" xfId="54"/>
    <cellStyle name="百分比 3" xfId="55"/>
    <cellStyle name="百分比 34" xfId="56"/>
    <cellStyle name="百分比 4" xfId="57"/>
    <cellStyle name="常规 10 13 5" xfId="58"/>
    <cellStyle name="常规 10 2 12 2 2 2 2" xfId="59"/>
    <cellStyle name="常规 10 2 12 2 2 2 2 2" xfId="60"/>
    <cellStyle name="常规 14" xfId="61"/>
    <cellStyle name="常规 2" xfId="62"/>
    <cellStyle name="常规 2 13" xfId="63"/>
    <cellStyle name="常规 2 2" xfId="64"/>
    <cellStyle name="常规 2 3 2 3 2 2 2 2 2 2 2 2 2 2 2 2 2 2 2 2 2 2 2 2 2 2 2 2 2" xfId="65"/>
    <cellStyle name="常规 2 3 2 3 2 2 2 2 2 2 2 2 2 2 2 2 2 2 2 2 2 2 2 2 2 2 2 2 2 2" xfId="66"/>
    <cellStyle name="常规 3 2" xfId="67"/>
    <cellStyle name="常规 3 2 2" xfId="68"/>
    <cellStyle name="常规 3 3" xfId="69"/>
    <cellStyle name="常规 375" xfId="70"/>
    <cellStyle name="常规 4 2" xfId="71"/>
    <cellStyle name="常规 436 2" xfId="72"/>
    <cellStyle name="常规 439 2" xfId="73"/>
    <cellStyle name="常规_Sheet1" xfId="74"/>
    <cellStyle name="常规_Sheet1 2 2 2 2 2 3 2" xfId="75"/>
    <cellStyle name="千位分隔 10 2" xfId="76"/>
    <cellStyle name="千位分隔 10 2 2" xfId="77"/>
    <cellStyle name="千位分隔 2" xfId="78"/>
    <cellStyle name="千位分隔 2 2 2" xfId="79"/>
    <cellStyle name="千位分隔 2 2 2 2 2" xfId="80"/>
    <cellStyle name="千位分隔 2 2 2 3 2" xfId="81"/>
    <cellStyle name="千位分隔 2 3" xfId="82"/>
    <cellStyle name="千位分隔 2 3 2" xfId="83"/>
    <cellStyle name="千位分隔 270 2" xfId="84"/>
    <cellStyle name="千位分隔 3" xfId="85"/>
    <cellStyle name="千位分隔 4" xfId="86"/>
    <cellStyle name="千位分隔 5 60 2 2" xfId="87"/>
    <cellStyle name="强调文字颜色 2 2 3 2" xfId="88"/>
    <cellStyle name="常规 10 13" xfId="89"/>
    <cellStyle name="常规 7" xfId="90"/>
    <cellStyle name="常规 23 2" xfId="91"/>
    <cellStyle name="常规 35" xfId="92"/>
    <cellStyle name="常规 18" xfId="93"/>
    <cellStyle name="常规 11" xfId="94"/>
  </cellStyles>
  <dxfs count="5">
    <dxf>
      <font>
        <color rgb="FF9C0006"/>
      </font>
      <fill>
        <patternFill patternType="solid">
          <bgColor rgb="FFFFC7CE"/>
        </patternFill>
      </fill>
    </dxf>
    <dxf>
      <font>
        <color rgb="FFDE322C"/>
      </font>
      <fill>
        <patternFill patternType="solid">
          <fgColor rgb="FFFFE9E8"/>
          <bgColor rgb="FFFFE9E8"/>
        </patternFill>
      </fill>
    </dxf>
    <dxf>
      <fill>
        <patternFill patternType="solid">
          <bgColor rgb="FFFF9900"/>
        </patternFill>
      </fill>
    </dxf>
    <dxf>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tyles" Target="styles.xml"/><Relationship Id="rId17" Type="http://schemas.openxmlformats.org/officeDocument/2006/relationships/sharedStrings" Target="sharedStrings.xml"/><Relationship Id="rId16" Type="http://schemas.openxmlformats.org/officeDocument/2006/relationships/theme" Target="theme/theme1.xml"/><Relationship Id="rId15" Type="http://schemas.openxmlformats.org/officeDocument/2006/relationships/externalLink" Target="externalLinks/externalLink6.xml"/><Relationship Id="rId14" Type="http://schemas.openxmlformats.org/officeDocument/2006/relationships/externalLink" Target="externalLinks/externalLink5.xml"/><Relationship Id="rId13" Type="http://schemas.openxmlformats.org/officeDocument/2006/relationships/externalLink" Target="externalLinks/externalLink4.xml"/><Relationship Id="rId12" Type="http://schemas.openxmlformats.org/officeDocument/2006/relationships/externalLink" Target="externalLinks/externalLink3.xml"/><Relationship Id="rId11" Type="http://schemas.openxmlformats.org/officeDocument/2006/relationships/externalLink" Target="externalLinks/externalLink2.xml"/><Relationship Id="rId10" Type="http://schemas.openxmlformats.org/officeDocument/2006/relationships/externalLink" Target="externalLinks/externalLink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227965</xdr:colOff>
      <xdr:row>147</xdr:row>
      <xdr:rowOff>314325</xdr:rowOff>
    </xdr:from>
    <xdr:to>
      <xdr:col>11</xdr:col>
      <xdr:colOff>989965</xdr:colOff>
      <xdr:row>158</xdr:row>
      <xdr:rowOff>41910</xdr:rowOff>
    </xdr:to>
    <xdr:pic>
      <xdr:nvPicPr>
        <xdr:cNvPr id="6" name="图片 5"/>
        <xdr:cNvPicPr>
          <a:picLocks noChangeAspect="1"/>
        </xdr:cNvPicPr>
      </xdr:nvPicPr>
      <xdr:blipFill>
        <a:blip r:embed="rId1"/>
        <a:stretch>
          <a:fillRect/>
        </a:stretch>
      </xdr:blipFill>
      <xdr:spPr>
        <a:xfrm>
          <a:off x="4371340" y="30190440"/>
          <a:ext cx="5946775" cy="3238500"/>
        </a:xfrm>
        <a:prstGeom prst="rect">
          <a:avLst/>
        </a:prstGeom>
        <a:noFill/>
        <a:ln w="9525">
          <a:noFill/>
        </a:ln>
      </xdr:spPr>
    </xdr:pic>
    <xdr:clientData/>
  </xdr:twoCellAnchor>
  <xdr:twoCellAnchor editAs="oneCell">
    <xdr:from>
      <xdr:col>5</xdr:col>
      <xdr:colOff>0</xdr:colOff>
      <xdr:row>160</xdr:row>
      <xdr:rowOff>0</xdr:rowOff>
    </xdr:from>
    <xdr:to>
      <xdr:col>13</xdr:col>
      <xdr:colOff>708660</xdr:colOff>
      <xdr:row>178</xdr:row>
      <xdr:rowOff>57150</xdr:rowOff>
    </xdr:to>
    <xdr:pic>
      <xdr:nvPicPr>
        <xdr:cNvPr id="7" name="图片 6"/>
        <xdr:cNvPicPr>
          <a:picLocks noChangeAspect="1"/>
        </xdr:cNvPicPr>
      </xdr:nvPicPr>
      <xdr:blipFill>
        <a:blip r:embed="rId2"/>
        <a:stretch>
          <a:fillRect/>
        </a:stretch>
      </xdr:blipFill>
      <xdr:spPr>
        <a:xfrm>
          <a:off x="4143375" y="33787080"/>
          <a:ext cx="8284845" cy="365760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tps:\\d.docs.live.net\Documents%20and%20Settings\Administrator\My%20Documents\Tencent%20Files\21938865\FileRecv\&#32440;&#19994;&#20013;&#24515;&#36926;&#26399;&#21608;&#25253;&#34920;8.3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lijunhui\Desktop\2018&#21608;&#25253;\&#32440;&#19994;&#20013;&#24515;-&#20426;&#36745;\&#31532;29&#21608;&#21344;&#29992;&#24773;&#20917;&#27719;&#2463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0195;&#20975;&#29831;\Desktop\&#20379;&#24212;&#38142;&#19994;&#21153;&#26399;&#36135;&#22312;&#25163;2025051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huanx\Documents\WeChat%20Files\xhua5231\FileStorage\File\2025-03\25.1.13&#65307;2024.12Accounts%20receivable%20follow-up-&#22269;&#38469;&#24212;&#25910;&#36134;&#27454;&#36319;&#36827;&#34920;(1).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ile:///C:\&#38144;&#21806;&#24037;&#20316;&#25991;&#20214;\&#23545;&#36134;&#21333;-&#39044;&#25910;&#26126;&#32454;\&#36926;&#26399;&#36319;&#36827;&#34920;24.11\24.12.30&#36926;&#26399;&#36319;&#36827;&#34920;24.1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lht08\Documents\WeChat%20Files\sslht228\FileStorage\File\2025-05\4&#26376;&#22659;&#22806;&#24212;&#25910;&#36134;&#27454;&#65288;&#27966;&#23572;&#29305;&#6528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F!"/>
    </sheetNames>
    <sheetDataSet>
      <sheetData sheetId="0"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F!"/>
      <sheetName val="部门排名"/>
      <sheetName val="签约"/>
      <sheetName val="7-13部门"/>
      <sheetName val="7-13产品"/>
      <sheetName val="控制指标"/>
      <sheetName val="销售统计"/>
      <sheetName val="图示"/>
      <sheetName val="产品排名"/>
      <sheetName val="#REF"/>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期货（部门在手）"/>
      <sheetName val="各部门规模"/>
      <sheetName val="规模曲线图"/>
      <sheetName val="Sheet1"/>
      <sheetName val="品种在手"/>
      <sheetName val="账单导入"/>
      <sheetName val="月报数据分析"/>
      <sheetName val="Sheet2"/>
      <sheetName val="结算价"/>
      <sheetName val="各个交易所的品种信息"/>
      <sheetName val="2025限额限量"/>
    </sheetNames>
    <sheetDataSet>
      <sheetData sheetId="0">
        <row r="5">
          <cell r="L5">
            <v>54311.6</v>
          </cell>
        </row>
        <row r="6">
          <cell r="L6">
            <v>100662.66</v>
          </cell>
        </row>
        <row r="7">
          <cell r="L7">
            <v>0</v>
          </cell>
        </row>
        <row r="8">
          <cell r="L8">
            <v>154974.26</v>
          </cell>
        </row>
        <row r="9">
          <cell r="L9">
            <v>104953.25192</v>
          </cell>
        </row>
        <row r="10">
          <cell r="L10">
            <v>0</v>
          </cell>
        </row>
        <row r="11">
          <cell r="L11">
            <v>353775.73084</v>
          </cell>
        </row>
        <row r="12">
          <cell r="L12">
            <v>0</v>
          </cell>
        </row>
        <row r="13">
          <cell r="L13">
            <v>0</v>
          </cell>
        </row>
        <row r="14">
          <cell r="L14">
            <v>0</v>
          </cell>
        </row>
        <row r="15">
          <cell r="L15">
            <v>458728.98276</v>
          </cell>
        </row>
        <row r="16">
          <cell r="L16">
            <v>36909.3144</v>
          </cell>
        </row>
        <row r="17">
          <cell r="L17">
            <v>38712.968</v>
          </cell>
        </row>
        <row r="18">
          <cell r="L18">
            <v>13374.17928</v>
          </cell>
        </row>
        <row r="19">
          <cell r="L19">
            <v>8615.6</v>
          </cell>
        </row>
        <row r="20">
          <cell r="L20">
            <v>12160</v>
          </cell>
        </row>
        <row r="21">
          <cell r="L21">
            <v>18475.70792</v>
          </cell>
        </row>
        <row r="22">
          <cell r="L22">
            <v>8469.922</v>
          </cell>
        </row>
        <row r="23">
          <cell r="L23">
            <v>48641.38336</v>
          </cell>
        </row>
        <row r="24">
          <cell r="L24">
            <v>14633.12457</v>
          </cell>
        </row>
        <row r="25">
          <cell r="L25">
            <v>1840.65839</v>
          </cell>
        </row>
        <row r="26">
          <cell r="L26">
            <v>0</v>
          </cell>
        </row>
        <row r="27">
          <cell r="L27">
            <v>73445.90652</v>
          </cell>
        </row>
        <row r="28">
          <cell r="L28">
            <v>275278.76444</v>
          </cell>
        </row>
        <row r="29">
          <cell r="L29">
            <v>23664.76884</v>
          </cell>
        </row>
        <row r="30">
          <cell r="L30">
            <v>0</v>
          </cell>
        </row>
        <row r="31">
          <cell r="L31">
            <v>476.6055</v>
          </cell>
        </row>
        <row r="32">
          <cell r="L32">
            <v>0</v>
          </cell>
        </row>
        <row r="33">
          <cell r="L33">
            <v>0</v>
          </cell>
        </row>
        <row r="34">
          <cell r="L34">
            <v>10147.15908</v>
          </cell>
        </row>
        <row r="35">
          <cell r="L35">
            <v>0</v>
          </cell>
        </row>
        <row r="36">
          <cell r="L36">
            <v>657.09952</v>
          </cell>
        </row>
        <row r="37">
          <cell r="L37">
            <v>840.93023255814</v>
          </cell>
        </row>
        <row r="38">
          <cell r="L38">
            <v>5319.4185</v>
          </cell>
        </row>
        <row r="39">
          <cell r="L39">
            <v>9643.9</v>
          </cell>
        </row>
        <row r="40">
          <cell r="L40">
            <v>0</v>
          </cell>
        </row>
        <row r="41">
          <cell r="L41">
            <v>29198.23</v>
          </cell>
        </row>
        <row r="42">
          <cell r="L42">
            <v>0</v>
          </cell>
        </row>
        <row r="43">
          <cell r="L43">
            <v>25617.4955</v>
          </cell>
        </row>
        <row r="44">
          <cell r="L44">
            <v>0</v>
          </cell>
        </row>
        <row r="45">
          <cell r="L45">
            <v>48365.61606</v>
          </cell>
        </row>
        <row r="46">
          <cell r="L46">
            <v>439.0615</v>
          </cell>
        </row>
        <row r="47">
          <cell r="L47">
            <v>19699.90848</v>
          </cell>
        </row>
        <row r="48">
          <cell r="L48">
            <v>527.936</v>
          </cell>
        </row>
        <row r="49">
          <cell r="L49">
            <v>0</v>
          </cell>
        </row>
        <row r="50">
          <cell r="L50">
            <v>0</v>
          </cell>
        </row>
        <row r="51">
          <cell r="L51">
            <v>0</v>
          </cell>
        </row>
        <row r="52">
          <cell r="L52">
            <v>91796.7402</v>
          </cell>
        </row>
        <row r="53">
          <cell r="L53">
            <v>266394.869412558</v>
          </cell>
        </row>
        <row r="54">
          <cell r="L54">
            <v>0</v>
          </cell>
        </row>
        <row r="55">
          <cell r="L55">
            <v>0</v>
          </cell>
        </row>
        <row r="56">
          <cell r="L56">
            <v>0</v>
          </cell>
        </row>
        <row r="57">
          <cell r="L57">
            <v>0</v>
          </cell>
        </row>
        <row r="58">
          <cell r="L58">
            <v>26061.6984435</v>
          </cell>
        </row>
        <row r="59">
          <cell r="L59">
            <v>0</v>
          </cell>
        </row>
        <row r="60">
          <cell r="L60">
            <v>0</v>
          </cell>
        </row>
        <row r="61">
          <cell r="L61">
            <v>26061.6984435</v>
          </cell>
        </row>
        <row r="62">
          <cell r="L62">
            <v>312661.336125</v>
          </cell>
        </row>
        <row r="63">
          <cell r="L63">
            <v>5453.704875</v>
          </cell>
        </row>
        <row r="64">
          <cell r="L64">
            <v>5998.2363</v>
          </cell>
        </row>
        <row r="65">
          <cell r="L65">
            <v>215.275</v>
          </cell>
        </row>
        <row r="66">
          <cell r="L66">
            <v>324328.5523</v>
          </cell>
        </row>
        <row r="67">
          <cell r="L67">
            <v>6087.432</v>
          </cell>
        </row>
        <row r="68">
          <cell r="L68">
            <v>3501.5085</v>
          </cell>
        </row>
        <row r="69">
          <cell r="L69">
            <v>0</v>
          </cell>
        </row>
        <row r="70">
          <cell r="L70">
            <v>333.67625</v>
          </cell>
        </row>
        <row r="71">
          <cell r="L71">
            <v>3074.325</v>
          </cell>
        </row>
        <row r="72">
          <cell r="L72">
            <v>14204.8533333333</v>
          </cell>
        </row>
        <row r="73">
          <cell r="L73">
            <v>4385.56503</v>
          </cell>
        </row>
        <row r="74">
          <cell r="L74">
            <v>18634.12375</v>
          </cell>
        </row>
        <row r="75">
          <cell r="L75">
            <v>0</v>
          </cell>
        </row>
        <row r="76">
          <cell r="L76">
            <v>560.028</v>
          </cell>
        </row>
        <row r="77">
          <cell r="L77">
            <v>0</v>
          </cell>
        </row>
        <row r="78">
          <cell r="L78">
            <v>0</v>
          </cell>
        </row>
        <row r="79">
          <cell r="L79">
            <v>0</v>
          </cell>
        </row>
        <row r="80">
          <cell r="L80">
            <v>1946.04984</v>
          </cell>
        </row>
        <row r="81">
          <cell r="L81">
            <v>52727.5617033333</v>
          </cell>
        </row>
        <row r="82">
          <cell r="L82">
            <v>51937.265</v>
          </cell>
        </row>
        <row r="83">
          <cell r="L83">
            <v>0</v>
          </cell>
        </row>
        <row r="84">
          <cell r="L84">
            <v>1667.57029</v>
          </cell>
        </row>
        <row r="85">
          <cell r="L85">
            <v>106520.8277</v>
          </cell>
        </row>
        <row r="86">
          <cell r="L86">
            <v>0</v>
          </cell>
        </row>
        <row r="87">
          <cell r="L87">
            <v>0</v>
          </cell>
        </row>
        <row r="88">
          <cell r="L88">
            <v>0</v>
          </cell>
        </row>
        <row r="89">
          <cell r="L89">
            <v>5204.2704</v>
          </cell>
        </row>
        <row r="90">
          <cell r="L90">
            <v>17054.02664</v>
          </cell>
        </row>
        <row r="91">
          <cell r="L91">
            <v>0</v>
          </cell>
        </row>
        <row r="92">
          <cell r="L92">
            <v>0</v>
          </cell>
        </row>
        <row r="93">
          <cell r="L93">
            <v>182383.96003</v>
          </cell>
        </row>
        <row r="94">
          <cell r="L94">
            <v>0</v>
          </cell>
        </row>
        <row r="95">
          <cell r="L95">
            <v>90041.3938</v>
          </cell>
        </row>
        <row r="96">
          <cell r="L96">
            <v>7091.12907</v>
          </cell>
        </row>
        <row r="97">
          <cell r="L97">
            <v>0</v>
          </cell>
        </row>
        <row r="98">
          <cell r="L98">
            <v>0</v>
          </cell>
        </row>
        <row r="99">
          <cell r="L99">
            <v>4951.06885</v>
          </cell>
        </row>
        <row r="100">
          <cell r="L100">
            <v>40247.5633</v>
          </cell>
        </row>
        <row r="101">
          <cell r="L101">
            <v>2956.30672</v>
          </cell>
        </row>
        <row r="102">
          <cell r="L102">
            <v>145287.46174</v>
          </cell>
        </row>
        <row r="103">
          <cell r="L103">
            <v>5268.1144</v>
          </cell>
        </row>
        <row r="104">
          <cell r="L104">
            <v>60455.51584</v>
          </cell>
        </row>
        <row r="105">
          <cell r="L105">
            <v>0</v>
          </cell>
        </row>
        <row r="106">
          <cell r="L106">
            <v>0</v>
          </cell>
        </row>
        <row r="107">
          <cell r="L107">
            <v>65723.63024</v>
          </cell>
        </row>
        <row r="108">
          <cell r="L108">
            <v>0</v>
          </cell>
        </row>
        <row r="109">
          <cell r="L109">
            <v>0</v>
          </cell>
        </row>
        <row r="110">
          <cell r="L110">
            <v>0</v>
          </cell>
        </row>
        <row r="111">
          <cell r="L111">
            <v>0</v>
          </cell>
        </row>
        <row r="112">
          <cell r="L112">
            <v>75176.49536</v>
          </cell>
        </row>
        <row r="113">
          <cell r="L113">
            <v>75176.49536</v>
          </cell>
        </row>
        <row r="114">
          <cell r="L114">
            <v>24182.5311</v>
          </cell>
        </row>
        <row r="115">
          <cell r="L115">
            <v>13326.3</v>
          </cell>
        </row>
        <row r="116">
          <cell r="L116">
            <v>16680.418725</v>
          </cell>
        </row>
        <row r="117">
          <cell r="L117">
            <v>31745.1465</v>
          </cell>
        </row>
        <row r="118">
          <cell r="L118">
            <v>57.48084</v>
          </cell>
        </row>
        <row r="119">
          <cell r="L119">
            <v>0</v>
          </cell>
        </row>
        <row r="120">
          <cell r="L120">
            <v>13160.14</v>
          </cell>
        </row>
        <row r="121">
          <cell r="L121">
            <v>102.843</v>
          </cell>
        </row>
        <row r="122">
          <cell r="L122">
            <v>0</v>
          </cell>
        </row>
        <row r="123">
          <cell r="L123">
            <v>0</v>
          </cell>
        </row>
        <row r="124">
          <cell r="L124">
            <v>434.106</v>
          </cell>
        </row>
        <row r="125">
          <cell r="L125">
            <v>99688.966165</v>
          </cell>
        </row>
        <row r="126">
          <cell r="L126">
            <v>0</v>
          </cell>
        </row>
        <row r="127">
          <cell r="L127">
            <v>26529.91965</v>
          </cell>
        </row>
        <row r="128">
          <cell r="L128">
            <v>2547.675</v>
          </cell>
        </row>
        <row r="129">
          <cell r="L129">
            <v>24065.991375</v>
          </cell>
        </row>
        <row r="130">
          <cell r="L130">
            <v>824.0778</v>
          </cell>
        </row>
        <row r="131">
          <cell r="L131">
            <v>19786.3014</v>
          </cell>
        </row>
        <row r="132">
          <cell r="L132">
            <v>28392.38</v>
          </cell>
        </row>
        <row r="133">
          <cell r="L133">
            <v>175.8</v>
          </cell>
        </row>
        <row r="134">
          <cell r="L134">
            <v>58500</v>
          </cell>
        </row>
        <row r="135">
          <cell r="L135">
            <v>160822.145225</v>
          </cell>
        </row>
        <row r="136">
          <cell r="L136">
            <v>3156.64131</v>
          </cell>
        </row>
        <row r="137">
          <cell r="L137">
            <v>3156.64131</v>
          </cell>
        </row>
        <row r="138">
          <cell r="L138">
            <v>523.50075</v>
          </cell>
        </row>
        <row r="139">
          <cell r="L139">
            <v>523.50075</v>
          </cell>
        </row>
        <row r="140">
          <cell r="L140">
            <v>43932.369</v>
          </cell>
        </row>
        <row r="141">
          <cell r="L141">
            <v>43932.369</v>
          </cell>
        </row>
        <row r="142">
          <cell r="L142">
            <v>2335189.85887939</v>
          </cell>
        </row>
      </sheetData>
      <sheetData sheetId="1"/>
      <sheetData sheetId="2"/>
      <sheetData sheetId="3"/>
      <sheetData sheetId="4"/>
      <sheetData sheetId="5"/>
      <sheetData sheetId="6"/>
      <sheetData sheetId="7"/>
      <sheetData sheetId="8">
        <row r="1">
          <cell r="A1" t="str">
            <v>合约</v>
          </cell>
          <cell r="B1" t="str">
            <v>合约</v>
          </cell>
          <cell r="C1" t="str">
            <v>主力合约价格</v>
          </cell>
          <cell r="D1" t="str">
            <v>主力合约价格</v>
          </cell>
        </row>
        <row r="2">
          <cell r="A2" t="str">
            <v>铜</v>
          </cell>
          <cell r="B2" t="str">
            <v>铜</v>
          </cell>
          <cell r="C2">
            <v>78390</v>
          </cell>
          <cell r="D2">
            <v>70210</v>
          </cell>
        </row>
        <row r="3">
          <cell r="A3" t="str">
            <v>铝</v>
          </cell>
          <cell r="B3" t="str">
            <v>铝</v>
          </cell>
          <cell r="C3">
            <v>20235</v>
          </cell>
          <cell r="D3">
            <v>22650</v>
          </cell>
        </row>
        <row r="4">
          <cell r="A4" t="str">
            <v>锌</v>
          </cell>
          <cell r="B4" t="str">
            <v>锌</v>
          </cell>
          <cell r="C4">
            <v>22740</v>
          </cell>
          <cell r="D4">
            <v>22610</v>
          </cell>
        </row>
        <row r="5">
          <cell r="A5" t="str">
            <v>铅</v>
          </cell>
          <cell r="B5" t="str">
            <v>铅</v>
          </cell>
          <cell r="C5">
            <v>17000</v>
          </cell>
          <cell r="D5">
            <v>14655</v>
          </cell>
        </row>
        <row r="6">
          <cell r="A6" t="str">
            <v>黄金</v>
          </cell>
          <cell r="B6" t="str">
            <v>黄金</v>
          </cell>
          <cell r="C6">
            <v>0</v>
          </cell>
          <cell r="D6">
            <v>372.94</v>
          </cell>
        </row>
        <row r="7">
          <cell r="A7" t="str">
            <v>白银</v>
          </cell>
          <cell r="B7" t="str">
            <v>白银</v>
          </cell>
          <cell r="C7">
            <v>8039</v>
          </cell>
          <cell r="D7">
            <v>5049</v>
          </cell>
        </row>
        <row r="8">
          <cell r="A8" t="str">
            <v>螺纹钢</v>
          </cell>
          <cell r="B8" t="str">
            <v>螺纹钢</v>
          </cell>
          <cell r="C8">
            <v>3118</v>
          </cell>
          <cell r="D8">
            <v>5604</v>
          </cell>
        </row>
        <row r="9">
          <cell r="A9" t="str">
            <v>天然橡胶</v>
          </cell>
          <cell r="B9" t="str">
            <v>天然橡胶</v>
          </cell>
          <cell r="C9">
            <v>15140</v>
          </cell>
          <cell r="D9">
            <v>13805</v>
          </cell>
        </row>
        <row r="10">
          <cell r="A10" t="str">
            <v>沥青</v>
          </cell>
          <cell r="B10" t="str">
            <v>石油沥青</v>
          </cell>
          <cell r="C10">
            <v>3414</v>
          </cell>
          <cell r="D10">
            <v>0</v>
          </cell>
        </row>
        <row r="11">
          <cell r="A11" t="str">
            <v>热轧卷板</v>
          </cell>
          <cell r="B11" t="str">
            <v>热轧卷板</v>
          </cell>
          <cell r="C11">
            <v>3257</v>
          </cell>
          <cell r="D11">
            <v>5778</v>
          </cell>
        </row>
        <row r="12">
          <cell r="A12" t="str">
            <v>锡</v>
          </cell>
          <cell r="B12" t="str">
            <v>锡</v>
          </cell>
          <cell r="C12">
            <v>265380</v>
          </cell>
          <cell r="D12">
            <v>0</v>
          </cell>
        </row>
        <row r="13">
          <cell r="A13" t="str">
            <v>燃料油</v>
          </cell>
          <cell r="B13" t="str">
            <v>燃料油</v>
          </cell>
          <cell r="C13">
            <v>3026</v>
          </cell>
          <cell r="D13">
            <v>0</v>
          </cell>
        </row>
        <row r="14">
          <cell r="A14" t="str">
            <v>漂针浆</v>
          </cell>
          <cell r="B14" t="str">
            <v>漂针浆</v>
          </cell>
          <cell r="C14">
            <v>5386</v>
          </cell>
          <cell r="D14">
            <v>5900</v>
          </cell>
        </row>
        <row r="15">
          <cell r="A15" t="str">
            <v>不锈钢</v>
          </cell>
          <cell r="B15" t="str">
            <v>不锈钢</v>
          </cell>
          <cell r="C15">
            <v>13050</v>
          </cell>
          <cell r="D15">
            <v>20480</v>
          </cell>
        </row>
        <row r="16">
          <cell r="A16" t="str">
            <v>生猪</v>
          </cell>
          <cell r="B16" t="str">
            <v>生猪</v>
          </cell>
          <cell r="C16">
            <v>0</v>
          </cell>
          <cell r="D16">
            <v>14295</v>
          </cell>
        </row>
        <row r="17">
          <cell r="A17" t="str">
            <v>棕榈油</v>
          </cell>
          <cell r="B17" t="str">
            <v>棕榈油</v>
          </cell>
          <cell r="C17">
            <v>8104</v>
          </cell>
          <cell r="D17">
            <v>8524</v>
          </cell>
        </row>
        <row r="18">
          <cell r="A18" t="str">
            <v>豆粕</v>
          </cell>
          <cell r="B18" t="str">
            <v>豆粕</v>
          </cell>
          <cell r="C18">
            <v>2903</v>
          </cell>
          <cell r="D18">
            <v>3533</v>
          </cell>
        </row>
        <row r="19">
          <cell r="A19" t="str">
            <v>豆油</v>
          </cell>
          <cell r="B19" t="str">
            <v>豆油</v>
          </cell>
          <cell r="C19">
            <v>7840</v>
          </cell>
          <cell r="D19">
            <v>9094</v>
          </cell>
        </row>
        <row r="20">
          <cell r="A20" t="str">
            <v>焦煤</v>
          </cell>
          <cell r="B20" t="str">
            <v>焦煤</v>
          </cell>
          <cell r="C20">
            <v>886.5</v>
          </cell>
          <cell r="D20">
            <v>0</v>
          </cell>
        </row>
        <row r="21">
          <cell r="A21" t="str">
            <v>大豆</v>
          </cell>
          <cell r="B21" t="str">
            <v>黄大豆1号</v>
          </cell>
          <cell r="C21">
            <v>0</v>
          </cell>
          <cell r="D21">
            <v>0</v>
          </cell>
        </row>
        <row r="22">
          <cell r="A22" t="str">
            <v>焦炭</v>
          </cell>
          <cell r="B22" t="str">
            <v>冶金焦炭</v>
          </cell>
          <cell r="C22">
            <v>0</v>
          </cell>
          <cell r="D22">
            <v>0</v>
          </cell>
        </row>
        <row r="23">
          <cell r="A23" t="str">
            <v>铁矿石</v>
          </cell>
          <cell r="B23" t="str">
            <v>铁矿石</v>
          </cell>
          <cell r="C23">
            <v>735</v>
          </cell>
          <cell r="D23">
            <v>676</v>
          </cell>
        </row>
        <row r="24">
          <cell r="A24" t="str">
            <v>玉米</v>
          </cell>
          <cell r="B24" t="str">
            <v>黄玉米</v>
          </cell>
          <cell r="C24">
            <v>2345</v>
          </cell>
          <cell r="D24">
            <v>2448</v>
          </cell>
        </row>
        <row r="25">
          <cell r="A25" t="str">
            <v>聚乙烯</v>
          </cell>
          <cell r="B25" t="str">
            <v>线型低密度聚乙烯</v>
          </cell>
          <cell r="C25">
            <v>0</v>
          </cell>
          <cell r="D25">
            <v>9125</v>
          </cell>
        </row>
        <row r="26">
          <cell r="A26" t="str">
            <v>聚氯乙烯</v>
          </cell>
          <cell r="B26" t="str">
            <v>聚氯乙烯</v>
          </cell>
          <cell r="C26">
            <v>5022</v>
          </cell>
          <cell r="D26">
            <v>10160</v>
          </cell>
        </row>
        <row r="27">
          <cell r="A27" t="str">
            <v>聚丙烯</v>
          </cell>
          <cell r="B27" t="str">
            <v>聚丙烯</v>
          </cell>
          <cell r="C27">
            <v>7167</v>
          </cell>
          <cell r="D27">
            <v>9189</v>
          </cell>
        </row>
        <row r="28">
          <cell r="A28" t="str">
            <v>玉米淀粉</v>
          </cell>
          <cell r="B28" t="str">
            <v>玉米淀粉</v>
          </cell>
          <cell r="C28">
            <v>0</v>
          </cell>
          <cell r="D28">
            <v>0</v>
          </cell>
        </row>
        <row r="29">
          <cell r="A29" t="str">
            <v>乙二醇</v>
          </cell>
          <cell r="B29" t="str">
            <v>乙二醇</v>
          </cell>
          <cell r="C29">
            <v>4475</v>
          </cell>
          <cell r="D29">
            <v>5479</v>
          </cell>
        </row>
        <row r="30">
          <cell r="A30" t="str">
            <v>液化石油气</v>
          </cell>
          <cell r="B30" t="str">
            <v>液化石油气</v>
          </cell>
          <cell r="C30">
            <v>0</v>
          </cell>
          <cell r="D30">
            <v>0</v>
          </cell>
        </row>
        <row r="31">
          <cell r="A31" t="str">
            <v>纯碱</v>
          </cell>
          <cell r="B31" t="str">
            <v>纯碱</v>
          </cell>
          <cell r="C31">
            <v>0</v>
          </cell>
          <cell r="D31">
            <v>0</v>
          </cell>
        </row>
        <row r="32">
          <cell r="A32" t="str">
            <v>硅铁</v>
          </cell>
          <cell r="B32" t="str">
            <v>硅铁</v>
          </cell>
          <cell r="C32">
            <v>5652</v>
          </cell>
          <cell r="D32">
            <v>12554</v>
          </cell>
        </row>
        <row r="33">
          <cell r="A33" t="str">
            <v>锰硅</v>
          </cell>
          <cell r="B33" t="str">
            <v>锰硅</v>
          </cell>
          <cell r="C33">
            <v>5868</v>
          </cell>
          <cell r="D33">
            <v>10180</v>
          </cell>
        </row>
        <row r="34">
          <cell r="A34" t="str">
            <v>苯乙烯</v>
          </cell>
          <cell r="B34" t="str">
            <v>苯乙烯</v>
          </cell>
          <cell r="C34">
            <v>7771</v>
          </cell>
          <cell r="D34">
            <v>9676</v>
          </cell>
        </row>
        <row r="35">
          <cell r="A35" t="str">
            <v>尿素</v>
          </cell>
          <cell r="B35" t="str">
            <v>尿素</v>
          </cell>
          <cell r="C35">
            <v>1894</v>
          </cell>
          <cell r="D35">
            <v>2660</v>
          </cell>
        </row>
        <row r="36">
          <cell r="A36" t="str">
            <v>白砂糖</v>
          </cell>
          <cell r="B36" t="str">
            <v>白砂糖</v>
          </cell>
          <cell r="C36">
            <v>5883</v>
          </cell>
          <cell r="D36">
            <v>5868</v>
          </cell>
        </row>
        <row r="37">
          <cell r="A37" t="str">
            <v>一号棉花</v>
          </cell>
          <cell r="B37" t="str">
            <v>一号棉花</v>
          </cell>
          <cell r="C37">
            <v>13425</v>
          </cell>
          <cell r="D37">
            <v>17545</v>
          </cell>
        </row>
        <row r="38">
          <cell r="A38" t="str">
            <v>pta</v>
          </cell>
          <cell r="B38" t="str">
            <v>精对苯二甲酸</v>
          </cell>
          <cell r="C38">
            <v>4824</v>
          </cell>
          <cell r="D38">
            <v>4996</v>
          </cell>
        </row>
        <row r="39">
          <cell r="A39" t="str">
            <v>甲醇</v>
          </cell>
          <cell r="B39" t="str">
            <v>甲醇</v>
          </cell>
          <cell r="C39">
            <v>2336</v>
          </cell>
          <cell r="D39">
            <v>3165</v>
          </cell>
        </row>
        <row r="40">
          <cell r="A40" t="str">
            <v>菜粕</v>
          </cell>
          <cell r="B40" t="str">
            <v>菜籽粕</v>
          </cell>
          <cell r="C40">
            <v>2515</v>
          </cell>
          <cell r="D40">
            <v>0</v>
          </cell>
        </row>
        <row r="41">
          <cell r="A41" t="str">
            <v>菜籽油</v>
          </cell>
          <cell r="B41" t="str">
            <v>菜籽油</v>
          </cell>
          <cell r="C41">
            <v>9352</v>
          </cell>
          <cell r="D41">
            <v>10961</v>
          </cell>
        </row>
        <row r="42">
          <cell r="A42" t="str">
            <v>玻璃</v>
          </cell>
          <cell r="B42" t="str">
            <v>玻璃</v>
          </cell>
          <cell r="C42">
            <v>0</v>
          </cell>
          <cell r="D42">
            <v>0</v>
          </cell>
        </row>
        <row r="43">
          <cell r="A43" t="str">
            <v>动力煤</v>
          </cell>
          <cell r="B43" t="str">
            <v>动力煤</v>
          </cell>
          <cell r="C43">
            <v>900</v>
          </cell>
          <cell r="D43">
            <v>1063.6</v>
          </cell>
        </row>
        <row r="44">
          <cell r="A44" t="str">
            <v>棉纱</v>
          </cell>
          <cell r="B44" t="str">
            <v>棉纱</v>
          </cell>
          <cell r="C44">
            <v>19750</v>
          </cell>
          <cell r="D44">
            <v>25015</v>
          </cell>
        </row>
        <row r="45">
          <cell r="A45" t="str">
            <v>短纤</v>
          </cell>
          <cell r="B45" t="str">
            <v>短纤</v>
          </cell>
          <cell r="C45">
            <v>6608</v>
          </cell>
          <cell r="D45">
            <v>7100</v>
          </cell>
        </row>
        <row r="46">
          <cell r="A46" t="str">
            <v>鲜苹果</v>
          </cell>
          <cell r="B46" t="str">
            <v>鲜苹果</v>
          </cell>
          <cell r="C46">
            <v>0</v>
          </cell>
          <cell r="D46">
            <v>7101</v>
          </cell>
        </row>
        <row r="47">
          <cell r="A47" t="str">
            <v>花生仁</v>
          </cell>
          <cell r="B47" t="str">
            <v>花生仁</v>
          </cell>
          <cell r="C47">
            <v>0</v>
          </cell>
          <cell r="D47">
            <v>7102</v>
          </cell>
        </row>
        <row r="48">
          <cell r="A48" t="str">
            <v>原油</v>
          </cell>
          <cell r="B48" t="str">
            <v>原油</v>
          </cell>
          <cell r="C48">
            <v>471.7</v>
          </cell>
          <cell r="D48">
            <v>0</v>
          </cell>
        </row>
        <row r="49">
          <cell r="A49" t="str">
            <v>20号胶</v>
          </cell>
          <cell r="B49" t="str">
            <v>20号胶</v>
          </cell>
          <cell r="C49">
            <v>12895</v>
          </cell>
          <cell r="D49">
            <v>11135</v>
          </cell>
        </row>
        <row r="50">
          <cell r="A50" t="str">
            <v>豆一</v>
          </cell>
          <cell r="B50" t="str">
            <v>黄大豆1号</v>
          </cell>
          <cell r="C50">
            <v>0</v>
          </cell>
        </row>
        <row r="51">
          <cell r="A51" t="str">
            <v>PTA期权</v>
          </cell>
          <cell r="B51" t="str">
            <v>PTA看涨期权</v>
          </cell>
          <cell r="C51">
            <v>212</v>
          </cell>
        </row>
        <row r="52">
          <cell r="A52" t="str">
            <v>棉花期权</v>
          </cell>
          <cell r="B52" t="str">
            <v>一号棉花</v>
          </cell>
          <cell r="C52">
            <v>13425</v>
          </cell>
        </row>
        <row r="53">
          <cell r="A53" t="str">
            <v>TSI</v>
          </cell>
          <cell r="B53" t="str">
            <v>TSI</v>
          </cell>
          <cell r="C53">
            <v>119</v>
          </cell>
          <cell r="D53">
            <v>121.83</v>
          </cell>
        </row>
        <row r="54">
          <cell r="A54" t="str">
            <v>油品</v>
          </cell>
          <cell r="B54" t="str">
            <v>原油</v>
          </cell>
          <cell r="C54">
            <v>471.7</v>
          </cell>
        </row>
        <row r="55">
          <cell r="A55" t="str">
            <v>切片</v>
          </cell>
          <cell r="B55" t="str">
            <v>切片</v>
          </cell>
          <cell r="C55">
            <v>6400</v>
          </cell>
          <cell r="D55">
            <v>6531</v>
          </cell>
        </row>
        <row r="56">
          <cell r="A56" t="str">
            <v>瓶片</v>
          </cell>
          <cell r="B56" t="str">
            <v>瓶片</v>
          </cell>
          <cell r="C56">
            <v>6974</v>
          </cell>
          <cell r="D56">
            <v>7400</v>
          </cell>
        </row>
        <row r="57">
          <cell r="A57" t="str">
            <v>碳排放-境内</v>
          </cell>
          <cell r="B57" t="str">
            <v>GDEA</v>
          </cell>
          <cell r="C57">
            <v>60</v>
          </cell>
        </row>
        <row r="58">
          <cell r="A58" t="str">
            <v>碳排放-境外</v>
          </cell>
          <cell r="B58" t="str">
            <v>欧盟碳排放权</v>
          </cell>
          <cell r="C58">
            <v>45</v>
          </cell>
        </row>
        <row r="59">
          <cell r="A59" t="str">
            <v>PX</v>
          </cell>
          <cell r="B59" t="str">
            <v>对二甲苯</v>
          </cell>
          <cell r="C59">
            <v>0</v>
          </cell>
          <cell r="D59">
            <v>937</v>
          </cell>
        </row>
        <row r="60">
          <cell r="A60" t="str">
            <v>燃料油（汽油）</v>
          </cell>
          <cell r="B60" t="str">
            <v>燃料油（汽油）</v>
          </cell>
        </row>
        <row r="61">
          <cell r="A61" t="str">
            <v>长丝</v>
          </cell>
          <cell r="B61" t="str">
            <v>长丝</v>
          </cell>
          <cell r="C61">
            <v>8480</v>
          </cell>
          <cell r="D61">
            <v>7850</v>
          </cell>
        </row>
        <row r="62">
          <cell r="A62" t="str">
            <v>CBOT大豆</v>
          </cell>
          <cell r="B62" t="str">
            <v>CBOT大豆</v>
          </cell>
          <cell r="C62">
            <v>16.862</v>
          </cell>
          <cell r="D62">
            <v>12.497</v>
          </cell>
        </row>
        <row r="63">
          <cell r="A63" t="str">
            <v>石脑油</v>
          </cell>
          <cell r="B63" t="str">
            <v>石脑油</v>
          </cell>
          <cell r="C63">
            <v>628</v>
          </cell>
        </row>
        <row r="64">
          <cell r="A64" t="str">
            <v>MEG(美）</v>
          </cell>
          <cell r="B64" t="str">
            <v>MEG(美）</v>
          </cell>
          <cell r="C64">
            <v>0</v>
          </cell>
          <cell r="D64">
            <v>0</v>
          </cell>
        </row>
        <row r="65">
          <cell r="A65" t="str">
            <v>纯碱</v>
          </cell>
          <cell r="B65" t="str">
            <v>纯碱</v>
          </cell>
          <cell r="C65">
            <v>2476</v>
          </cell>
        </row>
        <row r="66">
          <cell r="A66" t="str">
            <v>丙烷</v>
          </cell>
          <cell r="B66" t="str">
            <v>丙烷</v>
          </cell>
          <cell r="C66">
            <v>4193</v>
          </cell>
        </row>
        <row r="67">
          <cell r="A67" t="str">
            <v>动力煤</v>
          </cell>
          <cell r="B67" t="str">
            <v>动力煤</v>
          </cell>
          <cell r="C67">
            <v>624</v>
          </cell>
        </row>
        <row r="68">
          <cell r="A68" t="str">
            <v>花生仁</v>
          </cell>
          <cell r="B68" t="str">
            <v>花生仁</v>
          </cell>
        </row>
        <row r="69">
          <cell r="A69" t="str">
            <v>工业硅</v>
          </cell>
          <cell r="B69" t="str">
            <v>工业硅</v>
          </cell>
          <cell r="C69">
            <v>8540</v>
          </cell>
        </row>
        <row r="70">
          <cell r="A70" t="str">
            <v>ffa</v>
          </cell>
          <cell r="B70" t="str">
            <v>FFA</v>
          </cell>
          <cell r="C70">
            <v>62.5</v>
          </cell>
        </row>
        <row r="71">
          <cell r="A71" t="str">
            <v>乙二醇-期权</v>
          </cell>
          <cell r="B71" t="str">
            <v>乙二醇</v>
          </cell>
          <cell r="C71">
            <v>4475</v>
          </cell>
        </row>
        <row r="72">
          <cell r="A72" t="str">
            <v>甲醇期权</v>
          </cell>
          <cell r="B72" t="str">
            <v>甲醇</v>
          </cell>
          <cell r="C72">
            <v>2336</v>
          </cell>
        </row>
        <row r="73">
          <cell r="A73" t="str">
            <v>PTA-期权</v>
          </cell>
          <cell r="B73" t="str">
            <v>精对苯二甲酸</v>
          </cell>
          <cell r="C73">
            <v>4824</v>
          </cell>
        </row>
        <row r="74">
          <cell r="A74" t="str">
            <v>苯乙烯-期权</v>
          </cell>
          <cell r="B74" t="str">
            <v>苯乙烯</v>
          </cell>
          <cell r="C74">
            <v>7771</v>
          </cell>
        </row>
        <row r="75">
          <cell r="A75" t="str">
            <v>工业硅-期权</v>
          </cell>
          <cell r="B75" t="str">
            <v>工业硅</v>
          </cell>
          <cell r="C75">
            <v>8540</v>
          </cell>
        </row>
        <row r="76">
          <cell r="A76" t="str">
            <v>苯乙烯-期权</v>
          </cell>
          <cell r="B76" t="str">
            <v>苯乙烯</v>
          </cell>
          <cell r="C76">
            <v>7771</v>
          </cell>
        </row>
        <row r="77">
          <cell r="A77" t="str">
            <v>氧化铝</v>
          </cell>
          <cell r="B77" t="str">
            <v>氧化铝</v>
          </cell>
          <cell r="C77">
            <v>3042</v>
          </cell>
        </row>
        <row r="78">
          <cell r="A78" t="str">
            <v>碳酸锂</v>
          </cell>
          <cell r="B78" t="str">
            <v>碳酸锂</v>
          </cell>
          <cell r="C78">
            <v>64500</v>
          </cell>
        </row>
        <row r="79">
          <cell r="A79" t="str">
            <v>PX</v>
          </cell>
          <cell r="B79" t="str">
            <v>对二甲苯</v>
          </cell>
          <cell r="C79">
            <v>0</v>
          </cell>
        </row>
        <row r="80">
          <cell r="A80" t="str">
            <v>沥青-期权</v>
          </cell>
          <cell r="B80" t="str">
            <v>石油沥青</v>
          </cell>
          <cell r="C80">
            <v>3414</v>
          </cell>
        </row>
        <row r="81">
          <cell r="A81" t="str">
            <v>烧碱</v>
          </cell>
          <cell r="B81" t="str">
            <v>烧碱</v>
          </cell>
          <cell r="C81">
            <v>2549</v>
          </cell>
        </row>
        <row r="82">
          <cell r="A82" t="str">
            <v>玉米-期权</v>
          </cell>
          <cell r="B82" t="str">
            <v>黄玉米</v>
          </cell>
          <cell r="C82">
            <v>2345</v>
          </cell>
        </row>
        <row r="83">
          <cell r="A83" t="str">
            <v>聚氯乙烯-期权</v>
          </cell>
          <cell r="B83" t="str">
            <v>聚氯乙烯</v>
          </cell>
          <cell r="C83">
            <v>5022</v>
          </cell>
        </row>
        <row r="84">
          <cell r="A84" t="str">
            <v>短纤-期权</v>
          </cell>
          <cell r="B84" t="str">
            <v>短纤</v>
          </cell>
          <cell r="C84">
            <v>6608</v>
          </cell>
        </row>
        <row r="85">
          <cell r="A85" t="str">
            <v>螺纹钢期权</v>
          </cell>
          <cell r="B85" t="str">
            <v>螺纹钢</v>
          </cell>
          <cell r="C85">
            <v>3118</v>
          </cell>
        </row>
        <row r="86">
          <cell r="A86" t="str">
            <v>热轧卷板期权</v>
          </cell>
          <cell r="B86" t="str">
            <v>热轧卷板</v>
          </cell>
          <cell r="C86">
            <v>3257</v>
          </cell>
        </row>
        <row r="87">
          <cell r="A87" t="str">
            <v>菜籽粕-期权</v>
          </cell>
          <cell r="B87" t="str">
            <v>菜籽粕</v>
          </cell>
          <cell r="C87">
            <v>2515</v>
          </cell>
        </row>
        <row r="88">
          <cell r="A88" t="str">
            <v>菜籽粕</v>
          </cell>
          <cell r="B88" t="str">
            <v>菜籽粕</v>
          </cell>
          <cell r="C88">
            <v>2515</v>
          </cell>
        </row>
        <row r="89">
          <cell r="A89" t="str">
            <v>铁矿石期权</v>
          </cell>
          <cell r="B89" t="str">
            <v>铁矿石</v>
          </cell>
          <cell r="C89">
            <v>735</v>
          </cell>
        </row>
        <row r="90">
          <cell r="A90" t="str">
            <v>冶金焦炭</v>
          </cell>
          <cell r="B90" t="str">
            <v>冶金焦炭</v>
          </cell>
          <cell r="C90">
            <v>0</v>
          </cell>
        </row>
        <row r="91">
          <cell r="A91" t="str">
            <v>石油沥青</v>
          </cell>
          <cell r="B91" t="str">
            <v>石油沥青</v>
          </cell>
          <cell r="C91">
            <v>3414</v>
          </cell>
        </row>
        <row r="92">
          <cell r="A92" t="str">
            <v>甲醇-期权</v>
          </cell>
          <cell r="B92" t="str">
            <v>甲醇</v>
          </cell>
          <cell r="C92">
            <v>2336</v>
          </cell>
        </row>
        <row r="93">
          <cell r="A93" t="str">
            <v>聚丙烯-期权</v>
          </cell>
          <cell r="B93" t="str">
            <v>聚丙烯</v>
          </cell>
          <cell r="C93">
            <v>7167</v>
          </cell>
        </row>
        <row r="94">
          <cell r="A94" t="str">
            <v>美棉</v>
          </cell>
          <cell r="B94" t="str">
            <v>一号棉花</v>
          </cell>
          <cell r="C94">
            <v>13425</v>
          </cell>
        </row>
        <row r="95">
          <cell r="A95" t="str">
            <v>切片-跨品种套保</v>
          </cell>
          <cell r="B95" t="str">
            <v>切片</v>
          </cell>
          <cell r="C95">
            <v>6400</v>
          </cell>
        </row>
        <row r="96">
          <cell r="A96" t="str">
            <v>铜-LME</v>
          </cell>
          <cell r="B96" t="str">
            <v>铜</v>
          </cell>
          <cell r="C96">
            <v>78390</v>
          </cell>
        </row>
        <row r="97">
          <cell r="A97" t="str">
            <v>短纤-加工费</v>
          </cell>
          <cell r="B97" t="str">
            <v>短纤</v>
          </cell>
          <cell r="C97">
            <v>6608</v>
          </cell>
        </row>
        <row r="98">
          <cell r="A98" t="str">
            <v>瓶片-加工费</v>
          </cell>
          <cell r="B98" t="str">
            <v>瓶片</v>
          </cell>
          <cell r="C98">
            <v>6154</v>
          </cell>
        </row>
        <row r="99">
          <cell r="A99" t="str">
            <v>棉纱-跨品种套保</v>
          </cell>
          <cell r="B99" t="str">
            <v>一号棉花</v>
          </cell>
          <cell r="C99">
            <v>13425</v>
          </cell>
        </row>
        <row r="100">
          <cell r="A100" t="str">
            <v>多晶硅</v>
          </cell>
          <cell r="B100" t="str">
            <v>多晶硅</v>
          </cell>
          <cell r="C100">
            <v>38090</v>
          </cell>
        </row>
      </sheetData>
      <sheetData sheetId="9"/>
      <sheetData sheetId="10"/>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美元科目余额表"/>
      <sheetName val="202412开票汇总"/>
      <sheetName val="预收单明细"/>
      <sheetName val="Sheet3"/>
      <sheetName val="欧元科目余额表"/>
      <sheetName val="数透表"/>
      <sheetName val="应收账款跟进表-新模版"/>
      <sheetName val="客户信用期限统计表"/>
      <sheetName val="应收人民币"/>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回款反馈"/>
      <sheetName val="Sheet2"/>
      <sheetName val="Sheet3"/>
    </sheetNames>
    <sheetDataSet>
      <sheetData sheetId="0" refreshError="1">
        <row r="2">
          <cell r="H2" t="str">
            <v>应收总额</v>
          </cell>
          <cell r="I2">
            <v>144682247.622276</v>
          </cell>
        </row>
        <row r="2">
          <cell r="K2" t="str">
            <v>逾期总额</v>
          </cell>
          <cell r="L2">
            <v>140577662.92937</v>
          </cell>
        </row>
        <row r="5">
          <cell r="D5" t="str">
            <v>合同号/订单号</v>
          </cell>
          <cell r="E5" t="str">
            <v>币种</v>
          </cell>
          <cell r="F5" t="str">
            <v>当期汇率</v>
          </cell>
          <cell r="G5" t="str">
            <v>发货金额</v>
          </cell>
          <cell r="H5" t="str">
            <v>银行收款
actual receive amount</v>
          </cell>
          <cell r="I5" t="str">
            <v>应收款金额（原币）</v>
          </cell>
          <cell r="J5" t="str">
            <v>应收款金额（人民币）</v>
          </cell>
          <cell r="K5" t="str">
            <v>结算条款（账期）</v>
          </cell>
          <cell r="L5" t="str">
            <v>发货日期
shipment date</v>
          </cell>
          <cell r="M5" t="str">
            <v>应回款日</v>
          </cell>
          <cell r="N5" t="str">
            <v>是否逾期</v>
          </cell>
          <cell r="O5" t="str">
            <v>逾期账龄(天）</v>
          </cell>
          <cell r="P5" t="str">
            <v>逾期金额(原币）</v>
          </cell>
          <cell r="Q5" t="str">
            <v>逾期金额(人民币）</v>
          </cell>
          <cell r="R5" t="str">
            <v>业务部门</v>
          </cell>
          <cell r="S5" t="str">
            <v>业务经办人</v>
          </cell>
          <cell r="T5" t="str">
            <v>业务反馈（何时回款，本月是否回款，金额多少）</v>
          </cell>
        </row>
        <row r="6">
          <cell r="D6" t="str">
            <v>历史订单 PL18-012-2</v>
          </cell>
          <cell r="E6" t="str">
            <v>EUR</v>
          </cell>
          <cell r="F6">
            <v>7.6546</v>
          </cell>
          <cell r="G6">
            <v>124752.91</v>
          </cell>
        </row>
        <row r="6">
          <cell r="I6">
            <v>124752.91</v>
          </cell>
          <cell r="J6">
            <v>954933.624886</v>
          </cell>
          <cell r="K6">
            <v>60</v>
          </cell>
          <cell r="L6">
            <v>43523</v>
          </cell>
          <cell r="M6">
            <v>43583</v>
          </cell>
          <cell r="N6" t="str">
            <v>是</v>
          </cell>
          <cell r="O6">
            <v>2077</v>
          </cell>
          <cell r="P6">
            <v>124752.91</v>
          </cell>
          <cell r="Q6">
            <v>954933.624886</v>
          </cell>
          <cell r="R6" t="str">
            <v>国际业务部</v>
          </cell>
          <cell r="S6">
            <v>0</v>
          </cell>
          <cell r="T6" t="str">
            <v>历史订单</v>
          </cell>
        </row>
        <row r="7">
          <cell r="D7" t="str">
            <v>PLU23-001</v>
          </cell>
          <cell r="E7" t="str">
            <v>EUR</v>
          </cell>
          <cell r="F7">
            <v>7.6546</v>
          </cell>
          <cell r="G7">
            <v>521956</v>
          </cell>
          <cell r="H7">
            <v>0.8</v>
          </cell>
          <cell r="I7">
            <v>521955.2</v>
          </cell>
          <cell r="J7">
            <v>3995358.27392</v>
          </cell>
          <cell r="K7">
            <v>0</v>
          </cell>
          <cell r="L7">
            <v>44956</v>
          </cell>
          <cell r="M7">
            <v>44956</v>
          </cell>
          <cell r="N7" t="str">
            <v>是</v>
          </cell>
          <cell r="O7">
            <v>704</v>
          </cell>
          <cell r="P7">
            <v>521955.2</v>
          </cell>
          <cell r="Q7">
            <v>3995358.27392</v>
          </cell>
          <cell r="R7" t="str">
            <v>国际业务部</v>
          </cell>
          <cell r="S7" t="str">
            <v>李艳侠</v>
          </cell>
          <cell r="T7" t="str">
            <v>等香港账户钱多一些在付</v>
          </cell>
        </row>
        <row r="8">
          <cell r="D8" t="str">
            <v>PLU23-002</v>
          </cell>
          <cell r="E8" t="str">
            <v>EUR</v>
          </cell>
          <cell r="F8">
            <v>7.6546</v>
          </cell>
          <cell r="G8">
            <v>397804</v>
          </cell>
          <cell r="H8">
            <v>450000</v>
          </cell>
          <cell r="I8">
            <v>-52196</v>
          </cell>
          <cell r="J8">
            <v>-399539.5016</v>
          </cell>
          <cell r="K8">
            <v>0</v>
          </cell>
          <cell r="L8">
            <v>44985</v>
          </cell>
          <cell r="M8">
            <v>44985</v>
          </cell>
          <cell r="N8" t="str">
            <v>否</v>
          </cell>
        </row>
        <row r="8">
          <cell r="P8">
            <v>0</v>
          </cell>
          <cell r="Q8">
            <v>0</v>
          </cell>
          <cell r="R8" t="str">
            <v>国际业务部</v>
          </cell>
          <cell r="S8" t="str">
            <v>李艳侠</v>
          </cell>
        </row>
        <row r="9">
          <cell r="D9" t="str">
            <v>PLU23-003</v>
          </cell>
          <cell r="E9" t="str">
            <v>EUR</v>
          </cell>
          <cell r="F9">
            <v>7.6546</v>
          </cell>
          <cell r="G9">
            <v>374856</v>
          </cell>
          <cell r="H9">
            <v>450000</v>
          </cell>
          <cell r="I9">
            <v>-75144</v>
          </cell>
          <cell r="J9">
            <v>-575197.2624</v>
          </cell>
          <cell r="K9">
            <v>0</v>
          </cell>
          <cell r="L9">
            <v>45015</v>
          </cell>
          <cell r="M9">
            <v>45015</v>
          </cell>
          <cell r="N9" t="str">
            <v>否</v>
          </cell>
        </row>
        <row r="9">
          <cell r="P9">
            <v>0</v>
          </cell>
          <cell r="Q9">
            <v>0</v>
          </cell>
          <cell r="R9" t="str">
            <v>国际业务部</v>
          </cell>
          <cell r="S9" t="str">
            <v>李艳侠</v>
          </cell>
        </row>
        <row r="10">
          <cell r="D10" t="str">
            <v>PLU23-005</v>
          </cell>
          <cell r="E10" t="str">
            <v>EUR</v>
          </cell>
          <cell r="F10">
            <v>7.6546</v>
          </cell>
          <cell r="G10">
            <v>246120</v>
          </cell>
          <cell r="H10">
            <v>450000</v>
          </cell>
          <cell r="I10">
            <v>-203880</v>
          </cell>
          <cell r="J10">
            <v>-1560619.848</v>
          </cell>
          <cell r="K10">
            <v>0</v>
          </cell>
          <cell r="L10">
            <v>45046</v>
          </cell>
          <cell r="M10">
            <v>45046</v>
          </cell>
          <cell r="N10" t="str">
            <v>否</v>
          </cell>
        </row>
        <row r="10">
          <cell r="P10">
            <v>0</v>
          </cell>
          <cell r="Q10">
            <v>0</v>
          </cell>
          <cell r="R10" t="str">
            <v>国际业务部</v>
          </cell>
          <cell r="S10" t="str">
            <v>李艳侠</v>
          </cell>
        </row>
        <row r="11">
          <cell r="D11" t="str">
            <v>PLU23-004</v>
          </cell>
          <cell r="E11" t="str">
            <v>EUR</v>
          </cell>
          <cell r="F11">
            <v>7.6546</v>
          </cell>
          <cell r="G11">
            <v>254564</v>
          </cell>
          <cell r="H11">
            <v>445300</v>
          </cell>
          <cell r="I11">
            <v>-190736</v>
          </cell>
          <cell r="J11">
            <v>-1460007.7856</v>
          </cell>
          <cell r="K11">
            <v>0</v>
          </cell>
          <cell r="L11">
            <v>45046</v>
          </cell>
          <cell r="M11">
            <v>45046</v>
          </cell>
          <cell r="N11" t="str">
            <v>否</v>
          </cell>
        </row>
        <row r="11">
          <cell r="P11">
            <v>0</v>
          </cell>
          <cell r="Q11">
            <v>0</v>
          </cell>
          <cell r="R11" t="str">
            <v>国际业务部</v>
          </cell>
          <cell r="S11" t="str">
            <v>李艳侠</v>
          </cell>
        </row>
        <row r="12">
          <cell r="D12" t="str">
            <v>PLU23-010</v>
          </cell>
          <cell r="E12" t="str">
            <v>EUR</v>
          </cell>
          <cell r="F12">
            <v>7.6546</v>
          </cell>
          <cell r="G12">
            <v>278886</v>
          </cell>
        </row>
        <row r="12">
          <cell r="I12">
            <v>278886</v>
          </cell>
          <cell r="J12">
            <v>2134760.7756</v>
          </cell>
          <cell r="K12">
            <v>0</v>
          </cell>
          <cell r="L12">
            <v>45229</v>
          </cell>
          <cell r="M12">
            <v>45229</v>
          </cell>
          <cell r="N12" t="str">
            <v>是</v>
          </cell>
          <cell r="O12">
            <v>431</v>
          </cell>
          <cell r="P12">
            <v>278886</v>
          </cell>
          <cell r="Q12">
            <v>2134760.7756</v>
          </cell>
          <cell r="R12" t="str">
            <v>国际业务部</v>
          </cell>
          <cell r="S12" t="str">
            <v>李艳侠</v>
          </cell>
          <cell r="T12" t="str">
            <v>等香港账户钱多一些在付</v>
          </cell>
        </row>
        <row r="13">
          <cell r="D13" t="str">
            <v>PLU23-011</v>
          </cell>
          <cell r="E13" t="str">
            <v>EUR</v>
          </cell>
          <cell r="F13">
            <v>7.6546</v>
          </cell>
          <cell r="G13">
            <v>224208</v>
          </cell>
        </row>
        <row r="13">
          <cell r="I13">
            <v>224208</v>
          </cell>
          <cell r="J13">
            <v>1716222.5568</v>
          </cell>
          <cell r="K13">
            <v>0</v>
          </cell>
          <cell r="L13">
            <v>45260</v>
          </cell>
          <cell r="M13">
            <v>45260</v>
          </cell>
          <cell r="N13" t="str">
            <v>是</v>
          </cell>
          <cell r="O13">
            <v>400</v>
          </cell>
          <cell r="P13">
            <v>224208</v>
          </cell>
          <cell r="Q13">
            <v>1716222.5568</v>
          </cell>
          <cell r="R13" t="str">
            <v>国际业务部</v>
          </cell>
          <cell r="S13" t="str">
            <v>李艳侠</v>
          </cell>
          <cell r="T13" t="str">
            <v>等香港账户钱多一些在付</v>
          </cell>
        </row>
        <row r="14">
          <cell r="D14" t="str">
            <v>PLU23-012</v>
          </cell>
          <cell r="E14" t="str">
            <v>EUR</v>
          </cell>
          <cell r="F14">
            <v>7.6546</v>
          </cell>
          <cell r="G14">
            <v>169910</v>
          </cell>
        </row>
        <row r="14">
          <cell r="I14">
            <v>169910</v>
          </cell>
          <cell r="J14">
            <v>1300593.086</v>
          </cell>
          <cell r="K14">
            <v>0</v>
          </cell>
          <cell r="L14">
            <v>45290</v>
          </cell>
          <cell r="M14">
            <v>45290</v>
          </cell>
          <cell r="N14" t="str">
            <v>是</v>
          </cell>
          <cell r="O14">
            <v>370</v>
          </cell>
          <cell r="P14">
            <v>169910</v>
          </cell>
          <cell r="Q14">
            <v>1300593.086</v>
          </cell>
          <cell r="R14" t="str">
            <v>国际业务部</v>
          </cell>
          <cell r="S14" t="str">
            <v>李艳侠</v>
          </cell>
          <cell r="T14" t="str">
            <v>等香港账户钱多一些在付</v>
          </cell>
        </row>
        <row r="15">
          <cell r="D15" t="str">
            <v>PHK24-001</v>
          </cell>
          <cell r="E15" t="str">
            <v>EUR</v>
          </cell>
          <cell r="F15">
            <v>7.6546</v>
          </cell>
          <cell r="G15">
            <v>221130</v>
          </cell>
        </row>
        <row r="15">
          <cell r="I15">
            <v>221130</v>
          </cell>
          <cell r="J15">
            <v>1692661.698</v>
          </cell>
          <cell r="K15">
            <v>0</v>
          </cell>
          <cell r="L15">
            <v>45318</v>
          </cell>
          <cell r="M15">
            <v>45318</v>
          </cell>
          <cell r="N15" t="str">
            <v>是</v>
          </cell>
          <cell r="O15">
            <v>342</v>
          </cell>
          <cell r="P15">
            <v>221130</v>
          </cell>
          <cell r="Q15">
            <v>1692661.698</v>
          </cell>
          <cell r="R15" t="str">
            <v>国际业务部</v>
          </cell>
          <cell r="S15" t="str">
            <v>李艳侠</v>
          </cell>
          <cell r="T15" t="str">
            <v>等香港账户钱多一些在付</v>
          </cell>
        </row>
        <row r="16">
          <cell r="D16" t="str">
            <v>PHK24-002</v>
          </cell>
          <cell r="E16" t="str">
            <v>EUR</v>
          </cell>
          <cell r="F16">
            <v>7.6546</v>
          </cell>
          <cell r="G16">
            <v>196680</v>
          </cell>
        </row>
        <row r="16">
          <cell r="I16">
            <v>196680</v>
          </cell>
          <cell r="J16">
            <v>1505506.728</v>
          </cell>
          <cell r="K16">
            <v>0</v>
          </cell>
          <cell r="L16">
            <v>45318</v>
          </cell>
          <cell r="M16">
            <v>45318</v>
          </cell>
          <cell r="N16" t="str">
            <v>是</v>
          </cell>
          <cell r="O16">
            <v>342</v>
          </cell>
          <cell r="P16">
            <v>196680</v>
          </cell>
          <cell r="Q16">
            <v>1505506.728</v>
          </cell>
          <cell r="R16" t="str">
            <v>国际业务部</v>
          </cell>
          <cell r="S16" t="str">
            <v>李艳侠</v>
          </cell>
          <cell r="T16" t="str">
            <v>等香港账户钱多一些在付</v>
          </cell>
        </row>
        <row r="17">
          <cell r="D17" t="str">
            <v>PHK24-003</v>
          </cell>
          <cell r="E17" t="str">
            <v>EUR</v>
          </cell>
          <cell r="F17">
            <v>7.6546</v>
          </cell>
          <cell r="G17">
            <v>238160</v>
          </cell>
        </row>
        <row r="17">
          <cell r="I17">
            <v>238160</v>
          </cell>
          <cell r="J17">
            <v>1823019.536</v>
          </cell>
          <cell r="K17">
            <v>0</v>
          </cell>
          <cell r="L17">
            <v>45382</v>
          </cell>
          <cell r="M17">
            <v>45382</v>
          </cell>
          <cell r="N17" t="str">
            <v>是</v>
          </cell>
          <cell r="O17">
            <v>278</v>
          </cell>
          <cell r="P17">
            <v>238160</v>
          </cell>
          <cell r="Q17">
            <v>1823019.536</v>
          </cell>
          <cell r="R17" t="str">
            <v>国际业务部</v>
          </cell>
          <cell r="S17" t="str">
            <v>李艳侠</v>
          </cell>
          <cell r="T17" t="str">
            <v>等香港账户钱多一些在付</v>
          </cell>
        </row>
        <row r="18">
          <cell r="D18" t="str">
            <v>PHK24-004</v>
          </cell>
          <cell r="E18" t="str">
            <v>EUR</v>
          </cell>
          <cell r="F18">
            <v>7.6546</v>
          </cell>
          <cell r="G18">
            <v>243020</v>
          </cell>
        </row>
        <row r="18">
          <cell r="I18">
            <v>243020</v>
          </cell>
          <cell r="J18">
            <v>1860220.892</v>
          </cell>
          <cell r="K18">
            <v>0</v>
          </cell>
          <cell r="L18">
            <v>45382</v>
          </cell>
          <cell r="M18">
            <v>45382</v>
          </cell>
          <cell r="N18" t="str">
            <v>是</v>
          </cell>
          <cell r="O18">
            <v>278</v>
          </cell>
          <cell r="P18">
            <v>243020</v>
          </cell>
          <cell r="Q18">
            <v>1860220.892</v>
          </cell>
          <cell r="R18" t="str">
            <v>国际业务部</v>
          </cell>
          <cell r="S18" t="str">
            <v>李艳侠</v>
          </cell>
          <cell r="T18" t="str">
            <v>等香港账户钱多一些在付</v>
          </cell>
        </row>
        <row r="19">
          <cell r="D19" t="str">
            <v>PHK24-005</v>
          </cell>
          <cell r="E19" t="str">
            <v>EUR</v>
          </cell>
          <cell r="F19">
            <v>7.6546</v>
          </cell>
          <cell r="G19">
            <v>249612</v>
          </cell>
        </row>
        <row r="19">
          <cell r="I19">
            <v>249612</v>
          </cell>
          <cell r="J19">
            <v>1910680.0152</v>
          </cell>
          <cell r="K19">
            <v>0</v>
          </cell>
          <cell r="L19">
            <v>45412</v>
          </cell>
          <cell r="M19">
            <v>45412</v>
          </cell>
          <cell r="N19" t="str">
            <v>是</v>
          </cell>
          <cell r="O19">
            <v>248</v>
          </cell>
          <cell r="P19">
            <v>249612</v>
          </cell>
          <cell r="Q19">
            <v>1910680.0152</v>
          </cell>
          <cell r="R19" t="str">
            <v>国际业务部</v>
          </cell>
          <cell r="S19" t="str">
            <v>李艳侠</v>
          </cell>
          <cell r="T19" t="str">
            <v>等香港账户钱多一些在付</v>
          </cell>
        </row>
        <row r="20">
          <cell r="D20" t="str">
            <v>PHK24-006</v>
          </cell>
          <cell r="E20" t="str">
            <v>EUR</v>
          </cell>
          <cell r="F20">
            <v>7.6546</v>
          </cell>
          <cell r="G20">
            <v>211128</v>
          </cell>
        </row>
        <row r="20">
          <cell r="I20">
            <v>211128</v>
          </cell>
          <cell r="J20">
            <v>1616100.3888</v>
          </cell>
          <cell r="K20">
            <v>0</v>
          </cell>
          <cell r="L20">
            <v>45443</v>
          </cell>
          <cell r="M20">
            <v>45443</v>
          </cell>
          <cell r="N20" t="str">
            <v>是</v>
          </cell>
          <cell r="O20">
            <v>217</v>
          </cell>
          <cell r="P20">
            <v>211128</v>
          </cell>
          <cell r="Q20">
            <v>1616100.3888</v>
          </cell>
          <cell r="R20" t="str">
            <v>国际业务部</v>
          </cell>
          <cell r="S20" t="str">
            <v>李艳侠</v>
          </cell>
          <cell r="T20" t="str">
            <v>等香港账户钱多一些在付</v>
          </cell>
        </row>
        <row r="21">
          <cell r="D21" t="str">
            <v>PHK24-007</v>
          </cell>
          <cell r="E21" t="str">
            <v>EUR</v>
          </cell>
          <cell r="F21">
            <v>7.6546</v>
          </cell>
          <cell r="G21">
            <v>247116</v>
          </cell>
        </row>
        <row r="21">
          <cell r="I21">
            <v>247116</v>
          </cell>
          <cell r="J21">
            <v>1891574.1336</v>
          </cell>
          <cell r="K21">
            <v>0</v>
          </cell>
          <cell r="L21">
            <v>45473</v>
          </cell>
          <cell r="M21">
            <v>45473</v>
          </cell>
          <cell r="N21" t="str">
            <v>是</v>
          </cell>
          <cell r="O21">
            <v>187</v>
          </cell>
          <cell r="P21">
            <v>247116</v>
          </cell>
          <cell r="Q21">
            <v>1891574.1336</v>
          </cell>
          <cell r="R21" t="str">
            <v>国际业务部</v>
          </cell>
          <cell r="S21" t="str">
            <v>李艳侠</v>
          </cell>
          <cell r="T21" t="str">
            <v>等香港账户钱多一些在付</v>
          </cell>
        </row>
        <row r="22">
          <cell r="D22" t="str">
            <v>PMU22-048 </v>
          </cell>
          <cell r="E22" t="str">
            <v>EUR</v>
          </cell>
          <cell r="F22">
            <v>7.6546</v>
          </cell>
          <cell r="G22">
            <v>29000</v>
          </cell>
          <cell r="H22">
            <v>28493</v>
          </cell>
          <cell r="I22">
            <v>507</v>
          </cell>
          <cell r="J22">
            <v>3880.8822</v>
          </cell>
          <cell r="K22">
            <v>60</v>
          </cell>
          <cell r="L22">
            <v>44926</v>
          </cell>
          <cell r="M22">
            <v>44986</v>
          </cell>
          <cell r="N22" t="str">
            <v>是</v>
          </cell>
          <cell r="O22">
            <v>674</v>
          </cell>
          <cell r="P22">
            <v>507</v>
          </cell>
          <cell r="Q22">
            <v>3880.8822</v>
          </cell>
          <cell r="R22" t="str">
            <v>国际业务部</v>
          </cell>
          <cell r="S22" t="str">
            <v>李艳侠</v>
          </cell>
          <cell r="T22" t="str">
            <v>与多支付的抵消</v>
          </cell>
        </row>
        <row r="23">
          <cell r="D23" t="str">
            <v>PMU23-011</v>
          </cell>
          <cell r="E23" t="str">
            <v>EUR</v>
          </cell>
          <cell r="F23">
            <v>7.6546</v>
          </cell>
        </row>
        <row r="23">
          <cell r="H23">
            <v>989401</v>
          </cell>
          <cell r="I23">
            <v>-989401</v>
          </cell>
          <cell r="J23">
            <v>-7573468.8946</v>
          </cell>
          <cell r="K23">
            <v>60</v>
          </cell>
          <cell r="L23">
            <v>45230</v>
          </cell>
          <cell r="M23">
            <v>45290</v>
          </cell>
          <cell r="N23" t="str">
            <v>否</v>
          </cell>
        </row>
        <row r="23">
          <cell r="P23">
            <v>0</v>
          </cell>
          <cell r="Q23">
            <v>0</v>
          </cell>
          <cell r="R23" t="str">
            <v>国际业务部</v>
          </cell>
          <cell r="S23" t="e">
            <v>#N/A</v>
          </cell>
        </row>
        <row r="24">
          <cell r="D24" t="str">
            <v>PMU23-009</v>
          </cell>
          <cell r="E24" t="str">
            <v>EUR</v>
          </cell>
          <cell r="F24">
            <v>7.6546</v>
          </cell>
        </row>
        <row r="24">
          <cell r="H24">
            <v>57225</v>
          </cell>
          <cell r="I24">
            <v>-57225</v>
          </cell>
          <cell r="J24">
            <v>-438034.485</v>
          </cell>
          <cell r="K24">
            <v>60</v>
          </cell>
          <cell r="L24">
            <v>45199</v>
          </cell>
          <cell r="M24">
            <v>45259</v>
          </cell>
          <cell r="N24" t="str">
            <v>否</v>
          </cell>
        </row>
        <row r="24">
          <cell r="P24">
            <v>0</v>
          </cell>
          <cell r="Q24">
            <v>0</v>
          </cell>
          <cell r="R24" t="str">
            <v>国际业务部</v>
          </cell>
          <cell r="S24" t="e">
            <v>#N/A</v>
          </cell>
        </row>
        <row r="25">
          <cell r="D25" t="str">
            <v>PMU23-033</v>
          </cell>
          <cell r="E25" t="str">
            <v>EUR</v>
          </cell>
          <cell r="F25">
            <v>7.6546</v>
          </cell>
        </row>
        <row r="25">
          <cell r="H25">
            <v>583598</v>
          </cell>
          <cell r="I25">
            <v>-583598</v>
          </cell>
          <cell r="J25">
            <v>-4467209.2508</v>
          </cell>
          <cell r="K25">
            <v>60</v>
          </cell>
          <cell r="L25">
            <v>45412</v>
          </cell>
          <cell r="M25">
            <v>45472</v>
          </cell>
          <cell r="N25" t="str">
            <v>否</v>
          </cell>
        </row>
        <row r="25">
          <cell r="P25">
            <v>0</v>
          </cell>
          <cell r="Q25">
            <v>0</v>
          </cell>
          <cell r="R25" t="str">
            <v>国际业务部</v>
          </cell>
          <cell r="S25" t="e">
            <v>#N/A</v>
          </cell>
        </row>
        <row r="26">
          <cell r="D26" t="str">
            <v>PMU23-033</v>
          </cell>
          <cell r="E26" t="str">
            <v>EUR</v>
          </cell>
          <cell r="F26">
            <v>7.6546</v>
          </cell>
        </row>
        <row r="26">
          <cell r="H26">
            <v>192486</v>
          </cell>
          <cell r="I26">
            <v>-192486</v>
          </cell>
          <cell r="J26">
            <v>-1473403.3356</v>
          </cell>
          <cell r="K26">
            <v>60</v>
          </cell>
          <cell r="L26">
            <v>45442</v>
          </cell>
          <cell r="M26">
            <v>45502</v>
          </cell>
          <cell r="N26" t="str">
            <v>否</v>
          </cell>
        </row>
        <row r="26">
          <cell r="P26">
            <v>0</v>
          </cell>
          <cell r="Q26">
            <v>0</v>
          </cell>
          <cell r="R26" t="str">
            <v>国际业务部</v>
          </cell>
          <cell r="S26" t="e">
            <v>#N/A</v>
          </cell>
        </row>
        <row r="27">
          <cell r="D27" t="str">
            <v>PHK24-008</v>
          </cell>
          <cell r="E27" t="str">
            <v>EUR</v>
          </cell>
          <cell r="F27">
            <v>7.6546</v>
          </cell>
          <cell r="G27">
            <v>143978</v>
          </cell>
        </row>
        <row r="27">
          <cell r="I27">
            <v>143978</v>
          </cell>
          <cell r="J27">
            <v>1102093.9988</v>
          </cell>
          <cell r="K27">
            <v>0</v>
          </cell>
          <cell r="L27">
            <v>45504</v>
          </cell>
          <cell r="M27">
            <v>45504</v>
          </cell>
          <cell r="N27" t="str">
            <v>是</v>
          </cell>
          <cell r="O27">
            <v>156</v>
          </cell>
          <cell r="P27">
            <v>143978</v>
          </cell>
          <cell r="Q27">
            <v>1102093.9988</v>
          </cell>
          <cell r="R27" t="str">
            <v>国际业务部</v>
          </cell>
          <cell r="S27" t="str">
            <v>李艳侠</v>
          </cell>
          <cell r="T27" t="str">
            <v>等香港账户钱多一些在付</v>
          </cell>
        </row>
        <row r="28">
          <cell r="D28" t="str">
            <v>PMU24-200</v>
          </cell>
          <cell r="E28" t="str">
            <v>EUR</v>
          </cell>
          <cell r="F28">
            <v>7.6546</v>
          </cell>
        </row>
        <row r="28">
          <cell r="H28">
            <v>744200</v>
          </cell>
          <cell r="I28">
            <v>-744200</v>
          </cell>
          <cell r="J28">
            <v>-5696553.32</v>
          </cell>
          <cell r="K28">
            <v>60</v>
          </cell>
          <cell r="L28">
            <v>45504</v>
          </cell>
          <cell r="M28">
            <v>45564</v>
          </cell>
          <cell r="N28" t="str">
            <v>否</v>
          </cell>
        </row>
        <row r="28">
          <cell r="P28">
            <v>0</v>
          </cell>
          <cell r="Q28">
            <v>0</v>
          </cell>
          <cell r="R28" t="str">
            <v>国际业务部</v>
          </cell>
          <cell r="S28" t="e">
            <v>#N/A</v>
          </cell>
        </row>
        <row r="29">
          <cell r="D29" t="str">
            <v>PMU24-203</v>
          </cell>
          <cell r="E29" t="str">
            <v>EUR</v>
          </cell>
          <cell r="F29">
            <v>7.6546</v>
          </cell>
        </row>
        <row r="29">
          <cell r="H29">
            <v>399340</v>
          </cell>
          <cell r="I29">
            <v>-399340</v>
          </cell>
          <cell r="J29">
            <v>-3056787.964</v>
          </cell>
          <cell r="K29">
            <v>60</v>
          </cell>
          <cell r="L29">
            <v>45504</v>
          </cell>
          <cell r="M29">
            <v>45564</v>
          </cell>
          <cell r="N29" t="str">
            <v>否</v>
          </cell>
        </row>
        <row r="29">
          <cell r="P29">
            <v>0</v>
          </cell>
          <cell r="Q29">
            <v>0</v>
          </cell>
          <cell r="R29" t="str">
            <v>国际业务部</v>
          </cell>
          <cell r="S29" t="e">
            <v>#N/A</v>
          </cell>
        </row>
        <row r="30">
          <cell r="D30" t="str">
            <v>PMU24-096</v>
          </cell>
          <cell r="E30" t="str">
            <v>EUR</v>
          </cell>
          <cell r="F30">
            <v>7.6546</v>
          </cell>
          <cell r="G30">
            <v>1478</v>
          </cell>
          <cell r="H30">
            <v>2956</v>
          </cell>
          <cell r="I30">
            <v>-1478</v>
          </cell>
          <cell r="J30">
            <v>-11313.4988</v>
          </cell>
          <cell r="K30">
            <v>0</v>
          </cell>
          <cell r="L30">
            <v>45473</v>
          </cell>
          <cell r="M30">
            <v>45473</v>
          </cell>
          <cell r="N30" t="str">
            <v>否</v>
          </cell>
        </row>
        <row r="30">
          <cell r="P30">
            <v>0</v>
          </cell>
          <cell r="Q30">
            <v>0</v>
          </cell>
          <cell r="R30" t="str">
            <v>国际业务部</v>
          </cell>
          <cell r="S30" t="e">
            <v>#N/A</v>
          </cell>
        </row>
        <row r="31">
          <cell r="D31" t="str">
            <v>PHK24-009</v>
          </cell>
          <cell r="E31" t="str">
            <v>EUR</v>
          </cell>
          <cell r="F31">
            <v>7.6546</v>
          </cell>
          <cell r="G31">
            <v>225522</v>
          </cell>
        </row>
        <row r="31">
          <cell r="I31">
            <v>225522</v>
          </cell>
          <cell r="J31">
            <v>1726280.7012</v>
          </cell>
          <cell r="K31">
            <v>0</v>
          </cell>
          <cell r="L31">
            <v>45535</v>
          </cell>
          <cell r="M31">
            <v>45535</v>
          </cell>
          <cell r="N31" t="str">
            <v>是</v>
          </cell>
          <cell r="O31">
            <v>125</v>
          </cell>
          <cell r="P31">
            <v>225522</v>
          </cell>
          <cell r="Q31">
            <v>1726280.7012</v>
          </cell>
          <cell r="R31" t="str">
            <v>国际业务部</v>
          </cell>
          <cell r="S31" t="str">
            <v>李艳侠</v>
          </cell>
          <cell r="T31" t="str">
            <v>等香港账户钱多一些在付</v>
          </cell>
        </row>
        <row r="32">
          <cell r="D32" t="str">
            <v>PHK24-011</v>
          </cell>
          <cell r="E32" t="str">
            <v>EUR</v>
          </cell>
          <cell r="F32">
            <v>7.6546</v>
          </cell>
          <cell r="G32">
            <v>152290</v>
          </cell>
        </row>
        <row r="32">
          <cell r="I32">
            <v>152290</v>
          </cell>
          <cell r="J32">
            <v>1165719.034</v>
          </cell>
          <cell r="K32">
            <v>0</v>
          </cell>
          <cell r="L32">
            <v>45565</v>
          </cell>
          <cell r="M32">
            <v>45565</v>
          </cell>
          <cell r="N32" t="str">
            <v>是</v>
          </cell>
          <cell r="O32">
            <v>95</v>
          </cell>
          <cell r="P32">
            <v>152290</v>
          </cell>
          <cell r="Q32">
            <v>1165719.034</v>
          </cell>
          <cell r="R32" t="str">
            <v>国际业务部</v>
          </cell>
          <cell r="S32" t="str">
            <v>李艳侠</v>
          </cell>
          <cell r="T32" t="str">
            <v>等香港账户钱多一些在付</v>
          </cell>
        </row>
        <row r="33">
          <cell r="D33" t="str">
            <v>PMU24-202, </v>
          </cell>
          <cell r="E33" t="str">
            <v>EUR</v>
          </cell>
          <cell r="F33">
            <v>7.6546</v>
          </cell>
        </row>
        <row r="33">
          <cell r="H33">
            <v>350000</v>
          </cell>
          <cell r="I33">
            <v>-350000</v>
          </cell>
          <cell r="J33">
            <v>-2679110</v>
          </cell>
          <cell r="K33">
            <v>60</v>
          </cell>
          <cell r="L33">
            <v>45565</v>
          </cell>
          <cell r="M33">
            <v>45625</v>
          </cell>
          <cell r="N33" t="str">
            <v>否</v>
          </cell>
        </row>
        <row r="33">
          <cell r="P33">
            <v>0</v>
          </cell>
          <cell r="Q33">
            <v>0</v>
          </cell>
          <cell r="R33" t="str">
            <v>国际业务部</v>
          </cell>
          <cell r="S33" t="e">
            <v>#N/A</v>
          </cell>
        </row>
        <row r="34">
          <cell r="D34" t="str">
            <v>PHK24-012</v>
          </cell>
          <cell r="E34" t="str">
            <v>EUR</v>
          </cell>
          <cell r="F34">
            <v>7.6546</v>
          </cell>
          <cell r="G34">
            <v>191044</v>
          </cell>
        </row>
        <row r="34">
          <cell r="I34">
            <v>191044</v>
          </cell>
          <cell r="J34">
            <v>1462365.4024</v>
          </cell>
          <cell r="K34">
            <v>0</v>
          </cell>
          <cell r="L34">
            <v>45596</v>
          </cell>
          <cell r="M34">
            <v>45596</v>
          </cell>
          <cell r="N34" t="str">
            <v>是</v>
          </cell>
          <cell r="O34">
            <v>64</v>
          </cell>
          <cell r="P34">
            <v>191044</v>
          </cell>
          <cell r="Q34">
            <v>1462365.4024</v>
          </cell>
          <cell r="R34" t="str">
            <v>国际业务部</v>
          </cell>
          <cell r="S34" t="str">
            <v>李艳侠</v>
          </cell>
          <cell r="T34" t="str">
            <v>等香港账户钱多一些在付</v>
          </cell>
        </row>
        <row r="35">
          <cell r="D35" t="str">
            <v>PHK24-010</v>
          </cell>
          <cell r="E35" t="str">
            <v>EUR</v>
          </cell>
          <cell r="F35">
            <v>7.6546</v>
          </cell>
          <cell r="G35">
            <v>196812</v>
          </cell>
        </row>
        <row r="35">
          <cell r="I35">
            <v>196812</v>
          </cell>
          <cell r="J35">
            <v>1506517.1352</v>
          </cell>
          <cell r="K35">
            <v>0</v>
          </cell>
          <cell r="L35">
            <v>45596</v>
          </cell>
          <cell r="M35">
            <v>45596</v>
          </cell>
          <cell r="N35" t="str">
            <v>是</v>
          </cell>
          <cell r="O35">
            <v>64</v>
          </cell>
          <cell r="P35">
            <v>196812</v>
          </cell>
          <cell r="Q35">
            <v>1506517.1352</v>
          </cell>
          <cell r="R35" t="str">
            <v>国际业务部</v>
          </cell>
          <cell r="S35" t="str">
            <v>李艳侠</v>
          </cell>
          <cell r="T35" t="str">
            <v>等香港账户钱多一些在付</v>
          </cell>
        </row>
        <row r="36">
          <cell r="D36" t="str">
            <v>PHK24-013</v>
          </cell>
          <cell r="E36" t="str">
            <v>EUR</v>
          </cell>
          <cell r="F36">
            <v>7.6546</v>
          </cell>
          <cell r="G36">
            <v>182876</v>
          </cell>
        </row>
        <row r="36">
          <cell r="I36">
            <v>182876</v>
          </cell>
          <cell r="J36">
            <v>1399842.6296</v>
          </cell>
          <cell r="K36">
            <v>0</v>
          </cell>
          <cell r="L36">
            <v>45626</v>
          </cell>
          <cell r="M36">
            <v>45626</v>
          </cell>
          <cell r="N36" t="str">
            <v>是</v>
          </cell>
          <cell r="O36">
            <v>34</v>
          </cell>
          <cell r="P36">
            <v>182876</v>
          </cell>
          <cell r="Q36">
            <v>1399842.6296</v>
          </cell>
          <cell r="R36" t="str">
            <v>国际业务部</v>
          </cell>
          <cell r="S36" t="str">
            <v>李艳侠</v>
          </cell>
          <cell r="T36" t="str">
            <v>等香港账户钱多一些在付</v>
          </cell>
        </row>
        <row r="37">
          <cell r="D37" t="str">
            <v>PL23-007</v>
          </cell>
          <cell r="E37" t="str">
            <v>USD </v>
          </cell>
          <cell r="F37">
            <v>7.2833</v>
          </cell>
          <cell r="G37">
            <v>191195</v>
          </cell>
          <cell r="H37">
            <v>191194</v>
          </cell>
          <cell r="I37">
            <v>1</v>
          </cell>
          <cell r="J37">
            <v>7.2833</v>
          </cell>
          <cell r="K37">
            <v>180</v>
          </cell>
          <cell r="L37">
            <v>44957</v>
          </cell>
          <cell r="M37">
            <v>45137</v>
          </cell>
          <cell r="N37" t="str">
            <v>是</v>
          </cell>
          <cell r="O37">
            <v>523</v>
          </cell>
          <cell r="P37">
            <v>1</v>
          </cell>
          <cell r="Q37">
            <v>7.2833</v>
          </cell>
          <cell r="R37" t="str">
            <v>国际业务部</v>
          </cell>
          <cell r="S37" t="str">
            <v>李艳侠</v>
          </cell>
          <cell r="T37" t="str">
            <v>等待回复</v>
          </cell>
        </row>
        <row r="38">
          <cell r="D38" t="str">
            <v>PL24-024</v>
          </cell>
          <cell r="E38" t="str">
            <v>USD </v>
          </cell>
          <cell r="F38">
            <v>7.2833</v>
          </cell>
          <cell r="G38">
            <v>115760</v>
          </cell>
        </row>
        <row r="38">
          <cell r="I38">
            <v>115760</v>
          </cell>
          <cell r="J38">
            <v>843114.808</v>
          </cell>
          <cell r="K38">
            <v>90</v>
          </cell>
          <cell r="L38">
            <v>45382</v>
          </cell>
          <cell r="M38">
            <v>45472</v>
          </cell>
          <cell r="N38" t="str">
            <v>是</v>
          </cell>
          <cell r="O38">
            <v>188</v>
          </cell>
          <cell r="P38">
            <v>115760</v>
          </cell>
          <cell r="Q38">
            <v>843114.808</v>
          </cell>
          <cell r="R38" t="str">
            <v>国际业务部</v>
          </cell>
          <cell r="S38" t="str">
            <v>李艳侠</v>
          </cell>
          <cell r="T38" t="str">
            <v>等待回复</v>
          </cell>
        </row>
        <row r="39">
          <cell r="D39" t="str">
            <v>PL21-002</v>
          </cell>
          <cell r="E39" t="str">
            <v>USD </v>
          </cell>
          <cell r="F39">
            <v>7.2833</v>
          </cell>
          <cell r="G39">
            <v>364306</v>
          </cell>
          <cell r="H39">
            <v>347852</v>
          </cell>
          <cell r="I39">
            <v>16454</v>
          </cell>
          <cell r="J39">
            <v>119839.4182</v>
          </cell>
          <cell r="K39">
            <v>180</v>
          </cell>
          <cell r="L39">
            <v>44227</v>
          </cell>
          <cell r="M39">
            <v>44407</v>
          </cell>
          <cell r="N39" t="str">
            <v>是</v>
          </cell>
          <cell r="O39">
            <v>1253</v>
          </cell>
          <cell r="P39">
            <v>16454</v>
          </cell>
          <cell r="Q39">
            <v>119839.4182</v>
          </cell>
          <cell r="R39" t="str">
            <v>国际业务部</v>
          </cell>
          <cell r="S39" t="str">
            <v>李艳侠</v>
          </cell>
          <cell r="T39" t="str">
            <v>等待回复</v>
          </cell>
        </row>
        <row r="40">
          <cell r="D40" t="str">
            <v>PL23-074</v>
          </cell>
          <cell r="E40" t="str">
            <v>USD </v>
          </cell>
          <cell r="F40">
            <v>7.2833</v>
          </cell>
          <cell r="G40">
            <v>59760</v>
          </cell>
          <cell r="H40">
            <v>276278</v>
          </cell>
          <cell r="I40">
            <v>-216518</v>
          </cell>
          <cell r="J40">
            <v>-1576965.5494</v>
          </cell>
          <cell r="K40">
            <v>180</v>
          </cell>
          <cell r="L40">
            <v>45260</v>
          </cell>
          <cell r="M40">
            <v>45440</v>
          </cell>
          <cell r="N40" t="str">
            <v>否</v>
          </cell>
        </row>
        <row r="40">
          <cell r="P40">
            <v>0</v>
          </cell>
          <cell r="Q40">
            <v>0</v>
          </cell>
          <cell r="R40" t="str">
            <v>国际业务部</v>
          </cell>
          <cell r="S40" t="str">
            <v>李艳侠</v>
          </cell>
        </row>
        <row r="41">
          <cell r="D41" t="str">
            <v>PL23-073</v>
          </cell>
          <cell r="E41" t="str">
            <v>USD </v>
          </cell>
          <cell r="F41">
            <v>7.2833</v>
          </cell>
          <cell r="G41">
            <v>216564.5</v>
          </cell>
        </row>
        <row r="41">
          <cell r="I41">
            <v>216564.5</v>
          </cell>
          <cell r="J41">
            <v>1577304.22285</v>
          </cell>
          <cell r="K41">
            <v>180</v>
          </cell>
          <cell r="L41">
            <v>45260</v>
          </cell>
          <cell r="M41">
            <v>45440</v>
          </cell>
          <cell r="N41" t="str">
            <v>是</v>
          </cell>
          <cell r="O41">
            <v>220</v>
          </cell>
          <cell r="P41">
            <v>216564.5</v>
          </cell>
          <cell r="Q41">
            <v>1577304.22285</v>
          </cell>
          <cell r="R41" t="str">
            <v>国际业务部</v>
          </cell>
          <cell r="S41" t="str">
            <v>李艳侠</v>
          </cell>
          <cell r="T41" t="str">
            <v>等待回复</v>
          </cell>
        </row>
        <row r="42">
          <cell r="D42" t="str">
            <v>PL24-025</v>
          </cell>
          <cell r="E42" t="str">
            <v>USD </v>
          </cell>
          <cell r="F42">
            <v>7.2833</v>
          </cell>
          <cell r="G42">
            <v>192266</v>
          </cell>
        </row>
        <row r="42">
          <cell r="I42">
            <v>192266</v>
          </cell>
          <cell r="J42">
            <v>1400330.9578</v>
          </cell>
          <cell r="K42">
            <v>180</v>
          </cell>
          <cell r="L42">
            <v>45412</v>
          </cell>
          <cell r="M42">
            <v>45592</v>
          </cell>
          <cell r="N42" t="str">
            <v>是</v>
          </cell>
          <cell r="O42">
            <v>68</v>
          </cell>
          <cell r="P42">
            <v>192266</v>
          </cell>
          <cell r="Q42">
            <v>1400330.9578</v>
          </cell>
          <cell r="R42" t="str">
            <v>国际业务部</v>
          </cell>
          <cell r="S42" t="str">
            <v>李艳侠</v>
          </cell>
          <cell r="T42" t="str">
            <v>等待回复</v>
          </cell>
        </row>
        <row r="43">
          <cell r="D43" t="str">
            <v>PL24-027</v>
          </cell>
          <cell r="E43" t="str">
            <v>USD </v>
          </cell>
          <cell r="F43">
            <v>7.2833</v>
          </cell>
          <cell r="G43">
            <v>167630</v>
          </cell>
        </row>
        <row r="43">
          <cell r="I43">
            <v>167630</v>
          </cell>
          <cell r="J43">
            <v>1220899.579</v>
          </cell>
          <cell r="K43">
            <v>180</v>
          </cell>
          <cell r="L43">
            <v>45412</v>
          </cell>
          <cell r="M43">
            <v>45592</v>
          </cell>
          <cell r="N43" t="str">
            <v>是</v>
          </cell>
          <cell r="O43">
            <v>68</v>
          </cell>
          <cell r="P43">
            <v>167630</v>
          </cell>
          <cell r="Q43">
            <v>1220899.579</v>
          </cell>
          <cell r="R43" t="str">
            <v>国际业务部</v>
          </cell>
          <cell r="S43" t="str">
            <v>李艳侠</v>
          </cell>
          <cell r="T43" t="str">
            <v>等待回复</v>
          </cell>
        </row>
        <row r="44">
          <cell r="D44" t="str">
            <v>历史订单</v>
          </cell>
          <cell r="E44" t="str">
            <v>USD </v>
          </cell>
          <cell r="F44">
            <v>7.2833</v>
          </cell>
          <cell r="G44">
            <v>-4651.34</v>
          </cell>
        </row>
        <row r="44">
          <cell r="I44">
            <v>-4651.34</v>
          </cell>
          <cell r="J44">
            <v>-33877.104622</v>
          </cell>
          <cell r="K44">
            <v>180</v>
          </cell>
          <cell r="L44">
            <v>44316</v>
          </cell>
          <cell r="M44">
            <v>44496</v>
          </cell>
          <cell r="N44" t="str">
            <v>否</v>
          </cell>
        </row>
        <row r="44">
          <cell r="P44">
            <v>0</v>
          </cell>
          <cell r="Q44">
            <v>0</v>
          </cell>
          <cell r="R44" t="str">
            <v>国际业务部</v>
          </cell>
          <cell r="S44" t="str">
            <v>韩志华</v>
          </cell>
        </row>
        <row r="45">
          <cell r="D45" t="str">
            <v>PL24-030</v>
          </cell>
          <cell r="E45" t="str">
            <v>USD </v>
          </cell>
          <cell r="F45">
            <v>7.2833</v>
          </cell>
          <cell r="G45">
            <v>155506</v>
          </cell>
        </row>
        <row r="45">
          <cell r="I45">
            <v>155506</v>
          </cell>
          <cell r="J45">
            <v>1132596.8498</v>
          </cell>
          <cell r="K45">
            <v>180</v>
          </cell>
          <cell r="L45">
            <v>45443</v>
          </cell>
          <cell r="M45">
            <v>45623</v>
          </cell>
          <cell r="N45" t="str">
            <v>是</v>
          </cell>
          <cell r="O45">
            <v>37</v>
          </cell>
          <cell r="P45">
            <v>155506</v>
          </cell>
          <cell r="Q45">
            <v>1132596.8498</v>
          </cell>
          <cell r="R45" t="str">
            <v>国际业务部</v>
          </cell>
          <cell r="S45" t="str">
            <v>李艳侠</v>
          </cell>
          <cell r="T45" t="str">
            <v>等待回复</v>
          </cell>
        </row>
        <row r="46">
          <cell r="D46" t="str">
            <v>PJ23-922</v>
          </cell>
          <cell r="E46" t="str">
            <v>USD </v>
          </cell>
          <cell r="F46">
            <v>7.2833</v>
          </cell>
          <cell r="G46">
            <v>76955</v>
          </cell>
          <cell r="H46">
            <v>77000</v>
          </cell>
          <cell r="I46">
            <v>-45</v>
          </cell>
          <cell r="J46">
            <v>-327.7485</v>
          </cell>
          <cell r="K46">
            <v>180</v>
          </cell>
          <cell r="L46">
            <v>45199</v>
          </cell>
          <cell r="M46">
            <v>45379</v>
          </cell>
          <cell r="N46" t="str">
            <v>否</v>
          </cell>
        </row>
        <row r="46">
          <cell r="P46">
            <v>0</v>
          </cell>
          <cell r="Q46">
            <v>0</v>
          </cell>
          <cell r="R46" t="str">
            <v>国际业务部</v>
          </cell>
          <cell r="S46" t="str">
            <v>韩志华</v>
          </cell>
        </row>
        <row r="47">
          <cell r="D47" t="str">
            <v>PJ23-980</v>
          </cell>
          <cell r="E47" t="str">
            <v>USD </v>
          </cell>
          <cell r="F47">
            <v>7.2833</v>
          </cell>
          <cell r="G47">
            <v>172810</v>
          </cell>
          <cell r="H47">
            <v>172805</v>
          </cell>
          <cell r="I47">
            <v>5</v>
          </cell>
          <cell r="J47">
            <v>36.4165</v>
          </cell>
          <cell r="K47">
            <v>90</v>
          </cell>
          <cell r="L47">
            <v>45322</v>
          </cell>
          <cell r="M47">
            <v>45412</v>
          </cell>
          <cell r="N47" t="str">
            <v>是</v>
          </cell>
          <cell r="O47">
            <v>248</v>
          </cell>
          <cell r="P47">
            <v>5</v>
          </cell>
          <cell r="Q47">
            <v>36.4165</v>
          </cell>
          <cell r="R47" t="str">
            <v>国际业务部</v>
          </cell>
          <cell r="S47" t="str">
            <v>韩志华</v>
          </cell>
          <cell r="T47" t="str">
            <v>已发邮件，等待回复</v>
          </cell>
        </row>
        <row r="48">
          <cell r="D48" t="str">
            <v>PS21-063 </v>
          </cell>
          <cell r="E48" t="str">
            <v>USD </v>
          </cell>
          <cell r="F48">
            <v>7.2833</v>
          </cell>
          <cell r="G48">
            <v>22885</v>
          </cell>
          <cell r="H48">
            <v>25405</v>
          </cell>
          <cell r="I48">
            <v>-2520</v>
          </cell>
          <cell r="J48">
            <v>-18353.916</v>
          </cell>
          <cell r="K48">
            <v>0</v>
          </cell>
          <cell r="L48">
            <v>44431</v>
          </cell>
          <cell r="M48">
            <v>44431</v>
          </cell>
          <cell r="N48" t="str">
            <v>否</v>
          </cell>
        </row>
        <row r="48">
          <cell r="P48">
            <v>0</v>
          </cell>
          <cell r="Q48">
            <v>0</v>
          </cell>
          <cell r="R48" t="str">
            <v>国际业务部</v>
          </cell>
          <cell r="S48" t="e">
            <v>#N/A</v>
          </cell>
        </row>
        <row r="49">
          <cell r="D49" t="str">
            <v>PS21-205</v>
          </cell>
          <cell r="E49" t="str">
            <v>USD </v>
          </cell>
          <cell r="F49">
            <v>7.2833</v>
          </cell>
          <cell r="G49">
            <v>2250</v>
          </cell>
          <cell r="H49">
            <v>2650</v>
          </cell>
          <cell r="I49">
            <v>-400</v>
          </cell>
          <cell r="J49">
            <v>-2913.32</v>
          </cell>
          <cell r="K49">
            <v>0</v>
          </cell>
          <cell r="L49">
            <v>44530</v>
          </cell>
          <cell r="M49">
            <v>44530</v>
          </cell>
          <cell r="N49" t="str">
            <v>否</v>
          </cell>
        </row>
        <row r="49">
          <cell r="P49">
            <v>0</v>
          </cell>
          <cell r="Q49">
            <v>0</v>
          </cell>
          <cell r="R49" t="str">
            <v>国际业务部</v>
          </cell>
          <cell r="S49" t="e">
            <v>#N/A</v>
          </cell>
        </row>
        <row r="50">
          <cell r="D50" t="str">
            <v>PL24-032</v>
          </cell>
          <cell r="E50" t="str">
            <v>USD </v>
          </cell>
          <cell r="F50">
            <v>7.2833</v>
          </cell>
          <cell r="G50">
            <v>132911</v>
          </cell>
        </row>
        <row r="50">
          <cell r="I50">
            <v>132911</v>
          </cell>
          <cell r="J50">
            <v>968030.6863</v>
          </cell>
          <cell r="K50">
            <v>180</v>
          </cell>
          <cell r="L50">
            <v>45443</v>
          </cell>
          <cell r="M50">
            <v>45623</v>
          </cell>
          <cell r="N50" t="str">
            <v>是</v>
          </cell>
          <cell r="O50">
            <v>37</v>
          </cell>
          <cell r="P50">
            <v>132911</v>
          </cell>
          <cell r="Q50">
            <v>968030.6863</v>
          </cell>
          <cell r="R50" t="str">
            <v>国际业务部</v>
          </cell>
          <cell r="S50" t="str">
            <v>李艳侠</v>
          </cell>
          <cell r="T50" t="str">
            <v>等待回复</v>
          </cell>
        </row>
        <row r="51">
          <cell r="D51" t="str">
            <v>PL24-043</v>
          </cell>
          <cell r="E51" t="str">
            <v>USD </v>
          </cell>
          <cell r="F51">
            <v>7.2833</v>
          </cell>
          <cell r="G51">
            <v>448924</v>
          </cell>
        </row>
        <row r="51">
          <cell r="I51">
            <v>448924</v>
          </cell>
          <cell r="J51">
            <v>3269648.1692</v>
          </cell>
          <cell r="K51">
            <v>180</v>
          </cell>
          <cell r="L51">
            <v>45473</v>
          </cell>
          <cell r="M51">
            <v>45653</v>
          </cell>
          <cell r="N51" t="str">
            <v>是</v>
          </cell>
          <cell r="O51">
            <v>7</v>
          </cell>
          <cell r="P51">
            <v>448924</v>
          </cell>
          <cell r="Q51">
            <v>3269648.1692</v>
          </cell>
          <cell r="R51" t="str">
            <v>国际业务部</v>
          </cell>
          <cell r="S51" t="str">
            <v>李艳侠</v>
          </cell>
          <cell r="T51" t="str">
            <v>等待回复</v>
          </cell>
        </row>
        <row r="52">
          <cell r="D52" t="str">
            <v>PL24-041</v>
          </cell>
          <cell r="E52" t="str">
            <v>USD </v>
          </cell>
          <cell r="F52">
            <v>7.2833</v>
          </cell>
          <cell r="G52">
            <v>151640</v>
          </cell>
        </row>
        <row r="52">
          <cell r="I52">
            <v>151640</v>
          </cell>
          <cell r="J52">
            <v>1104439.612</v>
          </cell>
          <cell r="K52">
            <v>180</v>
          </cell>
          <cell r="L52">
            <v>45473</v>
          </cell>
          <cell r="M52">
            <v>45653</v>
          </cell>
          <cell r="N52" t="str">
            <v>是</v>
          </cell>
          <cell r="O52">
            <v>7</v>
          </cell>
          <cell r="P52">
            <v>151640</v>
          </cell>
          <cell r="Q52">
            <v>1104439.612</v>
          </cell>
          <cell r="R52" t="str">
            <v>国际业务部</v>
          </cell>
          <cell r="S52" t="str">
            <v>李艳侠</v>
          </cell>
          <cell r="T52" t="str">
            <v>等待回复</v>
          </cell>
        </row>
        <row r="53">
          <cell r="D53" t="str">
            <v>PL24-042</v>
          </cell>
          <cell r="E53" t="str">
            <v>USD </v>
          </cell>
          <cell r="F53">
            <v>7.2833</v>
          </cell>
          <cell r="G53">
            <v>83520</v>
          </cell>
        </row>
        <row r="53">
          <cell r="I53">
            <v>83520</v>
          </cell>
          <cell r="J53">
            <v>608301.216</v>
          </cell>
          <cell r="K53">
            <v>180</v>
          </cell>
          <cell r="L53">
            <v>45473</v>
          </cell>
          <cell r="M53">
            <v>45653</v>
          </cell>
          <cell r="N53" t="str">
            <v>是</v>
          </cell>
          <cell r="O53">
            <v>7</v>
          </cell>
          <cell r="P53">
            <v>83520</v>
          </cell>
          <cell r="Q53">
            <v>608301.216</v>
          </cell>
          <cell r="R53" t="str">
            <v>国际业务部</v>
          </cell>
          <cell r="S53" t="str">
            <v>李艳侠</v>
          </cell>
          <cell r="T53" t="str">
            <v>等待回复</v>
          </cell>
        </row>
        <row r="54">
          <cell r="D54" t="str">
            <v>PL24-050</v>
          </cell>
          <cell r="E54" t="str">
            <v>USD </v>
          </cell>
          <cell r="F54">
            <v>7.2833</v>
          </cell>
          <cell r="G54">
            <v>30240</v>
          </cell>
        </row>
        <row r="54">
          <cell r="I54">
            <v>30240</v>
          </cell>
          <cell r="J54">
            <v>220246.992</v>
          </cell>
          <cell r="K54">
            <v>180</v>
          </cell>
          <cell r="L54">
            <v>45534</v>
          </cell>
          <cell r="M54">
            <v>45714</v>
          </cell>
          <cell r="N54" t="str">
            <v>否</v>
          </cell>
          <cell r="O54">
            <v>-54</v>
          </cell>
          <cell r="P54">
            <v>0</v>
          </cell>
          <cell r="Q54">
            <v>0</v>
          </cell>
          <cell r="R54" t="str">
            <v>国际业务部</v>
          </cell>
          <cell r="S54" t="str">
            <v>李艳侠</v>
          </cell>
        </row>
        <row r="55">
          <cell r="D55" t="str">
            <v>PL24-051</v>
          </cell>
          <cell r="E55" t="str">
            <v>USD </v>
          </cell>
          <cell r="F55">
            <v>7.2833</v>
          </cell>
          <cell r="G55">
            <v>181063</v>
          </cell>
        </row>
        <row r="55">
          <cell r="I55">
            <v>181063</v>
          </cell>
          <cell r="J55">
            <v>1318736.1479</v>
          </cell>
          <cell r="K55">
            <v>180</v>
          </cell>
          <cell r="L55">
            <v>45534</v>
          </cell>
          <cell r="M55">
            <v>45714</v>
          </cell>
          <cell r="N55" t="str">
            <v>否</v>
          </cell>
          <cell r="O55">
            <v>-54</v>
          </cell>
          <cell r="P55">
            <v>0</v>
          </cell>
          <cell r="Q55">
            <v>0</v>
          </cell>
          <cell r="R55" t="str">
            <v>国际业务部</v>
          </cell>
          <cell r="S55" t="str">
            <v>李艳侠</v>
          </cell>
        </row>
        <row r="56">
          <cell r="D56" t="str">
            <v>PL24-022</v>
          </cell>
          <cell r="E56" t="str">
            <v>USD </v>
          </cell>
          <cell r="F56">
            <v>7.2833</v>
          </cell>
          <cell r="G56">
            <v>107595</v>
          </cell>
        </row>
        <row r="56">
          <cell r="I56">
            <v>107595</v>
          </cell>
          <cell r="J56">
            <v>783646.6635</v>
          </cell>
          <cell r="K56">
            <v>90</v>
          </cell>
          <cell r="L56">
            <v>45412</v>
          </cell>
          <cell r="M56">
            <v>45502</v>
          </cell>
          <cell r="N56" t="str">
            <v>是</v>
          </cell>
          <cell r="O56">
            <v>158</v>
          </cell>
          <cell r="P56">
            <v>107595</v>
          </cell>
          <cell r="Q56">
            <v>783646.6635</v>
          </cell>
          <cell r="R56" t="str">
            <v>国际业务部</v>
          </cell>
          <cell r="S56" t="str">
            <v>李艳侠</v>
          </cell>
          <cell r="T56" t="str">
            <v>等待回复</v>
          </cell>
        </row>
        <row r="57">
          <cell r="D57" t="str">
            <v>历史订单</v>
          </cell>
          <cell r="E57" t="str">
            <v>USD </v>
          </cell>
          <cell r="F57">
            <v>7.2833</v>
          </cell>
          <cell r="G57">
            <v>-2534.74</v>
          </cell>
        </row>
        <row r="57">
          <cell r="I57">
            <v>-2534.74</v>
          </cell>
          <cell r="J57">
            <v>-18461.271842</v>
          </cell>
          <cell r="K57">
            <v>90</v>
          </cell>
          <cell r="L57">
            <v>44742</v>
          </cell>
          <cell r="M57">
            <v>44832</v>
          </cell>
          <cell r="N57" t="str">
            <v>否</v>
          </cell>
        </row>
        <row r="57">
          <cell r="P57">
            <v>0</v>
          </cell>
          <cell r="Q57">
            <v>0</v>
          </cell>
          <cell r="R57" t="str">
            <v>国际业务部</v>
          </cell>
          <cell r="S57" t="str">
            <v>李艳侠</v>
          </cell>
        </row>
        <row r="58">
          <cell r="D58" t="str">
            <v>历史订单</v>
          </cell>
          <cell r="E58" t="str">
            <v>USD </v>
          </cell>
          <cell r="F58">
            <v>7.2833</v>
          </cell>
          <cell r="G58">
            <v>12196.5</v>
          </cell>
        </row>
        <row r="58">
          <cell r="I58">
            <v>12196.5</v>
          </cell>
          <cell r="J58">
            <v>88830.76845</v>
          </cell>
          <cell r="K58">
            <v>180</v>
          </cell>
          <cell r="L58">
            <v>44742</v>
          </cell>
          <cell r="M58">
            <v>44922</v>
          </cell>
          <cell r="N58" t="str">
            <v>是</v>
          </cell>
          <cell r="O58">
            <v>738</v>
          </cell>
          <cell r="P58">
            <v>12196.5</v>
          </cell>
          <cell r="Q58">
            <v>88830.76845</v>
          </cell>
          <cell r="R58" t="str">
            <v>国际业务部</v>
          </cell>
          <cell r="S58" t="str">
            <v>李艳侠</v>
          </cell>
          <cell r="T58" t="str">
            <v>历史订单</v>
          </cell>
        </row>
        <row r="59">
          <cell r="D59" t="str">
            <v>PL22-039</v>
          </cell>
          <cell r="E59" t="str">
            <v>USD </v>
          </cell>
          <cell r="F59">
            <v>7.2833</v>
          </cell>
          <cell r="G59">
            <v>996380</v>
          </cell>
          <cell r="H59">
            <v>646380</v>
          </cell>
          <cell r="I59">
            <v>350000</v>
          </cell>
          <cell r="J59">
            <v>2549155</v>
          </cell>
          <cell r="K59">
            <v>180</v>
          </cell>
          <cell r="L59">
            <v>44834</v>
          </cell>
          <cell r="M59">
            <v>45014</v>
          </cell>
          <cell r="N59" t="str">
            <v>是</v>
          </cell>
          <cell r="O59">
            <v>646</v>
          </cell>
          <cell r="P59">
            <v>350000</v>
          </cell>
          <cell r="Q59">
            <v>2549155</v>
          </cell>
          <cell r="R59" t="str">
            <v>国际业务部</v>
          </cell>
          <cell r="S59" t="str">
            <v>李艳侠</v>
          </cell>
          <cell r="T59" t="str">
            <v>等待回复</v>
          </cell>
        </row>
        <row r="60">
          <cell r="D60" t="str">
            <v>PL23-034</v>
          </cell>
          <cell r="E60" t="str">
            <v>USD </v>
          </cell>
          <cell r="F60">
            <v>7.2833</v>
          </cell>
          <cell r="G60">
            <v>443230</v>
          </cell>
          <cell r="H60">
            <v>32900</v>
          </cell>
          <cell r="I60">
            <v>410330</v>
          </cell>
          <cell r="J60">
            <v>2988556.489</v>
          </cell>
          <cell r="K60">
            <v>180</v>
          </cell>
          <cell r="L60">
            <v>45138</v>
          </cell>
          <cell r="M60">
            <v>45318</v>
          </cell>
          <cell r="N60" t="str">
            <v>是</v>
          </cell>
          <cell r="O60">
            <v>342</v>
          </cell>
          <cell r="P60">
            <v>410330</v>
          </cell>
          <cell r="Q60">
            <v>2988556.489</v>
          </cell>
          <cell r="R60" t="str">
            <v>国际业务部</v>
          </cell>
          <cell r="S60" t="str">
            <v>李艳侠</v>
          </cell>
          <cell r="T60" t="str">
            <v>等待回复</v>
          </cell>
        </row>
        <row r="61">
          <cell r="D61" t="str">
            <v>PL23-039</v>
          </cell>
          <cell r="E61" t="str">
            <v>USD </v>
          </cell>
          <cell r="F61">
            <v>7.2833</v>
          </cell>
          <cell r="G61">
            <v>933360</v>
          </cell>
          <cell r="H61">
            <v>350000</v>
          </cell>
          <cell r="I61">
            <v>583360</v>
          </cell>
          <cell r="J61">
            <v>4248785.888</v>
          </cell>
          <cell r="K61">
            <v>180</v>
          </cell>
          <cell r="L61">
            <v>45138</v>
          </cell>
          <cell r="M61">
            <v>45318</v>
          </cell>
          <cell r="N61" t="str">
            <v>是</v>
          </cell>
          <cell r="O61">
            <v>342</v>
          </cell>
          <cell r="P61">
            <v>583360</v>
          </cell>
          <cell r="Q61">
            <v>4248785.888</v>
          </cell>
          <cell r="R61" t="str">
            <v>国际业务部</v>
          </cell>
          <cell r="S61" t="str">
            <v>李艳侠</v>
          </cell>
          <cell r="T61" t="str">
            <v>等待回复</v>
          </cell>
        </row>
        <row r="62">
          <cell r="D62" t="str">
            <v>历史订单</v>
          </cell>
          <cell r="E62" t="str">
            <v>USD </v>
          </cell>
          <cell r="F62">
            <v>7.2833</v>
          </cell>
          <cell r="G62">
            <v>-54</v>
          </cell>
        </row>
        <row r="62">
          <cell r="I62">
            <v>-54</v>
          </cell>
          <cell r="J62">
            <v>-393.2982</v>
          </cell>
          <cell r="K62">
            <v>180</v>
          </cell>
          <cell r="L62">
            <v>44226</v>
          </cell>
          <cell r="M62">
            <v>44406</v>
          </cell>
          <cell r="N62" t="str">
            <v>否</v>
          </cell>
        </row>
        <row r="62">
          <cell r="P62">
            <v>0</v>
          </cell>
          <cell r="Q62">
            <v>0</v>
          </cell>
          <cell r="R62" t="str">
            <v>国际业务部</v>
          </cell>
          <cell r="S62" t="str">
            <v>李艳侠</v>
          </cell>
        </row>
        <row r="63">
          <cell r="D63" t="str">
            <v>PL23-053-056</v>
          </cell>
          <cell r="E63" t="str">
            <v>USD </v>
          </cell>
          <cell r="F63">
            <v>7.2833</v>
          </cell>
          <cell r="G63">
            <v>342420</v>
          </cell>
          <cell r="H63">
            <v>343420</v>
          </cell>
          <cell r="I63">
            <v>-1000</v>
          </cell>
          <cell r="J63">
            <v>-7283.3</v>
          </cell>
          <cell r="K63">
            <v>180</v>
          </cell>
          <cell r="L63">
            <v>45199</v>
          </cell>
          <cell r="M63">
            <v>45379</v>
          </cell>
          <cell r="N63" t="str">
            <v>否</v>
          </cell>
        </row>
        <row r="63">
          <cell r="P63">
            <v>0</v>
          </cell>
          <cell r="Q63">
            <v>0</v>
          </cell>
          <cell r="R63" t="str">
            <v>国际业务部</v>
          </cell>
          <cell r="S63" t="str">
            <v>李艳侠</v>
          </cell>
        </row>
        <row r="64">
          <cell r="D64" t="str">
            <v>PL23-063</v>
          </cell>
          <cell r="E64" t="str">
            <v>USD </v>
          </cell>
          <cell r="F64">
            <v>7.2833</v>
          </cell>
          <cell r="G64">
            <v>485490</v>
          </cell>
          <cell r="H64">
            <v>486029</v>
          </cell>
          <cell r="I64">
            <v>-539</v>
          </cell>
          <cell r="J64">
            <v>-3925.6987</v>
          </cell>
          <cell r="K64">
            <v>180</v>
          </cell>
          <cell r="L64">
            <v>45260</v>
          </cell>
          <cell r="M64">
            <v>45440</v>
          </cell>
          <cell r="N64" t="str">
            <v>否</v>
          </cell>
        </row>
        <row r="64">
          <cell r="P64">
            <v>0</v>
          </cell>
          <cell r="Q64">
            <v>0</v>
          </cell>
          <cell r="R64" t="str">
            <v>国际业务部</v>
          </cell>
          <cell r="S64" t="str">
            <v>李艳侠</v>
          </cell>
        </row>
        <row r="65">
          <cell r="D65" t="str">
            <v>PL23-075</v>
          </cell>
          <cell r="E65" t="str">
            <v>USD </v>
          </cell>
          <cell r="F65">
            <v>7.2833</v>
          </cell>
          <cell r="G65">
            <v>354300</v>
          </cell>
        </row>
        <row r="65">
          <cell r="I65">
            <v>354300</v>
          </cell>
          <cell r="J65">
            <v>2580473.19</v>
          </cell>
          <cell r="K65">
            <v>180</v>
          </cell>
          <cell r="L65">
            <v>45291</v>
          </cell>
          <cell r="M65">
            <v>45471</v>
          </cell>
          <cell r="N65" t="str">
            <v>是</v>
          </cell>
          <cell r="O65">
            <v>189</v>
          </cell>
          <cell r="P65">
            <v>354300</v>
          </cell>
          <cell r="Q65">
            <v>2580473.19</v>
          </cell>
          <cell r="R65" t="str">
            <v>国际业务部</v>
          </cell>
          <cell r="S65" t="str">
            <v>李艳侠</v>
          </cell>
          <cell r="T65" t="str">
            <v>等待回复</v>
          </cell>
        </row>
        <row r="66">
          <cell r="D66" t="str">
            <v>PL24-005</v>
          </cell>
          <cell r="E66" t="str">
            <v>USD </v>
          </cell>
          <cell r="F66">
            <v>7.2833</v>
          </cell>
          <cell r="G66">
            <v>491790</v>
          </cell>
        </row>
        <row r="66">
          <cell r="I66">
            <v>491790</v>
          </cell>
          <cell r="J66">
            <v>3581854.107</v>
          </cell>
          <cell r="K66">
            <v>180</v>
          </cell>
          <cell r="L66">
            <v>45322</v>
          </cell>
          <cell r="M66">
            <v>45502</v>
          </cell>
          <cell r="N66" t="str">
            <v>是</v>
          </cell>
          <cell r="O66">
            <v>158</v>
          </cell>
          <cell r="P66">
            <v>491790</v>
          </cell>
          <cell r="Q66">
            <v>3581854.107</v>
          </cell>
          <cell r="R66" t="str">
            <v>国际业务部</v>
          </cell>
          <cell r="S66" t="str">
            <v>李艳侠</v>
          </cell>
          <cell r="T66" t="str">
            <v>等待回复</v>
          </cell>
        </row>
        <row r="67">
          <cell r="D67" t="str">
            <v>PL24-006</v>
          </cell>
          <cell r="E67" t="str">
            <v>USD </v>
          </cell>
          <cell r="F67">
            <v>7.2833</v>
          </cell>
          <cell r="G67">
            <v>927700</v>
          </cell>
        </row>
        <row r="67">
          <cell r="I67">
            <v>927700</v>
          </cell>
          <cell r="J67">
            <v>6756717.41</v>
          </cell>
          <cell r="K67">
            <v>180</v>
          </cell>
          <cell r="L67">
            <v>45322</v>
          </cell>
          <cell r="M67">
            <v>45502</v>
          </cell>
          <cell r="N67" t="str">
            <v>是</v>
          </cell>
          <cell r="O67">
            <v>158</v>
          </cell>
          <cell r="P67">
            <v>927700</v>
          </cell>
          <cell r="Q67">
            <v>6756717.41</v>
          </cell>
          <cell r="R67" t="str">
            <v>国际业务部</v>
          </cell>
          <cell r="S67" t="str">
            <v>李艳侠</v>
          </cell>
          <cell r="T67" t="str">
            <v>等待回复</v>
          </cell>
        </row>
        <row r="68">
          <cell r="D68" t="str">
            <v>PL24-028</v>
          </cell>
          <cell r="E68" t="str">
            <v>USD </v>
          </cell>
          <cell r="F68">
            <v>7.2833</v>
          </cell>
          <cell r="G68">
            <v>1947000</v>
          </cell>
        </row>
        <row r="68">
          <cell r="I68">
            <v>1947000</v>
          </cell>
          <cell r="J68">
            <v>14180585.1</v>
          </cell>
          <cell r="K68">
            <v>180</v>
          </cell>
          <cell r="L68">
            <v>45382</v>
          </cell>
          <cell r="M68">
            <v>45562</v>
          </cell>
          <cell r="N68" t="str">
            <v>是</v>
          </cell>
          <cell r="O68">
            <v>98</v>
          </cell>
          <cell r="P68">
            <v>1947000</v>
          </cell>
          <cell r="Q68">
            <v>14180585.1</v>
          </cell>
          <cell r="R68" t="str">
            <v>国际业务部</v>
          </cell>
          <cell r="S68" t="str">
            <v>李艳侠</v>
          </cell>
          <cell r="T68" t="str">
            <v>等待回复</v>
          </cell>
        </row>
        <row r="69">
          <cell r="D69" t="str">
            <v>PL24-034、PL24-028-3</v>
          </cell>
          <cell r="E69" t="str">
            <v>USD </v>
          </cell>
          <cell r="F69">
            <v>7.2833</v>
          </cell>
          <cell r="G69">
            <v>1018660</v>
          </cell>
        </row>
        <row r="69">
          <cell r="I69">
            <v>1018660</v>
          </cell>
          <cell r="J69">
            <v>7419206.378</v>
          </cell>
          <cell r="K69">
            <v>180</v>
          </cell>
          <cell r="L69">
            <v>45443</v>
          </cell>
          <cell r="M69">
            <v>45623</v>
          </cell>
          <cell r="N69" t="str">
            <v>是</v>
          </cell>
          <cell r="O69">
            <v>37</v>
          </cell>
          <cell r="P69">
            <v>1018660</v>
          </cell>
          <cell r="Q69">
            <v>7419206.378</v>
          </cell>
          <cell r="R69" t="str">
            <v>国际业务部</v>
          </cell>
          <cell r="S69" t="str">
            <v>李艳侠</v>
          </cell>
          <cell r="T69" t="str">
            <v>等待回复</v>
          </cell>
        </row>
        <row r="70">
          <cell r="D70" t="str">
            <v>PL24-045</v>
          </cell>
          <cell r="E70" t="str">
            <v>USD </v>
          </cell>
          <cell r="F70">
            <v>7.2833</v>
          </cell>
          <cell r="G70">
            <v>111035</v>
          </cell>
        </row>
        <row r="70">
          <cell r="I70">
            <v>111035</v>
          </cell>
          <cell r="J70">
            <v>808701.2155</v>
          </cell>
          <cell r="K70">
            <v>180</v>
          </cell>
          <cell r="L70">
            <v>45504</v>
          </cell>
          <cell r="M70">
            <v>45684</v>
          </cell>
          <cell r="N70" t="str">
            <v>否</v>
          </cell>
          <cell r="O70">
            <v>-24</v>
          </cell>
          <cell r="P70">
            <v>0</v>
          </cell>
          <cell r="Q70">
            <v>0</v>
          </cell>
          <cell r="R70" t="str">
            <v>国际业务部</v>
          </cell>
          <cell r="S70" t="str">
            <v>李艳侠</v>
          </cell>
        </row>
        <row r="71">
          <cell r="D71" t="str">
            <v>PL24-047</v>
          </cell>
          <cell r="E71" t="str">
            <v>USD </v>
          </cell>
          <cell r="F71">
            <v>7.2833</v>
          </cell>
          <cell r="G71">
            <v>41260</v>
          </cell>
        </row>
        <row r="71">
          <cell r="I71">
            <v>41260</v>
          </cell>
          <cell r="J71">
            <v>300508.958</v>
          </cell>
          <cell r="K71">
            <v>180</v>
          </cell>
          <cell r="L71">
            <v>45535</v>
          </cell>
          <cell r="M71">
            <v>45715</v>
          </cell>
          <cell r="N71" t="str">
            <v>否</v>
          </cell>
          <cell r="O71">
            <v>-55</v>
          </cell>
          <cell r="P71">
            <v>0</v>
          </cell>
          <cell r="Q71">
            <v>0</v>
          </cell>
          <cell r="R71" t="str">
            <v>国际业务部</v>
          </cell>
          <cell r="S71" t="str">
            <v>李艳侠</v>
          </cell>
        </row>
        <row r="72">
          <cell r="D72" t="str">
            <v>PL24-044</v>
          </cell>
          <cell r="E72" t="str">
            <v>USD </v>
          </cell>
          <cell r="F72">
            <v>7.2833</v>
          </cell>
          <cell r="G72">
            <v>498940</v>
          </cell>
        </row>
        <row r="72">
          <cell r="I72">
            <v>498940</v>
          </cell>
          <cell r="J72">
            <v>3633929.702</v>
          </cell>
          <cell r="K72">
            <v>180</v>
          </cell>
          <cell r="L72">
            <v>45535</v>
          </cell>
          <cell r="M72">
            <v>45715</v>
          </cell>
          <cell r="N72" t="str">
            <v>否</v>
          </cell>
          <cell r="O72">
            <v>-55</v>
          </cell>
          <cell r="P72">
            <v>0</v>
          </cell>
          <cell r="Q72">
            <v>0</v>
          </cell>
          <cell r="R72" t="str">
            <v>国际业务部</v>
          </cell>
          <cell r="S72" t="str">
            <v>李艳侠</v>
          </cell>
        </row>
        <row r="73">
          <cell r="D73" t="str">
            <v>PL24-002</v>
          </cell>
          <cell r="E73" t="str">
            <v>USD </v>
          </cell>
          <cell r="F73">
            <v>7.2833</v>
          </cell>
          <cell r="G73">
            <v>26906</v>
          </cell>
          <cell r="H73">
            <v>24506</v>
          </cell>
          <cell r="I73">
            <v>2400</v>
          </cell>
          <cell r="J73">
            <v>17479.92</v>
          </cell>
          <cell r="K73">
            <v>90</v>
          </cell>
          <cell r="L73">
            <v>45322</v>
          </cell>
          <cell r="M73">
            <v>45412</v>
          </cell>
          <cell r="N73" t="str">
            <v>是</v>
          </cell>
          <cell r="O73">
            <v>248</v>
          </cell>
          <cell r="P73">
            <v>2400</v>
          </cell>
          <cell r="Q73">
            <v>17479.92</v>
          </cell>
          <cell r="R73" t="str">
            <v>国际业务部</v>
          </cell>
          <cell r="S73" t="str">
            <v>李艳侠</v>
          </cell>
          <cell r="T73" t="str">
            <v>等待回复</v>
          </cell>
        </row>
        <row r="74">
          <cell r="D74" t="str">
            <v>PL24-038+039</v>
          </cell>
          <cell r="E74" t="str">
            <v>USD </v>
          </cell>
          <cell r="F74">
            <v>7.2833</v>
          </cell>
          <cell r="G74">
            <v>46240</v>
          </cell>
          <cell r="H74">
            <v>7740</v>
          </cell>
          <cell r="I74">
            <v>38500</v>
          </cell>
          <cell r="J74">
            <v>280407.05</v>
          </cell>
          <cell r="K74">
            <v>90</v>
          </cell>
          <cell r="L74">
            <v>45473</v>
          </cell>
          <cell r="M74">
            <v>45563</v>
          </cell>
          <cell r="N74" t="str">
            <v>是</v>
          </cell>
          <cell r="O74">
            <v>97</v>
          </cell>
          <cell r="P74">
            <v>38500</v>
          </cell>
          <cell r="Q74">
            <v>280407.05</v>
          </cell>
          <cell r="R74" t="str">
            <v>国际业务部</v>
          </cell>
          <cell r="S74" t="str">
            <v>李艳侠</v>
          </cell>
          <cell r="T74" t="str">
            <v>等待回复</v>
          </cell>
        </row>
        <row r="75">
          <cell r="D75" t="str">
            <v>PS24-204</v>
          </cell>
          <cell r="E75" t="str">
            <v>USD </v>
          </cell>
          <cell r="F75">
            <v>7.2833</v>
          </cell>
        </row>
        <row r="75">
          <cell r="H75">
            <v>360</v>
          </cell>
          <cell r="I75">
            <v>-360</v>
          </cell>
          <cell r="J75">
            <v>-2621.988</v>
          </cell>
          <cell r="K75">
            <v>0</v>
          </cell>
          <cell r="L75">
            <v>45378</v>
          </cell>
          <cell r="M75">
            <v>45378</v>
          </cell>
          <cell r="N75" t="str">
            <v>否</v>
          </cell>
        </row>
        <row r="75">
          <cell r="P75">
            <v>0</v>
          </cell>
          <cell r="Q75">
            <v>0</v>
          </cell>
          <cell r="R75" t="str">
            <v>国际业务部</v>
          </cell>
          <cell r="S75" t="e">
            <v>#N/A</v>
          </cell>
        </row>
        <row r="76">
          <cell r="D76" t="str">
            <v>PL24-046</v>
          </cell>
          <cell r="E76" t="str">
            <v>USD </v>
          </cell>
          <cell r="F76">
            <v>7.2833</v>
          </cell>
          <cell r="G76">
            <v>37446</v>
          </cell>
        </row>
        <row r="76">
          <cell r="I76">
            <v>37446</v>
          </cell>
          <cell r="J76">
            <v>272730.4518</v>
          </cell>
          <cell r="K76">
            <v>90</v>
          </cell>
          <cell r="L76">
            <v>45504</v>
          </cell>
          <cell r="M76">
            <v>45594</v>
          </cell>
          <cell r="N76" t="str">
            <v>是</v>
          </cell>
          <cell r="O76">
            <v>66</v>
          </cell>
          <cell r="P76">
            <v>37446</v>
          </cell>
          <cell r="Q76">
            <v>272730.4518</v>
          </cell>
          <cell r="R76" t="str">
            <v>国际业务部</v>
          </cell>
          <cell r="S76" t="str">
            <v>李艳侠</v>
          </cell>
          <cell r="T76" t="str">
            <v>等待回复</v>
          </cell>
        </row>
        <row r="77">
          <cell r="D77" t="str">
            <v>PLU22-008 </v>
          </cell>
          <cell r="E77" t="str">
            <v>USD </v>
          </cell>
          <cell r="F77">
            <v>7.2833</v>
          </cell>
          <cell r="G77">
            <v>23244</v>
          </cell>
        </row>
        <row r="77">
          <cell r="I77">
            <v>23244</v>
          </cell>
          <cell r="J77">
            <v>169293.0252</v>
          </cell>
          <cell r="K77">
            <v>90</v>
          </cell>
          <cell r="L77">
            <v>44681</v>
          </cell>
          <cell r="M77">
            <v>44771</v>
          </cell>
          <cell r="N77" t="str">
            <v>是</v>
          </cell>
          <cell r="O77">
            <v>889</v>
          </cell>
          <cell r="P77">
            <v>23244</v>
          </cell>
          <cell r="Q77">
            <v>169293.0252</v>
          </cell>
          <cell r="R77" t="str">
            <v>国际业务部</v>
          </cell>
          <cell r="S77" t="str">
            <v>李艳侠</v>
          </cell>
          <cell r="T77" t="str">
            <v>等待回复</v>
          </cell>
        </row>
        <row r="78">
          <cell r="D78" t="str">
            <v>PLU22-010 </v>
          </cell>
          <cell r="E78" t="str">
            <v>USD </v>
          </cell>
          <cell r="F78">
            <v>7.2833</v>
          </cell>
          <cell r="G78">
            <v>840</v>
          </cell>
        </row>
        <row r="78">
          <cell r="I78">
            <v>840</v>
          </cell>
          <cell r="J78">
            <v>6117.972</v>
          </cell>
          <cell r="K78">
            <v>90</v>
          </cell>
          <cell r="L78">
            <v>44681</v>
          </cell>
          <cell r="M78">
            <v>44771</v>
          </cell>
          <cell r="N78" t="str">
            <v>是</v>
          </cell>
          <cell r="O78">
            <v>889</v>
          </cell>
          <cell r="P78">
            <v>840</v>
          </cell>
          <cell r="Q78">
            <v>6117.972</v>
          </cell>
          <cell r="R78" t="str">
            <v>国际业务部</v>
          </cell>
          <cell r="S78" t="str">
            <v>李艳侠</v>
          </cell>
          <cell r="T78" t="str">
            <v>等待回复</v>
          </cell>
        </row>
        <row r="79">
          <cell r="D79" t="str">
            <v>PLU22-007 </v>
          </cell>
          <cell r="E79" t="str">
            <v>USD </v>
          </cell>
          <cell r="F79">
            <v>7.2833</v>
          </cell>
          <cell r="G79">
            <v>165224</v>
          </cell>
        </row>
        <row r="79">
          <cell r="I79">
            <v>165224</v>
          </cell>
          <cell r="J79">
            <v>1203375.9592</v>
          </cell>
          <cell r="K79">
            <v>90</v>
          </cell>
          <cell r="L79">
            <v>44681</v>
          </cell>
          <cell r="M79">
            <v>44771</v>
          </cell>
          <cell r="N79" t="str">
            <v>是</v>
          </cell>
          <cell r="O79">
            <v>889</v>
          </cell>
          <cell r="P79">
            <v>165224</v>
          </cell>
          <cell r="Q79">
            <v>1203375.9592</v>
          </cell>
          <cell r="R79" t="str">
            <v>国际业务部</v>
          </cell>
          <cell r="S79" t="str">
            <v>李艳侠</v>
          </cell>
          <cell r="T79" t="str">
            <v>等待回复</v>
          </cell>
        </row>
        <row r="80">
          <cell r="D80" t="str">
            <v>PLU22-013 </v>
          </cell>
          <cell r="E80" t="str">
            <v>USD </v>
          </cell>
          <cell r="F80">
            <v>7.2833</v>
          </cell>
          <cell r="G80">
            <v>21600</v>
          </cell>
        </row>
        <row r="80">
          <cell r="I80">
            <v>21600</v>
          </cell>
          <cell r="J80">
            <v>157319.28</v>
          </cell>
          <cell r="K80">
            <v>90</v>
          </cell>
          <cell r="L80">
            <v>44712</v>
          </cell>
          <cell r="M80">
            <v>44802</v>
          </cell>
          <cell r="N80" t="str">
            <v>是</v>
          </cell>
          <cell r="O80">
            <v>858</v>
          </cell>
          <cell r="P80">
            <v>21600</v>
          </cell>
          <cell r="Q80">
            <v>157319.28</v>
          </cell>
          <cell r="R80" t="str">
            <v>国际业务部</v>
          </cell>
          <cell r="S80" t="str">
            <v>李艳侠</v>
          </cell>
          <cell r="T80" t="str">
            <v>等待回复</v>
          </cell>
        </row>
        <row r="81">
          <cell r="D81" t="str">
            <v>PLU22-032 </v>
          </cell>
          <cell r="E81" t="str">
            <v>USD </v>
          </cell>
          <cell r="F81">
            <v>7.2833</v>
          </cell>
          <cell r="G81">
            <v>14324</v>
          </cell>
        </row>
        <row r="81">
          <cell r="I81">
            <v>14324</v>
          </cell>
          <cell r="J81">
            <v>104325.9892</v>
          </cell>
          <cell r="K81">
            <v>90</v>
          </cell>
          <cell r="L81">
            <v>44834</v>
          </cell>
          <cell r="M81">
            <v>44924</v>
          </cell>
          <cell r="N81" t="str">
            <v>是</v>
          </cell>
          <cell r="O81">
            <v>736</v>
          </cell>
          <cell r="P81">
            <v>14324</v>
          </cell>
          <cell r="Q81">
            <v>104325.9892</v>
          </cell>
          <cell r="R81" t="str">
            <v>国际业务部</v>
          </cell>
          <cell r="S81" t="str">
            <v>李艳侠</v>
          </cell>
          <cell r="T81" t="str">
            <v>等待回复</v>
          </cell>
        </row>
        <row r="82">
          <cell r="D82" t="str">
            <v>PLU22-036 </v>
          </cell>
          <cell r="E82" t="str">
            <v>USD </v>
          </cell>
          <cell r="F82">
            <v>7.2833</v>
          </cell>
          <cell r="G82">
            <v>3624</v>
          </cell>
        </row>
        <row r="82">
          <cell r="I82">
            <v>3624</v>
          </cell>
          <cell r="J82">
            <v>26394.6792</v>
          </cell>
          <cell r="K82">
            <v>90</v>
          </cell>
          <cell r="L82">
            <v>44895</v>
          </cell>
          <cell r="M82">
            <v>44985</v>
          </cell>
          <cell r="N82" t="str">
            <v>是</v>
          </cell>
          <cell r="O82">
            <v>675</v>
          </cell>
          <cell r="P82">
            <v>3624</v>
          </cell>
          <cell r="Q82">
            <v>26394.6792</v>
          </cell>
          <cell r="R82" t="str">
            <v>国际业务部</v>
          </cell>
          <cell r="S82" t="str">
            <v>李艳侠</v>
          </cell>
          <cell r="T82" t="str">
            <v>等待回复</v>
          </cell>
        </row>
        <row r="83">
          <cell r="D83" t="str">
            <v>PLU22-038 </v>
          </cell>
          <cell r="E83" t="str">
            <v>USD </v>
          </cell>
          <cell r="F83">
            <v>7.2833</v>
          </cell>
          <cell r="G83">
            <v>8400</v>
          </cell>
        </row>
        <row r="83">
          <cell r="I83">
            <v>8400</v>
          </cell>
          <cell r="J83">
            <v>61179.72</v>
          </cell>
          <cell r="K83">
            <v>90</v>
          </cell>
          <cell r="L83">
            <v>44926</v>
          </cell>
          <cell r="M83">
            <v>45016</v>
          </cell>
          <cell r="N83" t="str">
            <v>是</v>
          </cell>
          <cell r="O83">
            <v>644</v>
          </cell>
          <cell r="P83">
            <v>8400</v>
          </cell>
          <cell r="Q83">
            <v>61179.72</v>
          </cell>
          <cell r="R83" t="str">
            <v>国际业务部</v>
          </cell>
          <cell r="S83" t="str">
            <v>李艳侠</v>
          </cell>
          <cell r="T83" t="str">
            <v>等待回复</v>
          </cell>
        </row>
        <row r="84">
          <cell r="D84" t="str">
            <v>PLU23-011</v>
          </cell>
          <cell r="E84" t="str">
            <v>USD </v>
          </cell>
          <cell r="F84">
            <v>7.2833</v>
          </cell>
          <cell r="G84">
            <v>15120</v>
          </cell>
        </row>
        <row r="84">
          <cell r="I84">
            <v>15120</v>
          </cell>
          <cell r="J84">
            <v>110123.496</v>
          </cell>
          <cell r="K84">
            <v>90</v>
          </cell>
          <cell r="L84">
            <v>44985</v>
          </cell>
          <cell r="M84">
            <v>45075</v>
          </cell>
          <cell r="N84" t="str">
            <v>是</v>
          </cell>
          <cell r="O84">
            <v>585</v>
          </cell>
          <cell r="P84">
            <v>15120</v>
          </cell>
          <cell r="Q84">
            <v>110123.496</v>
          </cell>
          <cell r="R84" t="str">
            <v>国际业务部</v>
          </cell>
          <cell r="S84" t="str">
            <v>李艳侠</v>
          </cell>
          <cell r="T84" t="str">
            <v>等待回复</v>
          </cell>
        </row>
        <row r="85">
          <cell r="D85" t="str">
            <v>PLU23-105</v>
          </cell>
          <cell r="E85" t="str">
            <v>USD </v>
          </cell>
          <cell r="F85">
            <v>7.2833</v>
          </cell>
          <cell r="G85">
            <v>4900</v>
          </cell>
        </row>
        <row r="85">
          <cell r="I85">
            <v>4900</v>
          </cell>
          <cell r="J85">
            <v>35688.17</v>
          </cell>
          <cell r="K85">
            <v>90</v>
          </cell>
          <cell r="L85">
            <v>45107</v>
          </cell>
          <cell r="M85">
            <v>45197</v>
          </cell>
          <cell r="N85" t="str">
            <v>是</v>
          </cell>
          <cell r="O85">
            <v>463</v>
          </cell>
          <cell r="P85">
            <v>4900</v>
          </cell>
          <cell r="Q85">
            <v>35688.17</v>
          </cell>
          <cell r="R85" t="str">
            <v>国际业务部</v>
          </cell>
          <cell r="S85" t="str">
            <v>李艳侠</v>
          </cell>
          <cell r="T85" t="str">
            <v>等待回复</v>
          </cell>
        </row>
        <row r="86">
          <cell r="D86" t="str">
            <v>PLU23-127</v>
          </cell>
          <cell r="E86" t="str">
            <v>USD </v>
          </cell>
          <cell r="F86">
            <v>7.2833</v>
          </cell>
          <cell r="G86">
            <v>8040</v>
          </cell>
        </row>
        <row r="86">
          <cell r="I86">
            <v>8040</v>
          </cell>
          <cell r="J86">
            <v>58557.732</v>
          </cell>
          <cell r="K86">
            <v>90</v>
          </cell>
          <cell r="L86">
            <v>45138</v>
          </cell>
          <cell r="M86">
            <v>45228</v>
          </cell>
          <cell r="N86" t="str">
            <v>是</v>
          </cell>
          <cell r="O86">
            <v>432</v>
          </cell>
          <cell r="P86">
            <v>8040</v>
          </cell>
          <cell r="Q86">
            <v>58557.732</v>
          </cell>
          <cell r="R86" t="str">
            <v>国际业务部</v>
          </cell>
          <cell r="S86" t="str">
            <v>李艳侠</v>
          </cell>
          <cell r="T86" t="str">
            <v>等待回复</v>
          </cell>
        </row>
        <row r="87">
          <cell r="D87" t="str">
            <v>PLU23-130</v>
          </cell>
          <cell r="E87" t="str">
            <v>USD </v>
          </cell>
          <cell r="F87">
            <v>7.2833</v>
          </cell>
          <cell r="G87">
            <v>14660</v>
          </cell>
        </row>
        <row r="87">
          <cell r="I87">
            <v>14660</v>
          </cell>
          <cell r="J87">
            <v>106773.178</v>
          </cell>
          <cell r="K87">
            <v>90</v>
          </cell>
          <cell r="L87">
            <v>45199</v>
          </cell>
          <cell r="M87">
            <v>45289</v>
          </cell>
          <cell r="N87" t="str">
            <v>是</v>
          </cell>
          <cell r="O87">
            <v>371</v>
          </cell>
          <cell r="P87">
            <v>14660</v>
          </cell>
          <cell r="Q87">
            <v>106773.178</v>
          </cell>
          <cell r="R87" t="str">
            <v>国际业务部</v>
          </cell>
          <cell r="S87" t="str">
            <v>李艳侠</v>
          </cell>
          <cell r="T87" t="str">
            <v>等待回复</v>
          </cell>
        </row>
        <row r="88">
          <cell r="D88" t="str">
            <v>PLU24-001</v>
          </cell>
          <cell r="E88" t="str">
            <v>USD </v>
          </cell>
          <cell r="F88">
            <v>7.2833</v>
          </cell>
          <cell r="G88">
            <v>10456</v>
          </cell>
        </row>
        <row r="88">
          <cell r="I88">
            <v>10456</v>
          </cell>
          <cell r="J88">
            <v>76154.1848</v>
          </cell>
          <cell r="K88">
            <v>90</v>
          </cell>
          <cell r="L88">
            <v>45322</v>
          </cell>
          <cell r="M88">
            <v>45412</v>
          </cell>
          <cell r="N88" t="str">
            <v>是</v>
          </cell>
          <cell r="O88">
            <v>248</v>
          </cell>
          <cell r="P88">
            <v>10456</v>
          </cell>
          <cell r="Q88">
            <v>76154.1848</v>
          </cell>
          <cell r="R88" t="str">
            <v>国际业务部</v>
          </cell>
          <cell r="S88" t="str">
            <v>李艳侠</v>
          </cell>
          <cell r="T88" t="str">
            <v>等待回复</v>
          </cell>
        </row>
        <row r="89">
          <cell r="D89" t="str">
            <v>PLU24-007</v>
          </cell>
          <cell r="E89" t="str">
            <v>USD </v>
          </cell>
          <cell r="F89">
            <v>7.2833</v>
          </cell>
          <cell r="G89">
            <v>3750</v>
          </cell>
        </row>
        <row r="89">
          <cell r="I89">
            <v>3750</v>
          </cell>
          <cell r="J89">
            <v>27312.375</v>
          </cell>
          <cell r="K89">
            <v>90</v>
          </cell>
          <cell r="L89">
            <v>45382</v>
          </cell>
          <cell r="M89">
            <v>45472</v>
          </cell>
          <cell r="N89" t="str">
            <v>是</v>
          </cell>
          <cell r="O89">
            <v>188</v>
          </cell>
          <cell r="P89">
            <v>3750</v>
          </cell>
          <cell r="Q89">
            <v>27312.375</v>
          </cell>
          <cell r="R89" t="str">
            <v>国际业务部</v>
          </cell>
          <cell r="S89" t="str">
            <v>李艳侠</v>
          </cell>
          <cell r="T89" t="str">
            <v>等待回复</v>
          </cell>
        </row>
        <row r="90">
          <cell r="D90" t="str">
            <v>PLU24-014</v>
          </cell>
          <cell r="E90" t="str">
            <v>USD </v>
          </cell>
          <cell r="F90">
            <v>7.2833</v>
          </cell>
          <cell r="G90">
            <v>2368</v>
          </cell>
        </row>
        <row r="90">
          <cell r="I90">
            <v>2368</v>
          </cell>
          <cell r="J90">
            <v>17246.8544</v>
          </cell>
          <cell r="K90">
            <v>90</v>
          </cell>
          <cell r="L90">
            <v>45412</v>
          </cell>
          <cell r="M90">
            <v>45502</v>
          </cell>
          <cell r="N90" t="str">
            <v>是</v>
          </cell>
          <cell r="O90">
            <v>158</v>
          </cell>
          <cell r="P90">
            <v>2368</v>
          </cell>
          <cell r="Q90">
            <v>17246.8544</v>
          </cell>
          <cell r="R90" t="str">
            <v>国际业务部</v>
          </cell>
          <cell r="S90" t="str">
            <v>李艳侠</v>
          </cell>
          <cell r="T90" t="str">
            <v>等待回复</v>
          </cell>
        </row>
        <row r="91">
          <cell r="D91" t="str">
            <v>PLU24-019</v>
          </cell>
          <cell r="E91" t="str">
            <v>USD </v>
          </cell>
          <cell r="F91">
            <v>7.2833</v>
          </cell>
          <cell r="G91">
            <v>7637.97</v>
          </cell>
          <cell r="H91">
            <v>0</v>
          </cell>
          <cell r="I91">
            <v>7637.97</v>
          </cell>
          <cell r="J91">
            <v>55629.626901</v>
          </cell>
          <cell r="K91">
            <v>90</v>
          </cell>
          <cell r="L91">
            <v>45473</v>
          </cell>
          <cell r="M91">
            <v>45563</v>
          </cell>
          <cell r="N91" t="str">
            <v>是</v>
          </cell>
          <cell r="O91">
            <v>97</v>
          </cell>
          <cell r="P91">
            <v>7637.97</v>
          </cell>
          <cell r="Q91">
            <v>55629.626901</v>
          </cell>
          <cell r="R91" t="str">
            <v>国际业务部</v>
          </cell>
          <cell r="S91" t="str">
            <v>李艳侠</v>
          </cell>
          <cell r="T91" t="str">
            <v>等待回复</v>
          </cell>
        </row>
        <row r="92">
          <cell r="D92" t="str">
            <v>历史订单</v>
          </cell>
          <cell r="E92" t="str">
            <v>USD </v>
          </cell>
          <cell r="F92">
            <v>7.2833</v>
          </cell>
          <cell r="G92">
            <v>-166</v>
          </cell>
        </row>
        <row r="92">
          <cell r="I92">
            <v>-166</v>
          </cell>
          <cell r="J92">
            <v>-1209.0278</v>
          </cell>
          <cell r="K92">
            <v>90</v>
          </cell>
          <cell r="L92">
            <v>44196</v>
          </cell>
          <cell r="M92">
            <v>44286</v>
          </cell>
          <cell r="N92" t="str">
            <v>否</v>
          </cell>
        </row>
        <row r="92">
          <cell r="P92">
            <v>0</v>
          </cell>
          <cell r="Q92">
            <v>0</v>
          </cell>
          <cell r="R92" t="str">
            <v>国际业务部</v>
          </cell>
          <cell r="S92" t="str">
            <v>李艳侠</v>
          </cell>
        </row>
        <row r="93">
          <cell r="D93" t="str">
            <v>历史订单</v>
          </cell>
          <cell r="E93" t="str">
            <v>USD </v>
          </cell>
          <cell r="F93">
            <v>7.2833</v>
          </cell>
          <cell r="G93">
            <v>540</v>
          </cell>
        </row>
        <row r="93">
          <cell r="I93">
            <v>540</v>
          </cell>
          <cell r="J93">
            <v>3932.982</v>
          </cell>
          <cell r="K93">
            <v>0</v>
          </cell>
          <cell r="L93">
            <v>43982</v>
          </cell>
          <cell r="M93">
            <v>43982</v>
          </cell>
          <cell r="N93" t="str">
            <v>是</v>
          </cell>
          <cell r="O93">
            <v>1678</v>
          </cell>
          <cell r="P93">
            <v>540</v>
          </cell>
          <cell r="Q93">
            <v>3932.982</v>
          </cell>
          <cell r="R93" t="str">
            <v>国际业务部</v>
          </cell>
        </row>
        <row r="93">
          <cell r="T93" t="str">
            <v>历史订单</v>
          </cell>
        </row>
        <row r="94">
          <cell r="D94" t="str">
            <v>历史订单</v>
          </cell>
          <cell r="E94" t="str">
            <v>USD </v>
          </cell>
          <cell r="F94">
            <v>7.2833</v>
          </cell>
          <cell r="G94">
            <v>6115</v>
          </cell>
        </row>
        <row r="94">
          <cell r="I94">
            <v>6115</v>
          </cell>
          <cell r="J94">
            <v>44537.3795</v>
          </cell>
          <cell r="K94">
            <v>0</v>
          </cell>
          <cell r="L94">
            <v>44926</v>
          </cell>
          <cell r="M94">
            <v>44926</v>
          </cell>
          <cell r="N94" t="str">
            <v>是</v>
          </cell>
          <cell r="O94">
            <v>734</v>
          </cell>
          <cell r="P94">
            <v>6115</v>
          </cell>
          <cell r="Q94">
            <v>44537.3795</v>
          </cell>
          <cell r="R94" t="str">
            <v>国际业务部</v>
          </cell>
        </row>
        <row r="94">
          <cell r="T94" t="str">
            <v>历史订单</v>
          </cell>
        </row>
        <row r="95">
          <cell r="D95" t="str">
            <v>PZ23-114</v>
          </cell>
          <cell r="E95" t="str">
            <v>USD</v>
          </cell>
          <cell r="F95">
            <v>7.2833</v>
          </cell>
        </row>
        <row r="95">
          <cell r="H95">
            <v>10654</v>
          </cell>
          <cell r="I95">
            <v>-10654</v>
          </cell>
          <cell r="J95">
            <v>-77596.2782</v>
          </cell>
          <cell r="K95">
            <v>0</v>
          </cell>
          <cell r="L95">
            <v>45443</v>
          </cell>
          <cell r="M95">
            <v>45443</v>
          </cell>
          <cell r="N95" t="str">
            <v>否</v>
          </cell>
        </row>
        <row r="95">
          <cell r="P95">
            <v>0</v>
          </cell>
          <cell r="Q95">
            <v>0</v>
          </cell>
          <cell r="R95" t="str">
            <v>国际业务部</v>
          </cell>
          <cell r="S95" t="e">
            <v>#N/A</v>
          </cell>
        </row>
        <row r="96">
          <cell r="D96" t="str">
            <v>PA23-002</v>
          </cell>
          <cell r="E96" t="str">
            <v>USD </v>
          </cell>
          <cell r="F96">
            <v>7.2833</v>
          </cell>
          <cell r="G96">
            <v>1936</v>
          </cell>
        </row>
        <row r="96">
          <cell r="I96">
            <v>1936</v>
          </cell>
          <cell r="J96">
            <v>14100.4688</v>
          </cell>
          <cell r="K96">
            <v>180</v>
          </cell>
          <cell r="L96">
            <v>45016</v>
          </cell>
          <cell r="M96">
            <v>45196</v>
          </cell>
          <cell r="N96" t="str">
            <v>是</v>
          </cell>
          <cell r="O96">
            <v>464</v>
          </cell>
          <cell r="P96">
            <v>1936</v>
          </cell>
          <cell r="Q96">
            <v>14100.4688</v>
          </cell>
          <cell r="R96" t="str">
            <v>国际业务部</v>
          </cell>
          <cell r="S96" t="str">
            <v>李艳侠</v>
          </cell>
          <cell r="T96" t="str">
            <v>等待回复</v>
          </cell>
        </row>
        <row r="97">
          <cell r="D97" t="str">
            <v>PUSA24-002</v>
          </cell>
          <cell r="E97" t="str">
            <v>USD </v>
          </cell>
          <cell r="F97">
            <v>7.2833</v>
          </cell>
          <cell r="G97">
            <v>13831.2</v>
          </cell>
        </row>
        <row r="97">
          <cell r="I97">
            <v>13831.2</v>
          </cell>
          <cell r="J97">
            <v>100736.77896</v>
          </cell>
          <cell r="K97">
            <v>180</v>
          </cell>
          <cell r="L97">
            <v>45322</v>
          </cell>
          <cell r="M97">
            <v>45502</v>
          </cell>
          <cell r="N97" t="str">
            <v>是</v>
          </cell>
          <cell r="O97">
            <v>158</v>
          </cell>
          <cell r="P97">
            <v>13831.2</v>
          </cell>
          <cell r="Q97">
            <v>100736.77896</v>
          </cell>
          <cell r="R97" t="str">
            <v>国际业务部</v>
          </cell>
          <cell r="S97" t="str">
            <v>李艳侠</v>
          </cell>
          <cell r="T97" t="str">
            <v>等待回复</v>
          </cell>
        </row>
        <row r="98">
          <cell r="D98" t="str">
            <v>PJ24-849</v>
          </cell>
          <cell r="E98" t="str">
            <v>USD </v>
          </cell>
          <cell r="F98">
            <v>7.2833</v>
          </cell>
          <cell r="G98">
            <v>38152</v>
          </cell>
        </row>
        <row r="98">
          <cell r="I98">
            <v>38152</v>
          </cell>
          <cell r="J98">
            <v>277872.4616</v>
          </cell>
          <cell r="K98">
            <v>180</v>
          </cell>
          <cell r="L98">
            <v>45412</v>
          </cell>
          <cell r="M98">
            <v>45592</v>
          </cell>
          <cell r="N98" t="str">
            <v>是</v>
          </cell>
          <cell r="O98">
            <v>68</v>
          </cell>
          <cell r="P98">
            <v>38152</v>
          </cell>
          <cell r="Q98">
            <v>277872.4616</v>
          </cell>
          <cell r="R98" t="str">
            <v>国际业务部</v>
          </cell>
          <cell r="S98" t="str">
            <v>李艳侠</v>
          </cell>
          <cell r="T98" t="str">
            <v>等待回复</v>
          </cell>
        </row>
        <row r="99">
          <cell r="D99" t="str">
            <v>P-USA24-003</v>
          </cell>
          <cell r="E99" t="str">
            <v>USD </v>
          </cell>
          <cell r="F99">
            <v>7.2833</v>
          </cell>
          <cell r="G99">
            <v>792</v>
          </cell>
        </row>
        <row r="99">
          <cell r="I99">
            <v>792</v>
          </cell>
          <cell r="J99">
            <v>5768.3736</v>
          </cell>
          <cell r="K99">
            <v>180</v>
          </cell>
          <cell r="L99">
            <v>45412</v>
          </cell>
          <cell r="M99">
            <v>45592</v>
          </cell>
          <cell r="N99" t="str">
            <v>是</v>
          </cell>
          <cell r="O99">
            <v>68</v>
          </cell>
          <cell r="P99">
            <v>792</v>
          </cell>
          <cell r="Q99">
            <v>5768.3736</v>
          </cell>
          <cell r="R99" t="str">
            <v>国际业务部</v>
          </cell>
          <cell r="S99" t="str">
            <v>李艳侠</v>
          </cell>
          <cell r="T99" t="str">
            <v>等待回复</v>
          </cell>
        </row>
        <row r="100">
          <cell r="D100" t="str">
            <v>PJ24-850</v>
          </cell>
          <cell r="E100" t="str">
            <v>USD </v>
          </cell>
          <cell r="F100">
            <v>7.2833</v>
          </cell>
          <cell r="G100">
            <v>7800</v>
          </cell>
        </row>
        <row r="100">
          <cell r="I100">
            <v>7800</v>
          </cell>
          <cell r="J100">
            <v>56809.74</v>
          </cell>
          <cell r="K100">
            <v>180</v>
          </cell>
          <cell r="L100">
            <v>45412</v>
          </cell>
          <cell r="M100">
            <v>45592</v>
          </cell>
          <cell r="N100" t="str">
            <v>是</v>
          </cell>
          <cell r="O100">
            <v>68</v>
          </cell>
          <cell r="P100">
            <v>7800</v>
          </cell>
          <cell r="Q100">
            <v>56809.74</v>
          </cell>
          <cell r="R100" t="str">
            <v>国际业务部</v>
          </cell>
          <cell r="S100" t="str">
            <v>李艳侠</v>
          </cell>
          <cell r="T100" t="str">
            <v>等待回复</v>
          </cell>
        </row>
        <row r="101">
          <cell r="D101" t="str">
            <v>PUSA24-005</v>
          </cell>
          <cell r="E101" t="str">
            <v>USD </v>
          </cell>
          <cell r="F101">
            <v>7.2833</v>
          </cell>
          <cell r="G101">
            <v>5775</v>
          </cell>
        </row>
        <row r="101">
          <cell r="I101">
            <v>5775</v>
          </cell>
          <cell r="J101">
            <v>42061.0575</v>
          </cell>
          <cell r="K101">
            <v>180</v>
          </cell>
          <cell r="L101">
            <v>45412</v>
          </cell>
          <cell r="M101">
            <v>45592</v>
          </cell>
          <cell r="N101" t="str">
            <v>是</v>
          </cell>
          <cell r="O101">
            <v>68</v>
          </cell>
          <cell r="P101">
            <v>5775</v>
          </cell>
          <cell r="Q101">
            <v>42061.0575</v>
          </cell>
          <cell r="R101" t="str">
            <v>国际业务部</v>
          </cell>
          <cell r="S101" t="str">
            <v>李艳侠</v>
          </cell>
          <cell r="T101" t="str">
            <v>等待回复</v>
          </cell>
        </row>
        <row r="102">
          <cell r="D102" t="str">
            <v>PUSA24-007</v>
          </cell>
          <cell r="E102" t="str">
            <v>USD </v>
          </cell>
          <cell r="F102">
            <v>7.2833</v>
          </cell>
          <cell r="G102">
            <v>840</v>
          </cell>
        </row>
        <row r="102">
          <cell r="I102">
            <v>840</v>
          </cell>
          <cell r="J102">
            <v>6117.972</v>
          </cell>
          <cell r="K102">
            <v>180</v>
          </cell>
          <cell r="L102">
            <v>45443</v>
          </cell>
          <cell r="M102">
            <v>45623</v>
          </cell>
          <cell r="N102" t="str">
            <v>是</v>
          </cell>
          <cell r="O102">
            <v>37</v>
          </cell>
          <cell r="P102">
            <v>840</v>
          </cell>
          <cell r="Q102">
            <v>6117.972</v>
          </cell>
          <cell r="R102" t="str">
            <v>国际业务部</v>
          </cell>
          <cell r="S102" t="str">
            <v>李艳侠</v>
          </cell>
          <cell r="T102" t="str">
            <v>等待回复</v>
          </cell>
        </row>
        <row r="103">
          <cell r="D103" t="str">
            <v>PJ24-851</v>
          </cell>
          <cell r="E103" t="str">
            <v>USD </v>
          </cell>
          <cell r="F103">
            <v>7.2833</v>
          </cell>
          <cell r="G103">
            <v>103425</v>
          </cell>
        </row>
        <row r="103">
          <cell r="I103">
            <v>103425</v>
          </cell>
          <cell r="J103">
            <v>753275.3025</v>
          </cell>
          <cell r="K103">
            <v>180</v>
          </cell>
          <cell r="L103">
            <v>45443</v>
          </cell>
          <cell r="M103">
            <v>45623</v>
          </cell>
          <cell r="N103" t="str">
            <v>是</v>
          </cell>
          <cell r="O103">
            <v>37</v>
          </cell>
          <cell r="P103">
            <v>103425</v>
          </cell>
          <cell r="Q103">
            <v>753275.3025</v>
          </cell>
          <cell r="R103" t="str">
            <v>国际业务部</v>
          </cell>
          <cell r="S103" t="str">
            <v>李艳侠</v>
          </cell>
          <cell r="T103" t="str">
            <v>等待回复</v>
          </cell>
        </row>
        <row r="104">
          <cell r="D104" t="str">
            <v>pm24-815</v>
          </cell>
          <cell r="E104" t="str">
            <v>USD </v>
          </cell>
          <cell r="F104">
            <v>7.2833</v>
          </cell>
          <cell r="G104">
            <v>67403</v>
          </cell>
        </row>
        <row r="104">
          <cell r="I104">
            <v>67403</v>
          </cell>
          <cell r="J104">
            <v>490916.2699</v>
          </cell>
          <cell r="K104">
            <v>90</v>
          </cell>
          <cell r="L104">
            <v>45412</v>
          </cell>
          <cell r="M104">
            <v>45502</v>
          </cell>
          <cell r="N104" t="str">
            <v>是</v>
          </cell>
          <cell r="O104">
            <v>158</v>
          </cell>
          <cell r="P104">
            <v>67403</v>
          </cell>
          <cell r="Q104">
            <v>490916.2699</v>
          </cell>
          <cell r="R104" t="str">
            <v>国际业务部</v>
          </cell>
          <cell r="S104" t="str">
            <v>韩志华</v>
          </cell>
          <cell r="T104" t="str">
            <v>已发邮件，等待回复</v>
          </cell>
        </row>
        <row r="105">
          <cell r="D105" t="str">
            <v>pm24-841</v>
          </cell>
          <cell r="E105" t="str">
            <v>USD </v>
          </cell>
          <cell r="F105">
            <v>7.2833</v>
          </cell>
          <cell r="G105">
            <v>41144</v>
          </cell>
        </row>
        <row r="105">
          <cell r="I105">
            <v>41144</v>
          </cell>
          <cell r="J105">
            <v>299664.0952</v>
          </cell>
          <cell r="K105">
            <v>90</v>
          </cell>
          <cell r="L105">
            <v>45442</v>
          </cell>
          <cell r="M105">
            <v>45532</v>
          </cell>
          <cell r="N105" t="str">
            <v>是</v>
          </cell>
          <cell r="O105">
            <v>128</v>
          </cell>
          <cell r="P105">
            <v>41144</v>
          </cell>
          <cell r="Q105">
            <v>299664.0952</v>
          </cell>
          <cell r="R105" t="str">
            <v>国际业务部</v>
          </cell>
          <cell r="S105" t="str">
            <v>韩志华</v>
          </cell>
          <cell r="T105" t="str">
            <v>已发邮件，等待回复</v>
          </cell>
        </row>
        <row r="106">
          <cell r="D106" t="str">
            <v>PJ23-819</v>
          </cell>
          <cell r="E106" t="str">
            <v>USD </v>
          </cell>
          <cell r="F106">
            <v>7.2833</v>
          </cell>
          <cell r="G106">
            <v>106779</v>
          </cell>
          <cell r="H106">
            <v>108459</v>
          </cell>
          <cell r="I106">
            <v>-1680</v>
          </cell>
          <cell r="J106">
            <v>-12235.944</v>
          </cell>
          <cell r="K106">
            <v>180</v>
          </cell>
          <cell r="L106">
            <v>45016</v>
          </cell>
          <cell r="M106">
            <v>45196</v>
          </cell>
          <cell r="N106" t="str">
            <v>否</v>
          </cell>
        </row>
        <row r="106">
          <cell r="P106">
            <v>0</v>
          </cell>
          <cell r="Q106">
            <v>0</v>
          </cell>
          <cell r="R106" t="str">
            <v>国际业务部</v>
          </cell>
          <cell r="S106" t="str">
            <v>韩志华</v>
          </cell>
        </row>
        <row r="107">
          <cell r="D107" t="str">
            <v>PJ23-879</v>
          </cell>
          <cell r="E107" t="str">
            <v>USD </v>
          </cell>
          <cell r="F107">
            <v>7.2833</v>
          </cell>
          <cell r="G107">
            <v>217101</v>
          </cell>
        </row>
        <row r="107">
          <cell r="I107">
            <v>217101</v>
          </cell>
          <cell r="J107">
            <v>1581211.7133</v>
          </cell>
          <cell r="K107">
            <v>180</v>
          </cell>
          <cell r="L107">
            <v>45107</v>
          </cell>
          <cell r="M107">
            <v>45287</v>
          </cell>
          <cell r="N107" t="str">
            <v>是</v>
          </cell>
          <cell r="O107">
            <v>373</v>
          </cell>
          <cell r="P107">
            <v>217101</v>
          </cell>
          <cell r="Q107">
            <v>1581211.7133</v>
          </cell>
          <cell r="R107" t="str">
            <v>国际业务部</v>
          </cell>
          <cell r="S107" t="str">
            <v>韩志华</v>
          </cell>
          <cell r="T107" t="str">
            <v>预计年底付50%，明年1月付50%</v>
          </cell>
        </row>
        <row r="108">
          <cell r="D108" t="str">
            <v>PJ23-895+892+898</v>
          </cell>
          <cell r="E108" t="str">
            <v>USD </v>
          </cell>
          <cell r="F108">
            <v>7.2833</v>
          </cell>
          <cell r="G108">
            <v>27552</v>
          </cell>
          <cell r="H108">
            <v>22788</v>
          </cell>
          <cell r="I108">
            <v>4764</v>
          </cell>
          <cell r="J108">
            <v>34697.6412</v>
          </cell>
          <cell r="K108">
            <v>180</v>
          </cell>
          <cell r="L108">
            <v>45138</v>
          </cell>
          <cell r="M108">
            <v>45318</v>
          </cell>
          <cell r="N108" t="str">
            <v>是</v>
          </cell>
          <cell r="O108">
            <v>342</v>
          </cell>
          <cell r="P108">
            <v>4764</v>
          </cell>
          <cell r="Q108">
            <v>34697.6412</v>
          </cell>
          <cell r="R108" t="str">
            <v>国际业务部</v>
          </cell>
          <cell r="S108" t="str">
            <v>韩志华</v>
          </cell>
          <cell r="T108" t="str">
            <v>预计年底支付</v>
          </cell>
        </row>
        <row r="109">
          <cell r="D109" t="str">
            <v>PJ23-930</v>
          </cell>
          <cell r="E109" t="str">
            <v>USD </v>
          </cell>
          <cell r="F109">
            <v>7.2833</v>
          </cell>
          <cell r="G109">
            <v>75094.6</v>
          </cell>
        </row>
        <row r="109">
          <cell r="I109">
            <v>75094.6</v>
          </cell>
          <cell r="J109">
            <v>546936.50018</v>
          </cell>
          <cell r="K109">
            <v>180</v>
          </cell>
          <cell r="L109">
            <v>45199</v>
          </cell>
          <cell r="M109">
            <v>45379</v>
          </cell>
          <cell r="N109" t="str">
            <v>是</v>
          </cell>
          <cell r="O109">
            <v>281</v>
          </cell>
          <cell r="P109">
            <v>75094.6</v>
          </cell>
          <cell r="Q109">
            <v>546936.50018</v>
          </cell>
          <cell r="R109" t="str">
            <v>国际业务部</v>
          </cell>
          <cell r="S109" t="str">
            <v>韩志华</v>
          </cell>
          <cell r="T109" t="str">
            <v>预计年底支付</v>
          </cell>
        </row>
        <row r="110">
          <cell r="D110" t="str">
            <v>PJ23-953</v>
          </cell>
          <cell r="E110" t="str">
            <v>USD </v>
          </cell>
          <cell r="F110">
            <v>7.2833</v>
          </cell>
          <cell r="G110">
            <v>7145</v>
          </cell>
        </row>
        <row r="110">
          <cell r="I110">
            <v>7145</v>
          </cell>
          <cell r="J110">
            <v>52039.1785</v>
          </cell>
          <cell r="K110">
            <v>180</v>
          </cell>
          <cell r="L110">
            <v>45260</v>
          </cell>
          <cell r="M110">
            <v>45440</v>
          </cell>
          <cell r="N110" t="str">
            <v>是</v>
          </cell>
          <cell r="O110">
            <v>220</v>
          </cell>
          <cell r="P110">
            <v>7145</v>
          </cell>
          <cell r="Q110">
            <v>52039.1785</v>
          </cell>
          <cell r="R110" t="str">
            <v>国际业务部</v>
          </cell>
          <cell r="S110" t="str">
            <v>韩志华</v>
          </cell>
          <cell r="T110" t="str">
            <v>预计年底支付</v>
          </cell>
        </row>
        <row r="111">
          <cell r="D111" t="str">
            <v>PJ23-952</v>
          </cell>
          <cell r="E111" t="str">
            <v>USD </v>
          </cell>
          <cell r="F111">
            <v>7.2833</v>
          </cell>
          <cell r="G111">
            <v>167210.9</v>
          </cell>
        </row>
        <row r="111">
          <cell r="I111">
            <v>167210.9</v>
          </cell>
          <cell r="J111">
            <v>1217847.14797</v>
          </cell>
          <cell r="K111">
            <v>180</v>
          </cell>
          <cell r="L111">
            <v>45260</v>
          </cell>
          <cell r="M111">
            <v>45440</v>
          </cell>
          <cell r="N111" t="str">
            <v>是</v>
          </cell>
          <cell r="O111">
            <v>220</v>
          </cell>
          <cell r="P111">
            <v>167210.9</v>
          </cell>
          <cell r="Q111">
            <v>1217847.14797</v>
          </cell>
          <cell r="R111" t="str">
            <v>国际业务部</v>
          </cell>
          <cell r="S111" t="str">
            <v>韩志华</v>
          </cell>
          <cell r="T111" t="str">
            <v>预计年底支付</v>
          </cell>
        </row>
        <row r="112">
          <cell r="D112" t="str">
            <v>PJ24-857、PJ24-869</v>
          </cell>
          <cell r="E112" t="str">
            <v>USD </v>
          </cell>
          <cell r="F112">
            <v>7.2833</v>
          </cell>
          <cell r="G112">
            <v>53500</v>
          </cell>
        </row>
        <row r="112">
          <cell r="I112">
            <v>53500</v>
          </cell>
          <cell r="J112">
            <v>389656.55</v>
          </cell>
          <cell r="K112">
            <v>180</v>
          </cell>
          <cell r="L112">
            <v>45443</v>
          </cell>
          <cell r="M112">
            <v>45623</v>
          </cell>
          <cell r="N112" t="str">
            <v>是</v>
          </cell>
          <cell r="O112">
            <v>37</v>
          </cell>
          <cell r="P112">
            <v>53500</v>
          </cell>
          <cell r="Q112">
            <v>389656.55</v>
          </cell>
          <cell r="R112" t="str">
            <v>国际业务部</v>
          </cell>
          <cell r="S112" t="str">
            <v>李艳侠</v>
          </cell>
          <cell r="T112" t="str">
            <v>等待回复</v>
          </cell>
        </row>
        <row r="113">
          <cell r="D113" t="str">
            <v> PL24-833</v>
          </cell>
          <cell r="E113" t="str">
            <v>USD </v>
          </cell>
          <cell r="F113">
            <v>7.2833</v>
          </cell>
          <cell r="G113">
            <v>6633</v>
          </cell>
          <cell r="H113">
            <v>6873.4</v>
          </cell>
          <cell r="I113">
            <v>-240.4</v>
          </cell>
          <cell r="J113">
            <v>-1750.90532</v>
          </cell>
          <cell r="K113">
            <v>0</v>
          </cell>
          <cell r="L113">
            <v>45412</v>
          </cell>
          <cell r="M113">
            <v>45412</v>
          </cell>
          <cell r="N113" t="str">
            <v>否</v>
          </cell>
        </row>
        <row r="113">
          <cell r="P113">
            <v>0</v>
          </cell>
          <cell r="Q113">
            <v>0</v>
          </cell>
          <cell r="R113" t="str">
            <v>国际业务部</v>
          </cell>
          <cell r="S113" t="e">
            <v>#N/A</v>
          </cell>
        </row>
        <row r="114">
          <cell r="D114" t="str">
            <v>PMU21-009+010</v>
          </cell>
          <cell r="E114" t="str">
            <v>USD </v>
          </cell>
          <cell r="F114">
            <v>7.2833</v>
          </cell>
          <cell r="G114">
            <v>64290</v>
          </cell>
          <cell r="H114">
            <v>64900</v>
          </cell>
          <cell r="I114">
            <v>-610</v>
          </cell>
          <cell r="J114">
            <v>-4442.813</v>
          </cell>
          <cell r="K114">
            <v>0</v>
          </cell>
          <cell r="L114">
            <v>44315</v>
          </cell>
          <cell r="M114">
            <v>44315</v>
          </cell>
          <cell r="N114" t="str">
            <v>否</v>
          </cell>
        </row>
        <row r="114">
          <cell r="P114">
            <v>0</v>
          </cell>
          <cell r="Q114">
            <v>0</v>
          </cell>
          <cell r="R114" t="str">
            <v>国际业务部</v>
          </cell>
          <cell r="S114" t="e">
            <v>#N/A</v>
          </cell>
        </row>
        <row r="115">
          <cell r="D115" t="str">
            <v>PJ23-948</v>
          </cell>
          <cell r="E115" t="str">
            <v>USD </v>
          </cell>
          <cell r="F115">
            <v>7.2833</v>
          </cell>
          <cell r="G115">
            <v>55511</v>
          </cell>
          <cell r="H115">
            <v>54751</v>
          </cell>
          <cell r="I115">
            <v>760</v>
          </cell>
          <cell r="J115">
            <v>5535.308</v>
          </cell>
          <cell r="K115">
            <v>180</v>
          </cell>
          <cell r="L115">
            <v>45260</v>
          </cell>
          <cell r="M115">
            <v>45440</v>
          </cell>
          <cell r="N115" t="str">
            <v>是</v>
          </cell>
          <cell r="O115">
            <v>220</v>
          </cell>
          <cell r="P115">
            <v>760</v>
          </cell>
          <cell r="Q115">
            <v>5535.308</v>
          </cell>
          <cell r="R115" t="str">
            <v>国际业务部</v>
          </cell>
          <cell r="S115" t="str">
            <v>韩志华</v>
          </cell>
          <cell r="T115" t="str">
            <v>客户下次订单一起支付</v>
          </cell>
        </row>
        <row r="116">
          <cell r="D116" t="str">
            <v>PJ23-801</v>
          </cell>
          <cell r="E116" t="str">
            <v>USD </v>
          </cell>
          <cell r="F116">
            <v>7.2833</v>
          </cell>
          <cell r="G116">
            <v>52348</v>
          </cell>
          <cell r="H116">
            <v>52348.12</v>
          </cell>
          <cell r="I116">
            <v>-0.120000000002619</v>
          </cell>
          <cell r="J116">
            <v>-0.873996000019077</v>
          </cell>
          <cell r="K116">
            <v>180</v>
          </cell>
          <cell r="L116">
            <v>45322</v>
          </cell>
          <cell r="M116">
            <v>45502</v>
          </cell>
          <cell r="N116" t="str">
            <v>否</v>
          </cell>
        </row>
        <row r="116">
          <cell r="P116">
            <v>0</v>
          </cell>
          <cell r="Q116">
            <v>0</v>
          </cell>
          <cell r="R116" t="str">
            <v>国际业务部</v>
          </cell>
          <cell r="S116" t="str">
            <v>韩志华</v>
          </cell>
        </row>
        <row r="117">
          <cell r="D117" t="str">
            <v>PJ24-819</v>
          </cell>
          <cell r="E117" t="str">
            <v>USD </v>
          </cell>
          <cell r="F117">
            <v>7.2833</v>
          </cell>
          <cell r="G117">
            <v>54298</v>
          </cell>
          <cell r="H117">
            <v>54298.02</v>
          </cell>
          <cell r="I117">
            <v>-0.0199999999967986</v>
          </cell>
          <cell r="J117">
            <v>-0.145665999976683</v>
          </cell>
          <cell r="K117">
            <v>180</v>
          </cell>
          <cell r="L117">
            <v>45351</v>
          </cell>
          <cell r="M117">
            <v>45531</v>
          </cell>
          <cell r="N117" t="str">
            <v>否</v>
          </cell>
        </row>
        <row r="117">
          <cell r="P117">
            <v>0</v>
          </cell>
          <cell r="Q117">
            <v>0</v>
          </cell>
          <cell r="R117" t="str">
            <v>国际业务部</v>
          </cell>
          <cell r="S117" t="str">
            <v>韩志华</v>
          </cell>
        </row>
        <row r="118">
          <cell r="D118" t="str">
            <v>PJ24-823</v>
          </cell>
          <cell r="E118" t="str">
            <v>USD </v>
          </cell>
          <cell r="F118">
            <v>7.2833</v>
          </cell>
          <cell r="G118">
            <v>76544</v>
          </cell>
          <cell r="H118">
            <v>76544.53</v>
          </cell>
          <cell r="I118">
            <v>-0.529999999998836</v>
          </cell>
          <cell r="J118">
            <v>-3.86014899999152</v>
          </cell>
          <cell r="K118">
            <v>180</v>
          </cell>
          <cell r="L118">
            <v>45381</v>
          </cell>
          <cell r="M118">
            <v>45561</v>
          </cell>
          <cell r="N118" t="str">
            <v>否</v>
          </cell>
        </row>
        <row r="118">
          <cell r="P118">
            <v>0</v>
          </cell>
          <cell r="Q118">
            <v>0</v>
          </cell>
          <cell r="R118" t="str">
            <v>国际业务部</v>
          </cell>
          <cell r="S118" t="str">
            <v>韩志华</v>
          </cell>
        </row>
        <row r="119">
          <cell r="D119" t="str">
            <v>PJ24-830-2</v>
          </cell>
          <cell r="E119" t="str">
            <v>USD </v>
          </cell>
          <cell r="F119">
            <v>7.2833</v>
          </cell>
          <cell r="G119">
            <v>417474</v>
          </cell>
          <cell r="H119">
            <v>417474.92</v>
          </cell>
          <cell r="I119">
            <v>-0.919999999983702</v>
          </cell>
          <cell r="J119">
            <v>-6.7006359998813</v>
          </cell>
          <cell r="K119">
            <v>180</v>
          </cell>
          <cell r="L119">
            <v>45381</v>
          </cell>
          <cell r="M119">
            <v>45561</v>
          </cell>
          <cell r="N119" t="str">
            <v>否</v>
          </cell>
        </row>
        <row r="119">
          <cell r="P119">
            <v>0</v>
          </cell>
          <cell r="Q119">
            <v>0</v>
          </cell>
          <cell r="R119" t="str">
            <v>国际业务部</v>
          </cell>
          <cell r="S119" t="str">
            <v>韩志华</v>
          </cell>
        </row>
        <row r="120">
          <cell r="D120" t="str">
            <v>历史订单</v>
          </cell>
          <cell r="E120" t="str">
            <v>USD </v>
          </cell>
          <cell r="F120">
            <v>7.2833</v>
          </cell>
          <cell r="G120">
            <v>-705.86</v>
          </cell>
        </row>
        <row r="120">
          <cell r="I120">
            <v>-705.86</v>
          </cell>
          <cell r="J120">
            <v>-5140.990138</v>
          </cell>
          <cell r="K120">
            <v>30</v>
          </cell>
          <cell r="L120">
            <v>44711</v>
          </cell>
          <cell r="M120">
            <v>44741</v>
          </cell>
          <cell r="N120" t="str">
            <v>否</v>
          </cell>
        </row>
        <row r="120">
          <cell r="P120">
            <v>0</v>
          </cell>
          <cell r="Q120">
            <v>0</v>
          </cell>
          <cell r="R120" t="str">
            <v>国际业务部</v>
          </cell>
          <cell r="S120" t="str">
            <v>张金苹</v>
          </cell>
        </row>
        <row r="121">
          <cell r="D121" t="str">
            <v>PMU23-011</v>
          </cell>
          <cell r="E121" t="str">
            <v>USD </v>
          </cell>
          <cell r="F121">
            <v>7.2833</v>
          </cell>
          <cell r="G121">
            <v>899068</v>
          </cell>
        </row>
        <row r="121">
          <cell r="I121">
            <v>899068</v>
          </cell>
          <cell r="J121">
            <v>6548181.9644</v>
          </cell>
          <cell r="K121">
            <v>60</v>
          </cell>
          <cell r="L121">
            <v>45169</v>
          </cell>
          <cell r="M121">
            <v>45229</v>
          </cell>
          <cell r="N121" t="str">
            <v>是</v>
          </cell>
          <cell r="O121">
            <v>431</v>
          </cell>
          <cell r="P121">
            <v>899068</v>
          </cell>
          <cell r="Q121">
            <v>6548181.9644</v>
          </cell>
          <cell r="R121" t="str">
            <v>国际业务部</v>
          </cell>
          <cell r="S121" t="str">
            <v>李艳侠</v>
          </cell>
          <cell r="T121" t="str">
            <v>与多支付的抵消</v>
          </cell>
        </row>
        <row r="122">
          <cell r="D122" t="str">
            <v>PMU23-009</v>
          </cell>
          <cell r="E122" t="str">
            <v>USD </v>
          </cell>
          <cell r="F122">
            <v>7.2833</v>
          </cell>
          <cell r="G122">
            <v>53920</v>
          </cell>
        </row>
        <row r="122">
          <cell r="I122">
            <v>53920</v>
          </cell>
          <cell r="J122">
            <v>392715.536</v>
          </cell>
          <cell r="K122">
            <v>60</v>
          </cell>
          <cell r="L122">
            <v>45169</v>
          </cell>
          <cell r="M122">
            <v>45229</v>
          </cell>
          <cell r="N122" t="str">
            <v>是</v>
          </cell>
          <cell r="O122">
            <v>431</v>
          </cell>
          <cell r="P122">
            <v>53920</v>
          </cell>
          <cell r="Q122">
            <v>392715.536</v>
          </cell>
          <cell r="R122" t="str">
            <v>国际业务部</v>
          </cell>
          <cell r="S122" t="str">
            <v>李艳侠</v>
          </cell>
          <cell r="T122" t="str">
            <v>与多支付的抵消</v>
          </cell>
        </row>
        <row r="123">
          <cell r="D123" t="str">
            <v>PMU23-033</v>
          </cell>
          <cell r="E123" t="str">
            <v>USD </v>
          </cell>
          <cell r="F123">
            <v>7.2833</v>
          </cell>
          <cell r="G123">
            <v>738500</v>
          </cell>
        </row>
        <row r="123">
          <cell r="I123">
            <v>738500</v>
          </cell>
          <cell r="J123">
            <v>5378717.05</v>
          </cell>
          <cell r="K123">
            <v>60</v>
          </cell>
          <cell r="L123">
            <v>45291</v>
          </cell>
          <cell r="M123">
            <v>45351</v>
          </cell>
          <cell r="N123" t="str">
            <v>是</v>
          </cell>
          <cell r="O123">
            <v>309</v>
          </cell>
          <cell r="P123">
            <v>738500</v>
          </cell>
          <cell r="Q123">
            <v>5378717.05</v>
          </cell>
          <cell r="R123" t="str">
            <v>国际业务部</v>
          </cell>
          <cell r="S123" t="str">
            <v>李艳侠</v>
          </cell>
          <cell r="T123" t="str">
            <v>与多支付的抵消</v>
          </cell>
        </row>
        <row r="124">
          <cell r="D124" t="str">
            <v>PMU24-200</v>
          </cell>
          <cell r="E124" t="str">
            <v>USD </v>
          </cell>
          <cell r="F124">
            <v>7.2833</v>
          </cell>
          <cell r="G124">
            <v>698190</v>
          </cell>
        </row>
        <row r="124">
          <cell r="I124">
            <v>698190</v>
          </cell>
          <cell r="J124">
            <v>5085127.227</v>
          </cell>
          <cell r="K124">
            <v>60</v>
          </cell>
          <cell r="L124">
            <v>45443</v>
          </cell>
          <cell r="M124">
            <v>45503</v>
          </cell>
          <cell r="N124" t="str">
            <v>是</v>
          </cell>
          <cell r="O124">
            <v>157</v>
          </cell>
          <cell r="P124">
            <v>698190</v>
          </cell>
          <cell r="Q124">
            <v>5085127.227</v>
          </cell>
          <cell r="R124" t="str">
            <v>国际业务部</v>
          </cell>
          <cell r="S124" t="str">
            <v>李艳侠</v>
          </cell>
          <cell r="T124" t="str">
            <v>与多支付的抵消</v>
          </cell>
        </row>
        <row r="125">
          <cell r="D125" t="str">
            <v>PZ19-051 </v>
          </cell>
          <cell r="E125" t="str">
            <v>USD </v>
          </cell>
          <cell r="F125">
            <v>7.2833</v>
          </cell>
          <cell r="G125">
            <v>20528</v>
          </cell>
          <cell r="H125">
            <v>18053</v>
          </cell>
          <cell r="I125">
            <v>2475</v>
          </cell>
          <cell r="J125">
            <v>18026.1675</v>
          </cell>
          <cell r="K125">
            <v>180</v>
          </cell>
          <cell r="L125">
            <v>43731</v>
          </cell>
          <cell r="M125">
            <v>43911</v>
          </cell>
          <cell r="N125" t="str">
            <v>是</v>
          </cell>
          <cell r="O125">
            <v>1749</v>
          </cell>
          <cell r="P125">
            <v>2475</v>
          </cell>
          <cell r="Q125">
            <v>18026.1675</v>
          </cell>
          <cell r="R125" t="str">
            <v>国际业务部</v>
          </cell>
          <cell r="S125" t="str">
            <v>王慧平</v>
          </cell>
          <cell r="T125" t="str">
            <v>预计202402回</v>
          </cell>
        </row>
        <row r="126">
          <cell r="D126" t="str">
            <v>PZ20-041</v>
          </cell>
          <cell r="E126" t="str">
            <v>USD </v>
          </cell>
          <cell r="F126">
            <v>7.2833</v>
          </cell>
          <cell r="G126">
            <v>2450</v>
          </cell>
        </row>
        <row r="126">
          <cell r="I126">
            <v>2450</v>
          </cell>
          <cell r="J126">
            <v>17844.085</v>
          </cell>
          <cell r="K126">
            <v>180</v>
          </cell>
          <cell r="L126">
            <v>44162</v>
          </cell>
          <cell r="M126">
            <v>44342</v>
          </cell>
          <cell r="N126" t="str">
            <v>是</v>
          </cell>
          <cell r="O126">
            <v>1318</v>
          </cell>
          <cell r="P126">
            <v>2450</v>
          </cell>
          <cell r="Q126">
            <v>17844.085</v>
          </cell>
          <cell r="R126" t="str">
            <v>国际业务部</v>
          </cell>
          <cell r="S126" t="str">
            <v>王慧平</v>
          </cell>
          <cell r="T126" t="str">
            <v>预计202402回</v>
          </cell>
        </row>
        <row r="127">
          <cell r="D127" t="str">
            <v>PZ23-033</v>
          </cell>
          <cell r="E127" t="str">
            <v>USD </v>
          </cell>
          <cell r="F127">
            <v>7.2833</v>
          </cell>
          <cell r="G127">
            <v>89366</v>
          </cell>
        </row>
        <row r="127">
          <cell r="I127">
            <v>89366</v>
          </cell>
          <cell r="J127">
            <v>650879.3878</v>
          </cell>
          <cell r="K127">
            <v>180</v>
          </cell>
          <cell r="L127">
            <v>45102</v>
          </cell>
          <cell r="M127">
            <v>45282</v>
          </cell>
          <cell r="N127" t="str">
            <v>是</v>
          </cell>
          <cell r="O127">
            <v>378</v>
          </cell>
          <cell r="P127">
            <v>89366</v>
          </cell>
          <cell r="Q127">
            <v>650879.3878</v>
          </cell>
          <cell r="R127" t="str">
            <v>国际业务部</v>
          </cell>
          <cell r="S127" t="str">
            <v>王慧平</v>
          </cell>
          <cell r="T127" t="str">
            <v>预计202402回</v>
          </cell>
        </row>
        <row r="128">
          <cell r="D128" t="str">
            <v>PZ23-066</v>
          </cell>
          <cell r="E128" t="str">
            <v>USD </v>
          </cell>
          <cell r="F128">
            <v>7.2833</v>
          </cell>
          <cell r="G128">
            <v>75268</v>
          </cell>
        </row>
        <row r="128">
          <cell r="I128">
            <v>75268</v>
          </cell>
          <cell r="J128">
            <v>548199.4244</v>
          </cell>
          <cell r="K128">
            <v>180</v>
          </cell>
          <cell r="L128">
            <v>45199</v>
          </cell>
          <cell r="M128">
            <v>45379</v>
          </cell>
          <cell r="N128" t="str">
            <v>是</v>
          </cell>
          <cell r="O128">
            <v>281</v>
          </cell>
          <cell r="P128">
            <v>75268</v>
          </cell>
          <cell r="Q128">
            <v>548199.4244</v>
          </cell>
          <cell r="R128" t="str">
            <v>国际业务部</v>
          </cell>
          <cell r="S128" t="str">
            <v>王慧平</v>
          </cell>
          <cell r="T128" t="str">
            <v>预计202403回</v>
          </cell>
        </row>
        <row r="129">
          <cell r="D129" t="str">
            <v>PZ23-071</v>
          </cell>
          <cell r="E129" t="str">
            <v>USD </v>
          </cell>
          <cell r="F129">
            <v>7.2833</v>
          </cell>
          <cell r="G129">
            <v>2130</v>
          </cell>
        </row>
        <row r="129">
          <cell r="I129">
            <v>2130</v>
          </cell>
          <cell r="J129">
            <v>15513.429</v>
          </cell>
          <cell r="K129">
            <v>180</v>
          </cell>
          <cell r="L129">
            <v>45199</v>
          </cell>
          <cell r="M129">
            <v>45379</v>
          </cell>
          <cell r="N129" t="str">
            <v>是</v>
          </cell>
          <cell r="O129">
            <v>281</v>
          </cell>
          <cell r="P129">
            <v>2130</v>
          </cell>
          <cell r="Q129">
            <v>15513.429</v>
          </cell>
          <cell r="R129" t="str">
            <v>国际业务部</v>
          </cell>
          <cell r="S129" t="str">
            <v>王慧平</v>
          </cell>
          <cell r="T129" t="str">
            <v>预计202403回</v>
          </cell>
        </row>
        <row r="130">
          <cell r="D130" t="str">
            <v>PZ23-070</v>
          </cell>
          <cell r="E130" t="str">
            <v>USD </v>
          </cell>
          <cell r="F130">
            <v>7.2833</v>
          </cell>
          <cell r="G130">
            <v>3900</v>
          </cell>
        </row>
        <row r="130">
          <cell r="I130">
            <v>3900</v>
          </cell>
          <cell r="J130">
            <v>28404.87</v>
          </cell>
          <cell r="K130">
            <v>180</v>
          </cell>
          <cell r="L130">
            <v>45260</v>
          </cell>
          <cell r="M130">
            <v>45440</v>
          </cell>
          <cell r="N130" t="str">
            <v>是</v>
          </cell>
          <cell r="O130">
            <v>220</v>
          </cell>
          <cell r="P130">
            <v>3900</v>
          </cell>
          <cell r="Q130">
            <v>28404.87</v>
          </cell>
          <cell r="R130" t="str">
            <v>国际业务部</v>
          </cell>
          <cell r="S130" t="str">
            <v>王慧平</v>
          </cell>
          <cell r="T130" t="str">
            <v>预计202403回</v>
          </cell>
        </row>
        <row r="131">
          <cell r="D131" t="str">
            <v>PZ23-083+095+096+100</v>
          </cell>
          <cell r="E131" t="str">
            <v>USD </v>
          </cell>
          <cell r="F131">
            <v>7.2833</v>
          </cell>
          <cell r="G131">
            <v>134158</v>
          </cell>
          <cell r="H131">
            <v>33142</v>
          </cell>
          <cell r="I131">
            <v>101016</v>
          </cell>
          <cell r="J131">
            <v>735729.8328</v>
          </cell>
          <cell r="K131">
            <v>180</v>
          </cell>
          <cell r="L131">
            <v>45260</v>
          </cell>
          <cell r="M131">
            <v>45440</v>
          </cell>
          <cell r="N131" t="str">
            <v>是</v>
          </cell>
          <cell r="O131">
            <v>220</v>
          </cell>
          <cell r="P131">
            <v>101016</v>
          </cell>
          <cell r="Q131">
            <v>735729.8328</v>
          </cell>
          <cell r="R131" t="str">
            <v>国际业务部</v>
          </cell>
          <cell r="S131" t="str">
            <v>王慧平</v>
          </cell>
          <cell r="T131" t="str">
            <v>预计202403回</v>
          </cell>
        </row>
        <row r="132">
          <cell r="D132" t="str">
            <v>PZ23-110</v>
          </cell>
          <cell r="E132" t="str">
            <v>USD </v>
          </cell>
          <cell r="F132">
            <v>7.2833</v>
          </cell>
          <cell r="G132">
            <v>9100</v>
          </cell>
        </row>
        <row r="132">
          <cell r="I132">
            <v>9100</v>
          </cell>
          <cell r="J132">
            <v>66278.03</v>
          </cell>
          <cell r="K132">
            <v>180</v>
          </cell>
          <cell r="L132">
            <v>45291</v>
          </cell>
          <cell r="M132">
            <v>45471</v>
          </cell>
          <cell r="N132" t="str">
            <v>是</v>
          </cell>
          <cell r="O132">
            <v>189</v>
          </cell>
          <cell r="P132">
            <v>9100</v>
          </cell>
          <cell r="Q132">
            <v>66278.03</v>
          </cell>
          <cell r="R132" t="str">
            <v>国际业务部</v>
          </cell>
          <cell r="S132" t="str">
            <v>王慧平</v>
          </cell>
          <cell r="T132" t="str">
            <v>预计202404回</v>
          </cell>
        </row>
        <row r="133">
          <cell r="D133" t="str">
            <v>PZ23-104</v>
          </cell>
          <cell r="E133" t="str">
            <v>USD </v>
          </cell>
          <cell r="F133">
            <v>7.2833</v>
          </cell>
          <cell r="G133">
            <v>66328</v>
          </cell>
        </row>
        <row r="133">
          <cell r="I133">
            <v>66328</v>
          </cell>
          <cell r="J133">
            <v>483086.7224</v>
          </cell>
          <cell r="K133">
            <v>180</v>
          </cell>
          <cell r="L133">
            <v>45291</v>
          </cell>
          <cell r="M133">
            <v>45471</v>
          </cell>
          <cell r="N133" t="str">
            <v>是</v>
          </cell>
          <cell r="O133">
            <v>189</v>
          </cell>
          <cell r="P133">
            <v>66328</v>
          </cell>
          <cell r="Q133">
            <v>483086.7224</v>
          </cell>
          <cell r="R133" t="str">
            <v>国际业务部</v>
          </cell>
          <cell r="S133" t="str">
            <v>王慧平</v>
          </cell>
          <cell r="T133" t="str">
            <v>预计202404回</v>
          </cell>
        </row>
        <row r="134">
          <cell r="D134" t="str">
            <v>PZ23-109</v>
          </cell>
          <cell r="E134" t="str">
            <v>USD </v>
          </cell>
          <cell r="F134">
            <v>7.2833</v>
          </cell>
          <cell r="G134">
            <v>62595</v>
          </cell>
        </row>
        <row r="134">
          <cell r="I134">
            <v>62595</v>
          </cell>
          <cell r="J134">
            <v>455898.1635</v>
          </cell>
          <cell r="K134">
            <v>180</v>
          </cell>
          <cell r="L134">
            <v>45291</v>
          </cell>
          <cell r="M134">
            <v>45471</v>
          </cell>
          <cell r="N134" t="str">
            <v>是</v>
          </cell>
          <cell r="O134">
            <v>189</v>
          </cell>
          <cell r="P134">
            <v>62595</v>
          </cell>
          <cell r="Q134">
            <v>455898.1635</v>
          </cell>
          <cell r="R134" t="str">
            <v>国际业务部</v>
          </cell>
          <cell r="S134" t="str">
            <v>王慧平</v>
          </cell>
          <cell r="T134" t="str">
            <v>预计202405回</v>
          </cell>
        </row>
        <row r="135">
          <cell r="D135" t="str">
            <v>PZ23-116</v>
          </cell>
          <cell r="E135" t="str">
            <v>USD </v>
          </cell>
          <cell r="F135">
            <v>7.2833</v>
          </cell>
          <cell r="G135">
            <v>48722</v>
          </cell>
        </row>
        <row r="135">
          <cell r="I135">
            <v>48722</v>
          </cell>
          <cell r="J135">
            <v>354856.9426</v>
          </cell>
          <cell r="K135">
            <v>180</v>
          </cell>
          <cell r="L135">
            <v>45291</v>
          </cell>
          <cell r="M135">
            <v>45471</v>
          </cell>
          <cell r="N135" t="str">
            <v>是</v>
          </cell>
          <cell r="O135">
            <v>189</v>
          </cell>
          <cell r="P135">
            <v>48722</v>
          </cell>
          <cell r="Q135">
            <v>354856.9426</v>
          </cell>
          <cell r="R135" t="str">
            <v>国际业务部</v>
          </cell>
          <cell r="S135" t="str">
            <v>王慧平</v>
          </cell>
          <cell r="T135" t="str">
            <v>预计202405回</v>
          </cell>
        </row>
        <row r="136">
          <cell r="D136" t="str">
            <v>PZ24-011+012+027</v>
          </cell>
          <cell r="E136" t="str">
            <v>USD </v>
          </cell>
          <cell r="F136">
            <v>7.2833</v>
          </cell>
          <cell r="G136">
            <v>25064</v>
          </cell>
        </row>
        <row r="136">
          <cell r="I136">
            <v>25064</v>
          </cell>
          <cell r="J136">
            <v>182548.6312</v>
          </cell>
          <cell r="K136">
            <v>180</v>
          </cell>
          <cell r="L136">
            <v>45351</v>
          </cell>
          <cell r="M136">
            <v>45531</v>
          </cell>
          <cell r="N136" t="str">
            <v>是</v>
          </cell>
          <cell r="O136">
            <v>129</v>
          </cell>
          <cell r="P136">
            <v>25064</v>
          </cell>
          <cell r="Q136">
            <v>182548.6312</v>
          </cell>
          <cell r="R136" t="str">
            <v>国际业务部</v>
          </cell>
          <cell r="S136" t="str">
            <v>王慧平</v>
          </cell>
          <cell r="T136" t="str">
            <v>预计202405回</v>
          </cell>
        </row>
        <row r="137">
          <cell r="D137" t="str">
            <v>PZ24-035</v>
          </cell>
          <cell r="E137" t="str">
            <v>USD </v>
          </cell>
          <cell r="F137">
            <v>7.2833</v>
          </cell>
          <cell r="G137">
            <v>10700</v>
          </cell>
        </row>
        <row r="137">
          <cell r="I137">
            <v>10700</v>
          </cell>
          <cell r="J137">
            <v>77931.31</v>
          </cell>
          <cell r="K137">
            <v>180</v>
          </cell>
          <cell r="L137">
            <v>45382</v>
          </cell>
          <cell r="M137">
            <v>45562</v>
          </cell>
          <cell r="N137" t="str">
            <v>是</v>
          </cell>
          <cell r="O137">
            <v>98</v>
          </cell>
          <cell r="P137">
            <v>10700</v>
          </cell>
          <cell r="Q137">
            <v>77931.31</v>
          </cell>
          <cell r="R137" t="str">
            <v>国际业务部</v>
          </cell>
          <cell r="S137" t="str">
            <v>王慧平</v>
          </cell>
          <cell r="T137" t="str">
            <v>预计202405回</v>
          </cell>
        </row>
        <row r="138">
          <cell r="D138" t="str">
            <v>PZ34-035-2, PZ24-043</v>
          </cell>
          <cell r="E138" t="str">
            <v>USD </v>
          </cell>
          <cell r="F138">
            <v>7.2833</v>
          </cell>
          <cell r="G138">
            <v>16013</v>
          </cell>
        </row>
        <row r="138">
          <cell r="I138">
            <v>16013</v>
          </cell>
          <cell r="J138">
            <v>116627.4829</v>
          </cell>
          <cell r="K138">
            <v>180</v>
          </cell>
          <cell r="L138">
            <v>45412</v>
          </cell>
          <cell r="M138">
            <v>45592</v>
          </cell>
          <cell r="N138" t="str">
            <v>是</v>
          </cell>
          <cell r="O138">
            <v>68</v>
          </cell>
          <cell r="P138">
            <v>16013</v>
          </cell>
          <cell r="Q138">
            <v>116627.4829</v>
          </cell>
          <cell r="R138" t="str">
            <v>国际业务部</v>
          </cell>
          <cell r="S138" t="str">
            <v>王慧平</v>
          </cell>
          <cell r="T138" t="str">
            <v>预计202405回</v>
          </cell>
        </row>
        <row r="139">
          <cell r="D139" t="str">
            <v>未确定订单号</v>
          </cell>
          <cell r="E139" t="str">
            <v>USD </v>
          </cell>
          <cell r="F139">
            <v>7.2833</v>
          </cell>
          <cell r="G139">
            <v>0</v>
          </cell>
          <cell r="H139">
            <v>12065</v>
          </cell>
          <cell r="I139">
            <v>-12065</v>
          </cell>
          <cell r="J139">
            <v>-87873.0145</v>
          </cell>
          <cell r="K139">
            <v>180</v>
          </cell>
          <cell r="L139">
            <v>45180</v>
          </cell>
          <cell r="M139">
            <v>45360</v>
          </cell>
          <cell r="N139" t="str">
            <v>否</v>
          </cell>
        </row>
        <row r="139">
          <cell r="P139">
            <v>0</v>
          </cell>
          <cell r="Q139">
            <v>0</v>
          </cell>
          <cell r="R139" t="str">
            <v>国际业务部</v>
          </cell>
          <cell r="S139" t="str">
            <v>王慧平</v>
          </cell>
        </row>
        <row r="140">
          <cell r="D140" t="str">
            <v>历史订单</v>
          </cell>
          <cell r="E140" t="str">
            <v>USD </v>
          </cell>
          <cell r="F140">
            <v>7.2833</v>
          </cell>
          <cell r="G140">
            <v>1273.06</v>
          </cell>
        </row>
        <row r="140">
          <cell r="I140">
            <v>1273.06</v>
          </cell>
          <cell r="J140">
            <v>9272.077898</v>
          </cell>
          <cell r="K140">
            <v>0</v>
          </cell>
          <cell r="L140">
            <v>44406</v>
          </cell>
          <cell r="M140">
            <v>44406</v>
          </cell>
          <cell r="N140" t="str">
            <v>是</v>
          </cell>
          <cell r="O140">
            <v>1254</v>
          </cell>
          <cell r="P140">
            <v>1273.06</v>
          </cell>
          <cell r="Q140">
            <v>9272.077898</v>
          </cell>
          <cell r="R140" t="str">
            <v>国际业务部</v>
          </cell>
          <cell r="S140" t="str">
            <v>张金苹</v>
          </cell>
          <cell r="T140" t="str">
            <v>历史订单</v>
          </cell>
        </row>
        <row r="141">
          <cell r="D141" t="str">
            <v>历史订单PS21-076-2</v>
          </cell>
          <cell r="E141" t="str">
            <v>USD </v>
          </cell>
          <cell r="F141">
            <v>7.2833</v>
          </cell>
          <cell r="G141">
            <v>3299.78</v>
          </cell>
        </row>
        <row r="141">
          <cell r="I141">
            <v>3299.78</v>
          </cell>
          <cell r="J141">
            <v>24033.287674</v>
          </cell>
          <cell r="K141">
            <v>0</v>
          </cell>
          <cell r="L141">
            <v>44561</v>
          </cell>
          <cell r="M141">
            <v>44561</v>
          </cell>
          <cell r="N141" t="str">
            <v>是</v>
          </cell>
          <cell r="O141">
            <v>1099</v>
          </cell>
          <cell r="P141">
            <v>3299.78</v>
          </cell>
          <cell r="Q141">
            <v>24033.287674</v>
          </cell>
          <cell r="R141" t="str">
            <v>国际业务部</v>
          </cell>
          <cell r="S141" t="str">
            <v>张金苹</v>
          </cell>
          <cell r="T141" t="str">
            <v>已核对发货和收款相等，无欠款</v>
          </cell>
        </row>
        <row r="142">
          <cell r="D142" t="str">
            <v>历史订单</v>
          </cell>
          <cell r="E142" t="str">
            <v>USD </v>
          </cell>
          <cell r="F142">
            <v>7.2833</v>
          </cell>
          <cell r="G142">
            <v>11236</v>
          </cell>
        </row>
        <row r="142">
          <cell r="I142">
            <v>11236</v>
          </cell>
          <cell r="J142">
            <v>81835.1588</v>
          </cell>
          <cell r="K142">
            <v>0</v>
          </cell>
          <cell r="L142">
            <v>44316</v>
          </cell>
          <cell r="M142">
            <v>44316</v>
          </cell>
          <cell r="N142" t="str">
            <v>是</v>
          </cell>
          <cell r="O142">
            <v>1344</v>
          </cell>
          <cell r="P142">
            <v>11236</v>
          </cell>
          <cell r="Q142">
            <v>81835.1588</v>
          </cell>
          <cell r="R142" t="str">
            <v>国际业务部</v>
          </cell>
          <cell r="S142" t="str">
            <v>张金苹</v>
          </cell>
          <cell r="T142" t="str">
            <v>历史订单</v>
          </cell>
        </row>
        <row r="143">
          <cell r="D143" t="str">
            <v>历史订单</v>
          </cell>
          <cell r="E143" t="str">
            <v>USD </v>
          </cell>
          <cell r="F143">
            <v>7.2833</v>
          </cell>
          <cell r="G143">
            <v>4040</v>
          </cell>
        </row>
        <row r="143">
          <cell r="I143">
            <v>4040</v>
          </cell>
          <cell r="J143">
            <v>29424.532</v>
          </cell>
          <cell r="K143">
            <v>90</v>
          </cell>
          <cell r="L143">
            <v>44561</v>
          </cell>
          <cell r="M143">
            <v>44651</v>
          </cell>
          <cell r="N143" t="str">
            <v>是</v>
          </cell>
          <cell r="O143">
            <v>1009</v>
          </cell>
          <cell r="P143">
            <v>4040</v>
          </cell>
          <cell r="Q143">
            <v>29424.532</v>
          </cell>
          <cell r="R143" t="str">
            <v>国际业务部</v>
          </cell>
          <cell r="S143" t="str">
            <v>韩志华</v>
          </cell>
          <cell r="T143" t="str">
            <v>已发邮件，等待回复</v>
          </cell>
        </row>
        <row r="144">
          <cell r="D144" t="str">
            <v>历史订单</v>
          </cell>
          <cell r="E144" t="str">
            <v>USD </v>
          </cell>
          <cell r="F144">
            <v>7.2833</v>
          </cell>
          <cell r="G144">
            <v>-8</v>
          </cell>
        </row>
        <row r="144">
          <cell r="I144">
            <v>-8</v>
          </cell>
          <cell r="J144">
            <v>-58.2664</v>
          </cell>
          <cell r="K144">
            <v>30</v>
          </cell>
          <cell r="L144">
            <v>44681</v>
          </cell>
          <cell r="M144">
            <v>44711</v>
          </cell>
          <cell r="N144" t="str">
            <v>否</v>
          </cell>
        </row>
        <row r="144">
          <cell r="P144">
            <v>0</v>
          </cell>
          <cell r="Q144">
            <v>0</v>
          </cell>
          <cell r="R144" t="str">
            <v>国际业务部</v>
          </cell>
          <cell r="S144" t="str">
            <v>李艳侠</v>
          </cell>
        </row>
        <row r="145">
          <cell r="D145" t="str">
            <v>历史订单</v>
          </cell>
          <cell r="E145" t="str">
            <v>USD </v>
          </cell>
          <cell r="F145">
            <v>7.2833</v>
          </cell>
          <cell r="G145">
            <v>0</v>
          </cell>
          <cell r="H145">
            <v>6640</v>
          </cell>
          <cell r="I145">
            <v>-6640</v>
          </cell>
          <cell r="J145">
            <v>-48361.112</v>
          </cell>
          <cell r="K145">
            <v>62</v>
          </cell>
          <cell r="L145">
            <v>43951</v>
          </cell>
          <cell r="M145">
            <v>44013</v>
          </cell>
          <cell r="N145" t="str">
            <v>否</v>
          </cell>
        </row>
        <row r="145">
          <cell r="P145">
            <v>0</v>
          </cell>
          <cell r="Q145">
            <v>0</v>
          </cell>
          <cell r="R145" t="str">
            <v>国际业务部</v>
          </cell>
          <cell r="S145" t="e">
            <v>#N/A</v>
          </cell>
        </row>
        <row r="146">
          <cell r="D146" t="str">
            <v>历史订单</v>
          </cell>
          <cell r="E146" t="str">
            <v>USD </v>
          </cell>
          <cell r="F146">
            <v>7.2833</v>
          </cell>
          <cell r="G146">
            <v>0</v>
          </cell>
          <cell r="H146">
            <v>7914.79</v>
          </cell>
          <cell r="I146">
            <v>-7914.79</v>
          </cell>
          <cell r="J146">
            <v>-57645.790007</v>
          </cell>
          <cell r="K146">
            <v>0</v>
          </cell>
          <cell r="L146">
            <v>44377</v>
          </cell>
          <cell r="M146">
            <v>44377</v>
          </cell>
          <cell r="N146" t="str">
            <v>否</v>
          </cell>
        </row>
        <row r="146">
          <cell r="P146">
            <v>0</v>
          </cell>
          <cell r="Q146">
            <v>0</v>
          </cell>
          <cell r="R146" t="str">
            <v>国际业务部</v>
          </cell>
          <cell r="S146" t="str">
            <v>张金苹</v>
          </cell>
        </row>
        <row r="147">
          <cell r="D147" t="str">
            <v>pz23-031-1 </v>
          </cell>
          <cell r="E147" t="str">
            <v>USD </v>
          </cell>
          <cell r="F147">
            <v>7.2833</v>
          </cell>
          <cell r="G147">
            <v>8533</v>
          </cell>
          <cell r="H147">
            <v>11042.98</v>
          </cell>
          <cell r="I147">
            <v>-2509.98</v>
          </cell>
          <cell r="J147">
            <v>-18280.937334</v>
          </cell>
          <cell r="K147">
            <v>0</v>
          </cell>
          <cell r="L147">
            <v>45103</v>
          </cell>
          <cell r="M147">
            <v>45103</v>
          </cell>
          <cell r="N147" t="str">
            <v>否</v>
          </cell>
        </row>
        <row r="147">
          <cell r="P147">
            <v>0</v>
          </cell>
          <cell r="Q147">
            <v>0</v>
          </cell>
          <cell r="R147" t="str">
            <v>国际业务部</v>
          </cell>
          <cell r="S147" t="str">
            <v>王慧平</v>
          </cell>
        </row>
        <row r="148">
          <cell r="D148" t="str">
            <v>PZ23-031-2+pz24-020</v>
          </cell>
          <cell r="E148" t="str">
            <v>USD </v>
          </cell>
          <cell r="F148">
            <v>7.2833</v>
          </cell>
          <cell r="G148">
            <v>10800</v>
          </cell>
          <cell r="H148">
            <v>8290.02</v>
          </cell>
          <cell r="I148">
            <v>2509.98</v>
          </cell>
          <cell r="J148">
            <v>18280.937334</v>
          </cell>
          <cell r="K148">
            <v>0</v>
          </cell>
          <cell r="L148" t="str">
            <v>2024/3/10</v>
          </cell>
          <cell r="M148">
            <v>45361</v>
          </cell>
          <cell r="N148" t="str">
            <v>是</v>
          </cell>
          <cell r="O148">
            <v>299</v>
          </cell>
          <cell r="P148">
            <v>2509.98</v>
          </cell>
          <cell r="Q148">
            <v>18280.937334</v>
          </cell>
          <cell r="R148" t="str">
            <v>国际业务部</v>
          </cell>
          <cell r="S148" t="str">
            <v>王慧平</v>
          </cell>
          <cell r="T148" t="str">
            <v>已不欠款，有上笔031-1订单的余款，合并查看不欠款</v>
          </cell>
        </row>
        <row r="149">
          <cell r="D149" t="str">
            <v>历史订单</v>
          </cell>
          <cell r="E149" t="str">
            <v>USD </v>
          </cell>
          <cell r="F149">
            <v>7.2833</v>
          </cell>
          <cell r="G149">
            <v>0</v>
          </cell>
          <cell r="H149">
            <v>100</v>
          </cell>
          <cell r="I149">
            <v>-100</v>
          </cell>
          <cell r="J149">
            <v>-728.33</v>
          </cell>
          <cell r="K149">
            <v>0</v>
          </cell>
          <cell r="L149">
            <v>43769</v>
          </cell>
          <cell r="M149">
            <v>43769</v>
          </cell>
          <cell r="N149" t="str">
            <v>否</v>
          </cell>
        </row>
        <row r="149">
          <cell r="P149">
            <v>0</v>
          </cell>
          <cell r="Q149">
            <v>0</v>
          </cell>
          <cell r="R149" t="str">
            <v>国际业务部</v>
          </cell>
          <cell r="S149" t="e">
            <v>#N/A</v>
          </cell>
        </row>
        <row r="150">
          <cell r="D150" t="str">
            <v>历史订单</v>
          </cell>
          <cell r="E150" t="str">
            <v>USD </v>
          </cell>
          <cell r="F150">
            <v>7.2833</v>
          </cell>
        </row>
        <row r="150">
          <cell r="H150">
            <v>1040</v>
          </cell>
          <cell r="I150">
            <v>-1040</v>
          </cell>
          <cell r="J150">
            <v>-7574.632</v>
          </cell>
          <cell r="K150">
            <v>0</v>
          </cell>
          <cell r="L150">
            <v>45046</v>
          </cell>
          <cell r="M150">
            <v>45046</v>
          </cell>
          <cell r="N150" t="str">
            <v>否</v>
          </cell>
        </row>
        <row r="150">
          <cell r="P150">
            <v>0</v>
          </cell>
          <cell r="Q150">
            <v>0</v>
          </cell>
          <cell r="R150" t="str">
            <v>国际业务部</v>
          </cell>
          <cell r="S150" t="e">
            <v>#N/A</v>
          </cell>
        </row>
        <row r="151">
          <cell r="D151" t="str">
            <v>历史订单</v>
          </cell>
          <cell r="E151" t="str">
            <v>USD </v>
          </cell>
          <cell r="F151">
            <v>7.2833</v>
          </cell>
        </row>
        <row r="151">
          <cell r="H151">
            <v>1263</v>
          </cell>
          <cell r="I151">
            <v>-1263</v>
          </cell>
          <cell r="J151">
            <v>-9198.8079</v>
          </cell>
          <cell r="K151">
            <v>0</v>
          </cell>
          <cell r="L151">
            <v>44926</v>
          </cell>
          <cell r="M151">
            <v>44926</v>
          </cell>
          <cell r="N151" t="str">
            <v>否</v>
          </cell>
        </row>
        <row r="151">
          <cell r="P151">
            <v>0</v>
          </cell>
          <cell r="Q151">
            <v>0</v>
          </cell>
          <cell r="R151" t="str">
            <v>国际业务部</v>
          </cell>
          <cell r="S151" t="e">
            <v>#N/A</v>
          </cell>
        </row>
        <row r="152">
          <cell r="D152" t="str">
            <v>历史订单</v>
          </cell>
          <cell r="E152" t="str">
            <v>USD </v>
          </cell>
          <cell r="F152">
            <v>7.2833</v>
          </cell>
          <cell r="G152">
            <v>63113.05</v>
          </cell>
        </row>
        <row r="152">
          <cell r="I152">
            <v>63113.05</v>
          </cell>
          <cell r="J152">
            <v>459671.277065</v>
          </cell>
          <cell r="K152">
            <v>90</v>
          </cell>
          <cell r="L152">
            <v>44804</v>
          </cell>
          <cell r="M152">
            <v>44894</v>
          </cell>
          <cell r="N152" t="str">
            <v>是</v>
          </cell>
          <cell r="O152">
            <v>766</v>
          </cell>
          <cell r="P152">
            <v>63113.05</v>
          </cell>
          <cell r="Q152">
            <v>459671.277065</v>
          </cell>
          <cell r="R152" t="str">
            <v>国际业务部</v>
          </cell>
          <cell r="S152" t="str">
            <v>韩志华</v>
          </cell>
          <cell r="T152" t="str">
            <v>已发邮件，等待回复</v>
          </cell>
        </row>
        <row r="153">
          <cell r="D153" t="str">
            <v>历史订单</v>
          </cell>
          <cell r="E153" t="str">
            <v>USD </v>
          </cell>
          <cell r="F153">
            <v>7.2833</v>
          </cell>
        </row>
        <row r="153">
          <cell r="H153">
            <v>15000.1</v>
          </cell>
          <cell r="I153">
            <v>-15000.1</v>
          </cell>
          <cell r="J153">
            <v>-109250.22833</v>
          </cell>
          <cell r="K153">
            <v>0</v>
          </cell>
          <cell r="L153">
            <v>43464</v>
          </cell>
          <cell r="M153">
            <v>43464</v>
          </cell>
          <cell r="N153" t="str">
            <v>否</v>
          </cell>
        </row>
        <row r="153">
          <cell r="P153">
            <v>0</v>
          </cell>
          <cell r="Q153">
            <v>0</v>
          </cell>
          <cell r="R153" t="str">
            <v>国际业务部</v>
          </cell>
          <cell r="S153" t="e">
            <v>#N/A</v>
          </cell>
        </row>
        <row r="154">
          <cell r="D154" t="str">
            <v>历史订单</v>
          </cell>
          <cell r="E154" t="str">
            <v>USD </v>
          </cell>
          <cell r="F154">
            <v>7.2833</v>
          </cell>
        </row>
        <row r="154">
          <cell r="H154">
            <v>750</v>
          </cell>
          <cell r="I154">
            <v>-750</v>
          </cell>
          <cell r="J154">
            <v>-5462.475</v>
          </cell>
          <cell r="K154">
            <v>0</v>
          </cell>
          <cell r="L154">
            <v>43768</v>
          </cell>
          <cell r="M154">
            <v>43768</v>
          </cell>
          <cell r="N154" t="str">
            <v>否</v>
          </cell>
        </row>
        <row r="154">
          <cell r="P154">
            <v>0</v>
          </cell>
          <cell r="Q154">
            <v>0</v>
          </cell>
          <cell r="R154" t="str">
            <v>国际业务部</v>
          </cell>
          <cell r="S154" t="e">
            <v>#N/A</v>
          </cell>
        </row>
        <row r="155">
          <cell r="D155" t="str">
            <v>历史订单</v>
          </cell>
          <cell r="E155" t="str">
            <v>USD </v>
          </cell>
          <cell r="F155">
            <v>7.2833</v>
          </cell>
        </row>
        <row r="155">
          <cell r="H155">
            <v>355</v>
          </cell>
          <cell r="I155">
            <v>-355</v>
          </cell>
          <cell r="J155">
            <v>-2585.5715</v>
          </cell>
          <cell r="K155">
            <v>0</v>
          </cell>
          <cell r="L155">
            <v>45260</v>
          </cell>
          <cell r="M155">
            <v>45260</v>
          </cell>
          <cell r="N155" t="str">
            <v>否</v>
          </cell>
        </row>
        <row r="155">
          <cell r="P155">
            <v>0</v>
          </cell>
          <cell r="Q155">
            <v>0</v>
          </cell>
          <cell r="R155" t="str">
            <v>国际业务部</v>
          </cell>
          <cell r="S155" t="e">
            <v>#N/A</v>
          </cell>
        </row>
        <row r="156">
          <cell r="D156" t="str">
            <v>历史订单</v>
          </cell>
          <cell r="E156" t="str">
            <v>USD </v>
          </cell>
          <cell r="F156">
            <v>7.2833</v>
          </cell>
        </row>
        <row r="156">
          <cell r="H156">
            <v>950</v>
          </cell>
          <cell r="I156">
            <v>-950</v>
          </cell>
          <cell r="J156">
            <v>-6919.135</v>
          </cell>
          <cell r="K156">
            <v>0</v>
          </cell>
          <cell r="L156">
            <v>44196</v>
          </cell>
          <cell r="M156">
            <v>44196</v>
          </cell>
          <cell r="N156" t="str">
            <v>否</v>
          </cell>
        </row>
        <row r="156">
          <cell r="P156">
            <v>0</v>
          </cell>
          <cell r="Q156">
            <v>0</v>
          </cell>
          <cell r="R156" t="str">
            <v>国际业务部</v>
          </cell>
          <cell r="S156" t="e">
            <v>#N/A</v>
          </cell>
        </row>
        <row r="157">
          <cell r="D157" t="str">
            <v>历史订单</v>
          </cell>
          <cell r="E157" t="str">
            <v>USD </v>
          </cell>
          <cell r="F157">
            <v>7.2833</v>
          </cell>
        </row>
        <row r="157">
          <cell r="H157">
            <v>530</v>
          </cell>
          <cell r="I157">
            <v>-530</v>
          </cell>
          <cell r="J157">
            <v>-3860.149</v>
          </cell>
          <cell r="K157">
            <v>0</v>
          </cell>
          <cell r="L157">
            <v>44926</v>
          </cell>
          <cell r="M157">
            <v>44926</v>
          </cell>
          <cell r="N157" t="str">
            <v>否</v>
          </cell>
        </row>
        <row r="157">
          <cell r="P157">
            <v>0</v>
          </cell>
          <cell r="Q157">
            <v>0</v>
          </cell>
          <cell r="R157" t="str">
            <v>国际业务部</v>
          </cell>
          <cell r="S157" t="e">
            <v>#N/A</v>
          </cell>
        </row>
        <row r="158">
          <cell r="D158" t="str">
            <v>历史订单</v>
          </cell>
          <cell r="E158" t="str">
            <v>USD </v>
          </cell>
          <cell r="F158">
            <v>7.2833</v>
          </cell>
        </row>
        <row r="158">
          <cell r="H158">
            <v>515</v>
          </cell>
          <cell r="I158">
            <v>-515</v>
          </cell>
          <cell r="J158">
            <v>-3750.8995</v>
          </cell>
          <cell r="K158">
            <v>0</v>
          </cell>
          <cell r="L158">
            <v>44316</v>
          </cell>
          <cell r="M158">
            <v>44316</v>
          </cell>
          <cell r="N158" t="str">
            <v>否</v>
          </cell>
        </row>
        <row r="158">
          <cell r="P158">
            <v>0</v>
          </cell>
          <cell r="Q158">
            <v>0</v>
          </cell>
          <cell r="R158" t="str">
            <v>国际业务部</v>
          </cell>
          <cell r="S158" t="e">
            <v>#N/A</v>
          </cell>
        </row>
        <row r="159">
          <cell r="D159" t="str">
            <v>历史订单</v>
          </cell>
          <cell r="E159" t="str">
            <v>USD </v>
          </cell>
          <cell r="F159">
            <v>7.2833</v>
          </cell>
        </row>
        <row r="159">
          <cell r="H159">
            <v>4468</v>
          </cell>
          <cell r="I159">
            <v>-4468</v>
          </cell>
          <cell r="J159">
            <v>-32541.7844</v>
          </cell>
          <cell r="K159">
            <v>0</v>
          </cell>
          <cell r="L159">
            <v>44316</v>
          </cell>
          <cell r="M159">
            <v>44316</v>
          </cell>
          <cell r="N159" t="str">
            <v>否</v>
          </cell>
        </row>
        <row r="159">
          <cell r="P159">
            <v>0</v>
          </cell>
          <cell r="Q159">
            <v>0</v>
          </cell>
          <cell r="R159" t="str">
            <v>国际业务部</v>
          </cell>
          <cell r="S159" t="e">
            <v>#N/A</v>
          </cell>
        </row>
        <row r="160">
          <cell r="D160" t="str">
            <v>历史订单</v>
          </cell>
          <cell r="E160" t="str">
            <v>USD </v>
          </cell>
          <cell r="F160">
            <v>7.2833</v>
          </cell>
        </row>
        <row r="160">
          <cell r="H160">
            <v>4824.09</v>
          </cell>
          <cell r="I160">
            <v>-4824.09</v>
          </cell>
          <cell r="J160">
            <v>-35135.294697</v>
          </cell>
          <cell r="K160">
            <v>0</v>
          </cell>
          <cell r="L160">
            <v>43799</v>
          </cell>
          <cell r="M160">
            <v>43799</v>
          </cell>
          <cell r="N160" t="str">
            <v>否</v>
          </cell>
        </row>
        <row r="160">
          <cell r="P160">
            <v>0</v>
          </cell>
          <cell r="Q160">
            <v>0</v>
          </cell>
          <cell r="R160" t="str">
            <v>国际业务部</v>
          </cell>
          <cell r="S160" t="e">
            <v>#N/A</v>
          </cell>
        </row>
        <row r="161">
          <cell r="D161" t="str">
            <v>历史订单</v>
          </cell>
          <cell r="E161" t="str">
            <v>USD </v>
          </cell>
          <cell r="F161">
            <v>7.2833</v>
          </cell>
        </row>
        <row r="161">
          <cell r="H161">
            <v>-9849</v>
          </cell>
          <cell r="I161">
            <v>9849</v>
          </cell>
          <cell r="J161">
            <v>71733.2217</v>
          </cell>
          <cell r="K161">
            <v>0</v>
          </cell>
          <cell r="L161">
            <v>45350</v>
          </cell>
          <cell r="M161">
            <v>45350</v>
          </cell>
          <cell r="N161" t="str">
            <v>是</v>
          </cell>
          <cell r="O161">
            <v>310</v>
          </cell>
          <cell r="P161">
            <v>9849</v>
          </cell>
          <cell r="Q161">
            <v>71733.2217</v>
          </cell>
          <cell r="R161" t="str">
            <v>国际业务部</v>
          </cell>
          <cell r="S161" t="str">
            <v>王慧平</v>
          </cell>
          <cell r="T161" t="str">
            <v>历史订单</v>
          </cell>
        </row>
        <row r="162">
          <cell r="D162" t="str">
            <v>历史订单</v>
          </cell>
          <cell r="E162" t="str">
            <v>USD </v>
          </cell>
          <cell r="F162">
            <v>7.2833</v>
          </cell>
        </row>
        <row r="162">
          <cell r="H162">
            <v>9849</v>
          </cell>
          <cell r="I162">
            <v>-9849</v>
          </cell>
          <cell r="J162">
            <v>-71733.2217</v>
          </cell>
          <cell r="K162">
            <v>0</v>
          </cell>
          <cell r="L162">
            <v>45350</v>
          </cell>
          <cell r="M162">
            <v>45350</v>
          </cell>
          <cell r="N162" t="str">
            <v>否</v>
          </cell>
        </row>
        <row r="162">
          <cell r="P162">
            <v>0</v>
          </cell>
          <cell r="Q162">
            <v>0</v>
          </cell>
          <cell r="R162" t="str">
            <v>国际业务部</v>
          </cell>
          <cell r="S162" t="e">
            <v>#N/A</v>
          </cell>
        </row>
        <row r="163">
          <cell r="D163" t="str">
            <v>PZ24-077</v>
          </cell>
          <cell r="E163" t="str">
            <v>USD </v>
          </cell>
          <cell r="F163">
            <v>7.2833</v>
          </cell>
          <cell r="G163">
            <v>0</v>
          </cell>
          <cell r="H163">
            <v>15053</v>
          </cell>
          <cell r="I163">
            <v>-15053</v>
          </cell>
          <cell r="J163">
            <v>-109635.5149</v>
          </cell>
          <cell r="K163">
            <v>0</v>
          </cell>
          <cell r="L163">
            <v>45443</v>
          </cell>
          <cell r="M163">
            <v>45443</v>
          </cell>
          <cell r="N163" t="str">
            <v>否</v>
          </cell>
        </row>
        <row r="163">
          <cell r="P163">
            <v>0</v>
          </cell>
          <cell r="Q163">
            <v>0</v>
          </cell>
          <cell r="R163" t="str">
            <v>国际业务部</v>
          </cell>
          <cell r="S163" t="e">
            <v>#N/A</v>
          </cell>
        </row>
        <row r="164">
          <cell r="D164" t="str">
            <v>PZ24-077</v>
          </cell>
          <cell r="E164" t="str">
            <v>USD </v>
          </cell>
          <cell r="F164">
            <v>7.2833</v>
          </cell>
          <cell r="G164">
            <v>15053</v>
          </cell>
        </row>
        <row r="164">
          <cell r="I164">
            <v>15053</v>
          </cell>
          <cell r="J164">
            <v>109635.5149</v>
          </cell>
          <cell r="K164">
            <v>0</v>
          </cell>
          <cell r="L164">
            <v>45443</v>
          </cell>
          <cell r="M164">
            <v>45443</v>
          </cell>
          <cell r="N164" t="str">
            <v>是</v>
          </cell>
          <cell r="O164">
            <v>217</v>
          </cell>
          <cell r="P164">
            <v>15053</v>
          </cell>
          <cell r="Q164">
            <v>109635.5149</v>
          </cell>
          <cell r="R164" t="str">
            <v>国际业务部</v>
          </cell>
          <cell r="S164" t="str">
            <v>王慧平</v>
          </cell>
          <cell r="T164" t="str">
            <v>不欠款，客户汇款方是澳大利亚，正好冲抵</v>
          </cell>
        </row>
        <row r="165">
          <cell r="D165" t="str">
            <v>未确定订单号</v>
          </cell>
          <cell r="E165" t="str">
            <v>USD </v>
          </cell>
          <cell r="F165">
            <v>7.2833</v>
          </cell>
          <cell r="G165">
            <v>0</v>
          </cell>
          <cell r="H165">
            <v>20</v>
          </cell>
          <cell r="I165">
            <v>-20</v>
          </cell>
          <cell r="J165">
            <v>-145.666</v>
          </cell>
          <cell r="K165">
            <v>0</v>
          </cell>
          <cell r="L165">
            <v>45435</v>
          </cell>
          <cell r="M165">
            <v>45435</v>
          </cell>
          <cell r="N165" t="str">
            <v>否</v>
          </cell>
        </row>
        <row r="165">
          <cell r="P165">
            <v>0</v>
          </cell>
          <cell r="Q165">
            <v>0</v>
          </cell>
          <cell r="R165" t="str">
            <v>国际业务部</v>
          </cell>
          <cell r="S165" t="e">
            <v>#N/A</v>
          </cell>
        </row>
        <row r="166">
          <cell r="D166" t="str">
            <v>PL23-003</v>
          </cell>
          <cell r="E166" t="str">
            <v>USD </v>
          </cell>
          <cell r="F166">
            <v>7.2833</v>
          </cell>
          <cell r="G166">
            <v>831386</v>
          </cell>
          <cell r="H166">
            <v>876286</v>
          </cell>
          <cell r="I166">
            <v>-44900</v>
          </cell>
          <cell r="J166">
            <v>-327020.17</v>
          </cell>
          <cell r="K166">
            <v>90</v>
          </cell>
          <cell r="L166">
            <v>44957</v>
          </cell>
          <cell r="M166">
            <v>45047</v>
          </cell>
          <cell r="N166" t="str">
            <v>否</v>
          </cell>
        </row>
        <row r="166">
          <cell r="P166">
            <v>0</v>
          </cell>
          <cell r="Q166">
            <v>0</v>
          </cell>
          <cell r="R166" t="str">
            <v>国际业务部</v>
          </cell>
          <cell r="S166" t="str">
            <v>李艳侠</v>
          </cell>
        </row>
        <row r="167">
          <cell r="D167" t="str">
            <v>PL23-069</v>
          </cell>
          <cell r="E167" t="str">
            <v>USD </v>
          </cell>
          <cell r="F167">
            <v>7.2833</v>
          </cell>
          <cell r="G167">
            <v>462356</v>
          </cell>
        </row>
        <row r="167">
          <cell r="I167">
            <v>462356</v>
          </cell>
          <cell r="J167">
            <v>3367477.4548</v>
          </cell>
          <cell r="K167">
            <v>180</v>
          </cell>
          <cell r="L167">
            <v>45230</v>
          </cell>
          <cell r="M167">
            <v>45410</v>
          </cell>
          <cell r="N167" t="str">
            <v>是</v>
          </cell>
          <cell r="O167">
            <v>250</v>
          </cell>
          <cell r="P167">
            <v>462356</v>
          </cell>
          <cell r="Q167">
            <v>3367477.4548</v>
          </cell>
          <cell r="R167" t="str">
            <v>国际业务部</v>
          </cell>
          <cell r="S167" t="str">
            <v>李艳侠</v>
          </cell>
          <cell r="T167" t="str">
            <v>等待回复</v>
          </cell>
        </row>
        <row r="168">
          <cell r="D168" t="str">
            <v>PL24-099</v>
          </cell>
          <cell r="E168" t="str">
            <v>USD </v>
          </cell>
          <cell r="F168">
            <v>7.2833</v>
          </cell>
          <cell r="G168">
            <v>2040</v>
          </cell>
        </row>
        <row r="168">
          <cell r="I168">
            <v>2040</v>
          </cell>
          <cell r="J168">
            <v>14857.932</v>
          </cell>
          <cell r="K168">
            <v>60</v>
          </cell>
          <cell r="L168">
            <v>45473</v>
          </cell>
          <cell r="M168">
            <v>45533</v>
          </cell>
          <cell r="N168" t="str">
            <v>是</v>
          </cell>
          <cell r="O168">
            <v>127</v>
          </cell>
          <cell r="P168">
            <v>2040</v>
          </cell>
          <cell r="Q168">
            <v>14857.932</v>
          </cell>
          <cell r="R168" t="str">
            <v>国际业务部</v>
          </cell>
          <cell r="S168" t="str">
            <v>李领彦</v>
          </cell>
          <cell r="T168" t="str">
            <v>12月已支付</v>
          </cell>
        </row>
        <row r="169">
          <cell r="D169" t="str">
            <v>PL24-111</v>
          </cell>
          <cell r="E169" t="str">
            <v>USD </v>
          </cell>
          <cell r="F169">
            <v>7.2833</v>
          </cell>
          <cell r="G169">
            <v>14940</v>
          </cell>
        </row>
        <row r="169">
          <cell r="I169">
            <v>14940</v>
          </cell>
          <cell r="J169">
            <v>108812.502</v>
          </cell>
          <cell r="K169">
            <v>60</v>
          </cell>
          <cell r="L169">
            <v>45473</v>
          </cell>
          <cell r="M169">
            <v>45533</v>
          </cell>
          <cell r="N169" t="str">
            <v>是</v>
          </cell>
          <cell r="O169">
            <v>127</v>
          </cell>
          <cell r="P169">
            <v>14940</v>
          </cell>
          <cell r="Q169">
            <v>108812.502</v>
          </cell>
          <cell r="R169" t="str">
            <v>国际业务部</v>
          </cell>
          <cell r="S169" t="str">
            <v>李领彦</v>
          </cell>
          <cell r="T169" t="str">
            <v>12月已支付</v>
          </cell>
        </row>
        <row r="170">
          <cell r="D170" t="str">
            <v>PL24-080+PL24-084</v>
          </cell>
          <cell r="E170" t="str">
            <v>USD </v>
          </cell>
          <cell r="F170">
            <v>7.2833</v>
          </cell>
          <cell r="G170">
            <v>90810</v>
          </cell>
          <cell r="H170">
            <v>14280</v>
          </cell>
          <cell r="I170">
            <v>76530</v>
          </cell>
          <cell r="J170">
            <v>557390.949</v>
          </cell>
          <cell r="K170">
            <v>60</v>
          </cell>
          <cell r="L170">
            <v>45473</v>
          </cell>
          <cell r="M170">
            <v>45533</v>
          </cell>
          <cell r="N170" t="str">
            <v>是</v>
          </cell>
          <cell r="O170">
            <v>127</v>
          </cell>
          <cell r="P170">
            <v>76530</v>
          </cell>
          <cell r="Q170">
            <v>557390.949</v>
          </cell>
          <cell r="R170" t="str">
            <v>国际业务部</v>
          </cell>
          <cell r="S170" t="str">
            <v>李领彦</v>
          </cell>
          <cell r="T170" t="str">
            <v>12月已支付</v>
          </cell>
        </row>
        <row r="171">
          <cell r="D171" t="str">
            <v>PJ24-898</v>
          </cell>
          <cell r="E171" t="str">
            <v>USD </v>
          </cell>
          <cell r="F171">
            <v>7.2833</v>
          </cell>
          <cell r="G171">
            <v>35950</v>
          </cell>
        </row>
        <row r="171">
          <cell r="I171">
            <v>35950</v>
          </cell>
          <cell r="J171">
            <v>261834.635</v>
          </cell>
          <cell r="K171">
            <v>180</v>
          </cell>
          <cell r="L171">
            <v>45504</v>
          </cell>
          <cell r="M171">
            <v>45684</v>
          </cell>
          <cell r="N171" t="str">
            <v>否</v>
          </cell>
          <cell r="O171">
            <v>-24</v>
          </cell>
          <cell r="P171">
            <v>0</v>
          </cell>
          <cell r="Q171">
            <v>0</v>
          </cell>
          <cell r="R171" t="str">
            <v>国际业务部</v>
          </cell>
          <cell r="S171" t="str">
            <v>李艳侠</v>
          </cell>
        </row>
        <row r="172">
          <cell r="D172" t="str">
            <v>PJ24-899</v>
          </cell>
          <cell r="E172" t="str">
            <v>USD </v>
          </cell>
          <cell r="F172">
            <v>7.2833</v>
          </cell>
          <cell r="G172">
            <v>45308</v>
          </cell>
        </row>
        <row r="172">
          <cell r="I172">
            <v>45308</v>
          </cell>
          <cell r="J172">
            <v>329991.7564</v>
          </cell>
          <cell r="K172">
            <v>180</v>
          </cell>
          <cell r="L172">
            <v>45504</v>
          </cell>
          <cell r="M172">
            <v>45684</v>
          </cell>
          <cell r="N172" t="str">
            <v>否</v>
          </cell>
          <cell r="O172">
            <v>-24</v>
          </cell>
          <cell r="P172">
            <v>0</v>
          </cell>
          <cell r="Q172">
            <v>0</v>
          </cell>
          <cell r="R172" t="str">
            <v>国际业务部</v>
          </cell>
          <cell r="S172" t="str">
            <v>韩志华</v>
          </cell>
        </row>
        <row r="173">
          <cell r="D173" t="str">
            <v>PZ24-116+117</v>
          </cell>
          <cell r="E173" t="str">
            <v>USD </v>
          </cell>
          <cell r="F173">
            <v>7.2833</v>
          </cell>
          <cell r="G173">
            <v>4850</v>
          </cell>
        </row>
        <row r="173">
          <cell r="I173">
            <v>4850</v>
          </cell>
          <cell r="J173">
            <v>35324.005</v>
          </cell>
          <cell r="K173">
            <v>0</v>
          </cell>
          <cell r="L173">
            <v>45504</v>
          </cell>
          <cell r="M173">
            <v>45504</v>
          </cell>
          <cell r="N173" t="str">
            <v>是</v>
          </cell>
          <cell r="O173">
            <v>156</v>
          </cell>
          <cell r="P173">
            <v>4850</v>
          </cell>
          <cell r="Q173">
            <v>35324.005</v>
          </cell>
          <cell r="R173" t="str">
            <v>国际业务部</v>
          </cell>
          <cell r="S173" t="str">
            <v>王慧平</v>
          </cell>
          <cell r="T173" t="str">
            <v>预计202406回</v>
          </cell>
        </row>
        <row r="174">
          <cell r="D174" t="str">
            <v>PZ24-105</v>
          </cell>
          <cell r="E174" t="str">
            <v>USD </v>
          </cell>
          <cell r="F174">
            <v>7.2833</v>
          </cell>
          <cell r="G174">
            <v>57319</v>
          </cell>
        </row>
        <row r="174">
          <cell r="I174">
            <v>57319</v>
          </cell>
          <cell r="J174">
            <v>417471.4727</v>
          </cell>
          <cell r="K174">
            <v>0</v>
          </cell>
          <cell r="L174">
            <v>45504</v>
          </cell>
          <cell r="M174">
            <v>45504</v>
          </cell>
          <cell r="N174" t="str">
            <v>是</v>
          </cell>
          <cell r="O174">
            <v>156</v>
          </cell>
          <cell r="P174">
            <v>57319</v>
          </cell>
          <cell r="Q174">
            <v>417471.4727</v>
          </cell>
          <cell r="R174" t="str">
            <v>国际业务部</v>
          </cell>
          <cell r="S174" t="str">
            <v>王慧平</v>
          </cell>
          <cell r="T174" t="str">
            <v>预计202406回</v>
          </cell>
        </row>
        <row r="175">
          <cell r="D175" t="str">
            <v>PZ24-140</v>
          </cell>
          <cell r="E175" t="str">
            <v>USD </v>
          </cell>
          <cell r="F175">
            <v>7.2833</v>
          </cell>
          <cell r="G175">
            <v>10410</v>
          </cell>
        </row>
        <row r="175">
          <cell r="I175">
            <v>10410</v>
          </cell>
          <cell r="J175">
            <v>75819.153</v>
          </cell>
          <cell r="K175">
            <v>0</v>
          </cell>
          <cell r="L175">
            <v>45504</v>
          </cell>
          <cell r="M175">
            <v>45504</v>
          </cell>
          <cell r="N175" t="str">
            <v>是</v>
          </cell>
          <cell r="O175">
            <v>156</v>
          </cell>
          <cell r="P175">
            <v>10410</v>
          </cell>
          <cell r="Q175">
            <v>75819.153</v>
          </cell>
          <cell r="R175" t="str">
            <v>国际业务部</v>
          </cell>
          <cell r="S175" t="str">
            <v>王慧平</v>
          </cell>
          <cell r="T175" t="str">
            <v>预计202406回</v>
          </cell>
        </row>
        <row r="176">
          <cell r="D176" t="str">
            <v>PZ24-141</v>
          </cell>
          <cell r="E176" t="str">
            <v>USD </v>
          </cell>
          <cell r="F176">
            <v>7.2833</v>
          </cell>
          <cell r="G176">
            <v>44233</v>
          </cell>
        </row>
        <row r="176">
          <cell r="I176">
            <v>44233</v>
          </cell>
          <cell r="J176">
            <v>322162.2089</v>
          </cell>
          <cell r="K176">
            <v>0</v>
          </cell>
          <cell r="L176">
            <v>45504</v>
          </cell>
          <cell r="M176">
            <v>45504</v>
          </cell>
          <cell r="N176" t="str">
            <v>是</v>
          </cell>
          <cell r="O176">
            <v>156</v>
          </cell>
          <cell r="P176">
            <v>44233</v>
          </cell>
          <cell r="Q176">
            <v>322162.2089</v>
          </cell>
          <cell r="R176" t="str">
            <v>国际业务部</v>
          </cell>
          <cell r="S176" t="str">
            <v>王慧平</v>
          </cell>
          <cell r="T176" t="str">
            <v>预计202407回</v>
          </cell>
        </row>
        <row r="177">
          <cell r="D177" t="str">
            <v>PM24-859</v>
          </cell>
          <cell r="E177" t="str">
            <v>USD </v>
          </cell>
          <cell r="F177">
            <v>7.2833</v>
          </cell>
          <cell r="G177">
            <v>16500</v>
          </cell>
        </row>
        <row r="177">
          <cell r="I177">
            <v>16500</v>
          </cell>
          <cell r="J177">
            <v>120174.45</v>
          </cell>
          <cell r="K177">
            <v>90</v>
          </cell>
          <cell r="L177">
            <v>45504</v>
          </cell>
          <cell r="M177">
            <v>45594</v>
          </cell>
          <cell r="N177" t="str">
            <v>是</v>
          </cell>
          <cell r="O177">
            <v>66</v>
          </cell>
          <cell r="P177">
            <v>16500</v>
          </cell>
          <cell r="Q177">
            <v>120174.45</v>
          </cell>
          <cell r="R177" t="str">
            <v>国际业务部</v>
          </cell>
          <cell r="S177" t="str">
            <v>韩志华</v>
          </cell>
          <cell r="T177" t="str">
            <v>已发邮件，等待回复</v>
          </cell>
        </row>
        <row r="178">
          <cell r="D178" t="str">
            <v>PM24-853</v>
          </cell>
          <cell r="E178" t="str">
            <v>USD </v>
          </cell>
          <cell r="F178">
            <v>7.2833</v>
          </cell>
          <cell r="G178">
            <v>3468</v>
          </cell>
        </row>
        <row r="178">
          <cell r="I178">
            <v>3468</v>
          </cell>
          <cell r="J178">
            <v>25258.4844</v>
          </cell>
          <cell r="K178">
            <v>90</v>
          </cell>
          <cell r="L178">
            <v>45504</v>
          </cell>
          <cell r="M178">
            <v>45594</v>
          </cell>
          <cell r="N178" t="str">
            <v>是</v>
          </cell>
          <cell r="O178">
            <v>66</v>
          </cell>
          <cell r="P178">
            <v>3468</v>
          </cell>
          <cell r="Q178">
            <v>25258.4844</v>
          </cell>
          <cell r="R178" t="str">
            <v>国际业务部</v>
          </cell>
          <cell r="S178" t="str">
            <v>韩志华</v>
          </cell>
          <cell r="T178" t="str">
            <v>已发邮件，等待回复</v>
          </cell>
        </row>
        <row r="179">
          <cell r="D179" t="str">
            <v>PL24-113</v>
          </cell>
          <cell r="E179" t="str">
            <v>USD </v>
          </cell>
          <cell r="F179">
            <v>7.2833</v>
          </cell>
          <cell r="G179">
            <v>96250</v>
          </cell>
        </row>
        <row r="179">
          <cell r="I179">
            <v>96250</v>
          </cell>
          <cell r="J179">
            <v>701017.625</v>
          </cell>
          <cell r="K179">
            <v>60</v>
          </cell>
          <cell r="L179">
            <v>45504</v>
          </cell>
          <cell r="M179">
            <v>45564</v>
          </cell>
          <cell r="N179" t="str">
            <v>是</v>
          </cell>
          <cell r="O179">
            <v>96</v>
          </cell>
          <cell r="P179">
            <v>96250</v>
          </cell>
          <cell r="Q179">
            <v>701017.625</v>
          </cell>
          <cell r="R179" t="str">
            <v>国际业务部</v>
          </cell>
          <cell r="S179" t="str">
            <v>李领彦</v>
          </cell>
          <cell r="T179" t="str">
            <v>2025年1月支付</v>
          </cell>
        </row>
        <row r="180">
          <cell r="D180" t="str">
            <v>PL24-127</v>
          </cell>
          <cell r="E180" t="str">
            <v>USD </v>
          </cell>
          <cell r="F180">
            <v>7.2833</v>
          </cell>
          <cell r="G180">
            <v>1300</v>
          </cell>
        </row>
        <row r="180">
          <cell r="I180">
            <v>1300</v>
          </cell>
          <cell r="J180">
            <v>9468.29</v>
          </cell>
          <cell r="K180">
            <v>60</v>
          </cell>
          <cell r="L180">
            <v>45504</v>
          </cell>
          <cell r="M180">
            <v>45564</v>
          </cell>
          <cell r="N180" t="str">
            <v>是</v>
          </cell>
          <cell r="O180">
            <v>96</v>
          </cell>
          <cell r="P180">
            <v>1300</v>
          </cell>
          <cell r="Q180">
            <v>9468.29</v>
          </cell>
          <cell r="R180" t="str">
            <v>国际业务部</v>
          </cell>
          <cell r="S180" t="str">
            <v>李领彦</v>
          </cell>
          <cell r="T180" t="str">
            <v>2025年1月支付</v>
          </cell>
        </row>
        <row r="181">
          <cell r="D181" t="str">
            <v>PL24-900+901</v>
          </cell>
          <cell r="E181" t="str">
            <v>USD </v>
          </cell>
          <cell r="F181">
            <v>7.2833</v>
          </cell>
          <cell r="G181">
            <v>33196</v>
          </cell>
          <cell r="H181">
            <v>33676</v>
          </cell>
          <cell r="I181">
            <v>-480</v>
          </cell>
          <cell r="J181">
            <v>-3495.984</v>
          </cell>
          <cell r="K181">
            <v>0</v>
          </cell>
          <cell r="L181">
            <v>45499</v>
          </cell>
          <cell r="M181">
            <v>45499</v>
          </cell>
          <cell r="N181" t="str">
            <v>否</v>
          </cell>
        </row>
        <row r="181">
          <cell r="P181">
            <v>0</v>
          </cell>
          <cell r="Q181">
            <v>0</v>
          </cell>
          <cell r="R181" t="str">
            <v>国际业务部</v>
          </cell>
          <cell r="S181" t="e">
            <v>#N/A</v>
          </cell>
        </row>
        <row r="182">
          <cell r="D182" t="str">
            <v>PL24-011</v>
          </cell>
          <cell r="E182" t="str">
            <v>USD </v>
          </cell>
          <cell r="F182">
            <v>7.2833</v>
          </cell>
          <cell r="G182">
            <v>79396</v>
          </cell>
        </row>
        <row r="182">
          <cell r="I182">
            <v>79396</v>
          </cell>
          <cell r="J182">
            <v>578264.8868</v>
          </cell>
          <cell r="K182">
            <v>90</v>
          </cell>
          <cell r="L182">
            <v>45351</v>
          </cell>
          <cell r="M182">
            <v>45441</v>
          </cell>
          <cell r="N182" t="str">
            <v>是</v>
          </cell>
          <cell r="O182">
            <v>219</v>
          </cell>
          <cell r="P182">
            <v>79396</v>
          </cell>
          <cell r="Q182">
            <v>578264.8868</v>
          </cell>
          <cell r="R182" t="str">
            <v>国际业务部</v>
          </cell>
          <cell r="S182" t="str">
            <v>李艳侠</v>
          </cell>
          <cell r="T182" t="str">
            <v>等待回复</v>
          </cell>
        </row>
        <row r="183">
          <cell r="D183" t="str">
            <v>PL24-017</v>
          </cell>
          <cell r="E183" t="str">
            <v>USD </v>
          </cell>
          <cell r="F183">
            <v>7.2833</v>
          </cell>
          <cell r="G183">
            <v>292980</v>
          </cell>
        </row>
        <row r="183">
          <cell r="I183">
            <v>292980</v>
          </cell>
          <cell r="J183">
            <v>2133861.234</v>
          </cell>
          <cell r="K183">
            <v>90</v>
          </cell>
          <cell r="L183">
            <v>45412</v>
          </cell>
          <cell r="M183">
            <v>45502</v>
          </cell>
          <cell r="N183" t="str">
            <v>是</v>
          </cell>
          <cell r="O183">
            <v>158</v>
          </cell>
          <cell r="P183">
            <v>292980</v>
          </cell>
          <cell r="Q183">
            <v>2133861.234</v>
          </cell>
          <cell r="R183" t="str">
            <v>国际业务部</v>
          </cell>
          <cell r="S183" t="str">
            <v>李艳侠</v>
          </cell>
          <cell r="T183" t="str">
            <v>等待回复</v>
          </cell>
        </row>
        <row r="184">
          <cell r="D184" t="str">
            <v>PL24-016</v>
          </cell>
          <cell r="E184" t="str">
            <v>USD </v>
          </cell>
          <cell r="F184">
            <v>7.2833</v>
          </cell>
          <cell r="G184">
            <v>140230</v>
          </cell>
        </row>
        <row r="184">
          <cell r="I184">
            <v>140230</v>
          </cell>
          <cell r="J184">
            <v>1021337.159</v>
          </cell>
          <cell r="K184">
            <v>90</v>
          </cell>
          <cell r="L184">
            <v>45412</v>
          </cell>
          <cell r="M184">
            <v>45502</v>
          </cell>
          <cell r="N184" t="str">
            <v>是</v>
          </cell>
          <cell r="O184">
            <v>158</v>
          </cell>
          <cell r="P184">
            <v>140230</v>
          </cell>
          <cell r="Q184">
            <v>1021337.159</v>
          </cell>
          <cell r="R184" t="str">
            <v>国际业务部</v>
          </cell>
          <cell r="S184" t="str">
            <v>李艳侠</v>
          </cell>
          <cell r="T184" t="str">
            <v>等待回复</v>
          </cell>
        </row>
        <row r="185">
          <cell r="D185" t="str">
            <v>PL24-015</v>
          </cell>
          <cell r="E185" t="str">
            <v>USD </v>
          </cell>
          <cell r="F185">
            <v>7.2833</v>
          </cell>
          <cell r="G185">
            <v>358950</v>
          </cell>
        </row>
        <row r="185">
          <cell r="I185">
            <v>358950</v>
          </cell>
          <cell r="J185">
            <v>2614340.535</v>
          </cell>
          <cell r="K185">
            <v>90</v>
          </cell>
          <cell r="L185">
            <v>45412</v>
          </cell>
          <cell r="M185">
            <v>45502</v>
          </cell>
          <cell r="N185" t="str">
            <v>是</v>
          </cell>
          <cell r="O185">
            <v>158</v>
          </cell>
          <cell r="P185">
            <v>358950</v>
          </cell>
          <cell r="Q185">
            <v>2614340.535</v>
          </cell>
          <cell r="R185" t="str">
            <v>国际业务部</v>
          </cell>
          <cell r="S185" t="str">
            <v>李艳侠</v>
          </cell>
          <cell r="T185" t="str">
            <v>等待回复</v>
          </cell>
        </row>
        <row r="186">
          <cell r="D186" t="str">
            <v>PJ24-918</v>
          </cell>
          <cell r="E186" t="str">
            <v>USD </v>
          </cell>
          <cell r="F186">
            <v>7.2833</v>
          </cell>
          <cell r="G186">
            <v>101064</v>
          </cell>
        </row>
        <row r="186">
          <cell r="I186">
            <v>101064</v>
          </cell>
          <cell r="J186">
            <v>736079.4312</v>
          </cell>
          <cell r="K186">
            <v>180</v>
          </cell>
          <cell r="L186">
            <v>45535</v>
          </cell>
          <cell r="M186">
            <v>45715</v>
          </cell>
          <cell r="N186" t="str">
            <v>否</v>
          </cell>
          <cell r="O186">
            <v>-55</v>
          </cell>
          <cell r="P186">
            <v>0</v>
          </cell>
          <cell r="Q186">
            <v>0</v>
          </cell>
          <cell r="R186" t="str">
            <v>国际业务部</v>
          </cell>
          <cell r="S186" t="str">
            <v>李艳侠</v>
          </cell>
        </row>
        <row r="187">
          <cell r="D187" t="str">
            <v>PLU24-027</v>
          </cell>
          <cell r="E187" t="str">
            <v>USD </v>
          </cell>
          <cell r="F187">
            <v>7.2833</v>
          </cell>
          <cell r="G187">
            <v>9120</v>
          </cell>
        </row>
        <row r="187">
          <cell r="I187">
            <v>9120</v>
          </cell>
          <cell r="J187">
            <v>66423.696</v>
          </cell>
          <cell r="K187">
            <v>90</v>
          </cell>
          <cell r="L187">
            <v>45535</v>
          </cell>
          <cell r="M187">
            <v>45625</v>
          </cell>
          <cell r="N187" t="str">
            <v>是</v>
          </cell>
          <cell r="O187">
            <v>35</v>
          </cell>
          <cell r="P187">
            <v>9120</v>
          </cell>
          <cell r="Q187">
            <v>66423.696</v>
          </cell>
          <cell r="R187" t="str">
            <v>国际业务部</v>
          </cell>
          <cell r="S187" t="str">
            <v>李艳侠</v>
          </cell>
          <cell r="T187" t="str">
            <v>等待回复</v>
          </cell>
        </row>
        <row r="188">
          <cell r="D188" t="str">
            <v>PLU24-025</v>
          </cell>
          <cell r="E188" t="str">
            <v>USD </v>
          </cell>
          <cell r="F188">
            <v>7.2833</v>
          </cell>
          <cell r="G188">
            <v>7000</v>
          </cell>
        </row>
        <row r="188">
          <cell r="I188">
            <v>7000</v>
          </cell>
          <cell r="J188">
            <v>50983.1</v>
          </cell>
          <cell r="K188">
            <v>90</v>
          </cell>
          <cell r="L188">
            <v>45535</v>
          </cell>
          <cell r="M188">
            <v>45625</v>
          </cell>
          <cell r="N188" t="str">
            <v>是</v>
          </cell>
          <cell r="O188">
            <v>35</v>
          </cell>
          <cell r="P188">
            <v>7000</v>
          </cell>
          <cell r="Q188">
            <v>50983.1</v>
          </cell>
          <cell r="R188" t="str">
            <v>国际业务部</v>
          </cell>
          <cell r="S188" t="str">
            <v>李艳侠</v>
          </cell>
          <cell r="T188" t="str">
            <v>等待回复</v>
          </cell>
        </row>
        <row r="189">
          <cell r="D189" t="str">
            <v>PM24-876</v>
          </cell>
          <cell r="E189" t="str">
            <v>USD </v>
          </cell>
          <cell r="F189">
            <v>7.2833</v>
          </cell>
          <cell r="G189">
            <v>45270</v>
          </cell>
        </row>
        <row r="189">
          <cell r="I189">
            <v>45270</v>
          </cell>
          <cell r="J189">
            <v>329714.991</v>
          </cell>
          <cell r="K189">
            <v>90</v>
          </cell>
          <cell r="L189">
            <v>45535</v>
          </cell>
          <cell r="M189">
            <v>45625</v>
          </cell>
          <cell r="N189" t="str">
            <v>是</v>
          </cell>
          <cell r="O189">
            <v>35</v>
          </cell>
          <cell r="P189">
            <v>45270</v>
          </cell>
          <cell r="Q189">
            <v>329714.991</v>
          </cell>
          <cell r="R189" t="str">
            <v>国际业务部</v>
          </cell>
          <cell r="S189" t="str">
            <v>韩志华</v>
          </cell>
          <cell r="T189" t="str">
            <v>已发邮件，等待回复</v>
          </cell>
        </row>
        <row r="190">
          <cell r="D190" t="str">
            <v>PL24-149</v>
          </cell>
          <cell r="E190" t="str">
            <v>USD </v>
          </cell>
          <cell r="F190">
            <v>7.2833</v>
          </cell>
          <cell r="G190">
            <v>8328</v>
          </cell>
        </row>
        <row r="190">
          <cell r="I190">
            <v>8328</v>
          </cell>
          <cell r="J190">
            <v>60655.3224</v>
          </cell>
          <cell r="K190">
            <v>60</v>
          </cell>
          <cell r="L190">
            <v>45535</v>
          </cell>
          <cell r="M190">
            <v>45595</v>
          </cell>
          <cell r="N190" t="str">
            <v>是</v>
          </cell>
          <cell r="O190">
            <v>65</v>
          </cell>
          <cell r="P190">
            <v>8328</v>
          </cell>
          <cell r="Q190">
            <v>60655.3224</v>
          </cell>
          <cell r="R190" t="str">
            <v>国际业务部</v>
          </cell>
          <cell r="S190" t="str">
            <v>李领彦</v>
          </cell>
          <cell r="T190" t="str">
            <v>2025年1月支付</v>
          </cell>
        </row>
        <row r="191">
          <cell r="D191" t="str">
            <v>PJ24-913+908</v>
          </cell>
          <cell r="E191" t="str">
            <v>USD </v>
          </cell>
          <cell r="F191">
            <v>7.2833</v>
          </cell>
          <cell r="G191">
            <v>124600</v>
          </cell>
          <cell r="H191">
            <v>124528.09</v>
          </cell>
          <cell r="I191">
            <v>71.9100000000035</v>
          </cell>
          <cell r="J191">
            <v>523.742103000025</v>
          </cell>
          <cell r="K191">
            <v>180</v>
          </cell>
          <cell r="L191">
            <v>45535</v>
          </cell>
          <cell r="M191">
            <v>45715</v>
          </cell>
          <cell r="N191" t="str">
            <v>否</v>
          </cell>
          <cell r="O191">
            <v>-55</v>
          </cell>
          <cell r="P191">
            <v>0</v>
          </cell>
          <cell r="Q191">
            <v>0</v>
          </cell>
          <cell r="R191" t="str">
            <v>国际业务部</v>
          </cell>
          <cell r="S191" t="str">
            <v>韩志华</v>
          </cell>
        </row>
        <row r="192">
          <cell r="D192" t="str">
            <v>PM24-875</v>
          </cell>
          <cell r="E192" t="str">
            <v>USD </v>
          </cell>
          <cell r="F192">
            <v>7.2833</v>
          </cell>
          <cell r="G192">
            <v>36252</v>
          </cell>
          <cell r="H192">
            <v>18126</v>
          </cell>
          <cell r="I192">
            <v>18126</v>
          </cell>
          <cell r="J192">
            <v>132017.0958</v>
          </cell>
          <cell r="K192">
            <v>90</v>
          </cell>
          <cell r="L192">
            <v>45535</v>
          </cell>
          <cell r="M192">
            <v>45625</v>
          </cell>
          <cell r="N192" t="str">
            <v>是</v>
          </cell>
          <cell r="O192">
            <v>35</v>
          </cell>
          <cell r="P192">
            <v>18126</v>
          </cell>
          <cell r="Q192">
            <v>132017.0958</v>
          </cell>
          <cell r="R192" t="str">
            <v>国际业务部</v>
          </cell>
          <cell r="S192" t="str">
            <v>韩志华</v>
          </cell>
          <cell r="T192" t="str">
            <v>已发邮件，等待回复</v>
          </cell>
        </row>
        <row r="193">
          <cell r="D193" t="str">
            <v>PZ24-154</v>
          </cell>
          <cell r="E193" t="str">
            <v>USD</v>
          </cell>
          <cell r="F193">
            <v>7.2833</v>
          </cell>
          <cell r="G193">
            <v>27250</v>
          </cell>
          <cell r="H193">
            <v>27990</v>
          </cell>
          <cell r="I193">
            <v>-740</v>
          </cell>
          <cell r="J193">
            <v>-5389.642</v>
          </cell>
          <cell r="K193">
            <v>0</v>
          </cell>
          <cell r="L193">
            <v>45535</v>
          </cell>
          <cell r="M193">
            <v>45535</v>
          </cell>
          <cell r="N193" t="str">
            <v>否</v>
          </cell>
        </row>
        <row r="193">
          <cell r="P193">
            <v>0</v>
          </cell>
          <cell r="Q193">
            <v>0</v>
          </cell>
          <cell r="R193" t="str">
            <v>国际业务部</v>
          </cell>
          <cell r="S193" t="e">
            <v>#N/A</v>
          </cell>
        </row>
        <row r="194">
          <cell r="D194" t="str">
            <v>PJ24-933</v>
          </cell>
          <cell r="E194" t="str">
            <v>USD </v>
          </cell>
          <cell r="F194">
            <v>7.2833</v>
          </cell>
          <cell r="G194">
            <v>149385</v>
          </cell>
          <cell r="H194">
            <v>72390</v>
          </cell>
          <cell r="I194">
            <v>76995</v>
          </cell>
          <cell r="J194">
            <v>560777.6835</v>
          </cell>
          <cell r="K194">
            <v>90</v>
          </cell>
          <cell r="L194">
            <v>45548</v>
          </cell>
          <cell r="M194">
            <v>45638</v>
          </cell>
          <cell r="N194" t="str">
            <v>是</v>
          </cell>
          <cell r="O194">
            <v>22</v>
          </cell>
          <cell r="P194">
            <v>76995</v>
          </cell>
          <cell r="Q194">
            <v>560777.6835</v>
          </cell>
          <cell r="R194" t="str">
            <v>国际业务部</v>
          </cell>
          <cell r="S194" t="str">
            <v>韩志华</v>
          </cell>
          <cell r="T194" t="str">
            <v>预计明年1月底支付</v>
          </cell>
        </row>
        <row r="195">
          <cell r="D195" t="str">
            <v>LU24-031</v>
          </cell>
          <cell r="E195" t="str">
            <v>USD </v>
          </cell>
          <cell r="F195">
            <v>7.2833</v>
          </cell>
          <cell r="G195">
            <v>10850</v>
          </cell>
          <cell r="H195">
            <v>11172</v>
          </cell>
          <cell r="I195">
            <v>-322</v>
          </cell>
          <cell r="J195">
            <v>-2345.2226</v>
          </cell>
          <cell r="K195">
            <v>30</v>
          </cell>
          <cell r="L195">
            <v>45565</v>
          </cell>
          <cell r="M195">
            <v>45595</v>
          </cell>
          <cell r="N195" t="str">
            <v>否</v>
          </cell>
        </row>
        <row r="195">
          <cell r="P195">
            <v>0</v>
          </cell>
          <cell r="Q195">
            <v>0</v>
          </cell>
          <cell r="R195" t="str">
            <v>国际业务部</v>
          </cell>
          <cell r="S195" t="str">
            <v>李艳侠</v>
          </cell>
        </row>
        <row r="196">
          <cell r="D196" t="str">
            <v>PJ24-928</v>
          </cell>
          <cell r="E196" t="str">
            <v>USD </v>
          </cell>
          <cell r="F196">
            <v>7.2833</v>
          </cell>
          <cell r="G196">
            <v>24536</v>
          </cell>
          <cell r="H196">
            <v>24536.64</v>
          </cell>
          <cell r="I196">
            <v>-0.639999999999418</v>
          </cell>
          <cell r="J196">
            <v>-4.66131199999576</v>
          </cell>
          <cell r="K196">
            <v>180</v>
          </cell>
          <cell r="L196">
            <v>45565</v>
          </cell>
          <cell r="M196">
            <v>45745</v>
          </cell>
          <cell r="N196" t="str">
            <v>否</v>
          </cell>
          <cell r="O196">
            <v>-85</v>
          </cell>
          <cell r="P196">
            <v>0</v>
          </cell>
          <cell r="Q196">
            <v>0</v>
          </cell>
          <cell r="R196" t="str">
            <v>国际业务部</v>
          </cell>
          <cell r="S196" t="str">
            <v>韩志华</v>
          </cell>
        </row>
        <row r="197">
          <cell r="D197" t="str">
            <v>PJ24-879+922</v>
          </cell>
          <cell r="E197" t="str">
            <v>USD </v>
          </cell>
          <cell r="F197">
            <v>7.2833</v>
          </cell>
          <cell r="G197">
            <v>11670</v>
          </cell>
          <cell r="H197">
            <v>11550</v>
          </cell>
          <cell r="I197">
            <v>120</v>
          </cell>
          <cell r="J197">
            <v>873.996</v>
          </cell>
          <cell r="K197" t="str">
            <v>30</v>
          </cell>
          <cell r="L197">
            <v>45565</v>
          </cell>
          <cell r="M197">
            <v>45595</v>
          </cell>
          <cell r="N197" t="str">
            <v>是</v>
          </cell>
          <cell r="O197">
            <v>65</v>
          </cell>
          <cell r="P197">
            <v>120</v>
          </cell>
          <cell r="Q197">
            <v>873.996</v>
          </cell>
          <cell r="R197" t="str">
            <v>国际业务部</v>
          </cell>
          <cell r="S197" t="str">
            <v>韩志华</v>
          </cell>
          <cell r="T197" t="str">
            <v>客户付款手续费，本月做费用冲销</v>
          </cell>
        </row>
        <row r="198">
          <cell r="D198" t="str">
            <v>PL24-510</v>
          </cell>
          <cell r="E198" t="str">
            <v>USD </v>
          </cell>
          <cell r="F198">
            <v>7.2833</v>
          </cell>
          <cell r="G198">
            <v>6960</v>
          </cell>
        </row>
        <row r="198">
          <cell r="I198">
            <v>6960</v>
          </cell>
          <cell r="J198">
            <v>50691.768</v>
          </cell>
          <cell r="K198">
            <v>60</v>
          </cell>
          <cell r="L198">
            <v>45565</v>
          </cell>
          <cell r="M198">
            <v>45625</v>
          </cell>
          <cell r="N198" t="str">
            <v>是</v>
          </cell>
          <cell r="O198">
            <v>35</v>
          </cell>
          <cell r="P198">
            <v>6960</v>
          </cell>
          <cell r="Q198">
            <v>50691.768</v>
          </cell>
          <cell r="R198" t="str">
            <v>国际业务部</v>
          </cell>
          <cell r="S198" t="str">
            <v>李领彦</v>
          </cell>
          <cell r="T198" t="str">
            <v>2025年2月支付</v>
          </cell>
        </row>
        <row r="199">
          <cell r="D199" t="str">
            <v>PL24-508</v>
          </cell>
          <cell r="E199" t="str">
            <v>USD </v>
          </cell>
          <cell r="F199">
            <v>7.2833</v>
          </cell>
          <cell r="G199">
            <v>93030</v>
          </cell>
        </row>
        <row r="199">
          <cell r="I199">
            <v>93030</v>
          </cell>
          <cell r="J199">
            <v>677565.399</v>
          </cell>
          <cell r="K199">
            <v>60</v>
          </cell>
          <cell r="L199">
            <v>45565</v>
          </cell>
          <cell r="M199">
            <v>45625</v>
          </cell>
          <cell r="N199" t="str">
            <v>是</v>
          </cell>
          <cell r="O199">
            <v>35</v>
          </cell>
          <cell r="P199">
            <v>93030</v>
          </cell>
          <cell r="Q199">
            <v>677565.399</v>
          </cell>
          <cell r="R199" t="str">
            <v>国际业务部</v>
          </cell>
          <cell r="S199" t="str">
            <v>李领彦</v>
          </cell>
          <cell r="T199" t="str">
            <v>2025年2月支付</v>
          </cell>
        </row>
        <row r="200">
          <cell r="D200" t="str">
            <v>PL23-048</v>
          </cell>
          <cell r="E200" t="str">
            <v>USD </v>
          </cell>
          <cell r="F200">
            <v>7.2833</v>
          </cell>
          <cell r="G200">
            <v>749600</v>
          </cell>
        </row>
        <row r="200">
          <cell r="I200">
            <v>749600</v>
          </cell>
          <cell r="J200">
            <v>5459561.68</v>
          </cell>
          <cell r="K200">
            <v>180</v>
          </cell>
          <cell r="L200">
            <v>45565</v>
          </cell>
          <cell r="M200">
            <v>45745</v>
          </cell>
          <cell r="N200" t="str">
            <v>否</v>
          </cell>
          <cell r="O200">
            <v>-85</v>
          </cell>
          <cell r="P200">
            <v>0</v>
          </cell>
          <cell r="Q200">
            <v>0</v>
          </cell>
          <cell r="R200" t="str">
            <v>国际业务部</v>
          </cell>
          <cell r="S200" t="str">
            <v>李艳侠</v>
          </cell>
        </row>
        <row r="201">
          <cell r="D201" t="str">
            <v>PL24-052+052-2</v>
          </cell>
          <cell r="E201" t="str">
            <v>USD </v>
          </cell>
          <cell r="F201">
            <v>7.2833</v>
          </cell>
          <cell r="G201">
            <v>88530</v>
          </cell>
        </row>
        <row r="201">
          <cell r="I201">
            <v>88530</v>
          </cell>
          <cell r="J201">
            <v>644790.549</v>
          </cell>
          <cell r="K201">
            <v>180</v>
          </cell>
          <cell r="L201">
            <v>45565</v>
          </cell>
          <cell r="M201">
            <v>45745</v>
          </cell>
          <cell r="N201" t="str">
            <v>否</v>
          </cell>
          <cell r="O201">
            <v>-85</v>
          </cell>
          <cell r="P201">
            <v>0</v>
          </cell>
          <cell r="Q201">
            <v>0</v>
          </cell>
          <cell r="R201" t="str">
            <v>国际业务部</v>
          </cell>
          <cell r="S201" t="str">
            <v>李艳侠</v>
          </cell>
        </row>
        <row r="202">
          <cell r="D202" t="str">
            <v>PL24-049-1+049-2</v>
          </cell>
          <cell r="E202" t="str">
            <v>USD </v>
          </cell>
          <cell r="F202">
            <v>7.2833</v>
          </cell>
          <cell r="G202">
            <v>80085</v>
          </cell>
        </row>
        <row r="202">
          <cell r="I202">
            <v>80085</v>
          </cell>
          <cell r="J202">
            <v>583283.0805</v>
          </cell>
          <cell r="K202">
            <v>90</v>
          </cell>
          <cell r="L202">
            <v>45565</v>
          </cell>
          <cell r="M202">
            <v>45655</v>
          </cell>
          <cell r="N202" t="str">
            <v>是</v>
          </cell>
          <cell r="O202">
            <v>5</v>
          </cell>
          <cell r="P202">
            <v>80085</v>
          </cell>
          <cell r="Q202">
            <v>583283.0805</v>
          </cell>
          <cell r="R202" t="str">
            <v>国际业务部</v>
          </cell>
          <cell r="S202" t="str">
            <v>李艳侠</v>
          </cell>
        </row>
        <row r="203">
          <cell r="D203" t="str">
            <v>PMU24-131</v>
          </cell>
          <cell r="E203" t="str">
            <v>USD </v>
          </cell>
          <cell r="F203">
            <v>7.2833</v>
          </cell>
          <cell r="G203">
            <v>18440</v>
          </cell>
          <cell r="H203">
            <v>18290</v>
          </cell>
          <cell r="I203">
            <v>150</v>
          </cell>
          <cell r="J203">
            <v>1092.495</v>
          </cell>
          <cell r="K203">
            <v>0</v>
          </cell>
          <cell r="L203">
            <v>45535</v>
          </cell>
          <cell r="M203">
            <v>45535</v>
          </cell>
          <cell r="N203" t="str">
            <v>是</v>
          </cell>
          <cell r="O203">
            <v>125</v>
          </cell>
          <cell r="P203">
            <v>150</v>
          </cell>
          <cell r="Q203">
            <v>1092.495</v>
          </cell>
          <cell r="R203" t="str">
            <v>国际业务部</v>
          </cell>
          <cell r="S203" t="str">
            <v>王慧平</v>
          </cell>
          <cell r="T203" t="str">
            <v>随下个订单一起付款</v>
          </cell>
        </row>
        <row r="204">
          <cell r="D204" t="str">
            <v>PMU24-200</v>
          </cell>
          <cell r="E204" t="str">
            <v>USD </v>
          </cell>
          <cell r="F204">
            <v>7.2833</v>
          </cell>
          <cell r="G204">
            <v>698190</v>
          </cell>
        </row>
        <row r="204">
          <cell r="I204">
            <v>698190</v>
          </cell>
          <cell r="J204">
            <v>5085127.227</v>
          </cell>
          <cell r="K204">
            <v>60</v>
          </cell>
          <cell r="L204">
            <v>45565</v>
          </cell>
          <cell r="M204">
            <v>45625</v>
          </cell>
          <cell r="N204" t="str">
            <v>是</v>
          </cell>
          <cell r="O204">
            <v>35</v>
          </cell>
          <cell r="P204">
            <v>698190</v>
          </cell>
          <cell r="Q204">
            <v>5085127.227</v>
          </cell>
          <cell r="R204" t="str">
            <v>国际业务部</v>
          </cell>
          <cell r="S204" t="e">
            <v>#N/A</v>
          </cell>
          <cell r="T204" t="str">
            <v>不欠款与多付的抵消</v>
          </cell>
        </row>
        <row r="205">
          <cell r="D205" t="str">
            <v>PZ24-152</v>
          </cell>
          <cell r="E205" t="str">
            <v>USD </v>
          </cell>
          <cell r="F205">
            <v>7.2833</v>
          </cell>
          <cell r="G205">
            <v>30048</v>
          </cell>
        </row>
        <row r="205">
          <cell r="I205">
            <v>30048</v>
          </cell>
          <cell r="J205">
            <v>218848.5984</v>
          </cell>
          <cell r="K205">
            <v>0</v>
          </cell>
          <cell r="L205">
            <v>45565</v>
          </cell>
          <cell r="M205">
            <v>45565</v>
          </cell>
          <cell r="N205" t="str">
            <v>是</v>
          </cell>
          <cell r="O205">
            <v>95</v>
          </cell>
          <cell r="P205">
            <v>30048</v>
          </cell>
          <cell r="Q205">
            <v>218848.5984</v>
          </cell>
          <cell r="R205" t="str">
            <v>国际业务部</v>
          </cell>
          <cell r="S205" t="str">
            <v>王慧平</v>
          </cell>
          <cell r="T205" t="str">
            <v>预计202407回</v>
          </cell>
        </row>
        <row r="206">
          <cell r="D206" t="str">
            <v>PLU24-028</v>
          </cell>
          <cell r="E206" t="str">
            <v>USD </v>
          </cell>
          <cell r="F206">
            <v>7.2833</v>
          </cell>
          <cell r="G206">
            <v>3360</v>
          </cell>
        </row>
        <row r="206">
          <cell r="I206">
            <v>3360</v>
          </cell>
          <cell r="J206">
            <v>24471.888</v>
          </cell>
          <cell r="K206">
            <v>90</v>
          </cell>
          <cell r="L206">
            <v>45565</v>
          </cell>
          <cell r="M206">
            <v>45655</v>
          </cell>
          <cell r="N206" t="str">
            <v>是</v>
          </cell>
          <cell r="O206">
            <v>5</v>
          </cell>
          <cell r="P206">
            <v>3360</v>
          </cell>
          <cell r="Q206">
            <v>24471.888</v>
          </cell>
          <cell r="R206" t="str">
            <v>国际业务部</v>
          </cell>
          <cell r="S206" t="str">
            <v>李艳侠</v>
          </cell>
        </row>
        <row r="207">
          <cell r="D207" t="str">
            <v>PJ23-968、PJ24-805、PJ24-807</v>
          </cell>
          <cell r="E207" t="str">
            <v>USD </v>
          </cell>
          <cell r="F207">
            <v>7.2833</v>
          </cell>
          <cell r="G207">
            <v>134671</v>
          </cell>
        </row>
        <row r="207">
          <cell r="I207">
            <v>134671</v>
          </cell>
          <cell r="J207">
            <v>980849.2943</v>
          </cell>
          <cell r="K207">
            <v>180</v>
          </cell>
          <cell r="L207">
            <v>45565</v>
          </cell>
          <cell r="M207">
            <v>45745</v>
          </cell>
          <cell r="N207" t="str">
            <v>否</v>
          </cell>
          <cell r="O207">
            <v>-85</v>
          </cell>
          <cell r="P207">
            <v>0</v>
          </cell>
          <cell r="Q207">
            <v>0</v>
          </cell>
          <cell r="R207" t="str">
            <v>国际业务部</v>
          </cell>
          <cell r="S207" t="str">
            <v>李艳侠</v>
          </cell>
        </row>
        <row r="208">
          <cell r="D208" t="str">
            <v>PM24-894</v>
          </cell>
          <cell r="E208" t="str">
            <v>USD </v>
          </cell>
          <cell r="F208">
            <v>7.2833</v>
          </cell>
          <cell r="G208">
            <v>6846</v>
          </cell>
          <cell r="H208">
            <v>3423</v>
          </cell>
          <cell r="I208">
            <v>3423</v>
          </cell>
          <cell r="J208">
            <v>24930.7359</v>
          </cell>
          <cell r="K208">
            <v>90</v>
          </cell>
          <cell r="L208">
            <v>45565</v>
          </cell>
          <cell r="M208">
            <v>45655</v>
          </cell>
          <cell r="N208" t="str">
            <v>是</v>
          </cell>
          <cell r="O208">
            <v>5</v>
          </cell>
          <cell r="P208">
            <v>3423</v>
          </cell>
          <cell r="Q208">
            <v>24930.7359</v>
          </cell>
          <cell r="R208" t="str">
            <v>国际业务部</v>
          </cell>
          <cell r="S208" t="str">
            <v>韩志华</v>
          </cell>
        </row>
        <row r="209">
          <cell r="D209" t="str">
            <v>PM24-915</v>
          </cell>
          <cell r="E209" t="str">
            <v>USD </v>
          </cell>
          <cell r="F209">
            <v>7.2833</v>
          </cell>
          <cell r="G209">
            <v>14480</v>
          </cell>
        </row>
        <row r="209">
          <cell r="I209">
            <v>14480</v>
          </cell>
          <cell r="J209">
            <v>105462.184</v>
          </cell>
          <cell r="K209">
            <v>90</v>
          </cell>
          <cell r="L209">
            <v>45565</v>
          </cell>
          <cell r="M209">
            <v>45655</v>
          </cell>
          <cell r="N209" t="str">
            <v>是</v>
          </cell>
          <cell r="O209">
            <v>5</v>
          </cell>
          <cell r="P209">
            <v>14480</v>
          </cell>
          <cell r="Q209">
            <v>105462.184</v>
          </cell>
          <cell r="R209" t="str">
            <v>国际业务部</v>
          </cell>
          <cell r="S209" t="str">
            <v>韩志华</v>
          </cell>
        </row>
        <row r="210">
          <cell r="D210" t="str">
            <v>PM24-819</v>
          </cell>
          <cell r="E210" t="str">
            <v>USD </v>
          </cell>
          <cell r="F210">
            <v>7.2833</v>
          </cell>
          <cell r="G210">
            <v>109112</v>
          </cell>
        </row>
        <row r="210">
          <cell r="I210">
            <v>109112</v>
          </cell>
          <cell r="J210">
            <v>794695.4296</v>
          </cell>
          <cell r="K210">
            <v>90</v>
          </cell>
          <cell r="L210">
            <v>45565</v>
          </cell>
          <cell r="M210">
            <v>45655</v>
          </cell>
          <cell r="N210" t="str">
            <v>是</v>
          </cell>
          <cell r="O210">
            <v>5</v>
          </cell>
          <cell r="P210">
            <v>109112</v>
          </cell>
          <cell r="Q210">
            <v>794695.4296</v>
          </cell>
          <cell r="R210" t="str">
            <v>国际业务部</v>
          </cell>
          <cell r="S210" t="str">
            <v>韩志华</v>
          </cell>
        </row>
        <row r="211">
          <cell r="D211" t="str">
            <v>PM24-905</v>
          </cell>
          <cell r="E211" t="str">
            <v>USD </v>
          </cell>
          <cell r="F211">
            <v>7.2833</v>
          </cell>
          <cell r="G211">
            <v>21833.13</v>
          </cell>
        </row>
        <row r="211">
          <cell r="I211">
            <v>21833.13</v>
          </cell>
          <cell r="J211">
            <v>159017.235729</v>
          </cell>
          <cell r="K211">
            <v>90</v>
          </cell>
          <cell r="L211">
            <v>45565</v>
          </cell>
          <cell r="M211">
            <v>45655</v>
          </cell>
          <cell r="N211" t="str">
            <v>是</v>
          </cell>
          <cell r="O211">
            <v>5</v>
          </cell>
          <cell r="P211">
            <v>21833.13</v>
          </cell>
          <cell r="Q211">
            <v>159017.235729</v>
          </cell>
          <cell r="R211" t="str">
            <v>国际业务部</v>
          </cell>
          <cell r="S211" t="str">
            <v>韩志华</v>
          </cell>
        </row>
        <row r="212">
          <cell r="D212" t="str">
            <v>PJ24-930</v>
          </cell>
          <cell r="E212" t="str">
            <v>USD </v>
          </cell>
          <cell r="F212">
            <v>7.2833</v>
          </cell>
          <cell r="G212">
            <v>100040</v>
          </cell>
        </row>
        <row r="212">
          <cell r="I212">
            <v>100040</v>
          </cell>
          <cell r="J212">
            <v>728621.332</v>
          </cell>
          <cell r="K212">
            <v>180</v>
          </cell>
          <cell r="L212">
            <v>45565</v>
          </cell>
          <cell r="M212">
            <v>45745</v>
          </cell>
          <cell r="N212" t="str">
            <v>否</v>
          </cell>
          <cell r="O212">
            <v>-85</v>
          </cell>
          <cell r="P212">
            <v>0</v>
          </cell>
          <cell r="Q212">
            <v>0</v>
          </cell>
          <cell r="R212" t="str">
            <v>国际业务部</v>
          </cell>
          <cell r="S212" t="str">
            <v>韩志华</v>
          </cell>
        </row>
        <row r="213">
          <cell r="D213" t="str">
            <v>PLU24-144-1</v>
          </cell>
          <cell r="E213" t="str">
            <v>USD </v>
          </cell>
          <cell r="F213">
            <v>7.2833</v>
          </cell>
        </row>
        <row r="213">
          <cell r="H213">
            <v>0.16</v>
          </cell>
          <cell r="I213">
            <v>-0.16</v>
          </cell>
          <cell r="J213">
            <v>-1.165328</v>
          </cell>
          <cell r="K213">
            <v>0</v>
          </cell>
          <cell r="L213">
            <v>45565</v>
          </cell>
          <cell r="M213">
            <v>45565</v>
          </cell>
          <cell r="N213" t="str">
            <v>否</v>
          </cell>
        </row>
        <row r="213">
          <cell r="P213">
            <v>0</v>
          </cell>
          <cell r="Q213">
            <v>0</v>
          </cell>
          <cell r="R213" t="str">
            <v>国际业务部</v>
          </cell>
          <cell r="S213" t="e">
            <v>#N/A</v>
          </cell>
        </row>
        <row r="214">
          <cell r="D214" t="str">
            <v>PS24-130</v>
          </cell>
          <cell r="E214" t="str">
            <v>USD </v>
          </cell>
          <cell r="F214">
            <v>7.2833</v>
          </cell>
          <cell r="G214">
            <v>2640</v>
          </cell>
          <cell r="H214">
            <v>4372</v>
          </cell>
          <cell r="I214">
            <v>-1732</v>
          </cell>
          <cell r="J214">
            <v>-12614.6756</v>
          </cell>
          <cell r="K214">
            <v>0</v>
          </cell>
          <cell r="L214">
            <v>45503</v>
          </cell>
          <cell r="M214">
            <v>45503</v>
          </cell>
          <cell r="N214" t="str">
            <v>否</v>
          </cell>
        </row>
        <row r="214">
          <cell r="P214">
            <v>0</v>
          </cell>
          <cell r="Q214">
            <v>0</v>
          </cell>
          <cell r="R214" t="str">
            <v>国际业务部</v>
          </cell>
          <cell r="S214" t="e">
            <v>#N/A</v>
          </cell>
        </row>
        <row r="215">
          <cell r="D215" t="str">
            <v>PS24-246</v>
          </cell>
          <cell r="E215" t="str">
            <v>USD </v>
          </cell>
          <cell r="F215">
            <v>7.2833</v>
          </cell>
          <cell r="G215">
            <v>1938.2</v>
          </cell>
          <cell r="H215">
            <v>12445</v>
          </cell>
          <cell r="I215">
            <v>-10506.8</v>
          </cell>
          <cell r="J215">
            <v>-76524.17644</v>
          </cell>
          <cell r="K215">
            <v>0</v>
          </cell>
          <cell r="L215">
            <v>45503</v>
          </cell>
          <cell r="M215">
            <v>45503</v>
          </cell>
          <cell r="N215" t="str">
            <v>否</v>
          </cell>
        </row>
        <row r="215">
          <cell r="P215">
            <v>0</v>
          </cell>
          <cell r="Q215">
            <v>0</v>
          </cell>
          <cell r="R215" t="str">
            <v>国际业务部</v>
          </cell>
          <cell r="S215" t="str">
            <v>张金苹</v>
          </cell>
        </row>
        <row r="216">
          <cell r="D216" t="str">
            <v>PMU24-509</v>
          </cell>
          <cell r="E216" t="str">
            <v>USD</v>
          </cell>
          <cell r="F216">
            <v>7.2833</v>
          </cell>
          <cell r="G216">
            <v>321876</v>
          </cell>
          <cell r="H216">
            <v>341076</v>
          </cell>
          <cell r="I216">
            <v>-19200</v>
          </cell>
          <cell r="J216">
            <v>-139839.36</v>
          </cell>
        </row>
        <row r="216">
          <cell r="L216">
            <v>45565</v>
          </cell>
          <cell r="M216">
            <v>45565</v>
          </cell>
          <cell r="N216" t="str">
            <v>否</v>
          </cell>
        </row>
        <row r="216">
          <cell r="P216">
            <v>0</v>
          </cell>
          <cell r="Q216">
            <v>0</v>
          </cell>
          <cell r="R216" t="str">
            <v>国际业务部</v>
          </cell>
          <cell r="S216" t="e">
            <v>#N/A</v>
          </cell>
        </row>
        <row r="217">
          <cell r="D217" t="str">
            <v>PS24-245，</v>
          </cell>
          <cell r="E217" t="str">
            <v>USD </v>
          </cell>
          <cell r="F217">
            <v>7.2833</v>
          </cell>
          <cell r="G217">
            <v>5124</v>
          </cell>
          <cell r="H217">
            <v>5394</v>
          </cell>
          <cell r="I217">
            <v>-270</v>
          </cell>
          <cell r="J217">
            <v>-1966.491</v>
          </cell>
          <cell r="K217">
            <v>0</v>
          </cell>
          <cell r="L217">
            <v>45504</v>
          </cell>
          <cell r="M217">
            <v>45504</v>
          </cell>
          <cell r="N217" t="str">
            <v>否</v>
          </cell>
        </row>
        <row r="217">
          <cell r="P217">
            <v>0</v>
          </cell>
          <cell r="Q217">
            <v>0</v>
          </cell>
          <cell r="R217" t="str">
            <v>国际业务部</v>
          </cell>
          <cell r="S217" t="str">
            <v>张金苹</v>
          </cell>
        </row>
        <row r="218">
          <cell r="D218" t="str">
            <v>PS24-262</v>
          </cell>
          <cell r="E218" t="str">
            <v>USD </v>
          </cell>
          <cell r="F218">
            <v>7.2833</v>
          </cell>
          <cell r="G218">
            <v>6626.6</v>
          </cell>
          <cell r="H218">
            <v>6626.6</v>
          </cell>
          <cell r="I218">
            <v>0</v>
          </cell>
          <cell r="J218">
            <v>0</v>
          </cell>
          <cell r="K218">
            <v>0</v>
          </cell>
          <cell r="L218">
            <v>45565</v>
          </cell>
          <cell r="M218">
            <v>45565</v>
          </cell>
          <cell r="N218" t="str">
            <v>是</v>
          </cell>
          <cell r="O218">
            <v>95</v>
          </cell>
          <cell r="P218">
            <v>0</v>
          </cell>
          <cell r="Q218">
            <v>0</v>
          </cell>
          <cell r="R218" t="str">
            <v>国际业务部</v>
          </cell>
          <cell r="S218" t="str">
            <v>张金苹</v>
          </cell>
          <cell r="T218" t="str">
            <v>已核对发货和收款相等，无欠款</v>
          </cell>
        </row>
        <row r="219">
          <cell r="D219" t="str">
            <v>PL24-052-3</v>
          </cell>
          <cell r="E219" t="str">
            <v>USD </v>
          </cell>
          <cell r="F219">
            <v>7.2833</v>
          </cell>
          <cell r="G219">
            <v>12000</v>
          </cell>
        </row>
        <row r="219">
          <cell r="I219">
            <v>12000</v>
          </cell>
          <cell r="J219">
            <v>87399.6</v>
          </cell>
          <cell r="K219">
            <v>180</v>
          </cell>
          <cell r="L219">
            <v>45596</v>
          </cell>
          <cell r="M219">
            <v>45776</v>
          </cell>
          <cell r="N219" t="str">
            <v>否</v>
          </cell>
          <cell r="O219">
            <v>-116</v>
          </cell>
          <cell r="P219">
            <v>0</v>
          </cell>
          <cell r="Q219">
            <v>0</v>
          </cell>
          <cell r="R219" t="str">
            <v>国际业务部</v>
          </cell>
          <cell r="S219" t="str">
            <v>李艳侠</v>
          </cell>
        </row>
        <row r="220">
          <cell r="D220" t="str">
            <v>PL24-063-2</v>
          </cell>
          <cell r="E220" t="str">
            <v>USD </v>
          </cell>
          <cell r="F220">
            <v>7.2833</v>
          </cell>
          <cell r="G220">
            <v>4500</v>
          </cell>
        </row>
        <row r="220">
          <cell r="I220">
            <v>4500</v>
          </cell>
          <cell r="J220">
            <v>32774.85</v>
          </cell>
          <cell r="K220">
            <v>180</v>
          </cell>
          <cell r="L220">
            <v>45596</v>
          </cell>
          <cell r="M220">
            <v>45776</v>
          </cell>
          <cell r="N220" t="str">
            <v>否</v>
          </cell>
          <cell r="O220">
            <v>-116</v>
          </cell>
          <cell r="P220">
            <v>0</v>
          </cell>
          <cell r="Q220">
            <v>0</v>
          </cell>
          <cell r="R220" t="str">
            <v>国际业务部</v>
          </cell>
          <cell r="S220" t="str">
            <v>李艳侠</v>
          </cell>
        </row>
        <row r="221">
          <cell r="D221" t="str">
            <v>PL24-063</v>
          </cell>
          <cell r="E221" t="str">
            <v>USD </v>
          </cell>
          <cell r="F221">
            <v>7.2833</v>
          </cell>
          <cell r="G221">
            <v>62320</v>
          </cell>
        </row>
        <row r="221">
          <cell r="I221">
            <v>62320</v>
          </cell>
          <cell r="J221">
            <v>453895.256</v>
          </cell>
          <cell r="K221">
            <v>180</v>
          </cell>
          <cell r="L221">
            <v>45596</v>
          </cell>
          <cell r="M221">
            <v>45776</v>
          </cell>
          <cell r="N221" t="str">
            <v>否</v>
          </cell>
          <cell r="O221">
            <v>-116</v>
          </cell>
          <cell r="P221">
            <v>0</v>
          </cell>
          <cell r="Q221">
            <v>0</v>
          </cell>
          <cell r="R221" t="str">
            <v>国际业务部</v>
          </cell>
          <cell r="S221" t="str">
            <v>李艳侠</v>
          </cell>
        </row>
        <row r="222">
          <cell r="D222" t="str">
            <v>PL24-054</v>
          </cell>
          <cell r="E222" t="str">
            <v>USD </v>
          </cell>
          <cell r="F222">
            <v>7.2833</v>
          </cell>
          <cell r="G222">
            <v>810056</v>
          </cell>
        </row>
        <row r="222">
          <cell r="I222">
            <v>810056</v>
          </cell>
          <cell r="J222">
            <v>5899880.8648</v>
          </cell>
          <cell r="K222">
            <v>90</v>
          </cell>
          <cell r="L222">
            <v>45596</v>
          </cell>
          <cell r="M222">
            <v>45686</v>
          </cell>
          <cell r="N222" t="str">
            <v>否</v>
          </cell>
          <cell r="O222">
            <v>-26</v>
          </cell>
          <cell r="P222">
            <v>0</v>
          </cell>
          <cell r="Q222">
            <v>0</v>
          </cell>
          <cell r="R222" t="str">
            <v>国际业务部</v>
          </cell>
          <cell r="S222" t="str">
            <v>李艳侠</v>
          </cell>
        </row>
        <row r="223">
          <cell r="D223" t="str">
            <v>PL24-057</v>
          </cell>
          <cell r="E223" t="str">
            <v>USD </v>
          </cell>
          <cell r="F223">
            <v>7.2833</v>
          </cell>
          <cell r="G223">
            <v>409336</v>
          </cell>
        </row>
        <row r="223">
          <cell r="I223">
            <v>409336</v>
          </cell>
          <cell r="J223">
            <v>2981316.8888</v>
          </cell>
          <cell r="K223">
            <v>90</v>
          </cell>
          <cell r="L223">
            <v>45596</v>
          </cell>
          <cell r="M223">
            <v>45686</v>
          </cell>
          <cell r="N223" t="str">
            <v>否</v>
          </cell>
          <cell r="O223">
            <v>-26</v>
          </cell>
          <cell r="P223">
            <v>0</v>
          </cell>
          <cell r="Q223">
            <v>0</v>
          </cell>
          <cell r="R223" t="str">
            <v>国际业务部</v>
          </cell>
          <cell r="S223" t="str">
            <v>李艳侠</v>
          </cell>
        </row>
        <row r="224">
          <cell r="D224" t="str">
            <v>PL24-055</v>
          </cell>
          <cell r="E224" t="str">
            <v>USD </v>
          </cell>
          <cell r="F224">
            <v>7.2833</v>
          </cell>
          <cell r="G224">
            <v>229776</v>
          </cell>
        </row>
        <row r="224">
          <cell r="I224">
            <v>229776</v>
          </cell>
          <cell r="J224">
            <v>1673527.5408</v>
          </cell>
          <cell r="K224">
            <v>90</v>
          </cell>
          <cell r="L224">
            <v>45596</v>
          </cell>
          <cell r="M224">
            <v>45686</v>
          </cell>
          <cell r="N224" t="str">
            <v>否</v>
          </cell>
          <cell r="O224">
            <v>-26</v>
          </cell>
          <cell r="P224">
            <v>0</v>
          </cell>
          <cell r="Q224">
            <v>0</v>
          </cell>
          <cell r="R224" t="str">
            <v>国际业务部</v>
          </cell>
          <cell r="S224" t="str">
            <v>李艳侠</v>
          </cell>
        </row>
        <row r="225">
          <cell r="D225" t="str">
            <v>PL24-056</v>
          </cell>
          <cell r="E225" t="str">
            <v>USD </v>
          </cell>
          <cell r="F225">
            <v>7.2833</v>
          </cell>
          <cell r="G225">
            <v>227796</v>
          </cell>
        </row>
        <row r="225">
          <cell r="I225">
            <v>227796</v>
          </cell>
          <cell r="J225">
            <v>1659106.6068</v>
          </cell>
          <cell r="K225">
            <v>90</v>
          </cell>
          <cell r="L225">
            <v>45596</v>
          </cell>
          <cell r="M225">
            <v>45686</v>
          </cell>
          <cell r="N225" t="str">
            <v>否</v>
          </cell>
          <cell r="O225">
            <v>-26</v>
          </cell>
          <cell r="P225">
            <v>0</v>
          </cell>
          <cell r="Q225">
            <v>0</v>
          </cell>
          <cell r="R225" t="str">
            <v>国际业务部</v>
          </cell>
          <cell r="S225" t="str">
            <v>李艳侠</v>
          </cell>
        </row>
        <row r="226">
          <cell r="D226" t="str">
            <v>PZ24-177-1</v>
          </cell>
          <cell r="E226" t="str">
            <v>USD </v>
          </cell>
          <cell r="F226">
            <v>7.2833</v>
          </cell>
          <cell r="G226">
            <v>8450</v>
          </cell>
        </row>
        <row r="226">
          <cell r="I226">
            <v>8450</v>
          </cell>
          <cell r="J226">
            <v>61543.885</v>
          </cell>
          <cell r="K226">
            <v>0</v>
          </cell>
          <cell r="L226">
            <v>45596</v>
          </cell>
          <cell r="M226">
            <v>45596</v>
          </cell>
          <cell r="N226" t="str">
            <v>是</v>
          </cell>
          <cell r="O226">
            <v>64</v>
          </cell>
          <cell r="P226">
            <v>8450</v>
          </cell>
          <cell r="Q226">
            <v>61543.885</v>
          </cell>
          <cell r="R226" t="str">
            <v>国际业务部</v>
          </cell>
          <cell r="S226" t="str">
            <v>王慧平</v>
          </cell>
          <cell r="T226" t="str">
            <v>预计202407回</v>
          </cell>
        </row>
        <row r="227">
          <cell r="D227" t="str">
            <v>PJ24-950</v>
          </cell>
          <cell r="E227" t="str">
            <v>USD </v>
          </cell>
          <cell r="F227">
            <v>7.2833</v>
          </cell>
          <cell r="G227">
            <v>96498</v>
          </cell>
        </row>
        <row r="227">
          <cell r="I227">
            <v>96498</v>
          </cell>
          <cell r="J227">
            <v>702823.8834</v>
          </cell>
          <cell r="K227">
            <v>180</v>
          </cell>
          <cell r="L227">
            <v>45596</v>
          </cell>
          <cell r="M227">
            <v>45776</v>
          </cell>
          <cell r="N227" t="str">
            <v>否</v>
          </cell>
          <cell r="O227">
            <v>-116</v>
          </cell>
          <cell r="P227">
            <v>0</v>
          </cell>
          <cell r="Q227">
            <v>0</v>
          </cell>
          <cell r="R227" t="str">
            <v>国际业务部</v>
          </cell>
          <cell r="S227" t="str">
            <v>韩志华</v>
          </cell>
        </row>
        <row r="228">
          <cell r="D228" t="str">
            <v>PUSA24-005+011</v>
          </cell>
          <cell r="E228" t="str">
            <v>USD </v>
          </cell>
          <cell r="F228">
            <v>7.2833</v>
          </cell>
          <cell r="G228">
            <v>29426.4</v>
          </cell>
        </row>
        <row r="228">
          <cell r="I228">
            <v>29426.4</v>
          </cell>
          <cell r="J228">
            <v>214321.29912</v>
          </cell>
          <cell r="K228">
            <v>180</v>
          </cell>
          <cell r="L228">
            <v>45596</v>
          </cell>
          <cell r="M228">
            <v>45776</v>
          </cell>
          <cell r="N228" t="str">
            <v>否</v>
          </cell>
          <cell r="O228">
            <v>-116</v>
          </cell>
          <cell r="P228">
            <v>0</v>
          </cell>
          <cell r="Q228">
            <v>0</v>
          </cell>
          <cell r="R228" t="str">
            <v>国际业务部</v>
          </cell>
          <cell r="S228" t="str">
            <v>李艳侠</v>
          </cell>
        </row>
        <row r="229">
          <cell r="D229" t="str">
            <v>PM24-927</v>
          </cell>
          <cell r="E229" t="str">
            <v>USD </v>
          </cell>
          <cell r="F229">
            <v>7.2833</v>
          </cell>
          <cell r="G229">
            <v>5280</v>
          </cell>
        </row>
        <row r="229">
          <cell r="I229">
            <v>5280</v>
          </cell>
          <cell r="J229">
            <v>38455.824</v>
          </cell>
          <cell r="K229">
            <v>90</v>
          </cell>
          <cell r="L229">
            <v>45596</v>
          </cell>
          <cell r="M229">
            <v>45686</v>
          </cell>
          <cell r="N229" t="str">
            <v>否</v>
          </cell>
          <cell r="O229">
            <v>-26</v>
          </cell>
          <cell r="P229">
            <v>0</v>
          </cell>
          <cell r="Q229">
            <v>0</v>
          </cell>
          <cell r="R229" t="str">
            <v>国际业务部</v>
          </cell>
          <cell r="S229" t="str">
            <v>韩志华</v>
          </cell>
        </row>
        <row r="230">
          <cell r="D230" t="str">
            <v>PL24-058</v>
          </cell>
          <cell r="E230" t="str">
            <v>USD </v>
          </cell>
          <cell r="F230">
            <v>7.2833</v>
          </cell>
          <cell r="G230">
            <v>67350</v>
          </cell>
        </row>
        <row r="230">
          <cell r="I230">
            <v>67350</v>
          </cell>
          <cell r="J230">
            <v>490530.255</v>
          </cell>
          <cell r="K230">
            <v>90</v>
          </cell>
          <cell r="L230">
            <v>45596</v>
          </cell>
          <cell r="M230">
            <v>45686</v>
          </cell>
          <cell r="N230" t="str">
            <v>否</v>
          </cell>
          <cell r="O230">
            <v>-26</v>
          </cell>
          <cell r="P230">
            <v>0</v>
          </cell>
          <cell r="Q230">
            <v>0</v>
          </cell>
          <cell r="R230" t="str">
            <v>国际业务部</v>
          </cell>
          <cell r="S230" t="str">
            <v>李艳侠</v>
          </cell>
        </row>
        <row r="231">
          <cell r="D231" t="str">
            <v>PMUS24-916</v>
          </cell>
          <cell r="E231" t="str">
            <v>USD </v>
          </cell>
          <cell r="F231">
            <v>7.2833</v>
          </cell>
          <cell r="G231">
            <v>4774</v>
          </cell>
        </row>
        <row r="231">
          <cell r="I231">
            <v>4774</v>
          </cell>
          <cell r="J231">
            <v>34770.4742</v>
          </cell>
          <cell r="K231">
            <v>30</v>
          </cell>
          <cell r="L231">
            <v>45596</v>
          </cell>
          <cell r="M231">
            <v>45626</v>
          </cell>
          <cell r="N231" t="str">
            <v>是</v>
          </cell>
          <cell r="O231">
            <v>34</v>
          </cell>
          <cell r="P231">
            <v>4774</v>
          </cell>
          <cell r="Q231">
            <v>34770.4742</v>
          </cell>
          <cell r="R231" t="str">
            <v>国际业务部</v>
          </cell>
          <cell r="S231" t="str">
            <v>李领彦</v>
          </cell>
          <cell r="T231" t="str">
            <v>12月已支付</v>
          </cell>
        </row>
        <row r="232">
          <cell r="D232" t="str">
            <v>PS24-277</v>
          </cell>
          <cell r="E232" t="str">
            <v>USD </v>
          </cell>
          <cell r="F232">
            <v>7.2833</v>
          </cell>
          <cell r="G232">
            <v>58070.89</v>
          </cell>
          <cell r="H232">
            <v>47564.08</v>
          </cell>
          <cell r="I232">
            <v>10506.81</v>
          </cell>
          <cell r="J232">
            <v>76524.249273</v>
          </cell>
          <cell r="K232">
            <v>0</v>
          </cell>
          <cell r="L232">
            <v>45596</v>
          </cell>
          <cell r="M232">
            <v>45596</v>
          </cell>
          <cell r="N232" t="str">
            <v>是</v>
          </cell>
          <cell r="O232">
            <v>64</v>
          </cell>
          <cell r="P232">
            <v>10506.81</v>
          </cell>
          <cell r="Q232">
            <v>76524.249273</v>
          </cell>
          <cell r="R232" t="str">
            <v>国际业务部</v>
          </cell>
          <cell r="S232" t="str">
            <v>张金苹</v>
          </cell>
          <cell r="T232" t="str">
            <v>PS24-240+246订单有欠货价值10506.8USD未发，客户在该订单抵扣</v>
          </cell>
        </row>
        <row r="233">
          <cell r="D233" t="str">
            <v>PLU24-141</v>
          </cell>
          <cell r="E233" t="str">
            <v>USD </v>
          </cell>
          <cell r="F233">
            <v>7.2833</v>
          </cell>
          <cell r="G233">
            <v>348</v>
          </cell>
          <cell r="H233">
            <v>354</v>
          </cell>
          <cell r="I233">
            <v>-6</v>
          </cell>
          <cell r="J233">
            <v>-43.6998</v>
          </cell>
          <cell r="K233">
            <v>30</v>
          </cell>
          <cell r="L233">
            <v>45596</v>
          </cell>
          <cell r="M233">
            <v>45626</v>
          </cell>
          <cell r="N233" t="str">
            <v>否</v>
          </cell>
        </row>
        <row r="233">
          <cell r="P233">
            <v>0</v>
          </cell>
          <cell r="Q233">
            <v>0</v>
          </cell>
          <cell r="R233" t="str">
            <v>国际业务部</v>
          </cell>
          <cell r="S233" t="str">
            <v>张金苹</v>
          </cell>
          <cell r="T233" t="str">
            <v>已联系客户打款，预计月底到账</v>
          </cell>
        </row>
        <row r="234">
          <cell r="D234" t="str">
            <v>PL24-503+513</v>
          </cell>
          <cell r="E234" t="str">
            <v>USD</v>
          </cell>
          <cell r="F234">
            <v>7.2833</v>
          </cell>
          <cell r="G234">
            <v>14987</v>
          </cell>
          <cell r="H234">
            <v>15015</v>
          </cell>
          <cell r="I234">
            <v>-28</v>
          </cell>
          <cell r="J234">
            <v>-203.9324</v>
          </cell>
        </row>
        <row r="234">
          <cell r="L234">
            <v>45596</v>
          </cell>
          <cell r="M234">
            <v>45596</v>
          </cell>
          <cell r="N234" t="str">
            <v>否</v>
          </cell>
        </row>
        <row r="234">
          <cell r="P234">
            <v>0</v>
          </cell>
          <cell r="Q234">
            <v>0</v>
          </cell>
          <cell r="R234" t="str">
            <v>国际业务部</v>
          </cell>
          <cell r="S234" t="e">
            <v>#N/A</v>
          </cell>
        </row>
        <row r="235">
          <cell r="D235" t="str">
            <v>PS24-130-2</v>
          </cell>
          <cell r="E235" t="str">
            <v>USD </v>
          </cell>
          <cell r="F235">
            <v>7.2833</v>
          </cell>
          <cell r="G235">
            <v>490</v>
          </cell>
        </row>
        <row r="235">
          <cell r="I235">
            <v>490</v>
          </cell>
          <cell r="J235">
            <v>3568.817</v>
          </cell>
          <cell r="K235">
            <v>0</v>
          </cell>
          <cell r="L235">
            <v>45596</v>
          </cell>
          <cell r="M235">
            <v>45596</v>
          </cell>
          <cell r="N235" t="str">
            <v>是</v>
          </cell>
          <cell r="O235">
            <v>64</v>
          </cell>
          <cell r="P235">
            <v>490</v>
          </cell>
          <cell r="Q235">
            <v>3568.817</v>
          </cell>
          <cell r="R235" t="str">
            <v>国际业务部</v>
          </cell>
          <cell r="S235" t="str">
            <v>王慧平</v>
          </cell>
          <cell r="T235" t="str">
            <v>已电话沟通</v>
          </cell>
        </row>
        <row r="236">
          <cell r="D236" t="str">
            <v>PJ24-948+953</v>
          </cell>
          <cell r="E236" t="str">
            <v>USD </v>
          </cell>
          <cell r="F236">
            <v>7.2833</v>
          </cell>
          <cell r="G236">
            <v>13807</v>
          </cell>
          <cell r="H236">
            <v>7000</v>
          </cell>
          <cell r="I236">
            <v>6807</v>
          </cell>
          <cell r="J236">
            <v>49577.4231</v>
          </cell>
          <cell r="K236" t="str">
            <v>30</v>
          </cell>
          <cell r="L236">
            <v>45596</v>
          </cell>
          <cell r="M236">
            <v>45626</v>
          </cell>
          <cell r="N236" t="str">
            <v>是</v>
          </cell>
          <cell r="O236">
            <v>34</v>
          </cell>
          <cell r="P236">
            <v>6807</v>
          </cell>
          <cell r="Q236">
            <v>49577.4231</v>
          </cell>
          <cell r="R236" t="str">
            <v>国际业务部</v>
          </cell>
          <cell r="S236" t="str">
            <v>韩志华</v>
          </cell>
          <cell r="T236" t="str">
            <v>跟销售发邮件了，说是元旦之后会下个新订单，到时候会付剩下的这部分</v>
          </cell>
        </row>
        <row r="237">
          <cell r="D237" t="str">
            <v>PLU24-171</v>
          </cell>
          <cell r="E237" t="str">
            <v>USD </v>
          </cell>
          <cell r="F237">
            <v>7.2833</v>
          </cell>
          <cell r="G237">
            <v>12877</v>
          </cell>
          <cell r="H237">
            <v>22119</v>
          </cell>
          <cell r="I237">
            <v>-9242</v>
          </cell>
          <cell r="J237">
            <v>-67312.2586</v>
          </cell>
          <cell r="K237">
            <v>0</v>
          </cell>
          <cell r="L237">
            <v>45596</v>
          </cell>
          <cell r="M237">
            <v>45596</v>
          </cell>
          <cell r="N237" t="str">
            <v>否</v>
          </cell>
        </row>
        <row r="237">
          <cell r="P237">
            <v>0</v>
          </cell>
          <cell r="Q237">
            <v>0</v>
          </cell>
          <cell r="R237" t="str">
            <v>国际业务部</v>
          </cell>
          <cell r="S237" t="e">
            <v>#N/A</v>
          </cell>
        </row>
        <row r="238">
          <cell r="D238" t="str">
            <v>PM24-208</v>
          </cell>
          <cell r="E238" t="str">
            <v>USD </v>
          </cell>
          <cell r="F238">
            <v>7.2833</v>
          </cell>
        </row>
        <row r="238">
          <cell r="H238">
            <v>7086</v>
          </cell>
          <cell r="I238">
            <v>-7086</v>
          </cell>
          <cell r="J238">
            <v>-51609.4638</v>
          </cell>
          <cell r="K238">
            <v>0</v>
          </cell>
          <cell r="L238">
            <v>45596</v>
          </cell>
          <cell r="M238">
            <v>45596</v>
          </cell>
          <cell r="N238" t="str">
            <v>否</v>
          </cell>
        </row>
        <row r="238">
          <cell r="P238">
            <v>0</v>
          </cell>
          <cell r="Q238">
            <v>0</v>
          </cell>
          <cell r="R238" t="str">
            <v>国际业务部</v>
          </cell>
          <cell r="S238" t="e">
            <v>#N/A</v>
          </cell>
        </row>
        <row r="239">
          <cell r="D239" t="str">
            <v>PS24-831+831-1</v>
          </cell>
        </row>
        <row r="239">
          <cell r="F239">
            <v>7.2833</v>
          </cell>
          <cell r="G239">
            <v>17016</v>
          </cell>
          <cell r="H239">
            <v>30336</v>
          </cell>
          <cell r="I239">
            <v>-13320</v>
          </cell>
          <cell r="J239">
            <v>-97013.556</v>
          </cell>
        </row>
        <row r="239">
          <cell r="L239">
            <v>45596</v>
          </cell>
          <cell r="M239">
            <v>45596</v>
          </cell>
          <cell r="N239" t="str">
            <v>否</v>
          </cell>
        </row>
        <row r="239">
          <cell r="P239">
            <v>0</v>
          </cell>
          <cell r="Q239">
            <v>0</v>
          </cell>
          <cell r="R239" t="str">
            <v>国际业务部</v>
          </cell>
          <cell r="S239" t="e">
            <v>#N/A</v>
          </cell>
        </row>
        <row r="240">
          <cell r="D240" t="str">
            <v>PS24-831</v>
          </cell>
        </row>
        <row r="240">
          <cell r="F240">
            <v>7.2833</v>
          </cell>
        </row>
        <row r="240">
          <cell r="H240">
            <v>7680</v>
          </cell>
          <cell r="I240">
            <v>-7680</v>
          </cell>
          <cell r="J240">
            <v>-55935.744</v>
          </cell>
        </row>
        <row r="240">
          <cell r="L240">
            <v>45596</v>
          </cell>
          <cell r="M240">
            <v>45596</v>
          </cell>
          <cell r="N240" t="str">
            <v>否</v>
          </cell>
        </row>
        <row r="240">
          <cell r="P240">
            <v>0</v>
          </cell>
          <cell r="Q240">
            <v>0</v>
          </cell>
          <cell r="R240" t="str">
            <v>国际业务部</v>
          </cell>
          <cell r="S240" t="e">
            <v>#N/A</v>
          </cell>
        </row>
        <row r="241">
          <cell r="D241" t="str">
            <v>PS24-297</v>
          </cell>
          <cell r="E241" t="str">
            <v>USD</v>
          </cell>
          <cell r="F241">
            <v>7.2833</v>
          </cell>
        </row>
        <row r="241">
          <cell r="H241">
            <v>13950</v>
          </cell>
          <cell r="I241">
            <v>-13950</v>
          </cell>
          <cell r="J241">
            <v>-101602.035</v>
          </cell>
          <cell r="K241">
            <v>1</v>
          </cell>
          <cell r="L241">
            <v>45626</v>
          </cell>
          <cell r="M241">
            <v>45627</v>
          </cell>
          <cell r="N241" t="str">
            <v>否</v>
          </cell>
        </row>
        <row r="241">
          <cell r="P241">
            <v>0</v>
          </cell>
          <cell r="Q241">
            <v>0</v>
          </cell>
          <cell r="R241" t="str">
            <v>国际业务部</v>
          </cell>
          <cell r="S241" t="e">
            <v>#N/A</v>
          </cell>
        </row>
        <row r="242">
          <cell r="D242" t="str">
            <v>LU24-039</v>
          </cell>
          <cell r="E242" t="str">
            <v>USD </v>
          </cell>
          <cell r="F242">
            <v>7.2833</v>
          </cell>
          <cell r="G242">
            <v>2580.6</v>
          </cell>
        </row>
        <row r="242">
          <cell r="I242">
            <v>2580.6</v>
          </cell>
          <cell r="J242">
            <v>18795.28398</v>
          </cell>
          <cell r="K242">
            <v>30</v>
          </cell>
          <cell r="L242">
            <v>45626</v>
          </cell>
          <cell r="M242">
            <v>45656</v>
          </cell>
          <cell r="N242" t="str">
            <v>是</v>
          </cell>
          <cell r="O242">
            <v>4</v>
          </cell>
          <cell r="P242">
            <v>2580.6</v>
          </cell>
          <cell r="Q242">
            <v>18795.28398</v>
          </cell>
          <cell r="R242" t="str">
            <v>国际业务部</v>
          </cell>
          <cell r="S242" t="str">
            <v>李艳侠</v>
          </cell>
        </row>
        <row r="243">
          <cell r="D243" t="str">
            <v>PMU24-509-1</v>
          </cell>
          <cell r="E243" t="str">
            <v>USD</v>
          </cell>
          <cell r="F243">
            <v>7.2833</v>
          </cell>
          <cell r="G243">
            <v>19200</v>
          </cell>
        </row>
        <row r="243">
          <cell r="I243">
            <v>19200</v>
          </cell>
          <cell r="J243">
            <v>139839.36</v>
          </cell>
        </row>
        <row r="243">
          <cell r="L243">
            <v>45626</v>
          </cell>
          <cell r="M243">
            <v>45626</v>
          </cell>
          <cell r="N243" t="str">
            <v>是</v>
          </cell>
          <cell r="O243">
            <v>34</v>
          </cell>
          <cell r="P243">
            <v>19200</v>
          </cell>
          <cell r="Q243">
            <v>139839.36</v>
          </cell>
          <cell r="R243" t="str">
            <v>国际业务部</v>
          </cell>
          <cell r="S243" t="str">
            <v>李领彦</v>
          </cell>
          <cell r="T243" t="str">
            <v>不欠款了，509订单有余款</v>
          </cell>
        </row>
        <row r="244">
          <cell r="D244" t="str">
            <v>PS24-838-2</v>
          </cell>
        </row>
        <row r="244">
          <cell r="F244">
            <v>7.2833</v>
          </cell>
        </row>
        <row r="244">
          <cell r="H244">
            <v>2400</v>
          </cell>
          <cell r="I244">
            <v>-2400</v>
          </cell>
          <cell r="J244">
            <v>-17479.92</v>
          </cell>
        </row>
        <row r="244">
          <cell r="L244">
            <v>45626</v>
          </cell>
          <cell r="M244">
            <v>45626</v>
          </cell>
          <cell r="N244" t="str">
            <v>否</v>
          </cell>
        </row>
        <row r="244">
          <cell r="P244">
            <v>0</v>
          </cell>
          <cell r="Q244">
            <v>0</v>
          </cell>
          <cell r="R244" t="str">
            <v>国际业务部</v>
          </cell>
          <cell r="S244" t="e">
            <v>#N/A</v>
          </cell>
        </row>
        <row r="245">
          <cell r="D245" t="str">
            <v>PS24-829</v>
          </cell>
        </row>
        <row r="245">
          <cell r="F245">
            <v>7.2833</v>
          </cell>
          <cell r="G245">
            <v>21000</v>
          </cell>
        </row>
        <row r="245">
          <cell r="I245">
            <v>21000</v>
          </cell>
          <cell r="J245">
            <v>152949.3</v>
          </cell>
        </row>
        <row r="245">
          <cell r="L245">
            <v>45626</v>
          </cell>
          <cell r="M245">
            <v>45626</v>
          </cell>
          <cell r="N245" t="str">
            <v>是</v>
          </cell>
          <cell r="O245">
            <v>34</v>
          </cell>
          <cell r="P245">
            <v>21000</v>
          </cell>
          <cell r="Q245">
            <v>152949.3</v>
          </cell>
          <cell r="R245" t="str">
            <v>国际业务部</v>
          </cell>
          <cell r="S245" t="str">
            <v>李艳侠</v>
          </cell>
          <cell r="T245" t="str">
            <v>不欠款，订单号错误，现已更正</v>
          </cell>
        </row>
        <row r="246">
          <cell r="D246" t="str">
            <v>PS24-848-2</v>
          </cell>
        </row>
        <row r="246">
          <cell r="F246">
            <v>7.2833</v>
          </cell>
          <cell r="G246">
            <v>5568</v>
          </cell>
        </row>
        <row r="246">
          <cell r="I246">
            <v>5568</v>
          </cell>
          <cell r="J246">
            <v>40553.4144</v>
          </cell>
        </row>
        <row r="246">
          <cell r="L246">
            <v>45626</v>
          </cell>
          <cell r="M246">
            <v>45626</v>
          </cell>
          <cell r="N246" t="str">
            <v>是</v>
          </cell>
          <cell r="O246">
            <v>34</v>
          </cell>
          <cell r="P246">
            <v>5568</v>
          </cell>
          <cell r="Q246">
            <v>40553.4144</v>
          </cell>
          <cell r="R246" t="str">
            <v>国际业务部</v>
          </cell>
          <cell r="S246" t="str">
            <v>李艳侠</v>
          </cell>
          <cell r="T246" t="str">
            <v>本月到账的，12月结账后会平账</v>
          </cell>
        </row>
        <row r="247">
          <cell r="D247" t="str">
            <v>PLU24-190</v>
          </cell>
          <cell r="E247" t="str">
            <v>USD </v>
          </cell>
          <cell r="F247">
            <v>7.2833</v>
          </cell>
        </row>
        <row r="247">
          <cell r="H247">
            <v>19416</v>
          </cell>
          <cell r="I247">
            <v>-19416</v>
          </cell>
          <cell r="J247">
            <v>-141412.5528</v>
          </cell>
          <cell r="K247">
            <v>0</v>
          </cell>
          <cell r="L247">
            <v>45626</v>
          </cell>
          <cell r="M247">
            <v>45626</v>
          </cell>
          <cell r="N247" t="str">
            <v>否</v>
          </cell>
        </row>
        <row r="247">
          <cell r="P247">
            <v>0</v>
          </cell>
          <cell r="Q247">
            <v>0</v>
          </cell>
          <cell r="R247" t="str">
            <v>国际业务部</v>
          </cell>
          <cell r="S247" t="e">
            <v>#N/A</v>
          </cell>
        </row>
        <row r="248">
          <cell r="D248" t="str">
            <v>PJ24-953</v>
          </cell>
          <cell r="E248" t="str">
            <v>USD </v>
          </cell>
          <cell r="F248">
            <v>7.2833</v>
          </cell>
          <cell r="G248">
            <v>6964</v>
          </cell>
        </row>
        <row r="248">
          <cell r="I248">
            <v>6964</v>
          </cell>
          <cell r="J248">
            <v>50720.9012</v>
          </cell>
          <cell r="K248">
            <v>180</v>
          </cell>
          <cell r="L248">
            <v>45626</v>
          </cell>
          <cell r="M248">
            <v>45806</v>
          </cell>
          <cell r="N248" t="str">
            <v>否</v>
          </cell>
          <cell r="O248">
            <v>-146</v>
          </cell>
          <cell r="P248">
            <v>0</v>
          </cell>
          <cell r="Q248">
            <v>0</v>
          </cell>
          <cell r="R248" t="str">
            <v>国际业务部</v>
          </cell>
          <cell r="S248" t="str">
            <v>韩志华</v>
          </cell>
        </row>
        <row r="249">
          <cell r="D249" t="str">
            <v>PJ24-966</v>
          </cell>
          <cell r="E249" t="str">
            <v>USD </v>
          </cell>
          <cell r="F249">
            <v>7.2833</v>
          </cell>
          <cell r="G249">
            <v>22317</v>
          </cell>
        </row>
        <row r="249">
          <cell r="I249">
            <v>22317</v>
          </cell>
          <cell r="J249">
            <v>162541.4061</v>
          </cell>
          <cell r="K249">
            <v>180</v>
          </cell>
          <cell r="L249">
            <v>45626</v>
          </cell>
          <cell r="M249">
            <v>45806</v>
          </cell>
          <cell r="N249" t="str">
            <v>否</v>
          </cell>
          <cell r="O249">
            <v>-146</v>
          </cell>
          <cell r="P249">
            <v>0</v>
          </cell>
          <cell r="Q249">
            <v>0</v>
          </cell>
          <cell r="R249" t="str">
            <v>国际业务部</v>
          </cell>
          <cell r="S249" t="str">
            <v>韩志华</v>
          </cell>
        </row>
        <row r="250">
          <cell r="D250" t="str">
            <v>PLU24-184</v>
          </cell>
          <cell r="E250" t="str">
            <v>USD </v>
          </cell>
          <cell r="F250">
            <v>7.2833</v>
          </cell>
          <cell r="G250">
            <v>3804</v>
          </cell>
        </row>
        <row r="250">
          <cell r="I250">
            <v>3804</v>
          </cell>
          <cell r="J250">
            <v>27705.6732</v>
          </cell>
          <cell r="K250">
            <v>0</v>
          </cell>
          <cell r="L250">
            <v>45626</v>
          </cell>
          <cell r="M250">
            <v>45626</v>
          </cell>
          <cell r="N250" t="str">
            <v>是</v>
          </cell>
          <cell r="O250">
            <v>34</v>
          </cell>
          <cell r="P250">
            <v>3804</v>
          </cell>
          <cell r="Q250">
            <v>27705.6732</v>
          </cell>
          <cell r="R250" t="str">
            <v>国际业务部</v>
          </cell>
          <cell r="S250" t="str">
            <v>张金苹</v>
          </cell>
          <cell r="T250" t="str">
            <v>已联系客户打款，预计月底到账</v>
          </cell>
        </row>
        <row r="251">
          <cell r="D251" t="str">
            <v>PL24-084</v>
          </cell>
          <cell r="E251" t="str">
            <v>USD </v>
          </cell>
          <cell r="F251">
            <v>7.2833</v>
          </cell>
        </row>
        <row r="251">
          <cell r="H251">
            <v>75000</v>
          </cell>
          <cell r="I251">
            <v>-75000</v>
          </cell>
          <cell r="J251">
            <v>-546247.5</v>
          </cell>
          <cell r="K251">
            <v>60</v>
          </cell>
          <cell r="L251">
            <v>45626</v>
          </cell>
          <cell r="M251">
            <v>45686</v>
          </cell>
          <cell r="N251" t="str">
            <v>否</v>
          </cell>
          <cell r="O251">
            <v>-26</v>
          </cell>
          <cell r="P251">
            <v>0</v>
          </cell>
          <cell r="Q251">
            <v>0</v>
          </cell>
          <cell r="R251" t="str">
            <v>国际业务部</v>
          </cell>
          <cell r="S251" t="str">
            <v>李领彦</v>
          </cell>
        </row>
        <row r="252">
          <cell r="D252" t="str">
            <v>PL24-531</v>
          </cell>
          <cell r="E252" t="str">
            <v>USD </v>
          </cell>
          <cell r="F252">
            <v>7.2833</v>
          </cell>
          <cell r="G252">
            <v>750</v>
          </cell>
        </row>
        <row r="252">
          <cell r="I252">
            <v>750</v>
          </cell>
          <cell r="J252">
            <v>5462.475</v>
          </cell>
          <cell r="K252">
            <v>60</v>
          </cell>
          <cell r="L252">
            <v>45626</v>
          </cell>
          <cell r="M252">
            <v>45686</v>
          </cell>
          <cell r="N252" t="str">
            <v>否</v>
          </cell>
          <cell r="O252">
            <v>-26</v>
          </cell>
          <cell r="P252">
            <v>0</v>
          </cell>
          <cell r="Q252">
            <v>0</v>
          </cell>
          <cell r="R252" t="str">
            <v>国际业务部</v>
          </cell>
          <cell r="S252" t="str">
            <v>李领彦</v>
          </cell>
        </row>
        <row r="253">
          <cell r="D253" t="str">
            <v>PL24-524</v>
          </cell>
          <cell r="E253" t="str">
            <v>USD </v>
          </cell>
          <cell r="F253">
            <v>7.2833</v>
          </cell>
          <cell r="G253">
            <v>99990</v>
          </cell>
        </row>
        <row r="253">
          <cell r="I253">
            <v>99990</v>
          </cell>
          <cell r="J253">
            <v>728257.167</v>
          </cell>
          <cell r="K253">
            <v>60</v>
          </cell>
          <cell r="L253">
            <v>45626</v>
          </cell>
          <cell r="M253">
            <v>45686</v>
          </cell>
          <cell r="N253" t="str">
            <v>否</v>
          </cell>
          <cell r="O253">
            <v>-26</v>
          </cell>
          <cell r="P253">
            <v>0</v>
          </cell>
          <cell r="Q253">
            <v>0</v>
          </cell>
          <cell r="R253" t="str">
            <v>国际业务部</v>
          </cell>
          <cell r="S253" t="str">
            <v>李领彦</v>
          </cell>
        </row>
        <row r="254">
          <cell r="D254" t="str">
            <v>PJ24-960+961</v>
          </cell>
          <cell r="E254" t="str">
            <v>USD </v>
          </cell>
          <cell r="F254">
            <v>7.2833</v>
          </cell>
          <cell r="G254">
            <v>178330</v>
          </cell>
        </row>
        <row r="254">
          <cell r="I254">
            <v>178330</v>
          </cell>
          <cell r="J254">
            <v>1298830.889</v>
          </cell>
          <cell r="K254">
            <v>90</v>
          </cell>
          <cell r="L254">
            <v>45626</v>
          </cell>
          <cell r="M254">
            <v>45716</v>
          </cell>
          <cell r="N254" t="str">
            <v>否</v>
          </cell>
          <cell r="O254">
            <v>-56</v>
          </cell>
          <cell r="P254">
            <v>0</v>
          </cell>
          <cell r="Q254">
            <v>0</v>
          </cell>
          <cell r="R254" t="str">
            <v>国际业务部</v>
          </cell>
          <cell r="S254" t="str">
            <v>韩志华</v>
          </cell>
        </row>
        <row r="255">
          <cell r="D255" t="str">
            <v>PL24-062</v>
          </cell>
          <cell r="E255" t="str">
            <v>USD </v>
          </cell>
          <cell r="F255">
            <v>7.2833</v>
          </cell>
          <cell r="G255">
            <v>523640</v>
          </cell>
        </row>
        <row r="255">
          <cell r="I255">
            <v>523640</v>
          </cell>
          <cell r="J255">
            <v>3813827.212</v>
          </cell>
          <cell r="K255">
            <v>180</v>
          </cell>
          <cell r="L255">
            <v>45626</v>
          </cell>
          <cell r="M255">
            <v>45806</v>
          </cell>
          <cell r="N255" t="str">
            <v>否</v>
          </cell>
          <cell r="O255">
            <v>-146</v>
          </cell>
          <cell r="P255">
            <v>0</v>
          </cell>
          <cell r="Q255">
            <v>0</v>
          </cell>
          <cell r="R255" t="str">
            <v>国际业务部</v>
          </cell>
          <cell r="S255" t="str">
            <v>李艳侠</v>
          </cell>
        </row>
        <row r="256">
          <cell r="D256" t="str">
            <v>PL24-060</v>
          </cell>
        </row>
        <row r="256">
          <cell r="F256">
            <v>7.2833</v>
          </cell>
          <cell r="G256">
            <v>141120</v>
          </cell>
        </row>
        <row r="256">
          <cell r="I256">
            <v>141120</v>
          </cell>
          <cell r="J256">
            <v>1027819.296</v>
          </cell>
          <cell r="K256">
            <v>180</v>
          </cell>
          <cell r="L256">
            <v>45626</v>
          </cell>
          <cell r="M256">
            <v>45806</v>
          </cell>
          <cell r="N256" t="str">
            <v>否</v>
          </cell>
          <cell r="O256">
            <v>-146</v>
          </cell>
          <cell r="P256">
            <v>0</v>
          </cell>
          <cell r="Q256">
            <v>0</v>
          </cell>
          <cell r="R256" t="str">
            <v>国际业务部</v>
          </cell>
          <cell r="S256" t="e">
            <v>#N/A</v>
          </cell>
        </row>
        <row r="257">
          <cell r="D257" t="str">
            <v>PL24-061</v>
          </cell>
          <cell r="E257" t="str">
            <v>USD </v>
          </cell>
          <cell r="F257">
            <v>7.2833</v>
          </cell>
          <cell r="G257">
            <v>19650</v>
          </cell>
        </row>
        <row r="257">
          <cell r="I257">
            <v>19650</v>
          </cell>
          <cell r="J257">
            <v>143116.845</v>
          </cell>
          <cell r="K257">
            <v>90</v>
          </cell>
          <cell r="L257">
            <v>45626</v>
          </cell>
          <cell r="M257">
            <v>45716</v>
          </cell>
          <cell r="N257" t="str">
            <v>否</v>
          </cell>
          <cell r="O257">
            <v>-56</v>
          </cell>
          <cell r="P257">
            <v>0</v>
          </cell>
          <cell r="Q257">
            <v>0</v>
          </cell>
          <cell r="R257" t="str">
            <v>国际业务部</v>
          </cell>
          <cell r="S257" t="str">
            <v>李艳侠</v>
          </cell>
        </row>
        <row r="258">
          <cell r="D258" t="str">
            <v>PL24-065</v>
          </cell>
          <cell r="E258" t="str">
            <v>USD </v>
          </cell>
          <cell r="F258">
            <v>7.2833</v>
          </cell>
          <cell r="G258">
            <v>90700</v>
          </cell>
        </row>
        <row r="258">
          <cell r="I258">
            <v>90700</v>
          </cell>
          <cell r="J258">
            <v>660595.31</v>
          </cell>
          <cell r="K258">
            <v>90</v>
          </cell>
          <cell r="L258">
            <v>45626</v>
          </cell>
          <cell r="M258">
            <v>45716</v>
          </cell>
          <cell r="N258" t="str">
            <v>否</v>
          </cell>
          <cell r="O258">
            <v>-56</v>
          </cell>
          <cell r="P258">
            <v>0</v>
          </cell>
          <cell r="Q258">
            <v>0</v>
          </cell>
          <cell r="R258" t="str">
            <v>国际业务部</v>
          </cell>
          <cell r="S258" t="str">
            <v>李艳侠</v>
          </cell>
        </row>
        <row r="259">
          <cell r="D259" t="str">
            <v>PZ24-189</v>
          </cell>
          <cell r="E259" t="str">
            <v>USD </v>
          </cell>
          <cell r="F259">
            <v>7.2833</v>
          </cell>
          <cell r="G259">
            <v>74300</v>
          </cell>
          <cell r="H259">
            <v>78100</v>
          </cell>
          <cell r="I259">
            <v>-3800</v>
          </cell>
          <cell r="J259">
            <v>-27676.54</v>
          </cell>
          <cell r="K259">
            <v>90</v>
          </cell>
          <cell r="L259">
            <v>45626</v>
          </cell>
          <cell r="M259">
            <v>45716</v>
          </cell>
          <cell r="N259" t="str">
            <v>否</v>
          </cell>
          <cell r="O259">
            <v>-56</v>
          </cell>
          <cell r="P259">
            <v>0</v>
          </cell>
          <cell r="Q259">
            <v>0</v>
          </cell>
          <cell r="R259" t="str">
            <v>国际业务部</v>
          </cell>
          <cell r="S259" t="e">
            <v>#N/A</v>
          </cell>
        </row>
        <row r="260">
          <cell r="D260" t="str">
            <v>PZ24-181</v>
          </cell>
          <cell r="E260" t="str">
            <v>USD</v>
          </cell>
          <cell r="F260">
            <v>7.2833</v>
          </cell>
        </row>
        <row r="260">
          <cell r="H260">
            <v>4088</v>
          </cell>
          <cell r="I260">
            <v>-4088</v>
          </cell>
          <cell r="J260">
            <v>-29774.1304</v>
          </cell>
        </row>
        <row r="260">
          <cell r="L260">
            <v>45626</v>
          </cell>
          <cell r="M260">
            <v>45626</v>
          </cell>
          <cell r="N260" t="str">
            <v>否</v>
          </cell>
        </row>
        <row r="260">
          <cell r="P260">
            <v>0</v>
          </cell>
          <cell r="Q260">
            <v>0</v>
          </cell>
          <cell r="R260" t="str">
            <v>国际业务部</v>
          </cell>
          <cell r="S260" t="e">
            <v>#N/A</v>
          </cell>
        </row>
        <row r="261">
          <cell r="D261" t="str">
            <v>PZ24-191</v>
          </cell>
          <cell r="E261" t="str">
            <v>USD</v>
          </cell>
          <cell r="F261">
            <v>7.2833</v>
          </cell>
          <cell r="G261">
            <v>12821</v>
          </cell>
          <cell r="H261">
            <v>12125</v>
          </cell>
          <cell r="I261">
            <v>696</v>
          </cell>
          <cell r="J261">
            <v>5069.1768</v>
          </cell>
        </row>
        <row r="261">
          <cell r="L261">
            <v>45626</v>
          </cell>
          <cell r="M261">
            <v>45626</v>
          </cell>
          <cell r="N261" t="str">
            <v>是</v>
          </cell>
          <cell r="O261">
            <v>34</v>
          </cell>
          <cell r="P261">
            <v>696</v>
          </cell>
          <cell r="Q261">
            <v>5069.1768</v>
          </cell>
          <cell r="R261" t="str">
            <v>国际业务部</v>
          </cell>
          <cell r="S261" t="str">
            <v>王慧平</v>
          </cell>
          <cell r="T261" t="str">
            <v>不欠款；订单号记错了，本单已在11.26日支付31275美金，</v>
          </cell>
        </row>
        <row r="262">
          <cell r="D262" t="str">
            <v>PZ24-200</v>
          </cell>
          <cell r="E262" t="str">
            <v>USD</v>
          </cell>
          <cell r="F262">
            <v>7.2833</v>
          </cell>
        </row>
        <row r="262">
          <cell r="H262">
            <v>31275</v>
          </cell>
          <cell r="I262">
            <v>-31275</v>
          </cell>
          <cell r="J262">
            <v>-227785.2075</v>
          </cell>
        </row>
        <row r="262">
          <cell r="L262">
            <v>45626</v>
          </cell>
          <cell r="M262">
            <v>45626</v>
          </cell>
          <cell r="N262" t="str">
            <v>否</v>
          </cell>
        </row>
        <row r="262">
          <cell r="P262">
            <v>0</v>
          </cell>
          <cell r="Q262">
            <v>0</v>
          </cell>
          <cell r="R262" t="str">
            <v>国际业务部</v>
          </cell>
          <cell r="S262" t="e">
            <v>#N/A</v>
          </cell>
        </row>
        <row r="263">
          <cell r="D263" t="str">
            <v>PZ24-202</v>
          </cell>
          <cell r="E263" t="str">
            <v>USD</v>
          </cell>
          <cell r="F263">
            <v>7.2833</v>
          </cell>
        </row>
        <row r="263">
          <cell r="H263">
            <v>1560</v>
          </cell>
          <cell r="I263">
            <v>-1560</v>
          </cell>
          <cell r="J263">
            <v>-11361.948</v>
          </cell>
          <cell r="K263">
            <v>0</v>
          </cell>
          <cell r="L263">
            <v>45626</v>
          </cell>
          <cell r="M263">
            <v>45626</v>
          </cell>
          <cell r="N263" t="str">
            <v>否</v>
          </cell>
        </row>
        <row r="263">
          <cell r="P263">
            <v>0</v>
          </cell>
          <cell r="Q263">
            <v>0</v>
          </cell>
          <cell r="R263" t="str">
            <v>国际业务部</v>
          </cell>
          <cell r="S263" t="e">
            <v>#N/A</v>
          </cell>
        </row>
        <row r="264">
          <cell r="D264" t="str">
            <v>PZ24-193</v>
          </cell>
          <cell r="E264" t="str">
            <v>USD</v>
          </cell>
          <cell r="F264">
            <v>7.2833</v>
          </cell>
        </row>
        <row r="264">
          <cell r="H264">
            <v>57597</v>
          </cell>
          <cell r="I264">
            <v>-57597</v>
          </cell>
          <cell r="J264">
            <v>-419496.2301</v>
          </cell>
          <cell r="K264">
            <v>0</v>
          </cell>
          <cell r="L264">
            <v>45626</v>
          </cell>
          <cell r="M264">
            <v>45626</v>
          </cell>
          <cell r="N264" t="str">
            <v>否</v>
          </cell>
        </row>
        <row r="264">
          <cell r="P264">
            <v>0</v>
          </cell>
          <cell r="Q264">
            <v>0</v>
          </cell>
          <cell r="R264" t="str">
            <v>国际业务部</v>
          </cell>
          <cell r="S264" t="e">
            <v>#N/A</v>
          </cell>
        </row>
        <row r="265">
          <cell r="D265" t="str">
            <v>PZ24-177-2+185</v>
          </cell>
          <cell r="E265" t="str">
            <v>USD </v>
          </cell>
          <cell r="F265">
            <v>7.2833</v>
          </cell>
          <cell r="G265">
            <v>10452</v>
          </cell>
        </row>
        <row r="265">
          <cell r="I265">
            <v>10452</v>
          </cell>
          <cell r="J265">
            <v>76125.0516</v>
          </cell>
          <cell r="K265">
            <v>0</v>
          </cell>
          <cell r="L265">
            <v>45626</v>
          </cell>
          <cell r="M265">
            <v>45626</v>
          </cell>
          <cell r="N265" t="str">
            <v>是</v>
          </cell>
          <cell r="O265">
            <v>34</v>
          </cell>
          <cell r="P265">
            <v>10452</v>
          </cell>
          <cell r="Q265">
            <v>76125.0516</v>
          </cell>
          <cell r="R265" t="str">
            <v>国际业务部</v>
          </cell>
          <cell r="S265" t="str">
            <v>王慧平</v>
          </cell>
          <cell r="T265" t="str">
            <v>预计202408回</v>
          </cell>
        </row>
        <row r="266">
          <cell r="D266" t="str">
            <v>PMU24-535</v>
          </cell>
          <cell r="E266" t="str">
            <v>USD</v>
          </cell>
          <cell r="F266">
            <v>7.2833</v>
          </cell>
        </row>
        <row r="266">
          <cell r="H266">
            <v>4200</v>
          </cell>
          <cell r="I266">
            <v>-4200</v>
          </cell>
          <cell r="J266">
            <v>-30589.86</v>
          </cell>
          <cell r="K266">
            <v>0</v>
          </cell>
          <cell r="L266">
            <v>45626</v>
          </cell>
          <cell r="M266">
            <v>45626</v>
          </cell>
          <cell r="N266" t="str">
            <v>否</v>
          </cell>
        </row>
        <row r="266">
          <cell r="P266">
            <v>0</v>
          </cell>
          <cell r="Q266">
            <v>0</v>
          </cell>
          <cell r="R266" t="str">
            <v>国际业务部</v>
          </cell>
          <cell r="S266" t="e">
            <v>#N/A</v>
          </cell>
        </row>
        <row r="267">
          <cell r="D267" t="str">
            <v>PLU24-532</v>
          </cell>
          <cell r="E267" t="str">
            <v>USD </v>
          </cell>
          <cell r="F267">
            <v>7.2833</v>
          </cell>
          <cell r="G267">
            <v>1500</v>
          </cell>
        </row>
        <row r="267">
          <cell r="I267">
            <v>1500</v>
          </cell>
          <cell r="J267">
            <v>10924.95</v>
          </cell>
          <cell r="K267">
            <v>90</v>
          </cell>
          <cell r="L267">
            <v>45626</v>
          </cell>
          <cell r="M267">
            <v>45716</v>
          </cell>
          <cell r="N267" t="str">
            <v>否</v>
          </cell>
          <cell r="O267">
            <v>-56</v>
          </cell>
          <cell r="P267">
            <v>0</v>
          </cell>
          <cell r="Q267">
            <v>0</v>
          </cell>
          <cell r="R267" t="str">
            <v>国际业务部</v>
          </cell>
          <cell r="S267" t="str">
            <v>李艳侠</v>
          </cell>
        </row>
        <row r="268">
          <cell r="D268" t="str">
            <v>PUSA24-010</v>
          </cell>
          <cell r="E268" t="str">
            <v>USD </v>
          </cell>
          <cell r="F268">
            <v>7.2833</v>
          </cell>
          <cell r="G268">
            <v>31080</v>
          </cell>
        </row>
        <row r="268">
          <cell r="I268">
            <v>31080</v>
          </cell>
          <cell r="J268">
            <v>226364.964</v>
          </cell>
          <cell r="K268">
            <v>180</v>
          </cell>
          <cell r="L268">
            <v>45626</v>
          </cell>
          <cell r="M268">
            <v>45806</v>
          </cell>
          <cell r="N268" t="str">
            <v>否</v>
          </cell>
          <cell r="O268">
            <v>-146</v>
          </cell>
          <cell r="P268">
            <v>0</v>
          </cell>
          <cell r="Q268">
            <v>0</v>
          </cell>
          <cell r="R268" t="str">
            <v>国际业务部</v>
          </cell>
          <cell r="S268" t="str">
            <v>李艳侠</v>
          </cell>
        </row>
        <row r="269">
          <cell r="D269" t="str">
            <v>PUSA24-008</v>
          </cell>
          <cell r="E269" t="str">
            <v>USD </v>
          </cell>
          <cell r="F269">
            <v>7.2833</v>
          </cell>
          <cell r="G269">
            <v>16512</v>
          </cell>
        </row>
        <row r="269">
          <cell r="I269">
            <v>16512</v>
          </cell>
          <cell r="J269">
            <v>120261.8496</v>
          </cell>
          <cell r="K269">
            <v>180</v>
          </cell>
          <cell r="L269">
            <v>45626</v>
          </cell>
          <cell r="M269">
            <v>45806</v>
          </cell>
          <cell r="N269" t="str">
            <v>否</v>
          </cell>
          <cell r="O269">
            <v>-146</v>
          </cell>
          <cell r="P269">
            <v>0</v>
          </cell>
          <cell r="Q269">
            <v>0</v>
          </cell>
          <cell r="R269" t="str">
            <v>国际业务部</v>
          </cell>
          <cell r="S269" t="str">
            <v>李艳侠</v>
          </cell>
        </row>
        <row r="270">
          <cell r="D270" t="str">
            <v>PM24-895</v>
          </cell>
          <cell r="E270" t="str">
            <v>USD </v>
          </cell>
          <cell r="F270">
            <v>7.2833</v>
          </cell>
          <cell r="G270">
            <v>20610</v>
          </cell>
          <cell r="H270">
            <v>10305</v>
          </cell>
          <cell r="I270">
            <v>10305</v>
          </cell>
          <cell r="J270">
            <v>75054.4065</v>
          </cell>
          <cell r="K270">
            <v>90</v>
          </cell>
          <cell r="L270">
            <v>45626</v>
          </cell>
          <cell r="M270">
            <v>45716</v>
          </cell>
          <cell r="N270" t="str">
            <v>否</v>
          </cell>
          <cell r="O270">
            <v>-56</v>
          </cell>
          <cell r="P270">
            <v>0</v>
          </cell>
          <cell r="Q270">
            <v>0</v>
          </cell>
          <cell r="R270" t="str">
            <v>国际业务部</v>
          </cell>
          <cell r="S270" t="str">
            <v>韩志华</v>
          </cell>
        </row>
        <row r="271">
          <cell r="D271" t="str">
            <v>PM24-941</v>
          </cell>
          <cell r="E271" t="str">
            <v>USD </v>
          </cell>
          <cell r="F271">
            <v>7.2833</v>
          </cell>
          <cell r="G271">
            <v>64156</v>
          </cell>
        </row>
        <row r="271">
          <cell r="I271">
            <v>64156</v>
          </cell>
          <cell r="J271">
            <v>467267.3948</v>
          </cell>
          <cell r="K271">
            <v>90</v>
          </cell>
          <cell r="L271">
            <v>45626</v>
          </cell>
          <cell r="M271">
            <v>45716</v>
          </cell>
          <cell r="N271" t="str">
            <v>否</v>
          </cell>
          <cell r="O271">
            <v>-56</v>
          </cell>
          <cell r="P271">
            <v>0</v>
          </cell>
          <cell r="Q271">
            <v>0</v>
          </cell>
          <cell r="R271" t="str">
            <v>国际业务部</v>
          </cell>
          <cell r="S271" t="str">
            <v>韩志华</v>
          </cell>
        </row>
        <row r="272">
          <cell r="D272" t="str">
            <v>PZ24-204</v>
          </cell>
          <cell r="E272" t="str">
            <v>USD </v>
          </cell>
          <cell r="F272">
            <v>7.2833</v>
          </cell>
        </row>
        <row r="272">
          <cell r="H272">
            <v>13800</v>
          </cell>
          <cell r="I272">
            <v>-13800</v>
          </cell>
          <cell r="J272">
            <v>-100509.54</v>
          </cell>
          <cell r="K272">
            <v>90</v>
          </cell>
          <cell r="L272">
            <v>45626</v>
          </cell>
          <cell r="M272">
            <v>45716</v>
          </cell>
          <cell r="N272" t="str">
            <v>否</v>
          </cell>
          <cell r="O272">
            <v>-56</v>
          </cell>
          <cell r="P272">
            <v>0</v>
          </cell>
          <cell r="Q272">
            <v>0</v>
          </cell>
          <cell r="R272" t="str">
            <v>国际业务部</v>
          </cell>
          <cell r="S272" t="e">
            <v>#N/A</v>
          </cell>
        </row>
        <row r="273">
          <cell r="D273" t="str">
            <v>PZ24-205</v>
          </cell>
          <cell r="E273" t="str">
            <v>USD </v>
          </cell>
          <cell r="F273">
            <v>7.2833</v>
          </cell>
        </row>
        <row r="273">
          <cell r="H273">
            <v>11000</v>
          </cell>
          <cell r="I273">
            <v>-11000</v>
          </cell>
          <cell r="J273">
            <v>-80116.3</v>
          </cell>
          <cell r="K273">
            <v>90</v>
          </cell>
          <cell r="L273">
            <v>45626</v>
          </cell>
          <cell r="M273">
            <v>45716</v>
          </cell>
          <cell r="N273" t="str">
            <v>否</v>
          </cell>
          <cell r="O273">
            <v>-56</v>
          </cell>
          <cell r="P273">
            <v>0</v>
          </cell>
          <cell r="Q273">
            <v>0</v>
          </cell>
          <cell r="R273" t="str">
            <v>国际业务部</v>
          </cell>
          <cell r="S273" t="e">
            <v>#N/A</v>
          </cell>
        </row>
      </sheetData>
      <sheetData sheetId="1" refreshError="1"/>
      <sheetData sheetId="2"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FEB receivable "/>
      <sheetName val="明细汇总"/>
      <sheetName val="Receivables details"/>
    </sheetNames>
    <sheetDataSet>
      <sheetData sheetId="0"/>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AC3760"/>
  <sheetViews>
    <sheetView tabSelected="1" workbookViewId="0">
      <selection activeCell="A1" sqref="A1:Z1"/>
    </sheetView>
  </sheetViews>
  <sheetFormatPr defaultColWidth="9.16814159292035" defaultRowHeight="13.85"/>
  <cols>
    <col min="1" max="5" width="18.8053097345133" style="824" customWidth="1"/>
    <col min="6" max="6" width="28.212389380531" style="824" customWidth="1"/>
    <col min="7" max="27" width="18.8053097345133" style="824" customWidth="1"/>
    <col min="28" max="29" width="8.95575221238938" style="824" customWidth="1"/>
    <col min="30" max="16384" width="9.16814159292035" style="823"/>
  </cols>
  <sheetData>
    <row r="1" s="823" customFormat="1" ht="49.7" customHeight="1" spans="1:29">
      <c r="A1" s="867" t="s">
        <v>0</v>
      </c>
      <c r="B1" s="835"/>
      <c r="C1" s="835"/>
      <c r="D1" s="835"/>
      <c r="E1" s="835"/>
      <c r="F1" s="835"/>
      <c r="G1" s="835"/>
      <c r="H1" s="835"/>
      <c r="I1" s="835"/>
      <c r="J1" s="835"/>
      <c r="K1" s="835"/>
      <c r="L1" s="835"/>
      <c r="M1" s="835"/>
      <c r="N1" s="835"/>
      <c r="O1" s="835"/>
      <c r="P1" s="835"/>
      <c r="Q1" s="835"/>
      <c r="R1" s="835"/>
      <c r="S1" s="835"/>
      <c r="T1" s="835"/>
      <c r="U1" s="835"/>
      <c r="V1" s="835"/>
      <c r="W1" s="835"/>
      <c r="X1" s="835"/>
      <c r="Y1" s="835"/>
      <c r="Z1" s="836"/>
      <c r="AA1" s="824"/>
      <c r="AB1" s="824"/>
      <c r="AC1" s="824"/>
    </row>
    <row r="2" s="823" customFormat="1" ht="47.45" customHeight="1" spans="1:29">
      <c r="A2" s="868" t="s">
        <v>1</v>
      </c>
      <c r="B2" s="835"/>
      <c r="C2" s="835"/>
      <c r="D2" s="835"/>
      <c r="E2" s="835"/>
      <c r="F2" s="835"/>
      <c r="G2" s="835"/>
      <c r="H2" s="835"/>
      <c r="I2" s="835"/>
      <c r="J2" s="835"/>
      <c r="K2" s="835"/>
      <c r="L2" s="835"/>
      <c r="M2" s="835"/>
      <c r="N2" s="835"/>
      <c r="O2" s="835"/>
      <c r="P2" s="835"/>
      <c r="Q2" s="835"/>
      <c r="R2" s="835"/>
      <c r="S2" s="835"/>
      <c r="T2" s="835"/>
      <c r="U2" s="835"/>
      <c r="V2" s="835"/>
      <c r="W2" s="835"/>
      <c r="X2" s="835"/>
      <c r="Y2" s="835"/>
      <c r="Z2" s="836"/>
      <c r="AA2" s="824"/>
      <c r="AB2" s="824"/>
      <c r="AC2" s="824"/>
    </row>
    <row r="3" s="823" customFormat="1" ht="43.7" customHeight="1" spans="1:29">
      <c r="A3" s="869" t="s">
        <v>2</v>
      </c>
      <c r="B3" s="869" t="s">
        <v>3</v>
      </c>
      <c r="C3" s="869" t="s">
        <v>4</v>
      </c>
      <c r="D3" s="869" t="s">
        <v>5</v>
      </c>
      <c r="E3" s="869" t="s">
        <v>6</v>
      </c>
      <c r="F3" s="869" t="s">
        <v>7</v>
      </c>
      <c r="G3" s="869" t="s">
        <v>8</v>
      </c>
      <c r="H3" s="869" t="s">
        <v>9</v>
      </c>
      <c r="I3" s="869" t="s">
        <v>10</v>
      </c>
      <c r="J3" s="869" t="s">
        <v>11</v>
      </c>
      <c r="K3" s="869" t="s">
        <v>12</v>
      </c>
      <c r="L3" s="869" t="s">
        <v>13</v>
      </c>
      <c r="M3" s="869" t="s">
        <v>14</v>
      </c>
      <c r="N3" s="869" t="s">
        <v>15</v>
      </c>
      <c r="O3" s="869" t="s">
        <v>16</v>
      </c>
      <c r="P3" s="869" t="s">
        <v>17</v>
      </c>
      <c r="Q3" s="869" t="s">
        <v>18</v>
      </c>
      <c r="R3" s="869" t="s">
        <v>19</v>
      </c>
      <c r="S3" s="869" t="s">
        <v>20</v>
      </c>
      <c r="T3" s="869" t="s">
        <v>21</v>
      </c>
      <c r="U3" s="869" t="s">
        <v>22</v>
      </c>
      <c r="V3" s="869" t="s">
        <v>23</v>
      </c>
      <c r="W3" s="869" t="s">
        <v>24</v>
      </c>
      <c r="X3" s="869" t="s">
        <v>25</v>
      </c>
      <c r="Y3" s="869" t="s">
        <v>26</v>
      </c>
      <c r="Z3" s="869" t="s">
        <v>27</v>
      </c>
      <c r="AA3" s="824"/>
      <c r="AB3" s="824"/>
      <c r="AC3" s="824"/>
    </row>
    <row r="4" s="823" customFormat="1" ht="28.45" customHeight="1" collapsed="1" spans="1:29">
      <c r="A4" s="870" t="s">
        <v>28</v>
      </c>
      <c r="B4" s="870"/>
      <c r="C4" s="835"/>
      <c r="D4" s="835"/>
      <c r="E4" s="835"/>
      <c r="F4" s="835"/>
      <c r="G4" s="836"/>
      <c r="H4" s="871">
        <v>704.15</v>
      </c>
      <c r="I4" s="874" t="s">
        <v>29</v>
      </c>
      <c r="J4" s="835"/>
      <c r="K4" s="835"/>
      <c r="L4" s="835"/>
      <c r="M4" s="835"/>
      <c r="N4" s="835"/>
      <c r="O4" s="835"/>
      <c r="P4" s="835"/>
      <c r="Q4" s="835"/>
      <c r="R4" s="835"/>
      <c r="S4" s="835"/>
      <c r="T4" s="835"/>
      <c r="U4" s="835"/>
      <c r="V4" s="835"/>
      <c r="W4" s="835"/>
      <c r="X4" s="835"/>
      <c r="Y4" s="835"/>
      <c r="Z4" s="836"/>
      <c r="AA4" s="824"/>
      <c r="AB4" s="824"/>
      <c r="AC4" s="824"/>
    </row>
    <row r="5" s="823" customFormat="1" ht="28.45" hidden="1" customHeight="1" outlineLevel="1" collapsed="1" spans="1:29">
      <c r="A5" s="870" t="s">
        <v>28</v>
      </c>
      <c r="B5" s="870" t="s">
        <v>30</v>
      </c>
      <c r="C5" s="870"/>
      <c r="D5" s="835"/>
      <c r="E5" s="835"/>
      <c r="F5" s="835"/>
      <c r="G5" s="836"/>
      <c r="H5" s="871">
        <v>4.41</v>
      </c>
      <c r="I5" s="874" t="s">
        <v>31</v>
      </c>
      <c r="J5" s="835"/>
      <c r="K5" s="835"/>
      <c r="L5" s="835"/>
      <c r="M5" s="835"/>
      <c r="N5" s="835"/>
      <c r="O5" s="835"/>
      <c r="P5" s="835"/>
      <c r="Q5" s="835"/>
      <c r="R5" s="835"/>
      <c r="S5" s="835"/>
      <c r="T5" s="835"/>
      <c r="U5" s="835"/>
      <c r="V5" s="835"/>
      <c r="W5" s="835"/>
      <c r="X5" s="835"/>
      <c r="Y5" s="835"/>
      <c r="Z5" s="836"/>
      <c r="AA5" s="824"/>
      <c r="AB5" s="824"/>
      <c r="AC5" s="824"/>
    </row>
    <row r="6" s="823" customFormat="1" ht="28.45" hidden="1" customHeight="1" outlineLevel="2" collapsed="1" spans="1:29">
      <c r="A6" s="870" t="s">
        <v>28</v>
      </c>
      <c r="B6" s="870" t="s">
        <v>30</v>
      </c>
      <c r="C6" s="870" t="s">
        <v>32</v>
      </c>
      <c r="D6" s="872"/>
      <c r="E6" s="824"/>
      <c r="F6" s="824"/>
      <c r="G6" s="824"/>
      <c r="H6" s="871">
        <v>4.41</v>
      </c>
      <c r="I6" s="874" t="s">
        <v>31</v>
      </c>
      <c r="J6" s="835"/>
      <c r="K6" s="835"/>
      <c r="L6" s="835"/>
      <c r="M6" s="835"/>
      <c r="N6" s="835"/>
      <c r="O6" s="835"/>
      <c r="P6" s="835"/>
      <c r="Q6" s="835"/>
      <c r="R6" s="835"/>
      <c r="S6" s="835"/>
      <c r="T6" s="835"/>
      <c r="U6" s="835"/>
      <c r="V6" s="835"/>
      <c r="W6" s="835"/>
      <c r="X6" s="835"/>
      <c r="Y6" s="835"/>
      <c r="Z6" s="836"/>
      <c r="AA6" s="824"/>
      <c r="AB6" s="824"/>
      <c r="AC6" s="824"/>
    </row>
    <row r="7" s="823" customFormat="1" ht="28.45" hidden="1" customHeight="1" outlineLevel="3" spans="1:29">
      <c r="A7" s="873" t="s">
        <v>28</v>
      </c>
      <c r="B7" s="870" t="s">
        <v>30</v>
      </c>
      <c r="C7" s="870" t="s">
        <v>32</v>
      </c>
      <c r="D7" s="846" t="s">
        <v>33</v>
      </c>
      <c r="E7" s="846" t="s">
        <v>34</v>
      </c>
      <c r="F7" s="846" t="s">
        <v>35</v>
      </c>
      <c r="G7" s="846" t="s">
        <v>36</v>
      </c>
      <c r="H7" s="832">
        <v>4.41</v>
      </c>
      <c r="I7" s="846" t="s">
        <v>37</v>
      </c>
      <c r="J7" s="875">
        <v>15</v>
      </c>
      <c r="K7" s="846" t="s">
        <v>38</v>
      </c>
      <c r="L7" s="846" t="s">
        <v>39</v>
      </c>
      <c r="M7" s="846"/>
      <c r="N7" s="832">
        <v>0</v>
      </c>
      <c r="O7" s="846" t="s">
        <v>40</v>
      </c>
      <c r="P7" s="846" t="s">
        <v>40</v>
      </c>
      <c r="Q7" s="846" t="s">
        <v>41</v>
      </c>
      <c r="R7" s="846" t="s">
        <v>42</v>
      </c>
      <c r="S7" s="846" t="s">
        <v>43</v>
      </c>
      <c r="T7" s="832">
        <v>5.33</v>
      </c>
      <c r="U7" s="832">
        <v>5.45</v>
      </c>
      <c r="V7" s="832">
        <v>0</v>
      </c>
      <c r="W7" s="832">
        <v>0</v>
      </c>
      <c r="X7" s="846"/>
      <c r="Y7" s="846" t="s">
        <v>44</v>
      </c>
      <c r="Z7" s="846"/>
      <c r="AA7" s="824"/>
      <c r="AB7" s="824"/>
      <c r="AC7" s="824"/>
    </row>
    <row r="8" s="823" customFormat="1" ht="28.45" hidden="1" customHeight="1" outlineLevel="1" collapsed="1" spans="1:29">
      <c r="A8" s="870" t="s">
        <v>28</v>
      </c>
      <c r="B8" s="870" t="s">
        <v>45</v>
      </c>
      <c r="C8" s="870"/>
      <c r="D8" s="835"/>
      <c r="E8" s="835"/>
      <c r="F8" s="835"/>
      <c r="G8" s="836"/>
      <c r="H8" s="871">
        <v>647.17</v>
      </c>
      <c r="I8" s="874" t="s">
        <v>46</v>
      </c>
      <c r="J8" s="835"/>
      <c r="K8" s="835"/>
      <c r="L8" s="835"/>
      <c r="M8" s="835"/>
      <c r="N8" s="835"/>
      <c r="O8" s="835"/>
      <c r="P8" s="835"/>
      <c r="Q8" s="835"/>
      <c r="R8" s="835"/>
      <c r="S8" s="835"/>
      <c r="T8" s="835"/>
      <c r="U8" s="835"/>
      <c r="V8" s="835"/>
      <c r="W8" s="835"/>
      <c r="X8" s="835"/>
      <c r="Y8" s="835"/>
      <c r="Z8" s="836"/>
      <c r="AA8" s="824"/>
      <c r="AB8" s="824"/>
      <c r="AC8" s="824"/>
    </row>
    <row r="9" s="823" customFormat="1" ht="28.45" hidden="1" customHeight="1" outlineLevel="2" collapsed="1" spans="1:29">
      <c r="A9" s="870" t="s">
        <v>28</v>
      </c>
      <c r="B9" s="870" t="s">
        <v>45</v>
      </c>
      <c r="C9" s="870" t="s">
        <v>47</v>
      </c>
      <c r="D9" s="872"/>
      <c r="E9" s="824"/>
      <c r="F9" s="824"/>
      <c r="G9" s="824"/>
      <c r="H9" s="871">
        <v>647.17</v>
      </c>
      <c r="I9" s="874" t="s">
        <v>46</v>
      </c>
      <c r="J9" s="835"/>
      <c r="K9" s="835"/>
      <c r="L9" s="835"/>
      <c r="M9" s="835"/>
      <c r="N9" s="835"/>
      <c r="O9" s="835"/>
      <c r="P9" s="835"/>
      <c r="Q9" s="835"/>
      <c r="R9" s="835"/>
      <c r="S9" s="835"/>
      <c r="T9" s="835"/>
      <c r="U9" s="835"/>
      <c r="V9" s="835"/>
      <c r="W9" s="835"/>
      <c r="X9" s="835"/>
      <c r="Y9" s="835"/>
      <c r="Z9" s="836"/>
      <c r="AA9" s="824"/>
      <c r="AB9" s="824"/>
      <c r="AC9" s="824"/>
    </row>
    <row r="10" s="823" customFormat="1" ht="28.45" hidden="1" customHeight="1" outlineLevel="3" spans="1:29">
      <c r="A10" s="873" t="s">
        <v>28</v>
      </c>
      <c r="B10" s="870" t="s">
        <v>45</v>
      </c>
      <c r="C10" s="870" t="s">
        <v>47</v>
      </c>
      <c r="D10" s="846" t="s">
        <v>48</v>
      </c>
      <c r="E10" s="846" t="s">
        <v>49</v>
      </c>
      <c r="F10" s="846" t="s">
        <v>50</v>
      </c>
      <c r="G10" s="846" t="s">
        <v>51</v>
      </c>
      <c r="H10" s="832">
        <v>647.17</v>
      </c>
      <c r="I10" s="846" t="s">
        <v>52</v>
      </c>
      <c r="J10" s="875">
        <v>503</v>
      </c>
      <c r="K10" s="846" t="s">
        <v>53</v>
      </c>
      <c r="L10" s="846" t="s">
        <v>39</v>
      </c>
      <c r="M10" s="846"/>
      <c r="N10" s="832">
        <v>0</v>
      </c>
      <c r="O10" s="846" t="s">
        <v>54</v>
      </c>
      <c r="P10" s="846" t="s">
        <v>54</v>
      </c>
      <c r="Q10" s="846" t="s">
        <v>55</v>
      </c>
      <c r="R10" s="846" t="s">
        <v>56</v>
      </c>
      <c r="S10" s="846" t="s">
        <v>57</v>
      </c>
      <c r="T10" s="832">
        <v>1396.22</v>
      </c>
      <c r="U10" s="832">
        <v>1396.22</v>
      </c>
      <c r="V10" s="832">
        <v>0</v>
      </c>
      <c r="W10" s="832">
        <v>0</v>
      </c>
      <c r="X10" s="846" t="s">
        <v>58</v>
      </c>
      <c r="Y10" s="846"/>
      <c r="Z10" s="846"/>
      <c r="AA10" s="824"/>
      <c r="AB10" s="824"/>
      <c r="AC10" s="824"/>
    </row>
    <row r="11" s="823" customFormat="1" ht="28.45" hidden="1" customHeight="1" outlineLevel="1" collapsed="1" spans="1:29">
      <c r="A11" s="870" t="s">
        <v>28</v>
      </c>
      <c r="B11" s="870" t="s">
        <v>59</v>
      </c>
      <c r="C11" s="870"/>
      <c r="D11" s="835"/>
      <c r="E11" s="835"/>
      <c r="F11" s="835"/>
      <c r="G11" s="836"/>
      <c r="H11" s="871">
        <v>52.57</v>
      </c>
      <c r="I11" s="874" t="s">
        <v>60</v>
      </c>
      <c r="J11" s="835"/>
      <c r="K11" s="835"/>
      <c r="L11" s="835"/>
      <c r="M11" s="835"/>
      <c r="N11" s="835"/>
      <c r="O11" s="835"/>
      <c r="P11" s="835"/>
      <c r="Q11" s="835"/>
      <c r="R11" s="835"/>
      <c r="S11" s="835"/>
      <c r="T11" s="835"/>
      <c r="U11" s="835"/>
      <c r="V11" s="835"/>
      <c r="W11" s="835"/>
      <c r="X11" s="835"/>
      <c r="Y11" s="835"/>
      <c r="Z11" s="836"/>
      <c r="AA11" s="824"/>
      <c r="AB11" s="824"/>
      <c r="AC11" s="824"/>
    </row>
    <row r="12" s="823" customFormat="1" ht="28.45" hidden="1" customHeight="1" outlineLevel="2" collapsed="1" spans="1:29">
      <c r="A12" s="870" t="s">
        <v>28</v>
      </c>
      <c r="B12" s="870" t="s">
        <v>59</v>
      </c>
      <c r="C12" s="870" t="s">
        <v>61</v>
      </c>
      <c r="D12" s="872"/>
      <c r="E12" s="824"/>
      <c r="F12" s="824"/>
      <c r="G12" s="824"/>
      <c r="H12" s="871">
        <v>52.57</v>
      </c>
      <c r="I12" s="874" t="s">
        <v>60</v>
      </c>
      <c r="J12" s="835"/>
      <c r="K12" s="835"/>
      <c r="L12" s="835"/>
      <c r="M12" s="835"/>
      <c r="N12" s="835"/>
      <c r="O12" s="835"/>
      <c r="P12" s="835"/>
      <c r="Q12" s="835"/>
      <c r="R12" s="835"/>
      <c r="S12" s="835"/>
      <c r="T12" s="835"/>
      <c r="U12" s="835"/>
      <c r="V12" s="835"/>
      <c r="W12" s="835"/>
      <c r="X12" s="835"/>
      <c r="Y12" s="835"/>
      <c r="Z12" s="836"/>
      <c r="AA12" s="824"/>
      <c r="AB12" s="824"/>
      <c r="AC12" s="824"/>
    </row>
    <row r="13" s="823" customFormat="1" ht="28.45" hidden="1" customHeight="1" outlineLevel="3" spans="1:29">
      <c r="A13" s="873" t="s">
        <v>28</v>
      </c>
      <c r="B13" s="870" t="s">
        <v>59</v>
      </c>
      <c r="C13" s="870" t="s">
        <v>61</v>
      </c>
      <c r="D13" s="846" t="s">
        <v>62</v>
      </c>
      <c r="E13" s="846" t="s">
        <v>34</v>
      </c>
      <c r="F13" s="846" t="s">
        <v>63</v>
      </c>
      <c r="G13" s="846" t="s">
        <v>36</v>
      </c>
      <c r="H13" s="832">
        <v>52.57</v>
      </c>
      <c r="I13" s="846" t="s">
        <v>64</v>
      </c>
      <c r="J13" s="875">
        <v>7</v>
      </c>
      <c r="K13" s="846" t="s">
        <v>38</v>
      </c>
      <c r="L13" s="846" t="s">
        <v>39</v>
      </c>
      <c r="M13" s="846"/>
      <c r="N13" s="832">
        <v>0</v>
      </c>
      <c r="O13" s="846"/>
      <c r="P13" s="846" t="s">
        <v>65</v>
      </c>
      <c r="Q13" s="846" t="s">
        <v>66</v>
      </c>
      <c r="R13" s="846" t="s">
        <v>67</v>
      </c>
      <c r="S13" s="846" t="s">
        <v>68</v>
      </c>
      <c r="T13" s="832">
        <v>4.5</v>
      </c>
      <c r="U13" s="832">
        <v>4.5</v>
      </c>
      <c r="V13" s="832">
        <v>0</v>
      </c>
      <c r="W13" s="832">
        <v>0</v>
      </c>
      <c r="X13" s="846" t="s">
        <v>69</v>
      </c>
      <c r="Y13" s="846"/>
      <c r="Z13" s="846"/>
      <c r="AA13" s="824"/>
      <c r="AB13" s="824"/>
      <c r="AC13" s="824"/>
    </row>
    <row r="14" s="823" customFormat="1" ht="28.45" hidden="1" customHeight="1" outlineLevel="1" spans="1:29">
      <c r="A14" s="870" t="s">
        <v>28</v>
      </c>
      <c r="B14" s="870" t="s">
        <v>70</v>
      </c>
      <c r="C14" s="870"/>
      <c r="D14" s="835"/>
      <c r="E14" s="835"/>
      <c r="F14" s="835"/>
      <c r="G14" s="836"/>
      <c r="H14" s="871">
        <v>0</v>
      </c>
      <c r="I14" s="874" t="s">
        <v>71</v>
      </c>
      <c r="J14" s="835"/>
      <c r="K14" s="835"/>
      <c r="L14" s="835"/>
      <c r="M14" s="835"/>
      <c r="N14" s="835"/>
      <c r="O14" s="835"/>
      <c r="P14" s="835"/>
      <c r="Q14" s="835"/>
      <c r="R14" s="835"/>
      <c r="S14" s="835"/>
      <c r="T14" s="835"/>
      <c r="U14" s="835"/>
      <c r="V14" s="835"/>
      <c r="W14" s="835"/>
      <c r="X14" s="835"/>
      <c r="Y14" s="835"/>
      <c r="Z14" s="836"/>
      <c r="AA14" s="824"/>
      <c r="AB14" s="824"/>
      <c r="AC14" s="824"/>
    </row>
    <row r="15" s="823" customFormat="1" ht="28.45" hidden="1" customHeight="1" outlineLevel="1" spans="1:29">
      <c r="A15" s="870" t="s">
        <v>28</v>
      </c>
      <c r="B15" s="870" t="s">
        <v>72</v>
      </c>
      <c r="C15" s="870"/>
      <c r="D15" s="835"/>
      <c r="E15" s="835"/>
      <c r="F15" s="835"/>
      <c r="G15" s="836"/>
      <c r="H15" s="871">
        <v>0</v>
      </c>
      <c r="I15" s="874" t="s">
        <v>71</v>
      </c>
      <c r="J15" s="835"/>
      <c r="K15" s="835"/>
      <c r="L15" s="835"/>
      <c r="M15" s="835"/>
      <c r="N15" s="835"/>
      <c r="O15" s="835"/>
      <c r="P15" s="835"/>
      <c r="Q15" s="835"/>
      <c r="R15" s="835"/>
      <c r="S15" s="835"/>
      <c r="T15" s="835"/>
      <c r="U15" s="835"/>
      <c r="V15" s="835"/>
      <c r="W15" s="835"/>
      <c r="X15" s="835"/>
      <c r="Y15" s="835"/>
      <c r="Z15" s="836"/>
      <c r="AA15" s="824"/>
      <c r="AB15" s="824"/>
      <c r="AC15" s="824"/>
    </row>
    <row r="16" s="823" customFormat="1" ht="28.45" customHeight="1" collapsed="1" spans="1:29">
      <c r="A16" s="870" t="s">
        <v>73</v>
      </c>
      <c r="B16" s="870"/>
      <c r="C16" s="835"/>
      <c r="D16" s="835"/>
      <c r="E16" s="835"/>
      <c r="F16" s="835"/>
      <c r="G16" s="836"/>
      <c r="H16" s="871">
        <v>35486.57</v>
      </c>
      <c r="I16" s="874" t="s">
        <v>74</v>
      </c>
      <c r="J16" s="835"/>
      <c r="K16" s="835"/>
      <c r="L16" s="835"/>
      <c r="M16" s="835"/>
      <c r="N16" s="835"/>
      <c r="O16" s="835"/>
      <c r="P16" s="835"/>
      <c r="Q16" s="835"/>
      <c r="R16" s="835"/>
      <c r="S16" s="835"/>
      <c r="T16" s="835"/>
      <c r="U16" s="835"/>
      <c r="V16" s="835"/>
      <c r="W16" s="835"/>
      <c r="X16" s="835"/>
      <c r="Y16" s="835"/>
      <c r="Z16" s="836"/>
      <c r="AA16" s="824"/>
      <c r="AB16" s="824"/>
      <c r="AC16" s="824"/>
    </row>
    <row r="17" s="823" customFormat="1" ht="28.45" hidden="1" customHeight="1" outlineLevel="1" collapsed="1" spans="1:29">
      <c r="A17" s="870" t="s">
        <v>73</v>
      </c>
      <c r="B17" s="870" t="s">
        <v>75</v>
      </c>
      <c r="C17" s="870"/>
      <c r="D17" s="835"/>
      <c r="E17" s="835"/>
      <c r="F17" s="835"/>
      <c r="G17" s="836"/>
      <c r="H17" s="871">
        <v>16793.42</v>
      </c>
      <c r="I17" s="874" t="s">
        <v>76</v>
      </c>
      <c r="J17" s="835"/>
      <c r="K17" s="835"/>
      <c r="L17" s="835"/>
      <c r="M17" s="835"/>
      <c r="N17" s="835"/>
      <c r="O17" s="835"/>
      <c r="P17" s="835"/>
      <c r="Q17" s="835"/>
      <c r="R17" s="835"/>
      <c r="S17" s="835"/>
      <c r="T17" s="835"/>
      <c r="U17" s="835"/>
      <c r="V17" s="835"/>
      <c r="W17" s="835"/>
      <c r="X17" s="835"/>
      <c r="Y17" s="835"/>
      <c r="Z17" s="836"/>
      <c r="AA17" s="824"/>
      <c r="AB17" s="824"/>
      <c r="AC17" s="824"/>
    </row>
    <row r="18" s="823" customFormat="1" ht="28.45" hidden="1" customHeight="1" outlineLevel="2" collapsed="1" spans="1:29">
      <c r="A18" s="870" t="s">
        <v>73</v>
      </c>
      <c r="B18" s="870" t="s">
        <v>75</v>
      </c>
      <c r="C18" s="870" t="s">
        <v>77</v>
      </c>
      <c r="D18" s="872"/>
      <c r="E18" s="824"/>
      <c r="F18" s="824"/>
      <c r="G18" s="824"/>
      <c r="H18" s="871">
        <v>76.06</v>
      </c>
      <c r="I18" s="874" t="s">
        <v>71</v>
      </c>
      <c r="J18" s="835"/>
      <c r="K18" s="835"/>
      <c r="L18" s="835"/>
      <c r="M18" s="835"/>
      <c r="N18" s="835"/>
      <c r="O18" s="835"/>
      <c r="P18" s="835"/>
      <c r="Q18" s="835"/>
      <c r="R18" s="835"/>
      <c r="S18" s="835"/>
      <c r="T18" s="835"/>
      <c r="U18" s="835"/>
      <c r="V18" s="835"/>
      <c r="W18" s="835"/>
      <c r="X18" s="835"/>
      <c r="Y18" s="835"/>
      <c r="Z18" s="836"/>
      <c r="AA18" s="824"/>
      <c r="AB18" s="824"/>
      <c r="AC18" s="824"/>
    </row>
    <row r="19" s="823" customFormat="1" ht="28.45" hidden="1" customHeight="1" outlineLevel="3" spans="1:29">
      <c r="A19" s="873" t="s">
        <v>73</v>
      </c>
      <c r="B19" s="870" t="s">
        <v>75</v>
      </c>
      <c r="C19" s="870" t="s">
        <v>77</v>
      </c>
      <c r="D19" s="846" t="s">
        <v>78</v>
      </c>
      <c r="E19" s="846" t="s">
        <v>79</v>
      </c>
      <c r="F19" s="846" t="s">
        <v>80</v>
      </c>
      <c r="G19" s="846" t="s">
        <v>81</v>
      </c>
      <c r="H19" s="832">
        <v>39.35</v>
      </c>
      <c r="I19" s="846" t="s">
        <v>82</v>
      </c>
      <c r="J19" s="875">
        <v>75</v>
      </c>
      <c r="K19" s="846" t="s">
        <v>83</v>
      </c>
      <c r="L19" s="846" t="s">
        <v>84</v>
      </c>
      <c r="M19" s="846"/>
      <c r="N19" s="832">
        <v>0</v>
      </c>
      <c r="O19" s="846" t="s">
        <v>85</v>
      </c>
      <c r="P19" s="846" t="s">
        <v>85</v>
      </c>
      <c r="Q19" s="846"/>
      <c r="R19" s="846" t="s">
        <v>86</v>
      </c>
      <c r="S19" s="846" t="s">
        <v>87</v>
      </c>
      <c r="T19" s="832"/>
      <c r="U19" s="832"/>
      <c r="V19" s="832"/>
      <c r="W19" s="832"/>
      <c r="X19" s="846"/>
      <c r="Y19" s="846" t="s">
        <v>88</v>
      </c>
      <c r="Z19" s="846"/>
      <c r="AA19" s="824"/>
      <c r="AB19" s="824"/>
      <c r="AC19" s="824"/>
    </row>
    <row r="20" s="823" customFormat="1" ht="28.45" hidden="1" customHeight="1" outlineLevel="3" spans="1:29">
      <c r="A20" s="873" t="s">
        <v>73</v>
      </c>
      <c r="B20" s="870" t="s">
        <v>75</v>
      </c>
      <c r="C20" s="870" t="s">
        <v>77</v>
      </c>
      <c r="D20" s="846" t="s">
        <v>89</v>
      </c>
      <c r="E20" s="846" t="s">
        <v>79</v>
      </c>
      <c r="F20" s="846" t="s">
        <v>80</v>
      </c>
      <c r="G20" s="846" t="s">
        <v>81</v>
      </c>
      <c r="H20" s="832">
        <v>36.06</v>
      </c>
      <c r="I20" s="846" t="s">
        <v>82</v>
      </c>
      <c r="J20" s="875">
        <v>75</v>
      </c>
      <c r="K20" s="846" t="s">
        <v>83</v>
      </c>
      <c r="L20" s="846" t="s">
        <v>84</v>
      </c>
      <c r="M20" s="846"/>
      <c r="N20" s="832">
        <v>0</v>
      </c>
      <c r="O20" s="846" t="s">
        <v>85</v>
      </c>
      <c r="P20" s="846" t="s">
        <v>85</v>
      </c>
      <c r="Q20" s="846"/>
      <c r="R20" s="846" t="s">
        <v>86</v>
      </c>
      <c r="S20" s="846" t="s">
        <v>87</v>
      </c>
      <c r="T20" s="832"/>
      <c r="U20" s="832"/>
      <c r="V20" s="832"/>
      <c r="W20" s="832"/>
      <c r="X20" s="846"/>
      <c r="Y20" s="846" t="s">
        <v>88</v>
      </c>
      <c r="Z20" s="846"/>
      <c r="AA20" s="824"/>
      <c r="AB20" s="824"/>
      <c r="AC20" s="824"/>
    </row>
    <row r="21" s="823" customFormat="1" ht="28.45" hidden="1" customHeight="1" outlineLevel="3" spans="1:29">
      <c r="A21" s="873" t="s">
        <v>73</v>
      </c>
      <c r="B21" s="870" t="s">
        <v>75</v>
      </c>
      <c r="C21" s="870" t="s">
        <v>77</v>
      </c>
      <c r="D21" s="846" t="s">
        <v>90</v>
      </c>
      <c r="E21" s="846" t="s">
        <v>34</v>
      </c>
      <c r="F21" s="846" t="s">
        <v>91</v>
      </c>
      <c r="G21" s="846" t="s">
        <v>92</v>
      </c>
      <c r="H21" s="832">
        <v>0.65</v>
      </c>
      <c r="I21" s="846" t="s">
        <v>93</v>
      </c>
      <c r="J21" s="875">
        <v>10</v>
      </c>
      <c r="K21" s="846" t="s">
        <v>38</v>
      </c>
      <c r="L21" s="846" t="s">
        <v>84</v>
      </c>
      <c r="M21" s="846"/>
      <c r="N21" s="832">
        <v>42.86</v>
      </c>
      <c r="O21" s="846" t="s">
        <v>94</v>
      </c>
      <c r="P21" s="846" t="s">
        <v>94</v>
      </c>
      <c r="Q21" s="846"/>
      <c r="R21" s="846" t="s">
        <v>86</v>
      </c>
      <c r="S21" s="846" t="s">
        <v>87</v>
      </c>
      <c r="T21" s="832">
        <v>712</v>
      </c>
      <c r="U21" s="832">
        <v>712</v>
      </c>
      <c r="V21" s="832">
        <v>128.95</v>
      </c>
      <c r="W21" s="832">
        <v>128.95</v>
      </c>
      <c r="X21" s="846"/>
      <c r="Y21" s="846" t="s">
        <v>88</v>
      </c>
      <c r="Z21" s="846"/>
      <c r="AA21" s="824"/>
      <c r="AB21" s="824"/>
      <c r="AC21" s="824"/>
    </row>
    <row r="22" s="823" customFormat="1" ht="28.45" hidden="1" customHeight="1" outlineLevel="2" collapsed="1" spans="1:29">
      <c r="A22" s="870" t="s">
        <v>73</v>
      </c>
      <c r="B22" s="870" t="s">
        <v>75</v>
      </c>
      <c r="C22" s="870" t="s">
        <v>95</v>
      </c>
      <c r="D22" s="872"/>
      <c r="E22" s="824"/>
      <c r="F22" s="824"/>
      <c r="G22" s="824"/>
      <c r="H22" s="871">
        <v>5622.85</v>
      </c>
      <c r="I22" s="874" t="s">
        <v>96</v>
      </c>
      <c r="J22" s="835"/>
      <c r="K22" s="835"/>
      <c r="L22" s="835"/>
      <c r="M22" s="835"/>
      <c r="N22" s="835"/>
      <c r="O22" s="835"/>
      <c r="P22" s="835"/>
      <c r="Q22" s="835"/>
      <c r="R22" s="835"/>
      <c r="S22" s="835"/>
      <c r="T22" s="835"/>
      <c r="U22" s="835"/>
      <c r="V22" s="835"/>
      <c r="W22" s="835"/>
      <c r="X22" s="835"/>
      <c r="Y22" s="835"/>
      <c r="Z22" s="836"/>
      <c r="AA22" s="824"/>
      <c r="AB22" s="824"/>
      <c r="AC22" s="824"/>
    </row>
    <row r="23" s="823" customFormat="1" ht="28.45" hidden="1" customHeight="1" outlineLevel="3" spans="1:29">
      <c r="A23" s="873" t="s">
        <v>73</v>
      </c>
      <c r="B23" s="870" t="s">
        <v>75</v>
      </c>
      <c r="C23" s="870" t="s">
        <v>95</v>
      </c>
      <c r="D23" s="846" t="s">
        <v>97</v>
      </c>
      <c r="E23" s="846" t="s">
        <v>34</v>
      </c>
      <c r="F23" s="846" t="s">
        <v>98</v>
      </c>
      <c r="G23" s="846" t="s">
        <v>99</v>
      </c>
      <c r="H23" s="832">
        <v>3.14</v>
      </c>
      <c r="I23" s="846" t="s">
        <v>100</v>
      </c>
      <c r="J23" s="875">
        <v>89</v>
      </c>
      <c r="K23" s="846" t="s">
        <v>83</v>
      </c>
      <c r="L23" s="846" t="s">
        <v>39</v>
      </c>
      <c r="M23" s="846" t="s">
        <v>101</v>
      </c>
      <c r="N23" s="832">
        <v>0</v>
      </c>
      <c r="O23" s="846"/>
      <c r="P23" s="846" t="s">
        <v>102</v>
      </c>
      <c r="Q23" s="846" t="s">
        <v>41</v>
      </c>
      <c r="R23" s="846" t="s">
        <v>103</v>
      </c>
      <c r="S23" s="846" t="s">
        <v>104</v>
      </c>
      <c r="T23" s="832">
        <v>4297.64</v>
      </c>
      <c r="U23" s="832">
        <v>4297.64</v>
      </c>
      <c r="V23" s="832">
        <v>0</v>
      </c>
      <c r="W23" s="832">
        <v>0</v>
      </c>
      <c r="X23" s="846" t="s">
        <v>105</v>
      </c>
      <c r="Y23" s="846"/>
      <c r="Z23" s="846"/>
      <c r="AA23" s="824"/>
      <c r="AB23" s="824"/>
      <c r="AC23" s="824"/>
    </row>
    <row r="24" s="823" customFormat="1" ht="28.45" hidden="1" customHeight="1" outlineLevel="3" spans="1:29">
      <c r="A24" s="873" t="s">
        <v>73</v>
      </c>
      <c r="B24" s="870" t="s">
        <v>75</v>
      </c>
      <c r="C24" s="870" t="s">
        <v>95</v>
      </c>
      <c r="D24" s="846" t="s">
        <v>106</v>
      </c>
      <c r="E24" s="846" t="s">
        <v>34</v>
      </c>
      <c r="F24" s="846" t="s">
        <v>98</v>
      </c>
      <c r="G24" s="846" t="s">
        <v>99</v>
      </c>
      <c r="H24" s="832">
        <v>5.43</v>
      </c>
      <c r="I24" s="846" t="s">
        <v>100</v>
      </c>
      <c r="J24" s="875">
        <v>89</v>
      </c>
      <c r="K24" s="846" t="s">
        <v>83</v>
      </c>
      <c r="L24" s="846" t="s">
        <v>39</v>
      </c>
      <c r="M24" s="846" t="s">
        <v>101</v>
      </c>
      <c r="N24" s="832">
        <v>0</v>
      </c>
      <c r="O24" s="846"/>
      <c r="P24" s="846" t="s">
        <v>102</v>
      </c>
      <c r="Q24" s="846" t="s">
        <v>41</v>
      </c>
      <c r="R24" s="846" t="s">
        <v>103</v>
      </c>
      <c r="S24" s="846" t="s">
        <v>104</v>
      </c>
      <c r="T24" s="832">
        <v>4297.64</v>
      </c>
      <c r="U24" s="832">
        <v>4297.64</v>
      </c>
      <c r="V24" s="832">
        <v>0</v>
      </c>
      <c r="W24" s="832">
        <v>0</v>
      </c>
      <c r="X24" s="846" t="s">
        <v>105</v>
      </c>
      <c r="Y24" s="846"/>
      <c r="Z24" s="846"/>
      <c r="AA24" s="824"/>
      <c r="AB24" s="824"/>
      <c r="AC24" s="824"/>
    </row>
    <row r="25" s="823" customFormat="1" ht="28.45" hidden="1" customHeight="1" outlineLevel="3" spans="1:29">
      <c r="A25" s="873" t="s">
        <v>73</v>
      </c>
      <c r="B25" s="870" t="s">
        <v>75</v>
      </c>
      <c r="C25" s="870" t="s">
        <v>95</v>
      </c>
      <c r="D25" s="846" t="s">
        <v>107</v>
      </c>
      <c r="E25" s="846" t="s">
        <v>34</v>
      </c>
      <c r="F25" s="846" t="s">
        <v>98</v>
      </c>
      <c r="G25" s="846" t="s">
        <v>99</v>
      </c>
      <c r="H25" s="832">
        <v>6.72</v>
      </c>
      <c r="I25" s="846" t="s">
        <v>100</v>
      </c>
      <c r="J25" s="875">
        <v>89</v>
      </c>
      <c r="K25" s="846" t="s">
        <v>83</v>
      </c>
      <c r="L25" s="846" t="s">
        <v>39</v>
      </c>
      <c r="M25" s="846" t="s">
        <v>101</v>
      </c>
      <c r="N25" s="832">
        <v>0</v>
      </c>
      <c r="O25" s="846"/>
      <c r="P25" s="846" t="s">
        <v>102</v>
      </c>
      <c r="Q25" s="846" t="s">
        <v>41</v>
      </c>
      <c r="R25" s="846" t="s">
        <v>103</v>
      </c>
      <c r="S25" s="846" t="s">
        <v>104</v>
      </c>
      <c r="T25" s="832">
        <v>4297.64</v>
      </c>
      <c r="U25" s="832">
        <v>4297.64</v>
      </c>
      <c r="V25" s="832">
        <v>0</v>
      </c>
      <c r="W25" s="832">
        <v>0</v>
      </c>
      <c r="X25" s="846" t="s">
        <v>105</v>
      </c>
      <c r="Y25" s="846"/>
      <c r="Z25" s="846"/>
      <c r="AA25" s="824"/>
      <c r="AB25" s="824"/>
      <c r="AC25" s="824"/>
    </row>
    <row r="26" s="823" customFormat="1" ht="28.45" hidden="1" customHeight="1" outlineLevel="3" spans="1:29">
      <c r="A26" s="873" t="s">
        <v>73</v>
      </c>
      <c r="B26" s="870" t="s">
        <v>75</v>
      </c>
      <c r="C26" s="870" t="s">
        <v>95</v>
      </c>
      <c r="D26" s="846" t="s">
        <v>108</v>
      </c>
      <c r="E26" s="846" t="s">
        <v>34</v>
      </c>
      <c r="F26" s="846" t="s">
        <v>98</v>
      </c>
      <c r="G26" s="846" t="s">
        <v>99</v>
      </c>
      <c r="H26" s="832">
        <v>3.24</v>
      </c>
      <c r="I26" s="846" t="s">
        <v>100</v>
      </c>
      <c r="J26" s="875">
        <v>89</v>
      </c>
      <c r="K26" s="846" t="s">
        <v>83</v>
      </c>
      <c r="L26" s="846" t="s">
        <v>39</v>
      </c>
      <c r="M26" s="846" t="s">
        <v>101</v>
      </c>
      <c r="N26" s="832">
        <v>0</v>
      </c>
      <c r="O26" s="846"/>
      <c r="P26" s="846" t="s">
        <v>102</v>
      </c>
      <c r="Q26" s="846" t="s">
        <v>41</v>
      </c>
      <c r="R26" s="846" t="s">
        <v>103</v>
      </c>
      <c r="S26" s="846" t="s">
        <v>104</v>
      </c>
      <c r="T26" s="832">
        <v>4297.64</v>
      </c>
      <c r="U26" s="832">
        <v>4297.64</v>
      </c>
      <c r="V26" s="832">
        <v>0</v>
      </c>
      <c r="W26" s="832">
        <v>0</v>
      </c>
      <c r="X26" s="846" t="s">
        <v>105</v>
      </c>
      <c r="Y26" s="846"/>
      <c r="Z26" s="846"/>
      <c r="AA26" s="824"/>
      <c r="AB26" s="824"/>
      <c r="AC26" s="824"/>
    </row>
    <row r="27" s="823" customFormat="1" ht="28.45" hidden="1" customHeight="1" outlineLevel="3" spans="1:29">
      <c r="A27" s="873" t="s">
        <v>73</v>
      </c>
      <c r="B27" s="870" t="s">
        <v>75</v>
      </c>
      <c r="C27" s="870" t="s">
        <v>95</v>
      </c>
      <c r="D27" s="846" t="s">
        <v>109</v>
      </c>
      <c r="E27" s="846" t="s">
        <v>34</v>
      </c>
      <c r="F27" s="846" t="s">
        <v>110</v>
      </c>
      <c r="G27" s="846" t="s">
        <v>111</v>
      </c>
      <c r="H27" s="832">
        <v>14.82</v>
      </c>
      <c r="I27" s="846" t="s">
        <v>112</v>
      </c>
      <c r="J27" s="875">
        <v>227</v>
      </c>
      <c r="K27" s="846" t="s">
        <v>53</v>
      </c>
      <c r="L27" s="846" t="s">
        <v>84</v>
      </c>
      <c r="M27" s="846"/>
      <c r="N27" s="832">
        <v>0</v>
      </c>
      <c r="O27" s="846" t="s">
        <v>113</v>
      </c>
      <c r="P27" s="846" t="s">
        <v>114</v>
      </c>
      <c r="Q27" s="846"/>
      <c r="R27" s="846" t="s">
        <v>103</v>
      </c>
      <c r="S27" s="846" t="s">
        <v>115</v>
      </c>
      <c r="T27" s="832">
        <v>27260.85</v>
      </c>
      <c r="U27" s="832">
        <v>34072.37</v>
      </c>
      <c r="V27" s="832">
        <v>18200.18</v>
      </c>
      <c r="W27" s="832">
        <v>19231.1</v>
      </c>
      <c r="X27" s="846"/>
      <c r="Y27" s="846" t="s">
        <v>116</v>
      </c>
      <c r="Z27" s="846"/>
      <c r="AA27" s="824"/>
      <c r="AB27" s="824"/>
      <c r="AC27" s="824"/>
    </row>
    <row r="28" s="823" customFormat="1" ht="28.45" hidden="1" customHeight="1" outlineLevel="3" spans="1:29">
      <c r="A28" s="873" t="s">
        <v>73</v>
      </c>
      <c r="B28" s="870" t="s">
        <v>75</v>
      </c>
      <c r="C28" s="870" t="s">
        <v>95</v>
      </c>
      <c r="D28" s="846" t="s">
        <v>109</v>
      </c>
      <c r="E28" s="846" t="s">
        <v>34</v>
      </c>
      <c r="F28" s="846" t="s">
        <v>110</v>
      </c>
      <c r="G28" s="846" t="s">
        <v>111</v>
      </c>
      <c r="H28" s="832">
        <v>14.46</v>
      </c>
      <c r="I28" s="846" t="s">
        <v>117</v>
      </c>
      <c r="J28" s="875">
        <v>197</v>
      </c>
      <c r="K28" s="846" t="s">
        <v>53</v>
      </c>
      <c r="L28" s="846" t="s">
        <v>84</v>
      </c>
      <c r="M28" s="846"/>
      <c r="N28" s="832">
        <v>0</v>
      </c>
      <c r="O28" s="846" t="s">
        <v>113</v>
      </c>
      <c r="P28" s="846" t="s">
        <v>114</v>
      </c>
      <c r="Q28" s="846"/>
      <c r="R28" s="846" t="s">
        <v>103</v>
      </c>
      <c r="S28" s="846" t="s">
        <v>115</v>
      </c>
      <c r="T28" s="832">
        <v>27260.85</v>
      </c>
      <c r="U28" s="832">
        <v>34072.37</v>
      </c>
      <c r="V28" s="832">
        <v>18200.18</v>
      </c>
      <c r="W28" s="832">
        <v>19231.1</v>
      </c>
      <c r="X28" s="846"/>
      <c r="Y28" s="846" t="s">
        <v>116</v>
      </c>
      <c r="Z28" s="846"/>
      <c r="AA28" s="824"/>
      <c r="AB28" s="824"/>
      <c r="AC28" s="824"/>
    </row>
    <row r="29" s="823" customFormat="1" ht="28.45" hidden="1" customHeight="1" outlineLevel="3" spans="1:29">
      <c r="A29" s="873" t="s">
        <v>73</v>
      </c>
      <c r="B29" s="870" t="s">
        <v>75</v>
      </c>
      <c r="C29" s="870" t="s">
        <v>95</v>
      </c>
      <c r="D29" s="846" t="s">
        <v>109</v>
      </c>
      <c r="E29" s="846" t="s">
        <v>34</v>
      </c>
      <c r="F29" s="846" t="s">
        <v>110</v>
      </c>
      <c r="G29" s="846" t="s">
        <v>111</v>
      </c>
      <c r="H29" s="832">
        <v>15.59</v>
      </c>
      <c r="I29" s="846" t="s">
        <v>118</v>
      </c>
      <c r="J29" s="875">
        <v>166</v>
      </c>
      <c r="K29" s="846" t="s">
        <v>119</v>
      </c>
      <c r="L29" s="846" t="s">
        <v>84</v>
      </c>
      <c r="M29" s="846"/>
      <c r="N29" s="832">
        <v>0</v>
      </c>
      <c r="O29" s="846" t="s">
        <v>113</v>
      </c>
      <c r="P29" s="846" t="s">
        <v>114</v>
      </c>
      <c r="Q29" s="846"/>
      <c r="R29" s="846" t="s">
        <v>103</v>
      </c>
      <c r="S29" s="846" t="s">
        <v>115</v>
      </c>
      <c r="T29" s="832">
        <v>27260.85</v>
      </c>
      <c r="U29" s="832">
        <v>34072.37</v>
      </c>
      <c r="V29" s="832">
        <v>18200.18</v>
      </c>
      <c r="W29" s="832">
        <v>19231.1</v>
      </c>
      <c r="X29" s="846"/>
      <c r="Y29" s="846" t="s">
        <v>116</v>
      </c>
      <c r="Z29" s="846"/>
      <c r="AA29" s="824"/>
      <c r="AB29" s="824"/>
      <c r="AC29" s="824"/>
    </row>
    <row r="30" s="823" customFormat="1" ht="28.45" hidden="1" customHeight="1" outlineLevel="3" spans="1:29">
      <c r="A30" s="873" t="s">
        <v>73</v>
      </c>
      <c r="B30" s="870" t="s">
        <v>75</v>
      </c>
      <c r="C30" s="870" t="s">
        <v>95</v>
      </c>
      <c r="D30" s="846" t="s">
        <v>120</v>
      </c>
      <c r="E30" s="846" t="s">
        <v>34</v>
      </c>
      <c r="F30" s="846" t="s">
        <v>110</v>
      </c>
      <c r="G30" s="846" t="s">
        <v>111</v>
      </c>
      <c r="H30" s="832">
        <v>158.05</v>
      </c>
      <c r="I30" s="846" t="s">
        <v>121</v>
      </c>
      <c r="J30" s="875">
        <v>283</v>
      </c>
      <c r="K30" s="846" t="s">
        <v>53</v>
      </c>
      <c r="L30" s="846" t="s">
        <v>84</v>
      </c>
      <c r="M30" s="846"/>
      <c r="N30" s="832">
        <v>0</v>
      </c>
      <c r="O30" s="846" t="s">
        <v>122</v>
      </c>
      <c r="P30" s="846" t="s">
        <v>123</v>
      </c>
      <c r="Q30" s="846"/>
      <c r="R30" s="846" t="s">
        <v>124</v>
      </c>
      <c r="S30" s="846" t="s">
        <v>125</v>
      </c>
      <c r="T30" s="832">
        <v>27260.85</v>
      </c>
      <c r="U30" s="832">
        <v>34072.37</v>
      </c>
      <c r="V30" s="832">
        <v>18200.18</v>
      </c>
      <c r="W30" s="832">
        <v>19231.1</v>
      </c>
      <c r="X30" s="846"/>
      <c r="Y30" s="846" t="s">
        <v>116</v>
      </c>
      <c r="Z30" s="846"/>
      <c r="AA30" s="824"/>
      <c r="AB30" s="824"/>
      <c r="AC30" s="824"/>
    </row>
    <row r="31" s="823" customFormat="1" ht="28.45" hidden="1" customHeight="1" outlineLevel="3" spans="1:29">
      <c r="A31" s="873" t="s">
        <v>73</v>
      </c>
      <c r="B31" s="870" t="s">
        <v>75</v>
      </c>
      <c r="C31" s="870" t="s">
        <v>95</v>
      </c>
      <c r="D31" s="846" t="s">
        <v>120</v>
      </c>
      <c r="E31" s="846" t="s">
        <v>34</v>
      </c>
      <c r="F31" s="846" t="s">
        <v>110</v>
      </c>
      <c r="G31" s="846" t="s">
        <v>111</v>
      </c>
      <c r="H31" s="832">
        <v>115.76</v>
      </c>
      <c r="I31" s="846" t="s">
        <v>126</v>
      </c>
      <c r="J31" s="875">
        <v>252</v>
      </c>
      <c r="K31" s="846" t="s">
        <v>53</v>
      </c>
      <c r="L31" s="846" t="s">
        <v>84</v>
      </c>
      <c r="M31" s="846"/>
      <c r="N31" s="832">
        <v>0</v>
      </c>
      <c r="O31" s="846" t="s">
        <v>122</v>
      </c>
      <c r="P31" s="846" t="s">
        <v>123</v>
      </c>
      <c r="Q31" s="846"/>
      <c r="R31" s="846" t="s">
        <v>124</v>
      </c>
      <c r="S31" s="846" t="s">
        <v>125</v>
      </c>
      <c r="T31" s="832">
        <v>27260.85</v>
      </c>
      <c r="U31" s="832">
        <v>34072.37</v>
      </c>
      <c r="V31" s="832">
        <v>18200.18</v>
      </c>
      <c r="W31" s="832">
        <v>19231.1</v>
      </c>
      <c r="X31" s="846"/>
      <c r="Y31" s="846" t="s">
        <v>116</v>
      </c>
      <c r="Z31" s="846"/>
      <c r="AA31" s="824"/>
      <c r="AB31" s="824"/>
      <c r="AC31" s="824"/>
    </row>
    <row r="32" s="823" customFormat="1" ht="28.45" hidden="1" customHeight="1" outlineLevel="3" spans="1:29">
      <c r="A32" s="873" t="s">
        <v>73</v>
      </c>
      <c r="B32" s="870" t="s">
        <v>75</v>
      </c>
      <c r="C32" s="870" t="s">
        <v>95</v>
      </c>
      <c r="D32" s="846" t="s">
        <v>127</v>
      </c>
      <c r="E32" s="846" t="s">
        <v>34</v>
      </c>
      <c r="F32" s="846" t="s">
        <v>110</v>
      </c>
      <c r="G32" s="846" t="s">
        <v>111</v>
      </c>
      <c r="H32" s="832">
        <v>41.9</v>
      </c>
      <c r="I32" s="846" t="s">
        <v>128</v>
      </c>
      <c r="J32" s="875">
        <v>309</v>
      </c>
      <c r="K32" s="846" t="s">
        <v>53</v>
      </c>
      <c r="L32" s="846" t="s">
        <v>84</v>
      </c>
      <c r="M32" s="846"/>
      <c r="N32" s="832">
        <v>0</v>
      </c>
      <c r="O32" s="846" t="s">
        <v>129</v>
      </c>
      <c r="P32" s="846" t="s">
        <v>130</v>
      </c>
      <c r="Q32" s="846"/>
      <c r="R32" s="846" t="s">
        <v>124</v>
      </c>
      <c r="S32" s="846" t="s">
        <v>125</v>
      </c>
      <c r="T32" s="832">
        <v>27260.85</v>
      </c>
      <c r="U32" s="832">
        <v>34072.37</v>
      </c>
      <c r="V32" s="832">
        <v>18200.18</v>
      </c>
      <c r="W32" s="832">
        <v>19231.1</v>
      </c>
      <c r="X32" s="846"/>
      <c r="Y32" s="846" t="s">
        <v>116</v>
      </c>
      <c r="Z32" s="846"/>
      <c r="AA32" s="824"/>
      <c r="AB32" s="824"/>
      <c r="AC32" s="824"/>
    </row>
    <row r="33" s="823" customFormat="1" ht="28.45" hidden="1" customHeight="1" outlineLevel="3" spans="1:29">
      <c r="A33" s="873" t="s">
        <v>73</v>
      </c>
      <c r="B33" s="870" t="s">
        <v>75</v>
      </c>
      <c r="C33" s="870" t="s">
        <v>95</v>
      </c>
      <c r="D33" s="846" t="s">
        <v>127</v>
      </c>
      <c r="E33" s="846" t="s">
        <v>34</v>
      </c>
      <c r="F33" s="846" t="s">
        <v>110</v>
      </c>
      <c r="G33" s="846" t="s">
        <v>111</v>
      </c>
      <c r="H33" s="832">
        <v>153.34</v>
      </c>
      <c r="I33" s="846" t="s">
        <v>131</v>
      </c>
      <c r="J33" s="875">
        <v>278</v>
      </c>
      <c r="K33" s="846" t="s">
        <v>53</v>
      </c>
      <c r="L33" s="846" t="s">
        <v>84</v>
      </c>
      <c r="M33" s="846"/>
      <c r="N33" s="832">
        <v>0</v>
      </c>
      <c r="O33" s="846" t="s">
        <v>129</v>
      </c>
      <c r="P33" s="846" t="s">
        <v>130</v>
      </c>
      <c r="Q33" s="846"/>
      <c r="R33" s="846" t="s">
        <v>124</v>
      </c>
      <c r="S33" s="846" t="s">
        <v>125</v>
      </c>
      <c r="T33" s="832">
        <v>27260.85</v>
      </c>
      <c r="U33" s="832">
        <v>34072.37</v>
      </c>
      <c r="V33" s="832">
        <v>18200.18</v>
      </c>
      <c r="W33" s="832">
        <v>19231.1</v>
      </c>
      <c r="X33" s="846"/>
      <c r="Y33" s="846" t="s">
        <v>116</v>
      </c>
      <c r="Z33" s="846"/>
      <c r="AA33" s="824"/>
      <c r="AB33" s="824"/>
      <c r="AC33" s="824"/>
    </row>
    <row r="34" s="823" customFormat="1" ht="28.45" hidden="1" customHeight="1" outlineLevel="3" spans="1:29">
      <c r="A34" s="873" t="s">
        <v>73</v>
      </c>
      <c r="B34" s="870" t="s">
        <v>75</v>
      </c>
      <c r="C34" s="870" t="s">
        <v>95</v>
      </c>
      <c r="D34" s="846" t="s">
        <v>127</v>
      </c>
      <c r="E34" s="846" t="s">
        <v>34</v>
      </c>
      <c r="F34" s="846" t="s">
        <v>110</v>
      </c>
      <c r="G34" s="846" t="s">
        <v>111</v>
      </c>
      <c r="H34" s="832">
        <v>34.09</v>
      </c>
      <c r="I34" s="846" t="s">
        <v>132</v>
      </c>
      <c r="J34" s="875">
        <v>247</v>
      </c>
      <c r="K34" s="846" t="s">
        <v>53</v>
      </c>
      <c r="L34" s="846" t="s">
        <v>84</v>
      </c>
      <c r="M34" s="846"/>
      <c r="N34" s="832">
        <v>0</v>
      </c>
      <c r="O34" s="846" t="s">
        <v>129</v>
      </c>
      <c r="P34" s="846" t="s">
        <v>130</v>
      </c>
      <c r="Q34" s="846"/>
      <c r="R34" s="846" t="s">
        <v>124</v>
      </c>
      <c r="S34" s="846" t="s">
        <v>125</v>
      </c>
      <c r="T34" s="832">
        <v>27260.85</v>
      </c>
      <c r="U34" s="832">
        <v>34072.37</v>
      </c>
      <c r="V34" s="832">
        <v>18200.18</v>
      </c>
      <c r="W34" s="832">
        <v>19231.1</v>
      </c>
      <c r="X34" s="846"/>
      <c r="Y34" s="846" t="s">
        <v>116</v>
      </c>
      <c r="Z34" s="846"/>
      <c r="AA34" s="824"/>
      <c r="AB34" s="824"/>
      <c r="AC34" s="824"/>
    </row>
    <row r="35" s="823" customFormat="1" ht="28.45" hidden="1" customHeight="1" outlineLevel="3" spans="1:29">
      <c r="A35" s="873" t="s">
        <v>73</v>
      </c>
      <c r="B35" s="870" t="s">
        <v>75</v>
      </c>
      <c r="C35" s="870" t="s">
        <v>95</v>
      </c>
      <c r="D35" s="846" t="s">
        <v>133</v>
      </c>
      <c r="E35" s="846" t="s">
        <v>34</v>
      </c>
      <c r="F35" s="846" t="s">
        <v>110</v>
      </c>
      <c r="G35" s="846" t="s">
        <v>111</v>
      </c>
      <c r="H35" s="832">
        <v>5.8</v>
      </c>
      <c r="I35" s="846" t="s">
        <v>134</v>
      </c>
      <c r="J35" s="875">
        <v>436</v>
      </c>
      <c r="K35" s="846" t="s">
        <v>53</v>
      </c>
      <c r="L35" s="846" t="s">
        <v>84</v>
      </c>
      <c r="M35" s="846"/>
      <c r="N35" s="832">
        <v>0</v>
      </c>
      <c r="O35" s="846" t="s">
        <v>135</v>
      </c>
      <c r="P35" s="846" t="s">
        <v>136</v>
      </c>
      <c r="Q35" s="846"/>
      <c r="R35" s="846" t="s">
        <v>137</v>
      </c>
      <c r="S35" s="846" t="s">
        <v>138</v>
      </c>
      <c r="T35" s="832">
        <v>27260.85</v>
      </c>
      <c r="U35" s="832">
        <v>34072.37</v>
      </c>
      <c r="V35" s="832">
        <v>18200.18</v>
      </c>
      <c r="W35" s="832">
        <v>19231.1</v>
      </c>
      <c r="X35" s="846"/>
      <c r="Y35" s="846" t="s">
        <v>116</v>
      </c>
      <c r="Z35" s="846"/>
      <c r="AA35" s="824"/>
      <c r="AB35" s="824"/>
      <c r="AC35" s="824"/>
    </row>
    <row r="36" s="823" customFormat="1" ht="28.45" hidden="1" customHeight="1" outlineLevel="3" spans="1:29">
      <c r="A36" s="873" t="s">
        <v>73</v>
      </c>
      <c r="B36" s="870" t="s">
        <v>75</v>
      </c>
      <c r="C36" s="870" t="s">
        <v>95</v>
      </c>
      <c r="D36" s="846" t="s">
        <v>139</v>
      </c>
      <c r="E36" s="846" t="s">
        <v>34</v>
      </c>
      <c r="F36" s="846" t="s">
        <v>140</v>
      </c>
      <c r="G36" s="846" t="s">
        <v>111</v>
      </c>
      <c r="H36" s="832">
        <v>9.84</v>
      </c>
      <c r="I36" s="846" t="s">
        <v>126</v>
      </c>
      <c r="J36" s="875">
        <v>252</v>
      </c>
      <c r="K36" s="846" t="s">
        <v>53</v>
      </c>
      <c r="L36" s="846" t="s">
        <v>84</v>
      </c>
      <c r="M36" s="846"/>
      <c r="N36" s="832">
        <v>0</v>
      </c>
      <c r="O36" s="846" t="s">
        <v>141</v>
      </c>
      <c r="P36" s="846" t="s">
        <v>142</v>
      </c>
      <c r="Q36" s="846"/>
      <c r="R36" s="846" t="s">
        <v>137</v>
      </c>
      <c r="S36" s="846" t="s">
        <v>138</v>
      </c>
      <c r="T36" s="832">
        <v>27260.85</v>
      </c>
      <c r="U36" s="832">
        <v>34072.37</v>
      </c>
      <c r="V36" s="832">
        <v>18200.18</v>
      </c>
      <c r="W36" s="832">
        <v>19231.1</v>
      </c>
      <c r="X36" s="846"/>
      <c r="Y36" s="846" t="s">
        <v>116</v>
      </c>
      <c r="Z36" s="846"/>
      <c r="AA36" s="824"/>
      <c r="AB36" s="824"/>
      <c r="AC36" s="824"/>
    </row>
    <row r="37" s="823" customFormat="1" ht="28.45" hidden="1" customHeight="1" outlineLevel="3" spans="1:29">
      <c r="A37" s="873" t="s">
        <v>73</v>
      </c>
      <c r="B37" s="870" t="s">
        <v>75</v>
      </c>
      <c r="C37" s="870" t="s">
        <v>95</v>
      </c>
      <c r="D37" s="846" t="s">
        <v>139</v>
      </c>
      <c r="E37" s="846" t="s">
        <v>34</v>
      </c>
      <c r="F37" s="846" t="s">
        <v>140</v>
      </c>
      <c r="G37" s="846" t="s">
        <v>111</v>
      </c>
      <c r="H37" s="832">
        <v>11.41</v>
      </c>
      <c r="I37" s="846" t="s">
        <v>143</v>
      </c>
      <c r="J37" s="875">
        <v>222</v>
      </c>
      <c r="K37" s="846" t="s">
        <v>53</v>
      </c>
      <c r="L37" s="846" t="s">
        <v>84</v>
      </c>
      <c r="M37" s="846"/>
      <c r="N37" s="832">
        <v>0</v>
      </c>
      <c r="O37" s="846" t="s">
        <v>141</v>
      </c>
      <c r="P37" s="846" t="s">
        <v>142</v>
      </c>
      <c r="Q37" s="846"/>
      <c r="R37" s="846" t="s">
        <v>137</v>
      </c>
      <c r="S37" s="846" t="s">
        <v>138</v>
      </c>
      <c r="T37" s="832">
        <v>27260.85</v>
      </c>
      <c r="U37" s="832">
        <v>34072.37</v>
      </c>
      <c r="V37" s="832">
        <v>18200.18</v>
      </c>
      <c r="W37" s="832">
        <v>19231.1</v>
      </c>
      <c r="X37" s="846"/>
      <c r="Y37" s="846" t="s">
        <v>116</v>
      </c>
      <c r="Z37" s="846"/>
      <c r="AA37" s="824"/>
      <c r="AB37" s="824"/>
      <c r="AC37" s="824"/>
    </row>
    <row r="38" s="823" customFormat="1" ht="28.45" hidden="1" customHeight="1" outlineLevel="3" spans="1:29">
      <c r="A38" s="873" t="s">
        <v>73</v>
      </c>
      <c r="B38" s="870" t="s">
        <v>75</v>
      </c>
      <c r="C38" s="870" t="s">
        <v>95</v>
      </c>
      <c r="D38" s="846" t="s">
        <v>139</v>
      </c>
      <c r="E38" s="846" t="s">
        <v>34</v>
      </c>
      <c r="F38" s="846" t="s">
        <v>140</v>
      </c>
      <c r="G38" s="846" t="s">
        <v>111</v>
      </c>
      <c r="H38" s="832">
        <v>36.8</v>
      </c>
      <c r="I38" s="846" t="s">
        <v>144</v>
      </c>
      <c r="J38" s="875">
        <v>191</v>
      </c>
      <c r="K38" s="846" t="s">
        <v>53</v>
      </c>
      <c r="L38" s="846" t="s">
        <v>84</v>
      </c>
      <c r="M38" s="846"/>
      <c r="N38" s="832">
        <v>0</v>
      </c>
      <c r="O38" s="846" t="s">
        <v>141</v>
      </c>
      <c r="P38" s="846" t="s">
        <v>142</v>
      </c>
      <c r="Q38" s="846"/>
      <c r="R38" s="846" t="s">
        <v>137</v>
      </c>
      <c r="S38" s="846" t="s">
        <v>138</v>
      </c>
      <c r="T38" s="832">
        <v>27260.85</v>
      </c>
      <c r="U38" s="832">
        <v>34072.37</v>
      </c>
      <c r="V38" s="832">
        <v>18200.18</v>
      </c>
      <c r="W38" s="832">
        <v>19231.1</v>
      </c>
      <c r="X38" s="846"/>
      <c r="Y38" s="846" t="s">
        <v>116</v>
      </c>
      <c r="Z38" s="846"/>
      <c r="AA38" s="824"/>
      <c r="AB38" s="824"/>
      <c r="AC38" s="824"/>
    </row>
    <row r="39" s="823" customFormat="1" ht="28.45" hidden="1" customHeight="1" outlineLevel="3" spans="1:29">
      <c r="A39" s="873" t="s">
        <v>73</v>
      </c>
      <c r="B39" s="870" t="s">
        <v>75</v>
      </c>
      <c r="C39" s="870" t="s">
        <v>95</v>
      </c>
      <c r="D39" s="846" t="s">
        <v>139</v>
      </c>
      <c r="E39" s="846" t="s">
        <v>34</v>
      </c>
      <c r="F39" s="846" t="s">
        <v>140</v>
      </c>
      <c r="G39" s="846" t="s">
        <v>111</v>
      </c>
      <c r="H39" s="832">
        <v>7.85</v>
      </c>
      <c r="I39" s="846" t="s">
        <v>145</v>
      </c>
      <c r="J39" s="875">
        <v>161</v>
      </c>
      <c r="K39" s="846" t="s">
        <v>119</v>
      </c>
      <c r="L39" s="846" t="s">
        <v>84</v>
      </c>
      <c r="M39" s="846"/>
      <c r="N39" s="832">
        <v>0</v>
      </c>
      <c r="O39" s="846" t="s">
        <v>141</v>
      </c>
      <c r="P39" s="846" t="s">
        <v>142</v>
      </c>
      <c r="Q39" s="846"/>
      <c r="R39" s="846" t="s">
        <v>137</v>
      </c>
      <c r="S39" s="846" t="s">
        <v>138</v>
      </c>
      <c r="T39" s="832">
        <v>27260.85</v>
      </c>
      <c r="U39" s="832">
        <v>34072.37</v>
      </c>
      <c r="V39" s="832">
        <v>18200.18</v>
      </c>
      <c r="W39" s="832">
        <v>19231.1</v>
      </c>
      <c r="X39" s="846"/>
      <c r="Y39" s="846" t="s">
        <v>116</v>
      </c>
      <c r="Z39" s="846"/>
      <c r="AA39" s="824"/>
      <c r="AB39" s="824"/>
      <c r="AC39" s="824"/>
    </row>
    <row r="40" s="823" customFormat="1" ht="28.45" hidden="1" customHeight="1" outlineLevel="3" spans="1:29">
      <c r="A40" s="873" t="s">
        <v>73</v>
      </c>
      <c r="B40" s="870" t="s">
        <v>75</v>
      </c>
      <c r="C40" s="870" t="s">
        <v>95</v>
      </c>
      <c r="D40" s="846" t="s">
        <v>146</v>
      </c>
      <c r="E40" s="846" t="s">
        <v>34</v>
      </c>
      <c r="F40" s="846" t="s">
        <v>140</v>
      </c>
      <c r="G40" s="846" t="s">
        <v>111</v>
      </c>
      <c r="H40" s="832">
        <v>10.63</v>
      </c>
      <c r="I40" s="846" t="s">
        <v>147</v>
      </c>
      <c r="J40" s="875">
        <v>187</v>
      </c>
      <c r="K40" s="846" t="s">
        <v>53</v>
      </c>
      <c r="L40" s="846" t="s">
        <v>84</v>
      </c>
      <c r="M40" s="846"/>
      <c r="N40" s="832">
        <v>0</v>
      </c>
      <c r="O40" s="846" t="s">
        <v>148</v>
      </c>
      <c r="P40" s="846" t="s">
        <v>149</v>
      </c>
      <c r="Q40" s="846"/>
      <c r="R40" s="846" t="s">
        <v>137</v>
      </c>
      <c r="S40" s="846" t="s">
        <v>138</v>
      </c>
      <c r="T40" s="832">
        <v>27260.85</v>
      </c>
      <c r="U40" s="832">
        <v>34072.37</v>
      </c>
      <c r="V40" s="832">
        <v>18200.18</v>
      </c>
      <c r="W40" s="832">
        <v>19231.1</v>
      </c>
      <c r="X40" s="846"/>
      <c r="Y40" s="846" t="s">
        <v>116</v>
      </c>
      <c r="Z40" s="846"/>
      <c r="AA40" s="824"/>
      <c r="AB40" s="824"/>
      <c r="AC40" s="824"/>
    </row>
    <row r="41" s="823" customFormat="1" ht="28.45" hidden="1" customHeight="1" outlineLevel="3" spans="1:29">
      <c r="A41" s="873" t="s">
        <v>73</v>
      </c>
      <c r="B41" s="870" t="s">
        <v>75</v>
      </c>
      <c r="C41" s="870" t="s">
        <v>95</v>
      </c>
      <c r="D41" s="846" t="s">
        <v>146</v>
      </c>
      <c r="E41" s="846" t="s">
        <v>34</v>
      </c>
      <c r="F41" s="846" t="s">
        <v>140</v>
      </c>
      <c r="G41" s="846" t="s">
        <v>111</v>
      </c>
      <c r="H41" s="832">
        <v>40.65</v>
      </c>
      <c r="I41" s="846" t="s">
        <v>150</v>
      </c>
      <c r="J41" s="875">
        <v>151</v>
      </c>
      <c r="K41" s="846" t="s">
        <v>119</v>
      </c>
      <c r="L41" s="846" t="s">
        <v>84</v>
      </c>
      <c r="M41" s="846"/>
      <c r="N41" s="832">
        <v>0</v>
      </c>
      <c r="O41" s="846" t="s">
        <v>148</v>
      </c>
      <c r="P41" s="846" t="s">
        <v>149</v>
      </c>
      <c r="Q41" s="846"/>
      <c r="R41" s="846" t="s">
        <v>137</v>
      </c>
      <c r="S41" s="846" t="s">
        <v>138</v>
      </c>
      <c r="T41" s="832">
        <v>27260.85</v>
      </c>
      <c r="U41" s="832">
        <v>34072.37</v>
      </c>
      <c r="V41" s="832">
        <v>18200.18</v>
      </c>
      <c r="W41" s="832">
        <v>19231.1</v>
      </c>
      <c r="X41" s="846"/>
      <c r="Y41" s="846" t="s">
        <v>116</v>
      </c>
      <c r="Z41" s="846"/>
      <c r="AA41" s="824"/>
      <c r="AB41" s="824"/>
      <c r="AC41" s="824"/>
    </row>
    <row r="42" s="823" customFormat="1" ht="28.45" hidden="1" customHeight="1" outlineLevel="3" spans="1:29">
      <c r="A42" s="873" t="s">
        <v>73</v>
      </c>
      <c r="B42" s="870" t="s">
        <v>75</v>
      </c>
      <c r="C42" s="870" t="s">
        <v>95</v>
      </c>
      <c r="D42" s="846" t="s">
        <v>151</v>
      </c>
      <c r="E42" s="846" t="s">
        <v>34</v>
      </c>
      <c r="F42" s="846" t="s">
        <v>152</v>
      </c>
      <c r="G42" s="846" t="s">
        <v>111</v>
      </c>
      <c r="H42" s="832">
        <v>19.15</v>
      </c>
      <c r="I42" s="846" t="s">
        <v>153</v>
      </c>
      <c r="J42" s="875">
        <v>470</v>
      </c>
      <c r="K42" s="846" t="s">
        <v>53</v>
      </c>
      <c r="L42" s="846" t="s">
        <v>84</v>
      </c>
      <c r="M42" s="846"/>
      <c r="N42" s="832">
        <v>0</v>
      </c>
      <c r="O42" s="846" t="s">
        <v>154</v>
      </c>
      <c r="P42" s="846" t="s">
        <v>154</v>
      </c>
      <c r="Q42" s="846"/>
      <c r="R42" s="846" t="s">
        <v>124</v>
      </c>
      <c r="S42" s="846" t="s">
        <v>125</v>
      </c>
      <c r="T42" s="832">
        <v>27260.85</v>
      </c>
      <c r="U42" s="832">
        <v>34072.37</v>
      </c>
      <c r="V42" s="832">
        <v>0</v>
      </c>
      <c r="W42" s="832">
        <v>0</v>
      </c>
      <c r="X42" s="846"/>
      <c r="Y42" s="846" t="s">
        <v>116</v>
      </c>
      <c r="Z42" s="846"/>
      <c r="AA42" s="824"/>
      <c r="AB42" s="824"/>
      <c r="AC42" s="824"/>
    </row>
    <row r="43" s="823" customFormat="1" ht="28.45" hidden="1" customHeight="1" outlineLevel="3" spans="1:29">
      <c r="A43" s="873" t="s">
        <v>73</v>
      </c>
      <c r="B43" s="870" t="s">
        <v>75</v>
      </c>
      <c r="C43" s="870" t="s">
        <v>95</v>
      </c>
      <c r="D43" s="846" t="s">
        <v>151</v>
      </c>
      <c r="E43" s="846" t="s">
        <v>34</v>
      </c>
      <c r="F43" s="846" t="s">
        <v>152</v>
      </c>
      <c r="G43" s="846" t="s">
        <v>111</v>
      </c>
      <c r="H43" s="832">
        <v>12.06</v>
      </c>
      <c r="I43" s="846" t="s">
        <v>153</v>
      </c>
      <c r="J43" s="875">
        <v>470</v>
      </c>
      <c r="K43" s="846" t="s">
        <v>53</v>
      </c>
      <c r="L43" s="846" t="s">
        <v>84</v>
      </c>
      <c r="M43" s="846"/>
      <c r="N43" s="832">
        <v>0</v>
      </c>
      <c r="O43" s="846" t="s">
        <v>154</v>
      </c>
      <c r="P43" s="846" t="s">
        <v>154</v>
      </c>
      <c r="Q43" s="846"/>
      <c r="R43" s="846" t="s">
        <v>124</v>
      </c>
      <c r="S43" s="846" t="s">
        <v>125</v>
      </c>
      <c r="T43" s="832">
        <v>27260.85</v>
      </c>
      <c r="U43" s="832">
        <v>34072.37</v>
      </c>
      <c r="V43" s="832">
        <v>0</v>
      </c>
      <c r="W43" s="832">
        <v>0</v>
      </c>
      <c r="X43" s="846"/>
      <c r="Y43" s="846" t="s">
        <v>116</v>
      </c>
      <c r="Z43" s="846"/>
      <c r="AA43" s="824"/>
      <c r="AB43" s="824"/>
      <c r="AC43" s="824"/>
    </row>
    <row r="44" s="823" customFormat="1" ht="28.45" hidden="1" customHeight="1" outlineLevel="3" spans="1:29">
      <c r="A44" s="873" t="s">
        <v>73</v>
      </c>
      <c r="B44" s="870" t="s">
        <v>75</v>
      </c>
      <c r="C44" s="870" t="s">
        <v>95</v>
      </c>
      <c r="D44" s="846" t="s">
        <v>155</v>
      </c>
      <c r="E44" s="846" t="s">
        <v>34</v>
      </c>
      <c r="F44" s="846" t="s">
        <v>156</v>
      </c>
      <c r="G44" s="846" t="s">
        <v>111</v>
      </c>
      <c r="H44" s="832">
        <v>4.8</v>
      </c>
      <c r="I44" s="846" t="s">
        <v>157</v>
      </c>
      <c r="J44" s="875">
        <v>143</v>
      </c>
      <c r="K44" s="846" t="s">
        <v>119</v>
      </c>
      <c r="L44" s="846" t="s">
        <v>84</v>
      </c>
      <c r="M44" s="846"/>
      <c r="N44" s="832">
        <v>0</v>
      </c>
      <c r="O44" s="846" t="s">
        <v>158</v>
      </c>
      <c r="P44" s="846" t="s">
        <v>159</v>
      </c>
      <c r="Q44" s="846"/>
      <c r="R44" s="846" t="s">
        <v>137</v>
      </c>
      <c r="S44" s="846" t="s">
        <v>138</v>
      </c>
      <c r="T44" s="832">
        <v>27260.85</v>
      </c>
      <c r="U44" s="832">
        <v>34072.37</v>
      </c>
      <c r="V44" s="832">
        <v>18200.18</v>
      </c>
      <c r="W44" s="832">
        <v>19231.1</v>
      </c>
      <c r="X44" s="846"/>
      <c r="Y44" s="846" t="s">
        <v>116</v>
      </c>
      <c r="Z44" s="846"/>
      <c r="AA44" s="824"/>
      <c r="AB44" s="824"/>
      <c r="AC44" s="824"/>
    </row>
    <row r="45" s="823" customFormat="1" ht="28.45" hidden="1" customHeight="1" outlineLevel="3" spans="1:29">
      <c r="A45" s="873" t="s">
        <v>73</v>
      </c>
      <c r="B45" s="870" t="s">
        <v>75</v>
      </c>
      <c r="C45" s="870" t="s">
        <v>95</v>
      </c>
      <c r="D45" s="846" t="s">
        <v>160</v>
      </c>
      <c r="E45" s="846" t="s">
        <v>34</v>
      </c>
      <c r="F45" s="846" t="s">
        <v>156</v>
      </c>
      <c r="G45" s="846" t="s">
        <v>111</v>
      </c>
      <c r="H45" s="832">
        <v>303.87</v>
      </c>
      <c r="I45" s="846" t="s">
        <v>161</v>
      </c>
      <c r="J45" s="875">
        <v>66</v>
      </c>
      <c r="K45" s="846" t="s">
        <v>83</v>
      </c>
      <c r="L45" s="846" t="s">
        <v>84</v>
      </c>
      <c r="M45" s="846"/>
      <c r="N45" s="832">
        <v>0</v>
      </c>
      <c r="O45" s="846" t="s">
        <v>162</v>
      </c>
      <c r="P45" s="846" t="s">
        <v>163</v>
      </c>
      <c r="Q45" s="846"/>
      <c r="R45" s="846" t="s">
        <v>137</v>
      </c>
      <c r="S45" s="846" t="s">
        <v>164</v>
      </c>
      <c r="T45" s="832">
        <v>27260.85</v>
      </c>
      <c r="U45" s="832">
        <v>34072.37</v>
      </c>
      <c r="V45" s="832">
        <v>18200.18</v>
      </c>
      <c r="W45" s="832">
        <v>19231.1</v>
      </c>
      <c r="X45" s="846"/>
      <c r="Y45" s="846" t="s">
        <v>116</v>
      </c>
      <c r="Z45" s="846"/>
      <c r="AA45" s="824"/>
      <c r="AB45" s="824"/>
      <c r="AC45" s="824"/>
    </row>
    <row r="46" s="823" customFormat="1" ht="28.45" hidden="1" customHeight="1" outlineLevel="3" spans="1:29">
      <c r="A46" s="873" t="s">
        <v>73</v>
      </c>
      <c r="B46" s="870" t="s">
        <v>75</v>
      </c>
      <c r="C46" s="870" t="s">
        <v>95</v>
      </c>
      <c r="D46" s="846" t="s">
        <v>160</v>
      </c>
      <c r="E46" s="846" t="s">
        <v>34</v>
      </c>
      <c r="F46" s="846" t="s">
        <v>156</v>
      </c>
      <c r="G46" s="846" t="s">
        <v>111</v>
      </c>
      <c r="H46" s="832">
        <v>61.36</v>
      </c>
      <c r="I46" s="846" t="s">
        <v>165</v>
      </c>
      <c r="J46" s="875">
        <v>27</v>
      </c>
      <c r="K46" s="846" t="s">
        <v>38</v>
      </c>
      <c r="L46" s="846" t="s">
        <v>84</v>
      </c>
      <c r="M46" s="846"/>
      <c r="N46" s="832">
        <v>0</v>
      </c>
      <c r="O46" s="846" t="s">
        <v>162</v>
      </c>
      <c r="P46" s="846" t="s">
        <v>163</v>
      </c>
      <c r="Q46" s="846"/>
      <c r="R46" s="846" t="s">
        <v>137</v>
      </c>
      <c r="S46" s="846" t="s">
        <v>164</v>
      </c>
      <c r="T46" s="832">
        <v>27260.85</v>
      </c>
      <c r="U46" s="832">
        <v>34072.37</v>
      </c>
      <c r="V46" s="832">
        <v>18200.18</v>
      </c>
      <c r="W46" s="832">
        <v>19231.1</v>
      </c>
      <c r="X46" s="846"/>
      <c r="Y46" s="846" t="s">
        <v>116</v>
      </c>
      <c r="Z46" s="846"/>
      <c r="AA46" s="824"/>
      <c r="AB46" s="824"/>
      <c r="AC46" s="824"/>
    </row>
    <row r="47" s="823" customFormat="1" ht="28.45" hidden="1" customHeight="1" outlineLevel="3" spans="1:29">
      <c r="A47" s="873" t="s">
        <v>73</v>
      </c>
      <c r="B47" s="870" t="s">
        <v>75</v>
      </c>
      <c r="C47" s="870" t="s">
        <v>95</v>
      </c>
      <c r="D47" s="846" t="s">
        <v>160</v>
      </c>
      <c r="E47" s="846" t="s">
        <v>34</v>
      </c>
      <c r="F47" s="846" t="s">
        <v>156</v>
      </c>
      <c r="G47" s="846" t="s">
        <v>111</v>
      </c>
      <c r="H47" s="832">
        <v>49.84</v>
      </c>
      <c r="I47" s="846" t="s">
        <v>166</v>
      </c>
      <c r="J47" s="875">
        <v>5</v>
      </c>
      <c r="K47" s="846" t="s">
        <v>38</v>
      </c>
      <c r="L47" s="846" t="s">
        <v>84</v>
      </c>
      <c r="M47" s="846"/>
      <c r="N47" s="832">
        <v>0</v>
      </c>
      <c r="O47" s="846"/>
      <c r="P47" s="846" t="s">
        <v>163</v>
      </c>
      <c r="Q47" s="846"/>
      <c r="R47" s="846" t="s">
        <v>137</v>
      </c>
      <c r="S47" s="846" t="s">
        <v>164</v>
      </c>
      <c r="T47" s="832">
        <v>27260.85</v>
      </c>
      <c r="U47" s="832">
        <v>34072.37</v>
      </c>
      <c r="V47" s="832">
        <v>18200.18</v>
      </c>
      <c r="W47" s="832">
        <v>19231.1</v>
      </c>
      <c r="X47" s="846"/>
      <c r="Y47" s="846" t="s">
        <v>116</v>
      </c>
      <c r="Z47" s="846"/>
      <c r="AA47" s="824"/>
      <c r="AB47" s="824"/>
      <c r="AC47" s="824"/>
    </row>
    <row r="48" s="823" customFormat="1" ht="28.45" hidden="1" customHeight="1" outlineLevel="3" spans="1:29">
      <c r="A48" s="873" t="s">
        <v>73</v>
      </c>
      <c r="B48" s="870" t="s">
        <v>75</v>
      </c>
      <c r="C48" s="870" t="s">
        <v>95</v>
      </c>
      <c r="D48" s="846" t="s">
        <v>167</v>
      </c>
      <c r="E48" s="846" t="s">
        <v>34</v>
      </c>
      <c r="F48" s="846" t="s">
        <v>168</v>
      </c>
      <c r="G48" s="846" t="s">
        <v>111</v>
      </c>
      <c r="H48" s="832">
        <v>6.74</v>
      </c>
      <c r="I48" s="846" t="s">
        <v>169</v>
      </c>
      <c r="J48" s="875">
        <v>189</v>
      </c>
      <c r="K48" s="846" t="s">
        <v>53</v>
      </c>
      <c r="L48" s="846" t="s">
        <v>84</v>
      </c>
      <c r="M48" s="846"/>
      <c r="N48" s="832">
        <v>0</v>
      </c>
      <c r="O48" s="846" t="s">
        <v>170</v>
      </c>
      <c r="P48" s="846" t="s">
        <v>170</v>
      </c>
      <c r="Q48" s="846"/>
      <c r="R48" s="846" t="s">
        <v>137</v>
      </c>
      <c r="S48" s="846" t="s">
        <v>171</v>
      </c>
      <c r="T48" s="832">
        <v>27260.85</v>
      </c>
      <c r="U48" s="832">
        <v>34072.37</v>
      </c>
      <c r="V48" s="832">
        <v>18200.18</v>
      </c>
      <c r="W48" s="832">
        <v>19231.1</v>
      </c>
      <c r="X48" s="846"/>
      <c r="Y48" s="846" t="s">
        <v>116</v>
      </c>
      <c r="Z48" s="846"/>
      <c r="AA48" s="824"/>
      <c r="AB48" s="824"/>
      <c r="AC48" s="824"/>
    </row>
    <row r="49" s="823" customFormat="1" ht="28.45" hidden="1" customHeight="1" outlineLevel="3" spans="1:29">
      <c r="A49" s="873" t="s">
        <v>73</v>
      </c>
      <c r="B49" s="870" t="s">
        <v>75</v>
      </c>
      <c r="C49" s="870" t="s">
        <v>95</v>
      </c>
      <c r="D49" s="846" t="s">
        <v>167</v>
      </c>
      <c r="E49" s="846" t="s">
        <v>34</v>
      </c>
      <c r="F49" s="846" t="s">
        <v>168</v>
      </c>
      <c r="G49" s="846" t="s">
        <v>111</v>
      </c>
      <c r="H49" s="832">
        <v>337.33</v>
      </c>
      <c r="I49" s="846" t="s">
        <v>172</v>
      </c>
      <c r="J49" s="875">
        <v>159</v>
      </c>
      <c r="K49" s="846" t="s">
        <v>119</v>
      </c>
      <c r="L49" s="846" t="s">
        <v>84</v>
      </c>
      <c r="M49" s="846"/>
      <c r="N49" s="832">
        <v>0</v>
      </c>
      <c r="O49" s="846" t="s">
        <v>170</v>
      </c>
      <c r="P49" s="846" t="s">
        <v>170</v>
      </c>
      <c r="Q49" s="846"/>
      <c r="R49" s="846" t="s">
        <v>137</v>
      </c>
      <c r="S49" s="846" t="s">
        <v>171</v>
      </c>
      <c r="T49" s="832">
        <v>27260.85</v>
      </c>
      <c r="U49" s="832">
        <v>34072.37</v>
      </c>
      <c r="V49" s="832">
        <v>18200.18</v>
      </c>
      <c r="W49" s="832">
        <v>19231.1</v>
      </c>
      <c r="X49" s="846"/>
      <c r="Y49" s="846" t="s">
        <v>116</v>
      </c>
      <c r="Z49" s="846"/>
      <c r="AA49" s="824"/>
      <c r="AB49" s="824"/>
      <c r="AC49" s="824"/>
    </row>
    <row r="50" s="823" customFormat="1" ht="28.45" hidden="1" customHeight="1" outlineLevel="3" spans="1:29">
      <c r="A50" s="873" t="s">
        <v>73</v>
      </c>
      <c r="B50" s="870" t="s">
        <v>75</v>
      </c>
      <c r="C50" s="870" t="s">
        <v>95</v>
      </c>
      <c r="D50" s="846" t="s">
        <v>167</v>
      </c>
      <c r="E50" s="846" t="s">
        <v>34</v>
      </c>
      <c r="F50" s="846" t="s">
        <v>168</v>
      </c>
      <c r="G50" s="846" t="s">
        <v>111</v>
      </c>
      <c r="H50" s="832">
        <v>218.9</v>
      </c>
      <c r="I50" s="846" t="s">
        <v>173</v>
      </c>
      <c r="J50" s="875">
        <v>128</v>
      </c>
      <c r="K50" s="846" t="s">
        <v>119</v>
      </c>
      <c r="L50" s="846" t="s">
        <v>84</v>
      </c>
      <c r="M50" s="846"/>
      <c r="N50" s="832">
        <v>0</v>
      </c>
      <c r="O50" s="846" t="s">
        <v>170</v>
      </c>
      <c r="P50" s="846" t="s">
        <v>170</v>
      </c>
      <c r="Q50" s="846"/>
      <c r="R50" s="846" t="s">
        <v>137</v>
      </c>
      <c r="S50" s="846" t="s">
        <v>171</v>
      </c>
      <c r="T50" s="832">
        <v>27260.85</v>
      </c>
      <c r="U50" s="832">
        <v>34072.37</v>
      </c>
      <c r="V50" s="832">
        <v>18200.18</v>
      </c>
      <c r="W50" s="832">
        <v>19231.1</v>
      </c>
      <c r="X50" s="846"/>
      <c r="Y50" s="846" t="s">
        <v>116</v>
      </c>
      <c r="Z50" s="846"/>
      <c r="AA50" s="824"/>
      <c r="AB50" s="824"/>
      <c r="AC50" s="824"/>
    </row>
    <row r="51" s="823" customFormat="1" ht="28.45" hidden="1" customHeight="1" outlineLevel="3" spans="1:29">
      <c r="A51" s="873" t="s">
        <v>73</v>
      </c>
      <c r="B51" s="870" t="s">
        <v>75</v>
      </c>
      <c r="C51" s="870" t="s">
        <v>95</v>
      </c>
      <c r="D51" s="846" t="s">
        <v>174</v>
      </c>
      <c r="E51" s="846" t="s">
        <v>34</v>
      </c>
      <c r="F51" s="846" t="s">
        <v>110</v>
      </c>
      <c r="G51" s="846" t="s">
        <v>111</v>
      </c>
      <c r="H51" s="832">
        <v>28.62</v>
      </c>
      <c r="I51" s="846" t="s">
        <v>175</v>
      </c>
      <c r="J51" s="875">
        <v>18</v>
      </c>
      <c r="K51" s="846" t="s">
        <v>38</v>
      </c>
      <c r="L51" s="846" t="s">
        <v>84</v>
      </c>
      <c r="M51" s="846"/>
      <c r="N51" s="832">
        <v>0</v>
      </c>
      <c r="O51" s="846" t="s">
        <v>176</v>
      </c>
      <c r="P51" s="846" t="s">
        <v>177</v>
      </c>
      <c r="Q51" s="846"/>
      <c r="R51" s="846" t="s">
        <v>103</v>
      </c>
      <c r="S51" s="846" t="s">
        <v>178</v>
      </c>
      <c r="T51" s="832">
        <v>27260.85</v>
      </c>
      <c r="U51" s="832">
        <v>34072.37</v>
      </c>
      <c r="V51" s="832">
        <v>18200.18</v>
      </c>
      <c r="W51" s="832">
        <v>19231.1</v>
      </c>
      <c r="X51" s="846"/>
      <c r="Y51" s="846" t="s">
        <v>116</v>
      </c>
      <c r="Z51" s="846"/>
      <c r="AA51" s="824"/>
      <c r="AB51" s="824"/>
      <c r="AC51" s="824"/>
    </row>
    <row r="52" s="823" customFormat="1" ht="28.45" hidden="1" customHeight="1" outlineLevel="3" spans="1:29">
      <c r="A52" s="873" t="s">
        <v>73</v>
      </c>
      <c r="B52" s="870" t="s">
        <v>75</v>
      </c>
      <c r="C52" s="870" t="s">
        <v>95</v>
      </c>
      <c r="D52" s="846" t="s">
        <v>179</v>
      </c>
      <c r="E52" s="846" t="s">
        <v>34</v>
      </c>
      <c r="F52" s="846" t="s">
        <v>180</v>
      </c>
      <c r="G52" s="846" t="s">
        <v>111</v>
      </c>
      <c r="H52" s="832">
        <v>6.64</v>
      </c>
      <c r="I52" s="846" t="s">
        <v>181</v>
      </c>
      <c r="J52" s="875">
        <v>190</v>
      </c>
      <c r="K52" s="846" t="s">
        <v>53</v>
      </c>
      <c r="L52" s="846" t="s">
        <v>84</v>
      </c>
      <c r="M52" s="846"/>
      <c r="N52" s="832">
        <v>0</v>
      </c>
      <c r="O52" s="846" t="s">
        <v>182</v>
      </c>
      <c r="P52" s="846" t="s">
        <v>182</v>
      </c>
      <c r="Q52" s="846"/>
      <c r="R52" s="846" t="s">
        <v>183</v>
      </c>
      <c r="S52" s="846" t="s">
        <v>115</v>
      </c>
      <c r="T52" s="832">
        <v>27260.85</v>
      </c>
      <c r="U52" s="832">
        <v>34072.37</v>
      </c>
      <c r="V52" s="832">
        <v>18200.18</v>
      </c>
      <c r="W52" s="832">
        <v>19231.1</v>
      </c>
      <c r="X52" s="846"/>
      <c r="Y52" s="846" t="s">
        <v>116</v>
      </c>
      <c r="Z52" s="846"/>
      <c r="AA52" s="824"/>
      <c r="AB52" s="824"/>
      <c r="AC52" s="824"/>
    </row>
    <row r="53" s="823" customFormat="1" ht="28.45" hidden="1" customHeight="1" outlineLevel="3" spans="1:29">
      <c r="A53" s="873" t="s">
        <v>73</v>
      </c>
      <c r="B53" s="870" t="s">
        <v>75</v>
      </c>
      <c r="C53" s="870" t="s">
        <v>95</v>
      </c>
      <c r="D53" s="846" t="s">
        <v>184</v>
      </c>
      <c r="E53" s="846" t="s">
        <v>34</v>
      </c>
      <c r="F53" s="846" t="s">
        <v>180</v>
      </c>
      <c r="G53" s="846" t="s">
        <v>111</v>
      </c>
      <c r="H53" s="832">
        <v>8.53</v>
      </c>
      <c r="I53" s="846" t="s">
        <v>185</v>
      </c>
      <c r="J53" s="875">
        <v>195</v>
      </c>
      <c r="K53" s="846" t="s">
        <v>53</v>
      </c>
      <c r="L53" s="846" t="s">
        <v>84</v>
      </c>
      <c r="M53" s="846"/>
      <c r="N53" s="832">
        <v>0</v>
      </c>
      <c r="O53" s="846" t="s">
        <v>186</v>
      </c>
      <c r="P53" s="846" t="s">
        <v>186</v>
      </c>
      <c r="Q53" s="846"/>
      <c r="R53" s="846" t="s">
        <v>183</v>
      </c>
      <c r="S53" s="846" t="s">
        <v>115</v>
      </c>
      <c r="T53" s="832">
        <v>27260.85</v>
      </c>
      <c r="U53" s="832">
        <v>34072.37</v>
      </c>
      <c r="V53" s="832">
        <v>18200.18</v>
      </c>
      <c r="W53" s="832">
        <v>19231.1</v>
      </c>
      <c r="X53" s="846"/>
      <c r="Y53" s="846" t="s">
        <v>116</v>
      </c>
      <c r="Z53" s="846"/>
      <c r="AA53" s="824"/>
      <c r="AB53" s="824"/>
      <c r="AC53" s="824"/>
    </row>
    <row r="54" s="823" customFormat="1" ht="28.45" hidden="1" customHeight="1" outlineLevel="3" spans="1:29">
      <c r="A54" s="873" t="s">
        <v>73</v>
      </c>
      <c r="B54" s="870" t="s">
        <v>75</v>
      </c>
      <c r="C54" s="870" t="s">
        <v>95</v>
      </c>
      <c r="D54" s="846" t="s">
        <v>184</v>
      </c>
      <c r="E54" s="846" t="s">
        <v>34</v>
      </c>
      <c r="F54" s="846" t="s">
        <v>180</v>
      </c>
      <c r="G54" s="846" t="s">
        <v>111</v>
      </c>
      <c r="H54" s="832">
        <v>30.64</v>
      </c>
      <c r="I54" s="846" t="s">
        <v>187</v>
      </c>
      <c r="J54" s="875">
        <v>185</v>
      </c>
      <c r="K54" s="846" t="s">
        <v>53</v>
      </c>
      <c r="L54" s="846" t="s">
        <v>84</v>
      </c>
      <c r="M54" s="846"/>
      <c r="N54" s="832">
        <v>0</v>
      </c>
      <c r="O54" s="846" t="s">
        <v>186</v>
      </c>
      <c r="P54" s="846" t="s">
        <v>186</v>
      </c>
      <c r="Q54" s="846"/>
      <c r="R54" s="846" t="s">
        <v>183</v>
      </c>
      <c r="S54" s="846" t="s">
        <v>115</v>
      </c>
      <c r="T54" s="832">
        <v>27260.85</v>
      </c>
      <c r="U54" s="832">
        <v>34072.37</v>
      </c>
      <c r="V54" s="832">
        <v>18200.18</v>
      </c>
      <c r="W54" s="832">
        <v>19231.1</v>
      </c>
      <c r="X54" s="846"/>
      <c r="Y54" s="846" t="s">
        <v>116</v>
      </c>
      <c r="Z54" s="846"/>
      <c r="AA54" s="824"/>
      <c r="AB54" s="824"/>
      <c r="AC54" s="824"/>
    </row>
    <row r="55" s="823" customFormat="1" ht="28.45" hidden="1" customHeight="1" outlineLevel="3" spans="1:29">
      <c r="A55" s="873" t="s">
        <v>73</v>
      </c>
      <c r="B55" s="870" t="s">
        <v>75</v>
      </c>
      <c r="C55" s="870" t="s">
        <v>95</v>
      </c>
      <c r="D55" s="846" t="s">
        <v>184</v>
      </c>
      <c r="E55" s="846" t="s">
        <v>34</v>
      </c>
      <c r="F55" s="846" t="s">
        <v>180</v>
      </c>
      <c r="G55" s="846" t="s">
        <v>111</v>
      </c>
      <c r="H55" s="832">
        <v>2.27</v>
      </c>
      <c r="I55" s="846" t="s">
        <v>188</v>
      </c>
      <c r="J55" s="875">
        <v>164</v>
      </c>
      <c r="K55" s="846" t="s">
        <v>119</v>
      </c>
      <c r="L55" s="846" t="s">
        <v>84</v>
      </c>
      <c r="M55" s="846"/>
      <c r="N55" s="832">
        <v>0</v>
      </c>
      <c r="O55" s="846" t="s">
        <v>186</v>
      </c>
      <c r="P55" s="846" t="s">
        <v>186</v>
      </c>
      <c r="Q55" s="846"/>
      <c r="R55" s="846" t="s">
        <v>183</v>
      </c>
      <c r="S55" s="846" t="s">
        <v>115</v>
      </c>
      <c r="T55" s="832">
        <v>27260.85</v>
      </c>
      <c r="U55" s="832">
        <v>34072.37</v>
      </c>
      <c r="V55" s="832">
        <v>18200.18</v>
      </c>
      <c r="W55" s="832">
        <v>19231.1</v>
      </c>
      <c r="X55" s="846"/>
      <c r="Y55" s="846" t="s">
        <v>116</v>
      </c>
      <c r="Z55" s="846"/>
      <c r="AA55" s="824"/>
      <c r="AB55" s="824"/>
      <c r="AC55" s="824"/>
    </row>
    <row r="56" s="823" customFormat="1" ht="28.45" hidden="1" customHeight="1" outlineLevel="3" spans="1:29">
      <c r="A56" s="873" t="s">
        <v>73</v>
      </c>
      <c r="B56" s="870" t="s">
        <v>75</v>
      </c>
      <c r="C56" s="870" t="s">
        <v>95</v>
      </c>
      <c r="D56" s="846" t="s">
        <v>184</v>
      </c>
      <c r="E56" s="846" t="s">
        <v>34</v>
      </c>
      <c r="F56" s="846" t="s">
        <v>180</v>
      </c>
      <c r="G56" s="846" t="s">
        <v>111</v>
      </c>
      <c r="H56" s="832">
        <v>22.69</v>
      </c>
      <c r="I56" s="846" t="s">
        <v>189</v>
      </c>
      <c r="J56" s="875">
        <v>156</v>
      </c>
      <c r="K56" s="846" t="s">
        <v>119</v>
      </c>
      <c r="L56" s="846" t="s">
        <v>84</v>
      </c>
      <c r="M56" s="846"/>
      <c r="N56" s="832">
        <v>0</v>
      </c>
      <c r="O56" s="846" t="s">
        <v>186</v>
      </c>
      <c r="P56" s="846" t="s">
        <v>186</v>
      </c>
      <c r="Q56" s="846"/>
      <c r="R56" s="846" t="s">
        <v>183</v>
      </c>
      <c r="S56" s="846" t="s">
        <v>115</v>
      </c>
      <c r="T56" s="832">
        <v>27260.85</v>
      </c>
      <c r="U56" s="832">
        <v>34072.37</v>
      </c>
      <c r="V56" s="832">
        <v>18200.18</v>
      </c>
      <c r="W56" s="832">
        <v>19231.1</v>
      </c>
      <c r="X56" s="846"/>
      <c r="Y56" s="846" t="s">
        <v>116</v>
      </c>
      <c r="Z56" s="846"/>
      <c r="AA56" s="824"/>
      <c r="AB56" s="824"/>
      <c r="AC56" s="824"/>
    </row>
    <row r="57" s="823" customFormat="1" ht="28.45" hidden="1" customHeight="1" outlineLevel="3" spans="1:29">
      <c r="A57" s="873" t="s">
        <v>73</v>
      </c>
      <c r="B57" s="870" t="s">
        <v>75</v>
      </c>
      <c r="C57" s="870" t="s">
        <v>95</v>
      </c>
      <c r="D57" s="846" t="s">
        <v>184</v>
      </c>
      <c r="E57" s="846" t="s">
        <v>34</v>
      </c>
      <c r="F57" s="846" t="s">
        <v>180</v>
      </c>
      <c r="G57" s="846" t="s">
        <v>111</v>
      </c>
      <c r="H57" s="832">
        <v>21.89</v>
      </c>
      <c r="I57" s="846" t="s">
        <v>190</v>
      </c>
      <c r="J57" s="875">
        <v>126</v>
      </c>
      <c r="K57" s="846" t="s">
        <v>119</v>
      </c>
      <c r="L57" s="846" t="s">
        <v>84</v>
      </c>
      <c r="M57" s="846"/>
      <c r="N57" s="832">
        <v>0</v>
      </c>
      <c r="O57" s="846" t="s">
        <v>186</v>
      </c>
      <c r="P57" s="846" t="s">
        <v>186</v>
      </c>
      <c r="Q57" s="846"/>
      <c r="R57" s="846" t="s">
        <v>183</v>
      </c>
      <c r="S57" s="846" t="s">
        <v>115</v>
      </c>
      <c r="T57" s="832">
        <v>27260.85</v>
      </c>
      <c r="U57" s="832">
        <v>34072.37</v>
      </c>
      <c r="V57" s="832">
        <v>18200.18</v>
      </c>
      <c r="W57" s="832">
        <v>19231.1</v>
      </c>
      <c r="X57" s="846"/>
      <c r="Y57" s="846" t="s">
        <v>116</v>
      </c>
      <c r="Z57" s="846"/>
      <c r="AA57" s="824"/>
      <c r="AB57" s="824"/>
      <c r="AC57" s="824"/>
    </row>
    <row r="58" s="823" customFormat="1" ht="28.45" hidden="1" customHeight="1" outlineLevel="3" spans="1:29">
      <c r="A58" s="873" t="s">
        <v>73</v>
      </c>
      <c r="B58" s="870" t="s">
        <v>75</v>
      </c>
      <c r="C58" s="870" t="s">
        <v>95</v>
      </c>
      <c r="D58" s="846" t="s">
        <v>184</v>
      </c>
      <c r="E58" s="846" t="s">
        <v>34</v>
      </c>
      <c r="F58" s="846" t="s">
        <v>180</v>
      </c>
      <c r="G58" s="846" t="s">
        <v>111</v>
      </c>
      <c r="H58" s="832">
        <v>20.77</v>
      </c>
      <c r="I58" s="846" t="s">
        <v>191</v>
      </c>
      <c r="J58" s="875">
        <v>94</v>
      </c>
      <c r="K58" s="846" t="s">
        <v>119</v>
      </c>
      <c r="L58" s="846" t="s">
        <v>84</v>
      </c>
      <c r="M58" s="846"/>
      <c r="N58" s="832">
        <v>0</v>
      </c>
      <c r="O58" s="846" t="s">
        <v>186</v>
      </c>
      <c r="P58" s="846" t="s">
        <v>186</v>
      </c>
      <c r="Q58" s="846"/>
      <c r="R58" s="846" t="s">
        <v>183</v>
      </c>
      <c r="S58" s="846" t="s">
        <v>115</v>
      </c>
      <c r="T58" s="832">
        <v>27260.85</v>
      </c>
      <c r="U58" s="832">
        <v>34072.37</v>
      </c>
      <c r="V58" s="832">
        <v>18200.18</v>
      </c>
      <c r="W58" s="832">
        <v>19231.1</v>
      </c>
      <c r="X58" s="846"/>
      <c r="Y58" s="846" t="s">
        <v>116</v>
      </c>
      <c r="Z58" s="846"/>
      <c r="AA58" s="824"/>
      <c r="AB58" s="824"/>
      <c r="AC58" s="824"/>
    </row>
    <row r="59" s="823" customFormat="1" ht="28.45" hidden="1" customHeight="1" outlineLevel="3" spans="1:29">
      <c r="A59" s="873" t="s">
        <v>73</v>
      </c>
      <c r="B59" s="870" t="s">
        <v>75</v>
      </c>
      <c r="C59" s="870" t="s">
        <v>95</v>
      </c>
      <c r="D59" s="846" t="s">
        <v>192</v>
      </c>
      <c r="E59" s="846" t="s">
        <v>34</v>
      </c>
      <c r="F59" s="846" t="s">
        <v>193</v>
      </c>
      <c r="G59" s="846" t="s">
        <v>111</v>
      </c>
      <c r="H59" s="832">
        <v>162.45</v>
      </c>
      <c r="I59" s="846" t="s">
        <v>194</v>
      </c>
      <c r="J59" s="875">
        <v>74</v>
      </c>
      <c r="K59" s="846" t="s">
        <v>83</v>
      </c>
      <c r="L59" s="846" t="s">
        <v>84</v>
      </c>
      <c r="M59" s="846"/>
      <c r="N59" s="832">
        <v>0</v>
      </c>
      <c r="O59" s="846" t="s">
        <v>195</v>
      </c>
      <c r="P59" s="846" t="s">
        <v>195</v>
      </c>
      <c r="Q59" s="846"/>
      <c r="R59" s="846" t="s">
        <v>137</v>
      </c>
      <c r="S59" s="846" t="s">
        <v>115</v>
      </c>
      <c r="T59" s="832">
        <v>27260.85</v>
      </c>
      <c r="U59" s="832">
        <v>34072.37</v>
      </c>
      <c r="V59" s="832">
        <v>18200.18</v>
      </c>
      <c r="W59" s="832">
        <v>19231.1</v>
      </c>
      <c r="X59" s="846"/>
      <c r="Y59" s="846" t="s">
        <v>116</v>
      </c>
      <c r="Z59" s="846"/>
      <c r="AA59" s="824"/>
      <c r="AB59" s="824"/>
      <c r="AC59" s="824"/>
    </row>
    <row r="60" s="823" customFormat="1" ht="28.45" hidden="1" customHeight="1" outlineLevel="3" spans="1:29">
      <c r="A60" s="873" t="s">
        <v>73</v>
      </c>
      <c r="B60" s="870" t="s">
        <v>75</v>
      </c>
      <c r="C60" s="870" t="s">
        <v>95</v>
      </c>
      <c r="D60" s="846" t="s">
        <v>192</v>
      </c>
      <c r="E60" s="846" t="s">
        <v>34</v>
      </c>
      <c r="F60" s="846" t="s">
        <v>193</v>
      </c>
      <c r="G60" s="846" t="s">
        <v>111</v>
      </c>
      <c r="H60" s="832">
        <v>167.75</v>
      </c>
      <c r="I60" s="846" t="s">
        <v>37</v>
      </c>
      <c r="J60" s="875">
        <v>15</v>
      </c>
      <c r="K60" s="846" t="s">
        <v>38</v>
      </c>
      <c r="L60" s="846" t="s">
        <v>84</v>
      </c>
      <c r="M60" s="846"/>
      <c r="N60" s="832">
        <v>0</v>
      </c>
      <c r="O60" s="846" t="s">
        <v>195</v>
      </c>
      <c r="P60" s="846" t="s">
        <v>195</v>
      </c>
      <c r="Q60" s="846"/>
      <c r="R60" s="846" t="s">
        <v>137</v>
      </c>
      <c r="S60" s="846" t="s">
        <v>115</v>
      </c>
      <c r="T60" s="832">
        <v>27260.85</v>
      </c>
      <c r="U60" s="832">
        <v>34072.37</v>
      </c>
      <c r="V60" s="832">
        <v>18200.18</v>
      </c>
      <c r="W60" s="832">
        <v>19231.1</v>
      </c>
      <c r="X60" s="846"/>
      <c r="Y60" s="846" t="s">
        <v>116</v>
      </c>
      <c r="Z60" s="846"/>
      <c r="AA60" s="824"/>
      <c r="AB60" s="824"/>
      <c r="AC60" s="824"/>
    </row>
    <row r="61" s="823" customFormat="1" ht="28.45" hidden="1" customHeight="1" outlineLevel="3" spans="1:29">
      <c r="A61" s="873" t="s">
        <v>73</v>
      </c>
      <c r="B61" s="870" t="s">
        <v>75</v>
      </c>
      <c r="C61" s="870" t="s">
        <v>95</v>
      </c>
      <c r="D61" s="846" t="s">
        <v>146</v>
      </c>
      <c r="E61" s="846" t="s">
        <v>34</v>
      </c>
      <c r="F61" s="846" t="s">
        <v>140</v>
      </c>
      <c r="G61" s="846" t="s">
        <v>111</v>
      </c>
      <c r="H61" s="832">
        <v>3.4</v>
      </c>
      <c r="I61" s="846" t="s">
        <v>196</v>
      </c>
      <c r="J61" s="875">
        <v>120</v>
      </c>
      <c r="K61" s="846" t="s">
        <v>119</v>
      </c>
      <c r="L61" s="846" t="s">
        <v>84</v>
      </c>
      <c r="M61" s="846"/>
      <c r="N61" s="832">
        <v>0</v>
      </c>
      <c r="O61" s="846" t="s">
        <v>148</v>
      </c>
      <c r="P61" s="846" t="s">
        <v>149</v>
      </c>
      <c r="Q61" s="846"/>
      <c r="R61" s="846" t="s">
        <v>137</v>
      </c>
      <c r="S61" s="846" t="s">
        <v>138</v>
      </c>
      <c r="T61" s="832">
        <v>27260.85</v>
      </c>
      <c r="U61" s="832">
        <v>34072.37</v>
      </c>
      <c r="V61" s="832">
        <v>18200.18</v>
      </c>
      <c r="W61" s="832">
        <v>19231.1</v>
      </c>
      <c r="X61" s="846"/>
      <c r="Y61" s="846" t="s">
        <v>116</v>
      </c>
      <c r="Z61" s="846"/>
      <c r="AA61" s="824"/>
      <c r="AB61" s="824"/>
      <c r="AC61" s="824"/>
    </row>
    <row r="62" s="823" customFormat="1" ht="28.45" hidden="1" customHeight="1" outlineLevel="3" spans="1:29">
      <c r="A62" s="873" t="s">
        <v>73</v>
      </c>
      <c r="B62" s="870" t="s">
        <v>75</v>
      </c>
      <c r="C62" s="870" t="s">
        <v>95</v>
      </c>
      <c r="D62" s="846" t="s">
        <v>197</v>
      </c>
      <c r="E62" s="846" t="s">
        <v>34</v>
      </c>
      <c r="F62" s="846" t="s">
        <v>140</v>
      </c>
      <c r="G62" s="846" t="s">
        <v>111</v>
      </c>
      <c r="H62" s="832">
        <v>26.8</v>
      </c>
      <c r="I62" s="846" t="s">
        <v>126</v>
      </c>
      <c r="J62" s="875">
        <v>252</v>
      </c>
      <c r="K62" s="846" t="s">
        <v>53</v>
      </c>
      <c r="L62" s="846" t="s">
        <v>84</v>
      </c>
      <c r="M62" s="846"/>
      <c r="N62" s="832">
        <v>0</v>
      </c>
      <c r="O62" s="846" t="s">
        <v>198</v>
      </c>
      <c r="P62" s="846" t="s">
        <v>199</v>
      </c>
      <c r="Q62" s="846"/>
      <c r="R62" s="846" t="s">
        <v>137</v>
      </c>
      <c r="S62" s="846" t="s">
        <v>138</v>
      </c>
      <c r="T62" s="832">
        <v>27260.85</v>
      </c>
      <c r="U62" s="832">
        <v>34072.37</v>
      </c>
      <c r="V62" s="832">
        <v>18200.18</v>
      </c>
      <c r="W62" s="832">
        <v>19231.1</v>
      </c>
      <c r="X62" s="846"/>
      <c r="Y62" s="846" t="s">
        <v>116</v>
      </c>
      <c r="Z62" s="846"/>
      <c r="AA62" s="824"/>
      <c r="AB62" s="824"/>
      <c r="AC62" s="824"/>
    </row>
    <row r="63" s="823" customFormat="1" ht="28.45" hidden="1" customHeight="1" outlineLevel="3" spans="1:29">
      <c r="A63" s="873" t="s">
        <v>73</v>
      </c>
      <c r="B63" s="870" t="s">
        <v>75</v>
      </c>
      <c r="C63" s="870" t="s">
        <v>95</v>
      </c>
      <c r="D63" s="846" t="s">
        <v>197</v>
      </c>
      <c r="E63" s="846" t="s">
        <v>34</v>
      </c>
      <c r="F63" s="846" t="s">
        <v>140</v>
      </c>
      <c r="G63" s="846" t="s">
        <v>111</v>
      </c>
      <c r="H63" s="832">
        <v>8.18</v>
      </c>
      <c r="I63" s="846" t="s">
        <v>145</v>
      </c>
      <c r="J63" s="875">
        <v>161</v>
      </c>
      <c r="K63" s="846" t="s">
        <v>119</v>
      </c>
      <c r="L63" s="846" t="s">
        <v>84</v>
      </c>
      <c r="M63" s="846"/>
      <c r="N63" s="832">
        <v>0</v>
      </c>
      <c r="O63" s="846" t="s">
        <v>198</v>
      </c>
      <c r="P63" s="846" t="s">
        <v>199</v>
      </c>
      <c r="Q63" s="846"/>
      <c r="R63" s="846" t="s">
        <v>137</v>
      </c>
      <c r="S63" s="846" t="s">
        <v>138</v>
      </c>
      <c r="T63" s="832">
        <v>27260.85</v>
      </c>
      <c r="U63" s="832">
        <v>34072.37</v>
      </c>
      <c r="V63" s="832">
        <v>18200.18</v>
      </c>
      <c r="W63" s="832">
        <v>19231.1</v>
      </c>
      <c r="X63" s="846"/>
      <c r="Y63" s="846" t="s">
        <v>116</v>
      </c>
      <c r="Z63" s="846"/>
      <c r="AA63" s="824"/>
      <c r="AB63" s="824"/>
      <c r="AC63" s="824"/>
    </row>
    <row r="64" s="823" customFormat="1" ht="28.45" hidden="1" customHeight="1" outlineLevel="3" spans="1:29">
      <c r="A64" s="873" t="s">
        <v>73</v>
      </c>
      <c r="B64" s="870" t="s">
        <v>75</v>
      </c>
      <c r="C64" s="870" t="s">
        <v>95</v>
      </c>
      <c r="D64" s="846" t="s">
        <v>197</v>
      </c>
      <c r="E64" s="846" t="s">
        <v>34</v>
      </c>
      <c r="F64" s="846" t="s">
        <v>140</v>
      </c>
      <c r="G64" s="846" t="s">
        <v>111</v>
      </c>
      <c r="H64" s="832">
        <v>4.03</v>
      </c>
      <c r="I64" s="846" t="s">
        <v>200</v>
      </c>
      <c r="J64" s="875">
        <v>130</v>
      </c>
      <c r="K64" s="846" t="s">
        <v>119</v>
      </c>
      <c r="L64" s="846" t="s">
        <v>84</v>
      </c>
      <c r="M64" s="846"/>
      <c r="N64" s="832">
        <v>0</v>
      </c>
      <c r="O64" s="846" t="s">
        <v>198</v>
      </c>
      <c r="P64" s="846" t="s">
        <v>199</v>
      </c>
      <c r="Q64" s="846"/>
      <c r="R64" s="846" t="s">
        <v>137</v>
      </c>
      <c r="S64" s="846" t="s">
        <v>138</v>
      </c>
      <c r="T64" s="832">
        <v>27260.85</v>
      </c>
      <c r="U64" s="832">
        <v>34072.37</v>
      </c>
      <c r="V64" s="832">
        <v>18200.18</v>
      </c>
      <c r="W64" s="832">
        <v>19231.1</v>
      </c>
      <c r="X64" s="846"/>
      <c r="Y64" s="846" t="s">
        <v>116</v>
      </c>
      <c r="Z64" s="846"/>
      <c r="AA64" s="824"/>
      <c r="AB64" s="824"/>
      <c r="AC64" s="824"/>
    </row>
    <row r="65" s="823" customFormat="1" ht="28.45" hidden="1" customHeight="1" outlineLevel="3" spans="1:29">
      <c r="A65" s="873" t="s">
        <v>73</v>
      </c>
      <c r="B65" s="870" t="s">
        <v>75</v>
      </c>
      <c r="C65" s="870" t="s">
        <v>95</v>
      </c>
      <c r="D65" s="846" t="s">
        <v>197</v>
      </c>
      <c r="E65" s="846" t="s">
        <v>34</v>
      </c>
      <c r="F65" s="846" t="s">
        <v>140</v>
      </c>
      <c r="G65" s="846" t="s">
        <v>111</v>
      </c>
      <c r="H65" s="832">
        <v>36.53</v>
      </c>
      <c r="I65" s="846" t="s">
        <v>201</v>
      </c>
      <c r="J65" s="875">
        <v>99</v>
      </c>
      <c r="K65" s="846" t="s">
        <v>119</v>
      </c>
      <c r="L65" s="846" t="s">
        <v>84</v>
      </c>
      <c r="M65" s="846"/>
      <c r="N65" s="832">
        <v>0</v>
      </c>
      <c r="O65" s="846" t="s">
        <v>198</v>
      </c>
      <c r="P65" s="846" t="s">
        <v>199</v>
      </c>
      <c r="Q65" s="846"/>
      <c r="R65" s="846" t="s">
        <v>137</v>
      </c>
      <c r="S65" s="846" t="s">
        <v>138</v>
      </c>
      <c r="T65" s="832">
        <v>27260.85</v>
      </c>
      <c r="U65" s="832">
        <v>34072.37</v>
      </c>
      <c r="V65" s="832">
        <v>18200.18</v>
      </c>
      <c r="W65" s="832">
        <v>19231.1</v>
      </c>
      <c r="X65" s="846"/>
      <c r="Y65" s="846" t="s">
        <v>116</v>
      </c>
      <c r="Z65" s="846"/>
      <c r="AA65" s="824"/>
      <c r="AB65" s="824"/>
      <c r="AC65" s="824"/>
    </row>
    <row r="66" s="823" customFormat="1" ht="28.45" hidden="1" customHeight="1" outlineLevel="3" spans="1:29">
      <c r="A66" s="873" t="s">
        <v>73</v>
      </c>
      <c r="B66" s="870" t="s">
        <v>75</v>
      </c>
      <c r="C66" s="870" t="s">
        <v>95</v>
      </c>
      <c r="D66" s="846" t="s">
        <v>202</v>
      </c>
      <c r="E66" s="846" t="s">
        <v>34</v>
      </c>
      <c r="F66" s="846" t="s">
        <v>140</v>
      </c>
      <c r="G66" s="846" t="s">
        <v>111</v>
      </c>
      <c r="H66" s="832">
        <v>153.58</v>
      </c>
      <c r="I66" s="846" t="s">
        <v>203</v>
      </c>
      <c r="J66" s="875">
        <v>216</v>
      </c>
      <c r="K66" s="846" t="s">
        <v>53</v>
      </c>
      <c r="L66" s="846" t="s">
        <v>84</v>
      </c>
      <c r="M66" s="846"/>
      <c r="N66" s="832">
        <v>0</v>
      </c>
      <c r="O66" s="846" t="s">
        <v>204</v>
      </c>
      <c r="P66" s="846" t="s">
        <v>205</v>
      </c>
      <c r="Q66" s="846"/>
      <c r="R66" s="846" t="s">
        <v>137</v>
      </c>
      <c r="S66" s="846" t="s">
        <v>138</v>
      </c>
      <c r="T66" s="832">
        <v>27260.85</v>
      </c>
      <c r="U66" s="832">
        <v>34072.37</v>
      </c>
      <c r="V66" s="832">
        <v>18200.18</v>
      </c>
      <c r="W66" s="832">
        <v>19231.1</v>
      </c>
      <c r="X66" s="846"/>
      <c r="Y66" s="846" t="s">
        <v>116</v>
      </c>
      <c r="Z66" s="846"/>
      <c r="AA66" s="824"/>
      <c r="AB66" s="824"/>
      <c r="AC66" s="824"/>
    </row>
    <row r="67" s="823" customFormat="1" ht="28.45" hidden="1" customHeight="1" outlineLevel="3" spans="1:29">
      <c r="A67" s="873" t="s">
        <v>73</v>
      </c>
      <c r="B67" s="870" t="s">
        <v>75</v>
      </c>
      <c r="C67" s="870" t="s">
        <v>95</v>
      </c>
      <c r="D67" s="846" t="s">
        <v>202</v>
      </c>
      <c r="E67" s="846" t="s">
        <v>34</v>
      </c>
      <c r="F67" s="846" t="s">
        <v>140</v>
      </c>
      <c r="G67" s="846" t="s">
        <v>111</v>
      </c>
      <c r="H67" s="832">
        <v>84.72</v>
      </c>
      <c r="I67" s="846" t="s">
        <v>147</v>
      </c>
      <c r="J67" s="875">
        <v>187</v>
      </c>
      <c r="K67" s="846" t="s">
        <v>53</v>
      </c>
      <c r="L67" s="846" t="s">
        <v>84</v>
      </c>
      <c r="M67" s="846"/>
      <c r="N67" s="832">
        <v>0</v>
      </c>
      <c r="O67" s="846" t="s">
        <v>204</v>
      </c>
      <c r="P67" s="846" t="s">
        <v>205</v>
      </c>
      <c r="Q67" s="846"/>
      <c r="R67" s="846" t="s">
        <v>137</v>
      </c>
      <c r="S67" s="846" t="s">
        <v>138</v>
      </c>
      <c r="T67" s="832">
        <v>27260.85</v>
      </c>
      <c r="U67" s="832">
        <v>34072.37</v>
      </c>
      <c r="V67" s="832">
        <v>18200.18</v>
      </c>
      <c r="W67" s="832">
        <v>19231.1</v>
      </c>
      <c r="X67" s="846"/>
      <c r="Y67" s="846" t="s">
        <v>116</v>
      </c>
      <c r="Z67" s="846"/>
      <c r="AA67" s="824"/>
      <c r="AB67" s="824"/>
      <c r="AC67" s="824"/>
    </row>
    <row r="68" s="823" customFormat="1" ht="28.45" hidden="1" customHeight="1" outlineLevel="3" spans="1:29">
      <c r="A68" s="873" t="s">
        <v>73</v>
      </c>
      <c r="B68" s="870" t="s">
        <v>75</v>
      </c>
      <c r="C68" s="870" t="s">
        <v>95</v>
      </c>
      <c r="D68" s="846" t="s">
        <v>202</v>
      </c>
      <c r="E68" s="846" t="s">
        <v>34</v>
      </c>
      <c r="F68" s="846" t="s">
        <v>140</v>
      </c>
      <c r="G68" s="846" t="s">
        <v>111</v>
      </c>
      <c r="H68" s="832">
        <v>16.58</v>
      </c>
      <c r="I68" s="846" t="s">
        <v>150</v>
      </c>
      <c r="J68" s="875">
        <v>151</v>
      </c>
      <c r="K68" s="846" t="s">
        <v>119</v>
      </c>
      <c r="L68" s="846" t="s">
        <v>84</v>
      </c>
      <c r="M68" s="846"/>
      <c r="N68" s="832">
        <v>0</v>
      </c>
      <c r="O68" s="846" t="s">
        <v>204</v>
      </c>
      <c r="P68" s="846" t="s">
        <v>205</v>
      </c>
      <c r="Q68" s="846"/>
      <c r="R68" s="846" t="s">
        <v>137</v>
      </c>
      <c r="S68" s="846" t="s">
        <v>138</v>
      </c>
      <c r="T68" s="832">
        <v>27260.85</v>
      </c>
      <c r="U68" s="832">
        <v>34072.37</v>
      </c>
      <c r="V68" s="832">
        <v>18200.18</v>
      </c>
      <c r="W68" s="832">
        <v>19231.1</v>
      </c>
      <c r="X68" s="846"/>
      <c r="Y68" s="846" t="s">
        <v>116</v>
      </c>
      <c r="Z68" s="846"/>
      <c r="AA68" s="824"/>
      <c r="AB68" s="824"/>
      <c r="AC68" s="824"/>
    </row>
    <row r="69" s="823" customFormat="1" ht="28.45" hidden="1" customHeight="1" outlineLevel="3" spans="1:29">
      <c r="A69" s="873" t="s">
        <v>73</v>
      </c>
      <c r="B69" s="870" t="s">
        <v>75</v>
      </c>
      <c r="C69" s="870" t="s">
        <v>95</v>
      </c>
      <c r="D69" s="846" t="s">
        <v>202</v>
      </c>
      <c r="E69" s="846" t="s">
        <v>34</v>
      </c>
      <c r="F69" s="846" t="s">
        <v>140</v>
      </c>
      <c r="G69" s="846" t="s">
        <v>111</v>
      </c>
      <c r="H69" s="832">
        <v>7.69</v>
      </c>
      <c r="I69" s="846" t="s">
        <v>196</v>
      </c>
      <c r="J69" s="875">
        <v>120</v>
      </c>
      <c r="K69" s="846" t="s">
        <v>119</v>
      </c>
      <c r="L69" s="846" t="s">
        <v>84</v>
      </c>
      <c r="M69" s="846"/>
      <c r="N69" s="832">
        <v>0</v>
      </c>
      <c r="O69" s="846" t="s">
        <v>204</v>
      </c>
      <c r="P69" s="846" t="s">
        <v>205</v>
      </c>
      <c r="Q69" s="846"/>
      <c r="R69" s="846" t="s">
        <v>137</v>
      </c>
      <c r="S69" s="846" t="s">
        <v>138</v>
      </c>
      <c r="T69" s="832">
        <v>27260.85</v>
      </c>
      <c r="U69" s="832">
        <v>34072.37</v>
      </c>
      <c r="V69" s="832">
        <v>18200.18</v>
      </c>
      <c r="W69" s="832">
        <v>19231.1</v>
      </c>
      <c r="X69" s="846"/>
      <c r="Y69" s="846" t="s">
        <v>116</v>
      </c>
      <c r="Z69" s="846"/>
      <c r="AA69" s="824"/>
      <c r="AB69" s="824"/>
      <c r="AC69" s="824"/>
    </row>
    <row r="70" s="823" customFormat="1" ht="28.45" hidden="1" customHeight="1" outlineLevel="3" spans="1:29">
      <c r="A70" s="873" t="s">
        <v>73</v>
      </c>
      <c r="B70" s="870" t="s">
        <v>75</v>
      </c>
      <c r="C70" s="870" t="s">
        <v>95</v>
      </c>
      <c r="D70" s="846" t="s">
        <v>206</v>
      </c>
      <c r="E70" s="846" t="s">
        <v>34</v>
      </c>
      <c r="F70" s="846" t="s">
        <v>140</v>
      </c>
      <c r="G70" s="846" t="s">
        <v>111</v>
      </c>
      <c r="H70" s="832">
        <v>138.15</v>
      </c>
      <c r="I70" s="846" t="s">
        <v>147</v>
      </c>
      <c r="J70" s="875">
        <v>187</v>
      </c>
      <c r="K70" s="846" t="s">
        <v>53</v>
      </c>
      <c r="L70" s="846" t="s">
        <v>84</v>
      </c>
      <c r="M70" s="846"/>
      <c r="N70" s="832">
        <v>0</v>
      </c>
      <c r="O70" s="846" t="s">
        <v>207</v>
      </c>
      <c r="P70" s="846" t="s">
        <v>208</v>
      </c>
      <c r="Q70" s="846"/>
      <c r="R70" s="846" t="s">
        <v>137</v>
      </c>
      <c r="S70" s="846" t="s">
        <v>138</v>
      </c>
      <c r="T70" s="832">
        <v>27260.85</v>
      </c>
      <c r="U70" s="832">
        <v>34072.37</v>
      </c>
      <c r="V70" s="832">
        <v>18200.18</v>
      </c>
      <c r="W70" s="832">
        <v>19231.1</v>
      </c>
      <c r="X70" s="846"/>
      <c r="Y70" s="846" t="s">
        <v>116</v>
      </c>
      <c r="Z70" s="846"/>
      <c r="AA70" s="824"/>
      <c r="AB70" s="824"/>
      <c r="AC70" s="824"/>
    </row>
    <row r="71" s="823" customFormat="1" ht="28.45" hidden="1" customHeight="1" outlineLevel="3" spans="1:29">
      <c r="A71" s="873" t="s">
        <v>73</v>
      </c>
      <c r="B71" s="870" t="s">
        <v>75</v>
      </c>
      <c r="C71" s="870" t="s">
        <v>95</v>
      </c>
      <c r="D71" s="846" t="s">
        <v>206</v>
      </c>
      <c r="E71" s="846" t="s">
        <v>34</v>
      </c>
      <c r="F71" s="846" t="s">
        <v>140</v>
      </c>
      <c r="G71" s="846" t="s">
        <v>111</v>
      </c>
      <c r="H71" s="832">
        <v>191.87</v>
      </c>
      <c r="I71" s="846" t="s">
        <v>150</v>
      </c>
      <c r="J71" s="875">
        <v>151</v>
      </c>
      <c r="K71" s="846" t="s">
        <v>119</v>
      </c>
      <c r="L71" s="846" t="s">
        <v>84</v>
      </c>
      <c r="M71" s="846"/>
      <c r="N71" s="832">
        <v>0</v>
      </c>
      <c r="O71" s="846" t="s">
        <v>207</v>
      </c>
      <c r="P71" s="846" t="s">
        <v>208</v>
      </c>
      <c r="Q71" s="846"/>
      <c r="R71" s="846" t="s">
        <v>137</v>
      </c>
      <c r="S71" s="846" t="s">
        <v>138</v>
      </c>
      <c r="T71" s="832">
        <v>27260.85</v>
      </c>
      <c r="U71" s="832">
        <v>34072.37</v>
      </c>
      <c r="V71" s="832">
        <v>18200.18</v>
      </c>
      <c r="W71" s="832">
        <v>19231.1</v>
      </c>
      <c r="X71" s="846"/>
      <c r="Y71" s="846" t="s">
        <v>116</v>
      </c>
      <c r="Z71" s="846"/>
      <c r="AA71" s="824"/>
      <c r="AB71" s="824"/>
      <c r="AC71" s="824"/>
    </row>
    <row r="72" s="823" customFormat="1" ht="28.45" hidden="1" customHeight="1" outlineLevel="3" spans="1:29">
      <c r="A72" s="873" t="s">
        <v>73</v>
      </c>
      <c r="B72" s="870" t="s">
        <v>75</v>
      </c>
      <c r="C72" s="870" t="s">
        <v>95</v>
      </c>
      <c r="D72" s="846" t="s">
        <v>206</v>
      </c>
      <c r="E72" s="846" t="s">
        <v>34</v>
      </c>
      <c r="F72" s="846" t="s">
        <v>140</v>
      </c>
      <c r="G72" s="846" t="s">
        <v>111</v>
      </c>
      <c r="H72" s="832">
        <v>29.34</v>
      </c>
      <c r="I72" s="846" t="s">
        <v>196</v>
      </c>
      <c r="J72" s="875">
        <v>120</v>
      </c>
      <c r="K72" s="846" t="s">
        <v>119</v>
      </c>
      <c r="L72" s="846" t="s">
        <v>84</v>
      </c>
      <c r="M72" s="846"/>
      <c r="N72" s="832">
        <v>0</v>
      </c>
      <c r="O72" s="846" t="s">
        <v>207</v>
      </c>
      <c r="P72" s="846" t="s">
        <v>208</v>
      </c>
      <c r="Q72" s="846"/>
      <c r="R72" s="846" t="s">
        <v>137</v>
      </c>
      <c r="S72" s="846" t="s">
        <v>138</v>
      </c>
      <c r="T72" s="832">
        <v>27260.85</v>
      </c>
      <c r="U72" s="832">
        <v>34072.37</v>
      </c>
      <c r="V72" s="832">
        <v>18200.18</v>
      </c>
      <c r="W72" s="832">
        <v>19231.1</v>
      </c>
      <c r="X72" s="846"/>
      <c r="Y72" s="846" t="s">
        <v>116</v>
      </c>
      <c r="Z72" s="846"/>
      <c r="AA72" s="824"/>
      <c r="AB72" s="824"/>
      <c r="AC72" s="824"/>
    </row>
    <row r="73" s="823" customFormat="1" ht="28.45" hidden="1" customHeight="1" outlineLevel="3" spans="1:29">
      <c r="A73" s="873" t="s">
        <v>73</v>
      </c>
      <c r="B73" s="870" t="s">
        <v>75</v>
      </c>
      <c r="C73" s="870" t="s">
        <v>95</v>
      </c>
      <c r="D73" s="846" t="s">
        <v>206</v>
      </c>
      <c r="E73" s="846" t="s">
        <v>34</v>
      </c>
      <c r="F73" s="846" t="s">
        <v>140</v>
      </c>
      <c r="G73" s="846" t="s">
        <v>111</v>
      </c>
      <c r="H73" s="832">
        <v>30.64</v>
      </c>
      <c r="I73" s="846" t="s">
        <v>100</v>
      </c>
      <c r="J73" s="875">
        <v>89</v>
      </c>
      <c r="K73" s="846" t="s">
        <v>83</v>
      </c>
      <c r="L73" s="846" t="s">
        <v>84</v>
      </c>
      <c r="M73" s="846"/>
      <c r="N73" s="832">
        <v>0</v>
      </c>
      <c r="O73" s="846" t="s">
        <v>207</v>
      </c>
      <c r="P73" s="846" t="s">
        <v>208</v>
      </c>
      <c r="Q73" s="846"/>
      <c r="R73" s="846" t="s">
        <v>137</v>
      </c>
      <c r="S73" s="846" t="s">
        <v>138</v>
      </c>
      <c r="T73" s="832">
        <v>27260.85</v>
      </c>
      <c r="U73" s="832">
        <v>34072.37</v>
      </c>
      <c r="V73" s="832">
        <v>18200.18</v>
      </c>
      <c r="W73" s="832">
        <v>19231.1</v>
      </c>
      <c r="X73" s="846"/>
      <c r="Y73" s="846" t="s">
        <v>116</v>
      </c>
      <c r="Z73" s="846"/>
      <c r="AA73" s="824"/>
      <c r="AB73" s="824"/>
      <c r="AC73" s="824"/>
    </row>
    <row r="74" s="823" customFormat="1" ht="28.45" hidden="1" customHeight="1" outlineLevel="3" spans="1:29">
      <c r="A74" s="873" t="s">
        <v>73</v>
      </c>
      <c r="B74" s="870" t="s">
        <v>75</v>
      </c>
      <c r="C74" s="870" t="s">
        <v>95</v>
      </c>
      <c r="D74" s="846" t="s">
        <v>209</v>
      </c>
      <c r="E74" s="846" t="s">
        <v>34</v>
      </c>
      <c r="F74" s="846" t="s">
        <v>210</v>
      </c>
      <c r="G74" s="846" t="s">
        <v>111</v>
      </c>
      <c r="H74" s="832">
        <v>9.33</v>
      </c>
      <c r="I74" s="846" t="s">
        <v>211</v>
      </c>
      <c r="J74" s="875">
        <v>664</v>
      </c>
      <c r="K74" s="846" t="s">
        <v>53</v>
      </c>
      <c r="L74" s="846" t="s">
        <v>84</v>
      </c>
      <c r="M74" s="846"/>
      <c r="N74" s="832">
        <v>0</v>
      </c>
      <c r="O74" s="846" t="s">
        <v>212</v>
      </c>
      <c r="P74" s="846" t="s">
        <v>212</v>
      </c>
      <c r="Q74" s="846"/>
      <c r="R74" s="846" t="s">
        <v>137</v>
      </c>
      <c r="S74" s="846" t="s">
        <v>138</v>
      </c>
      <c r="T74" s="832">
        <v>9.42</v>
      </c>
      <c r="U74" s="832">
        <v>9.42</v>
      </c>
      <c r="V74" s="832">
        <v>9.33</v>
      </c>
      <c r="W74" s="832">
        <v>9.33</v>
      </c>
      <c r="X74" s="846"/>
      <c r="Y74" s="846" t="s">
        <v>213</v>
      </c>
      <c r="Z74" s="846"/>
      <c r="AA74" s="824"/>
      <c r="AB74" s="824"/>
      <c r="AC74" s="824"/>
    </row>
    <row r="75" s="823" customFormat="1" ht="28.45" hidden="1" customHeight="1" outlineLevel="3" spans="1:29">
      <c r="A75" s="873" t="s">
        <v>73</v>
      </c>
      <c r="B75" s="870" t="s">
        <v>75</v>
      </c>
      <c r="C75" s="870" t="s">
        <v>95</v>
      </c>
      <c r="D75" s="846" t="s">
        <v>214</v>
      </c>
      <c r="E75" s="846" t="s">
        <v>34</v>
      </c>
      <c r="F75" s="846" t="s">
        <v>215</v>
      </c>
      <c r="G75" s="846" t="s">
        <v>111</v>
      </c>
      <c r="H75" s="832">
        <v>9.56</v>
      </c>
      <c r="I75" s="846" t="s">
        <v>216</v>
      </c>
      <c r="J75" s="875">
        <v>132</v>
      </c>
      <c r="K75" s="846" t="s">
        <v>119</v>
      </c>
      <c r="L75" s="846" t="s">
        <v>84</v>
      </c>
      <c r="M75" s="846"/>
      <c r="N75" s="832">
        <v>0</v>
      </c>
      <c r="O75" s="846" t="s">
        <v>217</v>
      </c>
      <c r="P75" s="846" t="s">
        <v>218</v>
      </c>
      <c r="Q75" s="846"/>
      <c r="R75" s="846" t="s">
        <v>219</v>
      </c>
      <c r="S75" s="846" t="s">
        <v>115</v>
      </c>
      <c r="T75" s="832">
        <v>27260.85</v>
      </c>
      <c r="U75" s="832">
        <v>34072.37</v>
      </c>
      <c r="V75" s="832">
        <v>18200.18</v>
      </c>
      <c r="W75" s="832">
        <v>19231.1</v>
      </c>
      <c r="X75" s="846"/>
      <c r="Y75" s="846" t="s">
        <v>116</v>
      </c>
      <c r="Z75" s="846"/>
      <c r="AA75" s="824"/>
      <c r="AB75" s="824"/>
      <c r="AC75" s="824"/>
    </row>
    <row r="76" s="823" customFormat="1" ht="28.45" hidden="1" customHeight="1" outlineLevel="3" spans="1:29">
      <c r="A76" s="873" t="s">
        <v>73</v>
      </c>
      <c r="B76" s="870" t="s">
        <v>75</v>
      </c>
      <c r="C76" s="870" t="s">
        <v>95</v>
      </c>
      <c r="D76" s="846" t="s">
        <v>220</v>
      </c>
      <c r="E76" s="846" t="s">
        <v>34</v>
      </c>
      <c r="F76" s="846" t="s">
        <v>215</v>
      </c>
      <c r="G76" s="846" t="s">
        <v>111</v>
      </c>
      <c r="H76" s="832">
        <v>21.76</v>
      </c>
      <c r="I76" s="846" t="s">
        <v>221</v>
      </c>
      <c r="J76" s="875">
        <v>141</v>
      </c>
      <c r="K76" s="846" t="s">
        <v>119</v>
      </c>
      <c r="L76" s="846" t="s">
        <v>84</v>
      </c>
      <c r="M76" s="846"/>
      <c r="N76" s="832">
        <v>0</v>
      </c>
      <c r="O76" s="846" t="s">
        <v>222</v>
      </c>
      <c r="P76" s="846" t="s">
        <v>222</v>
      </c>
      <c r="Q76" s="846"/>
      <c r="R76" s="846" t="s">
        <v>219</v>
      </c>
      <c r="S76" s="846" t="s">
        <v>115</v>
      </c>
      <c r="T76" s="832">
        <v>27260.85</v>
      </c>
      <c r="U76" s="832">
        <v>34072.37</v>
      </c>
      <c r="V76" s="832">
        <v>18200.18</v>
      </c>
      <c r="W76" s="832">
        <v>19231.1</v>
      </c>
      <c r="X76" s="846"/>
      <c r="Y76" s="846" t="s">
        <v>116</v>
      </c>
      <c r="Z76" s="846"/>
      <c r="AA76" s="824"/>
      <c r="AB76" s="824"/>
      <c r="AC76" s="824"/>
    </row>
    <row r="77" s="823" customFormat="1" ht="28.45" hidden="1" customHeight="1" outlineLevel="3" spans="1:29">
      <c r="A77" s="873" t="s">
        <v>73</v>
      </c>
      <c r="B77" s="870" t="s">
        <v>75</v>
      </c>
      <c r="C77" s="870" t="s">
        <v>95</v>
      </c>
      <c r="D77" s="846" t="s">
        <v>223</v>
      </c>
      <c r="E77" s="846" t="s">
        <v>34</v>
      </c>
      <c r="F77" s="846" t="s">
        <v>224</v>
      </c>
      <c r="G77" s="846" t="s">
        <v>111</v>
      </c>
      <c r="H77" s="832">
        <v>600.03</v>
      </c>
      <c r="I77" s="846" t="s">
        <v>225</v>
      </c>
      <c r="J77" s="875">
        <v>269</v>
      </c>
      <c r="K77" s="846" t="s">
        <v>53</v>
      </c>
      <c r="L77" s="846" t="s">
        <v>84</v>
      </c>
      <c r="M77" s="846"/>
      <c r="N77" s="832">
        <v>0</v>
      </c>
      <c r="O77" s="846" t="s">
        <v>226</v>
      </c>
      <c r="P77" s="846" t="s">
        <v>227</v>
      </c>
      <c r="Q77" s="846"/>
      <c r="R77" s="846" t="s">
        <v>219</v>
      </c>
      <c r="S77" s="846" t="s">
        <v>115</v>
      </c>
      <c r="T77" s="832">
        <v>0</v>
      </c>
      <c r="U77" s="832">
        <v>0</v>
      </c>
      <c r="V77" s="832">
        <v>18200.18</v>
      </c>
      <c r="W77" s="832">
        <v>19231.1</v>
      </c>
      <c r="X77" s="846"/>
      <c r="Y77" s="846" t="s">
        <v>116</v>
      </c>
      <c r="Z77" s="846"/>
      <c r="AA77" s="824"/>
      <c r="AB77" s="824"/>
      <c r="AC77" s="824"/>
    </row>
    <row r="78" s="823" customFormat="1" ht="28.45" hidden="1" customHeight="1" outlineLevel="3" spans="1:29">
      <c r="A78" s="873" t="s">
        <v>73</v>
      </c>
      <c r="B78" s="870" t="s">
        <v>75</v>
      </c>
      <c r="C78" s="870" t="s">
        <v>95</v>
      </c>
      <c r="D78" s="846" t="s">
        <v>228</v>
      </c>
      <c r="E78" s="846" t="s">
        <v>34</v>
      </c>
      <c r="F78" s="846" t="s">
        <v>229</v>
      </c>
      <c r="G78" s="846" t="s">
        <v>111</v>
      </c>
      <c r="H78" s="832">
        <v>369.76</v>
      </c>
      <c r="I78" s="846" t="s">
        <v>230</v>
      </c>
      <c r="J78" s="875">
        <v>300</v>
      </c>
      <c r="K78" s="846" t="s">
        <v>53</v>
      </c>
      <c r="L78" s="846" t="s">
        <v>84</v>
      </c>
      <c r="M78" s="846"/>
      <c r="N78" s="832">
        <v>0</v>
      </c>
      <c r="O78" s="846" t="s">
        <v>231</v>
      </c>
      <c r="P78" s="846" t="s">
        <v>232</v>
      </c>
      <c r="Q78" s="846"/>
      <c r="R78" s="846" t="s">
        <v>219</v>
      </c>
      <c r="S78" s="846" t="s">
        <v>115</v>
      </c>
      <c r="T78" s="832">
        <v>27260.85</v>
      </c>
      <c r="U78" s="832">
        <v>34072.37</v>
      </c>
      <c r="V78" s="832">
        <v>18200.18</v>
      </c>
      <c r="W78" s="832">
        <v>19231.1</v>
      </c>
      <c r="X78" s="846"/>
      <c r="Y78" s="846" t="s">
        <v>116</v>
      </c>
      <c r="Z78" s="846"/>
      <c r="AA78" s="824"/>
      <c r="AB78" s="824"/>
      <c r="AC78" s="824"/>
    </row>
    <row r="79" s="823" customFormat="1" ht="28.45" hidden="1" customHeight="1" outlineLevel="3" spans="1:29">
      <c r="A79" s="873" t="s">
        <v>73</v>
      </c>
      <c r="B79" s="870" t="s">
        <v>75</v>
      </c>
      <c r="C79" s="870" t="s">
        <v>95</v>
      </c>
      <c r="D79" s="846" t="s">
        <v>228</v>
      </c>
      <c r="E79" s="846" t="s">
        <v>34</v>
      </c>
      <c r="F79" s="846" t="s">
        <v>229</v>
      </c>
      <c r="G79" s="846" t="s">
        <v>111</v>
      </c>
      <c r="H79" s="832">
        <v>212.84</v>
      </c>
      <c r="I79" s="846" t="s">
        <v>233</v>
      </c>
      <c r="J79" s="875">
        <v>23</v>
      </c>
      <c r="K79" s="846" t="s">
        <v>38</v>
      </c>
      <c r="L79" s="846" t="s">
        <v>84</v>
      </c>
      <c r="M79" s="846"/>
      <c r="N79" s="832">
        <v>0</v>
      </c>
      <c r="O79" s="846" t="s">
        <v>231</v>
      </c>
      <c r="P79" s="846" t="s">
        <v>232</v>
      </c>
      <c r="Q79" s="846"/>
      <c r="R79" s="846" t="s">
        <v>219</v>
      </c>
      <c r="S79" s="846" t="s">
        <v>115</v>
      </c>
      <c r="T79" s="832">
        <v>27260.85</v>
      </c>
      <c r="U79" s="832">
        <v>34072.37</v>
      </c>
      <c r="V79" s="832">
        <v>18200.18</v>
      </c>
      <c r="W79" s="832">
        <v>19231.1</v>
      </c>
      <c r="X79" s="846"/>
      <c r="Y79" s="846" t="s">
        <v>116</v>
      </c>
      <c r="Z79" s="846"/>
      <c r="AA79" s="824"/>
      <c r="AB79" s="824"/>
      <c r="AC79" s="824"/>
    </row>
    <row r="80" s="823" customFormat="1" ht="28.45" hidden="1" customHeight="1" outlineLevel="3" spans="1:29">
      <c r="A80" s="873" t="s">
        <v>73</v>
      </c>
      <c r="B80" s="870" t="s">
        <v>75</v>
      </c>
      <c r="C80" s="870" t="s">
        <v>95</v>
      </c>
      <c r="D80" s="846" t="s">
        <v>234</v>
      </c>
      <c r="E80" s="846" t="s">
        <v>34</v>
      </c>
      <c r="F80" s="846" t="s">
        <v>235</v>
      </c>
      <c r="G80" s="846" t="s">
        <v>111</v>
      </c>
      <c r="H80" s="832">
        <v>49.75</v>
      </c>
      <c r="I80" s="846" t="s">
        <v>236</v>
      </c>
      <c r="J80" s="875">
        <v>24</v>
      </c>
      <c r="K80" s="846" t="s">
        <v>38</v>
      </c>
      <c r="L80" s="846" t="s">
        <v>84</v>
      </c>
      <c r="M80" s="846"/>
      <c r="N80" s="832">
        <v>0</v>
      </c>
      <c r="O80" s="846" t="s">
        <v>237</v>
      </c>
      <c r="P80" s="846" t="s">
        <v>238</v>
      </c>
      <c r="Q80" s="846"/>
      <c r="R80" s="846" t="s">
        <v>239</v>
      </c>
      <c r="S80" s="846" t="s">
        <v>240</v>
      </c>
      <c r="T80" s="832">
        <v>27260.85</v>
      </c>
      <c r="U80" s="832">
        <v>34072.37</v>
      </c>
      <c r="V80" s="832">
        <v>18200.18</v>
      </c>
      <c r="W80" s="832">
        <v>19231.1</v>
      </c>
      <c r="X80" s="846"/>
      <c r="Y80" s="846" t="s">
        <v>116</v>
      </c>
      <c r="Z80" s="846"/>
      <c r="AA80" s="824"/>
      <c r="AB80" s="824"/>
      <c r="AC80" s="824"/>
    </row>
    <row r="81" s="823" customFormat="1" ht="28.45" hidden="1" customHeight="1" outlineLevel="3" spans="1:29">
      <c r="A81" s="873" t="s">
        <v>73</v>
      </c>
      <c r="B81" s="870" t="s">
        <v>75</v>
      </c>
      <c r="C81" s="870" t="s">
        <v>95</v>
      </c>
      <c r="D81" s="846" t="s">
        <v>241</v>
      </c>
      <c r="E81" s="846" t="s">
        <v>34</v>
      </c>
      <c r="F81" s="846" t="s">
        <v>242</v>
      </c>
      <c r="G81" s="846" t="s">
        <v>111</v>
      </c>
      <c r="H81" s="832">
        <v>202.85</v>
      </c>
      <c r="I81" s="846" t="s">
        <v>243</v>
      </c>
      <c r="J81" s="875">
        <v>25</v>
      </c>
      <c r="K81" s="846" t="s">
        <v>38</v>
      </c>
      <c r="L81" s="846" t="s">
        <v>84</v>
      </c>
      <c r="M81" s="846"/>
      <c r="N81" s="832">
        <v>0</v>
      </c>
      <c r="O81" s="846" t="s">
        <v>244</v>
      </c>
      <c r="P81" s="846" t="s">
        <v>244</v>
      </c>
      <c r="Q81" s="846"/>
      <c r="R81" s="846" t="s">
        <v>219</v>
      </c>
      <c r="S81" s="846" t="s">
        <v>164</v>
      </c>
      <c r="T81" s="832">
        <v>27260.85</v>
      </c>
      <c r="U81" s="832">
        <v>34072.37</v>
      </c>
      <c r="V81" s="832">
        <v>18200.18</v>
      </c>
      <c r="W81" s="832">
        <v>19231.1</v>
      </c>
      <c r="X81" s="846"/>
      <c r="Y81" s="846" t="s">
        <v>116</v>
      </c>
      <c r="Z81" s="846"/>
      <c r="AA81" s="824"/>
      <c r="AB81" s="824"/>
      <c r="AC81" s="824"/>
    </row>
    <row r="82" s="823" customFormat="1" ht="28.45" hidden="1" customHeight="1" outlineLevel="3" spans="1:29">
      <c r="A82" s="873" t="s">
        <v>73</v>
      </c>
      <c r="B82" s="870" t="s">
        <v>75</v>
      </c>
      <c r="C82" s="870" t="s">
        <v>95</v>
      </c>
      <c r="D82" s="846" t="s">
        <v>245</v>
      </c>
      <c r="E82" s="846" t="s">
        <v>34</v>
      </c>
      <c r="F82" s="846" t="s">
        <v>246</v>
      </c>
      <c r="G82" s="846" t="s">
        <v>111</v>
      </c>
      <c r="H82" s="832">
        <v>231.07</v>
      </c>
      <c r="I82" s="846" t="s">
        <v>247</v>
      </c>
      <c r="J82" s="875">
        <v>355</v>
      </c>
      <c r="K82" s="846" t="s">
        <v>53</v>
      </c>
      <c r="L82" s="846" t="s">
        <v>84</v>
      </c>
      <c r="M82" s="846"/>
      <c r="N82" s="832">
        <v>0</v>
      </c>
      <c r="O82" s="846" t="s">
        <v>248</v>
      </c>
      <c r="P82" s="846" t="s">
        <v>248</v>
      </c>
      <c r="Q82" s="846"/>
      <c r="R82" s="846" t="s">
        <v>103</v>
      </c>
      <c r="S82" s="846" t="s">
        <v>249</v>
      </c>
      <c r="T82" s="832">
        <v>27260.85</v>
      </c>
      <c r="U82" s="832">
        <v>34072.37</v>
      </c>
      <c r="V82" s="832">
        <v>18200.18</v>
      </c>
      <c r="W82" s="832">
        <v>19231.1</v>
      </c>
      <c r="X82" s="846"/>
      <c r="Y82" s="846" t="s">
        <v>116</v>
      </c>
      <c r="Z82" s="846"/>
      <c r="AA82" s="824"/>
      <c r="AB82" s="824"/>
      <c r="AC82" s="824"/>
    </row>
    <row r="83" s="823" customFormat="1" ht="28.45" hidden="1" customHeight="1" outlineLevel="3" spans="1:29">
      <c r="A83" s="873" t="s">
        <v>73</v>
      </c>
      <c r="B83" s="870" t="s">
        <v>75</v>
      </c>
      <c r="C83" s="870" t="s">
        <v>95</v>
      </c>
      <c r="D83" s="846" t="s">
        <v>245</v>
      </c>
      <c r="E83" s="846" t="s">
        <v>34</v>
      </c>
      <c r="F83" s="846" t="s">
        <v>246</v>
      </c>
      <c r="G83" s="846" t="s">
        <v>111</v>
      </c>
      <c r="H83" s="832">
        <v>109.8</v>
      </c>
      <c r="I83" s="846" t="s">
        <v>250</v>
      </c>
      <c r="J83" s="875">
        <v>324</v>
      </c>
      <c r="K83" s="846" t="s">
        <v>53</v>
      </c>
      <c r="L83" s="846" t="s">
        <v>84</v>
      </c>
      <c r="M83" s="846"/>
      <c r="N83" s="832">
        <v>0</v>
      </c>
      <c r="O83" s="846" t="s">
        <v>248</v>
      </c>
      <c r="P83" s="846" t="s">
        <v>248</v>
      </c>
      <c r="Q83" s="846"/>
      <c r="R83" s="846" t="s">
        <v>103</v>
      </c>
      <c r="S83" s="846" t="s">
        <v>249</v>
      </c>
      <c r="T83" s="832">
        <v>27260.85</v>
      </c>
      <c r="U83" s="832">
        <v>34072.37</v>
      </c>
      <c r="V83" s="832">
        <v>18200.18</v>
      </c>
      <c r="W83" s="832">
        <v>19231.1</v>
      </c>
      <c r="X83" s="846"/>
      <c r="Y83" s="846" t="s">
        <v>116</v>
      </c>
      <c r="Z83" s="846"/>
      <c r="AA83" s="824"/>
      <c r="AB83" s="824"/>
      <c r="AC83" s="824"/>
    </row>
    <row r="84" s="823" customFormat="1" ht="28.45" hidden="1" customHeight="1" outlineLevel="3" spans="1:29">
      <c r="A84" s="873" t="s">
        <v>73</v>
      </c>
      <c r="B84" s="870" t="s">
        <v>75</v>
      </c>
      <c r="C84" s="870" t="s">
        <v>95</v>
      </c>
      <c r="D84" s="846" t="s">
        <v>245</v>
      </c>
      <c r="E84" s="846" t="s">
        <v>34</v>
      </c>
      <c r="F84" s="846" t="s">
        <v>246</v>
      </c>
      <c r="G84" s="846" t="s">
        <v>111</v>
      </c>
      <c r="H84" s="832">
        <v>6.96</v>
      </c>
      <c r="I84" s="846" t="s">
        <v>251</v>
      </c>
      <c r="J84" s="875">
        <v>294</v>
      </c>
      <c r="K84" s="846" t="s">
        <v>53</v>
      </c>
      <c r="L84" s="846" t="s">
        <v>84</v>
      </c>
      <c r="M84" s="846"/>
      <c r="N84" s="832">
        <v>0</v>
      </c>
      <c r="O84" s="846" t="s">
        <v>248</v>
      </c>
      <c r="P84" s="846" t="s">
        <v>248</v>
      </c>
      <c r="Q84" s="846"/>
      <c r="R84" s="846" t="s">
        <v>103</v>
      </c>
      <c r="S84" s="846" t="s">
        <v>249</v>
      </c>
      <c r="T84" s="832">
        <v>27260.85</v>
      </c>
      <c r="U84" s="832">
        <v>34072.37</v>
      </c>
      <c r="V84" s="832">
        <v>18200.18</v>
      </c>
      <c r="W84" s="832">
        <v>19231.1</v>
      </c>
      <c r="X84" s="846"/>
      <c r="Y84" s="846" t="s">
        <v>116</v>
      </c>
      <c r="Z84" s="846"/>
      <c r="AA84" s="824"/>
      <c r="AB84" s="824"/>
      <c r="AC84" s="824"/>
    </row>
    <row r="85" s="823" customFormat="1" ht="28.45" hidden="1" customHeight="1" outlineLevel="3" spans="1:29">
      <c r="A85" s="873" t="s">
        <v>73</v>
      </c>
      <c r="B85" s="870" t="s">
        <v>75</v>
      </c>
      <c r="C85" s="870" t="s">
        <v>95</v>
      </c>
      <c r="D85" s="846" t="s">
        <v>252</v>
      </c>
      <c r="E85" s="846" t="s">
        <v>34</v>
      </c>
      <c r="F85" s="846" t="s">
        <v>253</v>
      </c>
      <c r="G85" s="846" t="s">
        <v>111</v>
      </c>
      <c r="H85" s="832">
        <v>29.78</v>
      </c>
      <c r="I85" s="846" t="s">
        <v>254</v>
      </c>
      <c r="J85" s="875">
        <v>455</v>
      </c>
      <c r="K85" s="846" t="s">
        <v>53</v>
      </c>
      <c r="L85" s="846" t="s">
        <v>84</v>
      </c>
      <c r="M85" s="846"/>
      <c r="N85" s="832">
        <v>0</v>
      </c>
      <c r="O85" s="846" t="s">
        <v>255</v>
      </c>
      <c r="P85" s="846" t="s">
        <v>255</v>
      </c>
      <c r="Q85" s="846"/>
      <c r="R85" s="846" t="s">
        <v>219</v>
      </c>
      <c r="S85" s="846" t="s">
        <v>138</v>
      </c>
      <c r="T85" s="832">
        <v>106.62</v>
      </c>
      <c r="U85" s="832">
        <v>106.62</v>
      </c>
      <c r="V85" s="832">
        <v>106.62</v>
      </c>
      <c r="W85" s="832">
        <v>106.62</v>
      </c>
      <c r="X85" s="846"/>
      <c r="Y85" s="846" t="s">
        <v>256</v>
      </c>
      <c r="Z85" s="846"/>
      <c r="AA85" s="824"/>
      <c r="AB85" s="824"/>
      <c r="AC85" s="824"/>
    </row>
    <row r="86" s="823" customFormat="1" ht="28.45" hidden="1" customHeight="1" outlineLevel="3" spans="1:29">
      <c r="A86" s="873" t="s">
        <v>73</v>
      </c>
      <c r="B86" s="870" t="s">
        <v>75</v>
      </c>
      <c r="C86" s="870" t="s">
        <v>95</v>
      </c>
      <c r="D86" s="846" t="s">
        <v>252</v>
      </c>
      <c r="E86" s="846" t="s">
        <v>34</v>
      </c>
      <c r="F86" s="846" t="s">
        <v>253</v>
      </c>
      <c r="G86" s="846" t="s">
        <v>111</v>
      </c>
      <c r="H86" s="832">
        <v>76.64</v>
      </c>
      <c r="I86" s="846" t="s">
        <v>257</v>
      </c>
      <c r="J86" s="875">
        <v>335</v>
      </c>
      <c r="K86" s="846" t="s">
        <v>53</v>
      </c>
      <c r="L86" s="846" t="s">
        <v>84</v>
      </c>
      <c r="M86" s="846"/>
      <c r="N86" s="832">
        <v>0</v>
      </c>
      <c r="O86" s="846" t="s">
        <v>255</v>
      </c>
      <c r="P86" s="846" t="s">
        <v>255</v>
      </c>
      <c r="Q86" s="846"/>
      <c r="R86" s="846" t="s">
        <v>219</v>
      </c>
      <c r="S86" s="846" t="s">
        <v>138</v>
      </c>
      <c r="T86" s="832">
        <v>106.62</v>
      </c>
      <c r="U86" s="832">
        <v>106.62</v>
      </c>
      <c r="V86" s="832">
        <v>106.62</v>
      </c>
      <c r="W86" s="832">
        <v>106.62</v>
      </c>
      <c r="X86" s="846"/>
      <c r="Y86" s="846" t="s">
        <v>256</v>
      </c>
      <c r="Z86" s="846"/>
      <c r="AA86" s="824"/>
      <c r="AB86" s="824"/>
      <c r="AC86" s="824"/>
    </row>
    <row r="87" s="823" customFormat="1" ht="28.45" hidden="1" customHeight="1" outlineLevel="3" spans="1:29">
      <c r="A87" s="873" t="s">
        <v>73</v>
      </c>
      <c r="B87" s="870" t="s">
        <v>75</v>
      </c>
      <c r="C87" s="870" t="s">
        <v>95</v>
      </c>
      <c r="D87" s="846" t="s">
        <v>258</v>
      </c>
      <c r="E87" s="846" t="s">
        <v>34</v>
      </c>
      <c r="F87" s="846" t="s">
        <v>259</v>
      </c>
      <c r="G87" s="846" t="s">
        <v>111</v>
      </c>
      <c r="H87" s="832">
        <v>11.76</v>
      </c>
      <c r="I87" s="846" t="s">
        <v>260</v>
      </c>
      <c r="J87" s="875">
        <v>469</v>
      </c>
      <c r="K87" s="846" t="s">
        <v>53</v>
      </c>
      <c r="L87" s="846" t="s">
        <v>84</v>
      </c>
      <c r="M87" s="846"/>
      <c r="N87" s="832">
        <v>0</v>
      </c>
      <c r="O87" s="846" t="s">
        <v>261</v>
      </c>
      <c r="P87" s="846" t="s">
        <v>261</v>
      </c>
      <c r="Q87" s="846"/>
      <c r="R87" s="846" t="s">
        <v>262</v>
      </c>
      <c r="S87" s="846" t="s">
        <v>263</v>
      </c>
      <c r="T87" s="832"/>
      <c r="U87" s="832"/>
      <c r="V87" s="832"/>
      <c r="W87" s="832"/>
      <c r="X87" s="846"/>
      <c r="Y87" s="846" t="s">
        <v>264</v>
      </c>
      <c r="Z87" s="846"/>
      <c r="AA87" s="824"/>
      <c r="AB87" s="824"/>
      <c r="AC87" s="824"/>
    </row>
    <row r="88" s="823" customFormat="1" ht="28.45" hidden="1" customHeight="1" outlineLevel="3" spans="1:29">
      <c r="A88" s="873" t="s">
        <v>73</v>
      </c>
      <c r="B88" s="870" t="s">
        <v>75</v>
      </c>
      <c r="C88" s="870" t="s">
        <v>95</v>
      </c>
      <c r="D88" s="846" t="s">
        <v>265</v>
      </c>
      <c r="E88" s="846" t="s">
        <v>34</v>
      </c>
      <c r="F88" s="846" t="s">
        <v>266</v>
      </c>
      <c r="G88" s="846" t="s">
        <v>111</v>
      </c>
      <c r="H88" s="832">
        <v>160.85</v>
      </c>
      <c r="I88" s="846" t="s">
        <v>196</v>
      </c>
      <c r="J88" s="875">
        <v>120</v>
      </c>
      <c r="K88" s="846" t="s">
        <v>119</v>
      </c>
      <c r="L88" s="846" t="s">
        <v>84</v>
      </c>
      <c r="M88" s="846"/>
      <c r="N88" s="832">
        <v>0</v>
      </c>
      <c r="O88" s="846" t="s">
        <v>267</v>
      </c>
      <c r="P88" s="846" t="s">
        <v>268</v>
      </c>
      <c r="Q88" s="846"/>
      <c r="R88" s="846" t="s">
        <v>103</v>
      </c>
      <c r="S88" s="846" t="s">
        <v>249</v>
      </c>
      <c r="T88" s="832">
        <v>415.34</v>
      </c>
      <c r="U88" s="832">
        <v>415.34</v>
      </c>
      <c r="V88" s="832">
        <v>160.85</v>
      </c>
      <c r="W88" s="832">
        <v>160.85</v>
      </c>
      <c r="X88" s="846"/>
      <c r="Y88" s="846" t="s">
        <v>269</v>
      </c>
      <c r="Z88" s="846"/>
      <c r="AA88" s="824"/>
      <c r="AB88" s="824"/>
      <c r="AC88" s="824"/>
    </row>
    <row r="89" s="823" customFormat="1" ht="28.45" hidden="1" customHeight="1" outlineLevel="3" spans="1:29">
      <c r="A89" s="873" t="s">
        <v>73</v>
      </c>
      <c r="B89" s="870" t="s">
        <v>75</v>
      </c>
      <c r="C89" s="870" t="s">
        <v>95</v>
      </c>
      <c r="D89" s="846" t="s">
        <v>270</v>
      </c>
      <c r="E89" s="846" t="s">
        <v>34</v>
      </c>
      <c r="F89" s="846" t="s">
        <v>271</v>
      </c>
      <c r="G89" s="846" t="s">
        <v>111</v>
      </c>
      <c r="H89" s="832">
        <v>101.55</v>
      </c>
      <c r="I89" s="846" t="s">
        <v>272</v>
      </c>
      <c r="J89" s="875">
        <v>232</v>
      </c>
      <c r="K89" s="846" t="s">
        <v>53</v>
      </c>
      <c r="L89" s="846" t="s">
        <v>84</v>
      </c>
      <c r="M89" s="846"/>
      <c r="N89" s="832">
        <v>30</v>
      </c>
      <c r="O89" s="846" t="s">
        <v>273</v>
      </c>
      <c r="P89" s="846" t="s">
        <v>274</v>
      </c>
      <c r="Q89" s="846"/>
      <c r="R89" s="846" t="s">
        <v>137</v>
      </c>
      <c r="S89" s="846" t="s">
        <v>138</v>
      </c>
      <c r="T89" s="832">
        <v>305.67</v>
      </c>
      <c r="U89" s="832">
        <v>305.67</v>
      </c>
      <c r="V89" s="832">
        <v>305.67</v>
      </c>
      <c r="W89" s="832">
        <v>305.67</v>
      </c>
      <c r="X89" s="846"/>
      <c r="Y89" s="846"/>
      <c r="Z89" s="846"/>
      <c r="AA89" s="824"/>
      <c r="AB89" s="824"/>
      <c r="AC89" s="824"/>
    </row>
    <row r="90" s="823" customFormat="1" ht="28.45" hidden="1" customHeight="1" outlineLevel="3" spans="1:29">
      <c r="A90" s="873" t="s">
        <v>73</v>
      </c>
      <c r="B90" s="870" t="s">
        <v>75</v>
      </c>
      <c r="C90" s="870" t="s">
        <v>95</v>
      </c>
      <c r="D90" s="846" t="s">
        <v>270</v>
      </c>
      <c r="E90" s="846" t="s">
        <v>34</v>
      </c>
      <c r="F90" s="846" t="s">
        <v>271</v>
      </c>
      <c r="G90" s="846" t="s">
        <v>111</v>
      </c>
      <c r="H90" s="832">
        <v>178.16</v>
      </c>
      <c r="I90" s="846" t="s">
        <v>275</v>
      </c>
      <c r="J90" s="875">
        <v>202</v>
      </c>
      <c r="K90" s="846" t="s">
        <v>53</v>
      </c>
      <c r="L90" s="846" t="s">
        <v>84</v>
      </c>
      <c r="M90" s="846"/>
      <c r="N90" s="832">
        <v>0</v>
      </c>
      <c r="O90" s="846" t="s">
        <v>273</v>
      </c>
      <c r="P90" s="846" t="s">
        <v>274</v>
      </c>
      <c r="Q90" s="846"/>
      <c r="R90" s="846" t="s">
        <v>137</v>
      </c>
      <c r="S90" s="846" t="s">
        <v>138</v>
      </c>
      <c r="T90" s="832">
        <v>305.67</v>
      </c>
      <c r="U90" s="832">
        <v>305.67</v>
      </c>
      <c r="V90" s="832">
        <v>305.67</v>
      </c>
      <c r="W90" s="832">
        <v>305.67</v>
      </c>
      <c r="X90" s="846"/>
      <c r="Y90" s="846"/>
      <c r="Z90" s="846"/>
      <c r="AA90" s="824"/>
      <c r="AB90" s="824"/>
      <c r="AC90" s="824"/>
    </row>
    <row r="91" s="823" customFormat="1" ht="28.45" hidden="1" customHeight="1" outlineLevel="3" spans="1:29">
      <c r="A91" s="873" t="s">
        <v>73</v>
      </c>
      <c r="B91" s="870" t="s">
        <v>75</v>
      </c>
      <c r="C91" s="870" t="s">
        <v>95</v>
      </c>
      <c r="D91" s="846" t="s">
        <v>270</v>
      </c>
      <c r="E91" s="846" t="s">
        <v>34</v>
      </c>
      <c r="F91" s="846" t="s">
        <v>271</v>
      </c>
      <c r="G91" s="846" t="s">
        <v>111</v>
      </c>
      <c r="H91" s="832">
        <v>14.58</v>
      </c>
      <c r="I91" s="846" t="s">
        <v>276</v>
      </c>
      <c r="J91" s="875">
        <v>171</v>
      </c>
      <c r="K91" s="846" t="s">
        <v>119</v>
      </c>
      <c r="L91" s="846" t="s">
        <v>84</v>
      </c>
      <c r="M91" s="846"/>
      <c r="N91" s="832">
        <v>0</v>
      </c>
      <c r="O91" s="846" t="s">
        <v>273</v>
      </c>
      <c r="P91" s="846" t="s">
        <v>274</v>
      </c>
      <c r="Q91" s="846"/>
      <c r="R91" s="846" t="s">
        <v>137</v>
      </c>
      <c r="S91" s="846" t="s">
        <v>138</v>
      </c>
      <c r="T91" s="832">
        <v>305.67</v>
      </c>
      <c r="U91" s="832">
        <v>305.67</v>
      </c>
      <c r="V91" s="832">
        <v>305.67</v>
      </c>
      <c r="W91" s="832">
        <v>305.67</v>
      </c>
      <c r="X91" s="846"/>
      <c r="Y91" s="846"/>
      <c r="Z91" s="846"/>
      <c r="AA91" s="824"/>
      <c r="AB91" s="824"/>
      <c r="AC91" s="824"/>
    </row>
    <row r="92" s="823" customFormat="1" ht="28.45" hidden="1" customHeight="1" outlineLevel="3" spans="1:29">
      <c r="A92" s="873" t="s">
        <v>73</v>
      </c>
      <c r="B92" s="870" t="s">
        <v>75</v>
      </c>
      <c r="C92" s="870" t="s">
        <v>95</v>
      </c>
      <c r="D92" s="846" t="s">
        <v>277</v>
      </c>
      <c r="E92" s="846" t="s">
        <v>34</v>
      </c>
      <c r="F92" s="846" t="s">
        <v>278</v>
      </c>
      <c r="G92" s="846" t="s">
        <v>111</v>
      </c>
      <c r="H92" s="832">
        <v>7.52</v>
      </c>
      <c r="I92" s="846" t="s">
        <v>279</v>
      </c>
      <c r="J92" s="875">
        <v>154</v>
      </c>
      <c r="K92" s="846" t="s">
        <v>119</v>
      </c>
      <c r="L92" s="846" t="s">
        <v>84</v>
      </c>
      <c r="M92" s="846"/>
      <c r="N92" s="832">
        <v>0</v>
      </c>
      <c r="O92" s="846" t="s">
        <v>280</v>
      </c>
      <c r="P92" s="846" t="s">
        <v>281</v>
      </c>
      <c r="Q92" s="846"/>
      <c r="R92" s="846" t="s">
        <v>262</v>
      </c>
      <c r="S92" s="846" t="s">
        <v>138</v>
      </c>
      <c r="T92" s="832">
        <v>49.01</v>
      </c>
      <c r="U92" s="832">
        <v>49.01</v>
      </c>
      <c r="V92" s="832">
        <v>49.01</v>
      </c>
      <c r="W92" s="832">
        <v>49.01</v>
      </c>
      <c r="X92" s="846"/>
      <c r="Y92" s="846"/>
      <c r="Z92" s="846"/>
      <c r="AA92" s="824"/>
      <c r="AB92" s="824"/>
      <c r="AC92" s="824"/>
    </row>
    <row r="93" s="823" customFormat="1" ht="28.45" hidden="1" customHeight="1" outlineLevel="3" spans="1:29">
      <c r="A93" s="873" t="s">
        <v>73</v>
      </c>
      <c r="B93" s="870" t="s">
        <v>75</v>
      </c>
      <c r="C93" s="870" t="s">
        <v>95</v>
      </c>
      <c r="D93" s="846" t="s">
        <v>277</v>
      </c>
      <c r="E93" s="846" t="s">
        <v>34</v>
      </c>
      <c r="F93" s="846" t="s">
        <v>278</v>
      </c>
      <c r="G93" s="846" t="s">
        <v>111</v>
      </c>
      <c r="H93" s="832">
        <v>13.63</v>
      </c>
      <c r="I93" s="846" t="s">
        <v>173</v>
      </c>
      <c r="J93" s="875">
        <v>128</v>
      </c>
      <c r="K93" s="846" t="s">
        <v>119</v>
      </c>
      <c r="L93" s="846" t="s">
        <v>84</v>
      </c>
      <c r="M93" s="846"/>
      <c r="N93" s="832">
        <v>0</v>
      </c>
      <c r="O93" s="846" t="s">
        <v>280</v>
      </c>
      <c r="P93" s="846" t="s">
        <v>281</v>
      </c>
      <c r="Q93" s="846"/>
      <c r="R93" s="846" t="s">
        <v>262</v>
      </c>
      <c r="S93" s="846" t="s">
        <v>138</v>
      </c>
      <c r="T93" s="832">
        <v>49.01</v>
      </c>
      <c r="U93" s="832">
        <v>49.01</v>
      </c>
      <c r="V93" s="832">
        <v>49.01</v>
      </c>
      <c r="W93" s="832">
        <v>49.01</v>
      </c>
      <c r="X93" s="846"/>
      <c r="Y93" s="846"/>
      <c r="Z93" s="846"/>
      <c r="AA93" s="824"/>
      <c r="AB93" s="824"/>
      <c r="AC93" s="824"/>
    </row>
    <row r="94" s="823" customFormat="1" ht="28.45" hidden="1" customHeight="1" outlineLevel="3" spans="1:29">
      <c r="A94" s="873" t="s">
        <v>73</v>
      </c>
      <c r="B94" s="870" t="s">
        <v>75</v>
      </c>
      <c r="C94" s="870" t="s">
        <v>95</v>
      </c>
      <c r="D94" s="846" t="s">
        <v>277</v>
      </c>
      <c r="E94" s="846" t="s">
        <v>34</v>
      </c>
      <c r="F94" s="846" t="s">
        <v>278</v>
      </c>
      <c r="G94" s="846" t="s">
        <v>111</v>
      </c>
      <c r="H94" s="832">
        <v>13.64</v>
      </c>
      <c r="I94" s="846" t="s">
        <v>196</v>
      </c>
      <c r="J94" s="875">
        <v>120</v>
      </c>
      <c r="K94" s="846" t="s">
        <v>119</v>
      </c>
      <c r="L94" s="846" t="s">
        <v>84</v>
      </c>
      <c r="M94" s="846"/>
      <c r="N94" s="832">
        <v>0</v>
      </c>
      <c r="O94" s="846" t="s">
        <v>280</v>
      </c>
      <c r="P94" s="846" t="s">
        <v>281</v>
      </c>
      <c r="Q94" s="846"/>
      <c r="R94" s="846" t="s">
        <v>262</v>
      </c>
      <c r="S94" s="846" t="s">
        <v>138</v>
      </c>
      <c r="T94" s="832">
        <v>49.01</v>
      </c>
      <c r="U94" s="832">
        <v>49.01</v>
      </c>
      <c r="V94" s="832">
        <v>49.01</v>
      </c>
      <c r="W94" s="832">
        <v>49.01</v>
      </c>
      <c r="X94" s="846"/>
      <c r="Y94" s="846"/>
      <c r="Z94" s="846"/>
      <c r="AA94" s="824"/>
      <c r="AB94" s="824"/>
      <c r="AC94" s="824"/>
    </row>
    <row r="95" s="823" customFormat="1" ht="28.45" hidden="1" customHeight="1" outlineLevel="3" spans="1:29">
      <c r="A95" s="873" t="s">
        <v>73</v>
      </c>
      <c r="B95" s="870" t="s">
        <v>75</v>
      </c>
      <c r="C95" s="870" t="s">
        <v>95</v>
      </c>
      <c r="D95" s="846" t="s">
        <v>277</v>
      </c>
      <c r="E95" s="846" t="s">
        <v>34</v>
      </c>
      <c r="F95" s="846" t="s">
        <v>278</v>
      </c>
      <c r="G95" s="846" t="s">
        <v>111</v>
      </c>
      <c r="H95" s="832">
        <v>14.2</v>
      </c>
      <c r="I95" s="846" t="s">
        <v>282</v>
      </c>
      <c r="J95" s="875">
        <v>117</v>
      </c>
      <c r="K95" s="846" t="s">
        <v>119</v>
      </c>
      <c r="L95" s="846" t="s">
        <v>84</v>
      </c>
      <c r="M95" s="846"/>
      <c r="N95" s="832">
        <v>0</v>
      </c>
      <c r="O95" s="846" t="s">
        <v>280</v>
      </c>
      <c r="P95" s="846" t="s">
        <v>281</v>
      </c>
      <c r="Q95" s="846"/>
      <c r="R95" s="846" t="s">
        <v>262</v>
      </c>
      <c r="S95" s="846" t="s">
        <v>138</v>
      </c>
      <c r="T95" s="832">
        <v>49.01</v>
      </c>
      <c r="U95" s="832">
        <v>49.01</v>
      </c>
      <c r="V95" s="832">
        <v>49.01</v>
      </c>
      <c r="W95" s="832">
        <v>49.01</v>
      </c>
      <c r="X95" s="846"/>
      <c r="Y95" s="846"/>
      <c r="Z95" s="846"/>
      <c r="AA95" s="824"/>
      <c r="AB95" s="824"/>
      <c r="AC95" s="824"/>
    </row>
    <row r="96" s="823" customFormat="1" ht="28.45" hidden="1" customHeight="1" outlineLevel="3" spans="1:29">
      <c r="A96" s="873" t="s">
        <v>73</v>
      </c>
      <c r="B96" s="870" t="s">
        <v>75</v>
      </c>
      <c r="C96" s="870" t="s">
        <v>95</v>
      </c>
      <c r="D96" s="846" t="s">
        <v>283</v>
      </c>
      <c r="E96" s="846" t="s">
        <v>34</v>
      </c>
      <c r="F96" s="846" t="s">
        <v>284</v>
      </c>
      <c r="G96" s="846" t="s">
        <v>111</v>
      </c>
      <c r="H96" s="832">
        <v>40</v>
      </c>
      <c r="I96" s="846" t="s">
        <v>285</v>
      </c>
      <c r="J96" s="875">
        <v>399</v>
      </c>
      <c r="K96" s="846" t="s">
        <v>53</v>
      </c>
      <c r="L96" s="846" t="s">
        <v>84</v>
      </c>
      <c r="M96" s="846"/>
      <c r="N96" s="832">
        <v>0</v>
      </c>
      <c r="O96" s="846" t="s">
        <v>286</v>
      </c>
      <c r="P96" s="846" t="s">
        <v>286</v>
      </c>
      <c r="Q96" s="846"/>
      <c r="R96" s="846" t="s">
        <v>262</v>
      </c>
      <c r="S96" s="846" t="s">
        <v>138</v>
      </c>
      <c r="T96" s="832"/>
      <c r="U96" s="832"/>
      <c r="V96" s="832"/>
      <c r="W96" s="832"/>
      <c r="X96" s="846"/>
      <c r="Y96" s="846"/>
      <c r="Z96" s="846"/>
      <c r="AA96" s="824"/>
      <c r="AB96" s="824"/>
      <c r="AC96" s="824"/>
    </row>
    <row r="97" s="823" customFormat="1" ht="28.45" hidden="1" customHeight="1" outlineLevel="3" spans="1:29">
      <c r="A97" s="873" t="s">
        <v>73</v>
      </c>
      <c r="B97" s="870" t="s">
        <v>75</v>
      </c>
      <c r="C97" s="870" t="s">
        <v>95</v>
      </c>
      <c r="D97" s="846" t="s">
        <v>287</v>
      </c>
      <c r="E97" s="846" t="s">
        <v>34</v>
      </c>
      <c r="F97" s="846" t="s">
        <v>288</v>
      </c>
      <c r="G97" s="846" t="s">
        <v>111</v>
      </c>
      <c r="H97" s="832">
        <v>114.81</v>
      </c>
      <c r="I97" s="846" t="s">
        <v>289</v>
      </c>
      <c r="J97" s="875">
        <v>116</v>
      </c>
      <c r="K97" s="846" t="s">
        <v>119</v>
      </c>
      <c r="L97" s="846" t="s">
        <v>84</v>
      </c>
      <c r="M97" s="846"/>
      <c r="N97" s="832">
        <v>0</v>
      </c>
      <c r="O97" s="846" t="s">
        <v>290</v>
      </c>
      <c r="P97" s="846" t="s">
        <v>291</v>
      </c>
      <c r="Q97" s="846"/>
      <c r="R97" s="846" t="s">
        <v>137</v>
      </c>
      <c r="S97" s="846" t="s">
        <v>138</v>
      </c>
      <c r="T97" s="832">
        <v>213.58</v>
      </c>
      <c r="U97" s="832">
        <v>213.58</v>
      </c>
      <c r="V97" s="832">
        <v>213.58</v>
      </c>
      <c r="W97" s="832">
        <v>213.58</v>
      </c>
      <c r="X97" s="846"/>
      <c r="Y97" s="846"/>
      <c r="Z97" s="846"/>
      <c r="AA97" s="824"/>
      <c r="AB97" s="824"/>
      <c r="AC97" s="824"/>
    </row>
    <row r="98" s="823" customFormat="1" ht="28.45" hidden="1" customHeight="1" outlineLevel="3" spans="1:29">
      <c r="A98" s="873" t="s">
        <v>73</v>
      </c>
      <c r="B98" s="870" t="s">
        <v>75</v>
      </c>
      <c r="C98" s="870" t="s">
        <v>95</v>
      </c>
      <c r="D98" s="846" t="s">
        <v>287</v>
      </c>
      <c r="E98" s="846" t="s">
        <v>34</v>
      </c>
      <c r="F98" s="846" t="s">
        <v>288</v>
      </c>
      <c r="G98" s="846" t="s">
        <v>111</v>
      </c>
      <c r="H98" s="832">
        <v>47.28</v>
      </c>
      <c r="I98" s="846" t="s">
        <v>100</v>
      </c>
      <c r="J98" s="875">
        <v>89</v>
      </c>
      <c r="K98" s="846" t="s">
        <v>83</v>
      </c>
      <c r="L98" s="846" t="s">
        <v>84</v>
      </c>
      <c r="M98" s="846"/>
      <c r="N98" s="832">
        <v>0</v>
      </c>
      <c r="O98" s="846" t="s">
        <v>290</v>
      </c>
      <c r="P98" s="846" t="s">
        <v>291</v>
      </c>
      <c r="Q98" s="846"/>
      <c r="R98" s="846" t="s">
        <v>137</v>
      </c>
      <c r="S98" s="846" t="s">
        <v>138</v>
      </c>
      <c r="T98" s="832">
        <v>213.58</v>
      </c>
      <c r="U98" s="832">
        <v>213.58</v>
      </c>
      <c r="V98" s="832">
        <v>213.58</v>
      </c>
      <c r="W98" s="832">
        <v>213.58</v>
      </c>
      <c r="X98" s="846"/>
      <c r="Y98" s="846"/>
      <c r="Z98" s="846"/>
      <c r="AA98" s="824"/>
      <c r="AB98" s="824"/>
      <c r="AC98" s="824"/>
    </row>
    <row r="99" s="823" customFormat="1" ht="28.45" hidden="1" customHeight="1" outlineLevel="3" spans="1:29">
      <c r="A99" s="873" t="s">
        <v>73</v>
      </c>
      <c r="B99" s="870" t="s">
        <v>75</v>
      </c>
      <c r="C99" s="870" t="s">
        <v>95</v>
      </c>
      <c r="D99" s="846" t="s">
        <v>287</v>
      </c>
      <c r="E99" s="846" t="s">
        <v>34</v>
      </c>
      <c r="F99" s="846" t="s">
        <v>288</v>
      </c>
      <c r="G99" s="846" t="s">
        <v>111</v>
      </c>
      <c r="H99" s="832">
        <v>27.06</v>
      </c>
      <c r="I99" s="846" t="s">
        <v>292</v>
      </c>
      <c r="J99" s="875">
        <v>76</v>
      </c>
      <c r="K99" s="846" t="s">
        <v>83</v>
      </c>
      <c r="L99" s="846" t="s">
        <v>84</v>
      </c>
      <c r="M99" s="846"/>
      <c r="N99" s="832">
        <v>0</v>
      </c>
      <c r="O99" s="846" t="s">
        <v>290</v>
      </c>
      <c r="P99" s="846" t="s">
        <v>291</v>
      </c>
      <c r="Q99" s="846"/>
      <c r="R99" s="846" t="s">
        <v>137</v>
      </c>
      <c r="S99" s="846" t="s">
        <v>138</v>
      </c>
      <c r="T99" s="832">
        <v>213.58</v>
      </c>
      <c r="U99" s="832">
        <v>213.58</v>
      </c>
      <c r="V99" s="832">
        <v>213.58</v>
      </c>
      <c r="W99" s="832">
        <v>213.58</v>
      </c>
      <c r="X99" s="846"/>
      <c r="Y99" s="846"/>
      <c r="Z99" s="846"/>
      <c r="AA99" s="824"/>
      <c r="AB99" s="824"/>
      <c r="AC99" s="824"/>
    </row>
    <row r="100" s="823" customFormat="1" ht="28.45" hidden="1" customHeight="1" outlineLevel="3" spans="1:29">
      <c r="A100" s="873" t="s">
        <v>73</v>
      </c>
      <c r="B100" s="870" t="s">
        <v>75</v>
      </c>
      <c r="C100" s="870" t="s">
        <v>95</v>
      </c>
      <c r="D100" s="846" t="s">
        <v>287</v>
      </c>
      <c r="E100" s="846" t="s">
        <v>34</v>
      </c>
      <c r="F100" s="846" t="s">
        <v>288</v>
      </c>
      <c r="G100" s="846" t="s">
        <v>111</v>
      </c>
      <c r="H100" s="832">
        <v>12.06</v>
      </c>
      <c r="I100" s="846" t="s">
        <v>293</v>
      </c>
      <c r="J100" s="875">
        <v>59</v>
      </c>
      <c r="K100" s="846" t="s">
        <v>83</v>
      </c>
      <c r="L100" s="846" t="s">
        <v>84</v>
      </c>
      <c r="M100" s="846"/>
      <c r="N100" s="832">
        <v>0</v>
      </c>
      <c r="O100" s="846" t="s">
        <v>290</v>
      </c>
      <c r="P100" s="846" t="s">
        <v>291</v>
      </c>
      <c r="Q100" s="846"/>
      <c r="R100" s="846" t="s">
        <v>137</v>
      </c>
      <c r="S100" s="846" t="s">
        <v>138</v>
      </c>
      <c r="T100" s="832">
        <v>213.58</v>
      </c>
      <c r="U100" s="832">
        <v>213.58</v>
      </c>
      <c r="V100" s="832">
        <v>213.58</v>
      </c>
      <c r="W100" s="832">
        <v>213.58</v>
      </c>
      <c r="X100" s="846"/>
      <c r="Y100" s="846"/>
      <c r="Z100" s="846"/>
      <c r="AA100" s="824"/>
      <c r="AB100" s="824"/>
      <c r="AC100" s="824"/>
    </row>
    <row r="101" s="823" customFormat="1" ht="28.45" hidden="1" customHeight="1" outlineLevel="3" spans="1:29">
      <c r="A101" s="873" t="s">
        <v>73</v>
      </c>
      <c r="B101" s="870" t="s">
        <v>75</v>
      </c>
      <c r="C101" s="870" t="s">
        <v>95</v>
      </c>
      <c r="D101" s="846" t="s">
        <v>287</v>
      </c>
      <c r="E101" s="846" t="s">
        <v>34</v>
      </c>
      <c r="F101" s="846" t="s">
        <v>288</v>
      </c>
      <c r="G101" s="846" t="s">
        <v>111</v>
      </c>
      <c r="H101" s="832">
        <v>12.54</v>
      </c>
      <c r="I101" s="846" t="s">
        <v>294</v>
      </c>
      <c r="J101" s="875">
        <v>50</v>
      </c>
      <c r="K101" s="846" t="s">
        <v>83</v>
      </c>
      <c r="L101" s="846" t="s">
        <v>84</v>
      </c>
      <c r="M101" s="846"/>
      <c r="N101" s="832">
        <v>0</v>
      </c>
      <c r="O101" s="846" t="s">
        <v>290</v>
      </c>
      <c r="P101" s="846" t="s">
        <v>291</v>
      </c>
      <c r="Q101" s="846"/>
      <c r="R101" s="846" t="s">
        <v>137</v>
      </c>
      <c r="S101" s="846" t="s">
        <v>138</v>
      </c>
      <c r="T101" s="832">
        <v>213.58</v>
      </c>
      <c r="U101" s="832">
        <v>213.58</v>
      </c>
      <c r="V101" s="832">
        <v>213.58</v>
      </c>
      <c r="W101" s="832">
        <v>213.58</v>
      </c>
      <c r="X101" s="846"/>
      <c r="Y101" s="846"/>
      <c r="Z101" s="846"/>
      <c r="AA101" s="824"/>
      <c r="AB101" s="824"/>
      <c r="AC101" s="824"/>
    </row>
    <row r="102" s="823" customFormat="1" ht="28.45" hidden="1" customHeight="1" outlineLevel="3" spans="1:29">
      <c r="A102" s="873" t="s">
        <v>73</v>
      </c>
      <c r="B102" s="870" t="s">
        <v>75</v>
      </c>
      <c r="C102" s="870" t="s">
        <v>95</v>
      </c>
      <c r="D102" s="846" t="s">
        <v>287</v>
      </c>
      <c r="E102" s="846" t="s">
        <v>34</v>
      </c>
      <c r="F102" s="846" t="s">
        <v>288</v>
      </c>
      <c r="G102" s="846" t="s">
        <v>111</v>
      </c>
      <c r="H102" s="832">
        <v>15.75</v>
      </c>
      <c r="I102" s="846" t="s">
        <v>295</v>
      </c>
      <c r="J102" s="875">
        <v>37</v>
      </c>
      <c r="K102" s="846" t="s">
        <v>83</v>
      </c>
      <c r="L102" s="846" t="s">
        <v>84</v>
      </c>
      <c r="M102" s="846"/>
      <c r="N102" s="832">
        <v>0</v>
      </c>
      <c r="O102" s="846" t="s">
        <v>290</v>
      </c>
      <c r="P102" s="846" t="s">
        <v>291</v>
      </c>
      <c r="Q102" s="846"/>
      <c r="R102" s="846" t="s">
        <v>137</v>
      </c>
      <c r="S102" s="846" t="s">
        <v>138</v>
      </c>
      <c r="T102" s="832">
        <v>213.58</v>
      </c>
      <c r="U102" s="832">
        <v>213.58</v>
      </c>
      <c r="V102" s="832">
        <v>213.58</v>
      </c>
      <c r="W102" s="832">
        <v>213.58</v>
      </c>
      <c r="X102" s="846"/>
      <c r="Y102" s="846"/>
      <c r="Z102" s="846"/>
      <c r="AA102" s="824"/>
      <c r="AB102" s="824"/>
      <c r="AC102" s="824"/>
    </row>
    <row r="103" s="823" customFormat="1" ht="28.45" hidden="1" customHeight="1" outlineLevel="2" collapsed="1" spans="1:29">
      <c r="A103" s="870" t="s">
        <v>73</v>
      </c>
      <c r="B103" s="870" t="s">
        <v>75</v>
      </c>
      <c r="C103" s="870" t="s">
        <v>296</v>
      </c>
      <c r="D103" s="872"/>
      <c r="E103" s="824"/>
      <c r="F103" s="824"/>
      <c r="G103" s="824"/>
      <c r="H103" s="871">
        <v>198.76</v>
      </c>
      <c r="I103" s="874" t="s">
        <v>71</v>
      </c>
      <c r="J103" s="835"/>
      <c r="K103" s="835"/>
      <c r="L103" s="835"/>
      <c r="M103" s="835"/>
      <c r="N103" s="835"/>
      <c r="O103" s="835"/>
      <c r="P103" s="835"/>
      <c r="Q103" s="835"/>
      <c r="R103" s="835"/>
      <c r="S103" s="835"/>
      <c r="T103" s="835"/>
      <c r="U103" s="835"/>
      <c r="V103" s="835"/>
      <c r="W103" s="835"/>
      <c r="X103" s="835"/>
      <c r="Y103" s="835"/>
      <c r="Z103" s="836"/>
      <c r="AA103" s="824"/>
      <c r="AB103" s="824"/>
      <c r="AC103" s="824"/>
    </row>
    <row r="104" s="823" customFormat="1" ht="28.45" hidden="1" customHeight="1" outlineLevel="3" spans="1:29">
      <c r="A104" s="873" t="s">
        <v>73</v>
      </c>
      <c r="B104" s="870" t="s">
        <v>75</v>
      </c>
      <c r="C104" s="870" t="s">
        <v>296</v>
      </c>
      <c r="D104" s="846" t="s">
        <v>297</v>
      </c>
      <c r="E104" s="846" t="s">
        <v>298</v>
      </c>
      <c r="F104" s="846" t="s">
        <v>299</v>
      </c>
      <c r="G104" s="846" t="s">
        <v>300</v>
      </c>
      <c r="H104" s="832">
        <v>198.76</v>
      </c>
      <c r="I104" s="846" t="s">
        <v>301</v>
      </c>
      <c r="J104" s="875">
        <v>866</v>
      </c>
      <c r="K104" s="846" t="s">
        <v>53</v>
      </c>
      <c r="L104" s="846" t="s">
        <v>302</v>
      </c>
      <c r="M104" s="846"/>
      <c r="N104" s="832"/>
      <c r="O104" s="846" t="s">
        <v>303</v>
      </c>
      <c r="P104" s="846" t="s">
        <v>303</v>
      </c>
      <c r="Q104" s="846"/>
      <c r="R104" s="846" t="s">
        <v>304</v>
      </c>
      <c r="S104" s="846" t="s">
        <v>305</v>
      </c>
      <c r="T104" s="832">
        <v>1287.07</v>
      </c>
      <c r="U104" s="832">
        <v>1287.07</v>
      </c>
      <c r="V104" s="832">
        <v>1250.03</v>
      </c>
      <c r="W104" s="832">
        <v>1250.03</v>
      </c>
      <c r="X104" s="846" t="s">
        <v>306</v>
      </c>
      <c r="Y104" s="846"/>
      <c r="Z104" s="846"/>
      <c r="AA104" s="824"/>
      <c r="AB104" s="824"/>
      <c r="AC104" s="824"/>
    </row>
    <row r="105" s="823" customFormat="1" ht="28.45" hidden="1" customHeight="1" outlineLevel="2" collapsed="1" spans="1:29">
      <c r="A105" s="870" t="s">
        <v>73</v>
      </c>
      <c r="B105" s="870" t="s">
        <v>75</v>
      </c>
      <c r="C105" s="870" t="s">
        <v>307</v>
      </c>
      <c r="D105" s="872"/>
      <c r="E105" s="824"/>
      <c r="F105" s="824"/>
      <c r="G105" s="824"/>
      <c r="H105" s="871">
        <v>1809.21</v>
      </c>
      <c r="I105" s="874" t="s">
        <v>308</v>
      </c>
      <c r="J105" s="835"/>
      <c r="K105" s="835"/>
      <c r="L105" s="835"/>
      <c r="M105" s="835"/>
      <c r="N105" s="835"/>
      <c r="O105" s="835"/>
      <c r="P105" s="835"/>
      <c r="Q105" s="835"/>
      <c r="R105" s="835"/>
      <c r="S105" s="835"/>
      <c r="T105" s="835"/>
      <c r="U105" s="835"/>
      <c r="V105" s="835"/>
      <c r="W105" s="835"/>
      <c r="X105" s="835"/>
      <c r="Y105" s="835"/>
      <c r="Z105" s="836"/>
      <c r="AA105" s="824"/>
      <c r="AB105" s="824"/>
      <c r="AC105" s="824"/>
    </row>
    <row r="106" s="823" customFormat="1" ht="28.45" hidden="1" customHeight="1" outlineLevel="3" spans="1:29">
      <c r="A106" s="873" t="s">
        <v>73</v>
      </c>
      <c r="B106" s="870" t="s">
        <v>75</v>
      </c>
      <c r="C106" s="870" t="s">
        <v>307</v>
      </c>
      <c r="D106" s="846" t="s">
        <v>309</v>
      </c>
      <c r="E106" s="846" t="s">
        <v>310</v>
      </c>
      <c r="F106" s="846" t="s">
        <v>311</v>
      </c>
      <c r="G106" s="846" t="s">
        <v>300</v>
      </c>
      <c r="H106" s="832">
        <v>1711</v>
      </c>
      <c r="I106" s="846" t="s">
        <v>312</v>
      </c>
      <c r="J106" s="875">
        <v>34</v>
      </c>
      <c r="K106" s="846" t="s">
        <v>83</v>
      </c>
      <c r="L106" s="846" t="s">
        <v>313</v>
      </c>
      <c r="M106" s="846"/>
      <c r="N106" s="832"/>
      <c r="O106" s="846" t="s">
        <v>314</v>
      </c>
      <c r="P106" s="846" t="s">
        <v>315</v>
      </c>
      <c r="Q106" s="846"/>
      <c r="R106" s="846" t="s">
        <v>316</v>
      </c>
      <c r="S106" s="846" t="s">
        <v>317</v>
      </c>
      <c r="T106" s="832">
        <v>1760</v>
      </c>
      <c r="U106" s="832">
        <v>1760</v>
      </c>
      <c r="V106" s="832">
        <v>0</v>
      </c>
      <c r="W106" s="832">
        <v>0</v>
      </c>
      <c r="X106" s="846" t="s">
        <v>318</v>
      </c>
      <c r="Y106" s="846"/>
      <c r="Z106" s="846"/>
      <c r="AA106" s="824"/>
      <c r="AB106" s="824"/>
      <c r="AC106" s="824"/>
    </row>
    <row r="107" s="823" customFormat="1" ht="28.45" hidden="1" customHeight="1" outlineLevel="3" spans="1:29">
      <c r="A107" s="873" t="s">
        <v>73</v>
      </c>
      <c r="B107" s="870" t="s">
        <v>75</v>
      </c>
      <c r="C107" s="870" t="s">
        <v>307</v>
      </c>
      <c r="D107" s="846" t="s">
        <v>319</v>
      </c>
      <c r="E107" s="846" t="s">
        <v>298</v>
      </c>
      <c r="F107" s="846" t="s">
        <v>320</v>
      </c>
      <c r="G107" s="846" t="s">
        <v>300</v>
      </c>
      <c r="H107" s="832">
        <v>98.21</v>
      </c>
      <c r="I107" s="846" t="s">
        <v>321</v>
      </c>
      <c r="J107" s="875">
        <v>40</v>
      </c>
      <c r="K107" s="846" t="s">
        <v>83</v>
      </c>
      <c r="L107" s="846" t="s">
        <v>313</v>
      </c>
      <c r="M107" s="846"/>
      <c r="N107" s="832"/>
      <c r="O107" s="846" t="s">
        <v>322</v>
      </c>
      <c r="P107" s="846" t="s">
        <v>323</v>
      </c>
      <c r="Q107" s="846"/>
      <c r="R107" s="846" t="s">
        <v>304</v>
      </c>
      <c r="S107" s="846" t="s">
        <v>324</v>
      </c>
      <c r="T107" s="832">
        <v>120.35</v>
      </c>
      <c r="U107" s="832">
        <v>120.35</v>
      </c>
      <c r="V107" s="832">
        <v>0</v>
      </c>
      <c r="W107" s="832">
        <v>0</v>
      </c>
      <c r="X107" s="846" t="s">
        <v>318</v>
      </c>
      <c r="Y107" s="846"/>
      <c r="Z107" s="846"/>
      <c r="AA107" s="824"/>
      <c r="AB107" s="824"/>
      <c r="AC107" s="824"/>
    </row>
    <row r="108" s="823" customFormat="1" ht="28.45" hidden="1" customHeight="1" outlineLevel="2" collapsed="1" spans="1:29">
      <c r="A108" s="870" t="s">
        <v>73</v>
      </c>
      <c r="B108" s="870" t="s">
        <v>75</v>
      </c>
      <c r="C108" s="870" t="s">
        <v>325</v>
      </c>
      <c r="D108" s="872"/>
      <c r="E108" s="824"/>
      <c r="F108" s="824"/>
      <c r="G108" s="824"/>
      <c r="H108" s="871">
        <v>9081.93</v>
      </c>
      <c r="I108" s="874" t="s">
        <v>326</v>
      </c>
      <c r="J108" s="835"/>
      <c r="K108" s="835"/>
      <c r="L108" s="835"/>
      <c r="M108" s="835"/>
      <c r="N108" s="835"/>
      <c r="O108" s="835"/>
      <c r="P108" s="835"/>
      <c r="Q108" s="835"/>
      <c r="R108" s="835"/>
      <c r="S108" s="835"/>
      <c r="T108" s="835"/>
      <c r="U108" s="835"/>
      <c r="V108" s="835"/>
      <c r="W108" s="835"/>
      <c r="X108" s="835"/>
      <c r="Y108" s="835"/>
      <c r="Z108" s="836"/>
      <c r="AA108" s="824"/>
      <c r="AB108" s="824"/>
      <c r="AC108" s="824"/>
    </row>
    <row r="109" s="823" customFormat="1" ht="28.45" hidden="1" customHeight="1" outlineLevel="3" spans="1:29">
      <c r="A109" s="873" t="s">
        <v>73</v>
      </c>
      <c r="B109" s="870" t="s">
        <v>75</v>
      </c>
      <c r="C109" s="870" t="s">
        <v>325</v>
      </c>
      <c r="D109" s="846" t="s">
        <v>327</v>
      </c>
      <c r="E109" s="846" t="s">
        <v>310</v>
      </c>
      <c r="F109" s="846" t="s">
        <v>328</v>
      </c>
      <c r="G109" s="846" t="s">
        <v>329</v>
      </c>
      <c r="H109" s="832">
        <v>29.82</v>
      </c>
      <c r="I109" s="846" t="s">
        <v>330</v>
      </c>
      <c r="J109" s="875">
        <v>6</v>
      </c>
      <c r="K109" s="846" t="s">
        <v>38</v>
      </c>
      <c r="L109" s="846" t="s">
        <v>331</v>
      </c>
      <c r="M109" s="846"/>
      <c r="N109" s="832">
        <v>0</v>
      </c>
      <c r="O109" s="846"/>
      <c r="P109" s="846" t="s">
        <v>332</v>
      </c>
      <c r="Q109" s="846" t="s">
        <v>333</v>
      </c>
      <c r="R109" s="846" t="s">
        <v>334</v>
      </c>
      <c r="S109" s="846" t="s">
        <v>335</v>
      </c>
      <c r="T109" s="832"/>
      <c r="U109" s="832"/>
      <c r="V109" s="832"/>
      <c r="W109" s="832"/>
      <c r="X109" s="846" t="s">
        <v>69</v>
      </c>
      <c r="Y109" s="846"/>
      <c r="Z109" s="846"/>
      <c r="AA109" s="824"/>
      <c r="AB109" s="824"/>
      <c r="AC109" s="824"/>
    </row>
    <row r="110" s="823" customFormat="1" ht="28.45" hidden="1" customHeight="1" outlineLevel="3" spans="1:29">
      <c r="A110" s="873" t="s">
        <v>73</v>
      </c>
      <c r="B110" s="870" t="s">
        <v>75</v>
      </c>
      <c r="C110" s="870" t="s">
        <v>325</v>
      </c>
      <c r="D110" s="846" t="s">
        <v>336</v>
      </c>
      <c r="E110" s="846" t="s">
        <v>298</v>
      </c>
      <c r="F110" s="846" t="s">
        <v>337</v>
      </c>
      <c r="G110" s="846" t="s">
        <v>338</v>
      </c>
      <c r="H110" s="832">
        <v>5.59</v>
      </c>
      <c r="I110" s="846" t="s">
        <v>339</v>
      </c>
      <c r="J110" s="875">
        <v>14</v>
      </c>
      <c r="K110" s="846" t="s">
        <v>38</v>
      </c>
      <c r="L110" s="846" t="s">
        <v>331</v>
      </c>
      <c r="M110" s="846"/>
      <c r="N110" s="832">
        <v>0</v>
      </c>
      <c r="O110" s="846" t="s">
        <v>340</v>
      </c>
      <c r="P110" s="846" t="s">
        <v>341</v>
      </c>
      <c r="Q110" s="846" t="s">
        <v>333</v>
      </c>
      <c r="R110" s="846" t="s">
        <v>342</v>
      </c>
      <c r="S110" s="846" t="s">
        <v>343</v>
      </c>
      <c r="T110" s="832">
        <v>1182.07</v>
      </c>
      <c r="U110" s="832">
        <v>1182.07</v>
      </c>
      <c r="V110" s="832">
        <v>0</v>
      </c>
      <c r="W110" s="832">
        <v>0</v>
      </c>
      <c r="X110" s="846" t="s">
        <v>69</v>
      </c>
      <c r="Y110" s="846"/>
      <c r="Z110" s="846"/>
      <c r="AA110" s="824"/>
      <c r="AB110" s="824"/>
      <c r="AC110" s="824"/>
    </row>
    <row r="111" s="823" customFormat="1" ht="28.45" hidden="1" customHeight="1" outlineLevel="3" spans="1:29">
      <c r="A111" s="873" t="s">
        <v>73</v>
      </c>
      <c r="B111" s="870" t="s">
        <v>75</v>
      </c>
      <c r="C111" s="870" t="s">
        <v>325</v>
      </c>
      <c r="D111" s="846" t="s">
        <v>344</v>
      </c>
      <c r="E111" s="846" t="s">
        <v>298</v>
      </c>
      <c r="F111" s="846" t="s">
        <v>337</v>
      </c>
      <c r="G111" s="846" t="s">
        <v>338</v>
      </c>
      <c r="H111" s="832">
        <v>47.13</v>
      </c>
      <c r="I111" s="846" t="s">
        <v>339</v>
      </c>
      <c r="J111" s="875">
        <v>14</v>
      </c>
      <c r="K111" s="846" t="s">
        <v>38</v>
      </c>
      <c r="L111" s="846" t="s">
        <v>331</v>
      </c>
      <c r="M111" s="846"/>
      <c r="N111" s="832">
        <v>0</v>
      </c>
      <c r="O111" s="846" t="s">
        <v>345</v>
      </c>
      <c r="P111" s="846" t="s">
        <v>341</v>
      </c>
      <c r="Q111" s="846" t="s">
        <v>333</v>
      </c>
      <c r="R111" s="846" t="s">
        <v>342</v>
      </c>
      <c r="S111" s="846" t="s">
        <v>343</v>
      </c>
      <c r="T111" s="832">
        <v>1182.07</v>
      </c>
      <c r="U111" s="832">
        <v>1182.07</v>
      </c>
      <c r="V111" s="832">
        <v>0</v>
      </c>
      <c r="W111" s="832">
        <v>0</v>
      </c>
      <c r="X111" s="846" t="s">
        <v>69</v>
      </c>
      <c r="Y111" s="846"/>
      <c r="Z111" s="846"/>
      <c r="AA111" s="824"/>
      <c r="AB111" s="824"/>
      <c r="AC111" s="824"/>
    </row>
    <row r="112" s="823" customFormat="1" ht="28.45" hidden="1" customHeight="1" outlineLevel="3" spans="1:29">
      <c r="A112" s="873" t="s">
        <v>73</v>
      </c>
      <c r="B112" s="870" t="s">
        <v>75</v>
      </c>
      <c r="C112" s="870" t="s">
        <v>325</v>
      </c>
      <c r="D112" s="846" t="s">
        <v>346</v>
      </c>
      <c r="E112" s="846" t="s">
        <v>298</v>
      </c>
      <c r="F112" s="846" t="s">
        <v>337</v>
      </c>
      <c r="G112" s="846" t="s">
        <v>338</v>
      </c>
      <c r="H112" s="832">
        <v>64.35</v>
      </c>
      <c r="I112" s="846" t="s">
        <v>339</v>
      </c>
      <c r="J112" s="875">
        <v>14</v>
      </c>
      <c r="K112" s="846" t="s">
        <v>38</v>
      </c>
      <c r="L112" s="846" t="s">
        <v>331</v>
      </c>
      <c r="M112" s="846"/>
      <c r="N112" s="832">
        <v>0</v>
      </c>
      <c r="O112" s="846" t="s">
        <v>347</v>
      </c>
      <c r="P112" s="846" t="s">
        <v>341</v>
      </c>
      <c r="Q112" s="846" t="s">
        <v>333</v>
      </c>
      <c r="R112" s="846" t="s">
        <v>342</v>
      </c>
      <c r="S112" s="846" t="s">
        <v>343</v>
      </c>
      <c r="T112" s="832">
        <v>1182.07</v>
      </c>
      <c r="U112" s="832">
        <v>1182.07</v>
      </c>
      <c r="V112" s="832">
        <v>0</v>
      </c>
      <c r="W112" s="832">
        <v>0</v>
      </c>
      <c r="X112" s="846" t="s">
        <v>69</v>
      </c>
      <c r="Y112" s="846"/>
      <c r="Z112" s="846"/>
      <c r="AA112" s="824"/>
      <c r="AB112" s="824"/>
      <c r="AC112" s="824"/>
    </row>
    <row r="113" s="823" customFormat="1" ht="28.45" hidden="1" customHeight="1" outlineLevel="3" spans="1:29">
      <c r="A113" s="873" t="s">
        <v>73</v>
      </c>
      <c r="B113" s="870" t="s">
        <v>75</v>
      </c>
      <c r="C113" s="870" t="s">
        <v>325</v>
      </c>
      <c r="D113" s="846" t="s">
        <v>348</v>
      </c>
      <c r="E113" s="846" t="s">
        <v>34</v>
      </c>
      <c r="F113" s="846" t="s">
        <v>349</v>
      </c>
      <c r="G113" s="846" t="s">
        <v>338</v>
      </c>
      <c r="H113" s="832">
        <v>11.79</v>
      </c>
      <c r="I113" s="846" t="s">
        <v>350</v>
      </c>
      <c r="J113" s="875">
        <v>0</v>
      </c>
      <c r="K113" s="846" t="s">
        <v>38</v>
      </c>
      <c r="L113" s="846" t="s">
        <v>331</v>
      </c>
      <c r="M113" s="846"/>
      <c r="N113" s="832">
        <v>0</v>
      </c>
      <c r="O113" s="846"/>
      <c r="P113" s="846" t="s">
        <v>351</v>
      </c>
      <c r="Q113" s="846" t="s">
        <v>333</v>
      </c>
      <c r="R113" s="846" t="s">
        <v>352</v>
      </c>
      <c r="S113" s="846" t="s">
        <v>353</v>
      </c>
      <c r="T113" s="832">
        <v>1077.81</v>
      </c>
      <c r="U113" s="832">
        <v>1077.81</v>
      </c>
      <c r="V113" s="832">
        <v>242.88</v>
      </c>
      <c r="W113" s="832">
        <v>242.88</v>
      </c>
      <c r="X113" s="846"/>
      <c r="Y113" s="846"/>
      <c r="Z113" s="846"/>
      <c r="AA113" s="824"/>
      <c r="AB113" s="824"/>
      <c r="AC113" s="824"/>
    </row>
    <row r="114" s="823" customFormat="1" ht="28.45" hidden="1" customHeight="1" outlineLevel="3" spans="1:29">
      <c r="A114" s="873" t="s">
        <v>73</v>
      </c>
      <c r="B114" s="870" t="s">
        <v>75</v>
      </c>
      <c r="C114" s="870" t="s">
        <v>325</v>
      </c>
      <c r="D114" s="846" t="s">
        <v>354</v>
      </c>
      <c r="E114" s="846" t="s">
        <v>34</v>
      </c>
      <c r="F114" s="846" t="s">
        <v>349</v>
      </c>
      <c r="G114" s="846" t="s">
        <v>355</v>
      </c>
      <c r="H114" s="832">
        <v>30.18</v>
      </c>
      <c r="I114" s="846" t="s">
        <v>350</v>
      </c>
      <c r="J114" s="875">
        <v>0</v>
      </c>
      <c r="K114" s="846" t="s">
        <v>38</v>
      </c>
      <c r="L114" s="846" t="s">
        <v>331</v>
      </c>
      <c r="M114" s="846"/>
      <c r="N114" s="832">
        <v>0</v>
      </c>
      <c r="O114" s="846"/>
      <c r="P114" s="846" t="s">
        <v>351</v>
      </c>
      <c r="Q114" s="846" t="s">
        <v>41</v>
      </c>
      <c r="R114" s="846" t="s">
        <v>352</v>
      </c>
      <c r="S114" s="846" t="s">
        <v>353</v>
      </c>
      <c r="T114" s="832">
        <v>1077.81</v>
      </c>
      <c r="U114" s="832">
        <v>1077.81</v>
      </c>
      <c r="V114" s="832">
        <v>242.88</v>
      </c>
      <c r="W114" s="832">
        <v>242.88</v>
      </c>
      <c r="X114" s="846"/>
      <c r="Y114" s="846"/>
      <c r="Z114" s="846"/>
      <c r="AA114" s="824"/>
      <c r="AB114" s="824"/>
      <c r="AC114" s="824"/>
    </row>
    <row r="115" s="823" customFormat="1" ht="28.45" hidden="1" customHeight="1" outlineLevel="3" spans="1:29">
      <c r="A115" s="873" t="s">
        <v>73</v>
      </c>
      <c r="B115" s="870" t="s">
        <v>75</v>
      </c>
      <c r="C115" s="870" t="s">
        <v>325</v>
      </c>
      <c r="D115" s="846" t="s">
        <v>356</v>
      </c>
      <c r="E115" s="846" t="s">
        <v>298</v>
      </c>
      <c r="F115" s="846" t="s">
        <v>357</v>
      </c>
      <c r="G115" s="846" t="s">
        <v>358</v>
      </c>
      <c r="H115" s="832">
        <v>336.53</v>
      </c>
      <c r="I115" s="846" t="s">
        <v>359</v>
      </c>
      <c r="J115" s="875">
        <v>194</v>
      </c>
      <c r="K115" s="846" t="s">
        <v>53</v>
      </c>
      <c r="L115" s="846" t="s">
        <v>84</v>
      </c>
      <c r="M115" s="846"/>
      <c r="N115" s="832">
        <v>0</v>
      </c>
      <c r="O115" s="846" t="s">
        <v>360</v>
      </c>
      <c r="P115" s="846" t="s">
        <v>361</v>
      </c>
      <c r="Q115" s="846" t="s">
        <v>41</v>
      </c>
      <c r="R115" s="846" t="s">
        <v>342</v>
      </c>
      <c r="S115" s="846" t="s">
        <v>362</v>
      </c>
      <c r="T115" s="832">
        <v>10161.29</v>
      </c>
      <c r="U115" s="832">
        <v>10161.29</v>
      </c>
      <c r="V115" s="832">
        <v>2459.98</v>
      </c>
      <c r="W115" s="832">
        <v>2459.98</v>
      </c>
      <c r="X115" s="846" t="s">
        <v>58</v>
      </c>
      <c r="Y115" s="846"/>
      <c r="Z115" s="846"/>
      <c r="AA115" s="824"/>
      <c r="AB115" s="824"/>
      <c r="AC115" s="824"/>
    </row>
    <row r="116" s="823" customFormat="1" ht="28.45" hidden="1" customHeight="1" outlineLevel="3" spans="1:29">
      <c r="A116" s="873" t="s">
        <v>73</v>
      </c>
      <c r="B116" s="870" t="s">
        <v>75</v>
      </c>
      <c r="C116" s="870" t="s">
        <v>325</v>
      </c>
      <c r="D116" s="846" t="s">
        <v>363</v>
      </c>
      <c r="E116" s="846" t="s">
        <v>298</v>
      </c>
      <c r="F116" s="846" t="s">
        <v>357</v>
      </c>
      <c r="G116" s="846" t="s">
        <v>358</v>
      </c>
      <c r="H116" s="832">
        <v>704.36</v>
      </c>
      <c r="I116" s="846" t="s">
        <v>364</v>
      </c>
      <c r="J116" s="875">
        <v>81</v>
      </c>
      <c r="K116" s="846" t="s">
        <v>83</v>
      </c>
      <c r="L116" s="846" t="s">
        <v>84</v>
      </c>
      <c r="M116" s="846"/>
      <c r="N116" s="832">
        <v>0</v>
      </c>
      <c r="O116" s="846" t="s">
        <v>360</v>
      </c>
      <c r="P116" s="846" t="s">
        <v>361</v>
      </c>
      <c r="Q116" s="846" t="s">
        <v>41</v>
      </c>
      <c r="R116" s="846" t="s">
        <v>342</v>
      </c>
      <c r="S116" s="846" t="s">
        <v>362</v>
      </c>
      <c r="T116" s="832">
        <v>10161.29</v>
      </c>
      <c r="U116" s="832">
        <v>10161.29</v>
      </c>
      <c r="V116" s="832">
        <v>2459.98</v>
      </c>
      <c r="W116" s="832">
        <v>2459.98</v>
      </c>
      <c r="X116" s="846" t="s">
        <v>58</v>
      </c>
      <c r="Y116" s="846"/>
      <c r="Z116" s="846"/>
      <c r="AA116" s="824"/>
      <c r="AB116" s="824"/>
      <c r="AC116" s="824"/>
    </row>
    <row r="117" s="823" customFormat="1" ht="28.45" hidden="1" customHeight="1" outlineLevel="3" spans="1:29">
      <c r="A117" s="873" t="s">
        <v>73</v>
      </c>
      <c r="B117" s="870" t="s">
        <v>75</v>
      </c>
      <c r="C117" s="870" t="s">
        <v>325</v>
      </c>
      <c r="D117" s="846" t="s">
        <v>365</v>
      </c>
      <c r="E117" s="846" t="s">
        <v>298</v>
      </c>
      <c r="F117" s="846" t="s">
        <v>366</v>
      </c>
      <c r="G117" s="846" t="s">
        <v>300</v>
      </c>
      <c r="H117" s="832">
        <v>2313</v>
      </c>
      <c r="I117" s="846" t="s">
        <v>367</v>
      </c>
      <c r="J117" s="875">
        <v>17</v>
      </c>
      <c r="K117" s="846" t="s">
        <v>38</v>
      </c>
      <c r="L117" s="846" t="s">
        <v>302</v>
      </c>
      <c r="M117" s="846"/>
      <c r="N117" s="832"/>
      <c r="O117" s="846" t="s">
        <v>368</v>
      </c>
      <c r="P117" s="846" t="s">
        <v>369</v>
      </c>
      <c r="Q117" s="846"/>
      <c r="R117" s="846" t="s">
        <v>370</v>
      </c>
      <c r="S117" s="846" t="s">
        <v>371</v>
      </c>
      <c r="T117" s="832">
        <v>2313</v>
      </c>
      <c r="U117" s="832">
        <v>2313</v>
      </c>
      <c r="V117" s="832">
        <v>0</v>
      </c>
      <c r="W117" s="832">
        <v>0</v>
      </c>
      <c r="X117" s="846" t="s">
        <v>372</v>
      </c>
      <c r="Y117" s="846"/>
      <c r="Z117" s="846"/>
      <c r="AA117" s="824"/>
      <c r="AB117" s="824"/>
      <c r="AC117" s="824"/>
    </row>
    <row r="118" s="823" customFormat="1" ht="28.45" hidden="1" customHeight="1" outlineLevel="3" spans="1:29">
      <c r="A118" s="873" t="s">
        <v>73</v>
      </c>
      <c r="B118" s="870" t="s">
        <v>75</v>
      </c>
      <c r="C118" s="870" t="s">
        <v>325</v>
      </c>
      <c r="D118" s="846" t="s">
        <v>373</v>
      </c>
      <c r="E118" s="846" t="s">
        <v>298</v>
      </c>
      <c r="F118" s="846" t="s">
        <v>374</v>
      </c>
      <c r="G118" s="846" t="s">
        <v>300</v>
      </c>
      <c r="H118" s="832">
        <v>546.87</v>
      </c>
      <c r="I118" s="846" t="s">
        <v>375</v>
      </c>
      <c r="J118" s="875">
        <v>44</v>
      </c>
      <c r="K118" s="846" t="s">
        <v>83</v>
      </c>
      <c r="L118" s="846" t="s">
        <v>302</v>
      </c>
      <c r="M118" s="846"/>
      <c r="N118" s="832"/>
      <c r="O118" s="846" t="s">
        <v>376</v>
      </c>
      <c r="P118" s="846" t="s">
        <v>377</v>
      </c>
      <c r="Q118" s="846"/>
      <c r="R118" s="846" t="s">
        <v>334</v>
      </c>
      <c r="S118" s="846" t="s">
        <v>335</v>
      </c>
      <c r="T118" s="832">
        <v>546.87</v>
      </c>
      <c r="U118" s="832">
        <v>546.87</v>
      </c>
      <c r="V118" s="832">
        <v>535.91</v>
      </c>
      <c r="W118" s="832">
        <v>535.91</v>
      </c>
      <c r="X118" s="846" t="s">
        <v>318</v>
      </c>
      <c r="Y118" s="846"/>
      <c r="Z118" s="846"/>
      <c r="AA118" s="824"/>
      <c r="AB118" s="824"/>
      <c r="AC118" s="824"/>
    </row>
    <row r="119" s="823" customFormat="1" ht="28.45" hidden="1" customHeight="1" outlineLevel="3" spans="1:29">
      <c r="A119" s="873" t="s">
        <v>73</v>
      </c>
      <c r="B119" s="870" t="s">
        <v>75</v>
      </c>
      <c r="C119" s="870" t="s">
        <v>325</v>
      </c>
      <c r="D119" s="846" t="s">
        <v>378</v>
      </c>
      <c r="E119" s="846" t="s">
        <v>298</v>
      </c>
      <c r="F119" s="846" t="s">
        <v>379</v>
      </c>
      <c r="G119" s="846" t="s">
        <v>300</v>
      </c>
      <c r="H119" s="832">
        <v>12.56</v>
      </c>
      <c r="I119" s="846" t="s">
        <v>380</v>
      </c>
      <c r="J119" s="875">
        <v>196</v>
      </c>
      <c r="K119" s="846" t="s">
        <v>53</v>
      </c>
      <c r="L119" s="846" t="s">
        <v>302</v>
      </c>
      <c r="M119" s="846"/>
      <c r="N119" s="832"/>
      <c r="O119" s="846" t="s">
        <v>381</v>
      </c>
      <c r="P119" s="846" t="s">
        <v>381</v>
      </c>
      <c r="Q119" s="846"/>
      <c r="R119" s="846" t="s">
        <v>382</v>
      </c>
      <c r="S119" s="846" t="s">
        <v>353</v>
      </c>
      <c r="T119" s="832"/>
      <c r="U119" s="832"/>
      <c r="V119" s="832"/>
      <c r="W119" s="832"/>
      <c r="X119" s="846" t="s">
        <v>306</v>
      </c>
      <c r="Y119" s="846"/>
      <c r="Z119" s="846"/>
      <c r="AA119" s="824"/>
      <c r="AB119" s="824"/>
      <c r="AC119" s="824"/>
    </row>
    <row r="120" s="823" customFormat="1" ht="28.45" hidden="1" customHeight="1" outlineLevel="3" spans="1:29">
      <c r="A120" s="873" t="s">
        <v>73</v>
      </c>
      <c r="B120" s="870" t="s">
        <v>75</v>
      </c>
      <c r="C120" s="870" t="s">
        <v>325</v>
      </c>
      <c r="D120" s="846" t="s">
        <v>383</v>
      </c>
      <c r="E120" s="846" t="s">
        <v>298</v>
      </c>
      <c r="F120" s="846" t="s">
        <v>384</v>
      </c>
      <c r="G120" s="846" t="s">
        <v>300</v>
      </c>
      <c r="H120" s="832">
        <v>76.67</v>
      </c>
      <c r="I120" s="846" t="s">
        <v>37</v>
      </c>
      <c r="J120" s="875">
        <v>15</v>
      </c>
      <c r="K120" s="846" t="s">
        <v>38</v>
      </c>
      <c r="L120" s="846" t="s">
        <v>313</v>
      </c>
      <c r="M120" s="846"/>
      <c r="N120" s="832"/>
      <c r="O120" s="846" t="s">
        <v>385</v>
      </c>
      <c r="P120" s="846" t="s">
        <v>386</v>
      </c>
      <c r="Q120" s="846"/>
      <c r="R120" s="846" t="s">
        <v>387</v>
      </c>
      <c r="S120" s="846" t="s">
        <v>343</v>
      </c>
      <c r="T120" s="832">
        <v>79.05</v>
      </c>
      <c r="U120" s="832">
        <v>79.05</v>
      </c>
      <c r="V120" s="832">
        <v>0</v>
      </c>
      <c r="W120" s="832">
        <v>0</v>
      </c>
      <c r="X120" s="846" t="s">
        <v>388</v>
      </c>
      <c r="Y120" s="846"/>
      <c r="Z120" s="846"/>
      <c r="AA120" s="824"/>
      <c r="AB120" s="824"/>
      <c r="AC120" s="824"/>
    </row>
    <row r="121" s="823" customFormat="1" ht="28.45" hidden="1" customHeight="1" outlineLevel="3" spans="1:29">
      <c r="A121" s="873" t="s">
        <v>73</v>
      </c>
      <c r="B121" s="870" t="s">
        <v>75</v>
      </c>
      <c r="C121" s="870" t="s">
        <v>325</v>
      </c>
      <c r="D121" s="846" t="s">
        <v>389</v>
      </c>
      <c r="E121" s="846" t="s">
        <v>298</v>
      </c>
      <c r="F121" s="846" t="s">
        <v>390</v>
      </c>
      <c r="G121" s="846" t="s">
        <v>300</v>
      </c>
      <c r="H121" s="832">
        <v>113.21</v>
      </c>
      <c r="I121" s="846" t="s">
        <v>243</v>
      </c>
      <c r="J121" s="875">
        <v>25</v>
      </c>
      <c r="K121" s="846" t="s">
        <v>38</v>
      </c>
      <c r="L121" s="846" t="s">
        <v>302</v>
      </c>
      <c r="M121" s="846"/>
      <c r="N121" s="832"/>
      <c r="O121" s="846" t="s">
        <v>391</v>
      </c>
      <c r="P121" s="846" t="s">
        <v>391</v>
      </c>
      <c r="Q121" s="846"/>
      <c r="R121" s="846" t="s">
        <v>387</v>
      </c>
      <c r="S121" s="846" t="s">
        <v>392</v>
      </c>
      <c r="T121" s="832">
        <v>176.97</v>
      </c>
      <c r="U121" s="832">
        <v>176.97</v>
      </c>
      <c r="V121" s="832">
        <v>11.32</v>
      </c>
      <c r="W121" s="832">
        <v>11.32</v>
      </c>
      <c r="X121" s="846" t="s">
        <v>372</v>
      </c>
      <c r="Y121" s="846"/>
      <c r="Z121" s="846"/>
      <c r="AA121" s="824"/>
      <c r="AB121" s="824"/>
      <c r="AC121" s="824"/>
    </row>
    <row r="122" s="823" customFormat="1" ht="28.45" hidden="1" customHeight="1" outlineLevel="3" spans="1:29">
      <c r="A122" s="873" t="s">
        <v>73</v>
      </c>
      <c r="B122" s="870" t="s">
        <v>75</v>
      </c>
      <c r="C122" s="870" t="s">
        <v>325</v>
      </c>
      <c r="D122" s="846" t="s">
        <v>393</v>
      </c>
      <c r="E122" s="846" t="s">
        <v>298</v>
      </c>
      <c r="F122" s="846" t="s">
        <v>394</v>
      </c>
      <c r="G122" s="846" t="s">
        <v>300</v>
      </c>
      <c r="H122" s="832">
        <v>978.98</v>
      </c>
      <c r="I122" s="846" t="s">
        <v>339</v>
      </c>
      <c r="J122" s="875">
        <v>14</v>
      </c>
      <c r="K122" s="846" t="s">
        <v>38</v>
      </c>
      <c r="L122" s="846" t="s">
        <v>302</v>
      </c>
      <c r="M122" s="846"/>
      <c r="N122" s="832"/>
      <c r="O122" s="846" t="s">
        <v>395</v>
      </c>
      <c r="P122" s="846" t="s">
        <v>395</v>
      </c>
      <c r="Q122" s="846"/>
      <c r="R122" s="846" t="s">
        <v>352</v>
      </c>
      <c r="S122" s="846" t="s">
        <v>392</v>
      </c>
      <c r="T122" s="832">
        <v>9444.07</v>
      </c>
      <c r="U122" s="832">
        <v>9444.07</v>
      </c>
      <c r="V122" s="832">
        <v>4709.04</v>
      </c>
      <c r="W122" s="832">
        <v>4709.04</v>
      </c>
      <c r="X122" s="846" t="s">
        <v>372</v>
      </c>
      <c r="Y122" s="846"/>
      <c r="Z122" s="846"/>
      <c r="AA122" s="824"/>
      <c r="AB122" s="824"/>
      <c r="AC122" s="824"/>
    </row>
    <row r="123" s="823" customFormat="1" ht="28.45" hidden="1" customHeight="1" outlineLevel="3" spans="1:29">
      <c r="A123" s="873" t="s">
        <v>73</v>
      </c>
      <c r="B123" s="870" t="s">
        <v>75</v>
      </c>
      <c r="C123" s="870" t="s">
        <v>325</v>
      </c>
      <c r="D123" s="846" t="s">
        <v>396</v>
      </c>
      <c r="E123" s="846" t="s">
        <v>310</v>
      </c>
      <c r="F123" s="846" t="s">
        <v>394</v>
      </c>
      <c r="G123" s="846" t="s">
        <v>300</v>
      </c>
      <c r="H123" s="832">
        <v>3545.94</v>
      </c>
      <c r="I123" s="846" t="s">
        <v>397</v>
      </c>
      <c r="J123" s="875">
        <v>16</v>
      </c>
      <c r="K123" s="846" t="s">
        <v>38</v>
      </c>
      <c r="L123" s="846" t="s">
        <v>302</v>
      </c>
      <c r="M123" s="846"/>
      <c r="N123" s="832"/>
      <c r="O123" s="846" t="s">
        <v>398</v>
      </c>
      <c r="P123" s="846" t="s">
        <v>395</v>
      </c>
      <c r="Q123" s="846"/>
      <c r="R123" s="846" t="s">
        <v>352</v>
      </c>
      <c r="S123" s="846" t="s">
        <v>392</v>
      </c>
      <c r="T123" s="832">
        <v>9444.07</v>
      </c>
      <c r="U123" s="832">
        <v>9444.07</v>
      </c>
      <c r="V123" s="832">
        <v>4709.04</v>
      </c>
      <c r="W123" s="832">
        <v>4709.04</v>
      </c>
      <c r="X123" s="846" t="s">
        <v>372</v>
      </c>
      <c r="Y123" s="846"/>
      <c r="Z123" s="846"/>
      <c r="AA123" s="824"/>
      <c r="AB123" s="824"/>
      <c r="AC123" s="824"/>
    </row>
    <row r="124" s="823" customFormat="1" ht="28.45" hidden="1" customHeight="1" outlineLevel="3" spans="1:29">
      <c r="A124" s="873" t="s">
        <v>73</v>
      </c>
      <c r="B124" s="870" t="s">
        <v>75</v>
      </c>
      <c r="C124" s="870" t="s">
        <v>325</v>
      </c>
      <c r="D124" s="846" t="s">
        <v>399</v>
      </c>
      <c r="E124" s="846" t="s">
        <v>298</v>
      </c>
      <c r="F124" s="846" t="s">
        <v>400</v>
      </c>
      <c r="G124" s="846" t="s">
        <v>300</v>
      </c>
      <c r="H124" s="832">
        <v>58.83</v>
      </c>
      <c r="I124" s="846" t="s">
        <v>401</v>
      </c>
      <c r="J124" s="875">
        <v>118</v>
      </c>
      <c r="K124" s="846" t="s">
        <v>119</v>
      </c>
      <c r="L124" s="846" t="s">
        <v>313</v>
      </c>
      <c r="M124" s="846"/>
      <c r="N124" s="832"/>
      <c r="O124" s="846" t="s">
        <v>402</v>
      </c>
      <c r="P124" s="846" t="s">
        <v>402</v>
      </c>
      <c r="Q124" s="846"/>
      <c r="R124" s="846" t="s">
        <v>334</v>
      </c>
      <c r="S124" s="846" t="s">
        <v>335</v>
      </c>
      <c r="T124" s="832"/>
      <c r="U124" s="832"/>
      <c r="V124" s="832"/>
      <c r="W124" s="832"/>
      <c r="X124" s="846" t="s">
        <v>306</v>
      </c>
      <c r="Y124" s="846"/>
      <c r="Z124" s="846"/>
      <c r="AA124" s="824"/>
      <c r="AB124" s="824"/>
      <c r="AC124" s="824"/>
    </row>
    <row r="125" s="823" customFormat="1" ht="28.45" hidden="1" customHeight="1" outlineLevel="3" spans="1:29">
      <c r="A125" s="873" t="s">
        <v>73</v>
      </c>
      <c r="B125" s="870" t="s">
        <v>75</v>
      </c>
      <c r="C125" s="870" t="s">
        <v>325</v>
      </c>
      <c r="D125" s="846" t="s">
        <v>403</v>
      </c>
      <c r="E125" s="846" t="s">
        <v>298</v>
      </c>
      <c r="F125" s="846" t="s">
        <v>404</v>
      </c>
      <c r="G125" s="846" t="s">
        <v>300</v>
      </c>
      <c r="H125" s="832">
        <v>206.12</v>
      </c>
      <c r="I125" s="846" t="s">
        <v>64</v>
      </c>
      <c r="J125" s="875">
        <v>7</v>
      </c>
      <c r="K125" s="846" t="s">
        <v>38</v>
      </c>
      <c r="L125" s="846" t="s">
        <v>313</v>
      </c>
      <c r="M125" s="846"/>
      <c r="N125" s="832"/>
      <c r="O125" s="846" t="s">
        <v>405</v>
      </c>
      <c r="P125" s="846" t="s">
        <v>406</v>
      </c>
      <c r="Q125" s="846"/>
      <c r="R125" s="846" t="s">
        <v>370</v>
      </c>
      <c r="S125" s="846" t="s">
        <v>371</v>
      </c>
      <c r="T125" s="832">
        <v>206.12</v>
      </c>
      <c r="U125" s="832">
        <v>206.12</v>
      </c>
      <c r="V125" s="832">
        <v>0</v>
      </c>
      <c r="W125" s="832">
        <v>0</v>
      </c>
      <c r="X125" s="846" t="s">
        <v>407</v>
      </c>
      <c r="Y125" s="846"/>
      <c r="Z125" s="846"/>
      <c r="AA125" s="824"/>
      <c r="AB125" s="824"/>
      <c r="AC125" s="824"/>
    </row>
    <row r="126" s="823" customFormat="1" ht="28.45" hidden="1" customHeight="1" outlineLevel="2" collapsed="1" spans="1:29">
      <c r="A126" s="870" t="s">
        <v>73</v>
      </c>
      <c r="B126" s="870" t="s">
        <v>75</v>
      </c>
      <c r="C126" s="870" t="s">
        <v>408</v>
      </c>
      <c r="D126" s="872"/>
      <c r="E126" s="824"/>
      <c r="F126" s="824"/>
      <c r="G126" s="824"/>
      <c r="H126" s="871">
        <v>4.61</v>
      </c>
      <c r="I126" s="874" t="s">
        <v>409</v>
      </c>
      <c r="J126" s="835"/>
      <c r="K126" s="835"/>
      <c r="L126" s="835"/>
      <c r="M126" s="835"/>
      <c r="N126" s="835"/>
      <c r="O126" s="835"/>
      <c r="P126" s="835"/>
      <c r="Q126" s="835"/>
      <c r="R126" s="835"/>
      <c r="S126" s="835"/>
      <c r="T126" s="835"/>
      <c r="U126" s="835"/>
      <c r="V126" s="835"/>
      <c r="W126" s="835"/>
      <c r="X126" s="835"/>
      <c r="Y126" s="835"/>
      <c r="Z126" s="836"/>
      <c r="AA126" s="824"/>
      <c r="AB126" s="824"/>
      <c r="AC126" s="824"/>
    </row>
    <row r="127" s="823" customFormat="1" ht="28.45" hidden="1" customHeight="1" outlineLevel="3" spans="1:29">
      <c r="A127" s="873" t="s">
        <v>73</v>
      </c>
      <c r="B127" s="870" t="s">
        <v>75</v>
      </c>
      <c r="C127" s="870" t="s">
        <v>408</v>
      </c>
      <c r="D127" s="846" t="s">
        <v>410</v>
      </c>
      <c r="E127" s="846" t="s">
        <v>298</v>
      </c>
      <c r="F127" s="846" t="s">
        <v>411</v>
      </c>
      <c r="G127" s="846" t="s">
        <v>412</v>
      </c>
      <c r="H127" s="832">
        <v>4.61</v>
      </c>
      <c r="I127" s="846" t="s">
        <v>397</v>
      </c>
      <c r="J127" s="875">
        <v>16</v>
      </c>
      <c r="K127" s="846" t="s">
        <v>38</v>
      </c>
      <c r="L127" s="846" t="s">
        <v>331</v>
      </c>
      <c r="M127" s="846"/>
      <c r="N127" s="832">
        <v>0</v>
      </c>
      <c r="O127" s="846" t="s">
        <v>413</v>
      </c>
      <c r="P127" s="846" t="s">
        <v>414</v>
      </c>
      <c r="Q127" s="846" t="s">
        <v>333</v>
      </c>
      <c r="R127" s="846" t="s">
        <v>415</v>
      </c>
      <c r="S127" s="846" t="s">
        <v>416</v>
      </c>
      <c r="T127" s="832">
        <v>7984.82</v>
      </c>
      <c r="U127" s="832">
        <v>7984.82</v>
      </c>
      <c r="V127" s="832">
        <v>0</v>
      </c>
      <c r="W127" s="832">
        <v>0</v>
      </c>
      <c r="X127" s="846" t="s">
        <v>388</v>
      </c>
      <c r="Y127" s="846"/>
      <c r="Z127" s="846"/>
      <c r="AA127" s="824"/>
      <c r="AB127" s="824"/>
      <c r="AC127" s="824"/>
    </row>
    <row r="128" s="823" customFormat="1" ht="28.45" hidden="1" customHeight="1" outlineLevel="1" collapsed="1" spans="1:29">
      <c r="A128" s="870" t="s">
        <v>73</v>
      </c>
      <c r="B128" s="870" t="s">
        <v>417</v>
      </c>
      <c r="C128" s="870"/>
      <c r="D128" s="835"/>
      <c r="E128" s="835"/>
      <c r="F128" s="835"/>
      <c r="G128" s="836"/>
      <c r="H128" s="871">
        <v>2825.83</v>
      </c>
      <c r="I128" s="874" t="s">
        <v>418</v>
      </c>
      <c r="J128" s="835"/>
      <c r="K128" s="835"/>
      <c r="L128" s="835"/>
      <c r="M128" s="835"/>
      <c r="N128" s="835"/>
      <c r="O128" s="835"/>
      <c r="P128" s="835"/>
      <c r="Q128" s="835"/>
      <c r="R128" s="835"/>
      <c r="S128" s="835"/>
      <c r="T128" s="835"/>
      <c r="U128" s="835"/>
      <c r="V128" s="835"/>
      <c r="W128" s="835"/>
      <c r="X128" s="835"/>
      <c r="Y128" s="835"/>
      <c r="Z128" s="836"/>
      <c r="AA128" s="824"/>
      <c r="AB128" s="824"/>
      <c r="AC128" s="824"/>
    </row>
    <row r="129" s="823" customFormat="1" ht="28.45" hidden="1" customHeight="1" outlineLevel="2" collapsed="1" spans="1:29">
      <c r="A129" s="870" t="s">
        <v>73</v>
      </c>
      <c r="B129" s="870" t="s">
        <v>417</v>
      </c>
      <c r="C129" s="870" t="s">
        <v>419</v>
      </c>
      <c r="D129" s="872"/>
      <c r="E129" s="824"/>
      <c r="F129" s="824"/>
      <c r="G129" s="824"/>
      <c r="H129" s="871">
        <v>683</v>
      </c>
      <c r="I129" s="874" t="s">
        <v>71</v>
      </c>
      <c r="J129" s="835"/>
      <c r="K129" s="835"/>
      <c r="L129" s="835"/>
      <c r="M129" s="835"/>
      <c r="N129" s="835"/>
      <c r="O129" s="835"/>
      <c r="P129" s="835"/>
      <c r="Q129" s="835"/>
      <c r="R129" s="835"/>
      <c r="S129" s="835"/>
      <c r="T129" s="835"/>
      <c r="U129" s="835"/>
      <c r="V129" s="835"/>
      <c r="W129" s="835"/>
      <c r="X129" s="835"/>
      <c r="Y129" s="835"/>
      <c r="Z129" s="836"/>
      <c r="AA129" s="824"/>
      <c r="AB129" s="824"/>
      <c r="AC129" s="824"/>
    </row>
    <row r="130" s="823" customFormat="1" ht="28.45" hidden="1" customHeight="1" outlineLevel="3" spans="1:29">
      <c r="A130" s="873" t="s">
        <v>73</v>
      </c>
      <c r="B130" s="870" t="s">
        <v>417</v>
      </c>
      <c r="C130" s="870" t="s">
        <v>419</v>
      </c>
      <c r="D130" s="846" t="s">
        <v>420</v>
      </c>
      <c r="E130" s="846" t="s">
        <v>421</v>
      </c>
      <c r="F130" s="846" t="s">
        <v>422</v>
      </c>
      <c r="G130" s="846" t="s">
        <v>423</v>
      </c>
      <c r="H130" s="832">
        <v>683</v>
      </c>
      <c r="I130" s="846" t="s">
        <v>424</v>
      </c>
      <c r="J130" s="875">
        <v>608</v>
      </c>
      <c r="K130" s="846" t="s">
        <v>53</v>
      </c>
      <c r="L130" s="846" t="s">
        <v>39</v>
      </c>
      <c r="M130" s="846"/>
      <c r="N130" s="832">
        <v>9</v>
      </c>
      <c r="O130" s="846" t="s">
        <v>425</v>
      </c>
      <c r="P130" s="846" t="s">
        <v>425</v>
      </c>
      <c r="Q130" s="846" t="s">
        <v>41</v>
      </c>
      <c r="R130" s="846" t="s">
        <v>426</v>
      </c>
      <c r="S130" s="846" t="s">
        <v>426</v>
      </c>
      <c r="T130" s="832"/>
      <c r="U130" s="832"/>
      <c r="V130" s="832"/>
      <c r="W130" s="832"/>
      <c r="X130" s="846" t="s">
        <v>58</v>
      </c>
      <c r="Y130" s="846"/>
      <c r="Z130" s="846"/>
      <c r="AA130" s="824"/>
      <c r="AB130" s="824"/>
      <c r="AC130" s="824"/>
    </row>
    <row r="131" s="823" customFormat="1" ht="28.45" hidden="1" customHeight="1" outlineLevel="2" collapsed="1" spans="1:29">
      <c r="A131" s="870" t="s">
        <v>73</v>
      </c>
      <c r="B131" s="870" t="s">
        <v>417</v>
      </c>
      <c r="C131" s="870" t="s">
        <v>427</v>
      </c>
      <c r="D131" s="872"/>
      <c r="E131" s="824"/>
      <c r="F131" s="824"/>
      <c r="G131" s="824"/>
      <c r="H131" s="871">
        <v>2020.45</v>
      </c>
      <c r="I131" s="874" t="s">
        <v>428</v>
      </c>
      <c r="J131" s="835"/>
      <c r="K131" s="835"/>
      <c r="L131" s="835"/>
      <c r="M131" s="835"/>
      <c r="N131" s="835"/>
      <c r="O131" s="835"/>
      <c r="P131" s="835"/>
      <c r="Q131" s="835"/>
      <c r="R131" s="835"/>
      <c r="S131" s="835"/>
      <c r="T131" s="835"/>
      <c r="U131" s="835"/>
      <c r="V131" s="835"/>
      <c r="W131" s="835"/>
      <c r="X131" s="835"/>
      <c r="Y131" s="835"/>
      <c r="Z131" s="836"/>
      <c r="AA131" s="824"/>
      <c r="AB131" s="824"/>
      <c r="AC131" s="824"/>
    </row>
    <row r="132" s="823" customFormat="1" ht="28.45" hidden="1" customHeight="1" outlineLevel="3" spans="1:29">
      <c r="A132" s="873" t="s">
        <v>73</v>
      </c>
      <c r="B132" s="870" t="s">
        <v>417</v>
      </c>
      <c r="C132" s="870" t="s">
        <v>427</v>
      </c>
      <c r="D132" s="846" t="s">
        <v>429</v>
      </c>
      <c r="E132" s="846" t="s">
        <v>34</v>
      </c>
      <c r="F132" s="846" t="s">
        <v>430</v>
      </c>
      <c r="G132" s="846" t="s">
        <v>431</v>
      </c>
      <c r="H132" s="832">
        <v>87.33</v>
      </c>
      <c r="I132" s="846" t="s">
        <v>432</v>
      </c>
      <c r="J132" s="875">
        <v>13</v>
      </c>
      <c r="K132" s="846" t="s">
        <v>38</v>
      </c>
      <c r="L132" s="846" t="s">
        <v>39</v>
      </c>
      <c r="M132" s="846"/>
      <c r="N132" s="832">
        <v>0</v>
      </c>
      <c r="O132" s="846" t="s">
        <v>433</v>
      </c>
      <c r="P132" s="846" t="s">
        <v>434</v>
      </c>
      <c r="Q132" s="846" t="s">
        <v>41</v>
      </c>
      <c r="R132" s="846" t="s">
        <v>435</v>
      </c>
      <c r="S132" s="846" t="s">
        <v>436</v>
      </c>
      <c r="T132" s="832">
        <v>87.33</v>
      </c>
      <c r="U132" s="832">
        <v>87.33</v>
      </c>
      <c r="V132" s="832">
        <v>0</v>
      </c>
      <c r="W132" s="832">
        <v>0</v>
      </c>
      <c r="X132" s="846" t="s">
        <v>69</v>
      </c>
      <c r="Y132" s="846"/>
      <c r="Z132" s="846"/>
      <c r="AA132" s="824"/>
      <c r="AB132" s="824"/>
      <c r="AC132" s="824"/>
    </row>
    <row r="133" s="823" customFormat="1" ht="28.45" hidden="1" customHeight="1" outlineLevel="3" spans="1:29">
      <c r="A133" s="873" t="s">
        <v>73</v>
      </c>
      <c r="B133" s="870" t="s">
        <v>417</v>
      </c>
      <c r="C133" s="870" t="s">
        <v>427</v>
      </c>
      <c r="D133" s="846" t="s">
        <v>437</v>
      </c>
      <c r="E133" s="846" t="s">
        <v>34</v>
      </c>
      <c r="F133" s="846" t="s">
        <v>438</v>
      </c>
      <c r="G133" s="846" t="s">
        <v>439</v>
      </c>
      <c r="H133" s="832">
        <v>367.09</v>
      </c>
      <c r="I133" s="846" t="s">
        <v>397</v>
      </c>
      <c r="J133" s="875">
        <v>16</v>
      </c>
      <c r="K133" s="846" t="s">
        <v>38</v>
      </c>
      <c r="L133" s="846" t="s">
        <v>39</v>
      </c>
      <c r="M133" s="846"/>
      <c r="N133" s="832">
        <v>0</v>
      </c>
      <c r="O133" s="846" t="s">
        <v>440</v>
      </c>
      <c r="P133" s="846" t="s">
        <v>440</v>
      </c>
      <c r="Q133" s="846" t="s">
        <v>41</v>
      </c>
      <c r="R133" s="846" t="s">
        <v>441</v>
      </c>
      <c r="S133" s="846" t="s">
        <v>442</v>
      </c>
      <c r="T133" s="832">
        <v>1162.18</v>
      </c>
      <c r="U133" s="832">
        <v>1162.18</v>
      </c>
      <c r="V133" s="832">
        <v>0</v>
      </c>
      <c r="W133" s="832">
        <v>0</v>
      </c>
      <c r="X133" s="846" t="s">
        <v>388</v>
      </c>
      <c r="Y133" s="846"/>
      <c r="Z133" s="846"/>
      <c r="AA133" s="824"/>
      <c r="AB133" s="824"/>
      <c r="AC133" s="824"/>
    </row>
    <row r="134" s="823" customFormat="1" ht="28.45" hidden="1" customHeight="1" outlineLevel="3" spans="1:29">
      <c r="A134" s="873" t="s">
        <v>73</v>
      </c>
      <c r="B134" s="870" t="s">
        <v>417</v>
      </c>
      <c r="C134" s="870" t="s">
        <v>427</v>
      </c>
      <c r="D134" s="846" t="s">
        <v>443</v>
      </c>
      <c r="E134" s="846" t="s">
        <v>34</v>
      </c>
      <c r="F134" s="846" t="s">
        <v>444</v>
      </c>
      <c r="G134" s="846" t="s">
        <v>431</v>
      </c>
      <c r="H134" s="832">
        <v>46.56</v>
      </c>
      <c r="I134" s="846" t="s">
        <v>432</v>
      </c>
      <c r="J134" s="875">
        <v>13</v>
      </c>
      <c r="K134" s="846" t="s">
        <v>38</v>
      </c>
      <c r="L134" s="846" t="s">
        <v>39</v>
      </c>
      <c r="M134" s="846"/>
      <c r="N134" s="832">
        <v>0</v>
      </c>
      <c r="O134" s="846" t="s">
        <v>433</v>
      </c>
      <c r="P134" s="846" t="s">
        <v>445</v>
      </c>
      <c r="Q134" s="846" t="s">
        <v>41</v>
      </c>
      <c r="R134" s="846" t="s">
        <v>435</v>
      </c>
      <c r="S134" s="846" t="s">
        <v>446</v>
      </c>
      <c r="T134" s="832">
        <v>46.56</v>
      </c>
      <c r="U134" s="832">
        <v>46.56</v>
      </c>
      <c r="V134" s="832">
        <v>0</v>
      </c>
      <c r="W134" s="832">
        <v>0</v>
      </c>
      <c r="X134" s="846" t="s">
        <v>69</v>
      </c>
      <c r="Y134" s="846"/>
      <c r="Z134" s="846"/>
      <c r="AA134" s="824"/>
      <c r="AB134" s="824"/>
      <c r="AC134" s="824"/>
    </row>
    <row r="135" s="823" customFormat="1" ht="28.45" hidden="1" customHeight="1" outlineLevel="3" spans="1:29">
      <c r="A135" s="873" t="s">
        <v>73</v>
      </c>
      <c r="B135" s="870" t="s">
        <v>417</v>
      </c>
      <c r="C135" s="870" t="s">
        <v>427</v>
      </c>
      <c r="D135" s="846" t="s">
        <v>447</v>
      </c>
      <c r="E135" s="846" t="s">
        <v>34</v>
      </c>
      <c r="F135" s="846" t="s">
        <v>448</v>
      </c>
      <c r="G135" s="846" t="s">
        <v>449</v>
      </c>
      <c r="H135" s="832">
        <v>161.1</v>
      </c>
      <c r="I135" s="846" t="s">
        <v>233</v>
      </c>
      <c r="J135" s="875">
        <v>23</v>
      </c>
      <c r="K135" s="846" t="s">
        <v>38</v>
      </c>
      <c r="L135" s="846" t="s">
        <v>39</v>
      </c>
      <c r="M135" s="846"/>
      <c r="N135" s="832">
        <v>0</v>
      </c>
      <c r="O135" s="846" t="s">
        <v>450</v>
      </c>
      <c r="P135" s="846" t="s">
        <v>450</v>
      </c>
      <c r="Q135" s="846" t="s">
        <v>41</v>
      </c>
      <c r="R135" s="846" t="s">
        <v>451</v>
      </c>
      <c r="S135" s="846" t="s">
        <v>452</v>
      </c>
      <c r="T135" s="832">
        <v>1488.03</v>
      </c>
      <c r="U135" s="832">
        <v>1488.03</v>
      </c>
      <c r="V135" s="832">
        <v>0</v>
      </c>
      <c r="W135" s="832">
        <v>0</v>
      </c>
      <c r="X135" s="846" t="s">
        <v>388</v>
      </c>
      <c r="Y135" s="846"/>
      <c r="Z135" s="846"/>
      <c r="AA135" s="824"/>
      <c r="AB135" s="824"/>
      <c r="AC135" s="824"/>
    </row>
    <row r="136" s="823" customFormat="1" ht="28.45" hidden="1" customHeight="1" outlineLevel="3" spans="1:29">
      <c r="A136" s="873" t="s">
        <v>73</v>
      </c>
      <c r="B136" s="870" t="s">
        <v>417</v>
      </c>
      <c r="C136" s="870" t="s">
        <v>427</v>
      </c>
      <c r="D136" s="846" t="s">
        <v>453</v>
      </c>
      <c r="E136" s="846" t="s">
        <v>34</v>
      </c>
      <c r="F136" s="846" t="s">
        <v>448</v>
      </c>
      <c r="G136" s="846" t="s">
        <v>449</v>
      </c>
      <c r="H136" s="832">
        <v>161.1</v>
      </c>
      <c r="I136" s="846" t="s">
        <v>397</v>
      </c>
      <c r="J136" s="875">
        <v>16</v>
      </c>
      <c r="K136" s="846" t="s">
        <v>38</v>
      </c>
      <c r="L136" s="846" t="s">
        <v>39</v>
      </c>
      <c r="M136" s="846"/>
      <c r="N136" s="832">
        <v>0</v>
      </c>
      <c r="O136" s="846" t="s">
        <v>450</v>
      </c>
      <c r="P136" s="846" t="s">
        <v>450</v>
      </c>
      <c r="Q136" s="846" t="s">
        <v>41</v>
      </c>
      <c r="R136" s="846" t="s">
        <v>451</v>
      </c>
      <c r="S136" s="846" t="s">
        <v>452</v>
      </c>
      <c r="T136" s="832">
        <v>1488.03</v>
      </c>
      <c r="U136" s="832">
        <v>1488.03</v>
      </c>
      <c r="V136" s="832">
        <v>0</v>
      </c>
      <c r="W136" s="832">
        <v>0</v>
      </c>
      <c r="X136" s="846" t="s">
        <v>388</v>
      </c>
      <c r="Y136" s="846"/>
      <c r="Z136" s="846"/>
      <c r="AA136" s="824"/>
      <c r="AB136" s="824"/>
      <c r="AC136" s="824"/>
    </row>
    <row r="137" s="823" customFormat="1" ht="28.45" hidden="1" customHeight="1" outlineLevel="3" spans="1:29">
      <c r="A137" s="873" t="s">
        <v>73</v>
      </c>
      <c r="B137" s="870" t="s">
        <v>417</v>
      </c>
      <c r="C137" s="870" t="s">
        <v>427</v>
      </c>
      <c r="D137" s="846" t="s">
        <v>454</v>
      </c>
      <c r="E137" s="846" t="s">
        <v>34</v>
      </c>
      <c r="F137" s="846" t="s">
        <v>455</v>
      </c>
      <c r="G137" s="846" t="s">
        <v>449</v>
      </c>
      <c r="H137" s="832">
        <v>114</v>
      </c>
      <c r="I137" s="846" t="s">
        <v>456</v>
      </c>
      <c r="J137" s="875">
        <v>12</v>
      </c>
      <c r="K137" s="846" t="s">
        <v>38</v>
      </c>
      <c r="L137" s="846" t="s">
        <v>39</v>
      </c>
      <c r="M137" s="846"/>
      <c r="N137" s="832">
        <v>0</v>
      </c>
      <c r="O137" s="846" t="s">
        <v>457</v>
      </c>
      <c r="P137" s="846" t="s">
        <v>458</v>
      </c>
      <c r="Q137" s="846" t="s">
        <v>41</v>
      </c>
      <c r="R137" s="846" t="s">
        <v>459</v>
      </c>
      <c r="S137" s="846" t="s">
        <v>452</v>
      </c>
      <c r="T137" s="832">
        <v>299.95</v>
      </c>
      <c r="U137" s="832">
        <v>299.95</v>
      </c>
      <c r="V137" s="832">
        <v>0</v>
      </c>
      <c r="W137" s="832">
        <v>0</v>
      </c>
      <c r="X137" s="846" t="s">
        <v>69</v>
      </c>
      <c r="Y137" s="846"/>
      <c r="Z137" s="846"/>
      <c r="AA137" s="824"/>
      <c r="AB137" s="824"/>
      <c r="AC137" s="824"/>
    </row>
    <row r="138" s="823" customFormat="1" ht="28.45" hidden="1" customHeight="1" outlineLevel="3" spans="1:29">
      <c r="A138" s="873" t="s">
        <v>73</v>
      </c>
      <c r="B138" s="870" t="s">
        <v>417</v>
      </c>
      <c r="C138" s="870" t="s">
        <v>427</v>
      </c>
      <c r="D138" s="846" t="s">
        <v>460</v>
      </c>
      <c r="E138" s="846" t="s">
        <v>34</v>
      </c>
      <c r="F138" s="846" t="s">
        <v>461</v>
      </c>
      <c r="G138" s="846" t="s">
        <v>338</v>
      </c>
      <c r="H138" s="832">
        <v>294.94</v>
      </c>
      <c r="I138" s="846" t="s">
        <v>462</v>
      </c>
      <c r="J138" s="875">
        <v>26</v>
      </c>
      <c r="K138" s="846" t="s">
        <v>38</v>
      </c>
      <c r="L138" s="846" t="s">
        <v>39</v>
      </c>
      <c r="M138" s="846"/>
      <c r="N138" s="832">
        <v>0</v>
      </c>
      <c r="O138" s="846" t="s">
        <v>463</v>
      </c>
      <c r="P138" s="846" t="s">
        <v>464</v>
      </c>
      <c r="Q138" s="846" t="s">
        <v>41</v>
      </c>
      <c r="R138" s="846" t="s">
        <v>459</v>
      </c>
      <c r="S138" s="846" t="s">
        <v>452</v>
      </c>
      <c r="T138" s="832">
        <v>298.95</v>
      </c>
      <c r="U138" s="832">
        <v>298.95</v>
      </c>
      <c r="V138" s="832">
        <v>0</v>
      </c>
      <c r="W138" s="832">
        <v>0</v>
      </c>
      <c r="X138" s="846" t="s">
        <v>388</v>
      </c>
      <c r="Y138" s="846"/>
      <c r="Z138" s="846"/>
      <c r="AA138" s="824"/>
      <c r="AB138" s="824"/>
      <c r="AC138" s="824"/>
    </row>
    <row r="139" s="823" customFormat="1" ht="28.45" hidden="1" customHeight="1" outlineLevel="3" spans="1:29">
      <c r="A139" s="873" t="s">
        <v>73</v>
      </c>
      <c r="B139" s="870" t="s">
        <v>417</v>
      </c>
      <c r="C139" s="870" t="s">
        <v>427</v>
      </c>
      <c r="D139" s="846" t="s">
        <v>465</v>
      </c>
      <c r="E139" s="846" t="s">
        <v>34</v>
      </c>
      <c r="F139" s="846" t="s">
        <v>466</v>
      </c>
      <c r="G139" s="846" t="s">
        <v>449</v>
      </c>
      <c r="H139" s="832">
        <v>125.11</v>
      </c>
      <c r="I139" s="846" t="s">
        <v>37</v>
      </c>
      <c r="J139" s="875">
        <v>15</v>
      </c>
      <c r="K139" s="846" t="s">
        <v>38</v>
      </c>
      <c r="L139" s="846" t="s">
        <v>39</v>
      </c>
      <c r="M139" s="846"/>
      <c r="N139" s="832">
        <v>0</v>
      </c>
      <c r="O139" s="846" t="s">
        <v>467</v>
      </c>
      <c r="P139" s="846" t="s">
        <v>458</v>
      </c>
      <c r="Q139" s="846" t="s">
        <v>41</v>
      </c>
      <c r="R139" s="846" t="s">
        <v>459</v>
      </c>
      <c r="S139" s="846" t="s">
        <v>452</v>
      </c>
      <c r="T139" s="832">
        <v>125.11</v>
      </c>
      <c r="U139" s="832">
        <v>125.11</v>
      </c>
      <c r="V139" s="832">
        <v>0</v>
      </c>
      <c r="W139" s="832">
        <v>0</v>
      </c>
      <c r="X139" s="846" t="s">
        <v>69</v>
      </c>
      <c r="Y139" s="846"/>
      <c r="Z139" s="846"/>
      <c r="AA139" s="824"/>
      <c r="AB139" s="824"/>
      <c r="AC139" s="824"/>
    </row>
    <row r="140" s="823" customFormat="1" ht="28.45" hidden="1" customHeight="1" outlineLevel="3" spans="1:29">
      <c r="A140" s="873" t="s">
        <v>73</v>
      </c>
      <c r="B140" s="870" t="s">
        <v>417</v>
      </c>
      <c r="C140" s="870" t="s">
        <v>427</v>
      </c>
      <c r="D140" s="846" t="s">
        <v>468</v>
      </c>
      <c r="E140" s="846" t="s">
        <v>34</v>
      </c>
      <c r="F140" s="846" t="s">
        <v>469</v>
      </c>
      <c r="G140" s="846" t="s">
        <v>470</v>
      </c>
      <c r="H140" s="832">
        <v>19.88</v>
      </c>
      <c r="I140" s="846" t="s">
        <v>471</v>
      </c>
      <c r="J140" s="875">
        <v>51</v>
      </c>
      <c r="K140" s="846" t="s">
        <v>83</v>
      </c>
      <c r="L140" s="846" t="s">
        <v>39</v>
      </c>
      <c r="M140" s="846"/>
      <c r="N140" s="832">
        <v>0</v>
      </c>
      <c r="O140" s="846" t="s">
        <v>472</v>
      </c>
      <c r="P140" s="846" t="s">
        <v>472</v>
      </c>
      <c r="Q140" s="846" t="s">
        <v>41</v>
      </c>
      <c r="R140" s="846" t="s">
        <v>459</v>
      </c>
      <c r="S140" s="846" t="s">
        <v>473</v>
      </c>
      <c r="T140" s="832">
        <v>4453.29</v>
      </c>
      <c r="U140" s="832">
        <v>4453.29</v>
      </c>
      <c r="V140" s="832">
        <v>0</v>
      </c>
      <c r="W140" s="832">
        <v>0</v>
      </c>
      <c r="X140" s="846" t="s">
        <v>474</v>
      </c>
      <c r="Y140" s="846"/>
      <c r="Z140" s="846"/>
      <c r="AA140" s="824"/>
      <c r="AB140" s="824"/>
      <c r="AC140" s="824"/>
    </row>
    <row r="141" s="823" customFormat="1" ht="28.45" hidden="1" customHeight="1" outlineLevel="3" spans="1:29">
      <c r="A141" s="873" t="s">
        <v>73</v>
      </c>
      <c r="B141" s="870" t="s">
        <v>417</v>
      </c>
      <c r="C141" s="870" t="s">
        <v>427</v>
      </c>
      <c r="D141" s="846" t="s">
        <v>475</v>
      </c>
      <c r="E141" s="846" t="s">
        <v>34</v>
      </c>
      <c r="F141" s="846" t="s">
        <v>476</v>
      </c>
      <c r="G141" s="846" t="s">
        <v>477</v>
      </c>
      <c r="H141" s="832">
        <v>639.77</v>
      </c>
      <c r="I141" s="846" t="s">
        <v>64</v>
      </c>
      <c r="J141" s="875">
        <v>7</v>
      </c>
      <c r="K141" s="846" t="s">
        <v>38</v>
      </c>
      <c r="L141" s="846" t="s">
        <v>39</v>
      </c>
      <c r="M141" s="846"/>
      <c r="N141" s="832">
        <v>0</v>
      </c>
      <c r="O141" s="846" t="s">
        <v>478</v>
      </c>
      <c r="P141" s="846" t="s">
        <v>478</v>
      </c>
      <c r="Q141" s="846" t="s">
        <v>41</v>
      </c>
      <c r="R141" s="846" t="s">
        <v>441</v>
      </c>
      <c r="S141" s="846" t="s">
        <v>442</v>
      </c>
      <c r="T141" s="832">
        <v>3745.35</v>
      </c>
      <c r="U141" s="832">
        <v>3745.35</v>
      </c>
      <c r="V141" s="832">
        <v>0</v>
      </c>
      <c r="W141" s="832">
        <v>0</v>
      </c>
      <c r="X141" s="846" t="s">
        <v>69</v>
      </c>
      <c r="Y141" s="846"/>
      <c r="Z141" s="846"/>
      <c r="AA141" s="824"/>
      <c r="AB141" s="824"/>
      <c r="AC141" s="824"/>
    </row>
    <row r="142" s="823" customFormat="1" ht="28.45" hidden="1" customHeight="1" outlineLevel="3" spans="1:29">
      <c r="A142" s="873" t="s">
        <v>73</v>
      </c>
      <c r="B142" s="870" t="s">
        <v>417</v>
      </c>
      <c r="C142" s="870" t="s">
        <v>427</v>
      </c>
      <c r="D142" s="846" t="s">
        <v>479</v>
      </c>
      <c r="E142" s="846" t="s">
        <v>34</v>
      </c>
      <c r="F142" s="846" t="s">
        <v>480</v>
      </c>
      <c r="G142" s="846" t="s">
        <v>481</v>
      </c>
      <c r="H142" s="832">
        <v>1.25</v>
      </c>
      <c r="I142" s="846" t="s">
        <v>236</v>
      </c>
      <c r="J142" s="875">
        <v>24</v>
      </c>
      <c r="K142" s="846" t="s">
        <v>38</v>
      </c>
      <c r="L142" s="846" t="s">
        <v>84</v>
      </c>
      <c r="M142" s="846"/>
      <c r="N142" s="832">
        <v>0</v>
      </c>
      <c r="O142" s="846" t="s">
        <v>482</v>
      </c>
      <c r="P142" s="846" t="s">
        <v>482</v>
      </c>
      <c r="Q142" s="846" t="s">
        <v>41</v>
      </c>
      <c r="R142" s="846" t="s">
        <v>441</v>
      </c>
      <c r="S142" s="846" t="s">
        <v>442</v>
      </c>
      <c r="T142" s="832">
        <v>1475.72</v>
      </c>
      <c r="U142" s="832">
        <v>1475.72</v>
      </c>
      <c r="V142" s="832">
        <v>692.85</v>
      </c>
      <c r="W142" s="832">
        <v>692.85</v>
      </c>
      <c r="X142" s="846" t="s">
        <v>388</v>
      </c>
      <c r="Y142" s="846" t="s">
        <v>483</v>
      </c>
      <c r="Z142" s="846"/>
      <c r="AA142" s="824"/>
      <c r="AB142" s="824"/>
      <c r="AC142" s="824"/>
    </row>
    <row r="143" s="823" customFormat="1" ht="28.45" hidden="1" customHeight="1" outlineLevel="3" spans="1:29">
      <c r="A143" s="873" t="s">
        <v>73</v>
      </c>
      <c r="B143" s="870" t="s">
        <v>417</v>
      </c>
      <c r="C143" s="870" t="s">
        <v>427</v>
      </c>
      <c r="D143" s="846" t="s">
        <v>484</v>
      </c>
      <c r="E143" s="846" t="s">
        <v>34</v>
      </c>
      <c r="F143" s="846" t="s">
        <v>480</v>
      </c>
      <c r="G143" s="846" t="s">
        <v>481</v>
      </c>
      <c r="H143" s="832">
        <v>2.32</v>
      </c>
      <c r="I143" s="846" t="s">
        <v>485</v>
      </c>
      <c r="J143" s="875">
        <v>3</v>
      </c>
      <c r="K143" s="846" t="s">
        <v>38</v>
      </c>
      <c r="L143" s="846" t="s">
        <v>84</v>
      </c>
      <c r="M143" s="846"/>
      <c r="N143" s="832">
        <v>0</v>
      </c>
      <c r="O143" s="846"/>
      <c r="P143" s="846" t="s">
        <v>486</v>
      </c>
      <c r="Q143" s="846" t="s">
        <v>41</v>
      </c>
      <c r="R143" s="846" t="s">
        <v>441</v>
      </c>
      <c r="S143" s="846" t="s">
        <v>442</v>
      </c>
      <c r="T143" s="832">
        <v>1475.72</v>
      </c>
      <c r="U143" s="832">
        <v>1475.72</v>
      </c>
      <c r="V143" s="832">
        <v>692.85</v>
      </c>
      <c r="W143" s="832">
        <v>692.85</v>
      </c>
      <c r="X143" s="846" t="s">
        <v>388</v>
      </c>
      <c r="Y143" s="846" t="s">
        <v>483</v>
      </c>
      <c r="Z143" s="846"/>
      <c r="AA143" s="824"/>
      <c r="AB143" s="824"/>
      <c r="AC143" s="824"/>
    </row>
    <row r="144" s="823" customFormat="1" ht="28.45" hidden="1" customHeight="1" outlineLevel="2" collapsed="1" spans="1:29">
      <c r="A144" s="870" t="s">
        <v>73</v>
      </c>
      <c r="B144" s="870" t="s">
        <v>417</v>
      </c>
      <c r="C144" s="870" t="s">
        <v>487</v>
      </c>
      <c r="D144" s="872"/>
      <c r="E144" s="824"/>
      <c r="F144" s="824"/>
      <c r="G144" s="824"/>
      <c r="H144" s="871">
        <v>122.38</v>
      </c>
      <c r="I144" s="874" t="s">
        <v>488</v>
      </c>
      <c r="J144" s="835"/>
      <c r="K144" s="835"/>
      <c r="L144" s="835"/>
      <c r="M144" s="835"/>
      <c r="N144" s="835"/>
      <c r="O144" s="835"/>
      <c r="P144" s="835"/>
      <c r="Q144" s="835"/>
      <c r="R144" s="835"/>
      <c r="S144" s="835"/>
      <c r="T144" s="835"/>
      <c r="U144" s="835"/>
      <c r="V144" s="835"/>
      <c r="W144" s="835"/>
      <c r="X144" s="835"/>
      <c r="Y144" s="835"/>
      <c r="Z144" s="836"/>
      <c r="AA144" s="824"/>
      <c r="AB144" s="824"/>
      <c r="AC144" s="824"/>
    </row>
    <row r="145" s="823" customFormat="1" ht="28.45" hidden="1" customHeight="1" outlineLevel="3" spans="1:29">
      <c r="A145" s="873" t="s">
        <v>73</v>
      </c>
      <c r="B145" s="870" t="s">
        <v>417</v>
      </c>
      <c r="C145" s="870" t="s">
        <v>487</v>
      </c>
      <c r="D145" s="846" t="s">
        <v>489</v>
      </c>
      <c r="E145" s="846" t="s">
        <v>34</v>
      </c>
      <c r="F145" s="846" t="s">
        <v>490</v>
      </c>
      <c r="G145" s="846" t="s">
        <v>491</v>
      </c>
      <c r="H145" s="832">
        <v>122.38</v>
      </c>
      <c r="I145" s="846" t="s">
        <v>236</v>
      </c>
      <c r="J145" s="875">
        <v>24</v>
      </c>
      <c r="K145" s="846" t="s">
        <v>38</v>
      </c>
      <c r="L145" s="846" t="s">
        <v>39</v>
      </c>
      <c r="M145" s="846"/>
      <c r="N145" s="832">
        <v>0</v>
      </c>
      <c r="O145" s="846" t="s">
        <v>492</v>
      </c>
      <c r="P145" s="846" t="s">
        <v>492</v>
      </c>
      <c r="Q145" s="846" t="s">
        <v>41</v>
      </c>
      <c r="R145" s="846" t="s">
        <v>493</v>
      </c>
      <c r="S145" s="846" t="s">
        <v>494</v>
      </c>
      <c r="T145" s="832">
        <v>122.38</v>
      </c>
      <c r="U145" s="832">
        <v>6055.38</v>
      </c>
      <c r="V145" s="832">
        <v>0</v>
      </c>
      <c r="W145" s="832">
        <v>0</v>
      </c>
      <c r="X145" s="846" t="s">
        <v>388</v>
      </c>
      <c r="Y145" s="846"/>
      <c r="Z145" s="846"/>
      <c r="AA145" s="824"/>
      <c r="AB145" s="824"/>
      <c r="AC145" s="824"/>
    </row>
    <row r="146" s="823" customFormat="1" ht="28.45" hidden="1" customHeight="1" outlineLevel="1" collapsed="1" spans="1:29">
      <c r="A146" s="870" t="s">
        <v>73</v>
      </c>
      <c r="B146" s="870" t="s">
        <v>495</v>
      </c>
      <c r="C146" s="870"/>
      <c r="D146" s="835"/>
      <c r="E146" s="835"/>
      <c r="F146" s="835"/>
      <c r="G146" s="836"/>
      <c r="H146" s="871">
        <v>4157.53</v>
      </c>
      <c r="I146" s="874" t="s">
        <v>496</v>
      </c>
      <c r="J146" s="835"/>
      <c r="K146" s="835"/>
      <c r="L146" s="835"/>
      <c r="M146" s="835"/>
      <c r="N146" s="835"/>
      <c r="O146" s="835"/>
      <c r="P146" s="835"/>
      <c r="Q146" s="835"/>
      <c r="R146" s="835"/>
      <c r="S146" s="835"/>
      <c r="T146" s="835"/>
      <c r="U146" s="835"/>
      <c r="V146" s="835"/>
      <c r="W146" s="835"/>
      <c r="X146" s="835"/>
      <c r="Y146" s="835"/>
      <c r="Z146" s="836"/>
      <c r="AA146" s="824"/>
      <c r="AB146" s="824"/>
      <c r="AC146" s="824"/>
    </row>
    <row r="147" s="823" customFormat="1" ht="28.45" hidden="1" customHeight="1" outlineLevel="2" collapsed="1" spans="1:29">
      <c r="A147" s="870" t="s">
        <v>73</v>
      </c>
      <c r="B147" s="870" t="s">
        <v>495</v>
      </c>
      <c r="C147" s="870" t="s">
        <v>497</v>
      </c>
      <c r="D147" s="872"/>
      <c r="E147" s="824"/>
      <c r="F147" s="824"/>
      <c r="G147" s="824"/>
      <c r="H147" s="871">
        <v>31.08</v>
      </c>
      <c r="I147" s="874" t="s">
        <v>71</v>
      </c>
      <c r="J147" s="835"/>
      <c r="K147" s="835"/>
      <c r="L147" s="835"/>
      <c r="M147" s="835"/>
      <c r="N147" s="835"/>
      <c r="O147" s="835"/>
      <c r="P147" s="835"/>
      <c r="Q147" s="835"/>
      <c r="R147" s="835"/>
      <c r="S147" s="835"/>
      <c r="T147" s="835"/>
      <c r="U147" s="835"/>
      <c r="V147" s="835"/>
      <c r="W147" s="835"/>
      <c r="X147" s="835"/>
      <c r="Y147" s="835"/>
      <c r="Z147" s="836"/>
      <c r="AA147" s="824"/>
      <c r="AB147" s="824"/>
      <c r="AC147" s="824"/>
    </row>
    <row r="148" s="823" customFormat="1" ht="28.45" hidden="1" customHeight="1" outlineLevel="3" spans="1:29">
      <c r="A148" s="873" t="s">
        <v>73</v>
      </c>
      <c r="B148" s="870" t="s">
        <v>495</v>
      </c>
      <c r="C148" s="870" t="s">
        <v>497</v>
      </c>
      <c r="D148" s="846" t="s">
        <v>498</v>
      </c>
      <c r="E148" s="846" t="s">
        <v>34</v>
      </c>
      <c r="F148" s="846" t="s">
        <v>499</v>
      </c>
      <c r="G148" s="846" t="s">
        <v>500</v>
      </c>
      <c r="H148" s="832">
        <v>25.7</v>
      </c>
      <c r="I148" s="846" t="s">
        <v>144</v>
      </c>
      <c r="J148" s="875">
        <v>191</v>
      </c>
      <c r="K148" s="846" t="s">
        <v>53</v>
      </c>
      <c r="L148" s="846" t="s">
        <v>84</v>
      </c>
      <c r="M148" s="846"/>
      <c r="N148" s="832">
        <v>0</v>
      </c>
      <c r="O148" s="846" t="s">
        <v>501</v>
      </c>
      <c r="P148" s="846" t="s">
        <v>501</v>
      </c>
      <c r="Q148" s="846"/>
      <c r="R148" s="846"/>
      <c r="S148" s="846" t="s">
        <v>502</v>
      </c>
      <c r="T148" s="832">
        <v>31.08</v>
      </c>
      <c r="U148" s="832">
        <v>22083.43</v>
      </c>
      <c r="V148" s="832">
        <v>31.08</v>
      </c>
      <c r="W148" s="832">
        <v>3082.68</v>
      </c>
      <c r="X148" s="846" t="s">
        <v>306</v>
      </c>
      <c r="Y148" s="846" t="s">
        <v>503</v>
      </c>
      <c r="Z148" s="846"/>
      <c r="AA148" s="824"/>
      <c r="AB148" s="824"/>
      <c r="AC148" s="824"/>
    </row>
    <row r="149" s="823" customFormat="1" ht="28.45" hidden="1" customHeight="1" outlineLevel="3" spans="1:29">
      <c r="A149" s="873" t="s">
        <v>73</v>
      </c>
      <c r="B149" s="870" t="s">
        <v>495</v>
      </c>
      <c r="C149" s="870" t="s">
        <v>497</v>
      </c>
      <c r="D149" s="846" t="s">
        <v>498</v>
      </c>
      <c r="E149" s="846" t="s">
        <v>34</v>
      </c>
      <c r="F149" s="846" t="s">
        <v>499</v>
      </c>
      <c r="G149" s="846" t="s">
        <v>500</v>
      </c>
      <c r="H149" s="832">
        <v>5.38</v>
      </c>
      <c r="I149" s="846" t="s">
        <v>275</v>
      </c>
      <c r="J149" s="875">
        <v>202</v>
      </c>
      <c r="K149" s="846" t="s">
        <v>53</v>
      </c>
      <c r="L149" s="846" t="s">
        <v>84</v>
      </c>
      <c r="M149" s="846"/>
      <c r="N149" s="832">
        <v>0</v>
      </c>
      <c r="O149" s="846" t="s">
        <v>501</v>
      </c>
      <c r="P149" s="846" t="s">
        <v>501</v>
      </c>
      <c r="Q149" s="846"/>
      <c r="R149" s="846" t="s">
        <v>504</v>
      </c>
      <c r="S149" s="846" t="s">
        <v>502</v>
      </c>
      <c r="T149" s="832">
        <v>31.08</v>
      </c>
      <c r="U149" s="832">
        <v>22083.43</v>
      </c>
      <c r="V149" s="832">
        <v>31.08</v>
      </c>
      <c r="W149" s="832">
        <v>3082.68</v>
      </c>
      <c r="X149" s="846" t="s">
        <v>306</v>
      </c>
      <c r="Y149" s="846" t="s">
        <v>503</v>
      </c>
      <c r="Z149" s="846"/>
      <c r="AA149" s="824"/>
      <c r="AB149" s="824"/>
      <c r="AC149" s="824"/>
    </row>
    <row r="150" s="823" customFormat="1" ht="28.45" hidden="1" customHeight="1" outlineLevel="2" collapsed="1" spans="1:29">
      <c r="A150" s="870" t="s">
        <v>73</v>
      </c>
      <c r="B150" s="870" t="s">
        <v>495</v>
      </c>
      <c r="C150" s="870" t="s">
        <v>505</v>
      </c>
      <c r="D150" s="872"/>
      <c r="E150" s="824"/>
      <c r="F150" s="824"/>
      <c r="G150" s="824"/>
      <c r="H150" s="871">
        <v>1080.5</v>
      </c>
      <c r="I150" s="874" t="s">
        <v>506</v>
      </c>
      <c r="J150" s="835"/>
      <c r="K150" s="835"/>
      <c r="L150" s="835"/>
      <c r="M150" s="835"/>
      <c r="N150" s="835"/>
      <c r="O150" s="835"/>
      <c r="P150" s="835"/>
      <c r="Q150" s="835"/>
      <c r="R150" s="835"/>
      <c r="S150" s="835"/>
      <c r="T150" s="835"/>
      <c r="U150" s="835"/>
      <c r="V150" s="835"/>
      <c r="W150" s="835"/>
      <c r="X150" s="835"/>
      <c r="Y150" s="835"/>
      <c r="Z150" s="836"/>
      <c r="AA150" s="824"/>
      <c r="AB150" s="824"/>
      <c r="AC150" s="824"/>
    </row>
    <row r="151" s="823" customFormat="1" ht="28.45" hidden="1" customHeight="1" outlineLevel="3" spans="1:29">
      <c r="A151" s="873" t="s">
        <v>73</v>
      </c>
      <c r="B151" s="870" t="s">
        <v>495</v>
      </c>
      <c r="C151" s="870" t="s">
        <v>505</v>
      </c>
      <c r="D151" s="846" t="s">
        <v>507</v>
      </c>
      <c r="E151" s="846" t="s">
        <v>34</v>
      </c>
      <c r="F151" s="846" t="s">
        <v>508</v>
      </c>
      <c r="G151" s="846" t="s">
        <v>509</v>
      </c>
      <c r="H151" s="832">
        <v>1080.5</v>
      </c>
      <c r="I151" s="846" t="s">
        <v>510</v>
      </c>
      <c r="J151" s="875">
        <v>69</v>
      </c>
      <c r="K151" s="846" t="s">
        <v>83</v>
      </c>
      <c r="L151" s="846" t="s">
        <v>39</v>
      </c>
      <c r="M151" s="846"/>
      <c r="N151" s="832">
        <v>0</v>
      </c>
      <c r="O151" s="846" t="s">
        <v>511</v>
      </c>
      <c r="P151" s="846" t="s">
        <v>512</v>
      </c>
      <c r="Q151" s="846" t="s">
        <v>41</v>
      </c>
      <c r="R151" s="846" t="s">
        <v>513</v>
      </c>
      <c r="S151" s="846" t="s">
        <v>514</v>
      </c>
      <c r="T151" s="832">
        <v>1853.19</v>
      </c>
      <c r="U151" s="832">
        <v>1853.19</v>
      </c>
      <c r="V151" s="832">
        <v>0</v>
      </c>
      <c r="W151" s="832">
        <v>0</v>
      </c>
      <c r="X151" s="846" t="s">
        <v>105</v>
      </c>
      <c r="Y151" s="846" t="s">
        <v>515</v>
      </c>
      <c r="Z151" s="846"/>
      <c r="AA151" s="824"/>
      <c r="AB151" s="824"/>
      <c r="AC151" s="824"/>
    </row>
    <row r="152" s="823" customFormat="1" ht="28.45" hidden="1" customHeight="1" outlineLevel="2" collapsed="1" spans="1:29">
      <c r="A152" s="870" t="s">
        <v>73</v>
      </c>
      <c r="B152" s="870" t="s">
        <v>495</v>
      </c>
      <c r="C152" s="870" t="s">
        <v>516</v>
      </c>
      <c r="D152" s="872"/>
      <c r="E152" s="824"/>
      <c r="F152" s="824"/>
      <c r="G152" s="824"/>
      <c r="H152" s="871">
        <v>3045.95</v>
      </c>
      <c r="I152" s="874" t="s">
        <v>517</v>
      </c>
      <c r="J152" s="835"/>
      <c r="K152" s="835"/>
      <c r="L152" s="835"/>
      <c r="M152" s="835"/>
      <c r="N152" s="835"/>
      <c r="O152" s="835"/>
      <c r="P152" s="835"/>
      <c r="Q152" s="835"/>
      <c r="R152" s="835"/>
      <c r="S152" s="835"/>
      <c r="T152" s="835"/>
      <c r="U152" s="835"/>
      <c r="V152" s="835"/>
      <c r="W152" s="835"/>
      <c r="X152" s="835"/>
      <c r="Y152" s="835"/>
      <c r="Z152" s="836"/>
      <c r="AA152" s="824"/>
      <c r="AB152" s="824"/>
      <c r="AC152" s="824"/>
    </row>
    <row r="153" s="823" customFormat="1" ht="28.45" hidden="1" customHeight="1" outlineLevel="3" spans="1:29">
      <c r="A153" s="873" t="s">
        <v>73</v>
      </c>
      <c r="B153" s="870" t="s">
        <v>495</v>
      </c>
      <c r="C153" s="870" t="s">
        <v>516</v>
      </c>
      <c r="D153" s="846" t="s">
        <v>518</v>
      </c>
      <c r="E153" s="846" t="s">
        <v>34</v>
      </c>
      <c r="F153" s="846" t="s">
        <v>519</v>
      </c>
      <c r="G153" s="846" t="s">
        <v>520</v>
      </c>
      <c r="H153" s="832">
        <v>5.94</v>
      </c>
      <c r="I153" s="846" t="s">
        <v>510</v>
      </c>
      <c r="J153" s="875">
        <v>69</v>
      </c>
      <c r="K153" s="846" t="s">
        <v>83</v>
      </c>
      <c r="L153" s="846" t="s">
        <v>84</v>
      </c>
      <c r="M153" s="846"/>
      <c r="N153" s="832">
        <v>65.8</v>
      </c>
      <c r="O153" s="846" t="s">
        <v>521</v>
      </c>
      <c r="P153" s="846" t="s">
        <v>522</v>
      </c>
      <c r="Q153" s="846"/>
      <c r="R153" s="846" t="s">
        <v>523</v>
      </c>
      <c r="S153" s="846" t="s">
        <v>524</v>
      </c>
      <c r="T153" s="832">
        <v>109637.17</v>
      </c>
      <c r="U153" s="832">
        <v>122299.02</v>
      </c>
      <c r="V153" s="832">
        <v>187.98</v>
      </c>
      <c r="W153" s="832">
        <v>6922.71</v>
      </c>
      <c r="X153" s="846" t="s">
        <v>525</v>
      </c>
      <c r="Y153" s="846" t="s">
        <v>526</v>
      </c>
      <c r="Z153" s="846"/>
      <c r="AA153" s="824"/>
      <c r="AB153" s="824"/>
      <c r="AC153" s="824"/>
    </row>
    <row r="154" s="823" customFormat="1" ht="28.45" hidden="1" customHeight="1" outlineLevel="3" spans="1:29">
      <c r="A154" s="873" t="s">
        <v>73</v>
      </c>
      <c r="B154" s="870" t="s">
        <v>495</v>
      </c>
      <c r="C154" s="870" t="s">
        <v>516</v>
      </c>
      <c r="D154" s="846" t="s">
        <v>527</v>
      </c>
      <c r="E154" s="846" t="s">
        <v>34</v>
      </c>
      <c r="F154" s="846" t="s">
        <v>519</v>
      </c>
      <c r="G154" s="846" t="s">
        <v>528</v>
      </c>
      <c r="H154" s="832">
        <v>136.54</v>
      </c>
      <c r="I154" s="846" t="s">
        <v>243</v>
      </c>
      <c r="J154" s="875">
        <v>25</v>
      </c>
      <c r="K154" s="846" t="s">
        <v>38</v>
      </c>
      <c r="L154" s="846" t="s">
        <v>84</v>
      </c>
      <c r="M154" s="846"/>
      <c r="N154" s="832">
        <v>0</v>
      </c>
      <c r="O154" s="846" t="s">
        <v>521</v>
      </c>
      <c r="P154" s="846" t="s">
        <v>522</v>
      </c>
      <c r="Q154" s="846"/>
      <c r="R154" s="846" t="s">
        <v>523</v>
      </c>
      <c r="S154" s="846" t="s">
        <v>524</v>
      </c>
      <c r="T154" s="832">
        <v>109637.17</v>
      </c>
      <c r="U154" s="832">
        <v>122299.02</v>
      </c>
      <c r="V154" s="832">
        <v>187.98</v>
      </c>
      <c r="W154" s="832">
        <v>6922.71</v>
      </c>
      <c r="X154" s="846" t="s">
        <v>525</v>
      </c>
      <c r="Y154" s="846" t="s">
        <v>526</v>
      </c>
      <c r="Z154" s="846"/>
      <c r="AA154" s="824"/>
      <c r="AB154" s="824"/>
      <c r="AC154" s="824"/>
    </row>
    <row r="155" s="823" customFormat="1" ht="28.45" hidden="1" customHeight="1" outlineLevel="3" spans="1:29">
      <c r="A155" s="873" t="s">
        <v>73</v>
      </c>
      <c r="B155" s="870" t="s">
        <v>495</v>
      </c>
      <c r="C155" s="870" t="s">
        <v>516</v>
      </c>
      <c r="D155" s="846" t="s">
        <v>527</v>
      </c>
      <c r="E155" s="846" t="s">
        <v>34</v>
      </c>
      <c r="F155" s="846" t="s">
        <v>519</v>
      </c>
      <c r="G155" s="846" t="s">
        <v>528</v>
      </c>
      <c r="H155" s="832">
        <v>24.04</v>
      </c>
      <c r="I155" s="846" t="s">
        <v>243</v>
      </c>
      <c r="J155" s="875">
        <v>25</v>
      </c>
      <c r="K155" s="846" t="s">
        <v>38</v>
      </c>
      <c r="L155" s="846" t="s">
        <v>84</v>
      </c>
      <c r="M155" s="846"/>
      <c r="N155" s="832">
        <v>77.26</v>
      </c>
      <c r="O155" s="846" t="s">
        <v>521</v>
      </c>
      <c r="P155" s="846" t="s">
        <v>522</v>
      </c>
      <c r="Q155" s="846"/>
      <c r="R155" s="846" t="s">
        <v>523</v>
      </c>
      <c r="S155" s="846" t="s">
        <v>524</v>
      </c>
      <c r="T155" s="832">
        <v>109637.17</v>
      </c>
      <c r="U155" s="832">
        <v>122299.02</v>
      </c>
      <c r="V155" s="832">
        <v>187.98</v>
      </c>
      <c r="W155" s="832">
        <v>6922.71</v>
      </c>
      <c r="X155" s="846" t="s">
        <v>525</v>
      </c>
      <c r="Y155" s="846" t="s">
        <v>526</v>
      </c>
      <c r="Z155" s="846"/>
      <c r="AA155" s="824"/>
      <c r="AB155" s="824"/>
      <c r="AC155" s="824"/>
    </row>
    <row r="156" s="823" customFormat="1" ht="28.45" hidden="1" customHeight="1" outlineLevel="3" spans="1:29">
      <c r="A156" s="873" t="s">
        <v>73</v>
      </c>
      <c r="B156" s="870" t="s">
        <v>495</v>
      </c>
      <c r="C156" s="870" t="s">
        <v>516</v>
      </c>
      <c r="D156" s="846" t="s">
        <v>529</v>
      </c>
      <c r="E156" s="846" t="s">
        <v>34</v>
      </c>
      <c r="F156" s="846" t="s">
        <v>530</v>
      </c>
      <c r="G156" s="846" t="s">
        <v>500</v>
      </c>
      <c r="H156" s="832">
        <v>13</v>
      </c>
      <c r="I156" s="846" t="s">
        <v>531</v>
      </c>
      <c r="J156" s="875">
        <v>22</v>
      </c>
      <c r="K156" s="846" t="s">
        <v>38</v>
      </c>
      <c r="L156" s="846" t="s">
        <v>39</v>
      </c>
      <c r="M156" s="846"/>
      <c r="N156" s="832">
        <v>22.02</v>
      </c>
      <c r="O156" s="846" t="s">
        <v>532</v>
      </c>
      <c r="P156" s="846" t="s">
        <v>533</v>
      </c>
      <c r="Q156" s="846"/>
      <c r="R156" s="846" t="s">
        <v>523</v>
      </c>
      <c r="S156" s="846" t="s">
        <v>524</v>
      </c>
      <c r="T156" s="832">
        <v>6734.72</v>
      </c>
      <c r="U156" s="832">
        <v>122299.02</v>
      </c>
      <c r="V156" s="832">
        <v>6734.72</v>
      </c>
      <c r="W156" s="832">
        <v>6922.71</v>
      </c>
      <c r="X156" s="846" t="s">
        <v>372</v>
      </c>
      <c r="Y156" s="846" t="s">
        <v>526</v>
      </c>
      <c r="Z156" s="846"/>
      <c r="AA156" s="824"/>
      <c r="AB156" s="824"/>
      <c r="AC156" s="824"/>
    </row>
    <row r="157" s="823" customFormat="1" ht="28.45" hidden="1" customHeight="1" outlineLevel="3" spans="1:29">
      <c r="A157" s="873" t="s">
        <v>73</v>
      </c>
      <c r="B157" s="870" t="s">
        <v>495</v>
      </c>
      <c r="C157" s="870" t="s">
        <v>516</v>
      </c>
      <c r="D157" s="846" t="s">
        <v>529</v>
      </c>
      <c r="E157" s="846" t="s">
        <v>34</v>
      </c>
      <c r="F157" s="846" t="s">
        <v>530</v>
      </c>
      <c r="G157" s="846" t="s">
        <v>92</v>
      </c>
      <c r="H157" s="832">
        <v>5.9</v>
      </c>
      <c r="I157" s="846" t="s">
        <v>534</v>
      </c>
      <c r="J157" s="875">
        <v>1</v>
      </c>
      <c r="K157" s="846" t="s">
        <v>38</v>
      </c>
      <c r="L157" s="846" t="s">
        <v>39</v>
      </c>
      <c r="M157" s="846"/>
      <c r="N157" s="832">
        <v>0</v>
      </c>
      <c r="O157" s="846"/>
      <c r="P157" s="846" t="s">
        <v>533</v>
      </c>
      <c r="Q157" s="846"/>
      <c r="R157" s="846" t="s">
        <v>523</v>
      </c>
      <c r="S157" s="846" t="s">
        <v>524</v>
      </c>
      <c r="T157" s="832">
        <v>6734.72</v>
      </c>
      <c r="U157" s="832">
        <v>122299.02</v>
      </c>
      <c r="V157" s="832">
        <v>6734.72</v>
      </c>
      <c r="W157" s="832">
        <v>6922.71</v>
      </c>
      <c r="X157" s="846" t="s">
        <v>372</v>
      </c>
      <c r="Y157" s="846" t="s">
        <v>526</v>
      </c>
      <c r="Z157" s="846"/>
      <c r="AA157" s="824"/>
      <c r="AB157" s="824"/>
      <c r="AC157" s="824"/>
    </row>
    <row r="158" s="823" customFormat="1" ht="28.45" hidden="1" customHeight="1" outlineLevel="3" spans="1:29">
      <c r="A158" s="873" t="s">
        <v>73</v>
      </c>
      <c r="B158" s="870" t="s">
        <v>495</v>
      </c>
      <c r="C158" s="870" t="s">
        <v>516</v>
      </c>
      <c r="D158" s="846" t="s">
        <v>529</v>
      </c>
      <c r="E158" s="846" t="s">
        <v>34</v>
      </c>
      <c r="F158" s="846" t="s">
        <v>530</v>
      </c>
      <c r="G158" s="846" t="s">
        <v>500</v>
      </c>
      <c r="H158" s="832">
        <v>5.27</v>
      </c>
      <c r="I158" s="846" t="s">
        <v>534</v>
      </c>
      <c r="J158" s="875">
        <v>1</v>
      </c>
      <c r="K158" s="846" t="s">
        <v>38</v>
      </c>
      <c r="L158" s="846" t="s">
        <v>39</v>
      </c>
      <c r="M158" s="846"/>
      <c r="N158" s="832">
        <v>0</v>
      </c>
      <c r="O158" s="846"/>
      <c r="P158" s="846" t="s">
        <v>533</v>
      </c>
      <c r="Q158" s="846"/>
      <c r="R158" s="846" t="s">
        <v>523</v>
      </c>
      <c r="S158" s="846" t="s">
        <v>524</v>
      </c>
      <c r="T158" s="832">
        <v>6734.72</v>
      </c>
      <c r="U158" s="832">
        <v>122299.02</v>
      </c>
      <c r="V158" s="832">
        <v>6734.72</v>
      </c>
      <c r="W158" s="832">
        <v>6922.71</v>
      </c>
      <c r="X158" s="846" t="s">
        <v>372</v>
      </c>
      <c r="Y158" s="846" t="s">
        <v>526</v>
      </c>
      <c r="Z158" s="846"/>
      <c r="AA158" s="824"/>
      <c r="AB158" s="824"/>
      <c r="AC158" s="824"/>
    </row>
    <row r="159" s="823" customFormat="1" ht="28.45" hidden="1" customHeight="1" outlineLevel="3" spans="1:29">
      <c r="A159" s="873" t="s">
        <v>73</v>
      </c>
      <c r="B159" s="870" t="s">
        <v>495</v>
      </c>
      <c r="C159" s="870" t="s">
        <v>516</v>
      </c>
      <c r="D159" s="846" t="s">
        <v>529</v>
      </c>
      <c r="E159" s="846" t="s">
        <v>34</v>
      </c>
      <c r="F159" s="846" t="s">
        <v>530</v>
      </c>
      <c r="G159" s="846" t="s">
        <v>500</v>
      </c>
      <c r="H159" s="832">
        <v>4.2</v>
      </c>
      <c r="I159" s="846" t="s">
        <v>534</v>
      </c>
      <c r="J159" s="875">
        <v>1</v>
      </c>
      <c r="K159" s="846" t="s">
        <v>38</v>
      </c>
      <c r="L159" s="846" t="s">
        <v>39</v>
      </c>
      <c r="M159" s="846"/>
      <c r="N159" s="832">
        <v>0</v>
      </c>
      <c r="O159" s="846"/>
      <c r="P159" s="846" t="s">
        <v>533</v>
      </c>
      <c r="Q159" s="846"/>
      <c r="R159" s="846" t="s">
        <v>523</v>
      </c>
      <c r="S159" s="846" t="s">
        <v>524</v>
      </c>
      <c r="T159" s="832">
        <v>6734.72</v>
      </c>
      <c r="U159" s="832">
        <v>122299.02</v>
      </c>
      <c r="V159" s="832">
        <v>6734.72</v>
      </c>
      <c r="W159" s="832">
        <v>6922.71</v>
      </c>
      <c r="X159" s="846" t="s">
        <v>372</v>
      </c>
      <c r="Y159" s="846" t="s">
        <v>526</v>
      </c>
      <c r="Z159" s="846"/>
      <c r="AA159" s="824"/>
      <c r="AB159" s="824"/>
      <c r="AC159" s="824"/>
    </row>
    <row r="160" s="823" customFormat="1" ht="28.45" hidden="1" customHeight="1" outlineLevel="3" spans="1:29">
      <c r="A160" s="873" t="s">
        <v>73</v>
      </c>
      <c r="B160" s="870" t="s">
        <v>495</v>
      </c>
      <c r="C160" s="870" t="s">
        <v>516</v>
      </c>
      <c r="D160" s="846" t="s">
        <v>529</v>
      </c>
      <c r="E160" s="846" t="s">
        <v>34</v>
      </c>
      <c r="F160" s="846" t="s">
        <v>530</v>
      </c>
      <c r="G160" s="846" t="s">
        <v>500</v>
      </c>
      <c r="H160" s="832">
        <v>22.67</v>
      </c>
      <c r="I160" s="846" t="s">
        <v>534</v>
      </c>
      <c r="J160" s="875">
        <v>1</v>
      </c>
      <c r="K160" s="846" t="s">
        <v>38</v>
      </c>
      <c r="L160" s="846" t="s">
        <v>39</v>
      </c>
      <c r="M160" s="846"/>
      <c r="N160" s="832">
        <v>0</v>
      </c>
      <c r="O160" s="846"/>
      <c r="P160" s="846" t="s">
        <v>533</v>
      </c>
      <c r="Q160" s="846"/>
      <c r="R160" s="846" t="s">
        <v>523</v>
      </c>
      <c r="S160" s="846" t="s">
        <v>524</v>
      </c>
      <c r="T160" s="832">
        <v>6734.72</v>
      </c>
      <c r="U160" s="832">
        <v>122299.02</v>
      </c>
      <c r="V160" s="832">
        <v>6734.72</v>
      </c>
      <c r="W160" s="832">
        <v>6922.71</v>
      </c>
      <c r="X160" s="846" t="s">
        <v>372</v>
      </c>
      <c r="Y160" s="846" t="s">
        <v>526</v>
      </c>
      <c r="Z160" s="846"/>
      <c r="AA160" s="824"/>
      <c r="AB160" s="824"/>
      <c r="AC160" s="824"/>
    </row>
    <row r="161" s="823" customFormat="1" ht="28.45" hidden="1" customHeight="1" outlineLevel="3" spans="1:29">
      <c r="A161" s="873" t="s">
        <v>73</v>
      </c>
      <c r="B161" s="870" t="s">
        <v>495</v>
      </c>
      <c r="C161" s="870" t="s">
        <v>516</v>
      </c>
      <c r="D161" s="846" t="s">
        <v>529</v>
      </c>
      <c r="E161" s="846" t="s">
        <v>34</v>
      </c>
      <c r="F161" s="846" t="s">
        <v>530</v>
      </c>
      <c r="G161" s="846" t="s">
        <v>500</v>
      </c>
      <c r="H161" s="832">
        <v>14.26</v>
      </c>
      <c r="I161" s="846" t="s">
        <v>534</v>
      </c>
      <c r="J161" s="875">
        <v>1</v>
      </c>
      <c r="K161" s="846" t="s">
        <v>38</v>
      </c>
      <c r="L161" s="846" t="s">
        <v>39</v>
      </c>
      <c r="M161" s="846"/>
      <c r="N161" s="832">
        <v>0</v>
      </c>
      <c r="O161" s="846"/>
      <c r="P161" s="846" t="s">
        <v>533</v>
      </c>
      <c r="Q161" s="846"/>
      <c r="R161" s="846" t="s">
        <v>523</v>
      </c>
      <c r="S161" s="846" t="s">
        <v>524</v>
      </c>
      <c r="T161" s="832">
        <v>6734.72</v>
      </c>
      <c r="U161" s="832">
        <v>122299.02</v>
      </c>
      <c r="V161" s="832">
        <v>6734.72</v>
      </c>
      <c r="W161" s="832">
        <v>6922.71</v>
      </c>
      <c r="X161" s="846" t="s">
        <v>372</v>
      </c>
      <c r="Y161" s="846" t="s">
        <v>526</v>
      </c>
      <c r="Z161" s="846"/>
      <c r="AA161" s="824"/>
      <c r="AB161" s="824"/>
      <c r="AC161" s="824"/>
    </row>
    <row r="162" s="823" customFormat="1" ht="28.45" hidden="1" customHeight="1" outlineLevel="3" spans="1:29">
      <c r="A162" s="873" t="s">
        <v>73</v>
      </c>
      <c r="B162" s="870" t="s">
        <v>495</v>
      </c>
      <c r="C162" s="870" t="s">
        <v>516</v>
      </c>
      <c r="D162" s="846" t="s">
        <v>529</v>
      </c>
      <c r="E162" s="846" t="s">
        <v>34</v>
      </c>
      <c r="F162" s="846" t="s">
        <v>530</v>
      </c>
      <c r="G162" s="846" t="s">
        <v>500</v>
      </c>
      <c r="H162" s="832">
        <v>14.65</v>
      </c>
      <c r="I162" s="846" t="s">
        <v>534</v>
      </c>
      <c r="J162" s="875">
        <v>1</v>
      </c>
      <c r="K162" s="846" t="s">
        <v>38</v>
      </c>
      <c r="L162" s="846" t="s">
        <v>39</v>
      </c>
      <c r="M162" s="846"/>
      <c r="N162" s="832">
        <v>0</v>
      </c>
      <c r="O162" s="846"/>
      <c r="P162" s="846" t="s">
        <v>533</v>
      </c>
      <c r="Q162" s="846"/>
      <c r="R162" s="846" t="s">
        <v>523</v>
      </c>
      <c r="S162" s="846" t="s">
        <v>524</v>
      </c>
      <c r="T162" s="832">
        <v>6734.72</v>
      </c>
      <c r="U162" s="832">
        <v>122299.02</v>
      </c>
      <c r="V162" s="832">
        <v>6734.72</v>
      </c>
      <c r="W162" s="832">
        <v>6922.71</v>
      </c>
      <c r="X162" s="846" t="s">
        <v>372</v>
      </c>
      <c r="Y162" s="846" t="s">
        <v>526</v>
      </c>
      <c r="Z162" s="846"/>
      <c r="AA162" s="824"/>
      <c r="AB162" s="824"/>
      <c r="AC162" s="824"/>
    </row>
    <row r="163" s="823" customFormat="1" ht="28.45" hidden="1" customHeight="1" outlineLevel="3" spans="1:29">
      <c r="A163" s="873" t="s">
        <v>73</v>
      </c>
      <c r="B163" s="870" t="s">
        <v>495</v>
      </c>
      <c r="C163" s="870" t="s">
        <v>516</v>
      </c>
      <c r="D163" s="846" t="s">
        <v>529</v>
      </c>
      <c r="E163" s="846" t="s">
        <v>34</v>
      </c>
      <c r="F163" s="846" t="s">
        <v>530</v>
      </c>
      <c r="G163" s="846" t="s">
        <v>500</v>
      </c>
      <c r="H163" s="832">
        <v>1.06</v>
      </c>
      <c r="I163" s="846" t="s">
        <v>534</v>
      </c>
      <c r="J163" s="875">
        <v>1</v>
      </c>
      <c r="K163" s="846" t="s">
        <v>38</v>
      </c>
      <c r="L163" s="846" t="s">
        <v>39</v>
      </c>
      <c r="M163" s="846"/>
      <c r="N163" s="832">
        <v>0</v>
      </c>
      <c r="O163" s="846"/>
      <c r="P163" s="846" t="s">
        <v>533</v>
      </c>
      <c r="Q163" s="846"/>
      <c r="R163" s="846" t="s">
        <v>523</v>
      </c>
      <c r="S163" s="846" t="s">
        <v>524</v>
      </c>
      <c r="T163" s="832">
        <v>6734.72</v>
      </c>
      <c r="U163" s="832">
        <v>122299.02</v>
      </c>
      <c r="V163" s="832">
        <v>6734.72</v>
      </c>
      <c r="W163" s="832">
        <v>6922.71</v>
      </c>
      <c r="X163" s="846" t="s">
        <v>372</v>
      </c>
      <c r="Y163" s="846" t="s">
        <v>526</v>
      </c>
      <c r="Z163" s="846"/>
      <c r="AA163" s="824"/>
      <c r="AB163" s="824"/>
      <c r="AC163" s="824"/>
    </row>
    <row r="164" s="823" customFormat="1" ht="28.45" hidden="1" customHeight="1" outlineLevel="3" spans="1:29">
      <c r="A164" s="873" t="s">
        <v>73</v>
      </c>
      <c r="B164" s="870" t="s">
        <v>495</v>
      </c>
      <c r="C164" s="870" t="s">
        <v>516</v>
      </c>
      <c r="D164" s="846" t="s">
        <v>529</v>
      </c>
      <c r="E164" s="846" t="s">
        <v>34</v>
      </c>
      <c r="F164" s="846" t="s">
        <v>530</v>
      </c>
      <c r="G164" s="846" t="s">
        <v>92</v>
      </c>
      <c r="H164" s="832">
        <v>6.63</v>
      </c>
      <c r="I164" s="846" t="s">
        <v>534</v>
      </c>
      <c r="J164" s="875">
        <v>1</v>
      </c>
      <c r="K164" s="846" t="s">
        <v>38</v>
      </c>
      <c r="L164" s="846" t="s">
        <v>39</v>
      </c>
      <c r="M164" s="846"/>
      <c r="N164" s="832">
        <v>0</v>
      </c>
      <c r="O164" s="846"/>
      <c r="P164" s="846" t="s">
        <v>533</v>
      </c>
      <c r="Q164" s="846"/>
      <c r="R164" s="846" t="s">
        <v>523</v>
      </c>
      <c r="S164" s="846" t="s">
        <v>524</v>
      </c>
      <c r="T164" s="832">
        <v>6734.72</v>
      </c>
      <c r="U164" s="832">
        <v>122299.02</v>
      </c>
      <c r="V164" s="832">
        <v>6734.72</v>
      </c>
      <c r="W164" s="832">
        <v>6922.71</v>
      </c>
      <c r="X164" s="846" t="s">
        <v>372</v>
      </c>
      <c r="Y164" s="846" t="s">
        <v>526</v>
      </c>
      <c r="Z164" s="846"/>
      <c r="AA164" s="824"/>
      <c r="AB164" s="824"/>
      <c r="AC164" s="824"/>
    </row>
    <row r="165" s="823" customFormat="1" ht="28.45" hidden="1" customHeight="1" outlineLevel="3" spans="1:29">
      <c r="A165" s="873" t="s">
        <v>73</v>
      </c>
      <c r="B165" s="870" t="s">
        <v>495</v>
      </c>
      <c r="C165" s="870" t="s">
        <v>516</v>
      </c>
      <c r="D165" s="846" t="s">
        <v>529</v>
      </c>
      <c r="E165" s="846" t="s">
        <v>34</v>
      </c>
      <c r="F165" s="846" t="s">
        <v>530</v>
      </c>
      <c r="G165" s="846" t="s">
        <v>92</v>
      </c>
      <c r="H165" s="832">
        <v>1.43</v>
      </c>
      <c r="I165" s="846" t="s">
        <v>534</v>
      </c>
      <c r="J165" s="875">
        <v>1</v>
      </c>
      <c r="K165" s="846" t="s">
        <v>38</v>
      </c>
      <c r="L165" s="846" t="s">
        <v>39</v>
      </c>
      <c r="M165" s="846"/>
      <c r="N165" s="832">
        <v>0</v>
      </c>
      <c r="O165" s="846"/>
      <c r="P165" s="846" t="s">
        <v>533</v>
      </c>
      <c r="Q165" s="846"/>
      <c r="R165" s="846" t="s">
        <v>523</v>
      </c>
      <c r="S165" s="846" t="s">
        <v>524</v>
      </c>
      <c r="T165" s="832">
        <v>6734.72</v>
      </c>
      <c r="U165" s="832">
        <v>122299.02</v>
      </c>
      <c r="V165" s="832">
        <v>6734.72</v>
      </c>
      <c r="W165" s="832">
        <v>6922.71</v>
      </c>
      <c r="X165" s="846" t="s">
        <v>372</v>
      </c>
      <c r="Y165" s="846" t="s">
        <v>526</v>
      </c>
      <c r="Z165" s="846"/>
      <c r="AA165" s="824"/>
      <c r="AB165" s="824"/>
      <c r="AC165" s="824"/>
    </row>
    <row r="166" s="823" customFormat="1" ht="28.45" hidden="1" customHeight="1" outlineLevel="3" spans="1:29">
      <c r="A166" s="873" t="s">
        <v>73</v>
      </c>
      <c r="B166" s="870" t="s">
        <v>495</v>
      </c>
      <c r="C166" s="870" t="s">
        <v>516</v>
      </c>
      <c r="D166" s="846" t="s">
        <v>529</v>
      </c>
      <c r="E166" s="846" t="s">
        <v>34</v>
      </c>
      <c r="F166" s="846" t="s">
        <v>530</v>
      </c>
      <c r="G166" s="846" t="s">
        <v>92</v>
      </c>
      <c r="H166" s="832">
        <v>2.17</v>
      </c>
      <c r="I166" s="846" t="s">
        <v>534</v>
      </c>
      <c r="J166" s="875">
        <v>1</v>
      </c>
      <c r="K166" s="846" t="s">
        <v>38</v>
      </c>
      <c r="L166" s="846" t="s">
        <v>39</v>
      </c>
      <c r="M166" s="846"/>
      <c r="N166" s="832">
        <v>0</v>
      </c>
      <c r="O166" s="846"/>
      <c r="P166" s="846" t="s">
        <v>533</v>
      </c>
      <c r="Q166" s="846"/>
      <c r="R166" s="846" t="s">
        <v>523</v>
      </c>
      <c r="S166" s="846" t="s">
        <v>524</v>
      </c>
      <c r="T166" s="832">
        <v>6734.72</v>
      </c>
      <c r="U166" s="832">
        <v>122299.02</v>
      </c>
      <c r="V166" s="832">
        <v>6734.72</v>
      </c>
      <c r="W166" s="832">
        <v>6922.71</v>
      </c>
      <c r="X166" s="846" t="s">
        <v>372</v>
      </c>
      <c r="Y166" s="846" t="s">
        <v>526</v>
      </c>
      <c r="Z166" s="846"/>
      <c r="AA166" s="824"/>
      <c r="AB166" s="824"/>
      <c r="AC166" s="824"/>
    </row>
    <row r="167" s="823" customFormat="1" ht="28.45" hidden="1" customHeight="1" outlineLevel="3" spans="1:29">
      <c r="A167" s="873" t="s">
        <v>73</v>
      </c>
      <c r="B167" s="870" t="s">
        <v>495</v>
      </c>
      <c r="C167" s="870" t="s">
        <v>516</v>
      </c>
      <c r="D167" s="846" t="s">
        <v>529</v>
      </c>
      <c r="E167" s="846" t="s">
        <v>34</v>
      </c>
      <c r="F167" s="846" t="s">
        <v>530</v>
      </c>
      <c r="G167" s="846" t="s">
        <v>520</v>
      </c>
      <c r="H167" s="832">
        <v>3.42</v>
      </c>
      <c r="I167" s="846" t="s">
        <v>534</v>
      </c>
      <c r="J167" s="875">
        <v>1</v>
      </c>
      <c r="K167" s="846" t="s">
        <v>38</v>
      </c>
      <c r="L167" s="846" t="s">
        <v>39</v>
      </c>
      <c r="M167" s="846"/>
      <c r="N167" s="832">
        <v>0</v>
      </c>
      <c r="O167" s="846"/>
      <c r="P167" s="846" t="s">
        <v>533</v>
      </c>
      <c r="Q167" s="846"/>
      <c r="R167" s="846" t="s">
        <v>523</v>
      </c>
      <c r="S167" s="846" t="s">
        <v>524</v>
      </c>
      <c r="T167" s="832">
        <v>6734.72</v>
      </c>
      <c r="U167" s="832">
        <v>122299.02</v>
      </c>
      <c r="V167" s="832">
        <v>6734.72</v>
      </c>
      <c r="W167" s="832">
        <v>6922.71</v>
      </c>
      <c r="X167" s="846" t="s">
        <v>372</v>
      </c>
      <c r="Y167" s="846" t="s">
        <v>526</v>
      </c>
      <c r="Z167" s="846"/>
      <c r="AA167" s="824"/>
      <c r="AB167" s="824"/>
      <c r="AC167" s="824"/>
    </row>
    <row r="168" s="823" customFormat="1" ht="28.45" hidden="1" customHeight="1" outlineLevel="3" spans="1:29">
      <c r="A168" s="873" t="s">
        <v>73</v>
      </c>
      <c r="B168" s="870" t="s">
        <v>495</v>
      </c>
      <c r="C168" s="870" t="s">
        <v>516</v>
      </c>
      <c r="D168" s="846" t="s">
        <v>529</v>
      </c>
      <c r="E168" s="846" t="s">
        <v>34</v>
      </c>
      <c r="F168" s="846" t="s">
        <v>530</v>
      </c>
      <c r="G168" s="846" t="s">
        <v>500</v>
      </c>
      <c r="H168" s="832">
        <v>1.93</v>
      </c>
      <c r="I168" s="846" t="s">
        <v>534</v>
      </c>
      <c r="J168" s="875">
        <v>1</v>
      </c>
      <c r="K168" s="846" t="s">
        <v>38</v>
      </c>
      <c r="L168" s="846" t="s">
        <v>39</v>
      </c>
      <c r="M168" s="846"/>
      <c r="N168" s="832">
        <v>0</v>
      </c>
      <c r="O168" s="846"/>
      <c r="P168" s="846" t="s">
        <v>533</v>
      </c>
      <c r="Q168" s="846"/>
      <c r="R168" s="846" t="s">
        <v>523</v>
      </c>
      <c r="S168" s="846" t="s">
        <v>524</v>
      </c>
      <c r="T168" s="832">
        <v>6734.72</v>
      </c>
      <c r="U168" s="832">
        <v>122299.02</v>
      </c>
      <c r="V168" s="832">
        <v>6734.72</v>
      </c>
      <c r="W168" s="832">
        <v>6922.71</v>
      </c>
      <c r="X168" s="846" t="s">
        <v>372</v>
      </c>
      <c r="Y168" s="846" t="s">
        <v>526</v>
      </c>
      <c r="Z168" s="846"/>
      <c r="AA168" s="824"/>
      <c r="AB168" s="824"/>
      <c r="AC168" s="824"/>
    </row>
    <row r="169" s="823" customFormat="1" ht="28.45" hidden="1" customHeight="1" outlineLevel="3" spans="1:29">
      <c r="A169" s="873" t="s">
        <v>73</v>
      </c>
      <c r="B169" s="870" t="s">
        <v>495</v>
      </c>
      <c r="C169" s="870" t="s">
        <v>516</v>
      </c>
      <c r="D169" s="846" t="s">
        <v>529</v>
      </c>
      <c r="E169" s="846" t="s">
        <v>34</v>
      </c>
      <c r="F169" s="846" t="s">
        <v>530</v>
      </c>
      <c r="G169" s="846" t="s">
        <v>500</v>
      </c>
      <c r="H169" s="832">
        <v>3</v>
      </c>
      <c r="I169" s="846" t="s">
        <v>534</v>
      </c>
      <c r="J169" s="875">
        <v>1</v>
      </c>
      <c r="K169" s="846" t="s">
        <v>38</v>
      </c>
      <c r="L169" s="846" t="s">
        <v>39</v>
      </c>
      <c r="M169" s="846"/>
      <c r="N169" s="832">
        <v>0</v>
      </c>
      <c r="O169" s="846"/>
      <c r="P169" s="846" t="s">
        <v>533</v>
      </c>
      <c r="Q169" s="846"/>
      <c r="R169" s="846" t="s">
        <v>523</v>
      </c>
      <c r="S169" s="846" t="s">
        <v>524</v>
      </c>
      <c r="T169" s="832">
        <v>6734.72</v>
      </c>
      <c r="U169" s="832">
        <v>122299.02</v>
      </c>
      <c r="V169" s="832">
        <v>6734.72</v>
      </c>
      <c r="W169" s="832">
        <v>6922.71</v>
      </c>
      <c r="X169" s="846" t="s">
        <v>372</v>
      </c>
      <c r="Y169" s="846" t="s">
        <v>526</v>
      </c>
      <c r="Z169" s="846"/>
      <c r="AA169" s="824"/>
      <c r="AB169" s="824"/>
      <c r="AC169" s="824"/>
    </row>
    <row r="170" s="823" customFormat="1" ht="28.45" hidden="1" customHeight="1" outlineLevel="3" spans="1:29">
      <c r="A170" s="873" t="s">
        <v>73</v>
      </c>
      <c r="B170" s="870" t="s">
        <v>495</v>
      </c>
      <c r="C170" s="870" t="s">
        <v>516</v>
      </c>
      <c r="D170" s="846" t="s">
        <v>529</v>
      </c>
      <c r="E170" s="846" t="s">
        <v>34</v>
      </c>
      <c r="F170" s="846" t="s">
        <v>530</v>
      </c>
      <c r="G170" s="846" t="s">
        <v>500</v>
      </c>
      <c r="H170" s="832">
        <v>0.98</v>
      </c>
      <c r="I170" s="846" t="s">
        <v>534</v>
      </c>
      <c r="J170" s="875">
        <v>1</v>
      </c>
      <c r="K170" s="846" t="s">
        <v>38</v>
      </c>
      <c r="L170" s="846" t="s">
        <v>39</v>
      </c>
      <c r="M170" s="846"/>
      <c r="N170" s="832">
        <v>0</v>
      </c>
      <c r="O170" s="846"/>
      <c r="P170" s="846" t="s">
        <v>533</v>
      </c>
      <c r="Q170" s="846"/>
      <c r="R170" s="846" t="s">
        <v>523</v>
      </c>
      <c r="S170" s="846" t="s">
        <v>524</v>
      </c>
      <c r="T170" s="832">
        <v>6734.72</v>
      </c>
      <c r="U170" s="832">
        <v>122299.02</v>
      </c>
      <c r="V170" s="832">
        <v>6734.72</v>
      </c>
      <c r="W170" s="832">
        <v>6922.71</v>
      </c>
      <c r="X170" s="846" t="s">
        <v>372</v>
      </c>
      <c r="Y170" s="846" t="s">
        <v>526</v>
      </c>
      <c r="Z170" s="846"/>
      <c r="AA170" s="824"/>
      <c r="AB170" s="824"/>
      <c r="AC170" s="824"/>
    </row>
    <row r="171" s="823" customFormat="1" ht="28.45" hidden="1" customHeight="1" outlineLevel="3" spans="1:29">
      <c r="A171" s="873" t="s">
        <v>73</v>
      </c>
      <c r="B171" s="870" t="s">
        <v>495</v>
      </c>
      <c r="C171" s="870" t="s">
        <v>516</v>
      </c>
      <c r="D171" s="846" t="s">
        <v>529</v>
      </c>
      <c r="E171" s="846" t="s">
        <v>34</v>
      </c>
      <c r="F171" s="846" t="s">
        <v>530</v>
      </c>
      <c r="G171" s="846" t="s">
        <v>500</v>
      </c>
      <c r="H171" s="832">
        <v>1.21</v>
      </c>
      <c r="I171" s="846" t="s">
        <v>534</v>
      </c>
      <c r="J171" s="875">
        <v>1</v>
      </c>
      <c r="K171" s="846" t="s">
        <v>38</v>
      </c>
      <c r="L171" s="846" t="s">
        <v>39</v>
      </c>
      <c r="M171" s="846"/>
      <c r="N171" s="832">
        <v>0</v>
      </c>
      <c r="O171" s="846"/>
      <c r="P171" s="846" t="s">
        <v>533</v>
      </c>
      <c r="Q171" s="846"/>
      <c r="R171" s="846" t="s">
        <v>523</v>
      </c>
      <c r="S171" s="846" t="s">
        <v>524</v>
      </c>
      <c r="T171" s="832">
        <v>6734.72</v>
      </c>
      <c r="U171" s="832">
        <v>122299.02</v>
      </c>
      <c r="V171" s="832">
        <v>6734.72</v>
      </c>
      <c r="W171" s="832">
        <v>6922.71</v>
      </c>
      <c r="X171" s="846" t="s">
        <v>372</v>
      </c>
      <c r="Y171" s="846" t="s">
        <v>526</v>
      </c>
      <c r="Z171" s="846"/>
      <c r="AA171" s="824"/>
      <c r="AB171" s="824"/>
      <c r="AC171" s="824"/>
    </row>
    <row r="172" s="823" customFormat="1" ht="28.45" hidden="1" customHeight="1" outlineLevel="3" spans="1:29">
      <c r="A172" s="873" t="s">
        <v>73</v>
      </c>
      <c r="B172" s="870" t="s">
        <v>495</v>
      </c>
      <c r="C172" s="870" t="s">
        <v>516</v>
      </c>
      <c r="D172" s="846" t="s">
        <v>529</v>
      </c>
      <c r="E172" s="846" t="s">
        <v>34</v>
      </c>
      <c r="F172" s="846" t="s">
        <v>530</v>
      </c>
      <c r="G172" s="846" t="s">
        <v>500</v>
      </c>
      <c r="H172" s="832">
        <v>4.95</v>
      </c>
      <c r="I172" s="846" t="s">
        <v>534</v>
      </c>
      <c r="J172" s="875">
        <v>1</v>
      </c>
      <c r="K172" s="846" t="s">
        <v>38</v>
      </c>
      <c r="L172" s="846" t="s">
        <v>39</v>
      </c>
      <c r="M172" s="846"/>
      <c r="N172" s="832">
        <v>0</v>
      </c>
      <c r="O172" s="846"/>
      <c r="P172" s="846" t="s">
        <v>533</v>
      </c>
      <c r="Q172" s="846"/>
      <c r="R172" s="846" t="s">
        <v>523</v>
      </c>
      <c r="S172" s="846" t="s">
        <v>524</v>
      </c>
      <c r="T172" s="832">
        <v>6734.72</v>
      </c>
      <c r="U172" s="832">
        <v>122299.02</v>
      </c>
      <c r="V172" s="832">
        <v>6734.72</v>
      </c>
      <c r="W172" s="832">
        <v>6922.71</v>
      </c>
      <c r="X172" s="846" t="s">
        <v>372</v>
      </c>
      <c r="Y172" s="846" t="s">
        <v>526</v>
      </c>
      <c r="Z172" s="846"/>
      <c r="AA172" s="824"/>
      <c r="AB172" s="824"/>
      <c r="AC172" s="824"/>
    </row>
    <row r="173" s="823" customFormat="1" ht="28.45" hidden="1" customHeight="1" outlineLevel="3" spans="1:29">
      <c r="A173" s="873" t="s">
        <v>73</v>
      </c>
      <c r="B173" s="870" t="s">
        <v>495</v>
      </c>
      <c r="C173" s="870" t="s">
        <v>516</v>
      </c>
      <c r="D173" s="846" t="s">
        <v>529</v>
      </c>
      <c r="E173" s="846" t="s">
        <v>34</v>
      </c>
      <c r="F173" s="846" t="s">
        <v>530</v>
      </c>
      <c r="G173" s="846" t="s">
        <v>500</v>
      </c>
      <c r="H173" s="832">
        <v>12.01</v>
      </c>
      <c r="I173" s="846" t="s">
        <v>534</v>
      </c>
      <c r="J173" s="875">
        <v>1</v>
      </c>
      <c r="K173" s="846" t="s">
        <v>38</v>
      </c>
      <c r="L173" s="846" t="s">
        <v>39</v>
      </c>
      <c r="M173" s="846"/>
      <c r="N173" s="832">
        <v>0</v>
      </c>
      <c r="O173" s="846"/>
      <c r="P173" s="846" t="s">
        <v>533</v>
      </c>
      <c r="Q173" s="846"/>
      <c r="R173" s="846" t="s">
        <v>523</v>
      </c>
      <c r="S173" s="846" t="s">
        <v>524</v>
      </c>
      <c r="T173" s="832">
        <v>6734.72</v>
      </c>
      <c r="U173" s="832">
        <v>122299.02</v>
      </c>
      <c r="V173" s="832">
        <v>6734.72</v>
      </c>
      <c r="W173" s="832">
        <v>6922.71</v>
      </c>
      <c r="X173" s="846" t="s">
        <v>372</v>
      </c>
      <c r="Y173" s="846" t="s">
        <v>526</v>
      </c>
      <c r="Z173" s="846"/>
      <c r="AA173" s="824"/>
      <c r="AB173" s="824"/>
      <c r="AC173" s="824"/>
    </row>
    <row r="174" s="823" customFormat="1" ht="28.45" hidden="1" customHeight="1" outlineLevel="3" spans="1:29">
      <c r="A174" s="873" t="s">
        <v>73</v>
      </c>
      <c r="B174" s="870" t="s">
        <v>495</v>
      </c>
      <c r="C174" s="870" t="s">
        <v>516</v>
      </c>
      <c r="D174" s="846" t="s">
        <v>535</v>
      </c>
      <c r="E174" s="846" t="s">
        <v>34</v>
      </c>
      <c r="F174" s="846" t="s">
        <v>536</v>
      </c>
      <c r="G174" s="846" t="s">
        <v>500</v>
      </c>
      <c r="H174" s="832">
        <v>41.82</v>
      </c>
      <c r="I174" s="846" t="s">
        <v>537</v>
      </c>
      <c r="J174" s="875">
        <v>21</v>
      </c>
      <c r="K174" s="846" t="s">
        <v>38</v>
      </c>
      <c r="L174" s="846" t="s">
        <v>84</v>
      </c>
      <c r="M174" s="846"/>
      <c r="N174" s="832">
        <v>4.47</v>
      </c>
      <c r="O174" s="846" t="s">
        <v>538</v>
      </c>
      <c r="P174" s="846" t="s">
        <v>539</v>
      </c>
      <c r="Q174" s="846"/>
      <c r="R174" s="846" t="s">
        <v>523</v>
      </c>
      <c r="S174" s="846" t="s">
        <v>524</v>
      </c>
      <c r="T174" s="832">
        <v>6734.72</v>
      </c>
      <c r="U174" s="832">
        <v>122299.02</v>
      </c>
      <c r="V174" s="832">
        <v>6734.72</v>
      </c>
      <c r="W174" s="832">
        <v>6922.71</v>
      </c>
      <c r="X174" s="846" t="s">
        <v>372</v>
      </c>
      <c r="Y174" s="846" t="s">
        <v>526</v>
      </c>
      <c r="Z174" s="846"/>
      <c r="AA174" s="824"/>
      <c r="AB174" s="824"/>
      <c r="AC174" s="824"/>
    </row>
    <row r="175" s="823" customFormat="1" ht="28.45" hidden="1" customHeight="1" outlineLevel="3" spans="1:29">
      <c r="A175" s="873" t="s">
        <v>73</v>
      </c>
      <c r="B175" s="870" t="s">
        <v>495</v>
      </c>
      <c r="C175" s="870" t="s">
        <v>516</v>
      </c>
      <c r="D175" s="846" t="s">
        <v>535</v>
      </c>
      <c r="E175" s="846" t="s">
        <v>34</v>
      </c>
      <c r="F175" s="846" t="s">
        <v>536</v>
      </c>
      <c r="G175" s="846" t="s">
        <v>92</v>
      </c>
      <c r="H175" s="832">
        <v>13.3</v>
      </c>
      <c r="I175" s="846" t="s">
        <v>537</v>
      </c>
      <c r="J175" s="875">
        <v>21</v>
      </c>
      <c r="K175" s="846" t="s">
        <v>38</v>
      </c>
      <c r="L175" s="846" t="s">
        <v>84</v>
      </c>
      <c r="M175" s="846"/>
      <c r="N175" s="832">
        <v>0</v>
      </c>
      <c r="O175" s="846" t="s">
        <v>538</v>
      </c>
      <c r="P175" s="846" t="s">
        <v>539</v>
      </c>
      <c r="Q175" s="846"/>
      <c r="R175" s="846" t="s">
        <v>523</v>
      </c>
      <c r="S175" s="846" t="s">
        <v>524</v>
      </c>
      <c r="T175" s="832">
        <v>6734.72</v>
      </c>
      <c r="U175" s="832">
        <v>122299.02</v>
      </c>
      <c r="V175" s="832">
        <v>6734.72</v>
      </c>
      <c r="W175" s="832">
        <v>6922.71</v>
      </c>
      <c r="X175" s="846" t="s">
        <v>372</v>
      </c>
      <c r="Y175" s="846" t="s">
        <v>526</v>
      </c>
      <c r="Z175" s="846"/>
      <c r="AA175" s="824"/>
      <c r="AB175" s="824"/>
      <c r="AC175" s="824"/>
    </row>
    <row r="176" s="823" customFormat="1" ht="28.45" hidden="1" customHeight="1" outlineLevel="3" spans="1:29">
      <c r="A176" s="873" t="s">
        <v>73</v>
      </c>
      <c r="B176" s="870" t="s">
        <v>495</v>
      </c>
      <c r="C176" s="870" t="s">
        <v>516</v>
      </c>
      <c r="D176" s="846" t="s">
        <v>535</v>
      </c>
      <c r="E176" s="846" t="s">
        <v>34</v>
      </c>
      <c r="F176" s="846" t="s">
        <v>536</v>
      </c>
      <c r="G176" s="846" t="s">
        <v>500</v>
      </c>
      <c r="H176" s="832">
        <v>16.54</v>
      </c>
      <c r="I176" s="846" t="s">
        <v>537</v>
      </c>
      <c r="J176" s="875">
        <v>21</v>
      </c>
      <c r="K176" s="846" t="s">
        <v>38</v>
      </c>
      <c r="L176" s="846" t="s">
        <v>84</v>
      </c>
      <c r="M176" s="846"/>
      <c r="N176" s="832">
        <v>0</v>
      </c>
      <c r="O176" s="846" t="s">
        <v>538</v>
      </c>
      <c r="P176" s="846" t="s">
        <v>539</v>
      </c>
      <c r="Q176" s="846"/>
      <c r="R176" s="846" t="s">
        <v>523</v>
      </c>
      <c r="S176" s="846" t="s">
        <v>524</v>
      </c>
      <c r="T176" s="832">
        <v>6734.72</v>
      </c>
      <c r="U176" s="832">
        <v>122299.02</v>
      </c>
      <c r="V176" s="832">
        <v>6734.72</v>
      </c>
      <c r="W176" s="832">
        <v>6922.71</v>
      </c>
      <c r="X176" s="846" t="s">
        <v>372</v>
      </c>
      <c r="Y176" s="846" t="s">
        <v>526</v>
      </c>
      <c r="Z176" s="846"/>
      <c r="AA176" s="824"/>
      <c r="AB176" s="824"/>
      <c r="AC176" s="824"/>
    </row>
    <row r="177" s="823" customFormat="1" ht="28.45" hidden="1" customHeight="1" outlineLevel="3" spans="1:29">
      <c r="A177" s="873" t="s">
        <v>73</v>
      </c>
      <c r="B177" s="870" t="s">
        <v>495</v>
      </c>
      <c r="C177" s="870" t="s">
        <v>516</v>
      </c>
      <c r="D177" s="846" t="s">
        <v>535</v>
      </c>
      <c r="E177" s="846" t="s">
        <v>34</v>
      </c>
      <c r="F177" s="846" t="s">
        <v>536</v>
      </c>
      <c r="G177" s="846" t="s">
        <v>500</v>
      </c>
      <c r="H177" s="832">
        <v>52.09</v>
      </c>
      <c r="I177" s="846" t="s">
        <v>537</v>
      </c>
      <c r="J177" s="875">
        <v>21</v>
      </c>
      <c r="K177" s="846" t="s">
        <v>38</v>
      </c>
      <c r="L177" s="846" t="s">
        <v>84</v>
      </c>
      <c r="M177" s="846"/>
      <c r="N177" s="832">
        <v>0</v>
      </c>
      <c r="O177" s="846" t="s">
        <v>538</v>
      </c>
      <c r="P177" s="846" t="s">
        <v>539</v>
      </c>
      <c r="Q177" s="846"/>
      <c r="R177" s="846" t="s">
        <v>523</v>
      </c>
      <c r="S177" s="846" t="s">
        <v>524</v>
      </c>
      <c r="T177" s="832">
        <v>6734.72</v>
      </c>
      <c r="U177" s="832">
        <v>122299.02</v>
      </c>
      <c r="V177" s="832">
        <v>6734.72</v>
      </c>
      <c r="W177" s="832">
        <v>6922.71</v>
      </c>
      <c r="X177" s="846" t="s">
        <v>372</v>
      </c>
      <c r="Y177" s="846" t="s">
        <v>526</v>
      </c>
      <c r="Z177" s="846"/>
      <c r="AA177" s="824"/>
      <c r="AB177" s="824"/>
      <c r="AC177" s="824"/>
    </row>
    <row r="178" s="823" customFormat="1" ht="28.45" hidden="1" customHeight="1" outlineLevel="3" spans="1:29">
      <c r="A178" s="873" t="s">
        <v>73</v>
      </c>
      <c r="B178" s="870" t="s">
        <v>495</v>
      </c>
      <c r="C178" s="870" t="s">
        <v>516</v>
      </c>
      <c r="D178" s="846" t="s">
        <v>535</v>
      </c>
      <c r="E178" s="846" t="s">
        <v>34</v>
      </c>
      <c r="F178" s="846" t="s">
        <v>536</v>
      </c>
      <c r="G178" s="846" t="s">
        <v>500</v>
      </c>
      <c r="H178" s="832">
        <v>1.68</v>
      </c>
      <c r="I178" s="846" t="s">
        <v>537</v>
      </c>
      <c r="J178" s="875">
        <v>21</v>
      </c>
      <c r="K178" s="846" t="s">
        <v>38</v>
      </c>
      <c r="L178" s="846" t="s">
        <v>84</v>
      </c>
      <c r="M178" s="846"/>
      <c r="N178" s="832">
        <v>0</v>
      </c>
      <c r="O178" s="846" t="s">
        <v>538</v>
      </c>
      <c r="P178" s="846" t="s">
        <v>539</v>
      </c>
      <c r="Q178" s="846"/>
      <c r="R178" s="846" t="s">
        <v>523</v>
      </c>
      <c r="S178" s="846" t="s">
        <v>524</v>
      </c>
      <c r="T178" s="832">
        <v>6734.72</v>
      </c>
      <c r="U178" s="832">
        <v>122299.02</v>
      </c>
      <c r="V178" s="832">
        <v>6734.72</v>
      </c>
      <c r="W178" s="832">
        <v>6922.71</v>
      </c>
      <c r="X178" s="846" t="s">
        <v>372</v>
      </c>
      <c r="Y178" s="846" t="s">
        <v>526</v>
      </c>
      <c r="Z178" s="846"/>
      <c r="AA178" s="824"/>
      <c r="AB178" s="824"/>
      <c r="AC178" s="824"/>
    </row>
    <row r="179" s="823" customFormat="1" ht="28.45" hidden="1" customHeight="1" outlineLevel="3" spans="1:29">
      <c r="A179" s="873" t="s">
        <v>73</v>
      </c>
      <c r="B179" s="870" t="s">
        <v>495</v>
      </c>
      <c r="C179" s="870" t="s">
        <v>516</v>
      </c>
      <c r="D179" s="846" t="s">
        <v>535</v>
      </c>
      <c r="E179" s="846" t="s">
        <v>34</v>
      </c>
      <c r="F179" s="846" t="s">
        <v>536</v>
      </c>
      <c r="G179" s="846" t="s">
        <v>500</v>
      </c>
      <c r="H179" s="832">
        <v>14.2</v>
      </c>
      <c r="I179" s="846" t="s">
        <v>537</v>
      </c>
      <c r="J179" s="875">
        <v>21</v>
      </c>
      <c r="K179" s="846" t="s">
        <v>38</v>
      </c>
      <c r="L179" s="846" t="s">
        <v>84</v>
      </c>
      <c r="M179" s="846"/>
      <c r="N179" s="832">
        <v>0</v>
      </c>
      <c r="O179" s="846" t="s">
        <v>538</v>
      </c>
      <c r="P179" s="846" t="s">
        <v>539</v>
      </c>
      <c r="Q179" s="846"/>
      <c r="R179" s="846" t="s">
        <v>523</v>
      </c>
      <c r="S179" s="846" t="s">
        <v>524</v>
      </c>
      <c r="T179" s="832">
        <v>6734.72</v>
      </c>
      <c r="U179" s="832">
        <v>122299.02</v>
      </c>
      <c r="V179" s="832">
        <v>6734.72</v>
      </c>
      <c r="W179" s="832">
        <v>6922.71</v>
      </c>
      <c r="X179" s="846" t="s">
        <v>372</v>
      </c>
      <c r="Y179" s="846" t="s">
        <v>526</v>
      </c>
      <c r="Z179" s="846"/>
      <c r="AA179" s="824"/>
      <c r="AB179" s="824"/>
      <c r="AC179" s="824"/>
    </row>
    <row r="180" s="823" customFormat="1" ht="28.45" hidden="1" customHeight="1" outlineLevel="3" spans="1:29">
      <c r="A180" s="873" t="s">
        <v>73</v>
      </c>
      <c r="B180" s="870" t="s">
        <v>495</v>
      </c>
      <c r="C180" s="870" t="s">
        <v>516</v>
      </c>
      <c r="D180" s="846" t="s">
        <v>535</v>
      </c>
      <c r="E180" s="846" t="s">
        <v>34</v>
      </c>
      <c r="F180" s="846" t="s">
        <v>536</v>
      </c>
      <c r="G180" s="846" t="s">
        <v>500</v>
      </c>
      <c r="H180" s="832">
        <v>126.23</v>
      </c>
      <c r="I180" s="846" t="s">
        <v>537</v>
      </c>
      <c r="J180" s="875">
        <v>21</v>
      </c>
      <c r="K180" s="846" t="s">
        <v>38</v>
      </c>
      <c r="L180" s="846" t="s">
        <v>84</v>
      </c>
      <c r="M180" s="846"/>
      <c r="N180" s="832">
        <v>0</v>
      </c>
      <c r="O180" s="846" t="s">
        <v>538</v>
      </c>
      <c r="P180" s="846" t="s">
        <v>539</v>
      </c>
      <c r="Q180" s="846"/>
      <c r="R180" s="846" t="s">
        <v>523</v>
      </c>
      <c r="S180" s="846" t="s">
        <v>524</v>
      </c>
      <c r="T180" s="832">
        <v>6734.72</v>
      </c>
      <c r="U180" s="832">
        <v>122299.02</v>
      </c>
      <c r="V180" s="832">
        <v>6734.72</v>
      </c>
      <c r="W180" s="832">
        <v>6922.71</v>
      </c>
      <c r="X180" s="846" t="s">
        <v>372</v>
      </c>
      <c r="Y180" s="846" t="s">
        <v>526</v>
      </c>
      <c r="Z180" s="846"/>
      <c r="AA180" s="824"/>
      <c r="AB180" s="824"/>
      <c r="AC180" s="824"/>
    </row>
    <row r="181" s="823" customFormat="1" ht="28.45" hidden="1" customHeight="1" outlineLevel="3" spans="1:29">
      <c r="A181" s="873" t="s">
        <v>73</v>
      </c>
      <c r="B181" s="870" t="s">
        <v>495</v>
      </c>
      <c r="C181" s="870" t="s">
        <v>516</v>
      </c>
      <c r="D181" s="846" t="s">
        <v>535</v>
      </c>
      <c r="E181" s="846" t="s">
        <v>34</v>
      </c>
      <c r="F181" s="846" t="s">
        <v>536</v>
      </c>
      <c r="G181" s="846" t="s">
        <v>500</v>
      </c>
      <c r="H181" s="832">
        <v>50.62</v>
      </c>
      <c r="I181" s="846" t="s">
        <v>537</v>
      </c>
      <c r="J181" s="875">
        <v>21</v>
      </c>
      <c r="K181" s="846" t="s">
        <v>38</v>
      </c>
      <c r="L181" s="846" t="s">
        <v>84</v>
      </c>
      <c r="M181" s="846"/>
      <c r="N181" s="832">
        <v>0</v>
      </c>
      <c r="O181" s="846" t="s">
        <v>538</v>
      </c>
      <c r="P181" s="846" t="s">
        <v>539</v>
      </c>
      <c r="Q181" s="846"/>
      <c r="R181" s="846" t="s">
        <v>523</v>
      </c>
      <c r="S181" s="846" t="s">
        <v>524</v>
      </c>
      <c r="T181" s="832">
        <v>6734.72</v>
      </c>
      <c r="U181" s="832">
        <v>122299.02</v>
      </c>
      <c r="V181" s="832">
        <v>6734.72</v>
      </c>
      <c r="W181" s="832">
        <v>6922.71</v>
      </c>
      <c r="X181" s="846" t="s">
        <v>372</v>
      </c>
      <c r="Y181" s="846" t="s">
        <v>526</v>
      </c>
      <c r="Z181" s="846"/>
      <c r="AA181" s="824"/>
      <c r="AB181" s="824"/>
      <c r="AC181" s="824"/>
    </row>
    <row r="182" s="823" customFormat="1" ht="28.45" hidden="1" customHeight="1" outlineLevel="3" spans="1:29">
      <c r="A182" s="873" t="s">
        <v>73</v>
      </c>
      <c r="B182" s="870" t="s">
        <v>495</v>
      </c>
      <c r="C182" s="870" t="s">
        <v>516</v>
      </c>
      <c r="D182" s="846" t="s">
        <v>535</v>
      </c>
      <c r="E182" s="846" t="s">
        <v>34</v>
      </c>
      <c r="F182" s="846" t="s">
        <v>536</v>
      </c>
      <c r="G182" s="846" t="s">
        <v>500</v>
      </c>
      <c r="H182" s="832">
        <v>138.87</v>
      </c>
      <c r="I182" s="846" t="s">
        <v>537</v>
      </c>
      <c r="J182" s="875">
        <v>21</v>
      </c>
      <c r="K182" s="846" t="s">
        <v>38</v>
      </c>
      <c r="L182" s="846" t="s">
        <v>84</v>
      </c>
      <c r="M182" s="846"/>
      <c r="N182" s="832">
        <v>0</v>
      </c>
      <c r="O182" s="846" t="s">
        <v>538</v>
      </c>
      <c r="P182" s="846" t="s">
        <v>539</v>
      </c>
      <c r="Q182" s="846"/>
      <c r="R182" s="846" t="s">
        <v>523</v>
      </c>
      <c r="S182" s="846" t="s">
        <v>524</v>
      </c>
      <c r="T182" s="832">
        <v>6734.72</v>
      </c>
      <c r="U182" s="832">
        <v>122299.02</v>
      </c>
      <c r="V182" s="832">
        <v>6734.72</v>
      </c>
      <c r="W182" s="832">
        <v>6922.71</v>
      </c>
      <c r="X182" s="846" t="s">
        <v>372</v>
      </c>
      <c r="Y182" s="846" t="s">
        <v>526</v>
      </c>
      <c r="Z182" s="846"/>
      <c r="AA182" s="824"/>
      <c r="AB182" s="824"/>
      <c r="AC182" s="824"/>
    </row>
    <row r="183" s="823" customFormat="1" ht="28.45" hidden="1" customHeight="1" outlineLevel="3" spans="1:29">
      <c r="A183" s="873" t="s">
        <v>73</v>
      </c>
      <c r="B183" s="870" t="s">
        <v>495</v>
      </c>
      <c r="C183" s="870" t="s">
        <v>516</v>
      </c>
      <c r="D183" s="846" t="s">
        <v>535</v>
      </c>
      <c r="E183" s="846" t="s">
        <v>34</v>
      </c>
      <c r="F183" s="846" t="s">
        <v>536</v>
      </c>
      <c r="G183" s="846" t="s">
        <v>500</v>
      </c>
      <c r="H183" s="832">
        <v>115.26</v>
      </c>
      <c r="I183" s="846" t="s">
        <v>537</v>
      </c>
      <c r="J183" s="875">
        <v>21</v>
      </c>
      <c r="K183" s="846" t="s">
        <v>38</v>
      </c>
      <c r="L183" s="846" t="s">
        <v>84</v>
      </c>
      <c r="M183" s="846"/>
      <c r="N183" s="832">
        <v>0</v>
      </c>
      <c r="O183" s="846" t="s">
        <v>538</v>
      </c>
      <c r="P183" s="846" t="s">
        <v>539</v>
      </c>
      <c r="Q183" s="846"/>
      <c r="R183" s="846" t="s">
        <v>523</v>
      </c>
      <c r="S183" s="846" t="s">
        <v>524</v>
      </c>
      <c r="T183" s="832">
        <v>6734.72</v>
      </c>
      <c r="U183" s="832">
        <v>122299.02</v>
      </c>
      <c r="V183" s="832">
        <v>6734.72</v>
      </c>
      <c r="W183" s="832">
        <v>6922.71</v>
      </c>
      <c r="X183" s="846" t="s">
        <v>372</v>
      </c>
      <c r="Y183" s="846" t="s">
        <v>526</v>
      </c>
      <c r="Z183" s="846"/>
      <c r="AA183" s="824"/>
      <c r="AB183" s="824"/>
      <c r="AC183" s="824"/>
    </row>
    <row r="184" s="823" customFormat="1" ht="28.45" hidden="1" customHeight="1" outlineLevel="3" spans="1:29">
      <c r="A184" s="873" t="s">
        <v>73</v>
      </c>
      <c r="B184" s="870" t="s">
        <v>495</v>
      </c>
      <c r="C184" s="870" t="s">
        <v>516</v>
      </c>
      <c r="D184" s="846" t="s">
        <v>535</v>
      </c>
      <c r="E184" s="846" t="s">
        <v>34</v>
      </c>
      <c r="F184" s="846" t="s">
        <v>536</v>
      </c>
      <c r="G184" s="846" t="s">
        <v>500</v>
      </c>
      <c r="H184" s="832">
        <v>281.43</v>
      </c>
      <c r="I184" s="846" t="s">
        <v>537</v>
      </c>
      <c r="J184" s="875">
        <v>21</v>
      </c>
      <c r="K184" s="846" t="s">
        <v>38</v>
      </c>
      <c r="L184" s="846" t="s">
        <v>84</v>
      </c>
      <c r="M184" s="846"/>
      <c r="N184" s="832">
        <v>0</v>
      </c>
      <c r="O184" s="846" t="s">
        <v>538</v>
      </c>
      <c r="P184" s="846" t="s">
        <v>539</v>
      </c>
      <c r="Q184" s="846"/>
      <c r="R184" s="846" t="s">
        <v>523</v>
      </c>
      <c r="S184" s="846" t="s">
        <v>524</v>
      </c>
      <c r="T184" s="832">
        <v>6734.72</v>
      </c>
      <c r="U184" s="832">
        <v>122299.02</v>
      </c>
      <c r="V184" s="832">
        <v>6734.72</v>
      </c>
      <c r="W184" s="832">
        <v>6922.71</v>
      </c>
      <c r="X184" s="846" t="s">
        <v>372</v>
      </c>
      <c r="Y184" s="846" t="s">
        <v>526</v>
      </c>
      <c r="Z184" s="846"/>
      <c r="AA184" s="824"/>
      <c r="AB184" s="824"/>
      <c r="AC184" s="824"/>
    </row>
    <row r="185" s="823" customFormat="1" ht="28.45" hidden="1" customHeight="1" outlineLevel="3" spans="1:29">
      <c r="A185" s="873" t="s">
        <v>73</v>
      </c>
      <c r="B185" s="870" t="s">
        <v>495</v>
      </c>
      <c r="C185" s="870" t="s">
        <v>516</v>
      </c>
      <c r="D185" s="846" t="s">
        <v>535</v>
      </c>
      <c r="E185" s="846" t="s">
        <v>34</v>
      </c>
      <c r="F185" s="846" t="s">
        <v>536</v>
      </c>
      <c r="G185" s="846" t="s">
        <v>500</v>
      </c>
      <c r="H185" s="832">
        <v>23.24</v>
      </c>
      <c r="I185" s="846" t="s">
        <v>537</v>
      </c>
      <c r="J185" s="875">
        <v>21</v>
      </c>
      <c r="K185" s="846" t="s">
        <v>38</v>
      </c>
      <c r="L185" s="846" t="s">
        <v>84</v>
      </c>
      <c r="M185" s="846"/>
      <c r="N185" s="832">
        <v>0</v>
      </c>
      <c r="O185" s="846" t="s">
        <v>538</v>
      </c>
      <c r="P185" s="846" t="s">
        <v>539</v>
      </c>
      <c r="Q185" s="846"/>
      <c r="R185" s="846" t="s">
        <v>523</v>
      </c>
      <c r="S185" s="846" t="s">
        <v>524</v>
      </c>
      <c r="T185" s="832">
        <v>6734.72</v>
      </c>
      <c r="U185" s="832">
        <v>122299.02</v>
      </c>
      <c r="V185" s="832">
        <v>6734.72</v>
      </c>
      <c r="W185" s="832">
        <v>6922.71</v>
      </c>
      <c r="X185" s="846" t="s">
        <v>372</v>
      </c>
      <c r="Y185" s="846" t="s">
        <v>526</v>
      </c>
      <c r="Z185" s="846"/>
      <c r="AA185" s="824"/>
      <c r="AB185" s="824"/>
      <c r="AC185" s="824"/>
    </row>
    <row r="186" s="823" customFormat="1" ht="28.45" hidden="1" customHeight="1" outlineLevel="3" spans="1:29">
      <c r="A186" s="873" t="s">
        <v>73</v>
      </c>
      <c r="B186" s="870" t="s">
        <v>495</v>
      </c>
      <c r="C186" s="870" t="s">
        <v>516</v>
      </c>
      <c r="D186" s="846" t="s">
        <v>535</v>
      </c>
      <c r="E186" s="846" t="s">
        <v>34</v>
      </c>
      <c r="F186" s="846" t="s">
        <v>536</v>
      </c>
      <c r="G186" s="846" t="s">
        <v>500</v>
      </c>
      <c r="H186" s="832">
        <v>66.85</v>
      </c>
      <c r="I186" s="846" t="s">
        <v>537</v>
      </c>
      <c r="J186" s="875">
        <v>21</v>
      </c>
      <c r="K186" s="846" t="s">
        <v>38</v>
      </c>
      <c r="L186" s="846" t="s">
        <v>84</v>
      </c>
      <c r="M186" s="846"/>
      <c r="N186" s="832">
        <v>0</v>
      </c>
      <c r="O186" s="846" t="s">
        <v>538</v>
      </c>
      <c r="P186" s="846" t="s">
        <v>539</v>
      </c>
      <c r="Q186" s="846"/>
      <c r="R186" s="846" t="s">
        <v>523</v>
      </c>
      <c r="S186" s="846" t="s">
        <v>524</v>
      </c>
      <c r="T186" s="832">
        <v>6734.72</v>
      </c>
      <c r="U186" s="832">
        <v>122299.02</v>
      </c>
      <c r="V186" s="832">
        <v>6734.72</v>
      </c>
      <c r="W186" s="832">
        <v>6922.71</v>
      </c>
      <c r="X186" s="846" t="s">
        <v>372</v>
      </c>
      <c r="Y186" s="846" t="s">
        <v>526</v>
      </c>
      <c r="Z186" s="846"/>
      <c r="AA186" s="824"/>
      <c r="AB186" s="824"/>
      <c r="AC186" s="824"/>
    </row>
    <row r="187" s="823" customFormat="1" ht="28.45" hidden="1" customHeight="1" outlineLevel="3" spans="1:29">
      <c r="A187" s="873" t="s">
        <v>73</v>
      </c>
      <c r="B187" s="870" t="s">
        <v>495</v>
      </c>
      <c r="C187" s="870" t="s">
        <v>516</v>
      </c>
      <c r="D187" s="846" t="s">
        <v>535</v>
      </c>
      <c r="E187" s="846" t="s">
        <v>34</v>
      </c>
      <c r="F187" s="846" t="s">
        <v>536</v>
      </c>
      <c r="G187" s="846" t="s">
        <v>92</v>
      </c>
      <c r="H187" s="832">
        <v>21.24</v>
      </c>
      <c r="I187" s="846" t="s">
        <v>537</v>
      </c>
      <c r="J187" s="875">
        <v>21</v>
      </c>
      <c r="K187" s="846" t="s">
        <v>38</v>
      </c>
      <c r="L187" s="846" t="s">
        <v>84</v>
      </c>
      <c r="M187" s="846"/>
      <c r="N187" s="832">
        <v>0</v>
      </c>
      <c r="O187" s="846" t="s">
        <v>538</v>
      </c>
      <c r="P187" s="846" t="s">
        <v>539</v>
      </c>
      <c r="Q187" s="846"/>
      <c r="R187" s="846" t="s">
        <v>523</v>
      </c>
      <c r="S187" s="846" t="s">
        <v>524</v>
      </c>
      <c r="T187" s="832">
        <v>6734.72</v>
      </c>
      <c r="U187" s="832">
        <v>122299.02</v>
      </c>
      <c r="V187" s="832">
        <v>6734.72</v>
      </c>
      <c r="W187" s="832">
        <v>6922.71</v>
      </c>
      <c r="X187" s="846" t="s">
        <v>372</v>
      </c>
      <c r="Y187" s="846" t="s">
        <v>526</v>
      </c>
      <c r="Z187" s="846"/>
      <c r="AA187" s="824"/>
      <c r="AB187" s="824"/>
      <c r="AC187" s="824"/>
    </row>
    <row r="188" s="823" customFormat="1" ht="28.45" hidden="1" customHeight="1" outlineLevel="3" spans="1:29">
      <c r="A188" s="873" t="s">
        <v>73</v>
      </c>
      <c r="B188" s="870" t="s">
        <v>495</v>
      </c>
      <c r="C188" s="870" t="s">
        <v>516</v>
      </c>
      <c r="D188" s="846" t="s">
        <v>535</v>
      </c>
      <c r="E188" s="846" t="s">
        <v>34</v>
      </c>
      <c r="F188" s="846" t="s">
        <v>536</v>
      </c>
      <c r="G188" s="846" t="s">
        <v>520</v>
      </c>
      <c r="H188" s="832">
        <v>48.24</v>
      </c>
      <c r="I188" s="846" t="s">
        <v>537</v>
      </c>
      <c r="J188" s="875">
        <v>21</v>
      </c>
      <c r="K188" s="846" t="s">
        <v>38</v>
      </c>
      <c r="L188" s="846" t="s">
        <v>84</v>
      </c>
      <c r="M188" s="846"/>
      <c r="N188" s="832">
        <v>0</v>
      </c>
      <c r="O188" s="846" t="s">
        <v>538</v>
      </c>
      <c r="P188" s="846" t="s">
        <v>539</v>
      </c>
      <c r="Q188" s="846"/>
      <c r="R188" s="846" t="s">
        <v>523</v>
      </c>
      <c r="S188" s="846" t="s">
        <v>524</v>
      </c>
      <c r="T188" s="832">
        <v>6734.72</v>
      </c>
      <c r="U188" s="832">
        <v>122299.02</v>
      </c>
      <c r="V188" s="832">
        <v>6734.72</v>
      </c>
      <c r="W188" s="832">
        <v>6922.71</v>
      </c>
      <c r="X188" s="846" t="s">
        <v>372</v>
      </c>
      <c r="Y188" s="846" t="s">
        <v>526</v>
      </c>
      <c r="Z188" s="846"/>
      <c r="AA188" s="824"/>
      <c r="AB188" s="824"/>
      <c r="AC188" s="824"/>
    </row>
    <row r="189" s="823" customFormat="1" ht="28.45" hidden="1" customHeight="1" outlineLevel="3" spans="1:29">
      <c r="A189" s="873" t="s">
        <v>73</v>
      </c>
      <c r="B189" s="870" t="s">
        <v>495</v>
      </c>
      <c r="C189" s="870" t="s">
        <v>516</v>
      </c>
      <c r="D189" s="846" t="s">
        <v>535</v>
      </c>
      <c r="E189" s="846" t="s">
        <v>34</v>
      </c>
      <c r="F189" s="846" t="s">
        <v>536</v>
      </c>
      <c r="G189" s="846" t="s">
        <v>500</v>
      </c>
      <c r="H189" s="832">
        <v>38.54</v>
      </c>
      <c r="I189" s="846" t="s">
        <v>537</v>
      </c>
      <c r="J189" s="875">
        <v>21</v>
      </c>
      <c r="K189" s="846" t="s">
        <v>38</v>
      </c>
      <c r="L189" s="846" t="s">
        <v>84</v>
      </c>
      <c r="M189" s="846"/>
      <c r="N189" s="832">
        <v>0</v>
      </c>
      <c r="O189" s="846" t="s">
        <v>538</v>
      </c>
      <c r="P189" s="846" t="s">
        <v>539</v>
      </c>
      <c r="Q189" s="846"/>
      <c r="R189" s="846" t="s">
        <v>523</v>
      </c>
      <c r="S189" s="846" t="s">
        <v>524</v>
      </c>
      <c r="T189" s="832">
        <v>6734.72</v>
      </c>
      <c r="U189" s="832">
        <v>122299.02</v>
      </c>
      <c r="V189" s="832">
        <v>6734.72</v>
      </c>
      <c r="W189" s="832">
        <v>6922.71</v>
      </c>
      <c r="X189" s="846" t="s">
        <v>372</v>
      </c>
      <c r="Y189" s="846" t="s">
        <v>526</v>
      </c>
      <c r="Z189" s="846"/>
      <c r="AA189" s="824"/>
      <c r="AB189" s="824"/>
      <c r="AC189" s="824"/>
    </row>
    <row r="190" s="823" customFormat="1" ht="28.45" hidden="1" customHeight="1" outlineLevel="3" spans="1:29">
      <c r="A190" s="873" t="s">
        <v>73</v>
      </c>
      <c r="B190" s="870" t="s">
        <v>495</v>
      </c>
      <c r="C190" s="870" t="s">
        <v>516</v>
      </c>
      <c r="D190" s="846" t="s">
        <v>535</v>
      </c>
      <c r="E190" s="846" t="s">
        <v>34</v>
      </c>
      <c r="F190" s="846" t="s">
        <v>536</v>
      </c>
      <c r="G190" s="846" t="s">
        <v>500</v>
      </c>
      <c r="H190" s="832">
        <v>23.74</v>
      </c>
      <c r="I190" s="846" t="s">
        <v>537</v>
      </c>
      <c r="J190" s="875">
        <v>21</v>
      </c>
      <c r="K190" s="846" t="s">
        <v>38</v>
      </c>
      <c r="L190" s="846" t="s">
        <v>84</v>
      </c>
      <c r="M190" s="846"/>
      <c r="N190" s="832">
        <v>0</v>
      </c>
      <c r="O190" s="846" t="s">
        <v>538</v>
      </c>
      <c r="P190" s="846" t="s">
        <v>539</v>
      </c>
      <c r="Q190" s="846"/>
      <c r="R190" s="846" t="s">
        <v>523</v>
      </c>
      <c r="S190" s="846" t="s">
        <v>524</v>
      </c>
      <c r="T190" s="832">
        <v>6734.72</v>
      </c>
      <c r="U190" s="832">
        <v>122299.02</v>
      </c>
      <c r="V190" s="832">
        <v>6734.72</v>
      </c>
      <c r="W190" s="832">
        <v>6922.71</v>
      </c>
      <c r="X190" s="846" t="s">
        <v>372</v>
      </c>
      <c r="Y190" s="846" t="s">
        <v>526</v>
      </c>
      <c r="Z190" s="846"/>
      <c r="AA190" s="824"/>
      <c r="AB190" s="824"/>
      <c r="AC190" s="824"/>
    </row>
    <row r="191" s="823" customFormat="1" ht="28.45" hidden="1" customHeight="1" outlineLevel="3" spans="1:29">
      <c r="A191" s="873" t="s">
        <v>73</v>
      </c>
      <c r="B191" s="870" t="s">
        <v>495</v>
      </c>
      <c r="C191" s="870" t="s">
        <v>516</v>
      </c>
      <c r="D191" s="846" t="s">
        <v>535</v>
      </c>
      <c r="E191" s="846" t="s">
        <v>34</v>
      </c>
      <c r="F191" s="846" t="s">
        <v>536</v>
      </c>
      <c r="G191" s="846" t="s">
        <v>500</v>
      </c>
      <c r="H191" s="832">
        <v>135.37</v>
      </c>
      <c r="I191" s="846" t="s">
        <v>537</v>
      </c>
      <c r="J191" s="875">
        <v>21</v>
      </c>
      <c r="K191" s="846" t="s">
        <v>38</v>
      </c>
      <c r="L191" s="846" t="s">
        <v>84</v>
      </c>
      <c r="M191" s="846"/>
      <c r="N191" s="832">
        <v>0</v>
      </c>
      <c r="O191" s="846" t="s">
        <v>538</v>
      </c>
      <c r="P191" s="846" t="s">
        <v>539</v>
      </c>
      <c r="Q191" s="846"/>
      <c r="R191" s="846" t="s">
        <v>523</v>
      </c>
      <c r="S191" s="846" t="s">
        <v>524</v>
      </c>
      <c r="T191" s="832">
        <v>6734.72</v>
      </c>
      <c r="U191" s="832">
        <v>122299.02</v>
      </c>
      <c r="V191" s="832">
        <v>6734.72</v>
      </c>
      <c r="W191" s="832">
        <v>6922.71</v>
      </c>
      <c r="X191" s="846" t="s">
        <v>372</v>
      </c>
      <c r="Y191" s="846" t="s">
        <v>526</v>
      </c>
      <c r="Z191" s="846"/>
      <c r="AA191" s="824"/>
      <c r="AB191" s="824"/>
      <c r="AC191" s="824"/>
    </row>
    <row r="192" s="823" customFormat="1" ht="28.45" hidden="1" customHeight="1" outlineLevel="3" spans="1:29">
      <c r="A192" s="873" t="s">
        <v>73</v>
      </c>
      <c r="B192" s="870" t="s">
        <v>495</v>
      </c>
      <c r="C192" s="870" t="s">
        <v>516</v>
      </c>
      <c r="D192" s="846" t="s">
        <v>535</v>
      </c>
      <c r="E192" s="846" t="s">
        <v>34</v>
      </c>
      <c r="F192" s="846" t="s">
        <v>536</v>
      </c>
      <c r="G192" s="846" t="s">
        <v>500</v>
      </c>
      <c r="H192" s="832">
        <v>9.96</v>
      </c>
      <c r="I192" s="846" t="s">
        <v>537</v>
      </c>
      <c r="J192" s="875">
        <v>21</v>
      </c>
      <c r="K192" s="846" t="s">
        <v>38</v>
      </c>
      <c r="L192" s="846" t="s">
        <v>84</v>
      </c>
      <c r="M192" s="846"/>
      <c r="N192" s="832">
        <v>0</v>
      </c>
      <c r="O192" s="846" t="s">
        <v>538</v>
      </c>
      <c r="P192" s="846" t="s">
        <v>539</v>
      </c>
      <c r="Q192" s="846"/>
      <c r="R192" s="846" t="s">
        <v>523</v>
      </c>
      <c r="S192" s="846" t="s">
        <v>524</v>
      </c>
      <c r="T192" s="832">
        <v>6734.72</v>
      </c>
      <c r="U192" s="832">
        <v>122299.02</v>
      </c>
      <c r="V192" s="832">
        <v>6734.72</v>
      </c>
      <c r="W192" s="832">
        <v>6922.71</v>
      </c>
      <c r="X192" s="846" t="s">
        <v>372</v>
      </c>
      <c r="Y192" s="846" t="s">
        <v>526</v>
      </c>
      <c r="Z192" s="846"/>
      <c r="AA192" s="824"/>
      <c r="AB192" s="824"/>
      <c r="AC192" s="824"/>
    </row>
    <row r="193" s="823" customFormat="1" ht="28.45" hidden="1" customHeight="1" outlineLevel="3" spans="1:29">
      <c r="A193" s="873" t="s">
        <v>73</v>
      </c>
      <c r="B193" s="870" t="s">
        <v>495</v>
      </c>
      <c r="C193" s="870" t="s">
        <v>516</v>
      </c>
      <c r="D193" s="846" t="s">
        <v>535</v>
      </c>
      <c r="E193" s="846" t="s">
        <v>34</v>
      </c>
      <c r="F193" s="846" t="s">
        <v>536</v>
      </c>
      <c r="G193" s="846" t="s">
        <v>500</v>
      </c>
      <c r="H193" s="832">
        <v>16.83</v>
      </c>
      <c r="I193" s="846" t="s">
        <v>537</v>
      </c>
      <c r="J193" s="875">
        <v>21</v>
      </c>
      <c r="K193" s="846" t="s">
        <v>38</v>
      </c>
      <c r="L193" s="846" t="s">
        <v>84</v>
      </c>
      <c r="M193" s="846"/>
      <c r="N193" s="832">
        <v>0</v>
      </c>
      <c r="O193" s="846" t="s">
        <v>538</v>
      </c>
      <c r="P193" s="846" t="s">
        <v>539</v>
      </c>
      <c r="Q193" s="846"/>
      <c r="R193" s="846" t="s">
        <v>523</v>
      </c>
      <c r="S193" s="846" t="s">
        <v>524</v>
      </c>
      <c r="T193" s="832">
        <v>6734.72</v>
      </c>
      <c r="U193" s="832">
        <v>122299.02</v>
      </c>
      <c r="V193" s="832">
        <v>6734.72</v>
      </c>
      <c r="W193" s="832">
        <v>6922.71</v>
      </c>
      <c r="X193" s="846" t="s">
        <v>372</v>
      </c>
      <c r="Y193" s="846" t="s">
        <v>526</v>
      </c>
      <c r="Z193" s="846"/>
      <c r="AA193" s="824"/>
      <c r="AB193" s="824"/>
      <c r="AC193" s="824"/>
    </row>
    <row r="194" s="823" customFormat="1" ht="28.45" hidden="1" customHeight="1" outlineLevel="3" spans="1:29">
      <c r="A194" s="873" t="s">
        <v>73</v>
      </c>
      <c r="B194" s="870" t="s">
        <v>495</v>
      </c>
      <c r="C194" s="870" t="s">
        <v>516</v>
      </c>
      <c r="D194" s="846" t="s">
        <v>535</v>
      </c>
      <c r="E194" s="846" t="s">
        <v>34</v>
      </c>
      <c r="F194" s="846" t="s">
        <v>536</v>
      </c>
      <c r="G194" s="846" t="s">
        <v>500</v>
      </c>
      <c r="H194" s="832">
        <v>17.04</v>
      </c>
      <c r="I194" s="846" t="s">
        <v>537</v>
      </c>
      <c r="J194" s="875">
        <v>21</v>
      </c>
      <c r="K194" s="846" t="s">
        <v>38</v>
      </c>
      <c r="L194" s="846" t="s">
        <v>84</v>
      </c>
      <c r="M194" s="846"/>
      <c r="N194" s="832">
        <v>0</v>
      </c>
      <c r="O194" s="846" t="s">
        <v>538</v>
      </c>
      <c r="P194" s="846" t="s">
        <v>539</v>
      </c>
      <c r="Q194" s="846"/>
      <c r="R194" s="846" t="s">
        <v>523</v>
      </c>
      <c r="S194" s="846" t="s">
        <v>524</v>
      </c>
      <c r="T194" s="832">
        <v>6734.72</v>
      </c>
      <c r="U194" s="832">
        <v>122299.02</v>
      </c>
      <c r="V194" s="832">
        <v>6734.72</v>
      </c>
      <c r="W194" s="832">
        <v>6922.71</v>
      </c>
      <c r="X194" s="846" t="s">
        <v>372</v>
      </c>
      <c r="Y194" s="846" t="s">
        <v>526</v>
      </c>
      <c r="Z194" s="846"/>
      <c r="AA194" s="824"/>
      <c r="AB194" s="824"/>
      <c r="AC194" s="824"/>
    </row>
    <row r="195" s="823" customFormat="1" ht="28.45" hidden="1" customHeight="1" outlineLevel="3" spans="1:29">
      <c r="A195" s="873" t="s">
        <v>73</v>
      </c>
      <c r="B195" s="870" t="s">
        <v>495</v>
      </c>
      <c r="C195" s="870" t="s">
        <v>516</v>
      </c>
      <c r="D195" s="846" t="s">
        <v>535</v>
      </c>
      <c r="E195" s="846" t="s">
        <v>34</v>
      </c>
      <c r="F195" s="846" t="s">
        <v>536</v>
      </c>
      <c r="G195" s="846" t="s">
        <v>500</v>
      </c>
      <c r="H195" s="832">
        <v>47.25</v>
      </c>
      <c r="I195" s="846" t="s">
        <v>537</v>
      </c>
      <c r="J195" s="875">
        <v>21</v>
      </c>
      <c r="K195" s="846" t="s">
        <v>38</v>
      </c>
      <c r="L195" s="846" t="s">
        <v>84</v>
      </c>
      <c r="M195" s="846"/>
      <c r="N195" s="832">
        <v>0</v>
      </c>
      <c r="O195" s="846" t="s">
        <v>538</v>
      </c>
      <c r="P195" s="846" t="s">
        <v>539</v>
      </c>
      <c r="Q195" s="846"/>
      <c r="R195" s="846" t="s">
        <v>523</v>
      </c>
      <c r="S195" s="846" t="s">
        <v>524</v>
      </c>
      <c r="T195" s="832">
        <v>6734.72</v>
      </c>
      <c r="U195" s="832">
        <v>122299.02</v>
      </c>
      <c r="V195" s="832">
        <v>6734.72</v>
      </c>
      <c r="W195" s="832">
        <v>6922.71</v>
      </c>
      <c r="X195" s="846" t="s">
        <v>372</v>
      </c>
      <c r="Y195" s="846" t="s">
        <v>526</v>
      </c>
      <c r="Z195" s="846"/>
      <c r="AA195" s="824"/>
      <c r="AB195" s="824"/>
      <c r="AC195" s="824"/>
    </row>
    <row r="196" s="823" customFormat="1" ht="28.45" hidden="1" customHeight="1" outlineLevel="3" spans="1:29">
      <c r="A196" s="873" t="s">
        <v>73</v>
      </c>
      <c r="B196" s="870" t="s">
        <v>495</v>
      </c>
      <c r="C196" s="870" t="s">
        <v>516</v>
      </c>
      <c r="D196" s="846" t="s">
        <v>535</v>
      </c>
      <c r="E196" s="846" t="s">
        <v>34</v>
      </c>
      <c r="F196" s="846" t="s">
        <v>536</v>
      </c>
      <c r="G196" s="846" t="s">
        <v>500</v>
      </c>
      <c r="H196" s="832">
        <v>3.43</v>
      </c>
      <c r="I196" s="846" t="s">
        <v>540</v>
      </c>
      <c r="J196" s="875">
        <v>9</v>
      </c>
      <c r="K196" s="846" t="s">
        <v>38</v>
      </c>
      <c r="L196" s="846" t="s">
        <v>84</v>
      </c>
      <c r="M196" s="846"/>
      <c r="N196" s="832">
        <v>0</v>
      </c>
      <c r="O196" s="846" t="s">
        <v>541</v>
      </c>
      <c r="P196" s="846" t="s">
        <v>539</v>
      </c>
      <c r="Q196" s="846"/>
      <c r="R196" s="846" t="s">
        <v>523</v>
      </c>
      <c r="S196" s="846" t="s">
        <v>524</v>
      </c>
      <c r="T196" s="832">
        <v>6734.72</v>
      </c>
      <c r="U196" s="832">
        <v>122299.02</v>
      </c>
      <c r="V196" s="832">
        <v>6734.72</v>
      </c>
      <c r="W196" s="832">
        <v>6922.71</v>
      </c>
      <c r="X196" s="846" t="s">
        <v>372</v>
      </c>
      <c r="Y196" s="846" t="s">
        <v>526</v>
      </c>
      <c r="Z196" s="846"/>
      <c r="AA196" s="824"/>
      <c r="AB196" s="824"/>
      <c r="AC196" s="824"/>
    </row>
    <row r="197" s="823" customFormat="1" ht="28.45" hidden="1" customHeight="1" outlineLevel="3" spans="1:29">
      <c r="A197" s="873" t="s">
        <v>73</v>
      </c>
      <c r="B197" s="870" t="s">
        <v>495</v>
      </c>
      <c r="C197" s="870" t="s">
        <v>516</v>
      </c>
      <c r="D197" s="846" t="s">
        <v>535</v>
      </c>
      <c r="E197" s="846" t="s">
        <v>34</v>
      </c>
      <c r="F197" s="846" t="s">
        <v>536</v>
      </c>
      <c r="G197" s="846" t="s">
        <v>500</v>
      </c>
      <c r="H197" s="832">
        <v>18.74</v>
      </c>
      <c r="I197" s="846" t="s">
        <v>540</v>
      </c>
      <c r="J197" s="875">
        <v>9</v>
      </c>
      <c r="K197" s="846" t="s">
        <v>38</v>
      </c>
      <c r="L197" s="846" t="s">
        <v>84</v>
      </c>
      <c r="M197" s="846"/>
      <c r="N197" s="832">
        <v>0</v>
      </c>
      <c r="O197" s="846" t="s">
        <v>541</v>
      </c>
      <c r="P197" s="846" t="s">
        <v>539</v>
      </c>
      <c r="Q197" s="846"/>
      <c r="R197" s="846" t="s">
        <v>523</v>
      </c>
      <c r="S197" s="846" t="s">
        <v>524</v>
      </c>
      <c r="T197" s="832">
        <v>6734.72</v>
      </c>
      <c r="U197" s="832">
        <v>122299.02</v>
      </c>
      <c r="V197" s="832">
        <v>6734.72</v>
      </c>
      <c r="W197" s="832">
        <v>6922.71</v>
      </c>
      <c r="X197" s="846" t="s">
        <v>372</v>
      </c>
      <c r="Y197" s="846" t="s">
        <v>526</v>
      </c>
      <c r="Z197" s="846"/>
      <c r="AA197" s="824"/>
      <c r="AB197" s="824"/>
      <c r="AC197" s="824"/>
    </row>
    <row r="198" s="823" customFormat="1" ht="28.45" hidden="1" customHeight="1" outlineLevel="3" spans="1:29">
      <c r="A198" s="873" t="s">
        <v>73</v>
      </c>
      <c r="B198" s="870" t="s">
        <v>495</v>
      </c>
      <c r="C198" s="870" t="s">
        <v>516</v>
      </c>
      <c r="D198" s="846" t="s">
        <v>535</v>
      </c>
      <c r="E198" s="846" t="s">
        <v>34</v>
      </c>
      <c r="F198" s="846" t="s">
        <v>536</v>
      </c>
      <c r="G198" s="846" t="s">
        <v>500</v>
      </c>
      <c r="H198" s="832">
        <v>1.04</v>
      </c>
      <c r="I198" s="846" t="s">
        <v>540</v>
      </c>
      <c r="J198" s="875">
        <v>9</v>
      </c>
      <c r="K198" s="846" t="s">
        <v>38</v>
      </c>
      <c r="L198" s="846" t="s">
        <v>84</v>
      </c>
      <c r="M198" s="846"/>
      <c r="N198" s="832">
        <v>0</v>
      </c>
      <c r="O198" s="846" t="s">
        <v>541</v>
      </c>
      <c r="P198" s="846" t="s">
        <v>539</v>
      </c>
      <c r="Q198" s="846"/>
      <c r="R198" s="846" t="s">
        <v>523</v>
      </c>
      <c r="S198" s="846" t="s">
        <v>524</v>
      </c>
      <c r="T198" s="832">
        <v>6734.72</v>
      </c>
      <c r="U198" s="832">
        <v>122299.02</v>
      </c>
      <c r="V198" s="832">
        <v>6734.72</v>
      </c>
      <c r="W198" s="832">
        <v>6922.71</v>
      </c>
      <c r="X198" s="846" t="s">
        <v>372</v>
      </c>
      <c r="Y198" s="846" t="s">
        <v>526</v>
      </c>
      <c r="Z198" s="846"/>
      <c r="AA198" s="824"/>
      <c r="AB198" s="824"/>
      <c r="AC198" s="824"/>
    </row>
    <row r="199" s="823" customFormat="1" ht="28.45" hidden="1" customHeight="1" outlineLevel="3" spans="1:29">
      <c r="A199" s="873" t="s">
        <v>73</v>
      </c>
      <c r="B199" s="870" t="s">
        <v>495</v>
      </c>
      <c r="C199" s="870" t="s">
        <v>516</v>
      </c>
      <c r="D199" s="846" t="s">
        <v>535</v>
      </c>
      <c r="E199" s="846" t="s">
        <v>34</v>
      </c>
      <c r="F199" s="846" t="s">
        <v>536</v>
      </c>
      <c r="G199" s="846" t="s">
        <v>500</v>
      </c>
      <c r="H199" s="832">
        <v>2.38</v>
      </c>
      <c r="I199" s="846" t="s">
        <v>540</v>
      </c>
      <c r="J199" s="875">
        <v>9</v>
      </c>
      <c r="K199" s="846" t="s">
        <v>38</v>
      </c>
      <c r="L199" s="846" t="s">
        <v>84</v>
      </c>
      <c r="M199" s="846"/>
      <c r="N199" s="832">
        <v>0</v>
      </c>
      <c r="O199" s="846" t="s">
        <v>541</v>
      </c>
      <c r="P199" s="846" t="s">
        <v>539</v>
      </c>
      <c r="Q199" s="846"/>
      <c r="R199" s="846" t="s">
        <v>523</v>
      </c>
      <c r="S199" s="846" t="s">
        <v>524</v>
      </c>
      <c r="T199" s="832">
        <v>6734.72</v>
      </c>
      <c r="U199" s="832">
        <v>122299.02</v>
      </c>
      <c r="V199" s="832">
        <v>6734.72</v>
      </c>
      <c r="W199" s="832">
        <v>6922.71</v>
      </c>
      <c r="X199" s="846" t="s">
        <v>372</v>
      </c>
      <c r="Y199" s="846" t="s">
        <v>526</v>
      </c>
      <c r="Z199" s="846"/>
      <c r="AA199" s="824"/>
      <c r="AB199" s="824"/>
      <c r="AC199" s="824"/>
    </row>
    <row r="200" s="823" customFormat="1" ht="28.45" hidden="1" customHeight="1" outlineLevel="3" spans="1:29">
      <c r="A200" s="873" t="s">
        <v>73</v>
      </c>
      <c r="B200" s="870" t="s">
        <v>495</v>
      </c>
      <c r="C200" s="870" t="s">
        <v>516</v>
      </c>
      <c r="D200" s="846" t="s">
        <v>535</v>
      </c>
      <c r="E200" s="846" t="s">
        <v>34</v>
      </c>
      <c r="F200" s="846" t="s">
        <v>536</v>
      </c>
      <c r="G200" s="846" t="s">
        <v>542</v>
      </c>
      <c r="H200" s="832">
        <v>4.37</v>
      </c>
      <c r="I200" s="846" t="s">
        <v>540</v>
      </c>
      <c r="J200" s="875">
        <v>9</v>
      </c>
      <c r="K200" s="846" t="s">
        <v>38</v>
      </c>
      <c r="L200" s="846" t="s">
        <v>84</v>
      </c>
      <c r="M200" s="846"/>
      <c r="N200" s="832">
        <v>0</v>
      </c>
      <c r="O200" s="846" t="s">
        <v>541</v>
      </c>
      <c r="P200" s="846" t="s">
        <v>539</v>
      </c>
      <c r="Q200" s="846"/>
      <c r="R200" s="846" t="s">
        <v>523</v>
      </c>
      <c r="S200" s="846" t="s">
        <v>524</v>
      </c>
      <c r="T200" s="832">
        <v>6734.72</v>
      </c>
      <c r="U200" s="832">
        <v>122299.02</v>
      </c>
      <c r="V200" s="832">
        <v>6734.72</v>
      </c>
      <c r="W200" s="832">
        <v>6922.71</v>
      </c>
      <c r="X200" s="846" t="s">
        <v>372</v>
      </c>
      <c r="Y200" s="846" t="s">
        <v>526</v>
      </c>
      <c r="Z200" s="846"/>
      <c r="AA200" s="824"/>
      <c r="AB200" s="824"/>
      <c r="AC200" s="824"/>
    </row>
    <row r="201" s="823" customFormat="1" ht="28.45" hidden="1" customHeight="1" outlineLevel="3" spans="1:29">
      <c r="A201" s="873" t="s">
        <v>73</v>
      </c>
      <c r="B201" s="870" t="s">
        <v>495</v>
      </c>
      <c r="C201" s="870" t="s">
        <v>516</v>
      </c>
      <c r="D201" s="846" t="s">
        <v>535</v>
      </c>
      <c r="E201" s="846" t="s">
        <v>34</v>
      </c>
      <c r="F201" s="846" t="s">
        <v>536</v>
      </c>
      <c r="G201" s="846" t="s">
        <v>542</v>
      </c>
      <c r="H201" s="832">
        <v>2.24</v>
      </c>
      <c r="I201" s="846" t="s">
        <v>540</v>
      </c>
      <c r="J201" s="875">
        <v>9</v>
      </c>
      <c r="K201" s="846" t="s">
        <v>38</v>
      </c>
      <c r="L201" s="846" t="s">
        <v>84</v>
      </c>
      <c r="M201" s="846"/>
      <c r="N201" s="832">
        <v>0</v>
      </c>
      <c r="O201" s="846" t="s">
        <v>541</v>
      </c>
      <c r="P201" s="846" t="s">
        <v>539</v>
      </c>
      <c r="Q201" s="846"/>
      <c r="R201" s="846" t="s">
        <v>523</v>
      </c>
      <c r="S201" s="846" t="s">
        <v>524</v>
      </c>
      <c r="T201" s="832">
        <v>6734.72</v>
      </c>
      <c r="U201" s="832">
        <v>122299.02</v>
      </c>
      <c r="V201" s="832">
        <v>6734.72</v>
      </c>
      <c r="W201" s="832">
        <v>6922.71</v>
      </c>
      <c r="X201" s="846" t="s">
        <v>372</v>
      </c>
      <c r="Y201" s="846" t="s">
        <v>526</v>
      </c>
      <c r="Z201" s="846"/>
      <c r="AA201" s="824"/>
      <c r="AB201" s="824"/>
      <c r="AC201" s="824"/>
    </row>
    <row r="202" s="823" customFormat="1" ht="28.45" hidden="1" customHeight="1" outlineLevel="3" spans="1:29">
      <c r="A202" s="873" t="s">
        <v>73</v>
      </c>
      <c r="B202" s="870" t="s">
        <v>495</v>
      </c>
      <c r="C202" s="870" t="s">
        <v>516</v>
      </c>
      <c r="D202" s="846" t="s">
        <v>535</v>
      </c>
      <c r="E202" s="846" t="s">
        <v>34</v>
      </c>
      <c r="F202" s="846" t="s">
        <v>536</v>
      </c>
      <c r="G202" s="846" t="s">
        <v>92</v>
      </c>
      <c r="H202" s="832">
        <v>10.16</v>
      </c>
      <c r="I202" s="846" t="s">
        <v>540</v>
      </c>
      <c r="J202" s="875">
        <v>9</v>
      </c>
      <c r="K202" s="846" t="s">
        <v>38</v>
      </c>
      <c r="L202" s="846" t="s">
        <v>84</v>
      </c>
      <c r="M202" s="846"/>
      <c r="N202" s="832">
        <v>0</v>
      </c>
      <c r="O202" s="846" t="s">
        <v>541</v>
      </c>
      <c r="P202" s="846" t="s">
        <v>539</v>
      </c>
      <c r="Q202" s="846"/>
      <c r="R202" s="846" t="s">
        <v>523</v>
      </c>
      <c r="S202" s="846" t="s">
        <v>524</v>
      </c>
      <c r="T202" s="832">
        <v>6734.72</v>
      </c>
      <c r="U202" s="832">
        <v>122299.02</v>
      </c>
      <c r="V202" s="832">
        <v>6734.72</v>
      </c>
      <c r="W202" s="832">
        <v>6922.71</v>
      </c>
      <c r="X202" s="846" t="s">
        <v>372</v>
      </c>
      <c r="Y202" s="846" t="s">
        <v>526</v>
      </c>
      <c r="Z202" s="846"/>
      <c r="AA202" s="824"/>
      <c r="AB202" s="824"/>
      <c r="AC202" s="824"/>
    </row>
    <row r="203" s="823" customFormat="1" ht="28.45" hidden="1" customHeight="1" outlineLevel="3" spans="1:29">
      <c r="A203" s="873" t="s">
        <v>73</v>
      </c>
      <c r="B203" s="870" t="s">
        <v>495</v>
      </c>
      <c r="C203" s="870" t="s">
        <v>516</v>
      </c>
      <c r="D203" s="846" t="s">
        <v>535</v>
      </c>
      <c r="E203" s="846" t="s">
        <v>34</v>
      </c>
      <c r="F203" s="846" t="s">
        <v>536</v>
      </c>
      <c r="G203" s="846" t="s">
        <v>500</v>
      </c>
      <c r="H203" s="832">
        <v>18.53</v>
      </c>
      <c r="I203" s="846" t="s">
        <v>540</v>
      </c>
      <c r="J203" s="875">
        <v>9</v>
      </c>
      <c r="K203" s="846" t="s">
        <v>38</v>
      </c>
      <c r="L203" s="846" t="s">
        <v>84</v>
      </c>
      <c r="M203" s="846"/>
      <c r="N203" s="832">
        <v>0</v>
      </c>
      <c r="O203" s="846" t="s">
        <v>541</v>
      </c>
      <c r="P203" s="846" t="s">
        <v>539</v>
      </c>
      <c r="Q203" s="846"/>
      <c r="R203" s="846" t="s">
        <v>523</v>
      </c>
      <c r="S203" s="846" t="s">
        <v>524</v>
      </c>
      <c r="T203" s="832">
        <v>6734.72</v>
      </c>
      <c r="U203" s="832">
        <v>122299.02</v>
      </c>
      <c r="V203" s="832">
        <v>6734.72</v>
      </c>
      <c r="W203" s="832">
        <v>6922.71</v>
      </c>
      <c r="X203" s="846" t="s">
        <v>372</v>
      </c>
      <c r="Y203" s="846" t="s">
        <v>526</v>
      </c>
      <c r="Z203" s="846"/>
      <c r="AA203" s="824"/>
      <c r="AB203" s="824"/>
      <c r="AC203" s="824"/>
    </row>
    <row r="204" s="823" customFormat="1" ht="28.45" hidden="1" customHeight="1" outlineLevel="3" spans="1:29">
      <c r="A204" s="873" t="s">
        <v>73</v>
      </c>
      <c r="B204" s="870" t="s">
        <v>495</v>
      </c>
      <c r="C204" s="870" t="s">
        <v>516</v>
      </c>
      <c r="D204" s="846" t="s">
        <v>535</v>
      </c>
      <c r="E204" s="846" t="s">
        <v>34</v>
      </c>
      <c r="F204" s="846" t="s">
        <v>536</v>
      </c>
      <c r="G204" s="846" t="s">
        <v>500</v>
      </c>
      <c r="H204" s="832">
        <v>14.77</v>
      </c>
      <c r="I204" s="846" t="s">
        <v>540</v>
      </c>
      <c r="J204" s="875">
        <v>9</v>
      </c>
      <c r="K204" s="846" t="s">
        <v>38</v>
      </c>
      <c r="L204" s="846" t="s">
        <v>84</v>
      </c>
      <c r="M204" s="846"/>
      <c r="N204" s="832">
        <v>0</v>
      </c>
      <c r="O204" s="846" t="s">
        <v>541</v>
      </c>
      <c r="P204" s="846" t="s">
        <v>539</v>
      </c>
      <c r="Q204" s="846"/>
      <c r="R204" s="846" t="s">
        <v>523</v>
      </c>
      <c r="S204" s="846" t="s">
        <v>524</v>
      </c>
      <c r="T204" s="832">
        <v>6734.72</v>
      </c>
      <c r="U204" s="832">
        <v>122299.02</v>
      </c>
      <c r="V204" s="832">
        <v>6734.72</v>
      </c>
      <c r="W204" s="832">
        <v>6922.71</v>
      </c>
      <c r="X204" s="846" t="s">
        <v>372</v>
      </c>
      <c r="Y204" s="846" t="s">
        <v>526</v>
      </c>
      <c r="Z204" s="846"/>
      <c r="AA204" s="824"/>
      <c r="AB204" s="824"/>
      <c r="AC204" s="824"/>
    </row>
    <row r="205" s="823" customFormat="1" ht="28.45" hidden="1" customHeight="1" outlineLevel="3" spans="1:29">
      <c r="A205" s="873" t="s">
        <v>73</v>
      </c>
      <c r="B205" s="870" t="s">
        <v>495</v>
      </c>
      <c r="C205" s="870" t="s">
        <v>516</v>
      </c>
      <c r="D205" s="846" t="s">
        <v>535</v>
      </c>
      <c r="E205" s="846" t="s">
        <v>34</v>
      </c>
      <c r="F205" s="846" t="s">
        <v>536</v>
      </c>
      <c r="G205" s="846" t="s">
        <v>500</v>
      </c>
      <c r="H205" s="832">
        <v>3.56</v>
      </c>
      <c r="I205" s="846" t="s">
        <v>540</v>
      </c>
      <c r="J205" s="875">
        <v>9</v>
      </c>
      <c r="K205" s="846" t="s">
        <v>38</v>
      </c>
      <c r="L205" s="846" t="s">
        <v>84</v>
      </c>
      <c r="M205" s="846"/>
      <c r="N205" s="832">
        <v>0</v>
      </c>
      <c r="O205" s="846" t="s">
        <v>541</v>
      </c>
      <c r="P205" s="846" t="s">
        <v>539</v>
      </c>
      <c r="Q205" s="846"/>
      <c r="R205" s="846" t="s">
        <v>523</v>
      </c>
      <c r="S205" s="846" t="s">
        <v>524</v>
      </c>
      <c r="T205" s="832">
        <v>6734.72</v>
      </c>
      <c r="U205" s="832">
        <v>122299.02</v>
      </c>
      <c r="V205" s="832">
        <v>6734.72</v>
      </c>
      <c r="W205" s="832">
        <v>6922.71</v>
      </c>
      <c r="X205" s="846" t="s">
        <v>372</v>
      </c>
      <c r="Y205" s="846" t="s">
        <v>526</v>
      </c>
      <c r="Z205" s="846"/>
      <c r="AA205" s="824"/>
      <c r="AB205" s="824"/>
      <c r="AC205" s="824"/>
    </row>
    <row r="206" s="823" customFormat="1" ht="28.45" hidden="1" customHeight="1" outlineLevel="3" spans="1:29">
      <c r="A206" s="873" t="s">
        <v>73</v>
      </c>
      <c r="B206" s="870" t="s">
        <v>495</v>
      </c>
      <c r="C206" s="870" t="s">
        <v>516</v>
      </c>
      <c r="D206" s="846" t="s">
        <v>535</v>
      </c>
      <c r="E206" s="846" t="s">
        <v>34</v>
      </c>
      <c r="F206" s="846" t="s">
        <v>536</v>
      </c>
      <c r="G206" s="846" t="s">
        <v>500</v>
      </c>
      <c r="H206" s="832">
        <v>10.96</v>
      </c>
      <c r="I206" s="846" t="s">
        <v>540</v>
      </c>
      <c r="J206" s="875">
        <v>9</v>
      </c>
      <c r="K206" s="846" t="s">
        <v>38</v>
      </c>
      <c r="L206" s="846" t="s">
        <v>84</v>
      </c>
      <c r="M206" s="846"/>
      <c r="N206" s="832">
        <v>0</v>
      </c>
      <c r="O206" s="846" t="s">
        <v>541</v>
      </c>
      <c r="P206" s="846" t="s">
        <v>539</v>
      </c>
      <c r="Q206" s="846"/>
      <c r="R206" s="846" t="s">
        <v>523</v>
      </c>
      <c r="S206" s="846" t="s">
        <v>524</v>
      </c>
      <c r="T206" s="832">
        <v>6734.72</v>
      </c>
      <c r="U206" s="832">
        <v>122299.02</v>
      </c>
      <c r="V206" s="832">
        <v>6734.72</v>
      </c>
      <c r="W206" s="832">
        <v>6922.71</v>
      </c>
      <c r="X206" s="846" t="s">
        <v>372</v>
      </c>
      <c r="Y206" s="846" t="s">
        <v>526</v>
      </c>
      <c r="Z206" s="846"/>
      <c r="AA206" s="824"/>
      <c r="AB206" s="824"/>
      <c r="AC206" s="824"/>
    </row>
    <row r="207" s="823" customFormat="1" ht="28.45" hidden="1" customHeight="1" outlineLevel="3" spans="1:29">
      <c r="A207" s="873" t="s">
        <v>73</v>
      </c>
      <c r="B207" s="870" t="s">
        <v>495</v>
      </c>
      <c r="C207" s="870" t="s">
        <v>516</v>
      </c>
      <c r="D207" s="846" t="s">
        <v>535</v>
      </c>
      <c r="E207" s="846" t="s">
        <v>34</v>
      </c>
      <c r="F207" s="846" t="s">
        <v>536</v>
      </c>
      <c r="G207" s="846" t="s">
        <v>500</v>
      </c>
      <c r="H207" s="832">
        <v>25.99</v>
      </c>
      <c r="I207" s="846" t="s">
        <v>540</v>
      </c>
      <c r="J207" s="875">
        <v>9</v>
      </c>
      <c r="K207" s="846" t="s">
        <v>38</v>
      </c>
      <c r="L207" s="846" t="s">
        <v>84</v>
      </c>
      <c r="M207" s="846"/>
      <c r="N207" s="832">
        <v>0</v>
      </c>
      <c r="O207" s="846" t="s">
        <v>541</v>
      </c>
      <c r="P207" s="846" t="s">
        <v>539</v>
      </c>
      <c r="Q207" s="846"/>
      <c r="R207" s="846" t="s">
        <v>523</v>
      </c>
      <c r="S207" s="846" t="s">
        <v>524</v>
      </c>
      <c r="T207" s="832">
        <v>6734.72</v>
      </c>
      <c r="U207" s="832">
        <v>122299.02</v>
      </c>
      <c r="V207" s="832">
        <v>6734.72</v>
      </c>
      <c r="W207" s="832">
        <v>6922.71</v>
      </c>
      <c r="X207" s="846" t="s">
        <v>372</v>
      </c>
      <c r="Y207" s="846" t="s">
        <v>526</v>
      </c>
      <c r="Z207" s="846"/>
      <c r="AA207" s="824"/>
      <c r="AB207" s="824"/>
      <c r="AC207" s="824"/>
    </row>
    <row r="208" s="823" customFormat="1" ht="28.45" hidden="1" customHeight="1" outlineLevel="3" spans="1:29">
      <c r="A208" s="873" t="s">
        <v>73</v>
      </c>
      <c r="B208" s="870" t="s">
        <v>495</v>
      </c>
      <c r="C208" s="870" t="s">
        <v>516</v>
      </c>
      <c r="D208" s="846" t="s">
        <v>535</v>
      </c>
      <c r="E208" s="846" t="s">
        <v>34</v>
      </c>
      <c r="F208" s="846" t="s">
        <v>536</v>
      </c>
      <c r="G208" s="846" t="s">
        <v>500</v>
      </c>
      <c r="H208" s="832">
        <v>32.7</v>
      </c>
      <c r="I208" s="846" t="s">
        <v>540</v>
      </c>
      <c r="J208" s="875">
        <v>9</v>
      </c>
      <c r="K208" s="846" t="s">
        <v>38</v>
      </c>
      <c r="L208" s="846" t="s">
        <v>84</v>
      </c>
      <c r="M208" s="846"/>
      <c r="N208" s="832">
        <v>0</v>
      </c>
      <c r="O208" s="846" t="s">
        <v>541</v>
      </c>
      <c r="P208" s="846" t="s">
        <v>539</v>
      </c>
      <c r="Q208" s="846"/>
      <c r="R208" s="846" t="s">
        <v>523</v>
      </c>
      <c r="S208" s="846" t="s">
        <v>524</v>
      </c>
      <c r="T208" s="832">
        <v>6734.72</v>
      </c>
      <c r="U208" s="832">
        <v>122299.02</v>
      </c>
      <c r="V208" s="832">
        <v>6734.72</v>
      </c>
      <c r="W208" s="832">
        <v>6922.71</v>
      </c>
      <c r="X208" s="846" t="s">
        <v>372</v>
      </c>
      <c r="Y208" s="846" t="s">
        <v>526</v>
      </c>
      <c r="Z208" s="846"/>
      <c r="AA208" s="824"/>
      <c r="AB208" s="824"/>
      <c r="AC208" s="824"/>
    </row>
    <row r="209" s="823" customFormat="1" ht="28.45" hidden="1" customHeight="1" outlineLevel="3" spans="1:29">
      <c r="A209" s="873" t="s">
        <v>73</v>
      </c>
      <c r="B209" s="870" t="s">
        <v>495</v>
      </c>
      <c r="C209" s="870" t="s">
        <v>516</v>
      </c>
      <c r="D209" s="846" t="s">
        <v>535</v>
      </c>
      <c r="E209" s="846" t="s">
        <v>34</v>
      </c>
      <c r="F209" s="846" t="s">
        <v>536</v>
      </c>
      <c r="G209" s="846" t="s">
        <v>500</v>
      </c>
      <c r="H209" s="832">
        <v>50.84</v>
      </c>
      <c r="I209" s="846" t="s">
        <v>540</v>
      </c>
      <c r="J209" s="875">
        <v>9</v>
      </c>
      <c r="K209" s="846" t="s">
        <v>38</v>
      </c>
      <c r="L209" s="846" t="s">
        <v>84</v>
      </c>
      <c r="M209" s="846"/>
      <c r="N209" s="832">
        <v>0</v>
      </c>
      <c r="O209" s="846" t="s">
        <v>541</v>
      </c>
      <c r="P209" s="846" t="s">
        <v>539</v>
      </c>
      <c r="Q209" s="846"/>
      <c r="R209" s="846" t="s">
        <v>523</v>
      </c>
      <c r="S209" s="846" t="s">
        <v>524</v>
      </c>
      <c r="T209" s="832">
        <v>6734.72</v>
      </c>
      <c r="U209" s="832">
        <v>122299.02</v>
      </c>
      <c r="V209" s="832">
        <v>6734.72</v>
      </c>
      <c r="W209" s="832">
        <v>6922.71</v>
      </c>
      <c r="X209" s="846" t="s">
        <v>372</v>
      </c>
      <c r="Y209" s="846" t="s">
        <v>526</v>
      </c>
      <c r="Z209" s="846"/>
      <c r="AA209" s="824"/>
      <c r="AB209" s="824"/>
      <c r="AC209" s="824"/>
    </row>
    <row r="210" s="823" customFormat="1" ht="28.45" hidden="1" customHeight="1" outlineLevel="3" spans="1:29">
      <c r="A210" s="873" t="s">
        <v>73</v>
      </c>
      <c r="B210" s="870" t="s">
        <v>495</v>
      </c>
      <c r="C210" s="870" t="s">
        <v>516</v>
      </c>
      <c r="D210" s="846" t="s">
        <v>535</v>
      </c>
      <c r="E210" s="846" t="s">
        <v>34</v>
      </c>
      <c r="F210" s="846" t="s">
        <v>536</v>
      </c>
      <c r="G210" s="846" t="s">
        <v>500</v>
      </c>
      <c r="H210" s="832">
        <v>18.28</v>
      </c>
      <c r="I210" s="846" t="s">
        <v>540</v>
      </c>
      <c r="J210" s="875">
        <v>9</v>
      </c>
      <c r="K210" s="846" t="s">
        <v>38</v>
      </c>
      <c r="L210" s="846" t="s">
        <v>84</v>
      </c>
      <c r="M210" s="846"/>
      <c r="N210" s="832">
        <v>0</v>
      </c>
      <c r="O210" s="846" t="s">
        <v>541</v>
      </c>
      <c r="P210" s="846" t="s">
        <v>539</v>
      </c>
      <c r="Q210" s="846"/>
      <c r="R210" s="846" t="s">
        <v>523</v>
      </c>
      <c r="S210" s="846" t="s">
        <v>524</v>
      </c>
      <c r="T210" s="832">
        <v>6734.72</v>
      </c>
      <c r="U210" s="832">
        <v>122299.02</v>
      </c>
      <c r="V210" s="832">
        <v>6734.72</v>
      </c>
      <c r="W210" s="832">
        <v>6922.71</v>
      </c>
      <c r="X210" s="846" t="s">
        <v>372</v>
      </c>
      <c r="Y210" s="846" t="s">
        <v>526</v>
      </c>
      <c r="Z210" s="846"/>
      <c r="AA210" s="824"/>
      <c r="AB210" s="824"/>
      <c r="AC210" s="824"/>
    </row>
    <row r="211" s="823" customFormat="1" ht="28.45" hidden="1" customHeight="1" outlineLevel="3" spans="1:29">
      <c r="A211" s="873" t="s">
        <v>73</v>
      </c>
      <c r="B211" s="870" t="s">
        <v>495</v>
      </c>
      <c r="C211" s="870" t="s">
        <v>516</v>
      </c>
      <c r="D211" s="846" t="s">
        <v>535</v>
      </c>
      <c r="E211" s="846" t="s">
        <v>34</v>
      </c>
      <c r="F211" s="846" t="s">
        <v>536</v>
      </c>
      <c r="G211" s="846" t="s">
        <v>500</v>
      </c>
      <c r="H211" s="832">
        <v>37.51</v>
      </c>
      <c r="I211" s="846" t="s">
        <v>540</v>
      </c>
      <c r="J211" s="875">
        <v>9</v>
      </c>
      <c r="K211" s="846" t="s">
        <v>38</v>
      </c>
      <c r="L211" s="846" t="s">
        <v>84</v>
      </c>
      <c r="M211" s="846"/>
      <c r="N211" s="832">
        <v>0</v>
      </c>
      <c r="O211" s="846" t="s">
        <v>541</v>
      </c>
      <c r="P211" s="846" t="s">
        <v>539</v>
      </c>
      <c r="Q211" s="846"/>
      <c r="R211" s="846" t="s">
        <v>523</v>
      </c>
      <c r="S211" s="846" t="s">
        <v>524</v>
      </c>
      <c r="T211" s="832">
        <v>6734.72</v>
      </c>
      <c r="U211" s="832">
        <v>122299.02</v>
      </c>
      <c r="V211" s="832">
        <v>6734.72</v>
      </c>
      <c r="W211" s="832">
        <v>6922.71</v>
      </c>
      <c r="X211" s="846" t="s">
        <v>372</v>
      </c>
      <c r="Y211" s="846" t="s">
        <v>526</v>
      </c>
      <c r="Z211" s="846"/>
      <c r="AA211" s="824"/>
      <c r="AB211" s="824"/>
      <c r="AC211" s="824"/>
    </row>
    <row r="212" s="823" customFormat="1" ht="28.45" hidden="1" customHeight="1" outlineLevel="3" spans="1:29">
      <c r="A212" s="873" t="s">
        <v>73</v>
      </c>
      <c r="B212" s="870" t="s">
        <v>495</v>
      </c>
      <c r="C212" s="870" t="s">
        <v>516</v>
      </c>
      <c r="D212" s="846" t="s">
        <v>535</v>
      </c>
      <c r="E212" s="846" t="s">
        <v>34</v>
      </c>
      <c r="F212" s="846" t="s">
        <v>536</v>
      </c>
      <c r="G212" s="846" t="s">
        <v>500</v>
      </c>
      <c r="H212" s="832">
        <v>2.08</v>
      </c>
      <c r="I212" s="846" t="s">
        <v>540</v>
      </c>
      <c r="J212" s="875">
        <v>9</v>
      </c>
      <c r="K212" s="846" t="s">
        <v>38</v>
      </c>
      <c r="L212" s="846" t="s">
        <v>84</v>
      </c>
      <c r="M212" s="846"/>
      <c r="N212" s="832">
        <v>0</v>
      </c>
      <c r="O212" s="846" t="s">
        <v>541</v>
      </c>
      <c r="P212" s="846" t="s">
        <v>539</v>
      </c>
      <c r="Q212" s="846"/>
      <c r="R212" s="846" t="s">
        <v>523</v>
      </c>
      <c r="S212" s="846" t="s">
        <v>524</v>
      </c>
      <c r="T212" s="832">
        <v>6734.72</v>
      </c>
      <c r="U212" s="832">
        <v>122299.02</v>
      </c>
      <c r="V212" s="832">
        <v>6734.72</v>
      </c>
      <c r="W212" s="832">
        <v>6922.71</v>
      </c>
      <c r="X212" s="846" t="s">
        <v>372</v>
      </c>
      <c r="Y212" s="846" t="s">
        <v>526</v>
      </c>
      <c r="Z212" s="846"/>
      <c r="AA212" s="824"/>
      <c r="AB212" s="824"/>
      <c r="AC212" s="824"/>
    </row>
    <row r="213" s="823" customFormat="1" ht="28.45" hidden="1" customHeight="1" outlineLevel="3" spans="1:29">
      <c r="A213" s="873" t="s">
        <v>73</v>
      </c>
      <c r="B213" s="870" t="s">
        <v>495</v>
      </c>
      <c r="C213" s="870" t="s">
        <v>516</v>
      </c>
      <c r="D213" s="846" t="s">
        <v>535</v>
      </c>
      <c r="E213" s="846" t="s">
        <v>34</v>
      </c>
      <c r="F213" s="846" t="s">
        <v>536</v>
      </c>
      <c r="G213" s="846" t="s">
        <v>92</v>
      </c>
      <c r="H213" s="832">
        <v>4.16</v>
      </c>
      <c r="I213" s="846" t="s">
        <v>540</v>
      </c>
      <c r="J213" s="875">
        <v>9</v>
      </c>
      <c r="K213" s="846" t="s">
        <v>38</v>
      </c>
      <c r="L213" s="846" t="s">
        <v>84</v>
      </c>
      <c r="M213" s="846"/>
      <c r="N213" s="832">
        <v>0</v>
      </c>
      <c r="O213" s="846" t="s">
        <v>541</v>
      </c>
      <c r="P213" s="846" t="s">
        <v>539</v>
      </c>
      <c r="Q213" s="846"/>
      <c r="R213" s="846" t="s">
        <v>523</v>
      </c>
      <c r="S213" s="846" t="s">
        <v>524</v>
      </c>
      <c r="T213" s="832">
        <v>6734.72</v>
      </c>
      <c r="U213" s="832">
        <v>122299.02</v>
      </c>
      <c r="V213" s="832">
        <v>6734.72</v>
      </c>
      <c r="W213" s="832">
        <v>6922.71</v>
      </c>
      <c r="X213" s="846" t="s">
        <v>372</v>
      </c>
      <c r="Y213" s="846" t="s">
        <v>526</v>
      </c>
      <c r="Z213" s="846"/>
      <c r="AA213" s="824"/>
      <c r="AB213" s="824"/>
      <c r="AC213" s="824"/>
    </row>
    <row r="214" s="823" customFormat="1" ht="28.45" hidden="1" customHeight="1" outlineLevel="3" spans="1:29">
      <c r="A214" s="873" t="s">
        <v>73</v>
      </c>
      <c r="B214" s="870" t="s">
        <v>495</v>
      </c>
      <c r="C214" s="870" t="s">
        <v>516</v>
      </c>
      <c r="D214" s="846" t="s">
        <v>535</v>
      </c>
      <c r="E214" s="846" t="s">
        <v>34</v>
      </c>
      <c r="F214" s="846" t="s">
        <v>536</v>
      </c>
      <c r="G214" s="846" t="s">
        <v>520</v>
      </c>
      <c r="H214" s="832">
        <v>0.66</v>
      </c>
      <c r="I214" s="846" t="s">
        <v>540</v>
      </c>
      <c r="J214" s="875">
        <v>9</v>
      </c>
      <c r="K214" s="846" t="s">
        <v>38</v>
      </c>
      <c r="L214" s="846" t="s">
        <v>84</v>
      </c>
      <c r="M214" s="846"/>
      <c r="N214" s="832">
        <v>0</v>
      </c>
      <c r="O214" s="846" t="s">
        <v>541</v>
      </c>
      <c r="P214" s="846" t="s">
        <v>539</v>
      </c>
      <c r="Q214" s="846"/>
      <c r="R214" s="846" t="s">
        <v>523</v>
      </c>
      <c r="S214" s="846" t="s">
        <v>524</v>
      </c>
      <c r="T214" s="832">
        <v>6734.72</v>
      </c>
      <c r="U214" s="832">
        <v>122299.02</v>
      </c>
      <c r="V214" s="832">
        <v>6734.72</v>
      </c>
      <c r="W214" s="832">
        <v>6922.71</v>
      </c>
      <c r="X214" s="846" t="s">
        <v>372</v>
      </c>
      <c r="Y214" s="846" t="s">
        <v>526</v>
      </c>
      <c r="Z214" s="846"/>
      <c r="AA214" s="824"/>
      <c r="AB214" s="824"/>
      <c r="AC214" s="824"/>
    </row>
    <row r="215" s="823" customFormat="1" ht="28.45" hidden="1" customHeight="1" outlineLevel="3" spans="1:29">
      <c r="A215" s="873" t="s">
        <v>73</v>
      </c>
      <c r="B215" s="870" t="s">
        <v>495</v>
      </c>
      <c r="C215" s="870" t="s">
        <v>516</v>
      </c>
      <c r="D215" s="846" t="s">
        <v>535</v>
      </c>
      <c r="E215" s="846" t="s">
        <v>34</v>
      </c>
      <c r="F215" s="846" t="s">
        <v>536</v>
      </c>
      <c r="G215" s="846" t="s">
        <v>500</v>
      </c>
      <c r="H215" s="832">
        <v>68.67</v>
      </c>
      <c r="I215" s="846" t="s">
        <v>540</v>
      </c>
      <c r="J215" s="875">
        <v>9</v>
      </c>
      <c r="K215" s="846" t="s">
        <v>38</v>
      </c>
      <c r="L215" s="846" t="s">
        <v>84</v>
      </c>
      <c r="M215" s="846"/>
      <c r="N215" s="832">
        <v>0</v>
      </c>
      <c r="O215" s="846" t="s">
        <v>541</v>
      </c>
      <c r="P215" s="846" t="s">
        <v>539</v>
      </c>
      <c r="Q215" s="846"/>
      <c r="R215" s="846" t="s">
        <v>523</v>
      </c>
      <c r="S215" s="846" t="s">
        <v>524</v>
      </c>
      <c r="T215" s="832">
        <v>6734.72</v>
      </c>
      <c r="U215" s="832">
        <v>122299.02</v>
      </c>
      <c r="V215" s="832">
        <v>6734.72</v>
      </c>
      <c r="W215" s="832">
        <v>6922.71</v>
      </c>
      <c r="X215" s="846" t="s">
        <v>372</v>
      </c>
      <c r="Y215" s="846" t="s">
        <v>526</v>
      </c>
      <c r="Z215" s="846"/>
      <c r="AA215" s="824"/>
      <c r="AB215" s="824"/>
      <c r="AC215" s="824"/>
    </row>
    <row r="216" s="823" customFormat="1" ht="28.45" hidden="1" customHeight="1" outlineLevel="3" spans="1:29">
      <c r="A216" s="873" t="s">
        <v>73</v>
      </c>
      <c r="B216" s="870" t="s">
        <v>495</v>
      </c>
      <c r="C216" s="870" t="s">
        <v>516</v>
      </c>
      <c r="D216" s="846" t="s">
        <v>535</v>
      </c>
      <c r="E216" s="846" t="s">
        <v>34</v>
      </c>
      <c r="F216" s="846" t="s">
        <v>536</v>
      </c>
      <c r="G216" s="846" t="s">
        <v>500</v>
      </c>
      <c r="H216" s="832">
        <v>45.63</v>
      </c>
      <c r="I216" s="846" t="s">
        <v>540</v>
      </c>
      <c r="J216" s="875">
        <v>9</v>
      </c>
      <c r="K216" s="846" t="s">
        <v>38</v>
      </c>
      <c r="L216" s="846" t="s">
        <v>84</v>
      </c>
      <c r="M216" s="846"/>
      <c r="N216" s="832">
        <v>0</v>
      </c>
      <c r="O216" s="846" t="s">
        <v>541</v>
      </c>
      <c r="P216" s="846" t="s">
        <v>539</v>
      </c>
      <c r="Q216" s="846"/>
      <c r="R216" s="846" t="s">
        <v>523</v>
      </c>
      <c r="S216" s="846" t="s">
        <v>524</v>
      </c>
      <c r="T216" s="832">
        <v>6734.72</v>
      </c>
      <c r="U216" s="832">
        <v>122299.02</v>
      </c>
      <c r="V216" s="832">
        <v>6734.72</v>
      </c>
      <c r="W216" s="832">
        <v>6922.71</v>
      </c>
      <c r="X216" s="846" t="s">
        <v>372</v>
      </c>
      <c r="Y216" s="846" t="s">
        <v>526</v>
      </c>
      <c r="Z216" s="846"/>
      <c r="AA216" s="824"/>
      <c r="AB216" s="824"/>
      <c r="AC216" s="824"/>
    </row>
    <row r="217" s="823" customFormat="1" ht="28.45" hidden="1" customHeight="1" outlineLevel="3" spans="1:29">
      <c r="A217" s="873" t="s">
        <v>73</v>
      </c>
      <c r="B217" s="870" t="s">
        <v>495</v>
      </c>
      <c r="C217" s="870" t="s">
        <v>516</v>
      </c>
      <c r="D217" s="846" t="s">
        <v>535</v>
      </c>
      <c r="E217" s="846" t="s">
        <v>34</v>
      </c>
      <c r="F217" s="846" t="s">
        <v>536</v>
      </c>
      <c r="G217" s="846" t="s">
        <v>500</v>
      </c>
      <c r="H217" s="832">
        <v>18.75</v>
      </c>
      <c r="I217" s="846" t="s">
        <v>540</v>
      </c>
      <c r="J217" s="875">
        <v>9</v>
      </c>
      <c r="K217" s="846" t="s">
        <v>38</v>
      </c>
      <c r="L217" s="846" t="s">
        <v>84</v>
      </c>
      <c r="M217" s="846"/>
      <c r="N217" s="832">
        <v>0</v>
      </c>
      <c r="O217" s="846" t="s">
        <v>541</v>
      </c>
      <c r="P217" s="846" t="s">
        <v>539</v>
      </c>
      <c r="Q217" s="846"/>
      <c r="R217" s="846" t="s">
        <v>523</v>
      </c>
      <c r="S217" s="846" t="s">
        <v>524</v>
      </c>
      <c r="T217" s="832">
        <v>6734.72</v>
      </c>
      <c r="U217" s="832">
        <v>122299.02</v>
      </c>
      <c r="V217" s="832">
        <v>6734.72</v>
      </c>
      <c r="W217" s="832">
        <v>6922.71</v>
      </c>
      <c r="X217" s="846" t="s">
        <v>372</v>
      </c>
      <c r="Y217" s="846" t="s">
        <v>526</v>
      </c>
      <c r="Z217" s="846"/>
      <c r="AA217" s="824"/>
      <c r="AB217" s="824"/>
      <c r="AC217" s="824"/>
    </row>
    <row r="218" s="823" customFormat="1" ht="28.45" hidden="1" customHeight="1" outlineLevel="3" spans="1:29">
      <c r="A218" s="873" t="s">
        <v>73</v>
      </c>
      <c r="B218" s="870" t="s">
        <v>495</v>
      </c>
      <c r="C218" s="870" t="s">
        <v>516</v>
      </c>
      <c r="D218" s="846" t="s">
        <v>535</v>
      </c>
      <c r="E218" s="846" t="s">
        <v>34</v>
      </c>
      <c r="F218" s="846" t="s">
        <v>536</v>
      </c>
      <c r="G218" s="846" t="s">
        <v>500</v>
      </c>
      <c r="H218" s="832">
        <v>69.38</v>
      </c>
      <c r="I218" s="846" t="s">
        <v>540</v>
      </c>
      <c r="J218" s="875">
        <v>9</v>
      </c>
      <c r="K218" s="846" t="s">
        <v>38</v>
      </c>
      <c r="L218" s="846" t="s">
        <v>84</v>
      </c>
      <c r="M218" s="846"/>
      <c r="N218" s="832">
        <v>0</v>
      </c>
      <c r="O218" s="846" t="s">
        <v>541</v>
      </c>
      <c r="P218" s="846" t="s">
        <v>539</v>
      </c>
      <c r="Q218" s="846"/>
      <c r="R218" s="846" t="s">
        <v>523</v>
      </c>
      <c r="S218" s="846" t="s">
        <v>524</v>
      </c>
      <c r="T218" s="832">
        <v>6734.72</v>
      </c>
      <c r="U218" s="832">
        <v>122299.02</v>
      </c>
      <c r="V218" s="832">
        <v>6734.72</v>
      </c>
      <c r="W218" s="832">
        <v>6922.71</v>
      </c>
      <c r="X218" s="846" t="s">
        <v>372</v>
      </c>
      <c r="Y218" s="846" t="s">
        <v>526</v>
      </c>
      <c r="Z218" s="846"/>
      <c r="AA218" s="824"/>
      <c r="AB218" s="824"/>
      <c r="AC218" s="824"/>
    </row>
    <row r="219" s="823" customFormat="1" ht="28.45" hidden="1" customHeight="1" outlineLevel="3" spans="1:29">
      <c r="A219" s="873" t="s">
        <v>73</v>
      </c>
      <c r="B219" s="870" t="s">
        <v>495</v>
      </c>
      <c r="C219" s="870" t="s">
        <v>516</v>
      </c>
      <c r="D219" s="846" t="s">
        <v>535</v>
      </c>
      <c r="E219" s="846" t="s">
        <v>34</v>
      </c>
      <c r="F219" s="846" t="s">
        <v>536</v>
      </c>
      <c r="G219" s="846" t="s">
        <v>500</v>
      </c>
      <c r="H219" s="832">
        <v>44.96</v>
      </c>
      <c r="I219" s="846" t="s">
        <v>540</v>
      </c>
      <c r="J219" s="875">
        <v>9</v>
      </c>
      <c r="K219" s="846" t="s">
        <v>38</v>
      </c>
      <c r="L219" s="846" t="s">
        <v>84</v>
      </c>
      <c r="M219" s="846"/>
      <c r="N219" s="832">
        <v>0</v>
      </c>
      <c r="O219" s="846" t="s">
        <v>541</v>
      </c>
      <c r="P219" s="846" t="s">
        <v>539</v>
      </c>
      <c r="Q219" s="846"/>
      <c r="R219" s="846" t="s">
        <v>523</v>
      </c>
      <c r="S219" s="846" t="s">
        <v>524</v>
      </c>
      <c r="T219" s="832">
        <v>6734.72</v>
      </c>
      <c r="U219" s="832">
        <v>122299.02</v>
      </c>
      <c r="V219" s="832">
        <v>6734.72</v>
      </c>
      <c r="W219" s="832">
        <v>6922.71</v>
      </c>
      <c r="X219" s="846" t="s">
        <v>372</v>
      </c>
      <c r="Y219" s="846" t="s">
        <v>526</v>
      </c>
      <c r="Z219" s="846"/>
      <c r="AA219" s="824"/>
      <c r="AB219" s="824"/>
      <c r="AC219" s="824"/>
    </row>
    <row r="220" s="823" customFormat="1" ht="28.45" hidden="1" customHeight="1" outlineLevel="3" spans="1:29">
      <c r="A220" s="873" t="s">
        <v>73</v>
      </c>
      <c r="B220" s="870" t="s">
        <v>495</v>
      </c>
      <c r="C220" s="870" t="s">
        <v>516</v>
      </c>
      <c r="D220" s="846" t="s">
        <v>535</v>
      </c>
      <c r="E220" s="846" t="s">
        <v>34</v>
      </c>
      <c r="F220" s="846" t="s">
        <v>536</v>
      </c>
      <c r="G220" s="846" t="s">
        <v>500</v>
      </c>
      <c r="H220" s="832">
        <v>71.86</v>
      </c>
      <c r="I220" s="846" t="s">
        <v>540</v>
      </c>
      <c r="J220" s="875">
        <v>9</v>
      </c>
      <c r="K220" s="846" t="s">
        <v>38</v>
      </c>
      <c r="L220" s="846" t="s">
        <v>84</v>
      </c>
      <c r="M220" s="846"/>
      <c r="N220" s="832">
        <v>0</v>
      </c>
      <c r="O220" s="846" t="s">
        <v>541</v>
      </c>
      <c r="P220" s="846" t="s">
        <v>539</v>
      </c>
      <c r="Q220" s="846"/>
      <c r="R220" s="846" t="s">
        <v>523</v>
      </c>
      <c r="S220" s="846" t="s">
        <v>524</v>
      </c>
      <c r="T220" s="832">
        <v>6734.72</v>
      </c>
      <c r="U220" s="832">
        <v>122299.02</v>
      </c>
      <c r="V220" s="832">
        <v>6734.72</v>
      </c>
      <c r="W220" s="832">
        <v>6922.71</v>
      </c>
      <c r="X220" s="846" t="s">
        <v>372</v>
      </c>
      <c r="Y220" s="846" t="s">
        <v>526</v>
      </c>
      <c r="Z220" s="846"/>
      <c r="AA220" s="824"/>
      <c r="AB220" s="824"/>
      <c r="AC220" s="824"/>
    </row>
    <row r="221" s="823" customFormat="1" ht="28.45" hidden="1" customHeight="1" outlineLevel="3" spans="1:29">
      <c r="A221" s="873" t="s">
        <v>73</v>
      </c>
      <c r="B221" s="870" t="s">
        <v>495</v>
      </c>
      <c r="C221" s="870" t="s">
        <v>516</v>
      </c>
      <c r="D221" s="846" t="s">
        <v>535</v>
      </c>
      <c r="E221" s="846" t="s">
        <v>34</v>
      </c>
      <c r="F221" s="846" t="s">
        <v>536</v>
      </c>
      <c r="G221" s="846" t="s">
        <v>500</v>
      </c>
      <c r="H221" s="832">
        <v>35.97</v>
      </c>
      <c r="I221" s="846" t="s">
        <v>540</v>
      </c>
      <c r="J221" s="875">
        <v>9</v>
      </c>
      <c r="K221" s="846" t="s">
        <v>38</v>
      </c>
      <c r="L221" s="846" t="s">
        <v>84</v>
      </c>
      <c r="M221" s="846"/>
      <c r="N221" s="832">
        <v>0</v>
      </c>
      <c r="O221" s="846" t="s">
        <v>541</v>
      </c>
      <c r="P221" s="846" t="s">
        <v>539</v>
      </c>
      <c r="Q221" s="846"/>
      <c r="R221" s="846" t="s">
        <v>523</v>
      </c>
      <c r="S221" s="846" t="s">
        <v>524</v>
      </c>
      <c r="T221" s="832">
        <v>6734.72</v>
      </c>
      <c r="U221" s="832">
        <v>122299.02</v>
      </c>
      <c r="V221" s="832">
        <v>6734.72</v>
      </c>
      <c r="W221" s="832">
        <v>6922.71</v>
      </c>
      <c r="X221" s="846" t="s">
        <v>372</v>
      </c>
      <c r="Y221" s="846" t="s">
        <v>526</v>
      </c>
      <c r="Z221" s="846"/>
      <c r="AA221" s="824"/>
      <c r="AB221" s="824"/>
      <c r="AC221" s="824"/>
    </row>
    <row r="222" s="823" customFormat="1" ht="28.45" hidden="1" customHeight="1" outlineLevel="3" spans="1:29">
      <c r="A222" s="873" t="s">
        <v>73</v>
      </c>
      <c r="B222" s="870" t="s">
        <v>495</v>
      </c>
      <c r="C222" s="870" t="s">
        <v>516</v>
      </c>
      <c r="D222" s="846" t="s">
        <v>535</v>
      </c>
      <c r="E222" s="846" t="s">
        <v>34</v>
      </c>
      <c r="F222" s="846" t="s">
        <v>536</v>
      </c>
      <c r="G222" s="846" t="s">
        <v>92</v>
      </c>
      <c r="H222" s="832">
        <v>6.52</v>
      </c>
      <c r="I222" s="846" t="s">
        <v>540</v>
      </c>
      <c r="J222" s="875">
        <v>9</v>
      </c>
      <c r="K222" s="846" t="s">
        <v>38</v>
      </c>
      <c r="L222" s="846" t="s">
        <v>84</v>
      </c>
      <c r="M222" s="846"/>
      <c r="N222" s="832">
        <v>0</v>
      </c>
      <c r="O222" s="846" t="s">
        <v>541</v>
      </c>
      <c r="P222" s="846" t="s">
        <v>539</v>
      </c>
      <c r="Q222" s="846"/>
      <c r="R222" s="846" t="s">
        <v>523</v>
      </c>
      <c r="S222" s="846" t="s">
        <v>524</v>
      </c>
      <c r="T222" s="832">
        <v>6734.72</v>
      </c>
      <c r="U222" s="832">
        <v>122299.02</v>
      </c>
      <c r="V222" s="832">
        <v>6734.72</v>
      </c>
      <c r="W222" s="832">
        <v>6922.71</v>
      </c>
      <c r="X222" s="846" t="s">
        <v>372</v>
      </c>
      <c r="Y222" s="846" t="s">
        <v>526</v>
      </c>
      <c r="Z222" s="846"/>
      <c r="AA222" s="824"/>
      <c r="AB222" s="824"/>
      <c r="AC222" s="824"/>
    </row>
    <row r="223" s="823" customFormat="1" ht="28.45" hidden="1" customHeight="1" outlineLevel="3" spans="1:29">
      <c r="A223" s="873" t="s">
        <v>73</v>
      </c>
      <c r="B223" s="870" t="s">
        <v>495</v>
      </c>
      <c r="C223" s="870" t="s">
        <v>516</v>
      </c>
      <c r="D223" s="846" t="s">
        <v>535</v>
      </c>
      <c r="E223" s="846" t="s">
        <v>34</v>
      </c>
      <c r="F223" s="846" t="s">
        <v>536</v>
      </c>
      <c r="G223" s="846" t="s">
        <v>500</v>
      </c>
      <c r="H223" s="832">
        <v>106.75</v>
      </c>
      <c r="I223" s="846" t="s">
        <v>540</v>
      </c>
      <c r="J223" s="875">
        <v>9</v>
      </c>
      <c r="K223" s="846" t="s">
        <v>38</v>
      </c>
      <c r="L223" s="846" t="s">
        <v>84</v>
      </c>
      <c r="M223" s="846"/>
      <c r="N223" s="832">
        <v>0</v>
      </c>
      <c r="O223" s="846" t="s">
        <v>541</v>
      </c>
      <c r="P223" s="846" t="s">
        <v>539</v>
      </c>
      <c r="Q223" s="846"/>
      <c r="R223" s="846" t="s">
        <v>523</v>
      </c>
      <c r="S223" s="846" t="s">
        <v>524</v>
      </c>
      <c r="T223" s="832">
        <v>6734.72</v>
      </c>
      <c r="U223" s="832">
        <v>122299.02</v>
      </c>
      <c r="V223" s="832">
        <v>6734.72</v>
      </c>
      <c r="W223" s="832">
        <v>6922.71</v>
      </c>
      <c r="X223" s="846" t="s">
        <v>372</v>
      </c>
      <c r="Y223" s="846" t="s">
        <v>526</v>
      </c>
      <c r="Z223" s="846"/>
      <c r="AA223" s="824"/>
      <c r="AB223" s="824"/>
      <c r="AC223" s="824"/>
    </row>
    <row r="224" s="823" customFormat="1" ht="28.45" hidden="1" customHeight="1" outlineLevel="3" spans="1:29">
      <c r="A224" s="873" t="s">
        <v>73</v>
      </c>
      <c r="B224" s="870" t="s">
        <v>495</v>
      </c>
      <c r="C224" s="870" t="s">
        <v>516</v>
      </c>
      <c r="D224" s="846" t="s">
        <v>535</v>
      </c>
      <c r="E224" s="846" t="s">
        <v>34</v>
      </c>
      <c r="F224" s="846" t="s">
        <v>536</v>
      </c>
      <c r="G224" s="846" t="s">
        <v>500</v>
      </c>
      <c r="H224" s="832">
        <v>145.15</v>
      </c>
      <c r="I224" s="846" t="s">
        <v>540</v>
      </c>
      <c r="J224" s="875">
        <v>9</v>
      </c>
      <c r="K224" s="846" t="s">
        <v>38</v>
      </c>
      <c r="L224" s="846" t="s">
        <v>84</v>
      </c>
      <c r="M224" s="846"/>
      <c r="N224" s="832">
        <v>0</v>
      </c>
      <c r="O224" s="846" t="s">
        <v>541</v>
      </c>
      <c r="P224" s="846" t="s">
        <v>539</v>
      </c>
      <c r="Q224" s="846"/>
      <c r="R224" s="846" t="s">
        <v>523</v>
      </c>
      <c r="S224" s="846" t="s">
        <v>524</v>
      </c>
      <c r="T224" s="832">
        <v>6734.72</v>
      </c>
      <c r="U224" s="832">
        <v>122299.02</v>
      </c>
      <c r="V224" s="832">
        <v>6734.72</v>
      </c>
      <c r="W224" s="832">
        <v>6922.71</v>
      </c>
      <c r="X224" s="846" t="s">
        <v>372</v>
      </c>
      <c r="Y224" s="846" t="s">
        <v>526</v>
      </c>
      <c r="Z224" s="846"/>
      <c r="AA224" s="824"/>
      <c r="AB224" s="824"/>
      <c r="AC224" s="824"/>
    </row>
    <row r="225" s="823" customFormat="1" ht="28.45" hidden="1" customHeight="1" outlineLevel="3" spans="1:29">
      <c r="A225" s="873" t="s">
        <v>73</v>
      </c>
      <c r="B225" s="870" t="s">
        <v>495</v>
      </c>
      <c r="C225" s="870" t="s">
        <v>516</v>
      </c>
      <c r="D225" s="846" t="s">
        <v>535</v>
      </c>
      <c r="E225" s="846" t="s">
        <v>34</v>
      </c>
      <c r="F225" s="846" t="s">
        <v>536</v>
      </c>
      <c r="G225" s="846" t="s">
        <v>500</v>
      </c>
      <c r="H225" s="832">
        <v>6.61</v>
      </c>
      <c r="I225" s="846" t="s">
        <v>540</v>
      </c>
      <c r="J225" s="875">
        <v>9</v>
      </c>
      <c r="K225" s="846" t="s">
        <v>38</v>
      </c>
      <c r="L225" s="846" t="s">
        <v>84</v>
      </c>
      <c r="M225" s="846"/>
      <c r="N225" s="832">
        <v>0</v>
      </c>
      <c r="O225" s="846" t="s">
        <v>541</v>
      </c>
      <c r="P225" s="846" t="s">
        <v>539</v>
      </c>
      <c r="Q225" s="846"/>
      <c r="R225" s="846" t="s">
        <v>523</v>
      </c>
      <c r="S225" s="846" t="s">
        <v>524</v>
      </c>
      <c r="T225" s="832">
        <v>6734.72</v>
      </c>
      <c r="U225" s="832">
        <v>122299.02</v>
      </c>
      <c r="V225" s="832">
        <v>6734.72</v>
      </c>
      <c r="W225" s="832">
        <v>6922.71</v>
      </c>
      <c r="X225" s="846" t="s">
        <v>372</v>
      </c>
      <c r="Y225" s="846" t="s">
        <v>526</v>
      </c>
      <c r="Z225" s="846"/>
      <c r="AA225" s="824"/>
      <c r="AB225" s="824"/>
      <c r="AC225" s="824"/>
    </row>
    <row r="226" s="823" customFormat="1" ht="28.45" hidden="1" customHeight="1" outlineLevel="3" spans="1:29">
      <c r="A226" s="873" t="s">
        <v>73</v>
      </c>
      <c r="B226" s="870" t="s">
        <v>495</v>
      </c>
      <c r="C226" s="870" t="s">
        <v>516</v>
      </c>
      <c r="D226" s="846" t="s">
        <v>535</v>
      </c>
      <c r="E226" s="846" t="s">
        <v>34</v>
      </c>
      <c r="F226" s="846" t="s">
        <v>536</v>
      </c>
      <c r="G226" s="846" t="s">
        <v>500</v>
      </c>
      <c r="H226" s="832">
        <v>94.52</v>
      </c>
      <c r="I226" s="846" t="s">
        <v>540</v>
      </c>
      <c r="J226" s="875">
        <v>9</v>
      </c>
      <c r="K226" s="846" t="s">
        <v>38</v>
      </c>
      <c r="L226" s="846" t="s">
        <v>84</v>
      </c>
      <c r="M226" s="846"/>
      <c r="N226" s="832">
        <v>0</v>
      </c>
      <c r="O226" s="846" t="s">
        <v>541</v>
      </c>
      <c r="P226" s="846" t="s">
        <v>539</v>
      </c>
      <c r="Q226" s="846"/>
      <c r="R226" s="846" t="s">
        <v>523</v>
      </c>
      <c r="S226" s="846" t="s">
        <v>524</v>
      </c>
      <c r="T226" s="832">
        <v>6734.72</v>
      </c>
      <c r="U226" s="832">
        <v>122299.02</v>
      </c>
      <c r="V226" s="832">
        <v>6734.72</v>
      </c>
      <c r="W226" s="832">
        <v>6922.71</v>
      </c>
      <c r="X226" s="846" t="s">
        <v>372</v>
      </c>
      <c r="Y226" s="846" t="s">
        <v>526</v>
      </c>
      <c r="Z226" s="846"/>
      <c r="AA226" s="824"/>
      <c r="AB226" s="824"/>
      <c r="AC226" s="824"/>
    </row>
    <row r="227" s="823" customFormat="1" ht="28.45" hidden="1" customHeight="1" outlineLevel="3" spans="1:29">
      <c r="A227" s="873" t="s">
        <v>73</v>
      </c>
      <c r="B227" s="870" t="s">
        <v>495</v>
      </c>
      <c r="C227" s="870" t="s">
        <v>516</v>
      </c>
      <c r="D227" s="846" t="s">
        <v>535</v>
      </c>
      <c r="E227" s="846" t="s">
        <v>34</v>
      </c>
      <c r="F227" s="846" t="s">
        <v>536</v>
      </c>
      <c r="G227" s="846" t="s">
        <v>500</v>
      </c>
      <c r="H227" s="832">
        <v>63.27</v>
      </c>
      <c r="I227" s="846" t="s">
        <v>540</v>
      </c>
      <c r="J227" s="875">
        <v>9</v>
      </c>
      <c r="K227" s="846" t="s">
        <v>38</v>
      </c>
      <c r="L227" s="846" t="s">
        <v>84</v>
      </c>
      <c r="M227" s="846"/>
      <c r="N227" s="832">
        <v>0</v>
      </c>
      <c r="O227" s="846" t="s">
        <v>541</v>
      </c>
      <c r="P227" s="846" t="s">
        <v>539</v>
      </c>
      <c r="Q227" s="846"/>
      <c r="R227" s="846" t="s">
        <v>523</v>
      </c>
      <c r="S227" s="846" t="s">
        <v>524</v>
      </c>
      <c r="T227" s="832">
        <v>6734.72</v>
      </c>
      <c r="U227" s="832">
        <v>122299.02</v>
      </c>
      <c r="V227" s="832">
        <v>6734.72</v>
      </c>
      <c r="W227" s="832">
        <v>6922.71</v>
      </c>
      <c r="X227" s="846" t="s">
        <v>372</v>
      </c>
      <c r="Y227" s="846" t="s">
        <v>526</v>
      </c>
      <c r="Z227" s="846"/>
      <c r="AA227" s="824"/>
      <c r="AB227" s="824"/>
      <c r="AC227" s="824"/>
    </row>
    <row r="228" s="823" customFormat="1" ht="28.45" hidden="1" customHeight="1" outlineLevel="3" spans="1:29">
      <c r="A228" s="873" t="s">
        <v>73</v>
      </c>
      <c r="B228" s="870" t="s">
        <v>495</v>
      </c>
      <c r="C228" s="870" t="s">
        <v>516</v>
      </c>
      <c r="D228" s="846" t="s">
        <v>535</v>
      </c>
      <c r="E228" s="846" t="s">
        <v>34</v>
      </c>
      <c r="F228" s="846" t="s">
        <v>536</v>
      </c>
      <c r="G228" s="846" t="s">
        <v>500</v>
      </c>
      <c r="H228" s="832">
        <v>26.16</v>
      </c>
      <c r="I228" s="846" t="s">
        <v>540</v>
      </c>
      <c r="J228" s="875">
        <v>9</v>
      </c>
      <c r="K228" s="846" t="s">
        <v>38</v>
      </c>
      <c r="L228" s="846" t="s">
        <v>84</v>
      </c>
      <c r="M228" s="846"/>
      <c r="N228" s="832">
        <v>0</v>
      </c>
      <c r="O228" s="846" t="s">
        <v>541</v>
      </c>
      <c r="P228" s="846" t="s">
        <v>539</v>
      </c>
      <c r="Q228" s="846"/>
      <c r="R228" s="846" t="s">
        <v>523</v>
      </c>
      <c r="S228" s="846" t="s">
        <v>524</v>
      </c>
      <c r="T228" s="832">
        <v>6734.72</v>
      </c>
      <c r="U228" s="832">
        <v>122299.02</v>
      </c>
      <c r="V228" s="832">
        <v>6734.72</v>
      </c>
      <c r="W228" s="832">
        <v>6922.71</v>
      </c>
      <c r="X228" s="846" t="s">
        <v>372</v>
      </c>
      <c r="Y228" s="846" t="s">
        <v>526</v>
      </c>
      <c r="Z228" s="846"/>
      <c r="AA228" s="824"/>
      <c r="AB228" s="824"/>
      <c r="AC228" s="824"/>
    </row>
    <row r="229" s="823" customFormat="1" ht="28.45" hidden="1" customHeight="1" outlineLevel="3" spans="1:29">
      <c r="A229" s="873" t="s">
        <v>73</v>
      </c>
      <c r="B229" s="870" t="s">
        <v>495</v>
      </c>
      <c r="C229" s="870" t="s">
        <v>516</v>
      </c>
      <c r="D229" s="846" t="s">
        <v>543</v>
      </c>
      <c r="E229" s="846" t="s">
        <v>34</v>
      </c>
      <c r="F229" s="846" t="s">
        <v>519</v>
      </c>
      <c r="G229" s="846" t="s">
        <v>92</v>
      </c>
      <c r="H229" s="832">
        <v>0.8</v>
      </c>
      <c r="I229" s="846" t="s">
        <v>243</v>
      </c>
      <c r="J229" s="875">
        <v>25</v>
      </c>
      <c r="K229" s="846" t="s">
        <v>38</v>
      </c>
      <c r="L229" s="846" t="s">
        <v>84</v>
      </c>
      <c r="M229" s="846"/>
      <c r="N229" s="832">
        <v>0</v>
      </c>
      <c r="O229" s="846" t="s">
        <v>521</v>
      </c>
      <c r="P229" s="846" t="s">
        <v>522</v>
      </c>
      <c r="Q229" s="846"/>
      <c r="R229" s="846" t="s">
        <v>523</v>
      </c>
      <c r="S229" s="846" t="s">
        <v>524</v>
      </c>
      <c r="T229" s="832">
        <v>6734.72</v>
      </c>
      <c r="U229" s="832">
        <v>122299.02</v>
      </c>
      <c r="V229" s="832">
        <v>6734.72</v>
      </c>
      <c r="W229" s="832">
        <v>6922.71</v>
      </c>
      <c r="X229" s="846" t="s">
        <v>525</v>
      </c>
      <c r="Y229" s="846" t="s">
        <v>526</v>
      </c>
      <c r="Z229" s="846"/>
      <c r="AA229" s="824"/>
      <c r="AB229" s="824"/>
      <c r="AC229" s="824"/>
    </row>
    <row r="230" s="823" customFormat="1" ht="28.45" hidden="1" customHeight="1" outlineLevel="3" spans="1:29">
      <c r="A230" s="873" t="s">
        <v>73</v>
      </c>
      <c r="B230" s="870" t="s">
        <v>495</v>
      </c>
      <c r="C230" s="870" t="s">
        <v>516</v>
      </c>
      <c r="D230" s="846" t="s">
        <v>543</v>
      </c>
      <c r="E230" s="846" t="s">
        <v>34</v>
      </c>
      <c r="F230" s="846" t="s">
        <v>519</v>
      </c>
      <c r="G230" s="846" t="s">
        <v>520</v>
      </c>
      <c r="H230" s="832">
        <v>0.79</v>
      </c>
      <c r="I230" s="846" t="s">
        <v>243</v>
      </c>
      <c r="J230" s="875">
        <v>25</v>
      </c>
      <c r="K230" s="846" t="s">
        <v>38</v>
      </c>
      <c r="L230" s="846" t="s">
        <v>84</v>
      </c>
      <c r="M230" s="846"/>
      <c r="N230" s="832">
        <v>0</v>
      </c>
      <c r="O230" s="846" t="s">
        <v>521</v>
      </c>
      <c r="P230" s="846" t="s">
        <v>522</v>
      </c>
      <c r="Q230" s="846"/>
      <c r="R230" s="846" t="s">
        <v>523</v>
      </c>
      <c r="S230" s="846" t="s">
        <v>524</v>
      </c>
      <c r="T230" s="832">
        <v>6734.72</v>
      </c>
      <c r="U230" s="832">
        <v>122299.02</v>
      </c>
      <c r="V230" s="832">
        <v>6734.72</v>
      </c>
      <c r="W230" s="832">
        <v>6922.71</v>
      </c>
      <c r="X230" s="846" t="s">
        <v>525</v>
      </c>
      <c r="Y230" s="846" t="s">
        <v>526</v>
      </c>
      <c r="Z230" s="846"/>
      <c r="AA230" s="824"/>
      <c r="AB230" s="824"/>
      <c r="AC230" s="824"/>
    </row>
    <row r="231" s="823" customFormat="1" ht="28.45" hidden="1" customHeight="1" outlineLevel="3" spans="1:29">
      <c r="A231" s="873" t="s">
        <v>73</v>
      </c>
      <c r="B231" s="870" t="s">
        <v>495</v>
      </c>
      <c r="C231" s="870" t="s">
        <v>516</v>
      </c>
      <c r="D231" s="846" t="s">
        <v>543</v>
      </c>
      <c r="E231" s="846" t="s">
        <v>34</v>
      </c>
      <c r="F231" s="846" t="s">
        <v>519</v>
      </c>
      <c r="G231" s="846" t="s">
        <v>500</v>
      </c>
      <c r="H231" s="832">
        <v>6.06</v>
      </c>
      <c r="I231" s="846" t="s">
        <v>243</v>
      </c>
      <c r="J231" s="875">
        <v>25</v>
      </c>
      <c r="K231" s="846" t="s">
        <v>38</v>
      </c>
      <c r="L231" s="846" t="s">
        <v>84</v>
      </c>
      <c r="M231" s="846"/>
      <c r="N231" s="832">
        <v>0</v>
      </c>
      <c r="O231" s="846" t="s">
        <v>521</v>
      </c>
      <c r="P231" s="846" t="s">
        <v>522</v>
      </c>
      <c r="Q231" s="846"/>
      <c r="R231" s="846" t="s">
        <v>523</v>
      </c>
      <c r="S231" s="846" t="s">
        <v>524</v>
      </c>
      <c r="T231" s="832">
        <v>6734.72</v>
      </c>
      <c r="U231" s="832">
        <v>122299.02</v>
      </c>
      <c r="V231" s="832">
        <v>6734.72</v>
      </c>
      <c r="W231" s="832">
        <v>6922.71</v>
      </c>
      <c r="X231" s="846" t="s">
        <v>525</v>
      </c>
      <c r="Y231" s="846" t="s">
        <v>526</v>
      </c>
      <c r="Z231" s="846"/>
      <c r="AA231" s="824"/>
      <c r="AB231" s="824"/>
      <c r="AC231" s="824"/>
    </row>
    <row r="232" s="823" customFormat="1" ht="28.45" hidden="1" customHeight="1" outlineLevel="3" spans="1:29">
      <c r="A232" s="873" t="s">
        <v>73</v>
      </c>
      <c r="B232" s="870" t="s">
        <v>495</v>
      </c>
      <c r="C232" s="870" t="s">
        <v>516</v>
      </c>
      <c r="D232" s="846" t="s">
        <v>543</v>
      </c>
      <c r="E232" s="846" t="s">
        <v>34</v>
      </c>
      <c r="F232" s="846" t="s">
        <v>519</v>
      </c>
      <c r="G232" s="846" t="s">
        <v>500</v>
      </c>
      <c r="H232" s="832">
        <v>2.09</v>
      </c>
      <c r="I232" s="846" t="s">
        <v>243</v>
      </c>
      <c r="J232" s="875">
        <v>25</v>
      </c>
      <c r="K232" s="846" t="s">
        <v>38</v>
      </c>
      <c r="L232" s="846" t="s">
        <v>84</v>
      </c>
      <c r="M232" s="846"/>
      <c r="N232" s="832">
        <v>0</v>
      </c>
      <c r="O232" s="846" t="s">
        <v>521</v>
      </c>
      <c r="P232" s="846" t="s">
        <v>522</v>
      </c>
      <c r="Q232" s="846"/>
      <c r="R232" s="846" t="s">
        <v>523</v>
      </c>
      <c r="S232" s="846" t="s">
        <v>524</v>
      </c>
      <c r="T232" s="832">
        <v>6734.72</v>
      </c>
      <c r="U232" s="832">
        <v>122299.02</v>
      </c>
      <c r="V232" s="832">
        <v>6734.72</v>
      </c>
      <c r="W232" s="832">
        <v>6922.71</v>
      </c>
      <c r="X232" s="846" t="s">
        <v>525</v>
      </c>
      <c r="Y232" s="846" t="s">
        <v>526</v>
      </c>
      <c r="Z232" s="846"/>
      <c r="AA232" s="824"/>
      <c r="AB232" s="824"/>
      <c r="AC232" s="824"/>
    </row>
    <row r="233" s="823" customFormat="1" ht="28.45" hidden="1" customHeight="1" outlineLevel="3" spans="1:29">
      <c r="A233" s="873" t="s">
        <v>73</v>
      </c>
      <c r="B233" s="870" t="s">
        <v>495</v>
      </c>
      <c r="C233" s="870" t="s">
        <v>516</v>
      </c>
      <c r="D233" s="846" t="s">
        <v>543</v>
      </c>
      <c r="E233" s="846" t="s">
        <v>34</v>
      </c>
      <c r="F233" s="846" t="s">
        <v>519</v>
      </c>
      <c r="G233" s="846" t="s">
        <v>500</v>
      </c>
      <c r="H233" s="832">
        <v>1.03</v>
      </c>
      <c r="I233" s="846" t="s">
        <v>243</v>
      </c>
      <c r="J233" s="875">
        <v>25</v>
      </c>
      <c r="K233" s="846" t="s">
        <v>38</v>
      </c>
      <c r="L233" s="846" t="s">
        <v>84</v>
      </c>
      <c r="M233" s="846"/>
      <c r="N233" s="832">
        <v>0</v>
      </c>
      <c r="O233" s="846" t="s">
        <v>521</v>
      </c>
      <c r="P233" s="846" t="s">
        <v>522</v>
      </c>
      <c r="Q233" s="846"/>
      <c r="R233" s="846" t="s">
        <v>523</v>
      </c>
      <c r="S233" s="846" t="s">
        <v>524</v>
      </c>
      <c r="T233" s="832">
        <v>6734.72</v>
      </c>
      <c r="U233" s="832">
        <v>122299.02</v>
      </c>
      <c r="V233" s="832">
        <v>6734.72</v>
      </c>
      <c r="W233" s="832">
        <v>6922.71</v>
      </c>
      <c r="X233" s="846" t="s">
        <v>525</v>
      </c>
      <c r="Y233" s="846" t="s">
        <v>526</v>
      </c>
      <c r="Z233" s="846"/>
      <c r="AA233" s="824"/>
      <c r="AB233" s="824"/>
      <c r="AC233" s="824"/>
    </row>
    <row r="234" s="823" customFormat="1" ht="28.45" hidden="1" customHeight="1" outlineLevel="3" spans="1:29">
      <c r="A234" s="873" t="s">
        <v>73</v>
      </c>
      <c r="B234" s="870" t="s">
        <v>495</v>
      </c>
      <c r="C234" s="870" t="s">
        <v>516</v>
      </c>
      <c r="D234" s="846" t="s">
        <v>543</v>
      </c>
      <c r="E234" s="846" t="s">
        <v>34</v>
      </c>
      <c r="F234" s="846" t="s">
        <v>519</v>
      </c>
      <c r="G234" s="846" t="s">
        <v>500</v>
      </c>
      <c r="H234" s="832">
        <v>1.01</v>
      </c>
      <c r="I234" s="846" t="s">
        <v>243</v>
      </c>
      <c r="J234" s="875">
        <v>25</v>
      </c>
      <c r="K234" s="846" t="s">
        <v>38</v>
      </c>
      <c r="L234" s="846" t="s">
        <v>84</v>
      </c>
      <c r="M234" s="846"/>
      <c r="N234" s="832">
        <v>0</v>
      </c>
      <c r="O234" s="846" t="s">
        <v>521</v>
      </c>
      <c r="P234" s="846" t="s">
        <v>522</v>
      </c>
      <c r="Q234" s="846"/>
      <c r="R234" s="846" t="s">
        <v>523</v>
      </c>
      <c r="S234" s="846" t="s">
        <v>524</v>
      </c>
      <c r="T234" s="832">
        <v>6734.72</v>
      </c>
      <c r="U234" s="832">
        <v>122299.02</v>
      </c>
      <c r="V234" s="832">
        <v>6734.72</v>
      </c>
      <c r="W234" s="832">
        <v>6922.71</v>
      </c>
      <c r="X234" s="846" t="s">
        <v>525</v>
      </c>
      <c r="Y234" s="846" t="s">
        <v>526</v>
      </c>
      <c r="Z234" s="846"/>
      <c r="AA234" s="824"/>
      <c r="AB234" s="824"/>
      <c r="AC234" s="824"/>
    </row>
    <row r="235" s="823" customFormat="1" ht="28.45" hidden="1" customHeight="1" outlineLevel="3" spans="1:29">
      <c r="A235" s="873" t="s">
        <v>73</v>
      </c>
      <c r="B235" s="870" t="s">
        <v>495</v>
      </c>
      <c r="C235" s="870" t="s">
        <v>516</v>
      </c>
      <c r="D235" s="846" t="s">
        <v>543</v>
      </c>
      <c r="E235" s="846" t="s">
        <v>34</v>
      </c>
      <c r="F235" s="846" t="s">
        <v>519</v>
      </c>
      <c r="G235" s="846" t="s">
        <v>412</v>
      </c>
      <c r="H235" s="832">
        <v>2.52</v>
      </c>
      <c r="I235" s="846" t="s">
        <v>243</v>
      </c>
      <c r="J235" s="875">
        <v>25</v>
      </c>
      <c r="K235" s="846" t="s">
        <v>38</v>
      </c>
      <c r="L235" s="846" t="s">
        <v>84</v>
      </c>
      <c r="M235" s="846"/>
      <c r="N235" s="832">
        <v>0</v>
      </c>
      <c r="O235" s="846" t="s">
        <v>521</v>
      </c>
      <c r="P235" s="846" t="s">
        <v>522</v>
      </c>
      <c r="Q235" s="846"/>
      <c r="R235" s="846" t="s">
        <v>523</v>
      </c>
      <c r="S235" s="846" t="s">
        <v>524</v>
      </c>
      <c r="T235" s="832">
        <v>6734.72</v>
      </c>
      <c r="U235" s="832">
        <v>122299.02</v>
      </c>
      <c r="V235" s="832">
        <v>6734.72</v>
      </c>
      <c r="W235" s="832">
        <v>6922.71</v>
      </c>
      <c r="X235" s="846" t="s">
        <v>525</v>
      </c>
      <c r="Y235" s="846" t="s">
        <v>526</v>
      </c>
      <c r="Z235" s="846"/>
      <c r="AA235" s="824"/>
      <c r="AB235" s="824"/>
      <c r="AC235" s="824"/>
    </row>
    <row r="236" s="823" customFormat="1" ht="28.45" hidden="1" customHeight="1" outlineLevel="3" spans="1:29">
      <c r="A236" s="873" t="s">
        <v>73</v>
      </c>
      <c r="B236" s="870" t="s">
        <v>495</v>
      </c>
      <c r="C236" s="870" t="s">
        <v>516</v>
      </c>
      <c r="D236" s="846" t="s">
        <v>543</v>
      </c>
      <c r="E236" s="846" t="s">
        <v>34</v>
      </c>
      <c r="F236" s="846" t="s">
        <v>519</v>
      </c>
      <c r="G236" s="846" t="s">
        <v>412</v>
      </c>
      <c r="H236" s="832">
        <v>4.07</v>
      </c>
      <c r="I236" s="846" t="s">
        <v>243</v>
      </c>
      <c r="J236" s="875">
        <v>25</v>
      </c>
      <c r="K236" s="846" t="s">
        <v>38</v>
      </c>
      <c r="L236" s="846" t="s">
        <v>84</v>
      </c>
      <c r="M236" s="846"/>
      <c r="N236" s="832">
        <v>0</v>
      </c>
      <c r="O236" s="846" t="s">
        <v>521</v>
      </c>
      <c r="P236" s="846" t="s">
        <v>522</v>
      </c>
      <c r="Q236" s="846"/>
      <c r="R236" s="846" t="s">
        <v>523</v>
      </c>
      <c r="S236" s="846" t="s">
        <v>524</v>
      </c>
      <c r="T236" s="832">
        <v>6734.72</v>
      </c>
      <c r="U236" s="832">
        <v>122299.02</v>
      </c>
      <c r="V236" s="832">
        <v>6734.72</v>
      </c>
      <c r="W236" s="832">
        <v>6922.71</v>
      </c>
      <c r="X236" s="846" t="s">
        <v>525</v>
      </c>
      <c r="Y236" s="846" t="s">
        <v>526</v>
      </c>
      <c r="Z236" s="846"/>
      <c r="AA236" s="824"/>
      <c r="AB236" s="824"/>
      <c r="AC236" s="824"/>
    </row>
    <row r="237" s="823" customFormat="1" ht="28.45" hidden="1" customHeight="1" outlineLevel="3" spans="1:29">
      <c r="A237" s="873" t="s">
        <v>73</v>
      </c>
      <c r="B237" s="870" t="s">
        <v>495</v>
      </c>
      <c r="C237" s="870" t="s">
        <v>516</v>
      </c>
      <c r="D237" s="846" t="s">
        <v>543</v>
      </c>
      <c r="E237" s="846" t="s">
        <v>34</v>
      </c>
      <c r="F237" s="846" t="s">
        <v>519</v>
      </c>
      <c r="G237" s="846" t="s">
        <v>544</v>
      </c>
      <c r="H237" s="832">
        <v>1.87</v>
      </c>
      <c r="I237" s="846" t="s">
        <v>243</v>
      </c>
      <c r="J237" s="875">
        <v>25</v>
      </c>
      <c r="K237" s="846" t="s">
        <v>38</v>
      </c>
      <c r="L237" s="846" t="s">
        <v>84</v>
      </c>
      <c r="M237" s="846"/>
      <c r="N237" s="832">
        <v>0</v>
      </c>
      <c r="O237" s="846" t="s">
        <v>521</v>
      </c>
      <c r="P237" s="846" t="s">
        <v>522</v>
      </c>
      <c r="Q237" s="846"/>
      <c r="R237" s="846" t="s">
        <v>523</v>
      </c>
      <c r="S237" s="846" t="s">
        <v>524</v>
      </c>
      <c r="T237" s="832">
        <v>6734.72</v>
      </c>
      <c r="U237" s="832">
        <v>122299.02</v>
      </c>
      <c r="V237" s="832">
        <v>6734.72</v>
      </c>
      <c r="W237" s="832">
        <v>6922.71</v>
      </c>
      <c r="X237" s="846" t="s">
        <v>525</v>
      </c>
      <c r="Y237" s="846" t="s">
        <v>526</v>
      </c>
      <c r="Z237" s="846"/>
      <c r="AA237" s="824"/>
      <c r="AB237" s="824"/>
      <c r="AC237" s="824"/>
    </row>
    <row r="238" s="823" customFormat="1" ht="28.45" hidden="1" customHeight="1" outlineLevel="3" spans="1:29">
      <c r="A238" s="873" t="s">
        <v>73</v>
      </c>
      <c r="B238" s="870" t="s">
        <v>495</v>
      </c>
      <c r="C238" s="870" t="s">
        <v>516</v>
      </c>
      <c r="D238" s="846" t="s">
        <v>543</v>
      </c>
      <c r="E238" s="846" t="s">
        <v>34</v>
      </c>
      <c r="F238" s="846" t="s">
        <v>519</v>
      </c>
      <c r="G238" s="846" t="s">
        <v>545</v>
      </c>
      <c r="H238" s="832">
        <v>6.92</v>
      </c>
      <c r="I238" s="846" t="s">
        <v>243</v>
      </c>
      <c r="J238" s="875">
        <v>25</v>
      </c>
      <c r="K238" s="846" t="s">
        <v>38</v>
      </c>
      <c r="L238" s="846" t="s">
        <v>84</v>
      </c>
      <c r="M238" s="846"/>
      <c r="N238" s="832">
        <v>0</v>
      </c>
      <c r="O238" s="846" t="s">
        <v>521</v>
      </c>
      <c r="P238" s="846" t="s">
        <v>522</v>
      </c>
      <c r="Q238" s="846"/>
      <c r="R238" s="846" t="s">
        <v>523</v>
      </c>
      <c r="S238" s="846" t="s">
        <v>524</v>
      </c>
      <c r="T238" s="832">
        <v>6734.72</v>
      </c>
      <c r="U238" s="832">
        <v>122299.02</v>
      </c>
      <c r="V238" s="832">
        <v>6734.72</v>
      </c>
      <c r="W238" s="832">
        <v>6922.71</v>
      </c>
      <c r="X238" s="846" t="s">
        <v>525</v>
      </c>
      <c r="Y238" s="846" t="s">
        <v>526</v>
      </c>
      <c r="Z238" s="846"/>
      <c r="AA238" s="824"/>
      <c r="AB238" s="824"/>
      <c r="AC238" s="824"/>
    </row>
    <row r="239" s="823" customFormat="1" ht="28.45" hidden="1" customHeight="1" outlineLevel="3" spans="1:29">
      <c r="A239" s="873" t="s">
        <v>73</v>
      </c>
      <c r="B239" s="870" t="s">
        <v>495</v>
      </c>
      <c r="C239" s="870" t="s">
        <v>516</v>
      </c>
      <c r="D239" s="846" t="s">
        <v>543</v>
      </c>
      <c r="E239" s="846" t="s">
        <v>34</v>
      </c>
      <c r="F239" s="846" t="s">
        <v>519</v>
      </c>
      <c r="G239" s="846" t="s">
        <v>546</v>
      </c>
      <c r="H239" s="832">
        <v>0.27</v>
      </c>
      <c r="I239" s="846" t="s">
        <v>243</v>
      </c>
      <c r="J239" s="875">
        <v>25</v>
      </c>
      <c r="K239" s="846" t="s">
        <v>38</v>
      </c>
      <c r="L239" s="846" t="s">
        <v>84</v>
      </c>
      <c r="M239" s="846"/>
      <c r="N239" s="832">
        <v>0</v>
      </c>
      <c r="O239" s="846" t="s">
        <v>521</v>
      </c>
      <c r="P239" s="846" t="s">
        <v>522</v>
      </c>
      <c r="Q239" s="846"/>
      <c r="R239" s="846" t="s">
        <v>523</v>
      </c>
      <c r="S239" s="846" t="s">
        <v>524</v>
      </c>
      <c r="T239" s="832">
        <v>6734.72</v>
      </c>
      <c r="U239" s="832">
        <v>122299.02</v>
      </c>
      <c r="V239" s="832">
        <v>6734.72</v>
      </c>
      <c r="W239" s="832">
        <v>6922.71</v>
      </c>
      <c r="X239" s="846" t="s">
        <v>525</v>
      </c>
      <c r="Y239" s="846" t="s">
        <v>526</v>
      </c>
      <c r="Z239" s="846"/>
      <c r="AA239" s="824"/>
      <c r="AB239" s="824"/>
      <c r="AC239" s="824"/>
    </row>
    <row r="240" s="823" customFormat="1" ht="28.45" hidden="1" customHeight="1" outlineLevel="3" spans="1:29">
      <c r="A240" s="873" t="s">
        <v>73</v>
      </c>
      <c r="B240" s="870" t="s">
        <v>495</v>
      </c>
      <c r="C240" s="870" t="s">
        <v>516</v>
      </c>
      <c r="D240" s="846" t="s">
        <v>543</v>
      </c>
      <c r="E240" s="846" t="s">
        <v>34</v>
      </c>
      <c r="F240" s="846" t="s">
        <v>519</v>
      </c>
      <c r="G240" s="846" t="s">
        <v>546</v>
      </c>
      <c r="H240" s="832">
        <v>1.18</v>
      </c>
      <c r="I240" s="846" t="s">
        <v>243</v>
      </c>
      <c r="J240" s="875">
        <v>25</v>
      </c>
      <c r="K240" s="846" t="s">
        <v>38</v>
      </c>
      <c r="L240" s="846" t="s">
        <v>84</v>
      </c>
      <c r="M240" s="846"/>
      <c r="N240" s="832">
        <v>0</v>
      </c>
      <c r="O240" s="846" t="s">
        <v>521</v>
      </c>
      <c r="P240" s="846" t="s">
        <v>522</v>
      </c>
      <c r="Q240" s="846"/>
      <c r="R240" s="846" t="s">
        <v>523</v>
      </c>
      <c r="S240" s="846" t="s">
        <v>524</v>
      </c>
      <c r="T240" s="832">
        <v>6734.72</v>
      </c>
      <c r="U240" s="832">
        <v>122299.02</v>
      </c>
      <c r="V240" s="832">
        <v>6734.72</v>
      </c>
      <c r="W240" s="832">
        <v>6922.71</v>
      </c>
      <c r="X240" s="846" t="s">
        <v>525</v>
      </c>
      <c r="Y240" s="846" t="s">
        <v>526</v>
      </c>
      <c r="Z240" s="846"/>
      <c r="AA240" s="824"/>
      <c r="AB240" s="824"/>
      <c r="AC240" s="824"/>
    </row>
    <row r="241" s="823" customFormat="1" ht="28.45" hidden="1" customHeight="1" outlineLevel="3" spans="1:29">
      <c r="A241" s="873" t="s">
        <v>73</v>
      </c>
      <c r="B241" s="870" t="s">
        <v>495</v>
      </c>
      <c r="C241" s="870" t="s">
        <v>516</v>
      </c>
      <c r="D241" s="846" t="s">
        <v>543</v>
      </c>
      <c r="E241" s="846" t="s">
        <v>34</v>
      </c>
      <c r="F241" s="846" t="s">
        <v>519</v>
      </c>
      <c r="G241" s="846" t="s">
        <v>547</v>
      </c>
      <c r="H241" s="832">
        <v>1.19</v>
      </c>
      <c r="I241" s="846" t="s">
        <v>243</v>
      </c>
      <c r="J241" s="875">
        <v>25</v>
      </c>
      <c r="K241" s="846" t="s">
        <v>38</v>
      </c>
      <c r="L241" s="846" t="s">
        <v>84</v>
      </c>
      <c r="M241" s="846"/>
      <c r="N241" s="832">
        <v>0</v>
      </c>
      <c r="O241" s="846" t="s">
        <v>521</v>
      </c>
      <c r="P241" s="846" t="s">
        <v>522</v>
      </c>
      <c r="Q241" s="846"/>
      <c r="R241" s="846" t="s">
        <v>523</v>
      </c>
      <c r="S241" s="846" t="s">
        <v>524</v>
      </c>
      <c r="T241" s="832">
        <v>6734.72</v>
      </c>
      <c r="U241" s="832">
        <v>122299.02</v>
      </c>
      <c r="V241" s="832">
        <v>6734.72</v>
      </c>
      <c r="W241" s="832">
        <v>6922.71</v>
      </c>
      <c r="X241" s="846" t="s">
        <v>525</v>
      </c>
      <c r="Y241" s="846" t="s">
        <v>526</v>
      </c>
      <c r="Z241" s="846"/>
      <c r="AA241" s="824"/>
      <c r="AB241" s="824"/>
      <c r="AC241" s="824"/>
    </row>
    <row r="242" s="823" customFormat="1" ht="28.45" hidden="1" customHeight="1" outlineLevel="3" spans="1:29">
      <c r="A242" s="873" t="s">
        <v>73</v>
      </c>
      <c r="B242" s="870" t="s">
        <v>495</v>
      </c>
      <c r="C242" s="870" t="s">
        <v>516</v>
      </c>
      <c r="D242" s="846" t="s">
        <v>543</v>
      </c>
      <c r="E242" s="846" t="s">
        <v>34</v>
      </c>
      <c r="F242" s="846" t="s">
        <v>519</v>
      </c>
      <c r="G242" s="846" t="s">
        <v>547</v>
      </c>
      <c r="H242" s="832">
        <v>0.54</v>
      </c>
      <c r="I242" s="846" t="s">
        <v>243</v>
      </c>
      <c r="J242" s="875">
        <v>25</v>
      </c>
      <c r="K242" s="846" t="s">
        <v>38</v>
      </c>
      <c r="L242" s="846" t="s">
        <v>84</v>
      </c>
      <c r="M242" s="846"/>
      <c r="N242" s="832">
        <v>0</v>
      </c>
      <c r="O242" s="846" t="s">
        <v>521</v>
      </c>
      <c r="P242" s="846" t="s">
        <v>522</v>
      </c>
      <c r="Q242" s="846"/>
      <c r="R242" s="846" t="s">
        <v>523</v>
      </c>
      <c r="S242" s="846" t="s">
        <v>524</v>
      </c>
      <c r="T242" s="832">
        <v>6734.72</v>
      </c>
      <c r="U242" s="832">
        <v>122299.02</v>
      </c>
      <c r="V242" s="832">
        <v>6734.72</v>
      </c>
      <c r="W242" s="832">
        <v>6922.71</v>
      </c>
      <c r="X242" s="846" t="s">
        <v>525</v>
      </c>
      <c r="Y242" s="846" t="s">
        <v>526</v>
      </c>
      <c r="Z242" s="846"/>
      <c r="AA242" s="824"/>
      <c r="AB242" s="824"/>
      <c r="AC242" s="824"/>
    </row>
    <row r="243" s="823" customFormat="1" ht="28.45" hidden="1" customHeight="1" outlineLevel="3" spans="1:29">
      <c r="A243" s="873" t="s">
        <v>73</v>
      </c>
      <c r="B243" s="870" t="s">
        <v>495</v>
      </c>
      <c r="C243" s="870" t="s">
        <v>516</v>
      </c>
      <c r="D243" s="846" t="s">
        <v>543</v>
      </c>
      <c r="E243" s="846" t="s">
        <v>34</v>
      </c>
      <c r="F243" s="846" t="s">
        <v>519</v>
      </c>
      <c r="G243" s="846" t="s">
        <v>548</v>
      </c>
      <c r="H243" s="832">
        <v>1.24</v>
      </c>
      <c r="I243" s="846" t="s">
        <v>243</v>
      </c>
      <c r="J243" s="875">
        <v>25</v>
      </c>
      <c r="K243" s="846" t="s">
        <v>38</v>
      </c>
      <c r="L243" s="846" t="s">
        <v>84</v>
      </c>
      <c r="M243" s="846"/>
      <c r="N243" s="832">
        <v>0</v>
      </c>
      <c r="O243" s="846" t="s">
        <v>521</v>
      </c>
      <c r="P243" s="846" t="s">
        <v>522</v>
      </c>
      <c r="Q243" s="846"/>
      <c r="R243" s="846" t="s">
        <v>523</v>
      </c>
      <c r="S243" s="846" t="s">
        <v>524</v>
      </c>
      <c r="T243" s="832">
        <v>6734.72</v>
      </c>
      <c r="U243" s="832">
        <v>122299.02</v>
      </c>
      <c r="V243" s="832">
        <v>6734.72</v>
      </c>
      <c r="W243" s="832">
        <v>6922.71</v>
      </c>
      <c r="X243" s="846" t="s">
        <v>525</v>
      </c>
      <c r="Y243" s="846" t="s">
        <v>526</v>
      </c>
      <c r="Z243" s="846"/>
      <c r="AA243" s="824"/>
      <c r="AB243" s="824"/>
      <c r="AC243" s="824"/>
    </row>
    <row r="244" s="823" customFormat="1" ht="28.45" hidden="1" customHeight="1" outlineLevel="3" spans="1:29">
      <c r="A244" s="873" t="s">
        <v>73</v>
      </c>
      <c r="B244" s="870" t="s">
        <v>495</v>
      </c>
      <c r="C244" s="870" t="s">
        <v>516</v>
      </c>
      <c r="D244" s="846" t="s">
        <v>543</v>
      </c>
      <c r="E244" s="846" t="s">
        <v>34</v>
      </c>
      <c r="F244" s="846" t="s">
        <v>519</v>
      </c>
      <c r="G244" s="846" t="s">
        <v>548</v>
      </c>
      <c r="H244" s="832">
        <v>0.28</v>
      </c>
      <c r="I244" s="846" t="s">
        <v>243</v>
      </c>
      <c r="J244" s="875">
        <v>25</v>
      </c>
      <c r="K244" s="846" t="s">
        <v>38</v>
      </c>
      <c r="L244" s="846" t="s">
        <v>84</v>
      </c>
      <c r="M244" s="846"/>
      <c r="N244" s="832">
        <v>0</v>
      </c>
      <c r="O244" s="846" t="s">
        <v>521</v>
      </c>
      <c r="P244" s="846" t="s">
        <v>522</v>
      </c>
      <c r="Q244" s="846"/>
      <c r="R244" s="846" t="s">
        <v>523</v>
      </c>
      <c r="S244" s="846" t="s">
        <v>524</v>
      </c>
      <c r="T244" s="832">
        <v>6734.72</v>
      </c>
      <c r="U244" s="832">
        <v>122299.02</v>
      </c>
      <c r="V244" s="832">
        <v>6734.72</v>
      </c>
      <c r="W244" s="832">
        <v>6922.71</v>
      </c>
      <c r="X244" s="846" t="s">
        <v>525</v>
      </c>
      <c r="Y244" s="846" t="s">
        <v>526</v>
      </c>
      <c r="Z244" s="846"/>
      <c r="AA244" s="824"/>
      <c r="AB244" s="824"/>
      <c r="AC244" s="824"/>
    </row>
    <row r="245" s="823" customFormat="1" ht="28.45" hidden="1" customHeight="1" outlineLevel="3" spans="1:29">
      <c r="A245" s="873" t="s">
        <v>73</v>
      </c>
      <c r="B245" s="870" t="s">
        <v>495</v>
      </c>
      <c r="C245" s="870" t="s">
        <v>516</v>
      </c>
      <c r="D245" s="846" t="s">
        <v>549</v>
      </c>
      <c r="E245" s="846" t="s">
        <v>34</v>
      </c>
      <c r="F245" s="846" t="s">
        <v>519</v>
      </c>
      <c r="G245" s="846" t="s">
        <v>547</v>
      </c>
      <c r="H245" s="832">
        <v>1.13</v>
      </c>
      <c r="I245" s="846" t="s">
        <v>236</v>
      </c>
      <c r="J245" s="875">
        <v>24</v>
      </c>
      <c r="K245" s="846" t="s">
        <v>38</v>
      </c>
      <c r="L245" s="846" t="s">
        <v>84</v>
      </c>
      <c r="M245" s="846"/>
      <c r="N245" s="832">
        <v>0</v>
      </c>
      <c r="O245" s="846" t="s">
        <v>521</v>
      </c>
      <c r="P245" s="846" t="s">
        <v>522</v>
      </c>
      <c r="Q245" s="846"/>
      <c r="R245" s="846" t="s">
        <v>523</v>
      </c>
      <c r="S245" s="846" t="s">
        <v>524</v>
      </c>
      <c r="T245" s="832">
        <v>6734.72</v>
      </c>
      <c r="U245" s="832">
        <v>122299.02</v>
      </c>
      <c r="V245" s="832">
        <v>6734.72</v>
      </c>
      <c r="W245" s="832">
        <v>6922.71</v>
      </c>
      <c r="X245" s="846" t="s">
        <v>525</v>
      </c>
      <c r="Y245" s="846" t="s">
        <v>526</v>
      </c>
      <c r="Z245" s="846"/>
      <c r="AA245" s="824"/>
      <c r="AB245" s="824"/>
      <c r="AC245" s="824"/>
    </row>
    <row r="246" s="823" customFormat="1" ht="28.45" hidden="1" customHeight="1" outlineLevel="3" spans="1:29">
      <c r="A246" s="873" t="s">
        <v>73</v>
      </c>
      <c r="B246" s="870" t="s">
        <v>495</v>
      </c>
      <c r="C246" s="870" t="s">
        <v>516</v>
      </c>
      <c r="D246" s="846" t="s">
        <v>549</v>
      </c>
      <c r="E246" s="846" t="s">
        <v>34</v>
      </c>
      <c r="F246" s="846" t="s">
        <v>519</v>
      </c>
      <c r="G246" s="846" t="s">
        <v>547</v>
      </c>
      <c r="H246" s="832">
        <v>82.12</v>
      </c>
      <c r="I246" s="846" t="s">
        <v>236</v>
      </c>
      <c r="J246" s="875">
        <v>24</v>
      </c>
      <c r="K246" s="846" t="s">
        <v>38</v>
      </c>
      <c r="L246" s="846" t="s">
        <v>84</v>
      </c>
      <c r="M246" s="846"/>
      <c r="N246" s="832">
        <v>0</v>
      </c>
      <c r="O246" s="846" t="s">
        <v>521</v>
      </c>
      <c r="P246" s="846" t="s">
        <v>522</v>
      </c>
      <c r="Q246" s="846"/>
      <c r="R246" s="846" t="s">
        <v>523</v>
      </c>
      <c r="S246" s="846" t="s">
        <v>524</v>
      </c>
      <c r="T246" s="832">
        <v>6734.72</v>
      </c>
      <c r="U246" s="832">
        <v>122299.02</v>
      </c>
      <c r="V246" s="832">
        <v>6734.72</v>
      </c>
      <c r="W246" s="832">
        <v>6922.71</v>
      </c>
      <c r="X246" s="846" t="s">
        <v>525</v>
      </c>
      <c r="Y246" s="846" t="s">
        <v>526</v>
      </c>
      <c r="Z246" s="846"/>
      <c r="AA246" s="824"/>
      <c r="AB246" s="824"/>
      <c r="AC246" s="824"/>
    </row>
    <row r="247" s="823" customFormat="1" ht="28.45" hidden="1" customHeight="1" outlineLevel="3" spans="1:29">
      <c r="A247" s="873" t="s">
        <v>73</v>
      </c>
      <c r="B247" s="870" t="s">
        <v>495</v>
      </c>
      <c r="C247" s="870" t="s">
        <v>516</v>
      </c>
      <c r="D247" s="846" t="s">
        <v>549</v>
      </c>
      <c r="E247" s="846" t="s">
        <v>34</v>
      </c>
      <c r="F247" s="846" t="s">
        <v>519</v>
      </c>
      <c r="G247" s="846" t="s">
        <v>547</v>
      </c>
      <c r="H247" s="832">
        <v>3.84</v>
      </c>
      <c r="I247" s="846" t="s">
        <v>236</v>
      </c>
      <c r="J247" s="875">
        <v>24</v>
      </c>
      <c r="K247" s="846" t="s">
        <v>38</v>
      </c>
      <c r="L247" s="846" t="s">
        <v>84</v>
      </c>
      <c r="M247" s="846"/>
      <c r="N247" s="832">
        <v>0</v>
      </c>
      <c r="O247" s="846" t="s">
        <v>521</v>
      </c>
      <c r="P247" s="846" t="s">
        <v>522</v>
      </c>
      <c r="Q247" s="846"/>
      <c r="R247" s="846" t="s">
        <v>523</v>
      </c>
      <c r="S247" s="846" t="s">
        <v>524</v>
      </c>
      <c r="T247" s="832">
        <v>6734.72</v>
      </c>
      <c r="U247" s="832">
        <v>122299.02</v>
      </c>
      <c r="V247" s="832">
        <v>6734.72</v>
      </c>
      <c r="W247" s="832">
        <v>6922.71</v>
      </c>
      <c r="X247" s="846" t="s">
        <v>525</v>
      </c>
      <c r="Y247" s="846" t="s">
        <v>526</v>
      </c>
      <c r="Z247" s="846"/>
      <c r="AA247" s="824"/>
      <c r="AB247" s="824"/>
      <c r="AC247" s="824"/>
    </row>
    <row r="248" s="823" customFormat="1" ht="28.45" hidden="1" customHeight="1" outlineLevel="3" spans="1:29">
      <c r="A248" s="873" t="s">
        <v>73</v>
      </c>
      <c r="B248" s="870" t="s">
        <v>495</v>
      </c>
      <c r="C248" s="870" t="s">
        <v>516</v>
      </c>
      <c r="D248" s="846" t="s">
        <v>549</v>
      </c>
      <c r="E248" s="846" t="s">
        <v>34</v>
      </c>
      <c r="F248" s="846" t="s">
        <v>519</v>
      </c>
      <c r="G248" s="846" t="s">
        <v>547</v>
      </c>
      <c r="H248" s="832">
        <v>8.99</v>
      </c>
      <c r="I248" s="846" t="s">
        <v>236</v>
      </c>
      <c r="J248" s="875">
        <v>24</v>
      </c>
      <c r="K248" s="846" t="s">
        <v>38</v>
      </c>
      <c r="L248" s="846" t="s">
        <v>84</v>
      </c>
      <c r="M248" s="846"/>
      <c r="N248" s="832">
        <v>0</v>
      </c>
      <c r="O248" s="846" t="s">
        <v>521</v>
      </c>
      <c r="P248" s="846" t="s">
        <v>522</v>
      </c>
      <c r="Q248" s="846"/>
      <c r="R248" s="846" t="s">
        <v>523</v>
      </c>
      <c r="S248" s="846" t="s">
        <v>524</v>
      </c>
      <c r="T248" s="832">
        <v>6734.72</v>
      </c>
      <c r="U248" s="832">
        <v>122299.02</v>
      </c>
      <c r="V248" s="832">
        <v>6734.72</v>
      </c>
      <c r="W248" s="832">
        <v>6922.71</v>
      </c>
      <c r="X248" s="846" t="s">
        <v>525</v>
      </c>
      <c r="Y248" s="846" t="s">
        <v>526</v>
      </c>
      <c r="Z248" s="846"/>
      <c r="AA248" s="824"/>
      <c r="AB248" s="824"/>
      <c r="AC248" s="824"/>
    </row>
    <row r="249" s="823" customFormat="1" ht="28.45" hidden="1" customHeight="1" outlineLevel="3" spans="1:29">
      <c r="A249" s="873" t="s">
        <v>73</v>
      </c>
      <c r="B249" s="870" t="s">
        <v>495</v>
      </c>
      <c r="C249" s="870" t="s">
        <v>516</v>
      </c>
      <c r="D249" s="846" t="s">
        <v>549</v>
      </c>
      <c r="E249" s="846" t="s">
        <v>34</v>
      </c>
      <c r="F249" s="846" t="s">
        <v>519</v>
      </c>
      <c r="G249" s="846" t="s">
        <v>547</v>
      </c>
      <c r="H249" s="832">
        <v>12.8</v>
      </c>
      <c r="I249" s="846" t="s">
        <v>236</v>
      </c>
      <c r="J249" s="875">
        <v>24</v>
      </c>
      <c r="K249" s="846" t="s">
        <v>38</v>
      </c>
      <c r="L249" s="846" t="s">
        <v>84</v>
      </c>
      <c r="M249" s="846"/>
      <c r="N249" s="832">
        <v>0</v>
      </c>
      <c r="O249" s="846" t="s">
        <v>521</v>
      </c>
      <c r="P249" s="846" t="s">
        <v>522</v>
      </c>
      <c r="Q249" s="846"/>
      <c r="R249" s="846" t="s">
        <v>523</v>
      </c>
      <c r="S249" s="846" t="s">
        <v>524</v>
      </c>
      <c r="T249" s="832">
        <v>6734.72</v>
      </c>
      <c r="U249" s="832">
        <v>122299.02</v>
      </c>
      <c r="V249" s="832">
        <v>6734.72</v>
      </c>
      <c r="W249" s="832">
        <v>6922.71</v>
      </c>
      <c r="X249" s="846" t="s">
        <v>525</v>
      </c>
      <c r="Y249" s="846" t="s">
        <v>526</v>
      </c>
      <c r="Z249" s="846"/>
      <c r="AA249" s="824"/>
      <c r="AB249" s="824"/>
      <c r="AC249" s="824"/>
    </row>
    <row r="250" s="823" customFormat="1" ht="28.45" hidden="1" customHeight="1" outlineLevel="3" spans="1:29">
      <c r="A250" s="873" t="s">
        <v>73</v>
      </c>
      <c r="B250" s="870" t="s">
        <v>495</v>
      </c>
      <c r="C250" s="870" t="s">
        <v>516</v>
      </c>
      <c r="D250" s="846" t="s">
        <v>549</v>
      </c>
      <c r="E250" s="846" t="s">
        <v>34</v>
      </c>
      <c r="F250" s="846" t="s">
        <v>519</v>
      </c>
      <c r="G250" s="846" t="s">
        <v>547</v>
      </c>
      <c r="H250" s="832">
        <v>5.95</v>
      </c>
      <c r="I250" s="846" t="s">
        <v>236</v>
      </c>
      <c r="J250" s="875">
        <v>24</v>
      </c>
      <c r="K250" s="846" t="s">
        <v>38</v>
      </c>
      <c r="L250" s="846" t="s">
        <v>84</v>
      </c>
      <c r="M250" s="846"/>
      <c r="N250" s="832">
        <v>0</v>
      </c>
      <c r="O250" s="846" t="s">
        <v>521</v>
      </c>
      <c r="P250" s="846" t="s">
        <v>522</v>
      </c>
      <c r="Q250" s="846"/>
      <c r="R250" s="846" t="s">
        <v>523</v>
      </c>
      <c r="S250" s="846" t="s">
        <v>524</v>
      </c>
      <c r="T250" s="832">
        <v>6734.72</v>
      </c>
      <c r="U250" s="832">
        <v>122299.02</v>
      </c>
      <c r="V250" s="832">
        <v>6734.72</v>
      </c>
      <c r="W250" s="832">
        <v>6922.71</v>
      </c>
      <c r="X250" s="846" t="s">
        <v>525</v>
      </c>
      <c r="Y250" s="846" t="s">
        <v>526</v>
      </c>
      <c r="Z250" s="846"/>
      <c r="AA250" s="824"/>
      <c r="AB250" s="824"/>
      <c r="AC250" s="824"/>
    </row>
    <row r="251" s="823" customFormat="1" ht="28.45" hidden="1" customHeight="1" outlineLevel="3" spans="1:29">
      <c r="A251" s="873" t="s">
        <v>73</v>
      </c>
      <c r="B251" s="870" t="s">
        <v>495</v>
      </c>
      <c r="C251" s="870" t="s">
        <v>516</v>
      </c>
      <c r="D251" s="846" t="s">
        <v>549</v>
      </c>
      <c r="E251" s="846" t="s">
        <v>34</v>
      </c>
      <c r="F251" s="846" t="s">
        <v>519</v>
      </c>
      <c r="G251" s="846" t="s">
        <v>547</v>
      </c>
      <c r="H251" s="832">
        <v>3.67</v>
      </c>
      <c r="I251" s="846" t="s">
        <v>236</v>
      </c>
      <c r="J251" s="875">
        <v>24</v>
      </c>
      <c r="K251" s="846" t="s">
        <v>38</v>
      </c>
      <c r="L251" s="846" t="s">
        <v>84</v>
      </c>
      <c r="M251" s="846"/>
      <c r="N251" s="832">
        <v>0</v>
      </c>
      <c r="O251" s="846" t="s">
        <v>521</v>
      </c>
      <c r="P251" s="846" t="s">
        <v>522</v>
      </c>
      <c r="Q251" s="846"/>
      <c r="R251" s="846" t="s">
        <v>523</v>
      </c>
      <c r="S251" s="846" t="s">
        <v>524</v>
      </c>
      <c r="T251" s="832">
        <v>6734.72</v>
      </c>
      <c r="U251" s="832">
        <v>122299.02</v>
      </c>
      <c r="V251" s="832">
        <v>6734.72</v>
      </c>
      <c r="W251" s="832">
        <v>6922.71</v>
      </c>
      <c r="X251" s="846" t="s">
        <v>525</v>
      </c>
      <c r="Y251" s="846" t="s">
        <v>526</v>
      </c>
      <c r="Z251" s="846"/>
      <c r="AA251" s="824"/>
      <c r="AB251" s="824"/>
      <c r="AC251" s="824"/>
    </row>
    <row r="252" s="823" customFormat="1" ht="28.45" hidden="1" customHeight="1" outlineLevel="3" spans="1:29">
      <c r="A252" s="873" t="s">
        <v>73</v>
      </c>
      <c r="B252" s="870" t="s">
        <v>495</v>
      </c>
      <c r="C252" s="870" t="s">
        <v>516</v>
      </c>
      <c r="D252" s="846" t="s">
        <v>549</v>
      </c>
      <c r="E252" s="846" t="s">
        <v>34</v>
      </c>
      <c r="F252" s="846" t="s">
        <v>519</v>
      </c>
      <c r="G252" s="846" t="s">
        <v>547</v>
      </c>
      <c r="H252" s="832">
        <v>10.73</v>
      </c>
      <c r="I252" s="846" t="s">
        <v>236</v>
      </c>
      <c r="J252" s="875">
        <v>24</v>
      </c>
      <c r="K252" s="846" t="s">
        <v>38</v>
      </c>
      <c r="L252" s="846" t="s">
        <v>84</v>
      </c>
      <c r="M252" s="846"/>
      <c r="N252" s="832">
        <v>0</v>
      </c>
      <c r="O252" s="846" t="s">
        <v>521</v>
      </c>
      <c r="P252" s="846" t="s">
        <v>522</v>
      </c>
      <c r="Q252" s="846"/>
      <c r="R252" s="846" t="s">
        <v>523</v>
      </c>
      <c r="S252" s="846" t="s">
        <v>524</v>
      </c>
      <c r="T252" s="832">
        <v>6734.72</v>
      </c>
      <c r="U252" s="832">
        <v>122299.02</v>
      </c>
      <c r="V252" s="832">
        <v>6734.72</v>
      </c>
      <c r="W252" s="832">
        <v>6922.71</v>
      </c>
      <c r="X252" s="846" t="s">
        <v>525</v>
      </c>
      <c r="Y252" s="846" t="s">
        <v>526</v>
      </c>
      <c r="Z252" s="846"/>
      <c r="AA252" s="824"/>
      <c r="AB252" s="824"/>
      <c r="AC252" s="824"/>
    </row>
    <row r="253" s="823" customFormat="1" ht="28.45" hidden="1" customHeight="1" outlineLevel="3" spans="1:29">
      <c r="A253" s="873" t="s">
        <v>73</v>
      </c>
      <c r="B253" s="870" t="s">
        <v>495</v>
      </c>
      <c r="C253" s="870" t="s">
        <v>516</v>
      </c>
      <c r="D253" s="846" t="s">
        <v>549</v>
      </c>
      <c r="E253" s="846" t="s">
        <v>34</v>
      </c>
      <c r="F253" s="846" t="s">
        <v>519</v>
      </c>
      <c r="G253" s="846" t="s">
        <v>547</v>
      </c>
      <c r="H253" s="832">
        <v>3.55</v>
      </c>
      <c r="I253" s="846" t="s">
        <v>236</v>
      </c>
      <c r="J253" s="875">
        <v>24</v>
      </c>
      <c r="K253" s="846" t="s">
        <v>38</v>
      </c>
      <c r="L253" s="846" t="s">
        <v>84</v>
      </c>
      <c r="M253" s="846"/>
      <c r="N253" s="832">
        <v>0</v>
      </c>
      <c r="O253" s="846" t="s">
        <v>521</v>
      </c>
      <c r="P253" s="846" t="s">
        <v>522</v>
      </c>
      <c r="Q253" s="846"/>
      <c r="R253" s="846" t="s">
        <v>523</v>
      </c>
      <c r="S253" s="846" t="s">
        <v>524</v>
      </c>
      <c r="T253" s="832">
        <v>6734.72</v>
      </c>
      <c r="U253" s="832">
        <v>122299.02</v>
      </c>
      <c r="V253" s="832">
        <v>6734.72</v>
      </c>
      <c r="W253" s="832">
        <v>6922.71</v>
      </c>
      <c r="X253" s="846" t="s">
        <v>525</v>
      </c>
      <c r="Y253" s="846" t="s">
        <v>526</v>
      </c>
      <c r="Z253" s="846"/>
      <c r="AA253" s="824"/>
      <c r="AB253" s="824"/>
      <c r="AC253" s="824"/>
    </row>
    <row r="254" s="823" customFormat="1" ht="28.45" hidden="1" customHeight="1" outlineLevel="3" spans="1:29">
      <c r="A254" s="873" t="s">
        <v>73</v>
      </c>
      <c r="B254" s="870" t="s">
        <v>495</v>
      </c>
      <c r="C254" s="870" t="s">
        <v>516</v>
      </c>
      <c r="D254" s="846" t="s">
        <v>550</v>
      </c>
      <c r="E254" s="846" t="s">
        <v>34</v>
      </c>
      <c r="F254" s="846" t="s">
        <v>519</v>
      </c>
      <c r="G254" s="846" t="s">
        <v>500</v>
      </c>
      <c r="H254" s="832">
        <v>11.97</v>
      </c>
      <c r="I254" s="846" t="s">
        <v>243</v>
      </c>
      <c r="J254" s="875">
        <v>25</v>
      </c>
      <c r="K254" s="846" t="s">
        <v>38</v>
      </c>
      <c r="L254" s="846" t="s">
        <v>84</v>
      </c>
      <c r="M254" s="846"/>
      <c r="N254" s="832">
        <v>0</v>
      </c>
      <c r="O254" s="846" t="s">
        <v>521</v>
      </c>
      <c r="P254" s="846" t="s">
        <v>522</v>
      </c>
      <c r="Q254" s="846"/>
      <c r="R254" s="846" t="s">
        <v>523</v>
      </c>
      <c r="S254" s="846" t="s">
        <v>524</v>
      </c>
      <c r="T254" s="832">
        <v>6734.72</v>
      </c>
      <c r="U254" s="832">
        <v>122299.02</v>
      </c>
      <c r="V254" s="832">
        <v>6734.72</v>
      </c>
      <c r="W254" s="832">
        <v>6922.71</v>
      </c>
      <c r="X254" s="846" t="s">
        <v>525</v>
      </c>
      <c r="Y254" s="846" t="s">
        <v>526</v>
      </c>
      <c r="Z254" s="846"/>
      <c r="AA254" s="824"/>
      <c r="AB254" s="824"/>
      <c r="AC254" s="824"/>
    </row>
    <row r="255" s="823" customFormat="1" ht="28.45" hidden="1" customHeight="1" outlineLevel="3" spans="1:29">
      <c r="A255" s="873" t="s">
        <v>73</v>
      </c>
      <c r="B255" s="870" t="s">
        <v>495</v>
      </c>
      <c r="C255" s="870" t="s">
        <v>516</v>
      </c>
      <c r="D255" s="846" t="s">
        <v>551</v>
      </c>
      <c r="E255" s="846" t="s">
        <v>34</v>
      </c>
      <c r="F255" s="846" t="s">
        <v>519</v>
      </c>
      <c r="G255" s="846" t="s">
        <v>500</v>
      </c>
      <c r="H255" s="832">
        <v>0.96</v>
      </c>
      <c r="I255" s="846" t="s">
        <v>537</v>
      </c>
      <c r="J255" s="875">
        <v>21</v>
      </c>
      <c r="K255" s="846" t="s">
        <v>38</v>
      </c>
      <c r="L255" s="846" t="s">
        <v>84</v>
      </c>
      <c r="M255" s="846"/>
      <c r="N255" s="832">
        <v>0</v>
      </c>
      <c r="O255" s="846" t="s">
        <v>521</v>
      </c>
      <c r="P255" s="846" t="s">
        <v>522</v>
      </c>
      <c r="Q255" s="846"/>
      <c r="R255" s="846" t="s">
        <v>523</v>
      </c>
      <c r="S255" s="846" t="s">
        <v>524</v>
      </c>
      <c r="T255" s="832">
        <v>6734.72</v>
      </c>
      <c r="U255" s="832">
        <v>122299.02</v>
      </c>
      <c r="V255" s="832">
        <v>6734.72</v>
      </c>
      <c r="W255" s="832">
        <v>6922.71</v>
      </c>
      <c r="X255" s="846" t="s">
        <v>525</v>
      </c>
      <c r="Y255" s="846" t="s">
        <v>526</v>
      </c>
      <c r="Z255" s="846"/>
      <c r="AA255" s="824"/>
      <c r="AB255" s="824"/>
      <c r="AC255" s="824"/>
    </row>
    <row r="256" s="823" customFormat="1" ht="28.45" hidden="1" customHeight="1" outlineLevel="3" spans="1:29">
      <c r="A256" s="873" t="s">
        <v>73</v>
      </c>
      <c r="B256" s="870" t="s">
        <v>495</v>
      </c>
      <c r="C256" s="870" t="s">
        <v>516</v>
      </c>
      <c r="D256" s="846" t="s">
        <v>551</v>
      </c>
      <c r="E256" s="846" t="s">
        <v>34</v>
      </c>
      <c r="F256" s="846" t="s">
        <v>519</v>
      </c>
      <c r="G256" s="846" t="s">
        <v>500</v>
      </c>
      <c r="H256" s="832">
        <v>1.95</v>
      </c>
      <c r="I256" s="846" t="s">
        <v>537</v>
      </c>
      <c r="J256" s="875">
        <v>21</v>
      </c>
      <c r="K256" s="846" t="s">
        <v>38</v>
      </c>
      <c r="L256" s="846" t="s">
        <v>84</v>
      </c>
      <c r="M256" s="846"/>
      <c r="N256" s="832">
        <v>0</v>
      </c>
      <c r="O256" s="846" t="s">
        <v>521</v>
      </c>
      <c r="P256" s="846" t="s">
        <v>522</v>
      </c>
      <c r="Q256" s="846"/>
      <c r="R256" s="846" t="s">
        <v>523</v>
      </c>
      <c r="S256" s="846" t="s">
        <v>524</v>
      </c>
      <c r="T256" s="832">
        <v>6734.72</v>
      </c>
      <c r="U256" s="832">
        <v>122299.02</v>
      </c>
      <c r="V256" s="832">
        <v>6734.72</v>
      </c>
      <c r="W256" s="832">
        <v>6922.71</v>
      </c>
      <c r="X256" s="846" t="s">
        <v>525</v>
      </c>
      <c r="Y256" s="846" t="s">
        <v>526</v>
      </c>
      <c r="Z256" s="846"/>
      <c r="AA256" s="824"/>
      <c r="AB256" s="824"/>
      <c r="AC256" s="824"/>
    </row>
    <row r="257" s="823" customFormat="1" ht="28.45" hidden="1" customHeight="1" outlineLevel="3" spans="1:29">
      <c r="A257" s="873" t="s">
        <v>73</v>
      </c>
      <c r="B257" s="870" t="s">
        <v>495</v>
      </c>
      <c r="C257" s="870" t="s">
        <v>516</v>
      </c>
      <c r="D257" s="846" t="s">
        <v>551</v>
      </c>
      <c r="E257" s="846" t="s">
        <v>34</v>
      </c>
      <c r="F257" s="846" t="s">
        <v>519</v>
      </c>
      <c r="G257" s="846" t="s">
        <v>500</v>
      </c>
      <c r="H257" s="832">
        <v>9.42</v>
      </c>
      <c r="I257" s="846" t="s">
        <v>537</v>
      </c>
      <c r="J257" s="875">
        <v>21</v>
      </c>
      <c r="K257" s="846" t="s">
        <v>38</v>
      </c>
      <c r="L257" s="846" t="s">
        <v>84</v>
      </c>
      <c r="M257" s="846"/>
      <c r="N257" s="832">
        <v>0</v>
      </c>
      <c r="O257" s="846" t="s">
        <v>521</v>
      </c>
      <c r="P257" s="846" t="s">
        <v>522</v>
      </c>
      <c r="Q257" s="846"/>
      <c r="R257" s="846" t="s">
        <v>523</v>
      </c>
      <c r="S257" s="846" t="s">
        <v>524</v>
      </c>
      <c r="T257" s="832">
        <v>6734.72</v>
      </c>
      <c r="U257" s="832">
        <v>122299.02</v>
      </c>
      <c r="V257" s="832">
        <v>6734.72</v>
      </c>
      <c r="W257" s="832">
        <v>6922.71</v>
      </c>
      <c r="X257" s="846" t="s">
        <v>525</v>
      </c>
      <c r="Y257" s="846" t="s">
        <v>526</v>
      </c>
      <c r="Z257" s="846"/>
      <c r="AA257" s="824"/>
      <c r="AB257" s="824"/>
      <c r="AC257" s="824"/>
    </row>
    <row r="258" s="823" customFormat="1" ht="28.45" hidden="1" customHeight="1" outlineLevel="3" spans="1:29">
      <c r="A258" s="873" t="s">
        <v>73</v>
      </c>
      <c r="B258" s="870" t="s">
        <v>495</v>
      </c>
      <c r="C258" s="870" t="s">
        <v>516</v>
      </c>
      <c r="D258" s="846" t="s">
        <v>551</v>
      </c>
      <c r="E258" s="846" t="s">
        <v>34</v>
      </c>
      <c r="F258" s="846" t="s">
        <v>519</v>
      </c>
      <c r="G258" s="846" t="s">
        <v>92</v>
      </c>
      <c r="H258" s="832">
        <v>2.66</v>
      </c>
      <c r="I258" s="846" t="s">
        <v>537</v>
      </c>
      <c r="J258" s="875">
        <v>21</v>
      </c>
      <c r="K258" s="846" t="s">
        <v>38</v>
      </c>
      <c r="L258" s="846" t="s">
        <v>84</v>
      </c>
      <c r="M258" s="846"/>
      <c r="N258" s="832">
        <v>0</v>
      </c>
      <c r="O258" s="846" t="s">
        <v>521</v>
      </c>
      <c r="P258" s="846" t="s">
        <v>522</v>
      </c>
      <c r="Q258" s="846"/>
      <c r="R258" s="846" t="s">
        <v>523</v>
      </c>
      <c r="S258" s="846" t="s">
        <v>524</v>
      </c>
      <c r="T258" s="832">
        <v>6734.72</v>
      </c>
      <c r="U258" s="832">
        <v>122299.02</v>
      </c>
      <c r="V258" s="832">
        <v>6734.72</v>
      </c>
      <c r="W258" s="832">
        <v>6922.71</v>
      </c>
      <c r="X258" s="846" t="s">
        <v>525</v>
      </c>
      <c r="Y258" s="846" t="s">
        <v>526</v>
      </c>
      <c r="Z258" s="846"/>
      <c r="AA258" s="824"/>
      <c r="AB258" s="824"/>
      <c r="AC258" s="824"/>
    </row>
    <row r="259" s="823" customFormat="1" ht="28.45" hidden="1" customHeight="1" outlineLevel="3" spans="1:29">
      <c r="A259" s="873" t="s">
        <v>73</v>
      </c>
      <c r="B259" s="870" t="s">
        <v>495</v>
      </c>
      <c r="C259" s="870" t="s">
        <v>516</v>
      </c>
      <c r="D259" s="846" t="s">
        <v>551</v>
      </c>
      <c r="E259" s="846" t="s">
        <v>34</v>
      </c>
      <c r="F259" s="846" t="s">
        <v>519</v>
      </c>
      <c r="G259" s="846" t="s">
        <v>500</v>
      </c>
      <c r="H259" s="832">
        <v>7.47</v>
      </c>
      <c r="I259" s="846" t="s">
        <v>537</v>
      </c>
      <c r="J259" s="875">
        <v>21</v>
      </c>
      <c r="K259" s="846" t="s">
        <v>38</v>
      </c>
      <c r="L259" s="846" t="s">
        <v>84</v>
      </c>
      <c r="M259" s="846"/>
      <c r="N259" s="832">
        <v>0</v>
      </c>
      <c r="O259" s="846" t="s">
        <v>521</v>
      </c>
      <c r="P259" s="846" t="s">
        <v>522</v>
      </c>
      <c r="Q259" s="846"/>
      <c r="R259" s="846" t="s">
        <v>523</v>
      </c>
      <c r="S259" s="846" t="s">
        <v>524</v>
      </c>
      <c r="T259" s="832">
        <v>6734.72</v>
      </c>
      <c r="U259" s="832">
        <v>122299.02</v>
      </c>
      <c r="V259" s="832">
        <v>6734.72</v>
      </c>
      <c r="W259" s="832">
        <v>6922.71</v>
      </c>
      <c r="X259" s="846" t="s">
        <v>525</v>
      </c>
      <c r="Y259" s="846" t="s">
        <v>526</v>
      </c>
      <c r="Z259" s="846"/>
      <c r="AA259" s="824"/>
      <c r="AB259" s="824"/>
      <c r="AC259" s="824"/>
    </row>
    <row r="260" s="823" customFormat="1" ht="28.45" hidden="1" customHeight="1" outlineLevel="3" spans="1:29">
      <c r="A260" s="873" t="s">
        <v>73</v>
      </c>
      <c r="B260" s="870" t="s">
        <v>495</v>
      </c>
      <c r="C260" s="870" t="s">
        <v>516</v>
      </c>
      <c r="D260" s="846" t="s">
        <v>551</v>
      </c>
      <c r="E260" s="846" t="s">
        <v>34</v>
      </c>
      <c r="F260" s="846" t="s">
        <v>519</v>
      </c>
      <c r="G260" s="846" t="s">
        <v>500</v>
      </c>
      <c r="H260" s="832">
        <v>18.1</v>
      </c>
      <c r="I260" s="846" t="s">
        <v>537</v>
      </c>
      <c r="J260" s="875">
        <v>21</v>
      </c>
      <c r="K260" s="846" t="s">
        <v>38</v>
      </c>
      <c r="L260" s="846" t="s">
        <v>84</v>
      </c>
      <c r="M260" s="846"/>
      <c r="N260" s="832">
        <v>0</v>
      </c>
      <c r="O260" s="846" t="s">
        <v>521</v>
      </c>
      <c r="P260" s="846" t="s">
        <v>522</v>
      </c>
      <c r="Q260" s="846"/>
      <c r="R260" s="846" t="s">
        <v>523</v>
      </c>
      <c r="S260" s="846" t="s">
        <v>524</v>
      </c>
      <c r="T260" s="832">
        <v>6734.72</v>
      </c>
      <c r="U260" s="832">
        <v>122299.02</v>
      </c>
      <c r="V260" s="832">
        <v>6734.72</v>
      </c>
      <c r="W260" s="832">
        <v>6922.71</v>
      </c>
      <c r="X260" s="846" t="s">
        <v>525</v>
      </c>
      <c r="Y260" s="846" t="s">
        <v>526</v>
      </c>
      <c r="Z260" s="846"/>
      <c r="AA260" s="824"/>
      <c r="AB260" s="824"/>
      <c r="AC260" s="824"/>
    </row>
    <row r="261" s="823" customFormat="1" ht="28.45" hidden="1" customHeight="1" outlineLevel="3" spans="1:29">
      <c r="A261" s="873" t="s">
        <v>73</v>
      </c>
      <c r="B261" s="870" t="s">
        <v>495</v>
      </c>
      <c r="C261" s="870" t="s">
        <v>516</v>
      </c>
      <c r="D261" s="846" t="s">
        <v>551</v>
      </c>
      <c r="E261" s="846" t="s">
        <v>34</v>
      </c>
      <c r="F261" s="846" t="s">
        <v>519</v>
      </c>
      <c r="G261" s="846" t="s">
        <v>500</v>
      </c>
      <c r="H261" s="832">
        <v>4.88</v>
      </c>
      <c r="I261" s="846" t="s">
        <v>537</v>
      </c>
      <c r="J261" s="875">
        <v>21</v>
      </c>
      <c r="K261" s="846" t="s">
        <v>38</v>
      </c>
      <c r="L261" s="846" t="s">
        <v>84</v>
      </c>
      <c r="M261" s="846"/>
      <c r="N261" s="832">
        <v>0</v>
      </c>
      <c r="O261" s="846" t="s">
        <v>521</v>
      </c>
      <c r="P261" s="846" t="s">
        <v>522</v>
      </c>
      <c r="Q261" s="846"/>
      <c r="R261" s="846" t="s">
        <v>523</v>
      </c>
      <c r="S261" s="846" t="s">
        <v>524</v>
      </c>
      <c r="T261" s="832">
        <v>6734.72</v>
      </c>
      <c r="U261" s="832">
        <v>122299.02</v>
      </c>
      <c r="V261" s="832">
        <v>6734.72</v>
      </c>
      <c r="W261" s="832">
        <v>6922.71</v>
      </c>
      <c r="X261" s="846" t="s">
        <v>525</v>
      </c>
      <c r="Y261" s="846" t="s">
        <v>526</v>
      </c>
      <c r="Z261" s="846"/>
      <c r="AA261" s="824"/>
      <c r="AB261" s="824"/>
      <c r="AC261" s="824"/>
    </row>
    <row r="262" s="823" customFormat="1" ht="28.45" hidden="1" customHeight="1" outlineLevel="3" spans="1:29">
      <c r="A262" s="873" t="s">
        <v>73</v>
      </c>
      <c r="B262" s="870" t="s">
        <v>495</v>
      </c>
      <c r="C262" s="870" t="s">
        <v>516</v>
      </c>
      <c r="D262" s="846" t="s">
        <v>551</v>
      </c>
      <c r="E262" s="846" t="s">
        <v>34</v>
      </c>
      <c r="F262" s="846" t="s">
        <v>519</v>
      </c>
      <c r="G262" s="846" t="s">
        <v>500</v>
      </c>
      <c r="H262" s="832">
        <v>11.95</v>
      </c>
      <c r="I262" s="846" t="s">
        <v>537</v>
      </c>
      <c r="J262" s="875">
        <v>21</v>
      </c>
      <c r="K262" s="846" t="s">
        <v>38</v>
      </c>
      <c r="L262" s="846" t="s">
        <v>84</v>
      </c>
      <c r="M262" s="846"/>
      <c r="N262" s="832">
        <v>0</v>
      </c>
      <c r="O262" s="846" t="s">
        <v>521</v>
      </c>
      <c r="P262" s="846" t="s">
        <v>522</v>
      </c>
      <c r="Q262" s="846"/>
      <c r="R262" s="846" t="s">
        <v>523</v>
      </c>
      <c r="S262" s="846" t="s">
        <v>524</v>
      </c>
      <c r="T262" s="832">
        <v>6734.72</v>
      </c>
      <c r="U262" s="832">
        <v>122299.02</v>
      </c>
      <c r="V262" s="832">
        <v>6734.72</v>
      </c>
      <c r="W262" s="832">
        <v>6922.71</v>
      </c>
      <c r="X262" s="846" t="s">
        <v>525</v>
      </c>
      <c r="Y262" s="846" t="s">
        <v>526</v>
      </c>
      <c r="Z262" s="846"/>
      <c r="AA262" s="824"/>
      <c r="AB262" s="824"/>
      <c r="AC262" s="824"/>
    </row>
    <row r="263" s="823" customFormat="1" ht="28.45" hidden="1" customHeight="1" outlineLevel="3" spans="1:29">
      <c r="A263" s="873" t="s">
        <v>73</v>
      </c>
      <c r="B263" s="870" t="s">
        <v>495</v>
      </c>
      <c r="C263" s="870" t="s">
        <v>516</v>
      </c>
      <c r="D263" s="846" t="s">
        <v>551</v>
      </c>
      <c r="E263" s="846" t="s">
        <v>34</v>
      </c>
      <c r="F263" s="846" t="s">
        <v>519</v>
      </c>
      <c r="G263" s="846" t="s">
        <v>500</v>
      </c>
      <c r="H263" s="832">
        <v>9.67</v>
      </c>
      <c r="I263" s="846" t="s">
        <v>537</v>
      </c>
      <c r="J263" s="875">
        <v>21</v>
      </c>
      <c r="K263" s="846" t="s">
        <v>38</v>
      </c>
      <c r="L263" s="846" t="s">
        <v>84</v>
      </c>
      <c r="M263" s="846"/>
      <c r="N263" s="832">
        <v>0</v>
      </c>
      <c r="O263" s="846" t="s">
        <v>521</v>
      </c>
      <c r="P263" s="846" t="s">
        <v>522</v>
      </c>
      <c r="Q263" s="846"/>
      <c r="R263" s="846" t="s">
        <v>523</v>
      </c>
      <c r="S263" s="846" t="s">
        <v>524</v>
      </c>
      <c r="T263" s="832">
        <v>6734.72</v>
      </c>
      <c r="U263" s="832">
        <v>122299.02</v>
      </c>
      <c r="V263" s="832">
        <v>6734.72</v>
      </c>
      <c r="W263" s="832">
        <v>6922.71</v>
      </c>
      <c r="X263" s="846" t="s">
        <v>525</v>
      </c>
      <c r="Y263" s="846" t="s">
        <v>526</v>
      </c>
      <c r="Z263" s="846"/>
      <c r="AA263" s="824"/>
      <c r="AB263" s="824"/>
      <c r="AC263" s="824"/>
    </row>
    <row r="264" s="823" customFormat="1" ht="28.45" hidden="1" customHeight="1" outlineLevel="3" spans="1:29">
      <c r="A264" s="873" t="s">
        <v>73</v>
      </c>
      <c r="B264" s="870" t="s">
        <v>495</v>
      </c>
      <c r="C264" s="870" t="s">
        <v>516</v>
      </c>
      <c r="D264" s="846" t="s">
        <v>551</v>
      </c>
      <c r="E264" s="846" t="s">
        <v>34</v>
      </c>
      <c r="F264" s="846" t="s">
        <v>519</v>
      </c>
      <c r="G264" s="846" t="s">
        <v>500</v>
      </c>
      <c r="H264" s="832">
        <v>1.04</v>
      </c>
      <c r="I264" s="846" t="s">
        <v>537</v>
      </c>
      <c r="J264" s="875">
        <v>21</v>
      </c>
      <c r="K264" s="846" t="s">
        <v>38</v>
      </c>
      <c r="L264" s="846" t="s">
        <v>84</v>
      </c>
      <c r="M264" s="846"/>
      <c r="N264" s="832">
        <v>0</v>
      </c>
      <c r="O264" s="846" t="s">
        <v>521</v>
      </c>
      <c r="P264" s="846" t="s">
        <v>522</v>
      </c>
      <c r="Q264" s="846"/>
      <c r="R264" s="846" t="s">
        <v>523</v>
      </c>
      <c r="S264" s="846" t="s">
        <v>524</v>
      </c>
      <c r="T264" s="832">
        <v>6734.72</v>
      </c>
      <c r="U264" s="832">
        <v>122299.02</v>
      </c>
      <c r="V264" s="832">
        <v>6734.72</v>
      </c>
      <c r="W264" s="832">
        <v>6922.71</v>
      </c>
      <c r="X264" s="846" t="s">
        <v>525</v>
      </c>
      <c r="Y264" s="846" t="s">
        <v>526</v>
      </c>
      <c r="Z264" s="846"/>
      <c r="AA264" s="824"/>
      <c r="AB264" s="824"/>
      <c r="AC264" s="824"/>
    </row>
    <row r="265" s="823" customFormat="1" ht="28.45" hidden="1" customHeight="1" outlineLevel="3" spans="1:29">
      <c r="A265" s="873" t="s">
        <v>73</v>
      </c>
      <c r="B265" s="870" t="s">
        <v>495</v>
      </c>
      <c r="C265" s="870" t="s">
        <v>516</v>
      </c>
      <c r="D265" s="846" t="s">
        <v>551</v>
      </c>
      <c r="E265" s="846" t="s">
        <v>34</v>
      </c>
      <c r="F265" s="846" t="s">
        <v>519</v>
      </c>
      <c r="G265" s="846" t="s">
        <v>500</v>
      </c>
      <c r="H265" s="832">
        <v>17.31</v>
      </c>
      <c r="I265" s="846" t="s">
        <v>537</v>
      </c>
      <c r="J265" s="875">
        <v>21</v>
      </c>
      <c r="K265" s="846" t="s">
        <v>38</v>
      </c>
      <c r="L265" s="846" t="s">
        <v>84</v>
      </c>
      <c r="M265" s="846"/>
      <c r="N265" s="832">
        <v>0</v>
      </c>
      <c r="O265" s="846" t="s">
        <v>521</v>
      </c>
      <c r="P265" s="846" t="s">
        <v>522</v>
      </c>
      <c r="Q265" s="846"/>
      <c r="R265" s="846" t="s">
        <v>523</v>
      </c>
      <c r="S265" s="846" t="s">
        <v>524</v>
      </c>
      <c r="T265" s="832">
        <v>6734.72</v>
      </c>
      <c r="U265" s="832">
        <v>122299.02</v>
      </c>
      <c r="V265" s="832">
        <v>6734.72</v>
      </c>
      <c r="W265" s="832">
        <v>6922.71</v>
      </c>
      <c r="X265" s="846" t="s">
        <v>525</v>
      </c>
      <c r="Y265" s="846" t="s">
        <v>526</v>
      </c>
      <c r="Z265" s="846"/>
      <c r="AA265" s="824"/>
      <c r="AB265" s="824"/>
      <c r="AC265" s="824"/>
    </row>
    <row r="266" s="823" customFormat="1" ht="28.45" hidden="1" customHeight="1" outlineLevel="3" spans="1:29">
      <c r="A266" s="873" t="s">
        <v>73</v>
      </c>
      <c r="B266" s="870" t="s">
        <v>495</v>
      </c>
      <c r="C266" s="870" t="s">
        <v>516</v>
      </c>
      <c r="D266" s="846" t="s">
        <v>551</v>
      </c>
      <c r="E266" s="846" t="s">
        <v>34</v>
      </c>
      <c r="F266" s="846" t="s">
        <v>519</v>
      </c>
      <c r="G266" s="846" t="s">
        <v>92</v>
      </c>
      <c r="H266" s="832">
        <v>1.31</v>
      </c>
      <c r="I266" s="846" t="s">
        <v>537</v>
      </c>
      <c r="J266" s="875">
        <v>21</v>
      </c>
      <c r="K266" s="846" t="s">
        <v>38</v>
      </c>
      <c r="L266" s="846" t="s">
        <v>84</v>
      </c>
      <c r="M266" s="846"/>
      <c r="N266" s="832">
        <v>0</v>
      </c>
      <c r="O266" s="846" t="s">
        <v>521</v>
      </c>
      <c r="P266" s="846" t="s">
        <v>522</v>
      </c>
      <c r="Q266" s="846"/>
      <c r="R266" s="846" t="s">
        <v>523</v>
      </c>
      <c r="S266" s="846" t="s">
        <v>524</v>
      </c>
      <c r="T266" s="832">
        <v>6734.72</v>
      </c>
      <c r="U266" s="832">
        <v>122299.02</v>
      </c>
      <c r="V266" s="832">
        <v>6734.72</v>
      </c>
      <c r="W266" s="832">
        <v>6922.71</v>
      </c>
      <c r="X266" s="846" t="s">
        <v>525</v>
      </c>
      <c r="Y266" s="846" t="s">
        <v>526</v>
      </c>
      <c r="Z266" s="846"/>
      <c r="AA266" s="824"/>
      <c r="AB266" s="824"/>
      <c r="AC266" s="824"/>
    </row>
    <row r="267" s="823" customFormat="1" ht="28.45" hidden="1" customHeight="1" outlineLevel="3" spans="1:29">
      <c r="A267" s="873" t="s">
        <v>73</v>
      </c>
      <c r="B267" s="870" t="s">
        <v>495</v>
      </c>
      <c r="C267" s="870" t="s">
        <v>516</v>
      </c>
      <c r="D267" s="846" t="s">
        <v>551</v>
      </c>
      <c r="E267" s="846" t="s">
        <v>34</v>
      </c>
      <c r="F267" s="846" t="s">
        <v>519</v>
      </c>
      <c r="G267" s="846" t="s">
        <v>500</v>
      </c>
      <c r="H267" s="832">
        <v>0.95</v>
      </c>
      <c r="I267" s="846" t="s">
        <v>537</v>
      </c>
      <c r="J267" s="875">
        <v>21</v>
      </c>
      <c r="K267" s="846" t="s">
        <v>38</v>
      </c>
      <c r="L267" s="846" t="s">
        <v>84</v>
      </c>
      <c r="M267" s="846"/>
      <c r="N267" s="832">
        <v>0</v>
      </c>
      <c r="O267" s="846" t="s">
        <v>521</v>
      </c>
      <c r="P267" s="846" t="s">
        <v>522</v>
      </c>
      <c r="Q267" s="846"/>
      <c r="R267" s="846" t="s">
        <v>523</v>
      </c>
      <c r="S267" s="846" t="s">
        <v>524</v>
      </c>
      <c r="T267" s="832">
        <v>6734.72</v>
      </c>
      <c r="U267" s="832">
        <v>122299.02</v>
      </c>
      <c r="V267" s="832">
        <v>6734.72</v>
      </c>
      <c r="W267" s="832">
        <v>6922.71</v>
      </c>
      <c r="X267" s="846" t="s">
        <v>525</v>
      </c>
      <c r="Y267" s="846" t="s">
        <v>526</v>
      </c>
      <c r="Z267" s="846"/>
      <c r="AA267" s="824"/>
      <c r="AB267" s="824"/>
      <c r="AC267" s="824"/>
    </row>
    <row r="268" s="823" customFormat="1" ht="28.45" hidden="1" customHeight="1" outlineLevel="3" spans="1:29">
      <c r="A268" s="873" t="s">
        <v>73</v>
      </c>
      <c r="B268" s="870" t="s">
        <v>495</v>
      </c>
      <c r="C268" s="870" t="s">
        <v>516</v>
      </c>
      <c r="D268" s="846" t="s">
        <v>551</v>
      </c>
      <c r="E268" s="846" t="s">
        <v>34</v>
      </c>
      <c r="F268" s="846" t="s">
        <v>519</v>
      </c>
      <c r="G268" s="846" t="s">
        <v>500</v>
      </c>
      <c r="H268" s="832">
        <v>20.49</v>
      </c>
      <c r="I268" s="846" t="s">
        <v>537</v>
      </c>
      <c r="J268" s="875">
        <v>21</v>
      </c>
      <c r="K268" s="846" t="s">
        <v>38</v>
      </c>
      <c r="L268" s="846" t="s">
        <v>84</v>
      </c>
      <c r="M268" s="846"/>
      <c r="N268" s="832">
        <v>0</v>
      </c>
      <c r="O268" s="846" t="s">
        <v>521</v>
      </c>
      <c r="P268" s="846" t="s">
        <v>522</v>
      </c>
      <c r="Q268" s="846"/>
      <c r="R268" s="846" t="s">
        <v>523</v>
      </c>
      <c r="S268" s="846" t="s">
        <v>524</v>
      </c>
      <c r="T268" s="832">
        <v>6734.72</v>
      </c>
      <c r="U268" s="832">
        <v>122299.02</v>
      </c>
      <c r="V268" s="832">
        <v>6734.72</v>
      </c>
      <c r="W268" s="832">
        <v>6922.71</v>
      </c>
      <c r="X268" s="846" t="s">
        <v>525</v>
      </c>
      <c r="Y268" s="846" t="s">
        <v>526</v>
      </c>
      <c r="Z268" s="846"/>
      <c r="AA268" s="824"/>
      <c r="AB268" s="824"/>
      <c r="AC268" s="824"/>
    </row>
    <row r="269" s="823" customFormat="1" ht="28.45" hidden="1" customHeight="1" outlineLevel="3" spans="1:29">
      <c r="A269" s="873" t="s">
        <v>73</v>
      </c>
      <c r="B269" s="870" t="s">
        <v>495</v>
      </c>
      <c r="C269" s="870" t="s">
        <v>516</v>
      </c>
      <c r="D269" s="846" t="s">
        <v>551</v>
      </c>
      <c r="E269" s="846" t="s">
        <v>34</v>
      </c>
      <c r="F269" s="846" t="s">
        <v>519</v>
      </c>
      <c r="G269" s="846" t="s">
        <v>500</v>
      </c>
      <c r="H269" s="832">
        <v>38.69</v>
      </c>
      <c r="I269" s="846" t="s">
        <v>537</v>
      </c>
      <c r="J269" s="875">
        <v>21</v>
      </c>
      <c r="K269" s="846" t="s">
        <v>38</v>
      </c>
      <c r="L269" s="846" t="s">
        <v>84</v>
      </c>
      <c r="M269" s="846"/>
      <c r="N269" s="832">
        <v>0</v>
      </c>
      <c r="O269" s="846" t="s">
        <v>521</v>
      </c>
      <c r="P269" s="846" t="s">
        <v>522</v>
      </c>
      <c r="Q269" s="846"/>
      <c r="R269" s="846" t="s">
        <v>523</v>
      </c>
      <c r="S269" s="846" t="s">
        <v>524</v>
      </c>
      <c r="T269" s="832">
        <v>6734.72</v>
      </c>
      <c r="U269" s="832">
        <v>122299.02</v>
      </c>
      <c r="V269" s="832">
        <v>6734.72</v>
      </c>
      <c r="W269" s="832">
        <v>6922.71</v>
      </c>
      <c r="X269" s="846" t="s">
        <v>525</v>
      </c>
      <c r="Y269" s="846" t="s">
        <v>526</v>
      </c>
      <c r="Z269" s="846"/>
      <c r="AA269" s="824"/>
      <c r="AB269" s="824"/>
      <c r="AC269" s="824"/>
    </row>
    <row r="270" s="823" customFormat="1" ht="28.45" hidden="1" customHeight="1" outlineLevel="3" spans="1:29">
      <c r="A270" s="873" t="s">
        <v>73</v>
      </c>
      <c r="B270" s="870" t="s">
        <v>495</v>
      </c>
      <c r="C270" s="870" t="s">
        <v>516</v>
      </c>
      <c r="D270" s="846" t="s">
        <v>552</v>
      </c>
      <c r="E270" s="846" t="s">
        <v>34</v>
      </c>
      <c r="F270" s="846" t="s">
        <v>519</v>
      </c>
      <c r="G270" s="846" t="s">
        <v>500</v>
      </c>
      <c r="H270" s="832">
        <v>23.74</v>
      </c>
      <c r="I270" s="846" t="s">
        <v>37</v>
      </c>
      <c r="J270" s="875">
        <v>15</v>
      </c>
      <c r="K270" s="846" t="s">
        <v>38</v>
      </c>
      <c r="L270" s="846" t="s">
        <v>84</v>
      </c>
      <c r="M270" s="846"/>
      <c r="N270" s="832">
        <v>0</v>
      </c>
      <c r="O270" s="846" t="s">
        <v>521</v>
      </c>
      <c r="P270" s="846" t="s">
        <v>522</v>
      </c>
      <c r="Q270" s="846"/>
      <c r="R270" s="846" t="s">
        <v>523</v>
      </c>
      <c r="S270" s="846" t="s">
        <v>524</v>
      </c>
      <c r="T270" s="832">
        <v>6734.72</v>
      </c>
      <c r="U270" s="832">
        <v>122299.02</v>
      </c>
      <c r="V270" s="832">
        <v>6734.72</v>
      </c>
      <c r="W270" s="832">
        <v>6922.71</v>
      </c>
      <c r="X270" s="846" t="s">
        <v>525</v>
      </c>
      <c r="Y270" s="846" t="s">
        <v>526</v>
      </c>
      <c r="Z270" s="846"/>
      <c r="AA270" s="824"/>
      <c r="AB270" s="824"/>
      <c r="AC270" s="824"/>
    </row>
    <row r="271" s="823" customFormat="1" ht="28.45" hidden="1" customHeight="1" outlineLevel="3" spans="1:29">
      <c r="A271" s="873" t="s">
        <v>73</v>
      </c>
      <c r="B271" s="870" t="s">
        <v>495</v>
      </c>
      <c r="C271" s="870" t="s">
        <v>516</v>
      </c>
      <c r="D271" s="846" t="s">
        <v>552</v>
      </c>
      <c r="E271" s="846" t="s">
        <v>34</v>
      </c>
      <c r="F271" s="846" t="s">
        <v>519</v>
      </c>
      <c r="G271" s="846" t="s">
        <v>500</v>
      </c>
      <c r="H271" s="832">
        <v>0.35</v>
      </c>
      <c r="I271" s="846" t="s">
        <v>37</v>
      </c>
      <c r="J271" s="875">
        <v>15</v>
      </c>
      <c r="K271" s="846" t="s">
        <v>38</v>
      </c>
      <c r="L271" s="846" t="s">
        <v>84</v>
      </c>
      <c r="M271" s="846"/>
      <c r="N271" s="832">
        <v>2.98</v>
      </c>
      <c r="O271" s="846" t="s">
        <v>521</v>
      </c>
      <c r="P271" s="846" t="s">
        <v>522</v>
      </c>
      <c r="Q271" s="846"/>
      <c r="R271" s="846" t="s">
        <v>523</v>
      </c>
      <c r="S271" s="846" t="s">
        <v>524</v>
      </c>
      <c r="T271" s="832">
        <v>6734.72</v>
      </c>
      <c r="U271" s="832">
        <v>122299.02</v>
      </c>
      <c r="V271" s="832">
        <v>6734.72</v>
      </c>
      <c r="W271" s="832">
        <v>6922.71</v>
      </c>
      <c r="X271" s="846" t="s">
        <v>525</v>
      </c>
      <c r="Y271" s="846" t="s">
        <v>526</v>
      </c>
      <c r="Z271" s="846"/>
      <c r="AA271" s="824"/>
      <c r="AB271" s="824"/>
      <c r="AC271" s="824"/>
    </row>
    <row r="272" s="823" customFormat="1" ht="28.45" hidden="1" customHeight="1" outlineLevel="3" spans="1:29">
      <c r="A272" s="873" t="s">
        <v>73</v>
      </c>
      <c r="B272" s="870" t="s">
        <v>495</v>
      </c>
      <c r="C272" s="870" t="s">
        <v>516</v>
      </c>
      <c r="D272" s="846" t="s">
        <v>552</v>
      </c>
      <c r="E272" s="846" t="s">
        <v>34</v>
      </c>
      <c r="F272" s="846" t="s">
        <v>519</v>
      </c>
      <c r="G272" s="846" t="s">
        <v>500</v>
      </c>
      <c r="H272" s="832">
        <v>8.89</v>
      </c>
      <c r="I272" s="846" t="s">
        <v>37</v>
      </c>
      <c r="J272" s="875">
        <v>15</v>
      </c>
      <c r="K272" s="846" t="s">
        <v>38</v>
      </c>
      <c r="L272" s="846" t="s">
        <v>84</v>
      </c>
      <c r="M272" s="846"/>
      <c r="N272" s="832">
        <v>0</v>
      </c>
      <c r="O272" s="846" t="s">
        <v>521</v>
      </c>
      <c r="P272" s="846" t="s">
        <v>522</v>
      </c>
      <c r="Q272" s="846"/>
      <c r="R272" s="846" t="s">
        <v>523</v>
      </c>
      <c r="S272" s="846" t="s">
        <v>524</v>
      </c>
      <c r="T272" s="832">
        <v>6734.72</v>
      </c>
      <c r="U272" s="832">
        <v>122299.02</v>
      </c>
      <c r="V272" s="832">
        <v>6734.72</v>
      </c>
      <c r="W272" s="832">
        <v>6922.71</v>
      </c>
      <c r="X272" s="846" t="s">
        <v>525</v>
      </c>
      <c r="Y272" s="846" t="s">
        <v>526</v>
      </c>
      <c r="Z272" s="846"/>
      <c r="AA272" s="824"/>
      <c r="AB272" s="824"/>
      <c r="AC272" s="824"/>
    </row>
    <row r="273" s="823" customFormat="1" ht="28.45" hidden="1" customHeight="1" outlineLevel="3" spans="1:29">
      <c r="A273" s="873" t="s">
        <v>73</v>
      </c>
      <c r="B273" s="870" t="s">
        <v>495</v>
      </c>
      <c r="C273" s="870" t="s">
        <v>516</v>
      </c>
      <c r="D273" s="846" t="s">
        <v>552</v>
      </c>
      <c r="E273" s="846" t="s">
        <v>34</v>
      </c>
      <c r="F273" s="846" t="s">
        <v>519</v>
      </c>
      <c r="G273" s="846" t="s">
        <v>500</v>
      </c>
      <c r="H273" s="832">
        <v>12.65</v>
      </c>
      <c r="I273" s="846" t="s">
        <v>37</v>
      </c>
      <c r="J273" s="875">
        <v>15</v>
      </c>
      <c r="K273" s="846" t="s">
        <v>38</v>
      </c>
      <c r="L273" s="846" t="s">
        <v>84</v>
      </c>
      <c r="M273" s="846"/>
      <c r="N273" s="832">
        <v>0</v>
      </c>
      <c r="O273" s="846" t="s">
        <v>521</v>
      </c>
      <c r="P273" s="846" t="s">
        <v>522</v>
      </c>
      <c r="Q273" s="846"/>
      <c r="R273" s="846" t="s">
        <v>523</v>
      </c>
      <c r="S273" s="846" t="s">
        <v>524</v>
      </c>
      <c r="T273" s="832">
        <v>6734.72</v>
      </c>
      <c r="U273" s="832">
        <v>122299.02</v>
      </c>
      <c r="V273" s="832">
        <v>6734.72</v>
      </c>
      <c r="W273" s="832">
        <v>6922.71</v>
      </c>
      <c r="X273" s="846" t="s">
        <v>525</v>
      </c>
      <c r="Y273" s="846" t="s">
        <v>526</v>
      </c>
      <c r="Z273" s="846"/>
      <c r="AA273" s="824"/>
      <c r="AB273" s="824"/>
      <c r="AC273" s="824"/>
    </row>
    <row r="274" s="823" customFormat="1" ht="28.45" hidden="1" customHeight="1" outlineLevel="3" spans="1:29">
      <c r="A274" s="873" t="s">
        <v>73</v>
      </c>
      <c r="B274" s="870" t="s">
        <v>495</v>
      </c>
      <c r="C274" s="870" t="s">
        <v>516</v>
      </c>
      <c r="D274" s="846" t="s">
        <v>552</v>
      </c>
      <c r="E274" s="846" t="s">
        <v>34</v>
      </c>
      <c r="F274" s="846" t="s">
        <v>519</v>
      </c>
      <c r="G274" s="846" t="s">
        <v>500</v>
      </c>
      <c r="H274" s="832">
        <v>12.73</v>
      </c>
      <c r="I274" s="846" t="s">
        <v>37</v>
      </c>
      <c r="J274" s="875">
        <v>15</v>
      </c>
      <c r="K274" s="846" t="s">
        <v>38</v>
      </c>
      <c r="L274" s="846" t="s">
        <v>84</v>
      </c>
      <c r="M274" s="846"/>
      <c r="N274" s="832">
        <v>0</v>
      </c>
      <c r="O274" s="846" t="s">
        <v>521</v>
      </c>
      <c r="P274" s="846" t="s">
        <v>522</v>
      </c>
      <c r="Q274" s="846"/>
      <c r="R274" s="846" t="s">
        <v>523</v>
      </c>
      <c r="S274" s="846" t="s">
        <v>524</v>
      </c>
      <c r="T274" s="832">
        <v>6734.72</v>
      </c>
      <c r="U274" s="832">
        <v>122299.02</v>
      </c>
      <c r="V274" s="832">
        <v>6734.72</v>
      </c>
      <c r="W274" s="832">
        <v>6922.71</v>
      </c>
      <c r="X274" s="846" t="s">
        <v>525</v>
      </c>
      <c r="Y274" s="846" t="s">
        <v>526</v>
      </c>
      <c r="Z274" s="846"/>
      <c r="AA274" s="824"/>
      <c r="AB274" s="824"/>
      <c r="AC274" s="824"/>
    </row>
    <row r="275" s="823" customFormat="1" ht="28.45" hidden="1" customHeight="1" outlineLevel="3" spans="1:29">
      <c r="A275" s="873" t="s">
        <v>73</v>
      </c>
      <c r="B275" s="870" t="s">
        <v>495</v>
      </c>
      <c r="C275" s="870" t="s">
        <v>516</v>
      </c>
      <c r="D275" s="846" t="s">
        <v>552</v>
      </c>
      <c r="E275" s="846" t="s">
        <v>34</v>
      </c>
      <c r="F275" s="846" t="s">
        <v>519</v>
      </c>
      <c r="G275" s="846" t="s">
        <v>500</v>
      </c>
      <c r="H275" s="832">
        <v>11.93</v>
      </c>
      <c r="I275" s="846" t="s">
        <v>37</v>
      </c>
      <c r="J275" s="875">
        <v>15</v>
      </c>
      <c r="K275" s="846" t="s">
        <v>38</v>
      </c>
      <c r="L275" s="846" t="s">
        <v>84</v>
      </c>
      <c r="M275" s="846"/>
      <c r="N275" s="832">
        <v>0</v>
      </c>
      <c r="O275" s="846" t="s">
        <v>521</v>
      </c>
      <c r="P275" s="846" t="s">
        <v>522</v>
      </c>
      <c r="Q275" s="846"/>
      <c r="R275" s="846" t="s">
        <v>523</v>
      </c>
      <c r="S275" s="846" t="s">
        <v>524</v>
      </c>
      <c r="T275" s="832">
        <v>6734.72</v>
      </c>
      <c r="U275" s="832">
        <v>122299.02</v>
      </c>
      <c r="V275" s="832">
        <v>6734.72</v>
      </c>
      <c r="W275" s="832">
        <v>6922.71</v>
      </c>
      <c r="X275" s="846" t="s">
        <v>525</v>
      </c>
      <c r="Y275" s="846" t="s">
        <v>526</v>
      </c>
      <c r="Z275" s="846"/>
      <c r="AA275" s="824"/>
      <c r="AB275" s="824"/>
      <c r="AC275" s="824"/>
    </row>
    <row r="276" s="823" customFormat="1" ht="28.45" hidden="1" customHeight="1" outlineLevel="1" collapsed="1" spans="1:29">
      <c r="A276" s="870" t="s">
        <v>73</v>
      </c>
      <c r="B276" s="870" t="s">
        <v>553</v>
      </c>
      <c r="C276" s="870"/>
      <c r="D276" s="835"/>
      <c r="E276" s="835"/>
      <c r="F276" s="835"/>
      <c r="G276" s="836"/>
      <c r="H276" s="871">
        <v>7884.93</v>
      </c>
      <c r="I276" s="874" t="s">
        <v>554</v>
      </c>
      <c r="J276" s="835"/>
      <c r="K276" s="835"/>
      <c r="L276" s="835"/>
      <c r="M276" s="835"/>
      <c r="N276" s="835"/>
      <c r="O276" s="835"/>
      <c r="P276" s="835"/>
      <c r="Q276" s="835"/>
      <c r="R276" s="835"/>
      <c r="S276" s="835"/>
      <c r="T276" s="835"/>
      <c r="U276" s="835"/>
      <c r="V276" s="835"/>
      <c r="W276" s="835"/>
      <c r="X276" s="835"/>
      <c r="Y276" s="835"/>
      <c r="Z276" s="836"/>
      <c r="AA276" s="824"/>
      <c r="AB276" s="824"/>
      <c r="AC276" s="824"/>
    </row>
    <row r="277" s="823" customFormat="1" ht="28.45" hidden="1" customHeight="1" outlineLevel="2" collapsed="1" spans="1:29">
      <c r="A277" s="870" t="s">
        <v>73</v>
      </c>
      <c r="B277" s="870" t="s">
        <v>553</v>
      </c>
      <c r="C277" s="870" t="s">
        <v>555</v>
      </c>
      <c r="D277" s="872"/>
      <c r="E277" s="824"/>
      <c r="F277" s="824"/>
      <c r="G277" s="824"/>
      <c r="H277" s="871">
        <v>7227.83</v>
      </c>
      <c r="I277" s="874" t="s">
        <v>71</v>
      </c>
      <c r="J277" s="835"/>
      <c r="K277" s="835"/>
      <c r="L277" s="835"/>
      <c r="M277" s="835"/>
      <c r="N277" s="835"/>
      <c r="O277" s="835"/>
      <c r="P277" s="835"/>
      <c r="Q277" s="835"/>
      <c r="R277" s="835"/>
      <c r="S277" s="835"/>
      <c r="T277" s="835"/>
      <c r="U277" s="835"/>
      <c r="V277" s="835"/>
      <c r="W277" s="835"/>
      <c r="X277" s="835"/>
      <c r="Y277" s="835"/>
      <c r="Z277" s="836"/>
      <c r="AA277" s="824"/>
      <c r="AB277" s="824"/>
      <c r="AC277" s="824"/>
    </row>
    <row r="278" s="823" customFormat="1" ht="28.45" hidden="1" customHeight="1" outlineLevel="3" spans="1:29">
      <c r="A278" s="873" t="s">
        <v>73</v>
      </c>
      <c r="B278" s="870" t="s">
        <v>553</v>
      </c>
      <c r="C278" s="870" t="s">
        <v>555</v>
      </c>
      <c r="D278" s="846" t="s">
        <v>556</v>
      </c>
      <c r="E278" s="846" t="s">
        <v>34</v>
      </c>
      <c r="F278" s="846" t="s">
        <v>557</v>
      </c>
      <c r="G278" s="846" t="s">
        <v>558</v>
      </c>
      <c r="H278" s="832">
        <v>413.19</v>
      </c>
      <c r="I278" s="846" t="s">
        <v>194</v>
      </c>
      <c r="J278" s="875">
        <v>74</v>
      </c>
      <c r="K278" s="846" t="s">
        <v>83</v>
      </c>
      <c r="L278" s="846" t="s">
        <v>84</v>
      </c>
      <c r="M278" s="846"/>
      <c r="N278" s="832">
        <v>0</v>
      </c>
      <c r="O278" s="846" t="s">
        <v>559</v>
      </c>
      <c r="P278" s="846" t="s">
        <v>559</v>
      </c>
      <c r="Q278" s="846"/>
      <c r="R278" s="846" t="s">
        <v>560</v>
      </c>
      <c r="S278" s="846" t="s">
        <v>561</v>
      </c>
      <c r="T278" s="832">
        <v>7634.1</v>
      </c>
      <c r="U278" s="832">
        <v>7634.1</v>
      </c>
      <c r="V278" s="832">
        <v>7227.86</v>
      </c>
      <c r="W278" s="832">
        <v>7227.86</v>
      </c>
      <c r="X278" s="846" t="s">
        <v>525</v>
      </c>
      <c r="Y278" s="846" t="s">
        <v>562</v>
      </c>
      <c r="Z278" s="846"/>
      <c r="AA278" s="824"/>
      <c r="AB278" s="824"/>
      <c r="AC278" s="824"/>
    </row>
    <row r="279" s="823" customFormat="1" ht="28.45" hidden="1" customHeight="1" outlineLevel="3" spans="1:29">
      <c r="A279" s="873" t="s">
        <v>73</v>
      </c>
      <c r="B279" s="870" t="s">
        <v>553</v>
      </c>
      <c r="C279" s="870" t="s">
        <v>555</v>
      </c>
      <c r="D279" s="846" t="s">
        <v>563</v>
      </c>
      <c r="E279" s="846" t="s">
        <v>34</v>
      </c>
      <c r="F279" s="846" t="s">
        <v>557</v>
      </c>
      <c r="G279" s="846" t="s">
        <v>564</v>
      </c>
      <c r="H279" s="832">
        <v>244.79</v>
      </c>
      <c r="I279" s="846" t="s">
        <v>194</v>
      </c>
      <c r="J279" s="875">
        <v>74</v>
      </c>
      <c r="K279" s="846" t="s">
        <v>83</v>
      </c>
      <c r="L279" s="846" t="s">
        <v>84</v>
      </c>
      <c r="M279" s="846"/>
      <c r="N279" s="832">
        <v>0</v>
      </c>
      <c r="O279" s="846" t="s">
        <v>559</v>
      </c>
      <c r="P279" s="846" t="s">
        <v>559</v>
      </c>
      <c r="Q279" s="846"/>
      <c r="R279" s="846" t="s">
        <v>560</v>
      </c>
      <c r="S279" s="846" t="s">
        <v>561</v>
      </c>
      <c r="T279" s="832">
        <v>7634.1</v>
      </c>
      <c r="U279" s="832">
        <v>7634.1</v>
      </c>
      <c r="V279" s="832">
        <v>7227.86</v>
      </c>
      <c r="W279" s="832">
        <v>7227.86</v>
      </c>
      <c r="X279" s="846" t="s">
        <v>525</v>
      </c>
      <c r="Y279" s="846" t="s">
        <v>562</v>
      </c>
      <c r="Z279" s="846"/>
      <c r="AA279" s="824"/>
      <c r="AB279" s="824"/>
      <c r="AC279" s="824"/>
    </row>
    <row r="280" s="823" customFormat="1" ht="28.45" hidden="1" customHeight="1" outlineLevel="3" spans="1:29">
      <c r="A280" s="873" t="s">
        <v>73</v>
      </c>
      <c r="B280" s="870" t="s">
        <v>553</v>
      </c>
      <c r="C280" s="870" t="s">
        <v>555</v>
      </c>
      <c r="D280" s="846" t="s">
        <v>565</v>
      </c>
      <c r="E280" s="846" t="s">
        <v>34</v>
      </c>
      <c r="F280" s="846" t="s">
        <v>557</v>
      </c>
      <c r="G280" s="846" t="s">
        <v>564</v>
      </c>
      <c r="H280" s="832">
        <v>577.88</v>
      </c>
      <c r="I280" s="846" t="s">
        <v>194</v>
      </c>
      <c r="J280" s="875">
        <v>74</v>
      </c>
      <c r="K280" s="846" t="s">
        <v>83</v>
      </c>
      <c r="L280" s="846" t="s">
        <v>84</v>
      </c>
      <c r="M280" s="846"/>
      <c r="N280" s="832">
        <v>0</v>
      </c>
      <c r="O280" s="846" t="s">
        <v>559</v>
      </c>
      <c r="P280" s="846" t="s">
        <v>559</v>
      </c>
      <c r="Q280" s="846"/>
      <c r="R280" s="846" t="s">
        <v>560</v>
      </c>
      <c r="S280" s="846" t="s">
        <v>561</v>
      </c>
      <c r="T280" s="832">
        <v>7634.1</v>
      </c>
      <c r="U280" s="832">
        <v>7634.1</v>
      </c>
      <c r="V280" s="832">
        <v>7227.86</v>
      </c>
      <c r="W280" s="832">
        <v>7227.86</v>
      </c>
      <c r="X280" s="846" t="s">
        <v>525</v>
      </c>
      <c r="Y280" s="846" t="s">
        <v>562</v>
      </c>
      <c r="Z280" s="846"/>
      <c r="AA280" s="824"/>
      <c r="AB280" s="824"/>
      <c r="AC280" s="824"/>
    </row>
    <row r="281" s="823" customFormat="1" ht="28.45" hidden="1" customHeight="1" outlineLevel="3" spans="1:29">
      <c r="A281" s="873" t="s">
        <v>73</v>
      </c>
      <c r="B281" s="870" t="s">
        <v>553</v>
      </c>
      <c r="C281" s="870" t="s">
        <v>555</v>
      </c>
      <c r="D281" s="846" t="s">
        <v>566</v>
      </c>
      <c r="E281" s="846" t="s">
        <v>34</v>
      </c>
      <c r="F281" s="846" t="s">
        <v>557</v>
      </c>
      <c r="G281" s="846" t="s">
        <v>564</v>
      </c>
      <c r="H281" s="832">
        <v>374.89</v>
      </c>
      <c r="I281" s="846" t="s">
        <v>194</v>
      </c>
      <c r="J281" s="875">
        <v>74</v>
      </c>
      <c r="K281" s="846" t="s">
        <v>83</v>
      </c>
      <c r="L281" s="846" t="s">
        <v>84</v>
      </c>
      <c r="M281" s="846"/>
      <c r="N281" s="832">
        <v>0</v>
      </c>
      <c r="O281" s="846" t="s">
        <v>559</v>
      </c>
      <c r="P281" s="846" t="s">
        <v>559</v>
      </c>
      <c r="Q281" s="846"/>
      <c r="R281" s="846" t="s">
        <v>560</v>
      </c>
      <c r="S281" s="846" t="s">
        <v>561</v>
      </c>
      <c r="T281" s="832">
        <v>7634.1</v>
      </c>
      <c r="U281" s="832">
        <v>7634.1</v>
      </c>
      <c r="V281" s="832">
        <v>7227.86</v>
      </c>
      <c r="W281" s="832">
        <v>7227.86</v>
      </c>
      <c r="X281" s="846" t="s">
        <v>525</v>
      </c>
      <c r="Y281" s="846" t="s">
        <v>562</v>
      </c>
      <c r="Z281" s="846"/>
      <c r="AA281" s="824"/>
      <c r="AB281" s="824"/>
      <c r="AC281" s="824"/>
    </row>
    <row r="282" s="823" customFormat="1" ht="28.45" hidden="1" customHeight="1" outlineLevel="3" spans="1:29">
      <c r="A282" s="873" t="s">
        <v>73</v>
      </c>
      <c r="B282" s="870" t="s">
        <v>553</v>
      </c>
      <c r="C282" s="870" t="s">
        <v>555</v>
      </c>
      <c r="D282" s="846" t="s">
        <v>567</v>
      </c>
      <c r="E282" s="846" t="s">
        <v>34</v>
      </c>
      <c r="F282" s="846" t="s">
        <v>557</v>
      </c>
      <c r="G282" s="846" t="s">
        <v>564</v>
      </c>
      <c r="H282" s="832">
        <v>275.33</v>
      </c>
      <c r="I282" s="846" t="s">
        <v>194</v>
      </c>
      <c r="J282" s="875">
        <v>74</v>
      </c>
      <c r="K282" s="846" t="s">
        <v>83</v>
      </c>
      <c r="L282" s="846" t="s">
        <v>84</v>
      </c>
      <c r="M282" s="846"/>
      <c r="N282" s="832">
        <v>0</v>
      </c>
      <c r="O282" s="846" t="s">
        <v>559</v>
      </c>
      <c r="P282" s="846" t="s">
        <v>559</v>
      </c>
      <c r="Q282" s="846"/>
      <c r="R282" s="846" t="s">
        <v>560</v>
      </c>
      <c r="S282" s="846" t="s">
        <v>561</v>
      </c>
      <c r="T282" s="832">
        <v>7634.1</v>
      </c>
      <c r="U282" s="832">
        <v>7634.1</v>
      </c>
      <c r="V282" s="832">
        <v>7227.86</v>
      </c>
      <c r="W282" s="832">
        <v>7227.86</v>
      </c>
      <c r="X282" s="846" t="s">
        <v>525</v>
      </c>
      <c r="Y282" s="846" t="s">
        <v>562</v>
      </c>
      <c r="Z282" s="846"/>
      <c r="AA282" s="824"/>
      <c r="AB282" s="824"/>
      <c r="AC282" s="824"/>
    </row>
    <row r="283" s="823" customFormat="1" ht="28.45" hidden="1" customHeight="1" outlineLevel="3" spans="1:29">
      <c r="A283" s="873" t="s">
        <v>73</v>
      </c>
      <c r="B283" s="870" t="s">
        <v>553</v>
      </c>
      <c r="C283" s="870" t="s">
        <v>555</v>
      </c>
      <c r="D283" s="846" t="s">
        <v>568</v>
      </c>
      <c r="E283" s="846" t="s">
        <v>34</v>
      </c>
      <c r="F283" s="846" t="s">
        <v>557</v>
      </c>
      <c r="G283" s="846" t="s">
        <v>564</v>
      </c>
      <c r="H283" s="832">
        <v>364.34</v>
      </c>
      <c r="I283" s="846" t="s">
        <v>194</v>
      </c>
      <c r="J283" s="875">
        <v>74</v>
      </c>
      <c r="K283" s="846" t="s">
        <v>83</v>
      </c>
      <c r="L283" s="846" t="s">
        <v>84</v>
      </c>
      <c r="M283" s="846"/>
      <c r="N283" s="832">
        <v>0</v>
      </c>
      <c r="O283" s="846" t="s">
        <v>559</v>
      </c>
      <c r="P283" s="846" t="s">
        <v>559</v>
      </c>
      <c r="Q283" s="846"/>
      <c r="R283" s="846" t="s">
        <v>560</v>
      </c>
      <c r="S283" s="846" t="s">
        <v>561</v>
      </c>
      <c r="T283" s="832">
        <v>7634.1</v>
      </c>
      <c r="U283" s="832">
        <v>7634.1</v>
      </c>
      <c r="V283" s="832">
        <v>7227.86</v>
      </c>
      <c r="W283" s="832">
        <v>7227.86</v>
      </c>
      <c r="X283" s="846" t="s">
        <v>525</v>
      </c>
      <c r="Y283" s="846" t="s">
        <v>562</v>
      </c>
      <c r="Z283" s="846"/>
      <c r="AA283" s="824"/>
      <c r="AB283" s="824"/>
      <c r="AC283" s="824"/>
    </row>
    <row r="284" s="823" customFormat="1" ht="28.45" hidden="1" customHeight="1" outlineLevel="3" spans="1:29">
      <c r="A284" s="873" t="s">
        <v>73</v>
      </c>
      <c r="B284" s="870" t="s">
        <v>553</v>
      </c>
      <c r="C284" s="870" t="s">
        <v>555</v>
      </c>
      <c r="D284" s="846" t="s">
        <v>569</v>
      </c>
      <c r="E284" s="846" t="s">
        <v>34</v>
      </c>
      <c r="F284" s="846" t="s">
        <v>557</v>
      </c>
      <c r="G284" s="846" t="s">
        <v>564</v>
      </c>
      <c r="H284" s="832">
        <v>274</v>
      </c>
      <c r="I284" s="846" t="s">
        <v>194</v>
      </c>
      <c r="J284" s="875">
        <v>74</v>
      </c>
      <c r="K284" s="846" t="s">
        <v>83</v>
      </c>
      <c r="L284" s="846" t="s">
        <v>84</v>
      </c>
      <c r="M284" s="846"/>
      <c r="N284" s="832">
        <v>0</v>
      </c>
      <c r="O284" s="846" t="s">
        <v>559</v>
      </c>
      <c r="P284" s="846" t="s">
        <v>559</v>
      </c>
      <c r="Q284" s="846"/>
      <c r="R284" s="846" t="s">
        <v>560</v>
      </c>
      <c r="S284" s="846" t="s">
        <v>561</v>
      </c>
      <c r="T284" s="832">
        <v>7634.1</v>
      </c>
      <c r="U284" s="832">
        <v>7634.1</v>
      </c>
      <c r="V284" s="832">
        <v>7227.86</v>
      </c>
      <c r="W284" s="832">
        <v>7227.86</v>
      </c>
      <c r="X284" s="846" t="s">
        <v>525</v>
      </c>
      <c r="Y284" s="846" t="s">
        <v>562</v>
      </c>
      <c r="Z284" s="846"/>
      <c r="AA284" s="824"/>
      <c r="AB284" s="824"/>
      <c r="AC284" s="824"/>
    </row>
    <row r="285" s="823" customFormat="1" ht="28.45" hidden="1" customHeight="1" outlineLevel="3" spans="1:29">
      <c r="A285" s="873" t="s">
        <v>73</v>
      </c>
      <c r="B285" s="870" t="s">
        <v>553</v>
      </c>
      <c r="C285" s="870" t="s">
        <v>555</v>
      </c>
      <c r="D285" s="846" t="s">
        <v>570</v>
      </c>
      <c r="E285" s="846" t="s">
        <v>34</v>
      </c>
      <c r="F285" s="846" t="s">
        <v>557</v>
      </c>
      <c r="G285" s="846" t="s">
        <v>564</v>
      </c>
      <c r="H285" s="832">
        <v>396.96</v>
      </c>
      <c r="I285" s="846" t="s">
        <v>571</v>
      </c>
      <c r="J285" s="875">
        <v>49</v>
      </c>
      <c r="K285" s="846" t="s">
        <v>83</v>
      </c>
      <c r="L285" s="846" t="s">
        <v>84</v>
      </c>
      <c r="M285" s="846"/>
      <c r="N285" s="832">
        <v>0</v>
      </c>
      <c r="O285" s="846" t="s">
        <v>559</v>
      </c>
      <c r="P285" s="846" t="s">
        <v>559</v>
      </c>
      <c r="Q285" s="846"/>
      <c r="R285" s="846" t="s">
        <v>560</v>
      </c>
      <c r="S285" s="846" t="s">
        <v>561</v>
      </c>
      <c r="T285" s="832">
        <v>7634.1</v>
      </c>
      <c r="U285" s="832">
        <v>7634.1</v>
      </c>
      <c r="V285" s="832">
        <v>7227.86</v>
      </c>
      <c r="W285" s="832">
        <v>7227.86</v>
      </c>
      <c r="X285" s="846" t="s">
        <v>525</v>
      </c>
      <c r="Y285" s="846" t="s">
        <v>562</v>
      </c>
      <c r="Z285" s="846"/>
      <c r="AA285" s="824"/>
      <c r="AB285" s="824"/>
      <c r="AC285" s="824"/>
    </row>
    <row r="286" s="823" customFormat="1" ht="28.45" hidden="1" customHeight="1" outlineLevel="3" spans="1:29">
      <c r="A286" s="873" t="s">
        <v>73</v>
      </c>
      <c r="B286" s="870" t="s">
        <v>553</v>
      </c>
      <c r="C286" s="870" t="s">
        <v>555</v>
      </c>
      <c r="D286" s="846" t="s">
        <v>572</v>
      </c>
      <c r="E286" s="846" t="s">
        <v>34</v>
      </c>
      <c r="F286" s="846" t="s">
        <v>557</v>
      </c>
      <c r="G286" s="846" t="s">
        <v>573</v>
      </c>
      <c r="H286" s="832">
        <v>349.5</v>
      </c>
      <c r="I286" s="846" t="s">
        <v>194</v>
      </c>
      <c r="J286" s="875">
        <v>74</v>
      </c>
      <c r="K286" s="846" t="s">
        <v>83</v>
      </c>
      <c r="L286" s="846" t="s">
        <v>84</v>
      </c>
      <c r="M286" s="846"/>
      <c r="N286" s="832">
        <v>0</v>
      </c>
      <c r="O286" s="846" t="s">
        <v>559</v>
      </c>
      <c r="P286" s="846" t="s">
        <v>559</v>
      </c>
      <c r="Q286" s="846"/>
      <c r="R286" s="846" t="s">
        <v>560</v>
      </c>
      <c r="S286" s="846" t="s">
        <v>561</v>
      </c>
      <c r="T286" s="832">
        <v>7634.1</v>
      </c>
      <c r="U286" s="832">
        <v>7634.1</v>
      </c>
      <c r="V286" s="832">
        <v>7227.86</v>
      </c>
      <c r="W286" s="832">
        <v>7227.86</v>
      </c>
      <c r="X286" s="846" t="s">
        <v>525</v>
      </c>
      <c r="Y286" s="846" t="s">
        <v>562</v>
      </c>
      <c r="Z286" s="846"/>
      <c r="AA286" s="824"/>
      <c r="AB286" s="824"/>
      <c r="AC286" s="824"/>
    </row>
    <row r="287" s="823" customFormat="1" ht="28.45" hidden="1" customHeight="1" outlineLevel="3" spans="1:29">
      <c r="A287" s="873" t="s">
        <v>73</v>
      </c>
      <c r="B287" s="870" t="s">
        <v>553</v>
      </c>
      <c r="C287" s="870" t="s">
        <v>555</v>
      </c>
      <c r="D287" s="846" t="s">
        <v>574</v>
      </c>
      <c r="E287" s="846" t="s">
        <v>34</v>
      </c>
      <c r="F287" s="846" t="s">
        <v>557</v>
      </c>
      <c r="G287" s="846" t="s">
        <v>558</v>
      </c>
      <c r="H287" s="832">
        <v>414.22</v>
      </c>
      <c r="I287" s="846" t="s">
        <v>575</v>
      </c>
      <c r="J287" s="875">
        <v>60</v>
      </c>
      <c r="K287" s="846" t="s">
        <v>83</v>
      </c>
      <c r="L287" s="846" t="s">
        <v>84</v>
      </c>
      <c r="M287" s="846"/>
      <c r="N287" s="832">
        <v>0</v>
      </c>
      <c r="O287" s="846" t="s">
        <v>559</v>
      </c>
      <c r="P287" s="846" t="s">
        <v>559</v>
      </c>
      <c r="Q287" s="846"/>
      <c r="R287" s="846" t="s">
        <v>560</v>
      </c>
      <c r="S287" s="846" t="s">
        <v>561</v>
      </c>
      <c r="T287" s="832">
        <v>7634.1</v>
      </c>
      <c r="U287" s="832">
        <v>7634.1</v>
      </c>
      <c r="V287" s="832">
        <v>7227.86</v>
      </c>
      <c r="W287" s="832">
        <v>7227.86</v>
      </c>
      <c r="X287" s="846" t="s">
        <v>525</v>
      </c>
      <c r="Y287" s="846" t="s">
        <v>562</v>
      </c>
      <c r="Z287" s="846"/>
      <c r="AA287" s="824"/>
      <c r="AB287" s="824"/>
      <c r="AC287" s="824"/>
    </row>
    <row r="288" s="823" customFormat="1" ht="28.45" hidden="1" customHeight="1" outlineLevel="3" spans="1:29">
      <c r="A288" s="873" t="s">
        <v>73</v>
      </c>
      <c r="B288" s="870" t="s">
        <v>553</v>
      </c>
      <c r="C288" s="870" t="s">
        <v>555</v>
      </c>
      <c r="D288" s="846" t="s">
        <v>576</v>
      </c>
      <c r="E288" s="846" t="s">
        <v>34</v>
      </c>
      <c r="F288" s="846" t="s">
        <v>557</v>
      </c>
      <c r="G288" s="846" t="s">
        <v>577</v>
      </c>
      <c r="H288" s="832">
        <v>71.56</v>
      </c>
      <c r="I288" s="846" t="s">
        <v>194</v>
      </c>
      <c r="J288" s="875">
        <v>74</v>
      </c>
      <c r="K288" s="846" t="s">
        <v>83</v>
      </c>
      <c r="L288" s="846" t="s">
        <v>84</v>
      </c>
      <c r="M288" s="846"/>
      <c r="N288" s="832">
        <v>0</v>
      </c>
      <c r="O288" s="846" t="s">
        <v>559</v>
      </c>
      <c r="P288" s="846" t="s">
        <v>559</v>
      </c>
      <c r="Q288" s="846"/>
      <c r="R288" s="846" t="s">
        <v>560</v>
      </c>
      <c r="S288" s="846" t="s">
        <v>561</v>
      </c>
      <c r="T288" s="832">
        <v>7634.1</v>
      </c>
      <c r="U288" s="832">
        <v>7634.1</v>
      </c>
      <c r="V288" s="832">
        <v>7227.86</v>
      </c>
      <c r="W288" s="832">
        <v>7227.86</v>
      </c>
      <c r="X288" s="846" t="s">
        <v>525</v>
      </c>
      <c r="Y288" s="846" t="s">
        <v>562</v>
      </c>
      <c r="Z288" s="846"/>
      <c r="AA288" s="824"/>
      <c r="AB288" s="824"/>
      <c r="AC288" s="824"/>
    </row>
    <row r="289" s="823" customFormat="1" ht="28.45" hidden="1" customHeight="1" outlineLevel="3" spans="1:29">
      <c r="A289" s="873" t="s">
        <v>73</v>
      </c>
      <c r="B289" s="870" t="s">
        <v>553</v>
      </c>
      <c r="C289" s="870" t="s">
        <v>555</v>
      </c>
      <c r="D289" s="846" t="s">
        <v>578</v>
      </c>
      <c r="E289" s="846" t="s">
        <v>34</v>
      </c>
      <c r="F289" s="846" t="s">
        <v>557</v>
      </c>
      <c r="G289" s="846" t="s">
        <v>564</v>
      </c>
      <c r="H289" s="832">
        <v>724.25</v>
      </c>
      <c r="I289" s="846" t="s">
        <v>471</v>
      </c>
      <c r="J289" s="875">
        <v>51</v>
      </c>
      <c r="K289" s="846" t="s">
        <v>83</v>
      </c>
      <c r="L289" s="846" t="s">
        <v>84</v>
      </c>
      <c r="M289" s="846"/>
      <c r="N289" s="832">
        <v>0</v>
      </c>
      <c r="O289" s="846" t="s">
        <v>559</v>
      </c>
      <c r="P289" s="846" t="s">
        <v>559</v>
      </c>
      <c r="Q289" s="846"/>
      <c r="R289" s="846" t="s">
        <v>560</v>
      </c>
      <c r="S289" s="846" t="s">
        <v>561</v>
      </c>
      <c r="T289" s="832">
        <v>7634.1</v>
      </c>
      <c r="U289" s="832">
        <v>7634.1</v>
      </c>
      <c r="V289" s="832">
        <v>7227.86</v>
      </c>
      <c r="W289" s="832">
        <v>7227.86</v>
      </c>
      <c r="X289" s="846" t="s">
        <v>525</v>
      </c>
      <c r="Y289" s="846" t="s">
        <v>562</v>
      </c>
      <c r="Z289" s="846"/>
      <c r="AA289" s="824"/>
      <c r="AB289" s="824"/>
      <c r="AC289" s="824"/>
    </row>
    <row r="290" s="823" customFormat="1" ht="28.45" hidden="1" customHeight="1" outlineLevel="3" spans="1:29">
      <c r="A290" s="873" t="s">
        <v>73</v>
      </c>
      <c r="B290" s="870" t="s">
        <v>553</v>
      </c>
      <c r="C290" s="870" t="s">
        <v>555</v>
      </c>
      <c r="D290" s="846" t="s">
        <v>579</v>
      </c>
      <c r="E290" s="846" t="s">
        <v>34</v>
      </c>
      <c r="F290" s="846" t="s">
        <v>557</v>
      </c>
      <c r="G290" s="846" t="s">
        <v>564</v>
      </c>
      <c r="H290" s="832">
        <v>287.38</v>
      </c>
      <c r="I290" s="846" t="s">
        <v>571</v>
      </c>
      <c r="J290" s="875">
        <v>49</v>
      </c>
      <c r="K290" s="846" t="s">
        <v>83</v>
      </c>
      <c r="L290" s="846" t="s">
        <v>84</v>
      </c>
      <c r="M290" s="846"/>
      <c r="N290" s="832">
        <v>0</v>
      </c>
      <c r="O290" s="846" t="s">
        <v>559</v>
      </c>
      <c r="P290" s="846" t="s">
        <v>559</v>
      </c>
      <c r="Q290" s="846"/>
      <c r="R290" s="846" t="s">
        <v>560</v>
      </c>
      <c r="S290" s="846" t="s">
        <v>561</v>
      </c>
      <c r="T290" s="832">
        <v>7634.1</v>
      </c>
      <c r="U290" s="832">
        <v>7634.1</v>
      </c>
      <c r="V290" s="832">
        <v>7227.86</v>
      </c>
      <c r="W290" s="832">
        <v>7227.86</v>
      </c>
      <c r="X290" s="846" t="s">
        <v>525</v>
      </c>
      <c r="Y290" s="846" t="s">
        <v>562</v>
      </c>
      <c r="Z290" s="846"/>
      <c r="AA290" s="824"/>
      <c r="AB290" s="824"/>
      <c r="AC290" s="824"/>
    </row>
    <row r="291" s="823" customFormat="1" ht="28.45" hidden="1" customHeight="1" outlineLevel="3" spans="1:29">
      <c r="A291" s="873" t="s">
        <v>73</v>
      </c>
      <c r="B291" s="870" t="s">
        <v>553</v>
      </c>
      <c r="C291" s="870" t="s">
        <v>555</v>
      </c>
      <c r="D291" s="846" t="s">
        <v>580</v>
      </c>
      <c r="E291" s="846" t="s">
        <v>34</v>
      </c>
      <c r="F291" s="846" t="s">
        <v>557</v>
      </c>
      <c r="G291" s="846" t="s">
        <v>564</v>
      </c>
      <c r="H291" s="832">
        <v>323.62</v>
      </c>
      <c r="I291" s="846" t="s">
        <v>294</v>
      </c>
      <c r="J291" s="875">
        <v>50</v>
      </c>
      <c r="K291" s="846" t="s">
        <v>83</v>
      </c>
      <c r="L291" s="846" t="s">
        <v>84</v>
      </c>
      <c r="M291" s="846"/>
      <c r="N291" s="832">
        <v>0</v>
      </c>
      <c r="O291" s="846" t="s">
        <v>559</v>
      </c>
      <c r="P291" s="846" t="s">
        <v>559</v>
      </c>
      <c r="Q291" s="846"/>
      <c r="R291" s="846" t="s">
        <v>560</v>
      </c>
      <c r="S291" s="846" t="s">
        <v>561</v>
      </c>
      <c r="T291" s="832">
        <v>7634.1</v>
      </c>
      <c r="U291" s="832">
        <v>7634.1</v>
      </c>
      <c r="V291" s="832">
        <v>7227.86</v>
      </c>
      <c r="W291" s="832">
        <v>7227.86</v>
      </c>
      <c r="X291" s="846" t="s">
        <v>525</v>
      </c>
      <c r="Y291" s="846" t="s">
        <v>562</v>
      </c>
      <c r="Z291" s="846"/>
      <c r="AA291" s="824"/>
      <c r="AB291" s="824"/>
      <c r="AC291" s="824"/>
    </row>
    <row r="292" s="823" customFormat="1" ht="28.45" hidden="1" customHeight="1" outlineLevel="3" spans="1:29">
      <c r="A292" s="873" t="s">
        <v>73</v>
      </c>
      <c r="B292" s="870" t="s">
        <v>553</v>
      </c>
      <c r="C292" s="870" t="s">
        <v>555</v>
      </c>
      <c r="D292" s="846" t="s">
        <v>581</v>
      </c>
      <c r="E292" s="846" t="s">
        <v>34</v>
      </c>
      <c r="F292" s="846" t="s">
        <v>557</v>
      </c>
      <c r="G292" s="846" t="s">
        <v>564</v>
      </c>
      <c r="H292" s="832">
        <v>364.09</v>
      </c>
      <c r="I292" s="846" t="s">
        <v>582</v>
      </c>
      <c r="J292" s="875">
        <v>63</v>
      </c>
      <c r="K292" s="846" t="s">
        <v>83</v>
      </c>
      <c r="L292" s="846" t="s">
        <v>84</v>
      </c>
      <c r="M292" s="846"/>
      <c r="N292" s="832">
        <v>0</v>
      </c>
      <c r="O292" s="846" t="s">
        <v>559</v>
      </c>
      <c r="P292" s="846" t="s">
        <v>559</v>
      </c>
      <c r="Q292" s="846"/>
      <c r="R292" s="846" t="s">
        <v>560</v>
      </c>
      <c r="S292" s="846" t="s">
        <v>561</v>
      </c>
      <c r="T292" s="832">
        <v>7634.1</v>
      </c>
      <c r="U292" s="832">
        <v>7634.1</v>
      </c>
      <c r="V292" s="832">
        <v>7227.86</v>
      </c>
      <c r="W292" s="832">
        <v>7227.86</v>
      </c>
      <c r="X292" s="846" t="s">
        <v>525</v>
      </c>
      <c r="Y292" s="846" t="s">
        <v>562</v>
      </c>
      <c r="Z292" s="846"/>
      <c r="AA292" s="824"/>
      <c r="AB292" s="824"/>
      <c r="AC292" s="824"/>
    </row>
    <row r="293" s="823" customFormat="1" ht="28.45" hidden="1" customHeight="1" outlineLevel="3" spans="1:29">
      <c r="A293" s="873" t="s">
        <v>73</v>
      </c>
      <c r="B293" s="870" t="s">
        <v>553</v>
      </c>
      <c r="C293" s="870" t="s">
        <v>555</v>
      </c>
      <c r="D293" s="846" t="s">
        <v>583</v>
      </c>
      <c r="E293" s="846" t="s">
        <v>34</v>
      </c>
      <c r="F293" s="846" t="s">
        <v>557</v>
      </c>
      <c r="G293" s="846" t="s">
        <v>564</v>
      </c>
      <c r="H293" s="832">
        <v>460.79</v>
      </c>
      <c r="I293" s="846" t="s">
        <v>584</v>
      </c>
      <c r="J293" s="875">
        <v>35</v>
      </c>
      <c r="K293" s="846" t="s">
        <v>83</v>
      </c>
      <c r="L293" s="846" t="s">
        <v>84</v>
      </c>
      <c r="M293" s="846"/>
      <c r="N293" s="832">
        <v>0</v>
      </c>
      <c r="O293" s="846" t="s">
        <v>559</v>
      </c>
      <c r="P293" s="846" t="s">
        <v>559</v>
      </c>
      <c r="Q293" s="846"/>
      <c r="R293" s="846" t="s">
        <v>560</v>
      </c>
      <c r="S293" s="846" t="s">
        <v>561</v>
      </c>
      <c r="T293" s="832">
        <v>7634.1</v>
      </c>
      <c r="U293" s="832">
        <v>7634.1</v>
      </c>
      <c r="V293" s="832">
        <v>7227.86</v>
      </c>
      <c r="W293" s="832">
        <v>7227.86</v>
      </c>
      <c r="X293" s="846" t="s">
        <v>525</v>
      </c>
      <c r="Y293" s="846" t="s">
        <v>562</v>
      </c>
      <c r="Z293" s="846"/>
      <c r="AA293" s="824"/>
      <c r="AB293" s="824"/>
      <c r="AC293" s="824"/>
    </row>
    <row r="294" s="823" customFormat="1" ht="28.45" hidden="1" customHeight="1" outlineLevel="3" spans="1:29">
      <c r="A294" s="873" t="s">
        <v>73</v>
      </c>
      <c r="B294" s="870" t="s">
        <v>553</v>
      </c>
      <c r="C294" s="870" t="s">
        <v>555</v>
      </c>
      <c r="D294" s="846" t="s">
        <v>585</v>
      </c>
      <c r="E294" s="846" t="s">
        <v>34</v>
      </c>
      <c r="F294" s="846" t="s">
        <v>557</v>
      </c>
      <c r="G294" s="846" t="s">
        <v>573</v>
      </c>
      <c r="H294" s="832">
        <v>316.55</v>
      </c>
      <c r="I294" s="846" t="s">
        <v>586</v>
      </c>
      <c r="J294" s="875">
        <v>38</v>
      </c>
      <c r="K294" s="846" t="s">
        <v>83</v>
      </c>
      <c r="L294" s="846" t="s">
        <v>84</v>
      </c>
      <c r="M294" s="846"/>
      <c r="N294" s="832">
        <v>0</v>
      </c>
      <c r="O294" s="846" t="s">
        <v>559</v>
      </c>
      <c r="P294" s="846" t="s">
        <v>559</v>
      </c>
      <c r="Q294" s="846"/>
      <c r="R294" s="846" t="s">
        <v>560</v>
      </c>
      <c r="S294" s="846" t="s">
        <v>561</v>
      </c>
      <c r="T294" s="832">
        <v>7634.1</v>
      </c>
      <c r="U294" s="832">
        <v>7634.1</v>
      </c>
      <c r="V294" s="832">
        <v>7227.86</v>
      </c>
      <c r="W294" s="832">
        <v>7227.86</v>
      </c>
      <c r="X294" s="846" t="s">
        <v>525</v>
      </c>
      <c r="Y294" s="846" t="s">
        <v>562</v>
      </c>
      <c r="Z294" s="846"/>
      <c r="AA294" s="824"/>
      <c r="AB294" s="824"/>
      <c r="AC294" s="824"/>
    </row>
    <row r="295" s="823" customFormat="1" ht="28.45" hidden="1" customHeight="1" outlineLevel="3" spans="1:29">
      <c r="A295" s="873" t="s">
        <v>73</v>
      </c>
      <c r="B295" s="870" t="s">
        <v>553</v>
      </c>
      <c r="C295" s="870" t="s">
        <v>555</v>
      </c>
      <c r="D295" s="846" t="s">
        <v>587</v>
      </c>
      <c r="E295" s="846" t="s">
        <v>34</v>
      </c>
      <c r="F295" s="846" t="s">
        <v>557</v>
      </c>
      <c r="G295" s="846" t="s">
        <v>564</v>
      </c>
      <c r="H295" s="832">
        <v>151.77</v>
      </c>
      <c r="I295" s="846" t="s">
        <v>292</v>
      </c>
      <c r="J295" s="875">
        <v>76</v>
      </c>
      <c r="K295" s="846" t="s">
        <v>83</v>
      </c>
      <c r="L295" s="846" t="s">
        <v>84</v>
      </c>
      <c r="M295" s="846"/>
      <c r="N295" s="832">
        <v>0</v>
      </c>
      <c r="O295" s="846" t="s">
        <v>559</v>
      </c>
      <c r="P295" s="846" t="s">
        <v>559</v>
      </c>
      <c r="Q295" s="846"/>
      <c r="R295" s="846" t="s">
        <v>560</v>
      </c>
      <c r="S295" s="846" t="s">
        <v>561</v>
      </c>
      <c r="T295" s="832">
        <v>7634.1</v>
      </c>
      <c r="U295" s="832">
        <v>7634.1</v>
      </c>
      <c r="V295" s="832">
        <v>7227.86</v>
      </c>
      <c r="W295" s="832">
        <v>7227.86</v>
      </c>
      <c r="X295" s="846" t="s">
        <v>525</v>
      </c>
      <c r="Y295" s="846" t="s">
        <v>562</v>
      </c>
      <c r="Z295" s="846"/>
      <c r="AA295" s="824"/>
      <c r="AB295" s="824"/>
      <c r="AC295" s="824"/>
    </row>
    <row r="296" s="823" customFormat="1" ht="28.45" hidden="1" customHeight="1" outlineLevel="3" spans="1:29">
      <c r="A296" s="873" t="s">
        <v>73</v>
      </c>
      <c r="B296" s="870" t="s">
        <v>553</v>
      </c>
      <c r="C296" s="870" t="s">
        <v>555</v>
      </c>
      <c r="D296" s="846" t="s">
        <v>588</v>
      </c>
      <c r="E296" s="846" t="s">
        <v>34</v>
      </c>
      <c r="F296" s="846" t="s">
        <v>557</v>
      </c>
      <c r="G296" s="846" t="s">
        <v>564</v>
      </c>
      <c r="H296" s="832">
        <v>372.78</v>
      </c>
      <c r="I296" s="846" t="s">
        <v>295</v>
      </c>
      <c r="J296" s="875">
        <v>37</v>
      </c>
      <c r="K296" s="846" t="s">
        <v>83</v>
      </c>
      <c r="L296" s="846" t="s">
        <v>84</v>
      </c>
      <c r="M296" s="846"/>
      <c r="N296" s="832">
        <v>0</v>
      </c>
      <c r="O296" s="846" t="s">
        <v>559</v>
      </c>
      <c r="P296" s="846" t="s">
        <v>559</v>
      </c>
      <c r="Q296" s="846"/>
      <c r="R296" s="846" t="s">
        <v>560</v>
      </c>
      <c r="S296" s="846" t="s">
        <v>561</v>
      </c>
      <c r="T296" s="832">
        <v>7634.1</v>
      </c>
      <c r="U296" s="832">
        <v>7634.1</v>
      </c>
      <c r="V296" s="832">
        <v>7227.86</v>
      </c>
      <c r="W296" s="832">
        <v>7227.86</v>
      </c>
      <c r="X296" s="846" t="s">
        <v>525</v>
      </c>
      <c r="Y296" s="846" t="s">
        <v>562</v>
      </c>
      <c r="Z296" s="846"/>
      <c r="AA296" s="824"/>
      <c r="AB296" s="824"/>
      <c r="AC296" s="824"/>
    </row>
    <row r="297" s="823" customFormat="1" ht="28.45" hidden="1" customHeight="1" outlineLevel="3" spans="1:29">
      <c r="A297" s="873" t="s">
        <v>73</v>
      </c>
      <c r="B297" s="870" t="s">
        <v>553</v>
      </c>
      <c r="C297" s="870" t="s">
        <v>555</v>
      </c>
      <c r="D297" s="846" t="s">
        <v>589</v>
      </c>
      <c r="E297" s="846" t="s">
        <v>34</v>
      </c>
      <c r="F297" s="846" t="s">
        <v>557</v>
      </c>
      <c r="G297" s="846" t="s">
        <v>564</v>
      </c>
      <c r="H297" s="832">
        <v>176.33</v>
      </c>
      <c r="I297" s="846" t="s">
        <v>590</v>
      </c>
      <c r="J297" s="875">
        <v>41</v>
      </c>
      <c r="K297" s="846" t="s">
        <v>83</v>
      </c>
      <c r="L297" s="846" t="s">
        <v>84</v>
      </c>
      <c r="M297" s="846"/>
      <c r="N297" s="832">
        <v>0</v>
      </c>
      <c r="O297" s="846" t="s">
        <v>559</v>
      </c>
      <c r="P297" s="846" t="s">
        <v>559</v>
      </c>
      <c r="Q297" s="846"/>
      <c r="R297" s="846" t="s">
        <v>560</v>
      </c>
      <c r="S297" s="846" t="s">
        <v>561</v>
      </c>
      <c r="T297" s="832">
        <v>7634.1</v>
      </c>
      <c r="U297" s="832">
        <v>7634.1</v>
      </c>
      <c r="V297" s="832">
        <v>7227.86</v>
      </c>
      <c r="W297" s="832">
        <v>7227.86</v>
      </c>
      <c r="X297" s="846" t="s">
        <v>525</v>
      </c>
      <c r="Y297" s="846" t="s">
        <v>562</v>
      </c>
      <c r="Z297" s="846"/>
      <c r="AA297" s="824"/>
      <c r="AB297" s="824"/>
      <c r="AC297" s="824"/>
    </row>
    <row r="298" s="823" customFormat="1" ht="28.45" hidden="1" customHeight="1" outlineLevel="3" spans="1:29">
      <c r="A298" s="873" t="s">
        <v>73</v>
      </c>
      <c r="B298" s="870" t="s">
        <v>553</v>
      </c>
      <c r="C298" s="870" t="s">
        <v>555</v>
      </c>
      <c r="D298" s="846" t="s">
        <v>591</v>
      </c>
      <c r="E298" s="846" t="s">
        <v>34</v>
      </c>
      <c r="F298" s="846" t="s">
        <v>557</v>
      </c>
      <c r="G298" s="846" t="s">
        <v>564</v>
      </c>
      <c r="H298" s="832">
        <v>192.83</v>
      </c>
      <c r="I298" s="846" t="s">
        <v>292</v>
      </c>
      <c r="J298" s="875">
        <v>76</v>
      </c>
      <c r="K298" s="846" t="s">
        <v>83</v>
      </c>
      <c r="L298" s="846" t="s">
        <v>84</v>
      </c>
      <c r="M298" s="846"/>
      <c r="N298" s="832">
        <v>0</v>
      </c>
      <c r="O298" s="846" t="s">
        <v>559</v>
      </c>
      <c r="P298" s="846" t="s">
        <v>559</v>
      </c>
      <c r="Q298" s="846"/>
      <c r="R298" s="846" t="s">
        <v>560</v>
      </c>
      <c r="S298" s="846" t="s">
        <v>561</v>
      </c>
      <c r="T298" s="832">
        <v>7634.1</v>
      </c>
      <c r="U298" s="832">
        <v>7634.1</v>
      </c>
      <c r="V298" s="832">
        <v>7227.86</v>
      </c>
      <c r="W298" s="832">
        <v>7227.86</v>
      </c>
      <c r="X298" s="846" t="s">
        <v>525</v>
      </c>
      <c r="Y298" s="846" t="s">
        <v>562</v>
      </c>
      <c r="Z298" s="846"/>
      <c r="AA298" s="824"/>
      <c r="AB298" s="824"/>
      <c r="AC298" s="824"/>
    </row>
    <row r="299" s="823" customFormat="1" ht="28.45" hidden="1" customHeight="1" outlineLevel="3" spans="1:29">
      <c r="A299" s="873" t="s">
        <v>73</v>
      </c>
      <c r="B299" s="870" t="s">
        <v>553</v>
      </c>
      <c r="C299" s="870" t="s">
        <v>555</v>
      </c>
      <c r="D299" s="846" t="s">
        <v>592</v>
      </c>
      <c r="E299" s="846" t="s">
        <v>34</v>
      </c>
      <c r="F299" s="846" t="s">
        <v>557</v>
      </c>
      <c r="G299" s="846" t="s">
        <v>564</v>
      </c>
      <c r="H299" s="832">
        <v>100.78</v>
      </c>
      <c r="I299" s="846" t="s">
        <v>590</v>
      </c>
      <c r="J299" s="875">
        <v>41</v>
      </c>
      <c r="K299" s="846" t="s">
        <v>83</v>
      </c>
      <c r="L299" s="846" t="s">
        <v>84</v>
      </c>
      <c r="M299" s="846"/>
      <c r="N299" s="832">
        <v>0</v>
      </c>
      <c r="O299" s="846" t="s">
        <v>559</v>
      </c>
      <c r="P299" s="846" t="s">
        <v>559</v>
      </c>
      <c r="Q299" s="846"/>
      <c r="R299" s="846" t="s">
        <v>560</v>
      </c>
      <c r="S299" s="846" t="s">
        <v>561</v>
      </c>
      <c r="T299" s="832">
        <v>7634.1</v>
      </c>
      <c r="U299" s="832">
        <v>7634.1</v>
      </c>
      <c r="V299" s="832">
        <v>7227.86</v>
      </c>
      <c r="W299" s="832">
        <v>7227.86</v>
      </c>
      <c r="X299" s="846" t="s">
        <v>525</v>
      </c>
      <c r="Y299" s="846" t="s">
        <v>562</v>
      </c>
      <c r="Z299" s="846"/>
      <c r="AA299" s="824"/>
      <c r="AB299" s="824"/>
      <c r="AC299" s="824"/>
    </row>
    <row r="300" s="823" customFormat="1" ht="28.45" hidden="1" customHeight="1" outlineLevel="2" collapsed="1" spans="1:29">
      <c r="A300" s="870" t="s">
        <v>73</v>
      </c>
      <c r="B300" s="870" t="s">
        <v>553</v>
      </c>
      <c r="C300" s="870" t="s">
        <v>593</v>
      </c>
      <c r="D300" s="872"/>
      <c r="E300" s="824"/>
      <c r="F300" s="824"/>
      <c r="G300" s="824"/>
      <c r="H300" s="871">
        <v>60.65</v>
      </c>
      <c r="I300" s="874" t="s">
        <v>71</v>
      </c>
      <c r="J300" s="835"/>
      <c r="K300" s="835"/>
      <c r="L300" s="835"/>
      <c r="M300" s="835"/>
      <c r="N300" s="835"/>
      <c r="O300" s="835"/>
      <c r="P300" s="835"/>
      <c r="Q300" s="835"/>
      <c r="R300" s="835"/>
      <c r="S300" s="835"/>
      <c r="T300" s="835"/>
      <c r="U300" s="835"/>
      <c r="V300" s="835"/>
      <c r="W300" s="835"/>
      <c r="X300" s="835"/>
      <c r="Y300" s="835"/>
      <c r="Z300" s="836"/>
      <c r="AA300" s="824"/>
      <c r="AB300" s="824"/>
      <c r="AC300" s="824"/>
    </row>
    <row r="301" s="823" customFormat="1" ht="28.45" hidden="1" customHeight="1" outlineLevel="3" spans="1:29">
      <c r="A301" s="873" t="s">
        <v>73</v>
      </c>
      <c r="B301" s="870" t="s">
        <v>553</v>
      </c>
      <c r="C301" s="870" t="s">
        <v>593</v>
      </c>
      <c r="D301" s="846" t="s">
        <v>594</v>
      </c>
      <c r="E301" s="846" t="s">
        <v>34</v>
      </c>
      <c r="F301" s="846" t="s">
        <v>595</v>
      </c>
      <c r="G301" s="846" t="s">
        <v>596</v>
      </c>
      <c r="H301" s="832">
        <v>0.7</v>
      </c>
      <c r="I301" s="846" t="s">
        <v>312</v>
      </c>
      <c r="J301" s="875">
        <v>34</v>
      </c>
      <c r="K301" s="846" t="s">
        <v>83</v>
      </c>
      <c r="L301" s="846" t="s">
        <v>84</v>
      </c>
      <c r="M301" s="846"/>
      <c r="N301" s="832">
        <v>317.8</v>
      </c>
      <c r="O301" s="846" t="s">
        <v>597</v>
      </c>
      <c r="P301" s="846" t="s">
        <v>597</v>
      </c>
      <c r="Q301" s="846"/>
      <c r="R301" s="846" t="s">
        <v>598</v>
      </c>
      <c r="S301" s="846" t="s">
        <v>599</v>
      </c>
      <c r="T301" s="832">
        <v>12969.47</v>
      </c>
      <c r="U301" s="832">
        <v>15616.4</v>
      </c>
      <c r="V301" s="832">
        <v>2869.98</v>
      </c>
      <c r="W301" s="832">
        <v>2869.98</v>
      </c>
      <c r="X301" s="846"/>
      <c r="Y301" s="846" t="s">
        <v>600</v>
      </c>
      <c r="Z301" s="846"/>
      <c r="AA301" s="824"/>
      <c r="AB301" s="824"/>
      <c r="AC301" s="824"/>
    </row>
    <row r="302" s="823" customFormat="1" ht="28.45" hidden="1" customHeight="1" outlineLevel="3" spans="1:29">
      <c r="A302" s="873" t="s">
        <v>73</v>
      </c>
      <c r="B302" s="870" t="s">
        <v>553</v>
      </c>
      <c r="C302" s="870" t="s">
        <v>593</v>
      </c>
      <c r="D302" s="846" t="s">
        <v>601</v>
      </c>
      <c r="E302" s="846" t="s">
        <v>34</v>
      </c>
      <c r="F302" s="846" t="s">
        <v>602</v>
      </c>
      <c r="G302" s="846" t="s">
        <v>596</v>
      </c>
      <c r="H302" s="832">
        <v>59.95</v>
      </c>
      <c r="I302" s="846" t="s">
        <v>603</v>
      </c>
      <c r="J302" s="875">
        <v>36</v>
      </c>
      <c r="K302" s="846" t="s">
        <v>83</v>
      </c>
      <c r="L302" s="846" t="s">
        <v>84</v>
      </c>
      <c r="M302" s="846"/>
      <c r="N302" s="832">
        <v>30.56</v>
      </c>
      <c r="O302" s="846" t="s">
        <v>604</v>
      </c>
      <c r="P302" s="846" t="s">
        <v>604</v>
      </c>
      <c r="Q302" s="846"/>
      <c r="R302" s="846" t="s">
        <v>598</v>
      </c>
      <c r="S302" s="846" t="s">
        <v>599</v>
      </c>
      <c r="T302" s="832">
        <v>12969.47</v>
      </c>
      <c r="U302" s="832">
        <v>15616.4</v>
      </c>
      <c r="V302" s="832">
        <v>2869.98</v>
      </c>
      <c r="W302" s="832">
        <v>2869.98</v>
      </c>
      <c r="X302" s="846" t="s">
        <v>318</v>
      </c>
      <c r="Y302" s="846" t="s">
        <v>600</v>
      </c>
      <c r="Z302" s="846"/>
      <c r="AA302" s="824"/>
      <c r="AB302" s="824"/>
      <c r="AC302" s="824"/>
    </row>
    <row r="303" s="823" customFormat="1" ht="28.45" hidden="1" customHeight="1" outlineLevel="2" collapsed="1" spans="1:29">
      <c r="A303" s="870" t="s">
        <v>73</v>
      </c>
      <c r="B303" s="870" t="s">
        <v>553</v>
      </c>
      <c r="C303" s="870" t="s">
        <v>605</v>
      </c>
      <c r="D303" s="872"/>
      <c r="E303" s="824"/>
      <c r="F303" s="824"/>
      <c r="G303" s="824"/>
      <c r="H303" s="871">
        <v>363.96</v>
      </c>
      <c r="I303" s="874" t="s">
        <v>606</v>
      </c>
      <c r="J303" s="835"/>
      <c r="K303" s="835"/>
      <c r="L303" s="835"/>
      <c r="M303" s="835"/>
      <c r="N303" s="835"/>
      <c r="O303" s="835"/>
      <c r="P303" s="835"/>
      <c r="Q303" s="835"/>
      <c r="R303" s="835"/>
      <c r="S303" s="835"/>
      <c r="T303" s="835"/>
      <c r="U303" s="835"/>
      <c r="V303" s="835"/>
      <c r="W303" s="835"/>
      <c r="X303" s="835"/>
      <c r="Y303" s="835"/>
      <c r="Z303" s="836"/>
      <c r="AA303" s="824"/>
      <c r="AB303" s="824"/>
      <c r="AC303" s="824"/>
    </row>
    <row r="304" s="823" customFormat="1" ht="28.45" hidden="1" customHeight="1" outlineLevel="3" spans="1:29">
      <c r="A304" s="873" t="s">
        <v>73</v>
      </c>
      <c r="B304" s="870" t="s">
        <v>553</v>
      </c>
      <c r="C304" s="870" t="s">
        <v>605</v>
      </c>
      <c r="D304" s="846" t="s">
        <v>607</v>
      </c>
      <c r="E304" s="846" t="s">
        <v>421</v>
      </c>
      <c r="F304" s="846" t="s">
        <v>608</v>
      </c>
      <c r="G304" s="846" t="s">
        <v>609</v>
      </c>
      <c r="H304" s="832">
        <v>2.71</v>
      </c>
      <c r="I304" s="846" t="s">
        <v>610</v>
      </c>
      <c r="J304" s="875">
        <v>301</v>
      </c>
      <c r="K304" s="846" t="s">
        <v>53</v>
      </c>
      <c r="L304" s="846" t="s">
        <v>84</v>
      </c>
      <c r="M304" s="846"/>
      <c r="N304" s="832">
        <v>422.5</v>
      </c>
      <c r="O304" s="846" t="s">
        <v>611</v>
      </c>
      <c r="P304" s="846" t="s">
        <v>612</v>
      </c>
      <c r="Q304" s="846"/>
      <c r="R304" s="846" t="s">
        <v>613</v>
      </c>
      <c r="S304" s="846" t="s">
        <v>614</v>
      </c>
      <c r="T304" s="832">
        <v>5087.48</v>
      </c>
      <c r="U304" s="832">
        <v>5179.76</v>
      </c>
      <c r="V304" s="832">
        <v>1322.03</v>
      </c>
      <c r="W304" s="832">
        <v>1322.03</v>
      </c>
      <c r="X304" s="846"/>
      <c r="Y304" s="846" t="s">
        <v>615</v>
      </c>
      <c r="Z304" s="846" t="s">
        <v>616</v>
      </c>
      <c r="AA304" s="824"/>
      <c r="AB304" s="824"/>
      <c r="AC304" s="824"/>
    </row>
    <row r="305" s="823" customFormat="1" ht="28.45" hidden="1" customHeight="1" outlineLevel="3" spans="1:29">
      <c r="A305" s="873" t="s">
        <v>73</v>
      </c>
      <c r="B305" s="870" t="s">
        <v>553</v>
      </c>
      <c r="C305" s="870" t="s">
        <v>605</v>
      </c>
      <c r="D305" s="846" t="s">
        <v>617</v>
      </c>
      <c r="E305" s="846" t="s">
        <v>421</v>
      </c>
      <c r="F305" s="846" t="s">
        <v>608</v>
      </c>
      <c r="G305" s="846" t="s">
        <v>609</v>
      </c>
      <c r="H305" s="832">
        <v>8.96</v>
      </c>
      <c r="I305" s="846" t="s">
        <v>121</v>
      </c>
      <c r="J305" s="875">
        <v>283</v>
      </c>
      <c r="K305" s="846" t="s">
        <v>53</v>
      </c>
      <c r="L305" s="846" t="s">
        <v>84</v>
      </c>
      <c r="M305" s="846"/>
      <c r="N305" s="832">
        <v>178.18</v>
      </c>
      <c r="O305" s="846" t="s">
        <v>611</v>
      </c>
      <c r="P305" s="846" t="s">
        <v>612</v>
      </c>
      <c r="Q305" s="846"/>
      <c r="R305" s="846" t="s">
        <v>613</v>
      </c>
      <c r="S305" s="846" t="s">
        <v>614</v>
      </c>
      <c r="T305" s="832">
        <v>5087.48</v>
      </c>
      <c r="U305" s="832">
        <v>5179.76</v>
      </c>
      <c r="V305" s="832">
        <v>1322.03</v>
      </c>
      <c r="W305" s="832">
        <v>1322.03</v>
      </c>
      <c r="X305" s="846"/>
      <c r="Y305" s="846" t="s">
        <v>615</v>
      </c>
      <c r="Z305" s="846" t="s">
        <v>618</v>
      </c>
      <c r="AA305" s="824"/>
      <c r="AB305" s="824"/>
      <c r="AC305" s="824"/>
    </row>
    <row r="306" s="823" customFormat="1" ht="28.45" hidden="1" customHeight="1" outlineLevel="3" spans="1:29">
      <c r="A306" s="873" t="s">
        <v>73</v>
      </c>
      <c r="B306" s="870" t="s">
        <v>553</v>
      </c>
      <c r="C306" s="870" t="s">
        <v>605</v>
      </c>
      <c r="D306" s="846" t="s">
        <v>619</v>
      </c>
      <c r="E306" s="846" t="s">
        <v>421</v>
      </c>
      <c r="F306" s="846" t="s">
        <v>608</v>
      </c>
      <c r="G306" s="846" t="s">
        <v>609</v>
      </c>
      <c r="H306" s="832">
        <v>22.13</v>
      </c>
      <c r="I306" s="846" t="s">
        <v>121</v>
      </c>
      <c r="J306" s="875">
        <v>283</v>
      </c>
      <c r="K306" s="846" t="s">
        <v>53</v>
      </c>
      <c r="L306" s="846" t="s">
        <v>84</v>
      </c>
      <c r="M306" s="846"/>
      <c r="N306" s="832">
        <v>318.93</v>
      </c>
      <c r="O306" s="846" t="s">
        <v>611</v>
      </c>
      <c r="P306" s="846" t="s">
        <v>612</v>
      </c>
      <c r="Q306" s="846"/>
      <c r="R306" s="846" t="s">
        <v>613</v>
      </c>
      <c r="S306" s="846" t="s">
        <v>614</v>
      </c>
      <c r="T306" s="832">
        <v>5087.48</v>
      </c>
      <c r="U306" s="832">
        <v>5179.76</v>
      </c>
      <c r="V306" s="832">
        <v>1322.03</v>
      </c>
      <c r="W306" s="832">
        <v>1322.03</v>
      </c>
      <c r="X306" s="846" t="s">
        <v>306</v>
      </c>
      <c r="Y306" s="846" t="s">
        <v>615</v>
      </c>
      <c r="Z306" s="846" t="s">
        <v>620</v>
      </c>
      <c r="AA306" s="824"/>
      <c r="AB306" s="824"/>
      <c r="AC306" s="824"/>
    </row>
    <row r="307" s="823" customFormat="1" ht="28.45" hidden="1" customHeight="1" outlineLevel="3" spans="1:29">
      <c r="A307" s="873" t="s">
        <v>73</v>
      </c>
      <c r="B307" s="870" t="s">
        <v>553</v>
      </c>
      <c r="C307" s="870" t="s">
        <v>605</v>
      </c>
      <c r="D307" s="846" t="s">
        <v>621</v>
      </c>
      <c r="E307" s="846" t="s">
        <v>34</v>
      </c>
      <c r="F307" s="846" t="s">
        <v>608</v>
      </c>
      <c r="G307" s="846" t="s">
        <v>609</v>
      </c>
      <c r="H307" s="832">
        <v>91.47</v>
      </c>
      <c r="I307" s="846" t="s">
        <v>622</v>
      </c>
      <c r="J307" s="875">
        <v>245</v>
      </c>
      <c r="K307" s="846" t="s">
        <v>53</v>
      </c>
      <c r="L307" s="846" t="s">
        <v>84</v>
      </c>
      <c r="M307" s="846"/>
      <c r="N307" s="832">
        <v>86.74</v>
      </c>
      <c r="O307" s="846" t="s">
        <v>611</v>
      </c>
      <c r="P307" s="846" t="s">
        <v>612</v>
      </c>
      <c r="Q307" s="846"/>
      <c r="R307" s="846" t="s">
        <v>613</v>
      </c>
      <c r="S307" s="846" t="s">
        <v>614</v>
      </c>
      <c r="T307" s="832">
        <v>5087.48</v>
      </c>
      <c r="U307" s="832">
        <v>5179.76</v>
      </c>
      <c r="V307" s="832">
        <v>1322.03</v>
      </c>
      <c r="W307" s="832">
        <v>1322.03</v>
      </c>
      <c r="X307" s="846" t="s">
        <v>306</v>
      </c>
      <c r="Y307" s="846" t="s">
        <v>615</v>
      </c>
      <c r="Z307" s="846" t="s">
        <v>623</v>
      </c>
      <c r="AA307" s="824"/>
      <c r="AB307" s="824"/>
      <c r="AC307" s="824"/>
    </row>
    <row r="308" s="823" customFormat="1" ht="28.45" hidden="1" customHeight="1" outlineLevel="3" spans="1:29">
      <c r="A308" s="873" t="s">
        <v>73</v>
      </c>
      <c r="B308" s="870" t="s">
        <v>553</v>
      </c>
      <c r="C308" s="870" t="s">
        <v>605</v>
      </c>
      <c r="D308" s="846" t="s">
        <v>624</v>
      </c>
      <c r="E308" s="846" t="s">
        <v>421</v>
      </c>
      <c r="F308" s="846" t="s">
        <v>608</v>
      </c>
      <c r="G308" s="846" t="s">
        <v>609</v>
      </c>
      <c r="H308" s="832">
        <v>135.18</v>
      </c>
      <c r="I308" s="846" t="s">
        <v>625</v>
      </c>
      <c r="J308" s="875">
        <v>242</v>
      </c>
      <c r="K308" s="846" t="s">
        <v>53</v>
      </c>
      <c r="L308" s="846" t="s">
        <v>84</v>
      </c>
      <c r="M308" s="846"/>
      <c r="N308" s="832">
        <v>507.42</v>
      </c>
      <c r="O308" s="846" t="s">
        <v>611</v>
      </c>
      <c r="P308" s="846" t="s">
        <v>612</v>
      </c>
      <c r="Q308" s="846"/>
      <c r="R308" s="846" t="s">
        <v>613</v>
      </c>
      <c r="S308" s="846" t="s">
        <v>614</v>
      </c>
      <c r="T308" s="832">
        <v>5087.48</v>
      </c>
      <c r="U308" s="832">
        <v>5179.76</v>
      </c>
      <c r="V308" s="832">
        <v>1322.03</v>
      </c>
      <c r="W308" s="832">
        <v>1322.03</v>
      </c>
      <c r="X308" s="846" t="s">
        <v>306</v>
      </c>
      <c r="Y308" s="846" t="s">
        <v>615</v>
      </c>
      <c r="Z308" s="846" t="s">
        <v>626</v>
      </c>
      <c r="AA308" s="824"/>
      <c r="AB308" s="824"/>
      <c r="AC308" s="824"/>
    </row>
    <row r="309" s="823" customFormat="1" ht="28.45" hidden="1" customHeight="1" outlineLevel="3" spans="1:29">
      <c r="A309" s="873" t="s">
        <v>73</v>
      </c>
      <c r="B309" s="870" t="s">
        <v>553</v>
      </c>
      <c r="C309" s="870" t="s">
        <v>605</v>
      </c>
      <c r="D309" s="846" t="s">
        <v>627</v>
      </c>
      <c r="E309" s="846" t="s">
        <v>34</v>
      </c>
      <c r="F309" s="846" t="s">
        <v>608</v>
      </c>
      <c r="G309" s="846" t="s">
        <v>609</v>
      </c>
      <c r="H309" s="832">
        <v>103.51</v>
      </c>
      <c r="I309" s="846" t="s">
        <v>628</v>
      </c>
      <c r="J309" s="875">
        <v>244</v>
      </c>
      <c r="K309" s="846" t="s">
        <v>53</v>
      </c>
      <c r="L309" s="846" t="s">
        <v>84</v>
      </c>
      <c r="M309" s="846"/>
      <c r="N309" s="832">
        <v>323.69</v>
      </c>
      <c r="O309" s="846" t="s">
        <v>611</v>
      </c>
      <c r="P309" s="846" t="s">
        <v>612</v>
      </c>
      <c r="Q309" s="846"/>
      <c r="R309" s="846" t="s">
        <v>613</v>
      </c>
      <c r="S309" s="846" t="s">
        <v>614</v>
      </c>
      <c r="T309" s="832">
        <v>5087.48</v>
      </c>
      <c r="U309" s="832">
        <v>5179.76</v>
      </c>
      <c r="V309" s="832">
        <v>1322.03</v>
      </c>
      <c r="W309" s="832">
        <v>1322.03</v>
      </c>
      <c r="X309" s="846"/>
      <c r="Y309" s="846" t="s">
        <v>615</v>
      </c>
      <c r="Z309" s="846" t="s">
        <v>629</v>
      </c>
      <c r="AA309" s="824"/>
      <c r="AB309" s="824"/>
      <c r="AC309" s="824"/>
    </row>
    <row r="310" s="823" customFormat="1" ht="28.45" hidden="1" customHeight="1" outlineLevel="2" collapsed="1" spans="1:29">
      <c r="A310" s="870" t="s">
        <v>73</v>
      </c>
      <c r="B310" s="870" t="s">
        <v>553</v>
      </c>
      <c r="C310" s="870" t="s">
        <v>630</v>
      </c>
      <c r="D310" s="872"/>
      <c r="E310" s="824"/>
      <c r="F310" s="824"/>
      <c r="G310" s="824"/>
      <c r="H310" s="871">
        <v>232.49</v>
      </c>
      <c r="I310" s="874" t="s">
        <v>631</v>
      </c>
      <c r="J310" s="835"/>
      <c r="K310" s="835"/>
      <c r="L310" s="835"/>
      <c r="M310" s="835"/>
      <c r="N310" s="835"/>
      <c r="O310" s="835"/>
      <c r="P310" s="835"/>
      <c r="Q310" s="835"/>
      <c r="R310" s="835"/>
      <c r="S310" s="835"/>
      <c r="T310" s="835"/>
      <c r="U310" s="835"/>
      <c r="V310" s="835"/>
      <c r="W310" s="835"/>
      <c r="X310" s="835"/>
      <c r="Y310" s="835"/>
      <c r="Z310" s="836"/>
      <c r="AA310" s="824"/>
      <c r="AB310" s="824"/>
      <c r="AC310" s="824"/>
    </row>
    <row r="311" s="823" customFormat="1" ht="28.45" hidden="1" customHeight="1" outlineLevel="3" spans="1:29">
      <c r="A311" s="873" t="s">
        <v>73</v>
      </c>
      <c r="B311" s="870" t="s">
        <v>553</v>
      </c>
      <c r="C311" s="870" t="s">
        <v>630</v>
      </c>
      <c r="D311" s="846" t="s">
        <v>632</v>
      </c>
      <c r="E311" s="846" t="s">
        <v>34</v>
      </c>
      <c r="F311" s="846" t="s">
        <v>633</v>
      </c>
      <c r="G311" s="846" t="s">
        <v>577</v>
      </c>
      <c r="H311" s="832">
        <v>232.49</v>
      </c>
      <c r="I311" s="846" t="s">
        <v>166</v>
      </c>
      <c r="J311" s="875">
        <v>5</v>
      </c>
      <c r="K311" s="846" t="s">
        <v>38</v>
      </c>
      <c r="L311" s="846" t="s">
        <v>84</v>
      </c>
      <c r="M311" s="846"/>
      <c r="N311" s="832">
        <v>0</v>
      </c>
      <c r="O311" s="846"/>
      <c r="P311" s="846" t="s">
        <v>634</v>
      </c>
      <c r="Q311" s="846" t="s">
        <v>66</v>
      </c>
      <c r="R311" s="846" t="s">
        <v>635</v>
      </c>
      <c r="S311" s="846" t="s">
        <v>636</v>
      </c>
      <c r="T311" s="832">
        <v>4806.25</v>
      </c>
      <c r="U311" s="832">
        <v>31194.51</v>
      </c>
      <c r="V311" s="832">
        <v>2722.37</v>
      </c>
      <c r="W311" s="832">
        <v>2722.37</v>
      </c>
      <c r="X311" s="846" t="s">
        <v>69</v>
      </c>
      <c r="Y311" s="846" t="s">
        <v>637</v>
      </c>
      <c r="Z311" s="846"/>
      <c r="AA311" s="824"/>
      <c r="AB311" s="824"/>
      <c r="AC311" s="824"/>
    </row>
    <row r="312" s="823" customFormat="1" ht="28.45" hidden="1" customHeight="1" outlineLevel="1" collapsed="1" spans="1:29">
      <c r="A312" s="870" t="s">
        <v>73</v>
      </c>
      <c r="B312" s="870" t="s">
        <v>638</v>
      </c>
      <c r="C312" s="870"/>
      <c r="D312" s="835"/>
      <c r="E312" s="835"/>
      <c r="F312" s="835"/>
      <c r="G312" s="836"/>
      <c r="H312" s="871">
        <v>3824.86</v>
      </c>
      <c r="I312" s="874" t="s">
        <v>639</v>
      </c>
      <c r="J312" s="835"/>
      <c r="K312" s="835"/>
      <c r="L312" s="835"/>
      <c r="M312" s="835"/>
      <c r="N312" s="835"/>
      <c r="O312" s="835"/>
      <c r="P312" s="835"/>
      <c r="Q312" s="835"/>
      <c r="R312" s="835"/>
      <c r="S312" s="835"/>
      <c r="T312" s="835"/>
      <c r="U312" s="835"/>
      <c r="V312" s="835"/>
      <c r="W312" s="835"/>
      <c r="X312" s="835"/>
      <c r="Y312" s="835"/>
      <c r="Z312" s="836"/>
      <c r="AA312" s="824"/>
      <c r="AB312" s="824"/>
      <c r="AC312" s="824"/>
    </row>
    <row r="313" s="823" customFormat="1" ht="28.45" hidden="1" customHeight="1" outlineLevel="2" collapsed="1" spans="1:29">
      <c r="A313" s="870" t="s">
        <v>73</v>
      </c>
      <c r="B313" s="870" t="s">
        <v>638</v>
      </c>
      <c r="C313" s="870" t="s">
        <v>640</v>
      </c>
      <c r="D313" s="872"/>
      <c r="E313" s="824"/>
      <c r="F313" s="824"/>
      <c r="G313" s="824"/>
      <c r="H313" s="871">
        <v>763.63</v>
      </c>
      <c r="I313" s="874" t="s">
        <v>641</v>
      </c>
      <c r="J313" s="835"/>
      <c r="K313" s="835"/>
      <c r="L313" s="835"/>
      <c r="M313" s="835"/>
      <c r="N313" s="835"/>
      <c r="O313" s="835"/>
      <c r="P313" s="835"/>
      <c r="Q313" s="835"/>
      <c r="R313" s="835"/>
      <c r="S313" s="835"/>
      <c r="T313" s="835"/>
      <c r="U313" s="835"/>
      <c r="V313" s="835"/>
      <c r="W313" s="835"/>
      <c r="X313" s="835"/>
      <c r="Y313" s="835"/>
      <c r="Z313" s="836"/>
      <c r="AA313" s="824"/>
      <c r="AB313" s="824"/>
      <c r="AC313" s="824"/>
    </row>
    <row r="314" s="823" customFormat="1" ht="28.45" hidden="1" customHeight="1" outlineLevel="3" spans="1:29">
      <c r="A314" s="873" t="s">
        <v>73</v>
      </c>
      <c r="B314" s="870" t="s">
        <v>638</v>
      </c>
      <c r="C314" s="870" t="s">
        <v>640</v>
      </c>
      <c r="D314" s="846" t="s">
        <v>642</v>
      </c>
      <c r="E314" s="846" t="s">
        <v>298</v>
      </c>
      <c r="F314" s="846" t="s">
        <v>643</v>
      </c>
      <c r="G314" s="846" t="s">
        <v>338</v>
      </c>
      <c r="H314" s="832">
        <v>433.55</v>
      </c>
      <c r="I314" s="846" t="s">
        <v>603</v>
      </c>
      <c r="J314" s="875">
        <v>36</v>
      </c>
      <c r="K314" s="846" t="s">
        <v>83</v>
      </c>
      <c r="L314" s="846" t="s">
        <v>302</v>
      </c>
      <c r="M314" s="846"/>
      <c r="N314" s="832">
        <v>0</v>
      </c>
      <c r="O314" s="846" t="s">
        <v>644</v>
      </c>
      <c r="P314" s="846" t="s">
        <v>645</v>
      </c>
      <c r="Q314" s="846" t="s">
        <v>41</v>
      </c>
      <c r="R314" s="846" t="s">
        <v>646</v>
      </c>
      <c r="S314" s="846" t="s">
        <v>647</v>
      </c>
      <c r="T314" s="832"/>
      <c r="U314" s="832"/>
      <c r="V314" s="832"/>
      <c r="W314" s="832"/>
      <c r="X314" s="846" t="s">
        <v>474</v>
      </c>
      <c r="Y314" s="846"/>
      <c r="Z314" s="846"/>
      <c r="AA314" s="824"/>
      <c r="AB314" s="824"/>
      <c r="AC314" s="824"/>
    </row>
    <row r="315" s="823" customFormat="1" ht="28.45" hidden="1" customHeight="1" outlineLevel="3" spans="1:29">
      <c r="A315" s="873" t="s">
        <v>73</v>
      </c>
      <c r="B315" s="870" t="s">
        <v>638</v>
      </c>
      <c r="C315" s="870" t="s">
        <v>640</v>
      </c>
      <c r="D315" s="846" t="s">
        <v>648</v>
      </c>
      <c r="E315" s="846" t="s">
        <v>298</v>
      </c>
      <c r="F315" s="846" t="s">
        <v>649</v>
      </c>
      <c r="G315" s="846" t="s">
        <v>338</v>
      </c>
      <c r="H315" s="832">
        <v>330.08</v>
      </c>
      <c r="I315" s="846" t="s">
        <v>100</v>
      </c>
      <c r="J315" s="875">
        <v>89</v>
      </c>
      <c r="K315" s="846" t="s">
        <v>83</v>
      </c>
      <c r="L315" s="846" t="s">
        <v>302</v>
      </c>
      <c r="M315" s="846"/>
      <c r="N315" s="832">
        <v>0</v>
      </c>
      <c r="O315" s="846" t="s">
        <v>650</v>
      </c>
      <c r="P315" s="846" t="s">
        <v>650</v>
      </c>
      <c r="Q315" s="846" t="s">
        <v>41</v>
      </c>
      <c r="R315" s="846" t="s">
        <v>651</v>
      </c>
      <c r="S315" s="846" t="s">
        <v>652</v>
      </c>
      <c r="T315" s="832">
        <v>1377.04</v>
      </c>
      <c r="U315" s="832">
        <v>1377.04</v>
      </c>
      <c r="V315" s="832">
        <v>1375.79</v>
      </c>
      <c r="W315" s="832">
        <v>1375.79</v>
      </c>
      <c r="X315" s="846" t="s">
        <v>105</v>
      </c>
      <c r="Y315" s="846"/>
      <c r="Z315" s="846"/>
      <c r="AA315" s="824"/>
      <c r="AB315" s="824"/>
      <c r="AC315" s="824"/>
    </row>
    <row r="316" s="823" customFormat="1" ht="28.45" hidden="1" customHeight="1" outlineLevel="2" collapsed="1" spans="1:29">
      <c r="A316" s="870" t="s">
        <v>73</v>
      </c>
      <c r="B316" s="870" t="s">
        <v>638</v>
      </c>
      <c r="C316" s="870" t="s">
        <v>653</v>
      </c>
      <c r="D316" s="872"/>
      <c r="E316" s="824"/>
      <c r="F316" s="824"/>
      <c r="G316" s="824"/>
      <c r="H316" s="871">
        <v>2753.17</v>
      </c>
      <c r="I316" s="874" t="s">
        <v>654</v>
      </c>
      <c r="J316" s="835"/>
      <c r="K316" s="835"/>
      <c r="L316" s="835"/>
      <c r="M316" s="835"/>
      <c r="N316" s="835"/>
      <c r="O316" s="835"/>
      <c r="P316" s="835"/>
      <c r="Q316" s="835"/>
      <c r="R316" s="835"/>
      <c r="S316" s="835"/>
      <c r="T316" s="835"/>
      <c r="U316" s="835"/>
      <c r="V316" s="835"/>
      <c r="W316" s="835"/>
      <c r="X316" s="835"/>
      <c r="Y316" s="835"/>
      <c r="Z316" s="836"/>
      <c r="AA316" s="824"/>
      <c r="AB316" s="824"/>
      <c r="AC316" s="824"/>
    </row>
    <row r="317" s="823" customFormat="1" ht="28.45" hidden="1" customHeight="1" outlineLevel="3" spans="1:29">
      <c r="A317" s="873" t="s">
        <v>73</v>
      </c>
      <c r="B317" s="870" t="s">
        <v>638</v>
      </c>
      <c r="C317" s="870" t="s">
        <v>653</v>
      </c>
      <c r="D317" s="846" t="s">
        <v>655</v>
      </c>
      <c r="E317" s="846" t="s">
        <v>298</v>
      </c>
      <c r="F317" s="846" t="s">
        <v>656</v>
      </c>
      <c r="G317" s="846" t="s">
        <v>657</v>
      </c>
      <c r="H317" s="832">
        <v>1057.75</v>
      </c>
      <c r="I317" s="846" t="s">
        <v>367</v>
      </c>
      <c r="J317" s="875">
        <v>17</v>
      </c>
      <c r="K317" s="846" t="s">
        <v>38</v>
      </c>
      <c r="L317" s="846" t="s">
        <v>313</v>
      </c>
      <c r="M317" s="846"/>
      <c r="N317" s="832">
        <v>0</v>
      </c>
      <c r="O317" s="846" t="s">
        <v>658</v>
      </c>
      <c r="P317" s="846" t="s">
        <v>658</v>
      </c>
      <c r="Q317" s="846" t="s">
        <v>41</v>
      </c>
      <c r="R317" s="846" t="s">
        <v>659</v>
      </c>
      <c r="S317" s="846" t="s">
        <v>660</v>
      </c>
      <c r="T317" s="832">
        <v>2416.86</v>
      </c>
      <c r="U317" s="832">
        <v>2416.86</v>
      </c>
      <c r="V317" s="832">
        <v>0</v>
      </c>
      <c r="W317" s="832">
        <v>0</v>
      </c>
      <c r="X317" s="846" t="s">
        <v>388</v>
      </c>
      <c r="Y317" s="846"/>
      <c r="Z317" s="846"/>
      <c r="AA317" s="824"/>
      <c r="AB317" s="824"/>
      <c r="AC317" s="824"/>
    </row>
    <row r="318" s="823" customFormat="1" ht="28.45" hidden="1" customHeight="1" outlineLevel="3" spans="1:29">
      <c r="A318" s="873" t="s">
        <v>73</v>
      </c>
      <c r="B318" s="870" t="s">
        <v>638</v>
      </c>
      <c r="C318" s="870" t="s">
        <v>653</v>
      </c>
      <c r="D318" s="846" t="s">
        <v>661</v>
      </c>
      <c r="E318" s="846" t="s">
        <v>298</v>
      </c>
      <c r="F318" s="846" t="s">
        <v>662</v>
      </c>
      <c r="G318" s="846" t="s">
        <v>470</v>
      </c>
      <c r="H318" s="832">
        <v>64.26</v>
      </c>
      <c r="I318" s="846" t="s">
        <v>663</v>
      </c>
      <c r="J318" s="875">
        <v>29</v>
      </c>
      <c r="K318" s="846" t="s">
        <v>38</v>
      </c>
      <c r="L318" s="846" t="s">
        <v>313</v>
      </c>
      <c r="M318" s="846"/>
      <c r="N318" s="832">
        <v>0</v>
      </c>
      <c r="O318" s="846" t="s">
        <v>664</v>
      </c>
      <c r="P318" s="846" t="s">
        <v>665</v>
      </c>
      <c r="Q318" s="846" t="s">
        <v>41</v>
      </c>
      <c r="R318" s="846" t="s">
        <v>666</v>
      </c>
      <c r="S318" s="846" t="s">
        <v>667</v>
      </c>
      <c r="T318" s="832">
        <v>168.71</v>
      </c>
      <c r="U318" s="832">
        <v>168.71</v>
      </c>
      <c r="V318" s="832">
        <v>0</v>
      </c>
      <c r="W318" s="832">
        <v>0</v>
      </c>
      <c r="X318" s="846" t="s">
        <v>388</v>
      </c>
      <c r="Y318" s="846"/>
      <c r="Z318" s="846"/>
      <c r="AA318" s="824"/>
      <c r="AB318" s="824"/>
      <c r="AC318" s="824"/>
    </row>
    <row r="319" s="823" customFormat="1" ht="28.45" hidden="1" customHeight="1" outlineLevel="3" spans="1:29">
      <c r="A319" s="873" t="s">
        <v>73</v>
      </c>
      <c r="B319" s="870" t="s">
        <v>638</v>
      </c>
      <c r="C319" s="870" t="s">
        <v>653</v>
      </c>
      <c r="D319" s="846" t="s">
        <v>668</v>
      </c>
      <c r="E319" s="846" t="s">
        <v>298</v>
      </c>
      <c r="F319" s="846" t="s">
        <v>669</v>
      </c>
      <c r="G319" s="846" t="s">
        <v>520</v>
      </c>
      <c r="H319" s="832">
        <v>472.67</v>
      </c>
      <c r="I319" s="846" t="s">
        <v>82</v>
      </c>
      <c r="J319" s="875">
        <v>75</v>
      </c>
      <c r="K319" s="846" t="s">
        <v>83</v>
      </c>
      <c r="L319" s="846" t="s">
        <v>302</v>
      </c>
      <c r="M319" s="846"/>
      <c r="N319" s="832">
        <v>0</v>
      </c>
      <c r="O319" s="846" t="s">
        <v>670</v>
      </c>
      <c r="P319" s="846" t="s">
        <v>671</v>
      </c>
      <c r="Q319" s="846" t="s">
        <v>41</v>
      </c>
      <c r="R319" s="846" t="s">
        <v>659</v>
      </c>
      <c r="S319" s="846" t="s">
        <v>660</v>
      </c>
      <c r="T319" s="832">
        <v>1274.66</v>
      </c>
      <c r="U319" s="832">
        <v>1274.66</v>
      </c>
      <c r="V319" s="832">
        <v>1274.66</v>
      </c>
      <c r="W319" s="832">
        <v>1274.66</v>
      </c>
      <c r="X319" s="846" t="s">
        <v>105</v>
      </c>
      <c r="Y319" s="846"/>
      <c r="Z319" s="846"/>
      <c r="AA319" s="824"/>
      <c r="AB319" s="824"/>
      <c r="AC319" s="824"/>
    </row>
    <row r="320" s="823" customFormat="1" ht="28.45" hidden="1" customHeight="1" outlineLevel="3" spans="1:29">
      <c r="A320" s="873" t="s">
        <v>73</v>
      </c>
      <c r="B320" s="870" t="s">
        <v>638</v>
      </c>
      <c r="C320" s="870" t="s">
        <v>653</v>
      </c>
      <c r="D320" s="846" t="s">
        <v>672</v>
      </c>
      <c r="E320" s="846" t="s">
        <v>298</v>
      </c>
      <c r="F320" s="846" t="s">
        <v>673</v>
      </c>
      <c r="G320" s="846" t="s">
        <v>674</v>
      </c>
      <c r="H320" s="832">
        <v>1158.49</v>
      </c>
      <c r="I320" s="846" t="s">
        <v>367</v>
      </c>
      <c r="J320" s="875">
        <v>17</v>
      </c>
      <c r="K320" s="846" t="s">
        <v>38</v>
      </c>
      <c r="L320" s="846" t="s">
        <v>313</v>
      </c>
      <c r="M320" s="846"/>
      <c r="N320" s="832">
        <v>0</v>
      </c>
      <c r="O320" s="846" t="s">
        <v>658</v>
      </c>
      <c r="P320" s="846" t="s">
        <v>658</v>
      </c>
      <c r="Q320" s="846" t="s">
        <v>41</v>
      </c>
      <c r="R320" s="846" t="s">
        <v>659</v>
      </c>
      <c r="S320" s="846" t="s">
        <v>660</v>
      </c>
      <c r="T320" s="832">
        <v>9015.71</v>
      </c>
      <c r="U320" s="832">
        <v>9015.71</v>
      </c>
      <c r="V320" s="832">
        <v>0</v>
      </c>
      <c r="W320" s="832">
        <v>0</v>
      </c>
      <c r="X320" s="846" t="s">
        <v>388</v>
      </c>
      <c r="Y320" s="846"/>
      <c r="Z320" s="846"/>
      <c r="AA320" s="824"/>
      <c r="AB320" s="824"/>
      <c r="AC320" s="824"/>
    </row>
    <row r="321" s="823" customFormat="1" ht="28.45" hidden="1" customHeight="1" outlineLevel="2" collapsed="1" spans="1:29">
      <c r="A321" s="870" t="s">
        <v>73</v>
      </c>
      <c r="B321" s="870" t="s">
        <v>638</v>
      </c>
      <c r="C321" s="870" t="s">
        <v>675</v>
      </c>
      <c r="D321" s="872"/>
      <c r="E321" s="824"/>
      <c r="F321" s="824"/>
      <c r="G321" s="824"/>
      <c r="H321" s="871">
        <v>308.06</v>
      </c>
      <c r="I321" s="874" t="s">
        <v>676</v>
      </c>
      <c r="J321" s="835"/>
      <c r="K321" s="835"/>
      <c r="L321" s="835"/>
      <c r="M321" s="835"/>
      <c r="N321" s="835"/>
      <c r="O321" s="835"/>
      <c r="P321" s="835"/>
      <c r="Q321" s="835"/>
      <c r="R321" s="835"/>
      <c r="S321" s="835"/>
      <c r="T321" s="835"/>
      <c r="U321" s="835"/>
      <c r="V321" s="835"/>
      <c r="W321" s="835"/>
      <c r="X321" s="835"/>
      <c r="Y321" s="835"/>
      <c r="Z321" s="836"/>
      <c r="AA321" s="824"/>
      <c r="AB321" s="824"/>
      <c r="AC321" s="824"/>
    </row>
    <row r="322" s="823" customFormat="1" ht="28.45" hidden="1" customHeight="1" outlineLevel="3" spans="1:29">
      <c r="A322" s="873" t="s">
        <v>73</v>
      </c>
      <c r="B322" s="870" t="s">
        <v>638</v>
      </c>
      <c r="C322" s="870" t="s">
        <v>675</v>
      </c>
      <c r="D322" s="846" t="s">
        <v>677</v>
      </c>
      <c r="E322" s="846" t="s">
        <v>298</v>
      </c>
      <c r="F322" s="846" t="s">
        <v>678</v>
      </c>
      <c r="G322" s="846" t="s">
        <v>657</v>
      </c>
      <c r="H322" s="832">
        <v>22.43</v>
      </c>
      <c r="I322" s="846" t="s">
        <v>485</v>
      </c>
      <c r="J322" s="875">
        <v>3</v>
      </c>
      <c r="K322" s="846" t="s">
        <v>38</v>
      </c>
      <c r="L322" s="846" t="s">
        <v>313</v>
      </c>
      <c r="M322" s="846"/>
      <c r="N322" s="832">
        <v>0</v>
      </c>
      <c r="O322" s="846"/>
      <c r="P322" s="846" t="s">
        <v>679</v>
      </c>
      <c r="Q322" s="846" t="s">
        <v>333</v>
      </c>
      <c r="R322" s="846" t="s">
        <v>680</v>
      </c>
      <c r="S322" s="846" t="s">
        <v>681</v>
      </c>
      <c r="T322" s="832">
        <v>224.33</v>
      </c>
      <c r="U322" s="832">
        <v>224.33</v>
      </c>
      <c r="V322" s="832">
        <v>0</v>
      </c>
      <c r="W322" s="832">
        <v>0</v>
      </c>
      <c r="X322" s="846" t="s">
        <v>69</v>
      </c>
      <c r="Y322" s="846"/>
      <c r="Z322" s="846"/>
      <c r="AA322" s="824"/>
      <c r="AB322" s="824"/>
      <c r="AC322" s="824"/>
    </row>
    <row r="323" s="823" customFormat="1" ht="28.45" hidden="1" customHeight="1" outlineLevel="3" spans="1:29">
      <c r="A323" s="873" t="s">
        <v>73</v>
      </c>
      <c r="B323" s="870" t="s">
        <v>638</v>
      </c>
      <c r="C323" s="870" t="s">
        <v>675</v>
      </c>
      <c r="D323" s="846" t="s">
        <v>682</v>
      </c>
      <c r="E323" s="846" t="s">
        <v>298</v>
      </c>
      <c r="F323" s="846" t="s">
        <v>683</v>
      </c>
      <c r="G323" s="846" t="s">
        <v>355</v>
      </c>
      <c r="H323" s="832">
        <v>117.57</v>
      </c>
      <c r="I323" s="846" t="s">
        <v>456</v>
      </c>
      <c r="J323" s="875">
        <v>12</v>
      </c>
      <c r="K323" s="846" t="s">
        <v>38</v>
      </c>
      <c r="L323" s="846" t="s">
        <v>313</v>
      </c>
      <c r="M323" s="846"/>
      <c r="N323" s="832">
        <v>0</v>
      </c>
      <c r="O323" s="846" t="s">
        <v>684</v>
      </c>
      <c r="P323" s="846" t="s">
        <v>685</v>
      </c>
      <c r="Q323" s="846" t="s">
        <v>41</v>
      </c>
      <c r="R323" s="846" t="s">
        <v>680</v>
      </c>
      <c r="S323" s="846" t="s">
        <v>681</v>
      </c>
      <c r="T323" s="832">
        <v>117.57</v>
      </c>
      <c r="U323" s="832">
        <v>211.75</v>
      </c>
      <c r="V323" s="832">
        <v>0</v>
      </c>
      <c r="W323" s="832">
        <v>0</v>
      </c>
      <c r="X323" s="846" t="s">
        <v>69</v>
      </c>
      <c r="Y323" s="846"/>
      <c r="Z323" s="846"/>
      <c r="AA323" s="824"/>
      <c r="AB323" s="824"/>
      <c r="AC323" s="824"/>
    </row>
    <row r="324" s="823" customFormat="1" ht="28.45" hidden="1" customHeight="1" outlineLevel="3" spans="1:29">
      <c r="A324" s="873" t="s">
        <v>73</v>
      </c>
      <c r="B324" s="870" t="s">
        <v>638</v>
      </c>
      <c r="C324" s="870" t="s">
        <v>675</v>
      </c>
      <c r="D324" s="846" t="s">
        <v>686</v>
      </c>
      <c r="E324" s="846" t="s">
        <v>298</v>
      </c>
      <c r="F324" s="846" t="s">
        <v>687</v>
      </c>
      <c r="G324" s="846" t="s">
        <v>657</v>
      </c>
      <c r="H324" s="832">
        <v>45.1</v>
      </c>
      <c r="I324" s="846" t="s">
        <v>37</v>
      </c>
      <c r="J324" s="875">
        <v>15</v>
      </c>
      <c r="K324" s="846" t="s">
        <v>38</v>
      </c>
      <c r="L324" s="846" t="s">
        <v>313</v>
      </c>
      <c r="M324" s="846"/>
      <c r="N324" s="832">
        <v>0</v>
      </c>
      <c r="O324" s="846" t="s">
        <v>688</v>
      </c>
      <c r="P324" s="846" t="s">
        <v>689</v>
      </c>
      <c r="Q324" s="846" t="s">
        <v>690</v>
      </c>
      <c r="R324" s="846" t="s">
        <v>680</v>
      </c>
      <c r="S324" s="846" t="s">
        <v>681</v>
      </c>
      <c r="T324" s="832">
        <v>96.98</v>
      </c>
      <c r="U324" s="832">
        <v>96.98</v>
      </c>
      <c r="V324" s="832">
        <v>0</v>
      </c>
      <c r="W324" s="832">
        <v>0</v>
      </c>
      <c r="X324" s="846" t="s">
        <v>69</v>
      </c>
      <c r="Y324" s="846"/>
      <c r="Z324" s="846"/>
      <c r="AA324" s="824"/>
      <c r="AB324" s="824"/>
      <c r="AC324" s="824"/>
    </row>
    <row r="325" s="823" customFormat="1" ht="28.45" hidden="1" customHeight="1" outlineLevel="3" spans="1:29">
      <c r="A325" s="873" t="s">
        <v>73</v>
      </c>
      <c r="B325" s="870" t="s">
        <v>638</v>
      </c>
      <c r="C325" s="870" t="s">
        <v>675</v>
      </c>
      <c r="D325" s="846" t="s">
        <v>691</v>
      </c>
      <c r="E325" s="846" t="s">
        <v>298</v>
      </c>
      <c r="F325" s="846" t="s">
        <v>692</v>
      </c>
      <c r="G325" s="846" t="s">
        <v>657</v>
      </c>
      <c r="H325" s="832">
        <v>22.83</v>
      </c>
      <c r="I325" s="846" t="s">
        <v>485</v>
      </c>
      <c r="J325" s="875">
        <v>3</v>
      </c>
      <c r="K325" s="846" t="s">
        <v>38</v>
      </c>
      <c r="L325" s="846" t="s">
        <v>313</v>
      </c>
      <c r="M325" s="846"/>
      <c r="N325" s="832">
        <v>0</v>
      </c>
      <c r="O325" s="846"/>
      <c r="P325" s="846" t="s">
        <v>679</v>
      </c>
      <c r="Q325" s="846" t="s">
        <v>333</v>
      </c>
      <c r="R325" s="846" t="s">
        <v>680</v>
      </c>
      <c r="S325" s="846" t="s">
        <v>681</v>
      </c>
      <c r="T325" s="832">
        <v>228.3</v>
      </c>
      <c r="U325" s="832">
        <v>228.3</v>
      </c>
      <c r="V325" s="832">
        <v>0</v>
      </c>
      <c r="W325" s="832">
        <v>0</v>
      </c>
      <c r="X325" s="846" t="s">
        <v>69</v>
      </c>
      <c r="Y325" s="846"/>
      <c r="Z325" s="846"/>
      <c r="AA325" s="824"/>
      <c r="AB325" s="824"/>
      <c r="AC325" s="824"/>
    </row>
    <row r="326" s="823" customFormat="1" ht="28.45" hidden="1" customHeight="1" outlineLevel="3" spans="1:29">
      <c r="A326" s="873" t="s">
        <v>73</v>
      </c>
      <c r="B326" s="870" t="s">
        <v>638</v>
      </c>
      <c r="C326" s="870" t="s">
        <v>675</v>
      </c>
      <c r="D326" s="846" t="s">
        <v>693</v>
      </c>
      <c r="E326" s="846" t="s">
        <v>298</v>
      </c>
      <c r="F326" s="846" t="s">
        <v>694</v>
      </c>
      <c r="G326" s="846" t="s">
        <v>338</v>
      </c>
      <c r="H326" s="832">
        <v>38.99</v>
      </c>
      <c r="I326" s="846" t="s">
        <v>64</v>
      </c>
      <c r="J326" s="875">
        <v>7</v>
      </c>
      <c r="K326" s="846" t="s">
        <v>38</v>
      </c>
      <c r="L326" s="846" t="s">
        <v>313</v>
      </c>
      <c r="M326" s="846"/>
      <c r="N326" s="832">
        <v>0</v>
      </c>
      <c r="O326" s="846" t="s">
        <v>695</v>
      </c>
      <c r="P326" s="846" t="s">
        <v>696</v>
      </c>
      <c r="Q326" s="846" t="s">
        <v>333</v>
      </c>
      <c r="R326" s="846" t="s">
        <v>680</v>
      </c>
      <c r="S326" s="846" t="s">
        <v>681</v>
      </c>
      <c r="T326" s="832">
        <v>1552.07</v>
      </c>
      <c r="U326" s="832">
        <v>1552.07</v>
      </c>
      <c r="V326" s="832">
        <v>0</v>
      </c>
      <c r="W326" s="832">
        <v>0</v>
      </c>
      <c r="X326" s="846" t="s">
        <v>69</v>
      </c>
      <c r="Y326" s="846"/>
      <c r="Z326" s="846"/>
      <c r="AA326" s="824"/>
      <c r="AB326" s="824"/>
      <c r="AC326" s="824"/>
    </row>
    <row r="327" s="823" customFormat="1" ht="28.45" hidden="1" customHeight="1" outlineLevel="3" spans="1:29">
      <c r="A327" s="873" t="s">
        <v>73</v>
      </c>
      <c r="B327" s="870" t="s">
        <v>638</v>
      </c>
      <c r="C327" s="870" t="s">
        <v>675</v>
      </c>
      <c r="D327" s="846" t="s">
        <v>697</v>
      </c>
      <c r="E327" s="846" t="s">
        <v>298</v>
      </c>
      <c r="F327" s="846" t="s">
        <v>698</v>
      </c>
      <c r="G327" s="846" t="s">
        <v>657</v>
      </c>
      <c r="H327" s="832">
        <v>61.14</v>
      </c>
      <c r="I327" s="846" t="s">
        <v>485</v>
      </c>
      <c r="J327" s="875">
        <v>3</v>
      </c>
      <c r="K327" s="846" t="s">
        <v>38</v>
      </c>
      <c r="L327" s="846" t="s">
        <v>313</v>
      </c>
      <c r="M327" s="846"/>
      <c r="N327" s="832">
        <v>0</v>
      </c>
      <c r="O327" s="846"/>
      <c r="P327" s="846" t="s">
        <v>679</v>
      </c>
      <c r="Q327" s="846" t="s">
        <v>333</v>
      </c>
      <c r="R327" s="846" t="s">
        <v>680</v>
      </c>
      <c r="S327" s="846" t="s">
        <v>681</v>
      </c>
      <c r="T327" s="832">
        <v>611.43</v>
      </c>
      <c r="U327" s="832">
        <v>611.43</v>
      </c>
      <c r="V327" s="832">
        <v>0</v>
      </c>
      <c r="W327" s="832">
        <v>0</v>
      </c>
      <c r="X327" s="846" t="s">
        <v>69</v>
      </c>
      <c r="Y327" s="846"/>
      <c r="Z327" s="846"/>
      <c r="AA327" s="824"/>
      <c r="AB327" s="824"/>
      <c r="AC327" s="824"/>
    </row>
    <row r="328" s="823" customFormat="1" ht="28.45" customHeight="1" collapsed="1" spans="1:29">
      <c r="A328" s="870" t="s">
        <v>699</v>
      </c>
      <c r="B328" s="870"/>
      <c r="C328" s="835"/>
      <c r="D328" s="835"/>
      <c r="E328" s="835"/>
      <c r="F328" s="835"/>
      <c r="G328" s="836"/>
      <c r="H328" s="871">
        <v>25904.1724</v>
      </c>
      <c r="I328" s="874" t="s">
        <v>700</v>
      </c>
      <c r="J328" s="835"/>
      <c r="K328" s="835"/>
      <c r="L328" s="835"/>
      <c r="M328" s="835"/>
      <c r="N328" s="835"/>
      <c r="O328" s="835"/>
      <c r="P328" s="835"/>
      <c r="Q328" s="835"/>
      <c r="R328" s="835"/>
      <c r="S328" s="835"/>
      <c r="T328" s="835"/>
      <c r="U328" s="835"/>
      <c r="V328" s="835"/>
      <c r="W328" s="835"/>
      <c r="X328" s="835"/>
      <c r="Y328" s="835"/>
      <c r="Z328" s="836"/>
      <c r="AA328" s="824"/>
      <c r="AB328" s="824"/>
      <c r="AC328" s="824"/>
    </row>
    <row r="329" s="823" customFormat="1" ht="28.45" hidden="1" customHeight="1" outlineLevel="1" collapsed="1" spans="1:29">
      <c r="A329" s="870" t="s">
        <v>699</v>
      </c>
      <c r="B329" s="870" t="s">
        <v>701</v>
      </c>
      <c r="C329" s="870"/>
      <c r="D329" s="835"/>
      <c r="E329" s="835"/>
      <c r="F329" s="835"/>
      <c r="G329" s="836"/>
      <c r="H329" s="871">
        <v>17515.6148</v>
      </c>
      <c r="I329" s="874" t="s">
        <v>702</v>
      </c>
      <c r="J329" s="835"/>
      <c r="K329" s="835"/>
      <c r="L329" s="835"/>
      <c r="M329" s="835"/>
      <c r="N329" s="835"/>
      <c r="O329" s="835"/>
      <c r="P329" s="835"/>
      <c r="Q329" s="835"/>
      <c r="R329" s="835"/>
      <c r="S329" s="835"/>
      <c r="T329" s="835"/>
      <c r="U329" s="835"/>
      <c r="V329" s="835"/>
      <c r="W329" s="835"/>
      <c r="X329" s="835"/>
      <c r="Y329" s="835"/>
      <c r="Z329" s="836"/>
      <c r="AA329" s="824"/>
      <c r="AB329" s="824"/>
      <c r="AC329" s="824"/>
    </row>
    <row r="330" s="823" customFormat="1" ht="28.45" hidden="1" customHeight="1" outlineLevel="2" collapsed="1" spans="1:29">
      <c r="A330" s="870" t="s">
        <v>699</v>
      </c>
      <c r="B330" s="870" t="s">
        <v>701</v>
      </c>
      <c r="C330" s="870" t="s">
        <v>703</v>
      </c>
      <c r="D330" s="872"/>
      <c r="E330" s="824"/>
      <c r="F330" s="824"/>
      <c r="G330" s="824"/>
      <c r="H330" s="871">
        <v>9621.2835</v>
      </c>
      <c r="I330" s="874" t="s">
        <v>71</v>
      </c>
      <c r="J330" s="835"/>
      <c r="K330" s="835"/>
      <c r="L330" s="835"/>
      <c r="M330" s="835"/>
      <c r="N330" s="835"/>
      <c r="O330" s="835"/>
      <c r="P330" s="835"/>
      <c r="Q330" s="835"/>
      <c r="R330" s="835"/>
      <c r="S330" s="835"/>
      <c r="T330" s="835"/>
      <c r="U330" s="835"/>
      <c r="V330" s="835"/>
      <c r="W330" s="835"/>
      <c r="X330" s="835"/>
      <c r="Y330" s="835"/>
      <c r="Z330" s="836"/>
      <c r="AA330" s="824"/>
      <c r="AB330" s="824"/>
      <c r="AC330" s="824"/>
    </row>
    <row r="331" s="823" customFormat="1" ht="28.45" hidden="1" customHeight="1" outlineLevel="3" spans="1:29">
      <c r="A331" s="873" t="s">
        <v>699</v>
      </c>
      <c r="B331" s="870" t="s">
        <v>701</v>
      </c>
      <c r="C331" s="870" t="s">
        <v>703</v>
      </c>
      <c r="D331" s="846" t="s">
        <v>704</v>
      </c>
      <c r="E331" s="846" t="s">
        <v>34</v>
      </c>
      <c r="F331" s="846" t="s">
        <v>705</v>
      </c>
      <c r="G331" s="846" t="s">
        <v>706</v>
      </c>
      <c r="H331" s="832">
        <v>21.0996</v>
      </c>
      <c r="I331" s="846" t="s">
        <v>707</v>
      </c>
      <c r="J331" s="875">
        <v>349</v>
      </c>
      <c r="K331" s="846" t="s">
        <v>53</v>
      </c>
      <c r="L331" s="846" t="s">
        <v>84</v>
      </c>
      <c r="M331" s="846" t="s">
        <v>708</v>
      </c>
      <c r="N331" s="832">
        <v>0</v>
      </c>
      <c r="O331" s="846" t="s">
        <v>709</v>
      </c>
      <c r="P331" s="846" t="s">
        <v>709</v>
      </c>
      <c r="Q331" s="846"/>
      <c r="R331" s="846" t="s">
        <v>710</v>
      </c>
      <c r="S331" s="846" t="s">
        <v>711</v>
      </c>
      <c r="T331" s="832"/>
      <c r="U331" s="832"/>
      <c r="V331" s="832"/>
      <c r="W331" s="832"/>
      <c r="X331" s="846" t="s">
        <v>306</v>
      </c>
      <c r="Y331" s="846"/>
      <c r="Z331" s="846"/>
      <c r="AA331" s="824"/>
      <c r="AB331" s="824"/>
      <c r="AC331" s="824"/>
    </row>
    <row r="332" s="823" customFormat="1" ht="28.45" hidden="1" customHeight="1" outlineLevel="3" spans="1:29">
      <c r="A332" s="873" t="s">
        <v>699</v>
      </c>
      <c r="B332" s="870" t="s">
        <v>701</v>
      </c>
      <c r="C332" s="870" t="s">
        <v>703</v>
      </c>
      <c r="D332" s="846" t="s">
        <v>704</v>
      </c>
      <c r="E332" s="846" t="s">
        <v>34</v>
      </c>
      <c r="F332" s="846" t="s">
        <v>712</v>
      </c>
      <c r="G332" s="846" t="s">
        <v>706</v>
      </c>
      <c r="H332" s="832">
        <v>67.6499</v>
      </c>
      <c r="I332" s="846" t="s">
        <v>713</v>
      </c>
      <c r="J332" s="875">
        <v>593</v>
      </c>
      <c r="K332" s="846" t="s">
        <v>53</v>
      </c>
      <c r="L332" s="846" t="s">
        <v>84</v>
      </c>
      <c r="M332" s="846" t="s">
        <v>708</v>
      </c>
      <c r="N332" s="832">
        <v>0</v>
      </c>
      <c r="O332" s="846" t="s">
        <v>709</v>
      </c>
      <c r="P332" s="846" t="s">
        <v>709</v>
      </c>
      <c r="Q332" s="846"/>
      <c r="R332" s="846" t="s">
        <v>710</v>
      </c>
      <c r="S332" s="846" t="s">
        <v>711</v>
      </c>
      <c r="T332" s="832"/>
      <c r="U332" s="832"/>
      <c r="V332" s="832"/>
      <c r="W332" s="832"/>
      <c r="X332" s="846" t="s">
        <v>306</v>
      </c>
      <c r="Y332" s="846"/>
      <c r="Z332" s="846"/>
      <c r="AA332" s="824"/>
      <c r="AB332" s="824"/>
      <c r="AC332" s="824"/>
    </row>
    <row r="333" s="823" customFormat="1" ht="28.45" hidden="1" customHeight="1" outlineLevel="3" spans="1:29">
      <c r="A333" s="873" t="s">
        <v>699</v>
      </c>
      <c r="B333" s="870" t="s">
        <v>701</v>
      </c>
      <c r="C333" s="870" t="s">
        <v>703</v>
      </c>
      <c r="D333" s="846" t="s">
        <v>704</v>
      </c>
      <c r="E333" s="846" t="s">
        <v>34</v>
      </c>
      <c r="F333" s="846" t="s">
        <v>712</v>
      </c>
      <c r="G333" s="846" t="s">
        <v>706</v>
      </c>
      <c r="H333" s="832">
        <v>55.0285</v>
      </c>
      <c r="I333" s="846" t="s">
        <v>714</v>
      </c>
      <c r="J333" s="875">
        <v>562</v>
      </c>
      <c r="K333" s="846" t="s">
        <v>53</v>
      </c>
      <c r="L333" s="846" t="s">
        <v>84</v>
      </c>
      <c r="M333" s="846" t="s">
        <v>708</v>
      </c>
      <c r="N333" s="832">
        <v>0</v>
      </c>
      <c r="O333" s="846" t="s">
        <v>709</v>
      </c>
      <c r="P333" s="846" t="s">
        <v>709</v>
      </c>
      <c r="Q333" s="846"/>
      <c r="R333" s="846" t="s">
        <v>710</v>
      </c>
      <c r="S333" s="846" t="s">
        <v>711</v>
      </c>
      <c r="T333" s="832"/>
      <c r="U333" s="832"/>
      <c r="V333" s="832"/>
      <c r="W333" s="832"/>
      <c r="X333" s="846" t="s">
        <v>306</v>
      </c>
      <c r="Y333" s="846"/>
      <c r="Z333" s="846"/>
      <c r="AA333" s="824"/>
      <c r="AB333" s="824"/>
      <c r="AC333" s="824"/>
    </row>
    <row r="334" s="823" customFormat="1" ht="28.45" hidden="1" customHeight="1" outlineLevel="3" spans="1:29">
      <c r="A334" s="873" t="s">
        <v>699</v>
      </c>
      <c r="B334" s="870" t="s">
        <v>701</v>
      </c>
      <c r="C334" s="870" t="s">
        <v>703</v>
      </c>
      <c r="D334" s="846" t="s">
        <v>704</v>
      </c>
      <c r="E334" s="846" t="s">
        <v>34</v>
      </c>
      <c r="F334" s="846" t="s">
        <v>715</v>
      </c>
      <c r="G334" s="846" t="s">
        <v>706</v>
      </c>
      <c r="H334" s="832">
        <v>3.3486</v>
      </c>
      <c r="I334" s="846" t="s">
        <v>716</v>
      </c>
      <c r="J334" s="875">
        <v>410</v>
      </c>
      <c r="K334" s="846" t="s">
        <v>53</v>
      </c>
      <c r="L334" s="846" t="s">
        <v>84</v>
      </c>
      <c r="M334" s="846" t="s">
        <v>708</v>
      </c>
      <c r="N334" s="832">
        <v>0</v>
      </c>
      <c r="O334" s="846" t="s">
        <v>709</v>
      </c>
      <c r="P334" s="846" t="s">
        <v>709</v>
      </c>
      <c r="Q334" s="846"/>
      <c r="R334" s="846" t="s">
        <v>710</v>
      </c>
      <c r="S334" s="846" t="s">
        <v>711</v>
      </c>
      <c r="T334" s="832"/>
      <c r="U334" s="832"/>
      <c r="V334" s="832"/>
      <c r="W334" s="832"/>
      <c r="X334" s="846" t="s">
        <v>306</v>
      </c>
      <c r="Y334" s="846"/>
      <c r="Z334" s="846"/>
      <c r="AA334" s="824"/>
      <c r="AB334" s="824"/>
      <c r="AC334" s="824"/>
    </row>
    <row r="335" s="823" customFormat="1" ht="28.45" hidden="1" customHeight="1" outlineLevel="3" spans="1:29">
      <c r="A335" s="873" t="s">
        <v>699</v>
      </c>
      <c r="B335" s="870" t="s">
        <v>701</v>
      </c>
      <c r="C335" s="870" t="s">
        <v>703</v>
      </c>
      <c r="D335" s="846" t="s">
        <v>704</v>
      </c>
      <c r="E335" s="846" t="s">
        <v>34</v>
      </c>
      <c r="F335" s="846" t="s">
        <v>715</v>
      </c>
      <c r="G335" s="846" t="s">
        <v>706</v>
      </c>
      <c r="H335" s="832">
        <v>12.898</v>
      </c>
      <c r="I335" s="846" t="s">
        <v>717</v>
      </c>
      <c r="J335" s="875">
        <v>380</v>
      </c>
      <c r="K335" s="846" t="s">
        <v>53</v>
      </c>
      <c r="L335" s="846" t="s">
        <v>84</v>
      </c>
      <c r="M335" s="846" t="s">
        <v>708</v>
      </c>
      <c r="N335" s="832">
        <v>0</v>
      </c>
      <c r="O335" s="846" t="s">
        <v>709</v>
      </c>
      <c r="P335" s="846" t="s">
        <v>709</v>
      </c>
      <c r="Q335" s="846"/>
      <c r="R335" s="846" t="s">
        <v>710</v>
      </c>
      <c r="S335" s="846" t="s">
        <v>711</v>
      </c>
      <c r="T335" s="832"/>
      <c r="U335" s="832"/>
      <c r="V335" s="832"/>
      <c r="W335" s="832"/>
      <c r="X335" s="846" t="s">
        <v>306</v>
      </c>
      <c r="Y335" s="846"/>
      <c r="Z335" s="846"/>
      <c r="AA335" s="824"/>
      <c r="AB335" s="824"/>
      <c r="AC335" s="824"/>
    </row>
    <row r="336" s="823" customFormat="1" ht="28.45" hidden="1" customHeight="1" outlineLevel="3" spans="1:29">
      <c r="A336" s="873" t="s">
        <v>699</v>
      </c>
      <c r="B336" s="870" t="s">
        <v>701</v>
      </c>
      <c r="C336" s="870" t="s">
        <v>703</v>
      </c>
      <c r="D336" s="846" t="s">
        <v>704</v>
      </c>
      <c r="E336" s="846" t="s">
        <v>34</v>
      </c>
      <c r="F336" s="846" t="s">
        <v>715</v>
      </c>
      <c r="G336" s="846" t="s">
        <v>706</v>
      </c>
      <c r="H336" s="832">
        <v>8.8517</v>
      </c>
      <c r="I336" s="846" t="s">
        <v>707</v>
      </c>
      <c r="J336" s="875">
        <v>349</v>
      </c>
      <c r="K336" s="846" t="s">
        <v>53</v>
      </c>
      <c r="L336" s="846" t="s">
        <v>84</v>
      </c>
      <c r="M336" s="846" t="s">
        <v>708</v>
      </c>
      <c r="N336" s="832">
        <v>0</v>
      </c>
      <c r="O336" s="846" t="s">
        <v>709</v>
      </c>
      <c r="P336" s="846" t="s">
        <v>709</v>
      </c>
      <c r="Q336" s="846"/>
      <c r="R336" s="846" t="s">
        <v>710</v>
      </c>
      <c r="S336" s="846" t="s">
        <v>711</v>
      </c>
      <c r="T336" s="832"/>
      <c r="U336" s="832"/>
      <c r="V336" s="832"/>
      <c r="W336" s="832"/>
      <c r="X336" s="846" t="s">
        <v>306</v>
      </c>
      <c r="Y336" s="846"/>
      <c r="Z336" s="846"/>
      <c r="AA336" s="824"/>
      <c r="AB336" s="824"/>
      <c r="AC336" s="824"/>
    </row>
    <row r="337" s="823" customFormat="1" ht="28.45" hidden="1" customHeight="1" outlineLevel="3" spans="1:29">
      <c r="A337" s="873" t="s">
        <v>699</v>
      </c>
      <c r="B337" s="870" t="s">
        <v>701</v>
      </c>
      <c r="C337" s="870" t="s">
        <v>703</v>
      </c>
      <c r="D337" s="846" t="s">
        <v>704</v>
      </c>
      <c r="E337" s="846" t="s">
        <v>34</v>
      </c>
      <c r="F337" s="846" t="s">
        <v>718</v>
      </c>
      <c r="G337" s="846" t="s">
        <v>706</v>
      </c>
      <c r="H337" s="832">
        <v>35.827</v>
      </c>
      <c r="I337" s="846" t="s">
        <v>713</v>
      </c>
      <c r="J337" s="875">
        <v>593</v>
      </c>
      <c r="K337" s="846" t="s">
        <v>53</v>
      </c>
      <c r="L337" s="846" t="s">
        <v>84</v>
      </c>
      <c r="M337" s="846" t="s">
        <v>708</v>
      </c>
      <c r="N337" s="832">
        <v>0</v>
      </c>
      <c r="O337" s="846" t="s">
        <v>709</v>
      </c>
      <c r="P337" s="846" t="s">
        <v>709</v>
      </c>
      <c r="Q337" s="846"/>
      <c r="R337" s="846" t="s">
        <v>710</v>
      </c>
      <c r="S337" s="846" t="s">
        <v>711</v>
      </c>
      <c r="T337" s="832"/>
      <c r="U337" s="832"/>
      <c r="V337" s="832"/>
      <c r="W337" s="832"/>
      <c r="X337" s="846" t="s">
        <v>306</v>
      </c>
      <c r="Y337" s="846"/>
      <c r="Z337" s="846"/>
      <c r="AA337" s="824"/>
      <c r="AB337" s="824"/>
      <c r="AC337" s="824"/>
    </row>
    <row r="338" s="823" customFormat="1" ht="28.45" hidden="1" customHeight="1" outlineLevel="3" spans="1:29">
      <c r="A338" s="873" t="s">
        <v>699</v>
      </c>
      <c r="B338" s="870" t="s">
        <v>701</v>
      </c>
      <c r="C338" s="870" t="s">
        <v>703</v>
      </c>
      <c r="D338" s="846" t="s">
        <v>704</v>
      </c>
      <c r="E338" s="846" t="s">
        <v>34</v>
      </c>
      <c r="F338" s="846" t="s">
        <v>718</v>
      </c>
      <c r="G338" s="846" t="s">
        <v>706</v>
      </c>
      <c r="H338" s="832">
        <v>4.971</v>
      </c>
      <c r="I338" s="846" t="s">
        <v>714</v>
      </c>
      <c r="J338" s="875">
        <v>562</v>
      </c>
      <c r="K338" s="846" t="s">
        <v>53</v>
      </c>
      <c r="L338" s="846" t="s">
        <v>84</v>
      </c>
      <c r="M338" s="846" t="s">
        <v>708</v>
      </c>
      <c r="N338" s="832">
        <v>0</v>
      </c>
      <c r="O338" s="846" t="s">
        <v>709</v>
      </c>
      <c r="P338" s="846" t="s">
        <v>709</v>
      </c>
      <c r="Q338" s="846"/>
      <c r="R338" s="846" t="s">
        <v>710</v>
      </c>
      <c r="S338" s="846" t="s">
        <v>711</v>
      </c>
      <c r="T338" s="832"/>
      <c r="U338" s="832"/>
      <c r="V338" s="832"/>
      <c r="W338" s="832"/>
      <c r="X338" s="846" t="s">
        <v>306</v>
      </c>
      <c r="Y338" s="846"/>
      <c r="Z338" s="846"/>
      <c r="AA338" s="824"/>
      <c r="AB338" s="824"/>
      <c r="AC338" s="824"/>
    </row>
    <row r="339" s="823" customFormat="1" ht="28.45" hidden="1" customHeight="1" outlineLevel="3" spans="1:29">
      <c r="A339" s="873" t="s">
        <v>699</v>
      </c>
      <c r="B339" s="870" t="s">
        <v>701</v>
      </c>
      <c r="C339" s="870" t="s">
        <v>703</v>
      </c>
      <c r="D339" s="846" t="s">
        <v>704</v>
      </c>
      <c r="E339" s="846" t="s">
        <v>34</v>
      </c>
      <c r="F339" s="846" t="s">
        <v>719</v>
      </c>
      <c r="G339" s="846" t="s">
        <v>706</v>
      </c>
      <c r="H339" s="832">
        <v>50.0232</v>
      </c>
      <c r="I339" s="846" t="s">
        <v>713</v>
      </c>
      <c r="J339" s="875">
        <v>593</v>
      </c>
      <c r="K339" s="846" t="s">
        <v>53</v>
      </c>
      <c r="L339" s="846" t="s">
        <v>84</v>
      </c>
      <c r="M339" s="846" t="s">
        <v>708</v>
      </c>
      <c r="N339" s="832">
        <v>0</v>
      </c>
      <c r="O339" s="846" t="s">
        <v>709</v>
      </c>
      <c r="P339" s="846" t="s">
        <v>709</v>
      </c>
      <c r="Q339" s="846"/>
      <c r="R339" s="846" t="s">
        <v>710</v>
      </c>
      <c r="S339" s="846" t="s">
        <v>711</v>
      </c>
      <c r="T339" s="832"/>
      <c r="U339" s="832"/>
      <c r="V339" s="832"/>
      <c r="W339" s="832"/>
      <c r="X339" s="846" t="s">
        <v>306</v>
      </c>
      <c r="Y339" s="846"/>
      <c r="Z339" s="846"/>
      <c r="AA339" s="824"/>
      <c r="AB339" s="824"/>
      <c r="AC339" s="824"/>
    </row>
    <row r="340" s="823" customFormat="1" ht="28.45" hidden="1" customHeight="1" outlineLevel="3" spans="1:29">
      <c r="A340" s="873" t="s">
        <v>699</v>
      </c>
      <c r="B340" s="870" t="s">
        <v>701</v>
      </c>
      <c r="C340" s="870" t="s">
        <v>703</v>
      </c>
      <c r="D340" s="846" t="s">
        <v>704</v>
      </c>
      <c r="E340" s="846" t="s">
        <v>34</v>
      </c>
      <c r="F340" s="846" t="s">
        <v>719</v>
      </c>
      <c r="G340" s="846" t="s">
        <v>706</v>
      </c>
      <c r="H340" s="832">
        <v>22.7218</v>
      </c>
      <c r="I340" s="846" t="s">
        <v>714</v>
      </c>
      <c r="J340" s="875">
        <v>562</v>
      </c>
      <c r="K340" s="846" t="s">
        <v>53</v>
      </c>
      <c r="L340" s="846" t="s">
        <v>84</v>
      </c>
      <c r="M340" s="846" t="s">
        <v>708</v>
      </c>
      <c r="N340" s="832">
        <v>0</v>
      </c>
      <c r="O340" s="846" t="s">
        <v>709</v>
      </c>
      <c r="P340" s="846" t="s">
        <v>709</v>
      </c>
      <c r="Q340" s="846"/>
      <c r="R340" s="846" t="s">
        <v>710</v>
      </c>
      <c r="S340" s="846" t="s">
        <v>711</v>
      </c>
      <c r="T340" s="832"/>
      <c r="U340" s="832"/>
      <c r="V340" s="832"/>
      <c r="W340" s="832"/>
      <c r="X340" s="846" t="s">
        <v>306</v>
      </c>
      <c r="Y340" s="846"/>
      <c r="Z340" s="846"/>
      <c r="AA340" s="824"/>
      <c r="AB340" s="824"/>
      <c r="AC340" s="824"/>
    </row>
    <row r="341" s="823" customFormat="1" ht="28.45" hidden="1" customHeight="1" outlineLevel="3" spans="1:29">
      <c r="A341" s="873" t="s">
        <v>699</v>
      </c>
      <c r="B341" s="870" t="s">
        <v>701</v>
      </c>
      <c r="C341" s="870" t="s">
        <v>703</v>
      </c>
      <c r="D341" s="846" t="s">
        <v>704</v>
      </c>
      <c r="E341" s="846" t="s">
        <v>34</v>
      </c>
      <c r="F341" s="846" t="s">
        <v>720</v>
      </c>
      <c r="G341" s="846" t="s">
        <v>706</v>
      </c>
      <c r="H341" s="832">
        <v>1.2357</v>
      </c>
      <c r="I341" s="846" t="s">
        <v>714</v>
      </c>
      <c r="J341" s="875">
        <v>562</v>
      </c>
      <c r="K341" s="846" t="s">
        <v>53</v>
      </c>
      <c r="L341" s="846" t="s">
        <v>84</v>
      </c>
      <c r="M341" s="846" t="s">
        <v>708</v>
      </c>
      <c r="N341" s="832">
        <v>0</v>
      </c>
      <c r="O341" s="846" t="s">
        <v>709</v>
      </c>
      <c r="P341" s="846" t="s">
        <v>709</v>
      </c>
      <c r="Q341" s="846"/>
      <c r="R341" s="846" t="s">
        <v>710</v>
      </c>
      <c r="S341" s="846" t="s">
        <v>711</v>
      </c>
      <c r="T341" s="832"/>
      <c r="U341" s="832"/>
      <c r="V341" s="832"/>
      <c r="W341" s="832"/>
      <c r="X341" s="846" t="s">
        <v>306</v>
      </c>
      <c r="Y341" s="846"/>
      <c r="Z341" s="846"/>
      <c r="AA341" s="824"/>
      <c r="AB341" s="824"/>
      <c r="AC341" s="824"/>
    </row>
    <row r="342" s="823" customFormat="1" ht="28.45" hidden="1" customHeight="1" outlineLevel="3" spans="1:29">
      <c r="A342" s="873" t="s">
        <v>699</v>
      </c>
      <c r="B342" s="870" t="s">
        <v>701</v>
      </c>
      <c r="C342" s="870" t="s">
        <v>703</v>
      </c>
      <c r="D342" s="846" t="s">
        <v>721</v>
      </c>
      <c r="E342" s="846" t="s">
        <v>34</v>
      </c>
      <c r="F342" s="846" t="s">
        <v>722</v>
      </c>
      <c r="G342" s="846" t="s">
        <v>723</v>
      </c>
      <c r="H342" s="832">
        <v>638.9543</v>
      </c>
      <c r="I342" s="846" t="s">
        <v>724</v>
      </c>
      <c r="J342" s="875">
        <v>441</v>
      </c>
      <c r="K342" s="846" t="s">
        <v>53</v>
      </c>
      <c r="L342" s="846" t="s">
        <v>84</v>
      </c>
      <c r="M342" s="846" t="s">
        <v>708</v>
      </c>
      <c r="N342" s="832">
        <v>0</v>
      </c>
      <c r="O342" s="846" t="s">
        <v>709</v>
      </c>
      <c r="P342" s="846" t="s">
        <v>709</v>
      </c>
      <c r="Q342" s="846"/>
      <c r="R342" s="846" t="s">
        <v>725</v>
      </c>
      <c r="S342" s="846" t="s">
        <v>711</v>
      </c>
      <c r="T342" s="832"/>
      <c r="U342" s="832"/>
      <c r="V342" s="832"/>
      <c r="W342" s="832"/>
      <c r="X342" s="846" t="s">
        <v>306</v>
      </c>
      <c r="Y342" s="846" t="s">
        <v>726</v>
      </c>
      <c r="Z342" s="846"/>
      <c r="AA342" s="824"/>
      <c r="AB342" s="824"/>
      <c r="AC342" s="824"/>
    </row>
    <row r="343" s="823" customFormat="1" ht="28.45" hidden="1" customHeight="1" outlineLevel="3" spans="1:29">
      <c r="A343" s="873" t="s">
        <v>699</v>
      </c>
      <c r="B343" s="870" t="s">
        <v>701</v>
      </c>
      <c r="C343" s="870" t="s">
        <v>703</v>
      </c>
      <c r="D343" s="846" t="s">
        <v>727</v>
      </c>
      <c r="E343" s="846" t="s">
        <v>34</v>
      </c>
      <c r="F343" s="846" t="s">
        <v>722</v>
      </c>
      <c r="G343" s="846" t="s">
        <v>723</v>
      </c>
      <c r="H343" s="832">
        <v>316.6654</v>
      </c>
      <c r="I343" s="846" t="s">
        <v>716</v>
      </c>
      <c r="J343" s="875">
        <v>410</v>
      </c>
      <c r="K343" s="846" t="s">
        <v>53</v>
      </c>
      <c r="L343" s="846" t="s">
        <v>84</v>
      </c>
      <c r="M343" s="846" t="s">
        <v>708</v>
      </c>
      <c r="N343" s="832">
        <v>0</v>
      </c>
      <c r="O343" s="846" t="s">
        <v>709</v>
      </c>
      <c r="P343" s="846" t="s">
        <v>709</v>
      </c>
      <c r="Q343" s="846"/>
      <c r="R343" s="846" t="s">
        <v>725</v>
      </c>
      <c r="S343" s="846" t="s">
        <v>711</v>
      </c>
      <c r="T343" s="832"/>
      <c r="U343" s="832"/>
      <c r="V343" s="832"/>
      <c r="W343" s="832"/>
      <c r="X343" s="846" t="s">
        <v>306</v>
      </c>
      <c r="Y343" s="846" t="s">
        <v>726</v>
      </c>
      <c r="Z343" s="846"/>
      <c r="AA343" s="824"/>
      <c r="AB343" s="824"/>
      <c r="AC343" s="824"/>
    </row>
    <row r="344" s="823" customFormat="1" ht="28.45" hidden="1" customHeight="1" outlineLevel="3" spans="1:29">
      <c r="A344" s="873" t="s">
        <v>699</v>
      </c>
      <c r="B344" s="870" t="s">
        <v>701</v>
      </c>
      <c r="C344" s="870" t="s">
        <v>703</v>
      </c>
      <c r="D344" s="846" t="s">
        <v>727</v>
      </c>
      <c r="E344" s="846" t="s">
        <v>34</v>
      </c>
      <c r="F344" s="846" t="s">
        <v>722</v>
      </c>
      <c r="G344" s="846" t="s">
        <v>723</v>
      </c>
      <c r="H344" s="832">
        <v>451.8442</v>
      </c>
      <c r="I344" s="846" t="s">
        <v>707</v>
      </c>
      <c r="J344" s="875">
        <v>349</v>
      </c>
      <c r="K344" s="846" t="s">
        <v>53</v>
      </c>
      <c r="L344" s="846" t="s">
        <v>84</v>
      </c>
      <c r="M344" s="846" t="s">
        <v>708</v>
      </c>
      <c r="N344" s="832">
        <v>0</v>
      </c>
      <c r="O344" s="846" t="s">
        <v>709</v>
      </c>
      <c r="P344" s="846" t="s">
        <v>709</v>
      </c>
      <c r="Q344" s="846"/>
      <c r="R344" s="846" t="s">
        <v>725</v>
      </c>
      <c r="S344" s="846" t="s">
        <v>711</v>
      </c>
      <c r="T344" s="832"/>
      <c r="U344" s="832"/>
      <c r="V344" s="832"/>
      <c r="W344" s="832"/>
      <c r="X344" s="846" t="s">
        <v>306</v>
      </c>
      <c r="Y344" s="846" t="s">
        <v>726</v>
      </c>
      <c r="Z344" s="846"/>
      <c r="AA344" s="824"/>
      <c r="AB344" s="824"/>
      <c r="AC344" s="824"/>
    </row>
    <row r="345" s="823" customFormat="1" ht="28.45" hidden="1" customHeight="1" outlineLevel="3" spans="1:29">
      <c r="A345" s="873" t="s">
        <v>699</v>
      </c>
      <c r="B345" s="870" t="s">
        <v>701</v>
      </c>
      <c r="C345" s="870" t="s">
        <v>703</v>
      </c>
      <c r="D345" s="846" t="s">
        <v>727</v>
      </c>
      <c r="E345" s="846" t="s">
        <v>34</v>
      </c>
      <c r="F345" s="846" t="s">
        <v>722</v>
      </c>
      <c r="G345" s="846" t="s">
        <v>723</v>
      </c>
      <c r="H345" s="832">
        <v>2.6837</v>
      </c>
      <c r="I345" s="846" t="s">
        <v>728</v>
      </c>
      <c r="J345" s="875">
        <v>319</v>
      </c>
      <c r="K345" s="846" t="s">
        <v>53</v>
      </c>
      <c r="L345" s="846" t="s">
        <v>84</v>
      </c>
      <c r="M345" s="846" t="s">
        <v>708</v>
      </c>
      <c r="N345" s="832">
        <v>0</v>
      </c>
      <c r="O345" s="846" t="s">
        <v>709</v>
      </c>
      <c r="P345" s="846" t="s">
        <v>709</v>
      </c>
      <c r="Q345" s="846"/>
      <c r="R345" s="846" t="s">
        <v>725</v>
      </c>
      <c r="S345" s="846" t="s">
        <v>711</v>
      </c>
      <c r="T345" s="832"/>
      <c r="U345" s="832"/>
      <c r="V345" s="832"/>
      <c r="W345" s="832"/>
      <c r="X345" s="846" t="s">
        <v>306</v>
      </c>
      <c r="Y345" s="846" t="s">
        <v>726</v>
      </c>
      <c r="Z345" s="846"/>
      <c r="AA345" s="824"/>
      <c r="AB345" s="824"/>
      <c r="AC345" s="824"/>
    </row>
    <row r="346" s="823" customFormat="1" ht="28.45" hidden="1" customHeight="1" outlineLevel="3" spans="1:29">
      <c r="A346" s="873" t="s">
        <v>699</v>
      </c>
      <c r="B346" s="870" t="s">
        <v>701</v>
      </c>
      <c r="C346" s="870" t="s">
        <v>703</v>
      </c>
      <c r="D346" s="846" t="s">
        <v>729</v>
      </c>
      <c r="E346" s="846" t="s">
        <v>34</v>
      </c>
      <c r="F346" s="846" t="s">
        <v>722</v>
      </c>
      <c r="G346" s="846" t="s">
        <v>723</v>
      </c>
      <c r="H346" s="832">
        <v>672.7662</v>
      </c>
      <c r="I346" s="846" t="s">
        <v>112</v>
      </c>
      <c r="J346" s="875">
        <v>227</v>
      </c>
      <c r="K346" s="846" t="s">
        <v>53</v>
      </c>
      <c r="L346" s="846" t="s">
        <v>84</v>
      </c>
      <c r="M346" s="846" t="s">
        <v>708</v>
      </c>
      <c r="N346" s="832">
        <v>0</v>
      </c>
      <c r="O346" s="846" t="s">
        <v>709</v>
      </c>
      <c r="P346" s="846" t="s">
        <v>709</v>
      </c>
      <c r="Q346" s="846"/>
      <c r="R346" s="846" t="s">
        <v>725</v>
      </c>
      <c r="S346" s="846" t="s">
        <v>711</v>
      </c>
      <c r="T346" s="832"/>
      <c r="U346" s="832"/>
      <c r="V346" s="832"/>
      <c r="W346" s="832"/>
      <c r="X346" s="846" t="s">
        <v>306</v>
      </c>
      <c r="Y346" s="846" t="s">
        <v>726</v>
      </c>
      <c r="Z346" s="846"/>
      <c r="AA346" s="824"/>
      <c r="AB346" s="824"/>
      <c r="AC346" s="824"/>
    </row>
    <row r="347" s="823" customFormat="1" ht="28.45" hidden="1" customHeight="1" outlineLevel="3" spans="1:29">
      <c r="A347" s="873" t="s">
        <v>699</v>
      </c>
      <c r="B347" s="870" t="s">
        <v>701</v>
      </c>
      <c r="C347" s="870" t="s">
        <v>703</v>
      </c>
      <c r="D347" s="846" t="s">
        <v>729</v>
      </c>
      <c r="E347" s="846" t="s">
        <v>34</v>
      </c>
      <c r="F347" s="846" t="s">
        <v>722</v>
      </c>
      <c r="G347" s="846" t="s">
        <v>723</v>
      </c>
      <c r="H347" s="832">
        <v>30.5088</v>
      </c>
      <c r="I347" s="846" t="s">
        <v>380</v>
      </c>
      <c r="J347" s="875">
        <v>196</v>
      </c>
      <c r="K347" s="846" t="s">
        <v>53</v>
      </c>
      <c r="L347" s="846" t="s">
        <v>84</v>
      </c>
      <c r="M347" s="846" t="s">
        <v>708</v>
      </c>
      <c r="N347" s="832">
        <v>0</v>
      </c>
      <c r="O347" s="846" t="s">
        <v>709</v>
      </c>
      <c r="P347" s="846" t="s">
        <v>709</v>
      </c>
      <c r="Q347" s="846"/>
      <c r="R347" s="846" t="s">
        <v>725</v>
      </c>
      <c r="S347" s="846" t="s">
        <v>711</v>
      </c>
      <c r="T347" s="832"/>
      <c r="U347" s="832"/>
      <c r="V347" s="832"/>
      <c r="W347" s="832"/>
      <c r="X347" s="846" t="s">
        <v>306</v>
      </c>
      <c r="Y347" s="846" t="s">
        <v>726</v>
      </c>
      <c r="Z347" s="846"/>
      <c r="AA347" s="824"/>
      <c r="AB347" s="824"/>
      <c r="AC347" s="824"/>
    </row>
    <row r="348" s="823" customFormat="1" ht="28.45" hidden="1" customHeight="1" outlineLevel="3" spans="1:29">
      <c r="A348" s="873" t="s">
        <v>699</v>
      </c>
      <c r="B348" s="870" t="s">
        <v>701</v>
      </c>
      <c r="C348" s="870" t="s">
        <v>703</v>
      </c>
      <c r="D348" s="846" t="s">
        <v>704</v>
      </c>
      <c r="E348" s="846" t="s">
        <v>34</v>
      </c>
      <c r="F348" s="846" t="s">
        <v>730</v>
      </c>
      <c r="G348" s="846" t="s">
        <v>706</v>
      </c>
      <c r="H348" s="832">
        <v>94.363</v>
      </c>
      <c r="I348" s="846" t="s">
        <v>713</v>
      </c>
      <c r="J348" s="875">
        <v>593</v>
      </c>
      <c r="K348" s="846" t="s">
        <v>53</v>
      </c>
      <c r="L348" s="846" t="s">
        <v>84</v>
      </c>
      <c r="M348" s="846" t="s">
        <v>708</v>
      </c>
      <c r="N348" s="832">
        <v>0</v>
      </c>
      <c r="O348" s="846" t="s">
        <v>709</v>
      </c>
      <c r="P348" s="846" t="s">
        <v>709</v>
      </c>
      <c r="Q348" s="846"/>
      <c r="R348" s="846" t="s">
        <v>710</v>
      </c>
      <c r="S348" s="846" t="s">
        <v>711</v>
      </c>
      <c r="T348" s="832"/>
      <c r="U348" s="832"/>
      <c r="V348" s="832"/>
      <c r="W348" s="832"/>
      <c r="X348" s="846" t="s">
        <v>306</v>
      </c>
      <c r="Y348" s="846"/>
      <c r="Z348" s="846"/>
      <c r="AA348" s="824"/>
      <c r="AB348" s="824"/>
      <c r="AC348" s="824"/>
    </row>
    <row r="349" s="823" customFormat="1" ht="28.45" hidden="1" customHeight="1" outlineLevel="3" spans="1:29">
      <c r="A349" s="873" t="s">
        <v>699</v>
      </c>
      <c r="B349" s="870" t="s">
        <v>701</v>
      </c>
      <c r="C349" s="870" t="s">
        <v>703</v>
      </c>
      <c r="D349" s="846" t="s">
        <v>704</v>
      </c>
      <c r="E349" s="846" t="s">
        <v>34</v>
      </c>
      <c r="F349" s="846" t="s">
        <v>730</v>
      </c>
      <c r="G349" s="846" t="s">
        <v>706</v>
      </c>
      <c r="H349" s="832">
        <v>276.8023</v>
      </c>
      <c r="I349" s="846" t="s">
        <v>714</v>
      </c>
      <c r="J349" s="875">
        <v>562</v>
      </c>
      <c r="K349" s="846" t="s">
        <v>53</v>
      </c>
      <c r="L349" s="846" t="s">
        <v>84</v>
      </c>
      <c r="M349" s="846" t="s">
        <v>708</v>
      </c>
      <c r="N349" s="832">
        <v>0</v>
      </c>
      <c r="O349" s="846" t="s">
        <v>709</v>
      </c>
      <c r="P349" s="846" t="s">
        <v>709</v>
      </c>
      <c r="Q349" s="846"/>
      <c r="R349" s="846" t="s">
        <v>710</v>
      </c>
      <c r="S349" s="846" t="s">
        <v>711</v>
      </c>
      <c r="T349" s="832"/>
      <c r="U349" s="832"/>
      <c r="V349" s="832"/>
      <c r="W349" s="832"/>
      <c r="X349" s="846" t="s">
        <v>306</v>
      </c>
      <c r="Y349" s="846"/>
      <c r="Z349" s="846"/>
      <c r="AA349" s="824"/>
      <c r="AB349" s="824"/>
      <c r="AC349" s="824"/>
    </row>
    <row r="350" s="823" customFormat="1" ht="28.45" hidden="1" customHeight="1" outlineLevel="3" spans="1:29">
      <c r="A350" s="873" t="s">
        <v>699</v>
      </c>
      <c r="B350" s="870" t="s">
        <v>701</v>
      </c>
      <c r="C350" s="870" t="s">
        <v>703</v>
      </c>
      <c r="D350" s="846" t="s">
        <v>704</v>
      </c>
      <c r="E350" s="846" t="s">
        <v>34</v>
      </c>
      <c r="F350" s="846" t="s">
        <v>731</v>
      </c>
      <c r="G350" s="846" t="s">
        <v>706</v>
      </c>
      <c r="H350" s="832">
        <v>52.3919</v>
      </c>
      <c r="I350" s="846" t="s">
        <v>714</v>
      </c>
      <c r="J350" s="875">
        <v>562</v>
      </c>
      <c r="K350" s="846" t="s">
        <v>53</v>
      </c>
      <c r="L350" s="846" t="s">
        <v>84</v>
      </c>
      <c r="M350" s="846" t="s">
        <v>708</v>
      </c>
      <c r="N350" s="832">
        <v>0</v>
      </c>
      <c r="O350" s="846" t="s">
        <v>709</v>
      </c>
      <c r="P350" s="846" t="s">
        <v>709</v>
      </c>
      <c r="Q350" s="846"/>
      <c r="R350" s="846" t="s">
        <v>710</v>
      </c>
      <c r="S350" s="846" t="s">
        <v>711</v>
      </c>
      <c r="T350" s="832"/>
      <c r="U350" s="832"/>
      <c r="V350" s="832"/>
      <c r="W350" s="832"/>
      <c r="X350" s="846" t="s">
        <v>306</v>
      </c>
      <c r="Y350" s="846"/>
      <c r="Z350" s="846"/>
      <c r="AA350" s="824"/>
      <c r="AB350" s="824"/>
      <c r="AC350" s="824"/>
    </row>
    <row r="351" s="823" customFormat="1" ht="28.45" hidden="1" customHeight="1" outlineLevel="3" spans="1:29">
      <c r="A351" s="873" t="s">
        <v>699</v>
      </c>
      <c r="B351" s="870" t="s">
        <v>701</v>
      </c>
      <c r="C351" s="870" t="s">
        <v>703</v>
      </c>
      <c r="D351" s="846" t="s">
        <v>704</v>
      </c>
      <c r="E351" s="846" t="s">
        <v>34</v>
      </c>
      <c r="F351" s="846" t="s">
        <v>732</v>
      </c>
      <c r="G351" s="846" t="s">
        <v>706</v>
      </c>
      <c r="H351" s="832">
        <v>6.4238</v>
      </c>
      <c r="I351" s="846" t="s">
        <v>733</v>
      </c>
      <c r="J351" s="875">
        <v>426</v>
      </c>
      <c r="K351" s="846" t="s">
        <v>53</v>
      </c>
      <c r="L351" s="846" t="s">
        <v>84</v>
      </c>
      <c r="M351" s="846" t="s">
        <v>708</v>
      </c>
      <c r="N351" s="832">
        <v>0</v>
      </c>
      <c r="O351" s="846" t="s">
        <v>709</v>
      </c>
      <c r="P351" s="846" t="s">
        <v>709</v>
      </c>
      <c r="Q351" s="846"/>
      <c r="R351" s="846" t="s">
        <v>710</v>
      </c>
      <c r="S351" s="846" t="s">
        <v>711</v>
      </c>
      <c r="T351" s="832"/>
      <c r="U351" s="832"/>
      <c r="V351" s="832"/>
      <c r="W351" s="832"/>
      <c r="X351" s="846" t="s">
        <v>306</v>
      </c>
      <c r="Y351" s="846"/>
      <c r="Z351" s="846"/>
      <c r="AA351" s="824"/>
      <c r="AB351" s="824"/>
      <c r="AC351" s="824"/>
    </row>
    <row r="352" s="823" customFormat="1" ht="28.45" hidden="1" customHeight="1" outlineLevel="3" spans="1:29">
      <c r="A352" s="873" t="s">
        <v>699</v>
      </c>
      <c r="B352" s="870" t="s">
        <v>701</v>
      </c>
      <c r="C352" s="870" t="s">
        <v>703</v>
      </c>
      <c r="D352" s="846" t="s">
        <v>704</v>
      </c>
      <c r="E352" s="846" t="s">
        <v>34</v>
      </c>
      <c r="F352" s="846" t="s">
        <v>734</v>
      </c>
      <c r="G352" s="846" t="s">
        <v>706</v>
      </c>
      <c r="H352" s="832">
        <v>193.4192</v>
      </c>
      <c r="I352" s="846" t="s">
        <v>713</v>
      </c>
      <c r="J352" s="875">
        <v>593</v>
      </c>
      <c r="K352" s="846" t="s">
        <v>53</v>
      </c>
      <c r="L352" s="846" t="s">
        <v>84</v>
      </c>
      <c r="M352" s="846" t="s">
        <v>708</v>
      </c>
      <c r="N352" s="832">
        <v>0</v>
      </c>
      <c r="O352" s="846" t="s">
        <v>709</v>
      </c>
      <c r="P352" s="846" t="s">
        <v>709</v>
      </c>
      <c r="Q352" s="846"/>
      <c r="R352" s="846" t="s">
        <v>710</v>
      </c>
      <c r="S352" s="846" t="s">
        <v>711</v>
      </c>
      <c r="T352" s="832"/>
      <c r="U352" s="832"/>
      <c r="V352" s="832"/>
      <c r="W352" s="832"/>
      <c r="X352" s="846" t="s">
        <v>306</v>
      </c>
      <c r="Y352" s="846"/>
      <c r="Z352" s="846"/>
      <c r="AA352" s="824"/>
      <c r="AB352" s="824"/>
      <c r="AC352" s="824"/>
    </row>
    <row r="353" s="823" customFormat="1" ht="28.45" hidden="1" customHeight="1" outlineLevel="3" spans="1:29">
      <c r="A353" s="873" t="s">
        <v>699</v>
      </c>
      <c r="B353" s="870" t="s">
        <v>701</v>
      </c>
      <c r="C353" s="870" t="s">
        <v>703</v>
      </c>
      <c r="D353" s="846" t="s">
        <v>704</v>
      </c>
      <c r="E353" s="846" t="s">
        <v>34</v>
      </c>
      <c r="F353" s="846" t="s">
        <v>734</v>
      </c>
      <c r="G353" s="846" t="s">
        <v>706</v>
      </c>
      <c r="H353" s="832">
        <v>201.8053</v>
      </c>
      <c r="I353" s="846" t="s">
        <v>714</v>
      </c>
      <c r="J353" s="875">
        <v>562</v>
      </c>
      <c r="K353" s="846" t="s">
        <v>53</v>
      </c>
      <c r="L353" s="846" t="s">
        <v>84</v>
      </c>
      <c r="M353" s="846" t="s">
        <v>708</v>
      </c>
      <c r="N353" s="832">
        <v>0</v>
      </c>
      <c r="O353" s="846" t="s">
        <v>709</v>
      </c>
      <c r="P353" s="846" t="s">
        <v>709</v>
      </c>
      <c r="Q353" s="846"/>
      <c r="R353" s="846" t="s">
        <v>710</v>
      </c>
      <c r="S353" s="846" t="s">
        <v>711</v>
      </c>
      <c r="T353" s="832"/>
      <c r="U353" s="832"/>
      <c r="V353" s="832"/>
      <c r="W353" s="832"/>
      <c r="X353" s="846" t="s">
        <v>306</v>
      </c>
      <c r="Y353" s="846"/>
      <c r="Z353" s="846"/>
      <c r="AA353" s="824"/>
      <c r="AB353" s="824"/>
      <c r="AC353" s="824"/>
    </row>
    <row r="354" s="823" customFormat="1" ht="28.45" hidden="1" customHeight="1" outlineLevel="3" spans="1:29">
      <c r="A354" s="873" t="s">
        <v>699</v>
      </c>
      <c r="B354" s="870" t="s">
        <v>701</v>
      </c>
      <c r="C354" s="870" t="s">
        <v>703</v>
      </c>
      <c r="D354" s="846" t="s">
        <v>704</v>
      </c>
      <c r="E354" s="846" t="s">
        <v>34</v>
      </c>
      <c r="F354" s="846" t="s">
        <v>735</v>
      </c>
      <c r="G354" s="846" t="s">
        <v>706</v>
      </c>
      <c r="H354" s="832">
        <v>25.1312</v>
      </c>
      <c r="I354" s="846" t="s">
        <v>153</v>
      </c>
      <c r="J354" s="875">
        <v>470</v>
      </c>
      <c r="K354" s="846" t="s">
        <v>53</v>
      </c>
      <c r="L354" s="846" t="s">
        <v>84</v>
      </c>
      <c r="M354" s="846" t="s">
        <v>708</v>
      </c>
      <c r="N354" s="832">
        <v>0</v>
      </c>
      <c r="O354" s="846" t="s">
        <v>709</v>
      </c>
      <c r="P354" s="846" t="s">
        <v>709</v>
      </c>
      <c r="Q354" s="846"/>
      <c r="R354" s="846" t="s">
        <v>710</v>
      </c>
      <c r="S354" s="846" t="s">
        <v>711</v>
      </c>
      <c r="T354" s="832"/>
      <c r="U354" s="832"/>
      <c r="V354" s="832"/>
      <c r="W354" s="832"/>
      <c r="X354" s="846" t="s">
        <v>306</v>
      </c>
      <c r="Y354" s="846"/>
      <c r="Z354" s="846"/>
      <c r="AA354" s="824"/>
      <c r="AB354" s="824"/>
      <c r="AC354" s="824"/>
    </row>
    <row r="355" s="823" customFormat="1" ht="28.45" hidden="1" customHeight="1" outlineLevel="3" spans="1:29">
      <c r="A355" s="873" t="s">
        <v>699</v>
      </c>
      <c r="B355" s="870" t="s">
        <v>701</v>
      </c>
      <c r="C355" s="870" t="s">
        <v>703</v>
      </c>
      <c r="D355" s="846" t="s">
        <v>704</v>
      </c>
      <c r="E355" s="846" t="s">
        <v>34</v>
      </c>
      <c r="F355" s="846" t="s">
        <v>735</v>
      </c>
      <c r="G355" s="846" t="s">
        <v>706</v>
      </c>
      <c r="H355" s="832">
        <v>14.9336</v>
      </c>
      <c r="I355" s="846" t="s">
        <v>724</v>
      </c>
      <c r="J355" s="875">
        <v>441</v>
      </c>
      <c r="K355" s="846" t="s">
        <v>53</v>
      </c>
      <c r="L355" s="846" t="s">
        <v>84</v>
      </c>
      <c r="M355" s="846" t="s">
        <v>708</v>
      </c>
      <c r="N355" s="832">
        <v>0</v>
      </c>
      <c r="O355" s="846" t="s">
        <v>709</v>
      </c>
      <c r="P355" s="846" t="s">
        <v>709</v>
      </c>
      <c r="Q355" s="846"/>
      <c r="R355" s="846" t="s">
        <v>710</v>
      </c>
      <c r="S355" s="846" t="s">
        <v>711</v>
      </c>
      <c r="T355" s="832"/>
      <c r="U355" s="832"/>
      <c r="V355" s="832"/>
      <c r="W355" s="832"/>
      <c r="X355" s="846" t="s">
        <v>306</v>
      </c>
      <c r="Y355" s="846"/>
      <c r="Z355" s="846"/>
      <c r="AA355" s="824"/>
      <c r="AB355" s="824"/>
      <c r="AC355" s="824"/>
    </row>
    <row r="356" s="823" customFormat="1" ht="28.45" hidden="1" customHeight="1" outlineLevel="3" spans="1:29">
      <c r="A356" s="873" t="s">
        <v>699</v>
      </c>
      <c r="B356" s="870" t="s">
        <v>701</v>
      </c>
      <c r="C356" s="870" t="s">
        <v>703</v>
      </c>
      <c r="D356" s="846" t="s">
        <v>704</v>
      </c>
      <c r="E356" s="846" t="s">
        <v>34</v>
      </c>
      <c r="F356" s="846" t="s">
        <v>735</v>
      </c>
      <c r="G356" s="846" t="s">
        <v>706</v>
      </c>
      <c r="H356" s="832">
        <v>21.7128</v>
      </c>
      <c r="I356" s="846" t="s">
        <v>716</v>
      </c>
      <c r="J356" s="875">
        <v>410</v>
      </c>
      <c r="K356" s="846" t="s">
        <v>53</v>
      </c>
      <c r="L356" s="846" t="s">
        <v>84</v>
      </c>
      <c r="M356" s="846" t="s">
        <v>708</v>
      </c>
      <c r="N356" s="832">
        <v>0</v>
      </c>
      <c r="O356" s="846" t="s">
        <v>709</v>
      </c>
      <c r="P356" s="846" t="s">
        <v>709</v>
      </c>
      <c r="Q356" s="846"/>
      <c r="R356" s="846" t="s">
        <v>710</v>
      </c>
      <c r="S356" s="846" t="s">
        <v>711</v>
      </c>
      <c r="T356" s="832"/>
      <c r="U356" s="832"/>
      <c r="V356" s="832"/>
      <c r="W356" s="832"/>
      <c r="X356" s="846" t="s">
        <v>306</v>
      </c>
      <c r="Y356" s="846"/>
      <c r="Z356" s="846"/>
      <c r="AA356" s="824"/>
      <c r="AB356" s="824"/>
      <c r="AC356" s="824"/>
    </row>
    <row r="357" s="823" customFormat="1" ht="28.45" hidden="1" customHeight="1" outlineLevel="3" spans="1:29">
      <c r="A357" s="873" t="s">
        <v>699</v>
      </c>
      <c r="B357" s="870" t="s">
        <v>701</v>
      </c>
      <c r="C357" s="870" t="s">
        <v>703</v>
      </c>
      <c r="D357" s="846" t="s">
        <v>704</v>
      </c>
      <c r="E357" s="846" t="s">
        <v>34</v>
      </c>
      <c r="F357" s="846" t="s">
        <v>735</v>
      </c>
      <c r="G357" s="846" t="s">
        <v>706</v>
      </c>
      <c r="H357" s="832">
        <v>19.1816</v>
      </c>
      <c r="I357" s="846" t="s">
        <v>717</v>
      </c>
      <c r="J357" s="875">
        <v>380</v>
      </c>
      <c r="K357" s="846" t="s">
        <v>53</v>
      </c>
      <c r="L357" s="846" t="s">
        <v>84</v>
      </c>
      <c r="M357" s="846" t="s">
        <v>708</v>
      </c>
      <c r="N357" s="832">
        <v>0</v>
      </c>
      <c r="O357" s="846" t="s">
        <v>709</v>
      </c>
      <c r="P357" s="846" t="s">
        <v>709</v>
      </c>
      <c r="Q357" s="846"/>
      <c r="R357" s="846" t="s">
        <v>710</v>
      </c>
      <c r="S357" s="846" t="s">
        <v>711</v>
      </c>
      <c r="T357" s="832"/>
      <c r="U357" s="832"/>
      <c r="V357" s="832"/>
      <c r="W357" s="832"/>
      <c r="X357" s="846" t="s">
        <v>306</v>
      </c>
      <c r="Y357" s="846"/>
      <c r="Z357" s="846"/>
      <c r="AA357" s="824"/>
      <c r="AB357" s="824"/>
      <c r="AC357" s="824"/>
    </row>
    <row r="358" s="823" customFormat="1" ht="28.45" hidden="1" customHeight="1" outlineLevel="3" spans="1:29">
      <c r="A358" s="873" t="s">
        <v>699</v>
      </c>
      <c r="B358" s="870" t="s">
        <v>701</v>
      </c>
      <c r="C358" s="870" t="s">
        <v>703</v>
      </c>
      <c r="D358" s="846" t="s">
        <v>704</v>
      </c>
      <c r="E358" s="846" t="s">
        <v>34</v>
      </c>
      <c r="F358" s="846" t="s">
        <v>735</v>
      </c>
      <c r="G358" s="846" t="s">
        <v>706</v>
      </c>
      <c r="H358" s="832">
        <v>70.9654</v>
      </c>
      <c r="I358" s="846" t="s">
        <v>707</v>
      </c>
      <c r="J358" s="875">
        <v>349</v>
      </c>
      <c r="K358" s="846" t="s">
        <v>53</v>
      </c>
      <c r="L358" s="846" t="s">
        <v>84</v>
      </c>
      <c r="M358" s="846" t="s">
        <v>708</v>
      </c>
      <c r="N358" s="832">
        <v>0</v>
      </c>
      <c r="O358" s="846" t="s">
        <v>709</v>
      </c>
      <c r="P358" s="846" t="s">
        <v>709</v>
      </c>
      <c r="Q358" s="846"/>
      <c r="R358" s="846" t="s">
        <v>710</v>
      </c>
      <c r="S358" s="846" t="s">
        <v>711</v>
      </c>
      <c r="T358" s="832"/>
      <c r="U358" s="832"/>
      <c r="V358" s="832"/>
      <c r="W358" s="832"/>
      <c r="X358" s="846" t="s">
        <v>306</v>
      </c>
      <c r="Y358" s="846"/>
      <c r="Z358" s="846"/>
      <c r="AA358" s="824"/>
      <c r="AB358" s="824"/>
      <c r="AC358" s="824"/>
    </row>
    <row r="359" s="823" customFormat="1" ht="28.45" hidden="1" customHeight="1" outlineLevel="3" spans="1:29">
      <c r="A359" s="873" t="s">
        <v>699</v>
      </c>
      <c r="B359" s="870" t="s">
        <v>701</v>
      </c>
      <c r="C359" s="870" t="s">
        <v>703</v>
      </c>
      <c r="D359" s="846" t="s">
        <v>704</v>
      </c>
      <c r="E359" s="846" t="s">
        <v>34</v>
      </c>
      <c r="F359" s="846" t="s">
        <v>736</v>
      </c>
      <c r="G359" s="846" t="s">
        <v>706</v>
      </c>
      <c r="H359" s="832">
        <v>18.3895</v>
      </c>
      <c r="I359" s="846" t="s">
        <v>737</v>
      </c>
      <c r="J359" s="875">
        <v>685</v>
      </c>
      <c r="K359" s="846" t="s">
        <v>53</v>
      </c>
      <c r="L359" s="846" t="s">
        <v>84</v>
      </c>
      <c r="M359" s="846" t="s">
        <v>708</v>
      </c>
      <c r="N359" s="832">
        <v>0</v>
      </c>
      <c r="O359" s="846" t="s">
        <v>709</v>
      </c>
      <c r="P359" s="846" t="s">
        <v>709</v>
      </c>
      <c r="Q359" s="846"/>
      <c r="R359" s="846" t="s">
        <v>710</v>
      </c>
      <c r="S359" s="846" t="s">
        <v>711</v>
      </c>
      <c r="T359" s="832"/>
      <c r="U359" s="832"/>
      <c r="V359" s="832"/>
      <c r="W359" s="832"/>
      <c r="X359" s="846" t="s">
        <v>306</v>
      </c>
      <c r="Y359" s="846"/>
      <c r="Z359" s="846"/>
      <c r="AA359" s="824"/>
      <c r="AB359" s="824"/>
      <c r="AC359" s="824"/>
    </row>
    <row r="360" s="823" customFormat="1" ht="28.45" hidden="1" customHeight="1" outlineLevel="3" spans="1:29">
      <c r="A360" s="873" t="s">
        <v>699</v>
      </c>
      <c r="B360" s="870" t="s">
        <v>701</v>
      </c>
      <c r="C360" s="870" t="s">
        <v>703</v>
      </c>
      <c r="D360" s="846" t="s">
        <v>704</v>
      </c>
      <c r="E360" s="846" t="s">
        <v>34</v>
      </c>
      <c r="F360" s="846" t="s">
        <v>736</v>
      </c>
      <c r="G360" s="846" t="s">
        <v>706</v>
      </c>
      <c r="H360" s="832">
        <v>20.3072</v>
      </c>
      <c r="I360" s="846" t="s">
        <v>738</v>
      </c>
      <c r="J360" s="875">
        <v>654</v>
      </c>
      <c r="K360" s="846" t="s">
        <v>53</v>
      </c>
      <c r="L360" s="846" t="s">
        <v>84</v>
      </c>
      <c r="M360" s="846" t="s">
        <v>708</v>
      </c>
      <c r="N360" s="832">
        <v>0</v>
      </c>
      <c r="O360" s="846" t="s">
        <v>709</v>
      </c>
      <c r="P360" s="846" t="s">
        <v>709</v>
      </c>
      <c r="Q360" s="846"/>
      <c r="R360" s="846" t="s">
        <v>710</v>
      </c>
      <c r="S360" s="846" t="s">
        <v>711</v>
      </c>
      <c r="T360" s="832"/>
      <c r="U360" s="832"/>
      <c r="V360" s="832"/>
      <c r="W360" s="832"/>
      <c r="X360" s="846" t="s">
        <v>306</v>
      </c>
      <c r="Y360" s="846"/>
      <c r="Z360" s="846"/>
      <c r="AA360" s="824"/>
      <c r="AB360" s="824"/>
      <c r="AC360" s="824"/>
    </row>
    <row r="361" s="823" customFormat="1" ht="28.45" hidden="1" customHeight="1" outlineLevel="3" spans="1:29">
      <c r="A361" s="873" t="s">
        <v>699</v>
      </c>
      <c r="B361" s="870" t="s">
        <v>701</v>
      </c>
      <c r="C361" s="870" t="s">
        <v>703</v>
      </c>
      <c r="D361" s="846" t="s">
        <v>704</v>
      </c>
      <c r="E361" s="846" t="s">
        <v>34</v>
      </c>
      <c r="F361" s="846" t="s">
        <v>736</v>
      </c>
      <c r="G361" s="846" t="s">
        <v>706</v>
      </c>
      <c r="H361" s="832">
        <v>29.954</v>
      </c>
      <c r="I361" s="846" t="s">
        <v>739</v>
      </c>
      <c r="J361" s="875">
        <v>623</v>
      </c>
      <c r="K361" s="846" t="s">
        <v>53</v>
      </c>
      <c r="L361" s="846" t="s">
        <v>84</v>
      </c>
      <c r="M361" s="846" t="s">
        <v>708</v>
      </c>
      <c r="N361" s="832">
        <v>0</v>
      </c>
      <c r="O361" s="846" t="s">
        <v>709</v>
      </c>
      <c r="P361" s="846" t="s">
        <v>709</v>
      </c>
      <c r="Q361" s="846"/>
      <c r="R361" s="846" t="s">
        <v>710</v>
      </c>
      <c r="S361" s="846" t="s">
        <v>711</v>
      </c>
      <c r="T361" s="832"/>
      <c r="U361" s="832"/>
      <c r="V361" s="832"/>
      <c r="W361" s="832"/>
      <c r="X361" s="846" t="s">
        <v>306</v>
      </c>
      <c r="Y361" s="846"/>
      <c r="Z361" s="846"/>
      <c r="AA361" s="824"/>
      <c r="AB361" s="824"/>
      <c r="AC361" s="824"/>
    </row>
    <row r="362" s="823" customFormat="1" ht="28.45" hidden="1" customHeight="1" outlineLevel="3" spans="1:29">
      <c r="A362" s="873" t="s">
        <v>699</v>
      </c>
      <c r="B362" s="870" t="s">
        <v>701</v>
      </c>
      <c r="C362" s="870" t="s">
        <v>703</v>
      </c>
      <c r="D362" s="846" t="s">
        <v>704</v>
      </c>
      <c r="E362" s="846" t="s">
        <v>34</v>
      </c>
      <c r="F362" s="846" t="s">
        <v>736</v>
      </c>
      <c r="G362" s="846" t="s">
        <v>706</v>
      </c>
      <c r="H362" s="832">
        <v>52.461</v>
      </c>
      <c r="I362" s="846" t="s">
        <v>713</v>
      </c>
      <c r="J362" s="875">
        <v>593</v>
      </c>
      <c r="K362" s="846" t="s">
        <v>53</v>
      </c>
      <c r="L362" s="846" t="s">
        <v>84</v>
      </c>
      <c r="M362" s="846" t="s">
        <v>708</v>
      </c>
      <c r="N362" s="832">
        <v>0</v>
      </c>
      <c r="O362" s="846" t="s">
        <v>709</v>
      </c>
      <c r="P362" s="846" t="s">
        <v>709</v>
      </c>
      <c r="Q362" s="846"/>
      <c r="R362" s="846" t="s">
        <v>710</v>
      </c>
      <c r="S362" s="846" t="s">
        <v>711</v>
      </c>
      <c r="T362" s="832"/>
      <c r="U362" s="832"/>
      <c r="V362" s="832"/>
      <c r="W362" s="832"/>
      <c r="X362" s="846" t="s">
        <v>306</v>
      </c>
      <c r="Y362" s="846"/>
      <c r="Z362" s="846"/>
      <c r="AA362" s="824"/>
      <c r="AB362" s="824"/>
      <c r="AC362" s="824"/>
    </row>
    <row r="363" s="823" customFormat="1" ht="28.45" hidden="1" customHeight="1" outlineLevel="3" spans="1:29">
      <c r="A363" s="873" t="s">
        <v>699</v>
      </c>
      <c r="B363" s="870" t="s">
        <v>701</v>
      </c>
      <c r="C363" s="870" t="s">
        <v>703</v>
      </c>
      <c r="D363" s="846" t="s">
        <v>704</v>
      </c>
      <c r="E363" s="846" t="s">
        <v>34</v>
      </c>
      <c r="F363" s="846" t="s">
        <v>736</v>
      </c>
      <c r="G363" s="846" t="s">
        <v>706</v>
      </c>
      <c r="H363" s="832">
        <v>52.2384</v>
      </c>
      <c r="I363" s="846" t="s">
        <v>714</v>
      </c>
      <c r="J363" s="875">
        <v>562</v>
      </c>
      <c r="K363" s="846" t="s">
        <v>53</v>
      </c>
      <c r="L363" s="846" t="s">
        <v>84</v>
      </c>
      <c r="M363" s="846" t="s">
        <v>708</v>
      </c>
      <c r="N363" s="832">
        <v>0</v>
      </c>
      <c r="O363" s="846" t="s">
        <v>709</v>
      </c>
      <c r="P363" s="846" t="s">
        <v>709</v>
      </c>
      <c r="Q363" s="846"/>
      <c r="R363" s="846" t="s">
        <v>710</v>
      </c>
      <c r="S363" s="846" t="s">
        <v>711</v>
      </c>
      <c r="T363" s="832"/>
      <c r="U363" s="832"/>
      <c r="V363" s="832"/>
      <c r="W363" s="832"/>
      <c r="X363" s="846" t="s">
        <v>306</v>
      </c>
      <c r="Y363" s="846"/>
      <c r="Z363" s="846"/>
      <c r="AA363" s="824"/>
      <c r="AB363" s="824"/>
      <c r="AC363" s="824"/>
    </row>
    <row r="364" s="823" customFormat="1" ht="28.45" hidden="1" customHeight="1" outlineLevel="3" spans="1:29">
      <c r="A364" s="873" t="s">
        <v>699</v>
      </c>
      <c r="B364" s="870" t="s">
        <v>701</v>
      </c>
      <c r="C364" s="870" t="s">
        <v>703</v>
      </c>
      <c r="D364" s="846" t="s">
        <v>704</v>
      </c>
      <c r="E364" s="846" t="s">
        <v>34</v>
      </c>
      <c r="F364" s="846" t="s">
        <v>736</v>
      </c>
      <c r="G364" s="846" t="s">
        <v>706</v>
      </c>
      <c r="H364" s="832">
        <v>8.5123</v>
      </c>
      <c r="I364" s="846" t="s">
        <v>740</v>
      </c>
      <c r="J364" s="875">
        <v>532</v>
      </c>
      <c r="K364" s="846" t="s">
        <v>53</v>
      </c>
      <c r="L364" s="846" t="s">
        <v>84</v>
      </c>
      <c r="M364" s="846" t="s">
        <v>708</v>
      </c>
      <c r="N364" s="832">
        <v>0</v>
      </c>
      <c r="O364" s="846" t="s">
        <v>709</v>
      </c>
      <c r="P364" s="846" t="s">
        <v>709</v>
      </c>
      <c r="Q364" s="846"/>
      <c r="R364" s="846" t="s">
        <v>710</v>
      </c>
      <c r="S364" s="846" t="s">
        <v>711</v>
      </c>
      <c r="T364" s="832"/>
      <c r="U364" s="832"/>
      <c r="V364" s="832"/>
      <c r="W364" s="832"/>
      <c r="X364" s="846" t="s">
        <v>306</v>
      </c>
      <c r="Y364" s="846"/>
      <c r="Z364" s="846"/>
      <c r="AA364" s="824"/>
      <c r="AB364" s="824"/>
      <c r="AC364" s="824"/>
    </row>
    <row r="365" s="823" customFormat="1" ht="28.45" hidden="1" customHeight="1" outlineLevel="3" spans="1:29">
      <c r="A365" s="873" t="s">
        <v>699</v>
      </c>
      <c r="B365" s="870" t="s">
        <v>701</v>
      </c>
      <c r="C365" s="870" t="s">
        <v>703</v>
      </c>
      <c r="D365" s="846" t="s">
        <v>704</v>
      </c>
      <c r="E365" s="846" t="s">
        <v>34</v>
      </c>
      <c r="F365" s="846" t="s">
        <v>736</v>
      </c>
      <c r="G365" s="846" t="s">
        <v>706</v>
      </c>
      <c r="H365" s="832">
        <v>23.6984</v>
      </c>
      <c r="I365" s="846" t="s">
        <v>741</v>
      </c>
      <c r="J365" s="875">
        <v>501</v>
      </c>
      <c r="K365" s="846" t="s">
        <v>53</v>
      </c>
      <c r="L365" s="846" t="s">
        <v>84</v>
      </c>
      <c r="M365" s="846" t="s">
        <v>708</v>
      </c>
      <c r="N365" s="832">
        <v>0</v>
      </c>
      <c r="O365" s="846" t="s">
        <v>709</v>
      </c>
      <c r="P365" s="846" t="s">
        <v>709</v>
      </c>
      <c r="Q365" s="846"/>
      <c r="R365" s="846" t="s">
        <v>710</v>
      </c>
      <c r="S365" s="846" t="s">
        <v>711</v>
      </c>
      <c r="T365" s="832"/>
      <c r="U365" s="832"/>
      <c r="V365" s="832"/>
      <c r="W365" s="832"/>
      <c r="X365" s="846" t="s">
        <v>306</v>
      </c>
      <c r="Y365" s="846"/>
      <c r="Z365" s="846"/>
      <c r="AA365" s="824"/>
      <c r="AB365" s="824"/>
      <c r="AC365" s="824"/>
    </row>
    <row r="366" s="823" customFormat="1" ht="28.45" hidden="1" customHeight="1" outlineLevel="3" spans="1:29">
      <c r="A366" s="873" t="s">
        <v>699</v>
      </c>
      <c r="B366" s="870" t="s">
        <v>701</v>
      </c>
      <c r="C366" s="870" t="s">
        <v>703</v>
      </c>
      <c r="D366" s="846" t="s">
        <v>704</v>
      </c>
      <c r="E366" s="846" t="s">
        <v>34</v>
      </c>
      <c r="F366" s="846" t="s">
        <v>736</v>
      </c>
      <c r="G366" s="846" t="s">
        <v>706</v>
      </c>
      <c r="H366" s="832">
        <v>170.6859</v>
      </c>
      <c r="I366" s="846" t="s">
        <v>153</v>
      </c>
      <c r="J366" s="875">
        <v>470</v>
      </c>
      <c r="K366" s="846" t="s">
        <v>53</v>
      </c>
      <c r="L366" s="846" t="s">
        <v>84</v>
      </c>
      <c r="M366" s="846" t="s">
        <v>708</v>
      </c>
      <c r="N366" s="832">
        <v>0</v>
      </c>
      <c r="O366" s="846" t="s">
        <v>709</v>
      </c>
      <c r="P366" s="846" t="s">
        <v>709</v>
      </c>
      <c r="Q366" s="846"/>
      <c r="R366" s="846" t="s">
        <v>710</v>
      </c>
      <c r="S366" s="846" t="s">
        <v>711</v>
      </c>
      <c r="T366" s="832"/>
      <c r="U366" s="832"/>
      <c r="V366" s="832"/>
      <c r="W366" s="832"/>
      <c r="X366" s="846" t="s">
        <v>306</v>
      </c>
      <c r="Y366" s="846"/>
      <c r="Z366" s="846"/>
      <c r="AA366" s="824"/>
      <c r="AB366" s="824"/>
      <c r="AC366" s="824"/>
    </row>
    <row r="367" s="823" customFormat="1" ht="28.45" hidden="1" customHeight="1" outlineLevel="3" spans="1:29">
      <c r="A367" s="873" t="s">
        <v>699</v>
      </c>
      <c r="B367" s="870" t="s">
        <v>701</v>
      </c>
      <c r="C367" s="870" t="s">
        <v>703</v>
      </c>
      <c r="D367" s="846" t="s">
        <v>704</v>
      </c>
      <c r="E367" s="846" t="s">
        <v>34</v>
      </c>
      <c r="F367" s="846" t="s">
        <v>736</v>
      </c>
      <c r="G367" s="846" t="s">
        <v>706</v>
      </c>
      <c r="H367" s="832">
        <v>18.6405</v>
      </c>
      <c r="I367" s="846" t="s">
        <v>724</v>
      </c>
      <c r="J367" s="875">
        <v>441</v>
      </c>
      <c r="K367" s="846" t="s">
        <v>53</v>
      </c>
      <c r="L367" s="846" t="s">
        <v>84</v>
      </c>
      <c r="M367" s="846" t="s">
        <v>708</v>
      </c>
      <c r="N367" s="832">
        <v>0</v>
      </c>
      <c r="O367" s="846" t="s">
        <v>709</v>
      </c>
      <c r="P367" s="846" t="s">
        <v>709</v>
      </c>
      <c r="Q367" s="846"/>
      <c r="R367" s="846" t="s">
        <v>710</v>
      </c>
      <c r="S367" s="846" t="s">
        <v>711</v>
      </c>
      <c r="T367" s="832"/>
      <c r="U367" s="832"/>
      <c r="V367" s="832"/>
      <c r="W367" s="832"/>
      <c r="X367" s="846" t="s">
        <v>306</v>
      </c>
      <c r="Y367" s="846"/>
      <c r="Z367" s="846"/>
      <c r="AA367" s="824"/>
      <c r="AB367" s="824"/>
      <c r="AC367" s="824"/>
    </row>
    <row r="368" s="823" customFormat="1" ht="28.45" hidden="1" customHeight="1" outlineLevel="3" spans="1:29">
      <c r="A368" s="873" t="s">
        <v>699</v>
      </c>
      <c r="B368" s="870" t="s">
        <v>701</v>
      </c>
      <c r="C368" s="870" t="s">
        <v>703</v>
      </c>
      <c r="D368" s="846" t="s">
        <v>704</v>
      </c>
      <c r="E368" s="846" t="s">
        <v>34</v>
      </c>
      <c r="F368" s="846" t="s">
        <v>736</v>
      </c>
      <c r="G368" s="846" t="s">
        <v>706</v>
      </c>
      <c r="H368" s="832">
        <v>5.1794</v>
      </c>
      <c r="I368" s="846" t="s">
        <v>716</v>
      </c>
      <c r="J368" s="875">
        <v>410</v>
      </c>
      <c r="K368" s="846" t="s">
        <v>53</v>
      </c>
      <c r="L368" s="846" t="s">
        <v>84</v>
      </c>
      <c r="M368" s="846" t="s">
        <v>708</v>
      </c>
      <c r="N368" s="832">
        <v>0</v>
      </c>
      <c r="O368" s="846" t="s">
        <v>709</v>
      </c>
      <c r="P368" s="846" t="s">
        <v>709</v>
      </c>
      <c r="Q368" s="846"/>
      <c r="R368" s="846" t="s">
        <v>710</v>
      </c>
      <c r="S368" s="846" t="s">
        <v>711</v>
      </c>
      <c r="T368" s="832"/>
      <c r="U368" s="832"/>
      <c r="V368" s="832"/>
      <c r="W368" s="832"/>
      <c r="X368" s="846" t="s">
        <v>306</v>
      </c>
      <c r="Y368" s="846"/>
      <c r="Z368" s="846"/>
      <c r="AA368" s="824"/>
      <c r="AB368" s="824"/>
      <c r="AC368" s="824"/>
    </row>
    <row r="369" s="823" customFormat="1" ht="28.45" hidden="1" customHeight="1" outlineLevel="3" spans="1:29">
      <c r="A369" s="873" t="s">
        <v>699</v>
      </c>
      <c r="B369" s="870" t="s">
        <v>701</v>
      </c>
      <c r="C369" s="870" t="s">
        <v>703</v>
      </c>
      <c r="D369" s="846" t="s">
        <v>704</v>
      </c>
      <c r="E369" s="846" t="s">
        <v>34</v>
      </c>
      <c r="F369" s="846" t="s">
        <v>736</v>
      </c>
      <c r="G369" s="846" t="s">
        <v>706</v>
      </c>
      <c r="H369" s="832">
        <v>16.6655</v>
      </c>
      <c r="I369" s="846" t="s">
        <v>717</v>
      </c>
      <c r="J369" s="875">
        <v>380</v>
      </c>
      <c r="K369" s="846" t="s">
        <v>53</v>
      </c>
      <c r="L369" s="846" t="s">
        <v>84</v>
      </c>
      <c r="M369" s="846" t="s">
        <v>708</v>
      </c>
      <c r="N369" s="832">
        <v>0</v>
      </c>
      <c r="O369" s="846" t="s">
        <v>709</v>
      </c>
      <c r="P369" s="846" t="s">
        <v>709</v>
      </c>
      <c r="Q369" s="846"/>
      <c r="R369" s="846" t="s">
        <v>710</v>
      </c>
      <c r="S369" s="846" t="s">
        <v>711</v>
      </c>
      <c r="T369" s="832"/>
      <c r="U369" s="832"/>
      <c r="V369" s="832"/>
      <c r="W369" s="832"/>
      <c r="X369" s="846" t="s">
        <v>306</v>
      </c>
      <c r="Y369" s="846"/>
      <c r="Z369" s="846"/>
      <c r="AA369" s="824"/>
      <c r="AB369" s="824"/>
      <c r="AC369" s="824"/>
    </row>
    <row r="370" s="823" customFormat="1" ht="28.45" hidden="1" customHeight="1" outlineLevel="3" spans="1:29">
      <c r="A370" s="873" t="s">
        <v>699</v>
      </c>
      <c r="B370" s="870" t="s">
        <v>701</v>
      </c>
      <c r="C370" s="870" t="s">
        <v>703</v>
      </c>
      <c r="D370" s="846" t="s">
        <v>704</v>
      </c>
      <c r="E370" s="846" t="s">
        <v>34</v>
      </c>
      <c r="F370" s="846" t="s">
        <v>742</v>
      </c>
      <c r="G370" s="846" t="s">
        <v>706</v>
      </c>
      <c r="H370" s="832">
        <v>7.0973</v>
      </c>
      <c r="I370" s="846" t="s">
        <v>714</v>
      </c>
      <c r="J370" s="875">
        <v>562</v>
      </c>
      <c r="K370" s="846" t="s">
        <v>53</v>
      </c>
      <c r="L370" s="846" t="s">
        <v>84</v>
      </c>
      <c r="M370" s="846" t="s">
        <v>708</v>
      </c>
      <c r="N370" s="832">
        <v>0</v>
      </c>
      <c r="O370" s="846" t="s">
        <v>709</v>
      </c>
      <c r="P370" s="846" t="s">
        <v>709</v>
      </c>
      <c r="Q370" s="846"/>
      <c r="R370" s="846" t="s">
        <v>710</v>
      </c>
      <c r="S370" s="846" t="s">
        <v>711</v>
      </c>
      <c r="T370" s="832"/>
      <c r="U370" s="832"/>
      <c r="V370" s="832"/>
      <c r="W370" s="832"/>
      <c r="X370" s="846" t="s">
        <v>306</v>
      </c>
      <c r="Y370" s="846"/>
      <c r="Z370" s="846"/>
      <c r="AA370" s="824"/>
      <c r="AB370" s="824"/>
      <c r="AC370" s="824"/>
    </row>
    <row r="371" s="823" customFormat="1" ht="28.45" hidden="1" customHeight="1" outlineLevel="3" spans="1:29">
      <c r="A371" s="873" t="s">
        <v>699</v>
      </c>
      <c r="B371" s="870" t="s">
        <v>701</v>
      </c>
      <c r="C371" s="870" t="s">
        <v>703</v>
      </c>
      <c r="D371" s="846" t="s">
        <v>743</v>
      </c>
      <c r="E371" s="846" t="s">
        <v>34</v>
      </c>
      <c r="F371" s="846" t="s">
        <v>744</v>
      </c>
      <c r="G371" s="846" t="s">
        <v>706</v>
      </c>
      <c r="H371" s="832">
        <v>35.2729</v>
      </c>
      <c r="I371" s="846" t="s">
        <v>737</v>
      </c>
      <c r="J371" s="875">
        <v>685</v>
      </c>
      <c r="K371" s="846" t="s">
        <v>53</v>
      </c>
      <c r="L371" s="846" t="s">
        <v>84</v>
      </c>
      <c r="M371" s="846" t="s">
        <v>708</v>
      </c>
      <c r="N371" s="832">
        <v>0</v>
      </c>
      <c r="O371" s="846" t="s">
        <v>709</v>
      </c>
      <c r="P371" s="846" t="s">
        <v>709</v>
      </c>
      <c r="Q371" s="846"/>
      <c r="R371" s="846" t="s">
        <v>710</v>
      </c>
      <c r="S371" s="846" t="s">
        <v>711</v>
      </c>
      <c r="T371" s="832"/>
      <c r="U371" s="832"/>
      <c r="V371" s="832"/>
      <c r="W371" s="832"/>
      <c r="X371" s="846" t="s">
        <v>306</v>
      </c>
      <c r="Y371" s="846" t="s">
        <v>745</v>
      </c>
      <c r="Z371" s="846"/>
      <c r="AA371" s="824"/>
      <c r="AB371" s="824"/>
      <c r="AC371" s="824"/>
    </row>
    <row r="372" s="823" customFormat="1" ht="28.45" hidden="1" customHeight="1" outlineLevel="3" spans="1:29">
      <c r="A372" s="873" t="s">
        <v>699</v>
      </c>
      <c r="B372" s="870" t="s">
        <v>701</v>
      </c>
      <c r="C372" s="870" t="s">
        <v>703</v>
      </c>
      <c r="D372" s="846" t="s">
        <v>746</v>
      </c>
      <c r="E372" s="846" t="s">
        <v>34</v>
      </c>
      <c r="F372" s="846" t="s">
        <v>744</v>
      </c>
      <c r="G372" s="846" t="s">
        <v>706</v>
      </c>
      <c r="H372" s="832">
        <v>0.6855</v>
      </c>
      <c r="I372" s="846" t="s">
        <v>738</v>
      </c>
      <c r="J372" s="875">
        <v>654</v>
      </c>
      <c r="K372" s="846" t="s">
        <v>53</v>
      </c>
      <c r="L372" s="846" t="s">
        <v>84</v>
      </c>
      <c r="M372" s="846" t="s">
        <v>708</v>
      </c>
      <c r="N372" s="832">
        <v>0</v>
      </c>
      <c r="O372" s="846" t="s">
        <v>709</v>
      </c>
      <c r="P372" s="846" t="s">
        <v>709</v>
      </c>
      <c r="Q372" s="846"/>
      <c r="R372" s="846" t="s">
        <v>710</v>
      </c>
      <c r="S372" s="846" t="s">
        <v>711</v>
      </c>
      <c r="T372" s="832"/>
      <c r="U372" s="832"/>
      <c r="V372" s="832"/>
      <c r="W372" s="832"/>
      <c r="X372" s="846" t="s">
        <v>306</v>
      </c>
      <c r="Y372" s="846" t="s">
        <v>745</v>
      </c>
      <c r="Z372" s="846"/>
      <c r="AA372" s="824"/>
      <c r="AB372" s="824"/>
      <c r="AC372" s="824"/>
    </row>
    <row r="373" s="823" customFormat="1" ht="28.45" hidden="1" customHeight="1" outlineLevel="3" spans="1:29">
      <c r="A373" s="873" t="s">
        <v>699</v>
      </c>
      <c r="B373" s="870" t="s">
        <v>701</v>
      </c>
      <c r="C373" s="870" t="s">
        <v>703</v>
      </c>
      <c r="D373" s="846" t="s">
        <v>747</v>
      </c>
      <c r="E373" s="846" t="s">
        <v>34</v>
      </c>
      <c r="F373" s="846" t="s">
        <v>744</v>
      </c>
      <c r="G373" s="846" t="s">
        <v>706</v>
      </c>
      <c r="H373" s="832">
        <v>1.6089</v>
      </c>
      <c r="I373" s="846" t="s">
        <v>739</v>
      </c>
      <c r="J373" s="875">
        <v>623</v>
      </c>
      <c r="K373" s="846" t="s">
        <v>53</v>
      </c>
      <c r="L373" s="846" t="s">
        <v>84</v>
      </c>
      <c r="M373" s="846" t="s">
        <v>708</v>
      </c>
      <c r="N373" s="832">
        <v>0</v>
      </c>
      <c r="O373" s="846" t="s">
        <v>709</v>
      </c>
      <c r="P373" s="846" t="s">
        <v>709</v>
      </c>
      <c r="Q373" s="846"/>
      <c r="R373" s="846" t="s">
        <v>710</v>
      </c>
      <c r="S373" s="846" t="s">
        <v>711</v>
      </c>
      <c r="T373" s="832"/>
      <c r="U373" s="832"/>
      <c r="V373" s="832"/>
      <c r="W373" s="832"/>
      <c r="X373" s="846" t="s">
        <v>306</v>
      </c>
      <c r="Y373" s="846" t="s">
        <v>745</v>
      </c>
      <c r="Z373" s="846"/>
      <c r="AA373" s="824"/>
      <c r="AB373" s="824"/>
      <c r="AC373" s="824"/>
    </row>
    <row r="374" s="823" customFormat="1" ht="28.45" hidden="1" customHeight="1" outlineLevel="3" spans="1:29">
      <c r="A374" s="873" t="s">
        <v>699</v>
      </c>
      <c r="B374" s="870" t="s">
        <v>701</v>
      </c>
      <c r="C374" s="870" t="s">
        <v>703</v>
      </c>
      <c r="D374" s="846" t="s">
        <v>748</v>
      </c>
      <c r="E374" s="846" t="s">
        <v>34</v>
      </c>
      <c r="F374" s="846" t="s">
        <v>744</v>
      </c>
      <c r="G374" s="846" t="s">
        <v>706</v>
      </c>
      <c r="H374" s="832">
        <v>2.4729</v>
      </c>
      <c r="I374" s="846" t="s">
        <v>713</v>
      </c>
      <c r="J374" s="875">
        <v>593</v>
      </c>
      <c r="K374" s="846" t="s">
        <v>53</v>
      </c>
      <c r="L374" s="846" t="s">
        <v>84</v>
      </c>
      <c r="M374" s="846" t="s">
        <v>708</v>
      </c>
      <c r="N374" s="832">
        <v>0</v>
      </c>
      <c r="O374" s="846" t="s">
        <v>709</v>
      </c>
      <c r="P374" s="846" t="s">
        <v>709</v>
      </c>
      <c r="Q374" s="846"/>
      <c r="R374" s="846" t="s">
        <v>710</v>
      </c>
      <c r="S374" s="846" t="s">
        <v>711</v>
      </c>
      <c r="T374" s="832"/>
      <c r="U374" s="832"/>
      <c r="V374" s="832"/>
      <c r="W374" s="832"/>
      <c r="X374" s="846" t="s">
        <v>306</v>
      </c>
      <c r="Y374" s="846" t="s">
        <v>745</v>
      </c>
      <c r="Z374" s="846"/>
      <c r="AA374" s="824"/>
      <c r="AB374" s="824"/>
      <c r="AC374" s="824"/>
    </row>
    <row r="375" s="823" customFormat="1" ht="28.45" hidden="1" customHeight="1" outlineLevel="3" spans="1:29">
      <c r="A375" s="873" t="s">
        <v>699</v>
      </c>
      <c r="B375" s="870" t="s">
        <v>701</v>
      </c>
      <c r="C375" s="870" t="s">
        <v>703</v>
      </c>
      <c r="D375" s="846" t="s">
        <v>749</v>
      </c>
      <c r="E375" s="846" t="s">
        <v>34</v>
      </c>
      <c r="F375" s="846" t="s">
        <v>744</v>
      </c>
      <c r="G375" s="846" t="s">
        <v>706</v>
      </c>
      <c r="H375" s="832">
        <v>34.8426</v>
      </c>
      <c r="I375" s="846" t="s">
        <v>714</v>
      </c>
      <c r="J375" s="875">
        <v>562</v>
      </c>
      <c r="K375" s="846" t="s">
        <v>53</v>
      </c>
      <c r="L375" s="846" t="s">
        <v>84</v>
      </c>
      <c r="M375" s="846" t="s">
        <v>708</v>
      </c>
      <c r="N375" s="832">
        <v>0</v>
      </c>
      <c r="O375" s="846" t="s">
        <v>709</v>
      </c>
      <c r="P375" s="846" t="s">
        <v>709</v>
      </c>
      <c r="Q375" s="846"/>
      <c r="R375" s="846" t="s">
        <v>710</v>
      </c>
      <c r="S375" s="846" t="s">
        <v>711</v>
      </c>
      <c r="T375" s="832"/>
      <c r="U375" s="832"/>
      <c r="V375" s="832"/>
      <c r="W375" s="832"/>
      <c r="X375" s="846" t="s">
        <v>306</v>
      </c>
      <c r="Y375" s="846" t="s">
        <v>745</v>
      </c>
      <c r="Z375" s="846"/>
      <c r="AA375" s="824"/>
      <c r="AB375" s="824"/>
      <c r="AC375" s="824"/>
    </row>
    <row r="376" s="823" customFormat="1" ht="28.45" hidden="1" customHeight="1" outlineLevel="3" spans="1:29">
      <c r="A376" s="873" t="s">
        <v>699</v>
      </c>
      <c r="B376" s="870" t="s">
        <v>701</v>
      </c>
      <c r="C376" s="870" t="s">
        <v>703</v>
      </c>
      <c r="D376" s="846" t="s">
        <v>750</v>
      </c>
      <c r="E376" s="846" t="s">
        <v>34</v>
      </c>
      <c r="F376" s="846" t="s">
        <v>744</v>
      </c>
      <c r="G376" s="846" t="s">
        <v>706</v>
      </c>
      <c r="H376" s="832">
        <v>1.1104</v>
      </c>
      <c r="I376" s="846" t="s">
        <v>740</v>
      </c>
      <c r="J376" s="875">
        <v>532</v>
      </c>
      <c r="K376" s="846" t="s">
        <v>53</v>
      </c>
      <c r="L376" s="846" t="s">
        <v>84</v>
      </c>
      <c r="M376" s="846" t="s">
        <v>708</v>
      </c>
      <c r="N376" s="832">
        <v>0</v>
      </c>
      <c r="O376" s="846" t="s">
        <v>709</v>
      </c>
      <c r="P376" s="846" t="s">
        <v>709</v>
      </c>
      <c r="Q376" s="846"/>
      <c r="R376" s="846" t="s">
        <v>710</v>
      </c>
      <c r="S376" s="846" t="s">
        <v>711</v>
      </c>
      <c r="T376" s="832"/>
      <c r="U376" s="832"/>
      <c r="V376" s="832"/>
      <c r="W376" s="832"/>
      <c r="X376" s="846" t="s">
        <v>306</v>
      </c>
      <c r="Y376" s="846" t="s">
        <v>745</v>
      </c>
      <c r="Z376" s="846"/>
      <c r="AA376" s="824"/>
      <c r="AB376" s="824"/>
      <c r="AC376" s="824"/>
    </row>
    <row r="377" s="823" customFormat="1" ht="28.45" hidden="1" customHeight="1" outlineLevel="3" spans="1:29">
      <c r="A377" s="873" t="s">
        <v>699</v>
      </c>
      <c r="B377" s="870" t="s">
        <v>701</v>
      </c>
      <c r="C377" s="870" t="s">
        <v>703</v>
      </c>
      <c r="D377" s="846" t="s">
        <v>751</v>
      </c>
      <c r="E377" s="846" t="s">
        <v>34</v>
      </c>
      <c r="F377" s="846" t="s">
        <v>744</v>
      </c>
      <c r="G377" s="846" t="s">
        <v>706</v>
      </c>
      <c r="H377" s="832">
        <v>59.2088</v>
      </c>
      <c r="I377" s="846" t="s">
        <v>741</v>
      </c>
      <c r="J377" s="875">
        <v>501</v>
      </c>
      <c r="K377" s="846" t="s">
        <v>53</v>
      </c>
      <c r="L377" s="846" t="s">
        <v>84</v>
      </c>
      <c r="M377" s="846" t="s">
        <v>708</v>
      </c>
      <c r="N377" s="832">
        <v>0</v>
      </c>
      <c r="O377" s="846" t="s">
        <v>709</v>
      </c>
      <c r="P377" s="846" t="s">
        <v>709</v>
      </c>
      <c r="Q377" s="846"/>
      <c r="R377" s="846" t="s">
        <v>710</v>
      </c>
      <c r="S377" s="846" t="s">
        <v>711</v>
      </c>
      <c r="T377" s="832"/>
      <c r="U377" s="832"/>
      <c r="V377" s="832"/>
      <c r="W377" s="832"/>
      <c r="X377" s="846" t="s">
        <v>306</v>
      </c>
      <c r="Y377" s="846" t="s">
        <v>745</v>
      </c>
      <c r="Z377" s="846"/>
      <c r="AA377" s="824"/>
      <c r="AB377" s="824"/>
      <c r="AC377" s="824"/>
    </row>
    <row r="378" s="823" customFormat="1" ht="28.45" hidden="1" customHeight="1" outlineLevel="3" spans="1:29">
      <c r="A378" s="873" t="s">
        <v>699</v>
      </c>
      <c r="B378" s="870" t="s">
        <v>701</v>
      </c>
      <c r="C378" s="870" t="s">
        <v>703</v>
      </c>
      <c r="D378" s="846" t="s">
        <v>752</v>
      </c>
      <c r="E378" s="846" t="s">
        <v>34</v>
      </c>
      <c r="F378" s="846" t="s">
        <v>744</v>
      </c>
      <c r="G378" s="846" t="s">
        <v>706</v>
      </c>
      <c r="H378" s="832">
        <v>16.9769</v>
      </c>
      <c r="I378" s="846" t="s">
        <v>153</v>
      </c>
      <c r="J378" s="875">
        <v>470</v>
      </c>
      <c r="K378" s="846" t="s">
        <v>53</v>
      </c>
      <c r="L378" s="846" t="s">
        <v>84</v>
      </c>
      <c r="M378" s="846" t="s">
        <v>708</v>
      </c>
      <c r="N378" s="832">
        <v>0</v>
      </c>
      <c r="O378" s="846" t="s">
        <v>709</v>
      </c>
      <c r="P378" s="846" t="s">
        <v>709</v>
      </c>
      <c r="Q378" s="846"/>
      <c r="R378" s="846" t="s">
        <v>710</v>
      </c>
      <c r="S378" s="846" t="s">
        <v>711</v>
      </c>
      <c r="T378" s="832"/>
      <c r="U378" s="832"/>
      <c r="V378" s="832"/>
      <c r="W378" s="832"/>
      <c r="X378" s="846" t="s">
        <v>306</v>
      </c>
      <c r="Y378" s="846" t="s">
        <v>745</v>
      </c>
      <c r="Z378" s="846"/>
      <c r="AA378" s="824"/>
      <c r="AB378" s="824"/>
      <c r="AC378" s="824"/>
    </row>
    <row r="379" s="823" customFormat="1" ht="28.45" hidden="1" customHeight="1" outlineLevel="3" spans="1:29">
      <c r="A379" s="873" t="s">
        <v>699</v>
      </c>
      <c r="B379" s="870" t="s">
        <v>701</v>
      </c>
      <c r="C379" s="870" t="s">
        <v>703</v>
      </c>
      <c r="D379" s="846" t="s">
        <v>753</v>
      </c>
      <c r="E379" s="846" t="s">
        <v>34</v>
      </c>
      <c r="F379" s="846" t="s">
        <v>744</v>
      </c>
      <c r="G379" s="846" t="s">
        <v>706</v>
      </c>
      <c r="H379" s="832">
        <v>40.2657</v>
      </c>
      <c r="I379" s="846" t="s">
        <v>724</v>
      </c>
      <c r="J379" s="875">
        <v>441</v>
      </c>
      <c r="K379" s="846" t="s">
        <v>53</v>
      </c>
      <c r="L379" s="846" t="s">
        <v>84</v>
      </c>
      <c r="M379" s="846" t="s">
        <v>708</v>
      </c>
      <c r="N379" s="832">
        <v>0</v>
      </c>
      <c r="O379" s="846" t="s">
        <v>709</v>
      </c>
      <c r="P379" s="846" t="s">
        <v>709</v>
      </c>
      <c r="Q379" s="846"/>
      <c r="R379" s="846" t="s">
        <v>710</v>
      </c>
      <c r="S379" s="846" t="s">
        <v>711</v>
      </c>
      <c r="T379" s="832"/>
      <c r="U379" s="832"/>
      <c r="V379" s="832"/>
      <c r="W379" s="832"/>
      <c r="X379" s="846" t="s">
        <v>306</v>
      </c>
      <c r="Y379" s="846" t="s">
        <v>745</v>
      </c>
      <c r="Z379" s="846"/>
      <c r="AA379" s="824"/>
      <c r="AB379" s="824"/>
      <c r="AC379" s="824"/>
    </row>
    <row r="380" s="823" customFormat="1" ht="28.45" hidden="1" customHeight="1" outlineLevel="3" spans="1:29">
      <c r="A380" s="873" t="s">
        <v>699</v>
      </c>
      <c r="B380" s="870" t="s">
        <v>701</v>
      </c>
      <c r="C380" s="870" t="s">
        <v>703</v>
      </c>
      <c r="D380" s="846" t="s">
        <v>753</v>
      </c>
      <c r="E380" s="846" t="s">
        <v>34</v>
      </c>
      <c r="F380" s="846" t="s">
        <v>744</v>
      </c>
      <c r="G380" s="846" t="s">
        <v>706</v>
      </c>
      <c r="H380" s="832">
        <v>68.2692</v>
      </c>
      <c r="I380" s="846" t="s">
        <v>716</v>
      </c>
      <c r="J380" s="875">
        <v>410</v>
      </c>
      <c r="K380" s="846" t="s">
        <v>53</v>
      </c>
      <c r="L380" s="846" t="s">
        <v>84</v>
      </c>
      <c r="M380" s="846" t="s">
        <v>708</v>
      </c>
      <c r="N380" s="832">
        <v>0</v>
      </c>
      <c r="O380" s="846" t="s">
        <v>709</v>
      </c>
      <c r="P380" s="846" t="s">
        <v>709</v>
      </c>
      <c r="Q380" s="846"/>
      <c r="R380" s="846" t="s">
        <v>710</v>
      </c>
      <c r="S380" s="846" t="s">
        <v>711</v>
      </c>
      <c r="T380" s="832"/>
      <c r="U380" s="832"/>
      <c r="V380" s="832"/>
      <c r="W380" s="832"/>
      <c r="X380" s="846" t="s">
        <v>306</v>
      </c>
      <c r="Y380" s="846" t="s">
        <v>745</v>
      </c>
      <c r="Z380" s="846"/>
      <c r="AA380" s="824"/>
      <c r="AB380" s="824"/>
      <c r="AC380" s="824"/>
    </row>
    <row r="381" s="823" customFormat="1" ht="28.45" hidden="1" customHeight="1" outlineLevel="3" spans="1:29">
      <c r="A381" s="873" t="s">
        <v>699</v>
      </c>
      <c r="B381" s="870" t="s">
        <v>701</v>
      </c>
      <c r="C381" s="870" t="s">
        <v>703</v>
      </c>
      <c r="D381" s="846" t="s">
        <v>753</v>
      </c>
      <c r="E381" s="846" t="s">
        <v>34</v>
      </c>
      <c r="F381" s="846" t="s">
        <v>744</v>
      </c>
      <c r="G381" s="846" t="s">
        <v>706</v>
      </c>
      <c r="H381" s="832">
        <v>14.6605</v>
      </c>
      <c r="I381" s="846" t="s">
        <v>717</v>
      </c>
      <c r="J381" s="875">
        <v>380</v>
      </c>
      <c r="K381" s="846" t="s">
        <v>53</v>
      </c>
      <c r="L381" s="846" t="s">
        <v>84</v>
      </c>
      <c r="M381" s="846" t="s">
        <v>708</v>
      </c>
      <c r="N381" s="832">
        <v>0</v>
      </c>
      <c r="O381" s="846" t="s">
        <v>709</v>
      </c>
      <c r="P381" s="846" t="s">
        <v>709</v>
      </c>
      <c r="Q381" s="846"/>
      <c r="R381" s="846" t="s">
        <v>710</v>
      </c>
      <c r="S381" s="846" t="s">
        <v>711</v>
      </c>
      <c r="T381" s="832"/>
      <c r="U381" s="832"/>
      <c r="V381" s="832"/>
      <c r="W381" s="832"/>
      <c r="X381" s="846" t="s">
        <v>306</v>
      </c>
      <c r="Y381" s="846" t="s">
        <v>745</v>
      </c>
      <c r="Z381" s="846"/>
      <c r="AA381" s="824"/>
      <c r="AB381" s="824"/>
      <c r="AC381" s="824"/>
    </row>
    <row r="382" s="823" customFormat="1" ht="28.45" hidden="1" customHeight="1" outlineLevel="3" spans="1:29">
      <c r="A382" s="873" t="s">
        <v>699</v>
      </c>
      <c r="B382" s="870" t="s">
        <v>701</v>
      </c>
      <c r="C382" s="870" t="s">
        <v>703</v>
      </c>
      <c r="D382" s="846" t="s">
        <v>754</v>
      </c>
      <c r="E382" s="846" t="s">
        <v>34</v>
      </c>
      <c r="F382" s="846" t="s">
        <v>755</v>
      </c>
      <c r="G382" s="846" t="s">
        <v>706</v>
      </c>
      <c r="H382" s="832">
        <v>81.8927</v>
      </c>
      <c r="I382" s="846" t="s">
        <v>738</v>
      </c>
      <c r="J382" s="875">
        <v>654</v>
      </c>
      <c r="K382" s="846" t="s">
        <v>53</v>
      </c>
      <c r="L382" s="846" t="s">
        <v>84</v>
      </c>
      <c r="M382" s="846" t="s">
        <v>708</v>
      </c>
      <c r="N382" s="832">
        <v>0</v>
      </c>
      <c r="O382" s="846" t="s">
        <v>709</v>
      </c>
      <c r="P382" s="846" t="s">
        <v>709</v>
      </c>
      <c r="Q382" s="846"/>
      <c r="R382" s="846" t="s">
        <v>710</v>
      </c>
      <c r="S382" s="846" t="s">
        <v>711</v>
      </c>
      <c r="T382" s="832"/>
      <c r="U382" s="832"/>
      <c r="V382" s="832"/>
      <c r="W382" s="832"/>
      <c r="X382" s="846" t="s">
        <v>306</v>
      </c>
      <c r="Y382" s="846"/>
      <c r="Z382" s="846"/>
      <c r="AA382" s="824"/>
      <c r="AB382" s="824"/>
      <c r="AC382" s="824"/>
    </row>
    <row r="383" s="823" customFormat="1" ht="28.45" hidden="1" customHeight="1" outlineLevel="3" spans="1:29">
      <c r="A383" s="873" t="s">
        <v>699</v>
      </c>
      <c r="B383" s="870" t="s">
        <v>701</v>
      </c>
      <c r="C383" s="870" t="s">
        <v>703</v>
      </c>
      <c r="D383" s="846" t="s">
        <v>754</v>
      </c>
      <c r="E383" s="846" t="s">
        <v>34</v>
      </c>
      <c r="F383" s="846" t="s">
        <v>755</v>
      </c>
      <c r="G383" s="846" t="s">
        <v>706</v>
      </c>
      <c r="H383" s="832">
        <v>2007.0386</v>
      </c>
      <c r="I383" s="846" t="s">
        <v>713</v>
      </c>
      <c r="J383" s="875">
        <v>593</v>
      </c>
      <c r="K383" s="846" t="s">
        <v>53</v>
      </c>
      <c r="L383" s="846" t="s">
        <v>84</v>
      </c>
      <c r="M383" s="846" t="s">
        <v>708</v>
      </c>
      <c r="N383" s="832">
        <v>0</v>
      </c>
      <c r="O383" s="846" t="s">
        <v>709</v>
      </c>
      <c r="P383" s="846" t="s">
        <v>709</v>
      </c>
      <c r="Q383" s="846"/>
      <c r="R383" s="846" t="s">
        <v>710</v>
      </c>
      <c r="S383" s="846" t="s">
        <v>711</v>
      </c>
      <c r="T383" s="832"/>
      <c r="U383" s="832"/>
      <c r="V383" s="832"/>
      <c r="W383" s="832"/>
      <c r="X383" s="846" t="s">
        <v>306</v>
      </c>
      <c r="Y383" s="846"/>
      <c r="Z383" s="846"/>
      <c r="AA383" s="824"/>
      <c r="AB383" s="824"/>
      <c r="AC383" s="824"/>
    </row>
    <row r="384" s="823" customFormat="1" ht="28.45" hidden="1" customHeight="1" outlineLevel="3" spans="1:29">
      <c r="A384" s="873" t="s">
        <v>699</v>
      </c>
      <c r="B384" s="870" t="s">
        <v>701</v>
      </c>
      <c r="C384" s="870" t="s">
        <v>703</v>
      </c>
      <c r="D384" s="846" t="s">
        <v>754</v>
      </c>
      <c r="E384" s="846" t="s">
        <v>34</v>
      </c>
      <c r="F384" s="846" t="s">
        <v>755</v>
      </c>
      <c r="G384" s="846" t="s">
        <v>706</v>
      </c>
      <c r="H384" s="832">
        <v>829.0815</v>
      </c>
      <c r="I384" s="846" t="s">
        <v>714</v>
      </c>
      <c r="J384" s="875">
        <v>562</v>
      </c>
      <c r="K384" s="846" t="s">
        <v>53</v>
      </c>
      <c r="L384" s="846" t="s">
        <v>84</v>
      </c>
      <c r="M384" s="846" t="s">
        <v>708</v>
      </c>
      <c r="N384" s="832">
        <v>0</v>
      </c>
      <c r="O384" s="846" t="s">
        <v>709</v>
      </c>
      <c r="P384" s="846" t="s">
        <v>709</v>
      </c>
      <c r="Q384" s="846"/>
      <c r="R384" s="846" t="s">
        <v>710</v>
      </c>
      <c r="S384" s="846" t="s">
        <v>711</v>
      </c>
      <c r="T384" s="832"/>
      <c r="U384" s="832"/>
      <c r="V384" s="832"/>
      <c r="W384" s="832"/>
      <c r="X384" s="846" t="s">
        <v>306</v>
      </c>
      <c r="Y384" s="846"/>
      <c r="Z384" s="846"/>
      <c r="AA384" s="824"/>
      <c r="AB384" s="824"/>
      <c r="AC384" s="824"/>
    </row>
    <row r="385" s="823" customFormat="1" ht="28.45" hidden="1" customHeight="1" outlineLevel="3" spans="1:29">
      <c r="A385" s="873" t="s">
        <v>699</v>
      </c>
      <c r="B385" s="870" t="s">
        <v>701</v>
      </c>
      <c r="C385" s="870" t="s">
        <v>703</v>
      </c>
      <c r="D385" s="846" t="s">
        <v>754</v>
      </c>
      <c r="E385" s="846" t="s">
        <v>34</v>
      </c>
      <c r="F385" s="846" t="s">
        <v>755</v>
      </c>
      <c r="G385" s="846" t="s">
        <v>706</v>
      </c>
      <c r="H385" s="832">
        <v>1.392</v>
      </c>
      <c r="I385" s="846" t="s">
        <v>740</v>
      </c>
      <c r="J385" s="875">
        <v>532</v>
      </c>
      <c r="K385" s="846" t="s">
        <v>53</v>
      </c>
      <c r="L385" s="846" t="s">
        <v>84</v>
      </c>
      <c r="M385" s="846" t="s">
        <v>708</v>
      </c>
      <c r="N385" s="832">
        <v>0</v>
      </c>
      <c r="O385" s="846" t="s">
        <v>709</v>
      </c>
      <c r="P385" s="846" t="s">
        <v>709</v>
      </c>
      <c r="Q385" s="846"/>
      <c r="R385" s="846" t="s">
        <v>710</v>
      </c>
      <c r="S385" s="846" t="s">
        <v>711</v>
      </c>
      <c r="T385" s="832"/>
      <c r="U385" s="832"/>
      <c r="V385" s="832"/>
      <c r="W385" s="832"/>
      <c r="X385" s="846" t="s">
        <v>306</v>
      </c>
      <c r="Y385" s="846"/>
      <c r="Z385" s="846"/>
      <c r="AA385" s="824"/>
      <c r="AB385" s="824"/>
      <c r="AC385" s="824"/>
    </row>
    <row r="386" s="823" customFormat="1" ht="28.45" hidden="1" customHeight="1" outlineLevel="3" spans="1:29">
      <c r="A386" s="873" t="s">
        <v>699</v>
      </c>
      <c r="B386" s="870" t="s">
        <v>701</v>
      </c>
      <c r="C386" s="870" t="s">
        <v>703</v>
      </c>
      <c r="D386" s="846" t="s">
        <v>756</v>
      </c>
      <c r="E386" s="846" t="s">
        <v>34</v>
      </c>
      <c r="F386" s="846" t="s">
        <v>755</v>
      </c>
      <c r="G386" s="846" t="s">
        <v>706</v>
      </c>
      <c r="H386" s="832">
        <v>24.506</v>
      </c>
      <c r="I386" s="846" t="s">
        <v>741</v>
      </c>
      <c r="J386" s="875">
        <v>501</v>
      </c>
      <c r="K386" s="846" t="s">
        <v>53</v>
      </c>
      <c r="L386" s="846" t="s">
        <v>84</v>
      </c>
      <c r="M386" s="846" t="s">
        <v>708</v>
      </c>
      <c r="N386" s="832">
        <v>0</v>
      </c>
      <c r="O386" s="846" t="s">
        <v>709</v>
      </c>
      <c r="P386" s="846" t="s">
        <v>709</v>
      </c>
      <c r="Q386" s="846"/>
      <c r="R386" s="846" t="s">
        <v>710</v>
      </c>
      <c r="S386" s="846" t="s">
        <v>711</v>
      </c>
      <c r="T386" s="832"/>
      <c r="U386" s="832"/>
      <c r="V386" s="832"/>
      <c r="W386" s="832"/>
      <c r="X386" s="846" t="s">
        <v>306</v>
      </c>
      <c r="Y386" s="846"/>
      <c r="Z386" s="846"/>
      <c r="AA386" s="824"/>
      <c r="AB386" s="824"/>
      <c r="AC386" s="824"/>
    </row>
    <row r="387" s="823" customFormat="1" ht="28.45" hidden="1" customHeight="1" outlineLevel="3" spans="1:29">
      <c r="A387" s="873" t="s">
        <v>699</v>
      </c>
      <c r="B387" s="870" t="s">
        <v>701</v>
      </c>
      <c r="C387" s="870" t="s">
        <v>703</v>
      </c>
      <c r="D387" s="846" t="s">
        <v>756</v>
      </c>
      <c r="E387" s="846" t="s">
        <v>34</v>
      </c>
      <c r="F387" s="846" t="s">
        <v>755</v>
      </c>
      <c r="G387" s="846" t="s">
        <v>706</v>
      </c>
      <c r="H387" s="832">
        <v>17.374</v>
      </c>
      <c r="I387" s="846" t="s">
        <v>153</v>
      </c>
      <c r="J387" s="875">
        <v>470</v>
      </c>
      <c r="K387" s="846" t="s">
        <v>53</v>
      </c>
      <c r="L387" s="846" t="s">
        <v>84</v>
      </c>
      <c r="M387" s="846" t="s">
        <v>708</v>
      </c>
      <c r="N387" s="832">
        <v>0</v>
      </c>
      <c r="O387" s="846" t="s">
        <v>709</v>
      </c>
      <c r="P387" s="846" t="s">
        <v>709</v>
      </c>
      <c r="Q387" s="846"/>
      <c r="R387" s="846" t="s">
        <v>710</v>
      </c>
      <c r="S387" s="846" t="s">
        <v>711</v>
      </c>
      <c r="T387" s="832"/>
      <c r="U387" s="832"/>
      <c r="V387" s="832"/>
      <c r="W387" s="832"/>
      <c r="X387" s="846" t="s">
        <v>306</v>
      </c>
      <c r="Y387" s="846"/>
      <c r="Z387" s="846"/>
      <c r="AA387" s="824"/>
      <c r="AB387" s="824"/>
      <c r="AC387" s="824"/>
    </row>
    <row r="388" s="823" customFormat="1" ht="28.45" hidden="1" customHeight="1" outlineLevel="3" spans="1:29">
      <c r="A388" s="873" t="s">
        <v>699</v>
      </c>
      <c r="B388" s="870" t="s">
        <v>701</v>
      </c>
      <c r="C388" s="870" t="s">
        <v>703</v>
      </c>
      <c r="D388" s="846" t="s">
        <v>756</v>
      </c>
      <c r="E388" s="846" t="s">
        <v>34</v>
      </c>
      <c r="F388" s="846" t="s">
        <v>755</v>
      </c>
      <c r="G388" s="846" t="s">
        <v>706</v>
      </c>
      <c r="H388" s="832">
        <v>206.3766</v>
      </c>
      <c r="I388" s="846" t="s">
        <v>724</v>
      </c>
      <c r="J388" s="875">
        <v>441</v>
      </c>
      <c r="K388" s="846" t="s">
        <v>53</v>
      </c>
      <c r="L388" s="846" t="s">
        <v>84</v>
      </c>
      <c r="M388" s="846" t="s">
        <v>708</v>
      </c>
      <c r="N388" s="832">
        <v>0</v>
      </c>
      <c r="O388" s="846" t="s">
        <v>709</v>
      </c>
      <c r="P388" s="846" t="s">
        <v>709</v>
      </c>
      <c r="Q388" s="846"/>
      <c r="R388" s="846" t="s">
        <v>710</v>
      </c>
      <c r="S388" s="846" t="s">
        <v>711</v>
      </c>
      <c r="T388" s="832"/>
      <c r="U388" s="832"/>
      <c r="V388" s="832"/>
      <c r="W388" s="832"/>
      <c r="X388" s="846" t="s">
        <v>306</v>
      </c>
      <c r="Y388" s="846"/>
      <c r="Z388" s="846"/>
      <c r="AA388" s="824"/>
      <c r="AB388" s="824"/>
      <c r="AC388" s="824"/>
    </row>
    <row r="389" s="823" customFormat="1" ht="28.45" hidden="1" customHeight="1" outlineLevel="3" spans="1:29">
      <c r="A389" s="873" t="s">
        <v>699</v>
      </c>
      <c r="B389" s="870" t="s">
        <v>701</v>
      </c>
      <c r="C389" s="870" t="s">
        <v>703</v>
      </c>
      <c r="D389" s="846" t="s">
        <v>756</v>
      </c>
      <c r="E389" s="846" t="s">
        <v>34</v>
      </c>
      <c r="F389" s="846" t="s">
        <v>755</v>
      </c>
      <c r="G389" s="846" t="s">
        <v>706</v>
      </c>
      <c r="H389" s="832">
        <v>65</v>
      </c>
      <c r="I389" s="846" t="s">
        <v>716</v>
      </c>
      <c r="J389" s="875">
        <v>410</v>
      </c>
      <c r="K389" s="846" t="s">
        <v>53</v>
      </c>
      <c r="L389" s="846" t="s">
        <v>84</v>
      </c>
      <c r="M389" s="846" t="s">
        <v>708</v>
      </c>
      <c r="N389" s="832">
        <v>0</v>
      </c>
      <c r="O389" s="846" t="s">
        <v>709</v>
      </c>
      <c r="P389" s="846" t="s">
        <v>709</v>
      </c>
      <c r="Q389" s="846"/>
      <c r="R389" s="846" t="s">
        <v>710</v>
      </c>
      <c r="S389" s="846" t="s">
        <v>711</v>
      </c>
      <c r="T389" s="832"/>
      <c r="U389" s="832"/>
      <c r="V389" s="832"/>
      <c r="W389" s="832"/>
      <c r="X389" s="846" t="s">
        <v>306</v>
      </c>
      <c r="Y389" s="846"/>
      <c r="Z389" s="846"/>
      <c r="AA389" s="824"/>
      <c r="AB389" s="824"/>
      <c r="AC389" s="824"/>
    </row>
    <row r="390" s="823" customFormat="1" ht="28.45" hidden="1" customHeight="1" outlineLevel="3" spans="1:29">
      <c r="A390" s="873" t="s">
        <v>699</v>
      </c>
      <c r="B390" s="870" t="s">
        <v>701</v>
      </c>
      <c r="C390" s="870" t="s">
        <v>703</v>
      </c>
      <c r="D390" s="846" t="s">
        <v>756</v>
      </c>
      <c r="E390" s="846" t="s">
        <v>34</v>
      </c>
      <c r="F390" s="846" t="s">
        <v>755</v>
      </c>
      <c r="G390" s="846" t="s">
        <v>706</v>
      </c>
      <c r="H390" s="832">
        <v>5.9584</v>
      </c>
      <c r="I390" s="846" t="s">
        <v>717</v>
      </c>
      <c r="J390" s="875">
        <v>380</v>
      </c>
      <c r="K390" s="846" t="s">
        <v>53</v>
      </c>
      <c r="L390" s="846" t="s">
        <v>84</v>
      </c>
      <c r="M390" s="846" t="s">
        <v>708</v>
      </c>
      <c r="N390" s="832">
        <v>0</v>
      </c>
      <c r="O390" s="846" t="s">
        <v>709</v>
      </c>
      <c r="P390" s="846" t="s">
        <v>709</v>
      </c>
      <c r="Q390" s="846"/>
      <c r="R390" s="846" t="s">
        <v>710</v>
      </c>
      <c r="S390" s="846" t="s">
        <v>711</v>
      </c>
      <c r="T390" s="832"/>
      <c r="U390" s="832"/>
      <c r="V390" s="832"/>
      <c r="W390" s="832"/>
      <c r="X390" s="846" t="s">
        <v>306</v>
      </c>
      <c r="Y390" s="846"/>
      <c r="Z390" s="846"/>
      <c r="AA390" s="824"/>
      <c r="AB390" s="824"/>
      <c r="AC390" s="824"/>
    </row>
    <row r="391" s="823" customFormat="1" ht="28.45" hidden="1" customHeight="1" outlineLevel="3" spans="1:29">
      <c r="A391" s="873" t="s">
        <v>699</v>
      </c>
      <c r="B391" s="870" t="s">
        <v>701</v>
      </c>
      <c r="C391" s="870" t="s">
        <v>703</v>
      </c>
      <c r="D391" s="846" t="s">
        <v>704</v>
      </c>
      <c r="E391" s="846" t="s">
        <v>34</v>
      </c>
      <c r="F391" s="846" t="s">
        <v>757</v>
      </c>
      <c r="G391" s="846" t="s">
        <v>706</v>
      </c>
      <c r="H391" s="832">
        <v>284.753</v>
      </c>
      <c r="I391" s="846" t="s">
        <v>713</v>
      </c>
      <c r="J391" s="875">
        <v>593</v>
      </c>
      <c r="K391" s="846" t="s">
        <v>53</v>
      </c>
      <c r="L391" s="846" t="s">
        <v>84</v>
      </c>
      <c r="M391" s="846" t="s">
        <v>708</v>
      </c>
      <c r="N391" s="832">
        <v>0</v>
      </c>
      <c r="O391" s="846" t="s">
        <v>709</v>
      </c>
      <c r="P391" s="846" t="s">
        <v>709</v>
      </c>
      <c r="Q391" s="846"/>
      <c r="R391" s="846" t="s">
        <v>710</v>
      </c>
      <c r="S391" s="846" t="s">
        <v>711</v>
      </c>
      <c r="T391" s="832"/>
      <c r="U391" s="832"/>
      <c r="V391" s="832"/>
      <c r="W391" s="832"/>
      <c r="X391" s="846" t="s">
        <v>306</v>
      </c>
      <c r="Y391" s="846"/>
      <c r="Z391" s="846"/>
      <c r="AA391" s="824"/>
      <c r="AB391" s="824"/>
      <c r="AC391" s="824"/>
    </row>
    <row r="392" s="823" customFormat="1" ht="28.45" hidden="1" customHeight="1" outlineLevel="3" spans="1:29">
      <c r="A392" s="873" t="s">
        <v>699</v>
      </c>
      <c r="B392" s="870" t="s">
        <v>701</v>
      </c>
      <c r="C392" s="870" t="s">
        <v>703</v>
      </c>
      <c r="D392" s="846" t="s">
        <v>704</v>
      </c>
      <c r="E392" s="846" t="s">
        <v>34</v>
      </c>
      <c r="F392" s="846" t="s">
        <v>757</v>
      </c>
      <c r="G392" s="846" t="s">
        <v>706</v>
      </c>
      <c r="H392" s="832">
        <v>375.9486</v>
      </c>
      <c r="I392" s="846" t="s">
        <v>714</v>
      </c>
      <c r="J392" s="875">
        <v>562</v>
      </c>
      <c r="K392" s="846" t="s">
        <v>53</v>
      </c>
      <c r="L392" s="846" t="s">
        <v>84</v>
      </c>
      <c r="M392" s="846" t="s">
        <v>708</v>
      </c>
      <c r="N392" s="832">
        <v>0</v>
      </c>
      <c r="O392" s="846" t="s">
        <v>709</v>
      </c>
      <c r="P392" s="846" t="s">
        <v>709</v>
      </c>
      <c r="Q392" s="846"/>
      <c r="R392" s="846" t="s">
        <v>710</v>
      </c>
      <c r="S392" s="846" t="s">
        <v>711</v>
      </c>
      <c r="T392" s="832"/>
      <c r="U392" s="832"/>
      <c r="V392" s="832"/>
      <c r="W392" s="832"/>
      <c r="X392" s="846" t="s">
        <v>306</v>
      </c>
      <c r="Y392" s="846"/>
      <c r="Z392" s="846"/>
      <c r="AA392" s="824"/>
      <c r="AB392" s="824"/>
      <c r="AC392" s="824"/>
    </row>
    <row r="393" s="823" customFormat="1" ht="28.45" hidden="1" customHeight="1" outlineLevel="3" spans="1:29">
      <c r="A393" s="873" t="s">
        <v>699</v>
      </c>
      <c r="B393" s="870" t="s">
        <v>701</v>
      </c>
      <c r="C393" s="870" t="s">
        <v>703</v>
      </c>
      <c r="D393" s="846" t="s">
        <v>704</v>
      </c>
      <c r="E393" s="846" t="s">
        <v>34</v>
      </c>
      <c r="F393" s="846" t="s">
        <v>758</v>
      </c>
      <c r="G393" s="846" t="s">
        <v>706</v>
      </c>
      <c r="H393" s="832">
        <v>11.8374</v>
      </c>
      <c r="I393" s="846" t="s">
        <v>716</v>
      </c>
      <c r="J393" s="875">
        <v>410</v>
      </c>
      <c r="K393" s="846" t="s">
        <v>53</v>
      </c>
      <c r="L393" s="846" t="s">
        <v>84</v>
      </c>
      <c r="M393" s="846" t="s">
        <v>708</v>
      </c>
      <c r="N393" s="832">
        <v>0</v>
      </c>
      <c r="O393" s="846" t="s">
        <v>709</v>
      </c>
      <c r="P393" s="846" t="s">
        <v>709</v>
      </c>
      <c r="Q393" s="846"/>
      <c r="R393" s="846" t="s">
        <v>710</v>
      </c>
      <c r="S393" s="846" t="s">
        <v>711</v>
      </c>
      <c r="T393" s="832"/>
      <c r="U393" s="832"/>
      <c r="V393" s="832"/>
      <c r="W393" s="832"/>
      <c r="X393" s="846" t="s">
        <v>306</v>
      </c>
      <c r="Y393" s="846"/>
      <c r="Z393" s="846"/>
      <c r="AA393" s="824"/>
      <c r="AB393" s="824"/>
      <c r="AC393" s="824"/>
    </row>
    <row r="394" s="823" customFormat="1" ht="28.45" hidden="1" customHeight="1" outlineLevel="3" spans="1:29">
      <c r="A394" s="873" t="s">
        <v>699</v>
      </c>
      <c r="B394" s="870" t="s">
        <v>701</v>
      </c>
      <c r="C394" s="870" t="s">
        <v>703</v>
      </c>
      <c r="D394" s="846" t="s">
        <v>704</v>
      </c>
      <c r="E394" s="846" t="s">
        <v>34</v>
      </c>
      <c r="F394" s="846" t="s">
        <v>758</v>
      </c>
      <c r="G394" s="846" t="s">
        <v>706</v>
      </c>
      <c r="H394" s="832">
        <v>16.6892</v>
      </c>
      <c r="I394" s="846" t="s">
        <v>717</v>
      </c>
      <c r="J394" s="875">
        <v>380</v>
      </c>
      <c r="K394" s="846" t="s">
        <v>53</v>
      </c>
      <c r="L394" s="846" t="s">
        <v>84</v>
      </c>
      <c r="M394" s="846" t="s">
        <v>708</v>
      </c>
      <c r="N394" s="832">
        <v>0</v>
      </c>
      <c r="O394" s="846" t="s">
        <v>709</v>
      </c>
      <c r="P394" s="846" t="s">
        <v>709</v>
      </c>
      <c r="Q394" s="846"/>
      <c r="R394" s="846" t="s">
        <v>710</v>
      </c>
      <c r="S394" s="846" t="s">
        <v>711</v>
      </c>
      <c r="T394" s="832"/>
      <c r="U394" s="832"/>
      <c r="V394" s="832"/>
      <c r="W394" s="832"/>
      <c r="X394" s="846" t="s">
        <v>306</v>
      </c>
      <c r="Y394" s="846"/>
      <c r="Z394" s="846"/>
      <c r="AA394" s="824"/>
      <c r="AB394" s="824"/>
      <c r="AC394" s="824"/>
    </row>
    <row r="395" s="823" customFormat="1" ht="28.45" hidden="1" customHeight="1" outlineLevel="3" spans="1:29">
      <c r="A395" s="873" t="s">
        <v>699</v>
      </c>
      <c r="B395" s="870" t="s">
        <v>701</v>
      </c>
      <c r="C395" s="870" t="s">
        <v>703</v>
      </c>
      <c r="D395" s="846" t="s">
        <v>704</v>
      </c>
      <c r="E395" s="846" t="s">
        <v>34</v>
      </c>
      <c r="F395" s="846" t="s">
        <v>758</v>
      </c>
      <c r="G395" s="846" t="s">
        <v>706</v>
      </c>
      <c r="H395" s="832">
        <v>5.0297</v>
      </c>
      <c r="I395" s="846" t="s">
        <v>707</v>
      </c>
      <c r="J395" s="875">
        <v>349</v>
      </c>
      <c r="K395" s="846" t="s">
        <v>53</v>
      </c>
      <c r="L395" s="846" t="s">
        <v>84</v>
      </c>
      <c r="M395" s="846" t="s">
        <v>708</v>
      </c>
      <c r="N395" s="832">
        <v>0</v>
      </c>
      <c r="O395" s="846" t="s">
        <v>709</v>
      </c>
      <c r="P395" s="846" t="s">
        <v>709</v>
      </c>
      <c r="Q395" s="846"/>
      <c r="R395" s="846" t="s">
        <v>710</v>
      </c>
      <c r="S395" s="846" t="s">
        <v>711</v>
      </c>
      <c r="T395" s="832"/>
      <c r="U395" s="832"/>
      <c r="V395" s="832"/>
      <c r="W395" s="832"/>
      <c r="X395" s="846" t="s">
        <v>306</v>
      </c>
      <c r="Y395" s="846"/>
      <c r="Z395" s="846"/>
      <c r="AA395" s="824"/>
      <c r="AB395" s="824"/>
      <c r="AC395" s="824"/>
    </row>
    <row r="396" s="823" customFormat="1" ht="28.45" hidden="1" customHeight="1" outlineLevel="3" spans="1:29">
      <c r="A396" s="873" t="s">
        <v>699</v>
      </c>
      <c r="B396" s="870" t="s">
        <v>701</v>
      </c>
      <c r="C396" s="870" t="s">
        <v>703</v>
      </c>
      <c r="D396" s="846" t="s">
        <v>704</v>
      </c>
      <c r="E396" s="846" t="s">
        <v>34</v>
      </c>
      <c r="F396" s="846" t="s">
        <v>759</v>
      </c>
      <c r="G396" s="846" t="s">
        <v>706</v>
      </c>
      <c r="H396" s="832">
        <v>96.1208</v>
      </c>
      <c r="I396" s="846" t="s">
        <v>739</v>
      </c>
      <c r="J396" s="875">
        <v>623</v>
      </c>
      <c r="K396" s="846" t="s">
        <v>53</v>
      </c>
      <c r="L396" s="846" t="s">
        <v>84</v>
      </c>
      <c r="M396" s="846" t="s">
        <v>708</v>
      </c>
      <c r="N396" s="832">
        <v>0</v>
      </c>
      <c r="O396" s="846" t="s">
        <v>709</v>
      </c>
      <c r="P396" s="846" t="s">
        <v>709</v>
      </c>
      <c r="Q396" s="846"/>
      <c r="R396" s="846" t="s">
        <v>710</v>
      </c>
      <c r="S396" s="846" t="s">
        <v>711</v>
      </c>
      <c r="T396" s="832"/>
      <c r="U396" s="832"/>
      <c r="V396" s="832"/>
      <c r="W396" s="832"/>
      <c r="X396" s="846" t="s">
        <v>306</v>
      </c>
      <c r="Y396" s="846"/>
      <c r="Z396" s="846"/>
      <c r="AA396" s="824"/>
      <c r="AB396" s="824"/>
      <c r="AC396" s="824"/>
    </row>
    <row r="397" s="823" customFormat="1" ht="28.45" hidden="1" customHeight="1" outlineLevel="3" spans="1:29">
      <c r="A397" s="873" t="s">
        <v>699</v>
      </c>
      <c r="B397" s="870" t="s">
        <v>701</v>
      </c>
      <c r="C397" s="870" t="s">
        <v>703</v>
      </c>
      <c r="D397" s="846" t="s">
        <v>704</v>
      </c>
      <c r="E397" s="846" t="s">
        <v>34</v>
      </c>
      <c r="F397" s="846" t="s">
        <v>759</v>
      </c>
      <c r="G397" s="846" t="s">
        <v>706</v>
      </c>
      <c r="H397" s="832">
        <v>99.6824</v>
      </c>
      <c r="I397" s="846" t="s">
        <v>713</v>
      </c>
      <c r="J397" s="875">
        <v>593</v>
      </c>
      <c r="K397" s="846" t="s">
        <v>53</v>
      </c>
      <c r="L397" s="846" t="s">
        <v>84</v>
      </c>
      <c r="M397" s="846" t="s">
        <v>708</v>
      </c>
      <c r="N397" s="832">
        <v>0</v>
      </c>
      <c r="O397" s="846" t="s">
        <v>709</v>
      </c>
      <c r="P397" s="846" t="s">
        <v>709</v>
      </c>
      <c r="Q397" s="846"/>
      <c r="R397" s="846" t="s">
        <v>710</v>
      </c>
      <c r="S397" s="846" t="s">
        <v>711</v>
      </c>
      <c r="T397" s="832"/>
      <c r="U397" s="832"/>
      <c r="V397" s="832"/>
      <c r="W397" s="832"/>
      <c r="X397" s="846" t="s">
        <v>306</v>
      </c>
      <c r="Y397" s="846"/>
      <c r="Z397" s="846"/>
      <c r="AA397" s="824"/>
      <c r="AB397" s="824"/>
      <c r="AC397" s="824"/>
    </row>
    <row r="398" s="823" customFormat="1" ht="28.45" hidden="1" customHeight="1" outlineLevel="3" spans="1:29">
      <c r="A398" s="873" t="s">
        <v>699</v>
      </c>
      <c r="B398" s="870" t="s">
        <v>701</v>
      </c>
      <c r="C398" s="870" t="s">
        <v>703</v>
      </c>
      <c r="D398" s="846" t="s">
        <v>704</v>
      </c>
      <c r="E398" s="846" t="s">
        <v>34</v>
      </c>
      <c r="F398" s="846" t="s">
        <v>759</v>
      </c>
      <c r="G398" s="846" t="s">
        <v>706</v>
      </c>
      <c r="H398" s="832">
        <v>128.0732</v>
      </c>
      <c r="I398" s="846" t="s">
        <v>714</v>
      </c>
      <c r="J398" s="875">
        <v>562</v>
      </c>
      <c r="K398" s="846" t="s">
        <v>53</v>
      </c>
      <c r="L398" s="846" t="s">
        <v>84</v>
      </c>
      <c r="M398" s="846" t="s">
        <v>708</v>
      </c>
      <c r="N398" s="832">
        <v>0</v>
      </c>
      <c r="O398" s="846" t="s">
        <v>709</v>
      </c>
      <c r="P398" s="846" t="s">
        <v>709</v>
      </c>
      <c r="Q398" s="846"/>
      <c r="R398" s="846" t="s">
        <v>710</v>
      </c>
      <c r="S398" s="846" t="s">
        <v>711</v>
      </c>
      <c r="T398" s="832"/>
      <c r="U398" s="832"/>
      <c r="V398" s="832"/>
      <c r="W398" s="832"/>
      <c r="X398" s="846" t="s">
        <v>306</v>
      </c>
      <c r="Y398" s="846"/>
      <c r="Z398" s="846"/>
      <c r="AA398" s="824"/>
      <c r="AB398" s="824"/>
      <c r="AC398" s="824"/>
    </row>
    <row r="399" s="823" customFormat="1" ht="28.45" hidden="1" customHeight="1" outlineLevel="3" spans="1:29">
      <c r="A399" s="873" t="s">
        <v>699</v>
      </c>
      <c r="B399" s="870" t="s">
        <v>701</v>
      </c>
      <c r="C399" s="870" t="s">
        <v>703</v>
      </c>
      <c r="D399" s="846" t="s">
        <v>704</v>
      </c>
      <c r="E399" s="846" t="s">
        <v>34</v>
      </c>
      <c r="F399" s="846" t="s">
        <v>759</v>
      </c>
      <c r="G399" s="846" t="s">
        <v>706</v>
      </c>
      <c r="H399" s="832">
        <v>38.4828</v>
      </c>
      <c r="I399" s="846" t="s">
        <v>740</v>
      </c>
      <c r="J399" s="875">
        <v>532</v>
      </c>
      <c r="K399" s="846" t="s">
        <v>53</v>
      </c>
      <c r="L399" s="846" t="s">
        <v>84</v>
      </c>
      <c r="M399" s="846" t="s">
        <v>708</v>
      </c>
      <c r="N399" s="832">
        <v>0</v>
      </c>
      <c r="O399" s="846" t="s">
        <v>709</v>
      </c>
      <c r="P399" s="846" t="s">
        <v>709</v>
      </c>
      <c r="Q399" s="846"/>
      <c r="R399" s="846" t="s">
        <v>710</v>
      </c>
      <c r="S399" s="846" t="s">
        <v>711</v>
      </c>
      <c r="T399" s="832"/>
      <c r="U399" s="832"/>
      <c r="V399" s="832"/>
      <c r="W399" s="832"/>
      <c r="X399" s="846" t="s">
        <v>306</v>
      </c>
      <c r="Y399" s="846"/>
      <c r="Z399" s="846"/>
      <c r="AA399" s="824"/>
      <c r="AB399" s="824"/>
      <c r="AC399" s="824"/>
    </row>
    <row r="400" s="823" customFormat="1" ht="28.45" hidden="1" customHeight="1" outlineLevel="3" spans="1:29">
      <c r="A400" s="873" t="s">
        <v>699</v>
      </c>
      <c r="B400" s="870" t="s">
        <v>701</v>
      </c>
      <c r="C400" s="870" t="s">
        <v>703</v>
      </c>
      <c r="D400" s="846" t="s">
        <v>704</v>
      </c>
      <c r="E400" s="846" t="s">
        <v>34</v>
      </c>
      <c r="F400" s="846" t="s">
        <v>759</v>
      </c>
      <c r="G400" s="846" t="s">
        <v>706</v>
      </c>
      <c r="H400" s="832">
        <v>99.0043</v>
      </c>
      <c r="I400" s="846" t="s">
        <v>741</v>
      </c>
      <c r="J400" s="875">
        <v>501</v>
      </c>
      <c r="K400" s="846" t="s">
        <v>53</v>
      </c>
      <c r="L400" s="846" t="s">
        <v>84</v>
      </c>
      <c r="M400" s="846" t="s">
        <v>708</v>
      </c>
      <c r="N400" s="832">
        <v>0</v>
      </c>
      <c r="O400" s="846" t="s">
        <v>709</v>
      </c>
      <c r="P400" s="846" t="s">
        <v>709</v>
      </c>
      <c r="Q400" s="846"/>
      <c r="R400" s="846" t="s">
        <v>710</v>
      </c>
      <c r="S400" s="846" t="s">
        <v>711</v>
      </c>
      <c r="T400" s="832"/>
      <c r="U400" s="832"/>
      <c r="V400" s="832"/>
      <c r="W400" s="832"/>
      <c r="X400" s="846" t="s">
        <v>306</v>
      </c>
      <c r="Y400" s="846"/>
      <c r="Z400" s="846"/>
      <c r="AA400" s="824"/>
      <c r="AB400" s="824"/>
      <c r="AC400" s="824"/>
    </row>
    <row r="401" s="823" customFormat="1" ht="28.45" hidden="1" customHeight="1" outlineLevel="3" spans="1:29">
      <c r="A401" s="873" t="s">
        <v>699</v>
      </c>
      <c r="B401" s="870" t="s">
        <v>701</v>
      </c>
      <c r="C401" s="870" t="s">
        <v>703</v>
      </c>
      <c r="D401" s="846" t="s">
        <v>704</v>
      </c>
      <c r="E401" s="846" t="s">
        <v>34</v>
      </c>
      <c r="F401" s="846" t="s">
        <v>759</v>
      </c>
      <c r="G401" s="846" t="s">
        <v>706</v>
      </c>
      <c r="H401" s="832">
        <v>217.1771</v>
      </c>
      <c r="I401" s="846" t="s">
        <v>153</v>
      </c>
      <c r="J401" s="875">
        <v>470</v>
      </c>
      <c r="K401" s="846" t="s">
        <v>53</v>
      </c>
      <c r="L401" s="846" t="s">
        <v>84</v>
      </c>
      <c r="M401" s="846" t="s">
        <v>708</v>
      </c>
      <c r="N401" s="832">
        <v>0</v>
      </c>
      <c r="O401" s="846" t="s">
        <v>709</v>
      </c>
      <c r="P401" s="846" t="s">
        <v>709</v>
      </c>
      <c r="Q401" s="846"/>
      <c r="R401" s="846" t="s">
        <v>710</v>
      </c>
      <c r="S401" s="846" t="s">
        <v>711</v>
      </c>
      <c r="T401" s="832"/>
      <c r="U401" s="832"/>
      <c r="V401" s="832"/>
      <c r="W401" s="832"/>
      <c r="X401" s="846" t="s">
        <v>306</v>
      </c>
      <c r="Y401" s="846"/>
      <c r="Z401" s="846"/>
      <c r="AA401" s="824"/>
      <c r="AB401" s="824"/>
      <c r="AC401" s="824"/>
    </row>
    <row r="402" s="823" customFormat="1" ht="28.45" hidden="1" customHeight="1" outlineLevel="3" spans="1:29">
      <c r="A402" s="873" t="s">
        <v>699</v>
      </c>
      <c r="B402" s="870" t="s">
        <v>701</v>
      </c>
      <c r="C402" s="870" t="s">
        <v>703</v>
      </c>
      <c r="D402" s="846" t="s">
        <v>704</v>
      </c>
      <c r="E402" s="846" t="s">
        <v>34</v>
      </c>
      <c r="F402" s="846" t="s">
        <v>759</v>
      </c>
      <c r="G402" s="846" t="s">
        <v>706</v>
      </c>
      <c r="H402" s="832">
        <v>75.8357</v>
      </c>
      <c r="I402" s="846" t="s">
        <v>724</v>
      </c>
      <c r="J402" s="875">
        <v>441</v>
      </c>
      <c r="K402" s="846" t="s">
        <v>53</v>
      </c>
      <c r="L402" s="846" t="s">
        <v>84</v>
      </c>
      <c r="M402" s="846" t="s">
        <v>708</v>
      </c>
      <c r="N402" s="832">
        <v>0</v>
      </c>
      <c r="O402" s="846" t="s">
        <v>709</v>
      </c>
      <c r="P402" s="846" t="s">
        <v>709</v>
      </c>
      <c r="Q402" s="846"/>
      <c r="R402" s="846" t="s">
        <v>710</v>
      </c>
      <c r="S402" s="846" t="s">
        <v>711</v>
      </c>
      <c r="T402" s="832"/>
      <c r="U402" s="832"/>
      <c r="V402" s="832"/>
      <c r="W402" s="832"/>
      <c r="X402" s="846" t="s">
        <v>306</v>
      </c>
      <c r="Y402" s="846"/>
      <c r="Z402" s="846"/>
      <c r="AA402" s="824"/>
      <c r="AB402" s="824"/>
      <c r="AC402" s="824"/>
    </row>
    <row r="403" s="823" customFormat="1" ht="28.45" hidden="1" customHeight="1" outlineLevel="3" spans="1:29">
      <c r="A403" s="873" t="s">
        <v>699</v>
      </c>
      <c r="B403" s="870" t="s">
        <v>701</v>
      </c>
      <c r="C403" s="870" t="s">
        <v>703</v>
      </c>
      <c r="D403" s="846" t="s">
        <v>704</v>
      </c>
      <c r="E403" s="846" t="s">
        <v>34</v>
      </c>
      <c r="F403" s="846" t="s">
        <v>759</v>
      </c>
      <c r="G403" s="846" t="s">
        <v>706</v>
      </c>
      <c r="H403" s="832">
        <v>122.0951</v>
      </c>
      <c r="I403" s="846" t="s">
        <v>716</v>
      </c>
      <c r="J403" s="875">
        <v>410</v>
      </c>
      <c r="K403" s="846" t="s">
        <v>53</v>
      </c>
      <c r="L403" s="846" t="s">
        <v>84</v>
      </c>
      <c r="M403" s="846" t="s">
        <v>708</v>
      </c>
      <c r="N403" s="832">
        <v>0</v>
      </c>
      <c r="O403" s="846" t="s">
        <v>709</v>
      </c>
      <c r="P403" s="846" t="s">
        <v>709</v>
      </c>
      <c r="Q403" s="846"/>
      <c r="R403" s="846" t="s">
        <v>710</v>
      </c>
      <c r="S403" s="846" t="s">
        <v>711</v>
      </c>
      <c r="T403" s="832"/>
      <c r="U403" s="832"/>
      <c r="V403" s="832"/>
      <c r="W403" s="832"/>
      <c r="X403" s="846" t="s">
        <v>306</v>
      </c>
      <c r="Y403" s="846"/>
      <c r="Z403" s="846"/>
      <c r="AA403" s="824"/>
      <c r="AB403" s="824"/>
      <c r="AC403" s="824"/>
    </row>
    <row r="404" s="823" customFormat="1" ht="28.45" hidden="1" customHeight="1" outlineLevel="3" spans="1:29">
      <c r="A404" s="873" t="s">
        <v>699</v>
      </c>
      <c r="B404" s="870" t="s">
        <v>701</v>
      </c>
      <c r="C404" s="870" t="s">
        <v>703</v>
      </c>
      <c r="D404" s="846" t="s">
        <v>704</v>
      </c>
      <c r="E404" s="846" t="s">
        <v>34</v>
      </c>
      <c r="F404" s="846" t="s">
        <v>760</v>
      </c>
      <c r="G404" s="846" t="s">
        <v>706</v>
      </c>
      <c r="H404" s="832">
        <v>3.5897</v>
      </c>
      <c r="I404" s="846" t="s">
        <v>714</v>
      </c>
      <c r="J404" s="875">
        <v>562</v>
      </c>
      <c r="K404" s="846" t="s">
        <v>53</v>
      </c>
      <c r="L404" s="846" t="s">
        <v>84</v>
      </c>
      <c r="M404" s="846" t="s">
        <v>708</v>
      </c>
      <c r="N404" s="832">
        <v>0</v>
      </c>
      <c r="O404" s="846" t="s">
        <v>709</v>
      </c>
      <c r="P404" s="846" t="s">
        <v>709</v>
      </c>
      <c r="Q404" s="846"/>
      <c r="R404" s="846" t="s">
        <v>710</v>
      </c>
      <c r="S404" s="846" t="s">
        <v>711</v>
      </c>
      <c r="T404" s="832"/>
      <c r="U404" s="832"/>
      <c r="V404" s="832"/>
      <c r="W404" s="832"/>
      <c r="X404" s="846" t="s">
        <v>306</v>
      </c>
      <c r="Y404" s="846"/>
      <c r="Z404" s="846"/>
      <c r="AA404" s="824"/>
      <c r="AB404" s="824"/>
      <c r="AC404" s="824"/>
    </row>
    <row r="405" s="823" customFormat="1" ht="28.45" hidden="1" customHeight="1" outlineLevel="3" spans="1:29">
      <c r="A405" s="873" t="s">
        <v>699</v>
      </c>
      <c r="B405" s="870" t="s">
        <v>701</v>
      </c>
      <c r="C405" s="870" t="s">
        <v>703</v>
      </c>
      <c r="D405" s="846" t="s">
        <v>704</v>
      </c>
      <c r="E405" s="846" t="s">
        <v>34</v>
      </c>
      <c r="F405" s="846" t="s">
        <v>761</v>
      </c>
      <c r="G405" s="846" t="s">
        <v>706</v>
      </c>
      <c r="H405" s="832">
        <v>19.0854</v>
      </c>
      <c r="I405" s="846" t="s">
        <v>713</v>
      </c>
      <c r="J405" s="875">
        <v>593</v>
      </c>
      <c r="K405" s="846" t="s">
        <v>53</v>
      </c>
      <c r="L405" s="846" t="s">
        <v>84</v>
      </c>
      <c r="M405" s="846" t="s">
        <v>708</v>
      </c>
      <c r="N405" s="832">
        <v>0</v>
      </c>
      <c r="O405" s="846" t="s">
        <v>709</v>
      </c>
      <c r="P405" s="846" t="s">
        <v>709</v>
      </c>
      <c r="Q405" s="846"/>
      <c r="R405" s="846" t="s">
        <v>710</v>
      </c>
      <c r="S405" s="846" t="s">
        <v>711</v>
      </c>
      <c r="T405" s="832"/>
      <c r="U405" s="832"/>
      <c r="V405" s="832"/>
      <c r="W405" s="832"/>
      <c r="X405" s="846" t="s">
        <v>306</v>
      </c>
      <c r="Y405" s="846"/>
      <c r="Z405" s="846"/>
      <c r="AA405" s="824"/>
      <c r="AB405" s="824"/>
      <c r="AC405" s="824"/>
    </row>
    <row r="406" s="823" customFormat="1" ht="28.45" hidden="1" customHeight="1" outlineLevel="3" spans="1:29">
      <c r="A406" s="873" t="s">
        <v>699</v>
      </c>
      <c r="B406" s="870" t="s">
        <v>701</v>
      </c>
      <c r="C406" s="870" t="s">
        <v>703</v>
      </c>
      <c r="D406" s="846" t="s">
        <v>704</v>
      </c>
      <c r="E406" s="846" t="s">
        <v>34</v>
      </c>
      <c r="F406" s="846" t="s">
        <v>761</v>
      </c>
      <c r="G406" s="846" t="s">
        <v>706</v>
      </c>
      <c r="H406" s="832">
        <v>11.9097</v>
      </c>
      <c r="I406" s="846" t="s">
        <v>714</v>
      </c>
      <c r="J406" s="875">
        <v>562</v>
      </c>
      <c r="K406" s="846" t="s">
        <v>53</v>
      </c>
      <c r="L406" s="846" t="s">
        <v>84</v>
      </c>
      <c r="M406" s="846" t="s">
        <v>708</v>
      </c>
      <c r="N406" s="832">
        <v>0</v>
      </c>
      <c r="O406" s="846" t="s">
        <v>709</v>
      </c>
      <c r="P406" s="846" t="s">
        <v>709</v>
      </c>
      <c r="Q406" s="846"/>
      <c r="R406" s="846" t="s">
        <v>710</v>
      </c>
      <c r="S406" s="846" t="s">
        <v>711</v>
      </c>
      <c r="T406" s="832"/>
      <c r="U406" s="832"/>
      <c r="V406" s="832"/>
      <c r="W406" s="832"/>
      <c r="X406" s="846" t="s">
        <v>306</v>
      </c>
      <c r="Y406" s="846"/>
      <c r="Z406" s="846"/>
      <c r="AA406" s="824"/>
      <c r="AB406" s="824"/>
      <c r="AC406" s="824"/>
    </row>
    <row r="407" s="823" customFormat="1" ht="28.45" hidden="1" customHeight="1" outlineLevel="3" spans="1:29">
      <c r="A407" s="873" t="s">
        <v>699</v>
      </c>
      <c r="B407" s="870" t="s">
        <v>701</v>
      </c>
      <c r="C407" s="870" t="s">
        <v>703</v>
      </c>
      <c r="D407" s="846" t="s">
        <v>704</v>
      </c>
      <c r="E407" s="846" t="s">
        <v>34</v>
      </c>
      <c r="F407" s="846" t="s">
        <v>762</v>
      </c>
      <c r="G407" s="846" t="s">
        <v>706</v>
      </c>
      <c r="H407" s="832">
        <v>160.1808</v>
      </c>
      <c r="I407" s="846" t="s">
        <v>713</v>
      </c>
      <c r="J407" s="875">
        <v>593</v>
      </c>
      <c r="K407" s="846" t="s">
        <v>53</v>
      </c>
      <c r="L407" s="846" t="s">
        <v>84</v>
      </c>
      <c r="M407" s="846" t="s">
        <v>708</v>
      </c>
      <c r="N407" s="832">
        <v>0</v>
      </c>
      <c r="O407" s="846" t="s">
        <v>709</v>
      </c>
      <c r="P407" s="846" t="s">
        <v>709</v>
      </c>
      <c r="Q407" s="846"/>
      <c r="R407" s="846" t="s">
        <v>710</v>
      </c>
      <c r="S407" s="846" t="s">
        <v>711</v>
      </c>
      <c r="T407" s="832"/>
      <c r="U407" s="832"/>
      <c r="V407" s="832"/>
      <c r="W407" s="832"/>
      <c r="X407" s="846" t="s">
        <v>306</v>
      </c>
      <c r="Y407" s="846"/>
      <c r="Z407" s="846"/>
      <c r="AA407" s="824"/>
      <c r="AB407" s="824"/>
      <c r="AC407" s="824"/>
    </row>
    <row r="408" s="823" customFormat="1" ht="28.45" hidden="1" customHeight="1" outlineLevel="3" spans="1:29">
      <c r="A408" s="873" t="s">
        <v>699</v>
      </c>
      <c r="B408" s="870" t="s">
        <v>701</v>
      </c>
      <c r="C408" s="870" t="s">
        <v>703</v>
      </c>
      <c r="D408" s="846" t="s">
        <v>704</v>
      </c>
      <c r="E408" s="846" t="s">
        <v>34</v>
      </c>
      <c r="F408" s="846" t="s">
        <v>762</v>
      </c>
      <c r="G408" s="846" t="s">
        <v>706</v>
      </c>
      <c r="H408" s="832">
        <v>543.7574</v>
      </c>
      <c r="I408" s="846" t="s">
        <v>714</v>
      </c>
      <c r="J408" s="875">
        <v>562</v>
      </c>
      <c r="K408" s="846" t="s">
        <v>53</v>
      </c>
      <c r="L408" s="846" t="s">
        <v>84</v>
      </c>
      <c r="M408" s="846" t="s">
        <v>708</v>
      </c>
      <c r="N408" s="832">
        <v>0</v>
      </c>
      <c r="O408" s="846" t="s">
        <v>709</v>
      </c>
      <c r="P408" s="846" t="s">
        <v>709</v>
      </c>
      <c r="Q408" s="846"/>
      <c r="R408" s="846" t="s">
        <v>710</v>
      </c>
      <c r="S408" s="846" t="s">
        <v>711</v>
      </c>
      <c r="T408" s="832"/>
      <c r="U408" s="832"/>
      <c r="V408" s="832"/>
      <c r="W408" s="832"/>
      <c r="X408" s="846" t="s">
        <v>306</v>
      </c>
      <c r="Y408" s="846"/>
      <c r="Z408" s="846"/>
      <c r="AA408" s="824"/>
      <c r="AB408" s="824"/>
      <c r="AC408" s="824"/>
    </row>
    <row r="409" s="823" customFormat="1" ht="28.45" hidden="1" customHeight="1" outlineLevel="2" collapsed="1" spans="1:29">
      <c r="A409" s="870" t="s">
        <v>699</v>
      </c>
      <c r="B409" s="870" t="s">
        <v>701</v>
      </c>
      <c r="C409" s="870" t="s">
        <v>763</v>
      </c>
      <c r="D409" s="872"/>
      <c r="E409" s="824"/>
      <c r="F409" s="824"/>
      <c r="G409" s="824"/>
      <c r="H409" s="871">
        <v>342.94</v>
      </c>
      <c r="I409" s="874" t="s">
        <v>764</v>
      </c>
      <c r="J409" s="835"/>
      <c r="K409" s="835"/>
      <c r="L409" s="835"/>
      <c r="M409" s="835"/>
      <c r="N409" s="835"/>
      <c r="O409" s="835"/>
      <c r="P409" s="835"/>
      <c r="Q409" s="835"/>
      <c r="R409" s="835"/>
      <c r="S409" s="835"/>
      <c r="T409" s="835"/>
      <c r="U409" s="835"/>
      <c r="V409" s="835"/>
      <c r="W409" s="835"/>
      <c r="X409" s="835"/>
      <c r="Y409" s="835"/>
      <c r="Z409" s="836"/>
      <c r="AA409" s="824"/>
      <c r="AB409" s="824"/>
      <c r="AC409" s="824"/>
    </row>
    <row r="410" s="823" customFormat="1" ht="28.45" hidden="1" customHeight="1" outlineLevel="3" spans="1:29">
      <c r="A410" s="873" t="s">
        <v>699</v>
      </c>
      <c r="B410" s="870" t="s">
        <v>701</v>
      </c>
      <c r="C410" s="870" t="s">
        <v>763</v>
      </c>
      <c r="D410" s="846" t="s">
        <v>765</v>
      </c>
      <c r="E410" s="846" t="s">
        <v>298</v>
      </c>
      <c r="F410" s="846" t="s">
        <v>766</v>
      </c>
      <c r="G410" s="846" t="s">
        <v>767</v>
      </c>
      <c r="H410" s="832">
        <v>299.16</v>
      </c>
      <c r="I410" s="846" t="s">
        <v>768</v>
      </c>
      <c r="J410" s="875">
        <v>104</v>
      </c>
      <c r="K410" s="846" t="s">
        <v>119</v>
      </c>
      <c r="L410" s="846" t="s">
        <v>84</v>
      </c>
      <c r="M410" s="846" t="s">
        <v>708</v>
      </c>
      <c r="N410" s="832">
        <v>0</v>
      </c>
      <c r="O410" s="846" t="s">
        <v>769</v>
      </c>
      <c r="P410" s="846" t="s">
        <v>770</v>
      </c>
      <c r="Q410" s="846"/>
      <c r="R410" s="846" t="s">
        <v>771</v>
      </c>
      <c r="S410" s="846" t="s">
        <v>772</v>
      </c>
      <c r="T410" s="832"/>
      <c r="U410" s="832"/>
      <c r="V410" s="832"/>
      <c r="W410" s="832"/>
      <c r="X410" s="846" t="s">
        <v>306</v>
      </c>
      <c r="Y410" s="846"/>
      <c r="Z410" s="846"/>
      <c r="AA410" s="824"/>
      <c r="AB410" s="824"/>
      <c r="AC410" s="824"/>
    </row>
    <row r="411" s="823" customFormat="1" ht="28.45" hidden="1" customHeight="1" outlineLevel="3" spans="1:29">
      <c r="A411" s="873" t="s">
        <v>699</v>
      </c>
      <c r="B411" s="870" t="s">
        <v>701</v>
      </c>
      <c r="C411" s="870" t="s">
        <v>763</v>
      </c>
      <c r="D411" s="846" t="s">
        <v>773</v>
      </c>
      <c r="E411" s="846" t="s">
        <v>298</v>
      </c>
      <c r="F411" s="846" t="s">
        <v>774</v>
      </c>
      <c r="G411" s="846" t="s">
        <v>775</v>
      </c>
      <c r="H411" s="832">
        <v>43.78</v>
      </c>
      <c r="I411" s="846" t="s">
        <v>776</v>
      </c>
      <c r="J411" s="875">
        <v>333</v>
      </c>
      <c r="K411" s="846" t="s">
        <v>53</v>
      </c>
      <c r="L411" s="846" t="s">
        <v>84</v>
      </c>
      <c r="M411" s="846" t="s">
        <v>708</v>
      </c>
      <c r="N411" s="832">
        <v>0</v>
      </c>
      <c r="O411" s="846" t="s">
        <v>777</v>
      </c>
      <c r="P411" s="846" t="s">
        <v>777</v>
      </c>
      <c r="Q411" s="846"/>
      <c r="R411" s="846" t="s">
        <v>778</v>
      </c>
      <c r="S411" s="846" t="s">
        <v>772</v>
      </c>
      <c r="T411" s="832"/>
      <c r="U411" s="832"/>
      <c r="V411" s="832"/>
      <c r="W411" s="832"/>
      <c r="X411" s="846" t="s">
        <v>306</v>
      </c>
      <c r="Y411" s="846"/>
      <c r="Z411" s="846"/>
      <c r="AA411" s="824"/>
      <c r="AB411" s="824"/>
      <c r="AC411" s="824"/>
    </row>
    <row r="412" s="823" customFormat="1" ht="28.45" hidden="1" customHeight="1" outlineLevel="2" collapsed="1" spans="1:29">
      <c r="A412" s="870" t="s">
        <v>699</v>
      </c>
      <c r="B412" s="870" t="s">
        <v>701</v>
      </c>
      <c r="C412" s="870" t="s">
        <v>779</v>
      </c>
      <c r="D412" s="872"/>
      <c r="E412" s="824"/>
      <c r="F412" s="824"/>
      <c r="G412" s="824"/>
      <c r="H412" s="871">
        <v>6936.5046</v>
      </c>
      <c r="I412" s="874" t="s">
        <v>780</v>
      </c>
      <c r="J412" s="835"/>
      <c r="K412" s="835"/>
      <c r="L412" s="835"/>
      <c r="M412" s="835"/>
      <c r="N412" s="835"/>
      <c r="O412" s="835"/>
      <c r="P412" s="835"/>
      <c r="Q412" s="835"/>
      <c r="R412" s="835"/>
      <c r="S412" s="835"/>
      <c r="T412" s="835"/>
      <c r="U412" s="835"/>
      <c r="V412" s="835"/>
      <c r="W412" s="835"/>
      <c r="X412" s="835"/>
      <c r="Y412" s="835"/>
      <c r="Z412" s="836"/>
      <c r="AA412" s="824"/>
      <c r="AB412" s="824"/>
      <c r="AC412" s="824"/>
    </row>
    <row r="413" s="823" customFormat="1" ht="28.45" hidden="1" customHeight="1" outlineLevel="3" spans="1:29">
      <c r="A413" s="873" t="s">
        <v>699</v>
      </c>
      <c r="B413" s="870" t="s">
        <v>701</v>
      </c>
      <c r="C413" s="870" t="s">
        <v>779</v>
      </c>
      <c r="D413" s="846" t="s">
        <v>781</v>
      </c>
      <c r="E413" s="846" t="s">
        <v>34</v>
      </c>
      <c r="F413" s="846" t="s">
        <v>782</v>
      </c>
      <c r="G413" s="846" t="s">
        <v>723</v>
      </c>
      <c r="H413" s="832">
        <v>242.88</v>
      </c>
      <c r="I413" s="846" t="s">
        <v>37</v>
      </c>
      <c r="J413" s="875">
        <v>15</v>
      </c>
      <c r="K413" s="846" t="s">
        <v>38</v>
      </c>
      <c r="L413" s="846" t="s">
        <v>84</v>
      </c>
      <c r="M413" s="846" t="s">
        <v>708</v>
      </c>
      <c r="N413" s="832">
        <v>105.78</v>
      </c>
      <c r="O413" s="846" t="s">
        <v>783</v>
      </c>
      <c r="P413" s="846" t="s">
        <v>784</v>
      </c>
      <c r="Q413" s="846"/>
      <c r="R413" s="846" t="s">
        <v>785</v>
      </c>
      <c r="S413" s="846" t="s">
        <v>786</v>
      </c>
      <c r="T413" s="832"/>
      <c r="U413" s="832"/>
      <c r="V413" s="832"/>
      <c r="W413" s="832"/>
      <c r="X413" s="846" t="s">
        <v>388</v>
      </c>
      <c r="Y413" s="846"/>
      <c r="Z413" s="846"/>
      <c r="AA413" s="824"/>
      <c r="AB413" s="824"/>
      <c r="AC413" s="824"/>
    </row>
    <row r="414" s="823" customFormat="1" ht="28.45" hidden="1" customHeight="1" outlineLevel="3" spans="1:29">
      <c r="A414" s="873" t="s">
        <v>699</v>
      </c>
      <c r="B414" s="870" t="s">
        <v>701</v>
      </c>
      <c r="C414" s="870" t="s">
        <v>779</v>
      </c>
      <c r="D414" s="846" t="s">
        <v>781</v>
      </c>
      <c r="E414" s="846" t="s">
        <v>34</v>
      </c>
      <c r="F414" s="846" t="s">
        <v>787</v>
      </c>
      <c r="G414" s="846" t="s">
        <v>723</v>
      </c>
      <c r="H414" s="832">
        <v>57.7</v>
      </c>
      <c r="I414" s="846" t="s">
        <v>37</v>
      </c>
      <c r="J414" s="875">
        <v>15</v>
      </c>
      <c r="K414" s="846" t="s">
        <v>38</v>
      </c>
      <c r="L414" s="846" t="s">
        <v>84</v>
      </c>
      <c r="M414" s="846" t="s">
        <v>708</v>
      </c>
      <c r="N414" s="832">
        <v>70.86</v>
      </c>
      <c r="O414" s="846" t="s">
        <v>788</v>
      </c>
      <c r="P414" s="846" t="s">
        <v>789</v>
      </c>
      <c r="Q414" s="846"/>
      <c r="R414" s="846" t="s">
        <v>790</v>
      </c>
      <c r="S414" s="846" t="s">
        <v>791</v>
      </c>
      <c r="T414" s="832"/>
      <c r="U414" s="832"/>
      <c r="V414" s="832"/>
      <c r="W414" s="832"/>
      <c r="X414" s="846" t="s">
        <v>388</v>
      </c>
      <c r="Y414" s="846"/>
      <c r="Z414" s="846"/>
      <c r="AA414" s="824"/>
      <c r="AB414" s="824"/>
      <c r="AC414" s="824"/>
    </row>
    <row r="415" s="823" customFormat="1" ht="28.45" hidden="1" customHeight="1" outlineLevel="3" spans="1:29">
      <c r="A415" s="873" t="s">
        <v>699</v>
      </c>
      <c r="B415" s="870" t="s">
        <v>701</v>
      </c>
      <c r="C415" s="870" t="s">
        <v>779</v>
      </c>
      <c r="D415" s="846" t="s">
        <v>781</v>
      </c>
      <c r="E415" s="846" t="s">
        <v>34</v>
      </c>
      <c r="F415" s="846" t="s">
        <v>792</v>
      </c>
      <c r="G415" s="846" t="s">
        <v>723</v>
      </c>
      <c r="H415" s="832">
        <v>240.08</v>
      </c>
      <c r="I415" s="846" t="s">
        <v>37</v>
      </c>
      <c r="J415" s="875">
        <v>15</v>
      </c>
      <c r="K415" s="846" t="s">
        <v>38</v>
      </c>
      <c r="L415" s="846" t="s">
        <v>84</v>
      </c>
      <c r="M415" s="846" t="s">
        <v>708</v>
      </c>
      <c r="N415" s="832">
        <v>213.19</v>
      </c>
      <c r="O415" s="846" t="s">
        <v>793</v>
      </c>
      <c r="P415" s="846" t="s">
        <v>794</v>
      </c>
      <c r="Q415" s="846"/>
      <c r="R415" s="846" t="s">
        <v>795</v>
      </c>
      <c r="S415" s="846" t="s">
        <v>796</v>
      </c>
      <c r="T415" s="832"/>
      <c r="U415" s="832"/>
      <c r="V415" s="832"/>
      <c r="W415" s="832"/>
      <c r="X415" s="846" t="s">
        <v>388</v>
      </c>
      <c r="Y415" s="846"/>
      <c r="Z415" s="846"/>
      <c r="AA415" s="824"/>
      <c r="AB415" s="824"/>
      <c r="AC415" s="824"/>
    </row>
    <row r="416" s="823" customFormat="1" ht="28.45" hidden="1" customHeight="1" outlineLevel="3" spans="1:29">
      <c r="A416" s="873" t="s">
        <v>699</v>
      </c>
      <c r="B416" s="870" t="s">
        <v>701</v>
      </c>
      <c r="C416" s="870" t="s">
        <v>779</v>
      </c>
      <c r="D416" s="846" t="s">
        <v>781</v>
      </c>
      <c r="E416" s="846" t="s">
        <v>34</v>
      </c>
      <c r="F416" s="846" t="s">
        <v>797</v>
      </c>
      <c r="G416" s="846" t="s">
        <v>723</v>
      </c>
      <c r="H416" s="832">
        <v>85.2487</v>
      </c>
      <c r="I416" s="846" t="s">
        <v>37</v>
      </c>
      <c r="J416" s="875">
        <v>15</v>
      </c>
      <c r="K416" s="846" t="s">
        <v>38</v>
      </c>
      <c r="L416" s="846" t="s">
        <v>84</v>
      </c>
      <c r="M416" s="846" t="s">
        <v>708</v>
      </c>
      <c r="N416" s="832">
        <v>40</v>
      </c>
      <c r="O416" s="846" t="s">
        <v>798</v>
      </c>
      <c r="P416" s="846" t="s">
        <v>799</v>
      </c>
      <c r="Q416" s="846"/>
      <c r="R416" s="846" t="s">
        <v>800</v>
      </c>
      <c r="S416" s="846" t="s">
        <v>801</v>
      </c>
      <c r="T416" s="832"/>
      <c r="U416" s="832"/>
      <c r="V416" s="832"/>
      <c r="W416" s="832"/>
      <c r="X416" s="846" t="s">
        <v>388</v>
      </c>
      <c r="Y416" s="846"/>
      <c r="Z416" s="846"/>
      <c r="AA416" s="824"/>
      <c r="AB416" s="824"/>
      <c r="AC416" s="824"/>
    </row>
    <row r="417" s="823" customFormat="1" ht="28.45" hidden="1" customHeight="1" outlineLevel="3" spans="1:29">
      <c r="A417" s="873" t="s">
        <v>699</v>
      </c>
      <c r="B417" s="870" t="s">
        <v>701</v>
      </c>
      <c r="C417" s="870" t="s">
        <v>779</v>
      </c>
      <c r="D417" s="846" t="s">
        <v>781</v>
      </c>
      <c r="E417" s="846" t="s">
        <v>34</v>
      </c>
      <c r="F417" s="846" t="s">
        <v>802</v>
      </c>
      <c r="G417" s="846" t="s">
        <v>723</v>
      </c>
      <c r="H417" s="832">
        <v>2.94</v>
      </c>
      <c r="I417" s="846" t="s">
        <v>37</v>
      </c>
      <c r="J417" s="875">
        <v>15</v>
      </c>
      <c r="K417" s="846" t="s">
        <v>38</v>
      </c>
      <c r="L417" s="846" t="s">
        <v>84</v>
      </c>
      <c r="M417" s="846" t="s">
        <v>708</v>
      </c>
      <c r="N417" s="832">
        <v>19.58</v>
      </c>
      <c r="O417" s="846" t="s">
        <v>788</v>
      </c>
      <c r="P417" s="846" t="s">
        <v>803</v>
      </c>
      <c r="Q417" s="846"/>
      <c r="R417" s="846" t="s">
        <v>790</v>
      </c>
      <c r="S417" s="846" t="s">
        <v>791</v>
      </c>
      <c r="T417" s="832"/>
      <c r="U417" s="832"/>
      <c r="V417" s="832"/>
      <c r="W417" s="832"/>
      <c r="X417" s="846" t="s">
        <v>388</v>
      </c>
      <c r="Y417" s="846" t="s">
        <v>804</v>
      </c>
      <c r="Z417" s="846"/>
      <c r="AA417" s="824"/>
      <c r="AB417" s="824"/>
      <c r="AC417" s="824"/>
    </row>
    <row r="418" s="823" customFormat="1" ht="28.45" hidden="1" customHeight="1" outlineLevel="3" spans="1:29">
      <c r="A418" s="873" t="s">
        <v>699</v>
      </c>
      <c r="B418" s="870" t="s">
        <v>701</v>
      </c>
      <c r="C418" s="870" t="s">
        <v>779</v>
      </c>
      <c r="D418" s="846" t="s">
        <v>781</v>
      </c>
      <c r="E418" s="846" t="s">
        <v>34</v>
      </c>
      <c r="F418" s="846" t="s">
        <v>805</v>
      </c>
      <c r="G418" s="846" t="s">
        <v>723</v>
      </c>
      <c r="H418" s="832">
        <v>107.52</v>
      </c>
      <c r="I418" s="846" t="s">
        <v>37</v>
      </c>
      <c r="J418" s="875">
        <v>15</v>
      </c>
      <c r="K418" s="846" t="s">
        <v>38</v>
      </c>
      <c r="L418" s="846" t="s">
        <v>84</v>
      </c>
      <c r="M418" s="846" t="s">
        <v>708</v>
      </c>
      <c r="N418" s="832">
        <v>0</v>
      </c>
      <c r="O418" s="846" t="s">
        <v>806</v>
      </c>
      <c r="P418" s="846" t="s">
        <v>807</v>
      </c>
      <c r="Q418" s="846"/>
      <c r="R418" s="846" t="s">
        <v>808</v>
      </c>
      <c r="S418" s="846" t="s">
        <v>809</v>
      </c>
      <c r="T418" s="832"/>
      <c r="U418" s="832"/>
      <c r="V418" s="832"/>
      <c r="W418" s="832"/>
      <c r="X418" s="846" t="s">
        <v>388</v>
      </c>
      <c r="Y418" s="846"/>
      <c r="Z418" s="846"/>
      <c r="AA418" s="824"/>
      <c r="AB418" s="824"/>
      <c r="AC418" s="824"/>
    </row>
    <row r="419" s="823" customFormat="1" ht="28.45" hidden="1" customHeight="1" outlineLevel="3" spans="1:29">
      <c r="A419" s="873" t="s">
        <v>699</v>
      </c>
      <c r="B419" s="870" t="s">
        <v>701</v>
      </c>
      <c r="C419" s="870" t="s">
        <v>779</v>
      </c>
      <c r="D419" s="846" t="s">
        <v>781</v>
      </c>
      <c r="E419" s="846" t="s">
        <v>34</v>
      </c>
      <c r="F419" s="846" t="s">
        <v>810</v>
      </c>
      <c r="G419" s="846" t="s">
        <v>723</v>
      </c>
      <c r="H419" s="832">
        <v>5.18</v>
      </c>
      <c r="I419" s="846" t="s">
        <v>37</v>
      </c>
      <c r="J419" s="875">
        <v>15</v>
      </c>
      <c r="K419" s="846" t="s">
        <v>38</v>
      </c>
      <c r="L419" s="846" t="s">
        <v>84</v>
      </c>
      <c r="M419" s="846" t="s">
        <v>708</v>
      </c>
      <c r="N419" s="832">
        <v>80</v>
      </c>
      <c r="O419" s="846" t="s">
        <v>811</v>
      </c>
      <c r="P419" s="846" t="s">
        <v>812</v>
      </c>
      <c r="Q419" s="846"/>
      <c r="R419" s="846" t="s">
        <v>808</v>
      </c>
      <c r="S419" s="846" t="s">
        <v>813</v>
      </c>
      <c r="T419" s="832"/>
      <c r="U419" s="832"/>
      <c r="V419" s="832"/>
      <c r="W419" s="832"/>
      <c r="X419" s="846" t="s">
        <v>388</v>
      </c>
      <c r="Y419" s="846"/>
      <c r="Z419" s="846"/>
      <c r="AA419" s="824"/>
      <c r="AB419" s="824"/>
      <c r="AC419" s="824"/>
    </row>
    <row r="420" s="823" customFormat="1" ht="28.45" hidden="1" customHeight="1" outlineLevel="3" spans="1:29">
      <c r="A420" s="873" t="s">
        <v>699</v>
      </c>
      <c r="B420" s="870" t="s">
        <v>701</v>
      </c>
      <c r="C420" s="870" t="s">
        <v>779</v>
      </c>
      <c r="D420" s="846" t="s">
        <v>781</v>
      </c>
      <c r="E420" s="846" t="s">
        <v>34</v>
      </c>
      <c r="F420" s="846" t="s">
        <v>814</v>
      </c>
      <c r="G420" s="846" t="s">
        <v>723</v>
      </c>
      <c r="H420" s="832">
        <v>14.29</v>
      </c>
      <c r="I420" s="846" t="s">
        <v>37</v>
      </c>
      <c r="J420" s="875">
        <v>15</v>
      </c>
      <c r="K420" s="846" t="s">
        <v>38</v>
      </c>
      <c r="L420" s="846" t="s">
        <v>84</v>
      </c>
      <c r="M420" s="846" t="s">
        <v>708</v>
      </c>
      <c r="N420" s="832">
        <v>0</v>
      </c>
      <c r="O420" s="846" t="s">
        <v>806</v>
      </c>
      <c r="P420" s="846" t="s">
        <v>815</v>
      </c>
      <c r="Q420" s="846"/>
      <c r="R420" s="846" t="s">
        <v>816</v>
      </c>
      <c r="S420" s="846" t="s">
        <v>809</v>
      </c>
      <c r="T420" s="832"/>
      <c r="U420" s="832"/>
      <c r="V420" s="832"/>
      <c r="W420" s="832"/>
      <c r="X420" s="846" t="s">
        <v>318</v>
      </c>
      <c r="Y420" s="846"/>
      <c r="Z420" s="846"/>
      <c r="AA420" s="824"/>
      <c r="AB420" s="824"/>
      <c r="AC420" s="824"/>
    </row>
    <row r="421" s="823" customFormat="1" ht="28.45" hidden="1" customHeight="1" outlineLevel="3" spans="1:29">
      <c r="A421" s="873" t="s">
        <v>699</v>
      </c>
      <c r="B421" s="870" t="s">
        <v>701</v>
      </c>
      <c r="C421" s="870" t="s">
        <v>779</v>
      </c>
      <c r="D421" s="846" t="s">
        <v>781</v>
      </c>
      <c r="E421" s="846" t="s">
        <v>34</v>
      </c>
      <c r="F421" s="846" t="s">
        <v>814</v>
      </c>
      <c r="G421" s="846" t="s">
        <v>723</v>
      </c>
      <c r="H421" s="832">
        <v>8.76</v>
      </c>
      <c r="I421" s="846" t="s">
        <v>817</v>
      </c>
      <c r="J421" s="875">
        <v>45</v>
      </c>
      <c r="K421" s="846" t="s">
        <v>83</v>
      </c>
      <c r="L421" s="846" t="s">
        <v>84</v>
      </c>
      <c r="M421" s="846" t="s">
        <v>708</v>
      </c>
      <c r="N421" s="832">
        <v>0</v>
      </c>
      <c r="O421" s="846" t="s">
        <v>806</v>
      </c>
      <c r="P421" s="846" t="s">
        <v>815</v>
      </c>
      <c r="Q421" s="846"/>
      <c r="R421" s="846" t="s">
        <v>808</v>
      </c>
      <c r="S421" s="846" t="s">
        <v>809</v>
      </c>
      <c r="T421" s="832"/>
      <c r="U421" s="832"/>
      <c r="V421" s="832"/>
      <c r="W421" s="832"/>
      <c r="X421" s="846" t="s">
        <v>318</v>
      </c>
      <c r="Y421" s="846"/>
      <c r="Z421" s="846"/>
      <c r="AA421" s="824"/>
      <c r="AB421" s="824"/>
      <c r="AC421" s="824"/>
    </row>
    <row r="422" s="823" customFormat="1" ht="28.45" hidden="1" customHeight="1" outlineLevel="3" spans="1:29">
      <c r="A422" s="873" t="s">
        <v>699</v>
      </c>
      <c r="B422" s="870" t="s">
        <v>701</v>
      </c>
      <c r="C422" s="870" t="s">
        <v>779</v>
      </c>
      <c r="D422" s="846" t="s">
        <v>781</v>
      </c>
      <c r="E422" s="846" t="s">
        <v>34</v>
      </c>
      <c r="F422" s="846" t="s">
        <v>818</v>
      </c>
      <c r="G422" s="846" t="s">
        <v>723</v>
      </c>
      <c r="H422" s="832">
        <v>5</v>
      </c>
      <c r="I422" s="846" t="s">
        <v>292</v>
      </c>
      <c r="J422" s="875">
        <v>76</v>
      </c>
      <c r="K422" s="846" t="s">
        <v>83</v>
      </c>
      <c r="L422" s="846" t="s">
        <v>84</v>
      </c>
      <c r="M422" s="846" t="s">
        <v>708</v>
      </c>
      <c r="N422" s="832">
        <v>6</v>
      </c>
      <c r="O422" s="846" t="s">
        <v>819</v>
      </c>
      <c r="P422" s="846" t="s">
        <v>820</v>
      </c>
      <c r="Q422" s="846"/>
      <c r="R422" s="846" t="s">
        <v>821</v>
      </c>
      <c r="S422" s="846" t="s">
        <v>822</v>
      </c>
      <c r="T422" s="832"/>
      <c r="U422" s="832"/>
      <c r="V422" s="832"/>
      <c r="W422" s="832"/>
      <c r="X422" s="846" t="s">
        <v>525</v>
      </c>
      <c r="Y422" s="846"/>
      <c r="Z422" s="846"/>
      <c r="AA422" s="824"/>
      <c r="AB422" s="824"/>
      <c r="AC422" s="824"/>
    </row>
    <row r="423" s="823" customFormat="1" ht="28.45" hidden="1" customHeight="1" outlineLevel="3" spans="1:29">
      <c r="A423" s="873" t="s">
        <v>699</v>
      </c>
      <c r="B423" s="870" t="s">
        <v>701</v>
      </c>
      <c r="C423" s="870" t="s">
        <v>779</v>
      </c>
      <c r="D423" s="846" t="s">
        <v>781</v>
      </c>
      <c r="E423" s="846" t="s">
        <v>34</v>
      </c>
      <c r="F423" s="846" t="s">
        <v>823</v>
      </c>
      <c r="G423" s="846" t="s">
        <v>723</v>
      </c>
      <c r="H423" s="832">
        <v>59.2</v>
      </c>
      <c r="I423" s="846" t="s">
        <v>37</v>
      </c>
      <c r="J423" s="875">
        <v>15</v>
      </c>
      <c r="K423" s="846" t="s">
        <v>38</v>
      </c>
      <c r="L423" s="846" t="s">
        <v>84</v>
      </c>
      <c r="M423" s="846" t="s">
        <v>708</v>
      </c>
      <c r="N423" s="832">
        <v>10</v>
      </c>
      <c r="O423" s="846" t="s">
        <v>824</v>
      </c>
      <c r="P423" s="846" t="s">
        <v>825</v>
      </c>
      <c r="Q423" s="846"/>
      <c r="R423" s="846" t="s">
        <v>826</v>
      </c>
      <c r="S423" s="846" t="s">
        <v>822</v>
      </c>
      <c r="T423" s="832"/>
      <c r="U423" s="832"/>
      <c r="V423" s="832"/>
      <c r="W423" s="832"/>
      <c r="X423" s="846" t="s">
        <v>388</v>
      </c>
      <c r="Y423" s="846"/>
      <c r="Z423" s="846"/>
      <c r="AA423" s="824"/>
      <c r="AB423" s="824"/>
      <c r="AC423" s="824"/>
    </row>
    <row r="424" s="823" customFormat="1" ht="28.45" hidden="1" customHeight="1" outlineLevel="3" spans="1:29">
      <c r="A424" s="873" t="s">
        <v>699</v>
      </c>
      <c r="B424" s="870" t="s">
        <v>701</v>
      </c>
      <c r="C424" s="870" t="s">
        <v>779</v>
      </c>
      <c r="D424" s="846" t="s">
        <v>781</v>
      </c>
      <c r="E424" s="846" t="s">
        <v>34</v>
      </c>
      <c r="F424" s="846" t="s">
        <v>827</v>
      </c>
      <c r="G424" s="846" t="s">
        <v>723</v>
      </c>
      <c r="H424" s="832">
        <v>115.6</v>
      </c>
      <c r="I424" s="846" t="s">
        <v>37</v>
      </c>
      <c r="J424" s="875">
        <v>15</v>
      </c>
      <c r="K424" s="846" t="s">
        <v>38</v>
      </c>
      <c r="L424" s="846" t="s">
        <v>84</v>
      </c>
      <c r="M424" s="846" t="s">
        <v>708</v>
      </c>
      <c r="N424" s="832">
        <v>0</v>
      </c>
      <c r="O424" s="846" t="s">
        <v>798</v>
      </c>
      <c r="P424" s="846" t="s">
        <v>828</v>
      </c>
      <c r="Q424" s="846"/>
      <c r="R424" s="846" t="s">
        <v>829</v>
      </c>
      <c r="S424" s="846" t="s">
        <v>830</v>
      </c>
      <c r="T424" s="832"/>
      <c r="U424" s="832"/>
      <c r="V424" s="832"/>
      <c r="W424" s="832"/>
      <c r="X424" s="846" t="s">
        <v>388</v>
      </c>
      <c r="Y424" s="846"/>
      <c r="Z424" s="846"/>
      <c r="AA424" s="824"/>
      <c r="AB424" s="824"/>
      <c r="AC424" s="824"/>
    </row>
    <row r="425" s="823" customFormat="1" ht="28.45" hidden="1" customHeight="1" outlineLevel="3" spans="1:29">
      <c r="A425" s="873" t="s">
        <v>699</v>
      </c>
      <c r="B425" s="870" t="s">
        <v>701</v>
      </c>
      <c r="C425" s="870" t="s">
        <v>779</v>
      </c>
      <c r="D425" s="846" t="s">
        <v>781</v>
      </c>
      <c r="E425" s="846" t="s">
        <v>34</v>
      </c>
      <c r="F425" s="846" t="s">
        <v>831</v>
      </c>
      <c r="G425" s="846" t="s">
        <v>723</v>
      </c>
      <c r="H425" s="832">
        <v>38.73</v>
      </c>
      <c r="I425" s="846" t="s">
        <v>37</v>
      </c>
      <c r="J425" s="875">
        <v>15</v>
      </c>
      <c r="K425" s="846" t="s">
        <v>38</v>
      </c>
      <c r="L425" s="846" t="s">
        <v>84</v>
      </c>
      <c r="M425" s="846" t="s">
        <v>708</v>
      </c>
      <c r="N425" s="832">
        <v>0</v>
      </c>
      <c r="O425" s="846" t="s">
        <v>798</v>
      </c>
      <c r="P425" s="846" t="s">
        <v>832</v>
      </c>
      <c r="Q425" s="846"/>
      <c r="R425" s="846" t="s">
        <v>795</v>
      </c>
      <c r="S425" s="846" t="s">
        <v>830</v>
      </c>
      <c r="T425" s="832"/>
      <c r="U425" s="832"/>
      <c r="V425" s="832"/>
      <c r="W425" s="832"/>
      <c r="X425" s="846" t="s">
        <v>388</v>
      </c>
      <c r="Y425" s="846"/>
      <c r="Z425" s="846"/>
      <c r="AA425" s="824"/>
      <c r="AB425" s="824"/>
      <c r="AC425" s="824"/>
    </row>
    <row r="426" s="823" customFormat="1" ht="28.45" hidden="1" customHeight="1" outlineLevel="3" spans="1:29">
      <c r="A426" s="873" t="s">
        <v>699</v>
      </c>
      <c r="B426" s="870" t="s">
        <v>701</v>
      </c>
      <c r="C426" s="870" t="s">
        <v>779</v>
      </c>
      <c r="D426" s="846" t="s">
        <v>781</v>
      </c>
      <c r="E426" s="846" t="s">
        <v>34</v>
      </c>
      <c r="F426" s="846" t="s">
        <v>833</v>
      </c>
      <c r="G426" s="846" t="s">
        <v>723</v>
      </c>
      <c r="H426" s="832">
        <v>18.94</v>
      </c>
      <c r="I426" s="846" t="s">
        <v>37</v>
      </c>
      <c r="J426" s="875">
        <v>15</v>
      </c>
      <c r="K426" s="846" t="s">
        <v>38</v>
      </c>
      <c r="L426" s="846" t="s">
        <v>84</v>
      </c>
      <c r="M426" s="846" t="s">
        <v>708</v>
      </c>
      <c r="N426" s="832">
        <v>0</v>
      </c>
      <c r="O426" s="846" t="s">
        <v>834</v>
      </c>
      <c r="P426" s="846" t="s">
        <v>798</v>
      </c>
      <c r="Q426" s="846"/>
      <c r="R426" s="846" t="s">
        <v>835</v>
      </c>
      <c r="S426" s="846" t="s">
        <v>836</v>
      </c>
      <c r="T426" s="832"/>
      <c r="U426" s="832"/>
      <c r="V426" s="832"/>
      <c r="W426" s="832"/>
      <c r="X426" s="846" t="s">
        <v>388</v>
      </c>
      <c r="Y426" s="846"/>
      <c r="Z426" s="846"/>
      <c r="AA426" s="824"/>
      <c r="AB426" s="824"/>
      <c r="AC426" s="824"/>
    </row>
    <row r="427" s="823" customFormat="1" ht="28.45" hidden="1" customHeight="1" outlineLevel="3" spans="1:29">
      <c r="A427" s="873" t="s">
        <v>699</v>
      </c>
      <c r="B427" s="870" t="s">
        <v>701</v>
      </c>
      <c r="C427" s="870" t="s">
        <v>779</v>
      </c>
      <c r="D427" s="846" t="s">
        <v>781</v>
      </c>
      <c r="E427" s="846" t="s">
        <v>34</v>
      </c>
      <c r="F427" s="846" t="s">
        <v>837</v>
      </c>
      <c r="G427" s="846" t="s">
        <v>723</v>
      </c>
      <c r="H427" s="832">
        <v>24.74</v>
      </c>
      <c r="I427" s="846" t="s">
        <v>37</v>
      </c>
      <c r="J427" s="875">
        <v>15</v>
      </c>
      <c r="K427" s="846" t="s">
        <v>38</v>
      </c>
      <c r="L427" s="846" t="s">
        <v>84</v>
      </c>
      <c r="M427" s="846" t="s">
        <v>708</v>
      </c>
      <c r="N427" s="832">
        <v>10</v>
      </c>
      <c r="O427" s="846" t="s">
        <v>798</v>
      </c>
      <c r="P427" s="846" t="s">
        <v>838</v>
      </c>
      <c r="Q427" s="846"/>
      <c r="R427" s="846" t="s">
        <v>839</v>
      </c>
      <c r="S427" s="846" t="s">
        <v>840</v>
      </c>
      <c r="T427" s="832"/>
      <c r="U427" s="832"/>
      <c r="V427" s="832"/>
      <c r="W427" s="832"/>
      <c r="X427" s="846" t="s">
        <v>388</v>
      </c>
      <c r="Y427" s="846"/>
      <c r="Z427" s="846"/>
      <c r="AA427" s="824"/>
      <c r="AB427" s="824"/>
      <c r="AC427" s="824"/>
    </row>
    <row r="428" s="823" customFormat="1" ht="28.45" hidden="1" customHeight="1" outlineLevel="3" spans="1:29">
      <c r="A428" s="873" t="s">
        <v>699</v>
      </c>
      <c r="B428" s="870" t="s">
        <v>701</v>
      </c>
      <c r="C428" s="870" t="s">
        <v>779</v>
      </c>
      <c r="D428" s="846" t="s">
        <v>781</v>
      </c>
      <c r="E428" s="846" t="s">
        <v>34</v>
      </c>
      <c r="F428" s="846" t="s">
        <v>841</v>
      </c>
      <c r="G428" s="846" t="s">
        <v>723</v>
      </c>
      <c r="H428" s="832">
        <v>13.23</v>
      </c>
      <c r="I428" s="846" t="s">
        <v>37</v>
      </c>
      <c r="J428" s="875">
        <v>15</v>
      </c>
      <c r="K428" s="846" t="s">
        <v>38</v>
      </c>
      <c r="L428" s="846" t="s">
        <v>84</v>
      </c>
      <c r="M428" s="846" t="s">
        <v>708</v>
      </c>
      <c r="N428" s="832">
        <v>0</v>
      </c>
      <c r="O428" s="846" t="s">
        <v>842</v>
      </c>
      <c r="P428" s="846" t="s">
        <v>843</v>
      </c>
      <c r="Q428" s="846"/>
      <c r="R428" s="846" t="s">
        <v>844</v>
      </c>
      <c r="S428" s="846" t="s">
        <v>845</v>
      </c>
      <c r="T428" s="832"/>
      <c r="U428" s="832"/>
      <c r="V428" s="832"/>
      <c r="W428" s="832"/>
      <c r="X428" s="846" t="s">
        <v>388</v>
      </c>
      <c r="Y428" s="846"/>
      <c r="Z428" s="846"/>
      <c r="AA428" s="824"/>
      <c r="AB428" s="824"/>
      <c r="AC428" s="824"/>
    </row>
    <row r="429" s="823" customFormat="1" ht="28.45" hidden="1" customHeight="1" outlineLevel="3" spans="1:29">
      <c r="A429" s="873" t="s">
        <v>699</v>
      </c>
      <c r="B429" s="870" t="s">
        <v>701</v>
      </c>
      <c r="C429" s="870" t="s">
        <v>779</v>
      </c>
      <c r="D429" s="846" t="s">
        <v>781</v>
      </c>
      <c r="E429" s="846" t="s">
        <v>34</v>
      </c>
      <c r="F429" s="846" t="s">
        <v>846</v>
      </c>
      <c r="G429" s="846" t="s">
        <v>723</v>
      </c>
      <c r="H429" s="832">
        <v>42.34</v>
      </c>
      <c r="I429" s="846" t="s">
        <v>166</v>
      </c>
      <c r="J429" s="875">
        <v>5</v>
      </c>
      <c r="K429" s="846" t="s">
        <v>38</v>
      </c>
      <c r="L429" s="846" t="s">
        <v>84</v>
      </c>
      <c r="M429" s="846" t="s">
        <v>708</v>
      </c>
      <c r="N429" s="832">
        <v>0</v>
      </c>
      <c r="O429" s="846" t="s">
        <v>847</v>
      </c>
      <c r="P429" s="846" t="s">
        <v>848</v>
      </c>
      <c r="Q429" s="846"/>
      <c r="R429" s="846" t="s">
        <v>849</v>
      </c>
      <c r="S429" s="846" t="s">
        <v>850</v>
      </c>
      <c r="T429" s="832"/>
      <c r="U429" s="832"/>
      <c r="V429" s="832"/>
      <c r="W429" s="832"/>
      <c r="X429" s="846" t="s">
        <v>407</v>
      </c>
      <c r="Y429" s="846"/>
      <c r="Z429" s="846"/>
      <c r="AA429" s="824"/>
      <c r="AB429" s="824"/>
      <c r="AC429" s="824"/>
    </row>
    <row r="430" s="823" customFormat="1" ht="28.45" hidden="1" customHeight="1" outlineLevel="3" spans="1:29">
      <c r="A430" s="873" t="s">
        <v>699</v>
      </c>
      <c r="B430" s="870" t="s">
        <v>701</v>
      </c>
      <c r="C430" s="870" t="s">
        <v>779</v>
      </c>
      <c r="D430" s="846" t="s">
        <v>781</v>
      </c>
      <c r="E430" s="846" t="s">
        <v>34</v>
      </c>
      <c r="F430" s="846" t="s">
        <v>851</v>
      </c>
      <c r="G430" s="846" t="s">
        <v>723</v>
      </c>
      <c r="H430" s="832">
        <v>7.4</v>
      </c>
      <c r="I430" s="846" t="s">
        <v>37</v>
      </c>
      <c r="J430" s="875">
        <v>15</v>
      </c>
      <c r="K430" s="846" t="s">
        <v>38</v>
      </c>
      <c r="L430" s="846" t="s">
        <v>84</v>
      </c>
      <c r="M430" s="846" t="s">
        <v>708</v>
      </c>
      <c r="N430" s="832">
        <v>0</v>
      </c>
      <c r="O430" s="846" t="s">
        <v>842</v>
      </c>
      <c r="P430" s="846" t="s">
        <v>843</v>
      </c>
      <c r="Q430" s="846"/>
      <c r="R430" s="846" t="s">
        <v>852</v>
      </c>
      <c r="S430" s="846" t="s">
        <v>845</v>
      </c>
      <c r="T430" s="832"/>
      <c r="U430" s="832"/>
      <c r="V430" s="832"/>
      <c r="W430" s="832"/>
      <c r="X430" s="846" t="s">
        <v>388</v>
      </c>
      <c r="Y430" s="846" t="s">
        <v>853</v>
      </c>
      <c r="Z430" s="846"/>
      <c r="AA430" s="824"/>
      <c r="AB430" s="824"/>
      <c r="AC430" s="824"/>
    </row>
    <row r="431" s="823" customFormat="1" ht="28.45" hidden="1" customHeight="1" outlineLevel="3" spans="1:29">
      <c r="A431" s="873" t="s">
        <v>699</v>
      </c>
      <c r="B431" s="870" t="s">
        <v>701</v>
      </c>
      <c r="C431" s="870" t="s">
        <v>779</v>
      </c>
      <c r="D431" s="846" t="s">
        <v>781</v>
      </c>
      <c r="E431" s="846" t="s">
        <v>34</v>
      </c>
      <c r="F431" s="846" t="s">
        <v>854</v>
      </c>
      <c r="G431" s="846" t="s">
        <v>723</v>
      </c>
      <c r="H431" s="832">
        <v>207.3939</v>
      </c>
      <c r="I431" s="846" t="s">
        <v>37</v>
      </c>
      <c r="J431" s="875">
        <v>15</v>
      </c>
      <c r="K431" s="846" t="s">
        <v>38</v>
      </c>
      <c r="L431" s="846" t="s">
        <v>84</v>
      </c>
      <c r="M431" s="846" t="s">
        <v>708</v>
      </c>
      <c r="N431" s="832">
        <v>185</v>
      </c>
      <c r="O431" s="846" t="s">
        <v>834</v>
      </c>
      <c r="P431" s="846" t="s">
        <v>855</v>
      </c>
      <c r="Q431" s="846"/>
      <c r="R431" s="846" t="s">
        <v>839</v>
      </c>
      <c r="S431" s="846" t="s">
        <v>856</v>
      </c>
      <c r="T431" s="832"/>
      <c r="U431" s="832"/>
      <c r="V431" s="832"/>
      <c r="W431" s="832"/>
      <c r="X431" s="846" t="s">
        <v>388</v>
      </c>
      <c r="Y431" s="846"/>
      <c r="Z431" s="846"/>
      <c r="AA431" s="824"/>
      <c r="AB431" s="824"/>
      <c r="AC431" s="824"/>
    </row>
    <row r="432" s="823" customFormat="1" ht="28.45" hidden="1" customHeight="1" outlineLevel="3" spans="1:29">
      <c r="A432" s="873" t="s">
        <v>699</v>
      </c>
      <c r="B432" s="870" t="s">
        <v>701</v>
      </c>
      <c r="C432" s="870" t="s">
        <v>779</v>
      </c>
      <c r="D432" s="846" t="s">
        <v>781</v>
      </c>
      <c r="E432" s="846" t="s">
        <v>34</v>
      </c>
      <c r="F432" s="846" t="s">
        <v>857</v>
      </c>
      <c r="G432" s="846" t="s">
        <v>723</v>
      </c>
      <c r="H432" s="832">
        <v>2.74</v>
      </c>
      <c r="I432" s="846" t="s">
        <v>37</v>
      </c>
      <c r="J432" s="875">
        <v>15</v>
      </c>
      <c r="K432" s="846" t="s">
        <v>38</v>
      </c>
      <c r="L432" s="846" t="s">
        <v>84</v>
      </c>
      <c r="M432" s="846" t="s">
        <v>708</v>
      </c>
      <c r="N432" s="832">
        <v>0</v>
      </c>
      <c r="O432" s="846" t="s">
        <v>824</v>
      </c>
      <c r="P432" s="846" t="s">
        <v>858</v>
      </c>
      <c r="Q432" s="846"/>
      <c r="R432" s="846" t="s">
        <v>839</v>
      </c>
      <c r="S432" s="846" t="s">
        <v>859</v>
      </c>
      <c r="T432" s="832"/>
      <c r="U432" s="832"/>
      <c r="V432" s="832"/>
      <c r="W432" s="832"/>
      <c r="X432" s="846" t="s">
        <v>388</v>
      </c>
      <c r="Y432" s="846"/>
      <c r="Z432" s="846"/>
      <c r="AA432" s="824"/>
      <c r="AB432" s="824"/>
      <c r="AC432" s="824"/>
    </row>
    <row r="433" s="823" customFormat="1" ht="28.45" hidden="1" customHeight="1" outlineLevel="3" spans="1:29">
      <c r="A433" s="873" t="s">
        <v>699</v>
      </c>
      <c r="B433" s="870" t="s">
        <v>701</v>
      </c>
      <c r="C433" s="870" t="s">
        <v>779</v>
      </c>
      <c r="D433" s="846" t="s">
        <v>781</v>
      </c>
      <c r="E433" s="846" t="s">
        <v>34</v>
      </c>
      <c r="F433" s="846" t="s">
        <v>860</v>
      </c>
      <c r="G433" s="846" t="s">
        <v>723</v>
      </c>
      <c r="H433" s="832">
        <v>53</v>
      </c>
      <c r="I433" s="846" t="s">
        <v>37</v>
      </c>
      <c r="J433" s="875">
        <v>15</v>
      </c>
      <c r="K433" s="846" t="s">
        <v>38</v>
      </c>
      <c r="L433" s="846" t="s">
        <v>84</v>
      </c>
      <c r="M433" s="846" t="s">
        <v>708</v>
      </c>
      <c r="N433" s="832">
        <v>0</v>
      </c>
      <c r="O433" s="846" t="s">
        <v>861</v>
      </c>
      <c r="P433" s="846" t="s">
        <v>862</v>
      </c>
      <c r="Q433" s="846"/>
      <c r="R433" s="846" t="s">
        <v>863</v>
      </c>
      <c r="S433" s="846" t="s">
        <v>864</v>
      </c>
      <c r="T433" s="832"/>
      <c r="U433" s="832"/>
      <c r="V433" s="832"/>
      <c r="W433" s="832"/>
      <c r="X433" s="846" t="s">
        <v>388</v>
      </c>
      <c r="Y433" s="846"/>
      <c r="Z433" s="846"/>
      <c r="AA433" s="824"/>
      <c r="AB433" s="824"/>
      <c r="AC433" s="824"/>
    </row>
    <row r="434" s="823" customFormat="1" ht="28.45" hidden="1" customHeight="1" outlineLevel="3" spans="1:29">
      <c r="A434" s="873" t="s">
        <v>699</v>
      </c>
      <c r="B434" s="870" t="s">
        <v>701</v>
      </c>
      <c r="C434" s="870" t="s">
        <v>779</v>
      </c>
      <c r="D434" s="846" t="s">
        <v>781</v>
      </c>
      <c r="E434" s="846" t="s">
        <v>34</v>
      </c>
      <c r="F434" s="846" t="s">
        <v>865</v>
      </c>
      <c r="G434" s="846" t="s">
        <v>723</v>
      </c>
      <c r="H434" s="832">
        <v>129.84</v>
      </c>
      <c r="I434" s="846" t="s">
        <v>817</v>
      </c>
      <c r="J434" s="875">
        <v>45</v>
      </c>
      <c r="K434" s="846" t="s">
        <v>83</v>
      </c>
      <c r="L434" s="846" t="s">
        <v>84</v>
      </c>
      <c r="M434" s="846" t="s">
        <v>708</v>
      </c>
      <c r="N434" s="832">
        <v>0</v>
      </c>
      <c r="O434" s="846" t="s">
        <v>866</v>
      </c>
      <c r="P434" s="846" t="s">
        <v>867</v>
      </c>
      <c r="Q434" s="846"/>
      <c r="R434" s="846" t="s">
        <v>863</v>
      </c>
      <c r="S434" s="846" t="s">
        <v>864</v>
      </c>
      <c r="T434" s="832"/>
      <c r="U434" s="832"/>
      <c r="V434" s="832"/>
      <c r="W434" s="832"/>
      <c r="X434" s="846" t="s">
        <v>318</v>
      </c>
      <c r="Y434" s="846"/>
      <c r="Z434" s="846"/>
      <c r="AA434" s="824"/>
      <c r="AB434" s="824"/>
      <c r="AC434" s="824"/>
    </row>
    <row r="435" s="823" customFormat="1" ht="28.45" hidden="1" customHeight="1" outlineLevel="3" spans="1:29">
      <c r="A435" s="873" t="s">
        <v>699</v>
      </c>
      <c r="B435" s="870" t="s">
        <v>701</v>
      </c>
      <c r="C435" s="870" t="s">
        <v>779</v>
      </c>
      <c r="D435" s="846" t="s">
        <v>781</v>
      </c>
      <c r="E435" s="846" t="s">
        <v>34</v>
      </c>
      <c r="F435" s="846" t="s">
        <v>865</v>
      </c>
      <c r="G435" s="846" t="s">
        <v>723</v>
      </c>
      <c r="H435" s="832">
        <v>33.02</v>
      </c>
      <c r="I435" s="846" t="s">
        <v>37</v>
      </c>
      <c r="J435" s="875">
        <v>15</v>
      </c>
      <c r="K435" s="846" t="s">
        <v>38</v>
      </c>
      <c r="L435" s="846" t="s">
        <v>84</v>
      </c>
      <c r="M435" s="846" t="s">
        <v>708</v>
      </c>
      <c r="N435" s="832">
        <v>0</v>
      </c>
      <c r="O435" s="846" t="s">
        <v>866</v>
      </c>
      <c r="P435" s="846" t="s">
        <v>867</v>
      </c>
      <c r="Q435" s="846"/>
      <c r="R435" s="846" t="s">
        <v>863</v>
      </c>
      <c r="S435" s="846" t="s">
        <v>864</v>
      </c>
      <c r="T435" s="832"/>
      <c r="U435" s="832"/>
      <c r="V435" s="832"/>
      <c r="W435" s="832"/>
      <c r="X435" s="846" t="s">
        <v>318</v>
      </c>
      <c r="Y435" s="846"/>
      <c r="Z435" s="846"/>
      <c r="AA435" s="824"/>
      <c r="AB435" s="824"/>
      <c r="AC435" s="824"/>
    </row>
    <row r="436" s="823" customFormat="1" ht="28.45" hidden="1" customHeight="1" outlineLevel="3" spans="1:29">
      <c r="A436" s="873" t="s">
        <v>699</v>
      </c>
      <c r="B436" s="870" t="s">
        <v>701</v>
      </c>
      <c r="C436" s="870" t="s">
        <v>779</v>
      </c>
      <c r="D436" s="846" t="s">
        <v>781</v>
      </c>
      <c r="E436" s="846" t="s">
        <v>34</v>
      </c>
      <c r="F436" s="846" t="s">
        <v>868</v>
      </c>
      <c r="G436" s="846" t="s">
        <v>723</v>
      </c>
      <c r="H436" s="832">
        <v>50.92</v>
      </c>
      <c r="I436" s="846" t="s">
        <v>37</v>
      </c>
      <c r="J436" s="875">
        <v>15</v>
      </c>
      <c r="K436" s="846" t="s">
        <v>38</v>
      </c>
      <c r="L436" s="846" t="s">
        <v>84</v>
      </c>
      <c r="M436" s="846" t="s">
        <v>708</v>
      </c>
      <c r="N436" s="832">
        <v>0</v>
      </c>
      <c r="O436" s="846" t="s">
        <v>798</v>
      </c>
      <c r="P436" s="846" t="s">
        <v>798</v>
      </c>
      <c r="Q436" s="846"/>
      <c r="R436" s="846" t="s">
        <v>800</v>
      </c>
      <c r="S436" s="846" t="s">
        <v>869</v>
      </c>
      <c r="T436" s="832"/>
      <c r="U436" s="832"/>
      <c r="V436" s="832"/>
      <c r="W436" s="832"/>
      <c r="X436" s="846" t="s">
        <v>388</v>
      </c>
      <c r="Y436" s="846" t="s">
        <v>870</v>
      </c>
      <c r="Z436" s="846"/>
      <c r="AA436" s="824"/>
      <c r="AB436" s="824"/>
      <c r="AC436" s="824"/>
    </row>
    <row r="437" s="823" customFormat="1" ht="28.45" hidden="1" customHeight="1" outlineLevel="3" spans="1:29">
      <c r="A437" s="873" t="s">
        <v>699</v>
      </c>
      <c r="B437" s="870" t="s">
        <v>701</v>
      </c>
      <c r="C437" s="870" t="s">
        <v>779</v>
      </c>
      <c r="D437" s="846" t="s">
        <v>781</v>
      </c>
      <c r="E437" s="846" t="s">
        <v>34</v>
      </c>
      <c r="F437" s="846" t="s">
        <v>871</v>
      </c>
      <c r="G437" s="846" t="s">
        <v>723</v>
      </c>
      <c r="H437" s="832">
        <v>12.95</v>
      </c>
      <c r="I437" s="846" t="s">
        <v>37</v>
      </c>
      <c r="J437" s="875">
        <v>15</v>
      </c>
      <c r="K437" s="846" t="s">
        <v>38</v>
      </c>
      <c r="L437" s="846" t="s">
        <v>84</v>
      </c>
      <c r="M437" s="846" t="s">
        <v>708</v>
      </c>
      <c r="N437" s="832">
        <v>20</v>
      </c>
      <c r="O437" s="846" t="s">
        <v>811</v>
      </c>
      <c r="P437" s="846" t="s">
        <v>872</v>
      </c>
      <c r="Q437" s="846"/>
      <c r="R437" s="846" t="s">
        <v>873</v>
      </c>
      <c r="S437" s="846" t="s">
        <v>874</v>
      </c>
      <c r="T437" s="832"/>
      <c r="U437" s="832"/>
      <c r="V437" s="832"/>
      <c r="W437" s="832"/>
      <c r="X437" s="846" t="s">
        <v>388</v>
      </c>
      <c r="Y437" s="846"/>
      <c r="Z437" s="846"/>
      <c r="AA437" s="824"/>
      <c r="AB437" s="824"/>
      <c r="AC437" s="824"/>
    </row>
    <row r="438" s="823" customFormat="1" ht="28.45" hidden="1" customHeight="1" outlineLevel="3" spans="1:29">
      <c r="A438" s="873" t="s">
        <v>699</v>
      </c>
      <c r="B438" s="870" t="s">
        <v>701</v>
      </c>
      <c r="C438" s="870" t="s">
        <v>779</v>
      </c>
      <c r="D438" s="846" t="s">
        <v>781</v>
      </c>
      <c r="E438" s="846" t="s">
        <v>34</v>
      </c>
      <c r="F438" s="846" t="s">
        <v>875</v>
      </c>
      <c r="G438" s="846" t="s">
        <v>723</v>
      </c>
      <c r="H438" s="832">
        <v>82.69</v>
      </c>
      <c r="I438" s="846" t="s">
        <v>37</v>
      </c>
      <c r="J438" s="875">
        <v>15</v>
      </c>
      <c r="K438" s="846" t="s">
        <v>38</v>
      </c>
      <c r="L438" s="846" t="s">
        <v>84</v>
      </c>
      <c r="M438" s="846" t="s">
        <v>708</v>
      </c>
      <c r="N438" s="832">
        <v>65.84</v>
      </c>
      <c r="O438" s="846" t="s">
        <v>842</v>
      </c>
      <c r="P438" s="846" t="s">
        <v>876</v>
      </c>
      <c r="Q438" s="846"/>
      <c r="R438" s="846" t="s">
        <v>852</v>
      </c>
      <c r="S438" s="846" t="s">
        <v>877</v>
      </c>
      <c r="T438" s="832"/>
      <c r="U438" s="832"/>
      <c r="V438" s="832"/>
      <c r="W438" s="832"/>
      <c r="X438" s="846" t="s">
        <v>388</v>
      </c>
      <c r="Y438" s="846" t="s">
        <v>878</v>
      </c>
      <c r="Z438" s="846"/>
      <c r="AA438" s="824"/>
      <c r="AB438" s="824"/>
      <c r="AC438" s="824"/>
    </row>
    <row r="439" s="823" customFormat="1" ht="28.45" hidden="1" customHeight="1" outlineLevel="3" spans="1:29">
      <c r="A439" s="873" t="s">
        <v>699</v>
      </c>
      <c r="B439" s="870" t="s">
        <v>701</v>
      </c>
      <c r="C439" s="870" t="s">
        <v>779</v>
      </c>
      <c r="D439" s="846" t="s">
        <v>781</v>
      </c>
      <c r="E439" s="846" t="s">
        <v>34</v>
      </c>
      <c r="F439" s="846" t="s">
        <v>879</v>
      </c>
      <c r="G439" s="846" t="s">
        <v>723</v>
      </c>
      <c r="H439" s="832">
        <v>190.1433</v>
      </c>
      <c r="I439" s="846" t="s">
        <v>37</v>
      </c>
      <c r="J439" s="875">
        <v>15</v>
      </c>
      <c r="K439" s="846" t="s">
        <v>38</v>
      </c>
      <c r="L439" s="846" t="s">
        <v>84</v>
      </c>
      <c r="M439" s="846" t="s">
        <v>708</v>
      </c>
      <c r="N439" s="832">
        <v>189.07</v>
      </c>
      <c r="O439" s="846" t="s">
        <v>793</v>
      </c>
      <c r="P439" s="846" t="s">
        <v>880</v>
      </c>
      <c r="Q439" s="846"/>
      <c r="R439" s="846" t="s">
        <v>849</v>
      </c>
      <c r="S439" s="846" t="s">
        <v>850</v>
      </c>
      <c r="T439" s="832"/>
      <c r="U439" s="832"/>
      <c r="V439" s="832"/>
      <c r="W439" s="832"/>
      <c r="X439" s="846" t="s">
        <v>388</v>
      </c>
      <c r="Y439" s="846" t="s">
        <v>881</v>
      </c>
      <c r="Z439" s="846"/>
      <c r="AA439" s="824"/>
      <c r="AB439" s="824"/>
      <c r="AC439" s="824"/>
    </row>
    <row r="440" s="823" customFormat="1" ht="28.45" hidden="1" customHeight="1" outlineLevel="3" spans="1:29">
      <c r="A440" s="873" t="s">
        <v>699</v>
      </c>
      <c r="B440" s="870" t="s">
        <v>701</v>
      </c>
      <c r="C440" s="870" t="s">
        <v>779</v>
      </c>
      <c r="D440" s="846" t="s">
        <v>781</v>
      </c>
      <c r="E440" s="846" t="s">
        <v>34</v>
      </c>
      <c r="F440" s="846" t="s">
        <v>882</v>
      </c>
      <c r="G440" s="846" t="s">
        <v>723</v>
      </c>
      <c r="H440" s="832">
        <v>16.4304</v>
      </c>
      <c r="I440" s="846" t="s">
        <v>37</v>
      </c>
      <c r="J440" s="875">
        <v>15</v>
      </c>
      <c r="K440" s="846" t="s">
        <v>38</v>
      </c>
      <c r="L440" s="846" t="s">
        <v>84</v>
      </c>
      <c r="M440" s="846" t="s">
        <v>708</v>
      </c>
      <c r="N440" s="832">
        <v>3</v>
      </c>
      <c r="O440" s="846" t="s">
        <v>883</v>
      </c>
      <c r="P440" s="846" t="s">
        <v>884</v>
      </c>
      <c r="Q440" s="846"/>
      <c r="R440" s="846" t="s">
        <v>785</v>
      </c>
      <c r="S440" s="846" t="s">
        <v>885</v>
      </c>
      <c r="T440" s="832"/>
      <c r="U440" s="832"/>
      <c r="V440" s="832"/>
      <c r="W440" s="832"/>
      <c r="X440" s="846" t="s">
        <v>388</v>
      </c>
      <c r="Y440" s="846"/>
      <c r="Z440" s="846"/>
      <c r="AA440" s="824"/>
      <c r="AB440" s="824"/>
      <c r="AC440" s="824"/>
    </row>
    <row r="441" s="823" customFormat="1" ht="28.45" hidden="1" customHeight="1" outlineLevel="3" spans="1:29">
      <c r="A441" s="873" t="s">
        <v>699</v>
      </c>
      <c r="B441" s="870" t="s">
        <v>701</v>
      </c>
      <c r="C441" s="870" t="s">
        <v>779</v>
      </c>
      <c r="D441" s="846" t="s">
        <v>781</v>
      </c>
      <c r="E441" s="846" t="s">
        <v>34</v>
      </c>
      <c r="F441" s="846" t="s">
        <v>886</v>
      </c>
      <c r="G441" s="846" t="s">
        <v>723</v>
      </c>
      <c r="H441" s="832">
        <v>78.85</v>
      </c>
      <c r="I441" s="846" t="s">
        <v>37</v>
      </c>
      <c r="J441" s="875">
        <v>15</v>
      </c>
      <c r="K441" s="846" t="s">
        <v>38</v>
      </c>
      <c r="L441" s="846" t="s">
        <v>84</v>
      </c>
      <c r="M441" s="846" t="s">
        <v>708</v>
      </c>
      <c r="N441" s="832">
        <v>0</v>
      </c>
      <c r="O441" s="846" t="s">
        <v>887</v>
      </c>
      <c r="P441" s="846" t="s">
        <v>888</v>
      </c>
      <c r="Q441" s="846"/>
      <c r="R441" s="846" t="s">
        <v>852</v>
      </c>
      <c r="S441" s="846" t="s">
        <v>850</v>
      </c>
      <c r="T441" s="832"/>
      <c r="U441" s="832"/>
      <c r="V441" s="832"/>
      <c r="W441" s="832"/>
      <c r="X441" s="846" t="s">
        <v>388</v>
      </c>
      <c r="Y441" s="846"/>
      <c r="Z441" s="846"/>
      <c r="AA441" s="824"/>
      <c r="AB441" s="824"/>
      <c r="AC441" s="824"/>
    </row>
    <row r="442" s="823" customFormat="1" ht="28.45" hidden="1" customHeight="1" outlineLevel="3" spans="1:29">
      <c r="A442" s="873" t="s">
        <v>699</v>
      </c>
      <c r="B442" s="870" t="s">
        <v>701</v>
      </c>
      <c r="C442" s="870" t="s">
        <v>779</v>
      </c>
      <c r="D442" s="846" t="s">
        <v>781</v>
      </c>
      <c r="E442" s="846" t="s">
        <v>34</v>
      </c>
      <c r="F442" s="846" t="s">
        <v>889</v>
      </c>
      <c r="G442" s="846" t="s">
        <v>723</v>
      </c>
      <c r="H442" s="832">
        <v>243.13</v>
      </c>
      <c r="I442" s="846" t="s">
        <v>37</v>
      </c>
      <c r="J442" s="875">
        <v>15</v>
      </c>
      <c r="K442" s="846" t="s">
        <v>38</v>
      </c>
      <c r="L442" s="846" t="s">
        <v>84</v>
      </c>
      <c r="M442" s="846" t="s">
        <v>708</v>
      </c>
      <c r="N442" s="832">
        <v>0</v>
      </c>
      <c r="O442" s="846" t="s">
        <v>890</v>
      </c>
      <c r="P442" s="846" t="s">
        <v>891</v>
      </c>
      <c r="Q442" s="846"/>
      <c r="R442" s="846" t="s">
        <v>839</v>
      </c>
      <c r="S442" s="846" t="s">
        <v>856</v>
      </c>
      <c r="T442" s="832"/>
      <c r="U442" s="832"/>
      <c r="V442" s="832"/>
      <c r="W442" s="832"/>
      <c r="X442" s="846" t="s">
        <v>388</v>
      </c>
      <c r="Y442" s="846"/>
      <c r="Z442" s="846"/>
      <c r="AA442" s="824"/>
      <c r="AB442" s="824"/>
      <c r="AC442" s="824"/>
    </row>
    <row r="443" s="823" customFormat="1" ht="28.45" hidden="1" customHeight="1" outlineLevel="3" spans="1:29">
      <c r="A443" s="873" t="s">
        <v>699</v>
      </c>
      <c r="B443" s="870" t="s">
        <v>701</v>
      </c>
      <c r="C443" s="870" t="s">
        <v>779</v>
      </c>
      <c r="D443" s="846" t="s">
        <v>781</v>
      </c>
      <c r="E443" s="846" t="s">
        <v>34</v>
      </c>
      <c r="F443" s="846" t="s">
        <v>892</v>
      </c>
      <c r="G443" s="846" t="s">
        <v>723</v>
      </c>
      <c r="H443" s="832">
        <v>397.39</v>
      </c>
      <c r="I443" s="846" t="s">
        <v>817</v>
      </c>
      <c r="J443" s="875">
        <v>45</v>
      </c>
      <c r="K443" s="846" t="s">
        <v>83</v>
      </c>
      <c r="L443" s="846" t="s">
        <v>84</v>
      </c>
      <c r="M443" s="846" t="s">
        <v>708</v>
      </c>
      <c r="N443" s="832">
        <v>0</v>
      </c>
      <c r="O443" s="846" t="s">
        <v>893</v>
      </c>
      <c r="P443" s="846" t="s">
        <v>894</v>
      </c>
      <c r="Q443" s="846"/>
      <c r="R443" s="846" t="s">
        <v>895</v>
      </c>
      <c r="S443" s="846" t="s">
        <v>859</v>
      </c>
      <c r="T443" s="832"/>
      <c r="U443" s="832"/>
      <c r="V443" s="832"/>
      <c r="W443" s="832"/>
      <c r="X443" s="846" t="s">
        <v>318</v>
      </c>
      <c r="Y443" s="846"/>
      <c r="Z443" s="846"/>
      <c r="AA443" s="824"/>
      <c r="AB443" s="824"/>
      <c r="AC443" s="824"/>
    </row>
    <row r="444" s="823" customFormat="1" ht="28.45" hidden="1" customHeight="1" outlineLevel="3" spans="1:29">
      <c r="A444" s="873" t="s">
        <v>699</v>
      </c>
      <c r="B444" s="870" t="s">
        <v>701</v>
      </c>
      <c r="C444" s="870" t="s">
        <v>779</v>
      </c>
      <c r="D444" s="846" t="s">
        <v>781</v>
      </c>
      <c r="E444" s="846" t="s">
        <v>34</v>
      </c>
      <c r="F444" s="846" t="s">
        <v>892</v>
      </c>
      <c r="G444" s="846" t="s">
        <v>723</v>
      </c>
      <c r="H444" s="832">
        <v>527.45</v>
      </c>
      <c r="I444" s="846" t="s">
        <v>37</v>
      </c>
      <c r="J444" s="875">
        <v>15</v>
      </c>
      <c r="K444" s="846" t="s">
        <v>38</v>
      </c>
      <c r="L444" s="846" t="s">
        <v>84</v>
      </c>
      <c r="M444" s="846" t="s">
        <v>708</v>
      </c>
      <c r="N444" s="832">
        <v>0</v>
      </c>
      <c r="O444" s="846" t="s">
        <v>893</v>
      </c>
      <c r="P444" s="846" t="s">
        <v>894</v>
      </c>
      <c r="Q444" s="846"/>
      <c r="R444" s="846" t="s">
        <v>895</v>
      </c>
      <c r="S444" s="846" t="s">
        <v>859</v>
      </c>
      <c r="T444" s="832"/>
      <c r="U444" s="832"/>
      <c r="V444" s="832"/>
      <c r="W444" s="832"/>
      <c r="X444" s="846" t="s">
        <v>318</v>
      </c>
      <c r="Y444" s="846"/>
      <c r="Z444" s="846"/>
      <c r="AA444" s="824"/>
      <c r="AB444" s="824"/>
      <c r="AC444" s="824"/>
    </row>
    <row r="445" s="823" customFormat="1" ht="28.45" hidden="1" customHeight="1" outlineLevel="3" spans="1:29">
      <c r="A445" s="873" t="s">
        <v>699</v>
      </c>
      <c r="B445" s="870" t="s">
        <v>701</v>
      </c>
      <c r="C445" s="870" t="s">
        <v>779</v>
      </c>
      <c r="D445" s="846" t="s">
        <v>781</v>
      </c>
      <c r="E445" s="846" t="s">
        <v>34</v>
      </c>
      <c r="F445" s="846" t="s">
        <v>896</v>
      </c>
      <c r="G445" s="846" t="s">
        <v>723</v>
      </c>
      <c r="H445" s="832">
        <v>15.37</v>
      </c>
      <c r="I445" s="846" t="s">
        <v>37</v>
      </c>
      <c r="J445" s="875">
        <v>15</v>
      </c>
      <c r="K445" s="846" t="s">
        <v>38</v>
      </c>
      <c r="L445" s="846" t="s">
        <v>84</v>
      </c>
      <c r="M445" s="846" t="s">
        <v>708</v>
      </c>
      <c r="N445" s="832">
        <v>0</v>
      </c>
      <c r="O445" s="846" t="s">
        <v>842</v>
      </c>
      <c r="P445" s="846" t="s">
        <v>876</v>
      </c>
      <c r="Q445" s="846"/>
      <c r="R445" s="846" t="s">
        <v>852</v>
      </c>
      <c r="S445" s="846" t="s">
        <v>845</v>
      </c>
      <c r="T445" s="832"/>
      <c r="U445" s="832"/>
      <c r="V445" s="832"/>
      <c r="W445" s="832"/>
      <c r="X445" s="846" t="s">
        <v>388</v>
      </c>
      <c r="Y445" s="846"/>
      <c r="Z445" s="846"/>
      <c r="AA445" s="824"/>
      <c r="AB445" s="824"/>
      <c r="AC445" s="824"/>
    </row>
    <row r="446" s="823" customFormat="1" ht="28.45" hidden="1" customHeight="1" outlineLevel="3" spans="1:29">
      <c r="A446" s="873" t="s">
        <v>699</v>
      </c>
      <c r="B446" s="870" t="s">
        <v>701</v>
      </c>
      <c r="C446" s="870" t="s">
        <v>779</v>
      </c>
      <c r="D446" s="846" t="s">
        <v>781</v>
      </c>
      <c r="E446" s="846" t="s">
        <v>34</v>
      </c>
      <c r="F446" s="846" t="s">
        <v>897</v>
      </c>
      <c r="G446" s="846" t="s">
        <v>723</v>
      </c>
      <c r="H446" s="832">
        <v>141.72</v>
      </c>
      <c r="I446" s="846" t="s">
        <v>37</v>
      </c>
      <c r="J446" s="875">
        <v>15</v>
      </c>
      <c r="K446" s="846" t="s">
        <v>38</v>
      </c>
      <c r="L446" s="846" t="s">
        <v>84</v>
      </c>
      <c r="M446" s="846" t="s">
        <v>708</v>
      </c>
      <c r="N446" s="832">
        <v>6.04</v>
      </c>
      <c r="O446" s="846" t="s">
        <v>798</v>
      </c>
      <c r="P446" s="846" t="s">
        <v>898</v>
      </c>
      <c r="Q446" s="846"/>
      <c r="R446" s="846" t="s">
        <v>895</v>
      </c>
      <c r="S446" s="846" t="s">
        <v>859</v>
      </c>
      <c r="T446" s="832"/>
      <c r="U446" s="832"/>
      <c r="V446" s="832"/>
      <c r="W446" s="832"/>
      <c r="X446" s="846" t="s">
        <v>388</v>
      </c>
      <c r="Y446" s="846"/>
      <c r="Z446" s="846"/>
      <c r="AA446" s="824"/>
      <c r="AB446" s="824"/>
      <c r="AC446" s="824"/>
    </row>
    <row r="447" s="823" customFormat="1" ht="28.45" hidden="1" customHeight="1" outlineLevel="3" spans="1:29">
      <c r="A447" s="873" t="s">
        <v>699</v>
      </c>
      <c r="B447" s="870" t="s">
        <v>701</v>
      </c>
      <c r="C447" s="870" t="s">
        <v>779</v>
      </c>
      <c r="D447" s="846" t="s">
        <v>781</v>
      </c>
      <c r="E447" s="846" t="s">
        <v>34</v>
      </c>
      <c r="F447" s="846" t="s">
        <v>899</v>
      </c>
      <c r="G447" s="846" t="s">
        <v>723</v>
      </c>
      <c r="H447" s="832">
        <v>15.84</v>
      </c>
      <c r="I447" s="846" t="s">
        <v>37</v>
      </c>
      <c r="J447" s="875">
        <v>15</v>
      </c>
      <c r="K447" s="846" t="s">
        <v>38</v>
      </c>
      <c r="L447" s="846" t="s">
        <v>84</v>
      </c>
      <c r="M447" s="846" t="s">
        <v>708</v>
      </c>
      <c r="N447" s="832">
        <v>0</v>
      </c>
      <c r="O447" s="846" t="s">
        <v>834</v>
      </c>
      <c r="P447" s="846" t="s">
        <v>900</v>
      </c>
      <c r="Q447" s="846"/>
      <c r="R447" s="846" t="s">
        <v>839</v>
      </c>
      <c r="S447" s="846" t="s">
        <v>856</v>
      </c>
      <c r="T447" s="832"/>
      <c r="U447" s="832"/>
      <c r="V447" s="832"/>
      <c r="W447" s="832"/>
      <c r="X447" s="846" t="s">
        <v>388</v>
      </c>
      <c r="Y447" s="846"/>
      <c r="Z447" s="846"/>
      <c r="AA447" s="824"/>
      <c r="AB447" s="824"/>
      <c r="AC447" s="824"/>
    </row>
    <row r="448" s="823" customFormat="1" ht="28.45" hidden="1" customHeight="1" outlineLevel="3" spans="1:29">
      <c r="A448" s="873" t="s">
        <v>699</v>
      </c>
      <c r="B448" s="870" t="s">
        <v>701</v>
      </c>
      <c r="C448" s="870" t="s">
        <v>779</v>
      </c>
      <c r="D448" s="846" t="s">
        <v>781</v>
      </c>
      <c r="E448" s="846" t="s">
        <v>34</v>
      </c>
      <c r="F448" s="846" t="s">
        <v>901</v>
      </c>
      <c r="G448" s="846" t="s">
        <v>723</v>
      </c>
      <c r="H448" s="832">
        <v>33.04</v>
      </c>
      <c r="I448" s="846" t="s">
        <v>37</v>
      </c>
      <c r="J448" s="875">
        <v>15</v>
      </c>
      <c r="K448" s="846" t="s">
        <v>38</v>
      </c>
      <c r="L448" s="846" t="s">
        <v>84</v>
      </c>
      <c r="M448" s="846" t="s">
        <v>708</v>
      </c>
      <c r="N448" s="832">
        <v>0</v>
      </c>
      <c r="O448" s="846" t="s">
        <v>902</v>
      </c>
      <c r="P448" s="846" t="s">
        <v>903</v>
      </c>
      <c r="Q448" s="846"/>
      <c r="R448" s="846" t="s">
        <v>904</v>
      </c>
      <c r="S448" s="846" t="s">
        <v>905</v>
      </c>
      <c r="T448" s="832"/>
      <c r="U448" s="832"/>
      <c r="V448" s="832"/>
      <c r="W448" s="832"/>
      <c r="X448" s="846" t="s">
        <v>388</v>
      </c>
      <c r="Y448" s="846"/>
      <c r="Z448" s="846"/>
      <c r="AA448" s="824"/>
      <c r="AB448" s="824"/>
      <c r="AC448" s="824"/>
    </row>
    <row r="449" s="823" customFormat="1" ht="28.45" hidden="1" customHeight="1" outlineLevel="3" spans="1:29">
      <c r="A449" s="873" t="s">
        <v>699</v>
      </c>
      <c r="B449" s="870" t="s">
        <v>701</v>
      </c>
      <c r="C449" s="870" t="s">
        <v>779</v>
      </c>
      <c r="D449" s="846" t="s">
        <v>781</v>
      </c>
      <c r="E449" s="846" t="s">
        <v>34</v>
      </c>
      <c r="F449" s="846" t="s">
        <v>906</v>
      </c>
      <c r="G449" s="846" t="s">
        <v>723</v>
      </c>
      <c r="H449" s="832">
        <v>199</v>
      </c>
      <c r="I449" s="846" t="s">
        <v>37</v>
      </c>
      <c r="J449" s="875">
        <v>15</v>
      </c>
      <c r="K449" s="846" t="s">
        <v>38</v>
      </c>
      <c r="L449" s="846" t="s">
        <v>84</v>
      </c>
      <c r="M449" s="846" t="s">
        <v>708</v>
      </c>
      <c r="N449" s="832">
        <v>80</v>
      </c>
      <c r="O449" s="846" t="s">
        <v>798</v>
      </c>
      <c r="P449" s="846" t="s">
        <v>799</v>
      </c>
      <c r="Q449" s="846"/>
      <c r="R449" s="846" t="s">
        <v>800</v>
      </c>
      <c r="S449" s="846" t="s">
        <v>869</v>
      </c>
      <c r="T449" s="832"/>
      <c r="U449" s="832"/>
      <c r="V449" s="832"/>
      <c r="W449" s="832"/>
      <c r="X449" s="846" t="s">
        <v>388</v>
      </c>
      <c r="Y449" s="846" t="s">
        <v>907</v>
      </c>
      <c r="Z449" s="846"/>
      <c r="AA449" s="824"/>
      <c r="AB449" s="824"/>
      <c r="AC449" s="824"/>
    </row>
    <row r="450" s="823" customFormat="1" ht="28.45" hidden="1" customHeight="1" outlineLevel="3" spans="1:29">
      <c r="A450" s="873" t="s">
        <v>699</v>
      </c>
      <c r="B450" s="870" t="s">
        <v>701</v>
      </c>
      <c r="C450" s="870" t="s">
        <v>779</v>
      </c>
      <c r="D450" s="846" t="s">
        <v>781</v>
      </c>
      <c r="E450" s="846" t="s">
        <v>34</v>
      </c>
      <c r="F450" s="846" t="s">
        <v>908</v>
      </c>
      <c r="G450" s="846" t="s">
        <v>723</v>
      </c>
      <c r="H450" s="832">
        <v>52.69</v>
      </c>
      <c r="I450" s="846" t="s">
        <v>37</v>
      </c>
      <c r="J450" s="875">
        <v>15</v>
      </c>
      <c r="K450" s="846" t="s">
        <v>38</v>
      </c>
      <c r="L450" s="846" t="s">
        <v>84</v>
      </c>
      <c r="M450" s="846" t="s">
        <v>708</v>
      </c>
      <c r="N450" s="832">
        <v>0</v>
      </c>
      <c r="O450" s="846" t="s">
        <v>834</v>
      </c>
      <c r="P450" s="846" t="s">
        <v>798</v>
      </c>
      <c r="Q450" s="846"/>
      <c r="R450" s="846" t="s">
        <v>909</v>
      </c>
      <c r="S450" s="846" t="s">
        <v>910</v>
      </c>
      <c r="T450" s="832"/>
      <c r="U450" s="832"/>
      <c r="V450" s="832"/>
      <c r="W450" s="832"/>
      <c r="X450" s="846" t="s">
        <v>388</v>
      </c>
      <c r="Y450" s="846"/>
      <c r="Z450" s="846"/>
      <c r="AA450" s="824"/>
      <c r="AB450" s="824"/>
      <c r="AC450" s="824"/>
    </row>
    <row r="451" s="823" customFormat="1" ht="28.45" hidden="1" customHeight="1" outlineLevel="3" spans="1:29">
      <c r="A451" s="873" t="s">
        <v>699</v>
      </c>
      <c r="B451" s="870" t="s">
        <v>701</v>
      </c>
      <c r="C451" s="870" t="s">
        <v>779</v>
      </c>
      <c r="D451" s="846" t="s">
        <v>781</v>
      </c>
      <c r="E451" s="846" t="s">
        <v>34</v>
      </c>
      <c r="F451" s="846" t="s">
        <v>911</v>
      </c>
      <c r="G451" s="846" t="s">
        <v>723</v>
      </c>
      <c r="H451" s="832">
        <v>22</v>
      </c>
      <c r="I451" s="846" t="s">
        <v>432</v>
      </c>
      <c r="J451" s="875">
        <v>13</v>
      </c>
      <c r="K451" s="846" t="s">
        <v>38</v>
      </c>
      <c r="L451" s="846" t="s">
        <v>84</v>
      </c>
      <c r="M451" s="846" t="s">
        <v>708</v>
      </c>
      <c r="N451" s="832">
        <v>150</v>
      </c>
      <c r="O451" s="846" t="s">
        <v>912</v>
      </c>
      <c r="P451" s="846" t="s">
        <v>913</v>
      </c>
      <c r="Q451" s="846"/>
      <c r="R451" s="846" t="s">
        <v>914</v>
      </c>
      <c r="S451" s="846" t="s">
        <v>915</v>
      </c>
      <c r="T451" s="832"/>
      <c r="U451" s="832"/>
      <c r="V451" s="832"/>
      <c r="W451" s="832"/>
      <c r="X451" s="846" t="s">
        <v>388</v>
      </c>
      <c r="Y451" s="846" t="s">
        <v>916</v>
      </c>
      <c r="Z451" s="846"/>
      <c r="AA451" s="824"/>
      <c r="AB451" s="824"/>
      <c r="AC451" s="824"/>
    </row>
    <row r="452" s="823" customFormat="1" ht="28.45" hidden="1" customHeight="1" outlineLevel="3" spans="1:29">
      <c r="A452" s="873" t="s">
        <v>699</v>
      </c>
      <c r="B452" s="870" t="s">
        <v>701</v>
      </c>
      <c r="C452" s="870" t="s">
        <v>779</v>
      </c>
      <c r="D452" s="846" t="s">
        <v>781</v>
      </c>
      <c r="E452" s="846" t="s">
        <v>34</v>
      </c>
      <c r="F452" s="846" t="s">
        <v>911</v>
      </c>
      <c r="G452" s="846" t="s">
        <v>723</v>
      </c>
      <c r="H452" s="832">
        <v>47.35</v>
      </c>
      <c r="I452" s="846" t="s">
        <v>350</v>
      </c>
      <c r="J452" s="875">
        <v>0</v>
      </c>
      <c r="K452" s="846" t="s">
        <v>38</v>
      </c>
      <c r="L452" s="846" t="s">
        <v>84</v>
      </c>
      <c r="M452" s="846" t="s">
        <v>708</v>
      </c>
      <c r="N452" s="832">
        <v>0</v>
      </c>
      <c r="O452" s="846" t="s">
        <v>912</v>
      </c>
      <c r="P452" s="846" t="s">
        <v>913</v>
      </c>
      <c r="Q452" s="846"/>
      <c r="R452" s="846" t="s">
        <v>914</v>
      </c>
      <c r="S452" s="846" t="s">
        <v>915</v>
      </c>
      <c r="T452" s="832"/>
      <c r="U452" s="832"/>
      <c r="V452" s="832"/>
      <c r="W452" s="832"/>
      <c r="X452" s="846" t="s">
        <v>388</v>
      </c>
      <c r="Y452" s="846" t="s">
        <v>916</v>
      </c>
      <c r="Z452" s="846"/>
      <c r="AA452" s="824"/>
      <c r="AB452" s="824"/>
      <c r="AC452" s="824"/>
    </row>
    <row r="453" s="823" customFormat="1" ht="28.45" hidden="1" customHeight="1" outlineLevel="3" spans="1:29">
      <c r="A453" s="873" t="s">
        <v>699</v>
      </c>
      <c r="B453" s="870" t="s">
        <v>701</v>
      </c>
      <c r="C453" s="870" t="s">
        <v>779</v>
      </c>
      <c r="D453" s="846" t="s">
        <v>781</v>
      </c>
      <c r="E453" s="846" t="s">
        <v>34</v>
      </c>
      <c r="F453" s="846" t="s">
        <v>911</v>
      </c>
      <c r="G453" s="846" t="s">
        <v>723</v>
      </c>
      <c r="H453" s="832">
        <v>29.62</v>
      </c>
      <c r="I453" s="846" t="s">
        <v>485</v>
      </c>
      <c r="J453" s="875">
        <v>3</v>
      </c>
      <c r="K453" s="846" t="s">
        <v>38</v>
      </c>
      <c r="L453" s="846" t="s">
        <v>84</v>
      </c>
      <c r="M453" s="846" t="s">
        <v>708</v>
      </c>
      <c r="N453" s="832">
        <v>0</v>
      </c>
      <c r="O453" s="846" t="s">
        <v>912</v>
      </c>
      <c r="P453" s="846" t="s">
        <v>913</v>
      </c>
      <c r="Q453" s="846"/>
      <c r="R453" s="846" t="s">
        <v>914</v>
      </c>
      <c r="S453" s="846" t="s">
        <v>915</v>
      </c>
      <c r="T453" s="832"/>
      <c r="U453" s="832"/>
      <c r="V453" s="832"/>
      <c r="W453" s="832"/>
      <c r="X453" s="846" t="s">
        <v>388</v>
      </c>
      <c r="Y453" s="846" t="s">
        <v>916</v>
      </c>
      <c r="Z453" s="846"/>
      <c r="AA453" s="824"/>
      <c r="AB453" s="824"/>
      <c r="AC453" s="824"/>
    </row>
    <row r="454" s="823" customFormat="1" ht="28.45" hidden="1" customHeight="1" outlineLevel="3" spans="1:29">
      <c r="A454" s="873" t="s">
        <v>699</v>
      </c>
      <c r="B454" s="870" t="s">
        <v>701</v>
      </c>
      <c r="C454" s="870" t="s">
        <v>779</v>
      </c>
      <c r="D454" s="846" t="s">
        <v>781</v>
      </c>
      <c r="E454" s="846" t="s">
        <v>34</v>
      </c>
      <c r="F454" s="846" t="s">
        <v>911</v>
      </c>
      <c r="G454" s="846" t="s">
        <v>723</v>
      </c>
      <c r="H454" s="832">
        <v>34.65</v>
      </c>
      <c r="I454" s="846" t="s">
        <v>917</v>
      </c>
      <c r="J454" s="875">
        <v>4</v>
      </c>
      <c r="K454" s="846" t="s">
        <v>38</v>
      </c>
      <c r="L454" s="846" t="s">
        <v>84</v>
      </c>
      <c r="M454" s="846" t="s">
        <v>708</v>
      </c>
      <c r="N454" s="832">
        <v>0</v>
      </c>
      <c r="O454" s="846" t="s">
        <v>912</v>
      </c>
      <c r="P454" s="846" t="s">
        <v>913</v>
      </c>
      <c r="Q454" s="846"/>
      <c r="R454" s="846" t="s">
        <v>914</v>
      </c>
      <c r="S454" s="846" t="s">
        <v>915</v>
      </c>
      <c r="T454" s="832"/>
      <c r="U454" s="832"/>
      <c r="V454" s="832"/>
      <c r="W454" s="832"/>
      <c r="X454" s="846" t="s">
        <v>388</v>
      </c>
      <c r="Y454" s="846" t="s">
        <v>916</v>
      </c>
      <c r="Z454" s="846"/>
      <c r="AA454" s="824"/>
      <c r="AB454" s="824"/>
      <c r="AC454" s="824"/>
    </row>
    <row r="455" s="823" customFormat="1" ht="28.45" hidden="1" customHeight="1" outlineLevel="3" spans="1:29">
      <c r="A455" s="873" t="s">
        <v>699</v>
      </c>
      <c r="B455" s="870" t="s">
        <v>701</v>
      </c>
      <c r="C455" s="870" t="s">
        <v>779</v>
      </c>
      <c r="D455" s="846" t="s">
        <v>781</v>
      </c>
      <c r="E455" s="846" t="s">
        <v>34</v>
      </c>
      <c r="F455" s="846" t="s">
        <v>911</v>
      </c>
      <c r="G455" s="846" t="s">
        <v>723</v>
      </c>
      <c r="H455" s="832">
        <v>166.64</v>
      </c>
      <c r="I455" s="846" t="s">
        <v>64</v>
      </c>
      <c r="J455" s="875">
        <v>7</v>
      </c>
      <c r="K455" s="846" t="s">
        <v>38</v>
      </c>
      <c r="L455" s="846" t="s">
        <v>84</v>
      </c>
      <c r="M455" s="846" t="s">
        <v>708</v>
      </c>
      <c r="N455" s="832">
        <v>0</v>
      </c>
      <c r="O455" s="846" t="s">
        <v>912</v>
      </c>
      <c r="P455" s="846" t="s">
        <v>913</v>
      </c>
      <c r="Q455" s="846"/>
      <c r="R455" s="846" t="s">
        <v>914</v>
      </c>
      <c r="S455" s="846" t="s">
        <v>915</v>
      </c>
      <c r="T455" s="832"/>
      <c r="U455" s="832"/>
      <c r="V455" s="832"/>
      <c r="W455" s="832"/>
      <c r="X455" s="846" t="s">
        <v>388</v>
      </c>
      <c r="Y455" s="846" t="s">
        <v>916</v>
      </c>
      <c r="Z455" s="846"/>
      <c r="AA455" s="824"/>
      <c r="AB455" s="824"/>
      <c r="AC455" s="824"/>
    </row>
    <row r="456" s="823" customFormat="1" ht="28.45" hidden="1" customHeight="1" outlineLevel="3" spans="1:29">
      <c r="A456" s="873" t="s">
        <v>699</v>
      </c>
      <c r="B456" s="870" t="s">
        <v>701</v>
      </c>
      <c r="C456" s="870" t="s">
        <v>779</v>
      </c>
      <c r="D456" s="846" t="s">
        <v>781</v>
      </c>
      <c r="E456" s="846" t="s">
        <v>34</v>
      </c>
      <c r="F456" s="846" t="s">
        <v>918</v>
      </c>
      <c r="G456" s="846" t="s">
        <v>723</v>
      </c>
      <c r="H456" s="832">
        <v>24.83</v>
      </c>
      <c r="I456" s="846" t="s">
        <v>37</v>
      </c>
      <c r="J456" s="875">
        <v>15</v>
      </c>
      <c r="K456" s="846" t="s">
        <v>38</v>
      </c>
      <c r="L456" s="846" t="s">
        <v>84</v>
      </c>
      <c r="M456" s="846" t="s">
        <v>708</v>
      </c>
      <c r="N456" s="832">
        <v>36</v>
      </c>
      <c r="O456" s="846" t="s">
        <v>798</v>
      </c>
      <c r="P456" s="846" t="s">
        <v>798</v>
      </c>
      <c r="Q456" s="846"/>
      <c r="R456" s="846" t="s">
        <v>909</v>
      </c>
      <c r="S456" s="846" t="s">
        <v>919</v>
      </c>
      <c r="T456" s="832"/>
      <c r="U456" s="832"/>
      <c r="V456" s="832"/>
      <c r="W456" s="832"/>
      <c r="X456" s="846" t="s">
        <v>388</v>
      </c>
      <c r="Y456" s="846"/>
      <c r="Z456" s="846"/>
      <c r="AA456" s="824"/>
      <c r="AB456" s="824"/>
      <c r="AC456" s="824"/>
    </row>
    <row r="457" s="823" customFormat="1" ht="28.45" hidden="1" customHeight="1" outlineLevel="3" spans="1:29">
      <c r="A457" s="873" t="s">
        <v>699</v>
      </c>
      <c r="B457" s="870" t="s">
        <v>701</v>
      </c>
      <c r="C457" s="870" t="s">
        <v>779</v>
      </c>
      <c r="D457" s="846" t="s">
        <v>781</v>
      </c>
      <c r="E457" s="846" t="s">
        <v>34</v>
      </c>
      <c r="F457" s="846" t="s">
        <v>920</v>
      </c>
      <c r="G457" s="846" t="s">
        <v>723</v>
      </c>
      <c r="H457" s="832">
        <v>13.61</v>
      </c>
      <c r="I457" s="846" t="s">
        <v>37</v>
      </c>
      <c r="J457" s="875">
        <v>15</v>
      </c>
      <c r="K457" s="846" t="s">
        <v>38</v>
      </c>
      <c r="L457" s="846" t="s">
        <v>84</v>
      </c>
      <c r="M457" s="846" t="s">
        <v>708</v>
      </c>
      <c r="N457" s="832">
        <v>20</v>
      </c>
      <c r="O457" s="846" t="s">
        <v>834</v>
      </c>
      <c r="P457" s="846" t="s">
        <v>921</v>
      </c>
      <c r="Q457" s="846"/>
      <c r="R457" s="846" t="s">
        <v>922</v>
      </c>
      <c r="S457" s="846" t="s">
        <v>923</v>
      </c>
      <c r="T457" s="832"/>
      <c r="U457" s="832"/>
      <c r="V457" s="832"/>
      <c r="W457" s="832"/>
      <c r="X457" s="846" t="s">
        <v>388</v>
      </c>
      <c r="Y457" s="846"/>
      <c r="Z457" s="846"/>
      <c r="AA457" s="824"/>
      <c r="AB457" s="824"/>
      <c r="AC457" s="824"/>
    </row>
    <row r="458" s="823" customFormat="1" ht="28.45" hidden="1" customHeight="1" outlineLevel="3" spans="1:29">
      <c r="A458" s="873" t="s">
        <v>699</v>
      </c>
      <c r="B458" s="870" t="s">
        <v>701</v>
      </c>
      <c r="C458" s="870" t="s">
        <v>779</v>
      </c>
      <c r="D458" s="846" t="s">
        <v>781</v>
      </c>
      <c r="E458" s="846" t="s">
        <v>34</v>
      </c>
      <c r="F458" s="846" t="s">
        <v>924</v>
      </c>
      <c r="G458" s="846" t="s">
        <v>723</v>
      </c>
      <c r="H458" s="832">
        <v>89.36</v>
      </c>
      <c r="I458" s="846" t="s">
        <v>37</v>
      </c>
      <c r="J458" s="875">
        <v>15</v>
      </c>
      <c r="K458" s="846" t="s">
        <v>38</v>
      </c>
      <c r="L458" s="846" t="s">
        <v>84</v>
      </c>
      <c r="M458" s="846" t="s">
        <v>708</v>
      </c>
      <c r="N458" s="832">
        <v>148.51</v>
      </c>
      <c r="O458" s="846" t="s">
        <v>890</v>
      </c>
      <c r="P458" s="846" t="s">
        <v>890</v>
      </c>
      <c r="Q458" s="846"/>
      <c r="R458" s="846" t="s">
        <v>925</v>
      </c>
      <c r="S458" s="846" t="s">
        <v>869</v>
      </c>
      <c r="T458" s="832"/>
      <c r="U458" s="832"/>
      <c r="V458" s="832"/>
      <c r="W458" s="832"/>
      <c r="X458" s="846" t="s">
        <v>388</v>
      </c>
      <c r="Y458" s="846" t="s">
        <v>926</v>
      </c>
      <c r="Z458" s="846"/>
      <c r="AA458" s="824"/>
      <c r="AB458" s="824"/>
      <c r="AC458" s="824"/>
    </row>
    <row r="459" s="823" customFormat="1" ht="28.45" hidden="1" customHeight="1" outlineLevel="3" spans="1:29">
      <c r="A459" s="873" t="s">
        <v>699</v>
      </c>
      <c r="B459" s="870" t="s">
        <v>701</v>
      </c>
      <c r="C459" s="870" t="s">
        <v>779</v>
      </c>
      <c r="D459" s="846" t="s">
        <v>781</v>
      </c>
      <c r="E459" s="846" t="s">
        <v>34</v>
      </c>
      <c r="F459" s="846" t="s">
        <v>927</v>
      </c>
      <c r="G459" s="846" t="s">
        <v>723</v>
      </c>
      <c r="H459" s="832">
        <v>23.43</v>
      </c>
      <c r="I459" s="846" t="s">
        <v>37</v>
      </c>
      <c r="J459" s="875">
        <v>15</v>
      </c>
      <c r="K459" s="846" t="s">
        <v>38</v>
      </c>
      <c r="L459" s="846" t="s">
        <v>84</v>
      </c>
      <c r="M459" s="846" t="s">
        <v>708</v>
      </c>
      <c r="N459" s="832">
        <v>0</v>
      </c>
      <c r="O459" s="846" t="s">
        <v>928</v>
      </c>
      <c r="P459" s="846" t="s">
        <v>929</v>
      </c>
      <c r="Q459" s="846"/>
      <c r="R459" s="846" t="s">
        <v>826</v>
      </c>
      <c r="S459" s="846" t="s">
        <v>930</v>
      </c>
      <c r="T459" s="832"/>
      <c r="U459" s="832"/>
      <c r="V459" s="832"/>
      <c r="W459" s="832"/>
      <c r="X459" s="846" t="s">
        <v>388</v>
      </c>
      <c r="Y459" s="846"/>
      <c r="Z459" s="846"/>
      <c r="AA459" s="824"/>
      <c r="AB459" s="824"/>
      <c r="AC459" s="824"/>
    </row>
    <row r="460" s="823" customFormat="1" ht="28.45" hidden="1" customHeight="1" outlineLevel="3" spans="1:29">
      <c r="A460" s="873" t="s">
        <v>699</v>
      </c>
      <c r="B460" s="870" t="s">
        <v>701</v>
      </c>
      <c r="C460" s="870" t="s">
        <v>779</v>
      </c>
      <c r="D460" s="846" t="s">
        <v>781</v>
      </c>
      <c r="E460" s="846" t="s">
        <v>34</v>
      </c>
      <c r="F460" s="846" t="s">
        <v>931</v>
      </c>
      <c r="G460" s="846" t="s">
        <v>723</v>
      </c>
      <c r="H460" s="832">
        <v>27.63</v>
      </c>
      <c r="I460" s="846" t="s">
        <v>166</v>
      </c>
      <c r="J460" s="875">
        <v>5</v>
      </c>
      <c r="K460" s="846" t="s">
        <v>38</v>
      </c>
      <c r="L460" s="846" t="s">
        <v>84</v>
      </c>
      <c r="M460" s="846" t="s">
        <v>708</v>
      </c>
      <c r="N460" s="832">
        <v>0</v>
      </c>
      <c r="O460" s="846" t="s">
        <v>847</v>
      </c>
      <c r="P460" s="846" t="s">
        <v>820</v>
      </c>
      <c r="Q460" s="846"/>
      <c r="R460" s="846" t="s">
        <v>826</v>
      </c>
      <c r="S460" s="846" t="s">
        <v>932</v>
      </c>
      <c r="T460" s="832"/>
      <c r="U460" s="832"/>
      <c r="V460" s="832"/>
      <c r="W460" s="832"/>
      <c r="X460" s="846" t="s">
        <v>407</v>
      </c>
      <c r="Y460" s="846"/>
      <c r="Z460" s="846"/>
      <c r="AA460" s="824"/>
      <c r="AB460" s="824"/>
      <c r="AC460" s="824"/>
    </row>
    <row r="461" s="823" customFormat="1" ht="28.45" hidden="1" customHeight="1" outlineLevel="3" spans="1:29">
      <c r="A461" s="873" t="s">
        <v>699</v>
      </c>
      <c r="B461" s="870" t="s">
        <v>701</v>
      </c>
      <c r="C461" s="870" t="s">
        <v>779</v>
      </c>
      <c r="D461" s="846" t="s">
        <v>781</v>
      </c>
      <c r="E461" s="846" t="s">
        <v>34</v>
      </c>
      <c r="F461" s="846" t="s">
        <v>933</v>
      </c>
      <c r="G461" s="846" t="s">
        <v>723</v>
      </c>
      <c r="H461" s="832">
        <v>44.94</v>
      </c>
      <c r="I461" s="846" t="s">
        <v>292</v>
      </c>
      <c r="J461" s="875">
        <v>76</v>
      </c>
      <c r="K461" s="846" t="s">
        <v>83</v>
      </c>
      <c r="L461" s="846" t="s">
        <v>84</v>
      </c>
      <c r="M461" s="846" t="s">
        <v>708</v>
      </c>
      <c r="N461" s="832">
        <v>3.9</v>
      </c>
      <c r="O461" s="846" t="s">
        <v>815</v>
      </c>
      <c r="P461" s="846" t="s">
        <v>815</v>
      </c>
      <c r="Q461" s="846"/>
      <c r="R461" s="846" t="s">
        <v>873</v>
      </c>
      <c r="S461" s="846" t="s">
        <v>874</v>
      </c>
      <c r="T461" s="832"/>
      <c r="U461" s="832"/>
      <c r="V461" s="832"/>
      <c r="W461" s="832"/>
      <c r="X461" s="846" t="s">
        <v>525</v>
      </c>
      <c r="Y461" s="846"/>
      <c r="Z461" s="846"/>
      <c r="AA461" s="824"/>
      <c r="AB461" s="824"/>
      <c r="AC461" s="824"/>
    </row>
    <row r="462" s="823" customFormat="1" ht="28.45" hidden="1" customHeight="1" outlineLevel="3" spans="1:29">
      <c r="A462" s="873" t="s">
        <v>699</v>
      </c>
      <c r="B462" s="870" t="s">
        <v>701</v>
      </c>
      <c r="C462" s="870" t="s">
        <v>779</v>
      </c>
      <c r="D462" s="846" t="s">
        <v>781</v>
      </c>
      <c r="E462" s="846" t="s">
        <v>34</v>
      </c>
      <c r="F462" s="846" t="s">
        <v>934</v>
      </c>
      <c r="G462" s="846" t="s">
        <v>723</v>
      </c>
      <c r="H462" s="832">
        <v>8</v>
      </c>
      <c r="I462" s="846" t="s">
        <v>37</v>
      </c>
      <c r="J462" s="875">
        <v>15</v>
      </c>
      <c r="K462" s="846" t="s">
        <v>38</v>
      </c>
      <c r="L462" s="846" t="s">
        <v>84</v>
      </c>
      <c r="M462" s="846" t="s">
        <v>708</v>
      </c>
      <c r="N462" s="832">
        <v>0</v>
      </c>
      <c r="O462" s="846" t="s">
        <v>935</v>
      </c>
      <c r="P462" s="846" t="s">
        <v>936</v>
      </c>
      <c r="Q462" s="846"/>
      <c r="R462" s="846" t="s">
        <v>873</v>
      </c>
      <c r="S462" s="846" t="s">
        <v>937</v>
      </c>
      <c r="T462" s="832"/>
      <c r="U462" s="832"/>
      <c r="V462" s="832"/>
      <c r="W462" s="832"/>
      <c r="X462" s="846" t="s">
        <v>388</v>
      </c>
      <c r="Y462" s="846"/>
      <c r="Z462" s="846"/>
      <c r="AA462" s="824"/>
      <c r="AB462" s="824"/>
      <c r="AC462" s="824"/>
    </row>
    <row r="463" s="823" customFormat="1" ht="28.45" hidden="1" customHeight="1" outlineLevel="3" spans="1:29">
      <c r="A463" s="873" t="s">
        <v>699</v>
      </c>
      <c r="B463" s="870" t="s">
        <v>701</v>
      </c>
      <c r="C463" s="870" t="s">
        <v>779</v>
      </c>
      <c r="D463" s="846" t="s">
        <v>781</v>
      </c>
      <c r="E463" s="846" t="s">
        <v>34</v>
      </c>
      <c r="F463" s="846" t="s">
        <v>938</v>
      </c>
      <c r="G463" s="846" t="s">
        <v>723</v>
      </c>
      <c r="H463" s="832">
        <v>87.37</v>
      </c>
      <c r="I463" s="846" t="s">
        <v>37</v>
      </c>
      <c r="J463" s="875">
        <v>15</v>
      </c>
      <c r="K463" s="846" t="s">
        <v>38</v>
      </c>
      <c r="L463" s="846" t="s">
        <v>84</v>
      </c>
      <c r="M463" s="846" t="s">
        <v>708</v>
      </c>
      <c r="N463" s="832">
        <v>20</v>
      </c>
      <c r="O463" s="846" t="s">
        <v>811</v>
      </c>
      <c r="P463" s="846" t="s">
        <v>872</v>
      </c>
      <c r="Q463" s="846"/>
      <c r="R463" s="846" t="s">
        <v>873</v>
      </c>
      <c r="S463" s="846" t="s">
        <v>874</v>
      </c>
      <c r="T463" s="832"/>
      <c r="U463" s="832"/>
      <c r="V463" s="832"/>
      <c r="W463" s="832"/>
      <c r="X463" s="846" t="s">
        <v>388</v>
      </c>
      <c r="Y463" s="846"/>
      <c r="Z463" s="846"/>
      <c r="AA463" s="824"/>
      <c r="AB463" s="824"/>
      <c r="AC463" s="824"/>
    </row>
    <row r="464" s="823" customFormat="1" ht="28.45" hidden="1" customHeight="1" outlineLevel="3" spans="1:29">
      <c r="A464" s="873" t="s">
        <v>699</v>
      </c>
      <c r="B464" s="870" t="s">
        <v>701</v>
      </c>
      <c r="C464" s="870" t="s">
        <v>779</v>
      </c>
      <c r="D464" s="846" t="s">
        <v>781</v>
      </c>
      <c r="E464" s="846" t="s">
        <v>34</v>
      </c>
      <c r="F464" s="846" t="s">
        <v>939</v>
      </c>
      <c r="G464" s="846" t="s">
        <v>723</v>
      </c>
      <c r="H464" s="832">
        <v>28.65</v>
      </c>
      <c r="I464" s="846" t="s">
        <v>817</v>
      </c>
      <c r="J464" s="875">
        <v>45</v>
      </c>
      <c r="K464" s="846" t="s">
        <v>83</v>
      </c>
      <c r="L464" s="846" t="s">
        <v>84</v>
      </c>
      <c r="M464" s="846" t="s">
        <v>708</v>
      </c>
      <c r="N464" s="832">
        <v>0</v>
      </c>
      <c r="O464" s="846" t="s">
        <v>940</v>
      </c>
      <c r="P464" s="846" t="s">
        <v>940</v>
      </c>
      <c r="Q464" s="846"/>
      <c r="R464" s="846" t="s">
        <v>941</v>
      </c>
      <c r="S464" s="846" t="s">
        <v>937</v>
      </c>
      <c r="T464" s="832"/>
      <c r="U464" s="832"/>
      <c r="V464" s="832"/>
      <c r="W464" s="832"/>
      <c r="X464" s="846" t="s">
        <v>525</v>
      </c>
      <c r="Y464" s="846"/>
      <c r="Z464" s="846"/>
      <c r="AA464" s="824"/>
      <c r="AB464" s="824"/>
      <c r="AC464" s="824"/>
    </row>
    <row r="465" s="823" customFormat="1" ht="28.45" hidden="1" customHeight="1" outlineLevel="3" spans="1:29">
      <c r="A465" s="873" t="s">
        <v>699</v>
      </c>
      <c r="B465" s="870" t="s">
        <v>701</v>
      </c>
      <c r="C465" s="870" t="s">
        <v>779</v>
      </c>
      <c r="D465" s="846" t="s">
        <v>781</v>
      </c>
      <c r="E465" s="846" t="s">
        <v>34</v>
      </c>
      <c r="F465" s="846" t="s">
        <v>939</v>
      </c>
      <c r="G465" s="846" t="s">
        <v>723</v>
      </c>
      <c r="H465" s="832">
        <v>29.94</v>
      </c>
      <c r="I465" s="846" t="s">
        <v>292</v>
      </c>
      <c r="J465" s="875">
        <v>76</v>
      </c>
      <c r="K465" s="846" t="s">
        <v>83</v>
      </c>
      <c r="L465" s="846" t="s">
        <v>84</v>
      </c>
      <c r="M465" s="846" t="s">
        <v>708</v>
      </c>
      <c r="N465" s="832">
        <v>0</v>
      </c>
      <c r="O465" s="846" t="s">
        <v>940</v>
      </c>
      <c r="P465" s="846" t="s">
        <v>940</v>
      </c>
      <c r="Q465" s="846"/>
      <c r="R465" s="846" t="s">
        <v>873</v>
      </c>
      <c r="S465" s="846" t="s">
        <v>937</v>
      </c>
      <c r="T465" s="832"/>
      <c r="U465" s="832"/>
      <c r="V465" s="832"/>
      <c r="W465" s="832"/>
      <c r="X465" s="846" t="s">
        <v>525</v>
      </c>
      <c r="Y465" s="846"/>
      <c r="Z465" s="846"/>
      <c r="AA465" s="824"/>
      <c r="AB465" s="824"/>
      <c r="AC465" s="824"/>
    </row>
    <row r="466" s="823" customFormat="1" ht="28.45" hidden="1" customHeight="1" outlineLevel="3" spans="1:29">
      <c r="A466" s="873" t="s">
        <v>699</v>
      </c>
      <c r="B466" s="870" t="s">
        <v>701</v>
      </c>
      <c r="C466" s="870" t="s">
        <v>779</v>
      </c>
      <c r="D466" s="846" t="s">
        <v>781</v>
      </c>
      <c r="E466" s="846" t="s">
        <v>34</v>
      </c>
      <c r="F466" s="846" t="s">
        <v>942</v>
      </c>
      <c r="G466" s="846" t="s">
        <v>723</v>
      </c>
      <c r="H466" s="832">
        <v>15.94</v>
      </c>
      <c r="I466" s="846" t="s">
        <v>37</v>
      </c>
      <c r="J466" s="875">
        <v>15</v>
      </c>
      <c r="K466" s="846" t="s">
        <v>38</v>
      </c>
      <c r="L466" s="846" t="s">
        <v>84</v>
      </c>
      <c r="M466" s="846" t="s">
        <v>708</v>
      </c>
      <c r="N466" s="832">
        <v>0</v>
      </c>
      <c r="O466" s="846" t="s">
        <v>935</v>
      </c>
      <c r="P466" s="846" t="s">
        <v>943</v>
      </c>
      <c r="Q466" s="846"/>
      <c r="R466" s="846" t="s">
        <v>873</v>
      </c>
      <c r="S466" s="846" t="s">
        <v>937</v>
      </c>
      <c r="T466" s="832"/>
      <c r="U466" s="832"/>
      <c r="V466" s="832"/>
      <c r="W466" s="832"/>
      <c r="X466" s="846" t="s">
        <v>388</v>
      </c>
      <c r="Y466" s="846"/>
      <c r="Z466" s="846"/>
      <c r="AA466" s="824"/>
      <c r="AB466" s="824"/>
      <c r="AC466" s="824"/>
    </row>
    <row r="467" s="823" customFormat="1" ht="28.45" hidden="1" customHeight="1" outlineLevel="3" spans="1:29">
      <c r="A467" s="873" t="s">
        <v>699</v>
      </c>
      <c r="B467" s="870" t="s">
        <v>701</v>
      </c>
      <c r="C467" s="870" t="s">
        <v>779</v>
      </c>
      <c r="D467" s="846" t="s">
        <v>781</v>
      </c>
      <c r="E467" s="846" t="s">
        <v>34</v>
      </c>
      <c r="F467" s="846" t="s">
        <v>944</v>
      </c>
      <c r="G467" s="846" t="s">
        <v>723</v>
      </c>
      <c r="H467" s="832">
        <v>70.75</v>
      </c>
      <c r="I467" s="846" t="s">
        <v>37</v>
      </c>
      <c r="J467" s="875">
        <v>15</v>
      </c>
      <c r="K467" s="846" t="s">
        <v>38</v>
      </c>
      <c r="L467" s="846" t="s">
        <v>84</v>
      </c>
      <c r="M467" s="846" t="s">
        <v>708</v>
      </c>
      <c r="N467" s="832">
        <v>0</v>
      </c>
      <c r="O467" s="846" t="s">
        <v>935</v>
      </c>
      <c r="P467" s="846" t="s">
        <v>943</v>
      </c>
      <c r="Q467" s="846"/>
      <c r="R467" s="846" t="s">
        <v>873</v>
      </c>
      <c r="S467" s="846" t="s">
        <v>937</v>
      </c>
      <c r="T467" s="832"/>
      <c r="U467" s="832"/>
      <c r="V467" s="832"/>
      <c r="W467" s="832"/>
      <c r="X467" s="846" t="s">
        <v>388</v>
      </c>
      <c r="Y467" s="846"/>
      <c r="Z467" s="846"/>
      <c r="AA467" s="824"/>
      <c r="AB467" s="824"/>
      <c r="AC467" s="824"/>
    </row>
    <row r="468" s="823" customFormat="1" ht="28.45" hidden="1" customHeight="1" outlineLevel="3" spans="1:29">
      <c r="A468" s="873" t="s">
        <v>699</v>
      </c>
      <c r="B468" s="870" t="s">
        <v>701</v>
      </c>
      <c r="C468" s="870" t="s">
        <v>779</v>
      </c>
      <c r="D468" s="846" t="s">
        <v>781</v>
      </c>
      <c r="E468" s="846" t="s">
        <v>34</v>
      </c>
      <c r="F468" s="846" t="s">
        <v>945</v>
      </c>
      <c r="G468" s="846" t="s">
        <v>723</v>
      </c>
      <c r="H468" s="832">
        <v>206.03</v>
      </c>
      <c r="I468" s="846" t="s">
        <v>37</v>
      </c>
      <c r="J468" s="875">
        <v>15</v>
      </c>
      <c r="K468" s="846" t="s">
        <v>38</v>
      </c>
      <c r="L468" s="846" t="s">
        <v>84</v>
      </c>
      <c r="M468" s="846" t="s">
        <v>708</v>
      </c>
      <c r="N468" s="832">
        <v>0.01</v>
      </c>
      <c r="O468" s="846" t="s">
        <v>798</v>
      </c>
      <c r="P468" s="846" t="s">
        <v>946</v>
      </c>
      <c r="Q468" s="846"/>
      <c r="R468" s="846" t="s">
        <v>795</v>
      </c>
      <c r="S468" s="846" t="s">
        <v>947</v>
      </c>
      <c r="T468" s="832"/>
      <c r="U468" s="832"/>
      <c r="V468" s="832"/>
      <c r="W468" s="832"/>
      <c r="X468" s="846" t="s">
        <v>388</v>
      </c>
      <c r="Y468" s="846"/>
      <c r="Z468" s="846"/>
      <c r="AA468" s="824"/>
      <c r="AB468" s="824"/>
      <c r="AC468" s="824"/>
    </row>
    <row r="469" s="823" customFormat="1" ht="28.45" hidden="1" customHeight="1" outlineLevel="3" spans="1:29">
      <c r="A469" s="873" t="s">
        <v>699</v>
      </c>
      <c r="B469" s="870" t="s">
        <v>701</v>
      </c>
      <c r="C469" s="870" t="s">
        <v>779</v>
      </c>
      <c r="D469" s="846" t="s">
        <v>781</v>
      </c>
      <c r="E469" s="846" t="s">
        <v>34</v>
      </c>
      <c r="F469" s="846" t="s">
        <v>948</v>
      </c>
      <c r="G469" s="846" t="s">
        <v>723</v>
      </c>
      <c r="H469" s="832">
        <v>13.84</v>
      </c>
      <c r="I469" s="846" t="s">
        <v>37</v>
      </c>
      <c r="J469" s="875">
        <v>15</v>
      </c>
      <c r="K469" s="846" t="s">
        <v>38</v>
      </c>
      <c r="L469" s="846" t="s">
        <v>84</v>
      </c>
      <c r="M469" s="846" t="s">
        <v>708</v>
      </c>
      <c r="N469" s="832">
        <v>0</v>
      </c>
      <c r="O469" s="846" t="s">
        <v>943</v>
      </c>
      <c r="P469" s="846" t="s">
        <v>815</v>
      </c>
      <c r="Q469" s="846"/>
      <c r="R469" s="846" t="s">
        <v>808</v>
      </c>
      <c r="S469" s="846" t="s">
        <v>809</v>
      </c>
      <c r="T469" s="832"/>
      <c r="U469" s="832"/>
      <c r="V469" s="832"/>
      <c r="W469" s="832"/>
      <c r="X469" s="846" t="s">
        <v>388</v>
      </c>
      <c r="Y469" s="846"/>
      <c r="Z469" s="846"/>
      <c r="AA469" s="824"/>
      <c r="AB469" s="824"/>
      <c r="AC469" s="824"/>
    </row>
    <row r="470" s="823" customFormat="1" ht="28.45" hidden="1" customHeight="1" outlineLevel="3" spans="1:29">
      <c r="A470" s="873" t="s">
        <v>699</v>
      </c>
      <c r="B470" s="870" t="s">
        <v>701</v>
      </c>
      <c r="C470" s="870" t="s">
        <v>779</v>
      </c>
      <c r="D470" s="846" t="s">
        <v>781</v>
      </c>
      <c r="E470" s="846" t="s">
        <v>34</v>
      </c>
      <c r="F470" s="846" t="s">
        <v>949</v>
      </c>
      <c r="G470" s="846" t="s">
        <v>723</v>
      </c>
      <c r="H470" s="832">
        <v>12.1583</v>
      </c>
      <c r="I470" s="846" t="s">
        <v>37</v>
      </c>
      <c r="J470" s="875">
        <v>15</v>
      </c>
      <c r="K470" s="846" t="s">
        <v>38</v>
      </c>
      <c r="L470" s="846" t="s">
        <v>84</v>
      </c>
      <c r="M470" s="846" t="s">
        <v>708</v>
      </c>
      <c r="N470" s="832">
        <v>14</v>
      </c>
      <c r="O470" s="846" t="s">
        <v>950</v>
      </c>
      <c r="P470" s="846" t="s">
        <v>951</v>
      </c>
      <c r="Q470" s="846"/>
      <c r="R470" s="846" t="s">
        <v>816</v>
      </c>
      <c r="S470" s="846" t="s">
        <v>809</v>
      </c>
      <c r="T470" s="832"/>
      <c r="U470" s="832"/>
      <c r="V470" s="832"/>
      <c r="W470" s="832"/>
      <c r="X470" s="846" t="s">
        <v>388</v>
      </c>
      <c r="Y470" s="846"/>
      <c r="Z470" s="846"/>
      <c r="AA470" s="824"/>
      <c r="AB470" s="824"/>
      <c r="AC470" s="824"/>
    </row>
    <row r="471" s="823" customFormat="1" ht="28.45" hidden="1" customHeight="1" outlineLevel="3" spans="1:29">
      <c r="A471" s="873" t="s">
        <v>699</v>
      </c>
      <c r="B471" s="870" t="s">
        <v>701</v>
      </c>
      <c r="C471" s="870" t="s">
        <v>779</v>
      </c>
      <c r="D471" s="846" t="s">
        <v>781</v>
      </c>
      <c r="E471" s="846" t="s">
        <v>34</v>
      </c>
      <c r="F471" s="846" t="s">
        <v>952</v>
      </c>
      <c r="G471" s="846" t="s">
        <v>723</v>
      </c>
      <c r="H471" s="832">
        <v>13.96</v>
      </c>
      <c r="I471" s="846" t="s">
        <v>37</v>
      </c>
      <c r="J471" s="875">
        <v>15</v>
      </c>
      <c r="K471" s="846" t="s">
        <v>38</v>
      </c>
      <c r="L471" s="846" t="s">
        <v>84</v>
      </c>
      <c r="M471" s="846" t="s">
        <v>708</v>
      </c>
      <c r="N471" s="832">
        <v>0</v>
      </c>
      <c r="O471" s="846" t="s">
        <v>953</v>
      </c>
      <c r="P471" s="846" t="s">
        <v>954</v>
      </c>
      <c r="Q471" s="846"/>
      <c r="R471" s="846" t="s">
        <v>955</v>
      </c>
      <c r="S471" s="846" t="s">
        <v>791</v>
      </c>
      <c r="T471" s="832"/>
      <c r="U471" s="832"/>
      <c r="V471" s="832"/>
      <c r="W471" s="832"/>
      <c r="X471" s="846" t="s">
        <v>388</v>
      </c>
      <c r="Y471" s="846"/>
      <c r="Z471" s="846"/>
      <c r="AA471" s="824"/>
      <c r="AB471" s="824"/>
      <c r="AC471" s="824"/>
    </row>
    <row r="472" s="823" customFormat="1" ht="28.45" hidden="1" customHeight="1" outlineLevel="3" spans="1:29">
      <c r="A472" s="873" t="s">
        <v>699</v>
      </c>
      <c r="B472" s="870" t="s">
        <v>701</v>
      </c>
      <c r="C472" s="870" t="s">
        <v>779</v>
      </c>
      <c r="D472" s="846" t="s">
        <v>781</v>
      </c>
      <c r="E472" s="846" t="s">
        <v>34</v>
      </c>
      <c r="F472" s="846" t="s">
        <v>956</v>
      </c>
      <c r="G472" s="846" t="s">
        <v>723</v>
      </c>
      <c r="H472" s="832">
        <v>104.25</v>
      </c>
      <c r="I472" s="846" t="s">
        <v>768</v>
      </c>
      <c r="J472" s="875">
        <v>104</v>
      </c>
      <c r="K472" s="846" t="s">
        <v>119</v>
      </c>
      <c r="L472" s="846" t="s">
        <v>84</v>
      </c>
      <c r="M472" s="846" t="s">
        <v>708</v>
      </c>
      <c r="N472" s="832">
        <v>0</v>
      </c>
      <c r="O472" s="846" t="s">
        <v>957</v>
      </c>
      <c r="P472" s="846" t="s">
        <v>958</v>
      </c>
      <c r="Q472" s="846"/>
      <c r="R472" s="846" t="s">
        <v>959</v>
      </c>
      <c r="S472" s="846" t="s">
        <v>960</v>
      </c>
      <c r="T472" s="832"/>
      <c r="U472" s="832"/>
      <c r="V472" s="832"/>
      <c r="W472" s="832"/>
      <c r="X472" s="846" t="s">
        <v>306</v>
      </c>
      <c r="Y472" s="846"/>
      <c r="Z472" s="846"/>
      <c r="AA472" s="824"/>
      <c r="AB472" s="824"/>
      <c r="AC472" s="824"/>
    </row>
    <row r="473" s="823" customFormat="1" ht="28.45" hidden="1" customHeight="1" outlineLevel="3" spans="1:29">
      <c r="A473" s="873" t="s">
        <v>699</v>
      </c>
      <c r="B473" s="870" t="s">
        <v>701</v>
      </c>
      <c r="C473" s="870" t="s">
        <v>779</v>
      </c>
      <c r="D473" s="846" t="s">
        <v>781</v>
      </c>
      <c r="E473" s="846" t="s">
        <v>34</v>
      </c>
      <c r="F473" s="846" t="s">
        <v>956</v>
      </c>
      <c r="G473" s="846" t="s">
        <v>723</v>
      </c>
      <c r="H473" s="832">
        <v>172.75</v>
      </c>
      <c r="I473" s="846" t="s">
        <v>292</v>
      </c>
      <c r="J473" s="875">
        <v>76</v>
      </c>
      <c r="K473" s="846" t="s">
        <v>83</v>
      </c>
      <c r="L473" s="846" t="s">
        <v>84</v>
      </c>
      <c r="M473" s="846" t="s">
        <v>708</v>
      </c>
      <c r="N473" s="832">
        <v>0</v>
      </c>
      <c r="O473" s="846" t="s">
        <v>957</v>
      </c>
      <c r="P473" s="846" t="s">
        <v>958</v>
      </c>
      <c r="Q473" s="846"/>
      <c r="R473" s="846" t="s">
        <v>959</v>
      </c>
      <c r="S473" s="846" t="s">
        <v>960</v>
      </c>
      <c r="T473" s="832"/>
      <c r="U473" s="832"/>
      <c r="V473" s="832"/>
      <c r="W473" s="832"/>
      <c r="X473" s="846" t="s">
        <v>306</v>
      </c>
      <c r="Y473" s="846"/>
      <c r="Z473" s="846"/>
      <c r="AA473" s="824"/>
      <c r="AB473" s="824"/>
      <c r="AC473" s="824"/>
    </row>
    <row r="474" s="823" customFormat="1" ht="28.45" hidden="1" customHeight="1" outlineLevel="3" spans="1:29">
      <c r="A474" s="873" t="s">
        <v>699</v>
      </c>
      <c r="B474" s="870" t="s">
        <v>701</v>
      </c>
      <c r="C474" s="870" t="s">
        <v>779</v>
      </c>
      <c r="D474" s="846" t="s">
        <v>781</v>
      </c>
      <c r="E474" s="846" t="s">
        <v>34</v>
      </c>
      <c r="F474" s="846" t="s">
        <v>961</v>
      </c>
      <c r="G474" s="846" t="s">
        <v>723</v>
      </c>
      <c r="H474" s="832">
        <v>16.53</v>
      </c>
      <c r="I474" s="846" t="s">
        <v>397</v>
      </c>
      <c r="J474" s="875">
        <v>16</v>
      </c>
      <c r="K474" s="846" t="s">
        <v>38</v>
      </c>
      <c r="L474" s="846" t="s">
        <v>84</v>
      </c>
      <c r="M474" s="846" t="s">
        <v>708</v>
      </c>
      <c r="N474" s="832">
        <v>0</v>
      </c>
      <c r="O474" s="846" t="s">
        <v>962</v>
      </c>
      <c r="P474" s="846" t="s">
        <v>815</v>
      </c>
      <c r="Q474" s="846"/>
      <c r="R474" s="846" t="s">
        <v>963</v>
      </c>
      <c r="S474" s="846" t="s">
        <v>915</v>
      </c>
      <c r="T474" s="832"/>
      <c r="U474" s="832"/>
      <c r="V474" s="832"/>
      <c r="W474" s="832"/>
      <c r="X474" s="846" t="s">
        <v>372</v>
      </c>
      <c r="Y474" s="846"/>
      <c r="Z474" s="846"/>
      <c r="AA474" s="824"/>
      <c r="AB474" s="824"/>
      <c r="AC474" s="824"/>
    </row>
    <row r="475" s="823" customFormat="1" ht="28.45" hidden="1" customHeight="1" outlineLevel="3" spans="1:29">
      <c r="A475" s="873" t="s">
        <v>699</v>
      </c>
      <c r="B475" s="870" t="s">
        <v>701</v>
      </c>
      <c r="C475" s="870" t="s">
        <v>779</v>
      </c>
      <c r="D475" s="846" t="s">
        <v>781</v>
      </c>
      <c r="E475" s="846" t="s">
        <v>34</v>
      </c>
      <c r="F475" s="846" t="s">
        <v>961</v>
      </c>
      <c r="G475" s="846" t="s">
        <v>723</v>
      </c>
      <c r="H475" s="832">
        <v>49.73</v>
      </c>
      <c r="I475" s="846" t="s">
        <v>37</v>
      </c>
      <c r="J475" s="875">
        <v>15</v>
      </c>
      <c r="K475" s="846" t="s">
        <v>38</v>
      </c>
      <c r="L475" s="846" t="s">
        <v>84</v>
      </c>
      <c r="M475" s="846" t="s">
        <v>708</v>
      </c>
      <c r="N475" s="832">
        <v>0</v>
      </c>
      <c r="O475" s="846" t="s">
        <v>962</v>
      </c>
      <c r="P475" s="846" t="s">
        <v>815</v>
      </c>
      <c r="Q475" s="846"/>
      <c r="R475" s="846" t="s">
        <v>914</v>
      </c>
      <c r="S475" s="846" t="s">
        <v>915</v>
      </c>
      <c r="T475" s="832"/>
      <c r="U475" s="832"/>
      <c r="V475" s="832"/>
      <c r="W475" s="832"/>
      <c r="X475" s="846" t="s">
        <v>372</v>
      </c>
      <c r="Y475" s="846"/>
      <c r="Z475" s="846"/>
      <c r="AA475" s="824"/>
      <c r="AB475" s="824"/>
      <c r="AC475" s="824"/>
    </row>
    <row r="476" s="823" customFormat="1" ht="28.45" hidden="1" customHeight="1" outlineLevel="3" spans="1:29">
      <c r="A476" s="873" t="s">
        <v>699</v>
      </c>
      <c r="B476" s="870" t="s">
        <v>701</v>
      </c>
      <c r="C476" s="870" t="s">
        <v>779</v>
      </c>
      <c r="D476" s="846" t="s">
        <v>781</v>
      </c>
      <c r="E476" s="846" t="s">
        <v>34</v>
      </c>
      <c r="F476" s="846" t="s">
        <v>964</v>
      </c>
      <c r="G476" s="846" t="s">
        <v>723</v>
      </c>
      <c r="H476" s="832">
        <v>93.29</v>
      </c>
      <c r="I476" s="846" t="s">
        <v>37</v>
      </c>
      <c r="J476" s="875">
        <v>15</v>
      </c>
      <c r="K476" s="846" t="s">
        <v>38</v>
      </c>
      <c r="L476" s="846" t="s">
        <v>84</v>
      </c>
      <c r="M476" s="846" t="s">
        <v>708</v>
      </c>
      <c r="N476" s="832">
        <v>70</v>
      </c>
      <c r="O476" s="846" t="s">
        <v>935</v>
      </c>
      <c r="P476" s="846" t="s">
        <v>943</v>
      </c>
      <c r="Q476" s="846"/>
      <c r="R476" s="846" t="s">
        <v>959</v>
      </c>
      <c r="S476" s="846" t="s">
        <v>965</v>
      </c>
      <c r="T476" s="832"/>
      <c r="U476" s="832"/>
      <c r="V476" s="832"/>
      <c r="W476" s="832"/>
      <c r="X476" s="846" t="s">
        <v>388</v>
      </c>
      <c r="Y476" s="846" t="s">
        <v>966</v>
      </c>
      <c r="Z476" s="846"/>
      <c r="AA476" s="824"/>
      <c r="AB476" s="824"/>
      <c r="AC476" s="824"/>
    </row>
    <row r="477" s="823" customFormat="1" ht="28.45" hidden="1" customHeight="1" outlineLevel="3" spans="1:29">
      <c r="A477" s="873" t="s">
        <v>699</v>
      </c>
      <c r="B477" s="870" t="s">
        <v>701</v>
      </c>
      <c r="C477" s="870" t="s">
        <v>779</v>
      </c>
      <c r="D477" s="846" t="s">
        <v>781</v>
      </c>
      <c r="E477" s="846" t="s">
        <v>34</v>
      </c>
      <c r="F477" s="846" t="s">
        <v>967</v>
      </c>
      <c r="G477" s="846" t="s">
        <v>723</v>
      </c>
      <c r="H477" s="832">
        <v>586.21</v>
      </c>
      <c r="I477" s="846" t="s">
        <v>37</v>
      </c>
      <c r="J477" s="875">
        <v>15</v>
      </c>
      <c r="K477" s="846" t="s">
        <v>38</v>
      </c>
      <c r="L477" s="846" t="s">
        <v>84</v>
      </c>
      <c r="M477" s="846" t="s">
        <v>708</v>
      </c>
      <c r="N477" s="832">
        <v>30</v>
      </c>
      <c r="O477" s="846" t="s">
        <v>968</v>
      </c>
      <c r="P477" s="846" t="s">
        <v>969</v>
      </c>
      <c r="Q477" s="846"/>
      <c r="R477" s="846" t="s">
        <v>970</v>
      </c>
      <c r="S477" s="846" t="s">
        <v>830</v>
      </c>
      <c r="T477" s="832"/>
      <c r="U477" s="832"/>
      <c r="V477" s="832"/>
      <c r="W477" s="832"/>
      <c r="X477" s="846" t="s">
        <v>388</v>
      </c>
      <c r="Y477" s="846" t="s">
        <v>971</v>
      </c>
      <c r="Z477" s="846"/>
      <c r="AA477" s="824"/>
      <c r="AB477" s="824"/>
      <c r="AC477" s="824"/>
    </row>
    <row r="478" s="823" customFormat="1" ht="28.45" hidden="1" customHeight="1" outlineLevel="3" spans="1:29">
      <c r="A478" s="873" t="s">
        <v>699</v>
      </c>
      <c r="B478" s="870" t="s">
        <v>701</v>
      </c>
      <c r="C478" s="870" t="s">
        <v>779</v>
      </c>
      <c r="D478" s="846" t="s">
        <v>781</v>
      </c>
      <c r="E478" s="846" t="s">
        <v>34</v>
      </c>
      <c r="F478" s="846" t="s">
        <v>972</v>
      </c>
      <c r="G478" s="846" t="s">
        <v>723</v>
      </c>
      <c r="H478" s="832">
        <v>273.98</v>
      </c>
      <c r="I478" s="846" t="s">
        <v>37</v>
      </c>
      <c r="J478" s="875">
        <v>15</v>
      </c>
      <c r="K478" s="846" t="s">
        <v>38</v>
      </c>
      <c r="L478" s="846" t="s">
        <v>84</v>
      </c>
      <c r="M478" s="846" t="s">
        <v>708</v>
      </c>
      <c r="N478" s="832">
        <v>20</v>
      </c>
      <c r="O478" s="846" t="s">
        <v>973</v>
      </c>
      <c r="P478" s="846" t="s">
        <v>974</v>
      </c>
      <c r="Q478" s="846"/>
      <c r="R478" s="846" t="s">
        <v>975</v>
      </c>
      <c r="S478" s="846" t="s">
        <v>976</v>
      </c>
      <c r="T478" s="832"/>
      <c r="U478" s="832"/>
      <c r="V478" s="832"/>
      <c r="W478" s="832"/>
      <c r="X478" s="846" t="s">
        <v>388</v>
      </c>
      <c r="Y478" s="846"/>
      <c r="Z478" s="846"/>
      <c r="AA478" s="824"/>
      <c r="AB478" s="824"/>
      <c r="AC478" s="824"/>
    </row>
    <row r="479" s="823" customFormat="1" ht="28.45" hidden="1" customHeight="1" outlineLevel="3" spans="1:29">
      <c r="A479" s="873" t="s">
        <v>699</v>
      </c>
      <c r="B479" s="870" t="s">
        <v>701</v>
      </c>
      <c r="C479" s="870" t="s">
        <v>779</v>
      </c>
      <c r="D479" s="846" t="s">
        <v>781</v>
      </c>
      <c r="E479" s="846" t="s">
        <v>34</v>
      </c>
      <c r="F479" s="846" t="s">
        <v>977</v>
      </c>
      <c r="G479" s="846" t="s">
        <v>723</v>
      </c>
      <c r="H479" s="832">
        <v>10</v>
      </c>
      <c r="I479" s="846" t="s">
        <v>64</v>
      </c>
      <c r="J479" s="875">
        <v>7</v>
      </c>
      <c r="K479" s="846" t="s">
        <v>38</v>
      </c>
      <c r="L479" s="846" t="s">
        <v>84</v>
      </c>
      <c r="M479" s="846" t="s">
        <v>708</v>
      </c>
      <c r="N479" s="832">
        <v>13.05</v>
      </c>
      <c r="O479" s="846" t="s">
        <v>847</v>
      </c>
      <c r="P479" s="846" t="s">
        <v>820</v>
      </c>
      <c r="Q479" s="846"/>
      <c r="R479" s="846" t="s">
        <v>863</v>
      </c>
      <c r="S479" s="846" t="s">
        <v>864</v>
      </c>
      <c r="T479" s="832"/>
      <c r="U479" s="832"/>
      <c r="V479" s="832"/>
      <c r="W479" s="832"/>
      <c r="X479" s="846" t="s">
        <v>407</v>
      </c>
      <c r="Y479" s="846" t="s">
        <v>978</v>
      </c>
      <c r="Z479" s="846"/>
      <c r="AA479" s="824"/>
      <c r="AB479" s="824"/>
      <c r="AC479" s="824"/>
    </row>
    <row r="480" s="823" customFormat="1" ht="28.45" hidden="1" customHeight="1" outlineLevel="3" spans="1:29">
      <c r="A480" s="873" t="s">
        <v>699</v>
      </c>
      <c r="B480" s="870" t="s">
        <v>701</v>
      </c>
      <c r="C480" s="870" t="s">
        <v>779</v>
      </c>
      <c r="D480" s="846" t="s">
        <v>781</v>
      </c>
      <c r="E480" s="846" t="s">
        <v>34</v>
      </c>
      <c r="F480" s="846" t="s">
        <v>979</v>
      </c>
      <c r="G480" s="846" t="s">
        <v>723</v>
      </c>
      <c r="H480" s="832">
        <v>23.69</v>
      </c>
      <c r="I480" s="846" t="s">
        <v>37</v>
      </c>
      <c r="J480" s="875">
        <v>15</v>
      </c>
      <c r="K480" s="846" t="s">
        <v>38</v>
      </c>
      <c r="L480" s="846" t="s">
        <v>84</v>
      </c>
      <c r="M480" s="846" t="s">
        <v>708</v>
      </c>
      <c r="N480" s="832">
        <v>0</v>
      </c>
      <c r="O480" s="846" t="s">
        <v>980</v>
      </c>
      <c r="P480" s="846" t="s">
        <v>935</v>
      </c>
      <c r="Q480" s="846"/>
      <c r="R480" s="846" t="s">
        <v>981</v>
      </c>
      <c r="S480" s="846" t="s">
        <v>982</v>
      </c>
      <c r="T480" s="832"/>
      <c r="U480" s="832"/>
      <c r="V480" s="832"/>
      <c r="W480" s="832"/>
      <c r="X480" s="846" t="s">
        <v>388</v>
      </c>
      <c r="Y480" s="846"/>
      <c r="Z480" s="846"/>
      <c r="AA480" s="824"/>
      <c r="AB480" s="824"/>
      <c r="AC480" s="824"/>
    </row>
    <row r="481" s="823" customFormat="1" ht="28.45" hidden="1" customHeight="1" outlineLevel="3" spans="1:29">
      <c r="A481" s="873" t="s">
        <v>699</v>
      </c>
      <c r="B481" s="870" t="s">
        <v>701</v>
      </c>
      <c r="C481" s="870" t="s">
        <v>779</v>
      </c>
      <c r="D481" s="846" t="s">
        <v>781</v>
      </c>
      <c r="E481" s="846" t="s">
        <v>34</v>
      </c>
      <c r="F481" s="846" t="s">
        <v>983</v>
      </c>
      <c r="G481" s="846" t="s">
        <v>723</v>
      </c>
      <c r="H481" s="832">
        <v>43.92</v>
      </c>
      <c r="I481" s="846" t="s">
        <v>37</v>
      </c>
      <c r="J481" s="875">
        <v>15</v>
      </c>
      <c r="K481" s="846" t="s">
        <v>38</v>
      </c>
      <c r="L481" s="846" t="s">
        <v>84</v>
      </c>
      <c r="M481" s="846" t="s">
        <v>708</v>
      </c>
      <c r="N481" s="832">
        <v>0</v>
      </c>
      <c r="O481" s="846" t="s">
        <v>984</v>
      </c>
      <c r="P481" s="846" t="s">
        <v>985</v>
      </c>
      <c r="Q481" s="846"/>
      <c r="R481" s="846" t="s">
        <v>829</v>
      </c>
      <c r="S481" s="846" t="s">
        <v>840</v>
      </c>
      <c r="T481" s="832"/>
      <c r="U481" s="832"/>
      <c r="V481" s="832"/>
      <c r="W481" s="832"/>
      <c r="X481" s="846" t="s">
        <v>318</v>
      </c>
      <c r="Y481" s="846"/>
      <c r="Z481" s="846"/>
      <c r="AA481" s="824"/>
      <c r="AB481" s="824"/>
      <c r="AC481" s="824"/>
    </row>
    <row r="482" s="823" customFormat="1" ht="28.45" hidden="1" customHeight="1" outlineLevel="3" spans="1:29">
      <c r="A482" s="873" t="s">
        <v>699</v>
      </c>
      <c r="B482" s="870" t="s">
        <v>701</v>
      </c>
      <c r="C482" s="870" t="s">
        <v>779</v>
      </c>
      <c r="D482" s="846" t="s">
        <v>781</v>
      </c>
      <c r="E482" s="846" t="s">
        <v>34</v>
      </c>
      <c r="F482" s="846" t="s">
        <v>983</v>
      </c>
      <c r="G482" s="846" t="s">
        <v>723</v>
      </c>
      <c r="H482" s="832">
        <v>3.66</v>
      </c>
      <c r="I482" s="846" t="s">
        <v>817</v>
      </c>
      <c r="J482" s="875">
        <v>45</v>
      </c>
      <c r="K482" s="846" t="s">
        <v>83</v>
      </c>
      <c r="L482" s="846" t="s">
        <v>84</v>
      </c>
      <c r="M482" s="846" t="s">
        <v>708</v>
      </c>
      <c r="N482" s="832">
        <v>0</v>
      </c>
      <c r="O482" s="846" t="s">
        <v>984</v>
      </c>
      <c r="P482" s="846" t="s">
        <v>985</v>
      </c>
      <c r="Q482" s="846"/>
      <c r="R482" s="846" t="s">
        <v>970</v>
      </c>
      <c r="S482" s="846" t="s">
        <v>840</v>
      </c>
      <c r="T482" s="832"/>
      <c r="U482" s="832"/>
      <c r="V482" s="832"/>
      <c r="W482" s="832"/>
      <c r="X482" s="846" t="s">
        <v>318</v>
      </c>
      <c r="Y482" s="846"/>
      <c r="Z482" s="846"/>
      <c r="AA482" s="824"/>
      <c r="AB482" s="824"/>
      <c r="AC482" s="824"/>
    </row>
    <row r="483" s="823" customFormat="1" ht="28.45" hidden="1" customHeight="1" outlineLevel="3" spans="1:29">
      <c r="A483" s="873" t="s">
        <v>699</v>
      </c>
      <c r="B483" s="870" t="s">
        <v>701</v>
      </c>
      <c r="C483" s="870" t="s">
        <v>779</v>
      </c>
      <c r="D483" s="846" t="s">
        <v>781</v>
      </c>
      <c r="E483" s="846" t="s">
        <v>34</v>
      </c>
      <c r="F483" s="846" t="s">
        <v>986</v>
      </c>
      <c r="G483" s="846" t="s">
        <v>723</v>
      </c>
      <c r="H483" s="832">
        <v>2</v>
      </c>
      <c r="I483" s="846" t="s">
        <v>817</v>
      </c>
      <c r="J483" s="875">
        <v>45</v>
      </c>
      <c r="K483" s="846" t="s">
        <v>83</v>
      </c>
      <c r="L483" s="846" t="s">
        <v>84</v>
      </c>
      <c r="M483" s="846" t="s">
        <v>708</v>
      </c>
      <c r="N483" s="832">
        <v>0</v>
      </c>
      <c r="O483" s="846" t="s">
        <v>987</v>
      </c>
      <c r="P483" s="846" t="s">
        <v>988</v>
      </c>
      <c r="Q483" s="846"/>
      <c r="R483" s="846" t="s">
        <v>785</v>
      </c>
      <c r="S483" s="846" t="s">
        <v>786</v>
      </c>
      <c r="T483" s="832"/>
      <c r="U483" s="832"/>
      <c r="V483" s="832"/>
      <c r="W483" s="832"/>
      <c r="X483" s="846" t="s">
        <v>318</v>
      </c>
      <c r="Y483" s="846"/>
      <c r="Z483" s="846"/>
      <c r="AA483" s="824"/>
      <c r="AB483" s="824"/>
      <c r="AC483" s="824"/>
    </row>
    <row r="484" s="823" customFormat="1" ht="28.45" hidden="1" customHeight="1" outlineLevel="3" spans="1:29">
      <c r="A484" s="873" t="s">
        <v>699</v>
      </c>
      <c r="B484" s="870" t="s">
        <v>701</v>
      </c>
      <c r="C484" s="870" t="s">
        <v>779</v>
      </c>
      <c r="D484" s="846" t="s">
        <v>781</v>
      </c>
      <c r="E484" s="846" t="s">
        <v>34</v>
      </c>
      <c r="F484" s="846" t="s">
        <v>989</v>
      </c>
      <c r="G484" s="846" t="s">
        <v>723</v>
      </c>
      <c r="H484" s="832">
        <v>64.18</v>
      </c>
      <c r="I484" s="846" t="s">
        <v>37</v>
      </c>
      <c r="J484" s="875">
        <v>15</v>
      </c>
      <c r="K484" s="846" t="s">
        <v>38</v>
      </c>
      <c r="L484" s="846" t="s">
        <v>84</v>
      </c>
      <c r="M484" s="846" t="s">
        <v>708</v>
      </c>
      <c r="N484" s="832">
        <v>0</v>
      </c>
      <c r="O484" s="846" t="s">
        <v>842</v>
      </c>
      <c r="P484" s="846" t="s">
        <v>876</v>
      </c>
      <c r="Q484" s="846"/>
      <c r="R484" s="846" t="s">
        <v>852</v>
      </c>
      <c r="S484" s="846" t="s">
        <v>845</v>
      </c>
      <c r="T484" s="832"/>
      <c r="U484" s="832"/>
      <c r="V484" s="832"/>
      <c r="W484" s="832"/>
      <c r="X484" s="846" t="s">
        <v>388</v>
      </c>
      <c r="Y484" s="846" t="s">
        <v>990</v>
      </c>
      <c r="Z484" s="846"/>
      <c r="AA484" s="824"/>
      <c r="AB484" s="824"/>
      <c r="AC484" s="824"/>
    </row>
    <row r="485" s="823" customFormat="1" ht="28.45" hidden="1" customHeight="1" outlineLevel="3" spans="1:29">
      <c r="A485" s="873" t="s">
        <v>699</v>
      </c>
      <c r="B485" s="870" t="s">
        <v>701</v>
      </c>
      <c r="C485" s="870" t="s">
        <v>779</v>
      </c>
      <c r="D485" s="846" t="s">
        <v>781</v>
      </c>
      <c r="E485" s="846" t="s">
        <v>34</v>
      </c>
      <c r="F485" s="846" t="s">
        <v>991</v>
      </c>
      <c r="G485" s="846" t="s">
        <v>723</v>
      </c>
      <c r="H485" s="832">
        <v>30.01</v>
      </c>
      <c r="I485" s="846" t="s">
        <v>37</v>
      </c>
      <c r="J485" s="875">
        <v>15</v>
      </c>
      <c r="K485" s="846" t="s">
        <v>38</v>
      </c>
      <c r="L485" s="846" t="s">
        <v>84</v>
      </c>
      <c r="M485" s="846" t="s">
        <v>708</v>
      </c>
      <c r="N485" s="832">
        <v>10</v>
      </c>
      <c r="O485" s="846" t="s">
        <v>798</v>
      </c>
      <c r="P485" s="846" t="s">
        <v>798</v>
      </c>
      <c r="Q485" s="846"/>
      <c r="R485" s="846" t="s">
        <v>800</v>
      </c>
      <c r="S485" s="846" t="s">
        <v>801</v>
      </c>
      <c r="T485" s="832"/>
      <c r="U485" s="832"/>
      <c r="V485" s="832"/>
      <c r="W485" s="832"/>
      <c r="X485" s="846" t="s">
        <v>388</v>
      </c>
      <c r="Y485" s="846"/>
      <c r="Z485" s="846"/>
      <c r="AA485" s="824"/>
      <c r="AB485" s="824"/>
      <c r="AC485" s="824"/>
    </row>
    <row r="486" s="823" customFormat="1" ht="28.45" hidden="1" customHeight="1" outlineLevel="3" spans="1:29">
      <c r="A486" s="873" t="s">
        <v>699</v>
      </c>
      <c r="B486" s="870" t="s">
        <v>701</v>
      </c>
      <c r="C486" s="870" t="s">
        <v>779</v>
      </c>
      <c r="D486" s="846" t="s">
        <v>781</v>
      </c>
      <c r="E486" s="846" t="s">
        <v>34</v>
      </c>
      <c r="F486" s="846" t="s">
        <v>992</v>
      </c>
      <c r="G486" s="846" t="s">
        <v>723</v>
      </c>
      <c r="H486" s="832">
        <v>59.23</v>
      </c>
      <c r="I486" s="846" t="s">
        <v>37</v>
      </c>
      <c r="J486" s="875">
        <v>15</v>
      </c>
      <c r="K486" s="846" t="s">
        <v>38</v>
      </c>
      <c r="L486" s="846" t="s">
        <v>84</v>
      </c>
      <c r="M486" s="846" t="s">
        <v>708</v>
      </c>
      <c r="N486" s="832">
        <v>0</v>
      </c>
      <c r="O486" s="846" t="s">
        <v>824</v>
      </c>
      <c r="P486" s="846" t="s">
        <v>798</v>
      </c>
      <c r="Q486" s="846"/>
      <c r="R486" s="846" t="s">
        <v>993</v>
      </c>
      <c r="S486" s="846" t="s">
        <v>994</v>
      </c>
      <c r="T486" s="832"/>
      <c r="U486" s="832"/>
      <c r="V486" s="832"/>
      <c r="W486" s="832"/>
      <c r="X486" s="846" t="s">
        <v>388</v>
      </c>
      <c r="Y486" s="846"/>
      <c r="Z486" s="846"/>
      <c r="AA486" s="824"/>
      <c r="AB486" s="824"/>
      <c r="AC486" s="824"/>
    </row>
    <row r="487" s="823" customFormat="1" ht="28.45" hidden="1" customHeight="1" outlineLevel="3" spans="1:29">
      <c r="A487" s="873" t="s">
        <v>699</v>
      </c>
      <c r="B487" s="870" t="s">
        <v>701</v>
      </c>
      <c r="C487" s="870" t="s">
        <v>779</v>
      </c>
      <c r="D487" s="846" t="s">
        <v>781</v>
      </c>
      <c r="E487" s="846" t="s">
        <v>34</v>
      </c>
      <c r="F487" s="846" t="s">
        <v>995</v>
      </c>
      <c r="G487" s="846" t="s">
        <v>723</v>
      </c>
      <c r="H487" s="832">
        <v>59.4</v>
      </c>
      <c r="I487" s="846" t="s">
        <v>292</v>
      </c>
      <c r="J487" s="875">
        <v>76</v>
      </c>
      <c r="K487" s="846" t="s">
        <v>83</v>
      </c>
      <c r="L487" s="846" t="s">
        <v>84</v>
      </c>
      <c r="M487" s="846" t="s">
        <v>708</v>
      </c>
      <c r="N487" s="832">
        <v>0</v>
      </c>
      <c r="O487" s="846" t="s">
        <v>996</v>
      </c>
      <c r="P487" s="846" t="s">
        <v>997</v>
      </c>
      <c r="Q487" s="846"/>
      <c r="R487" s="846" t="s">
        <v>925</v>
      </c>
      <c r="S487" s="846" t="s">
        <v>998</v>
      </c>
      <c r="T487" s="832"/>
      <c r="U487" s="832"/>
      <c r="V487" s="832"/>
      <c r="W487" s="832"/>
      <c r="X487" s="846" t="s">
        <v>525</v>
      </c>
      <c r="Y487" s="846"/>
      <c r="Z487" s="846"/>
      <c r="AA487" s="824"/>
      <c r="AB487" s="824"/>
      <c r="AC487" s="824"/>
    </row>
    <row r="488" s="823" customFormat="1" ht="28.45" hidden="1" customHeight="1" outlineLevel="3" spans="1:29">
      <c r="A488" s="873" t="s">
        <v>699</v>
      </c>
      <c r="B488" s="870" t="s">
        <v>701</v>
      </c>
      <c r="C488" s="870" t="s">
        <v>779</v>
      </c>
      <c r="D488" s="846" t="s">
        <v>781</v>
      </c>
      <c r="E488" s="846" t="s">
        <v>34</v>
      </c>
      <c r="F488" s="846" t="s">
        <v>999</v>
      </c>
      <c r="G488" s="846" t="s">
        <v>723</v>
      </c>
      <c r="H488" s="832">
        <v>42.63</v>
      </c>
      <c r="I488" s="846" t="s">
        <v>1000</v>
      </c>
      <c r="J488" s="875">
        <v>135</v>
      </c>
      <c r="K488" s="846" t="s">
        <v>119</v>
      </c>
      <c r="L488" s="846" t="s">
        <v>84</v>
      </c>
      <c r="M488" s="846" t="s">
        <v>708</v>
      </c>
      <c r="N488" s="832">
        <v>0</v>
      </c>
      <c r="O488" s="846" t="s">
        <v>1001</v>
      </c>
      <c r="P488" s="846" t="s">
        <v>1002</v>
      </c>
      <c r="Q488" s="846"/>
      <c r="R488" s="846" t="s">
        <v>993</v>
      </c>
      <c r="S488" s="846" t="s">
        <v>998</v>
      </c>
      <c r="T488" s="832"/>
      <c r="U488" s="832"/>
      <c r="V488" s="832"/>
      <c r="W488" s="832"/>
      <c r="X488" s="846" t="s">
        <v>306</v>
      </c>
      <c r="Y488" s="846"/>
      <c r="Z488" s="846"/>
      <c r="AA488" s="824"/>
      <c r="AB488" s="824"/>
      <c r="AC488" s="824"/>
    </row>
    <row r="489" s="823" customFormat="1" ht="28.45" hidden="1" customHeight="1" outlineLevel="3" spans="1:29">
      <c r="A489" s="873" t="s">
        <v>699</v>
      </c>
      <c r="B489" s="870" t="s">
        <v>701</v>
      </c>
      <c r="C489" s="870" t="s">
        <v>779</v>
      </c>
      <c r="D489" s="846" t="s">
        <v>781</v>
      </c>
      <c r="E489" s="846" t="s">
        <v>34</v>
      </c>
      <c r="F489" s="846" t="s">
        <v>1003</v>
      </c>
      <c r="G489" s="846" t="s">
        <v>723</v>
      </c>
      <c r="H489" s="832">
        <v>13.87</v>
      </c>
      <c r="I489" s="846" t="s">
        <v>37</v>
      </c>
      <c r="J489" s="875">
        <v>15</v>
      </c>
      <c r="K489" s="846" t="s">
        <v>38</v>
      </c>
      <c r="L489" s="846" t="s">
        <v>84</v>
      </c>
      <c r="M489" s="846" t="s">
        <v>708</v>
      </c>
      <c r="N489" s="832">
        <v>0</v>
      </c>
      <c r="O489" s="846" t="s">
        <v>834</v>
      </c>
      <c r="P489" s="846" t="s">
        <v>798</v>
      </c>
      <c r="Q489" s="846"/>
      <c r="R489" s="846" t="s">
        <v>800</v>
      </c>
      <c r="S489" s="846" t="s">
        <v>994</v>
      </c>
      <c r="T489" s="832"/>
      <c r="U489" s="832"/>
      <c r="V489" s="832"/>
      <c r="W489" s="832"/>
      <c r="X489" s="846" t="s">
        <v>388</v>
      </c>
      <c r="Y489" s="846"/>
      <c r="Z489" s="846"/>
      <c r="AA489" s="824"/>
      <c r="AB489" s="824"/>
      <c r="AC489" s="824"/>
    </row>
    <row r="490" s="823" customFormat="1" ht="28.45" hidden="1" customHeight="1" outlineLevel="3" spans="1:29">
      <c r="A490" s="873" t="s">
        <v>699</v>
      </c>
      <c r="B490" s="870" t="s">
        <v>701</v>
      </c>
      <c r="C490" s="870" t="s">
        <v>779</v>
      </c>
      <c r="D490" s="846" t="s">
        <v>781</v>
      </c>
      <c r="E490" s="846" t="s">
        <v>34</v>
      </c>
      <c r="F490" s="846" t="s">
        <v>1004</v>
      </c>
      <c r="G490" s="846" t="s">
        <v>723</v>
      </c>
      <c r="H490" s="832">
        <v>21.04</v>
      </c>
      <c r="I490" s="846" t="s">
        <v>37</v>
      </c>
      <c r="J490" s="875">
        <v>15</v>
      </c>
      <c r="K490" s="846" t="s">
        <v>38</v>
      </c>
      <c r="L490" s="846" t="s">
        <v>84</v>
      </c>
      <c r="M490" s="846" t="s">
        <v>708</v>
      </c>
      <c r="N490" s="832">
        <v>0</v>
      </c>
      <c r="O490" s="846" t="s">
        <v>834</v>
      </c>
      <c r="P490" s="846" t="s">
        <v>798</v>
      </c>
      <c r="Q490" s="846"/>
      <c r="R490" s="846" t="s">
        <v>993</v>
      </c>
      <c r="S490" s="846" t="s">
        <v>994</v>
      </c>
      <c r="T490" s="832"/>
      <c r="U490" s="832"/>
      <c r="V490" s="832"/>
      <c r="W490" s="832"/>
      <c r="X490" s="846" t="s">
        <v>388</v>
      </c>
      <c r="Y490" s="846"/>
      <c r="Z490" s="846"/>
      <c r="AA490" s="824"/>
      <c r="AB490" s="824"/>
      <c r="AC490" s="824"/>
    </row>
    <row r="491" s="823" customFormat="1" ht="28.45" hidden="1" customHeight="1" outlineLevel="3" spans="1:29">
      <c r="A491" s="873" t="s">
        <v>699</v>
      </c>
      <c r="B491" s="870" t="s">
        <v>701</v>
      </c>
      <c r="C491" s="870" t="s">
        <v>779</v>
      </c>
      <c r="D491" s="846" t="s">
        <v>781</v>
      </c>
      <c r="E491" s="846" t="s">
        <v>34</v>
      </c>
      <c r="F491" s="846" t="s">
        <v>1005</v>
      </c>
      <c r="G491" s="846" t="s">
        <v>723</v>
      </c>
      <c r="H491" s="832">
        <v>99.02</v>
      </c>
      <c r="I491" s="846" t="s">
        <v>37</v>
      </c>
      <c r="J491" s="875">
        <v>15</v>
      </c>
      <c r="K491" s="846" t="s">
        <v>38</v>
      </c>
      <c r="L491" s="846" t="s">
        <v>84</v>
      </c>
      <c r="M491" s="846" t="s">
        <v>708</v>
      </c>
      <c r="N491" s="832">
        <v>197.68</v>
      </c>
      <c r="O491" s="846" t="s">
        <v>887</v>
      </c>
      <c r="P491" s="846" t="s">
        <v>876</v>
      </c>
      <c r="Q491" s="846"/>
      <c r="R491" s="846" t="s">
        <v>852</v>
      </c>
      <c r="S491" s="846" t="s">
        <v>1006</v>
      </c>
      <c r="T491" s="832"/>
      <c r="U491" s="832"/>
      <c r="V491" s="832"/>
      <c r="W491" s="832"/>
      <c r="X491" s="846" t="s">
        <v>388</v>
      </c>
      <c r="Y491" s="846"/>
      <c r="Z491" s="846"/>
      <c r="AA491" s="824"/>
      <c r="AB491" s="824"/>
      <c r="AC491" s="824"/>
    </row>
    <row r="492" s="823" customFormat="1" ht="28.45" hidden="1" customHeight="1" outlineLevel="3" spans="1:29">
      <c r="A492" s="873" t="s">
        <v>699</v>
      </c>
      <c r="B492" s="870" t="s">
        <v>701</v>
      </c>
      <c r="C492" s="870" t="s">
        <v>779</v>
      </c>
      <c r="D492" s="846" t="s">
        <v>781</v>
      </c>
      <c r="E492" s="846" t="s">
        <v>34</v>
      </c>
      <c r="F492" s="846" t="s">
        <v>1007</v>
      </c>
      <c r="G492" s="846" t="s">
        <v>723</v>
      </c>
      <c r="H492" s="832">
        <v>21.57</v>
      </c>
      <c r="I492" s="846" t="s">
        <v>37</v>
      </c>
      <c r="J492" s="875">
        <v>15</v>
      </c>
      <c r="K492" s="846" t="s">
        <v>38</v>
      </c>
      <c r="L492" s="846" t="s">
        <v>84</v>
      </c>
      <c r="M492" s="846" t="s">
        <v>708</v>
      </c>
      <c r="N492" s="832">
        <v>39.83</v>
      </c>
      <c r="O492" s="846" t="s">
        <v>1008</v>
      </c>
      <c r="P492" s="846" t="s">
        <v>843</v>
      </c>
      <c r="Q492" s="846"/>
      <c r="R492" s="846" t="s">
        <v>849</v>
      </c>
      <c r="S492" s="846" t="s">
        <v>845</v>
      </c>
      <c r="T492" s="832"/>
      <c r="U492" s="832"/>
      <c r="V492" s="832"/>
      <c r="W492" s="832"/>
      <c r="X492" s="846" t="s">
        <v>388</v>
      </c>
      <c r="Y492" s="846"/>
      <c r="Z492" s="846"/>
      <c r="AA492" s="824"/>
      <c r="AB492" s="824"/>
      <c r="AC492" s="824"/>
    </row>
    <row r="493" s="823" customFormat="1" ht="28.45" hidden="1" customHeight="1" outlineLevel="3" spans="1:29">
      <c r="A493" s="873" t="s">
        <v>699</v>
      </c>
      <c r="B493" s="870" t="s">
        <v>701</v>
      </c>
      <c r="C493" s="870" t="s">
        <v>779</v>
      </c>
      <c r="D493" s="846" t="s">
        <v>781</v>
      </c>
      <c r="E493" s="846" t="s">
        <v>34</v>
      </c>
      <c r="F493" s="846" t="s">
        <v>1009</v>
      </c>
      <c r="G493" s="846" t="s">
        <v>723</v>
      </c>
      <c r="H493" s="832">
        <v>48.55</v>
      </c>
      <c r="I493" s="846" t="s">
        <v>37</v>
      </c>
      <c r="J493" s="875">
        <v>15</v>
      </c>
      <c r="K493" s="846" t="s">
        <v>38</v>
      </c>
      <c r="L493" s="846" t="s">
        <v>84</v>
      </c>
      <c r="M493" s="846" t="s">
        <v>708</v>
      </c>
      <c r="N493" s="832">
        <v>0</v>
      </c>
      <c r="O493" s="846" t="s">
        <v>1010</v>
      </c>
      <c r="P493" s="846" t="s">
        <v>1002</v>
      </c>
      <c r="Q493" s="846"/>
      <c r="R493" s="846" t="s">
        <v>835</v>
      </c>
      <c r="S493" s="846" t="s">
        <v>1011</v>
      </c>
      <c r="T493" s="832"/>
      <c r="U493" s="832"/>
      <c r="V493" s="832"/>
      <c r="W493" s="832"/>
      <c r="X493" s="846" t="s">
        <v>388</v>
      </c>
      <c r="Y493" s="846"/>
      <c r="Z493" s="846"/>
      <c r="AA493" s="824"/>
      <c r="AB493" s="824"/>
      <c r="AC493" s="824"/>
    </row>
    <row r="494" s="823" customFormat="1" ht="28.45" hidden="1" customHeight="1" outlineLevel="3" spans="1:29">
      <c r="A494" s="873" t="s">
        <v>699</v>
      </c>
      <c r="B494" s="870" t="s">
        <v>701</v>
      </c>
      <c r="C494" s="870" t="s">
        <v>779</v>
      </c>
      <c r="D494" s="846" t="s">
        <v>781</v>
      </c>
      <c r="E494" s="846" t="s">
        <v>34</v>
      </c>
      <c r="F494" s="846" t="s">
        <v>1012</v>
      </c>
      <c r="G494" s="846" t="s">
        <v>723</v>
      </c>
      <c r="H494" s="832">
        <v>9.5</v>
      </c>
      <c r="I494" s="846" t="s">
        <v>37</v>
      </c>
      <c r="J494" s="875">
        <v>15</v>
      </c>
      <c r="K494" s="846" t="s">
        <v>38</v>
      </c>
      <c r="L494" s="846" t="s">
        <v>84</v>
      </c>
      <c r="M494" s="846" t="s">
        <v>708</v>
      </c>
      <c r="N494" s="832">
        <v>5</v>
      </c>
      <c r="O494" s="846" t="s">
        <v>943</v>
      </c>
      <c r="P494" s="846" t="s">
        <v>943</v>
      </c>
      <c r="Q494" s="846"/>
      <c r="R494" s="846" t="s">
        <v>981</v>
      </c>
      <c r="S494" s="846" t="s">
        <v>1013</v>
      </c>
      <c r="T494" s="832"/>
      <c r="U494" s="832"/>
      <c r="V494" s="832"/>
      <c r="W494" s="832"/>
      <c r="X494" s="846" t="s">
        <v>388</v>
      </c>
      <c r="Y494" s="846"/>
      <c r="Z494" s="846"/>
      <c r="AA494" s="824"/>
      <c r="AB494" s="824"/>
      <c r="AC494" s="824"/>
    </row>
    <row r="495" s="823" customFormat="1" ht="28.45" hidden="1" customHeight="1" outlineLevel="3" spans="1:29">
      <c r="A495" s="873" t="s">
        <v>699</v>
      </c>
      <c r="B495" s="870" t="s">
        <v>701</v>
      </c>
      <c r="C495" s="870" t="s">
        <v>779</v>
      </c>
      <c r="D495" s="846" t="s">
        <v>781</v>
      </c>
      <c r="E495" s="846" t="s">
        <v>34</v>
      </c>
      <c r="F495" s="846" t="s">
        <v>1014</v>
      </c>
      <c r="G495" s="846" t="s">
        <v>723</v>
      </c>
      <c r="H495" s="832">
        <v>42.79</v>
      </c>
      <c r="I495" s="846" t="s">
        <v>817</v>
      </c>
      <c r="J495" s="875">
        <v>45</v>
      </c>
      <c r="K495" s="846" t="s">
        <v>83</v>
      </c>
      <c r="L495" s="846" t="s">
        <v>84</v>
      </c>
      <c r="M495" s="846" t="s">
        <v>708</v>
      </c>
      <c r="N495" s="832">
        <v>4.86</v>
      </c>
      <c r="O495" s="846" t="s">
        <v>1015</v>
      </c>
      <c r="P495" s="846" t="s">
        <v>1016</v>
      </c>
      <c r="Q495" s="846"/>
      <c r="R495" s="846" t="s">
        <v>955</v>
      </c>
      <c r="S495" s="846" t="s">
        <v>791</v>
      </c>
      <c r="T495" s="832"/>
      <c r="U495" s="832"/>
      <c r="V495" s="832"/>
      <c r="W495" s="832"/>
      <c r="X495" s="846" t="s">
        <v>318</v>
      </c>
      <c r="Y495" s="846"/>
      <c r="Z495" s="846"/>
      <c r="AA495" s="824"/>
      <c r="AB495" s="824"/>
      <c r="AC495" s="824"/>
    </row>
    <row r="496" s="823" customFormat="1" ht="28.45" hidden="1" customHeight="1" outlineLevel="3" spans="1:29">
      <c r="A496" s="873" t="s">
        <v>699</v>
      </c>
      <c r="B496" s="870" t="s">
        <v>701</v>
      </c>
      <c r="C496" s="870" t="s">
        <v>779</v>
      </c>
      <c r="D496" s="846" t="s">
        <v>781</v>
      </c>
      <c r="E496" s="846" t="s">
        <v>34</v>
      </c>
      <c r="F496" s="846" t="s">
        <v>1017</v>
      </c>
      <c r="G496" s="846" t="s">
        <v>723</v>
      </c>
      <c r="H496" s="832">
        <v>45.96</v>
      </c>
      <c r="I496" s="846" t="s">
        <v>37</v>
      </c>
      <c r="J496" s="875">
        <v>15</v>
      </c>
      <c r="K496" s="846" t="s">
        <v>38</v>
      </c>
      <c r="L496" s="846" t="s">
        <v>84</v>
      </c>
      <c r="M496" s="846" t="s">
        <v>708</v>
      </c>
      <c r="N496" s="832">
        <v>0</v>
      </c>
      <c r="O496" s="846" t="s">
        <v>1018</v>
      </c>
      <c r="P496" s="846" t="s">
        <v>1019</v>
      </c>
      <c r="Q496" s="846"/>
      <c r="R496" s="846" t="s">
        <v>795</v>
      </c>
      <c r="S496" s="846" t="s">
        <v>1020</v>
      </c>
      <c r="T496" s="832"/>
      <c r="U496" s="832"/>
      <c r="V496" s="832"/>
      <c r="W496" s="832"/>
      <c r="X496" s="846" t="s">
        <v>388</v>
      </c>
      <c r="Y496" s="846"/>
      <c r="Z496" s="846"/>
      <c r="AA496" s="824"/>
      <c r="AB496" s="824"/>
      <c r="AC496" s="824"/>
    </row>
    <row r="497" s="823" customFormat="1" ht="28.45" hidden="1" customHeight="1" outlineLevel="3" spans="1:29">
      <c r="A497" s="873" t="s">
        <v>699</v>
      </c>
      <c r="B497" s="870" t="s">
        <v>701</v>
      </c>
      <c r="C497" s="870" t="s">
        <v>779</v>
      </c>
      <c r="D497" s="846" t="s">
        <v>781</v>
      </c>
      <c r="E497" s="846" t="s">
        <v>34</v>
      </c>
      <c r="F497" s="846" t="s">
        <v>1021</v>
      </c>
      <c r="G497" s="846" t="s">
        <v>723</v>
      </c>
      <c r="H497" s="832">
        <v>42.67</v>
      </c>
      <c r="I497" s="846" t="s">
        <v>37</v>
      </c>
      <c r="J497" s="875">
        <v>15</v>
      </c>
      <c r="K497" s="846" t="s">
        <v>38</v>
      </c>
      <c r="L497" s="846" t="s">
        <v>84</v>
      </c>
      <c r="M497" s="846" t="s">
        <v>708</v>
      </c>
      <c r="N497" s="832">
        <v>0</v>
      </c>
      <c r="O497" s="846" t="s">
        <v>798</v>
      </c>
      <c r="P497" s="846" t="s">
        <v>798</v>
      </c>
      <c r="Q497" s="846"/>
      <c r="R497" s="846" t="s">
        <v>925</v>
      </c>
      <c r="S497" s="846" t="s">
        <v>869</v>
      </c>
      <c r="T497" s="832"/>
      <c r="U497" s="832"/>
      <c r="V497" s="832"/>
      <c r="W497" s="832"/>
      <c r="X497" s="846" t="s">
        <v>388</v>
      </c>
      <c r="Y497" s="846" t="s">
        <v>907</v>
      </c>
      <c r="Z497" s="846"/>
      <c r="AA497" s="824"/>
      <c r="AB497" s="824"/>
      <c r="AC497" s="824"/>
    </row>
    <row r="498" s="823" customFormat="1" ht="28.45" hidden="1" customHeight="1" outlineLevel="3" spans="1:29">
      <c r="A498" s="873" t="s">
        <v>699</v>
      </c>
      <c r="B498" s="870" t="s">
        <v>701</v>
      </c>
      <c r="C498" s="870" t="s">
        <v>779</v>
      </c>
      <c r="D498" s="846" t="s">
        <v>781</v>
      </c>
      <c r="E498" s="846" t="s">
        <v>34</v>
      </c>
      <c r="F498" s="846" t="s">
        <v>1022</v>
      </c>
      <c r="G498" s="846" t="s">
        <v>723</v>
      </c>
      <c r="H498" s="832">
        <v>48.14</v>
      </c>
      <c r="I498" s="846" t="s">
        <v>37</v>
      </c>
      <c r="J498" s="875">
        <v>15</v>
      </c>
      <c r="K498" s="846" t="s">
        <v>38</v>
      </c>
      <c r="L498" s="846" t="s">
        <v>84</v>
      </c>
      <c r="M498" s="846" t="s">
        <v>708</v>
      </c>
      <c r="N498" s="832">
        <v>3.91</v>
      </c>
      <c r="O498" s="846" t="s">
        <v>811</v>
      </c>
      <c r="P498" s="846" t="s">
        <v>812</v>
      </c>
      <c r="Q498" s="846"/>
      <c r="R498" s="846" t="s">
        <v>808</v>
      </c>
      <c r="S498" s="846" t="s">
        <v>813</v>
      </c>
      <c r="T498" s="832"/>
      <c r="U498" s="832"/>
      <c r="V498" s="832"/>
      <c r="W498" s="832"/>
      <c r="X498" s="846" t="s">
        <v>388</v>
      </c>
      <c r="Y498" s="846"/>
      <c r="Z498" s="846"/>
      <c r="AA498" s="824"/>
      <c r="AB498" s="824"/>
      <c r="AC498" s="824"/>
    </row>
    <row r="499" s="823" customFormat="1" ht="28.45" hidden="1" customHeight="1" outlineLevel="3" spans="1:29">
      <c r="A499" s="873" t="s">
        <v>699</v>
      </c>
      <c r="B499" s="870" t="s">
        <v>701</v>
      </c>
      <c r="C499" s="870" t="s">
        <v>779</v>
      </c>
      <c r="D499" s="846" t="s">
        <v>781</v>
      </c>
      <c r="E499" s="846" t="s">
        <v>34</v>
      </c>
      <c r="F499" s="846" t="s">
        <v>1023</v>
      </c>
      <c r="G499" s="846" t="s">
        <v>723</v>
      </c>
      <c r="H499" s="832">
        <v>30</v>
      </c>
      <c r="I499" s="846" t="s">
        <v>37</v>
      </c>
      <c r="J499" s="875">
        <v>15</v>
      </c>
      <c r="K499" s="846" t="s">
        <v>38</v>
      </c>
      <c r="L499" s="846" t="s">
        <v>84</v>
      </c>
      <c r="M499" s="846" t="s">
        <v>708</v>
      </c>
      <c r="N499" s="832">
        <v>10</v>
      </c>
      <c r="O499" s="846" t="s">
        <v>935</v>
      </c>
      <c r="P499" s="846" t="s">
        <v>1024</v>
      </c>
      <c r="Q499" s="846"/>
      <c r="R499" s="846" t="s">
        <v>873</v>
      </c>
      <c r="S499" s="846" t="s">
        <v>1025</v>
      </c>
      <c r="T499" s="832"/>
      <c r="U499" s="832"/>
      <c r="V499" s="832"/>
      <c r="W499" s="832"/>
      <c r="X499" s="846" t="s">
        <v>388</v>
      </c>
      <c r="Y499" s="846" t="s">
        <v>1026</v>
      </c>
      <c r="Z499" s="846"/>
      <c r="AA499" s="824"/>
      <c r="AB499" s="824"/>
      <c r="AC499" s="824"/>
    </row>
    <row r="500" s="823" customFormat="1" ht="28.45" hidden="1" customHeight="1" outlineLevel="3" spans="1:29">
      <c r="A500" s="873" t="s">
        <v>699</v>
      </c>
      <c r="B500" s="870" t="s">
        <v>701</v>
      </c>
      <c r="C500" s="870" t="s">
        <v>779</v>
      </c>
      <c r="D500" s="846" t="s">
        <v>781</v>
      </c>
      <c r="E500" s="846" t="s">
        <v>34</v>
      </c>
      <c r="F500" s="846" t="s">
        <v>1027</v>
      </c>
      <c r="G500" s="846" t="s">
        <v>723</v>
      </c>
      <c r="H500" s="832">
        <v>4.94</v>
      </c>
      <c r="I500" s="846" t="s">
        <v>37</v>
      </c>
      <c r="J500" s="875">
        <v>15</v>
      </c>
      <c r="K500" s="846" t="s">
        <v>38</v>
      </c>
      <c r="L500" s="846" t="s">
        <v>84</v>
      </c>
      <c r="M500" s="846" t="s">
        <v>708</v>
      </c>
      <c r="N500" s="832">
        <v>2.5</v>
      </c>
      <c r="O500" s="846" t="s">
        <v>935</v>
      </c>
      <c r="P500" s="846" t="s">
        <v>1024</v>
      </c>
      <c r="Q500" s="846"/>
      <c r="R500" s="846" t="s">
        <v>873</v>
      </c>
      <c r="S500" s="846" t="s">
        <v>1025</v>
      </c>
      <c r="T500" s="832"/>
      <c r="U500" s="832"/>
      <c r="V500" s="832"/>
      <c r="W500" s="832"/>
      <c r="X500" s="846" t="s">
        <v>388</v>
      </c>
      <c r="Y500" s="846"/>
      <c r="Z500" s="846"/>
      <c r="AA500" s="824"/>
      <c r="AB500" s="824"/>
      <c r="AC500" s="824"/>
    </row>
    <row r="501" s="823" customFormat="1" ht="28.45" hidden="1" customHeight="1" outlineLevel="3" spans="1:29">
      <c r="A501" s="873" t="s">
        <v>699</v>
      </c>
      <c r="B501" s="870" t="s">
        <v>701</v>
      </c>
      <c r="C501" s="870" t="s">
        <v>779</v>
      </c>
      <c r="D501" s="846" t="s">
        <v>781</v>
      </c>
      <c r="E501" s="846" t="s">
        <v>34</v>
      </c>
      <c r="F501" s="846" t="s">
        <v>1028</v>
      </c>
      <c r="G501" s="846" t="s">
        <v>723</v>
      </c>
      <c r="H501" s="832">
        <v>62.63</v>
      </c>
      <c r="I501" s="846" t="s">
        <v>37</v>
      </c>
      <c r="J501" s="875">
        <v>15</v>
      </c>
      <c r="K501" s="846" t="s">
        <v>38</v>
      </c>
      <c r="L501" s="846" t="s">
        <v>84</v>
      </c>
      <c r="M501" s="846" t="s">
        <v>708</v>
      </c>
      <c r="N501" s="832">
        <v>0</v>
      </c>
      <c r="O501" s="846" t="s">
        <v>1029</v>
      </c>
      <c r="P501" s="846" t="s">
        <v>1030</v>
      </c>
      <c r="Q501" s="846"/>
      <c r="R501" s="846" t="s">
        <v>955</v>
      </c>
      <c r="S501" s="846" t="s">
        <v>791</v>
      </c>
      <c r="T501" s="832"/>
      <c r="U501" s="832"/>
      <c r="V501" s="832"/>
      <c r="W501" s="832"/>
      <c r="X501" s="846" t="s">
        <v>388</v>
      </c>
      <c r="Y501" s="846"/>
      <c r="Z501" s="846"/>
      <c r="AA501" s="824"/>
      <c r="AB501" s="824"/>
      <c r="AC501" s="824"/>
    </row>
    <row r="502" s="823" customFormat="1" ht="28.45" hidden="1" customHeight="1" outlineLevel="3" spans="1:29">
      <c r="A502" s="873" t="s">
        <v>699</v>
      </c>
      <c r="B502" s="870" t="s">
        <v>701</v>
      </c>
      <c r="C502" s="870" t="s">
        <v>779</v>
      </c>
      <c r="D502" s="846" t="s">
        <v>781</v>
      </c>
      <c r="E502" s="846" t="s">
        <v>34</v>
      </c>
      <c r="F502" s="846" t="s">
        <v>1031</v>
      </c>
      <c r="G502" s="846" t="s">
        <v>723</v>
      </c>
      <c r="H502" s="832">
        <v>39.21</v>
      </c>
      <c r="I502" s="846" t="s">
        <v>37</v>
      </c>
      <c r="J502" s="875">
        <v>15</v>
      </c>
      <c r="K502" s="846" t="s">
        <v>38</v>
      </c>
      <c r="L502" s="846" t="s">
        <v>84</v>
      </c>
      <c r="M502" s="846" t="s">
        <v>708</v>
      </c>
      <c r="N502" s="832">
        <v>19.6</v>
      </c>
      <c r="O502" s="846" t="s">
        <v>1032</v>
      </c>
      <c r="P502" s="846" t="s">
        <v>954</v>
      </c>
      <c r="Q502" s="846"/>
      <c r="R502" s="846" t="s">
        <v>790</v>
      </c>
      <c r="S502" s="846" t="s">
        <v>791</v>
      </c>
      <c r="T502" s="832"/>
      <c r="U502" s="832"/>
      <c r="V502" s="832"/>
      <c r="W502" s="832"/>
      <c r="X502" s="846" t="s">
        <v>388</v>
      </c>
      <c r="Y502" s="846" t="s">
        <v>1033</v>
      </c>
      <c r="Z502" s="846"/>
      <c r="AA502" s="824"/>
      <c r="AB502" s="824"/>
      <c r="AC502" s="824"/>
    </row>
    <row r="503" s="823" customFormat="1" ht="28.45" hidden="1" customHeight="1" outlineLevel="3" spans="1:29">
      <c r="A503" s="873" t="s">
        <v>699</v>
      </c>
      <c r="B503" s="870" t="s">
        <v>701</v>
      </c>
      <c r="C503" s="870" t="s">
        <v>779</v>
      </c>
      <c r="D503" s="846" t="s">
        <v>781</v>
      </c>
      <c r="E503" s="846" t="s">
        <v>34</v>
      </c>
      <c r="F503" s="846" t="s">
        <v>1034</v>
      </c>
      <c r="G503" s="846" t="s">
        <v>723</v>
      </c>
      <c r="H503" s="832">
        <v>71.47</v>
      </c>
      <c r="I503" s="846" t="s">
        <v>37</v>
      </c>
      <c r="J503" s="875">
        <v>15</v>
      </c>
      <c r="K503" s="846" t="s">
        <v>38</v>
      </c>
      <c r="L503" s="846" t="s">
        <v>84</v>
      </c>
      <c r="M503" s="846" t="s">
        <v>708</v>
      </c>
      <c r="N503" s="832">
        <v>40</v>
      </c>
      <c r="O503" s="846" t="s">
        <v>1035</v>
      </c>
      <c r="P503" s="846" t="s">
        <v>862</v>
      </c>
      <c r="Q503" s="846"/>
      <c r="R503" s="846" t="s">
        <v>826</v>
      </c>
      <c r="S503" s="846" t="s">
        <v>932</v>
      </c>
      <c r="T503" s="832"/>
      <c r="U503" s="832"/>
      <c r="V503" s="832"/>
      <c r="W503" s="832"/>
      <c r="X503" s="846" t="s">
        <v>388</v>
      </c>
      <c r="Y503" s="846"/>
      <c r="Z503" s="846"/>
      <c r="AA503" s="824"/>
      <c r="AB503" s="824"/>
      <c r="AC503" s="824"/>
    </row>
    <row r="504" s="823" customFormat="1" ht="28.45" hidden="1" customHeight="1" outlineLevel="3" spans="1:29">
      <c r="A504" s="873" t="s">
        <v>699</v>
      </c>
      <c r="B504" s="870" t="s">
        <v>701</v>
      </c>
      <c r="C504" s="870" t="s">
        <v>779</v>
      </c>
      <c r="D504" s="846" t="s">
        <v>781</v>
      </c>
      <c r="E504" s="846" t="s">
        <v>34</v>
      </c>
      <c r="F504" s="846" t="s">
        <v>1036</v>
      </c>
      <c r="G504" s="846" t="s">
        <v>723</v>
      </c>
      <c r="H504" s="832">
        <v>35.36</v>
      </c>
      <c r="I504" s="846" t="s">
        <v>37</v>
      </c>
      <c r="J504" s="875">
        <v>15</v>
      </c>
      <c r="K504" s="846" t="s">
        <v>38</v>
      </c>
      <c r="L504" s="846" t="s">
        <v>84</v>
      </c>
      <c r="M504" s="846" t="s">
        <v>708</v>
      </c>
      <c r="N504" s="832">
        <v>0</v>
      </c>
      <c r="O504" s="846" t="s">
        <v>1037</v>
      </c>
      <c r="P504" s="846" t="s">
        <v>1038</v>
      </c>
      <c r="Q504" s="846"/>
      <c r="R504" s="846" t="s">
        <v>975</v>
      </c>
      <c r="S504" s="846" t="s">
        <v>1039</v>
      </c>
      <c r="T504" s="832"/>
      <c r="U504" s="832"/>
      <c r="V504" s="832"/>
      <c r="W504" s="832"/>
      <c r="X504" s="846" t="s">
        <v>388</v>
      </c>
      <c r="Y504" s="846"/>
      <c r="Z504" s="846"/>
      <c r="AA504" s="824"/>
      <c r="AB504" s="824"/>
      <c r="AC504" s="824"/>
    </row>
    <row r="505" s="823" customFormat="1" ht="28.45" hidden="1" customHeight="1" outlineLevel="3" spans="1:29">
      <c r="A505" s="873" t="s">
        <v>699</v>
      </c>
      <c r="B505" s="870" t="s">
        <v>701</v>
      </c>
      <c r="C505" s="870" t="s">
        <v>779</v>
      </c>
      <c r="D505" s="846" t="s">
        <v>781</v>
      </c>
      <c r="E505" s="846" t="s">
        <v>34</v>
      </c>
      <c r="F505" s="846" t="s">
        <v>1040</v>
      </c>
      <c r="G505" s="846" t="s">
        <v>723</v>
      </c>
      <c r="H505" s="832">
        <v>14.73</v>
      </c>
      <c r="I505" s="846" t="s">
        <v>37</v>
      </c>
      <c r="J505" s="875">
        <v>15</v>
      </c>
      <c r="K505" s="846" t="s">
        <v>38</v>
      </c>
      <c r="L505" s="846" t="s">
        <v>84</v>
      </c>
      <c r="M505" s="846" t="s">
        <v>708</v>
      </c>
      <c r="N505" s="832">
        <v>0</v>
      </c>
      <c r="O505" s="846" t="s">
        <v>834</v>
      </c>
      <c r="P505" s="846" t="s">
        <v>1041</v>
      </c>
      <c r="Q505" s="846"/>
      <c r="R505" s="846" t="s">
        <v>1042</v>
      </c>
      <c r="S505" s="846" t="s">
        <v>1039</v>
      </c>
      <c r="T505" s="832"/>
      <c r="U505" s="832"/>
      <c r="V505" s="832"/>
      <c r="W505" s="832"/>
      <c r="X505" s="846" t="s">
        <v>388</v>
      </c>
      <c r="Y505" s="846"/>
      <c r="Z505" s="846"/>
      <c r="AA505" s="824"/>
      <c r="AB505" s="824"/>
      <c r="AC505" s="824"/>
    </row>
    <row r="506" s="823" customFormat="1" ht="28.45" hidden="1" customHeight="1" outlineLevel="3" spans="1:29">
      <c r="A506" s="873" t="s">
        <v>699</v>
      </c>
      <c r="B506" s="870" t="s">
        <v>701</v>
      </c>
      <c r="C506" s="870" t="s">
        <v>779</v>
      </c>
      <c r="D506" s="846" t="s">
        <v>781</v>
      </c>
      <c r="E506" s="846" t="s">
        <v>34</v>
      </c>
      <c r="F506" s="846" t="s">
        <v>1043</v>
      </c>
      <c r="G506" s="846" t="s">
        <v>723</v>
      </c>
      <c r="H506" s="832">
        <v>4.37</v>
      </c>
      <c r="I506" s="846" t="s">
        <v>37</v>
      </c>
      <c r="J506" s="875">
        <v>15</v>
      </c>
      <c r="K506" s="846" t="s">
        <v>38</v>
      </c>
      <c r="L506" s="846" t="s">
        <v>84</v>
      </c>
      <c r="M506" s="846" t="s">
        <v>708</v>
      </c>
      <c r="N506" s="832">
        <v>0</v>
      </c>
      <c r="O506" s="846" t="s">
        <v>1044</v>
      </c>
      <c r="P506" s="846" t="s">
        <v>1045</v>
      </c>
      <c r="Q506" s="846"/>
      <c r="R506" s="846" t="s">
        <v>1046</v>
      </c>
      <c r="S506" s="846" t="s">
        <v>1047</v>
      </c>
      <c r="T506" s="832"/>
      <c r="U506" s="832"/>
      <c r="V506" s="832"/>
      <c r="W506" s="832"/>
      <c r="X506" s="846" t="s">
        <v>388</v>
      </c>
      <c r="Y506" s="846"/>
      <c r="Z506" s="846"/>
      <c r="AA506" s="824"/>
      <c r="AB506" s="824"/>
      <c r="AC506" s="824"/>
    </row>
    <row r="507" s="823" customFormat="1" ht="28.45" hidden="1" customHeight="1" outlineLevel="3" spans="1:29">
      <c r="A507" s="873" t="s">
        <v>699</v>
      </c>
      <c r="B507" s="870" t="s">
        <v>701</v>
      </c>
      <c r="C507" s="870" t="s">
        <v>779</v>
      </c>
      <c r="D507" s="846" t="s">
        <v>781</v>
      </c>
      <c r="E507" s="846" t="s">
        <v>34</v>
      </c>
      <c r="F507" s="846" t="s">
        <v>1048</v>
      </c>
      <c r="G507" s="846" t="s">
        <v>723</v>
      </c>
      <c r="H507" s="832">
        <v>40</v>
      </c>
      <c r="I507" s="846" t="s">
        <v>37</v>
      </c>
      <c r="J507" s="875">
        <v>15</v>
      </c>
      <c r="K507" s="846" t="s">
        <v>38</v>
      </c>
      <c r="L507" s="846" t="s">
        <v>84</v>
      </c>
      <c r="M507" s="846" t="s">
        <v>708</v>
      </c>
      <c r="N507" s="832">
        <v>0</v>
      </c>
      <c r="O507" s="846" t="s">
        <v>1049</v>
      </c>
      <c r="P507" s="846" t="s">
        <v>862</v>
      </c>
      <c r="Q507" s="846"/>
      <c r="R507" s="846" t="s">
        <v>863</v>
      </c>
      <c r="S507" s="846" t="s">
        <v>1050</v>
      </c>
      <c r="T507" s="832"/>
      <c r="U507" s="832"/>
      <c r="V507" s="832"/>
      <c r="W507" s="832"/>
      <c r="X507" s="846" t="s">
        <v>388</v>
      </c>
      <c r="Y507" s="846"/>
      <c r="Z507" s="846"/>
      <c r="AA507" s="824"/>
      <c r="AB507" s="824"/>
      <c r="AC507" s="824"/>
    </row>
    <row r="508" s="823" customFormat="1" ht="28.45" hidden="1" customHeight="1" outlineLevel="3" spans="1:29">
      <c r="A508" s="873" t="s">
        <v>699</v>
      </c>
      <c r="B508" s="870" t="s">
        <v>701</v>
      </c>
      <c r="C508" s="870" t="s">
        <v>779</v>
      </c>
      <c r="D508" s="846" t="s">
        <v>781</v>
      </c>
      <c r="E508" s="846" t="s">
        <v>34</v>
      </c>
      <c r="F508" s="846" t="s">
        <v>1051</v>
      </c>
      <c r="G508" s="846" t="s">
        <v>723</v>
      </c>
      <c r="H508" s="832">
        <v>21.14</v>
      </c>
      <c r="I508" s="846" t="s">
        <v>37</v>
      </c>
      <c r="J508" s="875">
        <v>15</v>
      </c>
      <c r="K508" s="846" t="s">
        <v>38</v>
      </c>
      <c r="L508" s="846" t="s">
        <v>84</v>
      </c>
      <c r="M508" s="846" t="s">
        <v>708</v>
      </c>
      <c r="N508" s="832">
        <v>0</v>
      </c>
      <c r="O508" s="846" t="s">
        <v>793</v>
      </c>
      <c r="P508" s="846" t="s">
        <v>1052</v>
      </c>
      <c r="Q508" s="846"/>
      <c r="R508" s="846" t="s">
        <v>1053</v>
      </c>
      <c r="S508" s="846" t="s">
        <v>1006</v>
      </c>
      <c r="T508" s="832"/>
      <c r="U508" s="832"/>
      <c r="V508" s="832"/>
      <c r="W508" s="832"/>
      <c r="X508" s="846" t="s">
        <v>388</v>
      </c>
      <c r="Y508" s="846"/>
      <c r="Z508" s="846"/>
      <c r="AA508" s="824"/>
      <c r="AB508" s="824"/>
      <c r="AC508" s="824"/>
    </row>
    <row r="509" s="823" customFormat="1" ht="28.45" hidden="1" customHeight="1" outlineLevel="2" collapsed="1" spans="1:29">
      <c r="A509" s="870" t="s">
        <v>699</v>
      </c>
      <c r="B509" s="870" t="s">
        <v>701</v>
      </c>
      <c r="C509" s="870" t="s">
        <v>1054</v>
      </c>
      <c r="D509" s="872"/>
      <c r="E509" s="824"/>
      <c r="F509" s="824"/>
      <c r="G509" s="824"/>
      <c r="H509" s="871">
        <v>614.8867</v>
      </c>
      <c r="I509" s="874" t="s">
        <v>1055</v>
      </c>
      <c r="J509" s="835"/>
      <c r="K509" s="835"/>
      <c r="L509" s="835"/>
      <c r="M509" s="835"/>
      <c r="N509" s="835"/>
      <c r="O509" s="835"/>
      <c r="P509" s="835"/>
      <c r="Q509" s="835"/>
      <c r="R509" s="835"/>
      <c r="S509" s="835"/>
      <c r="T509" s="835"/>
      <c r="U509" s="835"/>
      <c r="V509" s="835"/>
      <c r="W509" s="835"/>
      <c r="X509" s="835"/>
      <c r="Y509" s="835"/>
      <c r="Z509" s="836"/>
      <c r="AA509" s="824"/>
      <c r="AB509" s="824"/>
      <c r="AC509" s="824"/>
    </row>
    <row r="510" s="823" customFormat="1" ht="28.45" hidden="1" customHeight="1" outlineLevel="3" spans="1:29">
      <c r="A510" s="873" t="s">
        <v>699</v>
      </c>
      <c r="B510" s="870" t="s">
        <v>701</v>
      </c>
      <c r="C510" s="870" t="s">
        <v>1054</v>
      </c>
      <c r="D510" s="846" t="s">
        <v>781</v>
      </c>
      <c r="E510" s="846" t="s">
        <v>34</v>
      </c>
      <c r="F510" s="846" t="s">
        <v>1056</v>
      </c>
      <c r="G510" s="846" t="s">
        <v>1057</v>
      </c>
      <c r="H510" s="832">
        <v>25.71</v>
      </c>
      <c r="I510" s="846" t="s">
        <v>166</v>
      </c>
      <c r="J510" s="875">
        <v>5</v>
      </c>
      <c r="K510" s="846" t="s">
        <v>38</v>
      </c>
      <c r="L510" s="846" t="s">
        <v>84</v>
      </c>
      <c r="M510" s="846" t="s">
        <v>708</v>
      </c>
      <c r="N510" s="832">
        <v>0</v>
      </c>
      <c r="O510" s="846" t="s">
        <v>847</v>
      </c>
      <c r="P510" s="846" t="s">
        <v>1058</v>
      </c>
      <c r="Q510" s="846"/>
      <c r="R510" s="846" t="s">
        <v>1059</v>
      </c>
      <c r="S510" s="846" t="s">
        <v>1060</v>
      </c>
      <c r="T510" s="832"/>
      <c r="U510" s="832"/>
      <c r="V510" s="832"/>
      <c r="W510" s="832"/>
      <c r="X510" s="846" t="s">
        <v>407</v>
      </c>
      <c r="Y510" s="846"/>
      <c r="Z510" s="846"/>
      <c r="AA510" s="824"/>
      <c r="AB510" s="824"/>
      <c r="AC510" s="824"/>
    </row>
    <row r="511" s="823" customFormat="1" ht="28.45" hidden="1" customHeight="1" outlineLevel="3" spans="1:29">
      <c r="A511" s="873" t="s">
        <v>699</v>
      </c>
      <c r="B511" s="870" t="s">
        <v>701</v>
      </c>
      <c r="C511" s="870" t="s">
        <v>1054</v>
      </c>
      <c r="D511" s="846" t="s">
        <v>781</v>
      </c>
      <c r="E511" s="846" t="s">
        <v>34</v>
      </c>
      <c r="F511" s="846" t="s">
        <v>1061</v>
      </c>
      <c r="G511" s="846" t="s">
        <v>1057</v>
      </c>
      <c r="H511" s="832">
        <v>1.47</v>
      </c>
      <c r="I511" s="846" t="s">
        <v>432</v>
      </c>
      <c r="J511" s="875">
        <v>13</v>
      </c>
      <c r="K511" s="846" t="s">
        <v>38</v>
      </c>
      <c r="L511" s="846" t="s">
        <v>84</v>
      </c>
      <c r="M511" s="846" t="s">
        <v>708</v>
      </c>
      <c r="N511" s="832">
        <v>0</v>
      </c>
      <c r="O511" s="846" t="s">
        <v>1058</v>
      </c>
      <c r="P511" s="846" t="s">
        <v>1058</v>
      </c>
      <c r="Q511" s="846"/>
      <c r="R511" s="846" t="s">
        <v>1059</v>
      </c>
      <c r="S511" s="846" t="s">
        <v>1060</v>
      </c>
      <c r="T511" s="832"/>
      <c r="U511" s="832"/>
      <c r="V511" s="832"/>
      <c r="W511" s="832"/>
      <c r="X511" s="846" t="s">
        <v>388</v>
      </c>
      <c r="Y511" s="846"/>
      <c r="Z511" s="846"/>
      <c r="AA511" s="824"/>
      <c r="AB511" s="824"/>
      <c r="AC511" s="824"/>
    </row>
    <row r="512" s="823" customFormat="1" ht="28.45" hidden="1" customHeight="1" outlineLevel="3" spans="1:29">
      <c r="A512" s="873" t="s">
        <v>699</v>
      </c>
      <c r="B512" s="870" t="s">
        <v>701</v>
      </c>
      <c r="C512" s="870" t="s">
        <v>1054</v>
      </c>
      <c r="D512" s="846" t="s">
        <v>781</v>
      </c>
      <c r="E512" s="846" t="s">
        <v>34</v>
      </c>
      <c r="F512" s="846" t="s">
        <v>1062</v>
      </c>
      <c r="G512" s="846" t="s">
        <v>1057</v>
      </c>
      <c r="H512" s="832">
        <v>56.2</v>
      </c>
      <c r="I512" s="846" t="s">
        <v>166</v>
      </c>
      <c r="J512" s="875">
        <v>5</v>
      </c>
      <c r="K512" s="846" t="s">
        <v>38</v>
      </c>
      <c r="L512" s="846" t="s">
        <v>84</v>
      </c>
      <c r="M512" s="846" t="s">
        <v>708</v>
      </c>
      <c r="N512" s="832">
        <v>0</v>
      </c>
      <c r="O512" s="846" t="s">
        <v>847</v>
      </c>
      <c r="P512" s="846" t="s">
        <v>1063</v>
      </c>
      <c r="Q512" s="846"/>
      <c r="R512" s="846" t="s">
        <v>1064</v>
      </c>
      <c r="S512" s="846" t="s">
        <v>1065</v>
      </c>
      <c r="T512" s="832"/>
      <c r="U512" s="832"/>
      <c r="V512" s="832"/>
      <c r="W512" s="832"/>
      <c r="X512" s="846" t="s">
        <v>407</v>
      </c>
      <c r="Y512" s="846" t="s">
        <v>1066</v>
      </c>
      <c r="Z512" s="846"/>
      <c r="AA512" s="824"/>
      <c r="AB512" s="824"/>
      <c r="AC512" s="824"/>
    </row>
    <row r="513" s="823" customFormat="1" ht="28.45" hidden="1" customHeight="1" outlineLevel="3" spans="1:29">
      <c r="A513" s="873" t="s">
        <v>699</v>
      </c>
      <c r="B513" s="870" t="s">
        <v>701</v>
      </c>
      <c r="C513" s="870" t="s">
        <v>1054</v>
      </c>
      <c r="D513" s="846" t="s">
        <v>781</v>
      </c>
      <c r="E513" s="846" t="s">
        <v>34</v>
      </c>
      <c r="F513" s="846" t="s">
        <v>1067</v>
      </c>
      <c r="G513" s="846" t="s">
        <v>1057</v>
      </c>
      <c r="H513" s="832">
        <v>174.8004</v>
      </c>
      <c r="I513" s="846" t="s">
        <v>37</v>
      </c>
      <c r="J513" s="875">
        <v>15</v>
      </c>
      <c r="K513" s="846" t="s">
        <v>38</v>
      </c>
      <c r="L513" s="846" t="s">
        <v>84</v>
      </c>
      <c r="M513" s="846" t="s">
        <v>708</v>
      </c>
      <c r="N513" s="832">
        <v>122.69</v>
      </c>
      <c r="O513" s="846" t="s">
        <v>1068</v>
      </c>
      <c r="P513" s="846" t="s">
        <v>1069</v>
      </c>
      <c r="Q513" s="846"/>
      <c r="R513" s="846" t="s">
        <v>1070</v>
      </c>
      <c r="S513" s="846" t="s">
        <v>1071</v>
      </c>
      <c r="T513" s="832"/>
      <c r="U513" s="832"/>
      <c r="V513" s="832"/>
      <c r="W513" s="832"/>
      <c r="X513" s="846" t="s">
        <v>388</v>
      </c>
      <c r="Y513" s="846"/>
      <c r="Z513" s="846"/>
      <c r="AA513" s="824"/>
      <c r="AB513" s="824"/>
      <c r="AC513" s="824"/>
    </row>
    <row r="514" s="823" customFormat="1" ht="28.45" hidden="1" customHeight="1" outlineLevel="3" spans="1:29">
      <c r="A514" s="873" t="s">
        <v>699</v>
      </c>
      <c r="B514" s="870" t="s">
        <v>701</v>
      </c>
      <c r="C514" s="870" t="s">
        <v>1054</v>
      </c>
      <c r="D514" s="846" t="s">
        <v>781</v>
      </c>
      <c r="E514" s="846" t="s">
        <v>34</v>
      </c>
      <c r="F514" s="846" t="s">
        <v>1072</v>
      </c>
      <c r="G514" s="846" t="s">
        <v>1057</v>
      </c>
      <c r="H514" s="832">
        <v>9.1463</v>
      </c>
      <c r="I514" s="846" t="s">
        <v>37</v>
      </c>
      <c r="J514" s="875">
        <v>15</v>
      </c>
      <c r="K514" s="846" t="s">
        <v>38</v>
      </c>
      <c r="L514" s="846" t="s">
        <v>84</v>
      </c>
      <c r="M514" s="846" t="s">
        <v>708</v>
      </c>
      <c r="N514" s="832">
        <v>15.27</v>
      </c>
      <c r="O514" s="846" t="s">
        <v>1073</v>
      </c>
      <c r="P514" s="846" t="s">
        <v>794</v>
      </c>
      <c r="Q514" s="846"/>
      <c r="R514" s="846" t="s">
        <v>1074</v>
      </c>
      <c r="S514" s="846" t="s">
        <v>1075</v>
      </c>
      <c r="T514" s="832"/>
      <c r="U514" s="832"/>
      <c r="V514" s="832"/>
      <c r="W514" s="832"/>
      <c r="X514" s="846" t="s">
        <v>388</v>
      </c>
      <c r="Y514" s="846"/>
      <c r="Z514" s="846"/>
      <c r="AA514" s="824"/>
      <c r="AB514" s="824"/>
      <c r="AC514" s="824"/>
    </row>
    <row r="515" s="823" customFormat="1" ht="28.45" hidden="1" customHeight="1" outlineLevel="3" spans="1:29">
      <c r="A515" s="873" t="s">
        <v>699</v>
      </c>
      <c r="B515" s="870" t="s">
        <v>701</v>
      </c>
      <c r="C515" s="870" t="s">
        <v>1054</v>
      </c>
      <c r="D515" s="846" t="s">
        <v>781</v>
      </c>
      <c r="E515" s="846" t="s">
        <v>34</v>
      </c>
      <c r="F515" s="846" t="s">
        <v>1076</v>
      </c>
      <c r="G515" s="846" t="s">
        <v>1057</v>
      </c>
      <c r="H515" s="832">
        <v>144.23</v>
      </c>
      <c r="I515" s="846" t="s">
        <v>166</v>
      </c>
      <c r="J515" s="875">
        <v>5</v>
      </c>
      <c r="K515" s="846" t="s">
        <v>38</v>
      </c>
      <c r="L515" s="846" t="s">
        <v>84</v>
      </c>
      <c r="M515" s="846" t="s">
        <v>708</v>
      </c>
      <c r="N515" s="832">
        <v>0</v>
      </c>
      <c r="O515" s="846" t="s">
        <v>847</v>
      </c>
      <c r="P515" s="846" t="s">
        <v>936</v>
      </c>
      <c r="Q515" s="846"/>
      <c r="R515" s="846" t="s">
        <v>1077</v>
      </c>
      <c r="S515" s="846" t="s">
        <v>1078</v>
      </c>
      <c r="T515" s="832"/>
      <c r="U515" s="832"/>
      <c r="V515" s="832"/>
      <c r="W515" s="832"/>
      <c r="X515" s="846" t="s">
        <v>407</v>
      </c>
      <c r="Y515" s="846" t="s">
        <v>1079</v>
      </c>
      <c r="Z515" s="846"/>
      <c r="AA515" s="824"/>
      <c r="AB515" s="824"/>
      <c r="AC515" s="824"/>
    </row>
    <row r="516" s="823" customFormat="1" ht="28.45" hidden="1" customHeight="1" outlineLevel="3" spans="1:29">
      <c r="A516" s="873" t="s">
        <v>699</v>
      </c>
      <c r="B516" s="870" t="s">
        <v>701</v>
      </c>
      <c r="C516" s="870" t="s">
        <v>1054</v>
      </c>
      <c r="D516" s="846" t="s">
        <v>781</v>
      </c>
      <c r="E516" s="846" t="s">
        <v>34</v>
      </c>
      <c r="F516" s="846" t="s">
        <v>1080</v>
      </c>
      <c r="G516" s="846" t="s">
        <v>1057</v>
      </c>
      <c r="H516" s="832">
        <v>71.75</v>
      </c>
      <c r="I516" s="846" t="s">
        <v>37</v>
      </c>
      <c r="J516" s="875">
        <v>15</v>
      </c>
      <c r="K516" s="846" t="s">
        <v>38</v>
      </c>
      <c r="L516" s="846" t="s">
        <v>84</v>
      </c>
      <c r="M516" s="846" t="s">
        <v>708</v>
      </c>
      <c r="N516" s="832">
        <v>0</v>
      </c>
      <c r="O516" s="846" t="s">
        <v>824</v>
      </c>
      <c r="P516" s="846" t="s">
        <v>1081</v>
      </c>
      <c r="Q516" s="846"/>
      <c r="R516" s="846" t="s">
        <v>1082</v>
      </c>
      <c r="S516" s="846" t="s">
        <v>1083</v>
      </c>
      <c r="T516" s="832"/>
      <c r="U516" s="832"/>
      <c r="V516" s="832"/>
      <c r="W516" s="832"/>
      <c r="X516" s="846" t="s">
        <v>388</v>
      </c>
      <c r="Y516" s="846"/>
      <c r="Z516" s="846"/>
      <c r="AA516" s="824"/>
      <c r="AB516" s="824"/>
      <c r="AC516" s="824"/>
    </row>
    <row r="517" s="823" customFormat="1" ht="28.45" hidden="1" customHeight="1" outlineLevel="3" spans="1:29">
      <c r="A517" s="873" t="s">
        <v>699</v>
      </c>
      <c r="B517" s="870" t="s">
        <v>701</v>
      </c>
      <c r="C517" s="870" t="s">
        <v>1054</v>
      </c>
      <c r="D517" s="846" t="s">
        <v>781</v>
      </c>
      <c r="E517" s="846" t="s">
        <v>34</v>
      </c>
      <c r="F517" s="846" t="s">
        <v>1084</v>
      </c>
      <c r="G517" s="846" t="s">
        <v>1057</v>
      </c>
      <c r="H517" s="832">
        <v>87.6</v>
      </c>
      <c r="I517" s="846" t="s">
        <v>37</v>
      </c>
      <c r="J517" s="875">
        <v>15</v>
      </c>
      <c r="K517" s="846" t="s">
        <v>38</v>
      </c>
      <c r="L517" s="846" t="s">
        <v>84</v>
      </c>
      <c r="M517" s="846" t="s">
        <v>708</v>
      </c>
      <c r="N517" s="832">
        <v>20.54</v>
      </c>
      <c r="O517" s="846" t="s">
        <v>1085</v>
      </c>
      <c r="P517" s="846" t="s">
        <v>1086</v>
      </c>
      <c r="Q517" s="846"/>
      <c r="R517" s="846" t="s">
        <v>1064</v>
      </c>
      <c r="S517" s="846" t="s">
        <v>1087</v>
      </c>
      <c r="T517" s="832"/>
      <c r="U517" s="832"/>
      <c r="V517" s="832"/>
      <c r="W517" s="832"/>
      <c r="X517" s="846" t="s">
        <v>388</v>
      </c>
      <c r="Y517" s="846"/>
      <c r="Z517" s="846"/>
      <c r="AA517" s="824"/>
      <c r="AB517" s="824"/>
      <c r="AC517" s="824"/>
    </row>
    <row r="518" s="823" customFormat="1" ht="28.45" hidden="1" customHeight="1" outlineLevel="3" spans="1:29">
      <c r="A518" s="873" t="s">
        <v>699</v>
      </c>
      <c r="B518" s="870" t="s">
        <v>701</v>
      </c>
      <c r="C518" s="870" t="s">
        <v>1054</v>
      </c>
      <c r="D518" s="846" t="s">
        <v>781</v>
      </c>
      <c r="E518" s="846" t="s">
        <v>34</v>
      </c>
      <c r="F518" s="846" t="s">
        <v>1088</v>
      </c>
      <c r="G518" s="846" t="s">
        <v>1057</v>
      </c>
      <c r="H518" s="832">
        <v>36.06</v>
      </c>
      <c r="I518" s="846" t="s">
        <v>166</v>
      </c>
      <c r="J518" s="875">
        <v>5</v>
      </c>
      <c r="K518" s="846" t="s">
        <v>38</v>
      </c>
      <c r="L518" s="846" t="s">
        <v>84</v>
      </c>
      <c r="M518" s="846" t="s">
        <v>708</v>
      </c>
      <c r="N518" s="832">
        <v>0</v>
      </c>
      <c r="O518" s="846" t="s">
        <v>847</v>
      </c>
      <c r="P518" s="846" t="s">
        <v>1089</v>
      </c>
      <c r="Q518" s="846"/>
      <c r="R518" s="846" t="s">
        <v>1090</v>
      </c>
      <c r="S518" s="846" t="s">
        <v>1091</v>
      </c>
      <c r="T518" s="832"/>
      <c r="U518" s="832"/>
      <c r="V518" s="832"/>
      <c r="W518" s="832"/>
      <c r="X518" s="846" t="s">
        <v>407</v>
      </c>
      <c r="Y518" s="846"/>
      <c r="Z518" s="846"/>
      <c r="AA518" s="824"/>
      <c r="AB518" s="824"/>
      <c r="AC518" s="824"/>
    </row>
    <row r="519" s="823" customFormat="1" ht="28.45" hidden="1" customHeight="1" outlineLevel="3" spans="1:29">
      <c r="A519" s="873" t="s">
        <v>699</v>
      </c>
      <c r="B519" s="870" t="s">
        <v>701</v>
      </c>
      <c r="C519" s="870" t="s">
        <v>1054</v>
      </c>
      <c r="D519" s="846" t="s">
        <v>781</v>
      </c>
      <c r="E519" s="846" t="s">
        <v>34</v>
      </c>
      <c r="F519" s="846" t="s">
        <v>1092</v>
      </c>
      <c r="G519" s="846" t="s">
        <v>1057</v>
      </c>
      <c r="H519" s="832">
        <v>3</v>
      </c>
      <c r="I519" s="846" t="s">
        <v>37</v>
      </c>
      <c r="J519" s="875">
        <v>15</v>
      </c>
      <c r="K519" s="846" t="s">
        <v>38</v>
      </c>
      <c r="L519" s="846" t="s">
        <v>84</v>
      </c>
      <c r="M519" s="846" t="s">
        <v>708</v>
      </c>
      <c r="N519" s="832">
        <v>92.6</v>
      </c>
      <c r="O519" s="846" t="s">
        <v>1093</v>
      </c>
      <c r="P519" s="846" t="s">
        <v>1094</v>
      </c>
      <c r="Q519" s="846"/>
      <c r="R519" s="846" t="s">
        <v>1095</v>
      </c>
      <c r="S519" s="846" t="s">
        <v>1096</v>
      </c>
      <c r="T519" s="832"/>
      <c r="U519" s="832"/>
      <c r="V519" s="832"/>
      <c r="W519" s="832"/>
      <c r="X519" s="846" t="s">
        <v>388</v>
      </c>
      <c r="Y519" s="846"/>
      <c r="Z519" s="846"/>
      <c r="AA519" s="824"/>
      <c r="AB519" s="824"/>
      <c r="AC519" s="824"/>
    </row>
    <row r="520" s="823" customFormat="1" ht="28.45" hidden="1" customHeight="1" outlineLevel="3" spans="1:29">
      <c r="A520" s="873" t="s">
        <v>699</v>
      </c>
      <c r="B520" s="870" t="s">
        <v>701</v>
      </c>
      <c r="C520" s="870" t="s">
        <v>1054</v>
      </c>
      <c r="D520" s="846" t="s">
        <v>781</v>
      </c>
      <c r="E520" s="846" t="s">
        <v>34</v>
      </c>
      <c r="F520" s="846" t="s">
        <v>1097</v>
      </c>
      <c r="G520" s="846" t="s">
        <v>1057</v>
      </c>
      <c r="H520" s="832">
        <v>4.92</v>
      </c>
      <c r="I520" s="846" t="s">
        <v>768</v>
      </c>
      <c r="J520" s="875">
        <v>104</v>
      </c>
      <c r="K520" s="846" t="s">
        <v>119</v>
      </c>
      <c r="L520" s="846" t="s">
        <v>84</v>
      </c>
      <c r="M520" s="846" t="s">
        <v>708</v>
      </c>
      <c r="N520" s="832">
        <v>0</v>
      </c>
      <c r="O520" s="846" t="s">
        <v>1098</v>
      </c>
      <c r="P520" s="846" t="s">
        <v>1098</v>
      </c>
      <c r="Q520" s="846"/>
      <c r="R520" s="846" t="s">
        <v>1099</v>
      </c>
      <c r="S520" s="846" t="s">
        <v>1100</v>
      </c>
      <c r="T520" s="832"/>
      <c r="U520" s="832"/>
      <c r="V520" s="832"/>
      <c r="W520" s="832"/>
      <c r="X520" s="846" t="s">
        <v>306</v>
      </c>
      <c r="Y520" s="846"/>
      <c r="Z520" s="846"/>
      <c r="AA520" s="824"/>
      <c r="AB520" s="824"/>
      <c r="AC520" s="824"/>
    </row>
    <row r="521" s="823" customFormat="1" ht="28.45" hidden="1" customHeight="1" outlineLevel="1" collapsed="1" spans="1:29">
      <c r="A521" s="870" t="s">
        <v>699</v>
      </c>
      <c r="B521" s="870" t="s">
        <v>1101</v>
      </c>
      <c r="C521" s="870"/>
      <c r="D521" s="835"/>
      <c r="E521" s="835"/>
      <c r="F521" s="835"/>
      <c r="G521" s="836"/>
      <c r="H521" s="871">
        <v>7748.5576</v>
      </c>
      <c r="I521" s="874" t="s">
        <v>1102</v>
      </c>
      <c r="J521" s="835"/>
      <c r="K521" s="835"/>
      <c r="L521" s="835"/>
      <c r="M521" s="835"/>
      <c r="N521" s="835"/>
      <c r="O521" s="835"/>
      <c r="P521" s="835"/>
      <c r="Q521" s="835"/>
      <c r="R521" s="835"/>
      <c r="S521" s="835"/>
      <c r="T521" s="835"/>
      <c r="U521" s="835"/>
      <c r="V521" s="835"/>
      <c r="W521" s="835"/>
      <c r="X521" s="835"/>
      <c r="Y521" s="835"/>
      <c r="Z521" s="836"/>
      <c r="AA521" s="824"/>
      <c r="AB521" s="824"/>
      <c r="AC521" s="824"/>
    </row>
    <row r="522" s="823" customFormat="1" ht="28.45" hidden="1" customHeight="1" outlineLevel="2" collapsed="1" spans="1:29">
      <c r="A522" s="870" t="s">
        <v>699</v>
      </c>
      <c r="B522" s="870" t="s">
        <v>1101</v>
      </c>
      <c r="C522" s="870" t="s">
        <v>781</v>
      </c>
      <c r="D522" s="872"/>
      <c r="E522" s="824"/>
      <c r="F522" s="824"/>
      <c r="G522" s="824"/>
      <c r="H522" s="871">
        <v>7748.5576</v>
      </c>
      <c r="I522" s="874" t="s">
        <v>1102</v>
      </c>
      <c r="J522" s="835"/>
      <c r="K522" s="835"/>
      <c r="L522" s="835"/>
      <c r="M522" s="835"/>
      <c r="N522" s="835"/>
      <c r="O522" s="835"/>
      <c r="P522" s="835"/>
      <c r="Q522" s="835"/>
      <c r="R522" s="835"/>
      <c r="S522" s="835"/>
      <c r="T522" s="835"/>
      <c r="U522" s="835"/>
      <c r="V522" s="835"/>
      <c r="W522" s="835"/>
      <c r="X522" s="835"/>
      <c r="Y522" s="835"/>
      <c r="Z522" s="836"/>
      <c r="AA522" s="824"/>
      <c r="AB522" s="824"/>
      <c r="AC522" s="824"/>
    </row>
    <row r="523" s="823" customFormat="1" ht="28.45" hidden="1" customHeight="1" outlineLevel="3" spans="1:29">
      <c r="A523" s="873" t="s">
        <v>699</v>
      </c>
      <c r="B523" s="870" t="s">
        <v>1101</v>
      </c>
      <c r="C523" s="870" t="s">
        <v>781</v>
      </c>
      <c r="D523" s="846" t="s">
        <v>781</v>
      </c>
      <c r="E523" s="846" t="s">
        <v>781</v>
      </c>
      <c r="F523" s="846" t="s">
        <v>1103</v>
      </c>
      <c r="G523" s="846" t="s">
        <v>1104</v>
      </c>
      <c r="H523" s="832">
        <v>59.5365</v>
      </c>
      <c r="I523" s="846" t="s">
        <v>1105</v>
      </c>
      <c r="J523" s="875">
        <v>-1</v>
      </c>
      <c r="K523" s="846" t="s">
        <v>38</v>
      </c>
      <c r="L523" s="846" t="s">
        <v>1106</v>
      </c>
      <c r="M523" s="846" t="s">
        <v>1107</v>
      </c>
      <c r="N523" s="832">
        <v>0</v>
      </c>
      <c r="O523" s="846" t="s">
        <v>781</v>
      </c>
      <c r="P523" s="846" t="s">
        <v>1108</v>
      </c>
      <c r="Q523" s="846"/>
      <c r="R523" s="846" t="s">
        <v>781</v>
      </c>
      <c r="S523" s="846" t="s">
        <v>781</v>
      </c>
      <c r="T523" s="832"/>
      <c r="U523" s="832"/>
      <c r="V523" s="832"/>
      <c r="W523" s="832"/>
      <c r="X523" s="846"/>
      <c r="Y523" s="846"/>
      <c r="Z523" s="846"/>
      <c r="AA523" s="824"/>
      <c r="AB523" s="824"/>
      <c r="AC523" s="824"/>
    </row>
    <row r="524" s="823" customFormat="1" ht="28.45" hidden="1" customHeight="1" outlineLevel="3" spans="1:29">
      <c r="A524" s="873" t="s">
        <v>699</v>
      </c>
      <c r="B524" s="870" t="s">
        <v>1101</v>
      </c>
      <c r="C524" s="870" t="s">
        <v>781</v>
      </c>
      <c r="D524" s="846" t="s">
        <v>1109</v>
      </c>
      <c r="E524" s="846" t="s">
        <v>1110</v>
      </c>
      <c r="F524" s="846" t="s">
        <v>1111</v>
      </c>
      <c r="G524" s="846" t="s">
        <v>1112</v>
      </c>
      <c r="H524" s="832">
        <v>1.2729</v>
      </c>
      <c r="I524" s="846" t="s">
        <v>1113</v>
      </c>
      <c r="J524" s="875">
        <v>87</v>
      </c>
      <c r="K524" s="846" t="s">
        <v>83</v>
      </c>
      <c r="L524" s="846" t="s">
        <v>84</v>
      </c>
      <c r="M524" s="846" t="s">
        <v>708</v>
      </c>
      <c r="N524" s="832">
        <v>0</v>
      </c>
      <c r="O524" s="846" t="s">
        <v>1114</v>
      </c>
      <c r="P524" s="846" t="s">
        <v>1115</v>
      </c>
      <c r="Q524" s="846"/>
      <c r="R524" s="846" t="s">
        <v>1116</v>
      </c>
      <c r="S524" s="846" t="s">
        <v>1117</v>
      </c>
      <c r="T524" s="832"/>
      <c r="U524" s="832"/>
      <c r="V524" s="832"/>
      <c r="W524" s="832"/>
      <c r="X524" s="846" t="s">
        <v>525</v>
      </c>
      <c r="Y524" s="846" t="s">
        <v>1118</v>
      </c>
      <c r="Z524" s="846"/>
      <c r="AA524" s="824"/>
      <c r="AB524" s="824"/>
      <c r="AC524" s="824"/>
    </row>
    <row r="525" s="823" customFormat="1" ht="28.45" hidden="1" customHeight="1" outlineLevel="3" spans="1:29">
      <c r="A525" s="873" t="s">
        <v>699</v>
      </c>
      <c r="B525" s="870" t="s">
        <v>1101</v>
      </c>
      <c r="C525" s="870" t="s">
        <v>781</v>
      </c>
      <c r="D525" s="846" t="s">
        <v>1119</v>
      </c>
      <c r="E525" s="846" t="s">
        <v>1110</v>
      </c>
      <c r="F525" s="846" t="s">
        <v>1111</v>
      </c>
      <c r="G525" s="846" t="s">
        <v>1112</v>
      </c>
      <c r="H525" s="832">
        <v>1.3175</v>
      </c>
      <c r="I525" s="846" t="s">
        <v>1113</v>
      </c>
      <c r="J525" s="875">
        <v>87</v>
      </c>
      <c r="K525" s="846" t="s">
        <v>83</v>
      </c>
      <c r="L525" s="846" t="s">
        <v>84</v>
      </c>
      <c r="M525" s="846" t="s">
        <v>708</v>
      </c>
      <c r="N525" s="832">
        <v>0</v>
      </c>
      <c r="O525" s="846" t="s">
        <v>1114</v>
      </c>
      <c r="P525" s="846" t="s">
        <v>1115</v>
      </c>
      <c r="Q525" s="846"/>
      <c r="R525" s="846" t="s">
        <v>1116</v>
      </c>
      <c r="S525" s="846" t="s">
        <v>1117</v>
      </c>
      <c r="T525" s="832"/>
      <c r="U525" s="832"/>
      <c r="V525" s="832"/>
      <c r="W525" s="832"/>
      <c r="X525" s="846" t="s">
        <v>525</v>
      </c>
      <c r="Y525" s="846" t="s">
        <v>1118</v>
      </c>
      <c r="Z525" s="846"/>
      <c r="AA525" s="824"/>
      <c r="AB525" s="824"/>
      <c r="AC525" s="824"/>
    </row>
    <row r="526" s="823" customFormat="1" ht="28.45" hidden="1" customHeight="1" outlineLevel="3" spans="1:29">
      <c r="A526" s="873" t="s">
        <v>699</v>
      </c>
      <c r="B526" s="870" t="s">
        <v>1101</v>
      </c>
      <c r="C526" s="870" t="s">
        <v>781</v>
      </c>
      <c r="D526" s="846" t="s">
        <v>1120</v>
      </c>
      <c r="E526" s="846" t="s">
        <v>1110</v>
      </c>
      <c r="F526" s="846" t="s">
        <v>1111</v>
      </c>
      <c r="G526" s="846" t="s">
        <v>1112</v>
      </c>
      <c r="H526" s="832">
        <v>1635.8348</v>
      </c>
      <c r="I526" s="846" t="s">
        <v>534</v>
      </c>
      <c r="J526" s="875">
        <v>1</v>
      </c>
      <c r="K526" s="846" t="s">
        <v>38</v>
      </c>
      <c r="L526" s="846" t="s">
        <v>84</v>
      </c>
      <c r="M526" s="846" t="s">
        <v>1121</v>
      </c>
      <c r="N526" s="832">
        <v>0</v>
      </c>
      <c r="O526" s="846" t="s">
        <v>781</v>
      </c>
      <c r="P526" s="846" t="s">
        <v>1122</v>
      </c>
      <c r="Q526" s="846"/>
      <c r="R526" s="846" t="s">
        <v>1116</v>
      </c>
      <c r="S526" s="846" t="s">
        <v>1117</v>
      </c>
      <c r="T526" s="832"/>
      <c r="U526" s="832"/>
      <c r="V526" s="832"/>
      <c r="W526" s="832"/>
      <c r="X526" s="846" t="s">
        <v>525</v>
      </c>
      <c r="Y526" s="846" t="s">
        <v>1118</v>
      </c>
      <c r="Z526" s="846"/>
      <c r="AA526" s="824"/>
      <c r="AB526" s="824"/>
      <c r="AC526" s="824"/>
    </row>
    <row r="527" s="823" customFormat="1" ht="28.45" hidden="1" customHeight="1" outlineLevel="3" spans="1:29">
      <c r="A527" s="873" t="s">
        <v>699</v>
      </c>
      <c r="B527" s="870" t="s">
        <v>1101</v>
      </c>
      <c r="C527" s="870" t="s">
        <v>781</v>
      </c>
      <c r="D527" s="846" t="s">
        <v>781</v>
      </c>
      <c r="E527" s="846" t="s">
        <v>781</v>
      </c>
      <c r="F527" s="846" t="s">
        <v>1111</v>
      </c>
      <c r="G527" s="846" t="s">
        <v>1104</v>
      </c>
      <c r="H527" s="832">
        <v>955.0778</v>
      </c>
      <c r="I527" s="846" t="s">
        <v>1105</v>
      </c>
      <c r="J527" s="875">
        <v>-1</v>
      </c>
      <c r="K527" s="846" t="s">
        <v>38</v>
      </c>
      <c r="L527" s="846" t="s">
        <v>1106</v>
      </c>
      <c r="M527" s="846" t="s">
        <v>708</v>
      </c>
      <c r="N527" s="832">
        <v>0</v>
      </c>
      <c r="O527" s="846" t="s">
        <v>781</v>
      </c>
      <c r="P527" s="846" t="s">
        <v>1108</v>
      </c>
      <c r="Q527" s="846"/>
      <c r="R527" s="846" t="s">
        <v>781</v>
      </c>
      <c r="S527" s="846" t="s">
        <v>781</v>
      </c>
      <c r="T527" s="832"/>
      <c r="U527" s="832"/>
      <c r="V527" s="832"/>
      <c r="W527" s="832"/>
      <c r="X527" s="846"/>
      <c r="Y527" s="846" t="s">
        <v>1118</v>
      </c>
      <c r="Z527" s="846"/>
      <c r="AA527" s="824"/>
      <c r="AB527" s="824"/>
      <c r="AC527" s="824"/>
    </row>
    <row r="528" s="823" customFormat="1" ht="28.45" hidden="1" customHeight="1" outlineLevel="3" spans="1:29">
      <c r="A528" s="873" t="s">
        <v>699</v>
      </c>
      <c r="B528" s="870" t="s">
        <v>1101</v>
      </c>
      <c r="C528" s="870" t="s">
        <v>781</v>
      </c>
      <c r="D528" s="846" t="s">
        <v>781</v>
      </c>
      <c r="E528" s="846" t="s">
        <v>781</v>
      </c>
      <c r="F528" s="846" t="s">
        <v>1123</v>
      </c>
      <c r="G528" s="846" t="s">
        <v>1104</v>
      </c>
      <c r="H528" s="832">
        <v>7.3118</v>
      </c>
      <c r="I528" s="846" t="s">
        <v>1105</v>
      </c>
      <c r="J528" s="875">
        <v>-1</v>
      </c>
      <c r="K528" s="846" t="s">
        <v>38</v>
      </c>
      <c r="L528" s="846" t="s">
        <v>1106</v>
      </c>
      <c r="M528" s="846" t="s">
        <v>1124</v>
      </c>
      <c r="N528" s="832">
        <v>0</v>
      </c>
      <c r="O528" s="846" t="s">
        <v>781</v>
      </c>
      <c r="P528" s="846" t="s">
        <v>1108</v>
      </c>
      <c r="Q528" s="846"/>
      <c r="R528" s="846" t="s">
        <v>781</v>
      </c>
      <c r="S528" s="846" t="s">
        <v>781</v>
      </c>
      <c r="T528" s="832"/>
      <c r="U528" s="832"/>
      <c r="V528" s="832"/>
      <c r="W528" s="832"/>
      <c r="X528" s="846"/>
      <c r="Y528" s="846"/>
      <c r="Z528" s="846"/>
      <c r="AA528" s="824"/>
      <c r="AB528" s="824"/>
      <c r="AC528" s="824"/>
    </row>
    <row r="529" s="823" customFormat="1" ht="28.45" hidden="1" customHeight="1" outlineLevel="3" spans="1:29">
      <c r="A529" s="873" t="s">
        <v>699</v>
      </c>
      <c r="B529" s="870" t="s">
        <v>1101</v>
      </c>
      <c r="C529" s="870" t="s">
        <v>781</v>
      </c>
      <c r="D529" s="846" t="s">
        <v>781</v>
      </c>
      <c r="E529" s="846" t="s">
        <v>781</v>
      </c>
      <c r="F529" s="846" t="s">
        <v>1125</v>
      </c>
      <c r="G529" s="846" t="s">
        <v>1104</v>
      </c>
      <c r="H529" s="832">
        <v>3.4774</v>
      </c>
      <c r="I529" s="846" t="s">
        <v>1105</v>
      </c>
      <c r="J529" s="875">
        <v>-1</v>
      </c>
      <c r="K529" s="846" t="s">
        <v>38</v>
      </c>
      <c r="L529" s="846" t="s">
        <v>1106</v>
      </c>
      <c r="M529" s="846" t="s">
        <v>1126</v>
      </c>
      <c r="N529" s="832">
        <v>0</v>
      </c>
      <c r="O529" s="846" t="s">
        <v>781</v>
      </c>
      <c r="P529" s="846" t="s">
        <v>1108</v>
      </c>
      <c r="Q529" s="846"/>
      <c r="R529" s="846" t="s">
        <v>781</v>
      </c>
      <c r="S529" s="846" t="s">
        <v>781</v>
      </c>
      <c r="T529" s="832"/>
      <c r="U529" s="832"/>
      <c r="V529" s="832"/>
      <c r="W529" s="832"/>
      <c r="X529" s="846"/>
      <c r="Y529" s="846"/>
      <c r="Z529" s="846"/>
      <c r="AA529" s="824"/>
      <c r="AB529" s="824"/>
      <c r="AC529" s="824"/>
    </row>
    <row r="530" s="823" customFormat="1" ht="28.45" hidden="1" customHeight="1" outlineLevel="3" spans="1:29">
      <c r="A530" s="873" t="s">
        <v>699</v>
      </c>
      <c r="B530" s="870" t="s">
        <v>1101</v>
      </c>
      <c r="C530" s="870" t="s">
        <v>781</v>
      </c>
      <c r="D530" s="846" t="s">
        <v>781</v>
      </c>
      <c r="E530" s="846" t="s">
        <v>781</v>
      </c>
      <c r="F530" s="846" t="s">
        <v>1127</v>
      </c>
      <c r="G530" s="846" t="s">
        <v>1104</v>
      </c>
      <c r="H530" s="832">
        <v>28.8484</v>
      </c>
      <c r="I530" s="846" t="s">
        <v>1105</v>
      </c>
      <c r="J530" s="875">
        <v>-1</v>
      </c>
      <c r="K530" s="846" t="s">
        <v>38</v>
      </c>
      <c r="L530" s="846" t="s">
        <v>1106</v>
      </c>
      <c r="M530" s="846" t="s">
        <v>1128</v>
      </c>
      <c r="N530" s="832">
        <v>0</v>
      </c>
      <c r="O530" s="846" t="s">
        <v>781</v>
      </c>
      <c r="P530" s="846" t="s">
        <v>1108</v>
      </c>
      <c r="Q530" s="846"/>
      <c r="R530" s="846" t="s">
        <v>781</v>
      </c>
      <c r="S530" s="846" t="s">
        <v>781</v>
      </c>
      <c r="T530" s="832"/>
      <c r="U530" s="832"/>
      <c r="V530" s="832"/>
      <c r="W530" s="832"/>
      <c r="X530" s="846"/>
      <c r="Y530" s="846"/>
      <c r="Z530" s="846"/>
      <c r="AA530" s="824"/>
      <c r="AB530" s="824"/>
      <c r="AC530" s="824"/>
    </row>
    <row r="531" s="823" customFormat="1" ht="28.45" hidden="1" customHeight="1" outlineLevel="3" spans="1:29">
      <c r="A531" s="873" t="s">
        <v>699</v>
      </c>
      <c r="B531" s="870" t="s">
        <v>1101</v>
      </c>
      <c r="C531" s="870" t="s">
        <v>781</v>
      </c>
      <c r="D531" s="846" t="s">
        <v>1129</v>
      </c>
      <c r="E531" s="846" t="s">
        <v>34</v>
      </c>
      <c r="F531" s="846" t="s">
        <v>1130</v>
      </c>
      <c r="G531" s="846" t="s">
        <v>1131</v>
      </c>
      <c r="H531" s="832">
        <v>14.9391</v>
      </c>
      <c r="I531" s="846" t="s">
        <v>534</v>
      </c>
      <c r="J531" s="875">
        <v>1</v>
      </c>
      <c r="K531" s="846" t="s">
        <v>38</v>
      </c>
      <c r="L531" s="846" t="s">
        <v>84</v>
      </c>
      <c r="M531" s="846" t="s">
        <v>708</v>
      </c>
      <c r="N531" s="832">
        <v>0</v>
      </c>
      <c r="O531" s="846" t="s">
        <v>781</v>
      </c>
      <c r="P531" s="846" t="s">
        <v>1132</v>
      </c>
      <c r="Q531" s="846"/>
      <c r="R531" s="846" t="s">
        <v>1133</v>
      </c>
      <c r="S531" s="846" t="s">
        <v>1134</v>
      </c>
      <c r="T531" s="832"/>
      <c r="U531" s="832"/>
      <c r="V531" s="832"/>
      <c r="W531" s="832"/>
      <c r="X531" s="846"/>
      <c r="Y531" s="846" t="s">
        <v>1135</v>
      </c>
      <c r="Z531" s="846"/>
      <c r="AA531" s="824"/>
      <c r="AB531" s="824"/>
      <c r="AC531" s="824"/>
    </row>
    <row r="532" s="823" customFormat="1" ht="28.45" hidden="1" customHeight="1" outlineLevel="3" spans="1:29">
      <c r="A532" s="873" t="s">
        <v>699</v>
      </c>
      <c r="B532" s="870" t="s">
        <v>1101</v>
      </c>
      <c r="C532" s="870" t="s">
        <v>781</v>
      </c>
      <c r="D532" s="846" t="s">
        <v>781</v>
      </c>
      <c r="E532" s="846" t="s">
        <v>781</v>
      </c>
      <c r="F532" s="846" t="s">
        <v>1136</v>
      </c>
      <c r="G532" s="846" t="s">
        <v>1104</v>
      </c>
      <c r="H532" s="832">
        <v>36.24</v>
      </c>
      <c r="I532" s="846" t="s">
        <v>1105</v>
      </c>
      <c r="J532" s="875">
        <v>-1</v>
      </c>
      <c r="K532" s="846" t="s">
        <v>38</v>
      </c>
      <c r="L532" s="846" t="s">
        <v>1106</v>
      </c>
      <c r="M532" s="846" t="s">
        <v>708</v>
      </c>
      <c r="N532" s="832">
        <v>0</v>
      </c>
      <c r="O532" s="846" t="s">
        <v>781</v>
      </c>
      <c r="P532" s="846" t="s">
        <v>1108</v>
      </c>
      <c r="Q532" s="846"/>
      <c r="R532" s="846" t="s">
        <v>781</v>
      </c>
      <c r="S532" s="846" t="s">
        <v>781</v>
      </c>
      <c r="T532" s="832"/>
      <c r="U532" s="832"/>
      <c r="V532" s="832"/>
      <c r="W532" s="832"/>
      <c r="X532" s="846"/>
      <c r="Y532" s="846"/>
      <c r="Z532" s="846"/>
      <c r="AA532" s="824"/>
      <c r="AB532" s="824"/>
      <c r="AC532" s="824"/>
    </row>
    <row r="533" s="823" customFormat="1" ht="28.45" hidden="1" customHeight="1" outlineLevel="3" spans="1:29">
      <c r="A533" s="873" t="s">
        <v>699</v>
      </c>
      <c r="B533" s="870" t="s">
        <v>1101</v>
      </c>
      <c r="C533" s="870" t="s">
        <v>781</v>
      </c>
      <c r="D533" s="846" t="s">
        <v>781</v>
      </c>
      <c r="E533" s="846" t="s">
        <v>781</v>
      </c>
      <c r="F533" s="846" t="s">
        <v>1137</v>
      </c>
      <c r="G533" s="846" t="s">
        <v>1104</v>
      </c>
      <c r="H533" s="832">
        <v>2.9262</v>
      </c>
      <c r="I533" s="846" t="s">
        <v>1105</v>
      </c>
      <c r="J533" s="875">
        <v>-1</v>
      </c>
      <c r="K533" s="846" t="s">
        <v>38</v>
      </c>
      <c r="L533" s="846" t="s">
        <v>1106</v>
      </c>
      <c r="M533" s="846" t="s">
        <v>1107</v>
      </c>
      <c r="N533" s="832">
        <v>0</v>
      </c>
      <c r="O533" s="846" t="s">
        <v>781</v>
      </c>
      <c r="P533" s="846" t="s">
        <v>1108</v>
      </c>
      <c r="Q533" s="846"/>
      <c r="R533" s="846" t="s">
        <v>781</v>
      </c>
      <c r="S533" s="846" t="s">
        <v>781</v>
      </c>
      <c r="T533" s="832"/>
      <c r="U533" s="832"/>
      <c r="V533" s="832"/>
      <c r="W533" s="832"/>
      <c r="X533" s="846"/>
      <c r="Y533" s="846"/>
      <c r="Z533" s="846"/>
      <c r="AA533" s="824"/>
      <c r="AB533" s="824"/>
      <c r="AC533" s="824"/>
    </row>
    <row r="534" s="823" customFormat="1" ht="28.45" hidden="1" customHeight="1" outlineLevel="3" spans="1:29">
      <c r="A534" s="873" t="s">
        <v>699</v>
      </c>
      <c r="B534" s="870" t="s">
        <v>1101</v>
      </c>
      <c r="C534" s="870" t="s">
        <v>781</v>
      </c>
      <c r="D534" s="846" t="s">
        <v>781</v>
      </c>
      <c r="E534" s="846" t="s">
        <v>781</v>
      </c>
      <c r="F534" s="846" t="s">
        <v>1138</v>
      </c>
      <c r="G534" s="846" t="s">
        <v>1104</v>
      </c>
      <c r="H534" s="832">
        <v>16.0825</v>
      </c>
      <c r="I534" s="846" t="s">
        <v>1105</v>
      </c>
      <c r="J534" s="875">
        <v>-1</v>
      </c>
      <c r="K534" s="846" t="s">
        <v>38</v>
      </c>
      <c r="L534" s="846" t="s">
        <v>1106</v>
      </c>
      <c r="M534" s="846" t="s">
        <v>1107</v>
      </c>
      <c r="N534" s="832">
        <v>0</v>
      </c>
      <c r="O534" s="846" t="s">
        <v>781</v>
      </c>
      <c r="P534" s="846" t="s">
        <v>1108</v>
      </c>
      <c r="Q534" s="846"/>
      <c r="R534" s="846" t="s">
        <v>781</v>
      </c>
      <c r="S534" s="846" t="s">
        <v>781</v>
      </c>
      <c r="T534" s="832"/>
      <c r="U534" s="832"/>
      <c r="V534" s="832"/>
      <c r="W534" s="832"/>
      <c r="X534" s="846"/>
      <c r="Y534" s="846"/>
      <c r="Z534" s="846"/>
      <c r="AA534" s="824"/>
      <c r="AB534" s="824"/>
      <c r="AC534" s="824"/>
    </row>
    <row r="535" s="823" customFormat="1" ht="28.45" hidden="1" customHeight="1" outlineLevel="3" spans="1:29">
      <c r="A535" s="873" t="s">
        <v>699</v>
      </c>
      <c r="B535" s="870" t="s">
        <v>1101</v>
      </c>
      <c r="C535" s="870" t="s">
        <v>781</v>
      </c>
      <c r="D535" s="846" t="s">
        <v>781</v>
      </c>
      <c r="E535" s="846" t="s">
        <v>781</v>
      </c>
      <c r="F535" s="846" t="s">
        <v>1139</v>
      </c>
      <c r="G535" s="846" t="s">
        <v>1104</v>
      </c>
      <c r="H535" s="832">
        <v>21.9214</v>
      </c>
      <c r="I535" s="846" t="s">
        <v>1105</v>
      </c>
      <c r="J535" s="875">
        <v>-1</v>
      </c>
      <c r="K535" s="846" t="s">
        <v>38</v>
      </c>
      <c r="L535" s="846" t="s">
        <v>1106</v>
      </c>
      <c r="M535" s="846" t="s">
        <v>1128</v>
      </c>
      <c r="N535" s="832">
        <v>0</v>
      </c>
      <c r="O535" s="846" t="s">
        <v>781</v>
      </c>
      <c r="P535" s="846" t="s">
        <v>1108</v>
      </c>
      <c r="Q535" s="846"/>
      <c r="R535" s="846" t="s">
        <v>781</v>
      </c>
      <c r="S535" s="846" t="s">
        <v>781</v>
      </c>
      <c r="T535" s="832"/>
      <c r="U535" s="832"/>
      <c r="V535" s="832"/>
      <c r="W535" s="832"/>
      <c r="X535" s="846"/>
      <c r="Y535" s="846" t="s">
        <v>1140</v>
      </c>
      <c r="Z535" s="846"/>
      <c r="AA535" s="824"/>
      <c r="AB535" s="824"/>
      <c r="AC535" s="824"/>
    </row>
    <row r="536" s="823" customFormat="1" ht="28.45" hidden="1" customHeight="1" outlineLevel="3" spans="1:29">
      <c r="A536" s="873" t="s">
        <v>699</v>
      </c>
      <c r="B536" s="870" t="s">
        <v>1101</v>
      </c>
      <c r="C536" s="870" t="s">
        <v>781</v>
      </c>
      <c r="D536" s="846" t="s">
        <v>781</v>
      </c>
      <c r="E536" s="846" t="s">
        <v>781</v>
      </c>
      <c r="F536" s="846" t="s">
        <v>1141</v>
      </c>
      <c r="G536" s="846" t="s">
        <v>1104</v>
      </c>
      <c r="H536" s="832">
        <v>3.2272</v>
      </c>
      <c r="I536" s="846" t="s">
        <v>1105</v>
      </c>
      <c r="J536" s="875">
        <v>-1</v>
      </c>
      <c r="K536" s="846" t="s">
        <v>38</v>
      </c>
      <c r="L536" s="846" t="s">
        <v>1106</v>
      </c>
      <c r="M536" s="846" t="s">
        <v>1124</v>
      </c>
      <c r="N536" s="832">
        <v>0</v>
      </c>
      <c r="O536" s="846" t="s">
        <v>781</v>
      </c>
      <c r="P536" s="846" t="s">
        <v>1108</v>
      </c>
      <c r="Q536" s="846"/>
      <c r="R536" s="846" t="s">
        <v>781</v>
      </c>
      <c r="S536" s="846" t="s">
        <v>781</v>
      </c>
      <c r="T536" s="832"/>
      <c r="U536" s="832"/>
      <c r="V536" s="832"/>
      <c r="W536" s="832"/>
      <c r="X536" s="846"/>
      <c r="Y536" s="846"/>
      <c r="Z536" s="846"/>
      <c r="AA536" s="824"/>
      <c r="AB536" s="824"/>
      <c r="AC536" s="824"/>
    </row>
    <row r="537" s="823" customFormat="1" ht="28.45" hidden="1" customHeight="1" outlineLevel="3" spans="1:29">
      <c r="A537" s="873" t="s">
        <v>699</v>
      </c>
      <c r="B537" s="870" t="s">
        <v>1101</v>
      </c>
      <c r="C537" s="870" t="s">
        <v>781</v>
      </c>
      <c r="D537" s="846" t="s">
        <v>1142</v>
      </c>
      <c r="E537" s="846" t="s">
        <v>1110</v>
      </c>
      <c r="F537" s="846" t="s">
        <v>1143</v>
      </c>
      <c r="G537" s="846" t="s">
        <v>1144</v>
      </c>
      <c r="H537" s="832">
        <v>258.1</v>
      </c>
      <c r="I537" s="846" t="s">
        <v>166</v>
      </c>
      <c r="J537" s="875">
        <v>5</v>
      </c>
      <c r="K537" s="846" t="s">
        <v>38</v>
      </c>
      <c r="L537" s="846" t="s">
        <v>39</v>
      </c>
      <c r="M537" s="846" t="s">
        <v>708</v>
      </c>
      <c r="N537" s="832">
        <v>0</v>
      </c>
      <c r="O537" s="846" t="s">
        <v>781</v>
      </c>
      <c r="P537" s="846" t="s">
        <v>1145</v>
      </c>
      <c r="Q537" s="846"/>
      <c r="R537" s="846" t="s">
        <v>1146</v>
      </c>
      <c r="S537" s="846" t="s">
        <v>1147</v>
      </c>
      <c r="T537" s="832"/>
      <c r="U537" s="832"/>
      <c r="V537" s="832"/>
      <c r="W537" s="832"/>
      <c r="X537" s="846" t="s">
        <v>69</v>
      </c>
      <c r="Y537" s="846" t="s">
        <v>1148</v>
      </c>
      <c r="Z537" s="846"/>
      <c r="AA537" s="824"/>
      <c r="AB537" s="824"/>
      <c r="AC537" s="824"/>
    </row>
    <row r="538" s="823" customFormat="1" ht="28.45" hidden="1" customHeight="1" outlineLevel="3" spans="1:29">
      <c r="A538" s="873" t="s">
        <v>699</v>
      </c>
      <c r="B538" s="870" t="s">
        <v>1101</v>
      </c>
      <c r="C538" s="870" t="s">
        <v>781</v>
      </c>
      <c r="D538" s="846" t="s">
        <v>1149</v>
      </c>
      <c r="E538" s="846" t="s">
        <v>1110</v>
      </c>
      <c r="F538" s="846" t="s">
        <v>1150</v>
      </c>
      <c r="G538" s="846" t="s">
        <v>1151</v>
      </c>
      <c r="H538" s="832">
        <v>749.275</v>
      </c>
      <c r="I538" s="846" t="s">
        <v>603</v>
      </c>
      <c r="J538" s="875">
        <v>36</v>
      </c>
      <c r="K538" s="846" t="s">
        <v>83</v>
      </c>
      <c r="L538" s="846" t="s">
        <v>39</v>
      </c>
      <c r="M538" s="846" t="s">
        <v>1124</v>
      </c>
      <c r="N538" s="832">
        <v>0</v>
      </c>
      <c r="O538" s="846" t="s">
        <v>1152</v>
      </c>
      <c r="P538" s="846" t="s">
        <v>1153</v>
      </c>
      <c r="Q538" s="846"/>
      <c r="R538" s="846" t="s">
        <v>1154</v>
      </c>
      <c r="S538" s="846" t="s">
        <v>1147</v>
      </c>
      <c r="T538" s="832"/>
      <c r="U538" s="832"/>
      <c r="V538" s="832"/>
      <c r="W538" s="832"/>
      <c r="X538" s="846" t="s">
        <v>105</v>
      </c>
      <c r="Y538" s="846" t="s">
        <v>1155</v>
      </c>
      <c r="Z538" s="846"/>
      <c r="AA538" s="824"/>
      <c r="AB538" s="824"/>
      <c r="AC538" s="824"/>
    </row>
    <row r="539" s="823" customFormat="1" ht="28.45" hidden="1" customHeight="1" outlineLevel="3" spans="1:29">
      <c r="A539" s="873" t="s">
        <v>699</v>
      </c>
      <c r="B539" s="870" t="s">
        <v>1101</v>
      </c>
      <c r="C539" s="870" t="s">
        <v>781</v>
      </c>
      <c r="D539" s="846" t="s">
        <v>1149</v>
      </c>
      <c r="E539" s="846" t="s">
        <v>34</v>
      </c>
      <c r="F539" s="846" t="s">
        <v>1150</v>
      </c>
      <c r="G539" s="846" t="s">
        <v>1156</v>
      </c>
      <c r="H539" s="832">
        <v>1273</v>
      </c>
      <c r="I539" s="846" t="s">
        <v>603</v>
      </c>
      <c r="J539" s="875">
        <v>36</v>
      </c>
      <c r="K539" s="846" t="s">
        <v>83</v>
      </c>
      <c r="L539" s="846" t="s">
        <v>39</v>
      </c>
      <c r="M539" s="846" t="s">
        <v>708</v>
      </c>
      <c r="N539" s="832">
        <v>0</v>
      </c>
      <c r="O539" s="846" t="s">
        <v>1157</v>
      </c>
      <c r="P539" s="846" t="s">
        <v>1153</v>
      </c>
      <c r="Q539" s="846"/>
      <c r="R539" s="846" t="s">
        <v>1154</v>
      </c>
      <c r="S539" s="846" t="s">
        <v>1147</v>
      </c>
      <c r="T539" s="832"/>
      <c r="U539" s="832"/>
      <c r="V539" s="832"/>
      <c r="W539" s="832"/>
      <c r="X539" s="846" t="s">
        <v>105</v>
      </c>
      <c r="Y539" s="846" t="s">
        <v>1155</v>
      </c>
      <c r="Z539" s="846"/>
      <c r="AA539" s="824"/>
      <c r="AB539" s="824"/>
      <c r="AC539" s="824"/>
    </row>
    <row r="540" s="823" customFormat="1" ht="28.45" hidden="1" customHeight="1" outlineLevel="3" spans="1:29">
      <c r="A540" s="873" t="s">
        <v>699</v>
      </c>
      <c r="B540" s="870" t="s">
        <v>1101</v>
      </c>
      <c r="C540" s="870" t="s">
        <v>781</v>
      </c>
      <c r="D540" s="846" t="s">
        <v>1158</v>
      </c>
      <c r="E540" s="846" t="s">
        <v>1110</v>
      </c>
      <c r="F540" s="846" t="s">
        <v>1150</v>
      </c>
      <c r="G540" s="846" t="s">
        <v>1159</v>
      </c>
      <c r="H540" s="832">
        <v>64.5027</v>
      </c>
      <c r="I540" s="846" t="s">
        <v>582</v>
      </c>
      <c r="J540" s="875">
        <v>63</v>
      </c>
      <c r="K540" s="846" t="s">
        <v>83</v>
      </c>
      <c r="L540" s="846" t="s">
        <v>39</v>
      </c>
      <c r="M540" s="846" t="s">
        <v>708</v>
      </c>
      <c r="N540" s="832">
        <v>0</v>
      </c>
      <c r="O540" s="846" t="s">
        <v>1160</v>
      </c>
      <c r="P540" s="846" t="s">
        <v>1153</v>
      </c>
      <c r="Q540" s="846"/>
      <c r="R540" s="846" t="s">
        <v>1154</v>
      </c>
      <c r="S540" s="846" t="s">
        <v>1147</v>
      </c>
      <c r="T540" s="832"/>
      <c r="U540" s="832"/>
      <c r="V540" s="832"/>
      <c r="W540" s="832"/>
      <c r="X540" s="846" t="s">
        <v>105</v>
      </c>
      <c r="Y540" s="846" t="s">
        <v>1155</v>
      </c>
      <c r="Z540" s="846"/>
      <c r="AA540" s="824"/>
      <c r="AB540" s="824"/>
      <c r="AC540" s="824"/>
    </row>
    <row r="541" s="823" customFormat="1" ht="28.45" hidden="1" customHeight="1" outlineLevel="3" spans="1:29">
      <c r="A541" s="873" t="s">
        <v>699</v>
      </c>
      <c r="B541" s="870" t="s">
        <v>1101</v>
      </c>
      <c r="C541" s="870" t="s">
        <v>781</v>
      </c>
      <c r="D541" s="846" t="s">
        <v>1161</v>
      </c>
      <c r="E541" s="846" t="s">
        <v>1110</v>
      </c>
      <c r="F541" s="846" t="s">
        <v>1162</v>
      </c>
      <c r="G541" s="846" t="s">
        <v>1163</v>
      </c>
      <c r="H541" s="832">
        <v>309.1335</v>
      </c>
      <c r="I541" s="846" t="s">
        <v>540</v>
      </c>
      <c r="J541" s="875">
        <v>9</v>
      </c>
      <c r="K541" s="846" t="s">
        <v>38</v>
      </c>
      <c r="L541" s="846" t="s">
        <v>39</v>
      </c>
      <c r="M541" s="846" t="s">
        <v>101</v>
      </c>
      <c r="N541" s="832">
        <v>0</v>
      </c>
      <c r="O541" s="846" t="s">
        <v>1164</v>
      </c>
      <c r="P541" s="846" t="s">
        <v>1165</v>
      </c>
      <c r="Q541" s="846"/>
      <c r="R541" s="846" t="s">
        <v>1166</v>
      </c>
      <c r="S541" s="846" t="s">
        <v>1147</v>
      </c>
      <c r="T541" s="832"/>
      <c r="U541" s="832"/>
      <c r="V541" s="832"/>
      <c r="W541" s="832"/>
      <c r="X541" s="846" t="s">
        <v>69</v>
      </c>
      <c r="Y541" s="846" t="s">
        <v>1167</v>
      </c>
      <c r="Z541" s="846"/>
      <c r="AA541" s="824"/>
      <c r="AB541" s="824"/>
      <c r="AC541" s="824"/>
    </row>
    <row r="542" s="823" customFormat="1" ht="28.45" hidden="1" customHeight="1" outlineLevel="3" spans="1:29">
      <c r="A542" s="873" t="s">
        <v>699</v>
      </c>
      <c r="B542" s="870" t="s">
        <v>1101</v>
      </c>
      <c r="C542" s="870" t="s">
        <v>781</v>
      </c>
      <c r="D542" s="846" t="s">
        <v>781</v>
      </c>
      <c r="E542" s="846" t="s">
        <v>781</v>
      </c>
      <c r="F542" s="846" t="s">
        <v>1168</v>
      </c>
      <c r="G542" s="846" t="s">
        <v>1104</v>
      </c>
      <c r="H542" s="832">
        <v>128.9517</v>
      </c>
      <c r="I542" s="846" t="s">
        <v>1105</v>
      </c>
      <c r="J542" s="875">
        <v>-1</v>
      </c>
      <c r="K542" s="846" t="s">
        <v>38</v>
      </c>
      <c r="L542" s="846" t="s">
        <v>1106</v>
      </c>
      <c r="M542" s="846" t="s">
        <v>1121</v>
      </c>
      <c r="N542" s="832">
        <v>0</v>
      </c>
      <c r="O542" s="846" t="s">
        <v>781</v>
      </c>
      <c r="P542" s="846" t="s">
        <v>1108</v>
      </c>
      <c r="Q542" s="846"/>
      <c r="R542" s="846" t="s">
        <v>781</v>
      </c>
      <c r="S542" s="846" t="s">
        <v>781</v>
      </c>
      <c r="T542" s="832"/>
      <c r="U542" s="832"/>
      <c r="V542" s="832"/>
      <c r="W542" s="832"/>
      <c r="X542" s="846"/>
      <c r="Y542" s="846" t="s">
        <v>1169</v>
      </c>
      <c r="Z542" s="846"/>
      <c r="AA542" s="824"/>
      <c r="AB542" s="824"/>
      <c r="AC542" s="824"/>
    </row>
    <row r="543" s="823" customFormat="1" ht="28.45" hidden="1" customHeight="1" outlineLevel="3" spans="1:29">
      <c r="A543" s="873" t="s">
        <v>699</v>
      </c>
      <c r="B543" s="870" t="s">
        <v>1101</v>
      </c>
      <c r="C543" s="870" t="s">
        <v>781</v>
      </c>
      <c r="D543" s="846" t="s">
        <v>781</v>
      </c>
      <c r="E543" s="846" t="s">
        <v>781</v>
      </c>
      <c r="F543" s="846" t="s">
        <v>1170</v>
      </c>
      <c r="G543" s="846" t="s">
        <v>1104</v>
      </c>
      <c r="H543" s="832">
        <v>1.1095</v>
      </c>
      <c r="I543" s="846" t="s">
        <v>1105</v>
      </c>
      <c r="J543" s="875">
        <v>-1</v>
      </c>
      <c r="K543" s="846" t="s">
        <v>38</v>
      </c>
      <c r="L543" s="846" t="s">
        <v>1106</v>
      </c>
      <c r="M543" s="846" t="s">
        <v>1124</v>
      </c>
      <c r="N543" s="832">
        <v>0</v>
      </c>
      <c r="O543" s="846" t="s">
        <v>781</v>
      </c>
      <c r="P543" s="846" t="s">
        <v>1108</v>
      </c>
      <c r="Q543" s="846"/>
      <c r="R543" s="846" t="s">
        <v>781</v>
      </c>
      <c r="S543" s="846" t="s">
        <v>781</v>
      </c>
      <c r="T543" s="832"/>
      <c r="U543" s="832"/>
      <c r="V543" s="832"/>
      <c r="W543" s="832"/>
      <c r="X543" s="846"/>
      <c r="Y543" s="846"/>
      <c r="Z543" s="846"/>
      <c r="AA543" s="824"/>
      <c r="AB543" s="824"/>
      <c r="AC543" s="824"/>
    </row>
    <row r="544" s="823" customFormat="1" ht="28.45" hidden="1" customHeight="1" outlineLevel="3" spans="1:29">
      <c r="A544" s="873" t="s">
        <v>699</v>
      </c>
      <c r="B544" s="870" t="s">
        <v>1101</v>
      </c>
      <c r="C544" s="870" t="s">
        <v>781</v>
      </c>
      <c r="D544" s="846" t="s">
        <v>781</v>
      </c>
      <c r="E544" s="846" t="s">
        <v>781</v>
      </c>
      <c r="F544" s="846" t="s">
        <v>1171</v>
      </c>
      <c r="G544" s="846" t="s">
        <v>1104</v>
      </c>
      <c r="H544" s="832">
        <v>98.7113</v>
      </c>
      <c r="I544" s="846" t="s">
        <v>1105</v>
      </c>
      <c r="J544" s="875">
        <v>-1</v>
      </c>
      <c r="K544" s="846" t="s">
        <v>38</v>
      </c>
      <c r="L544" s="846" t="s">
        <v>1106</v>
      </c>
      <c r="M544" s="846" t="s">
        <v>1124</v>
      </c>
      <c r="N544" s="832">
        <v>0</v>
      </c>
      <c r="O544" s="846" t="s">
        <v>781</v>
      </c>
      <c r="P544" s="846" t="s">
        <v>1108</v>
      </c>
      <c r="Q544" s="846"/>
      <c r="R544" s="846" t="s">
        <v>781</v>
      </c>
      <c r="S544" s="846" t="s">
        <v>781</v>
      </c>
      <c r="T544" s="832"/>
      <c r="U544" s="832"/>
      <c r="V544" s="832"/>
      <c r="W544" s="832"/>
      <c r="X544" s="846"/>
      <c r="Y544" s="846"/>
      <c r="Z544" s="846"/>
      <c r="AA544" s="824"/>
      <c r="AB544" s="824"/>
      <c r="AC544" s="824"/>
    </row>
    <row r="545" s="823" customFormat="1" ht="28.45" hidden="1" customHeight="1" outlineLevel="3" spans="1:29">
      <c r="A545" s="873" t="s">
        <v>699</v>
      </c>
      <c r="B545" s="870" t="s">
        <v>1101</v>
      </c>
      <c r="C545" s="870" t="s">
        <v>781</v>
      </c>
      <c r="D545" s="846" t="s">
        <v>1172</v>
      </c>
      <c r="E545" s="846" t="s">
        <v>34</v>
      </c>
      <c r="F545" s="846" t="s">
        <v>1173</v>
      </c>
      <c r="G545" s="846" t="s">
        <v>1174</v>
      </c>
      <c r="H545" s="832">
        <v>261.0581</v>
      </c>
      <c r="I545" s="846" t="s">
        <v>1175</v>
      </c>
      <c r="J545" s="875">
        <v>2</v>
      </c>
      <c r="K545" s="846" t="s">
        <v>38</v>
      </c>
      <c r="L545" s="846" t="s">
        <v>84</v>
      </c>
      <c r="M545" s="846" t="s">
        <v>708</v>
      </c>
      <c r="N545" s="832">
        <v>0</v>
      </c>
      <c r="O545" s="846" t="s">
        <v>781</v>
      </c>
      <c r="P545" s="846" t="s">
        <v>1176</v>
      </c>
      <c r="Q545" s="846"/>
      <c r="R545" s="846" t="s">
        <v>1177</v>
      </c>
      <c r="S545" s="846" t="s">
        <v>1178</v>
      </c>
      <c r="T545" s="832"/>
      <c r="U545" s="832"/>
      <c r="V545" s="832"/>
      <c r="W545" s="832"/>
      <c r="X545" s="846" t="s">
        <v>407</v>
      </c>
      <c r="Y545" s="846" t="s">
        <v>1179</v>
      </c>
      <c r="Z545" s="846"/>
      <c r="AA545" s="824"/>
      <c r="AB545" s="824"/>
      <c r="AC545" s="824"/>
    </row>
    <row r="546" s="823" customFormat="1" ht="28.45" hidden="1" customHeight="1" outlineLevel="3" spans="1:29">
      <c r="A546" s="873" t="s">
        <v>699</v>
      </c>
      <c r="B546" s="870" t="s">
        <v>1101</v>
      </c>
      <c r="C546" s="870" t="s">
        <v>781</v>
      </c>
      <c r="D546" s="846" t="s">
        <v>1180</v>
      </c>
      <c r="E546" s="846" t="s">
        <v>34</v>
      </c>
      <c r="F546" s="846" t="s">
        <v>1181</v>
      </c>
      <c r="G546" s="846" t="s">
        <v>1182</v>
      </c>
      <c r="H546" s="832">
        <v>241.6983</v>
      </c>
      <c r="I546" s="846" t="s">
        <v>1175</v>
      </c>
      <c r="J546" s="875">
        <v>2</v>
      </c>
      <c r="K546" s="846" t="s">
        <v>38</v>
      </c>
      <c r="L546" s="846" t="s">
        <v>84</v>
      </c>
      <c r="M546" s="846" t="s">
        <v>708</v>
      </c>
      <c r="N546" s="832">
        <v>0</v>
      </c>
      <c r="O546" s="846" t="s">
        <v>781</v>
      </c>
      <c r="P546" s="846" t="s">
        <v>1183</v>
      </c>
      <c r="Q546" s="846"/>
      <c r="R546" s="846" t="s">
        <v>1184</v>
      </c>
      <c r="S546" s="846" t="s">
        <v>1185</v>
      </c>
      <c r="T546" s="832"/>
      <c r="U546" s="832"/>
      <c r="V546" s="832"/>
      <c r="W546" s="832"/>
      <c r="X546" s="846" t="s">
        <v>407</v>
      </c>
      <c r="Y546" s="846" t="s">
        <v>1186</v>
      </c>
      <c r="Z546" s="846"/>
      <c r="AA546" s="824"/>
      <c r="AB546" s="824"/>
      <c r="AC546" s="824"/>
    </row>
    <row r="547" s="823" customFormat="1" ht="28.45" hidden="1" customHeight="1" outlineLevel="3" spans="1:29">
      <c r="A547" s="873" t="s">
        <v>699</v>
      </c>
      <c r="B547" s="870" t="s">
        <v>1101</v>
      </c>
      <c r="C547" s="870" t="s">
        <v>781</v>
      </c>
      <c r="D547" s="846" t="s">
        <v>1187</v>
      </c>
      <c r="E547" s="846" t="s">
        <v>34</v>
      </c>
      <c r="F547" s="846" t="s">
        <v>1181</v>
      </c>
      <c r="G547" s="846" t="s">
        <v>1188</v>
      </c>
      <c r="H547" s="832">
        <v>3.8695</v>
      </c>
      <c r="I547" s="846" t="s">
        <v>1175</v>
      </c>
      <c r="J547" s="875">
        <v>2</v>
      </c>
      <c r="K547" s="846" t="s">
        <v>38</v>
      </c>
      <c r="L547" s="846" t="s">
        <v>84</v>
      </c>
      <c r="M547" s="846" t="s">
        <v>1124</v>
      </c>
      <c r="N547" s="832">
        <v>0</v>
      </c>
      <c r="O547" s="846" t="s">
        <v>781</v>
      </c>
      <c r="P547" s="846" t="s">
        <v>1183</v>
      </c>
      <c r="Q547" s="846"/>
      <c r="R547" s="846" t="s">
        <v>1184</v>
      </c>
      <c r="S547" s="846" t="s">
        <v>1185</v>
      </c>
      <c r="T547" s="832"/>
      <c r="U547" s="832"/>
      <c r="V547" s="832"/>
      <c r="W547" s="832"/>
      <c r="X547" s="846" t="s">
        <v>407</v>
      </c>
      <c r="Y547" s="846" t="s">
        <v>1186</v>
      </c>
      <c r="Z547" s="846"/>
      <c r="AA547" s="824"/>
      <c r="AB547" s="824"/>
      <c r="AC547" s="824"/>
    </row>
    <row r="548" s="823" customFormat="1" ht="28.45" hidden="1" customHeight="1" outlineLevel="3" spans="1:29">
      <c r="A548" s="873" t="s">
        <v>699</v>
      </c>
      <c r="B548" s="870" t="s">
        <v>1101</v>
      </c>
      <c r="C548" s="870" t="s">
        <v>781</v>
      </c>
      <c r="D548" s="846" t="s">
        <v>781</v>
      </c>
      <c r="E548" s="846" t="s">
        <v>781</v>
      </c>
      <c r="F548" s="846" t="s">
        <v>1189</v>
      </c>
      <c r="G548" s="846" t="s">
        <v>1104</v>
      </c>
      <c r="H548" s="832">
        <v>19.6941</v>
      </c>
      <c r="I548" s="846" t="s">
        <v>1105</v>
      </c>
      <c r="J548" s="875">
        <v>-1</v>
      </c>
      <c r="K548" s="846" t="s">
        <v>38</v>
      </c>
      <c r="L548" s="846" t="s">
        <v>1106</v>
      </c>
      <c r="M548" s="846" t="s">
        <v>1190</v>
      </c>
      <c r="N548" s="832">
        <v>0</v>
      </c>
      <c r="O548" s="846" t="s">
        <v>781</v>
      </c>
      <c r="P548" s="846" t="s">
        <v>1108</v>
      </c>
      <c r="Q548" s="846"/>
      <c r="R548" s="846" t="s">
        <v>781</v>
      </c>
      <c r="S548" s="846" t="s">
        <v>781</v>
      </c>
      <c r="T548" s="832"/>
      <c r="U548" s="832"/>
      <c r="V548" s="832"/>
      <c r="W548" s="832"/>
      <c r="X548" s="846"/>
      <c r="Y548" s="846"/>
      <c r="Z548" s="846"/>
      <c r="AA548" s="824"/>
      <c r="AB548" s="824"/>
      <c r="AC548" s="824"/>
    </row>
    <row r="549" s="823" customFormat="1" ht="28.45" hidden="1" customHeight="1" outlineLevel="3" spans="1:29">
      <c r="A549" s="873" t="s">
        <v>699</v>
      </c>
      <c r="B549" s="870" t="s">
        <v>1101</v>
      </c>
      <c r="C549" s="870" t="s">
        <v>781</v>
      </c>
      <c r="D549" s="846" t="s">
        <v>1191</v>
      </c>
      <c r="E549" s="846" t="s">
        <v>34</v>
      </c>
      <c r="F549" s="846" t="s">
        <v>1192</v>
      </c>
      <c r="G549" s="846" t="s">
        <v>1193</v>
      </c>
      <c r="H549" s="832">
        <v>6.806</v>
      </c>
      <c r="I549" s="846" t="s">
        <v>350</v>
      </c>
      <c r="J549" s="875">
        <v>0</v>
      </c>
      <c r="K549" s="846" t="s">
        <v>38</v>
      </c>
      <c r="L549" s="846" t="s">
        <v>84</v>
      </c>
      <c r="M549" s="846" t="s">
        <v>1124</v>
      </c>
      <c r="N549" s="832">
        <v>0</v>
      </c>
      <c r="O549" s="846" t="s">
        <v>781</v>
      </c>
      <c r="P549" s="846" t="s">
        <v>1194</v>
      </c>
      <c r="Q549" s="846"/>
      <c r="R549" s="846" t="s">
        <v>1195</v>
      </c>
      <c r="S549" s="846" t="s">
        <v>1185</v>
      </c>
      <c r="T549" s="832"/>
      <c r="U549" s="832"/>
      <c r="V549" s="832"/>
      <c r="W549" s="832"/>
      <c r="X549" s="846"/>
      <c r="Y549" s="846" t="s">
        <v>1196</v>
      </c>
      <c r="Z549" s="846"/>
      <c r="AA549" s="824"/>
      <c r="AB549" s="824"/>
      <c r="AC549" s="824"/>
    </row>
    <row r="550" s="823" customFormat="1" ht="28.45" hidden="1" customHeight="1" outlineLevel="3" spans="1:29">
      <c r="A550" s="873" t="s">
        <v>699</v>
      </c>
      <c r="B550" s="870" t="s">
        <v>1101</v>
      </c>
      <c r="C550" s="870" t="s">
        <v>781</v>
      </c>
      <c r="D550" s="846" t="s">
        <v>781</v>
      </c>
      <c r="E550" s="846" t="s">
        <v>781</v>
      </c>
      <c r="F550" s="846" t="s">
        <v>1197</v>
      </c>
      <c r="G550" s="846" t="s">
        <v>1104</v>
      </c>
      <c r="H550" s="832">
        <v>3.1474</v>
      </c>
      <c r="I550" s="846" t="s">
        <v>1105</v>
      </c>
      <c r="J550" s="875">
        <v>-1</v>
      </c>
      <c r="K550" s="846" t="s">
        <v>38</v>
      </c>
      <c r="L550" s="846" t="s">
        <v>1106</v>
      </c>
      <c r="M550" s="846" t="s">
        <v>1198</v>
      </c>
      <c r="N550" s="832">
        <v>0</v>
      </c>
      <c r="O550" s="846" t="s">
        <v>781</v>
      </c>
      <c r="P550" s="846" t="s">
        <v>1108</v>
      </c>
      <c r="Q550" s="846"/>
      <c r="R550" s="846" t="s">
        <v>781</v>
      </c>
      <c r="S550" s="846" t="s">
        <v>781</v>
      </c>
      <c r="T550" s="832"/>
      <c r="U550" s="832"/>
      <c r="V550" s="832"/>
      <c r="W550" s="832"/>
      <c r="X550" s="846"/>
      <c r="Y550" s="846"/>
      <c r="Z550" s="846"/>
      <c r="AA550" s="824"/>
      <c r="AB550" s="824"/>
      <c r="AC550" s="824"/>
    </row>
    <row r="551" s="823" customFormat="1" ht="28.45" hidden="1" customHeight="1" outlineLevel="3" spans="1:29">
      <c r="A551" s="873" t="s">
        <v>699</v>
      </c>
      <c r="B551" s="870" t="s">
        <v>1101</v>
      </c>
      <c r="C551" s="870" t="s">
        <v>781</v>
      </c>
      <c r="D551" s="846" t="s">
        <v>781</v>
      </c>
      <c r="E551" s="846" t="s">
        <v>781</v>
      </c>
      <c r="F551" s="846" t="s">
        <v>1199</v>
      </c>
      <c r="G551" s="846" t="s">
        <v>1104</v>
      </c>
      <c r="H551" s="832">
        <v>16.1557</v>
      </c>
      <c r="I551" s="846" t="s">
        <v>1105</v>
      </c>
      <c r="J551" s="875">
        <v>-1</v>
      </c>
      <c r="K551" s="846" t="s">
        <v>38</v>
      </c>
      <c r="L551" s="846" t="s">
        <v>1106</v>
      </c>
      <c r="M551" s="846" t="s">
        <v>1128</v>
      </c>
      <c r="N551" s="832">
        <v>0</v>
      </c>
      <c r="O551" s="846" t="s">
        <v>781</v>
      </c>
      <c r="P551" s="846" t="s">
        <v>1108</v>
      </c>
      <c r="Q551" s="846"/>
      <c r="R551" s="846" t="s">
        <v>781</v>
      </c>
      <c r="S551" s="846" t="s">
        <v>781</v>
      </c>
      <c r="T551" s="832"/>
      <c r="U551" s="832"/>
      <c r="V551" s="832"/>
      <c r="W551" s="832"/>
      <c r="X551" s="846"/>
      <c r="Y551" s="846" t="s">
        <v>1200</v>
      </c>
      <c r="Z551" s="846"/>
      <c r="AA551" s="824"/>
      <c r="AB551" s="824"/>
      <c r="AC551" s="824"/>
    </row>
    <row r="552" s="823" customFormat="1" ht="28.45" hidden="1" customHeight="1" outlineLevel="3" spans="1:29">
      <c r="A552" s="873" t="s">
        <v>699</v>
      </c>
      <c r="B552" s="870" t="s">
        <v>1101</v>
      </c>
      <c r="C552" s="870" t="s">
        <v>781</v>
      </c>
      <c r="D552" s="846" t="s">
        <v>781</v>
      </c>
      <c r="E552" s="846" t="s">
        <v>781</v>
      </c>
      <c r="F552" s="846" t="s">
        <v>1201</v>
      </c>
      <c r="G552" s="846" t="s">
        <v>1104</v>
      </c>
      <c r="H552" s="832">
        <v>203.3547</v>
      </c>
      <c r="I552" s="846" t="s">
        <v>1105</v>
      </c>
      <c r="J552" s="875">
        <v>-1</v>
      </c>
      <c r="K552" s="846" t="s">
        <v>38</v>
      </c>
      <c r="L552" s="846" t="s">
        <v>1106</v>
      </c>
      <c r="M552" s="846" t="s">
        <v>1107</v>
      </c>
      <c r="N552" s="832">
        <v>0</v>
      </c>
      <c r="O552" s="846" t="s">
        <v>781</v>
      </c>
      <c r="P552" s="846" t="s">
        <v>1108</v>
      </c>
      <c r="Q552" s="846"/>
      <c r="R552" s="846" t="s">
        <v>781</v>
      </c>
      <c r="S552" s="846" t="s">
        <v>781</v>
      </c>
      <c r="T552" s="832"/>
      <c r="U552" s="832"/>
      <c r="V552" s="832"/>
      <c r="W552" s="832"/>
      <c r="X552" s="846"/>
      <c r="Y552" s="846" t="s">
        <v>1202</v>
      </c>
      <c r="Z552" s="846"/>
      <c r="AA552" s="824"/>
      <c r="AB552" s="824"/>
      <c r="AC552" s="824"/>
    </row>
    <row r="553" s="823" customFormat="1" ht="28.45" hidden="1" customHeight="1" outlineLevel="3" spans="1:29">
      <c r="A553" s="873" t="s">
        <v>699</v>
      </c>
      <c r="B553" s="870" t="s">
        <v>1101</v>
      </c>
      <c r="C553" s="870" t="s">
        <v>781</v>
      </c>
      <c r="D553" s="846" t="s">
        <v>781</v>
      </c>
      <c r="E553" s="846" t="s">
        <v>781</v>
      </c>
      <c r="F553" s="846" t="s">
        <v>1203</v>
      </c>
      <c r="G553" s="846" t="s">
        <v>1104</v>
      </c>
      <c r="H553" s="832">
        <v>4.668</v>
      </c>
      <c r="I553" s="846" t="s">
        <v>1105</v>
      </c>
      <c r="J553" s="875">
        <v>-1</v>
      </c>
      <c r="K553" s="846" t="s">
        <v>38</v>
      </c>
      <c r="L553" s="846" t="s">
        <v>1106</v>
      </c>
      <c r="M553" s="846" t="s">
        <v>1121</v>
      </c>
      <c r="N553" s="832">
        <v>0</v>
      </c>
      <c r="O553" s="846" t="s">
        <v>781</v>
      </c>
      <c r="P553" s="846" t="s">
        <v>1108</v>
      </c>
      <c r="Q553" s="846"/>
      <c r="R553" s="846" t="s">
        <v>781</v>
      </c>
      <c r="S553" s="846" t="s">
        <v>781</v>
      </c>
      <c r="T553" s="832"/>
      <c r="U553" s="832"/>
      <c r="V553" s="832"/>
      <c r="W553" s="832"/>
      <c r="X553" s="846"/>
      <c r="Y553" s="846"/>
      <c r="Z553" s="846"/>
      <c r="AA553" s="824"/>
      <c r="AB553" s="824"/>
      <c r="AC553" s="824"/>
    </row>
    <row r="554" s="823" customFormat="1" ht="28.45" hidden="1" customHeight="1" outlineLevel="3" spans="1:29">
      <c r="A554" s="873" t="s">
        <v>699</v>
      </c>
      <c r="B554" s="870" t="s">
        <v>1101</v>
      </c>
      <c r="C554" s="870" t="s">
        <v>781</v>
      </c>
      <c r="D554" s="846" t="s">
        <v>781</v>
      </c>
      <c r="E554" s="846" t="s">
        <v>781</v>
      </c>
      <c r="F554" s="846" t="s">
        <v>1204</v>
      </c>
      <c r="G554" s="846" t="s">
        <v>1104</v>
      </c>
      <c r="H554" s="832">
        <v>158.9705</v>
      </c>
      <c r="I554" s="846" t="s">
        <v>1105</v>
      </c>
      <c r="J554" s="875">
        <v>-1</v>
      </c>
      <c r="K554" s="846" t="s">
        <v>38</v>
      </c>
      <c r="L554" s="846" t="s">
        <v>1106</v>
      </c>
      <c r="M554" s="846" t="s">
        <v>1107</v>
      </c>
      <c r="N554" s="832">
        <v>0</v>
      </c>
      <c r="O554" s="846" t="s">
        <v>781</v>
      </c>
      <c r="P554" s="846" t="s">
        <v>1108</v>
      </c>
      <c r="Q554" s="846"/>
      <c r="R554" s="846" t="s">
        <v>781</v>
      </c>
      <c r="S554" s="846" t="s">
        <v>781</v>
      </c>
      <c r="T554" s="832"/>
      <c r="U554" s="832"/>
      <c r="V554" s="832"/>
      <c r="W554" s="832"/>
      <c r="X554" s="846"/>
      <c r="Y554" s="846" t="s">
        <v>1118</v>
      </c>
      <c r="Z554" s="846"/>
      <c r="AA554" s="824"/>
      <c r="AB554" s="824"/>
      <c r="AC554" s="824"/>
    </row>
    <row r="555" s="823" customFormat="1" ht="28.45" hidden="1" customHeight="1" outlineLevel="3" spans="1:29">
      <c r="A555" s="873" t="s">
        <v>699</v>
      </c>
      <c r="B555" s="870" t="s">
        <v>1101</v>
      </c>
      <c r="C555" s="870" t="s">
        <v>781</v>
      </c>
      <c r="D555" s="846" t="s">
        <v>1205</v>
      </c>
      <c r="E555" s="846" t="s">
        <v>1110</v>
      </c>
      <c r="F555" s="846" t="s">
        <v>1206</v>
      </c>
      <c r="G555" s="846" t="s">
        <v>1207</v>
      </c>
      <c r="H555" s="832">
        <v>10.8927</v>
      </c>
      <c r="I555" s="846" t="s">
        <v>534</v>
      </c>
      <c r="J555" s="875">
        <v>1</v>
      </c>
      <c r="K555" s="846" t="s">
        <v>38</v>
      </c>
      <c r="L555" s="846" t="s">
        <v>39</v>
      </c>
      <c r="M555" s="846" t="s">
        <v>708</v>
      </c>
      <c r="N555" s="832">
        <v>0</v>
      </c>
      <c r="O555" s="846" t="s">
        <v>781</v>
      </c>
      <c r="P555" s="846" t="s">
        <v>1208</v>
      </c>
      <c r="Q555" s="846"/>
      <c r="R555" s="846" t="s">
        <v>1209</v>
      </c>
      <c r="S555" s="846" t="s">
        <v>1210</v>
      </c>
      <c r="T555" s="832"/>
      <c r="U555" s="832"/>
      <c r="V555" s="832"/>
      <c r="W555" s="832"/>
      <c r="X555" s="846"/>
      <c r="Y555" s="846" t="s">
        <v>1211</v>
      </c>
      <c r="Z555" s="846"/>
      <c r="AA555" s="824"/>
      <c r="AB555" s="824"/>
      <c r="AC555" s="824"/>
    </row>
    <row r="556" s="823" customFormat="1" ht="28.45" hidden="1" customHeight="1" outlineLevel="3" spans="1:29">
      <c r="A556" s="873" t="s">
        <v>699</v>
      </c>
      <c r="B556" s="870" t="s">
        <v>1101</v>
      </c>
      <c r="C556" s="870" t="s">
        <v>781</v>
      </c>
      <c r="D556" s="846" t="s">
        <v>781</v>
      </c>
      <c r="E556" s="846" t="s">
        <v>781</v>
      </c>
      <c r="F556" s="846" t="s">
        <v>1212</v>
      </c>
      <c r="G556" s="846" t="s">
        <v>1104</v>
      </c>
      <c r="H556" s="832">
        <v>6.5006</v>
      </c>
      <c r="I556" s="846" t="s">
        <v>1105</v>
      </c>
      <c r="J556" s="875">
        <v>-1</v>
      </c>
      <c r="K556" s="846" t="s">
        <v>38</v>
      </c>
      <c r="L556" s="846" t="s">
        <v>1106</v>
      </c>
      <c r="M556" s="846" t="s">
        <v>1107</v>
      </c>
      <c r="N556" s="832">
        <v>0</v>
      </c>
      <c r="O556" s="846" t="s">
        <v>781</v>
      </c>
      <c r="P556" s="846" t="s">
        <v>1108</v>
      </c>
      <c r="Q556" s="846"/>
      <c r="R556" s="846" t="s">
        <v>781</v>
      </c>
      <c r="S556" s="846" t="s">
        <v>781</v>
      </c>
      <c r="T556" s="832"/>
      <c r="U556" s="832"/>
      <c r="V556" s="832"/>
      <c r="W556" s="832"/>
      <c r="X556" s="846"/>
      <c r="Y556" s="846" t="s">
        <v>1213</v>
      </c>
      <c r="Z556" s="846"/>
      <c r="AA556" s="824"/>
      <c r="AB556" s="824"/>
      <c r="AC556" s="824"/>
    </row>
    <row r="557" s="823" customFormat="1" ht="28.45" hidden="1" customHeight="1" outlineLevel="3" spans="1:29">
      <c r="A557" s="873" t="s">
        <v>699</v>
      </c>
      <c r="B557" s="870" t="s">
        <v>1101</v>
      </c>
      <c r="C557" s="870" t="s">
        <v>781</v>
      </c>
      <c r="D557" s="846" t="s">
        <v>781</v>
      </c>
      <c r="E557" s="846" t="s">
        <v>781</v>
      </c>
      <c r="F557" s="846" t="s">
        <v>1214</v>
      </c>
      <c r="G557" s="846" t="s">
        <v>1104</v>
      </c>
      <c r="H557" s="832">
        <v>15.4246</v>
      </c>
      <c r="I557" s="846" t="s">
        <v>1105</v>
      </c>
      <c r="J557" s="875">
        <v>-1</v>
      </c>
      <c r="K557" s="846" t="s">
        <v>38</v>
      </c>
      <c r="L557" s="846" t="s">
        <v>1106</v>
      </c>
      <c r="M557" s="846" t="s">
        <v>708</v>
      </c>
      <c r="N557" s="832">
        <v>0</v>
      </c>
      <c r="O557" s="846" t="s">
        <v>781</v>
      </c>
      <c r="P557" s="846" t="s">
        <v>1108</v>
      </c>
      <c r="Q557" s="846"/>
      <c r="R557" s="846" t="s">
        <v>781</v>
      </c>
      <c r="S557" s="846" t="s">
        <v>781</v>
      </c>
      <c r="T557" s="832"/>
      <c r="U557" s="832"/>
      <c r="V557" s="832"/>
      <c r="W557" s="832"/>
      <c r="X557" s="846"/>
      <c r="Y557" s="846"/>
      <c r="Z557" s="846"/>
      <c r="AA557" s="824"/>
      <c r="AB557" s="824"/>
      <c r="AC557" s="824"/>
    </row>
    <row r="558" s="823" customFormat="1" ht="28.45" hidden="1" customHeight="1" outlineLevel="3" spans="1:29">
      <c r="A558" s="873" t="s">
        <v>699</v>
      </c>
      <c r="B558" s="870" t="s">
        <v>1101</v>
      </c>
      <c r="C558" s="870" t="s">
        <v>781</v>
      </c>
      <c r="D558" s="846" t="s">
        <v>781</v>
      </c>
      <c r="E558" s="846" t="s">
        <v>781</v>
      </c>
      <c r="F558" s="846" t="s">
        <v>1215</v>
      </c>
      <c r="G558" s="846" t="s">
        <v>1104</v>
      </c>
      <c r="H558" s="832">
        <v>36.3308</v>
      </c>
      <c r="I558" s="846" t="s">
        <v>1105</v>
      </c>
      <c r="J558" s="875">
        <v>-1</v>
      </c>
      <c r="K558" s="846" t="s">
        <v>38</v>
      </c>
      <c r="L558" s="846" t="s">
        <v>1106</v>
      </c>
      <c r="M558" s="846" t="s">
        <v>708</v>
      </c>
      <c r="N558" s="832">
        <v>0</v>
      </c>
      <c r="O558" s="846" t="s">
        <v>781</v>
      </c>
      <c r="P558" s="846" t="s">
        <v>1108</v>
      </c>
      <c r="Q558" s="846"/>
      <c r="R558" s="846" t="s">
        <v>781</v>
      </c>
      <c r="S558" s="846" t="s">
        <v>781</v>
      </c>
      <c r="T558" s="832"/>
      <c r="U558" s="832"/>
      <c r="V558" s="832"/>
      <c r="W558" s="832"/>
      <c r="X558" s="846"/>
      <c r="Y558" s="846" t="s">
        <v>1216</v>
      </c>
      <c r="Z558" s="846"/>
      <c r="AA558" s="824"/>
      <c r="AB558" s="824"/>
      <c r="AC558" s="824"/>
    </row>
    <row r="559" s="823" customFormat="1" ht="28.45" hidden="1" customHeight="1" outlineLevel="3" spans="1:29">
      <c r="A559" s="873" t="s">
        <v>699</v>
      </c>
      <c r="B559" s="870" t="s">
        <v>1101</v>
      </c>
      <c r="C559" s="870" t="s">
        <v>781</v>
      </c>
      <c r="D559" s="846" t="s">
        <v>781</v>
      </c>
      <c r="E559" s="846" t="s">
        <v>781</v>
      </c>
      <c r="F559" s="846" t="s">
        <v>1217</v>
      </c>
      <c r="G559" s="846" t="s">
        <v>1104</v>
      </c>
      <c r="H559" s="832">
        <v>3.2165</v>
      </c>
      <c r="I559" s="846" t="s">
        <v>1105</v>
      </c>
      <c r="J559" s="875">
        <v>-1</v>
      </c>
      <c r="K559" s="846" t="s">
        <v>38</v>
      </c>
      <c r="L559" s="846" t="s">
        <v>1106</v>
      </c>
      <c r="M559" s="846" t="s">
        <v>1128</v>
      </c>
      <c r="N559" s="832">
        <v>0</v>
      </c>
      <c r="O559" s="846" t="s">
        <v>781</v>
      </c>
      <c r="P559" s="846" t="s">
        <v>1108</v>
      </c>
      <c r="Q559" s="846"/>
      <c r="R559" s="846" t="s">
        <v>781</v>
      </c>
      <c r="S559" s="846" t="s">
        <v>781</v>
      </c>
      <c r="T559" s="832"/>
      <c r="U559" s="832"/>
      <c r="V559" s="832"/>
      <c r="W559" s="832"/>
      <c r="X559" s="846"/>
      <c r="Y559" s="846" t="s">
        <v>1200</v>
      </c>
      <c r="Z559" s="846"/>
      <c r="AA559" s="824"/>
      <c r="AB559" s="824"/>
      <c r="AC559" s="824"/>
    </row>
    <row r="560" s="823" customFormat="1" ht="28.45" hidden="1" customHeight="1" outlineLevel="3" spans="1:29">
      <c r="A560" s="873" t="s">
        <v>699</v>
      </c>
      <c r="B560" s="870" t="s">
        <v>1101</v>
      </c>
      <c r="C560" s="870" t="s">
        <v>781</v>
      </c>
      <c r="D560" s="846" t="s">
        <v>1218</v>
      </c>
      <c r="E560" s="846" t="s">
        <v>298</v>
      </c>
      <c r="F560" s="846" t="s">
        <v>1219</v>
      </c>
      <c r="G560" s="846" t="s">
        <v>1220</v>
      </c>
      <c r="H560" s="832">
        <v>399.6278</v>
      </c>
      <c r="I560" s="846" t="s">
        <v>1221</v>
      </c>
      <c r="J560" s="875">
        <v>11</v>
      </c>
      <c r="K560" s="846" t="s">
        <v>38</v>
      </c>
      <c r="L560" s="846" t="s">
        <v>39</v>
      </c>
      <c r="M560" s="846" t="s">
        <v>1107</v>
      </c>
      <c r="N560" s="832">
        <v>0</v>
      </c>
      <c r="O560" s="846" t="s">
        <v>781</v>
      </c>
      <c r="P560" s="846" t="s">
        <v>1222</v>
      </c>
      <c r="Q560" s="846"/>
      <c r="R560" s="846" t="s">
        <v>1166</v>
      </c>
      <c r="S560" s="846" t="s">
        <v>1147</v>
      </c>
      <c r="T560" s="832"/>
      <c r="U560" s="832"/>
      <c r="V560" s="832"/>
      <c r="W560" s="832"/>
      <c r="X560" s="846" t="s">
        <v>69</v>
      </c>
      <c r="Y560" s="846" t="s">
        <v>1223</v>
      </c>
      <c r="Z560" s="846"/>
      <c r="AA560" s="824"/>
      <c r="AB560" s="824"/>
      <c r="AC560" s="824"/>
    </row>
    <row r="561" s="823" customFormat="1" ht="28.45" hidden="1" customHeight="1" outlineLevel="3" spans="1:29">
      <c r="A561" s="873" t="s">
        <v>699</v>
      </c>
      <c r="B561" s="870" t="s">
        <v>1101</v>
      </c>
      <c r="C561" s="870" t="s">
        <v>781</v>
      </c>
      <c r="D561" s="846" t="s">
        <v>781</v>
      </c>
      <c r="E561" s="846" t="s">
        <v>781</v>
      </c>
      <c r="F561" s="846" t="s">
        <v>1224</v>
      </c>
      <c r="G561" s="846" t="s">
        <v>1104</v>
      </c>
      <c r="H561" s="832">
        <v>12.7661</v>
      </c>
      <c r="I561" s="846" t="s">
        <v>1105</v>
      </c>
      <c r="J561" s="875">
        <v>-1</v>
      </c>
      <c r="K561" s="846" t="s">
        <v>38</v>
      </c>
      <c r="L561" s="846" t="s">
        <v>1106</v>
      </c>
      <c r="M561" s="846" t="s">
        <v>1107</v>
      </c>
      <c r="N561" s="832">
        <v>0</v>
      </c>
      <c r="O561" s="846" t="s">
        <v>781</v>
      </c>
      <c r="P561" s="846" t="s">
        <v>1108</v>
      </c>
      <c r="Q561" s="846"/>
      <c r="R561" s="846" t="s">
        <v>781</v>
      </c>
      <c r="S561" s="846" t="s">
        <v>781</v>
      </c>
      <c r="T561" s="832"/>
      <c r="U561" s="832"/>
      <c r="V561" s="832"/>
      <c r="W561" s="832"/>
      <c r="X561" s="846"/>
      <c r="Y561" s="846"/>
      <c r="Z561" s="846"/>
      <c r="AA561" s="824"/>
      <c r="AB561" s="824"/>
      <c r="AC561" s="824"/>
    </row>
    <row r="562" s="823" customFormat="1" ht="28.45" hidden="1" customHeight="1" outlineLevel="3" spans="1:29">
      <c r="A562" s="873" t="s">
        <v>699</v>
      </c>
      <c r="B562" s="870" t="s">
        <v>1101</v>
      </c>
      <c r="C562" s="870" t="s">
        <v>781</v>
      </c>
      <c r="D562" s="846" t="s">
        <v>1225</v>
      </c>
      <c r="E562" s="846" t="s">
        <v>34</v>
      </c>
      <c r="F562" s="846" t="s">
        <v>1226</v>
      </c>
      <c r="G562" s="846" t="s">
        <v>1227</v>
      </c>
      <c r="H562" s="832">
        <v>6.0724</v>
      </c>
      <c r="I562" s="846" t="s">
        <v>534</v>
      </c>
      <c r="J562" s="875">
        <v>1</v>
      </c>
      <c r="K562" s="846" t="s">
        <v>38</v>
      </c>
      <c r="L562" s="846" t="s">
        <v>84</v>
      </c>
      <c r="M562" s="846" t="s">
        <v>708</v>
      </c>
      <c r="N562" s="832">
        <v>0</v>
      </c>
      <c r="O562" s="846" t="s">
        <v>781</v>
      </c>
      <c r="P562" s="846" t="s">
        <v>1183</v>
      </c>
      <c r="Q562" s="846"/>
      <c r="R562" s="846" t="s">
        <v>1228</v>
      </c>
      <c r="S562" s="846" t="s">
        <v>1229</v>
      </c>
      <c r="T562" s="832"/>
      <c r="U562" s="832"/>
      <c r="V562" s="832"/>
      <c r="W562" s="832"/>
      <c r="X562" s="846"/>
      <c r="Y562" s="846" t="s">
        <v>1230</v>
      </c>
      <c r="Z562" s="846"/>
      <c r="AA562" s="824"/>
      <c r="AB562" s="824"/>
      <c r="AC562" s="824"/>
    </row>
    <row r="563" s="823" customFormat="1" ht="28.45" hidden="1" customHeight="1" outlineLevel="3" spans="1:29">
      <c r="A563" s="873" t="s">
        <v>699</v>
      </c>
      <c r="B563" s="870" t="s">
        <v>1101</v>
      </c>
      <c r="C563" s="870" t="s">
        <v>781</v>
      </c>
      <c r="D563" s="846" t="s">
        <v>1231</v>
      </c>
      <c r="E563" s="846" t="s">
        <v>34</v>
      </c>
      <c r="F563" s="846" t="s">
        <v>1232</v>
      </c>
      <c r="G563" s="846" t="s">
        <v>1233</v>
      </c>
      <c r="H563" s="832">
        <v>21.5263</v>
      </c>
      <c r="I563" s="846" t="s">
        <v>350</v>
      </c>
      <c r="J563" s="875">
        <v>0</v>
      </c>
      <c r="K563" s="846" t="s">
        <v>38</v>
      </c>
      <c r="L563" s="846" t="s">
        <v>39</v>
      </c>
      <c r="M563" s="846" t="s">
        <v>1126</v>
      </c>
      <c r="N563" s="832">
        <v>0</v>
      </c>
      <c r="O563" s="846" t="s">
        <v>781</v>
      </c>
      <c r="P563" s="846" t="s">
        <v>1234</v>
      </c>
      <c r="Q563" s="846"/>
      <c r="R563" s="846" t="s">
        <v>1116</v>
      </c>
      <c r="S563" s="846" t="s">
        <v>1117</v>
      </c>
      <c r="T563" s="832"/>
      <c r="U563" s="832"/>
      <c r="V563" s="832"/>
      <c r="W563" s="832"/>
      <c r="X563" s="846"/>
      <c r="Y563" s="846" t="s">
        <v>1235</v>
      </c>
      <c r="Z563" s="846"/>
      <c r="AA563" s="824"/>
      <c r="AB563" s="824"/>
      <c r="AC563" s="824"/>
    </row>
    <row r="564" s="823" customFormat="1" ht="28.45" hidden="1" customHeight="1" outlineLevel="3" spans="1:29">
      <c r="A564" s="873" t="s">
        <v>699</v>
      </c>
      <c r="B564" s="870" t="s">
        <v>1101</v>
      </c>
      <c r="C564" s="870" t="s">
        <v>781</v>
      </c>
      <c r="D564" s="846" t="s">
        <v>1236</v>
      </c>
      <c r="E564" s="846" t="s">
        <v>34</v>
      </c>
      <c r="F564" s="846" t="s">
        <v>1232</v>
      </c>
      <c r="G564" s="846" t="s">
        <v>1237</v>
      </c>
      <c r="H564" s="832">
        <v>6.8955</v>
      </c>
      <c r="I564" s="846" t="s">
        <v>350</v>
      </c>
      <c r="J564" s="875">
        <v>0</v>
      </c>
      <c r="K564" s="846" t="s">
        <v>38</v>
      </c>
      <c r="L564" s="846" t="s">
        <v>84</v>
      </c>
      <c r="M564" s="846" t="s">
        <v>708</v>
      </c>
      <c r="N564" s="832">
        <v>0</v>
      </c>
      <c r="O564" s="846" t="s">
        <v>781</v>
      </c>
      <c r="P564" s="846" t="s">
        <v>1122</v>
      </c>
      <c r="Q564" s="846"/>
      <c r="R564" s="846" t="s">
        <v>1116</v>
      </c>
      <c r="S564" s="846" t="s">
        <v>1117</v>
      </c>
      <c r="T564" s="832"/>
      <c r="U564" s="832"/>
      <c r="V564" s="832"/>
      <c r="W564" s="832"/>
      <c r="X564" s="846"/>
      <c r="Y564" s="846" t="s">
        <v>1235</v>
      </c>
      <c r="Z564" s="846"/>
      <c r="AA564" s="824"/>
      <c r="AB564" s="824"/>
      <c r="AC564" s="824"/>
    </row>
    <row r="565" s="823" customFormat="1" ht="28.45" hidden="1" customHeight="1" outlineLevel="3" spans="1:29">
      <c r="A565" s="873" t="s">
        <v>699</v>
      </c>
      <c r="B565" s="870" t="s">
        <v>1101</v>
      </c>
      <c r="C565" s="870" t="s">
        <v>781</v>
      </c>
      <c r="D565" s="846" t="s">
        <v>781</v>
      </c>
      <c r="E565" s="846" t="s">
        <v>781</v>
      </c>
      <c r="F565" s="846" t="s">
        <v>1238</v>
      </c>
      <c r="G565" s="846" t="s">
        <v>1104</v>
      </c>
      <c r="H565" s="832">
        <v>25.8612</v>
      </c>
      <c r="I565" s="846" t="s">
        <v>1105</v>
      </c>
      <c r="J565" s="875">
        <v>-1</v>
      </c>
      <c r="K565" s="846" t="s">
        <v>38</v>
      </c>
      <c r="L565" s="846" t="s">
        <v>1106</v>
      </c>
      <c r="M565" s="846" t="s">
        <v>1107</v>
      </c>
      <c r="N565" s="832">
        <v>0</v>
      </c>
      <c r="O565" s="846" t="s">
        <v>781</v>
      </c>
      <c r="P565" s="846" t="s">
        <v>1108</v>
      </c>
      <c r="Q565" s="846"/>
      <c r="R565" s="846" t="s">
        <v>781</v>
      </c>
      <c r="S565" s="846" t="s">
        <v>781</v>
      </c>
      <c r="T565" s="832"/>
      <c r="U565" s="832"/>
      <c r="V565" s="832"/>
      <c r="W565" s="832"/>
      <c r="X565" s="846"/>
      <c r="Y565" s="846"/>
      <c r="Z565" s="846"/>
      <c r="AA565" s="824"/>
      <c r="AB565" s="824"/>
      <c r="AC565" s="824"/>
    </row>
    <row r="566" s="823" customFormat="1" ht="28.45" hidden="1" customHeight="1" outlineLevel="3" spans="1:29">
      <c r="A566" s="873" t="s">
        <v>699</v>
      </c>
      <c r="B566" s="870" t="s">
        <v>1101</v>
      </c>
      <c r="C566" s="870" t="s">
        <v>781</v>
      </c>
      <c r="D566" s="846" t="s">
        <v>1239</v>
      </c>
      <c r="E566" s="846" t="s">
        <v>1110</v>
      </c>
      <c r="F566" s="846" t="s">
        <v>1240</v>
      </c>
      <c r="G566" s="846" t="s">
        <v>1241</v>
      </c>
      <c r="H566" s="832">
        <v>2.8288</v>
      </c>
      <c r="I566" s="846" t="s">
        <v>367</v>
      </c>
      <c r="J566" s="875">
        <v>17</v>
      </c>
      <c r="K566" s="846" t="s">
        <v>38</v>
      </c>
      <c r="L566" s="846" t="s">
        <v>84</v>
      </c>
      <c r="M566" s="846" t="s">
        <v>1124</v>
      </c>
      <c r="N566" s="832">
        <v>0</v>
      </c>
      <c r="O566" s="846" t="s">
        <v>781</v>
      </c>
      <c r="P566" s="846" t="s">
        <v>1242</v>
      </c>
      <c r="Q566" s="846"/>
      <c r="R566" s="846" t="s">
        <v>1116</v>
      </c>
      <c r="S566" s="846" t="s">
        <v>1243</v>
      </c>
      <c r="T566" s="832"/>
      <c r="U566" s="832"/>
      <c r="V566" s="832"/>
      <c r="W566" s="832"/>
      <c r="X566" s="846" t="s">
        <v>372</v>
      </c>
      <c r="Y566" s="846" t="s">
        <v>1244</v>
      </c>
      <c r="Z566" s="846"/>
      <c r="AA566" s="824"/>
      <c r="AB566" s="824"/>
      <c r="AC566" s="824"/>
    </row>
    <row r="567" s="823" customFormat="1" ht="28.45" hidden="1" customHeight="1" outlineLevel="3" spans="1:29">
      <c r="A567" s="873" t="s">
        <v>699</v>
      </c>
      <c r="B567" s="870" t="s">
        <v>1101</v>
      </c>
      <c r="C567" s="870" t="s">
        <v>781</v>
      </c>
      <c r="D567" s="846" t="s">
        <v>781</v>
      </c>
      <c r="E567" s="846" t="s">
        <v>781</v>
      </c>
      <c r="F567" s="846" t="s">
        <v>1240</v>
      </c>
      <c r="G567" s="846" t="s">
        <v>1104</v>
      </c>
      <c r="H567" s="832">
        <v>183</v>
      </c>
      <c r="I567" s="846" t="s">
        <v>1105</v>
      </c>
      <c r="J567" s="875">
        <v>-1</v>
      </c>
      <c r="K567" s="846" t="s">
        <v>38</v>
      </c>
      <c r="L567" s="846" t="s">
        <v>1106</v>
      </c>
      <c r="M567" s="846" t="s">
        <v>708</v>
      </c>
      <c r="N567" s="832">
        <v>0</v>
      </c>
      <c r="O567" s="846" t="s">
        <v>781</v>
      </c>
      <c r="P567" s="846" t="s">
        <v>1108</v>
      </c>
      <c r="Q567" s="846"/>
      <c r="R567" s="846" t="s">
        <v>781</v>
      </c>
      <c r="S567" s="846" t="s">
        <v>781</v>
      </c>
      <c r="T567" s="832"/>
      <c r="U567" s="832"/>
      <c r="V567" s="832"/>
      <c r="W567" s="832"/>
      <c r="X567" s="846"/>
      <c r="Y567" s="846" t="s">
        <v>1244</v>
      </c>
      <c r="Z567" s="846"/>
      <c r="AA567" s="824"/>
      <c r="AB567" s="824"/>
      <c r="AC567" s="824"/>
    </row>
    <row r="568" s="823" customFormat="1" ht="28.45" hidden="1" customHeight="1" outlineLevel="3" spans="1:29">
      <c r="A568" s="873" t="s">
        <v>699</v>
      </c>
      <c r="B568" s="870" t="s">
        <v>1101</v>
      </c>
      <c r="C568" s="870" t="s">
        <v>781</v>
      </c>
      <c r="D568" s="846" t="s">
        <v>781</v>
      </c>
      <c r="E568" s="846" t="s">
        <v>781</v>
      </c>
      <c r="F568" s="846" t="s">
        <v>1245</v>
      </c>
      <c r="G568" s="846" t="s">
        <v>1104</v>
      </c>
      <c r="H568" s="832">
        <v>4.1139</v>
      </c>
      <c r="I568" s="846" t="s">
        <v>1105</v>
      </c>
      <c r="J568" s="875">
        <v>-1</v>
      </c>
      <c r="K568" s="846" t="s">
        <v>38</v>
      </c>
      <c r="L568" s="846" t="s">
        <v>1106</v>
      </c>
      <c r="M568" s="846" t="s">
        <v>1126</v>
      </c>
      <c r="N568" s="832">
        <v>0</v>
      </c>
      <c r="O568" s="846" t="s">
        <v>781</v>
      </c>
      <c r="P568" s="846" t="s">
        <v>1108</v>
      </c>
      <c r="Q568" s="846"/>
      <c r="R568" s="846" t="s">
        <v>781</v>
      </c>
      <c r="S568" s="846" t="s">
        <v>781</v>
      </c>
      <c r="T568" s="832"/>
      <c r="U568" s="832"/>
      <c r="V568" s="832"/>
      <c r="W568" s="832"/>
      <c r="X568" s="846"/>
      <c r="Y568" s="846" t="s">
        <v>1246</v>
      </c>
      <c r="Z568" s="846"/>
      <c r="AA568" s="824"/>
      <c r="AB568" s="824"/>
      <c r="AC568" s="824"/>
    </row>
    <row r="569" s="823" customFormat="1" ht="28.45" hidden="1" customHeight="1" outlineLevel="3" spans="1:29">
      <c r="A569" s="873" t="s">
        <v>699</v>
      </c>
      <c r="B569" s="870" t="s">
        <v>1101</v>
      </c>
      <c r="C569" s="870" t="s">
        <v>781</v>
      </c>
      <c r="D569" s="846" t="s">
        <v>1247</v>
      </c>
      <c r="E569" s="846" t="s">
        <v>34</v>
      </c>
      <c r="F569" s="846" t="s">
        <v>1248</v>
      </c>
      <c r="G569" s="846" t="s">
        <v>1249</v>
      </c>
      <c r="H569" s="832">
        <v>297.9926</v>
      </c>
      <c r="I569" s="846" t="s">
        <v>37</v>
      </c>
      <c r="J569" s="875">
        <v>15</v>
      </c>
      <c r="K569" s="846" t="s">
        <v>38</v>
      </c>
      <c r="L569" s="846" t="s">
        <v>39</v>
      </c>
      <c r="M569" s="846" t="s">
        <v>708</v>
      </c>
      <c r="N569" s="832">
        <v>0</v>
      </c>
      <c r="O569" s="846" t="s">
        <v>1250</v>
      </c>
      <c r="P569" s="846" t="s">
        <v>1234</v>
      </c>
      <c r="Q569" s="846"/>
      <c r="R569" s="846" t="s">
        <v>1251</v>
      </c>
      <c r="S569" s="846" t="s">
        <v>1243</v>
      </c>
      <c r="T569" s="832"/>
      <c r="U569" s="832"/>
      <c r="V569" s="832"/>
      <c r="W569" s="832"/>
      <c r="X569" s="846" t="s">
        <v>69</v>
      </c>
      <c r="Y569" s="846" t="s">
        <v>1252</v>
      </c>
      <c r="Z569" s="846"/>
      <c r="AA569" s="824"/>
      <c r="AB569" s="824"/>
      <c r="AC569" s="824"/>
    </row>
    <row r="570" s="823" customFormat="1" ht="28.45" hidden="1" customHeight="1" outlineLevel="3" spans="1:29">
      <c r="A570" s="873" t="s">
        <v>699</v>
      </c>
      <c r="B570" s="870" t="s">
        <v>1101</v>
      </c>
      <c r="C570" s="870" t="s">
        <v>781</v>
      </c>
      <c r="D570" s="846" t="s">
        <v>781</v>
      </c>
      <c r="E570" s="846" t="s">
        <v>781</v>
      </c>
      <c r="F570" s="846" t="s">
        <v>1253</v>
      </c>
      <c r="G570" s="846" t="s">
        <v>1104</v>
      </c>
      <c r="H570" s="832">
        <v>17.1969</v>
      </c>
      <c r="I570" s="846" t="s">
        <v>1105</v>
      </c>
      <c r="J570" s="875">
        <v>-1</v>
      </c>
      <c r="K570" s="846" t="s">
        <v>38</v>
      </c>
      <c r="L570" s="846" t="s">
        <v>1106</v>
      </c>
      <c r="M570" s="846" t="s">
        <v>1121</v>
      </c>
      <c r="N570" s="832">
        <v>0</v>
      </c>
      <c r="O570" s="846" t="s">
        <v>781</v>
      </c>
      <c r="P570" s="846" t="s">
        <v>1108</v>
      </c>
      <c r="Q570" s="846"/>
      <c r="R570" s="846" t="s">
        <v>781</v>
      </c>
      <c r="S570" s="846" t="s">
        <v>781</v>
      </c>
      <c r="T570" s="832"/>
      <c r="U570" s="832"/>
      <c r="V570" s="832"/>
      <c r="W570" s="832"/>
      <c r="X570" s="846"/>
      <c r="Y570" s="846" t="s">
        <v>1254</v>
      </c>
      <c r="Z570" s="846"/>
      <c r="AA570" s="824"/>
      <c r="AB570" s="824"/>
      <c r="AC570" s="824"/>
    </row>
    <row r="571" s="823" customFormat="1" ht="28.45" hidden="1" customHeight="1" outlineLevel="3" spans="1:29">
      <c r="A571" s="873" t="s">
        <v>699</v>
      </c>
      <c r="B571" s="870" t="s">
        <v>1101</v>
      </c>
      <c r="C571" s="870" t="s">
        <v>781</v>
      </c>
      <c r="D571" s="846" t="s">
        <v>781</v>
      </c>
      <c r="E571" s="846" t="s">
        <v>781</v>
      </c>
      <c r="F571" s="846" t="s">
        <v>1255</v>
      </c>
      <c r="G571" s="846" t="s">
        <v>1104</v>
      </c>
      <c r="H571" s="832">
        <v>11.08</v>
      </c>
      <c r="I571" s="846" t="s">
        <v>1105</v>
      </c>
      <c r="J571" s="875">
        <v>-1</v>
      </c>
      <c r="K571" s="846" t="s">
        <v>38</v>
      </c>
      <c r="L571" s="846" t="s">
        <v>1106</v>
      </c>
      <c r="M571" s="846" t="s">
        <v>1126</v>
      </c>
      <c r="N571" s="832">
        <v>0</v>
      </c>
      <c r="O571" s="846" t="s">
        <v>781</v>
      </c>
      <c r="P571" s="846" t="s">
        <v>1108</v>
      </c>
      <c r="Q571" s="846"/>
      <c r="R571" s="846" t="s">
        <v>781</v>
      </c>
      <c r="S571" s="846" t="s">
        <v>781</v>
      </c>
      <c r="T571" s="832"/>
      <c r="U571" s="832"/>
      <c r="V571" s="832"/>
      <c r="W571" s="832"/>
      <c r="X571" s="846"/>
      <c r="Y571" s="846"/>
      <c r="Z571" s="846"/>
      <c r="AA571" s="824"/>
      <c r="AB571" s="824"/>
      <c r="AC571" s="824"/>
    </row>
    <row r="572" s="823" customFormat="1" ht="28.45" hidden="1" customHeight="1" outlineLevel="3" spans="1:29">
      <c r="A572" s="873" t="s">
        <v>699</v>
      </c>
      <c r="B572" s="870" t="s">
        <v>1101</v>
      </c>
      <c r="C572" s="870" t="s">
        <v>781</v>
      </c>
      <c r="D572" s="846" t="s">
        <v>781</v>
      </c>
      <c r="E572" s="846" t="s">
        <v>781</v>
      </c>
      <c r="F572" s="846" t="s">
        <v>1256</v>
      </c>
      <c r="G572" s="846" t="s">
        <v>1104</v>
      </c>
      <c r="H572" s="832">
        <v>27.2929</v>
      </c>
      <c r="I572" s="846" t="s">
        <v>1105</v>
      </c>
      <c r="J572" s="875">
        <v>-1</v>
      </c>
      <c r="K572" s="846" t="s">
        <v>38</v>
      </c>
      <c r="L572" s="846" t="s">
        <v>1106</v>
      </c>
      <c r="M572" s="846" t="s">
        <v>1107</v>
      </c>
      <c r="N572" s="832">
        <v>0</v>
      </c>
      <c r="O572" s="846" t="s">
        <v>781</v>
      </c>
      <c r="P572" s="846" t="s">
        <v>1108</v>
      </c>
      <c r="Q572" s="846"/>
      <c r="R572" s="846" t="s">
        <v>781</v>
      </c>
      <c r="S572" s="846" t="s">
        <v>781</v>
      </c>
      <c r="T572" s="832"/>
      <c r="U572" s="832"/>
      <c r="V572" s="832"/>
      <c r="W572" s="832"/>
      <c r="X572" s="846"/>
      <c r="Y572" s="846"/>
      <c r="Z572" s="846"/>
      <c r="AA572" s="824"/>
      <c r="AB572" s="824"/>
      <c r="AC572" s="824"/>
    </row>
    <row r="573" s="823" customFormat="1" ht="28.45" hidden="1" customHeight="1" outlineLevel="3" spans="1:29">
      <c r="A573" s="873" t="s">
        <v>699</v>
      </c>
      <c r="B573" s="870" t="s">
        <v>1101</v>
      </c>
      <c r="C573" s="870" t="s">
        <v>781</v>
      </c>
      <c r="D573" s="846" t="s">
        <v>781</v>
      </c>
      <c r="E573" s="846" t="s">
        <v>781</v>
      </c>
      <c r="F573" s="846" t="s">
        <v>1257</v>
      </c>
      <c r="G573" s="846" t="s">
        <v>1104</v>
      </c>
      <c r="H573" s="832">
        <v>12</v>
      </c>
      <c r="I573" s="846" t="s">
        <v>1105</v>
      </c>
      <c r="J573" s="875">
        <v>-1</v>
      </c>
      <c r="K573" s="846" t="s">
        <v>38</v>
      </c>
      <c r="L573" s="846" t="s">
        <v>1106</v>
      </c>
      <c r="M573" s="846" t="s">
        <v>1107</v>
      </c>
      <c r="N573" s="832">
        <v>0</v>
      </c>
      <c r="O573" s="846" t="s">
        <v>781</v>
      </c>
      <c r="P573" s="846" t="s">
        <v>1108</v>
      </c>
      <c r="Q573" s="846"/>
      <c r="R573" s="846" t="s">
        <v>781</v>
      </c>
      <c r="S573" s="846" t="s">
        <v>781</v>
      </c>
      <c r="T573" s="832"/>
      <c r="U573" s="832"/>
      <c r="V573" s="832"/>
      <c r="W573" s="832"/>
      <c r="X573" s="846"/>
      <c r="Y573" s="846" t="s">
        <v>1258</v>
      </c>
      <c r="Z573" s="846"/>
      <c r="AA573" s="824"/>
      <c r="AB573" s="824"/>
      <c r="AC573" s="824"/>
    </row>
    <row r="574" s="823" customFormat="1" ht="28.45" hidden="1" customHeight="1" outlineLevel="3" spans="1:29">
      <c r="A574" s="873" t="s">
        <v>699</v>
      </c>
      <c r="B574" s="870" t="s">
        <v>1101</v>
      </c>
      <c r="C574" s="870" t="s">
        <v>781</v>
      </c>
      <c r="D574" s="846" t="s">
        <v>781</v>
      </c>
      <c r="E574" s="846" t="s">
        <v>781</v>
      </c>
      <c r="F574" s="846" t="s">
        <v>1259</v>
      </c>
      <c r="G574" s="846" t="s">
        <v>1104</v>
      </c>
      <c r="H574" s="832">
        <v>57.7185</v>
      </c>
      <c r="I574" s="846" t="s">
        <v>1105</v>
      </c>
      <c r="J574" s="875">
        <v>-1</v>
      </c>
      <c r="K574" s="846" t="s">
        <v>38</v>
      </c>
      <c r="L574" s="846" t="s">
        <v>1106</v>
      </c>
      <c r="M574" s="846" t="s">
        <v>1107</v>
      </c>
      <c r="N574" s="832">
        <v>0</v>
      </c>
      <c r="O574" s="846" t="s">
        <v>781</v>
      </c>
      <c r="P574" s="846" t="s">
        <v>1108</v>
      </c>
      <c r="Q574" s="846"/>
      <c r="R574" s="846" t="s">
        <v>781</v>
      </c>
      <c r="S574" s="846" t="s">
        <v>781</v>
      </c>
      <c r="T574" s="832"/>
      <c r="U574" s="832"/>
      <c r="V574" s="832"/>
      <c r="W574" s="832"/>
      <c r="X574" s="846"/>
      <c r="Y574" s="846" t="s">
        <v>1260</v>
      </c>
      <c r="Z574" s="846"/>
      <c r="AA574" s="824"/>
      <c r="AB574" s="824"/>
      <c r="AC574" s="824"/>
    </row>
    <row r="575" s="823" customFormat="1" ht="28.45" hidden="1" customHeight="1" outlineLevel="1" collapsed="1" spans="1:29">
      <c r="A575" s="870" t="s">
        <v>699</v>
      </c>
      <c r="B575" s="870" t="s">
        <v>1261</v>
      </c>
      <c r="C575" s="870"/>
      <c r="D575" s="835"/>
      <c r="E575" s="835"/>
      <c r="F575" s="835"/>
      <c r="G575" s="836"/>
      <c r="H575" s="871">
        <v>640</v>
      </c>
      <c r="I575" s="874" t="s">
        <v>1262</v>
      </c>
      <c r="J575" s="835"/>
      <c r="K575" s="835"/>
      <c r="L575" s="835"/>
      <c r="M575" s="835"/>
      <c r="N575" s="835"/>
      <c r="O575" s="835"/>
      <c r="P575" s="835"/>
      <c r="Q575" s="835"/>
      <c r="R575" s="835"/>
      <c r="S575" s="835"/>
      <c r="T575" s="835"/>
      <c r="U575" s="835"/>
      <c r="V575" s="835"/>
      <c r="W575" s="835"/>
      <c r="X575" s="835"/>
      <c r="Y575" s="835"/>
      <c r="Z575" s="836"/>
      <c r="AA575" s="824"/>
      <c r="AB575" s="824"/>
      <c r="AC575" s="824"/>
    </row>
    <row r="576" s="823" customFormat="1" ht="28.45" hidden="1" customHeight="1" outlineLevel="2" collapsed="1" spans="1:29">
      <c r="A576" s="870" t="s">
        <v>699</v>
      </c>
      <c r="B576" s="870" t="s">
        <v>1261</v>
      </c>
      <c r="C576" s="870" t="s">
        <v>1263</v>
      </c>
      <c r="D576" s="872"/>
      <c r="E576" s="824"/>
      <c r="F576" s="824"/>
      <c r="G576" s="824"/>
      <c r="H576" s="871">
        <v>411</v>
      </c>
      <c r="I576" s="874" t="s">
        <v>1264</v>
      </c>
      <c r="J576" s="835"/>
      <c r="K576" s="835"/>
      <c r="L576" s="835"/>
      <c r="M576" s="835"/>
      <c r="N576" s="835"/>
      <c r="O576" s="835"/>
      <c r="P576" s="835"/>
      <c r="Q576" s="835"/>
      <c r="R576" s="835"/>
      <c r="S576" s="835"/>
      <c r="T576" s="835"/>
      <c r="U576" s="835"/>
      <c r="V576" s="835"/>
      <c r="W576" s="835"/>
      <c r="X576" s="835"/>
      <c r="Y576" s="835"/>
      <c r="Z576" s="836"/>
      <c r="AA576" s="824"/>
      <c r="AB576" s="824"/>
      <c r="AC576" s="824"/>
    </row>
    <row r="577" s="823" customFormat="1" ht="28.45" hidden="1" customHeight="1" outlineLevel="3" spans="1:29">
      <c r="A577" s="873" t="s">
        <v>699</v>
      </c>
      <c r="B577" s="870" t="s">
        <v>1261</v>
      </c>
      <c r="C577" s="870" t="s">
        <v>1263</v>
      </c>
      <c r="D577" s="846" t="s">
        <v>1265</v>
      </c>
      <c r="E577" s="846" t="s">
        <v>1266</v>
      </c>
      <c r="F577" s="846" t="s">
        <v>1267</v>
      </c>
      <c r="G577" s="846" t="s">
        <v>723</v>
      </c>
      <c r="H577" s="832">
        <v>3</v>
      </c>
      <c r="I577" s="846" t="s">
        <v>397</v>
      </c>
      <c r="J577" s="875">
        <v>16</v>
      </c>
      <c r="K577" s="846" t="s">
        <v>38</v>
      </c>
      <c r="L577" s="846" t="s">
        <v>84</v>
      </c>
      <c r="M577" s="846" t="s">
        <v>708</v>
      </c>
      <c r="N577" s="832">
        <v>0</v>
      </c>
      <c r="O577" s="846" t="s">
        <v>1268</v>
      </c>
      <c r="P577" s="846" t="s">
        <v>1269</v>
      </c>
      <c r="Q577" s="846"/>
      <c r="R577" s="846" t="s">
        <v>1270</v>
      </c>
      <c r="S577" s="846" t="s">
        <v>1271</v>
      </c>
      <c r="T577" s="832"/>
      <c r="U577" s="832"/>
      <c r="V577" s="832"/>
      <c r="W577" s="832"/>
      <c r="X577" s="846" t="s">
        <v>372</v>
      </c>
      <c r="Y577" s="846"/>
      <c r="Z577" s="846"/>
      <c r="AA577" s="824"/>
      <c r="AB577" s="824"/>
      <c r="AC577" s="824"/>
    </row>
    <row r="578" s="823" customFormat="1" ht="28.45" hidden="1" customHeight="1" outlineLevel="3" spans="1:29">
      <c r="A578" s="873" t="s">
        <v>699</v>
      </c>
      <c r="B578" s="870" t="s">
        <v>1261</v>
      </c>
      <c r="C578" s="870" t="s">
        <v>1263</v>
      </c>
      <c r="D578" s="846" t="s">
        <v>1272</v>
      </c>
      <c r="E578" s="846" t="s">
        <v>1266</v>
      </c>
      <c r="F578" s="846" t="s">
        <v>1273</v>
      </c>
      <c r="G578" s="846" t="s">
        <v>723</v>
      </c>
      <c r="H578" s="832">
        <v>22</v>
      </c>
      <c r="I578" s="846" t="s">
        <v>294</v>
      </c>
      <c r="J578" s="875">
        <v>50</v>
      </c>
      <c r="K578" s="846" t="s">
        <v>83</v>
      </c>
      <c r="L578" s="846" t="s">
        <v>84</v>
      </c>
      <c r="M578" s="846" t="s">
        <v>708</v>
      </c>
      <c r="N578" s="832">
        <v>0</v>
      </c>
      <c r="O578" s="846" t="s">
        <v>1274</v>
      </c>
      <c r="P578" s="846" t="s">
        <v>1274</v>
      </c>
      <c r="Q578" s="846"/>
      <c r="R578" s="846" t="s">
        <v>1270</v>
      </c>
      <c r="S578" s="846" t="s">
        <v>1275</v>
      </c>
      <c r="T578" s="832"/>
      <c r="U578" s="832"/>
      <c r="V578" s="832"/>
      <c r="W578" s="832"/>
      <c r="X578" s="846" t="s">
        <v>318</v>
      </c>
      <c r="Y578" s="846"/>
      <c r="Z578" s="846"/>
      <c r="AA578" s="824"/>
      <c r="AB578" s="824"/>
      <c r="AC578" s="824"/>
    </row>
    <row r="579" s="823" customFormat="1" ht="28.45" hidden="1" customHeight="1" outlineLevel="3" spans="1:29">
      <c r="A579" s="873" t="s">
        <v>699</v>
      </c>
      <c r="B579" s="870" t="s">
        <v>1261</v>
      </c>
      <c r="C579" s="870" t="s">
        <v>1263</v>
      </c>
      <c r="D579" s="846" t="s">
        <v>1276</v>
      </c>
      <c r="E579" s="846" t="s">
        <v>1266</v>
      </c>
      <c r="F579" s="846" t="s">
        <v>1277</v>
      </c>
      <c r="G579" s="846" t="s">
        <v>723</v>
      </c>
      <c r="H579" s="832">
        <v>12</v>
      </c>
      <c r="I579" s="846" t="s">
        <v>590</v>
      </c>
      <c r="J579" s="875">
        <v>41</v>
      </c>
      <c r="K579" s="846" t="s">
        <v>83</v>
      </c>
      <c r="L579" s="846" t="s">
        <v>84</v>
      </c>
      <c r="M579" s="846" t="s">
        <v>708</v>
      </c>
      <c r="N579" s="832">
        <v>3.45</v>
      </c>
      <c r="O579" s="846" t="s">
        <v>1278</v>
      </c>
      <c r="P579" s="846" t="s">
        <v>1279</v>
      </c>
      <c r="Q579" s="846"/>
      <c r="R579" s="846" t="s">
        <v>1270</v>
      </c>
      <c r="S579" s="846" t="s">
        <v>1280</v>
      </c>
      <c r="T579" s="832"/>
      <c r="U579" s="832"/>
      <c r="V579" s="832"/>
      <c r="W579" s="832"/>
      <c r="X579" s="846" t="s">
        <v>318</v>
      </c>
      <c r="Y579" s="846"/>
      <c r="Z579" s="846"/>
      <c r="AA579" s="824"/>
      <c r="AB579" s="824"/>
      <c r="AC579" s="824"/>
    </row>
    <row r="580" s="823" customFormat="1" ht="28.45" hidden="1" customHeight="1" outlineLevel="3" spans="1:29">
      <c r="A580" s="873" t="s">
        <v>699</v>
      </c>
      <c r="B580" s="870" t="s">
        <v>1261</v>
      </c>
      <c r="C580" s="870" t="s">
        <v>1263</v>
      </c>
      <c r="D580" s="846" t="s">
        <v>1281</v>
      </c>
      <c r="E580" s="846" t="s">
        <v>1266</v>
      </c>
      <c r="F580" s="846" t="s">
        <v>1282</v>
      </c>
      <c r="G580" s="846" t="s">
        <v>723</v>
      </c>
      <c r="H580" s="832">
        <v>31</v>
      </c>
      <c r="I580" s="846" t="s">
        <v>1221</v>
      </c>
      <c r="J580" s="875">
        <v>11</v>
      </c>
      <c r="K580" s="846" t="s">
        <v>38</v>
      </c>
      <c r="L580" s="846" t="s">
        <v>84</v>
      </c>
      <c r="M580" s="846" t="s">
        <v>708</v>
      </c>
      <c r="N580" s="832">
        <v>0</v>
      </c>
      <c r="O580" s="846" t="s">
        <v>1283</v>
      </c>
      <c r="P580" s="846" t="s">
        <v>1284</v>
      </c>
      <c r="Q580" s="846"/>
      <c r="R580" s="846" t="s">
        <v>1270</v>
      </c>
      <c r="S580" s="846" t="s">
        <v>1285</v>
      </c>
      <c r="T580" s="832"/>
      <c r="U580" s="832"/>
      <c r="V580" s="832"/>
      <c r="W580" s="832"/>
      <c r="X580" s="846" t="s">
        <v>388</v>
      </c>
      <c r="Y580" s="846"/>
      <c r="Z580" s="846"/>
      <c r="AA580" s="824"/>
      <c r="AB580" s="824"/>
      <c r="AC580" s="824"/>
    </row>
    <row r="581" s="823" customFormat="1" ht="28.45" hidden="1" customHeight="1" outlineLevel="3" spans="1:29">
      <c r="A581" s="873" t="s">
        <v>699</v>
      </c>
      <c r="B581" s="870" t="s">
        <v>1261</v>
      </c>
      <c r="C581" s="870" t="s">
        <v>1263</v>
      </c>
      <c r="D581" s="846" t="s">
        <v>1286</v>
      </c>
      <c r="E581" s="846" t="s">
        <v>1266</v>
      </c>
      <c r="F581" s="846" t="s">
        <v>1287</v>
      </c>
      <c r="G581" s="846" t="s">
        <v>723</v>
      </c>
      <c r="H581" s="832">
        <v>4</v>
      </c>
      <c r="I581" s="846" t="s">
        <v>534</v>
      </c>
      <c r="J581" s="875">
        <v>1</v>
      </c>
      <c r="K581" s="846" t="s">
        <v>38</v>
      </c>
      <c r="L581" s="846" t="s">
        <v>84</v>
      </c>
      <c r="M581" s="846" t="s">
        <v>708</v>
      </c>
      <c r="N581" s="832">
        <v>0</v>
      </c>
      <c r="O581" s="846" t="s">
        <v>847</v>
      </c>
      <c r="P581" s="846" t="s">
        <v>1274</v>
      </c>
      <c r="Q581" s="846"/>
      <c r="R581" s="846" t="s">
        <v>1270</v>
      </c>
      <c r="S581" s="846" t="s">
        <v>1288</v>
      </c>
      <c r="T581" s="832"/>
      <c r="U581" s="832"/>
      <c r="V581" s="832"/>
      <c r="W581" s="832"/>
      <c r="X581" s="846"/>
      <c r="Y581" s="846"/>
      <c r="Z581" s="846"/>
      <c r="AA581" s="824"/>
      <c r="AB581" s="824"/>
      <c r="AC581" s="824"/>
    </row>
    <row r="582" s="823" customFormat="1" ht="28.45" hidden="1" customHeight="1" outlineLevel="3" spans="1:29">
      <c r="A582" s="873" t="s">
        <v>699</v>
      </c>
      <c r="B582" s="870" t="s">
        <v>1261</v>
      </c>
      <c r="C582" s="870" t="s">
        <v>1263</v>
      </c>
      <c r="D582" s="846" t="s">
        <v>1289</v>
      </c>
      <c r="E582" s="846" t="s">
        <v>1266</v>
      </c>
      <c r="F582" s="846" t="s">
        <v>1290</v>
      </c>
      <c r="G582" s="846" t="s">
        <v>723</v>
      </c>
      <c r="H582" s="832">
        <v>1</v>
      </c>
      <c r="I582" s="846" t="s">
        <v>1291</v>
      </c>
      <c r="J582" s="875">
        <v>122</v>
      </c>
      <c r="K582" s="846" t="s">
        <v>119</v>
      </c>
      <c r="L582" s="846" t="s">
        <v>84</v>
      </c>
      <c r="M582" s="846" t="s">
        <v>708</v>
      </c>
      <c r="N582" s="832">
        <v>0</v>
      </c>
      <c r="O582" s="846" t="s">
        <v>1292</v>
      </c>
      <c r="P582" s="846" t="s">
        <v>1292</v>
      </c>
      <c r="Q582" s="846"/>
      <c r="R582" s="846" t="s">
        <v>1270</v>
      </c>
      <c r="S582" s="846" t="s">
        <v>1271</v>
      </c>
      <c r="T582" s="832"/>
      <c r="U582" s="832"/>
      <c r="V582" s="832"/>
      <c r="W582" s="832"/>
      <c r="X582" s="846" t="s">
        <v>306</v>
      </c>
      <c r="Y582" s="846" t="s">
        <v>1293</v>
      </c>
      <c r="Z582" s="846"/>
      <c r="AA582" s="824"/>
      <c r="AB582" s="824"/>
      <c r="AC582" s="824"/>
    </row>
    <row r="583" s="823" customFormat="1" ht="28.45" hidden="1" customHeight="1" outlineLevel="3" spans="1:29">
      <c r="A583" s="873" t="s">
        <v>699</v>
      </c>
      <c r="B583" s="870" t="s">
        <v>1261</v>
      </c>
      <c r="C583" s="870" t="s">
        <v>1263</v>
      </c>
      <c r="D583" s="846" t="s">
        <v>1294</v>
      </c>
      <c r="E583" s="846" t="s">
        <v>1266</v>
      </c>
      <c r="F583" s="846" t="s">
        <v>1295</v>
      </c>
      <c r="G583" s="846" t="s">
        <v>723</v>
      </c>
      <c r="H583" s="832">
        <v>2</v>
      </c>
      <c r="I583" s="846" t="s">
        <v>534</v>
      </c>
      <c r="J583" s="875">
        <v>1</v>
      </c>
      <c r="K583" s="846" t="s">
        <v>38</v>
      </c>
      <c r="L583" s="846" t="s">
        <v>84</v>
      </c>
      <c r="M583" s="846" t="s">
        <v>708</v>
      </c>
      <c r="N583" s="832">
        <v>1.55</v>
      </c>
      <c r="O583" s="846" t="s">
        <v>847</v>
      </c>
      <c r="P583" s="846" t="s">
        <v>1296</v>
      </c>
      <c r="Q583" s="846"/>
      <c r="R583" s="846" t="s">
        <v>1270</v>
      </c>
      <c r="S583" s="846" t="s">
        <v>1297</v>
      </c>
      <c r="T583" s="832"/>
      <c r="U583" s="832"/>
      <c r="V583" s="832"/>
      <c r="W583" s="832"/>
      <c r="X583" s="846"/>
      <c r="Y583" s="846"/>
      <c r="Z583" s="846"/>
      <c r="AA583" s="824"/>
      <c r="AB583" s="824"/>
      <c r="AC583" s="824"/>
    </row>
    <row r="584" s="823" customFormat="1" ht="28.45" hidden="1" customHeight="1" outlineLevel="3" spans="1:29">
      <c r="A584" s="873" t="s">
        <v>699</v>
      </c>
      <c r="B584" s="870" t="s">
        <v>1261</v>
      </c>
      <c r="C584" s="870" t="s">
        <v>1263</v>
      </c>
      <c r="D584" s="846" t="s">
        <v>1298</v>
      </c>
      <c r="E584" s="846" t="s">
        <v>1266</v>
      </c>
      <c r="F584" s="846" t="s">
        <v>1299</v>
      </c>
      <c r="G584" s="846" t="s">
        <v>723</v>
      </c>
      <c r="H584" s="832">
        <v>3</v>
      </c>
      <c r="I584" s="846" t="s">
        <v>321</v>
      </c>
      <c r="J584" s="875">
        <v>40</v>
      </c>
      <c r="K584" s="846" t="s">
        <v>83</v>
      </c>
      <c r="L584" s="846" t="s">
        <v>84</v>
      </c>
      <c r="M584" s="846" t="s">
        <v>708</v>
      </c>
      <c r="N584" s="832">
        <v>0</v>
      </c>
      <c r="O584" s="846" t="s">
        <v>1279</v>
      </c>
      <c r="P584" s="846" t="s">
        <v>1279</v>
      </c>
      <c r="Q584" s="846"/>
      <c r="R584" s="846" t="s">
        <v>1270</v>
      </c>
      <c r="S584" s="846" t="s">
        <v>1275</v>
      </c>
      <c r="T584" s="832"/>
      <c r="U584" s="832"/>
      <c r="V584" s="832"/>
      <c r="W584" s="832"/>
      <c r="X584" s="846" t="s">
        <v>318</v>
      </c>
      <c r="Y584" s="846"/>
      <c r="Z584" s="846"/>
      <c r="AA584" s="824"/>
      <c r="AB584" s="824"/>
      <c r="AC584" s="824"/>
    </row>
    <row r="585" s="823" customFormat="1" ht="28.45" hidden="1" customHeight="1" outlineLevel="3" spans="1:29">
      <c r="A585" s="873" t="s">
        <v>699</v>
      </c>
      <c r="B585" s="870" t="s">
        <v>1261</v>
      </c>
      <c r="C585" s="870" t="s">
        <v>1263</v>
      </c>
      <c r="D585" s="846" t="s">
        <v>1300</v>
      </c>
      <c r="E585" s="846" t="s">
        <v>1266</v>
      </c>
      <c r="F585" s="846" t="s">
        <v>1301</v>
      </c>
      <c r="G585" s="846" t="s">
        <v>723</v>
      </c>
      <c r="H585" s="832">
        <v>1</v>
      </c>
      <c r="I585" s="846" t="s">
        <v>1302</v>
      </c>
      <c r="J585" s="875">
        <v>224</v>
      </c>
      <c r="K585" s="846" t="s">
        <v>53</v>
      </c>
      <c r="L585" s="846" t="s">
        <v>84</v>
      </c>
      <c r="M585" s="846" t="s">
        <v>708</v>
      </c>
      <c r="N585" s="832">
        <v>0</v>
      </c>
      <c r="O585" s="846" t="s">
        <v>1303</v>
      </c>
      <c r="P585" s="846" t="s">
        <v>1303</v>
      </c>
      <c r="Q585" s="846"/>
      <c r="R585" s="846" t="s">
        <v>1270</v>
      </c>
      <c r="S585" s="846" t="s">
        <v>1304</v>
      </c>
      <c r="T585" s="832"/>
      <c r="U585" s="832"/>
      <c r="V585" s="832"/>
      <c r="W585" s="832"/>
      <c r="X585" s="846" t="s">
        <v>306</v>
      </c>
      <c r="Y585" s="846" t="s">
        <v>1305</v>
      </c>
      <c r="Z585" s="846"/>
      <c r="AA585" s="824"/>
      <c r="AB585" s="824"/>
      <c r="AC585" s="824"/>
    </row>
    <row r="586" s="823" customFormat="1" ht="28.45" hidden="1" customHeight="1" outlineLevel="3" spans="1:29">
      <c r="A586" s="873" t="s">
        <v>699</v>
      </c>
      <c r="B586" s="870" t="s">
        <v>1261</v>
      </c>
      <c r="C586" s="870" t="s">
        <v>1263</v>
      </c>
      <c r="D586" s="846" t="s">
        <v>1306</v>
      </c>
      <c r="E586" s="846" t="s">
        <v>1266</v>
      </c>
      <c r="F586" s="846" t="s">
        <v>1307</v>
      </c>
      <c r="G586" s="846" t="s">
        <v>723</v>
      </c>
      <c r="H586" s="832">
        <v>2</v>
      </c>
      <c r="I586" s="846" t="s">
        <v>1221</v>
      </c>
      <c r="J586" s="875">
        <v>11</v>
      </c>
      <c r="K586" s="846" t="s">
        <v>38</v>
      </c>
      <c r="L586" s="846" t="s">
        <v>84</v>
      </c>
      <c r="M586" s="846" t="s">
        <v>708</v>
      </c>
      <c r="N586" s="832">
        <v>0</v>
      </c>
      <c r="O586" s="846" t="s">
        <v>1268</v>
      </c>
      <c r="P586" s="846" t="s">
        <v>1308</v>
      </c>
      <c r="Q586" s="846"/>
      <c r="R586" s="846" t="s">
        <v>1270</v>
      </c>
      <c r="S586" s="846" t="s">
        <v>1309</v>
      </c>
      <c r="T586" s="832"/>
      <c r="U586" s="832"/>
      <c r="V586" s="832"/>
      <c r="W586" s="832"/>
      <c r="X586" s="846" t="s">
        <v>388</v>
      </c>
      <c r="Y586" s="846"/>
      <c r="Z586" s="846"/>
      <c r="AA586" s="824"/>
      <c r="AB586" s="824"/>
      <c r="AC586" s="824"/>
    </row>
    <row r="587" s="823" customFormat="1" ht="28.45" hidden="1" customHeight="1" outlineLevel="3" spans="1:29">
      <c r="A587" s="873" t="s">
        <v>699</v>
      </c>
      <c r="B587" s="870" t="s">
        <v>1261</v>
      </c>
      <c r="C587" s="870" t="s">
        <v>1263</v>
      </c>
      <c r="D587" s="846" t="s">
        <v>1310</v>
      </c>
      <c r="E587" s="846" t="s">
        <v>1266</v>
      </c>
      <c r="F587" s="846" t="s">
        <v>1311</v>
      </c>
      <c r="G587" s="846" t="s">
        <v>723</v>
      </c>
      <c r="H587" s="832">
        <v>14</v>
      </c>
      <c r="I587" s="846" t="s">
        <v>1312</v>
      </c>
      <c r="J587" s="875">
        <v>46</v>
      </c>
      <c r="K587" s="846" t="s">
        <v>83</v>
      </c>
      <c r="L587" s="846" t="s">
        <v>84</v>
      </c>
      <c r="M587" s="846" t="s">
        <v>708</v>
      </c>
      <c r="N587" s="832">
        <v>0</v>
      </c>
      <c r="O587" s="846" t="s">
        <v>1268</v>
      </c>
      <c r="P587" s="846" t="s">
        <v>1308</v>
      </c>
      <c r="Q587" s="846"/>
      <c r="R587" s="846" t="s">
        <v>1270</v>
      </c>
      <c r="S587" s="846" t="s">
        <v>1313</v>
      </c>
      <c r="T587" s="832"/>
      <c r="U587" s="832"/>
      <c r="V587" s="832"/>
      <c r="W587" s="832"/>
      <c r="X587" s="846" t="s">
        <v>318</v>
      </c>
      <c r="Y587" s="846"/>
      <c r="Z587" s="846"/>
      <c r="AA587" s="824"/>
      <c r="AB587" s="824"/>
      <c r="AC587" s="824"/>
    </row>
    <row r="588" s="823" customFormat="1" ht="28.45" hidden="1" customHeight="1" outlineLevel="3" spans="1:29">
      <c r="A588" s="873" t="s">
        <v>699</v>
      </c>
      <c r="B588" s="870" t="s">
        <v>1261</v>
      </c>
      <c r="C588" s="870" t="s">
        <v>1263</v>
      </c>
      <c r="D588" s="846" t="s">
        <v>1314</v>
      </c>
      <c r="E588" s="846" t="s">
        <v>1266</v>
      </c>
      <c r="F588" s="846" t="s">
        <v>1315</v>
      </c>
      <c r="G588" s="846" t="s">
        <v>723</v>
      </c>
      <c r="H588" s="832">
        <v>5</v>
      </c>
      <c r="I588" s="846" t="s">
        <v>1316</v>
      </c>
      <c r="J588" s="875">
        <v>137</v>
      </c>
      <c r="K588" s="846" t="s">
        <v>119</v>
      </c>
      <c r="L588" s="846" t="s">
        <v>84</v>
      </c>
      <c r="M588" s="846" t="s">
        <v>708</v>
      </c>
      <c r="N588" s="832">
        <v>0</v>
      </c>
      <c r="O588" s="846" t="s">
        <v>1268</v>
      </c>
      <c r="P588" s="846" t="s">
        <v>1317</v>
      </c>
      <c r="Q588" s="846"/>
      <c r="R588" s="846" t="s">
        <v>1270</v>
      </c>
      <c r="S588" s="846" t="s">
        <v>1318</v>
      </c>
      <c r="T588" s="832"/>
      <c r="U588" s="832"/>
      <c r="V588" s="832"/>
      <c r="W588" s="832"/>
      <c r="X588" s="846" t="s">
        <v>306</v>
      </c>
      <c r="Y588" s="846"/>
      <c r="Z588" s="846"/>
      <c r="AA588" s="824"/>
      <c r="AB588" s="824"/>
      <c r="AC588" s="824"/>
    </row>
    <row r="589" s="823" customFormat="1" ht="28.45" hidden="1" customHeight="1" outlineLevel="3" spans="1:29">
      <c r="A589" s="873" t="s">
        <v>699</v>
      </c>
      <c r="B589" s="870" t="s">
        <v>1261</v>
      </c>
      <c r="C589" s="870" t="s">
        <v>1263</v>
      </c>
      <c r="D589" s="846" t="s">
        <v>1319</v>
      </c>
      <c r="E589" s="846" t="s">
        <v>1266</v>
      </c>
      <c r="F589" s="846" t="s">
        <v>1320</v>
      </c>
      <c r="G589" s="846" t="s">
        <v>723</v>
      </c>
      <c r="H589" s="832">
        <v>3</v>
      </c>
      <c r="I589" s="846" t="s">
        <v>1312</v>
      </c>
      <c r="J589" s="875">
        <v>46</v>
      </c>
      <c r="K589" s="846" t="s">
        <v>83</v>
      </c>
      <c r="L589" s="846" t="s">
        <v>84</v>
      </c>
      <c r="M589" s="846" t="s">
        <v>708</v>
      </c>
      <c r="N589" s="832">
        <v>0</v>
      </c>
      <c r="O589" s="846" t="s">
        <v>1321</v>
      </c>
      <c r="P589" s="846" t="s">
        <v>1321</v>
      </c>
      <c r="Q589" s="846"/>
      <c r="R589" s="846" t="s">
        <v>1270</v>
      </c>
      <c r="S589" s="846" t="s">
        <v>1309</v>
      </c>
      <c r="T589" s="832"/>
      <c r="U589" s="832"/>
      <c r="V589" s="832"/>
      <c r="W589" s="832"/>
      <c r="X589" s="846" t="s">
        <v>318</v>
      </c>
      <c r="Y589" s="846"/>
      <c r="Z589" s="846"/>
      <c r="AA589" s="824"/>
      <c r="AB589" s="824"/>
      <c r="AC589" s="824"/>
    </row>
    <row r="590" s="823" customFormat="1" ht="28.45" hidden="1" customHeight="1" outlineLevel="3" spans="1:29">
      <c r="A590" s="873" t="s">
        <v>699</v>
      </c>
      <c r="B590" s="870" t="s">
        <v>1261</v>
      </c>
      <c r="C590" s="870" t="s">
        <v>1263</v>
      </c>
      <c r="D590" s="846" t="s">
        <v>1322</v>
      </c>
      <c r="E590" s="846" t="s">
        <v>1266</v>
      </c>
      <c r="F590" s="846" t="s">
        <v>1323</v>
      </c>
      <c r="G590" s="846" t="s">
        <v>723</v>
      </c>
      <c r="H590" s="832">
        <v>5</v>
      </c>
      <c r="I590" s="846" t="s">
        <v>321</v>
      </c>
      <c r="J590" s="875">
        <v>40</v>
      </c>
      <c r="K590" s="846" t="s">
        <v>83</v>
      </c>
      <c r="L590" s="846" t="s">
        <v>84</v>
      </c>
      <c r="M590" s="846" t="s">
        <v>708</v>
      </c>
      <c r="N590" s="832">
        <v>0</v>
      </c>
      <c r="O590" s="846" t="s">
        <v>1324</v>
      </c>
      <c r="P590" s="846" t="s">
        <v>1324</v>
      </c>
      <c r="Q590" s="846"/>
      <c r="R590" s="846" t="s">
        <v>1270</v>
      </c>
      <c r="S590" s="846" t="s">
        <v>1313</v>
      </c>
      <c r="T590" s="832"/>
      <c r="U590" s="832"/>
      <c r="V590" s="832"/>
      <c r="W590" s="832"/>
      <c r="X590" s="846" t="s">
        <v>318</v>
      </c>
      <c r="Y590" s="846"/>
      <c r="Z590" s="846"/>
      <c r="AA590" s="824"/>
      <c r="AB590" s="824"/>
      <c r="AC590" s="824"/>
    </row>
    <row r="591" s="823" customFormat="1" ht="28.45" hidden="1" customHeight="1" outlineLevel="3" spans="1:29">
      <c r="A591" s="873" t="s">
        <v>699</v>
      </c>
      <c r="B591" s="870" t="s">
        <v>1261</v>
      </c>
      <c r="C591" s="870" t="s">
        <v>1263</v>
      </c>
      <c r="D591" s="846" t="s">
        <v>1325</v>
      </c>
      <c r="E591" s="846" t="s">
        <v>1266</v>
      </c>
      <c r="F591" s="846" t="s">
        <v>1326</v>
      </c>
      <c r="G591" s="846" t="s">
        <v>723</v>
      </c>
      <c r="H591" s="832">
        <v>2</v>
      </c>
      <c r="I591" s="846" t="s">
        <v>1221</v>
      </c>
      <c r="J591" s="875">
        <v>11</v>
      </c>
      <c r="K591" s="846" t="s">
        <v>38</v>
      </c>
      <c r="L591" s="846" t="s">
        <v>84</v>
      </c>
      <c r="M591" s="846" t="s">
        <v>708</v>
      </c>
      <c r="N591" s="832">
        <v>0</v>
      </c>
      <c r="O591" s="846" t="s">
        <v>1268</v>
      </c>
      <c r="P591" s="846" t="s">
        <v>1327</v>
      </c>
      <c r="Q591" s="846"/>
      <c r="R591" s="846" t="s">
        <v>1270</v>
      </c>
      <c r="S591" s="846" t="s">
        <v>1318</v>
      </c>
      <c r="T591" s="832"/>
      <c r="U591" s="832"/>
      <c r="V591" s="832"/>
      <c r="W591" s="832"/>
      <c r="X591" s="846" t="s">
        <v>388</v>
      </c>
      <c r="Y591" s="846"/>
      <c r="Z591" s="846"/>
      <c r="AA591" s="824"/>
      <c r="AB591" s="824"/>
      <c r="AC591" s="824"/>
    </row>
    <row r="592" s="823" customFormat="1" ht="28.45" hidden="1" customHeight="1" outlineLevel="3" spans="1:29">
      <c r="A592" s="873" t="s">
        <v>699</v>
      </c>
      <c r="B592" s="870" t="s">
        <v>1261</v>
      </c>
      <c r="C592" s="870" t="s">
        <v>1263</v>
      </c>
      <c r="D592" s="846" t="s">
        <v>1328</v>
      </c>
      <c r="E592" s="846" t="s">
        <v>1266</v>
      </c>
      <c r="F592" s="846" t="s">
        <v>1329</v>
      </c>
      <c r="G592" s="846" t="s">
        <v>723</v>
      </c>
      <c r="H592" s="832">
        <v>5</v>
      </c>
      <c r="I592" s="846" t="s">
        <v>339</v>
      </c>
      <c r="J592" s="875">
        <v>14</v>
      </c>
      <c r="K592" s="846" t="s">
        <v>38</v>
      </c>
      <c r="L592" s="846" t="s">
        <v>84</v>
      </c>
      <c r="M592" s="846" t="s">
        <v>708</v>
      </c>
      <c r="N592" s="832">
        <v>0</v>
      </c>
      <c r="O592" s="846" t="s">
        <v>1268</v>
      </c>
      <c r="P592" s="846" t="s">
        <v>1321</v>
      </c>
      <c r="Q592" s="846"/>
      <c r="R592" s="846" t="s">
        <v>1270</v>
      </c>
      <c r="S592" s="846" t="s">
        <v>1313</v>
      </c>
      <c r="T592" s="832"/>
      <c r="U592" s="832"/>
      <c r="V592" s="832"/>
      <c r="W592" s="832"/>
      <c r="X592" s="846" t="s">
        <v>388</v>
      </c>
      <c r="Y592" s="846"/>
      <c r="Z592" s="846"/>
      <c r="AA592" s="824"/>
      <c r="AB592" s="824"/>
      <c r="AC592" s="824"/>
    </row>
    <row r="593" s="823" customFormat="1" ht="28.45" hidden="1" customHeight="1" outlineLevel="3" spans="1:29">
      <c r="A593" s="873" t="s">
        <v>699</v>
      </c>
      <c r="B593" s="870" t="s">
        <v>1261</v>
      </c>
      <c r="C593" s="870" t="s">
        <v>1263</v>
      </c>
      <c r="D593" s="846" t="s">
        <v>1330</v>
      </c>
      <c r="E593" s="846" t="s">
        <v>1266</v>
      </c>
      <c r="F593" s="846" t="s">
        <v>1331</v>
      </c>
      <c r="G593" s="846" t="s">
        <v>723</v>
      </c>
      <c r="H593" s="832">
        <v>1</v>
      </c>
      <c r="I593" s="846" t="s">
        <v>1221</v>
      </c>
      <c r="J593" s="875">
        <v>11</v>
      </c>
      <c r="K593" s="846" t="s">
        <v>38</v>
      </c>
      <c r="L593" s="846" t="s">
        <v>84</v>
      </c>
      <c r="M593" s="846" t="s">
        <v>708</v>
      </c>
      <c r="N593" s="832">
        <v>5</v>
      </c>
      <c r="O593" s="846" t="s">
        <v>1332</v>
      </c>
      <c r="P593" s="846" t="s">
        <v>1269</v>
      </c>
      <c r="Q593" s="846"/>
      <c r="R593" s="846" t="s">
        <v>1270</v>
      </c>
      <c r="S593" s="846" t="s">
        <v>1333</v>
      </c>
      <c r="T593" s="832"/>
      <c r="U593" s="832"/>
      <c r="V593" s="832"/>
      <c r="W593" s="832"/>
      <c r="X593" s="846" t="s">
        <v>388</v>
      </c>
      <c r="Y593" s="846"/>
      <c r="Z593" s="846"/>
      <c r="AA593" s="824"/>
      <c r="AB593" s="824"/>
      <c r="AC593" s="824"/>
    </row>
    <row r="594" s="823" customFormat="1" ht="28.45" hidden="1" customHeight="1" outlineLevel="3" spans="1:29">
      <c r="A594" s="873" t="s">
        <v>699</v>
      </c>
      <c r="B594" s="870" t="s">
        <v>1261</v>
      </c>
      <c r="C594" s="870" t="s">
        <v>1263</v>
      </c>
      <c r="D594" s="846" t="s">
        <v>1334</v>
      </c>
      <c r="E594" s="846" t="s">
        <v>1266</v>
      </c>
      <c r="F594" s="846" t="s">
        <v>1335</v>
      </c>
      <c r="G594" s="846" t="s">
        <v>723</v>
      </c>
      <c r="H594" s="832">
        <v>5</v>
      </c>
      <c r="I594" s="846" t="s">
        <v>339</v>
      </c>
      <c r="J594" s="875">
        <v>14</v>
      </c>
      <c r="K594" s="846" t="s">
        <v>38</v>
      </c>
      <c r="L594" s="846" t="s">
        <v>84</v>
      </c>
      <c r="M594" s="846" t="s">
        <v>708</v>
      </c>
      <c r="N594" s="832">
        <v>0</v>
      </c>
      <c r="O594" s="846" t="s">
        <v>1332</v>
      </c>
      <c r="P594" s="846" t="s">
        <v>1308</v>
      </c>
      <c r="Q594" s="846"/>
      <c r="R594" s="846" t="s">
        <v>1270</v>
      </c>
      <c r="S594" s="846" t="s">
        <v>1309</v>
      </c>
      <c r="T594" s="832"/>
      <c r="U594" s="832"/>
      <c r="V594" s="832"/>
      <c r="W594" s="832"/>
      <c r="X594" s="846" t="s">
        <v>388</v>
      </c>
      <c r="Y594" s="846"/>
      <c r="Z594" s="846"/>
      <c r="AA594" s="824"/>
      <c r="AB594" s="824"/>
      <c r="AC594" s="824"/>
    </row>
    <row r="595" s="823" customFormat="1" ht="28.45" hidden="1" customHeight="1" outlineLevel="3" spans="1:29">
      <c r="A595" s="873" t="s">
        <v>699</v>
      </c>
      <c r="B595" s="870" t="s">
        <v>1261</v>
      </c>
      <c r="C595" s="870" t="s">
        <v>1263</v>
      </c>
      <c r="D595" s="846" t="s">
        <v>1336</v>
      </c>
      <c r="E595" s="846" t="s">
        <v>1266</v>
      </c>
      <c r="F595" s="846" t="s">
        <v>1337</v>
      </c>
      <c r="G595" s="846" t="s">
        <v>723</v>
      </c>
      <c r="H595" s="832">
        <v>9</v>
      </c>
      <c r="I595" s="846" t="s">
        <v>1221</v>
      </c>
      <c r="J595" s="875">
        <v>11</v>
      </c>
      <c r="K595" s="846" t="s">
        <v>38</v>
      </c>
      <c r="L595" s="846" t="s">
        <v>84</v>
      </c>
      <c r="M595" s="846" t="s">
        <v>708</v>
      </c>
      <c r="N595" s="832">
        <v>0</v>
      </c>
      <c r="O595" s="846" t="s">
        <v>1268</v>
      </c>
      <c r="P595" s="846" t="s">
        <v>1296</v>
      </c>
      <c r="Q595" s="846"/>
      <c r="R595" s="846" t="s">
        <v>1270</v>
      </c>
      <c r="S595" s="846" t="s">
        <v>1338</v>
      </c>
      <c r="T595" s="832"/>
      <c r="U595" s="832"/>
      <c r="V595" s="832"/>
      <c r="W595" s="832"/>
      <c r="X595" s="846" t="s">
        <v>388</v>
      </c>
      <c r="Y595" s="846" t="s">
        <v>1339</v>
      </c>
      <c r="Z595" s="846"/>
      <c r="AA595" s="824"/>
      <c r="AB595" s="824"/>
      <c r="AC595" s="824"/>
    </row>
    <row r="596" s="823" customFormat="1" ht="28.45" hidden="1" customHeight="1" outlineLevel="3" spans="1:29">
      <c r="A596" s="873" t="s">
        <v>699</v>
      </c>
      <c r="B596" s="870" t="s">
        <v>1261</v>
      </c>
      <c r="C596" s="870" t="s">
        <v>1263</v>
      </c>
      <c r="D596" s="846" t="s">
        <v>1340</v>
      </c>
      <c r="E596" s="846" t="s">
        <v>1266</v>
      </c>
      <c r="F596" s="846" t="s">
        <v>1341</v>
      </c>
      <c r="G596" s="846" t="s">
        <v>723</v>
      </c>
      <c r="H596" s="832">
        <v>5</v>
      </c>
      <c r="I596" s="846" t="s">
        <v>1342</v>
      </c>
      <c r="J596" s="875">
        <v>55</v>
      </c>
      <c r="K596" s="846" t="s">
        <v>83</v>
      </c>
      <c r="L596" s="846" t="s">
        <v>84</v>
      </c>
      <c r="M596" s="846" t="s">
        <v>708</v>
      </c>
      <c r="N596" s="832">
        <v>0</v>
      </c>
      <c r="O596" s="846" t="s">
        <v>1343</v>
      </c>
      <c r="P596" s="846" t="s">
        <v>1343</v>
      </c>
      <c r="Q596" s="846"/>
      <c r="R596" s="846" t="s">
        <v>1270</v>
      </c>
      <c r="S596" s="846" t="s">
        <v>1344</v>
      </c>
      <c r="T596" s="832"/>
      <c r="U596" s="832"/>
      <c r="V596" s="832"/>
      <c r="W596" s="832"/>
      <c r="X596" s="846" t="s">
        <v>318</v>
      </c>
      <c r="Y596" s="846"/>
      <c r="Z596" s="846"/>
      <c r="AA596" s="824"/>
      <c r="AB596" s="824"/>
      <c r="AC596" s="824"/>
    </row>
    <row r="597" s="823" customFormat="1" ht="28.45" hidden="1" customHeight="1" outlineLevel="3" spans="1:29">
      <c r="A597" s="873" t="s">
        <v>699</v>
      </c>
      <c r="B597" s="870" t="s">
        <v>1261</v>
      </c>
      <c r="C597" s="870" t="s">
        <v>1263</v>
      </c>
      <c r="D597" s="846" t="s">
        <v>1345</v>
      </c>
      <c r="E597" s="846" t="s">
        <v>1266</v>
      </c>
      <c r="F597" s="846" t="s">
        <v>1346</v>
      </c>
      <c r="G597" s="846" t="s">
        <v>723</v>
      </c>
      <c r="H597" s="832">
        <v>2</v>
      </c>
      <c r="I597" s="846" t="s">
        <v>339</v>
      </c>
      <c r="J597" s="875">
        <v>14</v>
      </c>
      <c r="K597" s="846" t="s">
        <v>38</v>
      </c>
      <c r="L597" s="846" t="s">
        <v>84</v>
      </c>
      <c r="M597" s="846" t="s">
        <v>708</v>
      </c>
      <c r="N597" s="832">
        <v>2</v>
      </c>
      <c r="O597" s="846" t="s">
        <v>1268</v>
      </c>
      <c r="P597" s="846" t="s">
        <v>1347</v>
      </c>
      <c r="Q597" s="846"/>
      <c r="R597" s="846" t="s">
        <v>1270</v>
      </c>
      <c r="S597" s="846" t="s">
        <v>1338</v>
      </c>
      <c r="T597" s="832"/>
      <c r="U597" s="832"/>
      <c r="V597" s="832"/>
      <c r="W597" s="832"/>
      <c r="X597" s="846" t="s">
        <v>388</v>
      </c>
      <c r="Y597" s="846"/>
      <c r="Z597" s="846"/>
      <c r="AA597" s="824"/>
      <c r="AB597" s="824"/>
      <c r="AC597" s="824"/>
    </row>
    <row r="598" s="823" customFormat="1" ht="28.45" hidden="1" customHeight="1" outlineLevel="3" spans="1:29">
      <c r="A598" s="873" t="s">
        <v>699</v>
      </c>
      <c r="B598" s="870" t="s">
        <v>1261</v>
      </c>
      <c r="C598" s="870" t="s">
        <v>1263</v>
      </c>
      <c r="D598" s="846" t="s">
        <v>1348</v>
      </c>
      <c r="E598" s="846" t="s">
        <v>1266</v>
      </c>
      <c r="F598" s="846" t="s">
        <v>1349</v>
      </c>
      <c r="G598" s="846" t="s">
        <v>723</v>
      </c>
      <c r="H598" s="832">
        <v>26</v>
      </c>
      <c r="I598" s="846" t="s">
        <v>534</v>
      </c>
      <c r="J598" s="875">
        <v>1</v>
      </c>
      <c r="K598" s="846" t="s">
        <v>38</v>
      </c>
      <c r="L598" s="846" t="s">
        <v>84</v>
      </c>
      <c r="M598" s="846" t="s">
        <v>708</v>
      </c>
      <c r="N598" s="832">
        <v>0</v>
      </c>
      <c r="O598" s="846" t="s">
        <v>847</v>
      </c>
      <c r="P598" s="846" t="s">
        <v>1350</v>
      </c>
      <c r="Q598" s="846"/>
      <c r="R598" s="846" t="s">
        <v>1270</v>
      </c>
      <c r="S598" s="846" t="s">
        <v>1338</v>
      </c>
      <c r="T598" s="832"/>
      <c r="U598" s="832"/>
      <c r="V598" s="832"/>
      <c r="W598" s="832"/>
      <c r="X598" s="846"/>
      <c r="Y598" s="846"/>
      <c r="Z598" s="846"/>
      <c r="AA598" s="824"/>
      <c r="AB598" s="824"/>
      <c r="AC598" s="824"/>
    </row>
    <row r="599" s="823" customFormat="1" ht="28.45" hidden="1" customHeight="1" outlineLevel="3" spans="1:29">
      <c r="A599" s="873" t="s">
        <v>699</v>
      </c>
      <c r="B599" s="870" t="s">
        <v>1261</v>
      </c>
      <c r="C599" s="870" t="s">
        <v>1263</v>
      </c>
      <c r="D599" s="846" t="s">
        <v>1351</v>
      </c>
      <c r="E599" s="846" t="s">
        <v>1266</v>
      </c>
      <c r="F599" s="846" t="s">
        <v>1352</v>
      </c>
      <c r="G599" s="846" t="s">
        <v>723</v>
      </c>
      <c r="H599" s="832">
        <v>10</v>
      </c>
      <c r="I599" s="846" t="s">
        <v>312</v>
      </c>
      <c r="J599" s="875">
        <v>34</v>
      </c>
      <c r="K599" s="846" t="s">
        <v>83</v>
      </c>
      <c r="L599" s="846" t="s">
        <v>84</v>
      </c>
      <c r="M599" s="846" t="s">
        <v>708</v>
      </c>
      <c r="N599" s="832">
        <v>0</v>
      </c>
      <c r="O599" s="846" t="s">
        <v>1353</v>
      </c>
      <c r="P599" s="846" t="s">
        <v>1296</v>
      </c>
      <c r="Q599" s="846"/>
      <c r="R599" s="846" t="s">
        <v>1270</v>
      </c>
      <c r="S599" s="846" t="s">
        <v>1354</v>
      </c>
      <c r="T599" s="832"/>
      <c r="U599" s="832"/>
      <c r="V599" s="832"/>
      <c r="W599" s="832"/>
      <c r="X599" s="846" t="s">
        <v>318</v>
      </c>
      <c r="Y599" s="846"/>
      <c r="Z599" s="846"/>
      <c r="AA599" s="824"/>
      <c r="AB599" s="824"/>
      <c r="AC599" s="824"/>
    </row>
    <row r="600" s="823" customFormat="1" ht="28.45" hidden="1" customHeight="1" outlineLevel="3" spans="1:29">
      <c r="A600" s="873" t="s">
        <v>699</v>
      </c>
      <c r="B600" s="870" t="s">
        <v>1261</v>
      </c>
      <c r="C600" s="870" t="s">
        <v>1263</v>
      </c>
      <c r="D600" s="846" t="s">
        <v>1355</v>
      </c>
      <c r="E600" s="846" t="s">
        <v>1266</v>
      </c>
      <c r="F600" s="846" t="s">
        <v>1356</v>
      </c>
      <c r="G600" s="846" t="s">
        <v>723</v>
      </c>
      <c r="H600" s="832">
        <v>20</v>
      </c>
      <c r="I600" s="846" t="s">
        <v>1221</v>
      </c>
      <c r="J600" s="875">
        <v>11</v>
      </c>
      <c r="K600" s="846" t="s">
        <v>38</v>
      </c>
      <c r="L600" s="846" t="s">
        <v>84</v>
      </c>
      <c r="M600" s="846" t="s">
        <v>708</v>
      </c>
      <c r="N600" s="832">
        <v>0</v>
      </c>
      <c r="O600" s="846" t="s">
        <v>1268</v>
      </c>
      <c r="P600" s="846" t="s">
        <v>1296</v>
      </c>
      <c r="Q600" s="846"/>
      <c r="R600" s="846" t="s">
        <v>1270</v>
      </c>
      <c r="S600" s="846" t="s">
        <v>1357</v>
      </c>
      <c r="T600" s="832"/>
      <c r="U600" s="832"/>
      <c r="V600" s="832"/>
      <c r="W600" s="832"/>
      <c r="X600" s="846" t="s">
        <v>388</v>
      </c>
      <c r="Y600" s="846"/>
      <c r="Z600" s="846"/>
      <c r="AA600" s="824"/>
      <c r="AB600" s="824"/>
      <c r="AC600" s="824"/>
    </row>
    <row r="601" s="823" customFormat="1" ht="28.45" hidden="1" customHeight="1" outlineLevel="3" spans="1:29">
      <c r="A601" s="873" t="s">
        <v>699</v>
      </c>
      <c r="B601" s="870" t="s">
        <v>1261</v>
      </c>
      <c r="C601" s="870" t="s">
        <v>1263</v>
      </c>
      <c r="D601" s="846" t="s">
        <v>1358</v>
      </c>
      <c r="E601" s="846" t="s">
        <v>1266</v>
      </c>
      <c r="F601" s="846" t="s">
        <v>1359</v>
      </c>
      <c r="G601" s="846" t="s">
        <v>723</v>
      </c>
      <c r="H601" s="832">
        <v>1</v>
      </c>
      <c r="I601" s="846" t="s">
        <v>1360</v>
      </c>
      <c r="J601" s="875">
        <v>316</v>
      </c>
      <c r="K601" s="846" t="s">
        <v>53</v>
      </c>
      <c r="L601" s="846" t="s">
        <v>84</v>
      </c>
      <c r="M601" s="846" t="s">
        <v>708</v>
      </c>
      <c r="N601" s="832">
        <v>0</v>
      </c>
      <c r="O601" s="846" t="s">
        <v>1361</v>
      </c>
      <c r="P601" s="846" t="s">
        <v>1361</v>
      </c>
      <c r="Q601" s="846"/>
      <c r="R601" s="846" t="s">
        <v>1270</v>
      </c>
      <c r="S601" s="846" t="s">
        <v>1271</v>
      </c>
      <c r="T601" s="832"/>
      <c r="U601" s="832"/>
      <c r="V601" s="832"/>
      <c r="W601" s="832"/>
      <c r="X601" s="846" t="s">
        <v>306</v>
      </c>
      <c r="Y601" s="846" t="s">
        <v>1362</v>
      </c>
      <c r="Z601" s="846"/>
      <c r="AA601" s="824"/>
      <c r="AB601" s="824"/>
      <c r="AC601" s="824"/>
    </row>
    <row r="602" s="823" customFormat="1" ht="28.45" hidden="1" customHeight="1" outlineLevel="3" spans="1:29">
      <c r="A602" s="873" t="s">
        <v>699</v>
      </c>
      <c r="B602" s="870" t="s">
        <v>1261</v>
      </c>
      <c r="C602" s="870" t="s">
        <v>1263</v>
      </c>
      <c r="D602" s="846" t="s">
        <v>1363</v>
      </c>
      <c r="E602" s="846" t="s">
        <v>1266</v>
      </c>
      <c r="F602" s="846" t="s">
        <v>1364</v>
      </c>
      <c r="G602" s="846" t="s">
        <v>723</v>
      </c>
      <c r="H602" s="832">
        <v>6</v>
      </c>
      <c r="I602" s="846" t="s">
        <v>590</v>
      </c>
      <c r="J602" s="875">
        <v>41</v>
      </c>
      <c r="K602" s="846" t="s">
        <v>83</v>
      </c>
      <c r="L602" s="846" t="s">
        <v>84</v>
      </c>
      <c r="M602" s="846" t="s">
        <v>708</v>
      </c>
      <c r="N602" s="832">
        <v>0</v>
      </c>
      <c r="O602" s="846" t="s">
        <v>1279</v>
      </c>
      <c r="P602" s="846" t="s">
        <v>1279</v>
      </c>
      <c r="Q602" s="846"/>
      <c r="R602" s="846" t="s">
        <v>1270</v>
      </c>
      <c r="S602" s="846" t="s">
        <v>1344</v>
      </c>
      <c r="T602" s="832"/>
      <c r="U602" s="832"/>
      <c r="V602" s="832"/>
      <c r="W602" s="832"/>
      <c r="X602" s="846" t="s">
        <v>318</v>
      </c>
      <c r="Y602" s="846"/>
      <c r="Z602" s="846"/>
      <c r="AA602" s="824"/>
      <c r="AB602" s="824"/>
      <c r="AC602" s="824"/>
    </row>
    <row r="603" s="823" customFormat="1" ht="28.45" hidden="1" customHeight="1" outlineLevel="3" spans="1:29">
      <c r="A603" s="873" t="s">
        <v>699</v>
      </c>
      <c r="B603" s="870" t="s">
        <v>1261</v>
      </c>
      <c r="C603" s="870" t="s">
        <v>1263</v>
      </c>
      <c r="D603" s="846" t="s">
        <v>1365</v>
      </c>
      <c r="E603" s="846" t="s">
        <v>1266</v>
      </c>
      <c r="F603" s="846" t="s">
        <v>1366</v>
      </c>
      <c r="G603" s="846" t="s">
        <v>723</v>
      </c>
      <c r="H603" s="832">
        <v>13</v>
      </c>
      <c r="I603" s="846" t="s">
        <v>1221</v>
      </c>
      <c r="J603" s="875">
        <v>11</v>
      </c>
      <c r="K603" s="846" t="s">
        <v>38</v>
      </c>
      <c r="L603" s="846" t="s">
        <v>84</v>
      </c>
      <c r="M603" s="846" t="s">
        <v>708</v>
      </c>
      <c r="N603" s="832">
        <v>0</v>
      </c>
      <c r="O603" s="846" t="s">
        <v>1367</v>
      </c>
      <c r="P603" s="846" t="s">
        <v>1367</v>
      </c>
      <c r="Q603" s="846"/>
      <c r="R603" s="846" t="s">
        <v>1270</v>
      </c>
      <c r="S603" s="846" t="s">
        <v>1288</v>
      </c>
      <c r="T603" s="832"/>
      <c r="U603" s="832"/>
      <c r="V603" s="832"/>
      <c r="W603" s="832"/>
      <c r="X603" s="846" t="s">
        <v>388</v>
      </c>
      <c r="Y603" s="846"/>
      <c r="Z603" s="846"/>
      <c r="AA603" s="824"/>
      <c r="AB603" s="824"/>
      <c r="AC603" s="824"/>
    </row>
    <row r="604" s="823" customFormat="1" ht="28.45" hidden="1" customHeight="1" outlineLevel="3" spans="1:29">
      <c r="A604" s="873" t="s">
        <v>699</v>
      </c>
      <c r="B604" s="870" t="s">
        <v>1261</v>
      </c>
      <c r="C604" s="870" t="s">
        <v>1263</v>
      </c>
      <c r="D604" s="846" t="s">
        <v>1368</v>
      </c>
      <c r="E604" s="846" t="s">
        <v>1266</v>
      </c>
      <c r="F604" s="846" t="s">
        <v>1369</v>
      </c>
      <c r="G604" s="846" t="s">
        <v>723</v>
      </c>
      <c r="H604" s="832">
        <v>1</v>
      </c>
      <c r="I604" s="846" t="s">
        <v>1370</v>
      </c>
      <c r="J604" s="875">
        <v>52</v>
      </c>
      <c r="K604" s="846" t="s">
        <v>83</v>
      </c>
      <c r="L604" s="846" t="s">
        <v>84</v>
      </c>
      <c r="M604" s="846" t="s">
        <v>708</v>
      </c>
      <c r="N604" s="832">
        <v>0</v>
      </c>
      <c r="O604" s="846" t="s">
        <v>1371</v>
      </c>
      <c r="P604" s="846" t="s">
        <v>1371</v>
      </c>
      <c r="Q604" s="846"/>
      <c r="R604" s="846" t="s">
        <v>1270</v>
      </c>
      <c r="S604" s="846" t="s">
        <v>1372</v>
      </c>
      <c r="T604" s="832"/>
      <c r="U604" s="832"/>
      <c r="V604" s="832"/>
      <c r="W604" s="832"/>
      <c r="X604" s="846" t="s">
        <v>318</v>
      </c>
      <c r="Y604" s="846"/>
      <c r="Z604" s="846"/>
      <c r="AA604" s="824"/>
      <c r="AB604" s="824"/>
      <c r="AC604" s="824"/>
    </row>
    <row r="605" s="823" customFormat="1" ht="28.45" hidden="1" customHeight="1" outlineLevel="3" spans="1:29">
      <c r="A605" s="873" t="s">
        <v>699</v>
      </c>
      <c r="B605" s="870" t="s">
        <v>1261</v>
      </c>
      <c r="C605" s="870" t="s">
        <v>1263</v>
      </c>
      <c r="D605" s="846" t="s">
        <v>1373</v>
      </c>
      <c r="E605" s="846" t="s">
        <v>1266</v>
      </c>
      <c r="F605" s="846" t="s">
        <v>1374</v>
      </c>
      <c r="G605" s="846" t="s">
        <v>723</v>
      </c>
      <c r="H605" s="832">
        <v>7</v>
      </c>
      <c r="I605" s="846" t="s">
        <v>817</v>
      </c>
      <c r="J605" s="875">
        <v>45</v>
      </c>
      <c r="K605" s="846" t="s">
        <v>83</v>
      </c>
      <c r="L605" s="846" t="s">
        <v>84</v>
      </c>
      <c r="M605" s="846" t="s">
        <v>708</v>
      </c>
      <c r="N605" s="832">
        <v>0</v>
      </c>
      <c r="O605" s="846" t="s">
        <v>1375</v>
      </c>
      <c r="P605" s="846" t="s">
        <v>1317</v>
      </c>
      <c r="Q605" s="846"/>
      <c r="R605" s="846" t="s">
        <v>1270</v>
      </c>
      <c r="S605" s="846" t="s">
        <v>1288</v>
      </c>
      <c r="T605" s="832"/>
      <c r="U605" s="832"/>
      <c r="V605" s="832"/>
      <c r="W605" s="832"/>
      <c r="X605" s="846" t="s">
        <v>318</v>
      </c>
      <c r="Y605" s="846"/>
      <c r="Z605" s="846"/>
      <c r="AA605" s="824"/>
      <c r="AB605" s="824"/>
      <c r="AC605" s="824"/>
    </row>
    <row r="606" s="823" customFormat="1" ht="28.45" hidden="1" customHeight="1" outlineLevel="3" spans="1:29">
      <c r="A606" s="873" t="s">
        <v>699</v>
      </c>
      <c r="B606" s="870" t="s">
        <v>1261</v>
      </c>
      <c r="C606" s="870" t="s">
        <v>1263</v>
      </c>
      <c r="D606" s="846" t="s">
        <v>1376</v>
      </c>
      <c r="E606" s="846" t="s">
        <v>1266</v>
      </c>
      <c r="F606" s="846" t="s">
        <v>1377</v>
      </c>
      <c r="G606" s="846" t="s">
        <v>723</v>
      </c>
      <c r="H606" s="832">
        <v>1</v>
      </c>
      <c r="I606" s="846" t="s">
        <v>1378</v>
      </c>
      <c r="J606" s="875">
        <v>101</v>
      </c>
      <c r="K606" s="846" t="s">
        <v>119</v>
      </c>
      <c r="L606" s="846" t="s">
        <v>84</v>
      </c>
      <c r="M606" s="846" t="s">
        <v>708</v>
      </c>
      <c r="N606" s="832">
        <v>0</v>
      </c>
      <c r="O606" s="846" t="s">
        <v>1379</v>
      </c>
      <c r="P606" s="846" t="s">
        <v>1379</v>
      </c>
      <c r="Q606" s="846"/>
      <c r="R606" s="846" t="s">
        <v>1270</v>
      </c>
      <c r="S606" s="846" t="s">
        <v>1344</v>
      </c>
      <c r="T606" s="832"/>
      <c r="U606" s="832"/>
      <c r="V606" s="832"/>
      <c r="W606" s="832"/>
      <c r="X606" s="846" t="s">
        <v>306</v>
      </c>
      <c r="Y606" s="846"/>
      <c r="Z606" s="846"/>
      <c r="AA606" s="824"/>
      <c r="AB606" s="824"/>
      <c r="AC606" s="824"/>
    </row>
    <row r="607" s="823" customFormat="1" ht="28.45" hidden="1" customHeight="1" outlineLevel="3" spans="1:29">
      <c r="A607" s="873" t="s">
        <v>699</v>
      </c>
      <c r="B607" s="870" t="s">
        <v>1261</v>
      </c>
      <c r="C607" s="870" t="s">
        <v>1263</v>
      </c>
      <c r="D607" s="846" t="s">
        <v>1380</v>
      </c>
      <c r="E607" s="846" t="s">
        <v>1266</v>
      </c>
      <c r="F607" s="846" t="s">
        <v>1381</v>
      </c>
      <c r="G607" s="846" t="s">
        <v>723</v>
      </c>
      <c r="H607" s="832">
        <v>12</v>
      </c>
      <c r="I607" s="846" t="s">
        <v>1221</v>
      </c>
      <c r="J607" s="875">
        <v>11</v>
      </c>
      <c r="K607" s="846" t="s">
        <v>38</v>
      </c>
      <c r="L607" s="846" t="s">
        <v>84</v>
      </c>
      <c r="M607" s="846" t="s">
        <v>708</v>
      </c>
      <c r="N607" s="832">
        <v>0</v>
      </c>
      <c r="O607" s="846" t="s">
        <v>1268</v>
      </c>
      <c r="P607" s="846" t="s">
        <v>1382</v>
      </c>
      <c r="Q607" s="846"/>
      <c r="R607" s="846" t="s">
        <v>1270</v>
      </c>
      <c r="S607" s="846" t="s">
        <v>1357</v>
      </c>
      <c r="T607" s="832"/>
      <c r="U607" s="832"/>
      <c r="V607" s="832"/>
      <c r="W607" s="832"/>
      <c r="X607" s="846" t="s">
        <v>388</v>
      </c>
      <c r="Y607" s="846"/>
      <c r="Z607" s="846"/>
      <c r="AA607" s="824"/>
      <c r="AB607" s="824"/>
      <c r="AC607" s="824"/>
    </row>
    <row r="608" s="823" customFormat="1" ht="28.45" hidden="1" customHeight="1" outlineLevel="3" spans="1:29">
      <c r="A608" s="873" t="s">
        <v>699</v>
      </c>
      <c r="B608" s="870" t="s">
        <v>1261</v>
      </c>
      <c r="C608" s="870" t="s">
        <v>1263</v>
      </c>
      <c r="D608" s="846" t="s">
        <v>1383</v>
      </c>
      <c r="E608" s="846" t="s">
        <v>1266</v>
      </c>
      <c r="F608" s="846" t="s">
        <v>1384</v>
      </c>
      <c r="G608" s="846" t="s">
        <v>723</v>
      </c>
      <c r="H608" s="832">
        <v>56</v>
      </c>
      <c r="I608" s="846" t="s">
        <v>1221</v>
      </c>
      <c r="J608" s="875">
        <v>11</v>
      </c>
      <c r="K608" s="846" t="s">
        <v>38</v>
      </c>
      <c r="L608" s="846" t="s">
        <v>84</v>
      </c>
      <c r="M608" s="846" t="s">
        <v>708</v>
      </c>
      <c r="N608" s="832">
        <v>30</v>
      </c>
      <c r="O608" s="846" t="s">
        <v>1321</v>
      </c>
      <c r="P608" s="846" t="s">
        <v>1321</v>
      </c>
      <c r="Q608" s="846"/>
      <c r="R608" s="846" t="s">
        <v>1270</v>
      </c>
      <c r="S608" s="846" t="s">
        <v>1385</v>
      </c>
      <c r="T608" s="832"/>
      <c r="U608" s="832"/>
      <c r="V608" s="832"/>
      <c r="W608" s="832"/>
      <c r="X608" s="846" t="s">
        <v>388</v>
      </c>
      <c r="Y608" s="846" t="s">
        <v>1386</v>
      </c>
      <c r="Z608" s="846"/>
      <c r="AA608" s="824"/>
      <c r="AB608" s="824"/>
      <c r="AC608" s="824"/>
    </row>
    <row r="609" s="823" customFormat="1" ht="28.45" hidden="1" customHeight="1" outlineLevel="3" spans="1:29">
      <c r="A609" s="873" t="s">
        <v>699</v>
      </c>
      <c r="B609" s="870" t="s">
        <v>1261</v>
      </c>
      <c r="C609" s="870" t="s">
        <v>1263</v>
      </c>
      <c r="D609" s="846" t="s">
        <v>1387</v>
      </c>
      <c r="E609" s="846" t="s">
        <v>1266</v>
      </c>
      <c r="F609" s="846" t="s">
        <v>920</v>
      </c>
      <c r="G609" s="846" t="s">
        <v>723</v>
      </c>
      <c r="H609" s="832">
        <v>17</v>
      </c>
      <c r="I609" s="846" t="s">
        <v>1221</v>
      </c>
      <c r="J609" s="875">
        <v>11</v>
      </c>
      <c r="K609" s="846" t="s">
        <v>38</v>
      </c>
      <c r="L609" s="846" t="s">
        <v>84</v>
      </c>
      <c r="M609" s="846" t="s">
        <v>708</v>
      </c>
      <c r="N609" s="832">
        <v>0</v>
      </c>
      <c r="O609" s="846" t="s">
        <v>1388</v>
      </c>
      <c r="P609" s="846" t="s">
        <v>1317</v>
      </c>
      <c r="Q609" s="846"/>
      <c r="R609" s="846" t="s">
        <v>1270</v>
      </c>
      <c r="S609" s="846" t="s">
        <v>1288</v>
      </c>
      <c r="T609" s="832"/>
      <c r="U609" s="832"/>
      <c r="V609" s="832"/>
      <c r="W609" s="832"/>
      <c r="X609" s="846" t="s">
        <v>388</v>
      </c>
      <c r="Y609" s="846"/>
      <c r="Z609" s="846"/>
      <c r="AA609" s="824"/>
      <c r="AB609" s="824"/>
      <c r="AC609" s="824"/>
    </row>
    <row r="610" s="823" customFormat="1" ht="28.45" hidden="1" customHeight="1" outlineLevel="3" spans="1:29">
      <c r="A610" s="873" t="s">
        <v>699</v>
      </c>
      <c r="B610" s="870" t="s">
        <v>1261</v>
      </c>
      <c r="C610" s="870" t="s">
        <v>1263</v>
      </c>
      <c r="D610" s="846" t="s">
        <v>1389</v>
      </c>
      <c r="E610" s="846" t="s">
        <v>1266</v>
      </c>
      <c r="F610" s="846" t="s">
        <v>1390</v>
      </c>
      <c r="G610" s="846" t="s">
        <v>723</v>
      </c>
      <c r="H610" s="832">
        <v>1</v>
      </c>
      <c r="I610" s="846" t="s">
        <v>1378</v>
      </c>
      <c r="J610" s="875">
        <v>101</v>
      </c>
      <c r="K610" s="846" t="s">
        <v>119</v>
      </c>
      <c r="L610" s="846" t="s">
        <v>84</v>
      </c>
      <c r="M610" s="846" t="s">
        <v>708</v>
      </c>
      <c r="N610" s="832">
        <v>0</v>
      </c>
      <c r="O610" s="846" t="s">
        <v>1391</v>
      </c>
      <c r="P610" s="846" t="s">
        <v>1391</v>
      </c>
      <c r="Q610" s="846"/>
      <c r="R610" s="846" t="s">
        <v>1270</v>
      </c>
      <c r="S610" s="846" t="s">
        <v>1338</v>
      </c>
      <c r="T610" s="832"/>
      <c r="U610" s="832"/>
      <c r="V610" s="832"/>
      <c r="W610" s="832"/>
      <c r="X610" s="846" t="s">
        <v>306</v>
      </c>
      <c r="Y610" s="846"/>
      <c r="Z610" s="846"/>
      <c r="AA610" s="824"/>
      <c r="AB610" s="824"/>
      <c r="AC610" s="824"/>
    </row>
    <row r="611" s="823" customFormat="1" ht="28.45" hidden="1" customHeight="1" outlineLevel="3" spans="1:29">
      <c r="A611" s="873" t="s">
        <v>699</v>
      </c>
      <c r="B611" s="870" t="s">
        <v>1261</v>
      </c>
      <c r="C611" s="870" t="s">
        <v>1263</v>
      </c>
      <c r="D611" s="846" t="s">
        <v>1392</v>
      </c>
      <c r="E611" s="846" t="s">
        <v>1266</v>
      </c>
      <c r="F611" s="846" t="s">
        <v>1393</v>
      </c>
      <c r="G611" s="846" t="s">
        <v>723</v>
      </c>
      <c r="H611" s="832">
        <v>1</v>
      </c>
      <c r="I611" s="846" t="s">
        <v>1394</v>
      </c>
      <c r="J611" s="875">
        <v>315</v>
      </c>
      <c r="K611" s="846" t="s">
        <v>53</v>
      </c>
      <c r="L611" s="846" t="s">
        <v>84</v>
      </c>
      <c r="M611" s="846" t="s">
        <v>708</v>
      </c>
      <c r="N611" s="832">
        <v>0</v>
      </c>
      <c r="O611" s="846" t="s">
        <v>1395</v>
      </c>
      <c r="P611" s="846" t="s">
        <v>1391</v>
      </c>
      <c r="Q611" s="846"/>
      <c r="R611" s="846" t="s">
        <v>1270</v>
      </c>
      <c r="S611" s="846" t="s">
        <v>1318</v>
      </c>
      <c r="T611" s="832"/>
      <c r="U611" s="832"/>
      <c r="V611" s="832"/>
      <c r="W611" s="832"/>
      <c r="X611" s="846" t="s">
        <v>306</v>
      </c>
      <c r="Y611" s="846"/>
      <c r="Z611" s="846"/>
      <c r="AA611" s="824"/>
      <c r="AB611" s="824"/>
      <c r="AC611" s="824"/>
    </row>
    <row r="612" s="823" customFormat="1" ht="28.45" hidden="1" customHeight="1" outlineLevel="3" spans="1:29">
      <c r="A612" s="873" t="s">
        <v>699</v>
      </c>
      <c r="B612" s="870" t="s">
        <v>1261</v>
      </c>
      <c r="C612" s="870" t="s">
        <v>1263</v>
      </c>
      <c r="D612" s="846" t="s">
        <v>1396</v>
      </c>
      <c r="E612" s="846" t="s">
        <v>1266</v>
      </c>
      <c r="F612" s="846" t="s">
        <v>1397</v>
      </c>
      <c r="G612" s="846" t="s">
        <v>723</v>
      </c>
      <c r="H612" s="832">
        <v>1</v>
      </c>
      <c r="I612" s="846" t="s">
        <v>1398</v>
      </c>
      <c r="J612" s="875">
        <v>71</v>
      </c>
      <c r="K612" s="846" t="s">
        <v>83</v>
      </c>
      <c r="L612" s="846" t="s">
        <v>84</v>
      </c>
      <c r="M612" s="846" t="s">
        <v>708</v>
      </c>
      <c r="N612" s="832">
        <v>0</v>
      </c>
      <c r="O612" s="846" t="s">
        <v>1395</v>
      </c>
      <c r="P612" s="846" t="s">
        <v>1391</v>
      </c>
      <c r="Q612" s="846"/>
      <c r="R612" s="846" t="s">
        <v>1270</v>
      </c>
      <c r="S612" s="846" t="s">
        <v>1318</v>
      </c>
      <c r="T612" s="832"/>
      <c r="U612" s="832"/>
      <c r="V612" s="832"/>
      <c r="W612" s="832"/>
      <c r="X612" s="846" t="s">
        <v>525</v>
      </c>
      <c r="Y612" s="846"/>
      <c r="Z612" s="846"/>
      <c r="AA612" s="824"/>
      <c r="AB612" s="824"/>
      <c r="AC612" s="824"/>
    </row>
    <row r="613" s="823" customFormat="1" ht="28.45" hidden="1" customHeight="1" outlineLevel="3" spans="1:29">
      <c r="A613" s="873" t="s">
        <v>699</v>
      </c>
      <c r="B613" s="870" t="s">
        <v>1261</v>
      </c>
      <c r="C613" s="870" t="s">
        <v>1263</v>
      </c>
      <c r="D613" s="846" t="s">
        <v>1399</v>
      </c>
      <c r="E613" s="846" t="s">
        <v>1266</v>
      </c>
      <c r="F613" s="846" t="s">
        <v>1400</v>
      </c>
      <c r="G613" s="846" t="s">
        <v>723</v>
      </c>
      <c r="H613" s="832">
        <v>1</v>
      </c>
      <c r="I613" s="846" t="s">
        <v>1221</v>
      </c>
      <c r="J613" s="875">
        <v>11</v>
      </c>
      <c r="K613" s="846" t="s">
        <v>38</v>
      </c>
      <c r="L613" s="846" t="s">
        <v>84</v>
      </c>
      <c r="M613" s="846" t="s">
        <v>708</v>
      </c>
      <c r="N613" s="832">
        <v>0</v>
      </c>
      <c r="O613" s="846" t="s">
        <v>1268</v>
      </c>
      <c r="P613" s="846" t="s">
        <v>1269</v>
      </c>
      <c r="Q613" s="846"/>
      <c r="R613" s="846" t="s">
        <v>1270</v>
      </c>
      <c r="S613" s="846" t="s">
        <v>1318</v>
      </c>
      <c r="T613" s="832"/>
      <c r="U613" s="832"/>
      <c r="V613" s="832"/>
      <c r="W613" s="832"/>
      <c r="X613" s="846" t="s">
        <v>388</v>
      </c>
      <c r="Y613" s="846"/>
      <c r="Z613" s="846"/>
      <c r="AA613" s="824"/>
      <c r="AB613" s="824"/>
      <c r="AC613" s="824"/>
    </row>
    <row r="614" s="823" customFormat="1" ht="28.45" hidden="1" customHeight="1" outlineLevel="3" spans="1:29">
      <c r="A614" s="873" t="s">
        <v>699</v>
      </c>
      <c r="B614" s="870" t="s">
        <v>1261</v>
      </c>
      <c r="C614" s="870" t="s">
        <v>1263</v>
      </c>
      <c r="D614" s="846" t="s">
        <v>1401</v>
      </c>
      <c r="E614" s="846" t="s">
        <v>1266</v>
      </c>
      <c r="F614" s="846" t="s">
        <v>1402</v>
      </c>
      <c r="G614" s="846" t="s">
        <v>723</v>
      </c>
      <c r="H614" s="832">
        <v>4</v>
      </c>
      <c r="I614" s="846" t="s">
        <v>339</v>
      </c>
      <c r="J614" s="875">
        <v>14</v>
      </c>
      <c r="K614" s="846" t="s">
        <v>38</v>
      </c>
      <c r="L614" s="846" t="s">
        <v>84</v>
      </c>
      <c r="M614" s="846" t="s">
        <v>708</v>
      </c>
      <c r="N614" s="832">
        <v>0</v>
      </c>
      <c r="O614" s="846" t="s">
        <v>1268</v>
      </c>
      <c r="P614" s="846" t="s">
        <v>1308</v>
      </c>
      <c r="Q614" s="846"/>
      <c r="R614" s="846" t="s">
        <v>1270</v>
      </c>
      <c r="S614" s="846" t="s">
        <v>1318</v>
      </c>
      <c r="T614" s="832"/>
      <c r="U614" s="832"/>
      <c r="V614" s="832"/>
      <c r="W614" s="832"/>
      <c r="X614" s="846" t="s">
        <v>388</v>
      </c>
      <c r="Y614" s="846"/>
      <c r="Z614" s="846"/>
      <c r="AA614" s="824"/>
      <c r="AB614" s="824"/>
      <c r="AC614" s="824"/>
    </row>
    <row r="615" s="823" customFormat="1" ht="28.45" hidden="1" customHeight="1" outlineLevel="3" spans="1:29">
      <c r="A615" s="873" t="s">
        <v>699</v>
      </c>
      <c r="B615" s="870" t="s">
        <v>1261</v>
      </c>
      <c r="C615" s="870" t="s">
        <v>1263</v>
      </c>
      <c r="D615" s="846" t="s">
        <v>1403</v>
      </c>
      <c r="E615" s="846" t="s">
        <v>1266</v>
      </c>
      <c r="F615" s="846" t="s">
        <v>1404</v>
      </c>
      <c r="G615" s="846" t="s">
        <v>723</v>
      </c>
      <c r="H615" s="832">
        <v>13</v>
      </c>
      <c r="I615" s="846" t="s">
        <v>1221</v>
      </c>
      <c r="J615" s="875">
        <v>11</v>
      </c>
      <c r="K615" s="846" t="s">
        <v>38</v>
      </c>
      <c r="L615" s="846" t="s">
        <v>84</v>
      </c>
      <c r="M615" s="846" t="s">
        <v>708</v>
      </c>
      <c r="N615" s="832">
        <v>0</v>
      </c>
      <c r="O615" s="846" t="s">
        <v>1268</v>
      </c>
      <c r="P615" s="846" t="s">
        <v>1269</v>
      </c>
      <c r="Q615" s="846"/>
      <c r="R615" s="846" t="s">
        <v>1270</v>
      </c>
      <c r="S615" s="846" t="s">
        <v>1405</v>
      </c>
      <c r="T615" s="832"/>
      <c r="U615" s="832"/>
      <c r="V615" s="832"/>
      <c r="W615" s="832"/>
      <c r="X615" s="846" t="s">
        <v>388</v>
      </c>
      <c r="Y615" s="846"/>
      <c r="Z615" s="846"/>
      <c r="AA615" s="824"/>
      <c r="AB615" s="824"/>
      <c r="AC615" s="824"/>
    </row>
    <row r="616" s="823" customFormat="1" ht="28.45" hidden="1" customHeight="1" outlineLevel="3" spans="1:29">
      <c r="A616" s="873" t="s">
        <v>699</v>
      </c>
      <c r="B616" s="870" t="s">
        <v>1261</v>
      </c>
      <c r="C616" s="870" t="s">
        <v>1263</v>
      </c>
      <c r="D616" s="846" t="s">
        <v>1406</v>
      </c>
      <c r="E616" s="846" t="s">
        <v>1266</v>
      </c>
      <c r="F616" s="846" t="s">
        <v>1407</v>
      </c>
      <c r="G616" s="846" t="s">
        <v>723</v>
      </c>
      <c r="H616" s="832">
        <v>16</v>
      </c>
      <c r="I616" s="846" t="s">
        <v>663</v>
      </c>
      <c r="J616" s="875">
        <v>29</v>
      </c>
      <c r="K616" s="846" t="s">
        <v>38</v>
      </c>
      <c r="L616" s="846" t="s">
        <v>84</v>
      </c>
      <c r="M616" s="846" t="s">
        <v>708</v>
      </c>
      <c r="N616" s="832">
        <v>0</v>
      </c>
      <c r="O616" s="846" t="s">
        <v>1408</v>
      </c>
      <c r="P616" s="846" t="s">
        <v>1408</v>
      </c>
      <c r="Q616" s="846"/>
      <c r="R616" s="846" t="s">
        <v>1270</v>
      </c>
      <c r="S616" s="846" t="s">
        <v>1275</v>
      </c>
      <c r="T616" s="832"/>
      <c r="U616" s="832"/>
      <c r="V616" s="832"/>
      <c r="W616" s="832"/>
      <c r="X616" s="846" t="s">
        <v>372</v>
      </c>
      <c r="Y616" s="846"/>
      <c r="Z616" s="846"/>
      <c r="AA616" s="824"/>
      <c r="AB616" s="824"/>
      <c r="AC616" s="824"/>
    </row>
    <row r="617" s="823" customFormat="1" ht="28.45" hidden="1" customHeight="1" outlineLevel="3" spans="1:29">
      <c r="A617" s="873" t="s">
        <v>699</v>
      </c>
      <c r="B617" s="870" t="s">
        <v>1261</v>
      </c>
      <c r="C617" s="870" t="s">
        <v>1263</v>
      </c>
      <c r="D617" s="846" t="s">
        <v>1409</v>
      </c>
      <c r="E617" s="846" t="s">
        <v>1266</v>
      </c>
      <c r="F617" s="846" t="s">
        <v>1410</v>
      </c>
      <c r="G617" s="846" t="s">
        <v>723</v>
      </c>
      <c r="H617" s="832">
        <v>1</v>
      </c>
      <c r="I617" s="846" t="s">
        <v>292</v>
      </c>
      <c r="J617" s="875">
        <v>76</v>
      </c>
      <c r="K617" s="846" t="s">
        <v>83</v>
      </c>
      <c r="L617" s="846" t="s">
        <v>84</v>
      </c>
      <c r="M617" s="846" t="s">
        <v>708</v>
      </c>
      <c r="N617" s="832">
        <v>0</v>
      </c>
      <c r="O617" s="846" t="s">
        <v>1411</v>
      </c>
      <c r="P617" s="846" t="s">
        <v>1411</v>
      </c>
      <c r="Q617" s="846"/>
      <c r="R617" s="846" t="s">
        <v>1270</v>
      </c>
      <c r="S617" s="846" t="s">
        <v>1405</v>
      </c>
      <c r="T617" s="832"/>
      <c r="U617" s="832"/>
      <c r="V617" s="832"/>
      <c r="W617" s="832"/>
      <c r="X617" s="846" t="s">
        <v>525</v>
      </c>
      <c r="Y617" s="846"/>
      <c r="Z617" s="846"/>
      <c r="AA617" s="824"/>
      <c r="AB617" s="824"/>
      <c r="AC617" s="824"/>
    </row>
    <row r="618" s="823" customFormat="1" ht="28.45" hidden="1" customHeight="1" outlineLevel="3" spans="1:29">
      <c r="A618" s="873" t="s">
        <v>699</v>
      </c>
      <c r="B618" s="870" t="s">
        <v>1261</v>
      </c>
      <c r="C618" s="870" t="s">
        <v>1263</v>
      </c>
      <c r="D618" s="846" t="s">
        <v>1412</v>
      </c>
      <c r="E618" s="846" t="s">
        <v>1266</v>
      </c>
      <c r="F618" s="846" t="s">
        <v>1413</v>
      </c>
      <c r="G618" s="846" t="s">
        <v>723</v>
      </c>
      <c r="H618" s="832">
        <v>2</v>
      </c>
      <c r="I618" s="846" t="s">
        <v>1221</v>
      </c>
      <c r="J618" s="875">
        <v>11</v>
      </c>
      <c r="K618" s="846" t="s">
        <v>38</v>
      </c>
      <c r="L618" s="846" t="s">
        <v>84</v>
      </c>
      <c r="M618" s="846" t="s">
        <v>708</v>
      </c>
      <c r="N618" s="832">
        <v>0</v>
      </c>
      <c r="O618" s="846" t="s">
        <v>1268</v>
      </c>
      <c r="P618" s="846" t="s">
        <v>1382</v>
      </c>
      <c r="Q618" s="846"/>
      <c r="R618" s="846" t="s">
        <v>1270</v>
      </c>
      <c r="S618" s="846" t="s">
        <v>1285</v>
      </c>
      <c r="T618" s="832"/>
      <c r="U618" s="832"/>
      <c r="V618" s="832"/>
      <c r="W618" s="832"/>
      <c r="X618" s="846" t="s">
        <v>388</v>
      </c>
      <c r="Y618" s="846"/>
      <c r="Z618" s="846"/>
      <c r="AA618" s="824"/>
      <c r="AB618" s="824"/>
      <c r="AC618" s="824"/>
    </row>
    <row r="619" s="823" customFormat="1" ht="28.45" hidden="1" customHeight="1" outlineLevel="3" spans="1:29">
      <c r="A619" s="873" t="s">
        <v>699</v>
      </c>
      <c r="B619" s="870" t="s">
        <v>1261</v>
      </c>
      <c r="C619" s="870" t="s">
        <v>1263</v>
      </c>
      <c r="D619" s="846" t="s">
        <v>1414</v>
      </c>
      <c r="E619" s="846" t="s">
        <v>1266</v>
      </c>
      <c r="F619" s="846" t="s">
        <v>1415</v>
      </c>
      <c r="G619" s="846" t="s">
        <v>723</v>
      </c>
      <c r="H619" s="832">
        <v>15</v>
      </c>
      <c r="I619" s="846" t="s">
        <v>292</v>
      </c>
      <c r="J619" s="875">
        <v>76</v>
      </c>
      <c r="K619" s="846" t="s">
        <v>83</v>
      </c>
      <c r="L619" s="846" t="s">
        <v>84</v>
      </c>
      <c r="M619" s="846" t="s">
        <v>708</v>
      </c>
      <c r="N619" s="832">
        <v>3</v>
      </c>
      <c r="O619" s="846" t="s">
        <v>1278</v>
      </c>
      <c r="P619" s="846" t="s">
        <v>1416</v>
      </c>
      <c r="Q619" s="846"/>
      <c r="R619" s="846" t="s">
        <v>1270</v>
      </c>
      <c r="S619" s="846" t="s">
        <v>1304</v>
      </c>
      <c r="T619" s="832"/>
      <c r="U619" s="832"/>
      <c r="V619" s="832"/>
      <c r="W619" s="832"/>
      <c r="X619" s="846" t="s">
        <v>525</v>
      </c>
      <c r="Y619" s="846"/>
      <c r="Z619" s="846"/>
      <c r="AA619" s="824"/>
      <c r="AB619" s="824"/>
      <c r="AC619" s="824"/>
    </row>
    <row r="620" s="823" customFormat="1" ht="28.45" hidden="1" customHeight="1" outlineLevel="3" spans="1:29">
      <c r="A620" s="873" t="s">
        <v>699</v>
      </c>
      <c r="B620" s="870" t="s">
        <v>1261</v>
      </c>
      <c r="C620" s="870" t="s">
        <v>1263</v>
      </c>
      <c r="D620" s="846" t="s">
        <v>1417</v>
      </c>
      <c r="E620" s="846" t="s">
        <v>1266</v>
      </c>
      <c r="F620" s="846" t="s">
        <v>1418</v>
      </c>
      <c r="G620" s="846" t="s">
        <v>723</v>
      </c>
      <c r="H620" s="832">
        <v>34</v>
      </c>
      <c r="I620" s="846" t="s">
        <v>1221</v>
      </c>
      <c r="J620" s="875">
        <v>11</v>
      </c>
      <c r="K620" s="846" t="s">
        <v>38</v>
      </c>
      <c r="L620" s="846" t="s">
        <v>84</v>
      </c>
      <c r="M620" s="846" t="s">
        <v>708</v>
      </c>
      <c r="N620" s="832">
        <v>0</v>
      </c>
      <c r="O620" s="846" t="s">
        <v>1419</v>
      </c>
      <c r="P620" s="846" t="s">
        <v>1420</v>
      </c>
      <c r="Q620" s="846"/>
      <c r="R620" s="846" t="s">
        <v>1270</v>
      </c>
      <c r="S620" s="846" t="s">
        <v>1288</v>
      </c>
      <c r="T620" s="832"/>
      <c r="U620" s="832"/>
      <c r="V620" s="832"/>
      <c r="W620" s="832"/>
      <c r="X620" s="846" t="s">
        <v>388</v>
      </c>
      <c r="Y620" s="846"/>
      <c r="Z620" s="846"/>
      <c r="AA620" s="824"/>
      <c r="AB620" s="824"/>
      <c r="AC620" s="824"/>
    </row>
    <row r="621" s="823" customFormat="1" ht="28.45" hidden="1" customHeight="1" outlineLevel="3" spans="1:29">
      <c r="A621" s="873" t="s">
        <v>699</v>
      </c>
      <c r="B621" s="870" t="s">
        <v>1261</v>
      </c>
      <c r="C621" s="870" t="s">
        <v>1263</v>
      </c>
      <c r="D621" s="846" t="s">
        <v>1421</v>
      </c>
      <c r="E621" s="846" t="s">
        <v>1266</v>
      </c>
      <c r="F621" s="846" t="s">
        <v>1422</v>
      </c>
      <c r="G621" s="846" t="s">
        <v>723</v>
      </c>
      <c r="H621" s="832">
        <v>8</v>
      </c>
      <c r="I621" s="846" t="s">
        <v>321</v>
      </c>
      <c r="J621" s="875">
        <v>40</v>
      </c>
      <c r="K621" s="846" t="s">
        <v>83</v>
      </c>
      <c r="L621" s="846" t="s">
        <v>84</v>
      </c>
      <c r="M621" s="846" t="s">
        <v>708</v>
      </c>
      <c r="N621" s="832">
        <v>0</v>
      </c>
      <c r="O621" s="846" t="s">
        <v>1423</v>
      </c>
      <c r="P621" s="846" t="s">
        <v>1423</v>
      </c>
      <c r="Q621" s="846"/>
      <c r="R621" s="846" t="s">
        <v>1270</v>
      </c>
      <c r="S621" s="846" t="s">
        <v>1424</v>
      </c>
      <c r="T621" s="832"/>
      <c r="U621" s="832"/>
      <c r="V621" s="832"/>
      <c r="W621" s="832"/>
      <c r="X621" s="846" t="s">
        <v>318</v>
      </c>
      <c r="Y621" s="846"/>
      <c r="Z621" s="846"/>
      <c r="AA621" s="824"/>
      <c r="AB621" s="824"/>
      <c r="AC621" s="824"/>
    </row>
    <row r="622" s="823" customFormat="1" ht="28.45" hidden="1" customHeight="1" outlineLevel="3" spans="1:29">
      <c r="A622" s="873" t="s">
        <v>699</v>
      </c>
      <c r="B622" s="870" t="s">
        <v>1261</v>
      </c>
      <c r="C622" s="870" t="s">
        <v>1263</v>
      </c>
      <c r="D622" s="846" t="s">
        <v>1425</v>
      </c>
      <c r="E622" s="846" t="s">
        <v>1266</v>
      </c>
      <c r="F622" s="846" t="s">
        <v>1426</v>
      </c>
      <c r="G622" s="846" t="s">
        <v>723</v>
      </c>
      <c r="H622" s="832">
        <v>7</v>
      </c>
      <c r="I622" s="846" t="s">
        <v>339</v>
      </c>
      <c r="J622" s="875">
        <v>14</v>
      </c>
      <c r="K622" s="846" t="s">
        <v>38</v>
      </c>
      <c r="L622" s="846" t="s">
        <v>84</v>
      </c>
      <c r="M622" s="846" t="s">
        <v>708</v>
      </c>
      <c r="N622" s="832">
        <v>0</v>
      </c>
      <c r="O622" s="846" t="s">
        <v>1353</v>
      </c>
      <c r="P622" s="846" t="s">
        <v>1296</v>
      </c>
      <c r="Q622" s="846"/>
      <c r="R622" s="846" t="s">
        <v>1270</v>
      </c>
      <c r="S622" s="846" t="s">
        <v>1333</v>
      </c>
      <c r="T622" s="832"/>
      <c r="U622" s="832"/>
      <c r="V622" s="832"/>
      <c r="W622" s="832"/>
      <c r="X622" s="846" t="s">
        <v>388</v>
      </c>
      <c r="Y622" s="846"/>
      <c r="Z622" s="846"/>
      <c r="AA622" s="824"/>
      <c r="AB622" s="824"/>
      <c r="AC622" s="824"/>
    </row>
    <row r="623" s="823" customFormat="1" ht="28.45" hidden="1" customHeight="1" outlineLevel="2" collapsed="1" spans="1:29">
      <c r="A623" s="870" t="s">
        <v>699</v>
      </c>
      <c r="B623" s="870" t="s">
        <v>1261</v>
      </c>
      <c r="C623" s="870" t="s">
        <v>1427</v>
      </c>
      <c r="D623" s="872"/>
      <c r="E623" s="824"/>
      <c r="F623" s="824"/>
      <c r="G623" s="824"/>
      <c r="H623" s="871">
        <v>106</v>
      </c>
      <c r="I623" s="874" t="s">
        <v>1428</v>
      </c>
      <c r="J623" s="835"/>
      <c r="K623" s="835"/>
      <c r="L623" s="835"/>
      <c r="M623" s="835"/>
      <c r="N623" s="835"/>
      <c r="O623" s="835"/>
      <c r="P623" s="835"/>
      <c r="Q623" s="835"/>
      <c r="R623" s="835"/>
      <c r="S623" s="835"/>
      <c r="T623" s="835"/>
      <c r="U623" s="835"/>
      <c r="V623" s="835"/>
      <c r="W623" s="835"/>
      <c r="X623" s="835"/>
      <c r="Y623" s="835"/>
      <c r="Z623" s="836"/>
      <c r="AA623" s="824"/>
      <c r="AB623" s="824"/>
      <c r="AC623" s="824"/>
    </row>
    <row r="624" s="823" customFormat="1" ht="28.45" hidden="1" customHeight="1" outlineLevel="3" spans="1:29">
      <c r="A624" s="873" t="s">
        <v>699</v>
      </c>
      <c r="B624" s="870" t="s">
        <v>1261</v>
      </c>
      <c r="C624" s="870" t="s">
        <v>1427</v>
      </c>
      <c r="D624" s="846" t="s">
        <v>1429</v>
      </c>
      <c r="E624" s="846" t="s">
        <v>1266</v>
      </c>
      <c r="F624" s="846" t="s">
        <v>1430</v>
      </c>
      <c r="G624" s="846" t="s">
        <v>723</v>
      </c>
      <c r="H624" s="832">
        <v>2</v>
      </c>
      <c r="I624" s="846" t="s">
        <v>350</v>
      </c>
      <c r="J624" s="875">
        <v>0</v>
      </c>
      <c r="K624" s="846" t="s">
        <v>38</v>
      </c>
      <c r="L624" s="846" t="s">
        <v>84</v>
      </c>
      <c r="M624" s="846" t="s">
        <v>708</v>
      </c>
      <c r="N624" s="832">
        <v>8.72</v>
      </c>
      <c r="O624" s="846" t="s">
        <v>1431</v>
      </c>
      <c r="P624" s="846" t="s">
        <v>1432</v>
      </c>
      <c r="Q624" s="846"/>
      <c r="R624" s="846" t="s">
        <v>1270</v>
      </c>
      <c r="S624" s="846" t="s">
        <v>1433</v>
      </c>
      <c r="T624" s="832"/>
      <c r="U624" s="832"/>
      <c r="V624" s="832"/>
      <c r="W624" s="832"/>
      <c r="X624" s="846"/>
      <c r="Y624" s="846" t="s">
        <v>1434</v>
      </c>
      <c r="Z624" s="846"/>
      <c r="AA624" s="824"/>
      <c r="AB624" s="824"/>
      <c r="AC624" s="824"/>
    </row>
    <row r="625" s="823" customFormat="1" ht="28.45" hidden="1" customHeight="1" outlineLevel="3" spans="1:29">
      <c r="A625" s="873" t="s">
        <v>699</v>
      </c>
      <c r="B625" s="870" t="s">
        <v>1261</v>
      </c>
      <c r="C625" s="870" t="s">
        <v>1427</v>
      </c>
      <c r="D625" s="846" t="s">
        <v>1435</v>
      </c>
      <c r="E625" s="846" t="s">
        <v>1266</v>
      </c>
      <c r="F625" s="846" t="s">
        <v>1436</v>
      </c>
      <c r="G625" s="846" t="s">
        <v>723</v>
      </c>
      <c r="H625" s="832">
        <v>1</v>
      </c>
      <c r="I625" s="846" t="s">
        <v>350</v>
      </c>
      <c r="J625" s="875">
        <v>0</v>
      </c>
      <c r="K625" s="846" t="s">
        <v>38</v>
      </c>
      <c r="L625" s="846" t="s">
        <v>84</v>
      </c>
      <c r="M625" s="846" t="s">
        <v>708</v>
      </c>
      <c r="N625" s="832">
        <v>117.68</v>
      </c>
      <c r="O625" s="846" t="s">
        <v>847</v>
      </c>
      <c r="P625" s="846" t="s">
        <v>1284</v>
      </c>
      <c r="Q625" s="846"/>
      <c r="R625" s="846" t="s">
        <v>1270</v>
      </c>
      <c r="S625" s="846" t="s">
        <v>1433</v>
      </c>
      <c r="T625" s="832"/>
      <c r="U625" s="832"/>
      <c r="V625" s="832"/>
      <c r="W625" s="832"/>
      <c r="X625" s="846"/>
      <c r="Y625" s="846"/>
      <c r="Z625" s="846"/>
      <c r="AA625" s="824"/>
      <c r="AB625" s="824"/>
      <c r="AC625" s="824"/>
    </row>
    <row r="626" s="823" customFormat="1" ht="28.45" hidden="1" customHeight="1" outlineLevel="3" spans="1:29">
      <c r="A626" s="873" t="s">
        <v>699</v>
      </c>
      <c r="B626" s="870" t="s">
        <v>1261</v>
      </c>
      <c r="C626" s="870" t="s">
        <v>1427</v>
      </c>
      <c r="D626" s="846" t="s">
        <v>1437</v>
      </c>
      <c r="E626" s="846" t="s">
        <v>1266</v>
      </c>
      <c r="F626" s="846" t="s">
        <v>1438</v>
      </c>
      <c r="G626" s="846" t="s">
        <v>723</v>
      </c>
      <c r="H626" s="832">
        <v>37</v>
      </c>
      <c r="I626" s="846" t="s">
        <v>1439</v>
      </c>
      <c r="J626" s="875">
        <v>85</v>
      </c>
      <c r="K626" s="846" t="s">
        <v>83</v>
      </c>
      <c r="L626" s="846" t="s">
        <v>84</v>
      </c>
      <c r="M626" s="846" t="s">
        <v>708</v>
      </c>
      <c r="N626" s="832">
        <v>0</v>
      </c>
      <c r="O626" s="846" t="s">
        <v>1440</v>
      </c>
      <c r="P626" s="846" t="s">
        <v>1440</v>
      </c>
      <c r="Q626" s="846"/>
      <c r="R626" s="846" t="s">
        <v>1270</v>
      </c>
      <c r="S626" s="846" t="s">
        <v>1441</v>
      </c>
      <c r="T626" s="832"/>
      <c r="U626" s="832"/>
      <c r="V626" s="832"/>
      <c r="W626" s="832"/>
      <c r="X626" s="846" t="s">
        <v>525</v>
      </c>
      <c r="Y626" s="846"/>
      <c r="Z626" s="846"/>
      <c r="AA626" s="824"/>
      <c r="AB626" s="824"/>
      <c r="AC626" s="824"/>
    </row>
    <row r="627" s="823" customFormat="1" ht="28.45" hidden="1" customHeight="1" outlineLevel="3" spans="1:29">
      <c r="A627" s="873" t="s">
        <v>699</v>
      </c>
      <c r="B627" s="870" t="s">
        <v>1261</v>
      </c>
      <c r="C627" s="870" t="s">
        <v>1427</v>
      </c>
      <c r="D627" s="846" t="s">
        <v>1442</v>
      </c>
      <c r="E627" s="846" t="s">
        <v>1266</v>
      </c>
      <c r="F627" s="846" t="s">
        <v>1443</v>
      </c>
      <c r="G627" s="846" t="s">
        <v>723</v>
      </c>
      <c r="H627" s="832">
        <v>1</v>
      </c>
      <c r="I627" s="846" t="s">
        <v>397</v>
      </c>
      <c r="J627" s="875">
        <v>16</v>
      </c>
      <c r="K627" s="846" t="s">
        <v>38</v>
      </c>
      <c r="L627" s="846" t="s">
        <v>84</v>
      </c>
      <c r="M627" s="846" t="s">
        <v>708</v>
      </c>
      <c r="N627" s="832">
        <v>0</v>
      </c>
      <c r="O627" s="846" t="s">
        <v>1444</v>
      </c>
      <c r="P627" s="846" t="s">
        <v>1444</v>
      </c>
      <c r="Q627" s="846"/>
      <c r="R627" s="846" t="s">
        <v>1270</v>
      </c>
      <c r="S627" s="846" t="s">
        <v>1445</v>
      </c>
      <c r="T627" s="832"/>
      <c r="U627" s="832"/>
      <c r="V627" s="832"/>
      <c r="W627" s="832"/>
      <c r="X627" s="846" t="s">
        <v>372</v>
      </c>
      <c r="Y627" s="846"/>
      <c r="Z627" s="846"/>
      <c r="AA627" s="824"/>
      <c r="AB627" s="824"/>
      <c r="AC627" s="824"/>
    </row>
    <row r="628" s="823" customFormat="1" ht="28.45" hidden="1" customHeight="1" outlineLevel="3" spans="1:29">
      <c r="A628" s="873" t="s">
        <v>699</v>
      </c>
      <c r="B628" s="870" t="s">
        <v>1261</v>
      </c>
      <c r="C628" s="870" t="s">
        <v>1427</v>
      </c>
      <c r="D628" s="846" t="s">
        <v>1446</v>
      </c>
      <c r="E628" s="846" t="s">
        <v>1266</v>
      </c>
      <c r="F628" s="846" t="s">
        <v>1447</v>
      </c>
      <c r="G628" s="846" t="s">
        <v>723</v>
      </c>
      <c r="H628" s="832">
        <v>2</v>
      </c>
      <c r="I628" s="846" t="s">
        <v>1448</v>
      </c>
      <c r="J628" s="875">
        <v>19</v>
      </c>
      <c r="K628" s="846" t="s">
        <v>38</v>
      </c>
      <c r="L628" s="846" t="s">
        <v>84</v>
      </c>
      <c r="M628" s="846" t="s">
        <v>708</v>
      </c>
      <c r="N628" s="832">
        <v>0</v>
      </c>
      <c r="O628" s="846" t="s">
        <v>1449</v>
      </c>
      <c r="P628" s="846" t="s">
        <v>1449</v>
      </c>
      <c r="Q628" s="846"/>
      <c r="R628" s="846" t="s">
        <v>1270</v>
      </c>
      <c r="S628" s="846" t="s">
        <v>1441</v>
      </c>
      <c r="T628" s="832"/>
      <c r="U628" s="832"/>
      <c r="V628" s="832"/>
      <c r="W628" s="832"/>
      <c r="X628" s="846" t="s">
        <v>372</v>
      </c>
      <c r="Y628" s="846" t="s">
        <v>1450</v>
      </c>
      <c r="Z628" s="846"/>
      <c r="AA628" s="824"/>
      <c r="AB628" s="824"/>
      <c r="AC628" s="824"/>
    </row>
    <row r="629" s="823" customFormat="1" ht="28.45" hidden="1" customHeight="1" outlineLevel="3" spans="1:29">
      <c r="A629" s="873" t="s">
        <v>699</v>
      </c>
      <c r="B629" s="870" t="s">
        <v>1261</v>
      </c>
      <c r="C629" s="870" t="s">
        <v>1427</v>
      </c>
      <c r="D629" s="846" t="s">
        <v>1451</v>
      </c>
      <c r="E629" s="846" t="s">
        <v>1266</v>
      </c>
      <c r="F629" s="846" t="s">
        <v>1452</v>
      </c>
      <c r="G629" s="846" t="s">
        <v>723</v>
      </c>
      <c r="H629" s="832">
        <v>21</v>
      </c>
      <c r="I629" s="846" t="s">
        <v>1453</v>
      </c>
      <c r="J629" s="875">
        <v>31</v>
      </c>
      <c r="K629" s="846" t="s">
        <v>83</v>
      </c>
      <c r="L629" s="846" t="s">
        <v>84</v>
      </c>
      <c r="M629" s="846" t="s">
        <v>708</v>
      </c>
      <c r="N629" s="832">
        <v>0</v>
      </c>
      <c r="O629" s="846" t="s">
        <v>1454</v>
      </c>
      <c r="P629" s="846" t="s">
        <v>1455</v>
      </c>
      <c r="Q629" s="846"/>
      <c r="R629" s="846" t="s">
        <v>1270</v>
      </c>
      <c r="S629" s="846" t="s">
        <v>1354</v>
      </c>
      <c r="T629" s="832"/>
      <c r="U629" s="832"/>
      <c r="V629" s="832"/>
      <c r="W629" s="832"/>
      <c r="X629" s="846" t="s">
        <v>318</v>
      </c>
      <c r="Y629" s="846" t="s">
        <v>1456</v>
      </c>
      <c r="Z629" s="846"/>
      <c r="AA629" s="824"/>
      <c r="AB629" s="824"/>
      <c r="AC629" s="824"/>
    </row>
    <row r="630" s="823" customFormat="1" ht="28.45" hidden="1" customHeight="1" outlineLevel="3" spans="1:29">
      <c r="A630" s="873" t="s">
        <v>699</v>
      </c>
      <c r="B630" s="870" t="s">
        <v>1261</v>
      </c>
      <c r="C630" s="870" t="s">
        <v>1427</v>
      </c>
      <c r="D630" s="846" t="s">
        <v>1457</v>
      </c>
      <c r="E630" s="846" t="s">
        <v>1266</v>
      </c>
      <c r="F630" s="846" t="s">
        <v>1458</v>
      </c>
      <c r="G630" s="846" t="s">
        <v>723</v>
      </c>
      <c r="H630" s="832">
        <v>9</v>
      </c>
      <c r="I630" s="846" t="s">
        <v>397</v>
      </c>
      <c r="J630" s="875">
        <v>16</v>
      </c>
      <c r="K630" s="846" t="s">
        <v>38</v>
      </c>
      <c r="L630" s="846" t="s">
        <v>84</v>
      </c>
      <c r="M630" s="846" t="s">
        <v>708</v>
      </c>
      <c r="N630" s="832">
        <v>10</v>
      </c>
      <c r="O630" s="846" t="s">
        <v>1332</v>
      </c>
      <c r="P630" s="846" t="s">
        <v>1459</v>
      </c>
      <c r="Q630" s="846"/>
      <c r="R630" s="846" t="s">
        <v>1270</v>
      </c>
      <c r="S630" s="846" t="s">
        <v>1460</v>
      </c>
      <c r="T630" s="832"/>
      <c r="U630" s="832"/>
      <c r="V630" s="832"/>
      <c r="W630" s="832"/>
      <c r="X630" s="846" t="s">
        <v>372</v>
      </c>
      <c r="Y630" s="846"/>
      <c r="Z630" s="846"/>
      <c r="AA630" s="824"/>
      <c r="AB630" s="824"/>
      <c r="AC630" s="824"/>
    </row>
    <row r="631" s="823" customFormat="1" ht="28.45" hidden="1" customHeight="1" outlineLevel="3" spans="1:29">
      <c r="A631" s="873" t="s">
        <v>699</v>
      </c>
      <c r="B631" s="870" t="s">
        <v>1261</v>
      </c>
      <c r="C631" s="870" t="s">
        <v>1427</v>
      </c>
      <c r="D631" s="846" t="s">
        <v>1461</v>
      </c>
      <c r="E631" s="846" t="s">
        <v>1266</v>
      </c>
      <c r="F631" s="846" t="s">
        <v>1462</v>
      </c>
      <c r="G631" s="846" t="s">
        <v>723</v>
      </c>
      <c r="H631" s="832">
        <v>33</v>
      </c>
      <c r="I631" s="846" t="s">
        <v>293</v>
      </c>
      <c r="J631" s="875">
        <v>59</v>
      </c>
      <c r="K631" s="846" t="s">
        <v>83</v>
      </c>
      <c r="L631" s="846" t="s">
        <v>84</v>
      </c>
      <c r="M631" s="846" t="s">
        <v>708</v>
      </c>
      <c r="N631" s="832">
        <v>0</v>
      </c>
      <c r="O631" s="846" t="s">
        <v>1463</v>
      </c>
      <c r="P631" s="846" t="s">
        <v>1463</v>
      </c>
      <c r="Q631" s="846"/>
      <c r="R631" s="846" t="s">
        <v>1270</v>
      </c>
      <c r="S631" s="846" t="s">
        <v>1464</v>
      </c>
      <c r="T631" s="832"/>
      <c r="U631" s="832"/>
      <c r="V631" s="832"/>
      <c r="W631" s="832"/>
      <c r="X631" s="846" t="s">
        <v>318</v>
      </c>
      <c r="Y631" s="846"/>
      <c r="Z631" s="846"/>
      <c r="AA631" s="824"/>
      <c r="AB631" s="824"/>
      <c r="AC631" s="824"/>
    </row>
    <row r="632" s="823" customFormat="1" ht="28.45" hidden="1" customHeight="1" outlineLevel="2" collapsed="1" spans="1:29">
      <c r="A632" s="870" t="s">
        <v>699</v>
      </c>
      <c r="B632" s="870" t="s">
        <v>1261</v>
      </c>
      <c r="C632" s="870" t="s">
        <v>1465</v>
      </c>
      <c r="D632" s="872"/>
      <c r="E632" s="824"/>
      <c r="F632" s="824"/>
      <c r="G632" s="824"/>
      <c r="H632" s="871">
        <v>123</v>
      </c>
      <c r="I632" s="874" t="s">
        <v>71</v>
      </c>
      <c r="J632" s="835"/>
      <c r="K632" s="835"/>
      <c r="L632" s="835"/>
      <c r="M632" s="835"/>
      <c r="N632" s="835"/>
      <c r="O632" s="835"/>
      <c r="P632" s="835"/>
      <c r="Q632" s="835"/>
      <c r="R632" s="835"/>
      <c r="S632" s="835"/>
      <c r="T632" s="835"/>
      <c r="U632" s="835"/>
      <c r="V632" s="835"/>
      <c r="W632" s="835"/>
      <c r="X632" s="835"/>
      <c r="Y632" s="835"/>
      <c r="Z632" s="836"/>
      <c r="AA632" s="824"/>
      <c r="AB632" s="824"/>
      <c r="AC632" s="824"/>
    </row>
    <row r="633" s="823" customFormat="1" ht="28.45" hidden="1" customHeight="1" outlineLevel="3" spans="1:29">
      <c r="A633" s="873" t="s">
        <v>699</v>
      </c>
      <c r="B633" s="870" t="s">
        <v>1261</v>
      </c>
      <c r="C633" s="870" t="s">
        <v>1465</v>
      </c>
      <c r="D633" s="846" t="s">
        <v>1466</v>
      </c>
      <c r="E633" s="846" t="s">
        <v>1266</v>
      </c>
      <c r="F633" s="846" t="s">
        <v>1467</v>
      </c>
      <c r="G633" s="846" t="s">
        <v>723</v>
      </c>
      <c r="H633" s="832">
        <v>123</v>
      </c>
      <c r="I633" s="846" t="s">
        <v>1468</v>
      </c>
      <c r="J633" s="875">
        <v>898</v>
      </c>
      <c r="K633" s="846" t="s">
        <v>53</v>
      </c>
      <c r="L633" s="846" t="s">
        <v>84</v>
      </c>
      <c r="M633" s="846" t="s">
        <v>708</v>
      </c>
      <c r="N633" s="832">
        <v>0</v>
      </c>
      <c r="O633" s="846" t="s">
        <v>1469</v>
      </c>
      <c r="P633" s="846" t="s">
        <v>1469</v>
      </c>
      <c r="Q633" s="846"/>
      <c r="R633" s="846" t="s">
        <v>1270</v>
      </c>
      <c r="S633" s="846" t="s">
        <v>1441</v>
      </c>
      <c r="T633" s="832"/>
      <c r="U633" s="832"/>
      <c r="V633" s="832"/>
      <c r="W633" s="832"/>
      <c r="X633" s="846" t="s">
        <v>306</v>
      </c>
      <c r="Y633" s="846"/>
      <c r="Z633" s="846"/>
      <c r="AA633" s="824"/>
      <c r="AB633" s="824"/>
      <c r="AC633" s="824"/>
    </row>
    <row r="634" s="823" customFormat="1" ht="28.45" customHeight="1" collapsed="1" spans="1:29">
      <c r="A634" s="870" t="s">
        <v>1470</v>
      </c>
      <c r="B634" s="870"/>
      <c r="C634" s="835"/>
      <c r="D634" s="835"/>
      <c r="E634" s="835"/>
      <c r="F634" s="835"/>
      <c r="G634" s="836"/>
      <c r="H634" s="871">
        <v>33426.12</v>
      </c>
      <c r="I634" s="874" t="s">
        <v>1471</v>
      </c>
      <c r="J634" s="835"/>
      <c r="K634" s="835"/>
      <c r="L634" s="835"/>
      <c r="M634" s="835"/>
      <c r="N634" s="835"/>
      <c r="O634" s="835"/>
      <c r="P634" s="835"/>
      <c r="Q634" s="835"/>
      <c r="R634" s="835"/>
      <c r="S634" s="835"/>
      <c r="T634" s="835"/>
      <c r="U634" s="835"/>
      <c r="V634" s="835"/>
      <c r="W634" s="835"/>
      <c r="X634" s="835"/>
      <c r="Y634" s="835"/>
      <c r="Z634" s="836"/>
      <c r="AA634" s="824"/>
      <c r="AB634" s="824"/>
      <c r="AC634" s="824"/>
    </row>
    <row r="635" s="823" customFormat="1" ht="28.45" hidden="1" customHeight="1" outlineLevel="1" collapsed="1" spans="1:29">
      <c r="A635" s="870" t="s">
        <v>1470</v>
      </c>
      <c r="B635" s="870" t="s">
        <v>1472</v>
      </c>
      <c r="C635" s="870"/>
      <c r="D635" s="835"/>
      <c r="E635" s="835"/>
      <c r="F635" s="835"/>
      <c r="G635" s="836"/>
      <c r="H635" s="871">
        <v>10511.79</v>
      </c>
      <c r="I635" s="874" t="s">
        <v>1473</v>
      </c>
      <c r="J635" s="835"/>
      <c r="K635" s="835"/>
      <c r="L635" s="835"/>
      <c r="M635" s="835"/>
      <c r="N635" s="835"/>
      <c r="O635" s="835"/>
      <c r="P635" s="835"/>
      <c r="Q635" s="835"/>
      <c r="R635" s="835"/>
      <c r="S635" s="835"/>
      <c r="T635" s="835"/>
      <c r="U635" s="835"/>
      <c r="V635" s="835"/>
      <c r="W635" s="835"/>
      <c r="X635" s="835"/>
      <c r="Y635" s="835"/>
      <c r="Z635" s="836"/>
      <c r="AA635" s="824"/>
      <c r="AB635" s="824"/>
      <c r="AC635" s="824"/>
    </row>
    <row r="636" s="823" customFormat="1" ht="28.45" hidden="1" customHeight="1" outlineLevel="2" collapsed="1" spans="1:29">
      <c r="A636" s="870" t="s">
        <v>1470</v>
      </c>
      <c r="B636" s="870" t="s">
        <v>1472</v>
      </c>
      <c r="C636" s="870" t="s">
        <v>1474</v>
      </c>
      <c r="D636" s="872"/>
      <c r="E636" s="824"/>
      <c r="F636" s="824"/>
      <c r="G636" s="824"/>
      <c r="H636" s="871">
        <v>1801.86</v>
      </c>
      <c r="I636" s="874" t="s">
        <v>1475</v>
      </c>
      <c r="J636" s="835"/>
      <c r="K636" s="835"/>
      <c r="L636" s="835"/>
      <c r="M636" s="835"/>
      <c r="N636" s="835"/>
      <c r="O636" s="835"/>
      <c r="P636" s="835"/>
      <c r="Q636" s="835"/>
      <c r="R636" s="835"/>
      <c r="S636" s="835"/>
      <c r="T636" s="835"/>
      <c r="U636" s="835"/>
      <c r="V636" s="835"/>
      <c r="W636" s="835"/>
      <c r="X636" s="835"/>
      <c r="Y636" s="835"/>
      <c r="Z636" s="836"/>
      <c r="AA636" s="824"/>
      <c r="AB636" s="824"/>
      <c r="AC636" s="824"/>
    </row>
    <row r="637" s="823" customFormat="1" ht="28.45" hidden="1" customHeight="1" outlineLevel="3" spans="1:29">
      <c r="A637" s="873" t="s">
        <v>1470</v>
      </c>
      <c r="B637" s="870" t="s">
        <v>1472</v>
      </c>
      <c r="C637" s="870" t="s">
        <v>1474</v>
      </c>
      <c r="D637" s="846" t="s">
        <v>1476</v>
      </c>
      <c r="E637" s="846" t="s">
        <v>49</v>
      </c>
      <c r="F637" s="846" t="s">
        <v>1477</v>
      </c>
      <c r="G637" s="846" t="s">
        <v>1478</v>
      </c>
      <c r="H637" s="832">
        <v>247.32</v>
      </c>
      <c r="I637" s="846" t="s">
        <v>233</v>
      </c>
      <c r="J637" s="875">
        <v>23</v>
      </c>
      <c r="K637" s="846" t="s">
        <v>38</v>
      </c>
      <c r="L637" s="846" t="s">
        <v>39</v>
      </c>
      <c r="M637" s="846" t="s">
        <v>708</v>
      </c>
      <c r="N637" s="832">
        <v>0</v>
      </c>
      <c r="O637" s="846" t="s">
        <v>1479</v>
      </c>
      <c r="P637" s="846" t="s">
        <v>1479</v>
      </c>
      <c r="Q637" s="846" t="s">
        <v>1480</v>
      </c>
      <c r="R637" s="846" t="s">
        <v>1481</v>
      </c>
      <c r="S637" s="846" t="s">
        <v>1482</v>
      </c>
      <c r="T637" s="832">
        <v>6705.71</v>
      </c>
      <c r="U637" s="832">
        <v>6705.71</v>
      </c>
      <c r="V637" s="832">
        <v>0</v>
      </c>
      <c r="W637" s="832">
        <v>0</v>
      </c>
      <c r="X637" s="846" t="s">
        <v>388</v>
      </c>
      <c r="Y637" s="846" t="s">
        <v>1483</v>
      </c>
      <c r="Z637" s="846"/>
      <c r="AA637" s="824"/>
      <c r="AB637" s="824"/>
      <c r="AC637" s="824"/>
    </row>
    <row r="638" s="823" customFormat="1" ht="28.45" hidden="1" customHeight="1" outlineLevel="3" spans="1:29">
      <c r="A638" s="873" t="s">
        <v>1470</v>
      </c>
      <c r="B638" s="870" t="s">
        <v>1472</v>
      </c>
      <c r="C638" s="870" t="s">
        <v>1474</v>
      </c>
      <c r="D638" s="846" t="s">
        <v>1484</v>
      </c>
      <c r="E638" s="846" t="s">
        <v>49</v>
      </c>
      <c r="F638" s="846" t="s">
        <v>1477</v>
      </c>
      <c r="G638" s="846" t="s">
        <v>1478</v>
      </c>
      <c r="H638" s="832">
        <v>598.74</v>
      </c>
      <c r="I638" s="846" t="s">
        <v>1485</v>
      </c>
      <c r="J638" s="875">
        <v>28</v>
      </c>
      <c r="K638" s="846" t="s">
        <v>38</v>
      </c>
      <c r="L638" s="846" t="s">
        <v>39</v>
      </c>
      <c r="M638" s="846" t="s">
        <v>708</v>
      </c>
      <c r="N638" s="832">
        <v>0</v>
      </c>
      <c r="O638" s="846" t="s">
        <v>1486</v>
      </c>
      <c r="P638" s="846" t="s">
        <v>1486</v>
      </c>
      <c r="Q638" s="846" t="s">
        <v>1480</v>
      </c>
      <c r="R638" s="846" t="s">
        <v>1481</v>
      </c>
      <c r="S638" s="846" t="s">
        <v>1482</v>
      </c>
      <c r="T638" s="832">
        <v>6705.71</v>
      </c>
      <c r="U638" s="832">
        <v>6705.71</v>
      </c>
      <c r="V638" s="832">
        <v>0</v>
      </c>
      <c r="W638" s="832">
        <v>0</v>
      </c>
      <c r="X638" s="846" t="s">
        <v>388</v>
      </c>
      <c r="Y638" s="846" t="s">
        <v>1483</v>
      </c>
      <c r="Z638" s="846"/>
      <c r="AA638" s="824"/>
      <c r="AB638" s="824"/>
      <c r="AC638" s="824"/>
    </row>
    <row r="639" s="823" customFormat="1" ht="28.45" hidden="1" customHeight="1" outlineLevel="3" spans="1:29">
      <c r="A639" s="873" t="s">
        <v>1470</v>
      </c>
      <c r="B639" s="870" t="s">
        <v>1472</v>
      </c>
      <c r="C639" s="870" t="s">
        <v>1474</v>
      </c>
      <c r="D639" s="846" t="s">
        <v>1487</v>
      </c>
      <c r="E639" s="846" t="s">
        <v>49</v>
      </c>
      <c r="F639" s="846" t="s">
        <v>1477</v>
      </c>
      <c r="G639" s="846" t="s">
        <v>1478</v>
      </c>
      <c r="H639" s="832">
        <v>311.77</v>
      </c>
      <c r="I639" s="846" t="s">
        <v>1448</v>
      </c>
      <c r="J639" s="875">
        <v>19</v>
      </c>
      <c r="K639" s="846" t="s">
        <v>38</v>
      </c>
      <c r="L639" s="846" t="s">
        <v>39</v>
      </c>
      <c r="M639" s="846" t="s">
        <v>708</v>
      </c>
      <c r="N639" s="832">
        <v>0</v>
      </c>
      <c r="O639" s="846" t="s">
        <v>1488</v>
      </c>
      <c r="P639" s="846" t="s">
        <v>1488</v>
      </c>
      <c r="Q639" s="846" t="s">
        <v>1480</v>
      </c>
      <c r="R639" s="846" t="s">
        <v>1481</v>
      </c>
      <c r="S639" s="846" t="s">
        <v>1482</v>
      </c>
      <c r="T639" s="832">
        <v>6705.71</v>
      </c>
      <c r="U639" s="832">
        <v>6705.71</v>
      </c>
      <c r="V639" s="832">
        <v>0</v>
      </c>
      <c r="W639" s="832">
        <v>0</v>
      </c>
      <c r="X639" s="846" t="s">
        <v>388</v>
      </c>
      <c r="Y639" s="846" t="s">
        <v>1483</v>
      </c>
      <c r="Z639" s="846"/>
      <c r="AA639" s="824"/>
      <c r="AB639" s="824"/>
      <c r="AC639" s="824"/>
    </row>
    <row r="640" s="823" customFormat="1" ht="28.45" hidden="1" customHeight="1" outlineLevel="3" spans="1:29">
      <c r="A640" s="873" t="s">
        <v>1470</v>
      </c>
      <c r="B640" s="870" t="s">
        <v>1472</v>
      </c>
      <c r="C640" s="870" t="s">
        <v>1474</v>
      </c>
      <c r="D640" s="846" t="s">
        <v>1489</v>
      </c>
      <c r="E640" s="846" t="s">
        <v>49</v>
      </c>
      <c r="F640" s="846" t="s">
        <v>1477</v>
      </c>
      <c r="G640" s="846" t="s">
        <v>1478</v>
      </c>
      <c r="H640" s="832">
        <v>51</v>
      </c>
      <c r="I640" s="846" t="s">
        <v>540</v>
      </c>
      <c r="J640" s="875">
        <v>9</v>
      </c>
      <c r="K640" s="846" t="s">
        <v>38</v>
      </c>
      <c r="L640" s="846" t="s">
        <v>39</v>
      </c>
      <c r="M640" s="846" t="s">
        <v>708</v>
      </c>
      <c r="N640" s="832">
        <v>0</v>
      </c>
      <c r="O640" s="846" t="s">
        <v>1490</v>
      </c>
      <c r="P640" s="846" t="s">
        <v>1491</v>
      </c>
      <c r="Q640" s="846" t="s">
        <v>1492</v>
      </c>
      <c r="R640" s="846" t="s">
        <v>1493</v>
      </c>
      <c r="S640" s="846" t="s">
        <v>1494</v>
      </c>
      <c r="T640" s="832">
        <v>6705.71</v>
      </c>
      <c r="U640" s="832">
        <v>6705.71</v>
      </c>
      <c r="V640" s="832">
        <v>0</v>
      </c>
      <c r="W640" s="832">
        <v>0</v>
      </c>
      <c r="X640" s="846" t="s">
        <v>388</v>
      </c>
      <c r="Y640" s="846" t="s">
        <v>1483</v>
      </c>
      <c r="Z640" s="846"/>
      <c r="AA640" s="824"/>
      <c r="AB640" s="824"/>
      <c r="AC640" s="824"/>
    </row>
    <row r="641" s="823" customFormat="1" ht="28.45" hidden="1" customHeight="1" outlineLevel="3" spans="1:29">
      <c r="A641" s="873" t="s">
        <v>1470</v>
      </c>
      <c r="B641" s="870" t="s">
        <v>1472</v>
      </c>
      <c r="C641" s="870" t="s">
        <v>1474</v>
      </c>
      <c r="D641" s="846" t="s">
        <v>1495</v>
      </c>
      <c r="E641" s="846" t="s">
        <v>49</v>
      </c>
      <c r="F641" s="846" t="s">
        <v>1496</v>
      </c>
      <c r="G641" s="846" t="s">
        <v>1478</v>
      </c>
      <c r="H641" s="832">
        <v>320</v>
      </c>
      <c r="I641" s="846" t="s">
        <v>1448</v>
      </c>
      <c r="J641" s="875">
        <v>19</v>
      </c>
      <c r="K641" s="846" t="s">
        <v>38</v>
      </c>
      <c r="L641" s="846" t="s">
        <v>39</v>
      </c>
      <c r="M641" s="846" t="s">
        <v>708</v>
      </c>
      <c r="N641" s="832">
        <v>0</v>
      </c>
      <c r="O641" s="846" t="s">
        <v>1497</v>
      </c>
      <c r="P641" s="846" t="s">
        <v>1498</v>
      </c>
      <c r="Q641" s="846" t="s">
        <v>41</v>
      </c>
      <c r="R641" s="846" t="s">
        <v>1493</v>
      </c>
      <c r="S641" s="846" t="s">
        <v>1494</v>
      </c>
      <c r="T641" s="832">
        <v>6705.71</v>
      </c>
      <c r="U641" s="832">
        <v>6705.71</v>
      </c>
      <c r="V641" s="832">
        <v>0</v>
      </c>
      <c r="W641" s="832">
        <v>0</v>
      </c>
      <c r="X641" s="846" t="s">
        <v>388</v>
      </c>
      <c r="Y641" s="846" t="s">
        <v>1483</v>
      </c>
      <c r="Z641" s="846"/>
      <c r="AA641" s="824"/>
      <c r="AB641" s="824"/>
      <c r="AC641" s="824"/>
    </row>
    <row r="642" s="823" customFormat="1" ht="28.45" hidden="1" customHeight="1" outlineLevel="3" spans="1:29">
      <c r="A642" s="873" t="s">
        <v>1470</v>
      </c>
      <c r="B642" s="870" t="s">
        <v>1472</v>
      </c>
      <c r="C642" s="870" t="s">
        <v>1474</v>
      </c>
      <c r="D642" s="846" t="s">
        <v>1499</v>
      </c>
      <c r="E642" s="846" t="s">
        <v>34</v>
      </c>
      <c r="F642" s="846" t="s">
        <v>1500</v>
      </c>
      <c r="G642" s="846" t="s">
        <v>1501</v>
      </c>
      <c r="H642" s="832">
        <v>121.23</v>
      </c>
      <c r="I642" s="846" t="s">
        <v>540</v>
      </c>
      <c r="J642" s="875">
        <v>9</v>
      </c>
      <c r="K642" s="846" t="s">
        <v>38</v>
      </c>
      <c r="L642" s="846" t="s">
        <v>84</v>
      </c>
      <c r="M642" s="846"/>
      <c r="N642" s="832">
        <v>0</v>
      </c>
      <c r="O642" s="846"/>
      <c r="P642" s="846" t="s">
        <v>1502</v>
      </c>
      <c r="Q642" s="846"/>
      <c r="R642" s="846" t="s">
        <v>1503</v>
      </c>
      <c r="S642" s="846" t="s">
        <v>1504</v>
      </c>
      <c r="T642" s="832">
        <v>15813.98</v>
      </c>
      <c r="U642" s="832">
        <v>45874.49</v>
      </c>
      <c r="V642" s="832">
        <v>6996.88</v>
      </c>
      <c r="W642" s="832">
        <v>20014.63</v>
      </c>
      <c r="X642" s="846" t="s">
        <v>388</v>
      </c>
      <c r="Y642" s="846" t="s">
        <v>1505</v>
      </c>
      <c r="Z642" s="846"/>
      <c r="AA642" s="824"/>
      <c r="AB642" s="824"/>
      <c r="AC642" s="824"/>
    </row>
    <row r="643" s="823" customFormat="1" ht="28.45" hidden="1" customHeight="1" outlineLevel="3" spans="1:29">
      <c r="A643" s="873" t="s">
        <v>1470</v>
      </c>
      <c r="B643" s="870" t="s">
        <v>1472</v>
      </c>
      <c r="C643" s="870" t="s">
        <v>1474</v>
      </c>
      <c r="D643" s="846" t="s">
        <v>1506</v>
      </c>
      <c r="E643" s="846" t="s">
        <v>34</v>
      </c>
      <c r="F643" s="846" t="s">
        <v>1507</v>
      </c>
      <c r="G643" s="846" t="s">
        <v>1501</v>
      </c>
      <c r="H643" s="832">
        <v>151.8</v>
      </c>
      <c r="I643" s="846" t="s">
        <v>350</v>
      </c>
      <c r="J643" s="875">
        <v>0</v>
      </c>
      <c r="K643" s="846" t="s">
        <v>38</v>
      </c>
      <c r="L643" s="846" t="s">
        <v>84</v>
      </c>
      <c r="M643" s="846"/>
      <c r="N643" s="832">
        <v>0</v>
      </c>
      <c r="O643" s="846"/>
      <c r="P643" s="846" t="s">
        <v>1502</v>
      </c>
      <c r="Q643" s="846"/>
      <c r="R643" s="846" t="s">
        <v>1503</v>
      </c>
      <c r="S643" s="846" t="s">
        <v>1504</v>
      </c>
      <c r="T643" s="832">
        <v>15813.98</v>
      </c>
      <c r="U643" s="832">
        <v>45874.49</v>
      </c>
      <c r="V643" s="832">
        <v>6996.88</v>
      </c>
      <c r="W643" s="832">
        <v>20014.63</v>
      </c>
      <c r="X643" s="846"/>
      <c r="Y643" s="846" t="s">
        <v>1505</v>
      </c>
      <c r="Z643" s="846"/>
      <c r="AA643" s="824"/>
      <c r="AB643" s="824"/>
      <c r="AC643" s="824"/>
    </row>
    <row r="644" s="823" customFormat="1" ht="28.45" hidden="1" customHeight="1" outlineLevel="2" collapsed="1" spans="1:29">
      <c r="A644" s="870" t="s">
        <v>1470</v>
      </c>
      <c r="B644" s="870" t="s">
        <v>1472</v>
      </c>
      <c r="C644" s="870" t="s">
        <v>1508</v>
      </c>
      <c r="D644" s="872"/>
      <c r="E644" s="824"/>
      <c r="F644" s="824"/>
      <c r="G644" s="824"/>
      <c r="H644" s="871">
        <v>537.38</v>
      </c>
      <c r="I644" s="874" t="s">
        <v>1509</v>
      </c>
      <c r="J644" s="835"/>
      <c r="K644" s="835"/>
      <c r="L644" s="835"/>
      <c r="M644" s="835"/>
      <c r="N644" s="835"/>
      <c r="O644" s="835"/>
      <c r="P644" s="835"/>
      <c r="Q644" s="835"/>
      <c r="R644" s="835"/>
      <c r="S644" s="835"/>
      <c r="T644" s="835"/>
      <c r="U644" s="835"/>
      <c r="V644" s="835"/>
      <c r="W644" s="835"/>
      <c r="X644" s="835"/>
      <c r="Y644" s="835"/>
      <c r="Z644" s="836"/>
      <c r="AA644" s="824"/>
      <c r="AB644" s="824"/>
      <c r="AC644" s="824"/>
    </row>
    <row r="645" s="823" customFormat="1" ht="28.45" hidden="1" customHeight="1" outlineLevel="3" spans="1:29">
      <c r="A645" s="873" t="s">
        <v>1470</v>
      </c>
      <c r="B645" s="870" t="s">
        <v>1472</v>
      </c>
      <c r="C645" s="870" t="s">
        <v>1508</v>
      </c>
      <c r="D645" s="846" t="s">
        <v>1510</v>
      </c>
      <c r="E645" s="846" t="s">
        <v>34</v>
      </c>
      <c r="F645" s="846" t="s">
        <v>1511</v>
      </c>
      <c r="G645" s="846" t="s">
        <v>1512</v>
      </c>
      <c r="H645" s="832">
        <v>15.88</v>
      </c>
      <c r="I645" s="846" t="s">
        <v>350</v>
      </c>
      <c r="J645" s="875">
        <v>0</v>
      </c>
      <c r="K645" s="846" t="s">
        <v>38</v>
      </c>
      <c r="L645" s="846" t="s">
        <v>39</v>
      </c>
      <c r="M645" s="846" t="s">
        <v>708</v>
      </c>
      <c r="N645" s="832">
        <v>0</v>
      </c>
      <c r="O645" s="846" t="s">
        <v>1513</v>
      </c>
      <c r="P645" s="846" t="s">
        <v>1514</v>
      </c>
      <c r="Q645" s="846" t="s">
        <v>1515</v>
      </c>
      <c r="R645" s="846" t="s">
        <v>1516</v>
      </c>
      <c r="S645" s="846" t="s">
        <v>1517</v>
      </c>
      <c r="T645" s="832">
        <v>48.42</v>
      </c>
      <c r="U645" s="832">
        <v>48.42</v>
      </c>
      <c r="V645" s="832">
        <v>0</v>
      </c>
      <c r="W645" s="832">
        <v>0</v>
      </c>
      <c r="X645" s="846"/>
      <c r="Y645" s="846"/>
      <c r="Z645" s="846"/>
      <c r="AA645" s="824"/>
      <c r="AB645" s="824"/>
      <c r="AC645" s="824"/>
    </row>
    <row r="646" s="823" customFormat="1" ht="28.45" hidden="1" customHeight="1" outlineLevel="3" spans="1:29">
      <c r="A646" s="873" t="s">
        <v>1470</v>
      </c>
      <c r="B646" s="870" t="s">
        <v>1472</v>
      </c>
      <c r="C646" s="870" t="s">
        <v>1508</v>
      </c>
      <c r="D646" s="846" t="s">
        <v>1518</v>
      </c>
      <c r="E646" s="846" t="s">
        <v>1519</v>
      </c>
      <c r="F646" s="846" t="s">
        <v>1520</v>
      </c>
      <c r="G646" s="846" t="s">
        <v>1521</v>
      </c>
      <c r="H646" s="832">
        <v>27.27</v>
      </c>
      <c r="I646" s="846" t="s">
        <v>1522</v>
      </c>
      <c r="J646" s="875">
        <v>257</v>
      </c>
      <c r="K646" s="846" t="s">
        <v>53</v>
      </c>
      <c r="L646" s="846" t="s">
        <v>302</v>
      </c>
      <c r="M646" s="846"/>
      <c r="N646" s="832"/>
      <c r="O646" s="846" t="s">
        <v>1523</v>
      </c>
      <c r="P646" s="846" t="s">
        <v>1523</v>
      </c>
      <c r="Q646" s="846"/>
      <c r="R646" s="846" t="s">
        <v>1516</v>
      </c>
      <c r="S646" s="846" t="s">
        <v>1516</v>
      </c>
      <c r="T646" s="832">
        <v>3.8</v>
      </c>
      <c r="U646" s="832">
        <v>3.8</v>
      </c>
      <c r="V646" s="832">
        <v>3.8</v>
      </c>
      <c r="W646" s="832">
        <v>3.8</v>
      </c>
      <c r="X646" s="846" t="s">
        <v>306</v>
      </c>
      <c r="Y646" s="846"/>
      <c r="Z646" s="846"/>
      <c r="AA646" s="824"/>
      <c r="AB646" s="824"/>
      <c r="AC646" s="824"/>
    </row>
    <row r="647" s="823" customFormat="1" ht="28.45" hidden="1" customHeight="1" outlineLevel="3" spans="1:29">
      <c r="A647" s="873" t="s">
        <v>1470</v>
      </c>
      <c r="B647" s="870" t="s">
        <v>1472</v>
      </c>
      <c r="C647" s="870" t="s">
        <v>1508</v>
      </c>
      <c r="D647" s="846" t="s">
        <v>1524</v>
      </c>
      <c r="E647" s="846" t="s">
        <v>34</v>
      </c>
      <c r="F647" s="846" t="s">
        <v>1525</v>
      </c>
      <c r="G647" s="846" t="s">
        <v>1526</v>
      </c>
      <c r="H647" s="832">
        <v>494.23</v>
      </c>
      <c r="I647" s="846" t="s">
        <v>350</v>
      </c>
      <c r="J647" s="875">
        <v>0</v>
      </c>
      <c r="K647" s="846" t="s">
        <v>38</v>
      </c>
      <c r="L647" s="846" t="s">
        <v>84</v>
      </c>
      <c r="M647" s="846"/>
      <c r="N647" s="832">
        <v>0</v>
      </c>
      <c r="O647" s="846"/>
      <c r="P647" s="846" t="s">
        <v>1527</v>
      </c>
      <c r="Q647" s="846"/>
      <c r="R647" s="846" t="s">
        <v>1516</v>
      </c>
      <c r="S647" s="846" t="s">
        <v>1517</v>
      </c>
      <c r="T647" s="832">
        <v>4746.2</v>
      </c>
      <c r="U647" s="832">
        <v>4746.2</v>
      </c>
      <c r="V647" s="832">
        <v>2234.34</v>
      </c>
      <c r="W647" s="832">
        <v>2234.34</v>
      </c>
      <c r="X647" s="846"/>
      <c r="Y647" s="846" t="s">
        <v>1528</v>
      </c>
      <c r="Z647" s="846"/>
      <c r="AA647" s="824"/>
      <c r="AB647" s="824"/>
      <c r="AC647" s="824"/>
    </row>
    <row r="648" s="823" customFormat="1" ht="28.45" hidden="1" customHeight="1" outlineLevel="2" collapsed="1" spans="1:29">
      <c r="A648" s="870" t="s">
        <v>1470</v>
      </c>
      <c r="B648" s="870" t="s">
        <v>1472</v>
      </c>
      <c r="C648" s="870" t="s">
        <v>1529</v>
      </c>
      <c r="D648" s="872"/>
      <c r="E648" s="824"/>
      <c r="F648" s="824"/>
      <c r="G648" s="824"/>
      <c r="H648" s="871">
        <v>143.15</v>
      </c>
      <c r="I648" s="874" t="s">
        <v>1530</v>
      </c>
      <c r="J648" s="835"/>
      <c r="K648" s="835"/>
      <c r="L648" s="835"/>
      <c r="M648" s="835"/>
      <c r="N648" s="835"/>
      <c r="O648" s="835"/>
      <c r="P648" s="835"/>
      <c r="Q648" s="835"/>
      <c r="R648" s="835"/>
      <c r="S648" s="835"/>
      <c r="T648" s="835"/>
      <c r="U648" s="835"/>
      <c r="V648" s="835"/>
      <c r="W648" s="835"/>
      <c r="X648" s="835"/>
      <c r="Y648" s="835"/>
      <c r="Z648" s="836"/>
      <c r="AA648" s="824"/>
      <c r="AB648" s="824"/>
      <c r="AC648" s="824"/>
    </row>
    <row r="649" s="823" customFormat="1" ht="28.45" hidden="1" customHeight="1" outlineLevel="3" spans="1:29">
      <c r="A649" s="873" t="s">
        <v>1470</v>
      </c>
      <c r="B649" s="870" t="s">
        <v>1472</v>
      </c>
      <c r="C649" s="870" t="s">
        <v>1529</v>
      </c>
      <c r="D649" s="846" t="s">
        <v>1531</v>
      </c>
      <c r="E649" s="846" t="s">
        <v>34</v>
      </c>
      <c r="F649" s="846" t="s">
        <v>1532</v>
      </c>
      <c r="G649" s="846" t="s">
        <v>1501</v>
      </c>
      <c r="H649" s="832">
        <v>49.14</v>
      </c>
      <c r="I649" s="846" t="s">
        <v>537</v>
      </c>
      <c r="J649" s="875">
        <v>21</v>
      </c>
      <c r="K649" s="846" t="s">
        <v>38</v>
      </c>
      <c r="L649" s="846" t="s">
        <v>84</v>
      </c>
      <c r="M649" s="846"/>
      <c r="N649" s="832">
        <v>24.28</v>
      </c>
      <c r="O649" s="846" t="s">
        <v>1533</v>
      </c>
      <c r="P649" s="846" t="s">
        <v>1533</v>
      </c>
      <c r="Q649" s="846"/>
      <c r="R649" s="846" t="s">
        <v>1534</v>
      </c>
      <c r="S649" s="846" t="s">
        <v>1535</v>
      </c>
      <c r="T649" s="832">
        <v>0</v>
      </c>
      <c r="U649" s="832">
        <v>0</v>
      </c>
      <c r="V649" s="832">
        <v>58.81</v>
      </c>
      <c r="W649" s="832">
        <v>58.81</v>
      </c>
      <c r="X649" s="846" t="s">
        <v>372</v>
      </c>
      <c r="Y649" s="846" t="s">
        <v>1536</v>
      </c>
      <c r="Z649" s="846"/>
      <c r="AA649" s="824"/>
      <c r="AB649" s="824"/>
      <c r="AC649" s="824"/>
    </row>
    <row r="650" s="823" customFormat="1" ht="28.45" hidden="1" customHeight="1" outlineLevel="3" spans="1:29">
      <c r="A650" s="873" t="s">
        <v>1470</v>
      </c>
      <c r="B650" s="870" t="s">
        <v>1472</v>
      </c>
      <c r="C650" s="870" t="s">
        <v>1529</v>
      </c>
      <c r="D650" s="846" t="s">
        <v>1537</v>
      </c>
      <c r="E650" s="846" t="s">
        <v>1110</v>
      </c>
      <c r="F650" s="846" t="s">
        <v>1538</v>
      </c>
      <c r="G650" s="846" t="s">
        <v>1501</v>
      </c>
      <c r="H650" s="832">
        <v>6.81</v>
      </c>
      <c r="I650" s="846" t="s">
        <v>1539</v>
      </c>
      <c r="J650" s="875">
        <v>20</v>
      </c>
      <c r="K650" s="846" t="s">
        <v>38</v>
      </c>
      <c r="L650" s="846" t="s">
        <v>84</v>
      </c>
      <c r="M650" s="846"/>
      <c r="N650" s="832">
        <v>56.55</v>
      </c>
      <c r="O650" s="846" t="s">
        <v>1540</v>
      </c>
      <c r="P650" s="846" t="s">
        <v>1540</v>
      </c>
      <c r="Q650" s="846"/>
      <c r="R650" s="846" t="s">
        <v>1541</v>
      </c>
      <c r="S650" s="846" t="s">
        <v>1535</v>
      </c>
      <c r="T650" s="832">
        <v>0</v>
      </c>
      <c r="U650" s="832">
        <v>0</v>
      </c>
      <c r="V650" s="832">
        <v>149.06</v>
      </c>
      <c r="W650" s="832">
        <v>149.06</v>
      </c>
      <c r="X650" s="846" t="s">
        <v>372</v>
      </c>
      <c r="Y650" s="846" t="s">
        <v>1542</v>
      </c>
      <c r="Z650" s="846"/>
      <c r="AA650" s="824"/>
      <c r="AB650" s="824"/>
      <c r="AC650" s="824"/>
    </row>
    <row r="651" s="823" customFormat="1" ht="28.45" hidden="1" customHeight="1" outlineLevel="3" spans="1:29">
      <c r="A651" s="873" t="s">
        <v>1470</v>
      </c>
      <c r="B651" s="870" t="s">
        <v>1472</v>
      </c>
      <c r="C651" s="870" t="s">
        <v>1529</v>
      </c>
      <c r="D651" s="846" t="s">
        <v>1537</v>
      </c>
      <c r="E651" s="846" t="s">
        <v>1110</v>
      </c>
      <c r="F651" s="846" t="s">
        <v>1538</v>
      </c>
      <c r="G651" s="846" t="s">
        <v>1501</v>
      </c>
      <c r="H651" s="832">
        <v>23.94</v>
      </c>
      <c r="I651" s="846" t="s">
        <v>1539</v>
      </c>
      <c r="J651" s="875">
        <v>20</v>
      </c>
      <c r="K651" s="846" t="s">
        <v>38</v>
      </c>
      <c r="L651" s="846" t="s">
        <v>84</v>
      </c>
      <c r="M651" s="846"/>
      <c r="N651" s="832">
        <v>0</v>
      </c>
      <c r="O651" s="846" t="s">
        <v>1540</v>
      </c>
      <c r="P651" s="846" t="s">
        <v>1540</v>
      </c>
      <c r="Q651" s="846"/>
      <c r="R651" s="846" t="s">
        <v>1541</v>
      </c>
      <c r="S651" s="846" t="s">
        <v>1535</v>
      </c>
      <c r="T651" s="832">
        <v>0</v>
      </c>
      <c r="U651" s="832">
        <v>0</v>
      </c>
      <c r="V651" s="832">
        <v>149.06</v>
      </c>
      <c r="W651" s="832">
        <v>149.06</v>
      </c>
      <c r="X651" s="846" t="s">
        <v>372</v>
      </c>
      <c r="Y651" s="846" t="s">
        <v>1542</v>
      </c>
      <c r="Z651" s="846"/>
      <c r="AA651" s="824"/>
      <c r="AB651" s="824"/>
      <c r="AC651" s="824"/>
    </row>
    <row r="652" s="823" customFormat="1" ht="28.45" hidden="1" customHeight="1" outlineLevel="3" spans="1:29">
      <c r="A652" s="873" t="s">
        <v>1470</v>
      </c>
      <c r="B652" s="870" t="s">
        <v>1472</v>
      </c>
      <c r="C652" s="870" t="s">
        <v>1529</v>
      </c>
      <c r="D652" s="846" t="s">
        <v>1537</v>
      </c>
      <c r="E652" s="846" t="s">
        <v>1110</v>
      </c>
      <c r="F652" s="846" t="s">
        <v>1538</v>
      </c>
      <c r="G652" s="846" t="s">
        <v>1501</v>
      </c>
      <c r="H652" s="832">
        <v>15.25</v>
      </c>
      <c r="I652" s="846" t="s">
        <v>1539</v>
      </c>
      <c r="J652" s="875">
        <v>20</v>
      </c>
      <c r="K652" s="846" t="s">
        <v>38</v>
      </c>
      <c r="L652" s="846" t="s">
        <v>84</v>
      </c>
      <c r="M652" s="846"/>
      <c r="N652" s="832">
        <v>0</v>
      </c>
      <c r="O652" s="846" t="s">
        <v>1540</v>
      </c>
      <c r="P652" s="846" t="s">
        <v>1540</v>
      </c>
      <c r="Q652" s="846"/>
      <c r="R652" s="846" t="s">
        <v>1541</v>
      </c>
      <c r="S652" s="846" t="s">
        <v>1535</v>
      </c>
      <c r="T652" s="832">
        <v>0</v>
      </c>
      <c r="U652" s="832">
        <v>0</v>
      </c>
      <c r="V652" s="832">
        <v>149.06</v>
      </c>
      <c r="W652" s="832">
        <v>149.06</v>
      </c>
      <c r="X652" s="846" t="s">
        <v>372</v>
      </c>
      <c r="Y652" s="846" t="s">
        <v>1542</v>
      </c>
      <c r="Z652" s="846"/>
      <c r="AA652" s="824"/>
      <c r="AB652" s="824"/>
      <c r="AC652" s="824"/>
    </row>
    <row r="653" s="823" customFormat="1" ht="28.45" hidden="1" customHeight="1" outlineLevel="3" spans="1:29">
      <c r="A653" s="873" t="s">
        <v>1470</v>
      </c>
      <c r="B653" s="870" t="s">
        <v>1472</v>
      </c>
      <c r="C653" s="870" t="s">
        <v>1529</v>
      </c>
      <c r="D653" s="846" t="s">
        <v>1543</v>
      </c>
      <c r="E653" s="846" t="s">
        <v>1110</v>
      </c>
      <c r="F653" s="846" t="s">
        <v>1538</v>
      </c>
      <c r="G653" s="846" t="s">
        <v>1501</v>
      </c>
      <c r="H653" s="832">
        <v>32.29</v>
      </c>
      <c r="I653" s="846" t="s">
        <v>485</v>
      </c>
      <c r="J653" s="875">
        <v>3</v>
      </c>
      <c r="K653" s="846" t="s">
        <v>38</v>
      </c>
      <c r="L653" s="846" t="s">
        <v>84</v>
      </c>
      <c r="M653" s="846"/>
      <c r="N653" s="832">
        <v>0</v>
      </c>
      <c r="O653" s="846"/>
      <c r="P653" s="846" t="s">
        <v>1544</v>
      </c>
      <c r="Q653" s="846"/>
      <c r="R653" s="846" t="s">
        <v>1541</v>
      </c>
      <c r="S653" s="846" t="s">
        <v>1535</v>
      </c>
      <c r="T653" s="832">
        <v>0</v>
      </c>
      <c r="U653" s="832">
        <v>0</v>
      </c>
      <c r="V653" s="832">
        <v>149.06</v>
      </c>
      <c r="W653" s="832">
        <v>149.06</v>
      </c>
      <c r="X653" s="846" t="s">
        <v>372</v>
      </c>
      <c r="Y653" s="846" t="s">
        <v>1542</v>
      </c>
      <c r="Z653" s="846"/>
      <c r="AA653" s="824"/>
      <c r="AB653" s="824"/>
      <c r="AC653" s="824"/>
    </row>
    <row r="654" s="823" customFormat="1" ht="28.45" hidden="1" customHeight="1" outlineLevel="3" spans="1:29">
      <c r="A654" s="873" t="s">
        <v>1470</v>
      </c>
      <c r="B654" s="870" t="s">
        <v>1472</v>
      </c>
      <c r="C654" s="870" t="s">
        <v>1529</v>
      </c>
      <c r="D654" s="846" t="s">
        <v>1543</v>
      </c>
      <c r="E654" s="846" t="s">
        <v>1110</v>
      </c>
      <c r="F654" s="846" t="s">
        <v>1545</v>
      </c>
      <c r="G654" s="846" t="s">
        <v>1501</v>
      </c>
      <c r="H654" s="832">
        <v>7.79</v>
      </c>
      <c r="I654" s="846" t="s">
        <v>485</v>
      </c>
      <c r="J654" s="875">
        <v>3</v>
      </c>
      <c r="K654" s="846" t="s">
        <v>38</v>
      </c>
      <c r="L654" s="846" t="s">
        <v>84</v>
      </c>
      <c r="M654" s="846"/>
      <c r="N654" s="832">
        <v>0</v>
      </c>
      <c r="O654" s="846"/>
      <c r="P654" s="846" t="s">
        <v>1544</v>
      </c>
      <c r="Q654" s="846"/>
      <c r="R654" s="846" t="s">
        <v>1541</v>
      </c>
      <c r="S654" s="846" t="s">
        <v>1535</v>
      </c>
      <c r="T654" s="832">
        <v>0</v>
      </c>
      <c r="U654" s="832">
        <v>0</v>
      </c>
      <c r="V654" s="832">
        <v>149.06</v>
      </c>
      <c r="W654" s="832">
        <v>149.06</v>
      </c>
      <c r="X654" s="846" t="s">
        <v>407</v>
      </c>
      <c r="Y654" s="846" t="s">
        <v>1542</v>
      </c>
      <c r="Z654" s="846"/>
      <c r="AA654" s="824"/>
      <c r="AB654" s="824"/>
      <c r="AC654" s="824"/>
    </row>
    <row r="655" s="823" customFormat="1" ht="28.45" hidden="1" customHeight="1" outlineLevel="3" spans="1:29">
      <c r="A655" s="873" t="s">
        <v>1470</v>
      </c>
      <c r="B655" s="870" t="s">
        <v>1472</v>
      </c>
      <c r="C655" s="870" t="s">
        <v>1529</v>
      </c>
      <c r="D655" s="846" t="s">
        <v>1543</v>
      </c>
      <c r="E655" s="846" t="s">
        <v>1110</v>
      </c>
      <c r="F655" s="846" t="s">
        <v>1545</v>
      </c>
      <c r="G655" s="846" t="s">
        <v>1501</v>
      </c>
      <c r="H655" s="832">
        <v>7.93</v>
      </c>
      <c r="I655" s="846" t="s">
        <v>485</v>
      </c>
      <c r="J655" s="875">
        <v>3</v>
      </c>
      <c r="K655" s="846" t="s">
        <v>38</v>
      </c>
      <c r="L655" s="846" t="s">
        <v>84</v>
      </c>
      <c r="M655" s="846"/>
      <c r="N655" s="832">
        <v>0</v>
      </c>
      <c r="O655" s="846"/>
      <c r="P655" s="846" t="s">
        <v>1544</v>
      </c>
      <c r="Q655" s="846"/>
      <c r="R655" s="846" t="s">
        <v>1541</v>
      </c>
      <c r="S655" s="846" t="s">
        <v>1535</v>
      </c>
      <c r="T655" s="832">
        <v>0</v>
      </c>
      <c r="U655" s="832">
        <v>0</v>
      </c>
      <c r="V655" s="832">
        <v>149.06</v>
      </c>
      <c r="W655" s="832">
        <v>149.06</v>
      </c>
      <c r="X655" s="846" t="s">
        <v>407</v>
      </c>
      <c r="Y655" s="846" t="s">
        <v>1542</v>
      </c>
      <c r="Z655" s="846"/>
      <c r="AA655" s="824"/>
      <c r="AB655" s="824"/>
      <c r="AC655" s="824"/>
    </row>
    <row r="656" s="823" customFormat="1" ht="28.45" hidden="1" customHeight="1" outlineLevel="2" collapsed="1" spans="1:29">
      <c r="A656" s="870" t="s">
        <v>1470</v>
      </c>
      <c r="B656" s="870" t="s">
        <v>1472</v>
      </c>
      <c r="C656" s="870" t="s">
        <v>1546</v>
      </c>
      <c r="D656" s="872"/>
      <c r="E656" s="824"/>
      <c r="F656" s="824"/>
      <c r="G656" s="824"/>
      <c r="H656" s="871">
        <v>1014.2</v>
      </c>
      <c r="I656" s="874" t="s">
        <v>1547</v>
      </c>
      <c r="J656" s="835"/>
      <c r="K656" s="835"/>
      <c r="L656" s="835"/>
      <c r="M656" s="835"/>
      <c r="N656" s="835"/>
      <c r="O656" s="835"/>
      <c r="P656" s="835"/>
      <c r="Q656" s="835"/>
      <c r="R656" s="835"/>
      <c r="S656" s="835"/>
      <c r="T656" s="835"/>
      <c r="U656" s="835"/>
      <c r="V656" s="835"/>
      <c r="W656" s="835"/>
      <c r="X656" s="835"/>
      <c r="Y656" s="835"/>
      <c r="Z656" s="836"/>
      <c r="AA656" s="824"/>
      <c r="AB656" s="824"/>
      <c r="AC656" s="824"/>
    </row>
    <row r="657" s="823" customFormat="1" ht="28.45" hidden="1" customHeight="1" outlineLevel="3" spans="1:29">
      <c r="A657" s="873" t="s">
        <v>1470</v>
      </c>
      <c r="B657" s="870" t="s">
        <v>1472</v>
      </c>
      <c r="C657" s="870" t="s">
        <v>1546</v>
      </c>
      <c r="D657" s="846" t="s">
        <v>1548</v>
      </c>
      <c r="E657" s="846" t="s">
        <v>34</v>
      </c>
      <c r="F657" s="846" t="s">
        <v>1549</v>
      </c>
      <c r="G657" s="846" t="s">
        <v>1550</v>
      </c>
      <c r="H657" s="832">
        <v>3.1</v>
      </c>
      <c r="I657" s="846" t="s">
        <v>350</v>
      </c>
      <c r="J657" s="875">
        <v>0</v>
      </c>
      <c r="K657" s="846" t="s">
        <v>38</v>
      </c>
      <c r="L657" s="846" t="s">
        <v>39</v>
      </c>
      <c r="M657" s="846" t="s">
        <v>1551</v>
      </c>
      <c r="N657" s="832">
        <v>0</v>
      </c>
      <c r="O657" s="846"/>
      <c r="P657" s="846" t="s">
        <v>1552</v>
      </c>
      <c r="Q657" s="846" t="s">
        <v>41</v>
      </c>
      <c r="R657" s="846" t="s">
        <v>1553</v>
      </c>
      <c r="S657" s="846" t="s">
        <v>1554</v>
      </c>
      <c r="T657" s="832">
        <v>36.46</v>
      </c>
      <c r="U657" s="832">
        <v>36.46</v>
      </c>
      <c r="V657" s="832">
        <v>0</v>
      </c>
      <c r="W657" s="832">
        <v>0</v>
      </c>
      <c r="X657" s="846"/>
      <c r="Y657" s="846" t="s">
        <v>1555</v>
      </c>
      <c r="Z657" s="846"/>
      <c r="AA657" s="824"/>
      <c r="AB657" s="824"/>
      <c r="AC657" s="824"/>
    </row>
    <row r="658" s="823" customFormat="1" ht="28.45" hidden="1" customHeight="1" outlineLevel="3" spans="1:29">
      <c r="A658" s="873" t="s">
        <v>1470</v>
      </c>
      <c r="B658" s="870" t="s">
        <v>1472</v>
      </c>
      <c r="C658" s="870" t="s">
        <v>1546</v>
      </c>
      <c r="D658" s="846" t="s">
        <v>1556</v>
      </c>
      <c r="E658" s="846" t="s">
        <v>34</v>
      </c>
      <c r="F658" s="846" t="s">
        <v>1557</v>
      </c>
      <c r="G658" s="846" t="s">
        <v>1558</v>
      </c>
      <c r="H658" s="832">
        <v>60.8</v>
      </c>
      <c r="I658" s="846" t="s">
        <v>166</v>
      </c>
      <c r="J658" s="875">
        <v>5</v>
      </c>
      <c r="K658" s="846" t="s">
        <v>38</v>
      </c>
      <c r="L658" s="846" t="s">
        <v>39</v>
      </c>
      <c r="M658" s="846" t="s">
        <v>708</v>
      </c>
      <c r="N658" s="832">
        <v>0</v>
      </c>
      <c r="O658" s="846" t="s">
        <v>1559</v>
      </c>
      <c r="P658" s="846" t="s">
        <v>1560</v>
      </c>
      <c r="Q658" s="846" t="s">
        <v>41</v>
      </c>
      <c r="R658" s="846" t="s">
        <v>1561</v>
      </c>
      <c r="S658" s="846" t="s">
        <v>1562</v>
      </c>
      <c r="T658" s="832">
        <v>507.5</v>
      </c>
      <c r="U658" s="832">
        <v>507.5</v>
      </c>
      <c r="V658" s="832">
        <v>190.37</v>
      </c>
      <c r="W658" s="832">
        <v>190.95</v>
      </c>
      <c r="X658" s="846" t="s">
        <v>69</v>
      </c>
      <c r="Y658" s="846" t="s">
        <v>1563</v>
      </c>
      <c r="Z658" s="846"/>
      <c r="AA658" s="824"/>
      <c r="AB658" s="824"/>
      <c r="AC658" s="824"/>
    </row>
    <row r="659" s="823" customFormat="1" ht="28.45" hidden="1" customHeight="1" outlineLevel="3" spans="1:29">
      <c r="A659" s="873" t="s">
        <v>1470</v>
      </c>
      <c r="B659" s="870" t="s">
        <v>1472</v>
      </c>
      <c r="C659" s="870" t="s">
        <v>1546</v>
      </c>
      <c r="D659" s="846" t="s">
        <v>1564</v>
      </c>
      <c r="E659" s="846" t="s">
        <v>34</v>
      </c>
      <c r="F659" s="846" t="s">
        <v>1565</v>
      </c>
      <c r="G659" s="846" t="s">
        <v>1558</v>
      </c>
      <c r="H659" s="832">
        <v>231</v>
      </c>
      <c r="I659" s="846" t="s">
        <v>485</v>
      </c>
      <c r="J659" s="875">
        <v>3</v>
      </c>
      <c r="K659" s="846" t="s">
        <v>38</v>
      </c>
      <c r="L659" s="846" t="s">
        <v>39</v>
      </c>
      <c r="M659" s="846" t="s">
        <v>708</v>
      </c>
      <c r="N659" s="832">
        <v>0</v>
      </c>
      <c r="O659" s="846" t="s">
        <v>1566</v>
      </c>
      <c r="P659" s="846" t="s">
        <v>1567</v>
      </c>
      <c r="Q659" s="846" t="s">
        <v>41</v>
      </c>
      <c r="R659" s="846" t="s">
        <v>1561</v>
      </c>
      <c r="S659" s="846" t="s">
        <v>1562</v>
      </c>
      <c r="T659" s="832">
        <v>462</v>
      </c>
      <c r="U659" s="832">
        <v>462</v>
      </c>
      <c r="V659" s="832">
        <v>231</v>
      </c>
      <c r="W659" s="832">
        <v>231</v>
      </c>
      <c r="X659" s="846" t="s">
        <v>69</v>
      </c>
      <c r="Y659" s="846" t="s">
        <v>1568</v>
      </c>
      <c r="Z659" s="846"/>
      <c r="AA659" s="824"/>
      <c r="AB659" s="824"/>
      <c r="AC659" s="824"/>
    </row>
    <row r="660" s="823" customFormat="1" ht="28.45" hidden="1" customHeight="1" outlineLevel="3" spans="1:29">
      <c r="A660" s="873" t="s">
        <v>1470</v>
      </c>
      <c r="B660" s="870" t="s">
        <v>1472</v>
      </c>
      <c r="C660" s="870" t="s">
        <v>1546</v>
      </c>
      <c r="D660" s="846" t="s">
        <v>1569</v>
      </c>
      <c r="E660" s="846" t="s">
        <v>34</v>
      </c>
      <c r="F660" s="846" t="s">
        <v>1570</v>
      </c>
      <c r="G660" s="846" t="s">
        <v>1558</v>
      </c>
      <c r="H660" s="832">
        <v>117.82</v>
      </c>
      <c r="I660" s="846" t="s">
        <v>37</v>
      </c>
      <c r="J660" s="875">
        <v>15</v>
      </c>
      <c r="K660" s="846" t="s">
        <v>38</v>
      </c>
      <c r="L660" s="846" t="s">
        <v>39</v>
      </c>
      <c r="M660" s="846" t="s">
        <v>708</v>
      </c>
      <c r="N660" s="832">
        <v>0</v>
      </c>
      <c r="O660" s="846" t="s">
        <v>1571</v>
      </c>
      <c r="P660" s="846" t="s">
        <v>1571</v>
      </c>
      <c r="Q660" s="846" t="s">
        <v>41</v>
      </c>
      <c r="R660" s="846" t="s">
        <v>1572</v>
      </c>
      <c r="S660" s="846" t="s">
        <v>1573</v>
      </c>
      <c r="T660" s="832">
        <v>28050.23</v>
      </c>
      <c r="U660" s="832">
        <v>44223.37</v>
      </c>
      <c r="V660" s="832">
        <v>7258.95</v>
      </c>
      <c r="W660" s="832">
        <v>14458.86</v>
      </c>
      <c r="X660" s="846" t="s">
        <v>69</v>
      </c>
      <c r="Y660" s="846" t="s">
        <v>1574</v>
      </c>
      <c r="Z660" s="846"/>
      <c r="AA660" s="824"/>
      <c r="AB660" s="824"/>
      <c r="AC660" s="824"/>
    </row>
    <row r="661" s="823" customFormat="1" ht="28.45" hidden="1" customHeight="1" outlineLevel="3" spans="1:29">
      <c r="A661" s="873" t="s">
        <v>1470</v>
      </c>
      <c r="B661" s="870" t="s">
        <v>1472</v>
      </c>
      <c r="C661" s="870" t="s">
        <v>1546</v>
      </c>
      <c r="D661" s="846" t="s">
        <v>1575</v>
      </c>
      <c r="E661" s="846" t="s">
        <v>34</v>
      </c>
      <c r="F661" s="846" t="s">
        <v>1570</v>
      </c>
      <c r="G661" s="846" t="s">
        <v>1558</v>
      </c>
      <c r="H661" s="832">
        <v>345.75</v>
      </c>
      <c r="I661" s="846" t="s">
        <v>37</v>
      </c>
      <c r="J661" s="875">
        <v>15</v>
      </c>
      <c r="K661" s="846" t="s">
        <v>38</v>
      </c>
      <c r="L661" s="846" t="s">
        <v>39</v>
      </c>
      <c r="M661" s="846" t="s">
        <v>708</v>
      </c>
      <c r="N661" s="832">
        <v>0</v>
      </c>
      <c r="O661" s="846" t="s">
        <v>1571</v>
      </c>
      <c r="P661" s="846" t="s">
        <v>1571</v>
      </c>
      <c r="Q661" s="846" t="s">
        <v>41</v>
      </c>
      <c r="R661" s="846" t="s">
        <v>1572</v>
      </c>
      <c r="S661" s="846" t="s">
        <v>1573</v>
      </c>
      <c r="T661" s="832">
        <v>28050.23</v>
      </c>
      <c r="U661" s="832">
        <v>44223.37</v>
      </c>
      <c r="V661" s="832">
        <v>7258.95</v>
      </c>
      <c r="W661" s="832">
        <v>14458.86</v>
      </c>
      <c r="X661" s="846" t="s">
        <v>69</v>
      </c>
      <c r="Y661" s="846" t="s">
        <v>1574</v>
      </c>
      <c r="Z661" s="846"/>
      <c r="AA661" s="824"/>
      <c r="AB661" s="824"/>
      <c r="AC661" s="824"/>
    </row>
    <row r="662" s="823" customFormat="1" ht="28.45" hidden="1" customHeight="1" outlineLevel="3" spans="1:29">
      <c r="A662" s="873" t="s">
        <v>1470</v>
      </c>
      <c r="B662" s="870" t="s">
        <v>1472</v>
      </c>
      <c r="C662" s="870" t="s">
        <v>1546</v>
      </c>
      <c r="D662" s="846" t="s">
        <v>1576</v>
      </c>
      <c r="E662" s="846" t="s">
        <v>34</v>
      </c>
      <c r="F662" s="846" t="s">
        <v>1577</v>
      </c>
      <c r="G662" s="846" t="s">
        <v>1558</v>
      </c>
      <c r="H662" s="832">
        <v>144.2</v>
      </c>
      <c r="I662" s="846" t="s">
        <v>534</v>
      </c>
      <c r="J662" s="875">
        <v>1</v>
      </c>
      <c r="K662" s="846" t="s">
        <v>38</v>
      </c>
      <c r="L662" s="846" t="s">
        <v>84</v>
      </c>
      <c r="M662" s="846"/>
      <c r="N662" s="832">
        <v>138.11</v>
      </c>
      <c r="O662" s="846"/>
      <c r="P662" s="846" t="s">
        <v>1578</v>
      </c>
      <c r="Q662" s="846"/>
      <c r="R662" s="846" t="s">
        <v>1561</v>
      </c>
      <c r="S662" s="846" t="s">
        <v>1562</v>
      </c>
      <c r="T662" s="832">
        <v>204.26</v>
      </c>
      <c r="U662" s="832">
        <v>204.26</v>
      </c>
      <c r="V662" s="832">
        <v>204.26</v>
      </c>
      <c r="W662" s="832">
        <v>204.26</v>
      </c>
      <c r="X662" s="846"/>
      <c r="Y662" s="846" t="s">
        <v>1579</v>
      </c>
      <c r="Z662" s="846"/>
      <c r="AA662" s="824"/>
      <c r="AB662" s="824"/>
      <c r="AC662" s="824"/>
    </row>
    <row r="663" s="823" customFormat="1" ht="28.45" hidden="1" customHeight="1" outlineLevel="3" spans="1:29">
      <c r="A663" s="873" t="s">
        <v>1470</v>
      </c>
      <c r="B663" s="870" t="s">
        <v>1472</v>
      </c>
      <c r="C663" s="870" t="s">
        <v>1546</v>
      </c>
      <c r="D663" s="846" t="s">
        <v>1580</v>
      </c>
      <c r="E663" s="846" t="s">
        <v>34</v>
      </c>
      <c r="F663" s="846" t="s">
        <v>1581</v>
      </c>
      <c r="G663" s="846" t="s">
        <v>1558</v>
      </c>
      <c r="H663" s="832">
        <v>111.53</v>
      </c>
      <c r="I663" s="846" t="s">
        <v>1175</v>
      </c>
      <c r="J663" s="875">
        <v>2</v>
      </c>
      <c r="K663" s="846" t="s">
        <v>38</v>
      </c>
      <c r="L663" s="846" t="s">
        <v>84</v>
      </c>
      <c r="M663" s="846"/>
      <c r="N663" s="832">
        <v>0</v>
      </c>
      <c r="O663" s="846" t="s">
        <v>1582</v>
      </c>
      <c r="P663" s="846" t="s">
        <v>1583</v>
      </c>
      <c r="Q663" s="846"/>
      <c r="R663" s="846" t="s">
        <v>1561</v>
      </c>
      <c r="S663" s="846" t="s">
        <v>1584</v>
      </c>
      <c r="T663" s="832">
        <v>15813.98</v>
      </c>
      <c r="U663" s="832">
        <v>45874.49</v>
      </c>
      <c r="V663" s="832">
        <v>6996.88</v>
      </c>
      <c r="W663" s="832">
        <v>20014.63</v>
      </c>
      <c r="X663" s="846" t="s">
        <v>407</v>
      </c>
      <c r="Y663" s="846" t="s">
        <v>1505</v>
      </c>
      <c r="Z663" s="846"/>
      <c r="AA663" s="824"/>
      <c r="AB663" s="824"/>
      <c r="AC663" s="824"/>
    </row>
    <row r="664" s="823" customFormat="1" ht="28.45" hidden="1" customHeight="1" outlineLevel="2" collapsed="1" spans="1:29">
      <c r="A664" s="870" t="s">
        <v>1470</v>
      </c>
      <c r="B664" s="870" t="s">
        <v>1472</v>
      </c>
      <c r="C664" s="870" t="s">
        <v>1585</v>
      </c>
      <c r="D664" s="872"/>
      <c r="E664" s="824"/>
      <c r="F664" s="824"/>
      <c r="G664" s="824"/>
      <c r="H664" s="871">
        <v>417.2</v>
      </c>
      <c r="I664" s="874" t="s">
        <v>1586</v>
      </c>
      <c r="J664" s="835"/>
      <c r="K664" s="835"/>
      <c r="L664" s="835"/>
      <c r="M664" s="835"/>
      <c r="N664" s="835"/>
      <c r="O664" s="835"/>
      <c r="P664" s="835"/>
      <c r="Q664" s="835"/>
      <c r="R664" s="835"/>
      <c r="S664" s="835"/>
      <c r="T664" s="835"/>
      <c r="U664" s="835"/>
      <c r="V664" s="835"/>
      <c r="W664" s="835"/>
      <c r="X664" s="835"/>
      <c r="Y664" s="835"/>
      <c r="Z664" s="836"/>
      <c r="AA664" s="824"/>
      <c r="AB664" s="824"/>
      <c r="AC664" s="824"/>
    </row>
    <row r="665" s="823" customFormat="1" ht="28.45" hidden="1" customHeight="1" outlineLevel="3" spans="1:29">
      <c r="A665" s="873" t="s">
        <v>1470</v>
      </c>
      <c r="B665" s="870" t="s">
        <v>1472</v>
      </c>
      <c r="C665" s="870" t="s">
        <v>1585</v>
      </c>
      <c r="D665" s="846" t="s">
        <v>1587</v>
      </c>
      <c r="E665" s="846" t="s">
        <v>34</v>
      </c>
      <c r="F665" s="846" t="s">
        <v>1588</v>
      </c>
      <c r="G665" s="846" t="s">
        <v>1558</v>
      </c>
      <c r="H665" s="832">
        <v>7.5</v>
      </c>
      <c r="I665" s="846" t="s">
        <v>350</v>
      </c>
      <c r="J665" s="875">
        <v>0</v>
      </c>
      <c r="K665" s="846" t="s">
        <v>38</v>
      </c>
      <c r="L665" s="846" t="s">
        <v>1106</v>
      </c>
      <c r="M665" s="846" t="s">
        <v>1126</v>
      </c>
      <c r="N665" s="832">
        <v>0</v>
      </c>
      <c r="O665" s="846"/>
      <c r="P665" s="846" t="s">
        <v>1589</v>
      </c>
      <c r="Q665" s="846" t="s">
        <v>41</v>
      </c>
      <c r="R665" s="846" t="s">
        <v>1590</v>
      </c>
      <c r="S665" s="846" t="s">
        <v>1591</v>
      </c>
      <c r="T665" s="832"/>
      <c r="U665" s="832"/>
      <c r="V665" s="832"/>
      <c r="W665" s="832"/>
      <c r="X665" s="846"/>
      <c r="Y665" s="846"/>
      <c r="Z665" s="846"/>
      <c r="AA665" s="824"/>
      <c r="AB665" s="824"/>
      <c r="AC665" s="824"/>
    </row>
    <row r="666" s="823" customFormat="1" ht="28.45" hidden="1" customHeight="1" outlineLevel="3" spans="1:29">
      <c r="A666" s="873" t="s">
        <v>1470</v>
      </c>
      <c r="B666" s="870" t="s">
        <v>1472</v>
      </c>
      <c r="C666" s="870" t="s">
        <v>1585</v>
      </c>
      <c r="D666" s="846" t="s">
        <v>1592</v>
      </c>
      <c r="E666" s="846" t="s">
        <v>421</v>
      </c>
      <c r="F666" s="846" t="s">
        <v>1593</v>
      </c>
      <c r="G666" s="846" t="s">
        <v>1558</v>
      </c>
      <c r="H666" s="832">
        <v>111.98</v>
      </c>
      <c r="I666" s="846" t="s">
        <v>350</v>
      </c>
      <c r="J666" s="875">
        <v>0</v>
      </c>
      <c r="K666" s="846" t="s">
        <v>38</v>
      </c>
      <c r="L666" s="846" t="s">
        <v>84</v>
      </c>
      <c r="M666" s="846"/>
      <c r="N666" s="832">
        <v>0</v>
      </c>
      <c r="O666" s="846"/>
      <c r="P666" s="846" t="s">
        <v>1594</v>
      </c>
      <c r="Q666" s="846"/>
      <c r="R666" s="846" t="s">
        <v>1595</v>
      </c>
      <c r="S666" s="846" t="s">
        <v>1596</v>
      </c>
      <c r="T666" s="832">
        <v>1984.64</v>
      </c>
      <c r="U666" s="832">
        <v>1984.64</v>
      </c>
      <c r="V666" s="832">
        <v>1627.86</v>
      </c>
      <c r="W666" s="832">
        <v>1627.86</v>
      </c>
      <c r="X666" s="846"/>
      <c r="Y666" s="846" t="s">
        <v>1597</v>
      </c>
      <c r="Z666" s="846"/>
      <c r="AA666" s="824"/>
      <c r="AB666" s="824"/>
      <c r="AC666" s="824"/>
    </row>
    <row r="667" s="823" customFormat="1" ht="28.45" hidden="1" customHeight="1" outlineLevel="3" spans="1:29">
      <c r="A667" s="873" t="s">
        <v>1470</v>
      </c>
      <c r="B667" s="870" t="s">
        <v>1472</v>
      </c>
      <c r="C667" s="870" t="s">
        <v>1585</v>
      </c>
      <c r="D667" s="846" t="s">
        <v>1598</v>
      </c>
      <c r="E667" s="846" t="s">
        <v>421</v>
      </c>
      <c r="F667" s="846" t="s">
        <v>1593</v>
      </c>
      <c r="G667" s="846" t="s">
        <v>1558</v>
      </c>
      <c r="H667" s="832">
        <v>101.47</v>
      </c>
      <c r="I667" s="846" t="s">
        <v>350</v>
      </c>
      <c r="J667" s="875">
        <v>0</v>
      </c>
      <c r="K667" s="846" t="s">
        <v>38</v>
      </c>
      <c r="L667" s="846" t="s">
        <v>84</v>
      </c>
      <c r="M667" s="846"/>
      <c r="N667" s="832">
        <v>0</v>
      </c>
      <c r="O667" s="846"/>
      <c r="P667" s="846" t="s">
        <v>1599</v>
      </c>
      <c r="Q667" s="846"/>
      <c r="R667" s="846" t="s">
        <v>1595</v>
      </c>
      <c r="S667" s="846" t="s">
        <v>1596</v>
      </c>
      <c r="T667" s="832">
        <v>1984.64</v>
      </c>
      <c r="U667" s="832">
        <v>1984.64</v>
      </c>
      <c r="V667" s="832">
        <v>1627.86</v>
      </c>
      <c r="W667" s="832">
        <v>1627.86</v>
      </c>
      <c r="X667" s="846"/>
      <c r="Y667" s="846" t="s">
        <v>1597</v>
      </c>
      <c r="Z667" s="846"/>
      <c r="AA667" s="824"/>
      <c r="AB667" s="824"/>
      <c r="AC667" s="824"/>
    </row>
    <row r="668" s="823" customFormat="1" ht="28.45" hidden="1" customHeight="1" outlineLevel="3" spans="1:29">
      <c r="A668" s="873" t="s">
        <v>1470</v>
      </c>
      <c r="B668" s="870" t="s">
        <v>1472</v>
      </c>
      <c r="C668" s="870" t="s">
        <v>1585</v>
      </c>
      <c r="D668" s="846" t="s">
        <v>1600</v>
      </c>
      <c r="E668" s="846" t="s">
        <v>421</v>
      </c>
      <c r="F668" s="846" t="s">
        <v>1593</v>
      </c>
      <c r="G668" s="846" t="s">
        <v>1558</v>
      </c>
      <c r="H668" s="832">
        <v>95.56</v>
      </c>
      <c r="I668" s="846" t="s">
        <v>350</v>
      </c>
      <c r="J668" s="875">
        <v>0</v>
      </c>
      <c r="K668" s="846" t="s">
        <v>38</v>
      </c>
      <c r="L668" s="846" t="s">
        <v>84</v>
      </c>
      <c r="M668" s="846"/>
      <c r="N668" s="832">
        <v>0</v>
      </c>
      <c r="O668" s="846"/>
      <c r="P668" s="846" t="s">
        <v>1601</v>
      </c>
      <c r="Q668" s="846"/>
      <c r="R668" s="846" t="s">
        <v>1595</v>
      </c>
      <c r="S668" s="846" t="s">
        <v>1596</v>
      </c>
      <c r="T668" s="832">
        <v>1984.64</v>
      </c>
      <c r="U668" s="832">
        <v>1984.64</v>
      </c>
      <c r="V668" s="832">
        <v>1627.86</v>
      </c>
      <c r="W668" s="832">
        <v>1627.86</v>
      </c>
      <c r="X668" s="846"/>
      <c r="Y668" s="846" t="s">
        <v>1597</v>
      </c>
      <c r="Z668" s="846"/>
      <c r="AA668" s="824"/>
      <c r="AB668" s="824"/>
      <c r="AC668" s="824"/>
    </row>
    <row r="669" s="823" customFormat="1" ht="28.45" hidden="1" customHeight="1" outlineLevel="3" spans="1:29">
      <c r="A669" s="873" t="s">
        <v>1470</v>
      </c>
      <c r="B669" s="870" t="s">
        <v>1472</v>
      </c>
      <c r="C669" s="870" t="s">
        <v>1585</v>
      </c>
      <c r="D669" s="846" t="s">
        <v>1600</v>
      </c>
      <c r="E669" s="846" t="s">
        <v>421</v>
      </c>
      <c r="F669" s="846" t="s">
        <v>1593</v>
      </c>
      <c r="G669" s="846" t="s">
        <v>1558</v>
      </c>
      <c r="H669" s="832">
        <v>1.71</v>
      </c>
      <c r="I669" s="846" t="s">
        <v>350</v>
      </c>
      <c r="J669" s="875">
        <v>0</v>
      </c>
      <c r="K669" s="846" t="s">
        <v>38</v>
      </c>
      <c r="L669" s="846" t="s">
        <v>84</v>
      </c>
      <c r="M669" s="846"/>
      <c r="N669" s="832">
        <v>0</v>
      </c>
      <c r="O669" s="846"/>
      <c r="P669" s="846" t="s">
        <v>1601</v>
      </c>
      <c r="Q669" s="846"/>
      <c r="R669" s="846" t="s">
        <v>1595</v>
      </c>
      <c r="S669" s="846" t="s">
        <v>1596</v>
      </c>
      <c r="T669" s="832">
        <v>1984.64</v>
      </c>
      <c r="U669" s="832">
        <v>1984.64</v>
      </c>
      <c r="V669" s="832">
        <v>1627.86</v>
      </c>
      <c r="W669" s="832">
        <v>1627.86</v>
      </c>
      <c r="X669" s="846"/>
      <c r="Y669" s="846" t="s">
        <v>1597</v>
      </c>
      <c r="Z669" s="846"/>
      <c r="AA669" s="824"/>
      <c r="AB669" s="824"/>
      <c r="AC669" s="824"/>
    </row>
    <row r="670" s="823" customFormat="1" ht="28.45" hidden="1" customHeight="1" outlineLevel="3" spans="1:29">
      <c r="A670" s="873" t="s">
        <v>1470</v>
      </c>
      <c r="B670" s="870" t="s">
        <v>1472</v>
      </c>
      <c r="C670" s="870" t="s">
        <v>1585</v>
      </c>
      <c r="D670" s="846" t="s">
        <v>1602</v>
      </c>
      <c r="E670" s="846" t="s">
        <v>421</v>
      </c>
      <c r="F670" s="846" t="s">
        <v>1593</v>
      </c>
      <c r="G670" s="846" t="s">
        <v>1558</v>
      </c>
      <c r="H670" s="832">
        <v>17.27</v>
      </c>
      <c r="I670" s="846" t="s">
        <v>350</v>
      </c>
      <c r="J670" s="875">
        <v>0</v>
      </c>
      <c r="K670" s="846" t="s">
        <v>38</v>
      </c>
      <c r="L670" s="846" t="s">
        <v>84</v>
      </c>
      <c r="M670" s="846"/>
      <c r="N670" s="832">
        <v>0</v>
      </c>
      <c r="O670" s="846"/>
      <c r="P670" s="846" t="s">
        <v>1603</v>
      </c>
      <c r="Q670" s="846"/>
      <c r="R670" s="846" t="s">
        <v>1595</v>
      </c>
      <c r="S670" s="846" t="s">
        <v>1596</v>
      </c>
      <c r="T670" s="832">
        <v>1984.64</v>
      </c>
      <c r="U670" s="832">
        <v>1984.64</v>
      </c>
      <c r="V670" s="832">
        <v>1627.86</v>
      </c>
      <c r="W670" s="832">
        <v>1627.86</v>
      </c>
      <c r="X670" s="846"/>
      <c r="Y670" s="846" t="s">
        <v>1597</v>
      </c>
      <c r="Z670" s="846"/>
      <c r="AA670" s="824"/>
      <c r="AB670" s="824"/>
      <c r="AC670" s="824"/>
    </row>
    <row r="671" s="823" customFormat="1" ht="28.45" hidden="1" customHeight="1" outlineLevel="3" spans="1:29">
      <c r="A671" s="873" t="s">
        <v>1470</v>
      </c>
      <c r="B671" s="870" t="s">
        <v>1472</v>
      </c>
      <c r="C671" s="870" t="s">
        <v>1585</v>
      </c>
      <c r="D671" s="846" t="s">
        <v>1602</v>
      </c>
      <c r="E671" s="846" t="s">
        <v>421</v>
      </c>
      <c r="F671" s="846" t="s">
        <v>1593</v>
      </c>
      <c r="G671" s="846" t="s">
        <v>1558</v>
      </c>
      <c r="H671" s="832">
        <v>81.71</v>
      </c>
      <c r="I671" s="846" t="s">
        <v>350</v>
      </c>
      <c r="J671" s="875">
        <v>0</v>
      </c>
      <c r="K671" s="846" t="s">
        <v>38</v>
      </c>
      <c r="L671" s="846" t="s">
        <v>84</v>
      </c>
      <c r="M671" s="846"/>
      <c r="N671" s="832">
        <v>0</v>
      </c>
      <c r="O671" s="846"/>
      <c r="P671" s="846" t="s">
        <v>1603</v>
      </c>
      <c r="Q671" s="846"/>
      <c r="R671" s="846" t="s">
        <v>1595</v>
      </c>
      <c r="S671" s="846" t="s">
        <v>1596</v>
      </c>
      <c r="T671" s="832">
        <v>1984.64</v>
      </c>
      <c r="U671" s="832">
        <v>1984.64</v>
      </c>
      <c r="V671" s="832">
        <v>1627.86</v>
      </c>
      <c r="W671" s="832">
        <v>1627.86</v>
      </c>
      <c r="X671" s="846"/>
      <c r="Y671" s="846" t="s">
        <v>1597</v>
      </c>
      <c r="Z671" s="846"/>
      <c r="AA671" s="824"/>
      <c r="AB671" s="824"/>
      <c r="AC671" s="824"/>
    </row>
    <row r="672" s="823" customFormat="1" ht="28.45" hidden="1" customHeight="1" outlineLevel="2" collapsed="1" spans="1:29">
      <c r="A672" s="870" t="s">
        <v>1470</v>
      </c>
      <c r="B672" s="870" t="s">
        <v>1472</v>
      </c>
      <c r="C672" s="870" t="s">
        <v>1604</v>
      </c>
      <c r="D672" s="872"/>
      <c r="E672" s="824"/>
      <c r="F672" s="824"/>
      <c r="G672" s="824"/>
      <c r="H672" s="871">
        <v>6580</v>
      </c>
      <c r="I672" s="874" t="s">
        <v>1605</v>
      </c>
      <c r="J672" s="835"/>
      <c r="K672" s="835"/>
      <c r="L672" s="835"/>
      <c r="M672" s="835"/>
      <c r="N672" s="835"/>
      <c r="O672" s="835"/>
      <c r="P672" s="835"/>
      <c r="Q672" s="835"/>
      <c r="R672" s="835"/>
      <c r="S672" s="835"/>
      <c r="T672" s="835"/>
      <c r="U672" s="835"/>
      <c r="V672" s="835"/>
      <c r="W672" s="835"/>
      <c r="X672" s="835"/>
      <c r="Y672" s="835"/>
      <c r="Z672" s="836"/>
      <c r="AA672" s="824"/>
      <c r="AB672" s="824"/>
      <c r="AC672" s="824"/>
    </row>
    <row r="673" s="823" customFormat="1" ht="28.45" hidden="1" customHeight="1" outlineLevel="3" spans="1:29">
      <c r="A673" s="873" t="s">
        <v>1470</v>
      </c>
      <c r="B673" s="870" t="s">
        <v>1472</v>
      </c>
      <c r="C673" s="870" t="s">
        <v>1604</v>
      </c>
      <c r="D673" s="846" t="s">
        <v>1606</v>
      </c>
      <c r="E673" s="846" t="s">
        <v>34</v>
      </c>
      <c r="F673" s="846" t="s">
        <v>1607</v>
      </c>
      <c r="G673" s="846" t="s">
        <v>1558</v>
      </c>
      <c r="H673" s="832">
        <v>368</v>
      </c>
      <c r="I673" s="846" t="s">
        <v>37</v>
      </c>
      <c r="J673" s="875">
        <v>15</v>
      </c>
      <c r="K673" s="846" t="s">
        <v>38</v>
      </c>
      <c r="L673" s="846" t="s">
        <v>39</v>
      </c>
      <c r="M673" s="846" t="s">
        <v>1608</v>
      </c>
      <c r="N673" s="832">
        <v>0</v>
      </c>
      <c r="O673" s="846" t="s">
        <v>1609</v>
      </c>
      <c r="P673" s="846" t="s">
        <v>1610</v>
      </c>
      <c r="Q673" s="846" t="s">
        <v>41</v>
      </c>
      <c r="R673" s="846" t="s">
        <v>1611</v>
      </c>
      <c r="S673" s="846" t="s">
        <v>1612</v>
      </c>
      <c r="T673" s="832">
        <v>368.19</v>
      </c>
      <c r="U673" s="832">
        <v>368.19</v>
      </c>
      <c r="V673" s="832">
        <v>0</v>
      </c>
      <c r="W673" s="832">
        <v>0</v>
      </c>
      <c r="X673" s="846" t="s">
        <v>69</v>
      </c>
      <c r="Y673" s="846"/>
      <c r="Z673" s="846"/>
      <c r="AA673" s="824"/>
      <c r="AB673" s="824"/>
      <c r="AC673" s="824"/>
    </row>
    <row r="674" s="823" customFormat="1" ht="28.45" hidden="1" customHeight="1" outlineLevel="3" spans="1:29">
      <c r="A674" s="873" t="s">
        <v>1470</v>
      </c>
      <c r="B674" s="870" t="s">
        <v>1472</v>
      </c>
      <c r="C674" s="870" t="s">
        <v>1604</v>
      </c>
      <c r="D674" s="846" t="s">
        <v>1613</v>
      </c>
      <c r="E674" s="846" t="s">
        <v>34</v>
      </c>
      <c r="F674" s="846" t="s">
        <v>1614</v>
      </c>
      <c r="G674" s="846" t="s">
        <v>1558</v>
      </c>
      <c r="H674" s="832">
        <v>434</v>
      </c>
      <c r="I674" s="846" t="s">
        <v>1615</v>
      </c>
      <c r="J674" s="875">
        <v>61</v>
      </c>
      <c r="K674" s="846" t="s">
        <v>83</v>
      </c>
      <c r="L674" s="846" t="s">
        <v>39</v>
      </c>
      <c r="M674" s="846" t="s">
        <v>1616</v>
      </c>
      <c r="N674" s="832">
        <v>0</v>
      </c>
      <c r="O674" s="846" t="s">
        <v>1617</v>
      </c>
      <c r="P674" s="846" t="s">
        <v>1618</v>
      </c>
      <c r="Q674" s="846" t="s">
        <v>41</v>
      </c>
      <c r="R674" s="846" t="s">
        <v>1619</v>
      </c>
      <c r="S674" s="846" t="s">
        <v>1620</v>
      </c>
      <c r="T674" s="832">
        <v>3320.74</v>
      </c>
      <c r="U674" s="832">
        <v>3320.74</v>
      </c>
      <c r="V674" s="832">
        <v>0</v>
      </c>
      <c r="W674" s="832">
        <v>0</v>
      </c>
      <c r="X674" s="846" t="s">
        <v>105</v>
      </c>
      <c r="Y674" s="846"/>
      <c r="Z674" s="846"/>
      <c r="AA674" s="824"/>
      <c r="AB674" s="824"/>
      <c r="AC674" s="824"/>
    </row>
    <row r="675" s="823" customFormat="1" ht="28.45" hidden="1" customHeight="1" outlineLevel="3" spans="1:29">
      <c r="A675" s="873" t="s">
        <v>1470</v>
      </c>
      <c r="B675" s="870" t="s">
        <v>1472</v>
      </c>
      <c r="C675" s="870" t="s">
        <v>1604</v>
      </c>
      <c r="D675" s="846" t="s">
        <v>1621</v>
      </c>
      <c r="E675" s="846" t="s">
        <v>421</v>
      </c>
      <c r="F675" s="846" t="s">
        <v>1622</v>
      </c>
      <c r="G675" s="846" t="s">
        <v>1558</v>
      </c>
      <c r="H675" s="832">
        <v>649.27</v>
      </c>
      <c r="I675" s="846" t="s">
        <v>462</v>
      </c>
      <c r="J675" s="875">
        <v>26</v>
      </c>
      <c r="K675" s="846" t="s">
        <v>38</v>
      </c>
      <c r="L675" s="846" t="s">
        <v>39</v>
      </c>
      <c r="M675" s="846" t="s">
        <v>1623</v>
      </c>
      <c r="N675" s="832">
        <v>0</v>
      </c>
      <c r="O675" s="846" t="s">
        <v>1624</v>
      </c>
      <c r="P675" s="846" t="s">
        <v>1624</v>
      </c>
      <c r="Q675" s="846" t="s">
        <v>1625</v>
      </c>
      <c r="R675" s="846" t="s">
        <v>1626</v>
      </c>
      <c r="S675" s="846" t="s">
        <v>1627</v>
      </c>
      <c r="T675" s="832">
        <v>18376.67</v>
      </c>
      <c r="U675" s="832">
        <v>18376.67</v>
      </c>
      <c r="V675" s="832">
        <v>0</v>
      </c>
      <c r="W675" s="832">
        <v>0</v>
      </c>
      <c r="X675" s="846" t="s">
        <v>388</v>
      </c>
      <c r="Y675" s="846" t="s">
        <v>1628</v>
      </c>
      <c r="Z675" s="846"/>
      <c r="AA675" s="824"/>
      <c r="AB675" s="824"/>
      <c r="AC675" s="824"/>
    </row>
    <row r="676" s="823" customFormat="1" ht="28.45" hidden="1" customHeight="1" outlineLevel="3" spans="1:29">
      <c r="A676" s="873" t="s">
        <v>1470</v>
      </c>
      <c r="B676" s="870" t="s">
        <v>1472</v>
      </c>
      <c r="C676" s="870" t="s">
        <v>1604</v>
      </c>
      <c r="D676" s="846" t="s">
        <v>1629</v>
      </c>
      <c r="E676" s="846" t="s">
        <v>34</v>
      </c>
      <c r="F676" s="846" t="s">
        <v>1630</v>
      </c>
      <c r="G676" s="846" t="s">
        <v>1558</v>
      </c>
      <c r="H676" s="832">
        <v>768.25</v>
      </c>
      <c r="I676" s="846" t="s">
        <v>37</v>
      </c>
      <c r="J676" s="875">
        <v>15</v>
      </c>
      <c r="K676" s="846" t="s">
        <v>38</v>
      </c>
      <c r="L676" s="846" t="s">
        <v>39</v>
      </c>
      <c r="M676" s="846" t="s">
        <v>1631</v>
      </c>
      <c r="N676" s="832">
        <v>0</v>
      </c>
      <c r="O676" s="846" t="s">
        <v>1632</v>
      </c>
      <c r="P676" s="846" t="s">
        <v>1632</v>
      </c>
      <c r="Q676" s="846" t="s">
        <v>41</v>
      </c>
      <c r="R676" s="846" t="s">
        <v>1619</v>
      </c>
      <c r="S676" s="846" t="s">
        <v>1620</v>
      </c>
      <c r="T676" s="832">
        <v>987.75</v>
      </c>
      <c r="U676" s="832">
        <v>987.75</v>
      </c>
      <c r="V676" s="832">
        <v>0</v>
      </c>
      <c r="W676" s="832">
        <v>0</v>
      </c>
      <c r="X676" s="846" t="s">
        <v>69</v>
      </c>
      <c r="Y676" s="846"/>
      <c r="Z676" s="846"/>
      <c r="AA676" s="824"/>
      <c r="AB676" s="824"/>
      <c r="AC676" s="824"/>
    </row>
    <row r="677" s="823" customFormat="1" ht="28.45" hidden="1" customHeight="1" outlineLevel="3" spans="1:29">
      <c r="A677" s="873" t="s">
        <v>1470</v>
      </c>
      <c r="B677" s="870" t="s">
        <v>1472</v>
      </c>
      <c r="C677" s="870" t="s">
        <v>1604</v>
      </c>
      <c r="D677" s="846" t="s">
        <v>1633</v>
      </c>
      <c r="E677" s="846" t="s">
        <v>34</v>
      </c>
      <c r="F677" s="846" t="s">
        <v>1634</v>
      </c>
      <c r="G677" s="846" t="s">
        <v>1635</v>
      </c>
      <c r="H677" s="832">
        <v>30.42</v>
      </c>
      <c r="I677" s="846" t="s">
        <v>534</v>
      </c>
      <c r="J677" s="875">
        <v>1</v>
      </c>
      <c r="K677" s="846" t="s">
        <v>38</v>
      </c>
      <c r="L677" s="846" t="s">
        <v>39</v>
      </c>
      <c r="M677" s="846" t="s">
        <v>708</v>
      </c>
      <c r="N677" s="832">
        <v>0</v>
      </c>
      <c r="O677" s="846"/>
      <c r="P677" s="846" t="s">
        <v>1636</v>
      </c>
      <c r="Q677" s="846" t="s">
        <v>41</v>
      </c>
      <c r="R677" s="846" t="s">
        <v>1637</v>
      </c>
      <c r="S677" s="846" t="s">
        <v>1638</v>
      </c>
      <c r="T677" s="832">
        <v>11251.96</v>
      </c>
      <c r="U677" s="832">
        <v>20230.21</v>
      </c>
      <c r="V677" s="832">
        <v>9917.63</v>
      </c>
      <c r="W677" s="832">
        <v>18848.92</v>
      </c>
      <c r="X677" s="846" t="s">
        <v>69</v>
      </c>
      <c r="Y677" s="846" t="s">
        <v>1639</v>
      </c>
      <c r="Z677" s="846"/>
      <c r="AA677" s="824"/>
      <c r="AB677" s="824"/>
      <c r="AC677" s="824"/>
    </row>
    <row r="678" s="823" customFormat="1" ht="28.45" hidden="1" customHeight="1" outlineLevel="3" spans="1:29">
      <c r="A678" s="873" t="s">
        <v>1470</v>
      </c>
      <c r="B678" s="870" t="s">
        <v>1472</v>
      </c>
      <c r="C678" s="870" t="s">
        <v>1604</v>
      </c>
      <c r="D678" s="846" t="s">
        <v>1640</v>
      </c>
      <c r="E678" s="846" t="s">
        <v>421</v>
      </c>
      <c r="F678" s="846" t="s">
        <v>1634</v>
      </c>
      <c r="G678" s="846" t="s">
        <v>1558</v>
      </c>
      <c r="H678" s="832">
        <v>108.58</v>
      </c>
      <c r="I678" s="846" t="s">
        <v>1641</v>
      </c>
      <c r="J678" s="875">
        <v>8</v>
      </c>
      <c r="K678" s="846" t="s">
        <v>38</v>
      </c>
      <c r="L678" s="846" t="s">
        <v>39</v>
      </c>
      <c r="M678" s="846" t="s">
        <v>708</v>
      </c>
      <c r="N678" s="832">
        <v>0</v>
      </c>
      <c r="O678" s="846" t="s">
        <v>1642</v>
      </c>
      <c r="P678" s="846" t="s">
        <v>1643</v>
      </c>
      <c r="Q678" s="846" t="s">
        <v>41</v>
      </c>
      <c r="R678" s="846" t="s">
        <v>1626</v>
      </c>
      <c r="S678" s="846" t="s">
        <v>1627</v>
      </c>
      <c r="T678" s="832">
        <v>11251.96</v>
      </c>
      <c r="U678" s="832">
        <v>20230.21</v>
      </c>
      <c r="V678" s="832">
        <v>9917.63</v>
      </c>
      <c r="W678" s="832">
        <v>18848.92</v>
      </c>
      <c r="X678" s="846" t="s">
        <v>69</v>
      </c>
      <c r="Y678" s="846" t="s">
        <v>1639</v>
      </c>
      <c r="Z678" s="846"/>
      <c r="AA678" s="824"/>
      <c r="AB678" s="824"/>
      <c r="AC678" s="824"/>
    </row>
    <row r="679" s="823" customFormat="1" ht="28.45" hidden="1" customHeight="1" outlineLevel="3" spans="1:29">
      <c r="A679" s="873" t="s">
        <v>1470</v>
      </c>
      <c r="B679" s="870" t="s">
        <v>1472</v>
      </c>
      <c r="C679" s="870" t="s">
        <v>1604</v>
      </c>
      <c r="D679" s="846" t="s">
        <v>1644</v>
      </c>
      <c r="E679" s="846" t="s">
        <v>34</v>
      </c>
      <c r="F679" s="846" t="s">
        <v>1645</v>
      </c>
      <c r="G679" s="846" t="s">
        <v>1558</v>
      </c>
      <c r="H679" s="832">
        <v>84.46</v>
      </c>
      <c r="I679" s="846" t="s">
        <v>350</v>
      </c>
      <c r="J679" s="875">
        <v>0</v>
      </c>
      <c r="K679" s="846" t="s">
        <v>38</v>
      </c>
      <c r="L679" s="846" t="s">
        <v>39</v>
      </c>
      <c r="M679" s="846" t="s">
        <v>708</v>
      </c>
      <c r="N679" s="832">
        <v>0</v>
      </c>
      <c r="O679" s="846"/>
      <c r="P679" s="846" t="s">
        <v>1646</v>
      </c>
      <c r="Q679" s="846" t="s">
        <v>41</v>
      </c>
      <c r="R679" s="846" t="s">
        <v>1611</v>
      </c>
      <c r="S679" s="846" t="s">
        <v>1612</v>
      </c>
      <c r="T679" s="832">
        <v>24472.17</v>
      </c>
      <c r="U679" s="832">
        <v>147946.76</v>
      </c>
      <c r="V679" s="832">
        <v>14406.86</v>
      </c>
      <c r="W679" s="832">
        <v>45421.32</v>
      </c>
      <c r="X679" s="846"/>
      <c r="Y679" s="846" t="s">
        <v>1647</v>
      </c>
      <c r="Z679" s="846"/>
      <c r="AA679" s="824"/>
      <c r="AB679" s="824"/>
      <c r="AC679" s="824"/>
    </row>
    <row r="680" s="823" customFormat="1" ht="28.45" hidden="1" customHeight="1" outlineLevel="3" spans="1:29">
      <c r="A680" s="873" t="s">
        <v>1470</v>
      </c>
      <c r="B680" s="870" t="s">
        <v>1472</v>
      </c>
      <c r="C680" s="870" t="s">
        <v>1604</v>
      </c>
      <c r="D680" s="846" t="s">
        <v>1648</v>
      </c>
      <c r="E680" s="846" t="s">
        <v>34</v>
      </c>
      <c r="F680" s="846" t="s">
        <v>1649</v>
      </c>
      <c r="G680" s="846" t="s">
        <v>1558</v>
      </c>
      <c r="H680" s="832">
        <v>131.45</v>
      </c>
      <c r="I680" s="846" t="s">
        <v>350</v>
      </c>
      <c r="J680" s="875">
        <v>0</v>
      </c>
      <c r="K680" s="846" t="s">
        <v>38</v>
      </c>
      <c r="L680" s="846" t="s">
        <v>39</v>
      </c>
      <c r="M680" s="846" t="s">
        <v>708</v>
      </c>
      <c r="N680" s="832">
        <v>0</v>
      </c>
      <c r="O680" s="846"/>
      <c r="P680" s="846" t="s">
        <v>1650</v>
      </c>
      <c r="Q680" s="846" t="s">
        <v>41</v>
      </c>
      <c r="R680" s="846" t="s">
        <v>1611</v>
      </c>
      <c r="S680" s="846" t="s">
        <v>1612</v>
      </c>
      <c r="T680" s="832">
        <v>1527.83</v>
      </c>
      <c r="U680" s="832">
        <v>1529.84</v>
      </c>
      <c r="V680" s="832">
        <v>957.35</v>
      </c>
      <c r="W680" s="832">
        <v>957.35</v>
      </c>
      <c r="X680" s="846"/>
      <c r="Y680" s="846" t="s">
        <v>1651</v>
      </c>
      <c r="Z680" s="846"/>
      <c r="AA680" s="824"/>
      <c r="AB680" s="824"/>
      <c r="AC680" s="824"/>
    </row>
    <row r="681" s="823" customFormat="1" ht="28.45" hidden="1" customHeight="1" outlineLevel="3" spans="1:29">
      <c r="A681" s="873" t="s">
        <v>1470</v>
      </c>
      <c r="B681" s="870" t="s">
        <v>1472</v>
      </c>
      <c r="C681" s="870" t="s">
        <v>1604</v>
      </c>
      <c r="D681" s="846" t="s">
        <v>1652</v>
      </c>
      <c r="E681" s="846" t="s">
        <v>34</v>
      </c>
      <c r="F681" s="846" t="s">
        <v>1649</v>
      </c>
      <c r="G681" s="846" t="s">
        <v>1558</v>
      </c>
      <c r="H681" s="832">
        <v>128.15</v>
      </c>
      <c r="I681" s="846" t="s">
        <v>37</v>
      </c>
      <c r="J681" s="875">
        <v>15</v>
      </c>
      <c r="K681" s="846" t="s">
        <v>38</v>
      </c>
      <c r="L681" s="846" t="s">
        <v>39</v>
      </c>
      <c r="M681" s="846" t="s">
        <v>708</v>
      </c>
      <c r="N681" s="832">
        <v>0</v>
      </c>
      <c r="O681" s="846" t="s">
        <v>1653</v>
      </c>
      <c r="P681" s="846" t="s">
        <v>1650</v>
      </c>
      <c r="Q681" s="846" t="s">
        <v>41</v>
      </c>
      <c r="R681" s="846" t="s">
        <v>1611</v>
      </c>
      <c r="S681" s="846" t="s">
        <v>1612</v>
      </c>
      <c r="T681" s="832">
        <v>1527.83</v>
      </c>
      <c r="U681" s="832">
        <v>1529.84</v>
      </c>
      <c r="V681" s="832">
        <v>957.35</v>
      </c>
      <c r="W681" s="832">
        <v>957.35</v>
      </c>
      <c r="X681" s="846" t="s">
        <v>69</v>
      </c>
      <c r="Y681" s="846" t="s">
        <v>1651</v>
      </c>
      <c r="Z681" s="846"/>
      <c r="AA681" s="824"/>
      <c r="AB681" s="824"/>
      <c r="AC681" s="824"/>
    </row>
    <row r="682" s="823" customFormat="1" ht="28.45" hidden="1" customHeight="1" outlineLevel="3" spans="1:29">
      <c r="A682" s="873" t="s">
        <v>1470</v>
      </c>
      <c r="B682" s="870" t="s">
        <v>1472</v>
      </c>
      <c r="C682" s="870" t="s">
        <v>1604</v>
      </c>
      <c r="D682" s="846" t="s">
        <v>1654</v>
      </c>
      <c r="E682" s="846" t="s">
        <v>34</v>
      </c>
      <c r="F682" s="846" t="s">
        <v>1649</v>
      </c>
      <c r="G682" s="846" t="s">
        <v>1558</v>
      </c>
      <c r="H682" s="832">
        <v>129.25</v>
      </c>
      <c r="I682" s="846" t="s">
        <v>37</v>
      </c>
      <c r="J682" s="875">
        <v>15</v>
      </c>
      <c r="K682" s="846" t="s">
        <v>38</v>
      </c>
      <c r="L682" s="846" t="s">
        <v>39</v>
      </c>
      <c r="M682" s="846" t="s">
        <v>708</v>
      </c>
      <c r="N682" s="832">
        <v>0</v>
      </c>
      <c r="O682" s="846" t="s">
        <v>1653</v>
      </c>
      <c r="P682" s="846" t="s">
        <v>1650</v>
      </c>
      <c r="Q682" s="846" t="s">
        <v>41</v>
      </c>
      <c r="R682" s="846" t="s">
        <v>1611</v>
      </c>
      <c r="S682" s="846" t="s">
        <v>1612</v>
      </c>
      <c r="T682" s="832">
        <v>1527.83</v>
      </c>
      <c r="U682" s="832">
        <v>1529.84</v>
      </c>
      <c r="V682" s="832">
        <v>957.35</v>
      </c>
      <c r="W682" s="832">
        <v>957.35</v>
      </c>
      <c r="X682" s="846" t="s">
        <v>69</v>
      </c>
      <c r="Y682" s="846" t="s">
        <v>1651</v>
      </c>
      <c r="Z682" s="846"/>
      <c r="AA682" s="824"/>
      <c r="AB682" s="824"/>
      <c r="AC682" s="824"/>
    </row>
    <row r="683" s="823" customFormat="1" ht="28.45" hidden="1" customHeight="1" outlineLevel="3" spans="1:29">
      <c r="A683" s="873" t="s">
        <v>1470</v>
      </c>
      <c r="B683" s="870" t="s">
        <v>1472</v>
      </c>
      <c r="C683" s="870" t="s">
        <v>1604</v>
      </c>
      <c r="D683" s="846" t="s">
        <v>1655</v>
      </c>
      <c r="E683" s="846" t="s">
        <v>34</v>
      </c>
      <c r="F683" s="846" t="s">
        <v>1649</v>
      </c>
      <c r="G683" s="846" t="s">
        <v>1558</v>
      </c>
      <c r="H683" s="832">
        <v>46.48</v>
      </c>
      <c r="I683" s="846" t="s">
        <v>166</v>
      </c>
      <c r="J683" s="875">
        <v>5</v>
      </c>
      <c r="K683" s="846" t="s">
        <v>38</v>
      </c>
      <c r="L683" s="846" t="s">
        <v>39</v>
      </c>
      <c r="M683" s="846" t="s">
        <v>708</v>
      </c>
      <c r="N683" s="832">
        <v>0</v>
      </c>
      <c r="O683" s="846"/>
      <c r="P683" s="846" t="s">
        <v>1650</v>
      </c>
      <c r="Q683" s="846" t="s">
        <v>41</v>
      </c>
      <c r="R683" s="846" t="s">
        <v>1611</v>
      </c>
      <c r="S683" s="846" t="s">
        <v>1612</v>
      </c>
      <c r="T683" s="832">
        <v>1527.83</v>
      </c>
      <c r="U683" s="832">
        <v>1529.84</v>
      </c>
      <c r="V683" s="832">
        <v>957.35</v>
      </c>
      <c r="W683" s="832">
        <v>957.35</v>
      </c>
      <c r="X683" s="846" t="s">
        <v>69</v>
      </c>
      <c r="Y683" s="846" t="s">
        <v>1651</v>
      </c>
      <c r="Z683" s="846"/>
      <c r="AA683" s="824"/>
      <c r="AB683" s="824"/>
      <c r="AC683" s="824"/>
    </row>
    <row r="684" s="823" customFormat="1" ht="28.45" hidden="1" customHeight="1" outlineLevel="3" spans="1:29">
      <c r="A684" s="873" t="s">
        <v>1470</v>
      </c>
      <c r="B684" s="870" t="s">
        <v>1472</v>
      </c>
      <c r="C684" s="870" t="s">
        <v>1604</v>
      </c>
      <c r="D684" s="846" t="s">
        <v>1656</v>
      </c>
      <c r="E684" s="846" t="s">
        <v>34</v>
      </c>
      <c r="F684" s="846" t="s">
        <v>1657</v>
      </c>
      <c r="G684" s="846" t="s">
        <v>1558</v>
      </c>
      <c r="H684" s="832">
        <v>61.9</v>
      </c>
      <c r="I684" s="846" t="s">
        <v>350</v>
      </c>
      <c r="J684" s="875">
        <v>0</v>
      </c>
      <c r="K684" s="846" t="s">
        <v>38</v>
      </c>
      <c r="L684" s="846" t="s">
        <v>39</v>
      </c>
      <c r="M684" s="846" t="s">
        <v>708</v>
      </c>
      <c r="N684" s="832">
        <v>0</v>
      </c>
      <c r="O684" s="846"/>
      <c r="P684" s="846" t="s">
        <v>1658</v>
      </c>
      <c r="Q684" s="846" t="s">
        <v>41</v>
      </c>
      <c r="R684" s="846" t="s">
        <v>1611</v>
      </c>
      <c r="S684" s="846" t="s">
        <v>1612</v>
      </c>
      <c r="T684" s="832">
        <v>633.72</v>
      </c>
      <c r="U684" s="832">
        <v>633.72</v>
      </c>
      <c r="V684" s="832">
        <v>570.11</v>
      </c>
      <c r="W684" s="832">
        <v>570.11</v>
      </c>
      <c r="X684" s="846"/>
      <c r="Y684" s="846" t="s">
        <v>1659</v>
      </c>
      <c r="Z684" s="846"/>
      <c r="AA684" s="824"/>
      <c r="AB684" s="824"/>
      <c r="AC684" s="824"/>
    </row>
    <row r="685" s="823" customFormat="1" ht="28.45" hidden="1" customHeight="1" outlineLevel="3" spans="1:29">
      <c r="A685" s="873" t="s">
        <v>1470</v>
      </c>
      <c r="B685" s="870" t="s">
        <v>1472</v>
      </c>
      <c r="C685" s="870" t="s">
        <v>1604</v>
      </c>
      <c r="D685" s="846" t="s">
        <v>1660</v>
      </c>
      <c r="E685" s="846" t="s">
        <v>34</v>
      </c>
      <c r="F685" s="846" t="s">
        <v>1661</v>
      </c>
      <c r="G685" s="846" t="s">
        <v>1558</v>
      </c>
      <c r="H685" s="832">
        <v>89</v>
      </c>
      <c r="I685" s="846" t="s">
        <v>1641</v>
      </c>
      <c r="J685" s="875">
        <v>8</v>
      </c>
      <c r="K685" s="846" t="s">
        <v>38</v>
      </c>
      <c r="L685" s="846" t="s">
        <v>84</v>
      </c>
      <c r="M685" s="846"/>
      <c r="N685" s="832">
        <v>0</v>
      </c>
      <c r="O685" s="846" t="s">
        <v>1662</v>
      </c>
      <c r="P685" s="846" t="s">
        <v>1663</v>
      </c>
      <c r="Q685" s="846"/>
      <c r="R685" s="846" t="s">
        <v>1611</v>
      </c>
      <c r="S685" s="846" t="s">
        <v>1664</v>
      </c>
      <c r="T685" s="832">
        <v>0</v>
      </c>
      <c r="U685" s="832">
        <v>0</v>
      </c>
      <c r="V685" s="832">
        <v>24965.16</v>
      </c>
      <c r="W685" s="832">
        <v>46804.99</v>
      </c>
      <c r="X685" s="846" t="s">
        <v>388</v>
      </c>
      <c r="Y685" s="846" t="s">
        <v>1665</v>
      </c>
      <c r="Z685" s="846"/>
      <c r="AA685" s="824"/>
      <c r="AB685" s="824"/>
      <c r="AC685" s="824"/>
    </row>
    <row r="686" s="823" customFormat="1" ht="28.45" hidden="1" customHeight="1" outlineLevel="3" spans="1:29">
      <c r="A686" s="873" t="s">
        <v>1470</v>
      </c>
      <c r="B686" s="870" t="s">
        <v>1472</v>
      </c>
      <c r="C686" s="870" t="s">
        <v>1604</v>
      </c>
      <c r="D686" s="846" t="s">
        <v>1666</v>
      </c>
      <c r="E686" s="846" t="s">
        <v>34</v>
      </c>
      <c r="F686" s="846" t="s">
        <v>1667</v>
      </c>
      <c r="G686" s="846" t="s">
        <v>1558</v>
      </c>
      <c r="H686" s="832">
        <v>34.61</v>
      </c>
      <c r="I686" s="846" t="s">
        <v>485</v>
      </c>
      <c r="J686" s="875">
        <v>3</v>
      </c>
      <c r="K686" s="846" t="s">
        <v>38</v>
      </c>
      <c r="L686" s="846" t="s">
        <v>84</v>
      </c>
      <c r="M686" s="846"/>
      <c r="N686" s="832">
        <v>0</v>
      </c>
      <c r="O686" s="846"/>
      <c r="P686" s="846" t="s">
        <v>1668</v>
      </c>
      <c r="Q686" s="846"/>
      <c r="R686" s="846" t="s">
        <v>1669</v>
      </c>
      <c r="S686" s="846" t="s">
        <v>1664</v>
      </c>
      <c r="T686" s="832">
        <v>2082.56</v>
      </c>
      <c r="U686" s="832">
        <v>2082.56</v>
      </c>
      <c r="V686" s="832">
        <v>581.88</v>
      </c>
      <c r="W686" s="832">
        <v>581.88</v>
      </c>
      <c r="X686" s="846" t="s">
        <v>407</v>
      </c>
      <c r="Y686" s="846" t="s">
        <v>1670</v>
      </c>
      <c r="Z686" s="846"/>
      <c r="AA686" s="824"/>
      <c r="AB686" s="824"/>
      <c r="AC686" s="824"/>
    </row>
    <row r="687" s="823" customFormat="1" ht="28.45" hidden="1" customHeight="1" outlineLevel="3" spans="1:29">
      <c r="A687" s="873" t="s">
        <v>1470</v>
      </c>
      <c r="B687" s="870" t="s">
        <v>1472</v>
      </c>
      <c r="C687" s="870" t="s">
        <v>1604</v>
      </c>
      <c r="D687" s="846" t="s">
        <v>1671</v>
      </c>
      <c r="E687" s="846" t="s">
        <v>34</v>
      </c>
      <c r="F687" s="846" t="s">
        <v>1667</v>
      </c>
      <c r="G687" s="846" t="s">
        <v>1558</v>
      </c>
      <c r="H687" s="832">
        <v>6.9</v>
      </c>
      <c r="I687" s="846" t="s">
        <v>1175</v>
      </c>
      <c r="J687" s="875">
        <v>2</v>
      </c>
      <c r="K687" s="846" t="s">
        <v>38</v>
      </c>
      <c r="L687" s="846" t="s">
        <v>84</v>
      </c>
      <c r="M687" s="846"/>
      <c r="N687" s="832">
        <v>0</v>
      </c>
      <c r="O687" s="846"/>
      <c r="P687" s="846" t="s">
        <v>1668</v>
      </c>
      <c r="Q687" s="846"/>
      <c r="R687" s="846" t="s">
        <v>1669</v>
      </c>
      <c r="S687" s="846" t="s">
        <v>1664</v>
      </c>
      <c r="T687" s="832">
        <v>2082.56</v>
      </c>
      <c r="U687" s="832">
        <v>2082.56</v>
      </c>
      <c r="V687" s="832">
        <v>581.88</v>
      </c>
      <c r="W687" s="832">
        <v>581.88</v>
      </c>
      <c r="X687" s="846" t="s">
        <v>407</v>
      </c>
      <c r="Y687" s="846" t="s">
        <v>1670</v>
      </c>
      <c r="Z687" s="846"/>
      <c r="AA687" s="824"/>
      <c r="AB687" s="824"/>
      <c r="AC687" s="824"/>
    </row>
    <row r="688" s="823" customFormat="1" ht="28.45" hidden="1" customHeight="1" outlineLevel="3" spans="1:29">
      <c r="A688" s="873" t="s">
        <v>1470</v>
      </c>
      <c r="B688" s="870" t="s">
        <v>1472</v>
      </c>
      <c r="C688" s="870" t="s">
        <v>1604</v>
      </c>
      <c r="D688" s="846" t="s">
        <v>1672</v>
      </c>
      <c r="E688" s="846" t="s">
        <v>34</v>
      </c>
      <c r="F688" s="846" t="s">
        <v>1673</v>
      </c>
      <c r="G688" s="846" t="s">
        <v>1558</v>
      </c>
      <c r="H688" s="832">
        <v>7.64</v>
      </c>
      <c r="I688" s="846" t="s">
        <v>1175</v>
      </c>
      <c r="J688" s="875">
        <v>2</v>
      </c>
      <c r="K688" s="846" t="s">
        <v>38</v>
      </c>
      <c r="L688" s="846" t="s">
        <v>84</v>
      </c>
      <c r="M688" s="846"/>
      <c r="N688" s="832">
        <v>151.18</v>
      </c>
      <c r="O688" s="846" t="s">
        <v>1674</v>
      </c>
      <c r="P688" s="846" t="s">
        <v>1675</v>
      </c>
      <c r="Q688" s="846"/>
      <c r="R688" s="846" t="s">
        <v>1676</v>
      </c>
      <c r="S688" s="846" t="s">
        <v>1677</v>
      </c>
      <c r="T688" s="832">
        <v>14714.72</v>
      </c>
      <c r="U688" s="832">
        <v>18879.39</v>
      </c>
      <c r="V688" s="832">
        <v>2048.54</v>
      </c>
      <c r="W688" s="832">
        <v>3002.81</v>
      </c>
      <c r="X688" s="846" t="s">
        <v>407</v>
      </c>
      <c r="Y688" s="846" t="s">
        <v>1678</v>
      </c>
      <c r="Z688" s="846"/>
      <c r="AA688" s="824"/>
      <c r="AB688" s="824"/>
      <c r="AC688" s="824"/>
    </row>
    <row r="689" s="823" customFormat="1" ht="28.45" hidden="1" customHeight="1" outlineLevel="3" spans="1:29">
      <c r="A689" s="873" t="s">
        <v>1470</v>
      </c>
      <c r="B689" s="870" t="s">
        <v>1472</v>
      </c>
      <c r="C689" s="870" t="s">
        <v>1604</v>
      </c>
      <c r="D689" s="846" t="s">
        <v>1679</v>
      </c>
      <c r="E689" s="846" t="s">
        <v>34</v>
      </c>
      <c r="F689" s="846" t="s">
        <v>1680</v>
      </c>
      <c r="G689" s="846" t="s">
        <v>1558</v>
      </c>
      <c r="H689" s="832">
        <v>292.1</v>
      </c>
      <c r="I689" s="846" t="s">
        <v>1681</v>
      </c>
      <c r="J689" s="875">
        <v>153</v>
      </c>
      <c r="K689" s="846" t="s">
        <v>119</v>
      </c>
      <c r="L689" s="846" t="s">
        <v>84</v>
      </c>
      <c r="M689" s="846"/>
      <c r="N689" s="832">
        <v>0</v>
      </c>
      <c r="O689" s="846" t="s">
        <v>1682</v>
      </c>
      <c r="P689" s="846" t="s">
        <v>1682</v>
      </c>
      <c r="Q689" s="846"/>
      <c r="R689" s="846" t="s">
        <v>1669</v>
      </c>
      <c r="S689" s="846" t="s">
        <v>1664</v>
      </c>
      <c r="T689" s="832">
        <v>3082.42</v>
      </c>
      <c r="U689" s="832">
        <v>8494.89</v>
      </c>
      <c r="V689" s="832">
        <v>2347.68</v>
      </c>
      <c r="W689" s="832">
        <v>4645.77</v>
      </c>
      <c r="X689" s="846"/>
      <c r="Y689" s="846" t="s">
        <v>1683</v>
      </c>
      <c r="Z689" s="846"/>
      <c r="AA689" s="824"/>
      <c r="AB689" s="824"/>
      <c r="AC689" s="824"/>
    </row>
    <row r="690" s="823" customFormat="1" ht="28.45" hidden="1" customHeight="1" outlineLevel="3" spans="1:29">
      <c r="A690" s="873" t="s">
        <v>1470</v>
      </c>
      <c r="B690" s="870" t="s">
        <v>1472</v>
      </c>
      <c r="C690" s="870" t="s">
        <v>1604</v>
      </c>
      <c r="D690" s="846" t="s">
        <v>1684</v>
      </c>
      <c r="E690" s="846" t="s">
        <v>34</v>
      </c>
      <c r="F690" s="846" t="s">
        <v>1685</v>
      </c>
      <c r="G690" s="846" t="s">
        <v>1558</v>
      </c>
      <c r="H690" s="832">
        <v>275.84</v>
      </c>
      <c r="I690" s="846" t="s">
        <v>1686</v>
      </c>
      <c r="J690" s="875">
        <v>155</v>
      </c>
      <c r="K690" s="846" t="s">
        <v>119</v>
      </c>
      <c r="L690" s="846" t="s">
        <v>84</v>
      </c>
      <c r="M690" s="846"/>
      <c r="N690" s="832">
        <v>0</v>
      </c>
      <c r="O690" s="846" t="s">
        <v>1682</v>
      </c>
      <c r="P690" s="846" t="s">
        <v>1682</v>
      </c>
      <c r="Q690" s="846"/>
      <c r="R690" s="846" t="s">
        <v>1669</v>
      </c>
      <c r="S690" s="846" t="s">
        <v>1664</v>
      </c>
      <c r="T690" s="832">
        <v>3082.42</v>
      </c>
      <c r="U690" s="832">
        <v>8494.89</v>
      </c>
      <c r="V690" s="832">
        <v>0</v>
      </c>
      <c r="W690" s="832">
        <v>0</v>
      </c>
      <c r="X690" s="846"/>
      <c r="Y690" s="846" t="s">
        <v>1683</v>
      </c>
      <c r="Z690" s="846"/>
      <c r="AA690" s="824"/>
      <c r="AB690" s="824"/>
      <c r="AC690" s="824"/>
    </row>
    <row r="691" s="823" customFormat="1" ht="28.45" hidden="1" customHeight="1" outlineLevel="3" spans="1:29">
      <c r="A691" s="873" t="s">
        <v>1470</v>
      </c>
      <c r="B691" s="870" t="s">
        <v>1472</v>
      </c>
      <c r="C691" s="870" t="s">
        <v>1604</v>
      </c>
      <c r="D691" s="846" t="s">
        <v>1687</v>
      </c>
      <c r="E691" s="846" t="s">
        <v>34</v>
      </c>
      <c r="F691" s="846" t="s">
        <v>1688</v>
      </c>
      <c r="G691" s="846" t="s">
        <v>1558</v>
      </c>
      <c r="H691" s="832">
        <v>153.61</v>
      </c>
      <c r="I691" s="846" t="s">
        <v>537</v>
      </c>
      <c r="J691" s="875">
        <v>21</v>
      </c>
      <c r="K691" s="846" t="s">
        <v>38</v>
      </c>
      <c r="L691" s="846" t="s">
        <v>84</v>
      </c>
      <c r="M691" s="846"/>
      <c r="N691" s="832">
        <v>0</v>
      </c>
      <c r="O691" s="846" t="s">
        <v>1689</v>
      </c>
      <c r="P691" s="846" t="s">
        <v>1689</v>
      </c>
      <c r="Q691" s="846"/>
      <c r="R691" s="846" t="s">
        <v>1676</v>
      </c>
      <c r="S691" s="846" t="s">
        <v>1677</v>
      </c>
      <c r="T691" s="832">
        <v>207.38</v>
      </c>
      <c r="U691" s="832">
        <v>323.67</v>
      </c>
      <c r="V691" s="832">
        <v>181.95</v>
      </c>
      <c r="W691" s="832">
        <v>298.24</v>
      </c>
      <c r="X691" s="846" t="s">
        <v>372</v>
      </c>
      <c r="Y691" s="846" t="s">
        <v>1690</v>
      </c>
      <c r="Z691" s="846"/>
      <c r="AA691" s="824"/>
      <c r="AB691" s="824"/>
      <c r="AC691" s="824"/>
    </row>
    <row r="692" s="823" customFormat="1" ht="28.45" hidden="1" customHeight="1" outlineLevel="3" spans="1:29">
      <c r="A692" s="873" t="s">
        <v>1470</v>
      </c>
      <c r="B692" s="870" t="s">
        <v>1472</v>
      </c>
      <c r="C692" s="870" t="s">
        <v>1604</v>
      </c>
      <c r="D692" s="846" t="s">
        <v>1687</v>
      </c>
      <c r="E692" s="846" t="s">
        <v>34</v>
      </c>
      <c r="F692" s="846" t="s">
        <v>1688</v>
      </c>
      <c r="G692" s="846" t="s">
        <v>1558</v>
      </c>
      <c r="H692" s="832">
        <v>3.96</v>
      </c>
      <c r="I692" s="846" t="s">
        <v>397</v>
      </c>
      <c r="J692" s="875">
        <v>16</v>
      </c>
      <c r="K692" s="846" t="s">
        <v>38</v>
      </c>
      <c r="L692" s="846" t="s">
        <v>84</v>
      </c>
      <c r="M692" s="846"/>
      <c r="N692" s="832">
        <v>0</v>
      </c>
      <c r="O692" s="846" t="s">
        <v>1689</v>
      </c>
      <c r="P692" s="846" t="s">
        <v>1689</v>
      </c>
      <c r="Q692" s="846"/>
      <c r="R692" s="846" t="s">
        <v>1676</v>
      </c>
      <c r="S692" s="846" t="s">
        <v>1677</v>
      </c>
      <c r="T692" s="832">
        <v>207.38</v>
      </c>
      <c r="U692" s="832">
        <v>323.67</v>
      </c>
      <c r="V692" s="832">
        <v>181.95</v>
      </c>
      <c r="W692" s="832">
        <v>298.24</v>
      </c>
      <c r="X692" s="846" t="s">
        <v>372</v>
      </c>
      <c r="Y692" s="846" t="s">
        <v>1690</v>
      </c>
      <c r="Z692" s="846"/>
      <c r="AA692" s="824"/>
      <c r="AB692" s="824"/>
      <c r="AC692" s="824"/>
    </row>
    <row r="693" s="823" customFormat="1" ht="28.45" hidden="1" customHeight="1" outlineLevel="3" spans="1:29">
      <c r="A693" s="873" t="s">
        <v>1470</v>
      </c>
      <c r="B693" s="870" t="s">
        <v>1472</v>
      </c>
      <c r="C693" s="870" t="s">
        <v>1604</v>
      </c>
      <c r="D693" s="846" t="s">
        <v>1687</v>
      </c>
      <c r="E693" s="846" t="s">
        <v>34</v>
      </c>
      <c r="F693" s="846" t="s">
        <v>1688</v>
      </c>
      <c r="G693" s="846" t="s">
        <v>1558</v>
      </c>
      <c r="H693" s="832">
        <v>0.48</v>
      </c>
      <c r="I693" s="846" t="s">
        <v>37</v>
      </c>
      <c r="J693" s="875">
        <v>15</v>
      </c>
      <c r="K693" s="846" t="s">
        <v>38</v>
      </c>
      <c r="L693" s="846" t="s">
        <v>84</v>
      </c>
      <c r="M693" s="846"/>
      <c r="N693" s="832">
        <v>0</v>
      </c>
      <c r="O693" s="846" t="s">
        <v>1689</v>
      </c>
      <c r="P693" s="846" t="s">
        <v>1689</v>
      </c>
      <c r="Q693" s="846"/>
      <c r="R693" s="846" t="s">
        <v>1676</v>
      </c>
      <c r="S693" s="846" t="s">
        <v>1677</v>
      </c>
      <c r="T693" s="832">
        <v>207.38</v>
      </c>
      <c r="U693" s="832">
        <v>323.67</v>
      </c>
      <c r="V693" s="832">
        <v>181.95</v>
      </c>
      <c r="W693" s="832">
        <v>298.24</v>
      </c>
      <c r="X693" s="846" t="s">
        <v>372</v>
      </c>
      <c r="Y693" s="846" t="s">
        <v>1690</v>
      </c>
      <c r="Z693" s="846"/>
      <c r="AA693" s="824"/>
      <c r="AB693" s="824"/>
      <c r="AC693" s="824"/>
    </row>
    <row r="694" s="823" customFormat="1" ht="28.45" hidden="1" customHeight="1" outlineLevel="3" spans="1:29">
      <c r="A694" s="873" t="s">
        <v>1470</v>
      </c>
      <c r="B694" s="870" t="s">
        <v>1472</v>
      </c>
      <c r="C694" s="870" t="s">
        <v>1604</v>
      </c>
      <c r="D694" s="846" t="s">
        <v>1687</v>
      </c>
      <c r="E694" s="846" t="s">
        <v>34</v>
      </c>
      <c r="F694" s="846" t="s">
        <v>1688</v>
      </c>
      <c r="G694" s="846" t="s">
        <v>1558</v>
      </c>
      <c r="H694" s="832">
        <v>0.87</v>
      </c>
      <c r="I694" s="846" t="s">
        <v>37</v>
      </c>
      <c r="J694" s="875">
        <v>15</v>
      </c>
      <c r="K694" s="846" t="s">
        <v>38</v>
      </c>
      <c r="L694" s="846" t="s">
        <v>84</v>
      </c>
      <c r="M694" s="846"/>
      <c r="N694" s="832">
        <v>0</v>
      </c>
      <c r="O694" s="846" t="s">
        <v>1689</v>
      </c>
      <c r="P694" s="846" t="s">
        <v>1689</v>
      </c>
      <c r="Q694" s="846"/>
      <c r="R694" s="846" t="s">
        <v>1676</v>
      </c>
      <c r="S694" s="846" t="s">
        <v>1677</v>
      </c>
      <c r="T694" s="832">
        <v>207.38</v>
      </c>
      <c r="U694" s="832">
        <v>323.67</v>
      </c>
      <c r="V694" s="832">
        <v>181.95</v>
      </c>
      <c r="W694" s="832">
        <v>298.24</v>
      </c>
      <c r="X694" s="846" t="s">
        <v>372</v>
      </c>
      <c r="Y694" s="846" t="s">
        <v>1690</v>
      </c>
      <c r="Z694" s="846"/>
      <c r="AA694" s="824"/>
      <c r="AB694" s="824"/>
      <c r="AC694" s="824"/>
    </row>
    <row r="695" s="823" customFormat="1" ht="28.45" hidden="1" customHeight="1" outlineLevel="3" spans="1:29">
      <c r="A695" s="873" t="s">
        <v>1470</v>
      </c>
      <c r="B695" s="870" t="s">
        <v>1472</v>
      </c>
      <c r="C695" s="870" t="s">
        <v>1604</v>
      </c>
      <c r="D695" s="846" t="s">
        <v>1691</v>
      </c>
      <c r="E695" s="846" t="s">
        <v>34</v>
      </c>
      <c r="F695" s="846" t="s">
        <v>1688</v>
      </c>
      <c r="G695" s="846" t="s">
        <v>1558</v>
      </c>
      <c r="H695" s="832">
        <v>6.98</v>
      </c>
      <c r="I695" s="846" t="s">
        <v>537</v>
      </c>
      <c r="J695" s="875">
        <v>21</v>
      </c>
      <c r="K695" s="846" t="s">
        <v>38</v>
      </c>
      <c r="L695" s="846" t="s">
        <v>84</v>
      </c>
      <c r="M695" s="846"/>
      <c r="N695" s="832">
        <v>0</v>
      </c>
      <c r="O695" s="846" t="s">
        <v>1692</v>
      </c>
      <c r="P695" s="846" t="s">
        <v>1692</v>
      </c>
      <c r="Q695" s="846"/>
      <c r="R695" s="846" t="s">
        <v>1676</v>
      </c>
      <c r="S695" s="846" t="s">
        <v>1677</v>
      </c>
      <c r="T695" s="832">
        <v>207.38</v>
      </c>
      <c r="U695" s="832">
        <v>323.67</v>
      </c>
      <c r="V695" s="832">
        <v>181.95</v>
      </c>
      <c r="W695" s="832">
        <v>298.24</v>
      </c>
      <c r="X695" s="846" t="s">
        <v>372</v>
      </c>
      <c r="Y695" s="846" t="s">
        <v>1690</v>
      </c>
      <c r="Z695" s="846"/>
      <c r="AA695" s="824"/>
      <c r="AB695" s="824"/>
      <c r="AC695" s="824"/>
    </row>
    <row r="696" s="823" customFormat="1" ht="28.45" hidden="1" customHeight="1" outlineLevel="3" spans="1:29">
      <c r="A696" s="873" t="s">
        <v>1470</v>
      </c>
      <c r="B696" s="870" t="s">
        <v>1472</v>
      </c>
      <c r="C696" s="870" t="s">
        <v>1604</v>
      </c>
      <c r="D696" s="846" t="s">
        <v>1691</v>
      </c>
      <c r="E696" s="846" t="s">
        <v>34</v>
      </c>
      <c r="F696" s="846" t="s">
        <v>1688</v>
      </c>
      <c r="G696" s="846" t="s">
        <v>1558</v>
      </c>
      <c r="H696" s="832">
        <v>16.03</v>
      </c>
      <c r="I696" s="846" t="s">
        <v>1539</v>
      </c>
      <c r="J696" s="875">
        <v>20</v>
      </c>
      <c r="K696" s="846" t="s">
        <v>38</v>
      </c>
      <c r="L696" s="846" t="s">
        <v>84</v>
      </c>
      <c r="M696" s="846"/>
      <c r="N696" s="832">
        <v>0</v>
      </c>
      <c r="O696" s="846" t="s">
        <v>1692</v>
      </c>
      <c r="P696" s="846" t="s">
        <v>1692</v>
      </c>
      <c r="Q696" s="846"/>
      <c r="R696" s="846" t="s">
        <v>1676</v>
      </c>
      <c r="S696" s="846" t="s">
        <v>1677</v>
      </c>
      <c r="T696" s="832">
        <v>207.38</v>
      </c>
      <c r="U696" s="832">
        <v>323.67</v>
      </c>
      <c r="V696" s="832">
        <v>181.95</v>
      </c>
      <c r="W696" s="832">
        <v>298.24</v>
      </c>
      <c r="X696" s="846" t="s">
        <v>372</v>
      </c>
      <c r="Y696" s="846" t="s">
        <v>1690</v>
      </c>
      <c r="Z696" s="846"/>
      <c r="AA696" s="824"/>
      <c r="AB696" s="824"/>
      <c r="AC696" s="824"/>
    </row>
    <row r="697" s="823" customFormat="1" ht="28.45" hidden="1" customHeight="1" outlineLevel="3" spans="1:29">
      <c r="A697" s="873" t="s">
        <v>1470</v>
      </c>
      <c r="B697" s="870" t="s">
        <v>1472</v>
      </c>
      <c r="C697" s="870" t="s">
        <v>1604</v>
      </c>
      <c r="D697" s="846" t="s">
        <v>1693</v>
      </c>
      <c r="E697" s="846" t="s">
        <v>34</v>
      </c>
      <c r="F697" s="846" t="s">
        <v>1694</v>
      </c>
      <c r="G697" s="846" t="s">
        <v>1558</v>
      </c>
      <c r="H697" s="832">
        <v>86.35</v>
      </c>
      <c r="I697" s="846" t="s">
        <v>1105</v>
      </c>
      <c r="J697" s="875">
        <v>-1</v>
      </c>
      <c r="K697" s="846" t="s">
        <v>38</v>
      </c>
      <c r="L697" s="846" t="s">
        <v>84</v>
      </c>
      <c r="M697" s="846"/>
      <c r="N697" s="832">
        <v>0</v>
      </c>
      <c r="O697" s="846" t="s">
        <v>1695</v>
      </c>
      <c r="P697" s="846" t="s">
        <v>1696</v>
      </c>
      <c r="Q697" s="846"/>
      <c r="R697" s="846" t="s">
        <v>1676</v>
      </c>
      <c r="S697" s="846" t="s">
        <v>1677</v>
      </c>
      <c r="T697" s="832">
        <v>14714.72</v>
      </c>
      <c r="U697" s="832">
        <v>18879.39</v>
      </c>
      <c r="V697" s="832">
        <v>2048.54</v>
      </c>
      <c r="W697" s="832">
        <v>3002.81</v>
      </c>
      <c r="X697" s="846"/>
      <c r="Y697" s="846" t="s">
        <v>1678</v>
      </c>
      <c r="Z697" s="846"/>
      <c r="AA697" s="824"/>
      <c r="AB697" s="824"/>
      <c r="AC697" s="824"/>
    </row>
    <row r="698" s="823" customFormat="1" ht="28.45" hidden="1" customHeight="1" outlineLevel="3" spans="1:29">
      <c r="A698" s="873" t="s">
        <v>1470</v>
      </c>
      <c r="B698" s="870" t="s">
        <v>1472</v>
      </c>
      <c r="C698" s="870" t="s">
        <v>1604</v>
      </c>
      <c r="D698" s="846" t="s">
        <v>1697</v>
      </c>
      <c r="E698" s="846" t="s">
        <v>34</v>
      </c>
      <c r="F698" s="846" t="s">
        <v>1698</v>
      </c>
      <c r="G698" s="846" t="s">
        <v>1558</v>
      </c>
      <c r="H698" s="832">
        <v>22.64</v>
      </c>
      <c r="I698" s="846" t="s">
        <v>64</v>
      </c>
      <c r="J698" s="875">
        <v>7</v>
      </c>
      <c r="K698" s="846" t="s">
        <v>38</v>
      </c>
      <c r="L698" s="846" t="s">
        <v>84</v>
      </c>
      <c r="M698" s="846"/>
      <c r="N698" s="832">
        <v>0</v>
      </c>
      <c r="O698" s="846"/>
      <c r="P698" s="846" t="s">
        <v>1699</v>
      </c>
      <c r="Q698" s="846"/>
      <c r="R698" s="846" t="s">
        <v>1669</v>
      </c>
      <c r="S698" s="846" t="s">
        <v>1700</v>
      </c>
      <c r="T698" s="832">
        <v>847.56</v>
      </c>
      <c r="U698" s="832">
        <v>1115.9</v>
      </c>
      <c r="V698" s="832">
        <v>820.52</v>
      </c>
      <c r="W698" s="832">
        <v>1057.52</v>
      </c>
      <c r="X698" s="846" t="s">
        <v>407</v>
      </c>
      <c r="Y698" s="846" t="s">
        <v>1701</v>
      </c>
      <c r="Z698" s="846"/>
      <c r="AA698" s="824"/>
      <c r="AB698" s="824"/>
      <c r="AC698" s="824"/>
    </row>
    <row r="699" s="823" customFormat="1" ht="28.45" hidden="1" customHeight="1" outlineLevel="3" spans="1:29">
      <c r="A699" s="873" t="s">
        <v>1470</v>
      </c>
      <c r="B699" s="870" t="s">
        <v>1472</v>
      </c>
      <c r="C699" s="870" t="s">
        <v>1604</v>
      </c>
      <c r="D699" s="846" t="s">
        <v>1702</v>
      </c>
      <c r="E699" s="846" t="s">
        <v>421</v>
      </c>
      <c r="F699" s="846" t="s">
        <v>1703</v>
      </c>
      <c r="G699" s="846" t="s">
        <v>1558</v>
      </c>
      <c r="H699" s="832">
        <v>14.5</v>
      </c>
      <c r="I699" s="846" t="s">
        <v>243</v>
      </c>
      <c r="J699" s="875">
        <v>25</v>
      </c>
      <c r="K699" s="846" t="s">
        <v>38</v>
      </c>
      <c r="L699" s="846" t="s">
        <v>84</v>
      </c>
      <c r="M699" s="846"/>
      <c r="N699" s="832">
        <v>0</v>
      </c>
      <c r="O699" s="846" t="s">
        <v>1704</v>
      </c>
      <c r="P699" s="846" t="s">
        <v>1705</v>
      </c>
      <c r="Q699" s="846"/>
      <c r="R699" s="846" t="s">
        <v>1706</v>
      </c>
      <c r="S699" s="846" t="s">
        <v>1627</v>
      </c>
      <c r="T699" s="832">
        <v>15813.98</v>
      </c>
      <c r="U699" s="832">
        <v>45874.49</v>
      </c>
      <c r="V699" s="832">
        <v>6996.88</v>
      </c>
      <c r="W699" s="832">
        <v>20014.63</v>
      </c>
      <c r="X699" s="846" t="s">
        <v>372</v>
      </c>
      <c r="Y699" s="846" t="s">
        <v>1505</v>
      </c>
      <c r="Z699" s="846"/>
      <c r="AA699" s="824"/>
      <c r="AB699" s="824"/>
      <c r="AC699" s="824"/>
    </row>
    <row r="700" s="823" customFormat="1" ht="28.45" hidden="1" customHeight="1" outlineLevel="3" spans="1:29">
      <c r="A700" s="873" t="s">
        <v>1470</v>
      </c>
      <c r="B700" s="870" t="s">
        <v>1472</v>
      </c>
      <c r="C700" s="870" t="s">
        <v>1604</v>
      </c>
      <c r="D700" s="846" t="s">
        <v>1702</v>
      </c>
      <c r="E700" s="846" t="s">
        <v>421</v>
      </c>
      <c r="F700" s="846" t="s">
        <v>1703</v>
      </c>
      <c r="G700" s="846" t="s">
        <v>1558</v>
      </c>
      <c r="H700" s="832">
        <v>43.38</v>
      </c>
      <c r="I700" s="846" t="s">
        <v>537</v>
      </c>
      <c r="J700" s="875">
        <v>21</v>
      </c>
      <c r="K700" s="846" t="s">
        <v>38</v>
      </c>
      <c r="L700" s="846" t="s">
        <v>84</v>
      </c>
      <c r="M700" s="846"/>
      <c r="N700" s="832">
        <v>0</v>
      </c>
      <c r="O700" s="846" t="s">
        <v>1704</v>
      </c>
      <c r="P700" s="846" t="s">
        <v>1705</v>
      </c>
      <c r="Q700" s="846"/>
      <c r="R700" s="846" t="s">
        <v>1706</v>
      </c>
      <c r="S700" s="846" t="s">
        <v>1627</v>
      </c>
      <c r="T700" s="832">
        <v>15813.98</v>
      </c>
      <c r="U700" s="832">
        <v>45874.49</v>
      </c>
      <c r="V700" s="832">
        <v>6996.88</v>
      </c>
      <c r="W700" s="832">
        <v>20014.63</v>
      </c>
      <c r="X700" s="846" t="s">
        <v>372</v>
      </c>
      <c r="Y700" s="846" t="s">
        <v>1505</v>
      </c>
      <c r="Z700" s="846"/>
      <c r="AA700" s="824"/>
      <c r="AB700" s="824"/>
      <c r="AC700" s="824"/>
    </row>
    <row r="701" s="823" customFormat="1" ht="28.45" hidden="1" customHeight="1" outlineLevel="3" spans="1:29">
      <c r="A701" s="873" t="s">
        <v>1470</v>
      </c>
      <c r="B701" s="870" t="s">
        <v>1472</v>
      </c>
      <c r="C701" s="870" t="s">
        <v>1604</v>
      </c>
      <c r="D701" s="846" t="s">
        <v>1702</v>
      </c>
      <c r="E701" s="846" t="s">
        <v>421</v>
      </c>
      <c r="F701" s="846" t="s">
        <v>1703</v>
      </c>
      <c r="G701" s="846" t="s">
        <v>1558</v>
      </c>
      <c r="H701" s="832">
        <v>43.94</v>
      </c>
      <c r="I701" s="846" t="s">
        <v>1539</v>
      </c>
      <c r="J701" s="875">
        <v>20</v>
      </c>
      <c r="K701" s="846" t="s">
        <v>38</v>
      </c>
      <c r="L701" s="846" t="s">
        <v>84</v>
      </c>
      <c r="M701" s="846"/>
      <c r="N701" s="832">
        <v>0</v>
      </c>
      <c r="O701" s="846" t="s">
        <v>1704</v>
      </c>
      <c r="P701" s="846" t="s">
        <v>1705</v>
      </c>
      <c r="Q701" s="846"/>
      <c r="R701" s="846" t="s">
        <v>1706</v>
      </c>
      <c r="S701" s="846" t="s">
        <v>1627</v>
      </c>
      <c r="T701" s="832">
        <v>15813.98</v>
      </c>
      <c r="U701" s="832">
        <v>45874.49</v>
      </c>
      <c r="V701" s="832">
        <v>6996.88</v>
      </c>
      <c r="W701" s="832">
        <v>20014.63</v>
      </c>
      <c r="X701" s="846" t="s">
        <v>372</v>
      </c>
      <c r="Y701" s="846" t="s">
        <v>1505</v>
      </c>
      <c r="Z701" s="846"/>
      <c r="AA701" s="824"/>
      <c r="AB701" s="824"/>
      <c r="AC701" s="824"/>
    </row>
    <row r="702" s="823" customFormat="1" ht="28.45" hidden="1" customHeight="1" outlineLevel="3" spans="1:29">
      <c r="A702" s="873" t="s">
        <v>1470</v>
      </c>
      <c r="B702" s="870" t="s">
        <v>1472</v>
      </c>
      <c r="C702" s="870" t="s">
        <v>1604</v>
      </c>
      <c r="D702" s="846" t="s">
        <v>1702</v>
      </c>
      <c r="E702" s="846" t="s">
        <v>421</v>
      </c>
      <c r="F702" s="846" t="s">
        <v>1703</v>
      </c>
      <c r="G702" s="846" t="s">
        <v>1558</v>
      </c>
      <c r="H702" s="832">
        <v>21.67</v>
      </c>
      <c r="I702" s="846" t="s">
        <v>367</v>
      </c>
      <c r="J702" s="875">
        <v>17</v>
      </c>
      <c r="K702" s="846" t="s">
        <v>38</v>
      </c>
      <c r="L702" s="846" t="s">
        <v>84</v>
      </c>
      <c r="M702" s="846"/>
      <c r="N702" s="832">
        <v>0</v>
      </c>
      <c r="O702" s="846" t="s">
        <v>1704</v>
      </c>
      <c r="P702" s="846" t="s">
        <v>1705</v>
      </c>
      <c r="Q702" s="846"/>
      <c r="R702" s="846" t="s">
        <v>1706</v>
      </c>
      <c r="S702" s="846" t="s">
        <v>1627</v>
      </c>
      <c r="T702" s="832">
        <v>15813.98</v>
      </c>
      <c r="U702" s="832">
        <v>45874.49</v>
      </c>
      <c r="V702" s="832">
        <v>6996.88</v>
      </c>
      <c r="W702" s="832">
        <v>20014.63</v>
      </c>
      <c r="X702" s="846" t="s">
        <v>372</v>
      </c>
      <c r="Y702" s="846" t="s">
        <v>1505</v>
      </c>
      <c r="Z702" s="846"/>
      <c r="AA702" s="824"/>
      <c r="AB702" s="824"/>
      <c r="AC702" s="824"/>
    </row>
    <row r="703" s="823" customFormat="1" ht="28.45" hidden="1" customHeight="1" outlineLevel="3" spans="1:29">
      <c r="A703" s="873" t="s">
        <v>1470</v>
      </c>
      <c r="B703" s="870" t="s">
        <v>1472</v>
      </c>
      <c r="C703" s="870" t="s">
        <v>1604</v>
      </c>
      <c r="D703" s="846" t="s">
        <v>1707</v>
      </c>
      <c r="E703" s="846" t="s">
        <v>34</v>
      </c>
      <c r="F703" s="846" t="s">
        <v>1708</v>
      </c>
      <c r="G703" s="846" t="s">
        <v>1558</v>
      </c>
      <c r="H703" s="832">
        <v>0.1</v>
      </c>
      <c r="I703" s="846" t="s">
        <v>166</v>
      </c>
      <c r="J703" s="875">
        <v>5</v>
      </c>
      <c r="K703" s="846" t="s">
        <v>38</v>
      </c>
      <c r="L703" s="846" t="s">
        <v>84</v>
      </c>
      <c r="M703" s="846"/>
      <c r="N703" s="832">
        <v>0</v>
      </c>
      <c r="O703" s="846" t="s">
        <v>1709</v>
      </c>
      <c r="P703" s="846" t="s">
        <v>1710</v>
      </c>
      <c r="Q703" s="846"/>
      <c r="R703" s="846" t="s">
        <v>1669</v>
      </c>
      <c r="S703" s="846" t="s">
        <v>1664</v>
      </c>
      <c r="T703" s="832">
        <v>15813.98</v>
      </c>
      <c r="U703" s="832">
        <v>45874.49</v>
      </c>
      <c r="V703" s="832">
        <v>6996.88</v>
      </c>
      <c r="W703" s="832">
        <v>20014.63</v>
      </c>
      <c r="X703" s="846" t="s">
        <v>407</v>
      </c>
      <c r="Y703" s="846" t="s">
        <v>1505</v>
      </c>
      <c r="Z703" s="846"/>
      <c r="AA703" s="824"/>
      <c r="AB703" s="824"/>
      <c r="AC703" s="824"/>
    </row>
    <row r="704" s="823" customFormat="1" ht="28.45" hidden="1" customHeight="1" outlineLevel="3" spans="1:29">
      <c r="A704" s="873" t="s">
        <v>1470</v>
      </c>
      <c r="B704" s="870" t="s">
        <v>1472</v>
      </c>
      <c r="C704" s="870" t="s">
        <v>1604</v>
      </c>
      <c r="D704" s="846" t="s">
        <v>1707</v>
      </c>
      <c r="E704" s="846" t="s">
        <v>34</v>
      </c>
      <c r="F704" s="846" t="s">
        <v>1708</v>
      </c>
      <c r="G704" s="846" t="s">
        <v>1558</v>
      </c>
      <c r="H704" s="832">
        <v>11.64</v>
      </c>
      <c r="I704" s="846" t="s">
        <v>166</v>
      </c>
      <c r="J704" s="875">
        <v>5</v>
      </c>
      <c r="K704" s="846" t="s">
        <v>38</v>
      </c>
      <c r="L704" s="846" t="s">
        <v>84</v>
      </c>
      <c r="M704" s="846"/>
      <c r="N704" s="832">
        <v>0</v>
      </c>
      <c r="O704" s="846" t="s">
        <v>1709</v>
      </c>
      <c r="P704" s="846" t="s">
        <v>1710</v>
      </c>
      <c r="Q704" s="846"/>
      <c r="R704" s="846" t="s">
        <v>1669</v>
      </c>
      <c r="S704" s="846" t="s">
        <v>1664</v>
      </c>
      <c r="T704" s="832">
        <v>15813.98</v>
      </c>
      <c r="U704" s="832">
        <v>45874.49</v>
      </c>
      <c r="V704" s="832">
        <v>6996.88</v>
      </c>
      <c r="W704" s="832">
        <v>20014.63</v>
      </c>
      <c r="X704" s="846" t="s">
        <v>407</v>
      </c>
      <c r="Y704" s="846" t="s">
        <v>1505</v>
      </c>
      <c r="Z704" s="846"/>
      <c r="AA704" s="824"/>
      <c r="AB704" s="824"/>
      <c r="AC704" s="824"/>
    </row>
    <row r="705" s="823" customFormat="1" ht="28.45" hidden="1" customHeight="1" outlineLevel="3" spans="1:29">
      <c r="A705" s="873" t="s">
        <v>1470</v>
      </c>
      <c r="B705" s="870" t="s">
        <v>1472</v>
      </c>
      <c r="C705" s="870" t="s">
        <v>1604</v>
      </c>
      <c r="D705" s="846" t="s">
        <v>1707</v>
      </c>
      <c r="E705" s="846" t="s">
        <v>34</v>
      </c>
      <c r="F705" s="846" t="s">
        <v>1708</v>
      </c>
      <c r="G705" s="846" t="s">
        <v>1558</v>
      </c>
      <c r="H705" s="832">
        <v>428.9</v>
      </c>
      <c r="I705" s="846" t="s">
        <v>166</v>
      </c>
      <c r="J705" s="875">
        <v>5</v>
      </c>
      <c r="K705" s="846" t="s">
        <v>38</v>
      </c>
      <c r="L705" s="846" t="s">
        <v>84</v>
      </c>
      <c r="M705" s="846"/>
      <c r="N705" s="832">
        <v>0</v>
      </c>
      <c r="O705" s="846"/>
      <c r="P705" s="846" t="s">
        <v>1710</v>
      </c>
      <c r="Q705" s="846"/>
      <c r="R705" s="846" t="s">
        <v>1669</v>
      </c>
      <c r="S705" s="846" t="s">
        <v>1664</v>
      </c>
      <c r="T705" s="832">
        <v>15813.98</v>
      </c>
      <c r="U705" s="832">
        <v>45874.49</v>
      </c>
      <c r="V705" s="832">
        <v>6996.88</v>
      </c>
      <c r="W705" s="832">
        <v>20014.63</v>
      </c>
      <c r="X705" s="846" t="s">
        <v>407</v>
      </c>
      <c r="Y705" s="846" t="s">
        <v>1505</v>
      </c>
      <c r="Z705" s="846"/>
      <c r="AA705" s="824"/>
      <c r="AB705" s="824"/>
      <c r="AC705" s="824"/>
    </row>
    <row r="706" s="823" customFormat="1" ht="28.45" hidden="1" customHeight="1" outlineLevel="3" spans="1:29">
      <c r="A706" s="873" t="s">
        <v>1470</v>
      </c>
      <c r="B706" s="870" t="s">
        <v>1472</v>
      </c>
      <c r="C706" s="870" t="s">
        <v>1604</v>
      </c>
      <c r="D706" s="846" t="s">
        <v>1707</v>
      </c>
      <c r="E706" s="846" t="s">
        <v>34</v>
      </c>
      <c r="F706" s="846" t="s">
        <v>1708</v>
      </c>
      <c r="G706" s="846" t="s">
        <v>1558</v>
      </c>
      <c r="H706" s="832">
        <v>12.72</v>
      </c>
      <c r="I706" s="846" t="s">
        <v>166</v>
      </c>
      <c r="J706" s="875">
        <v>5</v>
      </c>
      <c r="K706" s="846" t="s">
        <v>38</v>
      </c>
      <c r="L706" s="846" t="s">
        <v>84</v>
      </c>
      <c r="M706" s="846"/>
      <c r="N706" s="832">
        <v>0</v>
      </c>
      <c r="O706" s="846"/>
      <c r="P706" s="846" t="s">
        <v>1710</v>
      </c>
      <c r="Q706" s="846"/>
      <c r="R706" s="846" t="s">
        <v>1669</v>
      </c>
      <c r="S706" s="846" t="s">
        <v>1664</v>
      </c>
      <c r="T706" s="832">
        <v>15813.98</v>
      </c>
      <c r="U706" s="832">
        <v>45874.49</v>
      </c>
      <c r="V706" s="832">
        <v>6996.88</v>
      </c>
      <c r="W706" s="832">
        <v>20014.63</v>
      </c>
      <c r="X706" s="846" t="s">
        <v>407</v>
      </c>
      <c r="Y706" s="846" t="s">
        <v>1505</v>
      </c>
      <c r="Z706" s="846"/>
      <c r="AA706" s="824"/>
      <c r="AB706" s="824"/>
      <c r="AC706" s="824"/>
    </row>
    <row r="707" s="823" customFormat="1" ht="28.45" hidden="1" customHeight="1" outlineLevel="3" spans="1:29">
      <c r="A707" s="873" t="s">
        <v>1470</v>
      </c>
      <c r="B707" s="870" t="s">
        <v>1472</v>
      </c>
      <c r="C707" s="870" t="s">
        <v>1604</v>
      </c>
      <c r="D707" s="846" t="s">
        <v>1711</v>
      </c>
      <c r="E707" s="846" t="s">
        <v>34</v>
      </c>
      <c r="F707" s="846" t="s">
        <v>1570</v>
      </c>
      <c r="G707" s="846" t="s">
        <v>1558</v>
      </c>
      <c r="H707" s="832">
        <v>377.41</v>
      </c>
      <c r="I707" s="846" t="s">
        <v>534</v>
      </c>
      <c r="J707" s="875">
        <v>1</v>
      </c>
      <c r="K707" s="846" t="s">
        <v>38</v>
      </c>
      <c r="L707" s="846" t="s">
        <v>84</v>
      </c>
      <c r="M707" s="846"/>
      <c r="N707" s="832">
        <v>0</v>
      </c>
      <c r="O707" s="846"/>
      <c r="P707" s="846" t="s">
        <v>1712</v>
      </c>
      <c r="Q707" s="846"/>
      <c r="R707" s="846" t="s">
        <v>1676</v>
      </c>
      <c r="S707" s="846" t="s">
        <v>1677</v>
      </c>
      <c r="T707" s="832">
        <v>28050.23</v>
      </c>
      <c r="U707" s="832">
        <v>44223.37</v>
      </c>
      <c r="V707" s="832">
        <v>7258.95</v>
      </c>
      <c r="W707" s="832">
        <v>14458.86</v>
      </c>
      <c r="X707" s="846"/>
      <c r="Y707" s="846" t="s">
        <v>1574</v>
      </c>
      <c r="Z707" s="846"/>
      <c r="AA707" s="824"/>
      <c r="AB707" s="824"/>
      <c r="AC707" s="824"/>
    </row>
    <row r="708" s="823" customFormat="1" ht="28.45" hidden="1" customHeight="1" outlineLevel="3" spans="1:29">
      <c r="A708" s="873" t="s">
        <v>1470</v>
      </c>
      <c r="B708" s="870" t="s">
        <v>1472</v>
      </c>
      <c r="C708" s="870" t="s">
        <v>1604</v>
      </c>
      <c r="D708" s="846" t="s">
        <v>1713</v>
      </c>
      <c r="E708" s="846" t="s">
        <v>421</v>
      </c>
      <c r="F708" s="846" t="s">
        <v>1714</v>
      </c>
      <c r="G708" s="846" t="s">
        <v>1558</v>
      </c>
      <c r="H708" s="832">
        <v>6.59</v>
      </c>
      <c r="I708" s="846" t="s">
        <v>350</v>
      </c>
      <c r="J708" s="875">
        <v>0</v>
      </c>
      <c r="K708" s="846" t="s">
        <v>38</v>
      </c>
      <c r="L708" s="846" t="s">
        <v>84</v>
      </c>
      <c r="M708" s="846"/>
      <c r="N708" s="832">
        <v>0</v>
      </c>
      <c r="O708" s="846" t="s">
        <v>1715</v>
      </c>
      <c r="P708" s="846" t="s">
        <v>1705</v>
      </c>
      <c r="Q708" s="846"/>
      <c r="R708" s="846" t="s">
        <v>1626</v>
      </c>
      <c r="S708" s="846" t="s">
        <v>1627</v>
      </c>
      <c r="T708" s="832">
        <v>15813.98</v>
      </c>
      <c r="U708" s="832">
        <v>45874.49</v>
      </c>
      <c r="V708" s="832">
        <v>6996.88</v>
      </c>
      <c r="W708" s="832">
        <v>20014.63</v>
      </c>
      <c r="X708" s="846"/>
      <c r="Y708" s="846" t="s">
        <v>1505</v>
      </c>
      <c r="Z708" s="846"/>
      <c r="AA708" s="824"/>
      <c r="AB708" s="824"/>
      <c r="AC708" s="824"/>
    </row>
    <row r="709" s="823" customFormat="1" ht="28.45" hidden="1" customHeight="1" outlineLevel="3" spans="1:29">
      <c r="A709" s="873" t="s">
        <v>1470</v>
      </c>
      <c r="B709" s="870" t="s">
        <v>1472</v>
      </c>
      <c r="C709" s="870" t="s">
        <v>1604</v>
      </c>
      <c r="D709" s="846" t="s">
        <v>1716</v>
      </c>
      <c r="E709" s="846" t="s">
        <v>34</v>
      </c>
      <c r="F709" s="846" t="s">
        <v>1717</v>
      </c>
      <c r="G709" s="846" t="s">
        <v>1558</v>
      </c>
      <c r="H709" s="832">
        <v>42.75</v>
      </c>
      <c r="I709" s="846" t="s">
        <v>456</v>
      </c>
      <c r="J709" s="875">
        <v>12</v>
      </c>
      <c r="K709" s="846" t="s">
        <v>38</v>
      </c>
      <c r="L709" s="846" t="s">
        <v>84</v>
      </c>
      <c r="M709" s="846"/>
      <c r="N709" s="832">
        <v>57.61</v>
      </c>
      <c r="O709" s="846" t="s">
        <v>1718</v>
      </c>
      <c r="P709" s="846" t="s">
        <v>1719</v>
      </c>
      <c r="Q709" s="846"/>
      <c r="R709" s="846" t="s">
        <v>1720</v>
      </c>
      <c r="S709" s="846" t="s">
        <v>1721</v>
      </c>
      <c r="T709" s="832">
        <v>4754.28</v>
      </c>
      <c r="U709" s="832">
        <v>4754.28</v>
      </c>
      <c r="V709" s="832">
        <v>910.78</v>
      </c>
      <c r="W709" s="832">
        <v>910.78</v>
      </c>
      <c r="X709" s="846" t="s">
        <v>388</v>
      </c>
      <c r="Y709" s="846" t="s">
        <v>1722</v>
      </c>
      <c r="Z709" s="846"/>
      <c r="AA709" s="824"/>
      <c r="AB709" s="824"/>
      <c r="AC709" s="824"/>
    </row>
    <row r="710" s="823" customFormat="1" ht="28.45" hidden="1" customHeight="1" outlineLevel="3" spans="1:29">
      <c r="A710" s="873" t="s">
        <v>1470</v>
      </c>
      <c r="B710" s="870" t="s">
        <v>1472</v>
      </c>
      <c r="C710" s="870" t="s">
        <v>1604</v>
      </c>
      <c r="D710" s="846" t="s">
        <v>1716</v>
      </c>
      <c r="E710" s="846" t="s">
        <v>34</v>
      </c>
      <c r="F710" s="846" t="s">
        <v>1717</v>
      </c>
      <c r="G710" s="846" t="s">
        <v>1558</v>
      </c>
      <c r="H710" s="832">
        <v>124.99</v>
      </c>
      <c r="I710" s="846" t="s">
        <v>330</v>
      </c>
      <c r="J710" s="875">
        <v>6</v>
      </c>
      <c r="K710" s="846" t="s">
        <v>38</v>
      </c>
      <c r="L710" s="846" t="s">
        <v>84</v>
      </c>
      <c r="M710" s="846"/>
      <c r="N710" s="832">
        <v>0</v>
      </c>
      <c r="O710" s="846"/>
      <c r="P710" s="846" t="s">
        <v>1719</v>
      </c>
      <c r="Q710" s="846"/>
      <c r="R710" s="846" t="s">
        <v>1720</v>
      </c>
      <c r="S710" s="846" t="s">
        <v>1721</v>
      </c>
      <c r="T710" s="832">
        <v>4754.28</v>
      </c>
      <c r="U710" s="832">
        <v>4754.28</v>
      </c>
      <c r="V710" s="832">
        <v>910.78</v>
      </c>
      <c r="W710" s="832">
        <v>910.78</v>
      </c>
      <c r="X710" s="846" t="s">
        <v>388</v>
      </c>
      <c r="Y710" s="846" t="s">
        <v>1722</v>
      </c>
      <c r="Z710" s="846"/>
      <c r="AA710" s="824"/>
      <c r="AB710" s="824"/>
      <c r="AC710" s="824"/>
    </row>
    <row r="711" s="823" customFormat="1" ht="28.45" hidden="1" customHeight="1" outlineLevel="3" spans="1:29">
      <c r="A711" s="873" t="s">
        <v>1470</v>
      </c>
      <c r="B711" s="870" t="s">
        <v>1472</v>
      </c>
      <c r="C711" s="870" t="s">
        <v>1604</v>
      </c>
      <c r="D711" s="846" t="s">
        <v>1723</v>
      </c>
      <c r="E711" s="846" t="s">
        <v>34</v>
      </c>
      <c r="F711" s="846" t="s">
        <v>1724</v>
      </c>
      <c r="G711" s="846" t="s">
        <v>1558</v>
      </c>
      <c r="H711" s="832">
        <v>593.03</v>
      </c>
      <c r="I711" s="846" t="s">
        <v>339</v>
      </c>
      <c r="J711" s="875">
        <v>14</v>
      </c>
      <c r="K711" s="846" t="s">
        <v>38</v>
      </c>
      <c r="L711" s="846" t="s">
        <v>84</v>
      </c>
      <c r="M711" s="846"/>
      <c r="N711" s="832">
        <v>139</v>
      </c>
      <c r="O711" s="846" t="s">
        <v>1725</v>
      </c>
      <c r="P711" s="846" t="s">
        <v>1726</v>
      </c>
      <c r="Q711" s="846"/>
      <c r="R711" s="846" t="s">
        <v>1611</v>
      </c>
      <c r="S711" s="846" t="s">
        <v>1727</v>
      </c>
      <c r="T711" s="832">
        <v>4754.28</v>
      </c>
      <c r="U711" s="832">
        <v>4754.28</v>
      </c>
      <c r="V711" s="832">
        <v>910.78</v>
      </c>
      <c r="W711" s="832">
        <v>910.78</v>
      </c>
      <c r="X711" s="846" t="s">
        <v>388</v>
      </c>
      <c r="Y711" s="846" t="s">
        <v>1722</v>
      </c>
      <c r="Z711" s="846"/>
      <c r="AA711" s="824"/>
      <c r="AB711" s="824"/>
      <c r="AC711" s="824"/>
    </row>
    <row r="712" s="823" customFormat="1" ht="28.45" hidden="1" customHeight="1" outlineLevel="3" spans="1:29">
      <c r="A712" s="873" t="s">
        <v>1470</v>
      </c>
      <c r="B712" s="870" t="s">
        <v>1472</v>
      </c>
      <c r="C712" s="870" t="s">
        <v>1604</v>
      </c>
      <c r="D712" s="846" t="s">
        <v>1728</v>
      </c>
      <c r="E712" s="846" t="s">
        <v>34</v>
      </c>
      <c r="F712" s="846" t="s">
        <v>1729</v>
      </c>
      <c r="G712" s="846" t="s">
        <v>1558</v>
      </c>
      <c r="H712" s="832">
        <v>45.66</v>
      </c>
      <c r="I712" s="846" t="s">
        <v>1105</v>
      </c>
      <c r="J712" s="875">
        <v>-1</v>
      </c>
      <c r="K712" s="846" t="s">
        <v>38</v>
      </c>
      <c r="L712" s="846" t="s">
        <v>84</v>
      </c>
      <c r="M712" s="846"/>
      <c r="N712" s="832">
        <v>0</v>
      </c>
      <c r="O712" s="846"/>
      <c r="P712" s="846" t="s">
        <v>1730</v>
      </c>
      <c r="Q712" s="846"/>
      <c r="R712" s="846" t="s">
        <v>1731</v>
      </c>
      <c r="S712" s="846" t="s">
        <v>1732</v>
      </c>
      <c r="T712" s="832">
        <v>32486.59</v>
      </c>
      <c r="U712" s="832">
        <v>70607.25</v>
      </c>
      <c r="V712" s="832">
        <v>24965.16</v>
      </c>
      <c r="W712" s="832">
        <v>46804.99</v>
      </c>
      <c r="X712" s="846"/>
      <c r="Y712" s="846" t="s">
        <v>1665</v>
      </c>
      <c r="Z712" s="846"/>
      <c r="AA712" s="824"/>
      <c r="AB712" s="824"/>
      <c r="AC712" s="824"/>
    </row>
    <row r="713" s="823" customFormat="1" ht="28.45" hidden="1" customHeight="1" outlineLevel="3" spans="1:29">
      <c r="A713" s="873" t="s">
        <v>1470</v>
      </c>
      <c r="B713" s="870" t="s">
        <v>1472</v>
      </c>
      <c r="C713" s="870" t="s">
        <v>1604</v>
      </c>
      <c r="D713" s="846" t="s">
        <v>1733</v>
      </c>
      <c r="E713" s="846" t="s">
        <v>34</v>
      </c>
      <c r="F713" s="846" t="s">
        <v>1734</v>
      </c>
      <c r="G713" s="846" t="s">
        <v>1558</v>
      </c>
      <c r="H713" s="832">
        <v>9.52</v>
      </c>
      <c r="I713" s="846" t="s">
        <v>350</v>
      </c>
      <c r="J713" s="875">
        <v>0</v>
      </c>
      <c r="K713" s="846" t="s">
        <v>38</v>
      </c>
      <c r="L713" s="846" t="s">
        <v>84</v>
      </c>
      <c r="M713" s="846"/>
      <c r="N713" s="832">
        <v>0</v>
      </c>
      <c r="O713" s="846" t="s">
        <v>1735</v>
      </c>
      <c r="P713" s="846" t="s">
        <v>1736</v>
      </c>
      <c r="Q713" s="846"/>
      <c r="R713" s="846" t="s">
        <v>1611</v>
      </c>
      <c r="S713" s="846" t="s">
        <v>1612</v>
      </c>
      <c r="T713" s="832">
        <v>1121.67</v>
      </c>
      <c r="U713" s="832">
        <v>1135.9</v>
      </c>
      <c r="V713" s="832">
        <v>915.14</v>
      </c>
      <c r="W713" s="832">
        <v>917.96</v>
      </c>
      <c r="X713" s="846"/>
      <c r="Y713" s="846" t="s">
        <v>1737</v>
      </c>
      <c r="Z713" s="846"/>
      <c r="AA713" s="824"/>
      <c r="AB713" s="824"/>
      <c r="AC713" s="824"/>
    </row>
    <row r="714" s="823" customFormat="1" ht="28.45" hidden="1" customHeight="1" outlineLevel="3" spans="1:29">
      <c r="A714" s="873" t="s">
        <v>1470</v>
      </c>
      <c r="B714" s="870" t="s">
        <v>1472</v>
      </c>
      <c r="C714" s="870" t="s">
        <v>1604</v>
      </c>
      <c r="D714" s="846" t="s">
        <v>1738</v>
      </c>
      <c r="E714" s="846" t="s">
        <v>34</v>
      </c>
      <c r="F714" s="846" t="s">
        <v>1734</v>
      </c>
      <c r="G714" s="846" t="s">
        <v>1558</v>
      </c>
      <c r="H714" s="832">
        <v>13.1</v>
      </c>
      <c r="I714" s="846" t="s">
        <v>350</v>
      </c>
      <c r="J714" s="875">
        <v>0</v>
      </c>
      <c r="K714" s="846" t="s">
        <v>38</v>
      </c>
      <c r="L714" s="846" t="s">
        <v>84</v>
      </c>
      <c r="M714" s="846"/>
      <c r="N714" s="832">
        <v>0</v>
      </c>
      <c r="O714" s="846" t="s">
        <v>1735</v>
      </c>
      <c r="P714" s="846" t="s">
        <v>1736</v>
      </c>
      <c r="Q714" s="846"/>
      <c r="R714" s="846" t="s">
        <v>1611</v>
      </c>
      <c r="S714" s="846" t="s">
        <v>1612</v>
      </c>
      <c r="T714" s="832">
        <v>1121.67</v>
      </c>
      <c r="U714" s="832">
        <v>1135.9</v>
      </c>
      <c r="V714" s="832">
        <v>915.14</v>
      </c>
      <c r="W714" s="832">
        <v>917.96</v>
      </c>
      <c r="X714" s="846"/>
      <c r="Y714" s="846" t="s">
        <v>1737</v>
      </c>
      <c r="Z714" s="846"/>
      <c r="AA714" s="824"/>
      <c r="AB714" s="824"/>
      <c r="AC714" s="824"/>
    </row>
    <row r="715" s="823" customFormat="1" ht="28.45" hidden="1" customHeight="1" outlineLevel="3" spans="1:29">
      <c r="A715" s="873" t="s">
        <v>1470</v>
      </c>
      <c r="B715" s="870" t="s">
        <v>1472</v>
      </c>
      <c r="C715" s="870" t="s">
        <v>1604</v>
      </c>
      <c r="D715" s="846" t="s">
        <v>1739</v>
      </c>
      <c r="E715" s="846" t="s">
        <v>34</v>
      </c>
      <c r="F715" s="846" t="s">
        <v>1649</v>
      </c>
      <c r="G715" s="846" t="s">
        <v>1558</v>
      </c>
      <c r="H715" s="832">
        <v>104.58</v>
      </c>
      <c r="I715" s="846" t="s">
        <v>339</v>
      </c>
      <c r="J715" s="875">
        <v>14</v>
      </c>
      <c r="K715" s="846" t="s">
        <v>38</v>
      </c>
      <c r="L715" s="846" t="s">
        <v>84</v>
      </c>
      <c r="M715" s="846"/>
      <c r="N715" s="832">
        <v>0</v>
      </c>
      <c r="O715" s="846" t="s">
        <v>1740</v>
      </c>
      <c r="P715" s="846" t="s">
        <v>1741</v>
      </c>
      <c r="Q715" s="846"/>
      <c r="R715" s="846" t="s">
        <v>1611</v>
      </c>
      <c r="S715" s="846" t="s">
        <v>1612</v>
      </c>
      <c r="T715" s="832">
        <v>1527.83</v>
      </c>
      <c r="U715" s="832">
        <v>1529.84</v>
      </c>
      <c r="V715" s="832">
        <v>957.35</v>
      </c>
      <c r="W715" s="832">
        <v>957.35</v>
      </c>
      <c r="X715" s="846" t="s">
        <v>388</v>
      </c>
      <c r="Y715" s="846" t="s">
        <v>1651</v>
      </c>
      <c r="Z715" s="846"/>
      <c r="AA715" s="824"/>
      <c r="AB715" s="824"/>
      <c r="AC715" s="824"/>
    </row>
    <row r="716" s="823" customFormat="1" ht="28.45" hidden="1" customHeight="1" outlineLevel="3" spans="1:29">
      <c r="A716" s="873" t="s">
        <v>1470</v>
      </c>
      <c r="B716" s="870" t="s">
        <v>1472</v>
      </c>
      <c r="C716" s="870" t="s">
        <v>1604</v>
      </c>
      <c r="D716" s="846" t="s">
        <v>1742</v>
      </c>
      <c r="E716" s="846" t="s">
        <v>34</v>
      </c>
      <c r="F716" s="846" t="s">
        <v>1649</v>
      </c>
      <c r="G716" s="846" t="s">
        <v>1743</v>
      </c>
      <c r="H716" s="832">
        <v>41.72</v>
      </c>
      <c r="I716" s="846" t="s">
        <v>917</v>
      </c>
      <c r="J716" s="875">
        <v>4</v>
      </c>
      <c r="K716" s="846" t="s">
        <v>38</v>
      </c>
      <c r="L716" s="846" t="s">
        <v>84</v>
      </c>
      <c r="M716" s="846"/>
      <c r="N716" s="832">
        <v>0</v>
      </c>
      <c r="O716" s="846"/>
      <c r="P716" s="846" t="s">
        <v>1705</v>
      </c>
      <c r="Q716" s="846"/>
      <c r="R716" s="846" t="s">
        <v>1744</v>
      </c>
      <c r="S716" s="846" t="s">
        <v>1612</v>
      </c>
      <c r="T716" s="832">
        <v>1527.83</v>
      </c>
      <c r="U716" s="832">
        <v>1529.84</v>
      </c>
      <c r="V716" s="832">
        <v>957.35</v>
      </c>
      <c r="W716" s="832">
        <v>957.35</v>
      </c>
      <c r="X716" s="846" t="s">
        <v>388</v>
      </c>
      <c r="Y716" s="846" t="s">
        <v>1651</v>
      </c>
      <c r="Z716" s="846"/>
      <c r="AA716" s="824"/>
      <c r="AB716" s="824"/>
      <c r="AC716" s="824"/>
    </row>
    <row r="717" s="823" customFormat="1" ht="28.45" hidden="1" customHeight="1" outlineLevel="3" spans="1:29">
      <c r="A717" s="873" t="s">
        <v>1470</v>
      </c>
      <c r="B717" s="870" t="s">
        <v>1472</v>
      </c>
      <c r="C717" s="870" t="s">
        <v>1604</v>
      </c>
      <c r="D717" s="846" t="s">
        <v>1742</v>
      </c>
      <c r="E717" s="846" t="s">
        <v>34</v>
      </c>
      <c r="F717" s="846" t="s">
        <v>1649</v>
      </c>
      <c r="G717" s="846" t="s">
        <v>1743</v>
      </c>
      <c r="H717" s="832">
        <v>25.5</v>
      </c>
      <c r="I717" s="846" t="s">
        <v>1175</v>
      </c>
      <c r="J717" s="875">
        <v>2</v>
      </c>
      <c r="K717" s="846" t="s">
        <v>38</v>
      </c>
      <c r="L717" s="846" t="s">
        <v>84</v>
      </c>
      <c r="M717" s="846"/>
      <c r="N717" s="832">
        <v>0</v>
      </c>
      <c r="O717" s="846"/>
      <c r="P717" s="846" t="s">
        <v>1705</v>
      </c>
      <c r="Q717" s="846"/>
      <c r="R717" s="846" t="s">
        <v>1744</v>
      </c>
      <c r="S717" s="846" t="s">
        <v>1612</v>
      </c>
      <c r="T717" s="832">
        <v>1527.83</v>
      </c>
      <c r="U717" s="832">
        <v>1529.84</v>
      </c>
      <c r="V717" s="832">
        <v>957.35</v>
      </c>
      <c r="W717" s="832">
        <v>957.35</v>
      </c>
      <c r="X717" s="846" t="s">
        <v>388</v>
      </c>
      <c r="Y717" s="846" t="s">
        <v>1651</v>
      </c>
      <c r="Z717" s="846"/>
      <c r="AA717" s="824"/>
      <c r="AB717" s="824"/>
      <c r="AC717" s="824"/>
    </row>
    <row r="718" s="823" customFormat="1" ht="28.45" hidden="1" customHeight="1" outlineLevel="3" spans="1:29">
      <c r="A718" s="873" t="s">
        <v>1470</v>
      </c>
      <c r="B718" s="870" t="s">
        <v>1472</v>
      </c>
      <c r="C718" s="870" t="s">
        <v>1604</v>
      </c>
      <c r="D718" s="846" t="s">
        <v>1742</v>
      </c>
      <c r="E718" s="846" t="s">
        <v>34</v>
      </c>
      <c r="F718" s="846" t="s">
        <v>1649</v>
      </c>
      <c r="G718" s="846" t="s">
        <v>1743</v>
      </c>
      <c r="H718" s="832">
        <v>23.13</v>
      </c>
      <c r="I718" s="846" t="s">
        <v>1175</v>
      </c>
      <c r="J718" s="875">
        <v>2</v>
      </c>
      <c r="K718" s="846" t="s">
        <v>38</v>
      </c>
      <c r="L718" s="846" t="s">
        <v>84</v>
      </c>
      <c r="M718" s="846"/>
      <c r="N718" s="832">
        <v>0</v>
      </c>
      <c r="O718" s="846"/>
      <c r="P718" s="846" t="s">
        <v>1705</v>
      </c>
      <c r="Q718" s="846"/>
      <c r="R718" s="846" t="s">
        <v>1744</v>
      </c>
      <c r="S718" s="846" t="s">
        <v>1612</v>
      </c>
      <c r="T718" s="832">
        <v>1527.83</v>
      </c>
      <c r="U718" s="832">
        <v>1529.84</v>
      </c>
      <c r="V718" s="832">
        <v>957.35</v>
      </c>
      <c r="W718" s="832">
        <v>957.35</v>
      </c>
      <c r="X718" s="846" t="s">
        <v>388</v>
      </c>
      <c r="Y718" s="846" t="s">
        <v>1651</v>
      </c>
      <c r="Z718" s="846"/>
      <c r="AA718" s="824"/>
      <c r="AB718" s="824"/>
      <c r="AC718" s="824"/>
    </row>
    <row r="719" s="823" customFormat="1" ht="28.45" hidden="1" customHeight="1" outlineLevel="3" spans="1:29">
      <c r="A719" s="873" t="s">
        <v>1470</v>
      </c>
      <c r="B719" s="870" t="s">
        <v>1472</v>
      </c>
      <c r="C719" s="870" t="s">
        <v>1604</v>
      </c>
      <c r="D719" s="846" t="s">
        <v>1745</v>
      </c>
      <c r="E719" s="846" t="s">
        <v>34</v>
      </c>
      <c r="F719" s="846" t="s">
        <v>1657</v>
      </c>
      <c r="G719" s="846" t="s">
        <v>1558</v>
      </c>
      <c r="H719" s="832">
        <v>55.26</v>
      </c>
      <c r="I719" s="846" t="s">
        <v>1746</v>
      </c>
      <c r="J719" s="875">
        <v>182</v>
      </c>
      <c r="K719" s="846" t="s">
        <v>53</v>
      </c>
      <c r="L719" s="846" t="s">
        <v>84</v>
      </c>
      <c r="M719" s="846"/>
      <c r="N719" s="832">
        <v>0</v>
      </c>
      <c r="O719" s="846" t="s">
        <v>1682</v>
      </c>
      <c r="P719" s="846" t="s">
        <v>1682</v>
      </c>
      <c r="Q719" s="846"/>
      <c r="R719" s="846" t="s">
        <v>1747</v>
      </c>
      <c r="S719" s="846" t="s">
        <v>1727</v>
      </c>
      <c r="T719" s="832">
        <v>633.72</v>
      </c>
      <c r="U719" s="832">
        <v>633.72</v>
      </c>
      <c r="V719" s="832">
        <v>570.11</v>
      </c>
      <c r="W719" s="832">
        <v>570.11</v>
      </c>
      <c r="X719" s="846"/>
      <c r="Y719" s="846" t="s">
        <v>1659</v>
      </c>
      <c r="Z719" s="846"/>
      <c r="AA719" s="824"/>
      <c r="AB719" s="824"/>
      <c r="AC719" s="824"/>
    </row>
    <row r="720" s="823" customFormat="1" ht="28.45" hidden="1" customHeight="1" outlineLevel="3" spans="1:29">
      <c r="A720" s="873" t="s">
        <v>1470</v>
      </c>
      <c r="B720" s="870" t="s">
        <v>1472</v>
      </c>
      <c r="C720" s="870" t="s">
        <v>1604</v>
      </c>
      <c r="D720" s="846" t="s">
        <v>1748</v>
      </c>
      <c r="E720" s="846" t="s">
        <v>34</v>
      </c>
      <c r="F720" s="846" t="s">
        <v>1749</v>
      </c>
      <c r="G720" s="846" t="s">
        <v>1558</v>
      </c>
      <c r="H720" s="832">
        <v>160</v>
      </c>
      <c r="I720" s="846" t="s">
        <v>917</v>
      </c>
      <c r="J720" s="875">
        <v>4</v>
      </c>
      <c r="K720" s="846" t="s">
        <v>38</v>
      </c>
      <c r="L720" s="846" t="s">
        <v>84</v>
      </c>
      <c r="M720" s="846"/>
      <c r="N720" s="832">
        <v>0</v>
      </c>
      <c r="O720" s="846"/>
      <c r="P720" s="846" t="s">
        <v>1750</v>
      </c>
      <c r="Q720" s="846"/>
      <c r="R720" s="846" t="s">
        <v>1669</v>
      </c>
      <c r="S720" s="846" t="s">
        <v>1700</v>
      </c>
      <c r="T720" s="832">
        <v>0</v>
      </c>
      <c r="U720" s="832">
        <v>0</v>
      </c>
      <c r="V720" s="832">
        <v>24965.16</v>
      </c>
      <c r="W720" s="832">
        <v>46804.99</v>
      </c>
      <c r="X720" s="846" t="s">
        <v>407</v>
      </c>
      <c r="Y720" s="846" t="s">
        <v>1665</v>
      </c>
      <c r="Z720" s="846"/>
      <c r="AA720" s="824"/>
      <c r="AB720" s="824"/>
      <c r="AC720" s="824"/>
    </row>
    <row r="721" s="823" customFormat="1" ht="28.45" hidden="1" customHeight="1" outlineLevel="3" spans="1:29">
      <c r="A721" s="873" t="s">
        <v>1470</v>
      </c>
      <c r="B721" s="870" t="s">
        <v>1472</v>
      </c>
      <c r="C721" s="870" t="s">
        <v>1604</v>
      </c>
      <c r="D721" s="846" t="s">
        <v>1751</v>
      </c>
      <c r="E721" s="846" t="s">
        <v>421</v>
      </c>
      <c r="F721" s="846" t="s">
        <v>1752</v>
      </c>
      <c r="G721" s="846" t="s">
        <v>1558</v>
      </c>
      <c r="H721" s="832">
        <v>13.77</v>
      </c>
      <c r="I721" s="846" t="s">
        <v>350</v>
      </c>
      <c r="J721" s="875">
        <v>0</v>
      </c>
      <c r="K721" s="846" t="s">
        <v>38</v>
      </c>
      <c r="L721" s="846" t="s">
        <v>84</v>
      </c>
      <c r="M721" s="846"/>
      <c r="N721" s="832">
        <v>107.53</v>
      </c>
      <c r="O721" s="846" t="s">
        <v>1753</v>
      </c>
      <c r="P721" s="846" t="s">
        <v>1754</v>
      </c>
      <c r="Q721" s="846"/>
      <c r="R721" s="846" t="s">
        <v>1706</v>
      </c>
      <c r="S721" s="846" t="s">
        <v>1627</v>
      </c>
      <c r="T721" s="832">
        <v>15813.98</v>
      </c>
      <c r="U721" s="832">
        <v>45874.49</v>
      </c>
      <c r="V721" s="832">
        <v>6996.88</v>
      </c>
      <c r="W721" s="832">
        <v>20014.63</v>
      </c>
      <c r="X721" s="846"/>
      <c r="Y721" s="846" t="s">
        <v>1505</v>
      </c>
      <c r="Z721" s="846"/>
      <c r="AA721" s="824"/>
      <c r="AB721" s="824"/>
      <c r="AC721" s="824"/>
    </row>
    <row r="722" s="823" customFormat="1" ht="28.45" hidden="1" customHeight="1" outlineLevel="3" spans="1:29">
      <c r="A722" s="873" t="s">
        <v>1470</v>
      </c>
      <c r="B722" s="870" t="s">
        <v>1472</v>
      </c>
      <c r="C722" s="870" t="s">
        <v>1604</v>
      </c>
      <c r="D722" s="846" t="s">
        <v>1751</v>
      </c>
      <c r="E722" s="846" t="s">
        <v>421</v>
      </c>
      <c r="F722" s="846" t="s">
        <v>1752</v>
      </c>
      <c r="G722" s="846" t="s">
        <v>1558</v>
      </c>
      <c r="H722" s="832">
        <v>157.45</v>
      </c>
      <c r="I722" s="846" t="s">
        <v>350</v>
      </c>
      <c r="J722" s="875">
        <v>0</v>
      </c>
      <c r="K722" s="846" t="s">
        <v>38</v>
      </c>
      <c r="L722" s="846" t="s">
        <v>84</v>
      </c>
      <c r="M722" s="846"/>
      <c r="N722" s="832">
        <v>0</v>
      </c>
      <c r="O722" s="846" t="s">
        <v>1753</v>
      </c>
      <c r="P722" s="846" t="s">
        <v>1754</v>
      </c>
      <c r="Q722" s="846"/>
      <c r="R722" s="846" t="s">
        <v>1706</v>
      </c>
      <c r="S722" s="846" t="s">
        <v>1627</v>
      </c>
      <c r="T722" s="832">
        <v>15813.98</v>
      </c>
      <c r="U722" s="832">
        <v>45874.49</v>
      </c>
      <c r="V722" s="832">
        <v>6996.88</v>
      </c>
      <c r="W722" s="832">
        <v>20014.63</v>
      </c>
      <c r="X722" s="846"/>
      <c r="Y722" s="846" t="s">
        <v>1505</v>
      </c>
      <c r="Z722" s="846"/>
      <c r="AA722" s="824"/>
      <c r="AB722" s="824"/>
      <c r="AC722" s="824"/>
    </row>
    <row r="723" s="823" customFormat="1" ht="28.45" hidden="1" customHeight="1" outlineLevel="3" spans="1:29">
      <c r="A723" s="873" t="s">
        <v>1470</v>
      </c>
      <c r="B723" s="870" t="s">
        <v>1472</v>
      </c>
      <c r="C723" s="870" t="s">
        <v>1604</v>
      </c>
      <c r="D723" s="846" t="s">
        <v>1755</v>
      </c>
      <c r="E723" s="846" t="s">
        <v>421</v>
      </c>
      <c r="F723" s="846" t="s">
        <v>1752</v>
      </c>
      <c r="G723" s="846" t="s">
        <v>1558</v>
      </c>
      <c r="H723" s="832">
        <v>205.3</v>
      </c>
      <c r="I723" s="846" t="s">
        <v>350</v>
      </c>
      <c r="J723" s="875">
        <v>0</v>
      </c>
      <c r="K723" s="846" t="s">
        <v>38</v>
      </c>
      <c r="L723" s="846" t="s">
        <v>84</v>
      </c>
      <c r="M723" s="846"/>
      <c r="N723" s="832">
        <v>0</v>
      </c>
      <c r="O723" s="846"/>
      <c r="P723" s="846" t="s">
        <v>1756</v>
      </c>
      <c r="Q723" s="846"/>
      <c r="R723" s="846" t="s">
        <v>1626</v>
      </c>
      <c r="S723" s="846" t="s">
        <v>1627</v>
      </c>
      <c r="T723" s="832">
        <v>15813.98</v>
      </c>
      <c r="U723" s="832">
        <v>45874.49</v>
      </c>
      <c r="V723" s="832">
        <v>6996.88</v>
      </c>
      <c r="W723" s="832">
        <v>20014.63</v>
      </c>
      <c r="X723" s="846"/>
      <c r="Y723" s="846" t="s">
        <v>1505</v>
      </c>
      <c r="Z723" s="846"/>
      <c r="AA723" s="824"/>
      <c r="AB723" s="824"/>
      <c r="AC723" s="824"/>
    </row>
    <row r="724" s="823" customFormat="1" ht="28.45" hidden="1" customHeight="1" outlineLevel="3" spans="1:29">
      <c r="A724" s="873" t="s">
        <v>1470</v>
      </c>
      <c r="B724" s="870" t="s">
        <v>1472</v>
      </c>
      <c r="C724" s="870" t="s">
        <v>1604</v>
      </c>
      <c r="D724" s="846" t="s">
        <v>1757</v>
      </c>
      <c r="E724" s="846" t="s">
        <v>34</v>
      </c>
      <c r="F724" s="846" t="s">
        <v>1758</v>
      </c>
      <c r="G724" s="846" t="s">
        <v>1759</v>
      </c>
      <c r="H724" s="832">
        <v>17.17</v>
      </c>
      <c r="I724" s="846" t="s">
        <v>166</v>
      </c>
      <c r="J724" s="875">
        <v>5</v>
      </c>
      <c r="K724" s="846" t="s">
        <v>38</v>
      </c>
      <c r="L724" s="846" t="s">
        <v>84</v>
      </c>
      <c r="M724" s="846"/>
      <c r="N724" s="832">
        <v>0</v>
      </c>
      <c r="O724" s="846"/>
      <c r="P724" s="846" t="s">
        <v>1760</v>
      </c>
      <c r="Q724" s="846"/>
      <c r="R724" s="846" t="s">
        <v>1637</v>
      </c>
      <c r="S724" s="846" t="s">
        <v>1638</v>
      </c>
      <c r="T724" s="832">
        <v>479.59</v>
      </c>
      <c r="U724" s="832">
        <v>1018.42</v>
      </c>
      <c r="V724" s="832">
        <v>475.82</v>
      </c>
      <c r="W724" s="832">
        <v>985.21</v>
      </c>
      <c r="X724" s="846" t="s">
        <v>407</v>
      </c>
      <c r="Y724" s="846" t="s">
        <v>1761</v>
      </c>
      <c r="Z724" s="846"/>
      <c r="AA724" s="824"/>
      <c r="AB724" s="824"/>
      <c r="AC724" s="824"/>
    </row>
    <row r="725" s="823" customFormat="1" ht="28.45" hidden="1" customHeight="1" outlineLevel="3" spans="1:29">
      <c r="A725" s="873" t="s">
        <v>1470</v>
      </c>
      <c r="B725" s="870" t="s">
        <v>1472</v>
      </c>
      <c r="C725" s="870" t="s">
        <v>1604</v>
      </c>
      <c r="D725" s="846" t="s">
        <v>1762</v>
      </c>
      <c r="E725" s="846" t="s">
        <v>421</v>
      </c>
      <c r="F725" s="846" t="s">
        <v>1763</v>
      </c>
      <c r="G725" s="846" t="s">
        <v>1558</v>
      </c>
      <c r="H725" s="832">
        <v>49</v>
      </c>
      <c r="I725" s="846" t="s">
        <v>534</v>
      </c>
      <c r="J725" s="875">
        <v>1</v>
      </c>
      <c r="K725" s="846" t="s">
        <v>38</v>
      </c>
      <c r="L725" s="846" t="s">
        <v>84</v>
      </c>
      <c r="M725" s="846"/>
      <c r="N725" s="832">
        <v>141.65</v>
      </c>
      <c r="O725" s="846" t="s">
        <v>1764</v>
      </c>
      <c r="P725" s="846" t="s">
        <v>1765</v>
      </c>
      <c r="Q725" s="846"/>
      <c r="R725" s="846" t="s">
        <v>1706</v>
      </c>
      <c r="S725" s="846" t="s">
        <v>1627</v>
      </c>
      <c r="T725" s="832">
        <v>352.7</v>
      </c>
      <c r="U725" s="832">
        <v>352.7</v>
      </c>
      <c r="V725" s="832">
        <v>248.46</v>
      </c>
      <c r="W725" s="832">
        <v>248.46</v>
      </c>
      <c r="X725" s="846"/>
      <c r="Y725" s="846" t="s">
        <v>1766</v>
      </c>
      <c r="Z725" s="846"/>
      <c r="AA725" s="824"/>
      <c r="AB725" s="824"/>
      <c r="AC725" s="824"/>
    </row>
    <row r="726" s="823" customFormat="1" ht="28.45" hidden="1" customHeight="1" outlineLevel="2" collapsed="1" spans="1:29">
      <c r="A726" s="870" t="s">
        <v>1470</v>
      </c>
      <c r="B726" s="870" t="s">
        <v>1472</v>
      </c>
      <c r="C726" s="870" t="s">
        <v>1767</v>
      </c>
      <c r="D726" s="872"/>
      <c r="E726" s="824"/>
      <c r="F726" s="824"/>
      <c r="G726" s="824"/>
      <c r="H726" s="871">
        <v>18</v>
      </c>
      <c r="I726" s="874" t="s">
        <v>1768</v>
      </c>
      <c r="J726" s="835"/>
      <c r="K726" s="835"/>
      <c r="L726" s="835"/>
      <c r="M726" s="835"/>
      <c r="N726" s="835"/>
      <c r="O726" s="835"/>
      <c r="P726" s="835"/>
      <c r="Q726" s="835"/>
      <c r="R726" s="835"/>
      <c r="S726" s="835"/>
      <c r="T726" s="835"/>
      <c r="U726" s="835"/>
      <c r="V726" s="835"/>
      <c r="W726" s="835"/>
      <c r="X726" s="835"/>
      <c r="Y726" s="835"/>
      <c r="Z726" s="836"/>
      <c r="AA726" s="824"/>
      <c r="AB726" s="824"/>
      <c r="AC726" s="824"/>
    </row>
    <row r="727" s="823" customFormat="1" ht="28.45" hidden="1" customHeight="1" outlineLevel="3" spans="1:29">
      <c r="A727" s="873" t="s">
        <v>1470</v>
      </c>
      <c r="B727" s="870" t="s">
        <v>1472</v>
      </c>
      <c r="C727" s="870" t="s">
        <v>1767</v>
      </c>
      <c r="D727" s="846" t="s">
        <v>1769</v>
      </c>
      <c r="E727" s="846" t="s">
        <v>34</v>
      </c>
      <c r="F727" s="846" t="s">
        <v>1588</v>
      </c>
      <c r="G727" s="846" t="s">
        <v>1558</v>
      </c>
      <c r="H727" s="832">
        <v>6</v>
      </c>
      <c r="I727" s="846" t="s">
        <v>350</v>
      </c>
      <c r="J727" s="875">
        <v>0</v>
      </c>
      <c r="K727" s="846" t="s">
        <v>38</v>
      </c>
      <c r="L727" s="846" t="s">
        <v>1106</v>
      </c>
      <c r="M727" s="846" t="s">
        <v>1770</v>
      </c>
      <c r="N727" s="832">
        <v>0</v>
      </c>
      <c r="O727" s="846"/>
      <c r="P727" s="846" t="s">
        <v>1589</v>
      </c>
      <c r="Q727" s="846" t="s">
        <v>41</v>
      </c>
      <c r="R727" s="846" t="s">
        <v>1771</v>
      </c>
      <c r="S727" s="846" t="s">
        <v>1772</v>
      </c>
      <c r="T727" s="832"/>
      <c r="U727" s="832"/>
      <c r="V727" s="832"/>
      <c r="W727" s="832"/>
      <c r="X727" s="846"/>
      <c r="Y727" s="846"/>
      <c r="Z727" s="846"/>
      <c r="AA727" s="824"/>
      <c r="AB727" s="824"/>
      <c r="AC727" s="824"/>
    </row>
    <row r="728" s="823" customFormat="1" ht="28.45" hidden="1" customHeight="1" outlineLevel="3" spans="1:29">
      <c r="A728" s="873" t="s">
        <v>1470</v>
      </c>
      <c r="B728" s="870" t="s">
        <v>1472</v>
      </c>
      <c r="C728" s="870" t="s">
        <v>1767</v>
      </c>
      <c r="D728" s="846" t="s">
        <v>1773</v>
      </c>
      <c r="E728" s="846" t="s">
        <v>34</v>
      </c>
      <c r="F728" s="846" t="s">
        <v>1774</v>
      </c>
      <c r="G728" s="846" t="s">
        <v>1558</v>
      </c>
      <c r="H728" s="832">
        <v>12</v>
      </c>
      <c r="I728" s="846" t="s">
        <v>350</v>
      </c>
      <c r="J728" s="875">
        <v>0</v>
      </c>
      <c r="K728" s="846" t="s">
        <v>38</v>
      </c>
      <c r="L728" s="846" t="s">
        <v>1106</v>
      </c>
      <c r="M728" s="846" t="s">
        <v>1775</v>
      </c>
      <c r="N728" s="832">
        <v>0</v>
      </c>
      <c r="O728" s="846"/>
      <c r="P728" s="846" t="s">
        <v>1589</v>
      </c>
      <c r="Q728" s="846" t="s">
        <v>41</v>
      </c>
      <c r="R728" s="846" t="s">
        <v>1776</v>
      </c>
      <c r="S728" s="846" t="s">
        <v>1772</v>
      </c>
      <c r="T728" s="832"/>
      <c r="U728" s="832"/>
      <c r="V728" s="832"/>
      <c r="W728" s="832"/>
      <c r="X728" s="846"/>
      <c r="Y728" s="846"/>
      <c r="Z728" s="846"/>
      <c r="AA728" s="824"/>
      <c r="AB728" s="824"/>
      <c r="AC728" s="824"/>
    </row>
    <row r="729" s="823" customFormat="1" ht="28.45" hidden="1" customHeight="1" outlineLevel="1" collapsed="1" spans="1:29">
      <c r="A729" s="870" t="s">
        <v>1470</v>
      </c>
      <c r="B729" s="870" t="s">
        <v>1777</v>
      </c>
      <c r="C729" s="870"/>
      <c r="D729" s="835"/>
      <c r="E729" s="835"/>
      <c r="F729" s="835"/>
      <c r="G729" s="836"/>
      <c r="H729" s="871">
        <v>16204.31</v>
      </c>
      <c r="I729" s="874" t="s">
        <v>1778</v>
      </c>
      <c r="J729" s="835"/>
      <c r="K729" s="835"/>
      <c r="L729" s="835"/>
      <c r="M729" s="835"/>
      <c r="N729" s="835"/>
      <c r="O729" s="835"/>
      <c r="P729" s="835"/>
      <c r="Q729" s="835"/>
      <c r="R729" s="835"/>
      <c r="S729" s="835"/>
      <c r="T729" s="835"/>
      <c r="U729" s="835"/>
      <c r="V729" s="835"/>
      <c r="W729" s="835"/>
      <c r="X729" s="835"/>
      <c r="Y729" s="835"/>
      <c r="Z729" s="836"/>
      <c r="AA729" s="824"/>
      <c r="AB729" s="824"/>
      <c r="AC729" s="824"/>
    </row>
    <row r="730" s="823" customFormat="1" ht="28.45" hidden="1" customHeight="1" outlineLevel="2" collapsed="1" spans="1:29">
      <c r="A730" s="870" t="s">
        <v>1470</v>
      </c>
      <c r="B730" s="870" t="s">
        <v>1777</v>
      </c>
      <c r="C730" s="870" t="s">
        <v>1779</v>
      </c>
      <c r="D730" s="872"/>
      <c r="E730" s="824"/>
      <c r="F730" s="824"/>
      <c r="G730" s="824"/>
      <c r="H730" s="871">
        <v>373.38</v>
      </c>
      <c r="I730" s="874" t="s">
        <v>1780</v>
      </c>
      <c r="J730" s="835"/>
      <c r="K730" s="835"/>
      <c r="L730" s="835"/>
      <c r="M730" s="835"/>
      <c r="N730" s="835"/>
      <c r="O730" s="835"/>
      <c r="P730" s="835"/>
      <c r="Q730" s="835"/>
      <c r="R730" s="835"/>
      <c r="S730" s="835"/>
      <c r="T730" s="835"/>
      <c r="U730" s="835"/>
      <c r="V730" s="835"/>
      <c r="W730" s="835"/>
      <c r="X730" s="835"/>
      <c r="Y730" s="835"/>
      <c r="Z730" s="836"/>
      <c r="AA730" s="824"/>
      <c r="AB730" s="824"/>
      <c r="AC730" s="824"/>
    </row>
    <row r="731" s="823" customFormat="1" ht="28.45" hidden="1" customHeight="1" outlineLevel="3" spans="1:29">
      <c r="A731" s="873" t="s">
        <v>1470</v>
      </c>
      <c r="B731" s="870" t="s">
        <v>1777</v>
      </c>
      <c r="C731" s="870" t="s">
        <v>1779</v>
      </c>
      <c r="D731" s="846" t="s">
        <v>1781</v>
      </c>
      <c r="E731" s="846" t="s">
        <v>1782</v>
      </c>
      <c r="F731" s="846" t="s">
        <v>1783</v>
      </c>
      <c r="G731" s="846" t="s">
        <v>1784</v>
      </c>
      <c r="H731" s="832">
        <v>322.69</v>
      </c>
      <c r="I731" s="846" t="s">
        <v>582</v>
      </c>
      <c r="J731" s="875">
        <v>63</v>
      </c>
      <c r="K731" s="846" t="s">
        <v>83</v>
      </c>
      <c r="L731" s="846" t="s">
        <v>39</v>
      </c>
      <c r="M731" s="846" t="s">
        <v>1785</v>
      </c>
      <c r="N731" s="832">
        <v>0</v>
      </c>
      <c r="O731" s="846" t="s">
        <v>1786</v>
      </c>
      <c r="P731" s="846" t="s">
        <v>1787</v>
      </c>
      <c r="Q731" s="846" t="s">
        <v>1788</v>
      </c>
      <c r="R731" s="846" t="s">
        <v>1789</v>
      </c>
      <c r="S731" s="846" t="s">
        <v>1789</v>
      </c>
      <c r="T731" s="832">
        <v>677.21</v>
      </c>
      <c r="U731" s="832">
        <v>677.21</v>
      </c>
      <c r="V731" s="832">
        <v>0</v>
      </c>
      <c r="W731" s="832">
        <v>0</v>
      </c>
      <c r="X731" s="846" t="s">
        <v>58</v>
      </c>
      <c r="Y731" s="846"/>
      <c r="Z731" s="846"/>
      <c r="AA731" s="824"/>
      <c r="AB731" s="824"/>
      <c r="AC731" s="824"/>
    </row>
    <row r="732" s="823" customFormat="1" ht="28.45" hidden="1" customHeight="1" outlineLevel="3" spans="1:29">
      <c r="A732" s="873" t="s">
        <v>1470</v>
      </c>
      <c r="B732" s="870" t="s">
        <v>1777</v>
      </c>
      <c r="C732" s="870" t="s">
        <v>1779</v>
      </c>
      <c r="D732" s="846" t="s">
        <v>1790</v>
      </c>
      <c r="E732" s="846" t="s">
        <v>1782</v>
      </c>
      <c r="F732" s="846" t="s">
        <v>1783</v>
      </c>
      <c r="G732" s="846" t="s">
        <v>1784</v>
      </c>
      <c r="H732" s="832">
        <v>50.55</v>
      </c>
      <c r="I732" s="846" t="s">
        <v>1791</v>
      </c>
      <c r="J732" s="875">
        <v>110</v>
      </c>
      <c r="K732" s="846" t="s">
        <v>119</v>
      </c>
      <c r="L732" s="846" t="s">
        <v>39</v>
      </c>
      <c r="M732" s="846" t="s">
        <v>1785</v>
      </c>
      <c r="N732" s="832">
        <v>0</v>
      </c>
      <c r="O732" s="846" t="s">
        <v>1792</v>
      </c>
      <c r="P732" s="846" t="s">
        <v>1787</v>
      </c>
      <c r="Q732" s="846" t="s">
        <v>1788</v>
      </c>
      <c r="R732" s="846" t="s">
        <v>1789</v>
      </c>
      <c r="S732" s="846" t="s">
        <v>1789</v>
      </c>
      <c r="T732" s="832">
        <v>677.21</v>
      </c>
      <c r="U732" s="832">
        <v>677.21</v>
      </c>
      <c r="V732" s="832">
        <v>0</v>
      </c>
      <c r="W732" s="832">
        <v>0</v>
      </c>
      <c r="X732" s="846" t="s">
        <v>58</v>
      </c>
      <c r="Y732" s="846"/>
      <c r="Z732" s="846"/>
      <c r="AA732" s="824"/>
      <c r="AB732" s="824"/>
      <c r="AC732" s="824"/>
    </row>
    <row r="733" s="823" customFormat="1" ht="28.45" hidden="1" customHeight="1" outlineLevel="3" spans="1:29">
      <c r="A733" s="873" t="s">
        <v>1470</v>
      </c>
      <c r="B733" s="870" t="s">
        <v>1777</v>
      </c>
      <c r="C733" s="870" t="s">
        <v>1779</v>
      </c>
      <c r="D733" s="846" t="s">
        <v>1793</v>
      </c>
      <c r="E733" s="846" t="s">
        <v>1782</v>
      </c>
      <c r="F733" s="846" t="s">
        <v>1794</v>
      </c>
      <c r="G733" s="846" t="s">
        <v>1784</v>
      </c>
      <c r="H733" s="832">
        <v>0.14</v>
      </c>
      <c r="I733" s="846" t="s">
        <v>166</v>
      </c>
      <c r="J733" s="875">
        <v>5</v>
      </c>
      <c r="K733" s="846" t="s">
        <v>38</v>
      </c>
      <c r="L733" s="846" t="s">
        <v>39</v>
      </c>
      <c r="M733" s="846" t="s">
        <v>1795</v>
      </c>
      <c r="N733" s="832">
        <v>0</v>
      </c>
      <c r="O733" s="846"/>
      <c r="P733" s="846" t="s">
        <v>1796</v>
      </c>
      <c r="Q733" s="846" t="s">
        <v>1797</v>
      </c>
      <c r="R733" s="846" t="s">
        <v>1798</v>
      </c>
      <c r="S733" s="846" t="s">
        <v>1798</v>
      </c>
      <c r="T733" s="832">
        <v>11131.52</v>
      </c>
      <c r="U733" s="832">
        <v>11131.52</v>
      </c>
      <c r="V733" s="832">
        <v>0</v>
      </c>
      <c r="W733" s="832">
        <v>0</v>
      </c>
      <c r="X733" s="846"/>
      <c r="Y733" s="846" t="s">
        <v>1799</v>
      </c>
      <c r="Z733" s="846"/>
      <c r="AA733" s="824"/>
      <c r="AB733" s="824"/>
      <c r="AC733" s="824"/>
    </row>
    <row r="734" s="823" customFormat="1" ht="28.45" hidden="1" customHeight="1" outlineLevel="2" collapsed="1" spans="1:29">
      <c r="A734" s="870" t="s">
        <v>1470</v>
      </c>
      <c r="B734" s="870" t="s">
        <v>1777</v>
      </c>
      <c r="C734" s="870" t="s">
        <v>1800</v>
      </c>
      <c r="D734" s="872"/>
      <c r="E734" s="824"/>
      <c r="F734" s="824"/>
      <c r="G734" s="824"/>
      <c r="H734" s="871">
        <v>366.71</v>
      </c>
      <c r="I734" s="874" t="s">
        <v>1801</v>
      </c>
      <c r="J734" s="835"/>
      <c r="K734" s="835"/>
      <c r="L734" s="835"/>
      <c r="M734" s="835"/>
      <c r="N734" s="835"/>
      <c r="O734" s="835"/>
      <c r="P734" s="835"/>
      <c r="Q734" s="835"/>
      <c r="R734" s="835"/>
      <c r="S734" s="835"/>
      <c r="T734" s="835"/>
      <c r="U734" s="835"/>
      <c r="V734" s="835"/>
      <c r="W734" s="835"/>
      <c r="X734" s="835"/>
      <c r="Y734" s="835"/>
      <c r="Z734" s="836"/>
      <c r="AA734" s="824"/>
      <c r="AB734" s="824"/>
      <c r="AC734" s="824"/>
    </row>
    <row r="735" s="823" customFormat="1" ht="28.45" hidden="1" customHeight="1" outlineLevel="3" spans="1:29">
      <c r="A735" s="873" t="s">
        <v>1470</v>
      </c>
      <c r="B735" s="870" t="s">
        <v>1777</v>
      </c>
      <c r="C735" s="870" t="s">
        <v>1800</v>
      </c>
      <c r="D735" s="846" t="s">
        <v>1802</v>
      </c>
      <c r="E735" s="846" t="s">
        <v>1110</v>
      </c>
      <c r="F735" s="846" t="s">
        <v>1803</v>
      </c>
      <c r="G735" s="846" t="s">
        <v>1804</v>
      </c>
      <c r="H735" s="832">
        <v>145.94</v>
      </c>
      <c r="I735" s="846" t="s">
        <v>64</v>
      </c>
      <c r="J735" s="875">
        <v>7</v>
      </c>
      <c r="K735" s="846" t="s">
        <v>38</v>
      </c>
      <c r="L735" s="846" t="s">
        <v>39</v>
      </c>
      <c r="M735" s="846" t="s">
        <v>1805</v>
      </c>
      <c r="N735" s="832">
        <v>0</v>
      </c>
      <c r="O735" s="846" t="s">
        <v>1806</v>
      </c>
      <c r="P735" s="846" t="s">
        <v>1807</v>
      </c>
      <c r="Q735" s="846" t="s">
        <v>41</v>
      </c>
      <c r="R735" s="846" t="s">
        <v>1808</v>
      </c>
      <c r="S735" s="846" t="s">
        <v>1809</v>
      </c>
      <c r="T735" s="832">
        <v>145.94</v>
      </c>
      <c r="U735" s="832">
        <v>145.94</v>
      </c>
      <c r="V735" s="832">
        <v>0</v>
      </c>
      <c r="W735" s="832">
        <v>0</v>
      </c>
      <c r="X735" s="846" t="s">
        <v>69</v>
      </c>
      <c r="Y735" s="846"/>
      <c r="Z735" s="846"/>
      <c r="AA735" s="824"/>
      <c r="AB735" s="824"/>
      <c r="AC735" s="824"/>
    </row>
    <row r="736" s="823" customFormat="1" ht="28.45" hidden="1" customHeight="1" outlineLevel="3" spans="1:29">
      <c r="A736" s="873" t="s">
        <v>1470</v>
      </c>
      <c r="B736" s="870" t="s">
        <v>1777</v>
      </c>
      <c r="C736" s="870" t="s">
        <v>1800</v>
      </c>
      <c r="D736" s="846" t="s">
        <v>1810</v>
      </c>
      <c r="E736" s="846" t="s">
        <v>1110</v>
      </c>
      <c r="F736" s="846" t="s">
        <v>1811</v>
      </c>
      <c r="G736" s="846" t="s">
        <v>1812</v>
      </c>
      <c r="H736" s="832">
        <v>36</v>
      </c>
      <c r="I736" s="846" t="s">
        <v>1813</v>
      </c>
      <c r="J736" s="875">
        <v>259</v>
      </c>
      <c r="K736" s="846" t="s">
        <v>53</v>
      </c>
      <c r="L736" s="846" t="s">
        <v>84</v>
      </c>
      <c r="M736" s="846"/>
      <c r="N736" s="832">
        <v>316.01</v>
      </c>
      <c r="O736" s="846" t="s">
        <v>1814</v>
      </c>
      <c r="P736" s="846" t="s">
        <v>1814</v>
      </c>
      <c r="Q736" s="846"/>
      <c r="R736" s="846" t="s">
        <v>1815</v>
      </c>
      <c r="S736" s="846" t="s">
        <v>1809</v>
      </c>
      <c r="T736" s="832">
        <v>38120.65</v>
      </c>
      <c r="U736" s="832">
        <v>70607.25</v>
      </c>
      <c r="V736" s="832">
        <v>21839.83</v>
      </c>
      <c r="W736" s="832">
        <v>46804.99</v>
      </c>
      <c r="X736" s="846" t="s">
        <v>306</v>
      </c>
      <c r="Y736" s="846" t="s">
        <v>1665</v>
      </c>
      <c r="Z736" s="846"/>
      <c r="AA736" s="824"/>
      <c r="AB736" s="824"/>
      <c r="AC736" s="824"/>
    </row>
    <row r="737" s="823" customFormat="1" ht="28.45" hidden="1" customHeight="1" outlineLevel="3" spans="1:29">
      <c r="A737" s="873" t="s">
        <v>1470</v>
      </c>
      <c r="B737" s="870" t="s">
        <v>1777</v>
      </c>
      <c r="C737" s="870" t="s">
        <v>1800</v>
      </c>
      <c r="D737" s="846" t="s">
        <v>1816</v>
      </c>
      <c r="E737" s="846" t="s">
        <v>1110</v>
      </c>
      <c r="F737" s="846" t="s">
        <v>1811</v>
      </c>
      <c r="G737" s="846" t="s">
        <v>1812</v>
      </c>
      <c r="H737" s="832">
        <v>22.15</v>
      </c>
      <c r="I737" s="846" t="s">
        <v>1813</v>
      </c>
      <c r="J737" s="875">
        <v>259</v>
      </c>
      <c r="K737" s="846" t="s">
        <v>53</v>
      </c>
      <c r="L737" s="846" t="s">
        <v>84</v>
      </c>
      <c r="M737" s="846"/>
      <c r="N737" s="832">
        <v>550.44</v>
      </c>
      <c r="O737" s="846" t="s">
        <v>1814</v>
      </c>
      <c r="P737" s="846" t="s">
        <v>1814</v>
      </c>
      <c r="Q737" s="846"/>
      <c r="R737" s="846" t="s">
        <v>1815</v>
      </c>
      <c r="S737" s="846" t="s">
        <v>1809</v>
      </c>
      <c r="T737" s="832">
        <v>38120.65</v>
      </c>
      <c r="U737" s="832">
        <v>70607.25</v>
      </c>
      <c r="V737" s="832">
        <v>21839.83</v>
      </c>
      <c r="W737" s="832">
        <v>46804.99</v>
      </c>
      <c r="X737" s="846" t="s">
        <v>306</v>
      </c>
      <c r="Y737" s="846" t="s">
        <v>1665</v>
      </c>
      <c r="Z737" s="846"/>
      <c r="AA737" s="824"/>
      <c r="AB737" s="824"/>
      <c r="AC737" s="824"/>
    </row>
    <row r="738" s="823" customFormat="1" ht="28.45" hidden="1" customHeight="1" outlineLevel="3" spans="1:29">
      <c r="A738" s="873" t="s">
        <v>1470</v>
      </c>
      <c r="B738" s="870" t="s">
        <v>1777</v>
      </c>
      <c r="C738" s="870" t="s">
        <v>1800</v>
      </c>
      <c r="D738" s="846" t="s">
        <v>1817</v>
      </c>
      <c r="E738" s="846" t="s">
        <v>1110</v>
      </c>
      <c r="F738" s="846" t="s">
        <v>1818</v>
      </c>
      <c r="G738" s="846" t="s">
        <v>1812</v>
      </c>
      <c r="H738" s="832">
        <v>52.13</v>
      </c>
      <c r="I738" s="846" t="s">
        <v>1813</v>
      </c>
      <c r="J738" s="875">
        <v>259</v>
      </c>
      <c r="K738" s="846" t="s">
        <v>53</v>
      </c>
      <c r="L738" s="846" t="s">
        <v>84</v>
      </c>
      <c r="M738" s="846"/>
      <c r="N738" s="832">
        <v>468.02</v>
      </c>
      <c r="O738" s="846" t="s">
        <v>1814</v>
      </c>
      <c r="P738" s="846" t="s">
        <v>1814</v>
      </c>
      <c r="Q738" s="846"/>
      <c r="R738" s="846" t="s">
        <v>1815</v>
      </c>
      <c r="S738" s="846" t="s">
        <v>1809</v>
      </c>
      <c r="T738" s="832">
        <v>38120.65</v>
      </c>
      <c r="U738" s="832">
        <v>70607.25</v>
      </c>
      <c r="V738" s="832">
        <v>21839.83</v>
      </c>
      <c r="W738" s="832">
        <v>46804.99</v>
      </c>
      <c r="X738" s="846" t="s">
        <v>306</v>
      </c>
      <c r="Y738" s="846" t="s">
        <v>1665</v>
      </c>
      <c r="Z738" s="846"/>
      <c r="AA738" s="824"/>
      <c r="AB738" s="824"/>
      <c r="AC738" s="824"/>
    </row>
    <row r="739" s="823" customFormat="1" ht="28.45" hidden="1" customHeight="1" outlineLevel="3" spans="1:29">
      <c r="A739" s="873" t="s">
        <v>1470</v>
      </c>
      <c r="B739" s="870" t="s">
        <v>1777</v>
      </c>
      <c r="C739" s="870" t="s">
        <v>1800</v>
      </c>
      <c r="D739" s="846" t="s">
        <v>1819</v>
      </c>
      <c r="E739" s="846" t="s">
        <v>1110</v>
      </c>
      <c r="F739" s="846" t="s">
        <v>1818</v>
      </c>
      <c r="G739" s="846" t="s">
        <v>1812</v>
      </c>
      <c r="H739" s="832">
        <v>21.62</v>
      </c>
      <c r="I739" s="846" t="s">
        <v>1813</v>
      </c>
      <c r="J739" s="875">
        <v>259</v>
      </c>
      <c r="K739" s="846" t="s">
        <v>53</v>
      </c>
      <c r="L739" s="846" t="s">
        <v>84</v>
      </c>
      <c r="M739" s="846"/>
      <c r="N739" s="832">
        <v>410.1</v>
      </c>
      <c r="O739" s="846" t="s">
        <v>1814</v>
      </c>
      <c r="P739" s="846" t="s">
        <v>1814</v>
      </c>
      <c r="Q739" s="846"/>
      <c r="R739" s="846" t="s">
        <v>1815</v>
      </c>
      <c r="S739" s="846" t="s">
        <v>1809</v>
      </c>
      <c r="T739" s="832">
        <v>38120.65</v>
      </c>
      <c r="U739" s="832">
        <v>70607.25</v>
      </c>
      <c r="V739" s="832">
        <v>21839.83</v>
      </c>
      <c r="W739" s="832">
        <v>46804.99</v>
      </c>
      <c r="X739" s="846" t="s">
        <v>306</v>
      </c>
      <c r="Y739" s="846" t="s">
        <v>1665</v>
      </c>
      <c r="Z739" s="846"/>
      <c r="AA739" s="824"/>
      <c r="AB739" s="824"/>
      <c r="AC739" s="824"/>
    </row>
    <row r="740" s="823" customFormat="1" ht="28.45" hidden="1" customHeight="1" outlineLevel="3" spans="1:29">
      <c r="A740" s="873" t="s">
        <v>1470</v>
      </c>
      <c r="B740" s="870" t="s">
        <v>1777</v>
      </c>
      <c r="C740" s="870" t="s">
        <v>1800</v>
      </c>
      <c r="D740" s="846" t="s">
        <v>1820</v>
      </c>
      <c r="E740" s="846" t="s">
        <v>1110</v>
      </c>
      <c r="F740" s="846" t="s">
        <v>1818</v>
      </c>
      <c r="G740" s="846" t="s">
        <v>1812</v>
      </c>
      <c r="H740" s="832">
        <v>0.04</v>
      </c>
      <c r="I740" s="846" t="s">
        <v>1813</v>
      </c>
      <c r="J740" s="875">
        <v>259</v>
      </c>
      <c r="K740" s="846" t="s">
        <v>53</v>
      </c>
      <c r="L740" s="846" t="s">
        <v>84</v>
      </c>
      <c r="M740" s="846"/>
      <c r="N740" s="832">
        <v>990</v>
      </c>
      <c r="O740" s="846" t="s">
        <v>1814</v>
      </c>
      <c r="P740" s="846" t="s">
        <v>1814</v>
      </c>
      <c r="Q740" s="846"/>
      <c r="R740" s="846" t="s">
        <v>1815</v>
      </c>
      <c r="S740" s="846" t="s">
        <v>1809</v>
      </c>
      <c r="T740" s="832">
        <v>38120.65</v>
      </c>
      <c r="U740" s="832">
        <v>70607.25</v>
      </c>
      <c r="V740" s="832">
        <v>21839.83</v>
      </c>
      <c r="W740" s="832">
        <v>46804.99</v>
      </c>
      <c r="X740" s="846" t="s">
        <v>306</v>
      </c>
      <c r="Y740" s="846" t="s">
        <v>1665</v>
      </c>
      <c r="Z740" s="846"/>
      <c r="AA740" s="824"/>
      <c r="AB740" s="824"/>
      <c r="AC740" s="824"/>
    </row>
    <row r="741" s="823" customFormat="1" ht="28.45" hidden="1" customHeight="1" outlineLevel="3" spans="1:29">
      <c r="A741" s="873" t="s">
        <v>1470</v>
      </c>
      <c r="B741" s="870" t="s">
        <v>1777</v>
      </c>
      <c r="C741" s="870" t="s">
        <v>1800</v>
      </c>
      <c r="D741" s="846" t="s">
        <v>1821</v>
      </c>
      <c r="E741" s="846" t="s">
        <v>1110</v>
      </c>
      <c r="F741" s="846" t="s">
        <v>1822</v>
      </c>
      <c r="G741" s="846" t="s">
        <v>1812</v>
      </c>
      <c r="H741" s="832">
        <v>1.05</v>
      </c>
      <c r="I741" s="846" t="s">
        <v>713</v>
      </c>
      <c r="J741" s="875">
        <v>593</v>
      </c>
      <c r="K741" s="846" t="s">
        <v>53</v>
      </c>
      <c r="L741" s="846" t="s">
        <v>84</v>
      </c>
      <c r="M741" s="846"/>
      <c r="N741" s="832">
        <v>333.42</v>
      </c>
      <c r="O741" s="846" t="s">
        <v>1823</v>
      </c>
      <c r="P741" s="846" t="s">
        <v>1823</v>
      </c>
      <c r="Q741" s="846"/>
      <c r="R741" s="846" t="s">
        <v>1824</v>
      </c>
      <c r="S741" s="846" t="s">
        <v>1825</v>
      </c>
      <c r="T741" s="832">
        <v>2.82</v>
      </c>
      <c r="U741" s="832">
        <v>1135.9</v>
      </c>
      <c r="V741" s="832">
        <v>2.82</v>
      </c>
      <c r="W741" s="832">
        <v>917.96</v>
      </c>
      <c r="X741" s="846"/>
      <c r="Y741" s="846" t="s">
        <v>1737</v>
      </c>
      <c r="Z741" s="846"/>
      <c r="AA741" s="824"/>
      <c r="AB741" s="824"/>
      <c r="AC741" s="824"/>
    </row>
    <row r="742" s="823" customFormat="1" ht="28.45" hidden="1" customHeight="1" outlineLevel="3" spans="1:29">
      <c r="A742" s="873" t="s">
        <v>1470</v>
      </c>
      <c r="B742" s="870" t="s">
        <v>1777</v>
      </c>
      <c r="C742" s="870" t="s">
        <v>1800</v>
      </c>
      <c r="D742" s="846" t="s">
        <v>1826</v>
      </c>
      <c r="E742" s="846" t="s">
        <v>1110</v>
      </c>
      <c r="F742" s="846" t="s">
        <v>1827</v>
      </c>
      <c r="G742" s="846" t="s">
        <v>1812</v>
      </c>
      <c r="H742" s="832">
        <v>43.65</v>
      </c>
      <c r="I742" s="846" t="s">
        <v>251</v>
      </c>
      <c r="J742" s="875">
        <v>294</v>
      </c>
      <c r="K742" s="846" t="s">
        <v>53</v>
      </c>
      <c r="L742" s="846" t="s">
        <v>84</v>
      </c>
      <c r="M742" s="846"/>
      <c r="N742" s="832">
        <v>579.09</v>
      </c>
      <c r="O742" s="846" t="s">
        <v>1814</v>
      </c>
      <c r="P742" s="846" t="s">
        <v>1814</v>
      </c>
      <c r="Q742" s="846"/>
      <c r="R742" s="846" t="s">
        <v>1815</v>
      </c>
      <c r="S742" s="846" t="s">
        <v>1809</v>
      </c>
      <c r="T742" s="832">
        <v>38120.65</v>
      </c>
      <c r="U742" s="832">
        <v>70607.25</v>
      </c>
      <c r="V742" s="832">
        <v>21839.83</v>
      </c>
      <c r="W742" s="832">
        <v>46804.99</v>
      </c>
      <c r="X742" s="846" t="s">
        <v>306</v>
      </c>
      <c r="Y742" s="846" t="s">
        <v>1665</v>
      </c>
      <c r="Z742" s="846"/>
      <c r="AA742" s="824"/>
      <c r="AB742" s="824"/>
      <c r="AC742" s="824"/>
    </row>
    <row r="743" s="823" customFormat="1" ht="28.45" hidden="1" customHeight="1" outlineLevel="3" spans="1:29">
      <c r="A743" s="873" t="s">
        <v>1470</v>
      </c>
      <c r="B743" s="870" t="s">
        <v>1777</v>
      </c>
      <c r="C743" s="870" t="s">
        <v>1800</v>
      </c>
      <c r="D743" s="846" t="s">
        <v>1828</v>
      </c>
      <c r="E743" s="846" t="s">
        <v>1110</v>
      </c>
      <c r="F743" s="846" t="s">
        <v>1827</v>
      </c>
      <c r="G743" s="846" t="s">
        <v>1812</v>
      </c>
      <c r="H743" s="832">
        <v>26.76</v>
      </c>
      <c r="I743" s="846" t="s">
        <v>251</v>
      </c>
      <c r="J743" s="875">
        <v>294</v>
      </c>
      <c r="K743" s="846" t="s">
        <v>53</v>
      </c>
      <c r="L743" s="846" t="s">
        <v>84</v>
      </c>
      <c r="M743" s="846"/>
      <c r="N743" s="832">
        <v>82.3</v>
      </c>
      <c r="O743" s="846" t="s">
        <v>1814</v>
      </c>
      <c r="P743" s="846" t="s">
        <v>1814</v>
      </c>
      <c r="Q743" s="846"/>
      <c r="R743" s="846" t="s">
        <v>1815</v>
      </c>
      <c r="S743" s="846" t="s">
        <v>1809</v>
      </c>
      <c r="T743" s="832">
        <v>38120.65</v>
      </c>
      <c r="U743" s="832">
        <v>70607.25</v>
      </c>
      <c r="V743" s="832">
        <v>21839.83</v>
      </c>
      <c r="W743" s="832">
        <v>46804.99</v>
      </c>
      <c r="X743" s="846" t="s">
        <v>306</v>
      </c>
      <c r="Y743" s="846" t="s">
        <v>1665</v>
      </c>
      <c r="Z743" s="846"/>
      <c r="AA743" s="824"/>
      <c r="AB743" s="824"/>
      <c r="AC743" s="824"/>
    </row>
    <row r="744" s="823" customFormat="1" ht="28.45" hidden="1" customHeight="1" outlineLevel="3" spans="1:29">
      <c r="A744" s="873" t="s">
        <v>1470</v>
      </c>
      <c r="B744" s="870" t="s">
        <v>1777</v>
      </c>
      <c r="C744" s="870" t="s">
        <v>1800</v>
      </c>
      <c r="D744" s="846" t="s">
        <v>1829</v>
      </c>
      <c r="E744" s="846" t="s">
        <v>1110</v>
      </c>
      <c r="F744" s="846" t="s">
        <v>1830</v>
      </c>
      <c r="G744" s="846" t="s">
        <v>1812</v>
      </c>
      <c r="H744" s="832">
        <v>1.76</v>
      </c>
      <c r="I744" s="846" t="s">
        <v>1831</v>
      </c>
      <c r="J744" s="875">
        <v>545</v>
      </c>
      <c r="K744" s="846" t="s">
        <v>53</v>
      </c>
      <c r="L744" s="846" t="s">
        <v>84</v>
      </c>
      <c r="M744" s="846"/>
      <c r="N744" s="832">
        <v>47.9</v>
      </c>
      <c r="O744" s="846" t="s">
        <v>1823</v>
      </c>
      <c r="P744" s="846" t="s">
        <v>1823</v>
      </c>
      <c r="Q744" s="846"/>
      <c r="R744" s="846" t="s">
        <v>1824</v>
      </c>
      <c r="S744" s="846" t="s">
        <v>1825</v>
      </c>
      <c r="T744" s="832">
        <v>2.82</v>
      </c>
      <c r="U744" s="832">
        <v>1135.9</v>
      </c>
      <c r="V744" s="832">
        <v>2.82</v>
      </c>
      <c r="W744" s="832">
        <v>917.96</v>
      </c>
      <c r="X744" s="846" t="s">
        <v>306</v>
      </c>
      <c r="Y744" s="846" t="s">
        <v>1737</v>
      </c>
      <c r="Z744" s="846"/>
      <c r="AA744" s="824"/>
      <c r="AB744" s="824"/>
      <c r="AC744" s="824"/>
    </row>
    <row r="745" s="823" customFormat="1" ht="28.45" hidden="1" customHeight="1" outlineLevel="3" spans="1:29">
      <c r="A745" s="873" t="s">
        <v>1470</v>
      </c>
      <c r="B745" s="870" t="s">
        <v>1777</v>
      </c>
      <c r="C745" s="870" t="s">
        <v>1800</v>
      </c>
      <c r="D745" s="846" t="s">
        <v>1832</v>
      </c>
      <c r="E745" s="846" t="s">
        <v>1110</v>
      </c>
      <c r="F745" s="846" t="s">
        <v>1833</v>
      </c>
      <c r="G745" s="846" t="s">
        <v>1812</v>
      </c>
      <c r="H745" s="832">
        <v>15.61</v>
      </c>
      <c r="I745" s="846" t="s">
        <v>1813</v>
      </c>
      <c r="J745" s="875">
        <v>259</v>
      </c>
      <c r="K745" s="846" t="s">
        <v>53</v>
      </c>
      <c r="L745" s="846" t="s">
        <v>84</v>
      </c>
      <c r="M745" s="846"/>
      <c r="N745" s="832">
        <v>52.19</v>
      </c>
      <c r="O745" s="846" t="s">
        <v>1814</v>
      </c>
      <c r="P745" s="846" t="s">
        <v>1814</v>
      </c>
      <c r="Q745" s="846"/>
      <c r="R745" s="846" t="s">
        <v>1815</v>
      </c>
      <c r="S745" s="846" t="s">
        <v>1809</v>
      </c>
      <c r="T745" s="832">
        <v>38120.65</v>
      </c>
      <c r="U745" s="832">
        <v>70607.25</v>
      </c>
      <c r="V745" s="832">
        <v>21839.83</v>
      </c>
      <c r="W745" s="832">
        <v>46804.99</v>
      </c>
      <c r="X745" s="846" t="s">
        <v>306</v>
      </c>
      <c r="Y745" s="846" t="s">
        <v>1665</v>
      </c>
      <c r="Z745" s="846"/>
      <c r="AA745" s="824"/>
      <c r="AB745" s="824"/>
      <c r="AC745" s="824"/>
    </row>
    <row r="746" s="823" customFormat="1" ht="28.45" hidden="1" customHeight="1" outlineLevel="2" collapsed="1" spans="1:29">
      <c r="A746" s="870" t="s">
        <v>1470</v>
      </c>
      <c r="B746" s="870" t="s">
        <v>1777</v>
      </c>
      <c r="C746" s="870" t="s">
        <v>1834</v>
      </c>
      <c r="D746" s="872"/>
      <c r="E746" s="824"/>
      <c r="F746" s="824"/>
      <c r="G746" s="824"/>
      <c r="H746" s="871">
        <v>522.68</v>
      </c>
      <c r="I746" s="874" t="s">
        <v>1835</v>
      </c>
      <c r="J746" s="835"/>
      <c r="K746" s="835"/>
      <c r="L746" s="835"/>
      <c r="M746" s="835"/>
      <c r="N746" s="835"/>
      <c r="O746" s="835"/>
      <c r="P746" s="835"/>
      <c r="Q746" s="835"/>
      <c r="R746" s="835"/>
      <c r="S746" s="835"/>
      <c r="T746" s="835"/>
      <c r="U746" s="835"/>
      <c r="V746" s="835"/>
      <c r="W746" s="835"/>
      <c r="X746" s="835"/>
      <c r="Y746" s="835"/>
      <c r="Z746" s="836"/>
      <c r="AA746" s="824"/>
      <c r="AB746" s="824"/>
      <c r="AC746" s="824"/>
    </row>
    <row r="747" s="823" customFormat="1" ht="28.45" hidden="1" customHeight="1" outlineLevel="3" spans="1:29">
      <c r="A747" s="873" t="s">
        <v>1470</v>
      </c>
      <c r="B747" s="870" t="s">
        <v>1777</v>
      </c>
      <c r="C747" s="870" t="s">
        <v>1834</v>
      </c>
      <c r="D747" s="846" t="s">
        <v>1836</v>
      </c>
      <c r="E747" s="846" t="s">
        <v>1782</v>
      </c>
      <c r="F747" s="846" t="s">
        <v>1837</v>
      </c>
      <c r="G747" s="846" t="s">
        <v>1838</v>
      </c>
      <c r="H747" s="832">
        <v>140.91</v>
      </c>
      <c r="I747" s="846" t="s">
        <v>64</v>
      </c>
      <c r="J747" s="875">
        <v>7</v>
      </c>
      <c r="K747" s="846" t="s">
        <v>38</v>
      </c>
      <c r="L747" s="846" t="s">
        <v>39</v>
      </c>
      <c r="M747" s="846" t="s">
        <v>1839</v>
      </c>
      <c r="N747" s="832">
        <v>0</v>
      </c>
      <c r="O747" s="846"/>
      <c r="P747" s="846" t="s">
        <v>1840</v>
      </c>
      <c r="Q747" s="846" t="s">
        <v>1841</v>
      </c>
      <c r="R747" s="846" t="s">
        <v>1842</v>
      </c>
      <c r="S747" s="846" t="s">
        <v>1843</v>
      </c>
      <c r="T747" s="832">
        <v>2554</v>
      </c>
      <c r="U747" s="832">
        <v>2554</v>
      </c>
      <c r="V747" s="832">
        <v>0</v>
      </c>
      <c r="W747" s="832">
        <v>0</v>
      </c>
      <c r="X747" s="846" t="s">
        <v>474</v>
      </c>
      <c r="Y747" s="846"/>
      <c r="Z747" s="846"/>
      <c r="AA747" s="824"/>
      <c r="AB747" s="824"/>
      <c r="AC747" s="824"/>
    </row>
    <row r="748" s="823" customFormat="1" ht="28.45" hidden="1" customHeight="1" outlineLevel="3" spans="1:29">
      <c r="A748" s="873" t="s">
        <v>1470</v>
      </c>
      <c r="B748" s="870" t="s">
        <v>1777</v>
      </c>
      <c r="C748" s="870" t="s">
        <v>1834</v>
      </c>
      <c r="D748" s="846" t="s">
        <v>1844</v>
      </c>
      <c r="E748" s="846" t="s">
        <v>1782</v>
      </c>
      <c r="F748" s="846" t="s">
        <v>1837</v>
      </c>
      <c r="G748" s="846" t="s">
        <v>1838</v>
      </c>
      <c r="H748" s="832">
        <v>44.5</v>
      </c>
      <c r="I748" s="846" t="s">
        <v>233</v>
      </c>
      <c r="J748" s="875">
        <v>23</v>
      </c>
      <c r="K748" s="846" t="s">
        <v>38</v>
      </c>
      <c r="L748" s="846" t="s">
        <v>39</v>
      </c>
      <c r="M748" s="846" t="s">
        <v>1839</v>
      </c>
      <c r="N748" s="832">
        <v>0</v>
      </c>
      <c r="O748" s="846" t="s">
        <v>1845</v>
      </c>
      <c r="P748" s="846" t="s">
        <v>1845</v>
      </c>
      <c r="Q748" s="846" t="s">
        <v>1841</v>
      </c>
      <c r="R748" s="846" t="s">
        <v>1842</v>
      </c>
      <c r="S748" s="846" t="s">
        <v>1843</v>
      </c>
      <c r="T748" s="832">
        <v>2554</v>
      </c>
      <c r="U748" s="832">
        <v>2554</v>
      </c>
      <c r="V748" s="832">
        <v>0</v>
      </c>
      <c r="W748" s="832">
        <v>0</v>
      </c>
      <c r="X748" s="846" t="s">
        <v>474</v>
      </c>
      <c r="Y748" s="846"/>
      <c r="Z748" s="846"/>
      <c r="AA748" s="824"/>
      <c r="AB748" s="824"/>
      <c r="AC748" s="824"/>
    </row>
    <row r="749" s="823" customFormat="1" ht="28.45" hidden="1" customHeight="1" outlineLevel="3" spans="1:29">
      <c r="A749" s="873" t="s">
        <v>1470</v>
      </c>
      <c r="B749" s="870" t="s">
        <v>1777</v>
      </c>
      <c r="C749" s="870" t="s">
        <v>1834</v>
      </c>
      <c r="D749" s="846" t="s">
        <v>1846</v>
      </c>
      <c r="E749" s="846" t="s">
        <v>1782</v>
      </c>
      <c r="F749" s="846" t="s">
        <v>1837</v>
      </c>
      <c r="G749" s="846" t="s">
        <v>1838</v>
      </c>
      <c r="H749" s="832">
        <v>15.24</v>
      </c>
      <c r="I749" s="846" t="s">
        <v>537</v>
      </c>
      <c r="J749" s="875">
        <v>21</v>
      </c>
      <c r="K749" s="846" t="s">
        <v>38</v>
      </c>
      <c r="L749" s="846" t="s">
        <v>39</v>
      </c>
      <c r="M749" s="846" t="s">
        <v>1839</v>
      </c>
      <c r="N749" s="832">
        <v>0</v>
      </c>
      <c r="O749" s="846" t="s">
        <v>1845</v>
      </c>
      <c r="P749" s="846" t="s">
        <v>1845</v>
      </c>
      <c r="Q749" s="846" t="s">
        <v>1841</v>
      </c>
      <c r="R749" s="846" t="s">
        <v>1842</v>
      </c>
      <c r="S749" s="846" t="s">
        <v>1843</v>
      </c>
      <c r="T749" s="832">
        <v>2554</v>
      </c>
      <c r="U749" s="832">
        <v>2554</v>
      </c>
      <c r="V749" s="832">
        <v>0</v>
      </c>
      <c r="W749" s="832">
        <v>0</v>
      </c>
      <c r="X749" s="846" t="s">
        <v>474</v>
      </c>
      <c r="Y749" s="846"/>
      <c r="Z749" s="846"/>
      <c r="AA749" s="824"/>
      <c r="AB749" s="824"/>
      <c r="AC749" s="824"/>
    </row>
    <row r="750" s="823" customFormat="1" ht="28.45" hidden="1" customHeight="1" outlineLevel="3" spans="1:29">
      <c r="A750" s="873" t="s">
        <v>1470</v>
      </c>
      <c r="B750" s="870" t="s">
        <v>1777</v>
      </c>
      <c r="C750" s="870" t="s">
        <v>1834</v>
      </c>
      <c r="D750" s="846" t="s">
        <v>1847</v>
      </c>
      <c r="E750" s="846" t="s">
        <v>1782</v>
      </c>
      <c r="F750" s="846" t="s">
        <v>1837</v>
      </c>
      <c r="G750" s="846" t="s">
        <v>1838</v>
      </c>
      <c r="H750" s="832">
        <v>34.51</v>
      </c>
      <c r="I750" s="846" t="s">
        <v>1453</v>
      </c>
      <c r="J750" s="875">
        <v>31</v>
      </c>
      <c r="K750" s="846" t="s">
        <v>83</v>
      </c>
      <c r="L750" s="846" t="s">
        <v>39</v>
      </c>
      <c r="M750" s="846" t="s">
        <v>1839</v>
      </c>
      <c r="N750" s="832">
        <v>0</v>
      </c>
      <c r="O750" s="846" t="s">
        <v>1845</v>
      </c>
      <c r="P750" s="846" t="s">
        <v>1845</v>
      </c>
      <c r="Q750" s="846" t="s">
        <v>1841</v>
      </c>
      <c r="R750" s="846" t="s">
        <v>1842</v>
      </c>
      <c r="S750" s="846" t="s">
        <v>1843</v>
      </c>
      <c r="T750" s="832">
        <v>2554</v>
      </c>
      <c r="U750" s="832">
        <v>2554</v>
      </c>
      <c r="V750" s="832">
        <v>0</v>
      </c>
      <c r="W750" s="832">
        <v>0</v>
      </c>
      <c r="X750" s="846" t="s">
        <v>474</v>
      </c>
      <c r="Y750" s="846"/>
      <c r="Z750" s="846"/>
      <c r="AA750" s="824"/>
      <c r="AB750" s="824"/>
      <c r="AC750" s="824"/>
    </row>
    <row r="751" s="823" customFormat="1" ht="28.45" hidden="1" customHeight="1" outlineLevel="3" spans="1:29">
      <c r="A751" s="873" t="s">
        <v>1470</v>
      </c>
      <c r="B751" s="870" t="s">
        <v>1777</v>
      </c>
      <c r="C751" s="870" t="s">
        <v>1834</v>
      </c>
      <c r="D751" s="846" t="s">
        <v>1848</v>
      </c>
      <c r="E751" s="846" t="s">
        <v>1782</v>
      </c>
      <c r="F751" s="846" t="s">
        <v>1837</v>
      </c>
      <c r="G751" s="846" t="s">
        <v>1838</v>
      </c>
      <c r="H751" s="832">
        <v>19.85</v>
      </c>
      <c r="I751" s="846" t="s">
        <v>1453</v>
      </c>
      <c r="J751" s="875">
        <v>31</v>
      </c>
      <c r="K751" s="846" t="s">
        <v>83</v>
      </c>
      <c r="L751" s="846" t="s">
        <v>39</v>
      </c>
      <c r="M751" s="846" t="s">
        <v>1839</v>
      </c>
      <c r="N751" s="832">
        <v>0</v>
      </c>
      <c r="O751" s="846" t="s">
        <v>1845</v>
      </c>
      <c r="P751" s="846" t="s">
        <v>1845</v>
      </c>
      <c r="Q751" s="846" t="s">
        <v>1841</v>
      </c>
      <c r="R751" s="846" t="s">
        <v>1842</v>
      </c>
      <c r="S751" s="846" t="s">
        <v>1843</v>
      </c>
      <c r="T751" s="832">
        <v>2554</v>
      </c>
      <c r="U751" s="832">
        <v>2554</v>
      </c>
      <c r="V751" s="832">
        <v>0</v>
      </c>
      <c r="W751" s="832">
        <v>0</v>
      </c>
      <c r="X751" s="846" t="s">
        <v>474</v>
      </c>
      <c r="Y751" s="846"/>
      <c r="Z751" s="846"/>
      <c r="AA751" s="824"/>
      <c r="AB751" s="824"/>
      <c r="AC751" s="824"/>
    </row>
    <row r="752" s="823" customFormat="1" ht="28.45" hidden="1" customHeight="1" outlineLevel="3" spans="1:29">
      <c r="A752" s="873" t="s">
        <v>1470</v>
      </c>
      <c r="B752" s="870" t="s">
        <v>1777</v>
      </c>
      <c r="C752" s="870" t="s">
        <v>1834</v>
      </c>
      <c r="D752" s="846" t="s">
        <v>1849</v>
      </c>
      <c r="E752" s="846" t="s">
        <v>1782</v>
      </c>
      <c r="F752" s="846" t="s">
        <v>1837</v>
      </c>
      <c r="G752" s="846" t="s">
        <v>1838</v>
      </c>
      <c r="H752" s="832">
        <v>54.15</v>
      </c>
      <c r="I752" s="846" t="s">
        <v>1453</v>
      </c>
      <c r="J752" s="875">
        <v>31</v>
      </c>
      <c r="K752" s="846" t="s">
        <v>83</v>
      </c>
      <c r="L752" s="846" t="s">
        <v>39</v>
      </c>
      <c r="M752" s="846" t="s">
        <v>1839</v>
      </c>
      <c r="N752" s="832">
        <v>0</v>
      </c>
      <c r="O752" s="846" t="s">
        <v>1845</v>
      </c>
      <c r="P752" s="846" t="s">
        <v>1845</v>
      </c>
      <c r="Q752" s="846" t="s">
        <v>1841</v>
      </c>
      <c r="R752" s="846" t="s">
        <v>1842</v>
      </c>
      <c r="S752" s="846" t="s">
        <v>1843</v>
      </c>
      <c r="T752" s="832">
        <v>2554</v>
      </c>
      <c r="U752" s="832">
        <v>2554</v>
      </c>
      <c r="V752" s="832">
        <v>0</v>
      </c>
      <c r="W752" s="832">
        <v>0</v>
      </c>
      <c r="X752" s="846" t="s">
        <v>474</v>
      </c>
      <c r="Y752" s="846"/>
      <c r="Z752" s="846"/>
      <c r="AA752" s="824"/>
      <c r="AB752" s="824"/>
      <c r="AC752" s="824"/>
    </row>
    <row r="753" s="823" customFormat="1" ht="28.45" hidden="1" customHeight="1" outlineLevel="3" spans="1:29">
      <c r="A753" s="873" t="s">
        <v>1470</v>
      </c>
      <c r="B753" s="870" t="s">
        <v>1777</v>
      </c>
      <c r="C753" s="870" t="s">
        <v>1834</v>
      </c>
      <c r="D753" s="846" t="s">
        <v>1850</v>
      </c>
      <c r="E753" s="846" t="s">
        <v>1782</v>
      </c>
      <c r="F753" s="846" t="s">
        <v>1837</v>
      </c>
      <c r="G753" s="846" t="s">
        <v>1838</v>
      </c>
      <c r="H753" s="832">
        <v>18.43</v>
      </c>
      <c r="I753" s="846" t="s">
        <v>1851</v>
      </c>
      <c r="J753" s="875">
        <v>32</v>
      </c>
      <c r="K753" s="846" t="s">
        <v>83</v>
      </c>
      <c r="L753" s="846" t="s">
        <v>39</v>
      </c>
      <c r="M753" s="846" t="s">
        <v>1839</v>
      </c>
      <c r="N753" s="832">
        <v>0</v>
      </c>
      <c r="O753" s="846" t="s">
        <v>1845</v>
      </c>
      <c r="P753" s="846" t="s">
        <v>1845</v>
      </c>
      <c r="Q753" s="846" t="s">
        <v>1841</v>
      </c>
      <c r="R753" s="846" t="s">
        <v>1842</v>
      </c>
      <c r="S753" s="846" t="s">
        <v>1843</v>
      </c>
      <c r="T753" s="832">
        <v>2554</v>
      </c>
      <c r="U753" s="832">
        <v>2554</v>
      </c>
      <c r="V753" s="832">
        <v>0</v>
      </c>
      <c r="W753" s="832">
        <v>0</v>
      </c>
      <c r="X753" s="846" t="s">
        <v>474</v>
      </c>
      <c r="Y753" s="846"/>
      <c r="Z753" s="846"/>
      <c r="AA753" s="824"/>
      <c r="AB753" s="824"/>
      <c r="AC753" s="824"/>
    </row>
    <row r="754" s="823" customFormat="1" ht="28.45" hidden="1" customHeight="1" outlineLevel="3" spans="1:29">
      <c r="A754" s="873" t="s">
        <v>1470</v>
      </c>
      <c r="B754" s="870" t="s">
        <v>1777</v>
      </c>
      <c r="C754" s="870" t="s">
        <v>1834</v>
      </c>
      <c r="D754" s="846" t="s">
        <v>1852</v>
      </c>
      <c r="E754" s="846" t="s">
        <v>1782</v>
      </c>
      <c r="F754" s="846" t="s">
        <v>1853</v>
      </c>
      <c r="G754" s="846" t="s">
        <v>1838</v>
      </c>
      <c r="H754" s="832">
        <v>21.23</v>
      </c>
      <c r="I754" s="846" t="s">
        <v>1539</v>
      </c>
      <c r="J754" s="875">
        <v>20</v>
      </c>
      <c r="K754" s="846" t="s">
        <v>38</v>
      </c>
      <c r="L754" s="846" t="s">
        <v>39</v>
      </c>
      <c r="M754" s="846" t="s">
        <v>1839</v>
      </c>
      <c r="N754" s="832">
        <v>0</v>
      </c>
      <c r="O754" s="846" t="s">
        <v>1845</v>
      </c>
      <c r="P754" s="846" t="s">
        <v>1845</v>
      </c>
      <c r="Q754" s="846" t="s">
        <v>1841</v>
      </c>
      <c r="R754" s="846" t="s">
        <v>1842</v>
      </c>
      <c r="S754" s="846" t="s">
        <v>1843</v>
      </c>
      <c r="T754" s="832">
        <v>252.15</v>
      </c>
      <c r="U754" s="832">
        <v>252.15</v>
      </c>
      <c r="V754" s="832">
        <v>0</v>
      </c>
      <c r="W754" s="832">
        <v>0</v>
      </c>
      <c r="X754" s="846" t="s">
        <v>474</v>
      </c>
      <c r="Y754" s="846"/>
      <c r="Z754" s="846"/>
      <c r="AA754" s="824"/>
      <c r="AB754" s="824"/>
      <c r="AC754" s="824"/>
    </row>
    <row r="755" s="823" customFormat="1" ht="28.45" hidden="1" customHeight="1" outlineLevel="3" spans="1:29">
      <c r="A755" s="873" t="s">
        <v>1470</v>
      </c>
      <c r="B755" s="870" t="s">
        <v>1777</v>
      </c>
      <c r="C755" s="870" t="s">
        <v>1834</v>
      </c>
      <c r="D755" s="846" t="s">
        <v>1854</v>
      </c>
      <c r="E755" s="846" t="s">
        <v>1782</v>
      </c>
      <c r="F755" s="846" t="s">
        <v>1853</v>
      </c>
      <c r="G755" s="846" t="s">
        <v>1838</v>
      </c>
      <c r="H755" s="832">
        <v>59.69</v>
      </c>
      <c r="I755" s="846" t="s">
        <v>1221</v>
      </c>
      <c r="J755" s="875">
        <v>11</v>
      </c>
      <c r="K755" s="846" t="s">
        <v>38</v>
      </c>
      <c r="L755" s="846" t="s">
        <v>39</v>
      </c>
      <c r="M755" s="846" t="s">
        <v>1839</v>
      </c>
      <c r="N755" s="832">
        <v>0</v>
      </c>
      <c r="O755" s="846" t="s">
        <v>1845</v>
      </c>
      <c r="P755" s="846" t="s">
        <v>1845</v>
      </c>
      <c r="Q755" s="846" t="s">
        <v>1841</v>
      </c>
      <c r="R755" s="846" t="s">
        <v>1842</v>
      </c>
      <c r="S755" s="846" t="s">
        <v>1843</v>
      </c>
      <c r="T755" s="832">
        <v>252.15</v>
      </c>
      <c r="U755" s="832">
        <v>252.15</v>
      </c>
      <c r="V755" s="832">
        <v>0</v>
      </c>
      <c r="W755" s="832">
        <v>0</v>
      </c>
      <c r="X755" s="846" t="s">
        <v>474</v>
      </c>
      <c r="Y755" s="846"/>
      <c r="Z755" s="846"/>
      <c r="AA755" s="824"/>
      <c r="AB755" s="824"/>
      <c r="AC755" s="824"/>
    </row>
    <row r="756" s="823" customFormat="1" ht="28.45" hidden="1" customHeight="1" outlineLevel="3" spans="1:29">
      <c r="A756" s="873" t="s">
        <v>1470</v>
      </c>
      <c r="B756" s="870" t="s">
        <v>1777</v>
      </c>
      <c r="C756" s="870" t="s">
        <v>1834</v>
      </c>
      <c r="D756" s="846" t="s">
        <v>1855</v>
      </c>
      <c r="E756" s="846" t="s">
        <v>1782</v>
      </c>
      <c r="F756" s="846" t="s">
        <v>1853</v>
      </c>
      <c r="G756" s="846" t="s">
        <v>1838</v>
      </c>
      <c r="H756" s="832">
        <v>78.94</v>
      </c>
      <c r="I756" s="846" t="s">
        <v>590</v>
      </c>
      <c r="J756" s="875">
        <v>41</v>
      </c>
      <c r="K756" s="846" t="s">
        <v>83</v>
      </c>
      <c r="L756" s="846" t="s">
        <v>39</v>
      </c>
      <c r="M756" s="846" t="s">
        <v>1839</v>
      </c>
      <c r="N756" s="832">
        <v>0</v>
      </c>
      <c r="O756" s="846" t="s">
        <v>1845</v>
      </c>
      <c r="P756" s="846" t="s">
        <v>1845</v>
      </c>
      <c r="Q756" s="846" t="s">
        <v>1841</v>
      </c>
      <c r="R756" s="846" t="s">
        <v>1842</v>
      </c>
      <c r="S756" s="846" t="s">
        <v>1843</v>
      </c>
      <c r="T756" s="832">
        <v>252.15</v>
      </c>
      <c r="U756" s="832">
        <v>252.15</v>
      </c>
      <c r="V756" s="832">
        <v>0</v>
      </c>
      <c r="W756" s="832">
        <v>0</v>
      </c>
      <c r="X756" s="846" t="s">
        <v>474</v>
      </c>
      <c r="Y756" s="846"/>
      <c r="Z756" s="846"/>
      <c r="AA756" s="824"/>
      <c r="AB756" s="824"/>
      <c r="AC756" s="824"/>
    </row>
    <row r="757" s="823" customFormat="1" ht="28.45" hidden="1" customHeight="1" outlineLevel="3" spans="1:29">
      <c r="A757" s="873" t="s">
        <v>1470</v>
      </c>
      <c r="B757" s="870" t="s">
        <v>1777</v>
      </c>
      <c r="C757" s="870" t="s">
        <v>1834</v>
      </c>
      <c r="D757" s="846" t="s">
        <v>1856</v>
      </c>
      <c r="E757" s="846" t="s">
        <v>1782</v>
      </c>
      <c r="F757" s="846" t="s">
        <v>1853</v>
      </c>
      <c r="G757" s="846" t="s">
        <v>1838</v>
      </c>
      <c r="H757" s="832">
        <v>35.23</v>
      </c>
      <c r="I757" s="846" t="s">
        <v>1641</v>
      </c>
      <c r="J757" s="875">
        <v>8</v>
      </c>
      <c r="K757" s="846" t="s">
        <v>38</v>
      </c>
      <c r="L757" s="846" t="s">
        <v>39</v>
      </c>
      <c r="M757" s="846" t="s">
        <v>1839</v>
      </c>
      <c r="N757" s="832">
        <v>0</v>
      </c>
      <c r="O757" s="846" t="s">
        <v>1845</v>
      </c>
      <c r="P757" s="846" t="s">
        <v>1845</v>
      </c>
      <c r="Q757" s="846" t="s">
        <v>1841</v>
      </c>
      <c r="R757" s="846" t="s">
        <v>1842</v>
      </c>
      <c r="S757" s="846" t="s">
        <v>1843</v>
      </c>
      <c r="T757" s="832">
        <v>252.15</v>
      </c>
      <c r="U757" s="832">
        <v>252.15</v>
      </c>
      <c r="V757" s="832">
        <v>0</v>
      </c>
      <c r="W757" s="832">
        <v>0</v>
      </c>
      <c r="X757" s="846" t="s">
        <v>474</v>
      </c>
      <c r="Y757" s="846"/>
      <c r="Z757" s="846"/>
      <c r="AA757" s="824"/>
      <c r="AB757" s="824"/>
      <c r="AC757" s="824"/>
    </row>
    <row r="758" s="823" customFormat="1" ht="28.45" hidden="1" customHeight="1" outlineLevel="2" collapsed="1" spans="1:29">
      <c r="A758" s="870" t="s">
        <v>1470</v>
      </c>
      <c r="B758" s="870" t="s">
        <v>1777</v>
      </c>
      <c r="C758" s="870" t="s">
        <v>1857</v>
      </c>
      <c r="D758" s="872"/>
      <c r="E758" s="824"/>
      <c r="F758" s="824"/>
      <c r="G758" s="824"/>
      <c r="H758" s="871">
        <v>142.34</v>
      </c>
      <c r="I758" s="874" t="s">
        <v>1858</v>
      </c>
      <c r="J758" s="835"/>
      <c r="K758" s="835"/>
      <c r="L758" s="835"/>
      <c r="M758" s="835"/>
      <c r="N758" s="835"/>
      <c r="O758" s="835"/>
      <c r="P758" s="835"/>
      <c r="Q758" s="835"/>
      <c r="R758" s="835"/>
      <c r="S758" s="835"/>
      <c r="T758" s="835"/>
      <c r="U758" s="835"/>
      <c r="V758" s="835"/>
      <c r="W758" s="835"/>
      <c r="X758" s="835"/>
      <c r="Y758" s="835"/>
      <c r="Z758" s="836"/>
      <c r="AA758" s="824"/>
      <c r="AB758" s="824"/>
      <c r="AC758" s="824"/>
    </row>
    <row r="759" s="823" customFormat="1" ht="28.45" hidden="1" customHeight="1" outlineLevel="3" spans="1:29">
      <c r="A759" s="873" t="s">
        <v>1470</v>
      </c>
      <c r="B759" s="870" t="s">
        <v>1777</v>
      </c>
      <c r="C759" s="870" t="s">
        <v>1857</v>
      </c>
      <c r="D759" s="846" t="s">
        <v>1859</v>
      </c>
      <c r="E759" s="846" t="s">
        <v>1782</v>
      </c>
      <c r="F759" s="846" t="s">
        <v>1860</v>
      </c>
      <c r="G759" s="846" t="s">
        <v>1784</v>
      </c>
      <c r="H759" s="832">
        <v>142.34</v>
      </c>
      <c r="I759" s="846" t="s">
        <v>37</v>
      </c>
      <c r="J759" s="875">
        <v>15</v>
      </c>
      <c r="K759" s="846" t="s">
        <v>38</v>
      </c>
      <c r="L759" s="846" t="s">
        <v>39</v>
      </c>
      <c r="M759" s="846" t="s">
        <v>1861</v>
      </c>
      <c r="N759" s="832">
        <v>0</v>
      </c>
      <c r="O759" s="846" t="s">
        <v>1098</v>
      </c>
      <c r="P759" s="846" t="s">
        <v>1098</v>
      </c>
      <c r="Q759" s="846" t="s">
        <v>1862</v>
      </c>
      <c r="R759" s="846" t="s">
        <v>1863</v>
      </c>
      <c r="S759" s="846" t="s">
        <v>1864</v>
      </c>
      <c r="T759" s="832">
        <v>34.73</v>
      </c>
      <c r="U759" s="832">
        <v>34.73</v>
      </c>
      <c r="V759" s="832">
        <v>0</v>
      </c>
      <c r="W759" s="832">
        <v>0</v>
      </c>
      <c r="X759" s="846" t="s">
        <v>69</v>
      </c>
      <c r="Y759" s="846"/>
      <c r="Z759" s="846"/>
      <c r="AA759" s="824"/>
      <c r="AB759" s="824"/>
      <c r="AC759" s="824"/>
    </row>
    <row r="760" s="823" customFormat="1" ht="28.45" hidden="1" customHeight="1" outlineLevel="2" collapsed="1" spans="1:29">
      <c r="A760" s="870" t="s">
        <v>1470</v>
      </c>
      <c r="B760" s="870" t="s">
        <v>1777</v>
      </c>
      <c r="C760" s="870" t="s">
        <v>1865</v>
      </c>
      <c r="D760" s="872"/>
      <c r="E760" s="824"/>
      <c r="F760" s="824"/>
      <c r="G760" s="824"/>
      <c r="H760" s="871">
        <v>352.48</v>
      </c>
      <c r="I760" s="874" t="s">
        <v>71</v>
      </c>
      <c r="J760" s="835"/>
      <c r="K760" s="835"/>
      <c r="L760" s="835"/>
      <c r="M760" s="835"/>
      <c r="N760" s="835"/>
      <c r="O760" s="835"/>
      <c r="P760" s="835"/>
      <c r="Q760" s="835"/>
      <c r="R760" s="835"/>
      <c r="S760" s="835"/>
      <c r="T760" s="835"/>
      <c r="U760" s="835"/>
      <c r="V760" s="835"/>
      <c r="W760" s="835"/>
      <c r="X760" s="835"/>
      <c r="Y760" s="835"/>
      <c r="Z760" s="836"/>
      <c r="AA760" s="824"/>
      <c r="AB760" s="824"/>
      <c r="AC760" s="824"/>
    </row>
    <row r="761" s="823" customFormat="1" ht="28.45" hidden="1" customHeight="1" outlineLevel="3" spans="1:29">
      <c r="A761" s="873" t="s">
        <v>1470</v>
      </c>
      <c r="B761" s="870" t="s">
        <v>1777</v>
      </c>
      <c r="C761" s="870" t="s">
        <v>1865</v>
      </c>
      <c r="D761" s="846" t="s">
        <v>1866</v>
      </c>
      <c r="E761" s="846" t="s">
        <v>298</v>
      </c>
      <c r="F761" s="846" t="s">
        <v>1867</v>
      </c>
      <c r="G761" s="846" t="s">
        <v>1558</v>
      </c>
      <c r="H761" s="832">
        <v>352.48</v>
      </c>
      <c r="I761" s="846" t="s">
        <v>1868</v>
      </c>
      <c r="J761" s="875">
        <v>83</v>
      </c>
      <c r="K761" s="846" t="s">
        <v>83</v>
      </c>
      <c r="L761" s="846" t="s">
        <v>84</v>
      </c>
      <c r="M761" s="846"/>
      <c r="N761" s="832">
        <v>1220</v>
      </c>
      <c r="O761" s="846" t="s">
        <v>1869</v>
      </c>
      <c r="P761" s="846" t="s">
        <v>1869</v>
      </c>
      <c r="Q761" s="846"/>
      <c r="R761" s="846" t="s">
        <v>1870</v>
      </c>
      <c r="S761" s="846" t="s">
        <v>1871</v>
      </c>
      <c r="T761" s="832">
        <v>415.16</v>
      </c>
      <c r="U761" s="832">
        <v>415.16</v>
      </c>
      <c r="V761" s="832">
        <v>352.48</v>
      </c>
      <c r="W761" s="832">
        <v>352.48</v>
      </c>
      <c r="X761" s="846" t="s">
        <v>525</v>
      </c>
      <c r="Y761" s="846"/>
      <c r="Z761" s="846"/>
      <c r="AA761" s="824"/>
      <c r="AB761" s="824"/>
      <c r="AC761" s="824"/>
    </row>
    <row r="762" s="823" customFormat="1" ht="28.45" hidden="1" customHeight="1" outlineLevel="2" collapsed="1" spans="1:29">
      <c r="A762" s="870" t="s">
        <v>1470</v>
      </c>
      <c r="B762" s="870" t="s">
        <v>1777</v>
      </c>
      <c r="C762" s="870" t="s">
        <v>1872</v>
      </c>
      <c r="D762" s="872"/>
      <c r="E762" s="824"/>
      <c r="F762" s="824"/>
      <c r="G762" s="824"/>
      <c r="H762" s="871">
        <v>21.61</v>
      </c>
      <c r="I762" s="874" t="s">
        <v>1873</v>
      </c>
      <c r="J762" s="835"/>
      <c r="K762" s="835"/>
      <c r="L762" s="835"/>
      <c r="M762" s="835"/>
      <c r="N762" s="835"/>
      <c r="O762" s="835"/>
      <c r="P762" s="835"/>
      <c r="Q762" s="835"/>
      <c r="R762" s="835"/>
      <c r="S762" s="835"/>
      <c r="T762" s="835"/>
      <c r="U762" s="835"/>
      <c r="V762" s="835"/>
      <c r="W762" s="835"/>
      <c r="X762" s="835"/>
      <c r="Y762" s="835"/>
      <c r="Z762" s="836"/>
      <c r="AA762" s="824"/>
      <c r="AB762" s="824"/>
      <c r="AC762" s="824"/>
    </row>
    <row r="763" s="823" customFormat="1" ht="28.45" hidden="1" customHeight="1" outlineLevel="3" spans="1:29">
      <c r="A763" s="873" t="s">
        <v>1470</v>
      </c>
      <c r="B763" s="870" t="s">
        <v>1777</v>
      </c>
      <c r="C763" s="870" t="s">
        <v>1872</v>
      </c>
      <c r="D763" s="846" t="s">
        <v>1874</v>
      </c>
      <c r="E763" s="846" t="s">
        <v>1782</v>
      </c>
      <c r="F763" s="846" t="s">
        <v>1875</v>
      </c>
      <c r="G763" s="846" t="s">
        <v>1838</v>
      </c>
      <c r="H763" s="832">
        <v>21.61</v>
      </c>
      <c r="I763" s="846" t="s">
        <v>1876</v>
      </c>
      <c r="J763" s="875">
        <v>30</v>
      </c>
      <c r="K763" s="846" t="s">
        <v>38</v>
      </c>
      <c r="L763" s="846" t="s">
        <v>39</v>
      </c>
      <c r="M763" s="846" t="s">
        <v>1877</v>
      </c>
      <c r="N763" s="832">
        <v>0</v>
      </c>
      <c r="O763" s="846" t="s">
        <v>1878</v>
      </c>
      <c r="P763" s="846" t="s">
        <v>1879</v>
      </c>
      <c r="Q763" s="846" t="s">
        <v>1880</v>
      </c>
      <c r="R763" s="846" t="s">
        <v>1881</v>
      </c>
      <c r="S763" s="846" t="s">
        <v>1882</v>
      </c>
      <c r="T763" s="832">
        <v>459.22</v>
      </c>
      <c r="U763" s="832">
        <v>459.22</v>
      </c>
      <c r="V763" s="832">
        <v>0</v>
      </c>
      <c r="W763" s="832">
        <v>0</v>
      </c>
      <c r="X763" s="846" t="s">
        <v>388</v>
      </c>
      <c r="Y763" s="846"/>
      <c r="Z763" s="846"/>
      <c r="AA763" s="824"/>
      <c r="AB763" s="824"/>
      <c r="AC763" s="824"/>
    </row>
    <row r="764" s="823" customFormat="1" ht="28.45" hidden="1" customHeight="1" outlineLevel="2" collapsed="1" spans="1:29">
      <c r="A764" s="870" t="s">
        <v>1470</v>
      </c>
      <c r="B764" s="870" t="s">
        <v>1777</v>
      </c>
      <c r="C764" s="870" t="s">
        <v>1883</v>
      </c>
      <c r="D764" s="872"/>
      <c r="E764" s="824"/>
      <c r="F764" s="824"/>
      <c r="G764" s="824"/>
      <c r="H764" s="871">
        <v>321.64</v>
      </c>
      <c r="I764" s="874" t="s">
        <v>1884</v>
      </c>
      <c r="J764" s="835"/>
      <c r="K764" s="835"/>
      <c r="L764" s="835"/>
      <c r="M764" s="835"/>
      <c r="N764" s="835"/>
      <c r="O764" s="835"/>
      <c r="P764" s="835"/>
      <c r="Q764" s="835"/>
      <c r="R764" s="835"/>
      <c r="S764" s="835"/>
      <c r="T764" s="835"/>
      <c r="U764" s="835"/>
      <c r="V764" s="835"/>
      <c r="W764" s="835"/>
      <c r="X764" s="835"/>
      <c r="Y764" s="835"/>
      <c r="Z764" s="836"/>
      <c r="AA764" s="824"/>
      <c r="AB764" s="824"/>
      <c r="AC764" s="824"/>
    </row>
    <row r="765" s="823" customFormat="1" ht="28.45" hidden="1" customHeight="1" outlineLevel="3" spans="1:29">
      <c r="A765" s="873" t="s">
        <v>1470</v>
      </c>
      <c r="B765" s="870" t="s">
        <v>1777</v>
      </c>
      <c r="C765" s="870" t="s">
        <v>1883</v>
      </c>
      <c r="D765" s="846" t="s">
        <v>1885</v>
      </c>
      <c r="E765" s="846" t="s">
        <v>34</v>
      </c>
      <c r="F765" s="846" t="s">
        <v>1886</v>
      </c>
      <c r="G765" s="846" t="s">
        <v>1887</v>
      </c>
      <c r="H765" s="832">
        <v>184.24</v>
      </c>
      <c r="I765" s="846" t="s">
        <v>37</v>
      </c>
      <c r="J765" s="875">
        <v>15</v>
      </c>
      <c r="K765" s="846" t="s">
        <v>38</v>
      </c>
      <c r="L765" s="846" t="s">
        <v>39</v>
      </c>
      <c r="M765" s="846" t="s">
        <v>708</v>
      </c>
      <c r="N765" s="832">
        <v>0</v>
      </c>
      <c r="O765" s="846" t="s">
        <v>1888</v>
      </c>
      <c r="P765" s="846" t="s">
        <v>1889</v>
      </c>
      <c r="Q765" s="846" t="s">
        <v>41</v>
      </c>
      <c r="R765" s="846" t="s">
        <v>1890</v>
      </c>
      <c r="S765" s="846" t="s">
        <v>1891</v>
      </c>
      <c r="T765" s="832">
        <v>812.81</v>
      </c>
      <c r="U765" s="832">
        <v>812.81</v>
      </c>
      <c r="V765" s="832">
        <v>0</v>
      </c>
      <c r="W765" s="832">
        <v>0</v>
      </c>
      <c r="X765" s="846" t="s">
        <v>69</v>
      </c>
      <c r="Y765" s="846"/>
      <c r="Z765" s="846"/>
      <c r="AA765" s="824"/>
      <c r="AB765" s="824"/>
      <c r="AC765" s="824"/>
    </row>
    <row r="766" s="823" customFormat="1" ht="28.45" hidden="1" customHeight="1" outlineLevel="3" spans="1:29">
      <c r="A766" s="873" t="s">
        <v>1470</v>
      </c>
      <c r="B766" s="870" t="s">
        <v>1777</v>
      </c>
      <c r="C766" s="870" t="s">
        <v>1883</v>
      </c>
      <c r="D766" s="846" t="s">
        <v>1892</v>
      </c>
      <c r="E766" s="846" t="s">
        <v>34</v>
      </c>
      <c r="F766" s="846" t="s">
        <v>1893</v>
      </c>
      <c r="G766" s="846" t="s">
        <v>1550</v>
      </c>
      <c r="H766" s="832">
        <v>34.6</v>
      </c>
      <c r="I766" s="846" t="s">
        <v>64</v>
      </c>
      <c r="J766" s="875">
        <v>7</v>
      </c>
      <c r="K766" s="846" t="s">
        <v>38</v>
      </c>
      <c r="L766" s="846" t="s">
        <v>39</v>
      </c>
      <c r="M766" s="846" t="s">
        <v>708</v>
      </c>
      <c r="N766" s="832">
        <v>0</v>
      </c>
      <c r="O766" s="846" t="s">
        <v>1894</v>
      </c>
      <c r="P766" s="846" t="s">
        <v>1894</v>
      </c>
      <c r="Q766" s="846" t="s">
        <v>41</v>
      </c>
      <c r="R766" s="846" t="s">
        <v>1890</v>
      </c>
      <c r="S766" s="846" t="s">
        <v>1891</v>
      </c>
      <c r="T766" s="832">
        <v>538.82</v>
      </c>
      <c r="U766" s="832">
        <v>1018.42</v>
      </c>
      <c r="V766" s="832">
        <v>509.39</v>
      </c>
      <c r="W766" s="832">
        <v>985.21</v>
      </c>
      <c r="X766" s="846" t="s">
        <v>69</v>
      </c>
      <c r="Y766" s="846" t="s">
        <v>1761</v>
      </c>
      <c r="Z766" s="846"/>
      <c r="AA766" s="824"/>
      <c r="AB766" s="824"/>
      <c r="AC766" s="824"/>
    </row>
    <row r="767" s="823" customFormat="1" ht="28.45" hidden="1" customHeight="1" outlineLevel="3" spans="1:29">
      <c r="A767" s="873" t="s">
        <v>1470</v>
      </c>
      <c r="B767" s="870" t="s">
        <v>1777</v>
      </c>
      <c r="C767" s="870" t="s">
        <v>1883</v>
      </c>
      <c r="D767" s="846" t="s">
        <v>1895</v>
      </c>
      <c r="E767" s="846" t="s">
        <v>34</v>
      </c>
      <c r="F767" s="846" t="s">
        <v>1896</v>
      </c>
      <c r="G767" s="846" t="s">
        <v>1887</v>
      </c>
      <c r="H767" s="832">
        <v>102.8</v>
      </c>
      <c r="I767" s="846" t="s">
        <v>817</v>
      </c>
      <c r="J767" s="875">
        <v>45</v>
      </c>
      <c r="K767" s="846" t="s">
        <v>83</v>
      </c>
      <c r="L767" s="846" t="s">
        <v>39</v>
      </c>
      <c r="M767" s="846" t="s">
        <v>708</v>
      </c>
      <c r="N767" s="832">
        <v>0</v>
      </c>
      <c r="O767" s="846" t="s">
        <v>1897</v>
      </c>
      <c r="P767" s="846" t="s">
        <v>1897</v>
      </c>
      <c r="Q767" s="846" t="s">
        <v>41</v>
      </c>
      <c r="R767" s="846" t="s">
        <v>1890</v>
      </c>
      <c r="S767" s="846" t="s">
        <v>1891</v>
      </c>
      <c r="T767" s="832">
        <v>326.78</v>
      </c>
      <c r="U767" s="832">
        <v>41610.45</v>
      </c>
      <c r="V767" s="832">
        <v>0</v>
      </c>
      <c r="W767" s="832">
        <v>0</v>
      </c>
      <c r="X767" s="846" t="s">
        <v>474</v>
      </c>
      <c r="Y767" s="846" t="s">
        <v>1898</v>
      </c>
      <c r="Z767" s="846"/>
      <c r="AA767" s="824"/>
      <c r="AB767" s="824"/>
      <c r="AC767" s="824"/>
    </row>
    <row r="768" s="823" customFormat="1" ht="28.45" hidden="1" customHeight="1" outlineLevel="2" collapsed="1" spans="1:29">
      <c r="A768" s="870" t="s">
        <v>1470</v>
      </c>
      <c r="B768" s="870" t="s">
        <v>1777</v>
      </c>
      <c r="C768" s="870" t="s">
        <v>1899</v>
      </c>
      <c r="D768" s="872"/>
      <c r="E768" s="824"/>
      <c r="F768" s="824"/>
      <c r="G768" s="824"/>
      <c r="H768" s="871">
        <v>176.21</v>
      </c>
      <c r="I768" s="874" t="s">
        <v>1900</v>
      </c>
      <c r="J768" s="835"/>
      <c r="K768" s="835"/>
      <c r="L768" s="835"/>
      <c r="M768" s="835"/>
      <c r="N768" s="835"/>
      <c r="O768" s="835"/>
      <c r="P768" s="835"/>
      <c r="Q768" s="835"/>
      <c r="R768" s="835"/>
      <c r="S768" s="835"/>
      <c r="T768" s="835"/>
      <c r="U768" s="835"/>
      <c r="V768" s="835"/>
      <c r="W768" s="835"/>
      <c r="X768" s="835"/>
      <c r="Y768" s="835"/>
      <c r="Z768" s="836"/>
      <c r="AA768" s="824"/>
      <c r="AB768" s="824"/>
      <c r="AC768" s="824"/>
    </row>
    <row r="769" s="823" customFormat="1" ht="28.45" hidden="1" customHeight="1" outlineLevel="3" spans="1:29">
      <c r="A769" s="873" t="s">
        <v>1470</v>
      </c>
      <c r="B769" s="870" t="s">
        <v>1777</v>
      </c>
      <c r="C769" s="870" t="s">
        <v>1899</v>
      </c>
      <c r="D769" s="846" t="s">
        <v>1901</v>
      </c>
      <c r="E769" s="846" t="s">
        <v>1782</v>
      </c>
      <c r="F769" s="846" t="s">
        <v>1902</v>
      </c>
      <c r="G769" s="846" t="s">
        <v>1903</v>
      </c>
      <c r="H769" s="832">
        <v>9.01</v>
      </c>
      <c r="I769" s="846" t="s">
        <v>1904</v>
      </c>
      <c r="J769" s="875">
        <v>56</v>
      </c>
      <c r="K769" s="846" t="s">
        <v>83</v>
      </c>
      <c r="L769" s="846" t="s">
        <v>39</v>
      </c>
      <c r="M769" s="846" t="s">
        <v>1905</v>
      </c>
      <c r="N769" s="832">
        <v>0</v>
      </c>
      <c r="O769" s="846" t="s">
        <v>1906</v>
      </c>
      <c r="P769" s="846" t="s">
        <v>1906</v>
      </c>
      <c r="Q769" s="846" t="s">
        <v>1907</v>
      </c>
      <c r="R769" s="846" t="s">
        <v>1908</v>
      </c>
      <c r="S769" s="846" t="s">
        <v>1882</v>
      </c>
      <c r="T769" s="832">
        <v>2005.45</v>
      </c>
      <c r="U769" s="832">
        <v>2005.45</v>
      </c>
      <c r="V769" s="832">
        <v>0</v>
      </c>
      <c r="W769" s="832">
        <v>0</v>
      </c>
      <c r="X769" s="846" t="s">
        <v>474</v>
      </c>
      <c r="Y769" s="846"/>
      <c r="Z769" s="846"/>
      <c r="AA769" s="824"/>
      <c r="AB769" s="824"/>
      <c r="AC769" s="824"/>
    </row>
    <row r="770" s="823" customFormat="1" ht="28.45" hidden="1" customHeight="1" outlineLevel="3" spans="1:29">
      <c r="A770" s="873" t="s">
        <v>1470</v>
      </c>
      <c r="B770" s="870" t="s">
        <v>1777</v>
      </c>
      <c r="C770" s="870" t="s">
        <v>1899</v>
      </c>
      <c r="D770" s="846" t="s">
        <v>1909</v>
      </c>
      <c r="E770" s="846" t="s">
        <v>1782</v>
      </c>
      <c r="F770" s="846" t="s">
        <v>1902</v>
      </c>
      <c r="G770" s="846" t="s">
        <v>1910</v>
      </c>
      <c r="H770" s="832">
        <v>15.02</v>
      </c>
      <c r="I770" s="846" t="s">
        <v>485</v>
      </c>
      <c r="J770" s="875">
        <v>3</v>
      </c>
      <c r="K770" s="846" t="s">
        <v>38</v>
      </c>
      <c r="L770" s="846" t="s">
        <v>39</v>
      </c>
      <c r="M770" s="846" t="s">
        <v>1905</v>
      </c>
      <c r="N770" s="832">
        <v>0</v>
      </c>
      <c r="O770" s="846"/>
      <c r="P770" s="846" t="s">
        <v>1906</v>
      </c>
      <c r="Q770" s="846" t="s">
        <v>1911</v>
      </c>
      <c r="R770" s="846" t="s">
        <v>1908</v>
      </c>
      <c r="S770" s="846" t="s">
        <v>1882</v>
      </c>
      <c r="T770" s="832">
        <v>2005.45</v>
      </c>
      <c r="U770" s="832">
        <v>2005.45</v>
      </c>
      <c r="V770" s="832">
        <v>0</v>
      </c>
      <c r="W770" s="832">
        <v>0</v>
      </c>
      <c r="X770" s="846" t="s">
        <v>474</v>
      </c>
      <c r="Y770" s="846"/>
      <c r="Z770" s="846"/>
      <c r="AA770" s="824"/>
      <c r="AB770" s="824"/>
      <c r="AC770" s="824"/>
    </row>
    <row r="771" s="823" customFormat="1" ht="28.45" hidden="1" customHeight="1" outlineLevel="3" spans="1:29">
      <c r="A771" s="873" t="s">
        <v>1470</v>
      </c>
      <c r="B771" s="870" t="s">
        <v>1777</v>
      </c>
      <c r="C771" s="870" t="s">
        <v>1899</v>
      </c>
      <c r="D771" s="846" t="s">
        <v>1912</v>
      </c>
      <c r="E771" s="846" t="s">
        <v>1782</v>
      </c>
      <c r="F771" s="846" t="s">
        <v>1902</v>
      </c>
      <c r="G771" s="846" t="s">
        <v>1910</v>
      </c>
      <c r="H771" s="832">
        <v>16.54</v>
      </c>
      <c r="I771" s="846" t="s">
        <v>571</v>
      </c>
      <c r="J771" s="875">
        <v>49</v>
      </c>
      <c r="K771" s="846" t="s">
        <v>83</v>
      </c>
      <c r="L771" s="846" t="s">
        <v>39</v>
      </c>
      <c r="M771" s="846" t="s">
        <v>1905</v>
      </c>
      <c r="N771" s="832">
        <v>0</v>
      </c>
      <c r="O771" s="846" t="s">
        <v>1906</v>
      </c>
      <c r="P771" s="846" t="s">
        <v>1906</v>
      </c>
      <c r="Q771" s="846" t="s">
        <v>1913</v>
      </c>
      <c r="R771" s="846" t="s">
        <v>1908</v>
      </c>
      <c r="S771" s="846" t="s">
        <v>1882</v>
      </c>
      <c r="T771" s="832">
        <v>2005.45</v>
      </c>
      <c r="U771" s="832">
        <v>2005.45</v>
      </c>
      <c r="V771" s="832">
        <v>0</v>
      </c>
      <c r="W771" s="832">
        <v>0</v>
      </c>
      <c r="X771" s="846" t="s">
        <v>474</v>
      </c>
      <c r="Y771" s="846"/>
      <c r="Z771" s="846"/>
      <c r="AA771" s="824"/>
      <c r="AB771" s="824"/>
      <c r="AC771" s="824"/>
    </row>
    <row r="772" s="823" customFormat="1" ht="28.45" hidden="1" customHeight="1" outlineLevel="3" spans="1:29">
      <c r="A772" s="873" t="s">
        <v>1470</v>
      </c>
      <c r="B772" s="870" t="s">
        <v>1777</v>
      </c>
      <c r="C772" s="870" t="s">
        <v>1899</v>
      </c>
      <c r="D772" s="846" t="s">
        <v>1914</v>
      </c>
      <c r="E772" s="846" t="s">
        <v>1782</v>
      </c>
      <c r="F772" s="846" t="s">
        <v>1902</v>
      </c>
      <c r="G772" s="846" t="s">
        <v>1910</v>
      </c>
      <c r="H772" s="832">
        <v>56.13</v>
      </c>
      <c r="I772" s="846" t="s">
        <v>571</v>
      </c>
      <c r="J772" s="875">
        <v>49</v>
      </c>
      <c r="K772" s="846" t="s">
        <v>83</v>
      </c>
      <c r="L772" s="846" t="s">
        <v>39</v>
      </c>
      <c r="M772" s="846" t="s">
        <v>1905</v>
      </c>
      <c r="N772" s="832">
        <v>0</v>
      </c>
      <c r="O772" s="846" t="s">
        <v>1906</v>
      </c>
      <c r="P772" s="846" t="s">
        <v>1906</v>
      </c>
      <c r="Q772" s="846" t="s">
        <v>1913</v>
      </c>
      <c r="R772" s="846" t="s">
        <v>1908</v>
      </c>
      <c r="S772" s="846" t="s">
        <v>1882</v>
      </c>
      <c r="T772" s="832">
        <v>2005.45</v>
      </c>
      <c r="U772" s="832">
        <v>2005.45</v>
      </c>
      <c r="V772" s="832">
        <v>0</v>
      </c>
      <c r="W772" s="832">
        <v>0</v>
      </c>
      <c r="X772" s="846" t="s">
        <v>474</v>
      </c>
      <c r="Y772" s="846"/>
      <c r="Z772" s="846"/>
      <c r="AA772" s="824"/>
      <c r="AB772" s="824"/>
      <c r="AC772" s="824"/>
    </row>
    <row r="773" s="823" customFormat="1" ht="28.45" hidden="1" customHeight="1" outlineLevel="3" spans="1:29">
      <c r="A773" s="873" t="s">
        <v>1470</v>
      </c>
      <c r="B773" s="870" t="s">
        <v>1777</v>
      </c>
      <c r="C773" s="870" t="s">
        <v>1899</v>
      </c>
      <c r="D773" s="846" t="s">
        <v>1915</v>
      </c>
      <c r="E773" s="846" t="s">
        <v>1782</v>
      </c>
      <c r="F773" s="846" t="s">
        <v>1902</v>
      </c>
      <c r="G773" s="846" t="s">
        <v>1910</v>
      </c>
      <c r="H773" s="832">
        <v>53.75</v>
      </c>
      <c r="I773" s="846" t="s">
        <v>1851</v>
      </c>
      <c r="J773" s="875">
        <v>32</v>
      </c>
      <c r="K773" s="846" t="s">
        <v>83</v>
      </c>
      <c r="L773" s="846" t="s">
        <v>39</v>
      </c>
      <c r="M773" s="846" t="s">
        <v>1905</v>
      </c>
      <c r="N773" s="832">
        <v>0</v>
      </c>
      <c r="O773" s="846" t="s">
        <v>1906</v>
      </c>
      <c r="P773" s="846" t="s">
        <v>1906</v>
      </c>
      <c r="Q773" s="846" t="s">
        <v>1913</v>
      </c>
      <c r="R773" s="846" t="s">
        <v>1908</v>
      </c>
      <c r="S773" s="846" t="s">
        <v>1882</v>
      </c>
      <c r="T773" s="832">
        <v>2005.45</v>
      </c>
      <c r="U773" s="832">
        <v>2005.45</v>
      </c>
      <c r="V773" s="832">
        <v>0</v>
      </c>
      <c r="W773" s="832">
        <v>0</v>
      </c>
      <c r="X773" s="846" t="s">
        <v>474</v>
      </c>
      <c r="Y773" s="846"/>
      <c r="Z773" s="846"/>
      <c r="AA773" s="824"/>
      <c r="AB773" s="824"/>
      <c r="AC773" s="824"/>
    </row>
    <row r="774" s="823" customFormat="1" ht="28.45" hidden="1" customHeight="1" outlineLevel="3" spans="1:29">
      <c r="A774" s="873" t="s">
        <v>1470</v>
      </c>
      <c r="B774" s="870" t="s">
        <v>1777</v>
      </c>
      <c r="C774" s="870" t="s">
        <v>1899</v>
      </c>
      <c r="D774" s="846" t="s">
        <v>1916</v>
      </c>
      <c r="E774" s="846" t="s">
        <v>1782</v>
      </c>
      <c r="F774" s="846" t="s">
        <v>1902</v>
      </c>
      <c r="G774" s="846" t="s">
        <v>1910</v>
      </c>
      <c r="H774" s="832">
        <v>9.95</v>
      </c>
      <c r="I774" s="846" t="s">
        <v>540</v>
      </c>
      <c r="J774" s="875">
        <v>9</v>
      </c>
      <c r="K774" s="846" t="s">
        <v>38</v>
      </c>
      <c r="L774" s="846" t="s">
        <v>39</v>
      </c>
      <c r="M774" s="846" t="s">
        <v>1905</v>
      </c>
      <c r="N774" s="832">
        <v>0</v>
      </c>
      <c r="O774" s="846" t="s">
        <v>1906</v>
      </c>
      <c r="P774" s="846" t="s">
        <v>1906</v>
      </c>
      <c r="Q774" s="846" t="s">
        <v>1913</v>
      </c>
      <c r="R774" s="846" t="s">
        <v>1908</v>
      </c>
      <c r="S774" s="846" t="s">
        <v>1882</v>
      </c>
      <c r="T774" s="832">
        <v>2005.45</v>
      </c>
      <c r="U774" s="832">
        <v>2005.45</v>
      </c>
      <c r="V774" s="832">
        <v>0</v>
      </c>
      <c r="W774" s="832">
        <v>0</v>
      </c>
      <c r="X774" s="846" t="s">
        <v>474</v>
      </c>
      <c r="Y774" s="846"/>
      <c r="Z774" s="846"/>
      <c r="AA774" s="824"/>
      <c r="AB774" s="824"/>
      <c r="AC774" s="824"/>
    </row>
    <row r="775" s="823" customFormat="1" ht="28.45" hidden="1" customHeight="1" outlineLevel="3" spans="1:29">
      <c r="A775" s="873" t="s">
        <v>1470</v>
      </c>
      <c r="B775" s="870" t="s">
        <v>1777</v>
      </c>
      <c r="C775" s="870" t="s">
        <v>1899</v>
      </c>
      <c r="D775" s="846" t="s">
        <v>1917</v>
      </c>
      <c r="E775" s="846" t="s">
        <v>1782</v>
      </c>
      <c r="F775" s="846" t="s">
        <v>1902</v>
      </c>
      <c r="G775" s="846" t="s">
        <v>1903</v>
      </c>
      <c r="H775" s="832">
        <v>15.81</v>
      </c>
      <c r="I775" s="846" t="s">
        <v>233</v>
      </c>
      <c r="J775" s="875">
        <v>23</v>
      </c>
      <c r="K775" s="846" t="s">
        <v>38</v>
      </c>
      <c r="L775" s="846" t="s">
        <v>39</v>
      </c>
      <c r="M775" s="846" t="s">
        <v>1905</v>
      </c>
      <c r="N775" s="832">
        <v>0</v>
      </c>
      <c r="O775" s="846" t="s">
        <v>1906</v>
      </c>
      <c r="P775" s="846" t="s">
        <v>1906</v>
      </c>
      <c r="Q775" s="846" t="s">
        <v>1913</v>
      </c>
      <c r="R775" s="846" t="s">
        <v>1908</v>
      </c>
      <c r="S775" s="846" t="s">
        <v>1882</v>
      </c>
      <c r="T775" s="832">
        <v>2005.45</v>
      </c>
      <c r="U775" s="832">
        <v>2005.45</v>
      </c>
      <c r="V775" s="832">
        <v>0</v>
      </c>
      <c r="W775" s="832">
        <v>0</v>
      </c>
      <c r="X775" s="846" t="s">
        <v>474</v>
      </c>
      <c r="Y775" s="846"/>
      <c r="Z775" s="846"/>
      <c r="AA775" s="824"/>
      <c r="AB775" s="824"/>
      <c r="AC775" s="824"/>
    </row>
    <row r="776" s="823" customFormat="1" ht="28.45" hidden="1" customHeight="1" outlineLevel="2" collapsed="1" spans="1:29">
      <c r="A776" s="870" t="s">
        <v>1470</v>
      </c>
      <c r="B776" s="870" t="s">
        <v>1777</v>
      </c>
      <c r="C776" s="870" t="s">
        <v>1918</v>
      </c>
      <c r="D776" s="872"/>
      <c r="E776" s="824"/>
      <c r="F776" s="824"/>
      <c r="G776" s="824"/>
      <c r="H776" s="871">
        <v>474.52</v>
      </c>
      <c r="I776" s="874" t="s">
        <v>1919</v>
      </c>
      <c r="J776" s="835"/>
      <c r="K776" s="835"/>
      <c r="L776" s="835"/>
      <c r="M776" s="835"/>
      <c r="N776" s="835"/>
      <c r="O776" s="835"/>
      <c r="P776" s="835"/>
      <c r="Q776" s="835"/>
      <c r="R776" s="835"/>
      <c r="S776" s="835"/>
      <c r="T776" s="835"/>
      <c r="U776" s="835"/>
      <c r="V776" s="835"/>
      <c r="W776" s="835"/>
      <c r="X776" s="835"/>
      <c r="Y776" s="835"/>
      <c r="Z776" s="836"/>
      <c r="AA776" s="824"/>
      <c r="AB776" s="824"/>
      <c r="AC776" s="824"/>
    </row>
    <row r="777" s="823" customFormat="1" ht="28.45" hidden="1" customHeight="1" outlineLevel="3" spans="1:29">
      <c r="A777" s="873" t="s">
        <v>1470</v>
      </c>
      <c r="B777" s="870" t="s">
        <v>1777</v>
      </c>
      <c r="C777" s="870" t="s">
        <v>1918</v>
      </c>
      <c r="D777" s="846" t="s">
        <v>1920</v>
      </c>
      <c r="E777" s="846" t="s">
        <v>34</v>
      </c>
      <c r="F777" s="846" t="s">
        <v>1921</v>
      </c>
      <c r="G777" s="846" t="s">
        <v>1743</v>
      </c>
      <c r="H777" s="832">
        <v>105.98</v>
      </c>
      <c r="I777" s="846" t="s">
        <v>1922</v>
      </c>
      <c r="J777" s="875">
        <v>288</v>
      </c>
      <c r="K777" s="846" t="s">
        <v>53</v>
      </c>
      <c r="L777" s="846" t="s">
        <v>39</v>
      </c>
      <c r="M777" s="846"/>
      <c r="N777" s="832">
        <v>0</v>
      </c>
      <c r="O777" s="846" t="s">
        <v>1923</v>
      </c>
      <c r="P777" s="846" t="s">
        <v>1923</v>
      </c>
      <c r="Q777" s="846" t="s">
        <v>1924</v>
      </c>
      <c r="R777" s="846" t="s">
        <v>1925</v>
      </c>
      <c r="S777" s="846" t="s">
        <v>1926</v>
      </c>
      <c r="T777" s="832">
        <v>105.98</v>
      </c>
      <c r="U777" s="832">
        <v>105.98</v>
      </c>
      <c r="V777" s="832">
        <v>0</v>
      </c>
      <c r="W777" s="832">
        <v>0</v>
      </c>
      <c r="X777" s="846" t="s">
        <v>58</v>
      </c>
      <c r="Y777" s="846"/>
      <c r="Z777" s="846"/>
      <c r="AA777" s="824"/>
      <c r="AB777" s="824"/>
      <c r="AC777" s="824"/>
    </row>
    <row r="778" s="823" customFormat="1" ht="28.45" hidden="1" customHeight="1" outlineLevel="3" spans="1:29">
      <c r="A778" s="873" t="s">
        <v>1470</v>
      </c>
      <c r="B778" s="870" t="s">
        <v>1777</v>
      </c>
      <c r="C778" s="870" t="s">
        <v>1918</v>
      </c>
      <c r="D778" s="846" t="s">
        <v>1927</v>
      </c>
      <c r="E778" s="846" t="s">
        <v>421</v>
      </c>
      <c r="F778" s="846" t="s">
        <v>1928</v>
      </c>
      <c r="G778" s="846" t="s">
        <v>1558</v>
      </c>
      <c r="H778" s="832">
        <v>175.87</v>
      </c>
      <c r="I778" s="846" t="s">
        <v>166</v>
      </c>
      <c r="J778" s="875">
        <v>5</v>
      </c>
      <c r="K778" s="846" t="s">
        <v>38</v>
      </c>
      <c r="L778" s="846" t="s">
        <v>39</v>
      </c>
      <c r="M778" s="846"/>
      <c r="N778" s="832">
        <v>0</v>
      </c>
      <c r="O778" s="846"/>
      <c r="P778" s="846" t="s">
        <v>1929</v>
      </c>
      <c r="Q778" s="846" t="s">
        <v>41</v>
      </c>
      <c r="R778" s="846" t="s">
        <v>1930</v>
      </c>
      <c r="S778" s="846" t="s">
        <v>1931</v>
      </c>
      <c r="T778" s="832">
        <v>178.88</v>
      </c>
      <c r="U778" s="832">
        <v>178.88</v>
      </c>
      <c r="V778" s="832">
        <v>0</v>
      </c>
      <c r="W778" s="832">
        <v>0</v>
      </c>
      <c r="X778" s="846" t="s">
        <v>69</v>
      </c>
      <c r="Y778" s="846"/>
      <c r="Z778" s="846"/>
      <c r="AA778" s="824"/>
      <c r="AB778" s="824"/>
      <c r="AC778" s="824"/>
    </row>
    <row r="779" s="823" customFormat="1" ht="28.45" hidden="1" customHeight="1" outlineLevel="3" spans="1:29">
      <c r="A779" s="873" t="s">
        <v>1470</v>
      </c>
      <c r="B779" s="870" t="s">
        <v>1777</v>
      </c>
      <c r="C779" s="870" t="s">
        <v>1918</v>
      </c>
      <c r="D779" s="846" t="s">
        <v>1932</v>
      </c>
      <c r="E779" s="846" t="s">
        <v>34</v>
      </c>
      <c r="F779" s="846" t="s">
        <v>1933</v>
      </c>
      <c r="G779" s="846" t="s">
        <v>1558</v>
      </c>
      <c r="H779" s="832">
        <v>192.67</v>
      </c>
      <c r="I779" s="846" t="s">
        <v>534</v>
      </c>
      <c r="J779" s="875">
        <v>1</v>
      </c>
      <c r="K779" s="846" t="s">
        <v>38</v>
      </c>
      <c r="L779" s="846" t="s">
        <v>84</v>
      </c>
      <c r="M779" s="846"/>
      <c r="N779" s="832">
        <v>0</v>
      </c>
      <c r="O779" s="846"/>
      <c r="P779" s="846" t="s">
        <v>1934</v>
      </c>
      <c r="Q779" s="846"/>
      <c r="R779" s="846" t="s">
        <v>1930</v>
      </c>
      <c r="S779" s="846" t="s">
        <v>1935</v>
      </c>
      <c r="T779" s="832">
        <v>0</v>
      </c>
      <c r="U779" s="832">
        <v>0</v>
      </c>
      <c r="V779" s="832">
        <v>21839.83</v>
      </c>
      <c r="W779" s="832">
        <v>46804.99</v>
      </c>
      <c r="X779" s="846"/>
      <c r="Y779" s="846" t="s">
        <v>1665</v>
      </c>
      <c r="Z779" s="846"/>
      <c r="AA779" s="824"/>
      <c r="AB779" s="824"/>
      <c r="AC779" s="824"/>
    </row>
    <row r="780" s="823" customFormat="1" ht="28.45" hidden="1" customHeight="1" outlineLevel="2" collapsed="1" spans="1:29">
      <c r="A780" s="870" t="s">
        <v>1470</v>
      </c>
      <c r="B780" s="870" t="s">
        <v>1777</v>
      </c>
      <c r="C780" s="870" t="s">
        <v>1936</v>
      </c>
      <c r="D780" s="872"/>
      <c r="E780" s="824"/>
      <c r="F780" s="824"/>
      <c r="G780" s="824"/>
      <c r="H780" s="871">
        <v>13046.29</v>
      </c>
      <c r="I780" s="874" t="s">
        <v>1937</v>
      </c>
      <c r="J780" s="835"/>
      <c r="K780" s="835"/>
      <c r="L780" s="835"/>
      <c r="M780" s="835"/>
      <c r="N780" s="835"/>
      <c r="O780" s="835"/>
      <c r="P780" s="835"/>
      <c r="Q780" s="835"/>
      <c r="R780" s="835"/>
      <c r="S780" s="835"/>
      <c r="T780" s="835"/>
      <c r="U780" s="835"/>
      <c r="V780" s="835"/>
      <c r="W780" s="835"/>
      <c r="X780" s="835"/>
      <c r="Y780" s="835"/>
      <c r="Z780" s="836"/>
      <c r="AA780" s="824"/>
      <c r="AB780" s="824"/>
      <c r="AC780" s="824"/>
    </row>
    <row r="781" s="823" customFormat="1" ht="28.45" hidden="1" customHeight="1" outlineLevel="3" spans="1:29">
      <c r="A781" s="873" t="s">
        <v>1470</v>
      </c>
      <c r="B781" s="870" t="s">
        <v>1777</v>
      </c>
      <c r="C781" s="870" t="s">
        <v>1936</v>
      </c>
      <c r="D781" s="846" t="s">
        <v>1938</v>
      </c>
      <c r="E781" s="846" t="s">
        <v>34</v>
      </c>
      <c r="F781" s="846" t="s">
        <v>1939</v>
      </c>
      <c r="G781" s="846" t="s">
        <v>1558</v>
      </c>
      <c r="H781" s="832">
        <v>629.1</v>
      </c>
      <c r="I781" s="846" t="s">
        <v>350</v>
      </c>
      <c r="J781" s="875">
        <v>0</v>
      </c>
      <c r="K781" s="846" t="s">
        <v>38</v>
      </c>
      <c r="L781" s="846" t="s">
        <v>39</v>
      </c>
      <c r="M781" s="846" t="s">
        <v>1940</v>
      </c>
      <c r="N781" s="832">
        <v>0</v>
      </c>
      <c r="O781" s="846"/>
      <c r="P781" s="846" t="s">
        <v>1941</v>
      </c>
      <c r="Q781" s="846" t="s">
        <v>41</v>
      </c>
      <c r="R781" s="846" t="s">
        <v>1942</v>
      </c>
      <c r="S781" s="846" t="s">
        <v>1943</v>
      </c>
      <c r="T781" s="832">
        <v>1727.68</v>
      </c>
      <c r="U781" s="832">
        <v>1855.74</v>
      </c>
      <c r="V781" s="832">
        <v>0</v>
      </c>
      <c r="W781" s="832">
        <v>17.12</v>
      </c>
      <c r="X781" s="846"/>
      <c r="Y781" s="846" t="s">
        <v>1944</v>
      </c>
      <c r="Z781" s="846"/>
      <c r="AA781" s="824"/>
      <c r="AB781" s="824"/>
      <c r="AC781" s="824"/>
    </row>
    <row r="782" s="823" customFormat="1" ht="28.45" hidden="1" customHeight="1" outlineLevel="3" spans="1:29">
      <c r="A782" s="873" t="s">
        <v>1470</v>
      </c>
      <c r="B782" s="870" t="s">
        <v>1777</v>
      </c>
      <c r="C782" s="870" t="s">
        <v>1936</v>
      </c>
      <c r="D782" s="846" t="s">
        <v>1945</v>
      </c>
      <c r="E782" s="846" t="s">
        <v>34</v>
      </c>
      <c r="F782" s="846" t="s">
        <v>1946</v>
      </c>
      <c r="G782" s="846" t="s">
        <v>1558</v>
      </c>
      <c r="H782" s="832">
        <v>198</v>
      </c>
      <c r="I782" s="846" t="s">
        <v>1000</v>
      </c>
      <c r="J782" s="875">
        <v>135</v>
      </c>
      <c r="K782" s="846" t="s">
        <v>119</v>
      </c>
      <c r="L782" s="846" t="s">
        <v>39</v>
      </c>
      <c r="M782" s="846"/>
      <c r="N782" s="832">
        <v>0</v>
      </c>
      <c r="O782" s="846" t="s">
        <v>1947</v>
      </c>
      <c r="P782" s="846" t="s">
        <v>1948</v>
      </c>
      <c r="Q782" s="846" t="s">
        <v>1924</v>
      </c>
      <c r="R782" s="846" t="s">
        <v>1949</v>
      </c>
      <c r="S782" s="846" t="s">
        <v>1950</v>
      </c>
      <c r="T782" s="832">
        <v>4492.44</v>
      </c>
      <c r="U782" s="832">
        <v>4492.44</v>
      </c>
      <c r="V782" s="832">
        <v>0</v>
      </c>
      <c r="W782" s="832">
        <v>0</v>
      </c>
      <c r="X782" s="846" t="s">
        <v>58</v>
      </c>
      <c r="Y782" s="846"/>
      <c r="Z782" s="846"/>
      <c r="AA782" s="824"/>
      <c r="AB782" s="824"/>
      <c r="AC782" s="824"/>
    </row>
    <row r="783" s="823" customFormat="1" ht="28.45" hidden="1" customHeight="1" outlineLevel="3" spans="1:29">
      <c r="A783" s="873" t="s">
        <v>1470</v>
      </c>
      <c r="B783" s="870" t="s">
        <v>1777</v>
      </c>
      <c r="C783" s="870" t="s">
        <v>1936</v>
      </c>
      <c r="D783" s="846" t="s">
        <v>1951</v>
      </c>
      <c r="E783" s="846" t="s">
        <v>34</v>
      </c>
      <c r="F783" s="846" t="s">
        <v>1952</v>
      </c>
      <c r="G783" s="846" t="s">
        <v>1558</v>
      </c>
      <c r="H783" s="832">
        <v>911.9</v>
      </c>
      <c r="I783" s="846" t="s">
        <v>37</v>
      </c>
      <c r="J783" s="875">
        <v>15</v>
      </c>
      <c r="K783" s="846" t="s">
        <v>38</v>
      </c>
      <c r="L783" s="846" t="s">
        <v>39</v>
      </c>
      <c r="M783" s="846" t="s">
        <v>1953</v>
      </c>
      <c r="N783" s="832">
        <v>0</v>
      </c>
      <c r="O783" s="846" t="s">
        <v>1954</v>
      </c>
      <c r="P783" s="846" t="s">
        <v>1955</v>
      </c>
      <c r="Q783" s="846" t="s">
        <v>41</v>
      </c>
      <c r="R783" s="846" t="s">
        <v>1942</v>
      </c>
      <c r="S783" s="846" t="s">
        <v>1943</v>
      </c>
      <c r="T783" s="832">
        <v>933.69</v>
      </c>
      <c r="U783" s="832">
        <v>933.69</v>
      </c>
      <c r="V783" s="832">
        <v>0</v>
      </c>
      <c r="W783" s="832">
        <v>0</v>
      </c>
      <c r="X783" s="846" t="s">
        <v>69</v>
      </c>
      <c r="Y783" s="846" t="s">
        <v>1956</v>
      </c>
      <c r="Z783" s="846"/>
      <c r="AA783" s="824"/>
      <c r="AB783" s="824"/>
      <c r="AC783" s="824"/>
    </row>
    <row r="784" s="823" customFormat="1" ht="28.45" hidden="1" customHeight="1" outlineLevel="3" spans="1:29">
      <c r="A784" s="873" t="s">
        <v>1470</v>
      </c>
      <c r="B784" s="870" t="s">
        <v>1777</v>
      </c>
      <c r="C784" s="870" t="s">
        <v>1936</v>
      </c>
      <c r="D784" s="846" t="s">
        <v>1957</v>
      </c>
      <c r="E784" s="846" t="s">
        <v>34</v>
      </c>
      <c r="F784" s="846" t="s">
        <v>1958</v>
      </c>
      <c r="G784" s="846" t="s">
        <v>1558</v>
      </c>
      <c r="H784" s="832">
        <v>632.71</v>
      </c>
      <c r="I784" s="846" t="s">
        <v>37</v>
      </c>
      <c r="J784" s="875">
        <v>15</v>
      </c>
      <c r="K784" s="846" t="s">
        <v>38</v>
      </c>
      <c r="L784" s="846" t="s">
        <v>39</v>
      </c>
      <c r="M784" s="846" t="s">
        <v>1959</v>
      </c>
      <c r="N784" s="832">
        <v>0</v>
      </c>
      <c r="O784" s="846" t="s">
        <v>1960</v>
      </c>
      <c r="P784" s="846" t="s">
        <v>1960</v>
      </c>
      <c r="Q784" s="846" t="s">
        <v>41</v>
      </c>
      <c r="R784" s="846" t="s">
        <v>1949</v>
      </c>
      <c r="S784" s="846" t="s">
        <v>1961</v>
      </c>
      <c r="T784" s="832">
        <v>644.33</v>
      </c>
      <c r="U784" s="832">
        <v>644.33</v>
      </c>
      <c r="V784" s="832">
        <v>0</v>
      </c>
      <c r="W784" s="832">
        <v>0</v>
      </c>
      <c r="X784" s="846" t="s">
        <v>69</v>
      </c>
      <c r="Y784" s="846"/>
      <c r="Z784" s="846"/>
      <c r="AA784" s="824"/>
      <c r="AB784" s="824"/>
      <c r="AC784" s="824"/>
    </row>
    <row r="785" s="823" customFormat="1" ht="28.45" hidden="1" customHeight="1" outlineLevel="3" spans="1:29">
      <c r="A785" s="873" t="s">
        <v>1470</v>
      </c>
      <c r="B785" s="870" t="s">
        <v>1777</v>
      </c>
      <c r="C785" s="870" t="s">
        <v>1936</v>
      </c>
      <c r="D785" s="846" t="s">
        <v>1962</v>
      </c>
      <c r="E785" s="846" t="s">
        <v>34</v>
      </c>
      <c r="F785" s="846" t="s">
        <v>1963</v>
      </c>
      <c r="G785" s="846" t="s">
        <v>1558</v>
      </c>
      <c r="H785" s="832">
        <v>572.5</v>
      </c>
      <c r="I785" s="846" t="s">
        <v>37</v>
      </c>
      <c r="J785" s="875">
        <v>15</v>
      </c>
      <c r="K785" s="846" t="s">
        <v>38</v>
      </c>
      <c r="L785" s="846" t="s">
        <v>39</v>
      </c>
      <c r="M785" s="846" t="s">
        <v>1964</v>
      </c>
      <c r="N785" s="832">
        <v>0</v>
      </c>
      <c r="O785" s="846" t="s">
        <v>1965</v>
      </c>
      <c r="P785" s="846" t="s">
        <v>1965</v>
      </c>
      <c r="Q785" s="846" t="s">
        <v>41</v>
      </c>
      <c r="R785" s="846" t="s">
        <v>1942</v>
      </c>
      <c r="S785" s="846" t="s">
        <v>1943</v>
      </c>
      <c r="T785" s="832">
        <v>2902.32</v>
      </c>
      <c r="U785" s="832">
        <v>3591.71</v>
      </c>
      <c r="V785" s="832">
        <v>675</v>
      </c>
      <c r="W785" s="832">
        <v>675</v>
      </c>
      <c r="X785" s="846" t="s">
        <v>69</v>
      </c>
      <c r="Y785" s="846" t="s">
        <v>1966</v>
      </c>
      <c r="Z785" s="846"/>
      <c r="AA785" s="824"/>
      <c r="AB785" s="824"/>
      <c r="AC785" s="824"/>
    </row>
    <row r="786" s="823" customFormat="1" ht="28.45" hidden="1" customHeight="1" outlineLevel="3" spans="1:29">
      <c r="A786" s="873" t="s">
        <v>1470</v>
      </c>
      <c r="B786" s="870" t="s">
        <v>1777</v>
      </c>
      <c r="C786" s="870" t="s">
        <v>1936</v>
      </c>
      <c r="D786" s="846" t="s">
        <v>1967</v>
      </c>
      <c r="E786" s="846" t="s">
        <v>34</v>
      </c>
      <c r="F786" s="846" t="s">
        <v>1963</v>
      </c>
      <c r="G786" s="846" t="s">
        <v>1558</v>
      </c>
      <c r="H786" s="832">
        <v>459</v>
      </c>
      <c r="I786" s="846" t="s">
        <v>37</v>
      </c>
      <c r="J786" s="875">
        <v>15</v>
      </c>
      <c r="K786" s="846" t="s">
        <v>38</v>
      </c>
      <c r="L786" s="846" t="s">
        <v>39</v>
      </c>
      <c r="M786" s="846" t="s">
        <v>1964</v>
      </c>
      <c r="N786" s="832">
        <v>0</v>
      </c>
      <c r="O786" s="846" t="s">
        <v>1965</v>
      </c>
      <c r="P786" s="846" t="s">
        <v>1965</v>
      </c>
      <c r="Q786" s="846" t="s">
        <v>41</v>
      </c>
      <c r="R786" s="846" t="s">
        <v>1942</v>
      </c>
      <c r="S786" s="846" t="s">
        <v>1943</v>
      </c>
      <c r="T786" s="832">
        <v>2902.32</v>
      </c>
      <c r="U786" s="832">
        <v>3591.71</v>
      </c>
      <c r="V786" s="832">
        <v>675</v>
      </c>
      <c r="W786" s="832">
        <v>675</v>
      </c>
      <c r="X786" s="846" t="s">
        <v>69</v>
      </c>
      <c r="Y786" s="846" t="s">
        <v>1966</v>
      </c>
      <c r="Z786" s="846"/>
      <c r="AA786" s="824"/>
      <c r="AB786" s="824"/>
      <c r="AC786" s="824"/>
    </row>
    <row r="787" s="823" customFormat="1" ht="28.45" hidden="1" customHeight="1" outlineLevel="3" spans="1:29">
      <c r="A787" s="873" t="s">
        <v>1470</v>
      </c>
      <c r="B787" s="870" t="s">
        <v>1777</v>
      </c>
      <c r="C787" s="870" t="s">
        <v>1936</v>
      </c>
      <c r="D787" s="846" t="s">
        <v>1968</v>
      </c>
      <c r="E787" s="846" t="s">
        <v>34</v>
      </c>
      <c r="F787" s="846" t="s">
        <v>1969</v>
      </c>
      <c r="G787" s="846" t="s">
        <v>1558</v>
      </c>
      <c r="H787" s="832">
        <v>5.9</v>
      </c>
      <c r="I787" s="846" t="s">
        <v>350</v>
      </c>
      <c r="J787" s="875">
        <v>0</v>
      </c>
      <c r="K787" s="846" t="s">
        <v>38</v>
      </c>
      <c r="L787" s="846" t="s">
        <v>39</v>
      </c>
      <c r="M787" s="846" t="s">
        <v>1970</v>
      </c>
      <c r="N787" s="832">
        <v>0</v>
      </c>
      <c r="O787" s="846"/>
      <c r="P787" s="846" t="s">
        <v>1971</v>
      </c>
      <c r="Q787" s="846" t="s">
        <v>41</v>
      </c>
      <c r="R787" s="846" t="s">
        <v>1942</v>
      </c>
      <c r="S787" s="846" t="s">
        <v>1926</v>
      </c>
      <c r="T787" s="832">
        <v>737.13</v>
      </c>
      <c r="U787" s="832">
        <v>737.13</v>
      </c>
      <c r="V787" s="832">
        <v>0</v>
      </c>
      <c r="W787" s="832">
        <v>0</v>
      </c>
      <c r="X787" s="846"/>
      <c r="Y787" s="846" t="s">
        <v>1972</v>
      </c>
      <c r="Z787" s="846"/>
      <c r="AA787" s="824"/>
      <c r="AB787" s="824"/>
      <c r="AC787" s="824"/>
    </row>
    <row r="788" s="823" customFormat="1" ht="28.45" hidden="1" customHeight="1" outlineLevel="3" spans="1:29">
      <c r="A788" s="873" t="s">
        <v>1470</v>
      </c>
      <c r="B788" s="870" t="s">
        <v>1777</v>
      </c>
      <c r="C788" s="870" t="s">
        <v>1936</v>
      </c>
      <c r="D788" s="846" t="s">
        <v>1973</v>
      </c>
      <c r="E788" s="846" t="s">
        <v>34</v>
      </c>
      <c r="F788" s="846" t="s">
        <v>1974</v>
      </c>
      <c r="G788" s="846" t="s">
        <v>1558</v>
      </c>
      <c r="H788" s="832">
        <v>683.4</v>
      </c>
      <c r="I788" s="846" t="s">
        <v>350</v>
      </c>
      <c r="J788" s="875">
        <v>0</v>
      </c>
      <c r="K788" s="846" t="s">
        <v>38</v>
      </c>
      <c r="L788" s="846" t="s">
        <v>39</v>
      </c>
      <c r="M788" s="846"/>
      <c r="N788" s="832">
        <v>0</v>
      </c>
      <c r="O788" s="846"/>
      <c r="P788" s="846" t="s">
        <v>1975</v>
      </c>
      <c r="Q788" s="846" t="s">
        <v>41</v>
      </c>
      <c r="R788" s="846" t="s">
        <v>1808</v>
      </c>
      <c r="S788" s="846" t="s">
        <v>1943</v>
      </c>
      <c r="T788" s="832">
        <v>683.79</v>
      </c>
      <c r="U788" s="832">
        <v>683.79</v>
      </c>
      <c r="V788" s="832">
        <v>0</v>
      </c>
      <c r="W788" s="832">
        <v>0</v>
      </c>
      <c r="X788" s="846"/>
      <c r="Y788" s="846"/>
      <c r="Z788" s="846"/>
      <c r="AA788" s="824"/>
      <c r="AB788" s="824"/>
      <c r="AC788" s="824"/>
    </row>
    <row r="789" s="823" customFormat="1" ht="28.45" hidden="1" customHeight="1" outlineLevel="3" spans="1:29">
      <c r="A789" s="873" t="s">
        <v>1470</v>
      </c>
      <c r="B789" s="870" t="s">
        <v>1777</v>
      </c>
      <c r="C789" s="870" t="s">
        <v>1936</v>
      </c>
      <c r="D789" s="846" t="s">
        <v>1976</v>
      </c>
      <c r="E789" s="846" t="s">
        <v>34</v>
      </c>
      <c r="F789" s="846" t="s">
        <v>1977</v>
      </c>
      <c r="G789" s="846" t="s">
        <v>1558</v>
      </c>
      <c r="H789" s="832">
        <v>395.5</v>
      </c>
      <c r="I789" s="846" t="s">
        <v>37</v>
      </c>
      <c r="J789" s="875">
        <v>15</v>
      </c>
      <c r="K789" s="846" t="s">
        <v>38</v>
      </c>
      <c r="L789" s="846" t="s">
        <v>39</v>
      </c>
      <c r="M789" s="846" t="s">
        <v>1978</v>
      </c>
      <c r="N789" s="832">
        <v>0</v>
      </c>
      <c r="O789" s="846" t="s">
        <v>1979</v>
      </c>
      <c r="P789" s="846" t="s">
        <v>1980</v>
      </c>
      <c r="Q789" s="846" t="s">
        <v>41</v>
      </c>
      <c r="R789" s="846" t="s">
        <v>1808</v>
      </c>
      <c r="S789" s="846" t="s">
        <v>1943</v>
      </c>
      <c r="T789" s="832">
        <v>395.5</v>
      </c>
      <c r="U789" s="832">
        <v>21490.59</v>
      </c>
      <c r="V789" s="832">
        <v>0</v>
      </c>
      <c r="W789" s="832">
        <v>0</v>
      </c>
      <c r="X789" s="846" t="s">
        <v>69</v>
      </c>
      <c r="Y789" s="846" t="s">
        <v>1981</v>
      </c>
      <c r="Z789" s="846"/>
      <c r="AA789" s="824"/>
      <c r="AB789" s="824"/>
      <c r="AC789" s="824"/>
    </row>
    <row r="790" s="823" customFormat="1" ht="28.45" hidden="1" customHeight="1" outlineLevel="3" spans="1:29">
      <c r="A790" s="873" t="s">
        <v>1470</v>
      </c>
      <c r="B790" s="870" t="s">
        <v>1777</v>
      </c>
      <c r="C790" s="870" t="s">
        <v>1936</v>
      </c>
      <c r="D790" s="846" t="s">
        <v>1982</v>
      </c>
      <c r="E790" s="846" t="s">
        <v>34</v>
      </c>
      <c r="F790" s="846" t="s">
        <v>1983</v>
      </c>
      <c r="G790" s="846" t="s">
        <v>1558</v>
      </c>
      <c r="H790" s="832">
        <v>1155</v>
      </c>
      <c r="I790" s="846" t="s">
        <v>37</v>
      </c>
      <c r="J790" s="875">
        <v>15</v>
      </c>
      <c r="K790" s="846" t="s">
        <v>38</v>
      </c>
      <c r="L790" s="846" t="s">
        <v>39</v>
      </c>
      <c r="M790" s="846" t="s">
        <v>1984</v>
      </c>
      <c r="N790" s="832">
        <v>0</v>
      </c>
      <c r="O790" s="846" t="s">
        <v>1985</v>
      </c>
      <c r="P790" s="846" t="s">
        <v>1986</v>
      </c>
      <c r="Q790" s="846" t="s">
        <v>41</v>
      </c>
      <c r="R790" s="846" t="s">
        <v>1942</v>
      </c>
      <c r="S790" s="846" t="s">
        <v>1950</v>
      </c>
      <c r="T790" s="832">
        <v>122614.06</v>
      </c>
      <c r="U790" s="832">
        <v>147946.76</v>
      </c>
      <c r="V790" s="832">
        <v>30160.64</v>
      </c>
      <c r="W790" s="832">
        <v>45421.32</v>
      </c>
      <c r="X790" s="846" t="s">
        <v>69</v>
      </c>
      <c r="Y790" s="846" t="s">
        <v>1647</v>
      </c>
      <c r="Z790" s="846"/>
      <c r="AA790" s="824"/>
      <c r="AB790" s="824"/>
      <c r="AC790" s="824"/>
    </row>
    <row r="791" s="823" customFormat="1" ht="28.45" hidden="1" customHeight="1" outlineLevel="3" spans="1:29">
      <c r="A791" s="873" t="s">
        <v>1470</v>
      </c>
      <c r="B791" s="870" t="s">
        <v>1777</v>
      </c>
      <c r="C791" s="870" t="s">
        <v>1936</v>
      </c>
      <c r="D791" s="846" t="s">
        <v>1987</v>
      </c>
      <c r="E791" s="846" t="s">
        <v>34</v>
      </c>
      <c r="F791" s="846" t="s">
        <v>1988</v>
      </c>
      <c r="G791" s="846" t="s">
        <v>1558</v>
      </c>
      <c r="H791" s="832">
        <v>223</v>
      </c>
      <c r="I791" s="846" t="s">
        <v>817</v>
      </c>
      <c r="J791" s="875">
        <v>45</v>
      </c>
      <c r="K791" s="846" t="s">
        <v>83</v>
      </c>
      <c r="L791" s="846" t="s">
        <v>39</v>
      </c>
      <c r="M791" s="846" t="s">
        <v>1989</v>
      </c>
      <c r="N791" s="832">
        <v>0</v>
      </c>
      <c r="O791" s="846" t="s">
        <v>1990</v>
      </c>
      <c r="P791" s="846" t="s">
        <v>1990</v>
      </c>
      <c r="Q791" s="846" t="s">
        <v>41</v>
      </c>
      <c r="R791" s="846" t="s">
        <v>1991</v>
      </c>
      <c r="S791" s="846" t="s">
        <v>1943</v>
      </c>
      <c r="T791" s="832">
        <v>29956.39</v>
      </c>
      <c r="U791" s="832">
        <v>45874.49</v>
      </c>
      <c r="V791" s="832">
        <v>12948.45</v>
      </c>
      <c r="W791" s="832">
        <v>20014.63</v>
      </c>
      <c r="X791" s="846" t="s">
        <v>474</v>
      </c>
      <c r="Y791" s="846" t="s">
        <v>1505</v>
      </c>
      <c r="Z791" s="846"/>
      <c r="AA791" s="824"/>
      <c r="AB791" s="824"/>
      <c r="AC791" s="824"/>
    </row>
    <row r="792" s="823" customFormat="1" ht="28.45" hidden="1" customHeight="1" outlineLevel="3" spans="1:29">
      <c r="A792" s="873" t="s">
        <v>1470</v>
      </c>
      <c r="B792" s="870" t="s">
        <v>1777</v>
      </c>
      <c r="C792" s="870" t="s">
        <v>1936</v>
      </c>
      <c r="D792" s="846" t="s">
        <v>1992</v>
      </c>
      <c r="E792" s="846" t="s">
        <v>34</v>
      </c>
      <c r="F792" s="846" t="s">
        <v>1993</v>
      </c>
      <c r="G792" s="846" t="s">
        <v>1558</v>
      </c>
      <c r="H792" s="832">
        <v>222.73</v>
      </c>
      <c r="I792" s="846" t="s">
        <v>37</v>
      </c>
      <c r="J792" s="875">
        <v>15</v>
      </c>
      <c r="K792" s="846" t="s">
        <v>38</v>
      </c>
      <c r="L792" s="846" t="s">
        <v>39</v>
      </c>
      <c r="M792" s="846" t="s">
        <v>1989</v>
      </c>
      <c r="N792" s="832">
        <v>0</v>
      </c>
      <c r="O792" s="846" t="s">
        <v>1994</v>
      </c>
      <c r="P792" s="846" t="s">
        <v>1995</v>
      </c>
      <c r="Q792" s="846" t="s">
        <v>41</v>
      </c>
      <c r="R792" s="846" t="s">
        <v>1991</v>
      </c>
      <c r="S792" s="846" t="s">
        <v>1943</v>
      </c>
      <c r="T792" s="832">
        <v>29956.39</v>
      </c>
      <c r="U792" s="832">
        <v>45874.49</v>
      </c>
      <c r="V792" s="832">
        <v>12948.45</v>
      </c>
      <c r="W792" s="832">
        <v>20014.63</v>
      </c>
      <c r="X792" s="846" t="s">
        <v>474</v>
      </c>
      <c r="Y792" s="846" t="s">
        <v>1505</v>
      </c>
      <c r="Z792" s="846"/>
      <c r="AA792" s="824"/>
      <c r="AB792" s="824"/>
      <c r="AC792" s="824"/>
    </row>
    <row r="793" s="823" customFormat="1" ht="28.45" hidden="1" customHeight="1" outlineLevel="3" spans="1:29">
      <c r="A793" s="873" t="s">
        <v>1470</v>
      </c>
      <c r="B793" s="870" t="s">
        <v>1777</v>
      </c>
      <c r="C793" s="870" t="s">
        <v>1936</v>
      </c>
      <c r="D793" s="846" t="s">
        <v>1996</v>
      </c>
      <c r="E793" s="846" t="s">
        <v>34</v>
      </c>
      <c r="F793" s="846" t="s">
        <v>1993</v>
      </c>
      <c r="G793" s="846" t="s">
        <v>1558</v>
      </c>
      <c r="H793" s="832">
        <v>434.86</v>
      </c>
      <c r="I793" s="846" t="s">
        <v>37</v>
      </c>
      <c r="J793" s="875">
        <v>15</v>
      </c>
      <c r="K793" s="846" t="s">
        <v>38</v>
      </c>
      <c r="L793" s="846" t="s">
        <v>39</v>
      </c>
      <c r="M793" s="846" t="s">
        <v>1989</v>
      </c>
      <c r="N793" s="832">
        <v>0</v>
      </c>
      <c r="O793" s="846" t="s">
        <v>1997</v>
      </c>
      <c r="P793" s="846" t="s">
        <v>1998</v>
      </c>
      <c r="Q793" s="846" t="s">
        <v>41</v>
      </c>
      <c r="R793" s="846" t="s">
        <v>1991</v>
      </c>
      <c r="S793" s="846" t="s">
        <v>1943</v>
      </c>
      <c r="T793" s="832">
        <v>29956.39</v>
      </c>
      <c r="U793" s="832">
        <v>45874.49</v>
      </c>
      <c r="V793" s="832">
        <v>12948.45</v>
      </c>
      <c r="W793" s="832">
        <v>20014.63</v>
      </c>
      <c r="X793" s="846" t="s">
        <v>474</v>
      </c>
      <c r="Y793" s="846" t="s">
        <v>1505</v>
      </c>
      <c r="Z793" s="846"/>
      <c r="AA793" s="824"/>
      <c r="AB793" s="824"/>
      <c r="AC793" s="824"/>
    </row>
    <row r="794" s="823" customFormat="1" ht="28.45" hidden="1" customHeight="1" outlineLevel="3" spans="1:29">
      <c r="A794" s="873" t="s">
        <v>1470</v>
      </c>
      <c r="B794" s="870" t="s">
        <v>1777</v>
      </c>
      <c r="C794" s="870" t="s">
        <v>1936</v>
      </c>
      <c r="D794" s="846" t="s">
        <v>1999</v>
      </c>
      <c r="E794" s="846" t="s">
        <v>34</v>
      </c>
      <c r="F794" s="846" t="s">
        <v>1993</v>
      </c>
      <c r="G794" s="846" t="s">
        <v>1558</v>
      </c>
      <c r="H794" s="832">
        <v>365.53</v>
      </c>
      <c r="I794" s="846" t="s">
        <v>817</v>
      </c>
      <c r="J794" s="875">
        <v>45</v>
      </c>
      <c r="K794" s="846" t="s">
        <v>83</v>
      </c>
      <c r="L794" s="846" t="s">
        <v>39</v>
      </c>
      <c r="M794" s="846" t="s">
        <v>1989</v>
      </c>
      <c r="N794" s="832">
        <v>0</v>
      </c>
      <c r="O794" s="846" t="s">
        <v>2000</v>
      </c>
      <c r="P794" s="846" t="s">
        <v>2001</v>
      </c>
      <c r="Q794" s="846" t="s">
        <v>41</v>
      </c>
      <c r="R794" s="846" t="s">
        <v>1991</v>
      </c>
      <c r="S794" s="846" t="s">
        <v>1943</v>
      </c>
      <c r="T794" s="832">
        <v>29956.39</v>
      </c>
      <c r="U794" s="832">
        <v>45874.49</v>
      </c>
      <c r="V794" s="832">
        <v>12948.45</v>
      </c>
      <c r="W794" s="832">
        <v>20014.63</v>
      </c>
      <c r="X794" s="846" t="s">
        <v>474</v>
      </c>
      <c r="Y794" s="846" t="s">
        <v>1505</v>
      </c>
      <c r="Z794" s="846"/>
      <c r="AA794" s="824"/>
      <c r="AB794" s="824"/>
      <c r="AC794" s="824"/>
    </row>
    <row r="795" s="823" customFormat="1" ht="28.45" hidden="1" customHeight="1" outlineLevel="3" spans="1:29">
      <c r="A795" s="873" t="s">
        <v>1470</v>
      </c>
      <c r="B795" s="870" t="s">
        <v>1777</v>
      </c>
      <c r="C795" s="870" t="s">
        <v>1936</v>
      </c>
      <c r="D795" s="846" t="s">
        <v>2002</v>
      </c>
      <c r="E795" s="846" t="s">
        <v>34</v>
      </c>
      <c r="F795" s="846" t="s">
        <v>2003</v>
      </c>
      <c r="G795" s="846" t="s">
        <v>1558</v>
      </c>
      <c r="H795" s="832">
        <v>27.83</v>
      </c>
      <c r="I795" s="846" t="s">
        <v>37</v>
      </c>
      <c r="J795" s="875">
        <v>15</v>
      </c>
      <c r="K795" s="846" t="s">
        <v>38</v>
      </c>
      <c r="L795" s="846" t="s">
        <v>39</v>
      </c>
      <c r="M795" s="846" t="s">
        <v>1989</v>
      </c>
      <c r="N795" s="832">
        <v>0</v>
      </c>
      <c r="O795" s="846" t="s">
        <v>2004</v>
      </c>
      <c r="P795" s="846" t="s">
        <v>2005</v>
      </c>
      <c r="Q795" s="846" t="s">
        <v>41</v>
      </c>
      <c r="R795" s="846" t="s">
        <v>1942</v>
      </c>
      <c r="S795" s="846" t="s">
        <v>1943</v>
      </c>
      <c r="T795" s="832">
        <v>29956.39</v>
      </c>
      <c r="U795" s="832">
        <v>45874.49</v>
      </c>
      <c r="V795" s="832">
        <v>12948.45</v>
      </c>
      <c r="W795" s="832">
        <v>20014.63</v>
      </c>
      <c r="X795" s="846" t="s">
        <v>69</v>
      </c>
      <c r="Y795" s="846" t="s">
        <v>1505</v>
      </c>
      <c r="Z795" s="846"/>
      <c r="AA795" s="824"/>
      <c r="AB795" s="824"/>
      <c r="AC795" s="824"/>
    </row>
    <row r="796" s="823" customFormat="1" ht="28.45" hidden="1" customHeight="1" outlineLevel="3" spans="1:29">
      <c r="A796" s="873" t="s">
        <v>1470</v>
      </c>
      <c r="B796" s="870" t="s">
        <v>1777</v>
      </c>
      <c r="C796" s="870" t="s">
        <v>1936</v>
      </c>
      <c r="D796" s="846" t="s">
        <v>2006</v>
      </c>
      <c r="E796" s="846" t="s">
        <v>34</v>
      </c>
      <c r="F796" s="846" t="s">
        <v>2007</v>
      </c>
      <c r="G796" s="846" t="s">
        <v>1558</v>
      </c>
      <c r="H796" s="832">
        <v>494.23</v>
      </c>
      <c r="I796" s="846" t="s">
        <v>37</v>
      </c>
      <c r="J796" s="875">
        <v>15</v>
      </c>
      <c r="K796" s="846" t="s">
        <v>38</v>
      </c>
      <c r="L796" s="846" t="s">
        <v>39</v>
      </c>
      <c r="M796" s="846" t="s">
        <v>1989</v>
      </c>
      <c r="N796" s="832">
        <v>0</v>
      </c>
      <c r="O796" s="846" t="s">
        <v>2008</v>
      </c>
      <c r="P796" s="846" t="s">
        <v>2008</v>
      </c>
      <c r="Q796" s="846" t="s">
        <v>41</v>
      </c>
      <c r="R796" s="846" t="s">
        <v>1808</v>
      </c>
      <c r="S796" s="846" t="s">
        <v>1943</v>
      </c>
      <c r="T796" s="832">
        <v>29956.39</v>
      </c>
      <c r="U796" s="832">
        <v>45874.49</v>
      </c>
      <c r="V796" s="832">
        <v>12948.45</v>
      </c>
      <c r="W796" s="832">
        <v>20014.63</v>
      </c>
      <c r="X796" s="846" t="s">
        <v>105</v>
      </c>
      <c r="Y796" s="846" t="s">
        <v>1505</v>
      </c>
      <c r="Z796" s="846"/>
      <c r="AA796" s="824"/>
      <c r="AB796" s="824"/>
      <c r="AC796" s="824"/>
    </row>
    <row r="797" s="823" customFormat="1" ht="28.45" hidden="1" customHeight="1" outlineLevel="3" spans="1:29">
      <c r="A797" s="873" t="s">
        <v>1470</v>
      </c>
      <c r="B797" s="870" t="s">
        <v>1777</v>
      </c>
      <c r="C797" s="870" t="s">
        <v>1936</v>
      </c>
      <c r="D797" s="846" t="s">
        <v>2009</v>
      </c>
      <c r="E797" s="846" t="s">
        <v>34</v>
      </c>
      <c r="F797" s="846" t="s">
        <v>2007</v>
      </c>
      <c r="G797" s="846" t="s">
        <v>1558</v>
      </c>
      <c r="H797" s="832">
        <v>44.67</v>
      </c>
      <c r="I797" s="846" t="s">
        <v>292</v>
      </c>
      <c r="J797" s="875">
        <v>76</v>
      </c>
      <c r="K797" s="846" t="s">
        <v>83</v>
      </c>
      <c r="L797" s="846" t="s">
        <v>39</v>
      </c>
      <c r="M797" s="846" t="s">
        <v>1989</v>
      </c>
      <c r="N797" s="832">
        <v>0</v>
      </c>
      <c r="O797" s="846" t="s">
        <v>2010</v>
      </c>
      <c r="P797" s="846" t="s">
        <v>2010</v>
      </c>
      <c r="Q797" s="846" t="s">
        <v>41</v>
      </c>
      <c r="R797" s="846" t="s">
        <v>1808</v>
      </c>
      <c r="S797" s="846" t="s">
        <v>1943</v>
      </c>
      <c r="T797" s="832">
        <v>29956.39</v>
      </c>
      <c r="U797" s="832">
        <v>45874.49</v>
      </c>
      <c r="V797" s="832">
        <v>12948.45</v>
      </c>
      <c r="W797" s="832">
        <v>20014.63</v>
      </c>
      <c r="X797" s="846" t="s">
        <v>105</v>
      </c>
      <c r="Y797" s="846" t="s">
        <v>1505</v>
      </c>
      <c r="Z797" s="846"/>
      <c r="AA797" s="824"/>
      <c r="AB797" s="824"/>
      <c r="AC797" s="824"/>
    </row>
    <row r="798" s="823" customFormat="1" ht="28.45" hidden="1" customHeight="1" outlineLevel="3" spans="1:29">
      <c r="A798" s="873" t="s">
        <v>1470</v>
      </c>
      <c r="B798" s="870" t="s">
        <v>1777</v>
      </c>
      <c r="C798" s="870" t="s">
        <v>1936</v>
      </c>
      <c r="D798" s="846" t="s">
        <v>2011</v>
      </c>
      <c r="E798" s="846" t="s">
        <v>34</v>
      </c>
      <c r="F798" s="846" t="s">
        <v>2007</v>
      </c>
      <c r="G798" s="846" t="s">
        <v>1558</v>
      </c>
      <c r="H798" s="832">
        <v>114.13</v>
      </c>
      <c r="I798" s="846" t="s">
        <v>1398</v>
      </c>
      <c r="J798" s="875">
        <v>71</v>
      </c>
      <c r="K798" s="846" t="s">
        <v>83</v>
      </c>
      <c r="L798" s="846" t="s">
        <v>39</v>
      </c>
      <c r="M798" s="846" t="s">
        <v>1989</v>
      </c>
      <c r="N798" s="832">
        <v>0</v>
      </c>
      <c r="O798" s="846" t="s">
        <v>2012</v>
      </c>
      <c r="P798" s="846" t="s">
        <v>2012</v>
      </c>
      <c r="Q798" s="846" t="s">
        <v>41</v>
      </c>
      <c r="R798" s="846" t="s">
        <v>1808</v>
      </c>
      <c r="S798" s="846" t="s">
        <v>1943</v>
      </c>
      <c r="T798" s="832">
        <v>29956.39</v>
      </c>
      <c r="U798" s="832">
        <v>45874.49</v>
      </c>
      <c r="V798" s="832">
        <v>12948.45</v>
      </c>
      <c r="W798" s="832">
        <v>20014.63</v>
      </c>
      <c r="X798" s="846" t="s">
        <v>105</v>
      </c>
      <c r="Y798" s="846" t="s">
        <v>1505</v>
      </c>
      <c r="Z798" s="846"/>
      <c r="AA798" s="824"/>
      <c r="AB798" s="824"/>
      <c r="AC798" s="824"/>
    </row>
    <row r="799" s="823" customFormat="1" ht="28.45" hidden="1" customHeight="1" outlineLevel="3" spans="1:29">
      <c r="A799" s="873" t="s">
        <v>1470</v>
      </c>
      <c r="B799" s="870" t="s">
        <v>1777</v>
      </c>
      <c r="C799" s="870" t="s">
        <v>1936</v>
      </c>
      <c r="D799" s="846" t="s">
        <v>2013</v>
      </c>
      <c r="E799" s="846" t="s">
        <v>34</v>
      </c>
      <c r="F799" s="846" t="s">
        <v>2007</v>
      </c>
      <c r="G799" s="846" t="s">
        <v>1558</v>
      </c>
      <c r="H799" s="832">
        <v>25.99</v>
      </c>
      <c r="I799" s="846" t="s">
        <v>817</v>
      </c>
      <c r="J799" s="875">
        <v>45</v>
      </c>
      <c r="K799" s="846" t="s">
        <v>83</v>
      </c>
      <c r="L799" s="846" t="s">
        <v>39</v>
      </c>
      <c r="M799" s="846" t="s">
        <v>1989</v>
      </c>
      <c r="N799" s="832">
        <v>0</v>
      </c>
      <c r="O799" s="846" t="s">
        <v>2014</v>
      </c>
      <c r="P799" s="846" t="s">
        <v>2015</v>
      </c>
      <c r="Q799" s="846" t="s">
        <v>41</v>
      </c>
      <c r="R799" s="846" t="s">
        <v>1808</v>
      </c>
      <c r="S799" s="846" t="s">
        <v>1943</v>
      </c>
      <c r="T799" s="832">
        <v>29956.39</v>
      </c>
      <c r="U799" s="832">
        <v>45874.49</v>
      </c>
      <c r="V799" s="832">
        <v>12948.45</v>
      </c>
      <c r="W799" s="832">
        <v>20014.63</v>
      </c>
      <c r="X799" s="846" t="s">
        <v>105</v>
      </c>
      <c r="Y799" s="846" t="s">
        <v>1505</v>
      </c>
      <c r="Z799" s="846"/>
      <c r="AA799" s="824"/>
      <c r="AB799" s="824"/>
      <c r="AC799" s="824"/>
    </row>
    <row r="800" s="823" customFormat="1" ht="28.45" hidden="1" customHeight="1" outlineLevel="3" spans="1:29">
      <c r="A800" s="873" t="s">
        <v>1470</v>
      </c>
      <c r="B800" s="870" t="s">
        <v>1777</v>
      </c>
      <c r="C800" s="870" t="s">
        <v>1936</v>
      </c>
      <c r="D800" s="846" t="s">
        <v>2016</v>
      </c>
      <c r="E800" s="846" t="s">
        <v>34</v>
      </c>
      <c r="F800" s="846" t="s">
        <v>2007</v>
      </c>
      <c r="G800" s="846" t="s">
        <v>1558</v>
      </c>
      <c r="H800" s="832">
        <v>39.57</v>
      </c>
      <c r="I800" s="846" t="s">
        <v>817</v>
      </c>
      <c r="J800" s="875">
        <v>45</v>
      </c>
      <c r="K800" s="846" t="s">
        <v>83</v>
      </c>
      <c r="L800" s="846" t="s">
        <v>39</v>
      </c>
      <c r="M800" s="846" t="s">
        <v>1989</v>
      </c>
      <c r="N800" s="832">
        <v>0</v>
      </c>
      <c r="O800" s="846" t="s">
        <v>2017</v>
      </c>
      <c r="P800" s="846" t="s">
        <v>2017</v>
      </c>
      <c r="Q800" s="846" t="s">
        <v>41</v>
      </c>
      <c r="R800" s="846" t="s">
        <v>1808</v>
      </c>
      <c r="S800" s="846" t="s">
        <v>1943</v>
      </c>
      <c r="T800" s="832">
        <v>29956.39</v>
      </c>
      <c r="U800" s="832">
        <v>45874.49</v>
      </c>
      <c r="V800" s="832">
        <v>12948.45</v>
      </c>
      <c r="W800" s="832">
        <v>20014.63</v>
      </c>
      <c r="X800" s="846" t="s">
        <v>105</v>
      </c>
      <c r="Y800" s="846" t="s">
        <v>1505</v>
      </c>
      <c r="Z800" s="846"/>
      <c r="AA800" s="824"/>
      <c r="AB800" s="824"/>
      <c r="AC800" s="824"/>
    </row>
    <row r="801" s="823" customFormat="1" ht="28.45" hidden="1" customHeight="1" outlineLevel="3" spans="1:29">
      <c r="A801" s="873" t="s">
        <v>1470</v>
      </c>
      <c r="B801" s="870" t="s">
        <v>1777</v>
      </c>
      <c r="C801" s="870" t="s">
        <v>1936</v>
      </c>
      <c r="D801" s="846" t="s">
        <v>2018</v>
      </c>
      <c r="E801" s="846" t="s">
        <v>34</v>
      </c>
      <c r="F801" s="846" t="s">
        <v>1570</v>
      </c>
      <c r="G801" s="846" t="s">
        <v>1558</v>
      </c>
      <c r="H801" s="832">
        <v>459</v>
      </c>
      <c r="I801" s="846" t="s">
        <v>243</v>
      </c>
      <c r="J801" s="875">
        <v>25</v>
      </c>
      <c r="K801" s="846" t="s">
        <v>38</v>
      </c>
      <c r="L801" s="846" t="s">
        <v>39</v>
      </c>
      <c r="M801" s="846" t="s">
        <v>2019</v>
      </c>
      <c r="N801" s="832">
        <v>0</v>
      </c>
      <c r="O801" s="846"/>
      <c r="P801" s="846" t="s">
        <v>2020</v>
      </c>
      <c r="Q801" s="846" t="s">
        <v>41</v>
      </c>
      <c r="R801" s="846" t="s">
        <v>1942</v>
      </c>
      <c r="S801" s="846" t="s">
        <v>1943</v>
      </c>
      <c r="T801" s="832">
        <v>16173.15</v>
      </c>
      <c r="U801" s="832">
        <v>44223.37</v>
      </c>
      <c r="V801" s="832">
        <v>7199.91</v>
      </c>
      <c r="W801" s="832">
        <v>14458.86</v>
      </c>
      <c r="X801" s="846" t="s">
        <v>388</v>
      </c>
      <c r="Y801" s="846" t="s">
        <v>1574</v>
      </c>
      <c r="Z801" s="846"/>
      <c r="AA801" s="824"/>
      <c r="AB801" s="824"/>
      <c r="AC801" s="824"/>
    </row>
    <row r="802" s="823" customFormat="1" ht="28.45" hidden="1" customHeight="1" outlineLevel="3" spans="1:29">
      <c r="A802" s="873" t="s">
        <v>1470</v>
      </c>
      <c r="B802" s="870" t="s">
        <v>1777</v>
      </c>
      <c r="C802" s="870" t="s">
        <v>1936</v>
      </c>
      <c r="D802" s="846" t="s">
        <v>2021</v>
      </c>
      <c r="E802" s="846" t="s">
        <v>34</v>
      </c>
      <c r="F802" s="846" t="s">
        <v>1570</v>
      </c>
      <c r="G802" s="846" t="s">
        <v>1558</v>
      </c>
      <c r="H802" s="832">
        <v>115</v>
      </c>
      <c r="I802" s="846" t="s">
        <v>37</v>
      </c>
      <c r="J802" s="875">
        <v>15</v>
      </c>
      <c r="K802" s="846" t="s">
        <v>38</v>
      </c>
      <c r="L802" s="846" t="s">
        <v>39</v>
      </c>
      <c r="M802" s="846" t="s">
        <v>2019</v>
      </c>
      <c r="N802" s="832">
        <v>0</v>
      </c>
      <c r="O802" s="846" t="s">
        <v>2022</v>
      </c>
      <c r="P802" s="846" t="s">
        <v>2022</v>
      </c>
      <c r="Q802" s="846" t="s">
        <v>41</v>
      </c>
      <c r="R802" s="846" t="s">
        <v>2023</v>
      </c>
      <c r="S802" s="846" t="s">
        <v>1926</v>
      </c>
      <c r="T802" s="832">
        <v>16173.15</v>
      </c>
      <c r="U802" s="832">
        <v>44223.37</v>
      </c>
      <c r="V802" s="832">
        <v>7199.91</v>
      </c>
      <c r="W802" s="832">
        <v>14458.86</v>
      </c>
      <c r="X802" s="846" t="s">
        <v>388</v>
      </c>
      <c r="Y802" s="846" t="s">
        <v>1574</v>
      </c>
      <c r="Z802" s="846"/>
      <c r="AA802" s="824"/>
      <c r="AB802" s="824"/>
      <c r="AC802" s="824"/>
    </row>
    <row r="803" s="823" customFormat="1" ht="28.45" hidden="1" customHeight="1" outlineLevel="3" spans="1:29">
      <c r="A803" s="873" t="s">
        <v>1470</v>
      </c>
      <c r="B803" s="870" t="s">
        <v>1777</v>
      </c>
      <c r="C803" s="870" t="s">
        <v>1936</v>
      </c>
      <c r="D803" s="846" t="s">
        <v>2024</v>
      </c>
      <c r="E803" s="846" t="s">
        <v>34</v>
      </c>
      <c r="F803" s="846" t="s">
        <v>1570</v>
      </c>
      <c r="G803" s="846" t="s">
        <v>1558</v>
      </c>
      <c r="H803" s="832">
        <v>459</v>
      </c>
      <c r="I803" s="846" t="s">
        <v>37</v>
      </c>
      <c r="J803" s="875">
        <v>15</v>
      </c>
      <c r="K803" s="846" t="s">
        <v>38</v>
      </c>
      <c r="L803" s="846" t="s">
        <v>39</v>
      </c>
      <c r="M803" s="846" t="s">
        <v>2019</v>
      </c>
      <c r="N803" s="832">
        <v>0</v>
      </c>
      <c r="O803" s="846" t="s">
        <v>2025</v>
      </c>
      <c r="P803" s="846" t="s">
        <v>2025</v>
      </c>
      <c r="Q803" s="846" t="s">
        <v>41</v>
      </c>
      <c r="R803" s="846" t="s">
        <v>2023</v>
      </c>
      <c r="S803" s="846" t="s">
        <v>1926</v>
      </c>
      <c r="T803" s="832">
        <v>16173.15</v>
      </c>
      <c r="U803" s="832">
        <v>44223.37</v>
      </c>
      <c r="V803" s="832">
        <v>7199.91</v>
      </c>
      <c r="W803" s="832">
        <v>14458.86</v>
      </c>
      <c r="X803" s="846" t="s">
        <v>388</v>
      </c>
      <c r="Y803" s="846" t="s">
        <v>1574</v>
      </c>
      <c r="Z803" s="846"/>
      <c r="AA803" s="824"/>
      <c r="AB803" s="824"/>
      <c r="AC803" s="824"/>
    </row>
    <row r="804" s="823" customFormat="1" ht="28.45" hidden="1" customHeight="1" outlineLevel="3" spans="1:29">
      <c r="A804" s="873" t="s">
        <v>1470</v>
      </c>
      <c r="B804" s="870" t="s">
        <v>1777</v>
      </c>
      <c r="C804" s="870" t="s">
        <v>1936</v>
      </c>
      <c r="D804" s="846" t="s">
        <v>2026</v>
      </c>
      <c r="E804" s="846" t="s">
        <v>34</v>
      </c>
      <c r="F804" s="846" t="s">
        <v>1570</v>
      </c>
      <c r="G804" s="846" t="s">
        <v>1558</v>
      </c>
      <c r="H804" s="832">
        <v>459</v>
      </c>
      <c r="I804" s="846" t="s">
        <v>37</v>
      </c>
      <c r="J804" s="875">
        <v>15</v>
      </c>
      <c r="K804" s="846" t="s">
        <v>38</v>
      </c>
      <c r="L804" s="846" t="s">
        <v>39</v>
      </c>
      <c r="M804" s="846" t="s">
        <v>2019</v>
      </c>
      <c r="N804" s="832">
        <v>0</v>
      </c>
      <c r="O804" s="846" t="s">
        <v>2025</v>
      </c>
      <c r="P804" s="846" t="s">
        <v>2025</v>
      </c>
      <c r="Q804" s="846" t="s">
        <v>41</v>
      </c>
      <c r="R804" s="846" t="s">
        <v>2023</v>
      </c>
      <c r="S804" s="846" t="s">
        <v>1926</v>
      </c>
      <c r="T804" s="832">
        <v>16173.15</v>
      </c>
      <c r="U804" s="832">
        <v>44223.37</v>
      </c>
      <c r="V804" s="832">
        <v>7199.91</v>
      </c>
      <c r="W804" s="832">
        <v>14458.86</v>
      </c>
      <c r="X804" s="846" t="s">
        <v>388</v>
      </c>
      <c r="Y804" s="846" t="s">
        <v>1574</v>
      </c>
      <c r="Z804" s="846"/>
      <c r="AA804" s="824"/>
      <c r="AB804" s="824"/>
      <c r="AC804" s="824"/>
    </row>
    <row r="805" s="823" customFormat="1" ht="28.45" hidden="1" customHeight="1" outlineLevel="3" spans="1:29">
      <c r="A805" s="873" t="s">
        <v>1470</v>
      </c>
      <c r="B805" s="870" t="s">
        <v>1777</v>
      </c>
      <c r="C805" s="870" t="s">
        <v>1936</v>
      </c>
      <c r="D805" s="846" t="s">
        <v>2027</v>
      </c>
      <c r="E805" s="846" t="s">
        <v>34</v>
      </c>
      <c r="F805" s="846" t="s">
        <v>1507</v>
      </c>
      <c r="G805" s="846" t="s">
        <v>1558</v>
      </c>
      <c r="H805" s="832">
        <v>319.5</v>
      </c>
      <c r="I805" s="846" t="s">
        <v>37</v>
      </c>
      <c r="J805" s="875">
        <v>15</v>
      </c>
      <c r="K805" s="846" t="s">
        <v>38</v>
      </c>
      <c r="L805" s="846" t="s">
        <v>39</v>
      </c>
      <c r="M805" s="846" t="s">
        <v>1989</v>
      </c>
      <c r="N805" s="832">
        <v>0</v>
      </c>
      <c r="O805" s="846" t="s">
        <v>1985</v>
      </c>
      <c r="P805" s="846" t="s">
        <v>1986</v>
      </c>
      <c r="Q805" s="846" t="s">
        <v>41</v>
      </c>
      <c r="R805" s="846" t="s">
        <v>1942</v>
      </c>
      <c r="S805" s="846" t="s">
        <v>1943</v>
      </c>
      <c r="T805" s="832">
        <v>29956.39</v>
      </c>
      <c r="U805" s="832">
        <v>45874.49</v>
      </c>
      <c r="V805" s="832">
        <v>12948.45</v>
      </c>
      <c r="W805" s="832">
        <v>20014.63</v>
      </c>
      <c r="X805" s="846" t="s">
        <v>69</v>
      </c>
      <c r="Y805" s="846" t="s">
        <v>1505</v>
      </c>
      <c r="Z805" s="846"/>
      <c r="AA805" s="824"/>
      <c r="AB805" s="824"/>
      <c r="AC805" s="824"/>
    </row>
    <row r="806" s="823" customFormat="1" ht="28.45" hidden="1" customHeight="1" outlineLevel="3" spans="1:29">
      <c r="A806" s="873" t="s">
        <v>1470</v>
      </c>
      <c r="B806" s="870" t="s">
        <v>1777</v>
      </c>
      <c r="C806" s="870" t="s">
        <v>1936</v>
      </c>
      <c r="D806" s="846" t="s">
        <v>2028</v>
      </c>
      <c r="E806" s="846" t="s">
        <v>34</v>
      </c>
      <c r="F806" s="846" t="s">
        <v>1507</v>
      </c>
      <c r="G806" s="846" t="s">
        <v>1558</v>
      </c>
      <c r="H806" s="832">
        <v>1081.21</v>
      </c>
      <c r="I806" s="846" t="s">
        <v>37</v>
      </c>
      <c r="J806" s="875">
        <v>15</v>
      </c>
      <c r="K806" s="846" t="s">
        <v>38</v>
      </c>
      <c r="L806" s="846" t="s">
        <v>39</v>
      </c>
      <c r="M806" s="846" t="s">
        <v>1989</v>
      </c>
      <c r="N806" s="832">
        <v>0</v>
      </c>
      <c r="O806" s="846" t="s">
        <v>2029</v>
      </c>
      <c r="P806" s="846" t="s">
        <v>2020</v>
      </c>
      <c r="Q806" s="846" t="s">
        <v>41</v>
      </c>
      <c r="R806" s="846" t="s">
        <v>1942</v>
      </c>
      <c r="S806" s="846" t="s">
        <v>1943</v>
      </c>
      <c r="T806" s="832">
        <v>29956.39</v>
      </c>
      <c r="U806" s="832">
        <v>45874.49</v>
      </c>
      <c r="V806" s="832">
        <v>12948.45</v>
      </c>
      <c r="W806" s="832">
        <v>20014.63</v>
      </c>
      <c r="X806" s="846" t="s">
        <v>69</v>
      </c>
      <c r="Y806" s="846" t="s">
        <v>1505</v>
      </c>
      <c r="Z806" s="846"/>
      <c r="AA806" s="824"/>
      <c r="AB806" s="824"/>
      <c r="AC806" s="824"/>
    </row>
    <row r="807" s="823" customFormat="1" ht="28.45" hidden="1" customHeight="1" outlineLevel="3" spans="1:29">
      <c r="A807" s="873" t="s">
        <v>1470</v>
      </c>
      <c r="B807" s="870" t="s">
        <v>1777</v>
      </c>
      <c r="C807" s="870" t="s">
        <v>1936</v>
      </c>
      <c r="D807" s="846" t="s">
        <v>2030</v>
      </c>
      <c r="E807" s="846" t="s">
        <v>34</v>
      </c>
      <c r="F807" s="846" t="s">
        <v>1507</v>
      </c>
      <c r="G807" s="846" t="s">
        <v>1558</v>
      </c>
      <c r="H807" s="832">
        <v>345</v>
      </c>
      <c r="I807" s="846" t="s">
        <v>37</v>
      </c>
      <c r="J807" s="875">
        <v>15</v>
      </c>
      <c r="K807" s="846" t="s">
        <v>38</v>
      </c>
      <c r="L807" s="846" t="s">
        <v>39</v>
      </c>
      <c r="M807" s="846" t="s">
        <v>1989</v>
      </c>
      <c r="N807" s="832">
        <v>0</v>
      </c>
      <c r="O807" s="846" t="s">
        <v>1985</v>
      </c>
      <c r="P807" s="846" t="s">
        <v>2031</v>
      </c>
      <c r="Q807" s="846" t="s">
        <v>41</v>
      </c>
      <c r="R807" s="846" t="s">
        <v>1942</v>
      </c>
      <c r="S807" s="846" t="s">
        <v>1943</v>
      </c>
      <c r="T807" s="832">
        <v>29956.39</v>
      </c>
      <c r="U807" s="832">
        <v>45874.49</v>
      </c>
      <c r="V807" s="832">
        <v>12948.45</v>
      </c>
      <c r="W807" s="832">
        <v>20014.63</v>
      </c>
      <c r="X807" s="846" t="s">
        <v>69</v>
      </c>
      <c r="Y807" s="846" t="s">
        <v>1505</v>
      </c>
      <c r="Z807" s="846"/>
      <c r="AA807" s="824"/>
      <c r="AB807" s="824"/>
      <c r="AC807" s="824"/>
    </row>
    <row r="808" s="823" customFormat="1" ht="28.45" hidden="1" customHeight="1" outlineLevel="3" spans="1:29">
      <c r="A808" s="873" t="s">
        <v>1470</v>
      </c>
      <c r="B808" s="870" t="s">
        <v>1777</v>
      </c>
      <c r="C808" s="870" t="s">
        <v>1936</v>
      </c>
      <c r="D808" s="846" t="s">
        <v>2032</v>
      </c>
      <c r="E808" s="846" t="s">
        <v>34</v>
      </c>
      <c r="F808" s="846" t="s">
        <v>2033</v>
      </c>
      <c r="G808" s="846" t="s">
        <v>1558</v>
      </c>
      <c r="H808" s="832">
        <v>112.5</v>
      </c>
      <c r="I808" s="846" t="s">
        <v>166</v>
      </c>
      <c r="J808" s="875">
        <v>5</v>
      </c>
      <c r="K808" s="846" t="s">
        <v>38</v>
      </c>
      <c r="L808" s="846" t="s">
        <v>39</v>
      </c>
      <c r="M808" s="846" t="s">
        <v>2034</v>
      </c>
      <c r="N808" s="832">
        <v>0</v>
      </c>
      <c r="O808" s="846"/>
      <c r="P808" s="846" t="s">
        <v>2035</v>
      </c>
      <c r="Q808" s="846" t="s">
        <v>41</v>
      </c>
      <c r="R808" s="846" t="s">
        <v>2023</v>
      </c>
      <c r="S808" s="846" t="s">
        <v>1943</v>
      </c>
      <c r="T808" s="832">
        <v>5205.7</v>
      </c>
      <c r="U808" s="832">
        <v>7323.72</v>
      </c>
      <c r="V808" s="832">
        <v>2121.26</v>
      </c>
      <c r="W808" s="832">
        <v>2878.67</v>
      </c>
      <c r="X808" s="846" t="s">
        <v>69</v>
      </c>
      <c r="Y808" s="846" t="s">
        <v>2036</v>
      </c>
      <c r="Z808" s="846"/>
      <c r="AA808" s="824"/>
      <c r="AB808" s="824"/>
      <c r="AC808" s="824"/>
    </row>
    <row r="809" s="823" customFormat="1" ht="28.45" hidden="1" customHeight="1" outlineLevel="3" spans="1:29">
      <c r="A809" s="873" t="s">
        <v>1470</v>
      </c>
      <c r="B809" s="870" t="s">
        <v>1777</v>
      </c>
      <c r="C809" s="870" t="s">
        <v>1936</v>
      </c>
      <c r="D809" s="846" t="s">
        <v>2037</v>
      </c>
      <c r="E809" s="846" t="s">
        <v>34</v>
      </c>
      <c r="F809" s="846" t="s">
        <v>2038</v>
      </c>
      <c r="G809" s="846" t="s">
        <v>1558</v>
      </c>
      <c r="H809" s="832">
        <v>716.48</v>
      </c>
      <c r="I809" s="846" t="s">
        <v>37</v>
      </c>
      <c r="J809" s="875">
        <v>15</v>
      </c>
      <c r="K809" s="846" t="s">
        <v>38</v>
      </c>
      <c r="L809" s="846" t="s">
        <v>39</v>
      </c>
      <c r="M809" s="846" t="s">
        <v>1989</v>
      </c>
      <c r="N809" s="832">
        <v>0</v>
      </c>
      <c r="O809" s="846" t="s">
        <v>2039</v>
      </c>
      <c r="P809" s="846" t="s">
        <v>2039</v>
      </c>
      <c r="Q809" s="846" t="s">
        <v>41</v>
      </c>
      <c r="R809" s="846" t="s">
        <v>1808</v>
      </c>
      <c r="S809" s="846" t="s">
        <v>1943</v>
      </c>
      <c r="T809" s="832">
        <v>29956.39</v>
      </c>
      <c r="U809" s="832">
        <v>45874.49</v>
      </c>
      <c r="V809" s="832">
        <v>12948.45</v>
      </c>
      <c r="W809" s="832">
        <v>20014.63</v>
      </c>
      <c r="X809" s="846" t="s">
        <v>69</v>
      </c>
      <c r="Y809" s="846" t="s">
        <v>1505</v>
      </c>
      <c r="Z809" s="846"/>
      <c r="AA809" s="824"/>
      <c r="AB809" s="824"/>
      <c r="AC809" s="824"/>
    </row>
    <row r="810" s="823" customFormat="1" ht="28.45" hidden="1" customHeight="1" outlineLevel="3" spans="1:29">
      <c r="A810" s="873" t="s">
        <v>1470</v>
      </c>
      <c r="B810" s="870" t="s">
        <v>1777</v>
      </c>
      <c r="C810" s="870" t="s">
        <v>1936</v>
      </c>
      <c r="D810" s="846" t="s">
        <v>2040</v>
      </c>
      <c r="E810" s="846" t="s">
        <v>34</v>
      </c>
      <c r="F810" s="846" t="s">
        <v>2041</v>
      </c>
      <c r="G810" s="846" t="s">
        <v>1558</v>
      </c>
      <c r="H810" s="832">
        <v>26.58</v>
      </c>
      <c r="I810" s="846" t="s">
        <v>537</v>
      </c>
      <c r="J810" s="875">
        <v>21</v>
      </c>
      <c r="K810" s="846" t="s">
        <v>38</v>
      </c>
      <c r="L810" s="846" t="s">
        <v>84</v>
      </c>
      <c r="M810" s="846"/>
      <c r="N810" s="832">
        <v>7.76</v>
      </c>
      <c r="O810" s="846" t="s">
        <v>2042</v>
      </c>
      <c r="P810" s="846" t="s">
        <v>2043</v>
      </c>
      <c r="Q810" s="846"/>
      <c r="R810" s="846" t="s">
        <v>2044</v>
      </c>
      <c r="S810" s="846" t="s">
        <v>1943</v>
      </c>
      <c r="T810" s="832">
        <v>633.3</v>
      </c>
      <c r="U810" s="832">
        <v>3183.32</v>
      </c>
      <c r="V810" s="832">
        <v>272.08</v>
      </c>
      <c r="W810" s="832">
        <v>2443.39</v>
      </c>
      <c r="X810" s="846" t="s">
        <v>372</v>
      </c>
      <c r="Y810" s="846" t="s">
        <v>2045</v>
      </c>
      <c r="Z810" s="846"/>
      <c r="AA810" s="824"/>
      <c r="AB810" s="824"/>
      <c r="AC810" s="824"/>
    </row>
    <row r="811" s="823" customFormat="1" ht="28.45" hidden="1" customHeight="1" outlineLevel="3" spans="1:29">
      <c r="A811" s="873" t="s">
        <v>1470</v>
      </c>
      <c r="B811" s="870" t="s">
        <v>1777</v>
      </c>
      <c r="C811" s="870" t="s">
        <v>1936</v>
      </c>
      <c r="D811" s="846" t="s">
        <v>2046</v>
      </c>
      <c r="E811" s="846" t="s">
        <v>34</v>
      </c>
      <c r="F811" s="846" t="s">
        <v>1983</v>
      </c>
      <c r="G811" s="846" t="s">
        <v>1558</v>
      </c>
      <c r="H811" s="832">
        <v>172.68</v>
      </c>
      <c r="I811" s="846" t="s">
        <v>350</v>
      </c>
      <c r="J811" s="875">
        <v>0</v>
      </c>
      <c r="K811" s="846" t="s">
        <v>38</v>
      </c>
      <c r="L811" s="846" t="s">
        <v>84</v>
      </c>
      <c r="M811" s="846"/>
      <c r="N811" s="832">
        <v>344.82</v>
      </c>
      <c r="O811" s="846"/>
      <c r="P811" s="846" t="s">
        <v>2047</v>
      </c>
      <c r="Q811" s="846"/>
      <c r="R811" s="846" t="s">
        <v>2023</v>
      </c>
      <c r="S811" s="846" t="s">
        <v>1950</v>
      </c>
      <c r="T811" s="832">
        <v>122614.06</v>
      </c>
      <c r="U811" s="832">
        <v>147946.76</v>
      </c>
      <c r="V811" s="832">
        <v>30160.64</v>
      </c>
      <c r="W811" s="832">
        <v>45421.32</v>
      </c>
      <c r="X811" s="846"/>
      <c r="Y811" s="846" t="s">
        <v>1647</v>
      </c>
      <c r="Z811" s="846"/>
      <c r="AA811" s="824"/>
      <c r="AB811" s="824"/>
      <c r="AC811" s="824"/>
    </row>
    <row r="812" s="823" customFormat="1" ht="28.45" hidden="1" customHeight="1" outlineLevel="3" spans="1:29">
      <c r="A812" s="873" t="s">
        <v>1470</v>
      </c>
      <c r="B812" s="870" t="s">
        <v>1777</v>
      </c>
      <c r="C812" s="870" t="s">
        <v>1936</v>
      </c>
      <c r="D812" s="846" t="s">
        <v>2048</v>
      </c>
      <c r="E812" s="846" t="s">
        <v>34</v>
      </c>
      <c r="F812" s="846" t="s">
        <v>1570</v>
      </c>
      <c r="G812" s="846" t="s">
        <v>1558</v>
      </c>
      <c r="H812" s="832">
        <v>212</v>
      </c>
      <c r="I812" s="846" t="s">
        <v>534</v>
      </c>
      <c r="J812" s="875">
        <v>1</v>
      </c>
      <c r="K812" s="846" t="s">
        <v>38</v>
      </c>
      <c r="L812" s="846" t="s">
        <v>84</v>
      </c>
      <c r="M812" s="846"/>
      <c r="N812" s="832">
        <v>0</v>
      </c>
      <c r="O812" s="846"/>
      <c r="P812" s="846" t="s">
        <v>2049</v>
      </c>
      <c r="Q812" s="846"/>
      <c r="R812" s="846" t="s">
        <v>1942</v>
      </c>
      <c r="S812" s="846" t="s">
        <v>1943</v>
      </c>
      <c r="T812" s="832">
        <v>16173.15</v>
      </c>
      <c r="U812" s="832">
        <v>44223.37</v>
      </c>
      <c r="V812" s="832">
        <v>7199.91</v>
      </c>
      <c r="W812" s="832">
        <v>14458.86</v>
      </c>
      <c r="X812" s="846"/>
      <c r="Y812" s="846" t="s">
        <v>1574</v>
      </c>
      <c r="Z812" s="846"/>
      <c r="AA812" s="824"/>
      <c r="AB812" s="824"/>
      <c r="AC812" s="824"/>
    </row>
    <row r="813" s="823" customFormat="1" ht="28.45" hidden="1" customHeight="1" outlineLevel="3" spans="1:29">
      <c r="A813" s="873" t="s">
        <v>1470</v>
      </c>
      <c r="B813" s="870" t="s">
        <v>1777</v>
      </c>
      <c r="C813" s="870" t="s">
        <v>1936</v>
      </c>
      <c r="D813" s="846" t="s">
        <v>1992</v>
      </c>
      <c r="E813" s="846" t="s">
        <v>34</v>
      </c>
      <c r="F813" s="846" t="s">
        <v>1714</v>
      </c>
      <c r="G813" s="846" t="s">
        <v>1558</v>
      </c>
      <c r="H813" s="832">
        <v>100.58</v>
      </c>
      <c r="I813" s="846" t="s">
        <v>1221</v>
      </c>
      <c r="J813" s="875">
        <v>11</v>
      </c>
      <c r="K813" s="846" t="s">
        <v>38</v>
      </c>
      <c r="L813" s="846" t="s">
        <v>84</v>
      </c>
      <c r="M813" s="846"/>
      <c r="N813" s="832">
        <v>0</v>
      </c>
      <c r="O813" s="846" t="s">
        <v>2050</v>
      </c>
      <c r="P813" s="846" t="s">
        <v>2051</v>
      </c>
      <c r="Q813" s="846"/>
      <c r="R813" s="846" t="s">
        <v>1991</v>
      </c>
      <c r="S813" s="846" t="s">
        <v>1943</v>
      </c>
      <c r="T813" s="832">
        <v>0</v>
      </c>
      <c r="U813" s="832">
        <v>45874.49</v>
      </c>
      <c r="V813" s="832">
        <v>12948.45</v>
      </c>
      <c r="W813" s="832">
        <v>20014.63</v>
      </c>
      <c r="X813" s="846" t="s">
        <v>388</v>
      </c>
      <c r="Y813" s="846" t="s">
        <v>1505</v>
      </c>
      <c r="Z813" s="846"/>
      <c r="AA813" s="824"/>
      <c r="AB813" s="824"/>
      <c r="AC813" s="824"/>
    </row>
    <row r="814" s="823" customFormat="1" ht="28.45" hidden="1" customHeight="1" outlineLevel="3" spans="1:29">
      <c r="A814" s="873" t="s">
        <v>1470</v>
      </c>
      <c r="B814" s="870" t="s">
        <v>1777</v>
      </c>
      <c r="C814" s="870" t="s">
        <v>1936</v>
      </c>
      <c r="D814" s="846" t="s">
        <v>2052</v>
      </c>
      <c r="E814" s="846" t="s">
        <v>34</v>
      </c>
      <c r="F814" s="846" t="s">
        <v>2053</v>
      </c>
      <c r="G814" s="846" t="s">
        <v>1558</v>
      </c>
      <c r="H814" s="832">
        <v>48.47</v>
      </c>
      <c r="I814" s="846" t="s">
        <v>456</v>
      </c>
      <c r="J814" s="875">
        <v>12</v>
      </c>
      <c r="K814" s="846" t="s">
        <v>38</v>
      </c>
      <c r="L814" s="846" t="s">
        <v>84</v>
      </c>
      <c r="M814" s="846"/>
      <c r="N814" s="832">
        <v>0</v>
      </c>
      <c r="O814" s="846"/>
      <c r="P814" s="846" t="s">
        <v>2054</v>
      </c>
      <c r="Q814" s="846"/>
      <c r="R814" s="846" t="s">
        <v>1949</v>
      </c>
      <c r="S814" s="846" t="s">
        <v>1950</v>
      </c>
      <c r="T814" s="832">
        <v>38120.65</v>
      </c>
      <c r="U814" s="832">
        <v>70607.25</v>
      </c>
      <c r="V814" s="832">
        <v>21839.83</v>
      </c>
      <c r="W814" s="832">
        <v>46804.99</v>
      </c>
      <c r="X814" s="846" t="s">
        <v>388</v>
      </c>
      <c r="Y814" s="846" t="s">
        <v>1665</v>
      </c>
      <c r="Z814" s="846"/>
      <c r="AA814" s="824"/>
      <c r="AB814" s="824"/>
      <c r="AC814" s="824"/>
    </row>
    <row r="815" s="823" customFormat="1" ht="28.45" hidden="1" customHeight="1" outlineLevel="3" spans="1:29">
      <c r="A815" s="873" t="s">
        <v>1470</v>
      </c>
      <c r="B815" s="870" t="s">
        <v>1777</v>
      </c>
      <c r="C815" s="870" t="s">
        <v>1936</v>
      </c>
      <c r="D815" s="846" t="s">
        <v>2055</v>
      </c>
      <c r="E815" s="846" t="s">
        <v>34</v>
      </c>
      <c r="F815" s="846" t="s">
        <v>2056</v>
      </c>
      <c r="G815" s="846" t="s">
        <v>1558</v>
      </c>
      <c r="H815" s="832">
        <v>340.78</v>
      </c>
      <c r="I815" s="846" t="s">
        <v>534</v>
      </c>
      <c r="J815" s="875">
        <v>1</v>
      </c>
      <c r="K815" s="846" t="s">
        <v>38</v>
      </c>
      <c r="L815" s="846" t="s">
        <v>84</v>
      </c>
      <c r="M815" s="846"/>
      <c r="N815" s="832">
        <v>0</v>
      </c>
      <c r="O815" s="846"/>
      <c r="P815" s="846" t="s">
        <v>2057</v>
      </c>
      <c r="Q815" s="846"/>
      <c r="R815" s="846" t="s">
        <v>1808</v>
      </c>
      <c r="S815" s="846" t="s">
        <v>1943</v>
      </c>
      <c r="T815" s="832">
        <v>29956.39</v>
      </c>
      <c r="U815" s="832">
        <v>45874.49</v>
      </c>
      <c r="V815" s="832">
        <v>12948.45</v>
      </c>
      <c r="W815" s="832">
        <v>20014.63</v>
      </c>
      <c r="X815" s="846"/>
      <c r="Y815" s="846" t="s">
        <v>1505</v>
      </c>
      <c r="Z815" s="846"/>
      <c r="AA815" s="824"/>
      <c r="AB815" s="824"/>
      <c r="AC815" s="824"/>
    </row>
    <row r="816" s="823" customFormat="1" ht="28.45" hidden="1" customHeight="1" outlineLevel="3" spans="1:29">
      <c r="A816" s="873" t="s">
        <v>1470</v>
      </c>
      <c r="B816" s="870" t="s">
        <v>1777</v>
      </c>
      <c r="C816" s="870" t="s">
        <v>1936</v>
      </c>
      <c r="D816" s="846" t="s">
        <v>2058</v>
      </c>
      <c r="E816" s="846" t="s">
        <v>34</v>
      </c>
      <c r="F816" s="846" t="s">
        <v>2056</v>
      </c>
      <c r="G816" s="846" t="s">
        <v>1558</v>
      </c>
      <c r="H816" s="832">
        <v>442.96</v>
      </c>
      <c r="I816" s="846" t="s">
        <v>534</v>
      </c>
      <c r="J816" s="875">
        <v>1</v>
      </c>
      <c r="K816" s="846" t="s">
        <v>38</v>
      </c>
      <c r="L816" s="846" t="s">
        <v>84</v>
      </c>
      <c r="M816" s="846"/>
      <c r="N816" s="832">
        <v>0</v>
      </c>
      <c r="O816" s="846"/>
      <c r="P816" s="846" t="s">
        <v>2059</v>
      </c>
      <c r="Q816" s="846"/>
      <c r="R816" s="846" t="s">
        <v>1808</v>
      </c>
      <c r="S816" s="846" t="s">
        <v>1943</v>
      </c>
      <c r="T816" s="832">
        <v>29956.39</v>
      </c>
      <c r="U816" s="832">
        <v>45874.49</v>
      </c>
      <c r="V816" s="832">
        <v>12948.45</v>
      </c>
      <c r="W816" s="832">
        <v>20014.63</v>
      </c>
      <c r="X816" s="846"/>
      <c r="Y816" s="846" t="s">
        <v>1505</v>
      </c>
      <c r="Z816" s="846"/>
      <c r="AA816" s="824"/>
      <c r="AB816" s="824"/>
      <c r="AC816" s="824"/>
    </row>
    <row r="817" s="823" customFormat="1" ht="28.45" hidden="1" customHeight="1" outlineLevel="2" collapsed="1" spans="1:29">
      <c r="A817" s="870" t="s">
        <v>1470</v>
      </c>
      <c r="B817" s="870" t="s">
        <v>1777</v>
      </c>
      <c r="C817" s="870" t="s">
        <v>2060</v>
      </c>
      <c r="D817" s="872"/>
      <c r="E817" s="824"/>
      <c r="F817" s="824"/>
      <c r="G817" s="824"/>
      <c r="H817" s="871">
        <v>98.61</v>
      </c>
      <c r="I817" s="874" t="s">
        <v>2061</v>
      </c>
      <c r="J817" s="835"/>
      <c r="K817" s="835"/>
      <c r="L817" s="835"/>
      <c r="M817" s="835"/>
      <c r="N817" s="835"/>
      <c r="O817" s="835"/>
      <c r="P817" s="835"/>
      <c r="Q817" s="835"/>
      <c r="R817" s="835"/>
      <c r="S817" s="835"/>
      <c r="T817" s="835"/>
      <c r="U817" s="835"/>
      <c r="V817" s="835"/>
      <c r="W817" s="835"/>
      <c r="X817" s="835"/>
      <c r="Y817" s="835"/>
      <c r="Z817" s="836"/>
      <c r="AA817" s="824"/>
      <c r="AB817" s="824"/>
      <c r="AC817" s="824"/>
    </row>
    <row r="818" s="823" customFormat="1" ht="28.45" hidden="1" customHeight="1" outlineLevel="3" spans="1:29">
      <c r="A818" s="873" t="s">
        <v>1470</v>
      </c>
      <c r="B818" s="870" t="s">
        <v>1777</v>
      </c>
      <c r="C818" s="870" t="s">
        <v>2060</v>
      </c>
      <c r="D818" s="846" t="s">
        <v>2062</v>
      </c>
      <c r="E818" s="846" t="s">
        <v>1782</v>
      </c>
      <c r="F818" s="846" t="s">
        <v>2063</v>
      </c>
      <c r="G818" s="846" t="s">
        <v>1838</v>
      </c>
      <c r="H818" s="832">
        <v>98.61</v>
      </c>
      <c r="I818" s="846" t="s">
        <v>1448</v>
      </c>
      <c r="J818" s="875">
        <v>19</v>
      </c>
      <c r="K818" s="846" t="s">
        <v>38</v>
      </c>
      <c r="L818" s="846" t="s">
        <v>39</v>
      </c>
      <c r="M818" s="846" t="s">
        <v>2064</v>
      </c>
      <c r="N818" s="832">
        <v>0</v>
      </c>
      <c r="O818" s="846" t="s">
        <v>2065</v>
      </c>
      <c r="P818" s="846" t="s">
        <v>2065</v>
      </c>
      <c r="Q818" s="846" t="s">
        <v>2066</v>
      </c>
      <c r="R818" s="846" t="s">
        <v>1881</v>
      </c>
      <c r="S818" s="846" t="s">
        <v>2067</v>
      </c>
      <c r="T818" s="832">
        <v>103.62</v>
      </c>
      <c r="U818" s="832">
        <v>103.62</v>
      </c>
      <c r="V818" s="832">
        <v>0</v>
      </c>
      <c r="W818" s="832">
        <v>0</v>
      </c>
      <c r="X818" s="846" t="s">
        <v>388</v>
      </c>
      <c r="Y818" s="846"/>
      <c r="Z818" s="846"/>
      <c r="AA818" s="824"/>
      <c r="AB818" s="824"/>
      <c r="AC818" s="824"/>
    </row>
    <row r="819" s="823" customFormat="1" ht="28.45" hidden="1" customHeight="1" outlineLevel="2" collapsed="1" spans="1:29">
      <c r="A819" s="870" t="s">
        <v>1470</v>
      </c>
      <c r="B819" s="870" t="s">
        <v>1777</v>
      </c>
      <c r="C819" s="870" t="s">
        <v>2068</v>
      </c>
      <c r="D819" s="872"/>
      <c r="E819" s="824"/>
      <c r="F819" s="824"/>
      <c r="G819" s="824"/>
      <c r="H819" s="871">
        <v>188.77</v>
      </c>
      <c r="I819" s="874" t="s">
        <v>2069</v>
      </c>
      <c r="J819" s="835"/>
      <c r="K819" s="835"/>
      <c r="L819" s="835"/>
      <c r="M819" s="835"/>
      <c r="N819" s="835"/>
      <c r="O819" s="835"/>
      <c r="P819" s="835"/>
      <c r="Q819" s="835"/>
      <c r="R819" s="835"/>
      <c r="S819" s="835"/>
      <c r="T819" s="835"/>
      <c r="U819" s="835"/>
      <c r="V819" s="835"/>
      <c r="W819" s="835"/>
      <c r="X819" s="835"/>
      <c r="Y819" s="835"/>
      <c r="Z819" s="836"/>
      <c r="AA819" s="824"/>
      <c r="AB819" s="824"/>
      <c r="AC819" s="824"/>
    </row>
    <row r="820" s="823" customFormat="1" ht="28.45" hidden="1" customHeight="1" outlineLevel="3" spans="1:29">
      <c r="A820" s="873" t="s">
        <v>1470</v>
      </c>
      <c r="B820" s="870" t="s">
        <v>1777</v>
      </c>
      <c r="C820" s="870" t="s">
        <v>2068</v>
      </c>
      <c r="D820" s="846" t="s">
        <v>2070</v>
      </c>
      <c r="E820" s="846" t="s">
        <v>34</v>
      </c>
      <c r="F820" s="846" t="s">
        <v>2071</v>
      </c>
      <c r="G820" s="846" t="s">
        <v>2072</v>
      </c>
      <c r="H820" s="832">
        <v>4.15</v>
      </c>
      <c r="I820" s="846" t="s">
        <v>2073</v>
      </c>
      <c r="J820" s="875">
        <v>90</v>
      </c>
      <c r="K820" s="846" t="s">
        <v>83</v>
      </c>
      <c r="L820" s="846" t="s">
        <v>84</v>
      </c>
      <c r="M820" s="846"/>
      <c r="N820" s="832">
        <v>0</v>
      </c>
      <c r="O820" s="846"/>
      <c r="P820" s="846" t="s">
        <v>2074</v>
      </c>
      <c r="Q820" s="846" t="s">
        <v>2075</v>
      </c>
      <c r="R820" s="846" t="s">
        <v>2076</v>
      </c>
      <c r="S820" s="846" t="s">
        <v>2077</v>
      </c>
      <c r="T820" s="832">
        <v>4.15</v>
      </c>
      <c r="U820" s="832">
        <v>4.15</v>
      </c>
      <c r="V820" s="832">
        <v>0</v>
      </c>
      <c r="W820" s="832">
        <v>0</v>
      </c>
      <c r="X820" s="846"/>
      <c r="Y820" s="846"/>
      <c r="Z820" s="846"/>
      <c r="AA820" s="824"/>
      <c r="AB820" s="824"/>
      <c r="AC820" s="824"/>
    </row>
    <row r="821" s="823" customFormat="1" ht="28.45" hidden="1" customHeight="1" outlineLevel="3" spans="1:29">
      <c r="A821" s="873" t="s">
        <v>1470</v>
      </c>
      <c r="B821" s="870" t="s">
        <v>1777</v>
      </c>
      <c r="C821" s="870" t="s">
        <v>2068</v>
      </c>
      <c r="D821" s="846" t="s">
        <v>2078</v>
      </c>
      <c r="E821" s="846" t="s">
        <v>34</v>
      </c>
      <c r="F821" s="846" t="s">
        <v>2079</v>
      </c>
      <c r="G821" s="846" t="s">
        <v>2072</v>
      </c>
      <c r="H821" s="832">
        <v>1.62</v>
      </c>
      <c r="I821" s="846" t="s">
        <v>1868</v>
      </c>
      <c r="J821" s="875">
        <v>83</v>
      </c>
      <c r="K821" s="846" t="s">
        <v>83</v>
      </c>
      <c r="L821" s="846" t="s">
        <v>84</v>
      </c>
      <c r="M821" s="846"/>
      <c r="N821" s="832">
        <v>0</v>
      </c>
      <c r="O821" s="846" t="s">
        <v>2080</v>
      </c>
      <c r="P821" s="846" t="s">
        <v>2080</v>
      </c>
      <c r="Q821" s="846" t="s">
        <v>66</v>
      </c>
      <c r="R821" s="846" t="s">
        <v>2076</v>
      </c>
      <c r="S821" s="846" t="s">
        <v>2077</v>
      </c>
      <c r="T821" s="832">
        <v>1.62</v>
      </c>
      <c r="U821" s="832">
        <v>7.12</v>
      </c>
      <c r="V821" s="832">
        <v>0</v>
      </c>
      <c r="W821" s="832">
        <v>0</v>
      </c>
      <c r="X821" s="846"/>
      <c r="Y821" s="846" t="s">
        <v>2081</v>
      </c>
      <c r="Z821" s="846"/>
      <c r="AA821" s="824"/>
      <c r="AB821" s="824"/>
      <c r="AC821" s="824"/>
    </row>
    <row r="822" s="823" customFormat="1" ht="28.45" hidden="1" customHeight="1" outlineLevel="3" spans="1:29">
      <c r="A822" s="873" t="s">
        <v>1470</v>
      </c>
      <c r="B822" s="870" t="s">
        <v>1777</v>
      </c>
      <c r="C822" s="870" t="s">
        <v>2068</v>
      </c>
      <c r="D822" s="846" t="s">
        <v>2082</v>
      </c>
      <c r="E822" s="846" t="s">
        <v>34</v>
      </c>
      <c r="F822" s="846" t="s">
        <v>2083</v>
      </c>
      <c r="G822" s="846" t="s">
        <v>2072</v>
      </c>
      <c r="H822" s="832">
        <v>183</v>
      </c>
      <c r="I822" s="846" t="s">
        <v>330</v>
      </c>
      <c r="J822" s="875">
        <v>6</v>
      </c>
      <c r="K822" s="846" t="s">
        <v>38</v>
      </c>
      <c r="L822" s="846"/>
      <c r="M822" s="846"/>
      <c r="N822" s="832">
        <v>0</v>
      </c>
      <c r="O822" s="846"/>
      <c r="P822" s="846"/>
      <c r="Q822" s="846" t="s">
        <v>2084</v>
      </c>
      <c r="R822" s="846" t="s">
        <v>2076</v>
      </c>
      <c r="S822" s="846" t="s">
        <v>2077</v>
      </c>
      <c r="T822" s="832">
        <v>187.31</v>
      </c>
      <c r="U822" s="832">
        <v>187.31</v>
      </c>
      <c r="V822" s="832">
        <v>0</v>
      </c>
      <c r="W822" s="832">
        <v>0</v>
      </c>
      <c r="X822" s="846" t="s">
        <v>69</v>
      </c>
      <c r="Y822" s="846" t="s">
        <v>2085</v>
      </c>
      <c r="Z822" s="846"/>
      <c r="AA822" s="824"/>
      <c r="AB822" s="824"/>
      <c r="AC822" s="824"/>
    </row>
    <row r="823" s="823" customFormat="1" ht="28.45" hidden="1" customHeight="1" outlineLevel="2" collapsed="1" spans="1:29">
      <c r="A823" s="870" t="s">
        <v>1470</v>
      </c>
      <c r="B823" s="870" t="s">
        <v>1777</v>
      </c>
      <c r="C823" s="870" t="s">
        <v>2086</v>
      </c>
      <c r="D823" s="872"/>
      <c r="E823" s="824"/>
      <c r="F823" s="824"/>
      <c r="G823" s="824"/>
      <c r="H823" s="871">
        <v>119.07</v>
      </c>
      <c r="I823" s="874" t="s">
        <v>2087</v>
      </c>
      <c r="J823" s="835"/>
      <c r="K823" s="835"/>
      <c r="L823" s="835"/>
      <c r="M823" s="835"/>
      <c r="N823" s="835"/>
      <c r="O823" s="835"/>
      <c r="P823" s="835"/>
      <c r="Q823" s="835"/>
      <c r="R823" s="835"/>
      <c r="S823" s="835"/>
      <c r="T823" s="835"/>
      <c r="U823" s="835"/>
      <c r="V823" s="835"/>
      <c r="W823" s="835"/>
      <c r="X823" s="835"/>
      <c r="Y823" s="835"/>
      <c r="Z823" s="836"/>
      <c r="AA823" s="824"/>
      <c r="AB823" s="824"/>
      <c r="AC823" s="824"/>
    </row>
    <row r="824" s="823" customFormat="1" ht="28.45" hidden="1" customHeight="1" outlineLevel="3" spans="1:29">
      <c r="A824" s="873" t="s">
        <v>1470</v>
      </c>
      <c r="B824" s="870" t="s">
        <v>1777</v>
      </c>
      <c r="C824" s="870" t="s">
        <v>2086</v>
      </c>
      <c r="D824" s="846" t="s">
        <v>2088</v>
      </c>
      <c r="E824" s="846" t="s">
        <v>34</v>
      </c>
      <c r="F824" s="846" t="s">
        <v>2089</v>
      </c>
      <c r="G824" s="846" t="s">
        <v>1558</v>
      </c>
      <c r="H824" s="832">
        <v>119.07</v>
      </c>
      <c r="I824" s="846" t="s">
        <v>485</v>
      </c>
      <c r="J824" s="875">
        <v>3</v>
      </c>
      <c r="K824" s="846" t="s">
        <v>38</v>
      </c>
      <c r="L824" s="846" t="s">
        <v>84</v>
      </c>
      <c r="M824" s="846"/>
      <c r="N824" s="832">
        <v>0</v>
      </c>
      <c r="O824" s="846"/>
      <c r="P824" s="846" t="s">
        <v>2090</v>
      </c>
      <c r="Q824" s="846"/>
      <c r="R824" s="846" t="s">
        <v>1925</v>
      </c>
      <c r="S824" s="846" t="s">
        <v>2091</v>
      </c>
      <c r="T824" s="832">
        <v>38120.65</v>
      </c>
      <c r="U824" s="832">
        <v>70607.25</v>
      </c>
      <c r="V824" s="832">
        <v>21839.83</v>
      </c>
      <c r="W824" s="832">
        <v>46804.99</v>
      </c>
      <c r="X824" s="846" t="s">
        <v>407</v>
      </c>
      <c r="Y824" s="846" t="s">
        <v>1665</v>
      </c>
      <c r="Z824" s="846"/>
      <c r="AA824" s="824"/>
      <c r="AB824" s="824"/>
      <c r="AC824" s="824"/>
    </row>
    <row r="825" s="823" customFormat="1" ht="28.45" hidden="1" customHeight="1" outlineLevel="1" collapsed="1" spans="1:29">
      <c r="A825" s="870" t="s">
        <v>1470</v>
      </c>
      <c r="B825" s="870" t="s">
        <v>2092</v>
      </c>
      <c r="C825" s="870"/>
      <c r="D825" s="835"/>
      <c r="E825" s="835"/>
      <c r="F825" s="835"/>
      <c r="G825" s="836"/>
      <c r="H825" s="871">
        <v>964.17</v>
      </c>
      <c r="I825" s="874" t="s">
        <v>2093</v>
      </c>
      <c r="J825" s="835"/>
      <c r="K825" s="835"/>
      <c r="L825" s="835"/>
      <c r="M825" s="835"/>
      <c r="N825" s="835"/>
      <c r="O825" s="835"/>
      <c r="P825" s="835"/>
      <c r="Q825" s="835"/>
      <c r="R825" s="835"/>
      <c r="S825" s="835"/>
      <c r="T825" s="835"/>
      <c r="U825" s="835"/>
      <c r="V825" s="835"/>
      <c r="W825" s="835"/>
      <c r="X825" s="835"/>
      <c r="Y825" s="835"/>
      <c r="Z825" s="836"/>
      <c r="AA825" s="824"/>
      <c r="AB825" s="824"/>
      <c r="AC825" s="824"/>
    </row>
    <row r="826" s="823" customFormat="1" ht="28.45" hidden="1" customHeight="1" outlineLevel="2" collapsed="1" spans="1:29">
      <c r="A826" s="870" t="s">
        <v>1470</v>
      </c>
      <c r="B826" s="870" t="s">
        <v>2092</v>
      </c>
      <c r="C826" s="870" t="s">
        <v>2094</v>
      </c>
      <c r="D826" s="872"/>
      <c r="E826" s="824"/>
      <c r="F826" s="824"/>
      <c r="G826" s="824"/>
      <c r="H826" s="871">
        <v>602.15</v>
      </c>
      <c r="I826" s="874" t="s">
        <v>2095</v>
      </c>
      <c r="J826" s="835"/>
      <c r="K826" s="835"/>
      <c r="L826" s="835"/>
      <c r="M826" s="835"/>
      <c r="N826" s="835"/>
      <c r="O826" s="835"/>
      <c r="P826" s="835"/>
      <c r="Q826" s="835"/>
      <c r="R826" s="835"/>
      <c r="S826" s="835"/>
      <c r="T826" s="835"/>
      <c r="U826" s="835"/>
      <c r="V826" s="835"/>
      <c r="W826" s="835"/>
      <c r="X826" s="835"/>
      <c r="Y826" s="835"/>
      <c r="Z826" s="836"/>
      <c r="AA826" s="824"/>
      <c r="AB826" s="824"/>
      <c r="AC826" s="824"/>
    </row>
    <row r="827" s="823" customFormat="1" ht="28.45" hidden="1" customHeight="1" outlineLevel="3" spans="1:29">
      <c r="A827" s="873" t="s">
        <v>1470</v>
      </c>
      <c r="B827" s="870" t="s">
        <v>2092</v>
      </c>
      <c r="C827" s="870" t="s">
        <v>2094</v>
      </c>
      <c r="D827" s="846" t="s">
        <v>2096</v>
      </c>
      <c r="E827" s="846" t="s">
        <v>34</v>
      </c>
      <c r="F827" s="846" t="s">
        <v>2097</v>
      </c>
      <c r="G827" s="846" t="s">
        <v>2098</v>
      </c>
      <c r="H827" s="832">
        <v>141.8</v>
      </c>
      <c r="I827" s="846" t="s">
        <v>350</v>
      </c>
      <c r="J827" s="875">
        <v>0</v>
      </c>
      <c r="K827" s="846" t="s">
        <v>38</v>
      </c>
      <c r="L827" s="846" t="s">
        <v>39</v>
      </c>
      <c r="M827" s="846"/>
      <c r="N827" s="832">
        <v>0</v>
      </c>
      <c r="O827" s="846"/>
      <c r="P827" s="846" t="s">
        <v>2099</v>
      </c>
      <c r="Q827" s="846" t="s">
        <v>2100</v>
      </c>
      <c r="R827" s="846" t="s">
        <v>2101</v>
      </c>
      <c r="S827" s="846" t="s">
        <v>2102</v>
      </c>
      <c r="T827" s="832">
        <v>155.71</v>
      </c>
      <c r="U827" s="832">
        <v>155.71</v>
      </c>
      <c r="V827" s="832">
        <v>0</v>
      </c>
      <c r="W827" s="832">
        <v>0</v>
      </c>
      <c r="X827" s="846"/>
      <c r="Y827" s="846" t="s">
        <v>2103</v>
      </c>
      <c r="Z827" s="846"/>
      <c r="AA827" s="824"/>
      <c r="AB827" s="824"/>
      <c r="AC827" s="824"/>
    </row>
    <row r="828" s="823" customFormat="1" ht="28.45" hidden="1" customHeight="1" outlineLevel="3" spans="1:29">
      <c r="A828" s="873" t="s">
        <v>1470</v>
      </c>
      <c r="B828" s="870" t="s">
        <v>2092</v>
      </c>
      <c r="C828" s="870" t="s">
        <v>2094</v>
      </c>
      <c r="D828" s="846" t="s">
        <v>2104</v>
      </c>
      <c r="E828" s="846" t="s">
        <v>34</v>
      </c>
      <c r="F828" s="846" t="s">
        <v>2097</v>
      </c>
      <c r="G828" s="846" t="s">
        <v>2105</v>
      </c>
      <c r="H828" s="832">
        <v>12.72</v>
      </c>
      <c r="I828" s="846" t="s">
        <v>350</v>
      </c>
      <c r="J828" s="875">
        <v>0</v>
      </c>
      <c r="K828" s="846" t="s">
        <v>38</v>
      </c>
      <c r="L828" s="846" t="s">
        <v>39</v>
      </c>
      <c r="M828" s="846"/>
      <c r="N828" s="832">
        <v>0</v>
      </c>
      <c r="O828" s="846"/>
      <c r="P828" s="846" t="s">
        <v>2099</v>
      </c>
      <c r="Q828" s="846" t="s">
        <v>2100</v>
      </c>
      <c r="R828" s="846" t="s">
        <v>2106</v>
      </c>
      <c r="S828" s="846" t="s">
        <v>2102</v>
      </c>
      <c r="T828" s="832">
        <v>155.71</v>
      </c>
      <c r="U828" s="832">
        <v>155.71</v>
      </c>
      <c r="V828" s="832">
        <v>0</v>
      </c>
      <c r="W828" s="832">
        <v>0</v>
      </c>
      <c r="X828" s="846"/>
      <c r="Y828" s="846" t="s">
        <v>2103</v>
      </c>
      <c r="Z828" s="846"/>
      <c r="AA828" s="824"/>
      <c r="AB828" s="824"/>
      <c r="AC828" s="824"/>
    </row>
    <row r="829" s="823" customFormat="1" ht="28.45" hidden="1" customHeight="1" outlineLevel="3" spans="1:29">
      <c r="A829" s="873" t="s">
        <v>1470</v>
      </c>
      <c r="B829" s="870" t="s">
        <v>2092</v>
      </c>
      <c r="C829" s="870" t="s">
        <v>2094</v>
      </c>
      <c r="D829" s="846" t="s">
        <v>2107</v>
      </c>
      <c r="E829" s="846" t="s">
        <v>34</v>
      </c>
      <c r="F829" s="846" t="s">
        <v>2108</v>
      </c>
      <c r="G829" s="846" t="s">
        <v>2098</v>
      </c>
      <c r="H829" s="832">
        <v>106.39</v>
      </c>
      <c r="I829" s="846" t="s">
        <v>367</v>
      </c>
      <c r="J829" s="875">
        <v>17</v>
      </c>
      <c r="K829" s="846" t="s">
        <v>38</v>
      </c>
      <c r="L829" s="846" t="s">
        <v>39</v>
      </c>
      <c r="M829" s="846"/>
      <c r="N829" s="832">
        <v>0</v>
      </c>
      <c r="O829" s="846" t="s">
        <v>2109</v>
      </c>
      <c r="P829" s="846" t="s">
        <v>2110</v>
      </c>
      <c r="Q829" s="846" t="s">
        <v>2111</v>
      </c>
      <c r="R829" s="846" t="s">
        <v>2112</v>
      </c>
      <c r="S829" s="846" t="s">
        <v>2113</v>
      </c>
      <c r="T829" s="832">
        <v>1496.35</v>
      </c>
      <c r="U829" s="832">
        <v>1496.35</v>
      </c>
      <c r="V829" s="832">
        <v>0</v>
      </c>
      <c r="W829" s="832">
        <v>0</v>
      </c>
      <c r="X829" s="846" t="s">
        <v>388</v>
      </c>
      <c r="Y829" s="846" t="s">
        <v>2114</v>
      </c>
      <c r="Z829" s="846"/>
      <c r="AA829" s="824"/>
      <c r="AB829" s="824"/>
      <c r="AC829" s="824"/>
    </row>
    <row r="830" s="823" customFormat="1" ht="28.45" hidden="1" customHeight="1" outlineLevel="3" spans="1:29">
      <c r="A830" s="873" t="s">
        <v>1470</v>
      </c>
      <c r="B830" s="870" t="s">
        <v>2092</v>
      </c>
      <c r="C830" s="870" t="s">
        <v>2094</v>
      </c>
      <c r="D830" s="846" t="s">
        <v>2115</v>
      </c>
      <c r="E830" s="846" t="s">
        <v>34</v>
      </c>
      <c r="F830" s="846" t="s">
        <v>2108</v>
      </c>
      <c r="G830" s="846" t="s">
        <v>2105</v>
      </c>
      <c r="H830" s="832">
        <v>53.92</v>
      </c>
      <c r="I830" s="846" t="s">
        <v>165</v>
      </c>
      <c r="J830" s="875">
        <v>27</v>
      </c>
      <c r="K830" s="846" t="s">
        <v>38</v>
      </c>
      <c r="L830" s="846" t="s">
        <v>39</v>
      </c>
      <c r="M830" s="846"/>
      <c r="N830" s="832">
        <v>0</v>
      </c>
      <c r="O830" s="846"/>
      <c r="P830" s="846" t="s">
        <v>2116</v>
      </c>
      <c r="Q830" s="846" t="s">
        <v>2117</v>
      </c>
      <c r="R830" s="846" t="s">
        <v>2101</v>
      </c>
      <c r="S830" s="846" t="s">
        <v>2102</v>
      </c>
      <c r="T830" s="832">
        <v>1496.35</v>
      </c>
      <c r="U830" s="832">
        <v>1496.35</v>
      </c>
      <c r="V830" s="832">
        <v>0</v>
      </c>
      <c r="W830" s="832">
        <v>0</v>
      </c>
      <c r="X830" s="846" t="s">
        <v>388</v>
      </c>
      <c r="Y830" s="846" t="s">
        <v>2114</v>
      </c>
      <c r="Z830" s="846"/>
      <c r="AA830" s="824"/>
      <c r="AB830" s="824"/>
      <c r="AC830" s="824"/>
    </row>
    <row r="831" s="823" customFormat="1" ht="28.45" hidden="1" customHeight="1" outlineLevel="3" spans="1:29">
      <c r="A831" s="873" t="s">
        <v>1470</v>
      </c>
      <c r="B831" s="870" t="s">
        <v>2092</v>
      </c>
      <c r="C831" s="870" t="s">
        <v>2094</v>
      </c>
      <c r="D831" s="846" t="s">
        <v>2118</v>
      </c>
      <c r="E831" s="846" t="s">
        <v>298</v>
      </c>
      <c r="F831" s="846" t="s">
        <v>2119</v>
      </c>
      <c r="G831" s="846" t="s">
        <v>2120</v>
      </c>
      <c r="H831" s="832">
        <v>69</v>
      </c>
      <c r="I831" s="846" t="s">
        <v>2121</v>
      </c>
      <c r="J831" s="875">
        <v>370</v>
      </c>
      <c r="K831" s="846" t="s">
        <v>53</v>
      </c>
      <c r="L831" s="846" t="s">
        <v>39</v>
      </c>
      <c r="M831" s="846"/>
      <c r="N831" s="832">
        <v>60</v>
      </c>
      <c r="O831" s="846" t="s">
        <v>2122</v>
      </c>
      <c r="P831" s="846" t="s">
        <v>2122</v>
      </c>
      <c r="Q831" s="846" t="s">
        <v>847</v>
      </c>
      <c r="R831" s="846" t="s">
        <v>2123</v>
      </c>
      <c r="S831" s="846" t="s">
        <v>2102</v>
      </c>
      <c r="T831" s="832">
        <v>56.27</v>
      </c>
      <c r="U831" s="832">
        <v>56.27</v>
      </c>
      <c r="V831" s="832">
        <v>0</v>
      </c>
      <c r="W831" s="832">
        <v>0</v>
      </c>
      <c r="X831" s="846" t="s">
        <v>58</v>
      </c>
      <c r="Y831" s="846"/>
      <c r="Z831" s="846"/>
      <c r="AA831" s="824"/>
      <c r="AB831" s="824"/>
      <c r="AC831" s="824"/>
    </row>
    <row r="832" s="823" customFormat="1" ht="28.45" hidden="1" customHeight="1" outlineLevel="3" spans="1:29">
      <c r="A832" s="873" t="s">
        <v>1470</v>
      </c>
      <c r="B832" s="870" t="s">
        <v>2092</v>
      </c>
      <c r="C832" s="870" t="s">
        <v>2094</v>
      </c>
      <c r="D832" s="846" t="s">
        <v>2124</v>
      </c>
      <c r="E832" s="846" t="s">
        <v>310</v>
      </c>
      <c r="F832" s="846" t="s">
        <v>2125</v>
      </c>
      <c r="G832" s="846" t="s">
        <v>2126</v>
      </c>
      <c r="H832" s="832">
        <v>38.1</v>
      </c>
      <c r="I832" s="846" t="s">
        <v>2127</v>
      </c>
      <c r="J832" s="875">
        <v>818</v>
      </c>
      <c r="K832" s="846" t="s">
        <v>53</v>
      </c>
      <c r="L832" s="846" t="s">
        <v>313</v>
      </c>
      <c r="M832" s="846"/>
      <c r="N832" s="832"/>
      <c r="O832" s="846" t="s">
        <v>2128</v>
      </c>
      <c r="P832" s="846" t="s">
        <v>2128</v>
      </c>
      <c r="Q832" s="846"/>
      <c r="R832" s="846" t="s">
        <v>2129</v>
      </c>
      <c r="S832" s="846" t="s">
        <v>2130</v>
      </c>
      <c r="T832" s="832">
        <v>218.41</v>
      </c>
      <c r="U832" s="832">
        <v>218.41</v>
      </c>
      <c r="V832" s="832">
        <v>0</v>
      </c>
      <c r="W832" s="832">
        <v>0</v>
      </c>
      <c r="X832" s="846" t="s">
        <v>306</v>
      </c>
      <c r="Y832" s="846"/>
      <c r="Z832" s="846"/>
      <c r="AA832" s="824"/>
      <c r="AB832" s="824"/>
      <c r="AC832" s="824"/>
    </row>
    <row r="833" s="823" customFormat="1" ht="28.45" hidden="1" customHeight="1" outlineLevel="3" spans="1:29">
      <c r="A833" s="873" t="s">
        <v>1470</v>
      </c>
      <c r="B833" s="870" t="s">
        <v>2092</v>
      </c>
      <c r="C833" s="870" t="s">
        <v>2094</v>
      </c>
      <c r="D833" s="846" t="s">
        <v>2131</v>
      </c>
      <c r="E833" s="846" t="s">
        <v>310</v>
      </c>
      <c r="F833" s="846" t="s">
        <v>2125</v>
      </c>
      <c r="G833" s="846" t="s">
        <v>2126</v>
      </c>
      <c r="H833" s="832">
        <v>5.56</v>
      </c>
      <c r="I833" s="846" t="s">
        <v>2132</v>
      </c>
      <c r="J833" s="875">
        <v>791</v>
      </c>
      <c r="K833" s="846" t="s">
        <v>53</v>
      </c>
      <c r="L833" s="846" t="s">
        <v>313</v>
      </c>
      <c r="M833" s="846"/>
      <c r="N833" s="832"/>
      <c r="O833" s="846" t="s">
        <v>2128</v>
      </c>
      <c r="P833" s="846" t="s">
        <v>2128</v>
      </c>
      <c r="Q833" s="846"/>
      <c r="R833" s="846" t="s">
        <v>2129</v>
      </c>
      <c r="S833" s="846" t="s">
        <v>2130</v>
      </c>
      <c r="T833" s="832">
        <v>218.41</v>
      </c>
      <c r="U833" s="832">
        <v>218.41</v>
      </c>
      <c r="V833" s="832">
        <v>0</v>
      </c>
      <c r="W833" s="832">
        <v>0</v>
      </c>
      <c r="X833" s="846"/>
      <c r="Y833" s="846"/>
      <c r="Z833" s="846"/>
      <c r="AA833" s="824"/>
      <c r="AB833" s="824"/>
      <c r="AC833" s="824"/>
    </row>
    <row r="834" s="823" customFormat="1" ht="28.45" hidden="1" customHeight="1" outlineLevel="3" spans="1:29">
      <c r="A834" s="873" t="s">
        <v>1470</v>
      </c>
      <c r="B834" s="870" t="s">
        <v>2092</v>
      </c>
      <c r="C834" s="870" t="s">
        <v>2094</v>
      </c>
      <c r="D834" s="846" t="s">
        <v>2133</v>
      </c>
      <c r="E834" s="846" t="s">
        <v>310</v>
      </c>
      <c r="F834" s="846" t="s">
        <v>2125</v>
      </c>
      <c r="G834" s="846" t="s">
        <v>2126</v>
      </c>
      <c r="H834" s="832">
        <v>41.64</v>
      </c>
      <c r="I834" s="846" t="s">
        <v>2134</v>
      </c>
      <c r="J834" s="875">
        <v>844</v>
      </c>
      <c r="K834" s="846" t="s">
        <v>53</v>
      </c>
      <c r="L834" s="846" t="s">
        <v>313</v>
      </c>
      <c r="M834" s="846"/>
      <c r="N834" s="832"/>
      <c r="O834" s="846" t="s">
        <v>2128</v>
      </c>
      <c r="P834" s="846" t="s">
        <v>2128</v>
      </c>
      <c r="Q834" s="846"/>
      <c r="R834" s="846" t="s">
        <v>2129</v>
      </c>
      <c r="S834" s="846" t="s">
        <v>2130</v>
      </c>
      <c r="T834" s="832">
        <v>218.41</v>
      </c>
      <c r="U834" s="832">
        <v>218.41</v>
      </c>
      <c r="V834" s="832">
        <v>0</v>
      </c>
      <c r="W834" s="832">
        <v>0</v>
      </c>
      <c r="X834" s="846" t="s">
        <v>306</v>
      </c>
      <c r="Y834" s="846"/>
      <c r="Z834" s="846"/>
      <c r="AA834" s="824"/>
      <c r="AB834" s="824"/>
      <c r="AC834" s="824"/>
    </row>
    <row r="835" s="823" customFormat="1" ht="28.45" hidden="1" customHeight="1" outlineLevel="3" spans="1:29">
      <c r="A835" s="873" t="s">
        <v>1470</v>
      </c>
      <c r="B835" s="870" t="s">
        <v>2092</v>
      </c>
      <c r="C835" s="870" t="s">
        <v>2094</v>
      </c>
      <c r="D835" s="846" t="s">
        <v>2133</v>
      </c>
      <c r="E835" s="846" t="s">
        <v>310</v>
      </c>
      <c r="F835" s="846" t="s">
        <v>2125</v>
      </c>
      <c r="G835" s="846" t="s">
        <v>2126</v>
      </c>
      <c r="H835" s="832">
        <v>22.72</v>
      </c>
      <c r="I835" s="846" t="s">
        <v>2135</v>
      </c>
      <c r="J835" s="875">
        <v>827</v>
      </c>
      <c r="K835" s="846" t="s">
        <v>53</v>
      </c>
      <c r="L835" s="846" t="s">
        <v>313</v>
      </c>
      <c r="M835" s="846"/>
      <c r="N835" s="832"/>
      <c r="O835" s="846" t="s">
        <v>2128</v>
      </c>
      <c r="P835" s="846" t="s">
        <v>2128</v>
      </c>
      <c r="Q835" s="846"/>
      <c r="R835" s="846" t="s">
        <v>2129</v>
      </c>
      <c r="S835" s="846" t="s">
        <v>2130</v>
      </c>
      <c r="T835" s="832">
        <v>218.41</v>
      </c>
      <c r="U835" s="832">
        <v>218.41</v>
      </c>
      <c r="V835" s="832">
        <v>0</v>
      </c>
      <c r="W835" s="832">
        <v>0</v>
      </c>
      <c r="X835" s="846" t="s">
        <v>306</v>
      </c>
      <c r="Y835" s="846"/>
      <c r="Z835" s="846"/>
      <c r="AA835" s="824"/>
      <c r="AB835" s="824"/>
      <c r="AC835" s="824"/>
    </row>
    <row r="836" s="823" customFormat="1" ht="28.45" hidden="1" customHeight="1" outlineLevel="3" spans="1:29">
      <c r="A836" s="873" t="s">
        <v>1470</v>
      </c>
      <c r="B836" s="870" t="s">
        <v>2092</v>
      </c>
      <c r="C836" s="870" t="s">
        <v>2094</v>
      </c>
      <c r="D836" s="846" t="s">
        <v>2133</v>
      </c>
      <c r="E836" s="846" t="s">
        <v>310</v>
      </c>
      <c r="F836" s="846" t="s">
        <v>2125</v>
      </c>
      <c r="G836" s="846" t="s">
        <v>2126</v>
      </c>
      <c r="H836" s="832">
        <v>54.22</v>
      </c>
      <c r="I836" s="846" t="s">
        <v>2136</v>
      </c>
      <c r="J836" s="875">
        <v>808</v>
      </c>
      <c r="K836" s="846" t="s">
        <v>53</v>
      </c>
      <c r="L836" s="846" t="s">
        <v>313</v>
      </c>
      <c r="M836" s="846"/>
      <c r="N836" s="832"/>
      <c r="O836" s="846" t="s">
        <v>2128</v>
      </c>
      <c r="P836" s="846" t="s">
        <v>2128</v>
      </c>
      <c r="Q836" s="846"/>
      <c r="R836" s="846" t="s">
        <v>2129</v>
      </c>
      <c r="S836" s="846" t="s">
        <v>2130</v>
      </c>
      <c r="T836" s="832">
        <v>218.41</v>
      </c>
      <c r="U836" s="832">
        <v>218.41</v>
      </c>
      <c r="V836" s="832">
        <v>0</v>
      </c>
      <c r="W836" s="832">
        <v>0</v>
      </c>
      <c r="X836" s="846" t="s">
        <v>306</v>
      </c>
      <c r="Y836" s="846"/>
      <c r="Z836" s="846"/>
      <c r="AA836" s="824"/>
      <c r="AB836" s="824"/>
      <c r="AC836" s="824"/>
    </row>
    <row r="837" s="823" customFormat="1" ht="28.45" hidden="1" customHeight="1" outlineLevel="3" spans="1:29">
      <c r="A837" s="873" t="s">
        <v>1470</v>
      </c>
      <c r="B837" s="870" t="s">
        <v>2092</v>
      </c>
      <c r="C837" s="870" t="s">
        <v>2094</v>
      </c>
      <c r="D837" s="846" t="s">
        <v>2137</v>
      </c>
      <c r="E837" s="846" t="s">
        <v>310</v>
      </c>
      <c r="F837" s="846" t="s">
        <v>2125</v>
      </c>
      <c r="G837" s="846" t="s">
        <v>2126</v>
      </c>
      <c r="H837" s="832">
        <v>41.27</v>
      </c>
      <c r="I837" s="846" t="s">
        <v>2134</v>
      </c>
      <c r="J837" s="875">
        <v>844</v>
      </c>
      <c r="K837" s="846" t="s">
        <v>53</v>
      </c>
      <c r="L837" s="846" t="s">
        <v>313</v>
      </c>
      <c r="M837" s="846"/>
      <c r="N837" s="832"/>
      <c r="O837" s="846" t="s">
        <v>2128</v>
      </c>
      <c r="P837" s="846" t="s">
        <v>2128</v>
      </c>
      <c r="Q837" s="846"/>
      <c r="R837" s="846" t="s">
        <v>2129</v>
      </c>
      <c r="S837" s="846" t="s">
        <v>2130</v>
      </c>
      <c r="T837" s="832">
        <v>218.41</v>
      </c>
      <c r="U837" s="832">
        <v>218.41</v>
      </c>
      <c r="V837" s="832">
        <v>0</v>
      </c>
      <c r="W837" s="832">
        <v>0</v>
      </c>
      <c r="X837" s="846" t="s">
        <v>306</v>
      </c>
      <c r="Y837" s="846"/>
      <c r="Z837" s="846"/>
      <c r="AA837" s="824"/>
      <c r="AB837" s="824"/>
      <c r="AC837" s="824"/>
    </row>
    <row r="838" s="823" customFormat="1" ht="28.45" hidden="1" customHeight="1" outlineLevel="3" spans="1:29">
      <c r="A838" s="873" t="s">
        <v>1470</v>
      </c>
      <c r="B838" s="870" t="s">
        <v>2092</v>
      </c>
      <c r="C838" s="870" t="s">
        <v>2094</v>
      </c>
      <c r="D838" s="846" t="s">
        <v>2137</v>
      </c>
      <c r="E838" s="846" t="s">
        <v>310</v>
      </c>
      <c r="F838" s="846" t="s">
        <v>2125</v>
      </c>
      <c r="G838" s="846" t="s">
        <v>2126</v>
      </c>
      <c r="H838" s="832">
        <v>14.81</v>
      </c>
      <c r="I838" s="846" t="s">
        <v>2135</v>
      </c>
      <c r="J838" s="875">
        <v>827</v>
      </c>
      <c r="K838" s="846" t="s">
        <v>53</v>
      </c>
      <c r="L838" s="846" t="s">
        <v>313</v>
      </c>
      <c r="M838" s="846"/>
      <c r="N838" s="832"/>
      <c r="O838" s="846" t="s">
        <v>2128</v>
      </c>
      <c r="P838" s="846" t="s">
        <v>2128</v>
      </c>
      <c r="Q838" s="846"/>
      <c r="R838" s="846" t="s">
        <v>2129</v>
      </c>
      <c r="S838" s="846" t="s">
        <v>2130</v>
      </c>
      <c r="T838" s="832">
        <v>218.41</v>
      </c>
      <c r="U838" s="832">
        <v>218.41</v>
      </c>
      <c r="V838" s="832">
        <v>0</v>
      </c>
      <c r="W838" s="832">
        <v>0</v>
      </c>
      <c r="X838" s="846" t="s">
        <v>306</v>
      </c>
      <c r="Y838" s="846"/>
      <c r="Z838" s="846"/>
      <c r="AA838" s="824"/>
      <c r="AB838" s="824"/>
      <c r="AC838" s="824"/>
    </row>
    <row r="839" s="823" customFormat="1" ht="28.45" hidden="1" customHeight="1" outlineLevel="2" collapsed="1" spans="1:29">
      <c r="A839" s="870" t="s">
        <v>1470</v>
      </c>
      <c r="B839" s="870" t="s">
        <v>2092</v>
      </c>
      <c r="C839" s="870" t="s">
        <v>2138</v>
      </c>
      <c r="D839" s="872"/>
      <c r="E839" s="824"/>
      <c r="F839" s="824"/>
      <c r="G839" s="824"/>
      <c r="H839" s="871">
        <v>233.18</v>
      </c>
      <c r="I839" s="874" t="s">
        <v>2139</v>
      </c>
      <c r="J839" s="835"/>
      <c r="K839" s="835"/>
      <c r="L839" s="835"/>
      <c r="M839" s="835"/>
      <c r="N839" s="835"/>
      <c r="O839" s="835"/>
      <c r="P839" s="835"/>
      <c r="Q839" s="835"/>
      <c r="R839" s="835"/>
      <c r="S839" s="835"/>
      <c r="T839" s="835"/>
      <c r="U839" s="835"/>
      <c r="V839" s="835"/>
      <c r="W839" s="835"/>
      <c r="X839" s="835"/>
      <c r="Y839" s="835"/>
      <c r="Z839" s="836"/>
      <c r="AA839" s="824"/>
      <c r="AB839" s="824"/>
      <c r="AC839" s="824"/>
    </row>
    <row r="840" s="823" customFormat="1" ht="28.45" hidden="1" customHeight="1" outlineLevel="3" spans="1:29">
      <c r="A840" s="873" t="s">
        <v>1470</v>
      </c>
      <c r="B840" s="870" t="s">
        <v>2092</v>
      </c>
      <c r="C840" s="870" t="s">
        <v>2138</v>
      </c>
      <c r="D840" s="846" t="s">
        <v>2140</v>
      </c>
      <c r="E840" s="846" t="s">
        <v>310</v>
      </c>
      <c r="F840" s="846" t="s">
        <v>2141</v>
      </c>
      <c r="G840" s="846" t="s">
        <v>2126</v>
      </c>
      <c r="H840" s="832">
        <v>23.11</v>
      </c>
      <c r="I840" s="846" t="s">
        <v>64</v>
      </c>
      <c r="J840" s="875">
        <v>7</v>
      </c>
      <c r="K840" s="846" t="s">
        <v>38</v>
      </c>
      <c r="L840" s="846" t="s">
        <v>302</v>
      </c>
      <c r="M840" s="846"/>
      <c r="N840" s="832"/>
      <c r="O840" s="846" t="s">
        <v>2142</v>
      </c>
      <c r="P840" s="846" t="s">
        <v>2142</v>
      </c>
      <c r="Q840" s="846"/>
      <c r="R840" s="846" t="s">
        <v>2143</v>
      </c>
      <c r="S840" s="846" t="s">
        <v>2144</v>
      </c>
      <c r="T840" s="832"/>
      <c r="U840" s="832"/>
      <c r="V840" s="832"/>
      <c r="W840" s="832"/>
      <c r="X840" s="846" t="s">
        <v>372</v>
      </c>
      <c r="Y840" s="846"/>
      <c r="Z840" s="846"/>
      <c r="AA840" s="824"/>
      <c r="AB840" s="824"/>
      <c r="AC840" s="824"/>
    </row>
    <row r="841" s="823" customFormat="1" ht="28.45" hidden="1" customHeight="1" outlineLevel="3" spans="1:29">
      <c r="A841" s="873" t="s">
        <v>1470</v>
      </c>
      <c r="B841" s="870" t="s">
        <v>2092</v>
      </c>
      <c r="C841" s="870" t="s">
        <v>2138</v>
      </c>
      <c r="D841" s="846" t="s">
        <v>2140</v>
      </c>
      <c r="E841" s="846" t="s">
        <v>310</v>
      </c>
      <c r="F841" s="846" t="s">
        <v>2141</v>
      </c>
      <c r="G841" s="846" t="s">
        <v>2126</v>
      </c>
      <c r="H841" s="832">
        <v>11.85</v>
      </c>
      <c r="I841" s="846" t="s">
        <v>64</v>
      </c>
      <c r="J841" s="875">
        <v>7</v>
      </c>
      <c r="K841" s="846" t="s">
        <v>38</v>
      </c>
      <c r="L841" s="846" t="s">
        <v>302</v>
      </c>
      <c r="M841" s="846"/>
      <c r="N841" s="832"/>
      <c r="O841" s="846" t="s">
        <v>2145</v>
      </c>
      <c r="P841" s="846" t="s">
        <v>2142</v>
      </c>
      <c r="Q841" s="846"/>
      <c r="R841" s="846" t="s">
        <v>2143</v>
      </c>
      <c r="S841" s="846" t="s">
        <v>2144</v>
      </c>
      <c r="T841" s="832"/>
      <c r="U841" s="832"/>
      <c r="V841" s="832"/>
      <c r="W841" s="832"/>
      <c r="X841" s="846" t="s">
        <v>372</v>
      </c>
      <c r="Y841" s="846"/>
      <c r="Z841" s="846"/>
      <c r="AA841" s="824"/>
      <c r="AB841" s="824"/>
      <c r="AC841" s="824"/>
    </row>
    <row r="842" s="823" customFormat="1" ht="28.45" hidden="1" customHeight="1" outlineLevel="3" spans="1:29">
      <c r="A842" s="873" t="s">
        <v>1470</v>
      </c>
      <c r="B842" s="870" t="s">
        <v>2092</v>
      </c>
      <c r="C842" s="870" t="s">
        <v>2138</v>
      </c>
      <c r="D842" s="846" t="s">
        <v>2146</v>
      </c>
      <c r="E842" s="846" t="s">
        <v>310</v>
      </c>
      <c r="F842" s="846" t="s">
        <v>2141</v>
      </c>
      <c r="G842" s="846" t="s">
        <v>2126</v>
      </c>
      <c r="H842" s="832">
        <v>20.28</v>
      </c>
      <c r="I842" s="846" t="s">
        <v>531</v>
      </c>
      <c r="J842" s="875">
        <v>22</v>
      </c>
      <c r="K842" s="846" t="s">
        <v>38</v>
      </c>
      <c r="L842" s="846" t="s">
        <v>302</v>
      </c>
      <c r="M842" s="846"/>
      <c r="N842" s="832"/>
      <c r="O842" s="846" t="s">
        <v>2147</v>
      </c>
      <c r="P842" s="846" t="s">
        <v>2147</v>
      </c>
      <c r="Q842" s="846"/>
      <c r="R842" s="846" t="s">
        <v>2143</v>
      </c>
      <c r="S842" s="846" t="s">
        <v>2144</v>
      </c>
      <c r="T842" s="832"/>
      <c r="U842" s="832"/>
      <c r="V842" s="832"/>
      <c r="W842" s="832"/>
      <c r="X842" s="846" t="s">
        <v>372</v>
      </c>
      <c r="Y842" s="846"/>
      <c r="Z842" s="846"/>
      <c r="AA842" s="824"/>
      <c r="AB842" s="824"/>
      <c r="AC842" s="824"/>
    </row>
    <row r="843" s="823" customFormat="1" ht="28.45" hidden="1" customHeight="1" outlineLevel="3" spans="1:29">
      <c r="A843" s="873" t="s">
        <v>1470</v>
      </c>
      <c r="B843" s="870" t="s">
        <v>2092</v>
      </c>
      <c r="C843" s="870" t="s">
        <v>2138</v>
      </c>
      <c r="D843" s="846" t="s">
        <v>2146</v>
      </c>
      <c r="E843" s="846" t="s">
        <v>310</v>
      </c>
      <c r="F843" s="846" t="s">
        <v>2141</v>
      </c>
      <c r="G843" s="846" t="s">
        <v>2126</v>
      </c>
      <c r="H843" s="832">
        <v>55.05</v>
      </c>
      <c r="I843" s="846" t="s">
        <v>64</v>
      </c>
      <c r="J843" s="875">
        <v>7</v>
      </c>
      <c r="K843" s="846" t="s">
        <v>38</v>
      </c>
      <c r="L843" s="846" t="s">
        <v>302</v>
      </c>
      <c r="M843" s="846"/>
      <c r="N843" s="832"/>
      <c r="O843" s="846" t="s">
        <v>2148</v>
      </c>
      <c r="P843" s="846" t="s">
        <v>2148</v>
      </c>
      <c r="Q843" s="846"/>
      <c r="R843" s="846" t="s">
        <v>2143</v>
      </c>
      <c r="S843" s="846" t="s">
        <v>2144</v>
      </c>
      <c r="T843" s="832"/>
      <c r="U843" s="832"/>
      <c r="V843" s="832"/>
      <c r="W843" s="832"/>
      <c r="X843" s="846" t="s">
        <v>372</v>
      </c>
      <c r="Y843" s="846"/>
      <c r="Z843" s="846"/>
      <c r="AA843" s="824"/>
      <c r="AB843" s="824"/>
      <c r="AC843" s="824"/>
    </row>
    <row r="844" s="823" customFormat="1" ht="28.45" hidden="1" customHeight="1" outlineLevel="3" spans="1:29">
      <c r="A844" s="873" t="s">
        <v>1470</v>
      </c>
      <c r="B844" s="870" t="s">
        <v>2092</v>
      </c>
      <c r="C844" s="870" t="s">
        <v>2138</v>
      </c>
      <c r="D844" s="846" t="s">
        <v>2146</v>
      </c>
      <c r="E844" s="846" t="s">
        <v>310</v>
      </c>
      <c r="F844" s="846" t="s">
        <v>2141</v>
      </c>
      <c r="G844" s="846" t="s">
        <v>2126</v>
      </c>
      <c r="H844" s="832">
        <v>34.48</v>
      </c>
      <c r="I844" s="846" t="s">
        <v>64</v>
      </c>
      <c r="J844" s="875">
        <v>7</v>
      </c>
      <c r="K844" s="846" t="s">
        <v>38</v>
      </c>
      <c r="L844" s="846" t="s">
        <v>302</v>
      </c>
      <c r="M844" s="846"/>
      <c r="N844" s="832"/>
      <c r="O844" s="846" t="s">
        <v>2142</v>
      </c>
      <c r="P844" s="846" t="s">
        <v>2142</v>
      </c>
      <c r="Q844" s="846"/>
      <c r="R844" s="846" t="s">
        <v>2143</v>
      </c>
      <c r="S844" s="846" t="s">
        <v>2144</v>
      </c>
      <c r="T844" s="832"/>
      <c r="U844" s="832"/>
      <c r="V844" s="832"/>
      <c r="W844" s="832"/>
      <c r="X844" s="846" t="s">
        <v>372</v>
      </c>
      <c r="Y844" s="846"/>
      <c r="Z844" s="846"/>
      <c r="AA844" s="824"/>
      <c r="AB844" s="824"/>
      <c r="AC844" s="824"/>
    </row>
    <row r="845" s="823" customFormat="1" ht="28.45" hidden="1" customHeight="1" outlineLevel="3" spans="1:29">
      <c r="A845" s="873" t="s">
        <v>1470</v>
      </c>
      <c r="B845" s="870" t="s">
        <v>2092</v>
      </c>
      <c r="C845" s="870" t="s">
        <v>2138</v>
      </c>
      <c r="D845" s="846" t="s">
        <v>2149</v>
      </c>
      <c r="E845" s="846" t="s">
        <v>310</v>
      </c>
      <c r="F845" s="846" t="s">
        <v>2141</v>
      </c>
      <c r="G845" s="846" t="s">
        <v>2126</v>
      </c>
      <c r="H845" s="832">
        <v>10.44</v>
      </c>
      <c r="I845" s="846" t="s">
        <v>64</v>
      </c>
      <c r="J845" s="875">
        <v>7</v>
      </c>
      <c r="K845" s="846" t="s">
        <v>38</v>
      </c>
      <c r="L845" s="846" t="s">
        <v>302</v>
      </c>
      <c r="M845" s="846"/>
      <c r="N845" s="832"/>
      <c r="O845" s="846" t="s">
        <v>2145</v>
      </c>
      <c r="P845" s="846" t="s">
        <v>2148</v>
      </c>
      <c r="Q845" s="846"/>
      <c r="R845" s="846" t="s">
        <v>2143</v>
      </c>
      <c r="S845" s="846" t="s">
        <v>2144</v>
      </c>
      <c r="T845" s="832"/>
      <c r="U845" s="832"/>
      <c r="V845" s="832"/>
      <c r="W845" s="832"/>
      <c r="X845" s="846" t="s">
        <v>372</v>
      </c>
      <c r="Y845" s="846"/>
      <c r="Z845" s="846"/>
      <c r="AA845" s="824"/>
      <c r="AB845" s="824"/>
      <c r="AC845" s="824"/>
    </row>
    <row r="846" s="823" customFormat="1" ht="28.45" hidden="1" customHeight="1" outlineLevel="3" spans="1:29">
      <c r="A846" s="873" t="s">
        <v>1470</v>
      </c>
      <c r="B846" s="870" t="s">
        <v>2092</v>
      </c>
      <c r="C846" s="870" t="s">
        <v>2138</v>
      </c>
      <c r="D846" s="846" t="s">
        <v>2150</v>
      </c>
      <c r="E846" s="846" t="s">
        <v>310</v>
      </c>
      <c r="F846" s="846" t="s">
        <v>2151</v>
      </c>
      <c r="G846" s="846" t="s">
        <v>2126</v>
      </c>
      <c r="H846" s="832">
        <v>5.53</v>
      </c>
      <c r="I846" s="846" t="s">
        <v>37</v>
      </c>
      <c r="J846" s="875">
        <v>15</v>
      </c>
      <c r="K846" s="846" t="s">
        <v>38</v>
      </c>
      <c r="L846" s="846" t="s">
        <v>302</v>
      </c>
      <c r="M846" s="846"/>
      <c r="N846" s="832"/>
      <c r="O846" s="846" t="s">
        <v>2152</v>
      </c>
      <c r="P846" s="846" t="s">
        <v>2153</v>
      </c>
      <c r="Q846" s="846"/>
      <c r="R846" s="846" t="s">
        <v>2143</v>
      </c>
      <c r="S846" s="846" t="s">
        <v>2144</v>
      </c>
      <c r="T846" s="832">
        <v>64.12</v>
      </c>
      <c r="U846" s="832">
        <v>64.12</v>
      </c>
      <c r="V846" s="832">
        <v>44.29</v>
      </c>
      <c r="W846" s="832">
        <v>44.29</v>
      </c>
      <c r="X846" s="846" t="s">
        <v>388</v>
      </c>
      <c r="Y846" s="846"/>
      <c r="Z846" s="846"/>
      <c r="AA846" s="824"/>
      <c r="AB846" s="824"/>
      <c r="AC846" s="824"/>
    </row>
    <row r="847" s="823" customFormat="1" ht="28.45" hidden="1" customHeight="1" outlineLevel="3" spans="1:29">
      <c r="A847" s="873" t="s">
        <v>1470</v>
      </c>
      <c r="B847" s="870" t="s">
        <v>2092</v>
      </c>
      <c r="C847" s="870" t="s">
        <v>2138</v>
      </c>
      <c r="D847" s="846" t="s">
        <v>2154</v>
      </c>
      <c r="E847" s="846" t="s">
        <v>310</v>
      </c>
      <c r="F847" s="846" t="s">
        <v>2151</v>
      </c>
      <c r="G847" s="846" t="s">
        <v>2126</v>
      </c>
      <c r="H847" s="832">
        <v>13.26</v>
      </c>
      <c r="I847" s="846" t="s">
        <v>37</v>
      </c>
      <c r="J847" s="875">
        <v>15</v>
      </c>
      <c r="K847" s="846" t="s">
        <v>38</v>
      </c>
      <c r="L847" s="846" t="s">
        <v>302</v>
      </c>
      <c r="M847" s="846"/>
      <c r="N847" s="832"/>
      <c r="O847" s="846" t="s">
        <v>2152</v>
      </c>
      <c r="P847" s="846" t="s">
        <v>2153</v>
      </c>
      <c r="Q847" s="846"/>
      <c r="R847" s="846" t="s">
        <v>2143</v>
      </c>
      <c r="S847" s="846" t="s">
        <v>2144</v>
      </c>
      <c r="T847" s="832">
        <v>64.12</v>
      </c>
      <c r="U847" s="832">
        <v>64.12</v>
      </c>
      <c r="V847" s="832">
        <v>44.29</v>
      </c>
      <c r="W847" s="832">
        <v>44.29</v>
      </c>
      <c r="X847" s="846" t="s">
        <v>388</v>
      </c>
      <c r="Y847" s="846"/>
      <c r="Z847" s="846"/>
      <c r="AA847" s="824"/>
      <c r="AB847" s="824"/>
      <c r="AC847" s="824"/>
    </row>
    <row r="848" s="823" customFormat="1" ht="28.45" hidden="1" customHeight="1" outlineLevel="3" spans="1:29">
      <c r="A848" s="873" t="s">
        <v>1470</v>
      </c>
      <c r="B848" s="870" t="s">
        <v>2092</v>
      </c>
      <c r="C848" s="870" t="s">
        <v>2138</v>
      </c>
      <c r="D848" s="846" t="s">
        <v>2155</v>
      </c>
      <c r="E848" s="846" t="s">
        <v>310</v>
      </c>
      <c r="F848" s="846" t="s">
        <v>2156</v>
      </c>
      <c r="G848" s="846" t="s">
        <v>2126</v>
      </c>
      <c r="H848" s="832">
        <v>5.8</v>
      </c>
      <c r="I848" s="846" t="s">
        <v>2157</v>
      </c>
      <c r="J848" s="875">
        <v>168</v>
      </c>
      <c r="K848" s="846" t="s">
        <v>119</v>
      </c>
      <c r="L848" s="846" t="s">
        <v>302</v>
      </c>
      <c r="M848" s="846"/>
      <c r="N848" s="832"/>
      <c r="O848" s="846" t="s">
        <v>2158</v>
      </c>
      <c r="P848" s="846" t="s">
        <v>2159</v>
      </c>
      <c r="Q848" s="846"/>
      <c r="R848" s="846" t="s">
        <v>2143</v>
      </c>
      <c r="S848" s="846" t="s">
        <v>2160</v>
      </c>
      <c r="T848" s="832">
        <v>6.26</v>
      </c>
      <c r="U848" s="832">
        <v>6.26</v>
      </c>
      <c r="V848" s="832">
        <v>6.05</v>
      </c>
      <c r="W848" s="832">
        <v>6.05</v>
      </c>
      <c r="X848" s="846" t="s">
        <v>306</v>
      </c>
      <c r="Y848" s="846"/>
      <c r="Z848" s="846"/>
      <c r="AA848" s="824"/>
      <c r="AB848" s="824"/>
      <c r="AC848" s="824"/>
    </row>
    <row r="849" s="823" customFormat="1" ht="28.45" hidden="1" customHeight="1" outlineLevel="3" spans="1:29">
      <c r="A849" s="873" t="s">
        <v>1470</v>
      </c>
      <c r="B849" s="870" t="s">
        <v>2092</v>
      </c>
      <c r="C849" s="870" t="s">
        <v>2138</v>
      </c>
      <c r="D849" s="846" t="s">
        <v>2161</v>
      </c>
      <c r="E849" s="846" t="s">
        <v>310</v>
      </c>
      <c r="F849" s="846" t="s">
        <v>2162</v>
      </c>
      <c r="G849" s="846" t="s">
        <v>2126</v>
      </c>
      <c r="H849" s="832">
        <v>53.38</v>
      </c>
      <c r="I849" s="846" t="s">
        <v>1175</v>
      </c>
      <c r="J849" s="875">
        <v>2</v>
      </c>
      <c r="K849" s="846" t="s">
        <v>38</v>
      </c>
      <c r="L849" s="846" t="s">
        <v>313</v>
      </c>
      <c r="M849" s="846"/>
      <c r="N849" s="832"/>
      <c r="O849" s="846"/>
      <c r="P849" s="846" t="s">
        <v>2163</v>
      </c>
      <c r="Q849" s="846"/>
      <c r="R849" s="846" t="s">
        <v>2143</v>
      </c>
      <c r="S849" s="846" t="s">
        <v>2164</v>
      </c>
      <c r="T849" s="832">
        <v>200.24</v>
      </c>
      <c r="U849" s="832">
        <v>200.24</v>
      </c>
      <c r="V849" s="832">
        <v>102.2</v>
      </c>
      <c r="W849" s="832">
        <v>102.2</v>
      </c>
      <c r="X849" s="846" t="s">
        <v>407</v>
      </c>
      <c r="Y849" s="846"/>
      <c r="Z849" s="846"/>
      <c r="AA849" s="824"/>
      <c r="AB849" s="824"/>
      <c r="AC849" s="824"/>
    </row>
    <row r="850" s="823" customFormat="1" ht="28.45" hidden="1" customHeight="1" outlineLevel="2" collapsed="1" spans="1:29">
      <c r="A850" s="870" t="s">
        <v>1470</v>
      </c>
      <c r="B850" s="870" t="s">
        <v>2092</v>
      </c>
      <c r="C850" s="870" t="s">
        <v>2165</v>
      </c>
      <c r="D850" s="872"/>
      <c r="E850" s="824"/>
      <c r="F850" s="824"/>
      <c r="G850" s="824"/>
      <c r="H850" s="871">
        <v>128.84</v>
      </c>
      <c r="I850" s="874" t="s">
        <v>2166</v>
      </c>
      <c r="J850" s="835"/>
      <c r="K850" s="835"/>
      <c r="L850" s="835"/>
      <c r="M850" s="835"/>
      <c r="N850" s="835"/>
      <c r="O850" s="835"/>
      <c r="P850" s="835"/>
      <c r="Q850" s="835"/>
      <c r="R850" s="835"/>
      <c r="S850" s="835"/>
      <c r="T850" s="835"/>
      <c r="U850" s="835"/>
      <c r="V850" s="835"/>
      <c r="W850" s="835"/>
      <c r="X850" s="835"/>
      <c r="Y850" s="835"/>
      <c r="Z850" s="836"/>
      <c r="AA850" s="824"/>
      <c r="AB850" s="824"/>
      <c r="AC850" s="824"/>
    </row>
    <row r="851" s="823" customFormat="1" ht="28.45" hidden="1" customHeight="1" outlineLevel="3" spans="1:29">
      <c r="A851" s="873" t="s">
        <v>1470</v>
      </c>
      <c r="B851" s="870" t="s">
        <v>2092</v>
      </c>
      <c r="C851" s="870" t="s">
        <v>2165</v>
      </c>
      <c r="D851" s="846" t="s">
        <v>2167</v>
      </c>
      <c r="E851" s="846" t="s">
        <v>310</v>
      </c>
      <c r="F851" s="846" t="s">
        <v>2168</v>
      </c>
      <c r="G851" s="846" t="s">
        <v>2169</v>
      </c>
      <c r="H851" s="832">
        <v>6.24</v>
      </c>
      <c r="I851" s="846" t="s">
        <v>175</v>
      </c>
      <c r="J851" s="875">
        <v>18</v>
      </c>
      <c r="K851" s="846" t="s">
        <v>38</v>
      </c>
      <c r="L851" s="846" t="s">
        <v>39</v>
      </c>
      <c r="M851" s="846"/>
      <c r="N851" s="832">
        <v>0</v>
      </c>
      <c r="O851" s="846" t="s">
        <v>2170</v>
      </c>
      <c r="P851" s="846" t="s">
        <v>2170</v>
      </c>
      <c r="Q851" s="846" t="s">
        <v>333</v>
      </c>
      <c r="R851" s="846" t="s">
        <v>2171</v>
      </c>
      <c r="S851" s="846" t="s">
        <v>2171</v>
      </c>
      <c r="T851" s="832">
        <v>44.89</v>
      </c>
      <c r="U851" s="832">
        <v>44.89</v>
      </c>
      <c r="V851" s="832">
        <v>0</v>
      </c>
      <c r="W851" s="832">
        <v>0</v>
      </c>
      <c r="X851" s="846" t="s">
        <v>388</v>
      </c>
      <c r="Y851" s="846"/>
      <c r="Z851" s="846"/>
      <c r="AA851" s="824"/>
      <c r="AB851" s="824"/>
      <c r="AC851" s="824"/>
    </row>
    <row r="852" s="823" customFormat="1" ht="28.45" hidden="1" customHeight="1" outlineLevel="3" spans="1:29">
      <c r="A852" s="873" t="s">
        <v>1470</v>
      </c>
      <c r="B852" s="870" t="s">
        <v>2092</v>
      </c>
      <c r="C852" s="870" t="s">
        <v>2165</v>
      </c>
      <c r="D852" s="846" t="s">
        <v>2172</v>
      </c>
      <c r="E852" s="846" t="s">
        <v>310</v>
      </c>
      <c r="F852" s="846" t="s">
        <v>2173</v>
      </c>
      <c r="G852" s="846" t="s">
        <v>2126</v>
      </c>
      <c r="H852" s="832">
        <v>16.42</v>
      </c>
      <c r="I852" s="846" t="s">
        <v>462</v>
      </c>
      <c r="J852" s="875">
        <v>26</v>
      </c>
      <c r="K852" s="846" t="s">
        <v>38</v>
      </c>
      <c r="L852" s="846" t="s">
        <v>302</v>
      </c>
      <c r="M852" s="846"/>
      <c r="N852" s="832"/>
      <c r="O852" s="846" t="s">
        <v>2174</v>
      </c>
      <c r="P852" s="846" t="s">
        <v>2174</v>
      </c>
      <c r="Q852" s="846"/>
      <c r="R852" s="846" t="s">
        <v>2171</v>
      </c>
      <c r="S852" s="846" t="s">
        <v>2171</v>
      </c>
      <c r="T852" s="832">
        <v>16.42</v>
      </c>
      <c r="U852" s="832">
        <v>16.42</v>
      </c>
      <c r="V852" s="832">
        <v>0</v>
      </c>
      <c r="W852" s="832">
        <v>0</v>
      </c>
      <c r="X852" s="846" t="s">
        <v>372</v>
      </c>
      <c r="Y852" s="846"/>
      <c r="Z852" s="846"/>
      <c r="AA852" s="824"/>
      <c r="AB852" s="824"/>
      <c r="AC852" s="824"/>
    </row>
    <row r="853" s="823" customFormat="1" ht="28.45" hidden="1" customHeight="1" outlineLevel="3" spans="1:29">
      <c r="A853" s="873" t="s">
        <v>1470</v>
      </c>
      <c r="B853" s="870" t="s">
        <v>2092</v>
      </c>
      <c r="C853" s="870" t="s">
        <v>2165</v>
      </c>
      <c r="D853" s="846" t="s">
        <v>2175</v>
      </c>
      <c r="E853" s="846" t="s">
        <v>310</v>
      </c>
      <c r="F853" s="846" t="s">
        <v>2176</v>
      </c>
      <c r="G853" s="846" t="s">
        <v>2126</v>
      </c>
      <c r="H853" s="832">
        <v>7.08</v>
      </c>
      <c r="I853" s="846" t="s">
        <v>2177</v>
      </c>
      <c r="J853" s="875">
        <v>64</v>
      </c>
      <c r="K853" s="846" t="s">
        <v>83</v>
      </c>
      <c r="L853" s="846" t="s">
        <v>302</v>
      </c>
      <c r="M853" s="846"/>
      <c r="N853" s="832"/>
      <c r="O853" s="846" t="s">
        <v>2178</v>
      </c>
      <c r="P853" s="846" t="s">
        <v>2178</v>
      </c>
      <c r="Q853" s="846"/>
      <c r="R853" s="846" t="s">
        <v>2179</v>
      </c>
      <c r="S853" s="846" t="s">
        <v>2179</v>
      </c>
      <c r="T853" s="832">
        <v>31.77</v>
      </c>
      <c r="U853" s="832">
        <v>31.77</v>
      </c>
      <c r="V853" s="832">
        <v>31.77</v>
      </c>
      <c r="W853" s="832">
        <v>31.77</v>
      </c>
      <c r="X853" s="846" t="s">
        <v>525</v>
      </c>
      <c r="Y853" s="846"/>
      <c r="Z853" s="846"/>
      <c r="AA853" s="824"/>
      <c r="AB853" s="824"/>
      <c r="AC853" s="824"/>
    </row>
    <row r="854" s="823" customFormat="1" ht="28.45" hidden="1" customHeight="1" outlineLevel="3" spans="1:29">
      <c r="A854" s="873" t="s">
        <v>1470</v>
      </c>
      <c r="B854" s="870" t="s">
        <v>2092</v>
      </c>
      <c r="C854" s="870" t="s">
        <v>2165</v>
      </c>
      <c r="D854" s="846" t="s">
        <v>2180</v>
      </c>
      <c r="E854" s="846" t="s">
        <v>310</v>
      </c>
      <c r="F854" s="846" t="s">
        <v>2176</v>
      </c>
      <c r="G854" s="846" t="s">
        <v>2126</v>
      </c>
      <c r="H854" s="832">
        <v>24.69</v>
      </c>
      <c r="I854" s="846" t="s">
        <v>1312</v>
      </c>
      <c r="J854" s="875">
        <v>46</v>
      </c>
      <c r="K854" s="846" t="s">
        <v>83</v>
      </c>
      <c r="L854" s="846" t="s">
        <v>302</v>
      </c>
      <c r="M854" s="846"/>
      <c r="N854" s="832"/>
      <c r="O854" s="846" t="s">
        <v>2181</v>
      </c>
      <c r="P854" s="846" t="s">
        <v>2181</v>
      </c>
      <c r="Q854" s="846"/>
      <c r="R854" s="846" t="s">
        <v>2179</v>
      </c>
      <c r="S854" s="846" t="s">
        <v>2179</v>
      </c>
      <c r="T854" s="832">
        <v>31.77</v>
      </c>
      <c r="U854" s="832">
        <v>31.77</v>
      </c>
      <c r="V854" s="832">
        <v>31.77</v>
      </c>
      <c r="W854" s="832">
        <v>31.77</v>
      </c>
      <c r="X854" s="846" t="s">
        <v>525</v>
      </c>
      <c r="Y854" s="846"/>
      <c r="Z854" s="846"/>
      <c r="AA854" s="824"/>
      <c r="AB854" s="824"/>
      <c r="AC854" s="824"/>
    </row>
    <row r="855" s="823" customFormat="1" ht="28.45" hidden="1" customHeight="1" outlineLevel="3" spans="1:29">
      <c r="A855" s="873" t="s">
        <v>1470</v>
      </c>
      <c r="B855" s="870" t="s">
        <v>2092</v>
      </c>
      <c r="C855" s="870" t="s">
        <v>2165</v>
      </c>
      <c r="D855" s="846" t="s">
        <v>2182</v>
      </c>
      <c r="E855" s="846" t="s">
        <v>310</v>
      </c>
      <c r="F855" s="846" t="s">
        <v>2183</v>
      </c>
      <c r="G855" s="846" t="s">
        <v>2126</v>
      </c>
      <c r="H855" s="832">
        <v>1.13</v>
      </c>
      <c r="I855" s="846" t="s">
        <v>537</v>
      </c>
      <c r="J855" s="875">
        <v>21</v>
      </c>
      <c r="K855" s="846" t="s">
        <v>38</v>
      </c>
      <c r="L855" s="846" t="s">
        <v>302</v>
      </c>
      <c r="M855" s="846"/>
      <c r="N855" s="832"/>
      <c r="O855" s="846" t="s">
        <v>2184</v>
      </c>
      <c r="P855" s="846" t="s">
        <v>2184</v>
      </c>
      <c r="Q855" s="846"/>
      <c r="R855" s="846" t="s">
        <v>2171</v>
      </c>
      <c r="S855" s="846" t="s">
        <v>2171</v>
      </c>
      <c r="T855" s="832">
        <v>42.99</v>
      </c>
      <c r="U855" s="832">
        <v>42.99</v>
      </c>
      <c r="V855" s="832">
        <v>42.99</v>
      </c>
      <c r="W855" s="832">
        <v>42.99</v>
      </c>
      <c r="X855" s="846" t="s">
        <v>372</v>
      </c>
      <c r="Y855" s="846"/>
      <c r="Z855" s="846"/>
      <c r="AA855" s="824"/>
      <c r="AB855" s="824"/>
      <c r="AC855" s="824"/>
    </row>
    <row r="856" s="823" customFormat="1" ht="28.45" hidden="1" customHeight="1" outlineLevel="3" spans="1:29">
      <c r="A856" s="873" t="s">
        <v>1470</v>
      </c>
      <c r="B856" s="870" t="s">
        <v>2092</v>
      </c>
      <c r="C856" s="870" t="s">
        <v>2165</v>
      </c>
      <c r="D856" s="846" t="s">
        <v>2185</v>
      </c>
      <c r="E856" s="846" t="s">
        <v>310</v>
      </c>
      <c r="F856" s="846" t="s">
        <v>2183</v>
      </c>
      <c r="G856" s="846" t="s">
        <v>2126</v>
      </c>
      <c r="H856" s="832">
        <v>34.23</v>
      </c>
      <c r="I856" s="846" t="s">
        <v>1448</v>
      </c>
      <c r="J856" s="875">
        <v>19</v>
      </c>
      <c r="K856" s="846" t="s">
        <v>38</v>
      </c>
      <c r="L856" s="846" t="s">
        <v>302</v>
      </c>
      <c r="M856" s="846"/>
      <c r="N856" s="832"/>
      <c r="O856" s="846" t="s">
        <v>2184</v>
      </c>
      <c r="P856" s="846" t="s">
        <v>2184</v>
      </c>
      <c r="Q856" s="846"/>
      <c r="R856" s="846" t="s">
        <v>2171</v>
      </c>
      <c r="S856" s="846" t="s">
        <v>2171</v>
      </c>
      <c r="T856" s="832">
        <v>42.99</v>
      </c>
      <c r="U856" s="832">
        <v>42.99</v>
      </c>
      <c r="V856" s="832">
        <v>42.99</v>
      </c>
      <c r="W856" s="832">
        <v>42.99</v>
      </c>
      <c r="X856" s="846" t="s">
        <v>372</v>
      </c>
      <c r="Y856" s="846"/>
      <c r="Z856" s="846"/>
      <c r="AA856" s="824"/>
      <c r="AB856" s="824"/>
      <c r="AC856" s="824"/>
    </row>
    <row r="857" s="823" customFormat="1" ht="28.45" hidden="1" customHeight="1" outlineLevel="3" spans="1:29">
      <c r="A857" s="873" t="s">
        <v>1470</v>
      </c>
      <c r="B857" s="870" t="s">
        <v>2092</v>
      </c>
      <c r="C857" s="870" t="s">
        <v>2165</v>
      </c>
      <c r="D857" s="846" t="s">
        <v>2186</v>
      </c>
      <c r="E857" s="846" t="s">
        <v>310</v>
      </c>
      <c r="F857" s="846" t="s">
        <v>2187</v>
      </c>
      <c r="G857" s="846" t="s">
        <v>2126</v>
      </c>
      <c r="H857" s="832">
        <v>26.37</v>
      </c>
      <c r="I857" s="846" t="s">
        <v>236</v>
      </c>
      <c r="J857" s="875">
        <v>24</v>
      </c>
      <c r="K857" s="846" t="s">
        <v>38</v>
      </c>
      <c r="L857" s="846" t="s">
        <v>302</v>
      </c>
      <c r="M857" s="846"/>
      <c r="N857" s="832"/>
      <c r="O857" s="846" t="s">
        <v>2188</v>
      </c>
      <c r="P857" s="846" t="s">
        <v>2188</v>
      </c>
      <c r="Q857" s="846"/>
      <c r="R857" s="846" t="s">
        <v>2171</v>
      </c>
      <c r="S857" s="846" t="s">
        <v>2171</v>
      </c>
      <c r="T857" s="832">
        <v>39.09</v>
      </c>
      <c r="U857" s="832">
        <v>39.09</v>
      </c>
      <c r="V857" s="832">
        <v>39.05</v>
      </c>
      <c r="W857" s="832">
        <v>39.05</v>
      </c>
      <c r="X857" s="846" t="s">
        <v>372</v>
      </c>
      <c r="Y857" s="846"/>
      <c r="Z857" s="846"/>
      <c r="AA857" s="824"/>
      <c r="AB857" s="824"/>
      <c r="AC857" s="824"/>
    </row>
    <row r="858" s="823" customFormat="1" ht="28.45" hidden="1" customHeight="1" outlineLevel="3" spans="1:29">
      <c r="A858" s="873" t="s">
        <v>1470</v>
      </c>
      <c r="B858" s="870" t="s">
        <v>2092</v>
      </c>
      <c r="C858" s="870" t="s">
        <v>2165</v>
      </c>
      <c r="D858" s="846" t="s">
        <v>2189</v>
      </c>
      <c r="E858" s="846" t="s">
        <v>310</v>
      </c>
      <c r="F858" s="846" t="s">
        <v>2187</v>
      </c>
      <c r="G858" s="846" t="s">
        <v>2126</v>
      </c>
      <c r="H858" s="832">
        <v>12.68</v>
      </c>
      <c r="I858" s="846" t="s">
        <v>1448</v>
      </c>
      <c r="J858" s="875">
        <v>19</v>
      </c>
      <c r="K858" s="846" t="s">
        <v>38</v>
      </c>
      <c r="L858" s="846" t="s">
        <v>302</v>
      </c>
      <c r="M858" s="846"/>
      <c r="N858" s="832"/>
      <c r="O858" s="846" t="s">
        <v>2190</v>
      </c>
      <c r="P858" s="846" t="s">
        <v>2190</v>
      </c>
      <c r="Q858" s="846"/>
      <c r="R858" s="846" t="s">
        <v>2171</v>
      </c>
      <c r="S858" s="846" t="s">
        <v>2171</v>
      </c>
      <c r="T858" s="832">
        <v>39.09</v>
      </c>
      <c r="U858" s="832">
        <v>39.09</v>
      </c>
      <c r="V858" s="832">
        <v>39.05</v>
      </c>
      <c r="W858" s="832">
        <v>39.05</v>
      </c>
      <c r="X858" s="846" t="s">
        <v>372</v>
      </c>
      <c r="Y858" s="846"/>
      <c r="Z858" s="846"/>
      <c r="AA858" s="824"/>
      <c r="AB858" s="824"/>
      <c r="AC858" s="824"/>
    </row>
    <row r="859" s="823" customFormat="1" ht="28.45" hidden="1" customHeight="1" outlineLevel="1" collapsed="1" spans="1:29">
      <c r="A859" s="870" t="s">
        <v>1470</v>
      </c>
      <c r="B859" s="870" t="s">
        <v>2191</v>
      </c>
      <c r="C859" s="870"/>
      <c r="D859" s="835"/>
      <c r="E859" s="835"/>
      <c r="F859" s="835"/>
      <c r="G859" s="836"/>
      <c r="H859" s="871">
        <v>2958.96</v>
      </c>
      <c r="I859" s="874" t="s">
        <v>2192</v>
      </c>
      <c r="J859" s="835"/>
      <c r="K859" s="835"/>
      <c r="L859" s="835"/>
      <c r="M859" s="835"/>
      <c r="N859" s="835"/>
      <c r="O859" s="835"/>
      <c r="P859" s="835"/>
      <c r="Q859" s="835"/>
      <c r="R859" s="835"/>
      <c r="S859" s="835"/>
      <c r="T859" s="835"/>
      <c r="U859" s="835"/>
      <c r="V859" s="835"/>
      <c r="W859" s="835"/>
      <c r="X859" s="835"/>
      <c r="Y859" s="835"/>
      <c r="Z859" s="836"/>
      <c r="AA859" s="824"/>
      <c r="AB859" s="824"/>
      <c r="AC859" s="824"/>
    </row>
    <row r="860" s="823" customFormat="1" ht="28.45" hidden="1" customHeight="1" outlineLevel="2" collapsed="1" spans="1:29">
      <c r="A860" s="870" t="s">
        <v>1470</v>
      </c>
      <c r="B860" s="870" t="s">
        <v>2191</v>
      </c>
      <c r="C860" s="870" t="s">
        <v>2193</v>
      </c>
      <c r="D860" s="872"/>
      <c r="E860" s="824"/>
      <c r="F860" s="824"/>
      <c r="G860" s="824"/>
      <c r="H860" s="871">
        <v>93.92</v>
      </c>
      <c r="I860" s="874" t="s">
        <v>2194</v>
      </c>
      <c r="J860" s="835"/>
      <c r="K860" s="835"/>
      <c r="L860" s="835"/>
      <c r="M860" s="835"/>
      <c r="N860" s="835"/>
      <c r="O860" s="835"/>
      <c r="P860" s="835"/>
      <c r="Q860" s="835"/>
      <c r="R860" s="835"/>
      <c r="S860" s="835"/>
      <c r="T860" s="835"/>
      <c r="U860" s="835"/>
      <c r="V860" s="835"/>
      <c r="W860" s="835"/>
      <c r="X860" s="835"/>
      <c r="Y860" s="835"/>
      <c r="Z860" s="836"/>
      <c r="AA860" s="824"/>
      <c r="AB860" s="824"/>
      <c r="AC860" s="824"/>
    </row>
    <row r="861" s="823" customFormat="1" ht="28.45" hidden="1" customHeight="1" outlineLevel="3" spans="1:29">
      <c r="A861" s="873" t="s">
        <v>1470</v>
      </c>
      <c r="B861" s="870" t="s">
        <v>2191</v>
      </c>
      <c r="C861" s="870" t="s">
        <v>2193</v>
      </c>
      <c r="D861" s="846" t="s">
        <v>2195</v>
      </c>
      <c r="E861" s="846" t="s">
        <v>310</v>
      </c>
      <c r="F861" s="846" t="s">
        <v>2196</v>
      </c>
      <c r="G861" s="846" t="s">
        <v>2197</v>
      </c>
      <c r="H861" s="832">
        <v>46.96</v>
      </c>
      <c r="I861" s="846" t="s">
        <v>2198</v>
      </c>
      <c r="J861" s="875">
        <v>160</v>
      </c>
      <c r="K861" s="846" t="s">
        <v>119</v>
      </c>
      <c r="L861" s="846" t="s">
        <v>313</v>
      </c>
      <c r="M861" s="846"/>
      <c r="N861" s="832"/>
      <c r="O861" s="846" t="s">
        <v>2199</v>
      </c>
      <c r="P861" s="846" t="s">
        <v>2199</v>
      </c>
      <c r="Q861" s="846"/>
      <c r="R861" s="846" t="s">
        <v>2200</v>
      </c>
      <c r="S861" s="846" t="s">
        <v>2201</v>
      </c>
      <c r="T861" s="832"/>
      <c r="U861" s="832"/>
      <c r="V861" s="832"/>
      <c r="W861" s="832"/>
      <c r="X861" s="846" t="s">
        <v>306</v>
      </c>
      <c r="Y861" s="846"/>
      <c r="Z861" s="846" t="s">
        <v>2202</v>
      </c>
      <c r="AA861" s="824"/>
      <c r="AB861" s="824"/>
      <c r="AC861" s="824"/>
    </row>
    <row r="862" s="823" customFormat="1" ht="28.45" hidden="1" customHeight="1" outlineLevel="3" spans="1:29">
      <c r="A862" s="873" t="s">
        <v>1470</v>
      </c>
      <c r="B862" s="870" t="s">
        <v>2191</v>
      </c>
      <c r="C862" s="870" t="s">
        <v>2193</v>
      </c>
      <c r="D862" s="846" t="s">
        <v>2203</v>
      </c>
      <c r="E862" s="846" t="s">
        <v>310</v>
      </c>
      <c r="F862" s="846" t="s">
        <v>2196</v>
      </c>
      <c r="G862" s="846" t="s">
        <v>2197</v>
      </c>
      <c r="H862" s="832">
        <v>46.96</v>
      </c>
      <c r="I862" s="846" t="s">
        <v>145</v>
      </c>
      <c r="J862" s="875">
        <v>161</v>
      </c>
      <c r="K862" s="846" t="s">
        <v>119</v>
      </c>
      <c r="L862" s="846" t="s">
        <v>313</v>
      </c>
      <c r="M862" s="846"/>
      <c r="N862" s="832"/>
      <c r="O862" s="846" t="s">
        <v>2199</v>
      </c>
      <c r="P862" s="846" t="s">
        <v>2199</v>
      </c>
      <c r="Q862" s="846"/>
      <c r="R862" s="846" t="s">
        <v>2200</v>
      </c>
      <c r="S862" s="846" t="s">
        <v>2201</v>
      </c>
      <c r="T862" s="832"/>
      <c r="U862" s="832"/>
      <c r="V862" s="832"/>
      <c r="W862" s="832"/>
      <c r="X862" s="846" t="s">
        <v>306</v>
      </c>
      <c r="Y862" s="846"/>
      <c r="Z862" s="846" t="s">
        <v>2204</v>
      </c>
      <c r="AA862" s="824"/>
      <c r="AB862" s="824"/>
      <c r="AC862" s="824"/>
    </row>
    <row r="863" s="823" customFormat="1" ht="28.45" hidden="1" customHeight="1" outlineLevel="2" collapsed="1" spans="1:29">
      <c r="A863" s="870" t="s">
        <v>1470</v>
      </c>
      <c r="B863" s="870" t="s">
        <v>2191</v>
      </c>
      <c r="C863" s="870" t="s">
        <v>2205</v>
      </c>
      <c r="D863" s="872"/>
      <c r="E863" s="824"/>
      <c r="F863" s="824"/>
      <c r="G863" s="824"/>
      <c r="H863" s="871">
        <v>1978.09</v>
      </c>
      <c r="I863" s="874" t="s">
        <v>2206</v>
      </c>
      <c r="J863" s="835"/>
      <c r="K863" s="835"/>
      <c r="L863" s="835"/>
      <c r="M863" s="835"/>
      <c r="N863" s="835"/>
      <c r="O863" s="835"/>
      <c r="P863" s="835"/>
      <c r="Q863" s="835"/>
      <c r="R863" s="835"/>
      <c r="S863" s="835"/>
      <c r="T863" s="835"/>
      <c r="U863" s="835"/>
      <c r="V863" s="835"/>
      <c r="W863" s="835"/>
      <c r="X863" s="835"/>
      <c r="Y863" s="835"/>
      <c r="Z863" s="836"/>
      <c r="AA863" s="824"/>
      <c r="AB863" s="824"/>
      <c r="AC863" s="824"/>
    </row>
    <row r="864" s="823" customFormat="1" ht="28.45" hidden="1" customHeight="1" outlineLevel="3" spans="1:29">
      <c r="A864" s="873" t="s">
        <v>1470</v>
      </c>
      <c r="B864" s="870" t="s">
        <v>2191</v>
      </c>
      <c r="C864" s="870" t="s">
        <v>2205</v>
      </c>
      <c r="D864" s="846" t="s">
        <v>2207</v>
      </c>
      <c r="E864" s="846" t="s">
        <v>1110</v>
      </c>
      <c r="F864" s="846" t="s">
        <v>2208</v>
      </c>
      <c r="G864" s="846" t="s">
        <v>2209</v>
      </c>
      <c r="H864" s="832">
        <v>74.02</v>
      </c>
      <c r="I864" s="846" t="s">
        <v>292</v>
      </c>
      <c r="J864" s="875">
        <v>76</v>
      </c>
      <c r="K864" s="846" t="s">
        <v>83</v>
      </c>
      <c r="L864" s="846" t="s">
        <v>39</v>
      </c>
      <c r="M864" s="846" t="s">
        <v>2210</v>
      </c>
      <c r="N864" s="832">
        <v>0</v>
      </c>
      <c r="O864" s="846" t="s">
        <v>2211</v>
      </c>
      <c r="P864" s="846" t="s">
        <v>2212</v>
      </c>
      <c r="Q864" s="846" t="s">
        <v>2213</v>
      </c>
      <c r="R864" s="846" t="s">
        <v>2214</v>
      </c>
      <c r="S864" s="846" t="s">
        <v>2215</v>
      </c>
      <c r="T864" s="832">
        <v>884.98</v>
      </c>
      <c r="U864" s="832">
        <v>884.98</v>
      </c>
      <c r="V864" s="832">
        <v>0</v>
      </c>
      <c r="W864" s="832">
        <v>0</v>
      </c>
      <c r="X864" s="846" t="s">
        <v>105</v>
      </c>
      <c r="Y864" s="846" t="s">
        <v>2216</v>
      </c>
      <c r="Z864" s="846"/>
      <c r="AA864" s="824"/>
      <c r="AB864" s="824"/>
      <c r="AC864" s="824"/>
    </row>
    <row r="865" s="823" customFormat="1" ht="28.45" hidden="1" customHeight="1" outlineLevel="3" spans="1:29">
      <c r="A865" s="873" t="s">
        <v>1470</v>
      </c>
      <c r="B865" s="870" t="s">
        <v>2191</v>
      </c>
      <c r="C865" s="870" t="s">
        <v>2205</v>
      </c>
      <c r="D865" s="846" t="s">
        <v>2217</v>
      </c>
      <c r="E865" s="846" t="s">
        <v>1110</v>
      </c>
      <c r="F865" s="846" t="s">
        <v>2218</v>
      </c>
      <c r="G865" s="846" t="s">
        <v>2219</v>
      </c>
      <c r="H865" s="832">
        <v>193.73</v>
      </c>
      <c r="I865" s="846" t="s">
        <v>375</v>
      </c>
      <c r="J865" s="875">
        <v>44</v>
      </c>
      <c r="K865" s="846" t="s">
        <v>83</v>
      </c>
      <c r="L865" s="846" t="s">
        <v>39</v>
      </c>
      <c r="M865" s="846" t="s">
        <v>2220</v>
      </c>
      <c r="N865" s="832">
        <v>0</v>
      </c>
      <c r="O865" s="846" t="s">
        <v>2221</v>
      </c>
      <c r="P865" s="846" t="s">
        <v>2222</v>
      </c>
      <c r="Q865" s="846" t="s">
        <v>2223</v>
      </c>
      <c r="R865" s="846" t="s">
        <v>2224</v>
      </c>
      <c r="S865" s="846" t="s">
        <v>2225</v>
      </c>
      <c r="T865" s="832">
        <v>754.67</v>
      </c>
      <c r="U865" s="832">
        <v>754.67</v>
      </c>
      <c r="V865" s="832">
        <v>0</v>
      </c>
      <c r="W865" s="832">
        <v>0</v>
      </c>
      <c r="X865" s="846" t="s">
        <v>105</v>
      </c>
      <c r="Y865" s="846"/>
      <c r="Z865" s="846"/>
      <c r="AA865" s="824"/>
      <c r="AB865" s="824"/>
      <c r="AC865" s="824"/>
    </row>
    <row r="866" s="823" customFormat="1" ht="28.45" hidden="1" customHeight="1" outlineLevel="3" spans="1:29">
      <c r="A866" s="873" t="s">
        <v>1470</v>
      </c>
      <c r="B866" s="870" t="s">
        <v>2191</v>
      </c>
      <c r="C866" s="870" t="s">
        <v>2205</v>
      </c>
      <c r="D866" s="846" t="s">
        <v>2226</v>
      </c>
      <c r="E866" s="846" t="s">
        <v>1110</v>
      </c>
      <c r="F866" s="846" t="s">
        <v>2218</v>
      </c>
      <c r="G866" s="846" t="s">
        <v>2227</v>
      </c>
      <c r="H866" s="832">
        <v>146.71</v>
      </c>
      <c r="I866" s="846" t="s">
        <v>375</v>
      </c>
      <c r="J866" s="875">
        <v>44</v>
      </c>
      <c r="K866" s="846" t="s">
        <v>83</v>
      </c>
      <c r="L866" s="846" t="s">
        <v>39</v>
      </c>
      <c r="M866" s="846" t="s">
        <v>2220</v>
      </c>
      <c r="N866" s="832">
        <v>0</v>
      </c>
      <c r="O866" s="846" t="s">
        <v>2228</v>
      </c>
      <c r="P866" s="846" t="s">
        <v>2229</v>
      </c>
      <c r="Q866" s="846" t="s">
        <v>2223</v>
      </c>
      <c r="R866" s="846" t="s">
        <v>2224</v>
      </c>
      <c r="S866" s="846" t="s">
        <v>2225</v>
      </c>
      <c r="T866" s="832">
        <v>754.67</v>
      </c>
      <c r="U866" s="832">
        <v>754.67</v>
      </c>
      <c r="V866" s="832">
        <v>0</v>
      </c>
      <c r="W866" s="832">
        <v>0</v>
      </c>
      <c r="X866" s="846" t="s">
        <v>105</v>
      </c>
      <c r="Y866" s="846"/>
      <c r="Z866" s="846"/>
      <c r="AA866" s="824"/>
      <c r="AB866" s="824"/>
      <c r="AC866" s="824"/>
    </row>
    <row r="867" s="823" customFormat="1" ht="28.45" hidden="1" customHeight="1" outlineLevel="3" spans="1:29">
      <c r="A867" s="873" t="s">
        <v>1470</v>
      </c>
      <c r="B867" s="870" t="s">
        <v>2191</v>
      </c>
      <c r="C867" s="870" t="s">
        <v>2205</v>
      </c>
      <c r="D867" s="846" t="s">
        <v>2230</v>
      </c>
      <c r="E867" s="846" t="s">
        <v>1110</v>
      </c>
      <c r="F867" s="846" t="s">
        <v>2218</v>
      </c>
      <c r="G867" s="846" t="s">
        <v>2231</v>
      </c>
      <c r="H867" s="832">
        <v>197.6</v>
      </c>
      <c r="I867" s="846" t="s">
        <v>534</v>
      </c>
      <c r="J867" s="875">
        <v>1</v>
      </c>
      <c r="K867" s="846" t="s">
        <v>38</v>
      </c>
      <c r="L867" s="846" t="s">
        <v>39</v>
      </c>
      <c r="M867" s="846" t="s">
        <v>2220</v>
      </c>
      <c r="N867" s="832">
        <v>0</v>
      </c>
      <c r="O867" s="846" t="s">
        <v>2232</v>
      </c>
      <c r="P867" s="846" t="s">
        <v>2233</v>
      </c>
      <c r="Q867" s="846" t="s">
        <v>2234</v>
      </c>
      <c r="R867" s="846" t="s">
        <v>2224</v>
      </c>
      <c r="S867" s="846" t="s">
        <v>2225</v>
      </c>
      <c r="T867" s="832">
        <v>754.67</v>
      </c>
      <c r="U867" s="832">
        <v>754.67</v>
      </c>
      <c r="V867" s="832">
        <v>0</v>
      </c>
      <c r="W867" s="832">
        <v>0</v>
      </c>
      <c r="X867" s="846" t="s">
        <v>105</v>
      </c>
      <c r="Y867" s="846"/>
      <c r="Z867" s="846" t="s">
        <v>2235</v>
      </c>
      <c r="AA867" s="824"/>
      <c r="AB867" s="824"/>
      <c r="AC867" s="824"/>
    </row>
    <row r="868" s="823" customFormat="1" ht="28.45" hidden="1" customHeight="1" outlineLevel="3" spans="1:29">
      <c r="A868" s="873" t="s">
        <v>1470</v>
      </c>
      <c r="B868" s="870" t="s">
        <v>2191</v>
      </c>
      <c r="C868" s="870" t="s">
        <v>2205</v>
      </c>
      <c r="D868" s="846" t="s">
        <v>2236</v>
      </c>
      <c r="E868" s="846" t="s">
        <v>1782</v>
      </c>
      <c r="F868" s="846" t="s">
        <v>2218</v>
      </c>
      <c r="G868" s="846" t="s">
        <v>2237</v>
      </c>
      <c r="H868" s="832">
        <v>211.89</v>
      </c>
      <c r="I868" s="846" t="s">
        <v>510</v>
      </c>
      <c r="J868" s="875">
        <v>69</v>
      </c>
      <c r="K868" s="846" t="s">
        <v>83</v>
      </c>
      <c r="L868" s="846" t="s">
        <v>39</v>
      </c>
      <c r="M868" s="846" t="s">
        <v>2220</v>
      </c>
      <c r="N868" s="832">
        <v>0</v>
      </c>
      <c r="O868" s="846" t="s">
        <v>2238</v>
      </c>
      <c r="P868" s="846" t="s">
        <v>2239</v>
      </c>
      <c r="Q868" s="846" t="s">
        <v>2234</v>
      </c>
      <c r="R868" s="846" t="s">
        <v>2240</v>
      </c>
      <c r="S868" s="846" t="s">
        <v>2225</v>
      </c>
      <c r="T868" s="832">
        <v>754.67</v>
      </c>
      <c r="U868" s="832">
        <v>754.67</v>
      </c>
      <c r="V868" s="832">
        <v>0</v>
      </c>
      <c r="W868" s="832">
        <v>0</v>
      </c>
      <c r="X868" s="846" t="s">
        <v>105</v>
      </c>
      <c r="Y868" s="846"/>
      <c r="Z868" s="846"/>
      <c r="AA868" s="824"/>
      <c r="AB868" s="824"/>
      <c r="AC868" s="824"/>
    </row>
    <row r="869" s="823" customFormat="1" ht="28.45" hidden="1" customHeight="1" outlineLevel="3" spans="1:29">
      <c r="A869" s="873" t="s">
        <v>1470</v>
      </c>
      <c r="B869" s="870" t="s">
        <v>2191</v>
      </c>
      <c r="C869" s="870" t="s">
        <v>2205</v>
      </c>
      <c r="D869" s="846" t="s">
        <v>2241</v>
      </c>
      <c r="E869" s="846" t="s">
        <v>1782</v>
      </c>
      <c r="F869" s="846" t="s">
        <v>2242</v>
      </c>
      <c r="G869" s="846" t="s">
        <v>2243</v>
      </c>
      <c r="H869" s="832">
        <v>104.69</v>
      </c>
      <c r="I869" s="846" t="s">
        <v>2244</v>
      </c>
      <c r="J869" s="875">
        <v>534</v>
      </c>
      <c r="K869" s="846" t="s">
        <v>53</v>
      </c>
      <c r="L869" s="846" t="s">
        <v>39</v>
      </c>
      <c r="M869" s="846" t="s">
        <v>708</v>
      </c>
      <c r="N869" s="832">
        <v>0</v>
      </c>
      <c r="O869" s="846" t="s">
        <v>2245</v>
      </c>
      <c r="P869" s="846" t="s">
        <v>2245</v>
      </c>
      <c r="Q869" s="846" t="s">
        <v>2246</v>
      </c>
      <c r="R869" s="846" t="s">
        <v>2247</v>
      </c>
      <c r="S869" s="846" t="s">
        <v>2248</v>
      </c>
      <c r="T869" s="832"/>
      <c r="U869" s="832"/>
      <c r="V869" s="832"/>
      <c r="W869" s="832"/>
      <c r="X869" s="846" t="s">
        <v>58</v>
      </c>
      <c r="Y869" s="846"/>
      <c r="Z869" s="846"/>
      <c r="AA869" s="824"/>
      <c r="AB869" s="824"/>
      <c r="AC869" s="824"/>
    </row>
    <row r="870" s="823" customFormat="1" ht="28.45" hidden="1" customHeight="1" outlineLevel="3" spans="1:29">
      <c r="A870" s="873" t="s">
        <v>1470</v>
      </c>
      <c r="B870" s="870" t="s">
        <v>2191</v>
      </c>
      <c r="C870" s="870" t="s">
        <v>2205</v>
      </c>
      <c r="D870" s="846" t="s">
        <v>2249</v>
      </c>
      <c r="E870" s="846" t="s">
        <v>1782</v>
      </c>
      <c r="F870" s="846" t="s">
        <v>2250</v>
      </c>
      <c r="G870" s="846" t="s">
        <v>2251</v>
      </c>
      <c r="H870" s="832">
        <v>2.02</v>
      </c>
      <c r="I870" s="846" t="s">
        <v>1615</v>
      </c>
      <c r="J870" s="875">
        <v>61</v>
      </c>
      <c r="K870" s="846" t="s">
        <v>83</v>
      </c>
      <c r="L870" s="846" t="s">
        <v>39</v>
      </c>
      <c r="M870" s="846" t="s">
        <v>2252</v>
      </c>
      <c r="N870" s="832">
        <v>0</v>
      </c>
      <c r="O870" s="846" t="s">
        <v>2253</v>
      </c>
      <c r="P870" s="846" t="s">
        <v>2253</v>
      </c>
      <c r="Q870" s="846" t="s">
        <v>55</v>
      </c>
      <c r="R870" s="846" t="s">
        <v>2240</v>
      </c>
      <c r="S870" s="846" t="s">
        <v>2215</v>
      </c>
      <c r="T870" s="832">
        <v>287.64</v>
      </c>
      <c r="U870" s="832">
        <v>287.64</v>
      </c>
      <c r="V870" s="832">
        <v>0</v>
      </c>
      <c r="W870" s="832">
        <v>0</v>
      </c>
      <c r="X870" s="846"/>
      <c r="Y870" s="846"/>
      <c r="Z870" s="846"/>
      <c r="AA870" s="824"/>
      <c r="AB870" s="824"/>
      <c r="AC870" s="824"/>
    </row>
    <row r="871" s="823" customFormat="1" ht="28.45" hidden="1" customHeight="1" outlineLevel="3" spans="1:29">
      <c r="A871" s="873" t="s">
        <v>1470</v>
      </c>
      <c r="B871" s="870" t="s">
        <v>2191</v>
      </c>
      <c r="C871" s="870" t="s">
        <v>2205</v>
      </c>
      <c r="D871" s="846" t="s">
        <v>2254</v>
      </c>
      <c r="E871" s="846" t="s">
        <v>1782</v>
      </c>
      <c r="F871" s="846" t="s">
        <v>2250</v>
      </c>
      <c r="G871" s="846" t="s">
        <v>2255</v>
      </c>
      <c r="H871" s="832">
        <v>31.82</v>
      </c>
      <c r="I871" s="846" t="s">
        <v>584</v>
      </c>
      <c r="J871" s="875">
        <v>35</v>
      </c>
      <c r="K871" s="846" t="s">
        <v>83</v>
      </c>
      <c r="L871" s="846" t="s">
        <v>39</v>
      </c>
      <c r="M871" s="846" t="s">
        <v>2252</v>
      </c>
      <c r="N871" s="832">
        <v>0</v>
      </c>
      <c r="O871" s="846" t="s">
        <v>2256</v>
      </c>
      <c r="P871" s="846" t="s">
        <v>2253</v>
      </c>
      <c r="Q871" s="846" t="s">
        <v>55</v>
      </c>
      <c r="R871" s="846" t="s">
        <v>2240</v>
      </c>
      <c r="S871" s="846" t="s">
        <v>2215</v>
      </c>
      <c r="T871" s="832">
        <v>287.64</v>
      </c>
      <c r="U871" s="832">
        <v>287.64</v>
      </c>
      <c r="V871" s="832">
        <v>0</v>
      </c>
      <c r="W871" s="832">
        <v>0</v>
      </c>
      <c r="X871" s="846" t="s">
        <v>474</v>
      </c>
      <c r="Y871" s="846"/>
      <c r="Z871" s="846"/>
      <c r="AA871" s="824"/>
      <c r="AB871" s="824"/>
      <c r="AC871" s="824"/>
    </row>
    <row r="872" s="823" customFormat="1" ht="28.45" hidden="1" customHeight="1" outlineLevel="3" spans="1:29">
      <c r="A872" s="873" t="s">
        <v>1470</v>
      </c>
      <c r="B872" s="870" t="s">
        <v>2191</v>
      </c>
      <c r="C872" s="870" t="s">
        <v>2205</v>
      </c>
      <c r="D872" s="846" t="s">
        <v>2257</v>
      </c>
      <c r="E872" s="846" t="s">
        <v>1782</v>
      </c>
      <c r="F872" s="846" t="s">
        <v>2258</v>
      </c>
      <c r="G872" s="846" t="s">
        <v>2259</v>
      </c>
      <c r="H872" s="832">
        <v>175.86</v>
      </c>
      <c r="I872" s="846" t="s">
        <v>531</v>
      </c>
      <c r="J872" s="875">
        <v>22</v>
      </c>
      <c r="K872" s="846" t="s">
        <v>38</v>
      </c>
      <c r="L872" s="846" t="s">
        <v>39</v>
      </c>
      <c r="M872" s="846" t="s">
        <v>2260</v>
      </c>
      <c r="N872" s="832">
        <v>0</v>
      </c>
      <c r="O872" s="846" t="s">
        <v>2261</v>
      </c>
      <c r="P872" s="846" t="s">
        <v>2253</v>
      </c>
      <c r="Q872" s="846" t="s">
        <v>2262</v>
      </c>
      <c r="R872" s="846" t="s">
        <v>2240</v>
      </c>
      <c r="S872" s="846" t="s">
        <v>2215</v>
      </c>
      <c r="T872" s="832">
        <v>2895.76</v>
      </c>
      <c r="U872" s="832">
        <v>2895.76</v>
      </c>
      <c r="V872" s="832">
        <v>0</v>
      </c>
      <c r="W872" s="832">
        <v>0</v>
      </c>
      <c r="X872" s="846" t="s">
        <v>388</v>
      </c>
      <c r="Y872" s="846" t="s">
        <v>2263</v>
      </c>
      <c r="Z872" s="846"/>
      <c r="AA872" s="824"/>
      <c r="AB872" s="824"/>
      <c r="AC872" s="824"/>
    </row>
    <row r="873" s="823" customFormat="1" ht="28.45" hidden="1" customHeight="1" outlineLevel="3" spans="1:29">
      <c r="A873" s="873" t="s">
        <v>1470</v>
      </c>
      <c r="B873" s="870" t="s">
        <v>2191</v>
      </c>
      <c r="C873" s="870" t="s">
        <v>2205</v>
      </c>
      <c r="D873" s="846" t="s">
        <v>2264</v>
      </c>
      <c r="E873" s="846" t="s">
        <v>1782</v>
      </c>
      <c r="F873" s="846" t="s">
        <v>2258</v>
      </c>
      <c r="G873" s="846" t="s">
        <v>2265</v>
      </c>
      <c r="H873" s="832">
        <v>136.1</v>
      </c>
      <c r="I873" s="846" t="s">
        <v>1641</v>
      </c>
      <c r="J873" s="875">
        <v>8</v>
      </c>
      <c r="K873" s="846" t="s">
        <v>38</v>
      </c>
      <c r="L873" s="846" t="s">
        <v>39</v>
      </c>
      <c r="M873" s="846" t="s">
        <v>2260</v>
      </c>
      <c r="N873" s="832">
        <v>0</v>
      </c>
      <c r="O873" s="846" t="s">
        <v>2261</v>
      </c>
      <c r="P873" s="846" t="s">
        <v>2266</v>
      </c>
      <c r="Q873" s="846" t="s">
        <v>2267</v>
      </c>
      <c r="R873" s="846" t="s">
        <v>2240</v>
      </c>
      <c r="S873" s="846" t="s">
        <v>2215</v>
      </c>
      <c r="T873" s="832">
        <v>2895.76</v>
      </c>
      <c r="U873" s="832">
        <v>2895.76</v>
      </c>
      <c r="V873" s="832">
        <v>0</v>
      </c>
      <c r="W873" s="832">
        <v>0</v>
      </c>
      <c r="X873" s="846" t="s">
        <v>388</v>
      </c>
      <c r="Y873" s="846" t="s">
        <v>2263</v>
      </c>
      <c r="Z873" s="846"/>
      <c r="AA873" s="824"/>
      <c r="AB873" s="824"/>
      <c r="AC873" s="824"/>
    </row>
    <row r="874" s="823" customFormat="1" ht="28.45" hidden="1" customHeight="1" outlineLevel="3" spans="1:29">
      <c r="A874" s="873" t="s">
        <v>1470</v>
      </c>
      <c r="B874" s="870" t="s">
        <v>2191</v>
      </c>
      <c r="C874" s="870" t="s">
        <v>2205</v>
      </c>
      <c r="D874" s="846" t="s">
        <v>2268</v>
      </c>
      <c r="E874" s="846" t="s">
        <v>1782</v>
      </c>
      <c r="F874" s="846" t="s">
        <v>2258</v>
      </c>
      <c r="G874" s="846" t="s">
        <v>2269</v>
      </c>
      <c r="H874" s="832">
        <v>90.04</v>
      </c>
      <c r="I874" s="846" t="s">
        <v>166</v>
      </c>
      <c r="J874" s="875">
        <v>5</v>
      </c>
      <c r="K874" s="846" t="s">
        <v>38</v>
      </c>
      <c r="L874" s="846" t="s">
        <v>39</v>
      </c>
      <c r="M874" s="846" t="s">
        <v>2260</v>
      </c>
      <c r="N874" s="832">
        <v>0</v>
      </c>
      <c r="O874" s="846"/>
      <c r="P874" s="846" t="s">
        <v>2270</v>
      </c>
      <c r="Q874" s="846" t="s">
        <v>55</v>
      </c>
      <c r="R874" s="846" t="s">
        <v>2240</v>
      </c>
      <c r="S874" s="846" t="s">
        <v>2215</v>
      </c>
      <c r="T874" s="832">
        <v>2895.76</v>
      </c>
      <c r="U874" s="832">
        <v>2895.76</v>
      </c>
      <c r="V874" s="832">
        <v>0</v>
      </c>
      <c r="W874" s="832">
        <v>0</v>
      </c>
      <c r="X874" s="846" t="s">
        <v>388</v>
      </c>
      <c r="Y874" s="846" t="s">
        <v>2263</v>
      </c>
      <c r="Z874" s="846"/>
      <c r="AA874" s="824"/>
      <c r="AB874" s="824"/>
      <c r="AC874" s="824"/>
    </row>
    <row r="875" s="823" customFormat="1" ht="28.45" hidden="1" customHeight="1" outlineLevel="3" spans="1:29">
      <c r="A875" s="873" t="s">
        <v>1470</v>
      </c>
      <c r="B875" s="870" t="s">
        <v>2191</v>
      </c>
      <c r="C875" s="870" t="s">
        <v>2205</v>
      </c>
      <c r="D875" s="846" t="s">
        <v>2271</v>
      </c>
      <c r="E875" s="846" t="s">
        <v>1110</v>
      </c>
      <c r="F875" s="846" t="s">
        <v>2272</v>
      </c>
      <c r="G875" s="846" t="s">
        <v>2273</v>
      </c>
      <c r="H875" s="832">
        <v>341.25</v>
      </c>
      <c r="I875" s="846" t="s">
        <v>292</v>
      </c>
      <c r="J875" s="875">
        <v>76</v>
      </c>
      <c r="K875" s="846" t="s">
        <v>83</v>
      </c>
      <c r="L875" s="846" t="s">
        <v>39</v>
      </c>
      <c r="M875" s="846" t="s">
        <v>2274</v>
      </c>
      <c r="N875" s="832">
        <v>0</v>
      </c>
      <c r="O875" s="846" t="s">
        <v>2275</v>
      </c>
      <c r="P875" s="846" t="s">
        <v>2275</v>
      </c>
      <c r="Q875" s="846" t="s">
        <v>41</v>
      </c>
      <c r="R875" s="846" t="s">
        <v>2276</v>
      </c>
      <c r="S875" s="846" t="s">
        <v>2277</v>
      </c>
      <c r="T875" s="832">
        <v>341.25</v>
      </c>
      <c r="U875" s="832">
        <v>9338.37</v>
      </c>
      <c r="V875" s="832">
        <v>0</v>
      </c>
      <c r="W875" s="832">
        <v>0</v>
      </c>
      <c r="X875" s="846" t="s">
        <v>105</v>
      </c>
      <c r="Y875" s="846" t="s">
        <v>2278</v>
      </c>
      <c r="Z875" s="846"/>
      <c r="AA875" s="824"/>
      <c r="AB875" s="824"/>
      <c r="AC875" s="824"/>
    </row>
    <row r="876" s="823" customFormat="1" ht="28.45" hidden="1" customHeight="1" outlineLevel="3" spans="1:29">
      <c r="A876" s="873" t="s">
        <v>1470</v>
      </c>
      <c r="B876" s="870" t="s">
        <v>2191</v>
      </c>
      <c r="C876" s="870" t="s">
        <v>2205</v>
      </c>
      <c r="D876" s="846" t="s">
        <v>2279</v>
      </c>
      <c r="E876" s="846" t="s">
        <v>421</v>
      </c>
      <c r="F876" s="846" t="s">
        <v>2280</v>
      </c>
      <c r="G876" s="846" t="s">
        <v>2281</v>
      </c>
      <c r="H876" s="832">
        <v>21.71</v>
      </c>
      <c r="I876" s="846" t="s">
        <v>64</v>
      </c>
      <c r="J876" s="875">
        <v>7</v>
      </c>
      <c r="K876" s="846" t="s">
        <v>38</v>
      </c>
      <c r="L876" s="846" t="s">
        <v>84</v>
      </c>
      <c r="M876" s="846"/>
      <c r="N876" s="832">
        <v>10.1</v>
      </c>
      <c r="O876" s="846" t="s">
        <v>2282</v>
      </c>
      <c r="P876" s="846" t="s">
        <v>2283</v>
      </c>
      <c r="Q876" s="846"/>
      <c r="R876" s="846" t="s">
        <v>2284</v>
      </c>
      <c r="S876" s="846" t="s">
        <v>2285</v>
      </c>
      <c r="T876" s="832">
        <v>2092.41</v>
      </c>
      <c r="U876" s="832">
        <v>2092.41</v>
      </c>
      <c r="V876" s="832">
        <v>535.23</v>
      </c>
      <c r="W876" s="832">
        <v>535.23</v>
      </c>
      <c r="X876" s="846" t="s">
        <v>388</v>
      </c>
      <c r="Y876" s="846"/>
      <c r="Z876" s="846"/>
      <c r="AA876" s="824"/>
      <c r="AB876" s="824"/>
      <c r="AC876" s="824"/>
    </row>
    <row r="877" s="823" customFormat="1" ht="28.45" hidden="1" customHeight="1" outlineLevel="3" spans="1:29">
      <c r="A877" s="873" t="s">
        <v>1470</v>
      </c>
      <c r="B877" s="870" t="s">
        <v>2191</v>
      </c>
      <c r="C877" s="870" t="s">
        <v>2205</v>
      </c>
      <c r="D877" s="846" t="s">
        <v>2286</v>
      </c>
      <c r="E877" s="846" t="s">
        <v>421</v>
      </c>
      <c r="F877" s="846" t="s">
        <v>2280</v>
      </c>
      <c r="G877" s="846" t="s">
        <v>2287</v>
      </c>
      <c r="H877" s="832">
        <v>30.33</v>
      </c>
      <c r="I877" s="846" t="s">
        <v>330</v>
      </c>
      <c r="J877" s="875">
        <v>6</v>
      </c>
      <c r="K877" s="846" t="s">
        <v>38</v>
      </c>
      <c r="L877" s="846" t="s">
        <v>84</v>
      </c>
      <c r="M877" s="846"/>
      <c r="N877" s="832">
        <v>3.37</v>
      </c>
      <c r="O877" s="846"/>
      <c r="P877" s="846" t="s">
        <v>2283</v>
      </c>
      <c r="Q877" s="846"/>
      <c r="R877" s="846" t="s">
        <v>2284</v>
      </c>
      <c r="S877" s="846" t="s">
        <v>2285</v>
      </c>
      <c r="T877" s="832">
        <v>2092.41</v>
      </c>
      <c r="U877" s="832">
        <v>2092.41</v>
      </c>
      <c r="V877" s="832">
        <v>535.23</v>
      </c>
      <c r="W877" s="832">
        <v>535.23</v>
      </c>
      <c r="X877" s="846" t="s">
        <v>388</v>
      </c>
      <c r="Y877" s="846"/>
      <c r="Z877" s="846"/>
      <c r="AA877" s="824"/>
      <c r="AB877" s="824"/>
      <c r="AC877" s="824"/>
    </row>
    <row r="878" s="823" customFormat="1" ht="28.45" hidden="1" customHeight="1" outlineLevel="3" spans="1:29">
      <c r="A878" s="873" t="s">
        <v>1470</v>
      </c>
      <c r="B878" s="870" t="s">
        <v>2191</v>
      </c>
      <c r="C878" s="870" t="s">
        <v>2205</v>
      </c>
      <c r="D878" s="846" t="s">
        <v>2288</v>
      </c>
      <c r="E878" s="846" t="s">
        <v>421</v>
      </c>
      <c r="F878" s="846" t="s">
        <v>2280</v>
      </c>
      <c r="G878" s="846" t="s">
        <v>2289</v>
      </c>
      <c r="H878" s="832">
        <v>27.05</v>
      </c>
      <c r="I878" s="846" t="s">
        <v>330</v>
      </c>
      <c r="J878" s="875">
        <v>6</v>
      </c>
      <c r="K878" s="846" t="s">
        <v>38</v>
      </c>
      <c r="L878" s="846" t="s">
        <v>84</v>
      </c>
      <c r="M878" s="846"/>
      <c r="N878" s="832">
        <v>3.01</v>
      </c>
      <c r="O878" s="846"/>
      <c r="P878" s="846" t="s">
        <v>2283</v>
      </c>
      <c r="Q878" s="846"/>
      <c r="R878" s="846" t="s">
        <v>2284</v>
      </c>
      <c r="S878" s="846" t="s">
        <v>2285</v>
      </c>
      <c r="T878" s="832">
        <v>2092.41</v>
      </c>
      <c r="U878" s="832">
        <v>2092.41</v>
      </c>
      <c r="V878" s="832">
        <v>535.23</v>
      </c>
      <c r="W878" s="832">
        <v>535.23</v>
      </c>
      <c r="X878" s="846" t="s">
        <v>388</v>
      </c>
      <c r="Y878" s="846"/>
      <c r="Z878" s="846"/>
      <c r="AA878" s="824"/>
      <c r="AB878" s="824"/>
      <c r="AC878" s="824"/>
    </row>
    <row r="879" s="823" customFormat="1" ht="28.45" hidden="1" customHeight="1" outlineLevel="3" spans="1:29">
      <c r="A879" s="873" t="s">
        <v>1470</v>
      </c>
      <c r="B879" s="870" t="s">
        <v>2191</v>
      </c>
      <c r="C879" s="870" t="s">
        <v>2205</v>
      </c>
      <c r="D879" s="846" t="s">
        <v>2290</v>
      </c>
      <c r="E879" s="846" t="s">
        <v>421</v>
      </c>
      <c r="F879" s="846" t="s">
        <v>2280</v>
      </c>
      <c r="G879" s="846" t="s">
        <v>2291</v>
      </c>
      <c r="H879" s="832">
        <v>10</v>
      </c>
      <c r="I879" s="846" t="s">
        <v>1641</v>
      </c>
      <c r="J879" s="875">
        <v>8</v>
      </c>
      <c r="K879" s="846" t="s">
        <v>38</v>
      </c>
      <c r="L879" s="846" t="s">
        <v>84</v>
      </c>
      <c r="M879" s="846"/>
      <c r="N879" s="832">
        <v>17.33</v>
      </c>
      <c r="O879" s="846" t="s">
        <v>2282</v>
      </c>
      <c r="P879" s="846" t="s">
        <v>2283</v>
      </c>
      <c r="Q879" s="846"/>
      <c r="R879" s="846" t="s">
        <v>2292</v>
      </c>
      <c r="S879" s="846" t="s">
        <v>2285</v>
      </c>
      <c r="T879" s="832">
        <v>2092.41</v>
      </c>
      <c r="U879" s="832">
        <v>2092.41</v>
      </c>
      <c r="V879" s="832">
        <v>535.23</v>
      </c>
      <c r="W879" s="832">
        <v>535.23</v>
      </c>
      <c r="X879" s="846" t="s">
        <v>388</v>
      </c>
      <c r="Y879" s="846"/>
      <c r="Z879" s="846"/>
      <c r="AA879" s="824"/>
      <c r="AB879" s="824"/>
      <c r="AC879" s="824"/>
    </row>
    <row r="880" s="823" customFormat="1" ht="28.45" hidden="1" customHeight="1" outlineLevel="3" spans="1:29">
      <c r="A880" s="873" t="s">
        <v>1470</v>
      </c>
      <c r="B880" s="870" t="s">
        <v>2191</v>
      </c>
      <c r="C880" s="870" t="s">
        <v>2205</v>
      </c>
      <c r="D880" s="846" t="s">
        <v>2293</v>
      </c>
      <c r="E880" s="846" t="s">
        <v>421</v>
      </c>
      <c r="F880" s="846" t="s">
        <v>2280</v>
      </c>
      <c r="G880" s="846" t="s">
        <v>2098</v>
      </c>
      <c r="H880" s="832">
        <v>27.05</v>
      </c>
      <c r="I880" s="846" t="s">
        <v>166</v>
      </c>
      <c r="J880" s="875">
        <v>5</v>
      </c>
      <c r="K880" s="846" t="s">
        <v>38</v>
      </c>
      <c r="L880" s="846" t="s">
        <v>84</v>
      </c>
      <c r="M880" s="846"/>
      <c r="N880" s="832">
        <v>3.01</v>
      </c>
      <c r="O880" s="846"/>
      <c r="P880" s="846" t="s">
        <v>2283</v>
      </c>
      <c r="Q880" s="846"/>
      <c r="R880" s="846" t="s">
        <v>2292</v>
      </c>
      <c r="S880" s="846" t="s">
        <v>2285</v>
      </c>
      <c r="T880" s="832">
        <v>2092.41</v>
      </c>
      <c r="U880" s="832">
        <v>2092.41</v>
      </c>
      <c r="V880" s="832">
        <v>535.23</v>
      </c>
      <c r="W880" s="832">
        <v>535.23</v>
      </c>
      <c r="X880" s="846" t="s">
        <v>388</v>
      </c>
      <c r="Y880" s="846"/>
      <c r="Z880" s="846"/>
      <c r="AA880" s="824"/>
      <c r="AB880" s="824"/>
      <c r="AC880" s="824"/>
    </row>
    <row r="881" s="823" customFormat="1" ht="28.45" hidden="1" customHeight="1" outlineLevel="3" spans="1:29">
      <c r="A881" s="873" t="s">
        <v>1470</v>
      </c>
      <c r="B881" s="870" t="s">
        <v>2191</v>
      </c>
      <c r="C881" s="870" t="s">
        <v>2205</v>
      </c>
      <c r="D881" s="846" t="s">
        <v>2294</v>
      </c>
      <c r="E881" s="846" t="s">
        <v>421</v>
      </c>
      <c r="F881" s="846" t="s">
        <v>2280</v>
      </c>
      <c r="G881" s="846" t="s">
        <v>2287</v>
      </c>
      <c r="H881" s="832">
        <v>29.35</v>
      </c>
      <c r="I881" s="846" t="s">
        <v>166</v>
      </c>
      <c r="J881" s="875">
        <v>5</v>
      </c>
      <c r="K881" s="846" t="s">
        <v>38</v>
      </c>
      <c r="L881" s="846" t="s">
        <v>84</v>
      </c>
      <c r="M881" s="846"/>
      <c r="N881" s="832">
        <v>3.26</v>
      </c>
      <c r="O881" s="846"/>
      <c r="P881" s="846" t="s">
        <v>2283</v>
      </c>
      <c r="Q881" s="846"/>
      <c r="R881" s="846" t="s">
        <v>2292</v>
      </c>
      <c r="S881" s="846" t="s">
        <v>2285</v>
      </c>
      <c r="T881" s="832">
        <v>2092.41</v>
      </c>
      <c r="U881" s="832">
        <v>2092.41</v>
      </c>
      <c r="V881" s="832">
        <v>535.23</v>
      </c>
      <c r="W881" s="832">
        <v>535.23</v>
      </c>
      <c r="X881" s="846" t="s">
        <v>388</v>
      </c>
      <c r="Y881" s="846"/>
      <c r="Z881" s="846"/>
      <c r="AA881" s="824"/>
      <c r="AB881" s="824"/>
      <c r="AC881" s="824"/>
    </row>
    <row r="882" s="823" customFormat="1" ht="28.45" hidden="1" customHeight="1" outlineLevel="3" spans="1:29">
      <c r="A882" s="873" t="s">
        <v>1470</v>
      </c>
      <c r="B882" s="870" t="s">
        <v>2191</v>
      </c>
      <c r="C882" s="870" t="s">
        <v>2205</v>
      </c>
      <c r="D882" s="846" t="s">
        <v>2295</v>
      </c>
      <c r="E882" s="846" t="s">
        <v>421</v>
      </c>
      <c r="F882" s="846" t="s">
        <v>2280</v>
      </c>
      <c r="G882" s="846" t="s">
        <v>2291</v>
      </c>
      <c r="H882" s="832">
        <v>29.22</v>
      </c>
      <c r="I882" s="846" t="s">
        <v>350</v>
      </c>
      <c r="J882" s="875">
        <v>0</v>
      </c>
      <c r="K882" s="846" t="s">
        <v>38</v>
      </c>
      <c r="L882" s="846" t="s">
        <v>84</v>
      </c>
      <c r="M882" s="846"/>
      <c r="N882" s="832">
        <v>3.25</v>
      </c>
      <c r="O882" s="846"/>
      <c r="P882" s="846" t="s">
        <v>2283</v>
      </c>
      <c r="Q882" s="846"/>
      <c r="R882" s="846" t="s">
        <v>2292</v>
      </c>
      <c r="S882" s="846" t="s">
        <v>2285</v>
      </c>
      <c r="T882" s="832">
        <v>2092.41</v>
      </c>
      <c r="U882" s="832">
        <v>2092.41</v>
      </c>
      <c r="V882" s="832">
        <v>535.23</v>
      </c>
      <c r="W882" s="832">
        <v>535.23</v>
      </c>
      <c r="X882" s="846"/>
      <c r="Y882" s="846"/>
      <c r="Z882" s="846"/>
      <c r="AA882" s="824"/>
      <c r="AB882" s="824"/>
      <c r="AC882" s="824"/>
    </row>
    <row r="883" s="823" customFormat="1" ht="28.45" hidden="1" customHeight="1" outlineLevel="3" spans="1:29">
      <c r="A883" s="873" t="s">
        <v>1470</v>
      </c>
      <c r="B883" s="870" t="s">
        <v>2191</v>
      </c>
      <c r="C883" s="870" t="s">
        <v>2205</v>
      </c>
      <c r="D883" s="846" t="s">
        <v>2296</v>
      </c>
      <c r="E883" s="846" t="s">
        <v>421</v>
      </c>
      <c r="F883" s="846" t="s">
        <v>2280</v>
      </c>
      <c r="G883" s="846" t="s">
        <v>2289</v>
      </c>
      <c r="H883" s="832">
        <v>26.38</v>
      </c>
      <c r="I883" s="846" t="s">
        <v>534</v>
      </c>
      <c r="J883" s="875">
        <v>1</v>
      </c>
      <c r="K883" s="846" t="s">
        <v>38</v>
      </c>
      <c r="L883" s="846" t="s">
        <v>84</v>
      </c>
      <c r="M883" s="846"/>
      <c r="N883" s="832">
        <v>2.93</v>
      </c>
      <c r="O883" s="846"/>
      <c r="P883" s="846" t="s">
        <v>2283</v>
      </c>
      <c r="Q883" s="846"/>
      <c r="R883" s="846" t="s">
        <v>2292</v>
      </c>
      <c r="S883" s="846" t="s">
        <v>2285</v>
      </c>
      <c r="T883" s="832">
        <v>2092.41</v>
      </c>
      <c r="U883" s="832">
        <v>2092.41</v>
      </c>
      <c r="V883" s="832">
        <v>535.23</v>
      </c>
      <c r="W883" s="832">
        <v>535.23</v>
      </c>
      <c r="X883" s="846" t="s">
        <v>388</v>
      </c>
      <c r="Y883" s="846"/>
      <c r="Z883" s="846"/>
      <c r="AA883" s="824"/>
      <c r="AB883" s="824"/>
      <c r="AC883" s="824"/>
    </row>
    <row r="884" s="823" customFormat="1" ht="28.45" hidden="1" customHeight="1" outlineLevel="3" spans="1:29">
      <c r="A884" s="873" t="s">
        <v>1470</v>
      </c>
      <c r="B884" s="870" t="s">
        <v>2191</v>
      </c>
      <c r="C884" s="870" t="s">
        <v>2205</v>
      </c>
      <c r="D884" s="846" t="s">
        <v>2297</v>
      </c>
      <c r="E884" s="846" t="s">
        <v>421</v>
      </c>
      <c r="F884" s="846" t="s">
        <v>2280</v>
      </c>
      <c r="G884" s="846" t="s">
        <v>2291</v>
      </c>
      <c r="H884" s="832">
        <v>24.57</v>
      </c>
      <c r="I884" s="846" t="s">
        <v>917</v>
      </c>
      <c r="J884" s="875">
        <v>4</v>
      </c>
      <c r="K884" s="846" t="s">
        <v>38</v>
      </c>
      <c r="L884" s="846" t="s">
        <v>84</v>
      </c>
      <c r="M884" s="846"/>
      <c r="N884" s="832">
        <v>2.73</v>
      </c>
      <c r="O884" s="846"/>
      <c r="P884" s="846" t="s">
        <v>2283</v>
      </c>
      <c r="Q884" s="846"/>
      <c r="R884" s="846" t="s">
        <v>2292</v>
      </c>
      <c r="S884" s="846" t="s">
        <v>2285</v>
      </c>
      <c r="T884" s="832">
        <v>2092.41</v>
      </c>
      <c r="U884" s="832">
        <v>2092.41</v>
      </c>
      <c r="V884" s="832">
        <v>535.23</v>
      </c>
      <c r="W884" s="832">
        <v>535.23</v>
      </c>
      <c r="X884" s="846" t="s">
        <v>388</v>
      </c>
      <c r="Y884" s="846"/>
      <c r="Z884" s="846"/>
      <c r="AA884" s="824"/>
      <c r="AB884" s="824"/>
      <c r="AC884" s="824"/>
    </row>
    <row r="885" s="823" customFormat="1" ht="28.45" hidden="1" customHeight="1" outlineLevel="3" spans="1:29">
      <c r="A885" s="873" t="s">
        <v>1470</v>
      </c>
      <c r="B885" s="870" t="s">
        <v>2191</v>
      </c>
      <c r="C885" s="870" t="s">
        <v>2205</v>
      </c>
      <c r="D885" s="846" t="s">
        <v>2298</v>
      </c>
      <c r="E885" s="846" t="s">
        <v>421</v>
      </c>
      <c r="F885" s="846" t="s">
        <v>2280</v>
      </c>
      <c r="G885" s="846" t="s">
        <v>2299</v>
      </c>
      <c r="H885" s="832">
        <v>3.39</v>
      </c>
      <c r="I885" s="846" t="s">
        <v>534</v>
      </c>
      <c r="J885" s="875">
        <v>1</v>
      </c>
      <c r="K885" s="846" t="s">
        <v>38</v>
      </c>
      <c r="L885" s="846" t="s">
        <v>84</v>
      </c>
      <c r="M885" s="846"/>
      <c r="N885" s="832">
        <v>0.38</v>
      </c>
      <c r="O885" s="846"/>
      <c r="P885" s="846" t="s">
        <v>2283</v>
      </c>
      <c r="Q885" s="846"/>
      <c r="R885" s="846" t="s">
        <v>2292</v>
      </c>
      <c r="S885" s="846" t="s">
        <v>2285</v>
      </c>
      <c r="T885" s="832">
        <v>2092.41</v>
      </c>
      <c r="U885" s="832">
        <v>2092.41</v>
      </c>
      <c r="V885" s="832">
        <v>535.23</v>
      </c>
      <c r="W885" s="832">
        <v>535.23</v>
      </c>
      <c r="X885" s="846" t="s">
        <v>388</v>
      </c>
      <c r="Y885" s="846"/>
      <c r="Z885" s="846"/>
      <c r="AA885" s="824"/>
      <c r="AB885" s="824"/>
      <c r="AC885" s="824"/>
    </row>
    <row r="886" s="823" customFormat="1" ht="28.45" hidden="1" customHeight="1" outlineLevel="3" spans="1:29">
      <c r="A886" s="873" t="s">
        <v>1470</v>
      </c>
      <c r="B886" s="870" t="s">
        <v>2191</v>
      </c>
      <c r="C886" s="870" t="s">
        <v>2205</v>
      </c>
      <c r="D886" s="846" t="s">
        <v>2300</v>
      </c>
      <c r="E886" s="846" t="s">
        <v>421</v>
      </c>
      <c r="F886" s="846" t="s">
        <v>2280</v>
      </c>
      <c r="G886" s="846" t="s">
        <v>2299</v>
      </c>
      <c r="H886" s="832">
        <v>22.36</v>
      </c>
      <c r="I886" s="846" t="s">
        <v>534</v>
      </c>
      <c r="J886" s="875">
        <v>1</v>
      </c>
      <c r="K886" s="846" t="s">
        <v>38</v>
      </c>
      <c r="L886" s="846" t="s">
        <v>84</v>
      </c>
      <c r="M886" s="846"/>
      <c r="N886" s="832">
        <v>2.48</v>
      </c>
      <c r="O886" s="846"/>
      <c r="P886" s="846" t="s">
        <v>2283</v>
      </c>
      <c r="Q886" s="846"/>
      <c r="R886" s="846" t="s">
        <v>2292</v>
      </c>
      <c r="S886" s="846" t="s">
        <v>2285</v>
      </c>
      <c r="T886" s="832">
        <v>2092.41</v>
      </c>
      <c r="U886" s="832">
        <v>2092.41</v>
      </c>
      <c r="V886" s="832">
        <v>535.23</v>
      </c>
      <c r="W886" s="832">
        <v>535.23</v>
      </c>
      <c r="X886" s="846" t="s">
        <v>388</v>
      </c>
      <c r="Y886" s="846"/>
      <c r="Z886" s="846"/>
      <c r="AA886" s="824"/>
      <c r="AB886" s="824"/>
      <c r="AC886" s="824"/>
    </row>
    <row r="887" s="823" customFormat="1" ht="28.45" hidden="1" customHeight="1" outlineLevel="3" spans="1:29">
      <c r="A887" s="873" t="s">
        <v>1470</v>
      </c>
      <c r="B887" s="870" t="s">
        <v>2191</v>
      </c>
      <c r="C887" s="870" t="s">
        <v>2205</v>
      </c>
      <c r="D887" s="846" t="s">
        <v>2301</v>
      </c>
      <c r="E887" s="846" t="s">
        <v>34</v>
      </c>
      <c r="F887" s="846" t="s">
        <v>2302</v>
      </c>
      <c r="G887" s="846" t="s">
        <v>2098</v>
      </c>
      <c r="H887" s="832">
        <v>20.95</v>
      </c>
      <c r="I887" s="846" t="s">
        <v>367</v>
      </c>
      <c r="J887" s="875">
        <v>17</v>
      </c>
      <c r="K887" s="846" t="s">
        <v>38</v>
      </c>
      <c r="L887" s="846" t="s">
        <v>84</v>
      </c>
      <c r="M887" s="846"/>
      <c r="N887" s="832">
        <v>13.76</v>
      </c>
      <c r="O887" s="846" t="s">
        <v>2303</v>
      </c>
      <c r="P887" s="846" t="s">
        <v>2304</v>
      </c>
      <c r="Q887" s="846"/>
      <c r="R887" s="846" t="s">
        <v>2305</v>
      </c>
      <c r="S887" s="846" t="s">
        <v>2306</v>
      </c>
      <c r="T887" s="832">
        <v>143.18</v>
      </c>
      <c r="U887" s="832">
        <v>143.18</v>
      </c>
      <c r="V887" s="832">
        <v>143.18</v>
      </c>
      <c r="W887" s="832">
        <v>143.18</v>
      </c>
      <c r="X887" s="846" t="s">
        <v>372</v>
      </c>
      <c r="Y887" s="846"/>
      <c r="Z887" s="846"/>
      <c r="AA887" s="824"/>
      <c r="AB887" s="824"/>
      <c r="AC887" s="824"/>
    </row>
    <row r="888" s="823" customFormat="1" ht="28.45" hidden="1" customHeight="1" outlineLevel="2" collapsed="1" spans="1:29">
      <c r="A888" s="870" t="s">
        <v>1470</v>
      </c>
      <c r="B888" s="870" t="s">
        <v>2191</v>
      </c>
      <c r="C888" s="870" t="s">
        <v>2307</v>
      </c>
      <c r="D888" s="872"/>
      <c r="E888" s="824"/>
      <c r="F888" s="824"/>
      <c r="G888" s="824"/>
      <c r="H888" s="871">
        <v>605.38</v>
      </c>
      <c r="I888" s="874" t="s">
        <v>2308</v>
      </c>
      <c r="J888" s="835"/>
      <c r="K888" s="835"/>
      <c r="L888" s="835"/>
      <c r="M888" s="835"/>
      <c r="N888" s="835"/>
      <c r="O888" s="835"/>
      <c r="P888" s="835"/>
      <c r="Q888" s="835"/>
      <c r="R888" s="835"/>
      <c r="S888" s="835"/>
      <c r="T888" s="835"/>
      <c r="U888" s="835"/>
      <c r="V888" s="835"/>
      <c r="W888" s="835"/>
      <c r="X888" s="835"/>
      <c r="Y888" s="835"/>
      <c r="Z888" s="836"/>
      <c r="AA888" s="824"/>
      <c r="AB888" s="824"/>
      <c r="AC888" s="824"/>
    </row>
    <row r="889" s="823" customFormat="1" ht="28.45" hidden="1" customHeight="1" outlineLevel="3" spans="1:29">
      <c r="A889" s="873" t="s">
        <v>1470</v>
      </c>
      <c r="B889" s="870" t="s">
        <v>2191</v>
      </c>
      <c r="C889" s="870" t="s">
        <v>2307</v>
      </c>
      <c r="D889" s="846" t="s">
        <v>2309</v>
      </c>
      <c r="E889" s="846" t="s">
        <v>310</v>
      </c>
      <c r="F889" s="846" t="s">
        <v>2310</v>
      </c>
      <c r="G889" s="846" t="s">
        <v>2311</v>
      </c>
      <c r="H889" s="832">
        <v>605.38</v>
      </c>
      <c r="I889" s="846" t="s">
        <v>537</v>
      </c>
      <c r="J889" s="875">
        <v>21</v>
      </c>
      <c r="K889" s="846" t="s">
        <v>38</v>
      </c>
      <c r="L889" s="846" t="s">
        <v>313</v>
      </c>
      <c r="M889" s="846"/>
      <c r="N889" s="832"/>
      <c r="O889" s="846" t="s">
        <v>2312</v>
      </c>
      <c r="P889" s="846" t="s">
        <v>2313</v>
      </c>
      <c r="Q889" s="846"/>
      <c r="R889" s="846" t="s">
        <v>2200</v>
      </c>
      <c r="S889" s="846" t="s">
        <v>2201</v>
      </c>
      <c r="T889" s="832">
        <v>1751.17</v>
      </c>
      <c r="U889" s="832">
        <v>1751.17</v>
      </c>
      <c r="V889" s="832">
        <v>0</v>
      </c>
      <c r="W889" s="832">
        <v>0</v>
      </c>
      <c r="X889" s="846" t="s">
        <v>372</v>
      </c>
      <c r="Y889" s="846"/>
      <c r="Z889" s="846"/>
      <c r="AA889" s="824"/>
      <c r="AB889" s="824"/>
      <c r="AC889" s="824"/>
    </row>
    <row r="890" s="823" customFormat="1" ht="28.45" hidden="1" customHeight="1" outlineLevel="2" collapsed="1" spans="1:29">
      <c r="A890" s="870" t="s">
        <v>1470</v>
      </c>
      <c r="B890" s="870" t="s">
        <v>2191</v>
      </c>
      <c r="C890" s="870" t="s">
        <v>2314</v>
      </c>
      <c r="D890" s="872"/>
      <c r="E890" s="824"/>
      <c r="F890" s="824"/>
      <c r="G890" s="824"/>
      <c r="H890" s="871">
        <v>281.57</v>
      </c>
      <c r="I890" s="874" t="s">
        <v>2315</v>
      </c>
      <c r="J890" s="835"/>
      <c r="K890" s="835"/>
      <c r="L890" s="835"/>
      <c r="M890" s="835"/>
      <c r="N890" s="835"/>
      <c r="O890" s="835"/>
      <c r="P890" s="835"/>
      <c r="Q890" s="835"/>
      <c r="R890" s="835"/>
      <c r="S890" s="835"/>
      <c r="T890" s="835"/>
      <c r="U890" s="835"/>
      <c r="V890" s="835"/>
      <c r="W890" s="835"/>
      <c r="X890" s="835"/>
      <c r="Y890" s="835"/>
      <c r="Z890" s="836"/>
      <c r="AA890" s="824"/>
      <c r="AB890" s="824"/>
      <c r="AC890" s="824"/>
    </row>
    <row r="891" s="823" customFormat="1" ht="28.45" hidden="1" customHeight="1" outlineLevel="3" spans="1:29">
      <c r="A891" s="873" t="s">
        <v>1470</v>
      </c>
      <c r="B891" s="870" t="s">
        <v>2191</v>
      </c>
      <c r="C891" s="870" t="s">
        <v>2314</v>
      </c>
      <c r="D891" s="846" t="s">
        <v>2316</v>
      </c>
      <c r="E891" s="846" t="s">
        <v>34</v>
      </c>
      <c r="F891" s="846" t="s">
        <v>2317</v>
      </c>
      <c r="G891" s="846" t="s">
        <v>2318</v>
      </c>
      <c r="H891" s="832">
        <v>107.68</v>
      </c>
      <c r="I891" s="846" t="s">
        <v>350</v>
      </c>
      <c r="J891" s="875">
        <v>0</v>
      </c>
      <c r="K891" s="846" t="s">
        <v>38</v>
      </c>
      <c r="L891" s="846" t="s">
        <v>39</v>
      </c>
      <c r="M891" s="846"/>
      <c r="N891" s="832">
        <v>0</v>
      </c>
      <c r="O891" s="846"/>
      <c r="P891" s="846" t="s">
        <v>2319</v>
      </c>
      <c r="Q891" s="846" t="s">
        <v>41</v>
      </c>
      <c r="R891" s="846" t="s">
        <v>2320</v>
      </c>
      <c r="S891" s="846" t="s">
        <v>2321</v>
      </c>
      <c r="T891" s="832">
        <v>107.68</v>
      </c>
      <c r="U891" s="832">
        <v>107.68</v>
      </c>
      <c r="V891" s="832">
        <v>0</v>
      </c>
      <c r="W891" s="832">
        <v>0</v>
      </c>
      <c r="X891" s="846"/>
      <c r="Y891" s="846"/>
      <c r="Z891" s="846"/>
      <c r="AA891" s="824"/>
      <c r="AB891" s="824"/>
      <c r="AC891" s="824"/>
    </row>
    <row r="892" s="823" customFormat="1" ht="28.45" hidden="1" customHeight="1" outlineLevel="3" spans="1:29">
      <c r="A892" s="873" t="s">
        <v>1470</v>
      </c>
      <c r="B892" s="870" t="s">
        <v>2191</v>
      </c>
      <c r="C892" s="870" t="s">
        <v>2314</v>
      </c>
      <c r="D892" s="846" t="s">
        <v>2322</v>
      </c>
      <c r="E892" s="846" t="s">
        <v>34</v>
      </c>
      <c r="F892" s="846" t="s">
        <v>2323</v>
      </c>
      <c r="G892" s="846" t="s">
        <v>2324</v>
      </c>
      <c r="H892" s="832">
        <v>173.89</v>
      </c>
      <c r="I892" s="846" t="s">
        <v>485</v>
      </c>
      <c r="J892" s="875">
        <v>3</v>
      </c>
      <c r="K892" s="846" t="s">
        <v>38</v>
      </c>
      <c r="L892" s="846" t="s">
        <v>39</v>
      </c>
      <c r="M892" s="846"/>
      <c r="N892" s="832">
        <v>0</v>
      </c>
      <c r="O892" s="846"/>
      <c r="P892" s="846" t="s">
        <v>2319</v>
      </c>
      <c r="Q892" s="846" t="s">
        <v>41</v>
      </c>
      <c r="R892" s="846" t="s">
        <v>2320</v>
      </c>
      <c r="S892" s="846" t="s">
        <v>2321</v>
      </c>
      <c r="T892" s="832">
        <v>217.76</v>
      </c>
      <c r="U892" s="832">
        <v>217.76</v>
      </c>
      <c r="V892" s="832">
        <v>0</v>
      </c>
      <c r="W892" s="832">
        <v>0</v>
      </c>
      <c r="X892" s="846" t="s">
        <v>69</v>
      </c>
      <c r="Y892" s="846" t="s">
        <v>2325</v>
      </c>
      <c r="Z892" s="846"/>
      <c r="AA892" s="824"/>
      <c r="AB892" s="824"/>
      <c r="AC892" s="824"/>
    </row>
    <row r="893" s="823" customFormat="1" ht="28.45" hidden="1" customHeight="1" outlineLevel="1" collapsed="1" spans="1:29">
      <c r="A893" s="870" t="s">
        <v>1470</v>
      </c>
      <c r="B893" s="870" t="s">
        <v>2326</v>
      </c>
      <c r="C893" s="870"/>
      <c r="D893" s="835"/>
      <c r="E893" s="835"/>
      <c r="F893" s="835"/>
      <c r="G893" s="836"/>
      <c r="H893" s="871">
        <v>2786.89</v>
      </c>
      <c r="I893" s="874" t="s">
        <v>2327</v>
      </c>
      <c r="J893" s="835"/>
      <c r="K893" s="835"/>
      <c r="L893" s="835"/>
      <c r="M893" s="835"/>
      <c r="N893" s="835"/>
      <c r="O893" s="835"/>
      <c r="P893" s="835"/>
      <c r="Q893" s="835"/>
      <c r="R893" s="835"/>
      <c r="S893" s="835"/>
      <c r="T893" s="835"/>
      <c r="U893" s="835"/>
      <c r="V893" s="835"/>
      <c r="W893" s="835"/>
      <c r="X893" s="835"/>
      <c r="Y893" s="835"/>
      <c r="Z893" s="836"/>
      <c r="AA893" s="824"/>
      <c r="AB893" s="824"/>
      <c r="AC893" s="824"/>
    </row>
    <row r="894" s="823" customFormat="1" ht="28.45" hidden="1" customHeight="1" outlineLevel="2" collapsed="1" spans="1:29">
      <c r="A894" s="870" t="s">
        <v>1470</v>
      </c>
      <c r="B894" s="870" t="s">
        <v>2326</v>
      </c>
      <c r="C894" s="870" t="s">
        <v>2328</v>
      </c>
      <c r="D894" s="872"/>
      <c r="E894" s="824"/>
      <c r="F894" s="824"/>
      <c r="G894" s="824"/>
      <c r="H894" s="871">
        <v>299.03</v>
      </c>
      <c r="I894" s="874" t="s">
        <v>2329</v>
      </c>
      <c r="J894" s="835"/>
      <c r="K894" s="835"/>
      <c r="L894" s="835"/>
      <c r="M894" s="835"/>
      <c r="N894" s="835"/>
      <c r="O894" s="835"/>
      <c r="P894" s="835"/>
      <c r="Q894" s="835"/>
      <c r="R894" s="835"/>
      <c r="S894" s="835"/>
      <c r="T894" s="835"/>
      <c r="U894" s="835"/>
      <c r="V894" s="835"/>
      <c r="W894" s="835"/>
      <c r="X894" s="835"/>
      <c r="Y894" s="835"/>
      <c r="Z894" s="836"/>
      <c r="AA894" s="824"/>
      <c r="AB894" s="824"/>
      <c r="AC894" s="824"/>
    </row>
    <row r="895" s="823" customFormat="1" ht="28.45" hidden="1" customHeight="1" outlineLevel="3" spans="1:29">
      <c r="A895" s="873" t="s">
        <v>1470</v>
      </c>
      <c r="B895" s="870" t="s">
        <v>2326</v>
      </c>
      <c r="C895" s="870" t="s">
        <v>2328</v>
      </c>
      <c r="D895" s="846" t="s">
        <v>2330</v>
      </c>
      <c r="E895" s="846" t="s">
        <v>310</v>
      </c>
      <c r="F895" s="846" t="s">
        <v>2331</v>
      </c>
      <c r="G895" s="846" t="s">
        <v>2332</v>
      </c>
      <c r="H895" s="832">
        <v>17.51</v>
      </c>
      <c r="I895" s="846" t="s">
        <v>37</v>
      </c>
      <c r="J895" s="875">
        <v>15</v>
      </c>
      <c r="K895" s="846" t="s">
        <v>38</v>
      </c>
      <c r="L895" s="846" t="s">
        <v>302</v>
      </c>
      <c r="M895" s="846"/>
      <c r="N895" s="832"/>
      <c r="O895" s="846" t="s">
        <v>2333</v>
      </c>
      <c r="P895" s="846" t="s">
        <v>2333</v>
      </c>
      <c r="Q895" s="846"/>
      <c r="R895" s="846" t="s">
        <v>2334</v>
      </c>
      <c r="S895" s="846" t="s">
        <v>2335</v>
      </c>
      <c r="T895" s="832">
        <v>17.36</v>
      </c>
      <c r="U895" s="832">
        <v>17.36</v>
      </c>
      <c r="V895" s="832">
        <v>17.36</v>
      </c>
      <c r="W895" s="832">
        <v>17.36</v>
      </c>
      <c r="X895" s="846"/>
      <c r="Y895" s="846"/>
      <c r="Z895" s="846"/>
      <c r="AA895" s="824"/>
      <c r="AB895" s="824"/>
      <c r="AC895" s="824"/>
    </row>
    <row r="896" s="823" customFormat="1" ht="28.45" hidden="1" customHeight="1" outlineLevel="3" spans="1:29">
      <c r="A896" s="873" t="s">
        <v>1470</v>
      </c>
      <c r="B896" s="870" t="s">
        <v>2326</v>
      </c>
      <c r="C896" s="870" t="s">
        <v>2328</v>
      </c>
      <c r="D896" s="846" t="s">
        <v>2336</v>
      </c>
      <c r="E896" s="846" t="s">
        <v>310</v>
      </c>
      <c r="F896" s="846" t="s">
        <v>2337</v>
      </c>
      <c r="G896" s="846" t="s">
        <v>2332</v>
      </c>
      <c r="H896" s="832">
        <v>133.71</v>
      </c>
      <c r="I896" s="846" t="s">
        <v>432</v>
      </c>
      <c r="J896" s="875">
        <v>13</v>
      </c>
      <c r="K896" s="846" t="s">
        <v>38</v>
      </c>
      <c r="L896" s="846" t="s">
        <v>302</v>
      </c>
      <c r="M896" s="846"/>
      <c r="N896" s="832"/>
      <c r="O896" s="846" t="s">
        <v>2338</v>
      </c>
      <c r="P896" s="846" t="s">
        <v>2338</v>
      </c>
      <c r="Q896" s="846"/>
      <c r="R896" s="846" t="s">
        <v>2339</v>
      </c>
      <c r="S896" s="846" t="s">
        <v>2339</v>
      </c>
      <c r="T896" s="832"/>
      <c r="U896" s="832"/>
      <c r="V896" s="832"/>
      <c r="W896" s="832"/>
      <c r="X896" s="846"/>
      <c r="Y896" s="846"/>
      <c r="Z896" s="846"/>
      <c r="AA896" s="824"/>
      <c r="AB896" s="824"/>
      <c r="AC896" s="824"/>
    </row>
    <row r="897" s="823" customFormat="1" ht="28.45" hidden="1" customHeight="1" outlineLevel="3" spans="1:29">
      <c r="A897" s="873" t="s">
        <v>1470</v>
      </c>
      <c r="B897" s="870" t="s">
        <v>2326</v>
      </c>
      <c r="C897" s="870" t="s">
        <v>2328</v>
      </c>
      <c r="D897" s="846" t="s">
        <v>2340</v>
      </c>
      <c r="E897" s="846" t="s">
        <v>310</v>
      </c>
      <c r="F897" s="846" t="s">
        <v>2341</v>
      </c>
      <c r="G897" s="846" t="s">
        <v>2332</v>
      </c>
      <c r="H897" s="832">
        <v>26.85</v>
      </c>
      <c r="I897" s="846" t="s">
        <v>350</v>
      </c>
      <c r="J897" s="875">
        <v>0</v>
      </c>
      <c r="K897" s="846" t="s">
        <v>38</v>
      </c>
      <c r="L897" s="846" t="s">
        <v>302</v>
      </c>
      <c r="M897" s="846"/>
      <c r="N897" s="832"/>
      <c r="O897" s="846"/>
      <c r="P897" s="846" t="s">
        <v>2342</v>
      </c>
      <c r="Q897" s="846"/>
      <c r="R897" s="846" t="s">
        <v>2334</v>
      </c>
      <c r="S897" s="846" t="s">
        <v>2335</v>
      </c>
      <c r="T897" s="832">
        <v>72.13</v>
      </c>
      <c r="U897" s="832">
        <v>72.13</v>
      </c>
      <c r="V897" s="832">
        <v>59.24</v>
      </c>
      <c r="W897" s="832">
        <v>59.24</v>
      </c>
      <c r="X897" s="846"/>
      <c r="Y897" s="846"/>
      <c r="Z897" s="846"/>
      <c r="AA897" s="824"/>
      <c r="AB897" s="824"/>
      <c r="AC897" s="824"/>
    </row>
    <row r="898" s="823" customFormat="1" ht="28.45" hidden="1" customHeight="1" outlineLevel="3" spans="1:29">
      <c r="A898" s="873" t="s">
        <v>1470</v>
      </c>
      <c r="B898" s="870" t="s">
        <v>2326</v>
      </c>
      <c r="C898" s="870" t="s">
        <v>2328</v>
      </c>
      <c r="D898" s="846" t="s">
        <v>2343</v>
      </c>
      <c r="E898" s="846" t="s">
        <v>310</v>
      </c>
      <c r="F898" s="846" t="s">
        <v>2344</v>
      </c>
      <c r="G898" s="846" t="s">
        <v>2332</v>
      </c>
      <c r="H898" s="832">
        <v>23.18</v>
      </c>
      <c r="I898" s="846" t="s">
        <v>1175</v>
      </c>
      <c r="J898" s="875">
        <v>2</v>
      </c>
      <c r="K898" s="846" t="s">
        <v>38</v>
      </c>
      <c r="L898" s="846" t="s">
        <v>302</v>
      </c>
      <c r="M898" s="846"/>
      <c r="N898" s="832"/>
      <c r="O898" s="846"/>
      <c r="P898" s="846" t="s">
        <v>2345</v>
      </c>
      <c r="Q898" s="846"/>
      <c r="R898" s="846" t="s">
        <v>2346</v>
      </c>
      <c r="S898" s="846" t="s">
        <v>2346</v>
      </c>
      <c r="T898" s="832"/>
      <c r="U898" s="832"/>
      <c r="V898" s="832"/>
      <c r="W898" s="832"/>
      <c r="X898" s="846"/>
      <c r="Y898" s="846"/>
      <c r="Z898" s="846"/>
      <c r="AA898" s="824"/>
      <c r="AB898" s="824"/>
      <c r="AC898" s="824"/>
    </row>
    <row r="899" s="823" customFormat="1" ht="28.45" hidden="1" customHeight="1" outlineLevel="3" spans="1:29">
      <c r="A899" s="873" t="s">
        <v>1470</v>
      </c>
      <c r="B899" s="870" t="s">
        <v>2326</v>
      </c>
      <c r="C899" s="870" t="s">
        <v>2328</v>
      </c>
      <c r="D899" s="846" t="s">
        <v>2347</v>
      </c>
      <c r="E899" s="846" t="s">
        <v>310</v>
      </c>
      <c r="F899" s="846" t="s">
        <v>2348</v>
      </c>
      <c r="G899" s="846" t="s">
        <v>2332</v>
      </c>
      <c r="H899" s="832">
        <v>40.67</v>
      </c>
      <c r="I899" s="846" t="s">
        <v>339</v>
      </c>
      <c r="J899" s="875">
        <v>14</v>
      </c>
      <c r="K899" s="846" t="s">
        <v>38</v>
      </c>
      <c r="L899" s="846" t="s">
        <v>302</v>
      </c>
      <c r="M899" s="846"/>
      <c r="N899" s="832"/>
      <c r="O899" s="846" t="s">
        <v>2349</v>
      </c>
      <c r="P899" s="846" t="s">
        <v>2350</v>
      </c>
      <c r="Q899" s="846"/>
      <c r="R899" s="846" t="s">
        <v>2351</v>
      </c>
      <c r="S899" s="846" t="s">
        <v>2352</v>
      </c>
      <c r="T899" s="832">
        <v>40.34</v>
      </c>
      <c r="U899" s="832">
        <v>40.34</v>
      </c>
      <c r="V899" s="832">
        <v>0</v>
      </c>
      <c r="W899" s="832">
        <v>0</v>
      </c>
      <c r="X899" s="846"/>
      <c r="Y899" s="846"/>
      <c r="Z899" s="846"/>
      <c r="AA899" s="824"/>
      <c r="AB899" s="824"/>
      <c r="AC899" s="824"/>
    </row>
    <row r="900" s="823" customFormat="1" ht="28.45" hidden="1" customHeight="1" outlineLevel="3" spans="1:29">
      <c r="A900" s="873" t="s">
        <v>1470</v>
      </c>
      <c r="B900" s="870" t="s">
        <v>2326</v>
      </c>
      <c r="C900" s="870" t="s">
        <v>2328</v>
      </c>
      <c r="D900" s="846" t="s">
        <v>2353</v>
      </c>
      <c r="E900" s="846" t="s">
        <v>310</v>
      </c>
      <c r="F900" s="846" t="s">
        <v>2354</v>
      </c>
      <c r="G900" s="846" t="s">
        <v>2332</v>
      </c>
      <c r="H900" s="832">
        <v>57.11</v>
      </c>
      <c r="I900" s="846" t="s">
        <v>339</v>
      </c>
      <c r="J900" s="875">
        <v>14</v>
      </c>
      <c r="K900" s="846" t="s">
        <v>38</v>
      </c>
      <c r="L900" s="846" t="s">
        <v>302</v>
      </c>
      <c r="M900" s="846"/>
      <c r="N900" s="832"/>
      <c r="O900" s="846" t="s">
        <v>2355</v>
      </c>
      <c r="P900" s="846" t="s">
        <v>2356</v>
      </c>
      <c r="Q900" s="846"/>
      <c r="R900" s="846" t="s">
        <v>2334</v>
      </c>
      <c r="S900" s="846" t="s">
        <v>2335</v>
      </c>
      <c r="T900" s="832">
        <v>42.81</v>
      </c>
      <c r="U900" s="832">
        <v>42.81</v>
      </c>
      <c r="V900" s="832">
        <v>0</v>
      </c>
      <c r="W900" s="832">
        <v>0</v>
      </c>
      <c r="X900" s="846"/>
      <c r="Y900" s="846"/>
      <c r="Z900" s="846"/>
      <c r="AA900" s="824"/>
      <c r="AB900" s="824"/>
      <c r="AC900" s="824"/>
    </row>
    <row r="901" s="823" customFormat="1" ht="28.45" hidden="1" customHeight="1" outlineLevel="2" collapsed="1" spans="1:29">
      <c r="A901" s="870" t="s">
        <v>1470</v>
      </c>
      <c r="B901" s="870" t="s">
        <v>2326</v>
      </c>
      <c r="C901" s="870" t="s">
        <v>2357</v>
      </c>
      <c r="D901" s="872"/>
      <c r="E901" s="824"/>
      <c r="F901" s="824"/>
      <c r="G901" s="824"/>
      <c r="H901" s="871">
        <v>2364.39</v>
      </c>
      <c r="I901" s="874" t="s">
        <v>2358</v>
      </c>
      <c r="J901" s="835"/>
      <c r="K901" s="835"/>
      <c r="L901" s="835"/>
      <c r="M901" s="835"/>
      <c r="N901" s="835"/>
      <c r="O901" s="835"/>
      <c r="P901" s="835"/>
      <c r="Q901" s="835"/>
      <c r="R901" s="835"/>
      <c r="S901" s="835"/>
      <c r="T901" s="835"/>
      <c r="U901" s="835"/>
      <c r="V901" s="835"/>
      <c r="W901" s="835"/>
      <c r="X901" s="835"/>
      <c r="Y901" s="835"/>
      <c r="Z901" s="836"/>
      <c r="AA901" s="824"/>
      <c r="AB901" s="824"/>
      <c r="AC901" s="824"/>
    </row>
    <row r="902" s="823" customFormat="1" ht="28.45" hidden="1" customHeight="1" outlineLevel="3" spans="1:29">
      <c r="A902" s="873" t="s">
        <v>1470</v>
      </c>
      <c r="B902" s="870" t="s">
        <v>2326</v>
      </c>
      <c r="C902" s="870" t="s">
        <v>2357</v>
      </c>
      <c r="D902" s="846" t="s">
        <v>2359</v>
      </c>
      <c r="E902" s="846" t="s">
        <v>34</v>
      </c>
      <c r="F902" s="846" t="s">
        <v>2360</v>
      </c>
      <c r="G902" s="846" t="s">
        <v>2361</v>
      </c>
      <c r="H902" s="832">
        <v>224.1</v>
      </c>
      <c r="I902" s="846" t="s">
        <v>37</v>
      </c>
      <c r="J902" s="875">
        <v>15</v>
      </c>
      <c r="K902" s="846" t="s">
        <v>38</v>
      </c>
      <c r="L902" s="846" t="s">
        <v>39</v>
      </c>
      <c r="M902" s="846"/>
      <c r="N902" s="832">
        <v>0</v>
      </c>
      <c r="O902" s="846" t="s">
        <v>2362</v>
      </c>
      <c r="P902" s="846" t="s">
        <v>2363</v>
      </c>
      <c r="Q902" s="846" t="s">
        <v>41</v>
      </c>
      <c r="R902" s="846" t="s">
        <v>2364</v>
      </c>
      <c r="S902" s="846" t="s">
        <v>2365</v>
      </c>
      <c r="T902" s="832">
        <v>598.24</v>
      </c>
      <c r="U902" s="832">
        <v>598.24</v>
      </c>
      <c r="V902" s="832">
        <v>0</v>
      </c>
      <c r="W902" s="832">
        <v>0</v>
      </c>
      <c r="X902" s="846" t="s">
        <v>69</v>
      </c>
      <c r="Y902" s="846"/>
      <c r="Z902" s="846"/>
      <c r="AA902" s="824"/>
      <c r="AB902" s="824"/>
      <c r="AC902" s="824"/>
    </row>
    <row r="903" s="823" customFormat="1" ht="28.45" hidden="1" customHeight="1" outlineLevel="3" spans="1:29">
      <c r="A903" s="873" t="s">
        <v>1470</v>
      </c>
      <c r="B903" s="870" t="s">
        <v>2326</v>
      </c>
      <c r="C903" s="870" t="s">
        <v>2357</v>
      </c>
      <c r="D903" s="846" t="s">
        <v>2366</v>
      </c>
      <c r="E903" s="846" t="s">
        <v>34</v>
      </c>
      <c r="F903" s="846" t="s">
        <v>2367</v>
      </c>
      <c r="G903" s="846" t="s">
        <v>2368</v>
      </c>
      <c r="H903" s="832">
        <v>322.56</v>
      </c>
      <c r="I903" s="846" t="s">
        <v>37</v>
      </c>
      <c r="J903" s="875">
        <v>15</v>
      </c>
      <c r="K903" s="846" t="s">
        <v>38</v>
      </c>
      <c r="L903" s="846" t="s">
        <v>39</v>
      </c>
      <c r="M903" s="846"/>
      <c r="N903" s="832">
        <v>0</v>
      </c>
      <c r="O903" s="846" t="s">
        <v>2369</v>
      </c>
      <c r="P903" s="846" t="s">
        <v>2369</v>
      </c>
      <c r="Q903" s="846" t="s">
        <v>41</v>
      </c>
      <c r="R903" s="846" t="s">
        <v>2370</v>
      </c>
      <c r="S903" s="846" t="s">
        <v>2365</v>
      </c>
      <c r="T903" s="832">
        <v>5531.48</v>
      </c>
      <c r="U903" s="832">
        <v>5531.48</v>
      </c>
      <c r="V903" s="832">
        <v>434.91</v>
      </c>
      <c r="W903" s="832">
        <v>434.91</v>
      </c>
      <c r="X903" s="846" t="s">
        <v>69</v>
      </c>
      <c r="Y903" s="846" t="s">
        <v>2371</v>
      </c>
      <c r="Z903" s="846"/>
      <c r="AA903" s="824"/>
      <c r="AB903" s="824"/>
      <c r="AC903" s="824"/>
    </row>
    <row r="904" s="823" customFormat="1" ht="28.45" hidden="1" customHeight="1" outlineLevel="3" spans="1:29">
      <c r="A904" s="873" t="s">
        <v>1470</v>
      </c>
      <c r="B904" s="870" t="s">
        <v>2326</v>
      </c>
      <c r="C904" s="870" t="s">
        <v>2357</v>
      </c>
      <c r="D904" s="846" t="s">
        <v>2372</v>
      </c>
      <c r="E904" s="846" t="s">
        <v>34</v>
      </c>
      <c r="F904" s="846" t="s">
        <v>2373</v>
      </c>
      <c r="G904" s="846" t="s">
        <v>2374</v>
      </c>
      <c r="H904" s="832">
        <v>695.67</v>
      </c>
      <c r="I904" s="846" t="s">
        <v>1448</v>
      </c>
      <c r="J904" s="875">
        <v>19</v>
      </c>
      <c r="K904" s="846" t="s">
        <v>38</v>
      </c>
      <c r="L904" s="846" t="s">
        <v>84</v>
      </c>
      <c r="M904" s="846"/>
      <c r="N904" s="832">
        <v>0</v>
      </c>
      <c r="O904" s="846"/>
      <c r="P904" s="846" t="s">
        <v>2375</v>
      </c>
      <c r="Q904" s="846"/>
      <c r="R904" s="846" t="s">
        <v>2376</v>
      </c>
      <c r="S904" s="846" t="s">
        <v>2365</v>
      </c>
      <c r="T904" s="832">
        <v>7254.18</v>
      </c>
      <c r="U904" s="832">
        <v>7254.18</v>
      </c>
      <c r="V904" s="832">
        <v>4718.24</v>
      </c>
      <c r="W904" s="832">
        <v>4718.24</v>
      </c>
      <c r="X904" s="846" t="s">
        <v>372</v>
      </c>
      <c r="Y904" s="846" t="s">
        <v>2377</v>
      </c>
      <c r="Z904" s="846"/>
      <c r="AA904" s="824"/>
      <c r="AB904" s="824"/>
      <c r="AC904" s="824"/>
    </row>
    <row r="905" s="823" customFormat="1" ht="28.45" hidden="1" customHeight="1" outlineLevel="3" spans="1:29">
      <c r="A905" s="873" t="s">
        <v>1470</v>
      </c>
      <c r="B905" s="870" t="s">
        <v>2326</v>
      </c>
      <c r="C905" s="870" t="s">
        <v>2357</v>
      </c>
      <c r="D905" s="846" t="s">
        <v>2372</v>
      </c>
      <c r="E905" s="846" t="s">
        <v>34</v>
      </c>
      <c r="F905" s="846" t="s">
        <v>2373</v>
      </c>
      <c r="G905" s="846" t="s">
        <v>2374</v>
      </c>
      <c r="H905" s="832">
        <v>243.8</v>
      </c>
      <c r="I905" s="846" t="s">
        <v>1448</v>
      </c>
      <c r="J905" s="875">
        <v>19</v>
      </c>
      <c r="K905" s="846" t="s">
        <v>38</v>
      </c>
      <c r="L905" s="846" t="s">
        <v>84</v>
      </c>
      <c r="M905" s="846"/>
      <c r="N905" s="832">
        <v>0</v>
      </c>
      <c r="O905" s="846"/>
      <c r="P905" s="846" t="s">
        <v>2375</v>
      </c>
      <c r="Q905" s="846"/>
      <c r="R905" s="846" t="s">
        <v>2376</v>
      </c>
      <c r="S905" s="846" t="s">
        <v>2365</v>
      </c>
      <c r="T905" s="832">
        <v>7254.18</v>
      </c>
      <c r="U905" s="832">
        <v>7254.18</v>
      </c>
      <c r="V905" s="832">
        <v>4718.24</v>
      </c>
      <c r="W905" s="832">
        <v>4718.24</v>
      </c>
      <c r="X905" s="846" t="s">
        <v>372</v>
      </c>
      <c r="Y905" s="846" t="s">
        <v>2377</v>
      </c>
      <c r="Z905" s="846"/>
      <c r="AA905" s="824"/>
      <c r="AB905" s="824"/>
      <c r="AC905" s="824"/>
    </row>
    <row r="906" s="823" customFormat="1" ht="28.45" hidden="1" customHeight="1" outlineLevel="3" spans="1:29">
      <c r="A906" s="873" t="s">
        <v>1470</v>
      </c>
      <c r="B906" s="870" t="s">
        <v>2326</v>
      </c>
      <c r="C906" s="870" t="s">
        <v>2357</v>
      </c>
      <c r="D906" s="846" t="s">
        <v>2372</v>
      </c>
      <c r="E906" s="846" t="s">
        <v>34</v>
      </c>
      <c r="F906" s="846" t="s">
        <v>2373</v>
      </c>
      <c r="G906" s="846" t="s">
        <v>2374</v>
      </c>
      <c r="H906" s="832">
        <v>164.54</v>
      </c>
      <c r="I906" s="846" t="s">
        <v>1448</v>
      </c>
      <c r="J906" s="875">
        <v>19</v>
      </c>
      <c r="K906" s="846" t="s">
        <v>38</v>
      </c>
      <c r="L906" s="846" t="s">
        <v>84</v>
      </c>
      <c r="M906" s="846"/>
      <c r="N906" s="832">
        <v>0</v>
      </c>
      <c r="O906" s="846"/>
      <c r="P906" s="846" t="s">
        <v>2375</v>
      </c>
      <c r="Q906" s="846"/>
      <c r="R906" s="846" t="s">
        <v>2376</v>
      </c>
      <c r="S906" s="846" t="s">
        <v>2365</v>
      </c>
      <c r="T906" s="832">
        <v>7254.18</v>
      </c>
      <c r="U906" s="832">
        <v>7254.18</v>
      </c>
      <c r="V906" s="832">
        <v>4718.24</v>
      </c>
      <c r="W906" s="832">
        <v>4718.24</v>
      </c>
      <c r="X906" s="846" t="s">
        <v>372</v>
      </c>
      <c r="Y906" s="846" t="s">
        <v>2377</v>
      </c>
      <c r="Z906" s="846"/>
      <c r="AA906" s="824"/>
      <c r="AB906" s="824"/>
      <c r="AC906" s="824"/>
    </row>
    <row r="907" s="823" customFormat="1" ht="28.45" hidden="1" customHeight="1" outlineLevel="3" spans="1:29">
      <c r="A907" s="873" t="s">
        <v>1470</v>
      </c>
      <c r="B907" s="870" t="s">
        <v>2326</v>
      </c>
      <c r="C907" s="870" t="s">
        <v>2357</v>
      </c>
      <c r="D907" s="846" t="s">
        <v>2378</v>
      </c>
      <c r="E907" s="846" t="s">
        <v>34</v>
      </c>
      <c r="F907" s="846" t="s">
        <v>2373</v>
      </c>
      <c r="G907" s="846" t="s">
        <v>2379</v>
      </c>
      <c r="H907" s="832">
        <v>56.35</v>
      </c>
      <c r="I907" s="846" t="s">
        <v>1641</v>
      </c>
      <c r="J907" s="875">
        <v>8</v>
      </c>
      <c r="K907" s="846" t="s">
        <v>38</v>
      </c>
      <c r="L907" s="846" t="s">
        <v>84</v>
      </c>
      <c r="M907" s="846"/>
      <c r="N907" s="832">
        <v>0</v>
      </c>
      <c r="O907" s="846"/>
      <c r="P907" s="846" t="s">
        <v>2375</v>
      </c>
      <c r="Q907" s="846"/>
      <c r="R907" s="846" t="s">
        <v>2376</v>
      </c>
      <c r="S907" s="846" t="s">
        <v>2365</v>
      </c>
      <c r="T907" s="832">
        <v>7254.18</v>
      </c>
      <c r="U907" s="832">
        <v>7254.18</v>
      </c>
      <c r="V907" s="832">
        <v>4718.24</v>
      </c>
      <c r="W907" s="832">
        <v>4718.24</v>
      </c>
      <c r="X907" s="846" t="s">
        <v>372</v>
      </c>
      <c r="Y907" s="846" t="s">
        <v>2377</v>
      </c>
      <c r="Z907" s="846"/>
      <c r="AA907" s="824"/>
      <c r="AB907" s="824"/>
      <c r="AC907" s="824"/>
    </row>
    <row r="908" s="823" customFormat="1" ht="28.45" hidden="1" customHeight="1" outlineLevel="3" spans="1:29">
      <c r="A908" s="873" t="s">
        <v>1470</v>
      </c>
      <c r="B908" s="870" t="s">
        <v>2326</v>
      </c>
      <c r="C908" s="870" t="s">
        <v>2357</v>
      </c>
      <c r="D908" s="846" t="s">
        <v>2378</v>
      </c>
      <c r="E908" s="846" t="s">
        <v>34</v>
      </c>
      <c r="F908" s="846" t="s">
        <v>2373</v>
      </c>
      <c r="G908" s="846" t="s">
        <v>2379</v>
      </c>
      <c r="H908" s="832">
        <v>56.35</v>
      </c>
      <c r="I908" s="846" t="s">
        <v>1641</v>
      </c>
      <c r="J908" s="875">
        <v>8</v>
      </c>
      <c r="K908" s="846" t="s">
        <v>38</v>
      </c>
      <c r="L908" s="846" t="s">
        <v>84</v>
      </c>
      <c r="M908" s="846"/>
      <c r="N908" s="832">
        <v>0</v>
      </c>
      <c r="O908" s="846"/>
      <c r="P908" s="846" t="s">
        <v>2375</v>
      </c>
      <c r="Q908" s="846"/>
      <c r="R908" s="846" t="s">
        <v>2376</v>
      </c>
      <c r="S908" s="846" t="s">
        <v>2365</v>
      </c>
      <c r="T908" s="832">
        <v>7254.18</v>
      </c>
      <c r="U908" s="832">
        <v>7254.18</v>
      </c>
      <c r="V908" s="832">
        <v>4718.24</v>
      </c>
      <c r="W908" s="832">
        <v>4718.24</v>
      </c>
      <c r="X908" s="846" t="s">
        <v>372</v>
      </c>
      <c r="Y908" s="846" t="s">
        <v>2377</v>
      </c>
      <c r="Z908" s="846"/>
      <c r="AA908" s="824"/>
      <c r="AB908" s="824"/>
      <c r="AC908" s="824"/>
    </row>
    <row r="909" s="823" customFormat="1" ht="28.45" hidden="1" customHeight="1" outlineLevel="3" spans="1:29">
      <c r="A909" s="873" t="s">
        <v>1470</v>
      </c>
      <c r="B909" s="870" t="s">
        <v>2326</v>
      </c>
      <c r="C909" s="870" t="s">
        <v>2357</v>
      </c>
      <c r="D909" s="846" t="s">
        <v>2380</v>
      </c>
      <c r="E909" s="846" t="s">
        <v>34</v>
      </c>
      <c r="F909" s="846" t="s">
        <v>2381</v>
      </c>
      <c r="G909" s="846" t="s">
        <v>2379</v>
      </c>
      <c r="H909" s="832">
        <v>48.66</v>
      </c>
      <c r="I909" s="846" t="s">
        <v>64</v>
      </c>
      <c r="J909" s="875">
        <v>7</v>
      </c>
      <c r="K909" s="846" t="s">
        <v>38</v>
      </c>
      <c r="L909" s="846" t="s">
        <v>84</v>
      </c>
      <c r="M909" s="846"/>
      <c r="N909" s="832">
        <v>0</v>
      </c>
      <c r="O909" s="846"/>
      <c r="P909" s="846" t="s">
        <v>2375</v>
      </c>
      <c r="Q909" s="846"/>
      <c r="R909" s="846" t="s">
        <v>2376</v>
      </c>
      <c r="S909" s="846" t="s">
        <v>2365</v>
      </c>
      <c r="T909" s="832">
        <v>2343.13</v>
      </c>
      <c r="U909" s="832">
        <v>2343.13</v>
      </c>
      <c r="V909" s="832">
        <v>1032.95</v>
      </c>
      <c r="W909" s="832">
        <v>1032.95</v>
      </c>
      <c r="X909" s="846" t="s">
        <v>372</v>
      </c>
      <c r="Y909" s="846" t="s">
        <v>2382</v>
      </c>
      <c r="Z909" s="846"/>
      <c r="AA909" s="824"/>
      <c r="AB909" s="824"/>
      <c r="AC909" s="824"/>
    </row>
    <row r="910" s="823" customFormat="1" ht="28.45" hidden="1" customHeight="1" outlineLevel="3" spans="1:29">
      <c r="A910" s="873" t="s">
        <v>1470</v>
      </c>
      <c r="B910" s="870" t="s">
        <v>2326</v>
      </c>
      <c r="C910" s="870" t="s">
        <v>2357</v>
      </c>
      <c r="D910" s="846" t="s">
        <v>2380</v>
      </c>
      <c r="E910" s="846" t="s">
        <v>34</v>
      </c>
      <c r="F910" s="846" t="s">
        <v>2381</v>
      </c>
      <c r="G910" s="846" t="s">
        <v>2379</v>
      </c>
      <c r="H910" s="832">
        <v>166.1</v>
      </c>
      <c r="I910" s="846" t="s">
        <v>64</v>
      </c>
      <c r="J910" s="875">
        <v>7</v>
      </c>
      <c r="K910" s="846" t="s">
        <v>38</v>
      </c>
      <c r="L910" s="846" t="s">
        <v>84</v>
      </c>
      <c r="M910" s="846"/>
      <c r="N910" s="832">
        <v>0</v>
      </c>
      <c r="O910" s="846"/>
      <c r="P910" s="846" t="s">
        <v>2375</v>
      </c>
      <c r="Q910" s="846"/>
      <c r="R910" s="846" t="s">
        <v>2376</v>
      </c>
      <c r="S910" s="846" t="s">
        <v>2365</v>
      </c>
      <c r="T910" s="832">
        <v>2343.13</v>
      </c>
      <c r="U910" s="832">
        <v>2343.13</v>
      </c>
      <c r="V910" s="832">
        <v>1032.95</v>
      </c>
      <c r="W910" s="832">
        <v>1032.95</v>
      </c>
      <c r="X910" s="846" t="s">
        <v>372</v>
      </c>
      <c r="Y910" s="846" t="s">
        <v>2382</v>
      </c>
      <c r="Z910" s="846"/>
      <c r="AA910" s="824"/>
      <c r="AB910" s="824"/>
      <c r="AC910" s="824"/>
    </row>
    <row r="911" s="823" customFormat="1" ht="28.45" hidden="1" customHeight="1" outlineLevel="3" spans="1:29">
      <c r="A911" s="873" t="s">
        <v>1470</v>
      </c>
      <c r="B911" s="870" t="s">
        <v>2326</v>
      </c>
      <c r="C911" s="870" t="s">
        <v>2357</v>
      </c>
      <c r="D911" s="846" t="s">
        <v>2383</v>
      </c>
      <c r="E911" s="846" t="s">
        <v>34</v>
      </c>
      <c r="F911" s="846" t="s">
        <v>2381</v>
      </c>
      <c r="G911" s="846" t="s">
        <v>2379</v>
      </c>
      <c r="H911" s="832">
        <v>35.79</v>
      </c>
      <c r="I911" s="846" t="s">
        <v>64</v>
      </c>
      <c r="J911" s="875">
        <v>7</v>
      </c>
      <c r="K911" s="846" t="s">
        <v>38</v>
      </c>
      <c r="L911" s="846" t="s">
        <v>84</v>
      </c>
      <c r="M911" s="846"/>
      <c r="N911" s="832">
        <v>0</v>
      </c>
      <c r="O911" s="846"/>
      <c r="P911" s="846" t="s">
        <v>2375</v>
      </c>
      <c r="Q911" s="846"/>
      <c r="R911" s="846" t="s">
        <v>2376</v>
      </c>
      <c r="S911" s="846" t="s">
        <v>2365</v>
      </c>
      <c r="T911" s="832">
        <v>2343.13</v>
      </c>
      <c r="U911" s="832">
        <v>2343.13</v>
      </c>
      <c r="V911" s="832">
        <v>1032.95</v>
      </c>
      <c r="W911" s="832">
        <v>1032.95</v>
      </c>
      <c r="X911" s="846" t="s">
        <v>372</v>
      </c>
      <c r="Y911" s="846" t="s">
        <v>2382</v>
      </c>
      <c r="Z911" s="846"/>
      <c r="AA911" s="824"/>
      <c r="AB911" s="824"/>
      <c r="AC911" s="824"/>
    </row>
    <row r="912" s="823" customFormat="1" ht="28.45" hidden="1" customHeight="1" outlineLevel="3" spans="1:29">
      <c r="A912" s="873" t="s">
        <v>1470</v>
      </c>
      <c r="B912" s="870" t="s">
        <v>2326</v>
      </c>
      <c r="C912" s="870" t="s">
        <v>2357</v>
      </c>
      <c r="D912" s="846" t="s">
        <v>2383</v>
      </c>
      <c r="E912" s="846" t="s">
        <v>34</v>
      </c>
      <c r="F912" s="846" t="s">
        <v>2381</v>
      </c>
      <c r="G912" s="846" t="s">
        <v>2379</v>
      </c>
      <c r="H912" s="832">
        <v>13.95</v>
      </c>
      <c r="I912" s="846" t="s">
        <v>64</v>
      </c>
      <c r="J912" s="875">
        <v>7</v>
      </c>
      <c r="K912" s="846" t="s">
        <v>38</v>
      </c>
      <c r="L912" s="846" t="s">
        <v>84</v>
      </c>
      <c r="M912" s="846"/>
      <c r="N912" s="832">
        <v>0.41</v>
      </c>
      <c r="O912" s="846"/>
      <c r="P912" s="846" t="s">
        <v>2375</v>
      </c>
      <c r="Q912" s="846"/>
      <c r="R912" s="846" t="s">
        <v>2376</v>
      </c>
      <c r="S912" s="846" t="s">
        <v>2365</v>
      </c>
      <c r="T912" s="832">
        <v>2343.13</v>
      </c>
      <c r="U912" s="832">
        <v>2343.13</v>
      </c>
      <c r="V912" s="832">
        <v>1032.95</v>
      </c>
      <c r="W912" s="832">
        <v>1032.95</v>
      </c>
      <c r="X912" s="846" t="s">
        <v>372</v>
      </c>
      <c r="Y912" s="846" t="s">
        <v>2382</v>
      </c>
      <c r="Z912" s="846"/>
      <c r="AA912" s="824"/>
      <c r="AB912" s="824"/>
      <c r="AC912" s="824"/>
    </row>
    <row r="913" s="823" customFormat="1" ht="28.45" hidden="1" customHeight="1" outlineLevel="3" spans="1:29">
      <c r="A913" s="873" t="s">
        <v>1470</v>
      </c>
      <c r="B913" s="870" t="s">
        <v>2326</v>
      </c>
      <c r="C913" s="870" t="s">
        <v>2357</v>
      </c>
      <c r="D913" s="846" t="s">
        <v>2383</v>
      </c>
      <c r="E913" s="846" t="s">
        <v>34</v>
      </c>
      <c r="F913" s="846" t="s">
        <v>2381</v>
      </c>
      <c r="G913" s="846" t="s">
        <v>2379</v>
      </c>
      <c r="H913" s="832">
        <v>43.61</v>
      </c>
      <c r="I913" s="846" t="s">
        <v>64</v>
      </c>
      <c r="J913" s="875">
        <v>7</v>
      </c>
      <c r="K913" s="846" t="s">
        <v>38</v>
      </c>
      <c r="L913" s="846" t="s">
        <v>84</v>
      </c>
      <c r="M913" s="846"/>
      <c r="N913" s="832">
        <v>0</v>
      </c>
      <c r="O913" s="846"/>
      <c r="P913" s="846" t="s">
        <v>2375</v>
      </c>
      <c r="Q913" s="846"/>
      <c r="R913" s="846" t="s">
        <v>2376</v>
      </c>
      <c r="S913" s="846" t="s">
        <v>2365</v>
      </c>
      <c r="T913" s="832">
        <v>2343.13</v>
      </c>
      <c r="U913" s="832">
        <v>2343.13</v>
      </c>
      <c r="V913" s="832">
        <v>1032.95</v>
      </c>
      <c r="W913" s="832">
        <v>1032.95</v>
      </c>
      <c r="X913" s="846" t="s">
        <v>372</v>
      </c>
      <c r="Y913" s="846" t="s">
        <v>2382</v>
      </c>
      <c r="Z913" s="846"/>
      <c r="AA913" s="824"/>
      <c r="AB913" s="824"/>
      <c r="AC913" s="824"/>
    </row>
    <row r="914" s="823" customFormat="1" ht="28.45" hidden="1" customHeight="1" outlineLevel="3" spans="1:29">
      <c r="A914" s="873" t="s">
        <v>1470</v>
      </c>
      <c r="B914" s="870" t="s">
        <v>2326</v>
      </c>
      <c r="C914" s="870" t="s">
        <v>2357</v>
      </c>
      <c r="D914" s="846" t="s">
        <v>2383</v>
      </c>
      <c r="E914" s="846" t="s">
        <v>34</v>
      </c>
      <c r="F914" s="846" t="s">
        <v>2381</v>
      </c>
      <c r="G914" s="846" t="s">
        <v>2379</v>
      </c>
      <c r="H914" s="832">
        <v>58.09</v>
      </c>
      <c r="I914" s="846" t="s">
        <v>64</v>
      </c>
      <c r="J914" s="875">
        <v>7</v>
      </c>
      <c r="K914" s="846" t="s">
        <v>38</v>
      </c>
      <c r="L914" s="846" t="s">
        <v>84</v>
      </c>
      <c r="M914" s="846"/>
      <c r="N914" s="832">
        <v>0</v>
      </c>
      <c r="O914" s="846"/>
      <c r="P914" s="846" t="s">
        <v>2375</v>
      </c>
      <c r="Q914" s="846"/>
      <c r="R914" s="846" t="s">
        <v>2376</v>
      </c>
      <c r="S914" s="846" t="s">
        <v>2365</v>
      </c>
      <c r="T914" s="832">
        <v>2343.13</v>
      </c>
      <c r="U914" s="832">
        <v>2343.13</v>
      </c>
      <c r="V914" s="832">
        <v>1032.95</v>
      </c>
      <c r="W914" s="832">
        <v>1032.95</v>
      </c>
      <c r="X914" s="846" t="s">
        <v>372</v>
      </c>
      <c r="Y914" s="846" t="s">
        <v>2382</v>
      </c>
      <c r="Z914" s="846"/>
      <c r="AA914" s="824"/>
      <c r="AB914" s="824"/>
      <c r="AC914" s="824"/>
    </row>
    <row r="915" s="823" customFormat="1" ht="28.45" hidden="1" customHeight="1" outlineLevel="3" spans="1:29">
      <c r="A915" s="873" t="s">
        <v>1470</v>
      </c>
      <c r="B915" s="870" t="s">
        <v>2326</v>
      </c>
      <c r="C915" s="870" t="s">
        <v>2357</v>
      </c>
      <c r="D915" s="846" t="s">
        <v>2383</v>
      </c>
      <c r="E915" s="846" t="s">
        <v>34</v>
      </c>
      <c r="F915" s="846" t="s">
        <v>2381</v>
      </c>
      <c r="G915" s="846" t="s">
        <v>2379</v>
      </c>
      <c r="H915" s="832">
        <v>115.2</v>
      </c>
      <c r="I915" s="846" t="s">
        <v>64</v>
      </c>
      <c r="J915" s="875">
        <v>7</v>
      </c>
      <c r="K915" s="846" t="s">
        <v>38</v>
      </c>
      <c r="L915" s="846" t="s">
        <v>84</v>
      </c>
      <c r="M915" s="846"/>
      <c r="N915" s="832">
        <v>0</v>
      </c>
      <c r="O915" s="846"/>
      <c r="P915" s="846" t="s">
        <v>2375</v>
      </c>
      <c r="Q915" s="846"/>
      <c r="R915" s="846" t="s">
        <v>2376</v>
      </c>
      <c r="S915" s="846" t="s">
        <v>2365</v>
      </c>
      <c r="T915" s="832">
        <v>2343.13</v>
      </c>
      <c r="U915" s="832">
        <v>2343.13</v>
      </c>
      <c r="V915" s="832">
        <v>1032.95</v>
      </c>
      <c r="W915" s="832">
        <v>1032.95</v>
      </c>
      <c r="X915" s="846" t="s">
        <v>372</v>
      </c>
      <c r="Y915" s="846" t="s">
        <v>2382</v>
      </c>
      <c r="Z915" s="846"/>
      <c r="AA915" s="824"/>
      <c r="AB915" s="824"/>
      <c r="AC915" s="824"/>
    </row>
    <row r="916" s="823" customFormat="1" ht="28.45" hidden="1" customHeight="1" outlineLevel="3" spans="1:29">
      <c r="A916" s="873" t="s">
        <v>1470</v>
      </c>
      <c r="B916" s="870" t="s">
        <v>2326</v>
      </c>
      <c r="C916" s="870" t="s">
        <v>2357</v>
      </c>
      <c r="D916" s="846" t="s">
        <v>2384</v>
      </c>
      <c r="E916" s="846" t="s">
        <v>34</v>
      </c>
      <c r="F916" s="846" t="s">
        <v>2381</v>
      </c>
      <c r="G916" s="846" t="s">
        <v>2385</v>
      </c>
      <c r="H916" s="832">
        <v>67.46</v>
      </c>
      <c r="I916" s="846" t="s">
        <v>233</v>
      </c>
      <c r="J916" s="875">
        <v>23</v>
      </c>
      <c r="K916" s="846" t="s">
        <v>38</v>
      </c>
      <c r="L916" s="846" t="s">
        <v>84</v>
      </c>
      <c r="M916" s="846"/>
      <c r="N916" s="832">
        <v>224.86</v>
      </c>
      <c r="O916" s="846"/>
      <c r="P916" s="846" t="s">
        <v>2375</v>
      </c>
      <c r="Q916" s="846"/>
      <c r="R916" s="846" t="s">
        <v>2376</v>
      </c>
      <c r="S916" s="846" t="s">
        <v>2365</v>
      </c>
      <c r="T916" s="832">
        <v>2343.13</v>
      </c>
      <c r="U916" s="832">
        <v>2343.13</v>
      </c>
      <c r="V916" s="832">
        <v>1032.95</v>
      </c>
      <c r="W916" s="832">
        <v>1032.95</v>
      </c>
      <c r="X916" s="846" t="s">
        <v>372</v>
      </c>
      <c r="Y916" s="846" t="s">
        <v>2382</v>
      </c>
      <c r="Z916" s="846"/>
      <c r="AA916" s="824"/>
      <c r="AB916" s="824"/>
      <c r="AC916" s="824"/>
    </row>
    <row r="917" s="823" customFormat="1" ht="28.45" hidden="1" customHeight="1" outlineLevel="3" spans="1:29">
      <c r="A917" s="873" t="s">
        <v>1470</v>
      </c>
      <c r="B917" s="870" t="s">
        <v>2326</v>
      </c>
      <c r="C917" s="870" t="s">
        <v>2357</v>
      </c>
      <c r="D917" s="846" t="s">
        <v>2380</v>
      </c>
      <c r="E917" s="846" t="s">
        <v>34</v>
      </c>
      <c r="F917" s="846" t="s">
        <v>2381</v>
      </c>
      <c r="G917" s="846" t="s">
        <v>2379</v>
      </c>
      <c r="H917" s="832">
        <v>52.16</v>
      </c>
      <c r="I917" s="846" t="s">
        <v>64</v>
      </c>
      <c r="J917" s="875">
        <v>7</v>
      </c>
      <c r="K917" s="846" t="s">
        <v>38</v>
      </c>
      <c r="L917" s="846" t="s">
        <v>84</v>
      </c>
      <c r="M917" s="846"/>
      <c r="N917" s="832">
        <v>0</v>
      </c>
      <c r="O917" s="846"/>
      <c r="P917" s="846" t="s">
        <v>2375</v>
      </c>
      <c r="Q917" s="846"/>
      <c r="R917" s="846" t="s">
        <v>2376</v>
      </c>
      <c r="S917" s="846" t="s">
        <v>2365</v>
      </c>
      <c r="T917" s="832">
        <v>2343.13</v>
      </c>
      <c r="U917" s="832">
        <v>2343.13</v>
      </c>
      <c r="V917" s="832">
        <v>1032.95</v>
      </c>
      <c r="W917" s="832">
        <v>1032.95</v>
      </c>
      <c r="X917" s="846" t="s">
        <v>372</v>
      </c>
      <c r="Y917" s="846" t="s">
        <v>2382</v>
      </c>
      <c r="Z917" s="846"/>
      <c r="AA917" s="824"/>
      <c r="AB917" s="824"/>
      <c r="AC917" s="824"/>
    </row>
    <row r="918" s="823" customFormat="1" ht="28.45" hidden="1" customHeight="1" outlineLevel="2" collapsed="1" spans="1:29">
      <c r="A918" s="870" t="s">
        <v>1470</v>
      </c>
      <c r="B918" s="870" t="s">
        <v>2326</v>
      </c>
      <c r="C918" s="870" t="s">
        <v>2386</v>
      </c>
      <c r="D918" s="872"/>
      <c r="E918" s="824"/>
      <c r="F918" s="824"/>
      <c r="G918" s="824"/>
      <c r="H918" s="871">
        <v>123.47</v>
      </c>
      <c r="I918" s="874" t="s">
        <v>2387</v>
      </c>
      <c r="J918" s="835"/>
      <c r="K918" s="835"/>
      <c r="L918" s="835"/>
      <c r="M918" s="835"/>
      <c r="N918" s="835"/>
      <c r="O918" s="835"/>
      <c r="P918" s="835"/>
      <c r="Q918" s="835"/>
      <c r="R918" s="835"/>
      <c r="S918" s="835"/>
      <c r="T918" s="835"/>
      <c r="U918" s="835"/>
      <c r="V918" s="835"/>
      <c r="W918" s="835"/>
      <c r="X918" s="835"/>
      <c r="Y918" s="835"/>
      <c r="Z918" s="836"/>
      <c r="AA918" s="824"/>
      <c r="AB918" s="824"/>
      <c r="AC918" s="824"/>
    </row>
    <row r="919" s="823" customFormat="1" ht="28.45" hidden="1" customHeight="1" outlineLevel="3" spans="1:29">
      <c r="A919" s="873" t="s">
        <v>1470</v>
      </c>
      <c r="B919" s="870" t="s">
        <v>2326</v>
      </c>
      <c r="C919" s="870" t="s">
        <v>2386</v>
      </c>
      <c r="D919" s="846" t="s">
        <v>2388</v>
      </c>
      <c r="E919" s="846" t="s">
        <v>34</v>
      </c>
      <c r="F919" s="846" t="s">
        <v>2389</v>
      </c>
      <c r="G919" s="846" t="s">
        <v>2390</v>
      </c>
      <c r="H919" s="832">
        <v>123.47</v>
      </c>
      <c r="I919" s="846" t="s">
        <v>350</v>
      </c>
      <c r="J919" s="875">
        <v>0</v>
      </c>
      <c r="K919" s="846" t="s">
        <v>38</v>
      </c>
      <c r="L919" s="846" t="s">
        <v>39</v>
      </c>
      <c r="M919" s="846"/>
      <c r="N919" s="832">
        <v>0</v>
      </c>
      <c r="O919" s="846"/>
      <c r="P919" s="846" t="s">
        <v>2391</v>
      </c>
      <c r="Q919" s="846" t="s">
        <v>41</v>
      </c>
      <c r="R919" s="846" t="s">
        <v>2392</v>
      </c>
      <c r="S919" s="846" t="s">
        <v>2393</v>
      </c>
      <c r="T919" s="832">
        <v>287.68</v>
      </c>
      <c r="U919" s="832">
        <v>287.68</v>
      </c>
      <c r="V919" s="832">
        <v>0</v>
      </c>
      <c r="W919" s="832">
        <v>0</v>
      </c>
      <c r="X919" s="846"/>
      <c r="Y919" s="846" t="s">
        <v>2394</v>
      </c>
      <c r="Z919" s="846"/>
      <c r="AA919" s="824"/>
      <c r="AB919" s="824"/>
      <c r="AC919" s="824"/>
    </row>
    <row r="920" s="823" customFormat="1" ht="28.45" hidden="1" customHeight="1" outlineLevel="1" spans="1:29">
      <c r="A920" s="870" t="s">
        <v>1470</v>
      </c>
      <c r="B920" s="870" t="s">
        <v>2395</v>
      </c>
      <c r="C920" s="870"/>
      <c r="D920" s="835"/>
      <c r="E920" s="835"/>
      <c r="F920" s="835"/>
      <c r="G920" s="836"/>
      <c r="H920" s="871">
        <v>0</v>
      </c>
      <c r="I920" s="874" t="s">
        <v>71</v>
      </c>
      <c r="J920" s="835"/>
      <c r="K920" s="835"/>
      <c r="L920" s="835"/>
      <c r="M920" s="835"/>
      <c r="N920" s="835"/>
      <c r="O920" s="835"/>
      <c r="P920" s="835"/>
      <c r="Q920" s="835"/>
      <c r="R920" s="835"/>
      <c r="S920" s="835"/>
      <c r="T920" s="835"/>
      <c r="U920" s="835"/>
      <c r="V920" s="835"/>
      <c r="W920" s="835"/>
      <c r="X920" s="835"/>
      <c r="Y920" s="835"/>
      <c r="Z920" s="836"/>
      <c r="AA920" s="824"/>
      <c r="AB920" s="824"/>
      <c r="AC920" s="824"/>
    </row>
    <row r="921" s="823" customFormat="1" ht="28.45" hidden="1" customHeight="1" outlineLevel="1" spans="1:29">
      <c r="A921" s="870" t="s">
        <v>1470</v>
      </c>
      <c r="B921" s="870" t="s">
        <v>2396</v>
      </c>
      <c r="C921" s="870"/>
      <c r="D921" s="835"/>
      <c r="E921" s="835"/>
      <c r="F921" s="835"/>
      <c r="G921" s="836"/>
      <c r="H921" s="871">
        <v>0</v>
      </c>
      <c r="I921" s="874" t="s">
        <v>71</v>
      </c>
      <c r="J921" s="835"/>
      <c r="K921" s="835"/>
      <c r="L921" s="835"/>
      <c r="M921" s="835"/>
      <c r="N921" s="835"/>
      <c r="O921" s="835"/>
      <c r="P921" s="835"/>
      <c r="Q921" s="835"/>
      <c r="R921" s="835"/>
      <c r="S921" s="835"/>
      <c r="T921" s="835"/>
      <c r="U921" s="835"/>
      <c r="V921" s="835"/>
      <c r="W921" s="835"/>
      <c r="X921" s="835"/>
      <c r="Y921" s="835"/>
      <c r="Z921" s="836"/>
      <c r="AA921" s="824"/>
      <c r="AB921" s="824"/>
      <c r="AC921" s="824"/>
    </row>
    <row r="922" s="823" customFormat="1" ht="28.45" customHeight="1" collapsed="1" spans="1:29">
      <c r="A922" s="870" t="s">
        <v>2397</v>
      </c>
      <c r="B922" s="870"/>
      <c r="C922" s="835"/>
      <c r="D922" s="835"/>
      <c r="E922" s="835"/>
      <c r="F922" s="835"/>
      <c r="G922" s="836"/>
      <c r="H922" s="871">
        <v>22548.83</v>
      </c>
      <c r="I922" s="874" t="s">
        <v>2398</v>
      </c>
      <c r="J922" s="835"/>
      <c r="K922" s="835"/>
      <c r="L922" s="835"/>
      <c r="M922" s="835"/>
      <c r="N922" s="835"/>
      <c r="O922" s="835"/>
      <c r="P922" s="835"/>
      <c r="Q922" s="835"/>
      <c r="R922" s="835"/>
      <c r="S922" s="835"/>
      <c r="T922" s="835"/>
      <c r="U922" s="835"/>
      <c r="V922" s="835"/>
      <c r="W922" s="835"/>
      <c r="X922" s="835"/>
      <c r="Y922" s="835"/>
      <c r="Z922" s="836"/>
      <c r="AA922" s="824"/>
      <c r="AB922" s="824"/>
      <c r="AC922" s="824"/>
    </row>
    <row r="923" s="823" customFormat="1" ht="28.45" hidden="1" customHeight="1" outlineLevel="1" collapsed="1" spans="1:29">
      <c r="A923" s="870" t="s">
        <v>2397</v>
      </c>
      <c r="B923" s="870" t="s">
        <v>2399</v>
      </c>
      <c r="C923" s="870"/>
      <c r="D923" s="835"/>
      <c r="E923" s="835"/>
      <c r="F923" s="835"/>
      <c r="G923" s="836"/>
      <c r="H923" s="871">
        <v>17547.06</v>
      </c>
      <c r="I923" s="874" t="s">
        <v>2400</v>
      </c>
      <c r="J923" s="835"/>
      <c r="K923" s="835"/>
      <c r="L923" s="835"/>
      <c r="M923" s="835"/>
      <c r="N923" s="835"/>
      <c r="O923" s="835"/>
      <c r="P923" s="835"/>
      <c r="Q923" s="835"/>
      <c r="R923" s="835"/>
      <c r="S923" s="835"/>
      <c r="T923" s="835"/>
      <c r="U923" s="835"/>
      <c r="V923" s="835"/>
      <c r="W923" s="835"/>
      <c r="X923" s="835"/>
      <c r="Y923" s="835"/>
      <c r="Z923" s="836"/>
      <c r="AA923" s="824"/>
      <c r="AB923" s="824"/>
      <c r="AC923" s="824"/>
    </row>
    <row r="924" s="823" customFormat="1" ht="28.45" hidden="1" customHeight="1" outlineLevel="2" collapsed="1" spans="1:29">
      <c r="A924" s="870" t="s">
        <v>2397</v>
      </c>
      <c r="B924" s="870" t="s">
        <v>2399</v>
      </c>
      <c r="C924" s="870" t="s">
        <v>2401</v>
      </c>
      <c r="D924" s="872"/>
      <c r="E924" s="824"/>
      <c r="F924" s="824"/>
      <c r="G924" s="824"/>
      <c r="H924" s="871">
        <v>13717.02</v>
      </c>
      <c r="I924" s="874" t="s">
        <v>2402</v>
      </c>
      <c r="J924" s="835"/>
      <c r="K924" s="835"/>
      <c r="L924" s="835"/>
      <c r="M924" s="835"/>
      <c r="N924" s="835"/>
      <c r="O924" s="835"/>
      <c r="P924" s="835"/>
      <c r="Q924" s="835"/>
      <c r="R924" s="835"/>
      <c r="S924" s="835"/>
      <c r="T924" s="835"/>
      <c r="U924" s="835"/>
      <c r="V924" s="835"/>
      <c r="W924" s="835"/>
      <c r="X924" s="835"/>
      <c r="Y924" s="835"/>
      <c r="Z924" s="836"/>
      <c r="AA924" s="824"/>
      <c r="AB924" s="824"/>
      <c r="AC924" s="824"/>
    </row>
    <row r="925" s="823" customFormat="1" ht="28.45" hidden="1" customHeight="1" outlineLevel="3" spans="1:29">
      <c r="A925" s="873" t="s">
        <v>2397</v>
      </c>
      <c r="B925" s="870" t="s">
        <v>2399</v>
      </c>
      <c r="C925" s="870" t="s">
        <v>2401</v>
      </c>
      <c r="D925" s="846" t="s">
        <v>2403</v>
      </c>
      <c r="E925" s="846" t="s">
        <v>421</v>
      </c>
      <c r="F925" s="846" t="s">
        <v>2404</v>
      </c>
      <c r="G925" s="846" t="s">
        <v>2405</v>
      </c>
      <c r="H925" s="832">
        <v>1402.74</v>
      </c>
      <c r="I925" s="846" t="s">
        <v>817</v>
      </c>
      <c r="J925" s="875">
        <v>45</v>
      </c>
      <c r="K925" s="846" t="s">
        <v>83</v>
      </c>
      <c r="L925" s="846" t="s">
        <v>39</v>
      </c>
      <c r="M925" s="846" t="s">
        <v>2406</v>
      </c>
      <c r="N925" s="832">
        <v>0</v>
      </c>
      <c r="O925" s="846" t="s">
        <v>2407</v>
      </c>
      <c r="P925" s="846" t="s">
        <v>2408</v>
      </c>
      <c r="Q925" s="846" t="s">
        <v>2409</v>
      </c>
      <c r="R925" s="846" t="s">
        <v>2410</v>
      </c>
      <c r="S925" s="846" t="s">
        <v>2411</v>
      </c>
      <c r="T925" s="832"/>
      <c r="U925" s="832"/>
      <c r="V925" s="832"/>
      <c r="W925" s="832"/>
      <c r="X925" s="846" t="s">
        <v>474</v>
      </c>
      <c r="Y925" s="846" t="s">
        <v>2412</v>
      </c>
      <c r="Z925" s="846"/>
      <c r="AA925" s="824"/>
      <c r="AB925" s="824"/>
      <c r="AC925" s="824"/>
    </row>
    <row r="926" s="823" customFormat="1" ht="28.45" hidden="1" customHeight="1" outlineLevel="3" spans="1:29">
      <c r="A926" s="873" t="s">
        <v>2397</v>
      </c>
      <c r="B926" s="870" t="s">
        <v>2399</v>
      </c>
      <c r="C926" s="870" t="s">
        <v>2401</v>
      </c>
      <c r="D926" s="846" t="s">
        <v>2413</v>
      </c>
      <c r="E926" s="846" t="s">
        <v>421</v>
      </c>
      <c r="F926" s="846" t="s">
        <v>2414</v>
      </c>
      <c r="G926" s="846" t="s">
        <v>2415</v>
      </c>
      <c r="H926" s="832">
        <v>528.84</v>
      </c>
      <c r="I926" s="846" t="s">
        <v>1000</v>
      </c>
      <c r="J926" s="875">
        <v>135</v>
      </c>
      <c r="K926" s="846" t="s">
        <v>119</v>
      </c>
      <c r="L926" s="846" t="s">
        <v>39</v>
      </c>
      <c r="M926" s="846" t="s">
        <v>2416</v>
      </c>
      <c r="N926" s="832">
        <v>1113.84</v>
      </c>
      <c r="O926" s="846" t="s">
        <v>2417</v>
      </c>
      <c r="P926" s="846" t="s">
        <v>2418</v>
      </c>
      <c r="Q926" s="846" t="s">
        <v>2409</v>
      </c>
      <c r="R926" s="846" t="s">
        <v>2419</v>
      </c>
      <c r="S926" s="846" t="s">
        <v>2420</v>
      </c>
      <c r="T926" s="832"/>
      <c r="U926" s="832"/>
      <c r="V926" s="832"/>
      <c r="W926" s="832"/>
      <c r="X926" s="846" t="s">
        <v>58</v>
      </c>
      <c r="Y926" s="846"/>
      <c r="Z926" s="846"/>
      <c r="AA926" s="824"/>
      <c r="AB926" s="824"/>
      <c r="AC926" s="824"/>
    </row>
    <row r="927" s="823" customFormat="1" ht="28.45" hidden="1" customHeight="1" outlineLevel="3" spans="1:29">
      <c r="A927" s="873" t="s">
        <v>2397</v>
      </c>
      <c r="B927" s="870" t="s">
        <v>2399</v>
      </c>
      <c r="C927" s="870" t="s">
        <v>2401</v>
      </c>
      <c r="D927" s="846" t="s">
        <v>2421</v>
      </c>
      <c r="E927" s="846" t="s">
        <v>421</v>
      </c>
      <c r="F927" s="846" t="s">
        <v>2414</v>
      </c>
      <c r="G927" s="846" t="s">
        <v>2415</v>
      </c>
      <c r="H927" s="832">
        <v>95.36</v>
      </c>
      <c r="I927" s="846" t="s">
        <v>2422</v>
      </c>
      <c r="J927" s="875">
        <v>58</v>
      </c>
      <c r="K927" s="846" t="s">
        <v>83</v>
      </c>
      <c r="L927" s="846" t="s">
        <v>39</v>
      </c>
      <c r="M927" s="846" t="s">
        <v>2416</v>
      </c>
      <c r="N927" s="832">
        <v>848.11</v>
      </c>
      <c r="O927" s="846" t="s">
        <v>2423</v>
      </c>
      <c r="P927" s="846" t="s">
        <v>2424</v>
      </c>
      <c r="Q927" s="846" t="s">
        <v>2409</v>
      </c>
      <c r="R927" s="846" t="s">
        <v>2410</v>
      </c>
      <c r="S927" s="846" t="s">
        <v>2420</v>
      </c>
      <c r="T927" s="832"/>
      <c r="U927" s="832"/>
      <c r="V927" s="832"/>
      <c r="W927" s="832"/>
      <c r="X927" s="846" t="s">
        <v>58</v>
      </c>
      <c r="Y927" s="846"/>
      <c r="Z927" s="846"/>
      <c r="AA927" s="824"/>
      <c r="AB927" s="824"/>
      <c r="AC927" s="824"/>
    </row>
    <row r="928" s="823" customFormat="1" ht="28.45" hidden="1" customHeight="1" outlineLevel="3" spans="1:29">
      <c r="A928" s="873" t="s">
        <v>2397</v>
      </c>
      <c r="B928" s="870" t="s">
        <v>2399</v>
      </c>
      <c r="C928" s="870" t="s">
        <v>2401</v>
      </c>
      <c r="D928" s="846" t="s">
        <v>2425</v>
      </c>
      <c r="E928" s="846" t="s">
        <v>421</v>
      </c>
      <c r="F928" s="846" t="s">
        <v>2414</v>
      </c>
      <c r="G928" s="846" t="s">
        <v>2415</v>
      </c>
      <c r="H928" s="832">
        <v>209.52</v>
      </c>
      <c r="I928" s="846" t="s">
        <v>586</v>
      </c>
      <c r="J928" s="875">
        <v>38</v>
      </c>
      <c r="K928" s="846" t="s">
        <v>83</v>
      </c>
      <c r="L928" s="846" t="s">
        <v>39</v>
      </c>
      <c r="M928" s="846" t="s">
        <v>2416</v>
      </c>
      <c r="N928" s="832">
        <v>0</v>
      </c>
      <c r="O928" s="846" t="s">
        <v>2426</v>
      </c>
      <c r="P928" s="846" t="s">
        <v>2427</v>
      </c>
      <c r="Q928" s="846" t="s">
        <v>2409</v>
      </c>
      <c r="R928" s="846" t="s">
        <v>2419</v>
      </c>
      <c r="S928" s="846" t="s">
        <v>2420</v>
      </c>
      <c r="T928" s="832"/>
      <c r="U928" s="832"/>
      <c r="V928" s="832"/>
      <c r="W928" s="832"/>
      <c r="X928" s="846" t="s">
        <v>58</v>
      </c>
      <c r="Y928" s="846"/>
      <c r="Z928" s="846"/>
      <c r="AA928" s="824"/>
      <c r="AB928" s="824"/>
      <c r="AC928" s="824"/>
    </row>
    <row r="929" s="823" customFormat="1" ht="28.45" hidden="1" customHeight="1" outlineLevel="3" spans="1:29">
      <c r="A929" s="873" t="s">
        <v>2397</v>
      </c>
      <c r="B929" s="870" t="s">
        <v>2399</v>
      </c>
      <c r="C929" s="870" t="s">
        <v>2401</v>
      </c>
      <c r="D929" s="846" t="s">
        <v>2428</v>
      </c>
      <c r="E929" s="846" t="s">
        <v>421</v>
      </c>
      <c r="F929" s="846" t="s">
        <v>2414</v>
      </c>
      <c r="G929" s="846" t="s">
        <v>2415</v>
      </c>
      <c r="H929" s="832">
        <v>685.84</v>
      </c>
      <c r="I929" s="846" t="s">
        <v>663</v>
      </c>
      <c r="J929" s="875">
        <v>29</v>
      </c>
      <c r="K929" s="846" t="s">
        <v>38</v>
      </c>
      <c r="L929" s="846" t="s">
        <v>39</v>
      </c>
      <c r="M929" s="846" t="s">
        <v>2416</v>
      </c>
      <c r="N929" s="832">
        <v>0</v>
      </c>
      <c r="O929" s="846" t="s">
        <v>2429</v>
      </c>
      <c r="P929" s="846" t="s">
        <v>2430</v>
      </c>
      <c r="Q929" s="846" t="s">
        <v>2409</v>
      </c>
      <c r="R929" s="846" t="s">
        <v>2431</v>
      </c>
      <c r="S929" s="846" t="s">
        <v>2420</v>
      </c>
      <c r="T929" s="832"/>
      <c r="U929" s="832"/>
      <c r="V929" s="832"/>
      <c r="W929" s="832"/>
      <c r="X929" s="846" t="s">
        <v>58</v>
      </c>
      <c r="Y929" s="846"/>
      <c r="Z929" s="846"/>
      <c r="AA929" s="824"/>
      <c r="AB929" s="824"/>
      <c r="AC929" s="824"/>
    </row>
    <row r="930" s="823" customFormat="1" ht="28.45" hidden="1" customHeight="1" outlineLevel="3" spans="1:29">
      <c r="A930" s="873" t="s">
        <v>2397</v>
      </c>
      <c r="B930" s="870" t="s">
        <v>2399</v>
      </c>
      <c r="C930" s="870" t="s">
        <v>2401</v>
      </c>
      <c r="D930" s="846" t="s">
        <v>2432</v>
      </c>
      <c r="E930" s="846" t="s">
        <v>421</v>
      </c>
      <c r="F930" s="846" t="s">
        <v>2433</v>
      </c>
      <c r="G930" s="846" t="s">
        <v>2415</v>
      </c>
      <c r="H930" s="832">
        <v>1356.23</v>
      </c>
      <c r="I930" s="846" t="s">
        <v>1641</v>
      </c>
      <c r="J930" s="875">
        <v>8</v>
      </c>
      <c r="K930" s="846" t="s">
        <v>38</v>
      </c>
      <c r="L930" s="846" t="s">
        <v>39</v>
      </c>
      <c r="M930" s="846" t="s">
        <v>2434</v>
      </c>
      <c r="N930" s="832">
        <v>0</v>
      </c>
      <c r="O930" s="846" t="s">
        <v>2435</v>
      </c>
      <c r="P930" s="846" t="s">
        <v>2436</v>
      </c>
      <c r="Q930" s="846" t="s">
        <v>2437</v>
      </c>
      <c r="R930" s="846" t="s">
        <v>2438</v>
      </c>
      <c r="S930" s="846" t="s">
        <v>2439</v>
      </c>
      <c r="T930" s="832"/>
      <c r="U930" s="832"/>
      <c r="V930" s="832"/>
      <c r="W930" s="832"/>
      <c r="X930" s="846" t="s">
        <v>69</v>
      </c>
      <c r="Y930" s="846" t="s">
        <v>2440</v>
      </c>
      <c r="Z930" s="846"/>
      <c r="AA930" s="824"/>
      <c r="AB930" s="824"/>
      <c r="AC930" s="824"/>
    </row>
    <row r="931" s="823" customFormat="1" ht="28.45" hidden="1" customHeight="1" outlineLevel="3" spans="1:29">
      <c r="A931" s="873" t="s">
        <v>2397</v>
      </c>
      <c r="B931" s="870" t="s">
        <v>2399</v>
      </c>
      <c r="C931" s="870" t="s">
        <v>2401</v>
      </c>
      <c r="D931" s="846" t="s">
        <v>2441</v>
      </c>
      <c r="E931" s="846" t="s">
        <v>421</v>
      </c>
      <c r="F931" s="846" t="s">
        <v>2433</v>
      </c>
      <c r="G931" s="846" t="s">
        <v>2415</v>
      </c>
      <c r="H931" s="832">
        <v>4972.35</v>
      </c>
      <c r="I931" s="846" t="s">
        <v>350</v>
      </c>
      <c r="J931" s="875">
        <v>0</v>
      </c>
      <c r="K931" s="846" t="s">
        <v>38</v>
      </c>
      <c r="L931" s="846" t="s">
        <v>39</v>
      </c>
      <c r="M931" s="846" t="s">
        <v>2434</v>
      </c>
      <c r="N931" s="832">
        <v>0</v>
      </c>
      <c r="O931" s="846"/>
      <c r="P931" s="846" t="s">
        <v>2442</v>
      </c>
      <c r="Q931" s="846" t="s">
        <v>2437</v>
      </c>
      <c r="R931" s="846" t="s">
        <v>2443</v>
      </c>
      <c r="S931" s="846" t="s">
        <v>2439</v>
      </c>
      <c r="T931" s="832"/>
      <c r="U931" s="832"/>
      <c r="V931" s="832"/>
      <c r="W931" s="832"/>
      <c r="X931" s="846"/>
      <c r="Y931" s="846" t="s">
        <v>2440</v>
      </c>
      <c r="Z931" s="846"/>
      <c r="AA931" s="824"/>
      <c r="AB931" s="824"/>
      <c r="AC931" s="824"/>
    </row>
    <row r="932" s="823" customFormat="1" ht="28.45" hidden="1" customHeight="1" outlineLevel="3" spans="1:29">
      <c r="A932" s="873" t="s">
        <v>2397</v>
      </c>
      <c r="B932" s="870" t="s">
        <v>2399</v>
      </c>
      <c r="C932" s="870" t="s">
        <v>2401</v>
      </c>
      <c r="D932" s="846" t="s">
        <v>2444</v>
      </c>
      <c r="E932" s="846" t="s">
        <v>421</v>
      </c>
      <c r="F932" s="846" t="s">
        <v>2445</v>
      </c>
      <c r="G932" s="846" t="s">
        <v>2405</v>
      </c>
      <c r="H932" s="832">
        <v>306.14</v>
      </c>
      <c r="I932" s="846" t="s">
        <v>586</v>
      </c>
      <c r="J932" s="875">
        <v>38</v>
      </c>
      <c r="K932" s="846" t="s">
        <v>83</v>
      </c>
      <c r="L932" s="846" t="s">
        <v>39</v>
      </c>
      <c r="M932" s="846" t="s">
        <v>2446</v>
      </c>
      <c r="N932" s="832">
        <v>0</v>
      </c>
      <c r="O932" s="846" t="s">
        <v>2447</v>
      </c>
      <c r="P932" s="846" t="s">
        <v>2448</v>
      </c>
      <c r="Q932" s="846" t="s">
        <v>2409</v>
      </c>
      <c r="R932" s="846" t="s">
        <v>2449</v>
      </c>
      <c r="S932" s="846" t="s">
        <v>2420</v>
      </c>
      <c r="T932" s="832">
        <v>289.9</v>
      </c>
      <c r="U932" s="832">
        <v>289.9</v>
      </c>
      <c r="V932" s="832">
        <v>0</v>
      </c>
      <c r="W932" s="832">
        <v>0</v>
      </c>
      <c r="X932" s="846" t="s">
        <v>474</v>
      </c>
      <c r="Y932" s="846"/>
      <c r="Z932" s="846"/>
      <c r="AA932" s="824"/>
      <c r="AB932" s="824"/>
      <c r="AC932" s="824"/>
    </row>
    <row r="933" s="823" customFormat="1" ht="28.45" hidden="1" customHeight="1" outlineLevel="3" spans="1:29">
      <c r="A933" s="873" t="s">
        <v>2397</v>
      </c>
      <c r="B933" s="870" t="s">
        <v>2399</v>
      </c>
      <c r="C933" s="870" t="s">
        <v>2401</v>
      </c>
      <c r="D933" s="846" t="s">
        <v>2450</v>
      </c>
      <c r="E933" s="846" t="s">
        <v>421</v>
      </c>
      <c r="F933" s="846" t="s">
        <v>2451</v>
      </c>
      <c r="G933" s="846" t="s">
        <v>2415</v>
      </c>
      <c r="H933" s="832">
        <v>931.61</v>
      </c>
      <c r="I933" s="846" t="s">
        <v>2452</v>
      </c>
      <c r="J933" s="875">
        <v>42</v>
      </c>
      <c r="K933" s="846" t="s">
        <v>83</v>
      </c>
      <c r="L933" s="846" t="s">
        <v>39</v>
      </c>
      <c r="M933" s="846" t="s">
        <v>2453</v>
      </c>
      <c r="N933" s="832">
        <v>0</v>
      </c>
      <c r="O933" s="846" t="s">
        <v>2454</v>
      </c>
      <c r="P933" s="846" t="s">
        <v>2455</v>
      </c>
      <c r="Q933" s="846" t="s">
        <v>2456</v>
      </c>
      <c r="R933" s="846" t="s">
        <v>2457</v>
      </c>
      <c r="S933" s="846" t="s">
        <v>2411</v>
      </c>
      <c r="T933" s="832">
        <v>672.9</v>
      </c>
      <c r="U933" s="832">
        <v>672.9</v>
      </c>
      <c r="V933" s="832">
        <v>0</v>
      </c>
      <c r="W933" s="832">
        <v>0</v>
      </c>
      <c r="X933" s="846" t="s">
        <v>474</v>
      </c>
      <c r="Y933" s="846"/>
      <c r="Z933" s="846"/>
      <c r="AA933" s="824"/>
      <c r="AB933" s="824"/>
      <c r="AC933" s="824"/>
    </row>
    <row r="934" s="823" customFormat="1" ht="28.45" hidden="1" customHeight="1" outlineLevel="3" spans="1:29">
      <c r="A934" s="873" t="s">
        <v>2397</v>
      </c>
      <c r="B934" s="870" t="s">
        <v>2399</v>
      </c>
      <c r="C934" s="870" t="s">
        <v>2401</v>
      </c>
      <c r="D934" s="846" t="s">
        <v>2458</v>
      </c>
      <c r="E934" s="846" t="s">
        <v>34</v>
      </c>
      <c r="F934" s="846" t="s">
        <v>2459</v>
      </c>
      <c r="G934" s="846" t="s">
        <v>2415</v>
      </c>
      <c r="H934" s="832">
        <v>343.29</v>
      </c>
      <c r="I934" s="846" t="s">
        <v>485</v>
      </c>
      <c r="J934" s="875">
        <v>3</v>
      </c>
      <c r="K934" s="846" t="s">
        <v>38</v>
      </c>
      <c r="L934" s="846" t="s">
        <v>39</v>
      </c>
      <c r="M934" s="846" t="s">
        <v>2460</v>
      </c>
      <c r="N934" s="832">
        <v>0</v>
      </c>
      <c r="O934" s="846"/>
      <c r="P934" s="846" t="s">
        <v>2461</v>
      </c>
      <c r="Q934" s="846" t="s">
        <v>2462</v>
      </c>
      <c r="R934" s="846" t="s">
        <v>2438</v>
      </c>
      <c r="S934" s="846" t="s">
        <v>2411</v>
      </c>
      <c r="T934" s="832">
        <v>367.5</v>
      </c>
      <c r="U934" s="832">
        <v>367.5</v>
      </c>
      <c r="V934" s="832">
        <v>0</v>
      </c>
      <c r="W934" s="832">
        <v>0</v>
      </c>
      <c r="X934" s="846" t="s">
        <v>69</v>
      </c>
      <c r="Y934" s="846" t="s">
        <v>2463</v>
      </c>
      <c r="Z934" s="846"/>
      <c r="AA934" s="824"/>
      <c r="AB934" s="824"/>
      <c r="AC934" s="824"/>
    </row>
    <row r="935" s="823" customFormat="1" ht="28.45" hidden="1" customHeight="1" outlineLevel="3" spans="1:29">
      <c r="A935" s="873" t="s">
        <v>2397</v>
      </c>
      <c r="B935" s="870" t="s">
        <v>2399</v>
      </c>
      <c r="C935" s="870" t="s">
        <v>2401</v>
      </c>
      <c r="D935" s="846" t="s">
        <v>2464</v>
      </c>
      <c r="E935" s="846" t="s">
        <v>421</v>
      </c>
      <c r="F935" s="846" t="s">
        <v>2465</v>
      </c>
      <c r="G935" s="846" t="s">
        <v>2405</v>
      </c>
      <c r="H935" s="832">
        <v>1420.68</v>
      </c>
      <c r="I935" s="846" t="s">
        <v>485</v>
      </c>
      <c r="J935" s="875">
        <v>3</v>
      </c>
      <c r="K935" s="846" t="s">
        <v>38</v>
      </c>
      <c r="L935" s="846" t="s">
        <v>84</v>
      </c>
      <c r="M935" s="846"/>
      <c r="N935" s="832">
        <v>400</v>
      </c>
      <c r="O935" s="846"/>
      <c r="P935" s="846" t="s">
        <v>2466</v>
      </c>
      <c r="Q935" s="846"/>
      <c r="R935" s="846" t="s">
        <v>2449</v>
      </c>
      <c r="S935" s="846" t="s">
        <v>2467</v>
      </c>
      <c r="T935" s="832">
        <v>2436.91</v>
      </c>
      <c r="U935" s="832">
        <v>2436.91</v>
      </c>
      <c r="V935" s="832">
        <v>2436.91</v>
      </c>
      <c r="W935" s="832">
        <v>2436.91</v>
      </c>
      <c r="X935" s="846" t="s">
        <v>407</v>
      </c>
      <c r="Y935" s="846" t="s">
        <v>2468</v>
      </c>
      <c r="Z935" s="846"/>
      <c r="AA935" s="824"/>
      <c r="AB935" s="824"/>
      <c r="AC935" s="824"/>
    </row>
    <row r="936" s="823" customFormat="1" ht="28.45" hidden="1" customHeight="1" outlineLevel="3" spans="1:29">
      <c r="A936" s="873" t="s">
        <v>2397</v>
      </c>
      <c r="B936" s="870" t="s">
        <v>2399</v>
      </c>
      <c r="C936" s="870" t="s">
        <v>2401</v>
      </c>
      <c r="D936" s="846" t="s">
        <v>2469</v>
      </c>
      <c r="E936" s="846" t="s">
        <v>421</v>
      </c>
      <c r="F936" s="846" t="s">
        <v>2470</v>
      </c>
      <c r="G936" s="846" t="s">
        <v>2405</v>
      </c>
      <c r="H936" s="832">
        <v>1464.42</v>
      </c>
      <c r="I936" s="846" t="s">
        <v>1312</v>
      </c>
      <c r="J936" s="875">
        <v>46</v>
      </c>
      <c r="K936" s="846" t="s">
        <v>83</v>
      </c>
      <c r="L936" s="846" t="s">
        <v>84</v>
      </c>
      <c r="M936" s="846"/>
      <c r="N936" s="832">
        <v>0</v>
      </c>
      <c r="O936" s="846" t="s">
        <v>2471</v>
      </c>
      <c r="P936" s="846" t="s">
        <v>2472</v>
      </c>
      <c r="Q936" s="846"/>
      <c r="R936" s="846" t="s">
        <v>2449</v>
      </c>
      <c r="S936" s="846" t="s">
        <v>2473</v>
      </c>
      <c r="T936" s="832">
        <v>1464.42</v>
      </c>
      <c r="U936" s="832">
        <v>1464.42</v>
      </c>
      <c r="V936" s="832">
        <v>1464.42</v>
      </c>
      <c r="W936" s="832">
        <v>1464.42</v>
      </c>
      <c r="X936" s="846" t="s">
        <v>318</v>
      </c>
      <c r="Y936" s="846" t="s">
        <v>2474</v>
      </c>
      <c r="Z936" s="846"/>
      <c r="AA936" s="824"/>
      <c r="AB936" s="824"/>
      <c r="AC936" s="824"/>
    </row>
    <row r="937" s="823" customFormat="1" ht="28.45" hidden="1" customHeight="1" outlineLevel="2" collapsed="1" spans="1:29">
      <c r="A937" s="870" t="s">
        <v>2397</v>
      </c>
      <c r="B937" s="870" t="s">
        <v>2399</v>
      </c>
      <c r="C937" s="870" t="s">
        <v>2475</v>
      </c>
      <c r="D937" s="872"/>
      <c r="E937" s="824"/>
      <c r="F937" s="824"/>
      <c r="G937" s="824"/>
      <c r="H937" s="871">
        <v>2414.34</v>
      </c>
      <c r="I937" s="874" t="s">
        <v>71</v>
      </c>
      <c r="J937" s="835"/>
      <c r="K937" s="835"/>
      <c r="L937" s="835"/>
      <c r="M937" s="835"/>
      <c r="N937" s="835"/>
      <c r="O937" s="835"/>
      <c r="P937" s="835"/>
      <c r="Q937" s="835"/>
      <c r="R937" s="835"/>
      <c r="S937" s="835"/>
      <c r="T937" s="835"/>
      <c r="U937" s="835"/>
      <c r="V937" s="835"/>
      <c r="W937" s="835"/>
      <c r="X937" s="835"/>
      <c r="Y937" s="835"/>
      <c r="Z937" s="836"/>
      <c r="AA937" s="824"/>
      <c r="AB937" s="824"/>
      <c r="AC937" s="824"/>
    </row>
    <row r="938" s="823" customFormat="1" ht="28.45" hidden="1" customHeight="1" outlineLevel="3" spans="1:29">
      <c r="A938" s="873" t="s">
        <v>2397</v>
      </c>
      <c r="B938" s="870" t="s">
        <v>2399</v>
      </c>
      <c r="C938" s="870" t="s">
        <v>2475</v>
      </c>
      <c r="D938" s="846" t="s">
        <v>2476</v>
      </c>
      <c r="E938" s="846" t="s">
        <v>421</v>
      </c>
      <c r="F938" s="846" t="s">
        <v>2477</v>
      </c>
      <c r="G938" s="846" t="s">
        <v>2478</v>
      </c>
      <c r="H938" s="832">
        <v>1688.84</v>
      </c>
      <c r="I938" s="846" t="s">
        <v>2479</v>
      </c>
      <c r="J938" s="875">
        <v>70</v>
      </c>
      <c r="K938" s="846" t="s">
        <v>83</v>
      </c>
      <c r="L938" s="846" t="s">
        <v>84</v>
      </c>
      <c r="M938" s="846"/>
      <c r="N938" s="832">
        <v>0</v>
      </c>
      <c r="O938" s="846" t="s">
        <v>2480</v>
      </c>
      <c r="P938" s="846" t="s">
        <v>2481</v>
      </c>
      <c r="Q938" s="846"/>
      <c r="R938" s="846" t="s">
        <v>2482</v>
      </c>
      <c r="S938" s="846" t="s">
        <v>2483</v>
      </c>
      <c r="T938" s="832">
        <v>10655.06</v>
      </c>
      <c r="U938" s="832">
        <v>10655.06</v>
      </c>
      <c r="V938" s="832">
        <v>10655.01</v>
      </c>
      <c r="W938" s="832">
        <v>10655.01</v>
      </c>
      <c r="X938" s="846" t="s">
        <v>525</v>
      </c>
      <c r="Y938" s="846" t="s">
        <v>2484</v>
      </c>
      <c r="Z938" s="846"/>
      <c r="AA938" s="824"/>
      <c r="AB938" s="824"/>
      <c r="AC938" s="824"/>
    </row>
    <row r="939" s="823" customFormat="1" ht="28.45" hidden="1" customHeight="1" outlineLevel="3" spans="1:29">
      <c r="A939" s="873" t="s">
        <v>2397</v>
      </c>
      <c r="B939" s="870" t="s">
        <v>2399</v>
      </c>
      <c r="C939" s="870" t="s">
        <v>2475</v>
      </c>
      <c r="D939" s="846" t="s">
        <v>2476</v>
      </c>
      <c r="E939" s="846" t="s">
        <v>421</v>
      </c>
      <c r="F939" s="846" t="s">
        <v>2477</v>
      </c>
      <c r="G939" s="846" t="s">
        <v>2478</v>
      </c>
      <c r="H939" s="832">
        <v>725.5</v>
      </c>
      <c r="I939" s="846" t="s">
        <v>2479</v>
      </c>
      <c r="J939" s="875">
        <v>70</v>
      </c>
      <c r="K939" s="846" t="s">
        <v>83</v>
      </c>
      <c r="L939" s="846" t="s">
        <v>84</v>
      </c>
      <c r="M939" s="846"/>
      <c r="N939" s="832">
        <v>0</v>
      </c>
      <c r="O939" s="846" t="s">
        <v>2480</v>
      </c>
      <c r="P939" s="846" t="s">
        <v>2481</v>
      </c>
      <c r="Q939" s="846"/>
      <c r="R939" s="846" t="s">
        <v>2482</v>
      </c>
      <c r="S939" s="846" t="s">
        <v>2483</v>
      </c>
      <c r="T939" s="832">
        <v>10655.06</v>
      </c>
      <c r="U939" s="832">
        <v>10655.06</v>
      </c>
      <c r="V939" s="832">
        <v>10655.01</v>
      </c>
      <c r="W939" s="832">
        <v>10655.01</v>
      </c>
      <c r="X939" s="846" t="s">
        <v>525</v>
      </c>
      <c r="Y939" s="846" t="s">
        <v>2484</v>
      </c>
      <c r="Z939" s="846"/>
      <c r="AA939" s="824"/>
      <c r="AB939" s="824"/>
      <c r="AC939" s="824"/>
    </row>
    <row r="940" s="823" customFormat="1" ht="28.45" hidden="1" customHeight="1" outlineLevel="2" collapsed="1" spans="1:29">
      <c r="A940" s="870" t="s">
        <v>2397</v>
      </c>
      <c r="B940" s="870" t="s">
        <v>2399</v>
      </c>
      <c r="C940" s="870" t="s">
        <v>2485</v>
      </c>
      <c r="D940" s="872"/>
      <c r="E940" s="824"/>
      <c r="F940" s="824"/>
      <c r="G940" s="824"/>
      <c r="H940" s="871">
        <v>1415.7</v>
      </c>
      <c r="I940" s="874" t="s">
        <v>2486</v>
      </c>
      <c r="J940" s="835"/>
      <c r="K940" s="835"/>
      <c r="L940" s="835"/>
      <c r="M940" s="835"/>
      <c r="N940" s="835"/>
      <c r="O940" s="835"/>
      <c r="P940" s="835"/>
      <c r="Q940" s="835"/>
      <c r="R940" s="835"/>
      <c r="S940" s="835"/>
      <c r="T940" s="835"/>
      <c r="U940" s="835"/>
      <c r="V940" s="835"/>
      <c r="W940" s="835"/>
      <c r="X940" s="835"/>
      <c r="Y940" s="835"/>
      <c r="Z940" s="836"/>
      <c r="AA940" s="824"/>
      <c r="AB940" s="824"/>
      <c r="AC940" s="824"/>
    </row>
    <row r="941" s="823" customFormat="1" ht="28.45" hidden="1" customHeight="1" outlineLevel="3" spans="1:29">
      <c r="A941" s="873" t="s">
        <v>2397</v>
      </c>
      <c r="B941" s="870" t="s">
        <v>2399</v>
      </c>
      <c r="C941" s="870" t="s">
        <v>2485</v>
      </c>
      <c r="D941" s="846" t="s">
        <v>2487</v>
      </c>
      <c r="E941" s="846" t="s">
        <v>421</v>
      </c>
      <c r="F941" s="846" t="s">
        <v>2488</v>
      </c>
      <c r="G941" s="846" t="s">
        <v>564</v>
      </c>
      <c r="H941" s="832">
        <v>1163.52</v>
      </c>
      <c r="I941" s="846" t="s">
        <v>112</v>
      </c>
      <c r="J941" s="875">
        <v>227</v>
      </c>
      <c r="K941" s="846" t="s">
        <v>53</v>
      </c>
      <c r="L941" s="846" t="s">
        <v>39</v>
      </c>
      <c r="M941" s="846" t="s">
        <v>2489</v>
      </c>
      <c r="N941" s="832">
        <v>0</v>
      </c>
      <c r="O941" s="846" t="s">
        <v>2490</v>
      </c>
      <c r="P941" s="846" t="s">
        <v>2491</v>
      </c>
      <c r="Q941" s="846" t="s">
        <v>2492</v>
      </c>
      <c r="R941" s="846" t="s">
        <v>2493</v>
      </c>
      <c r="S941" s="846" t="s">
        <v>2494</v>
      </c>
      <c r="T941" s="832">
        <v>237.88</v>
      </c>
      <c r="U941" s="832">
        <v>237.88</v>
      </c>
      <c r="V941" s="832">
        <v>0</v>
      </c>
      <c r="W941" s="832">
        <v>0</v>
      </c>
      <c r="X941" s="846" t="s">
        <v>58</v>
      </c>
      <c r="Y941" s="846"/>
      <c r="Z941" s="846"/>
      <c r="AA941" s="824"/>
      <c r="AB941" s="824"/>
      <c r="AC941" s="824"/>
    </row>
    <row r="942" s="823" customFormat="1" ht="28.45" hidden="1" customHeight="1" outlineLevel="3" spans="1:29">
      <c r="A942" s="873" t="s">
        <v>2397</v>
      </c>
      <c r="B942" s="870" t="s">
        <v>2399</v>
      </c>
      <c r="C942" s="870" t="s">
        <v>2485</v>
      </c>
      <c r="D942" s="846" t="s">
        <v>2495</v>
      </c>
      <c r="E942" s="846" t="s">
        <v>421</v>
      </c>
      <c r="F942" s="846" t="s">
        <v>2496</v>
      </c>
      <c r="G942" s="846" t="s">
        <v>2415</v>
      </c>
      <c r="H942" s="832">
        <v>152.94</v>
      </c>
      <c r="I942" s="846" t="s">
        <v>330</v>
      </c>
      <c r="J942" s="875">
        <v>6</v>
      </c>
      <c r="K942" s="846" t="s">
        <v>38</v>
      </c>
      <c r="L942" s="846" t="s">
        <v>84</v>
      </c>
      <c r="M942" s="846"/>
      <c r="N942" s="832">
        <v>0</v>
      </c>
      <c r="O942" s="846"/>
      <c r="P942" s="846" t="s">
        <v>2497</v>
      </c>
      <c r="Q942" s="846"/>
      <c r="R942" s="846" t="s">
        <v>2493</v>
      </c>
      <c r="S942" s="846" t="s">
        <v>2494</v>
      </c>
      <c r="T942" s="832">
        <v>296.53</v>
      </c>
      <c r="U942" s="832">
        <v>4682.01</v>
      </c>
      <c r="V942" s="832">
        <v>252.18</v>
      </c>
      <c r="W942" s="832">
        <v>252.18</v>
      </c>
      <c r="X942" s="846" t="s">
        <v>407</v>
      </c>
      <c r="Y942" s="846" t="s">
        <v>2498</v>
      </c>
      <c r="Z942" s="846"/>
      <c r="AA942" s="824"/>
      <c r="AB942" s="824"/>
      <c r="AC942" s="824"/>
    </row>
    <row r="943" s="823" customFormat="1" ht="28.45" hidden="1" customHeight="1" outlineLevel="3" spans="1:29">
      <c r="A943" s="873" t="s">
        <v>2397</v>
      </c>
      <c r="B943" s="870" t="s">
        <v>2399</v>
      </c>
      <c r="C943" s="870" t="s">
        <v>2485</v>
      </c>
      <c r="D943" s="846" t="s">
        <v>2495</v>
      </c>
      <c r="E943" s="846" t="s">
        <v>421</v>
      </c>
      <c r="F943" s="846" t="s">
        <v>2496</v>
      </c>
      <c r="G943" s="846" t="s">
        <v>2415</v>
      </c>
      <c r="H943" s="832">
        <v>67.38</v>
      </c>
      <c r="I943" s="846" t="s">
        <v>330</v>
      </c>
      <c r="J943" s="875">
        <v>6</v>
      </c>
      <c r="K943" s="846" t="s">
        <v>38</v>
      </c>
      <c r="L943" s="846" t="s">
        <v>84</v>
      </c>
      <c r="M943" s="846"/>
      <c r="N943" s="832">
        <v>0</v>
      </c>
      <c r="O943" s="846"/>
      <c r="P943" s="846" t="s">
        <v>2497</v>
      </c>
      <c r="Q943" s="846"/>
      <c r="R943" s="846" t="s">
        <v>2493</v>
      </c>
      <c r="S943" s="846" t="s">
        <v>2494</v>
      </c>
      <c r="T943" s="832">
        <v>296.53</v>
      </c>
      <c r="U943" s="832">
        <v>4682.01</v>
      </c>
      <c r="V943" s="832">
        <v>252.18</v>
      </c>
      <c r="W943" s="832">
        <v>252.18</v>
      </c>
      <c r="X943" s="846" t="s">
        <v>407</v>
      </c>
      <c r="Y943" s="846" t="s">
        <v>2498</v>
      </c>
      <c r="Z943" s="846"/>
      <c r="AA943" s="824"/>
      <c r="AB943" s="824"/>
      <c r="AC943" s="824"/>
    </row>
    <row r="944" s="823" customFormat="1" ht="28.45" hidden="1" customHeight="1" outlineLevel="3" spans="1:29">
      <c r="A944" s="873" t="s">
        <v>2397</v>
      </c>
      <c r="B944" s="870" t="s">
        <v>2399</v>
      </c>
      <c r="C944" s="870" t="s">
        <v>2485</v>
      </c>
      <c r="D944" s="846" t="s">
        <v>2495</v>
      </c>
      <c r="E944" s="846" t="s">
        <v>421</v>
      </c>
      <c r="F944" s="846" t="s">
        <v>2496</v>
      </c>
      <c r="G944" s="846" t="s">
        <v>2415</v>
      </c>
      <c r="H944" s="832">
        <v>31.86</v>
      </c>
      <c r="I944" s="846" t="s">
        <v>166</v>
      </c>
      <c r="J944" s="875">
        <v>5</v>
      </c>
      <c r="K944" s="846" t="s">
        <v>38</v>
      </c>
      <c r="L944" s="846" t="s">
        <v>84</v>
      </c>
      <c r="M944" s="846"/>
      <c r="N944" s="832">
        <v>0</v>
      </c>
      <c r="O944" s="846"/>
      <c r="P944" s="846" t="s">
        <v>2497</v>
      </c>
      <c r="Q944" s="846"/>
      <c r="R944" s="846" t="s">
        <v>2493</v>
      </c>
      <c r="S944" s="846" t="s">
        <v>2494</v>
      </c>
      <c r="T944" s="832">
        <v>296.53</v>
      </c>
      <c r="U944" s="832">
        <v>4682.01</v>
      </c>
      <c r="V944" s="832">
        <v>252.18</v>
      </c>
      <c r="W944" s="832">
        <v>252.18</v>
      </c>
      <c r="X944" s="846" t="s">
        <v>407</v>
      </c>
      <c r="Y944" s="846" t="s">
        <v>2498</v>
      </c>
      <c r="Z944" s="846"/>
      <c r="AA944" s="824"/>
      <c r="AB944" s="824"/>
      <c r="AC944" s="824"/>
    </row>
    <row r="945" s="823" customFormat="1" ht="28.45" hidden="1" customHeight="1" outlineLevel="1" collapsed="1" spans="1:29">
      <c r="A945" s="870" t="s">
        <v>2397</v>
      </c>
      <c r="B945" s="870" t="s">
        <v>2499</v>
      </c>
      <c r="C945" s="870"/>
      <c r="D945" s="835"/>
      <c r="E945" s="835"/>
      <c r="F945" s="835"/>
      <c r="G945" s="836"/>
      <c r="H945" s="871">
        <v>2959.35</v>
      </c>
      <c r="I945" s="874" t="s">
        <v>2500</v>
      </c>
      <c r="J945" s="835"/>
      <c r="K945" s="835"/>
      <c r="L945" s="835"/>
      <c r="M945" s="835"/>
      <c r="N945" s="835"/>
      <c r="O945" s="835"/>
      <c r="P945" s="835"/>
      <c r="Q945" s="835"/>
      <c r="R945" s="835"/>
      <c r="S945" s="835"/>
      <c r="T945" s="835"/>
      <c r="U945" s="835"/>
      <c r="V945" s="835"/>
      <c r="W945" s="835"/>
      <c r="X945" s="835"/>
      <c r="Y945" s="835"/>
      <c r="Z945" s="836"/>
      <c r="AA945" s="824"/>
      <c r="AB945" s="824"/>
      <c r="AC945" s="824"/>
    </row>
    <row r="946" s="823" customFormat="1" ht="28.45" hidden="1" customHeight="1" outlineLevel="2" collapsed="1" spans="1:29">
      <c r="A946" s="870" t="s">
        <v>2397</v>
      </c>
      <c r="B946" s="870" t="s">
        <v>2499</v>
      </c>
      <c r="C946" s="870" t="s">
        <v>2501</v>
      </c>
      <c r="D946" s="872"/>
      <c r="E946" s="824"/>
      <c r="F946" s="824"/>
      <c r="G946" s="824"/>
      <c r="H946" s="871">
        <v>533.22</v>
      </c>
      <c r="I946" s="874" t="s">
        <v>2502</v>
      </c>
      <c r="J946" s="835"/>
      <c r="K946" s="835"/>
      <c r="L946" s="835"/>
      <c r="M946" s="835"/>
      <c r="N946" s="835"/>
      <c r="O946" s="835"/>
      <c r="P946" s="835"/>
      <c r="Q946" s="835"/>
      <c r="R946" s="835"/>
      <c r="S946" s="835"/>
      <c r="T946" s="835"/>
      <c r="U946" s="835"/>
      <c r="V946" s="835"/>
      <c r="W946" s="835"/>
      <c r="X946" s="835"/>
      <c r="Y946" s="835"/>
      <c r="Z946" s="836"/>
      <c r="AA946" s="824"/>
      <c r="AB946" s="824"/>
      <c r="AC946" s="824"/>
    </row>
    <row r="947" s="823" customFormat="1" ht="28.45" hidden="1" customHeight="1" outlineLevel="3" spans="1:29">
      <c r="A947" s="873" t="s">
        <v>2397</v>
      </c>
      <c r="B947" s="870" t="s">
        <v>2499</v>
      </c>
      <c r="C947" s="870" t="s">
        <v>2501</v>
      </c>
      <c r="D947" s="846" t="s">
        <v>2503</v>
      </c>
      <c r="E947" s="846" t="s">
        <v>1782</v>
      </c>
      <c r="F947" s="846" t="s">
        <v>2504</v>
      </c>
      <c r="G947" s="846" t="s">
        <v>564</v>
      </c>
      <c r="H947" s="832">
        <v>533.22</v>
      </c>
      <c r="I947" s="846" t="s">
        <v>462</v>
      </c>
      <c r="J947" s="875">
        <v>26</v>
      </c>
      <c r="K947" s="846" t="s">
        <v>38</v>
      </c>
      <c r="L947" s="846" t="s">
        <v>39</v>
      </c>
      <c r="M947" s="846" t="s">
        <v>2505</v>
      </c>
      <c r="N947" s="832">
        <v>3000</v>
      </c>
      <c r="O947" s="846" t="s">
        <v>2506</v>
      </c>
      <c r="P947" s="846" t="s">
        <v>2507</v>
      </c>
      <c r="Q947" s="846" t="s">
        <v>2508</v>
      </c>
      <c r="R947" s="846" t="s">
        <v>2509</v>
      </c>
      <c r="S947" s="846" t="s">
        <v>2510</v>
      </c>
      <c r="T947" s="832">
        <v>5815.97</v>
      </c>
      <c r="U947" s="832">
        <v>5815.97</v>
      </c>
      <c r="V947" s="832">
        <v>0</v>
      </c>
      <c r="W947" s="832">
        <v>0</v>
      </c>
      <c r="X947" s="846" t="s">
        <v>388</v>
      </c>
      <c r="Y947" s="846" t="s">
        <v>2511</v>
      </c>
      <c r="Z947" s="846"/>
      <c r="AA947" s="824"/>
      <c r="AB947" s="824"/>
      <c r="AC947" s="824"/>
    </row>
    <row r="948" s="823" customFormat="1" ht="28.45" hidden="1" customHeight="1" outlineLevel="2" collapsed="1" spans="1:29">
      <c r="A948" s="870" t="s">
        <v>2397</v>
      </c>
      <c r="B948" s="870" t="s">
        <v>2499</v>
      </c>
      <c r="C948" s="870" t="s">
        <v>2512</v>
      </c>
      <c r="D948" s="872"/>
      <c r="E948" s="824"/>
      <c r="F948" s="824"/>
      <c r="G948" s="824"/>
      <c r="H948" s="871">
        <v>962.71</v>
      </c>
      <c r="I948" s="874" t="s">
        <v>2513</v>
      </c>
      <c r="J948" s="835"/>
      <c r="K948" s="835"/>
      <c r="L948" s="835"/>
      <c r="M948" s="835"/>
      <c r="N948" s="835"/>
      <c r="O948" s="835"/>
      <c r="P948" s="835"/>
      <c r="Q948" s="835"/>
      <c r="R948" s="835"/>
      <c r="S948" s="835"/>
      <c r="T948" s="835"/>
      <c r="U948" s="835"/>
      <c r="V948" s="835"/>
      <c r="W948" s="835"/>
      <c r="X948" s="835"/>
      <c r="Y948" s="835"/>
      <c r="Z948" s="836"/>
      <c r="AA948" s="824"/>
      <c r="AB948" s="824"/>
      <c r="AC948" s="824"/>
    </row>
    <row r="949" s="823" customFormat="1" ht="28.45" hidden="1" customHeight="1" outlineLevel="3" spans="1:29">
      <c r="A949" s="873" t="s">
        <v>2397</v>
      </c>
      <c r="B949" s="870" t="s">
        <v>2499</v>
      </c>
      <c r="C949" s="870" t="s">
        <v>2512</v>
      </c>
      <c r="D949" s="846" t="s">
        <v>2514</v>
      </c>
      <c r="E949" s="846" t="s">
        <v>34</v>
      </c>
      <c r="F949" s="846" t="s">
        <v>2515</v>
      </c>
      <c r="G949" s="846" t="s">
        <v>564</v>
      </c>
      <c r="H949" s="832">
        <v>962.71</v>
      </c>
      <c r="I949" s="846" t="s">
        <v>165</v>
      </c>
      <c r="J949" s="875">
        <v>27</v>
      </c>
      <c r="K949" s="846" t="s">
        <v>38</v>
      </c>
      <c r="L949" s="846" t="s">
        <v>39</v>
      </c>
      <c r="M949" s="846" t="s">
        <v>2516</v>
      </c>
      <c r="N949" s="832">
        <v>700</v>
      </c>
      <c r="O949" s="846" t="s">
        <v>2517</v>
      </c>
      <c r="P949" s="846" t="s">
        <v>2518</v>
      </c>
      <c r="Q949" s="846" t="s">
        <v>66</v>
      </c>
      <c r="R949" s="846" t="s">
        <v>2519</v>
      </c>
      <c r="S949" s="846" t="s">
        <v>2510</v>
      </c>
      <c r="T949" s="832">
        <v>8319.58</v>
      </c>
      <c r="U949" s="832">
        <v>8373.59</v>
      </c>
      <c r="V949" s="832">
        <v>0</v>
      </c>
      <c r="W949" s="832">
        <v>0</v>
      </c>
      <c r="X949" s="846" t="s">
        <v>388</v>
      </c>
      <c r="Y949" s="846" t="s">
        <v>2520</v>
      </c>
      <c r="Z949" s="846"/>
      <c r="AA949" s="824"/>
      <c r="AB949" s="824"/>
      <c r="AC949" s="824"/>
    </row>
    <row r="950" s="823" customFormat="1" ht="28.45" hidden="1" customHeight="1" outlineLevel="2" collapsed="1" spans="1:29">
      <c r="A950" s="870" t="s">
        <v>2397</v>
      </c>
      <c r="B950" s="870" t="s">
        <v>2499</v>
      </c>
      <c r="C950" s="870" t="s">
        <v>2521</v>
      </c>
      <c r="D950" s="872"/>
      <c r="E950" s="824"/>
      <c r="F950" s="824"/>
      <c r="G950" s="824"/>
      <c r="H950" s="871">
        <v>92</v>
      </c>
      <c r="I950" s="874" t="s">
        <v>2522</v>
      </c>
      <c r="J950" s="835"/>
      <c r="K950" s="835"/>
      <c r="L950" s="835"/>
      <c r="M950" s="835"/>
      <c r="N950" s="835"/>
      <c r="O950" s="835"/>
      <c r="P950" s="835"/>
      <c r="Q950" s="835"/>
      <c r="R950" s="835"/>
      <c r="S950" s="835"/>
      <c r="T950" s="835"/>
      <c r="U950" s="835"/>
      <c r="V950" s="835"/>
      <c r="W950" s="835"/>
      <c r="X950" s="835"/>
      <c r="Y950" s="835"/>
      <c r="Z950" s="836"/>
      <c r="AA950" s="824"/>
      <c r="AB950" s="824"/>
      <c r="AC950" s="824"/>
    </row>
    <row r="951" s="823" customFormat="1" ht="28.45" hidden="1" customHeight="1" outlineLevel="3" spans="1:29">
      <c r="A951" s="873" t="s">
        <v>2397</v>
      </c>
      <c r="B951" s="870" t="s">
        <v>2499</v>
      </c>
      <c r="C951" s="870" t="s">
        <v>2521</v>
      </c>
      <c r="D951" s="846" t="s">
        <v>2523</v>
      </c>
      <c r="E951" s="846" t="s">
        <v>1110</v>
      </c>
      <c r="F951" s="846" t="s">
        <v>2524</v>
      </c>
      <c r="G951" s="846" t="s">
        <v>2525</v>
      </c>
      <c r="H951" s="832">
        <v>92</v>
      </c>
      <c r="I951" s="846" t="s">
        <v>485</v>
      </c>
      <c r="J951" s="875">
        <v>3</v>
      </c>
      <c r="K951" s="846" t="s">
        <v>38</v>
      </c>
      <c r="L951" s="846" t="s">
        <v>39</v>
      </c>
      <c r="M951" s="846" t="s">
        <v>2526</v>
      </c>
      <c r="N951" s="832">
        <v>0</v>
      </c>
      <c r="O951" s="846"/>
      <c r="P951" s="846" t="s">
        <v>2527</v>
      </c>
      <c r="Q951" s="846" t="s">
        <v>2508</v>
      </c>
      <c r="R951" s="846" t="s">
        <v>2528</v>
      </c>
      <c r="S951" s="846" t="s">
        <v>2529</v>
      </c>
      <c r="T951" s="832">
        <v>92</v>
      </c>
      <c r="U951" s="832">
        <v>92</v>
      </c>
      <c r="V951" s="832">
        <v>0</v>
      </c>
      <c r="W951" s="832">
        <v>0</v>
      </c>
      <c r="X951" s="846" t="s">
        <v>69</v>
      </c>
      <c r="Y951" s="846"/>
      <c r="Z951" s="846"/>
      <c r="AA951" s="824"/>
      <c r="AB951" s="824"/>
      <c r="AC951" s="824"/>
    </row>
    <row r="952" s="823" customFormat="1" ht="28.45" hidden="1" customHeight="1" outlineLevel="2" collapsed="1" spans="1:29">
      <c r="A952" s="870" t="s">
        <v>2397</v>
      </c>
      <c r="B952" s="870" t="s">
        <v>2499</v>
      </c>
      <c r="C952" s="870" t="s">
        <v>2530</v>
      </c>
      <c r="D952" s="872"/>
      <c r="E952" s="824"/>
      <c r="F952" s="824"/>
      <c r="G952" s="824"/>
      <c r="H952" s="871">
        <v>1371.42</v>
      </c>
      <c r="I952" s="874" t="s">
        <v>2531</v>
      </c>
      <c r="J952" s="835"/>
      <c r="K952" s="835"/>
      <c r="L952" s="835"/>
      <c r="M952" s="835"/>
      <c r="N952" s="835"/>
      <c r="O952" s="835"/>
      <c r="P952" s="835"/>
      <c r="Q952" s="835"/>
      <c r="R952" s="835"/>
      <c r="S952" s="835"/>
      <c r="T952" s="835"/>
      <c r="U952" s="835"/>
      <c r="V952" s="835"/>
      <c r="W952" s="835"/>
      <c r="X952" s="835"/>
      <c r="Y952" s="835"/>
      <c r="Z952" s="836"/>
      <c r="AA952" s="824"/>
      <c r="AB952" s="824"/>
      <c r="AC952" s="824"/>
    </row>
    <row r="953" s="823" customFormat="1" ht="28.45" hidden="1" customHeight="1" outlineLevel="3" spans="1:29">
      <c r="A953" s="873" t="s">
        <v>2397</v>
      </c>
      <c r="B953" s="870" t="s">
        <v>2499</v>
      </c>
      <c r="C953" s="870" t="s">
        <v>2530</v>
      </c>
      <c r="D953" s="846" t="s">
        <v>2532</v>
      </c>
      <c r="E953" s="846" t="s">
        <v>34</v>
      </c>
      <c r="F953" s="846" t="s">
        <v>2533</v>
      </c>
      <c r="G953" s="846" t="s">
        <v>564</v>
      </c>
      <c r="H953" s="832">
        <v>1371.42</v>
      </c>
      <c r="I953" s="846" t="s">
        <v>339</v>
      </c>
      <c r="J953" s="875">
        <v>14</v>
      </c>
      <c r="K953" s="846" t="s">
        <v>38</v>
      </c>
      <c r="L953" s="846" t="s">
        <v>39</v>
      </c>
      <c r="M953" s="846" t="s">
        <v>2534</v>
      </c>
      <c r="N953" s="832">
        <v>0</v>
      </c>
      <c r="O953" s="846" t="s">
        <v>2535</v>
      </c>
      <c r="P953" s="846" t="s">
        <v>2536</v>
      </c>
      <c r="Q953" s="846" t="s">
        <v>2537</v>
      </c>
      <c r="R953" s="846" t="s">
        <v>2509</v>
      </c>
      <c r="S953" s="846" t="s">
        <v>2538</v>
      </c>
      <c r="T953" s="832">
        <v>2661.19</v>
      </c>
      <c r="U953" s="832">
        <v>2661.19</v>
      </c>
      <c r="V953" s="832">
        <v>0</v>
      </c>
      <c r="W953" s="832">
        <v>0</v>
      </c>
      <c r="X953" s="846" t="s">
        <v>69</v>
      </c>
      <c r="Y953" s="846"/>
      <c r="Z953" s="846"/>
      <c r="AA953" s="824"/>
      <c r="AB953" s="824"/>
      <c r="AC953" s="824"/>
    </row>
    <row r="954" s="823" customFormat="1" ht="28.45" hidden="1" customHeight="1" outlineLevel="1" collapsed="1" spans="1:29">
      <c r="A954" s="870" t="s">
        <v>2397</v>
      </c>
      <c r="B954" s="870" t="s">
        <v>2539</v>
      </c>
      <c r="C954" s="870"/>
      <c r="D954" s="835"/>
      <c r="E954" s="835"/>
      <c r="F954" s="835"/>
      <c r="G954" s="836"/>
      <c r="H954" s="871">
        <v>26.9</v>
      </c>
      <c r="I954" s="874" t="s">
        <v>2540</v>
      </c>
      <c r="J954" s="835"/>
      <c r="K954" s="835"/>
      <c r="L954" s="835"/>
      <c r="M954" s="835"/>
      <c r="N954" s="835"/>
      <c r="O954" s="835"/>
      <c r="P954" s="835"/>
      <c r="Q954" s="835"/>
      <c r="R954" s="835"/>
      <c r="S954" s="835"/>
      <c r="T954" s="835"/>
      <c r="U954" s="835"/>
      <c r="V954" s="835"/>
      <c r="W954" s="835"/>
      <c r="X954" s="835"/>
      <c r="Y954" s="835"/>
      <c r="Z954" s="836"/>
      <c r="AA954" s="824"/>
      <c r="AB954" s="824"/>
      <c r="AC954" s="824"/>
    </row>
    <row r="955" s="823" customFormat="1" ht="28.45" hidden="1" customHeight="1" outlineLevel="2" collapsed="1" spans="1:29">
      <c r="A955" s="870" t="s">
        <v>2397</v>
      </c>
      <c r="B955" s="870" t="s">
        <v>2539</v>
      </c>
      <c r="C955" s="870" t="s">
        <v>2541</v>
      </c>
      <c r="D955" s="872"/>
      <c r="E955" s="824"/>
      <c r="F955" s="824"/>
      <c r="G955" s="824"/>
      <c r="H955" s="871">
        <v>26.9</v>
      </c>
      <c r="I955" s="874" t="s">
        <v>2542</v>
      </c>
      <c r="J955" s="835"/>
      <c r="K955" s="835"/>
      <c r="L955" s="835"/>
      <c r="M955" s="835"/>
      <c r="N955" s="835"/>
      <c r="O955" s="835"/>
      <c r="P955" s="835"/>
      <c r="Q955" s="835"/>
      <c r="R955" s="835"/>
      <c r="S955" s="835"/>
      <c r="T955" s="835"/>
      <c r="U955" s="835"/>
      <c r="V955" s="835"/>
      <c r="W955" s="835"/>
      <c r="X955" s="835"/>
      <c r="Y955" s="835"/>
      <c r="Z955" s="836"/>
      <c r="AA955" s="824"/>
      <c r="AB955" s="824"/>
      <c r="AC955" s="824"/>
    </row>
    <row r="956" s="823" customFormat="1" ht="28.45" hidden="1" customHeight="1" outlineLevel="3" spans="1:29">
      <c r="A956" s="873" t="s">
        <v>2397</v>
      </c>
      <c r="B956" s="870" t="s">
        <v>2539</v>
      </c>
      <c r="C956" s="870" t="s">
        <v>2541</v>
      </c>
      <c r="D956" s="846" t="s">
        <v>2543</v>
      </c>
      <c r="E956" s="846" t="s">
        <v>298</v>
      </c>
      <c r="F956" s="846" t="s">
        <v>2544</v>
      </c>
      <c r="G956" s="846" t="s">
        <v>2311</v>
      </c>
      <c r="H956" s="832">
        <v>26.9</v>
      </c>
      <c r="I956" s="846" t="s">
        <v>37</v>
      </c>
      <c r="J956" s="875">
        <v>15</v>
      </c>
      <c r="K956" s="846" t="s">
        <v>38</v>
      </c>
      <c r="L956" s="846" t="s">
        <v>302</v>
      </c>
      <c r="M956" s="846"/>
      <c r="N956" s="832"/>
      <c r="O956" s="846"/>
      <c r="P956" s="846" t="s">
        <v>2545</v>
      </c>
      <c r="Q956" s="846"/>
      <c r="R956" s="846" t="s">
        <v>2546</v>
      </c>
      <c r="S956" s="846" t="s">
        <v>2546</v>
      </c>
      <c r="T956" s="832">
        <v>82.75</v>
      </c>
      <c r="U956" s="832">
        <v>82.75</v>
      </c>
      <c r="V956" s="832">
        <v>82.75</v>
      </c>
      <c r="W956" s="832">
        <v>82.75</v>
      </c>
      <c r="X956" s="846" t="s">
        <v>388</v>
      </c>
      <c r="Y956" s="846"/>
      <c r="Z956" s="846"/>
      <c r="AA956" s="824"/>
      <c r="AB956" s="824"/>
      <c r="AC956" s="824"/>
    </row>
    <row r="957" s="823" customFormat="1" ht="28.45" hidden="1" customHeight="1" outlineLevel="1" collapsed="1" spans="1:29">
      <c r="A957" s="870" t="s">
        <v>2397</v>
      </c>
      <c r="B957" s="870" t="s">
        <v>2547</v>
      </c>
      <c r="C957" s="870"/>
      <c r="D957" s="835"/>
      <c r="E957" s="835"/>
      <c r="F957" s="835"/>
      <c r="G957" s="836"/>
      <c r="H957" s="871">
        <v>215.52</v>
      </c>
      <c r="I957" s="874" t="s">
        <v>2548</v>
      </c>
      <c r="J957" s="835"/>
      <c r="K957" s="835"/>
      <c r="L957" s="835"/>
      <c r="M957" s="835"/>
      <c r="N957" s="835"/>
      <c r="O957" s="835"/>
      <c r="P957" s="835"/>
      <c r="Q957" s="835"/>
      <c r="R957" s="835"/>
      <c r="S957" s="835"/>
      <c r="T957" s="835"/>
      <c r="U957" s="835"/>
      <c r="V957" s="835"/>
      <c r="W957" s="835"/>
      <c r="X957" s="835"/>
      <c r="Y957" s="835"/>
      <c r="Z957" s="836"/>
      <c r="AA957" s="824"/>
      <c r="AB957" s="824"/>
      <c r="AC957" s="824"/>
    </row>
    <row r="958" s="823" customFormat="1" ht="28.45" hidden="1" customHeight="1" outlineLevel="2" collapsed="1" spans="1:29">
      <c r="A958" s="870" t="s">
        <v>2397</v>
      </c>
      <c r="B958" s="870" t="s">
        <v>2547</v>
      </c>
      <c r="C958" s="870" t="s">
        <v>2549</v>
      </c>
      <c r="D958" s="872"/>
      <c r="E958" s="824"/>
      <c r="F958" s="824"/>
      <c r="G958" s="824"/>
      <c r="H958" s="871">
        <v>215.52</v>
      </c>
      <c r="I958" s="874" t="s">
        <v>2548</v>
      </c>
      <c r="J958" s="835"/>
      <c r="K958" s="835"/>
      <c r="L958" s="835"/>
      <c r="M958" s="835"/>
      <c r="N958" s="835"/>
      <c r="O958" s="835"/>
      <c r="P958" s="835"/>
      <c r="Q958" s="835"/>
      <c r="R958" s="835"/>
      <c r="S958" s="835"/>
      <c r="T958" s="835"/>
      <c r="U958" s="835"/>
      <c r="V958" s="835"/>
      <c r="W958" s="835"/>
      <c r="X958" s="835"/>
      <c r="Y958" s="835"/>
      <c r="Z958" s="836"/>
      <c r="AA958" s="824"/>
      <c r="AB958" s="824"/>
      <c r="AC958" s="824"/>
    </row>
    <row r="959" s="823" customFormat="1" ht="28.45" hidden="1" customHeight="1" outlineLevel="3" spans="1:29">
      <c r="A959" s="873" t="s">
        <v>2397</v>
      </c>
      <c r="B959" s="870" t="s">
        <v>2547</v>
      </c>
      <c r="C959" s="870" t="s">
        <v>2549</v>
      </c>
      <c r="D959" s="846" t="s">
        <v>2550</v>
      </c>
      <c r="E959" s="846" t="s">
        <v>34</v>
      </c>
      <c r="F959" s="846" t="s">
        <v>2551</v>
      </c>
      <c r="G959" s="846" t="s">
        <v>2552</v>
      </c>
      <c r="H959" s="832">
        <v>215.52</v>
      </c>
      <c r="I959" s="846" t="s">
        <v>37</v>
      </c>
      <c r="J959" s="875">
        <v>15</v>
      </c>
      <c r="K959" s="846" t="s">
        <v>38</v>
      </c>
      <c r="L959" s="846" t="s">
        <v>39</v>
      </c>
      <c r="M959" s="846"/>
      <c r="N959" s="832">
        <v>0</v>
      </c>
      <c r="O959" s="846" t="s">
        <v>2553</v>
      </c>
      <c r="P959" s="846" t="s">
        <v>2553</v>
      </c>
      <c r="Q959" s="846" t="s">
        <v>41</v>
      </c>
      <c r="R959" s="846" t="s">
        <v>2554</v>
      </c>
      <c r="S959" s="846" t="s">
        <v>2555</v>
      </c>
      <c r="T959" s="832">
        <v>1003.89</v>
      </c>
      <c r="U959" s="832">
        <v>1003.89</v>
      </c>
      <c r="V959" s="832">
        <v>0</v>
      </c>
      <c r="W959" s="832">
        <v>0</v>
      </c>
      <c r="X959" s="846" t="s">
        <v>69</v>
      </c>
      <c r="Y959" s="846"/>
      <c r="Z959" s="846"/>
      <c r="AA959" s="824"/>
      <c r="AB959" s="824"/>
      <c r="AC959" s="824"/>
    </row>
    <row r="960" s="823" customFormat="1" ht="28.45" hidden="1" customHeight="1" outlineLevel="1" collapsed="1" spans="1:29">
      <c r="A960" s="870" t="s">
        <v>2397</v>
      </c>
      <c r="B960" s="870" t="s">
        <v>2556</v>
      </c>
      <c r="C960" s="870"/>
      <c r="D960" s="835"/>
      <c r="E960" s="835"/>
      <c r="F960" s="835"/>
      <c r="G960" s="836"/>
      <c r="H960" s="871">
        <v>1800</v>
      </c>
      <c r="I960" s="874" t="s">
        <v>2557</v>
      </c>
      <c r="J960" s="835"/>
      <c r="K960" s="835"/>
      <c r="L960" s="835"/>
      <c r="M960" s="835"/>
      <c r="N960" s="835"/>
      <c r="O960" s="835"/>
      <c r="P960" s="835"/>
      <c r="Q960" s="835"/>
      <c r="R960" s="835"/>
      <c r="S960" s="835"/>
      <c r="T960" s="835"/>
      <c r="U960" s="835"/>
      <c r="V960" s="835"/>
      <c r="W960" s="835"/>
      <c r="X960" s="835"/>
      <c r="Y960" s="835"/>
      <c r="Z960" s="836"/>
      <c r="AA960" s="824"/>
      <c r="AB960" s="824"/>
      <c r="AC960" s="824"/>
    </row>
    <row r="961" s="823" customFormat="1" ht="28.45" hidden="1" customHeight="1" outlineLevel="2" collapsed="1" spans="1:29">
      <c r="A961" s="870" t="s">
        <v>2397</v>
      </c>
      <c r="B961" s="870" t="s">
        <v>2556</v>
      </c>
      <c r="C961" s="870" t="s">
        <v>2558</v>
      </c>
      <c r="D961" s="872"/>
      <c r="E961" s="824"/>
      <c r="F961" s="824"/>
      <c r="G961" s="824"/>
      <c r="H961" s="871">
        <v>1800</v>
      </c>
      <c r="I961" s="874" t="s">
        <v>71</v>
      </c>
      <c r="J961" s="835"/>
      <c r="K961" s="835"/>
      <c r="L961" s="835"/>
      <c r="M961" s="835"/>
      <c r="N961" s="835"/>
      <c r="O961" s="835"/>
      <c r="P961" s="835"/>
      <c r="Q961" s="835"/>
      <c r="R961" s="835"/>
      <c r="S961" s="835"/>
      <c r="T961" s="835"/>
      <c r="U961" s="835"/>
      <c r="V961" s="835"/>
      <c r="W961" s="835"/>
      <c r="X961" s="835"/>
      <c r="Y961" s="835"/>
      <c r="Z961" s="836"/>
      <c r="AA961" s="824"/>
      <c r="AB961" s="824"/>
      <c r="AC961" s="824"/>
    </row>
    <row r="962" s="823" customFormat="1" ht="28.45" hidden="1" customHeight="1" outlineLevel="3" spans="1:29">
      <c r="A962" s="873" t="s">
        <v>2397</v>
      </c>
      <c r="B962" s="870" t="s">
        <v>2556</v>
      </c>
      <c r="C962" s="870" t="s">
        <v>2558</v>
      </c>
      <c r="D962" s="846" t="s">
        <v>2559</v>
      </c>
      <c r="E962" s="846" t="s">
        <v>1110</v>
      </c>
      <c r="F962" s="846" t="s">
        <v>2560</v>
      </c>
      <c r="G962" s="846" t="s">
        <v>2561</v>
      </c>
      <c r="H962" s="832">
        <v>1800</v>
      </c>
      <c r="I962" s="846" t="s">
        <v>2422</v>
      </c>
      <c r="J962" s="875">
        <v>58</v>
      </c>
      <c r="K962" s="846" t="s">
        <v>83</v>
      </c>
      <c r="L962" s="846" t="s">
        <v>84</v>
      </c>
      <c r="M962" s="846"/>
      <c r="N962" s="832">
        <v>601.4</v>
      </c>
      <c r="O962" s="846" t="s">
        <v>2562</v>
      </c>
      <c r="P962" s="846" t="s">
        <v>2563</v>
      </c>
      <c r="Q962" s="846"/>
      <c r="R962" s="846" t="s">
        <v>2564</v>
      </c>
      <c r="S962" s="846" t="s">
        <v>56</v>
      </c>
      <c r="T962" s="832">
        <v>1845</v>
      </c>
      <c r="U962" s="832">
        <v>2025.38</v>
      </c>
      <c r="V962" s="832">
        <v>1845</v>
      </c>
      <c r="W962" s="832">
        <v>1845</v>
      </c>
      <c r="X962" s="846" t="s">
        <v>318</v>
      </c>
      <c r="Y962" s="846" t="s">
        <v>2565</v>
      </c>
      <c r="Z962" s="846"/>
      <c r="AA962" s="824"/>
      <c r="AB962" s="824"/>
      <c r="AC962" s="824"/>
    </row>
    <row r="963" s="823" customFormat="1" ht="28.45" customHeight="1" collapsed="1" spans="1:29">
      <c r="A963" s="870" t="s">
        <v>2566</v>
      </c>
      <c r="B963" s="870"/>
      <c r="C963" s="835"/>
      <c r="D963" s="835"/>
      <c r="E963" s="835"/>
      <c r="F963" s="835"/>
      <c r="G963" s="836"/>
      <c r="H963" s="871">
        <v>15698.3</v>
      </c>
      <c r="I963" s="874" t="s">
        <v>2567</v>
      </c>
      <c r="J963" s="835"/>
      <c r="K963" s="835"/>
      <c r="L963" s="835"/>
      <c r="M963" s="835"/>
      <c r="N963" s="835"/>
      <c r="O963" s="835"/>
      <c r="P963" s="835"/>
      <c r="Q963" s="835"/>
      <c r="R963" s="835"/>
      <c r="S963" s="835"/>
      <c r="T963" s="835"/>
      <c r="U963" s="835"/>
      <c r="V963" s="835"/>
      <c r="W963" s="835"/>
      <c r="X963" s="835"/>
      <c r="Y963" s="835"/>
      <c r="Z963" s="836"/>
      <c r="AA963" s="824"/>
      <c r="AB963" s="824"/>
      <c r="AC963" s="824"/>
    </row>
    <row r="964" s="823" customFormat="1" ht="28.45" hidden="1" customHeight="1" outlineLevel="1" collapsed="1" spans="1:29">
      <c r="A964" s="870" t="s">
        <v>2566</v>
      </c>
      <c r="B964" s="870" t="s">
        <v>2568</v>
      </c>
      <c r="C964" s="870"/>
      <c r="D964" s="835"/>
      <c r="E964" s="835"/>
      <c r="F964" s="835"/>
      <c r="G964" s="836"/>
      <c r="H964" s="871">
        <v>8530.67</v>
      </c>
      <c r="I964" s="874" t="s">
        <v>2569</v>
      </c>
      <c r="J964" s="835"/>
      <c r="K964" s="835"/>
      <c r="L964" s="835"/>
      <c r="M964" s="835"/>
      <c r="N964" s="835"/>
      <c r="O964" s="835"/>
      <c r="P964" s="835"/>
      <c r="Q964" s="835"/>
      <c r="R964" s="835"/>
      <c r="S964" s="835"/>
      <c r="T964" s="835"/>
      <c r="U964" s="835"/>
      <c r="V964" s="835"/>
      <c r="W964" s="835"/>
      <c r="X964" s="835"/>
      <c r="Y964" s="835"/>
      <c r="Z964" s="836"/>
      <c r="AA964" s="824"/>
      <c r="AB964" s="824"/>
      <c r="AC964" s="824"/>
    </row>
    <row r="965" s="823" customFormat="1" ht="28.45" hidden="1" customHeight="1" outlineLevel="2" collapsed="1" spans="1:29">
      <c r="A965" s="870" t="s">
        <v>2566</v>
      </c>
      <c r="B965" s="870" t="s">
        <v>2568</v>
      </c>
      <c r="C965" s="870" t="s">
        <v>2570</v>
      </c>
      <c r="D965" s="872"/>
      <c r="E965" s="824"/>
      <c r="F965" s="824"/>
      <c r="G965" s="824"/>
      <c r="H965" s="871">
        <v>3802.04</v>
      </c>
      <c r="I965" s="874" t="s">
        <v>2571</v>
      </c>
      <c r="J965" s="835"/>
      <c r="K965" s="835"/>
      <c r="L965" s="835"/>
      <c r="M965" s="835"/>
      <c r="N965" s="835"/>
      <c r="O965" s="835"/>
      <c r="P965" s="835"/>
      <c r="Q965" s="835"/>
      <c r="R965" s="835"/>
      <c r="S965" s="835"/>
      <c r="T965" s="835"/>
      <c r="U965" s="835"/>
      <c r="V965" s="835"/>
      <c r="W965" s="835"/>
      <c r="X965" s="835"/>
      <c r="Y965" s="835"/>
      <c r="Z965" s="836"/>
      <c r="AA965" s="824"/>
      <c r="AB965" s="824"/>
      <c r="AC965" s="824"/>
    </row>
    <row r="966" s="823" customFormat="1" ht="28.45" hidden="1" customHeight="1" outlineLevel="3" spans="1:29">
      <c r="A966" s="873" t="s">
        <v>2566</v>
      </c>
      <c r="B966" s="870" t="s">
        <v>2568</v>
      </c>
      <c r="C966" s="870" t="s">
        <v>2570</v>
      </c>
      <c r="D966" s="846" t="s">
        <v>2572</v>
      </c>
      <c r="E966" s="846" t="s">
        <v>1110</v>
      </c>
      <c r="F966" s="846" t="s">
        <v>2573</v>
      </c>
      <c r="G966" s="846" t="s">
        <v>2574</v>
      </c>
      <c r="H966" s="832">
        <v>502</v>
      </c>
      <c r="I966" s="846" t="s">
        <v>485</v>
      </c>
      <c r="J966" s="875">
        <v>3</v>
      </c>
      <c r="K966" s="846" t="s">
        <v>38</v>
      </c>
      <c r="L966" s="846" t="s">
        <v>39</v>
      </c>
      <c r="M966" s="846" t="s">
        <v>2575</v>
      </c>
      <c r="N966" s="832">
        <v>0</v>
      </c>
      <c r="O966" s="846"/>
      <c r="P966" s="846" t="s">
        <v>2576</v>
      </c>
      <c r="Q966" s="846" t="s">
        <v>2577</v>
      </c>
      <c r="R966" s="846" t="s">
        <v>2578</v>
      </c>
      <c r="S966" s="846" t="s">
        <v>2579</v>
      </c>
      <c r="T966" s="832">
        <v>1028.76</v>
      </c>
      <c r="U966" s="832">
        <v>1028.76</v>
      </c>
      <c r="V966" s="832">
        <v>0</v>
      </c>
      <c r="W966" s="832">
        <v>0</v>
      </c>
      <c r="X966" s="846" t="s">
        <v>69</v>
      </c>
      <c r="Y966" s="846"/>
      <c r="Z966" s="846"/>
      <c r="AA966" s="824"/>
      <c r="AB966" s="824"/>
      <c r="AC966" s="824"/>
    </row>
    <row r="967" s="823" customFormat="1" ht="28.45" hidden="1" customHeight="1" outlineLevel="3" spans="1:29">
      <c r="A967" s="873" t="s">
        <v>2566</v>
      </c>
      <c r="B967" s="870" t="s">
        <v>2568</v>
      </c>
      <c r="C967" s="870" t="s">
        <v>2570</v>
      </c>
      <c r="D967" s="846" t="s">
        <v>2580</v>
      </c>
      <c r="E967" s="846" t="s">
        <v>1110</v>
      </c>
      <c r="F967" s="846" t="s">
        <v>2573</v>
      </c>
      <c r="G967" s="846" t="s">
        <v>2574</v>
      </c>
      <c r="H967" s="832">
        <v>122.56</v>
      </c>
      <c r="I967" s="846" t="s">
        <v>350</v>
      </c>
      <c r="J967" s="875">
        <v>0</v>
      </c>
      <c r="K967" s="846" t="s">
        <v>38</v>
      </c>
      <c r="L967" s="846" t="s">
        <v>1106</v>
      </c>
      <c r="M967" s="846" t="s">
        <v>2581</v>
      </c>
      <c r="N967" s="832">
        <v>0</v>
      </c>
      <c r="O967" s="846"/>
      <c r="P967" s="846" t="s">
        <v>2576</v>
      </c>
      <c r="Q967" s="846" t="s">
        <v>41</v>
      </c>
      <c r="R967" s="846" t="s">
        <v>2578</v>
      </c>
      <c r="S967" s="846" t="s">
        <v>2579</v>
      </c>
      <c r="T967" s="832">
        <v>1028.76</v>
      </c>
      <c r="U967" s="832">
        <v>1028.76</v>
      </c>
      <c r="V967" s="832">
        <v>0</v>
      </c>
      <c r="W967" s="832">
        <v>0</v>
      </c>
      <c r="X967" s="846"/>
      <c r="Y967" s="846"/>
      <c r="Z967" s="846"/>
      <c r="AA967" s="824"/>
      <c r="AB967" s="824"/>
      <c r="AC967" s="824"/>
    </row>
    <row r="968" s="823" customFormat="1" ht="28.45" hidden="1" customHeight="1" outlineLevel="3" spans="1:29">
      <c r="A968" s="873" t="s">
        <v>2566</v>
      </c>
      <c r="B968" s="870" t="s">
        <v>2568</v>
      </c>
      <c r="C968" s="870" t="s">
        <v>2570</v>
      </c>
      <c r="D968" s="846" t="s">
        <v>2582</v>
      </c>
      <c r="E968" s="846" t="s">
        <v>1110</v>
      </c>
      <c r="F968" s="846" t="s">
        <v>2583</v>
      </c>
      <c r="G968" s="846" t="s">
        <v>2574</v>
      </c>
      <c r="H968" s="832">
        <v>499.42</v>
      </c>
      <c r="I968" s="846" t="s">
        <v>485</v>
      </c>
      <c r="J968" s="875">
        <v>3</v>
      </c>
      <c r="K968" s="846" t="s">
        <v>38</v>
      </c>
      <c r="L968" s="846" t="s">
        <v>39</v>
      </c>
      <c r="M968" s="846" t="s">
        <v>2584</v>
      </c>
      <c r="N968" s="832">
        <v>0</v>
      </c>
      <c r="O968" s="846"/>
      <c r="P968" s="846" t="s">
        <v>2576</v>
      </c>
      <c r="Q968" s="846" t="s">
        <v>2577</v>
      </c>
      <c r="R968" s="846" t="s">
        <v>2578</v>
      </c>
      <c r="S968" s="846" t="s">
        <v>2579</v>
      </c>
      <c r="T968" s="832">
        <v>1203.93</v>
      </c>
      <c r="U968" s="832">
        <v>1203.93</v>
      </c>
      <c r="V968" s="832">
        <v>0</v>
      </c>
      <c r="W968" s="832">
        <v>0</v>
      </c>
      <c r="X968" s="846" t="s">
        <v>69</v>
      </c>
      <c r="Y968" s="846"/>
      <c r="Z968" s="846"/>
      <c r="AA968" s="824"/>
      <c r="AB968" s="824"/>
      <c r="AC968" s="824"/>
    </row>
    <row r="969" s="823" customFormat="1" ht="28.45" hidden="1" customHeight="1" outlineLevel="3" spans="1:29">
      <c r="A969" s="873" t="s">
        <v>2566</v>
      </c>
      <c r="B969" s="870" t="s">
        <v>2568</v>
      </c>
      <c r="C969" s="870" t="s">
        <v>2570</v>
      </c>
      <c r="D969" s="846" t="s">
        <v>2585</v>
      </c>
      <c r="E969" s="846" t="s">
        <v>1110</v>
      </c>
      <c r="F969" s="846" t="s">
        <v>2586</v>
      </c>
      <c r="G969" s="846" t="s">
        <v>2574</v>
      </c>
      <c r="H969" s="832">
        <v>499.42</v>
      </c>
      <c r="I969" s="846" t="s">
        <v>485</v>
      </c>
      <c r="J969" s="875">
        <v>3</v>
      </c>
      <c r="K969" s="846" t="s">
        <v>38</v>
      </c>
      <c r="L969" s="846" t="s">
        <v>39</v>
      </c>
      <c r="M969" s="846" t="s">
        <v>2584</v>
      </c>
      <c r="N969" s="832">
        <v>0</v>
      </c>
      <c r="O969" s="846"/>
      <c r="P969" s="846" t="s">
        <v>2576</v>
      </c>
      <c r="Q969" s="846" t="s">
        <v>2577</v>
      </c>
      <c r="R969" s="846" t="s">
        <v>2578</v>
      </c>
      <c r="S969" s="846" t="s">
        <v>2579</v>
      </c>
      <c r="T969" s="832">
        <v>1040.8</v>
      </c>
      <c r="U969" s="832">
        <v>1040.8</v>
      </c>
      <c r="V969" s="832">
        <v>0</v>
      </c>
      <c r="W969" s="832">
        <v>0</v>
      </c>
      <c r="X969" s="846" t="s">
        <v>69</v>
      </c>
      <c r="Y969" s="846"/>
      <c r="Z969" s="846"/>
      <c r="AA969" s="824"/>
      <c r="AB969" s="824"/>
      <c r="AC969" s="824"/>
    </row>
    <row r="970" s="823" customFormat="1" ht="28.45" hidden="1" customHeight="1" outlineLevel="3" spans="1:29">
      <c r="A970" s="873" t="s">
        <v>2566</v>
      </c>
      <c r="B970" s="870" t="s">
        <v>2568</v>
      </c>
      <c r="C970" s="870" t="s">
        <v>2570</v>
      </c>
      <c r="D970" s="846" t="s">
        <v>2587</v>
      </c>
      <c r="E970" s="846" t="s">
        <v>1110</v>
      </c>
      <c r="F970" s="846" t="s">
        <v>2586</v>
      </c>
      <c r="G970" s="846" t="s">
        <v>2574</v>
      </c>
      <c r="H970" s="832">
        <v>120.43</v>
      </c>
      <c r="I970" s="846" t="s">
        <v>350</v>
      </c>
      <c r="J970" s="875">
        <v>0</v>
      </c>
      <c r="K970" s="846" t="s">
        <v>38</v>
      </c>
      <c r="L970" s="846" t="s">
        <v>1106</v>
      </c>
      <c r="M970" s="846" t="s">
        <v>2588</v>
      </c>
      <c r="N970" s="832">
        <v>0</v>
      </c>
      <c r="O970" s="846"/>
      <c r="P970" s="846" t="s">
        <v>2576</v>
      </c>
      <c r="Q970" s="846" t="s">
        <v>41</v>
      </c>
      <c r="R970" s="846" t="s">
        <v>2578</v>
      </c>
      <c r="S970" s="846" t="s">
        <v>2579</v>
      </c>
      <c r="T970" s="832">
        <v>1040.8</v>
      </c>
      <c r="U970" s="832">
        <v>1040.8</v>
      </c>
      <c r="V970" s="832">
        <v>0</v>
      </c>
      <c r="W970" s="832">
        <v>0</v>
      </c>
      <c r="X970" s="846"/>
      <c r="Y970" s="846"/>
      <c r="Z970" s="846"/>
      <c r="AA970" s="824"/>
      <c r="AB970" s="824"/>
      <c r="AC970" s="824"/>
    </row>
    <row r="971" s="823" customFormat="1" ht="28.45" hidden="1" customHeight="1" outlineLevel="3" spans="1:29">
      <c r="A971" s="873" t="s">
        <v>2566</v>
      </c>
      <c r="B971" s="870" t="s">
        <v>2568</v>
      </c>
      <c r="C971" s="870" t="s">
        <v>2570</v>
      </c>
      <c r="D971" s="846" t="s">
        <v>2589</v>
      </c>
      <c r="E971" s="846" t="s">
        <v>34</v>
      </c>
      <c r="F971" s="846" t="s">
        <v>2590</v>
      </c>
      <c r="G971" s="846" t="s">
        <v>2591</v>
      </c>
      <c r="H971" s="832">
        <v>8.67</v>
      </c>
      <c r="I971" s="846" t="s">
        <v>367</v>
      </c>
      <c r="J971" s="875">
        <v>17</v>
      </c>
      <c r="K971" s="846" t="s">
        <v>38</v>
      </c>
      <c r="L971" s="846" t="s">
        <v>84</v>
      </c>
      <c r="M971" s="846"/>
      <c r="N971" s="832">
        <v>124.68</v>
      </c>
      <c r="O971" s="846" t="s">
        <v>2592</v>
      </c>
      <c r="P971" s="846" t="s">
        <v>2592</v>
      </c>
      <c r="Q971" s="846"/>
      <c r="R971" s="846" t="s">
        <v>2593</v>
      </c>
      <c r="S971" s="846" t="s">
        <v>2594</v>
      </c>
      <c r="T971" s="832">
        <v>3172.34</v>
      </c>
      <c r="U971" s="832">
        <v>6898.97</v>
      </c>
      <c r="V971" s="832">
        <v>953.88</v>
      </c>
      <c r="W971" s="832">
        <v>3323.49</v>
      </c>
      <c r="X971" s="846" t="s">
        <v>372</v>
      </c>
      <c r="Y971" s="846" t="s">
        <v>2595</v>
      </c>
      <c r="Z971" s="846"/>
      <c r="AA971" s="824"/>
      <c r="AB971" s="824"/>
      <c r="AC971" s="824"/>
    </row>
    <row r="972" s="823" customFormat="1" ht="28.45" hidden="1" customHeight="1" outlineLevel="3" spans="1:29">
      <c r="A972" s="873" t="s">
        <v>2566</v>
      </c>
      <c r="B972" s="870" t="s">
        <v>2568</v>
      </c>
      <c r="C972" s="870" t="s">
        <v>2570</v>
      </c>
      <c r="D972" s="846" t="s">
        <v>2596</v>
      </c>
      <c r="E972" s="846" t="s">
        <v>34</v>
      </c>
      <c r="F972" s="846" t="s">
        <v>2597</v>
      </c>
      <c r="G972" s="846" t="s">
        <v>2598</v>
      </c>
      <c r="H972" s="832">
        <v>116.02</v>
      </c>
      <c r="I972" s="846" t="s">
        <v>485</v>
      </c>
      <c r="J972" s="875">
        <v>3</v>
      </c>
      <c r="K972" s="846" t="s">
        <v>38</v>
      </c>
      <c r="L972" s="846" t="s">
        <v>84</v>
      </c>
      <c r="M972" s="846"/>
      <c r="N972" s="832">
        <v>0</v>
      </c>
      <c r="O972" s="846"/>
      <c r="P972" s="846" t="s">
        <v>2599</v>
      </c>
      <c r="Q972" s="846"/>
      <c r="R972" s="846" t="s">
        <v>2600</v>
      </c>
      <c r="S972" s="846" t="s">
        <v>2594</v>
      </c>
      <c r="T972" s="832">
        <v>27906.13</v>
      </c>
      <c r="U972" s="832">
        <v>27983.88</v>
      </c>
      <c r="V972" s="832">
        <v>24767.75</v>
      </c>
      <c r="W972" s="832">
        <v>24771.35</v>
      </c>
      <c r="X972" s="846" t="s">
        <v>407</v>
      </c>
      <c r="Y972" s="846" t="s">
        <v>2601</v>
      </c>
      <c r="Z972" s="846"/>
      <c r="AA972" s="824"/>
      <c r="AB972" s="824"/>
      <c r="AC972" s="824"/>
    </row>
    <row r="973" s="823" customFormat="1" ht="28.45" hidden="1" customHeight="1" outlineLevel="3" spans="1:29">
      <c r="A973" s="873" t="s">
        <v>2566</v>
      </c>
      <c r="B973" s="870" t="s">
        <v>2568</v>
      </c>
      <c r="C973" s="870" t="s">
        <v>2570</v>
      </c>
      <c r="D973" s="846" t="s">
        <v>2596</v>
      </c>
      <c r="E973" s="846" t="s">
        <v>34</v>
      </c>
      <c r="F973" s="846" t="s">
        <v>2597</v>
      </c>
      <c r="G973" s="846" t="s">
        <v>2598</v>
      </c>
      <c r="H973" s="832">
        <v>147.82</v>
      </c>
      <c r="I973" s="846" t="s">
        <v>485</v>
      </c>
      <c r="J973" s="875">
        <v>3</v>
      </c>
      <c r="K973" s="846" t="s">
        <v>38</v>
      </c>
      <c r="L973" s="846" t="s">
        <v>84</v>
      </c>
      <c r="M973" s="846"/>
      <c r="N973" s="832">
        <v>0</v>
      </c>
      <c r="O973" s="846"/>
      <c r="P973" s="846" t="s">
        <v>2599</v>
      </c>
      <c r="Q973" s="846"/>
      <c r="R973" s="846" t="s">
        <v>2600</v>
      </c>
      <c r="S973" s="846" t="s">
        <v>2594</v>
      </c>
      <c r="T973" s="832">
        <v>27906.13</v>
      </c>
      <c r="U973" s="832">
        <v>27983.88</v>
      </c>
      <c r="V973" s="832">
        <v>24767.75</v>
      </c>
      <c r="W973" s="832">
        <v>24771.35</v>
      </c>
      <c r="X973" s="846" t="s">
        <v>407</v>
      </c>
      <c r="Y973" s="846" t="s">
        <v>2601</v>
      </c>
      <c r="Z973" s="846"/>
      <c r="AA973" s="824"/>
      <c r="AB973" s="824"/>
      <c r="AC973" s="824"/>
    </row>
    <row r="974" s="823" customFormat="1" ht="28.45" hidden="1" customHeight="1" outlineLevel="3" spans="1:29">
      <c r="A974" s="873" t="s">
        <v>2566</v>
      </c>
      <c r="B974" s="870" t="s">
        <v>2568</v>
      </c>
      <c r="C974" s="870" t="s">
        <v>2570</v>
      </c>
      <c r="D974" s="846" t="s">
        <v>2602</v>
      </c>
      <c r="E974" s="846" t="s">
        <v>34</v>
      </c>
      <c r="F974" s="846" t="s">
        <v>2597</v>
      </c>
      <c r="G974" s="846" t="s">
        <v>2603</v>
      </c>
      <c r="H974" s="832">
        <v>427.32</v>
      </c>
      <c r="I974" s="846" t="s">
        <v>485</v>
      </c>
      <c r="J974" s="875">
        <v>3</v>
      </c>
      <c r="K974" s="846" t="s">
        <v>38</v>
      </c>
      <c r="L974" s="846" t="s">
        <v>84</v>
      </c>
      <c r="M974" s="846"/>
      <c r="N974" s="832">
        <v>4.21</v>
      </c>
      <c r="O974" s="846"/>
      <c r="P974" s="846" t="s">
        <v>2599</v>
      </c>
      <c r="Q974" s="846"/>
      <c r="R974" s="846" t="s">
        <v>2600</v>
      </c>
      <c r="S974" s="846" t="s">
        <v>2594</v>
      </c>
      <c r="T974" s="832">
        <v>27906.13</v>
      </c>
      <c r="U974" s="832">
        <v>27983.88</v>
      </c>
      <c r="V974" s="832">
        <v>24767.75</v>
      </c>
      <c r="W974" s="832">
        <v>24771.35</v>
      </c>
      <c r="X974" s="846" t="s">
        <v>407</v>
      </c>
      <c r="Y974" s="846" t="s">
        <v>2601</v>
      </c>
      <c r="Z974" s="846"/>
      <c r="AA974" s="824"/>
      <c r="AB974" s="824"/>
      <c r="AC974" s="824"/>
    </row>
    <row r="975" s="823" customFormat="1" ht="28.45" hidden="1" customHeight="1" outlineLevel="3" spans="1:29">
      <c r="A975" s="873" t="s">
        <v>2566</v>
      </c>
      <c r="B975" s="870" t="s">
        <v>2568</v>
      </c>
      <c r="C975" s="870" t="s">
        <v>2570</v>
      </c>
      <c r="D975" s="846" t="s">
        <v>2604</v>
      </c>
      <c r="E975" s="846" t="s">
        <v>34</v>
      </c>
      <c r="F975" s="846" t="s">
        <v>2605</v>
      </c>
      <c r="G975" s="846" t="s">
        <v>2606</v>
      </c>
      <c r="H975" s="832">
        <v>19.44</v>
      </c>
      <c r="I975" s="846" t="s">
        <v>350</v>
      </c>
      <c r="J975" s="875">
        <v>0</v>
      </c>
      <c r="K975" s="846" t="s">
        <v>38</v>
      </c>
      <c r="L975" s="846" t="s">
        <v>84</v>
      </c>
      <c r="M975" s="846"/>
      <c r="N975" s="832">
        <v>0</v>
      </c>
      <c r="O975" s="846"/>
      <c r="P975" s="846" t="s">
        <v>2599</v>
      </c>
      <c r="Q975" s="846"/>
      <c r="R975" s="846" t="s">
        <v>2600</v>
      </c>
      <c r="S975" s="846" t="s">
        <v>2594</v>
      </c>
      <c r="T975" s="832">
        <v>27906.13</v>
      </c>
      <c r="U975" s="832">
        <v>27983.88</v>
      </c>
      <c r="V975" s="832">
        <v>24767.75</v>
      </c>
      <c r="W975" s="832">
        <v>24771.35</v>
      </c>
      <c r="X975" s="846"/>
      <c r="Y975" s="846" t="s">
        <v>2601</v>
      </c>
      <c r="Z975" s="846"/>
      <c r="AA975" s="824"/>
      <c r="AB975" s="824"/>
      <c r="AC975" s="824"/>
    </row>
    <row r="976" s="823" customFormat="1" ht="28.45" hidden="1" customHeight="1" outlineLevel="3" spans="1:29">
      <c r="A976" s="873" t="s">
        <v>2566</v>
      </c>
      <c r="B976" s="870" t="s">
        <v>2568</v>
      </c>
      <c r="C976" s="870" t="s">
        <v>2570</v>
      </c>
      <c r="D976" s="846" t="s">
        <v>2604</v>
      </c>
      <c r="E976" s="846" t="s">
        <v>34</v>
      </c>
      <c r="F976" s="846" t="s">
        <v>2605</v>
      </c>
      <c r="G976" s="846" t="s">
        <v>2606</v>
      </c>
      <c r="H976" s="832">
        <v>146.01</v>
      </c>
      <c r="I976" s="846" t="s">
        <v>350</v>
      </c>
      <c r="J976" s="875">
        <v>0</v>
      </c>
      <c r="K976" s="846" t="s">
        <v>38</v>
      </c>
      <c r="L976" s="846" t="s">
        <v>84</v>
      </c>
      <c r="M976" s="846"/>
      <c r="N976" s="832">
        <v>0</v>
      </c>
      <c r="O976" s="846"/>
      <c r="P976" s="846" t="s">
        <v>2599</v>
      </c>
      <c r="Q976" s="846"/>
      <c r="R976" s="846" t="s">
        <v>2600</v>
      </c>
      <c r="S976" s="846" t="s">
        <v>2594</v>
      </c>
      <c r="T976" s="832">
        <v>27906.13</v>
      </c>
      <c r="U976" s="832">
        <v>27983.88</v>
      </c>
      <c r="V976" s="832">
        <v>24767.75</v>
      </c>
      <c r="W976" s="832">
        <v>24771.35</v>
      </c>
      <c r="X976" s="846"/>
      <c r="Y976" s="846" t="s">
        <v>2601</v>
      </c>
      <c r="Z976" s="846"/>
      <c r="AA976" s="824"/>
      <c r="AB976" s="824"/>
      <c r="AC976" s="824"/>
    </row>
    <row r="977" s="823" customFormat="1" ht="28.45" hidden="1" customHeight="1" outlineLevel="3" spans="1:29">
      <c r="A977" s="873" t="s">
        <v>2566</v>
      </c>
      <c r="B977" s="870" t="s">
        <v>2568</v>
      </c>
      <c r="C977" s="870" t="s">
        <v>2570</v>
      </c>
      <c r="D977" s="846" t="s">
        <v>2607</v>
      </c>
      <c r="E977" s="846" t="s">
        <v>34</v>
      </c>
      <c r="F977" s="846" t="s">
        <v>2605</v>
      </c>
      <c r="G977" s="846" t="s">
        <v>2591</v>
      </c>
      <c r="H977" s="832">
        <v>297.65</v>
      </c>
      <c r="I977" s="846" t="s">
        <v>350</v>
      </c>
      <c r="J977" s="875">
        <v>0</v>
      </c>
      <c r="K977" s="846" t="s">
        <v>38</v>
      </c>
      <c r="L977" s="846" t="s">
        <v>84</v>
      </c>
      <c r="M977" s="846"/>
      <c r="N977" s="832">
        <v>0</v>
      </c>
      <c r="O977" s="846"/>
      <c r="P977" s="846" t="s">
        <v>2599</v>
      </c>
      <c r="Q977" s="846"/>
      <c r="R977" s="846" t="s">
        <v>2600</v>
      </c>
      <c r="S977" s="846" t="s">
        <v>2594</v>
      </c>
      <c r="T977" s="832">
        <v>27906.13</v>
      </c>
      <c r="U977" s="832">
        <v>27983.88</v>
      </c>
      <c r="V977" s="832">
        <v>24767.75</v>
      </c>
      <c r="W977" s="832">
        <v>24771.35</v>
      </c>
      <c r="X977" s="846"/>
      <c r="Y977" s="846" t="s">
        <v>2601</v>
      </c>
      <c r="Z977" s="846"/>
      <c r="AA977" s="824"/>
      <c r="AB977" s="824"/>
      <c r="AC977" s="824"/>
    </row>
    <row r="978" s="823" customFormat="1" ht="28.45" hidden="1" customHeight="1" outlineLevel="3" spans="1:29">
      <c r="A978" s="873" t="s">
        <v>2566</v>
      </c>
      <c r="B978" s="870" t="s">
        <v>2568</v>
      </c>
      <c r="C978" s="870" t="s">
        <v>2570</v>
      </c>
      <c r="D978" s="846" t="s">
        <v>2607</v>
      </c>
      <c r="E978" s="846" t="s">
        <v>34</v>
      </c>
      <c r="F978" s="846" t="s">
        <v>2605</v>
      </c>
      <c r="G978" s="846" t="s">
        <v>2591</v>
      </c>
      <c r="H978" s="832">
        <v>65.85</v>
      </c>
      <c r="I978" s="846" t="s">
        <v>350</v>
      </c>
      <c r="J978" s="875">
        <v>0</v>
      </c>
      <c r="K978" s="846" t="s">
        <v>38</v>
      </c>
      <c r="L978" s="846" t="s">
        <v>84</v>
      </c>
      <c r="M978" s="846"/>
      <c r="N978" s="832">
        <v>0</v>
      </c>
      <c r="O978" s="846"/>
      <c r="P978" s="846" t="s">
        <v>2599</v>
      </c>
      <c r="Q978" s="846"/>
      <c r="R978" s="846" t="s">
        <v>2600</v>
      </c>
      <c r="S978" s="846" t="s">
        <v>2594</v>
      </c>
      <c r="T978" s="832">
        <v>27906.13</v>
      </c>
      <c r="U978" s="832">
        <v>27983.88</v>
      </c>
      <c r="V978" s="832">
        <v>24767.75</v>
      </c>
      <c r="W978" s="832">
        <v>24771.35</v>
      </c>
      <c r="X978" s="846"/>
      <c r="Y978" s="846" t="s">
        <v>2601</v>
      </c>
      <c r="Z978" s="846"/>
      <c r="AA978" s="824"/>
      <c r="AB978" s="824"/>
      <c r="AC978" s="824"/>
    </row>
    <row r="979" s="823" customFormat="1" ht="28.45" hidden="1" customHeight="1" outlineLevel="3" spans="1:29">
      <c r="A979" s="873" t="s">
        <v>2566</v>
      </c>
      <c r="B979" s="870" t="s">
        <v>2568</v>
      </c>
      <c r="C979" s="870" t="s">
        <v>2570</v>
      </c>
      <c r="D979" s="846" t="s">
        <v>2607</v>
      </c>
      <c r="E979" s="846" t="s">
        <v>34</v>
      </c>
      <c r="F979" s="846" t="s">
        <v>2605</v>
      </c>
      <c r="G979" s="846" t="s">
        <v>2591</v>
      </c>
      <c r="H979" s="832">
        <v>94.03</v>
      </c>
      <c r="I979" s="846" t="s">
        <v>350</v>
      </c>
      <c r="J979" s="875">
        <v>0</v>
      </c>
      <c r="K979" s="846" t="s">
        <v>38</v>
      </c>
      <c r="L979" s="846" t="s">
        <v>84</v>
      </c>
      <c r="M979" s="846"/>
      <c r="N979" s="832">
        <v>0</v>
      </c>
      <c r="O979" s="846"/>
      <c r="P979" s="846" t="s">
        <v>2599</v>
      </c>
      <c r="Q979" s="846"/>
      <c r="R979" s="846" t="s">
        <v>2600</v>
      </c>
      <c r="S979" s="846" t="s">
        <v>2594</v>
      </c>
      <c r="T979" s="832">
        <v>27906.13</v>
      </c>
      <c r="U979" s="832">
        <v>27983.88</v>
      </c>
      <c r="V979" s="832">
        <v>24767.75</v>
      </c>
      <c r="W979" s="832">
        <v>24771.35</v>
      </c>
      <c r="X979" s="846"/>
      <c r="Y979" s="846" t="s">
        <v>2601</v>
      </c>
      <c r="Z979" s="846"/>
      <c r="AA979" s="824"/>
      <c r="AB979" s="824"/>
      <c r="AC979" s="824"/>
    </row>
    <row r="980" s="823" customFormat="1" ht="28.45" hidden="1" customHeight="1" outlineLevel="3" spans="1:29">
      <c r="A980" s="873" t="s">
        <v>2566</v>
      </c>
      <c r="B980" s="870" t="s">
        <v>2568</v>
      </c>
      <c r="C980" s="870" t="s">
        <v>2570</v>
      </c>
      <c r="D980" s="846" t="s">
        <v>2608</v>
      </c>
      <c r="E980" s="846" t="s">
        <v>34</v>
      </c>
      <c r="F980" s="846" t="s">
        <v>2609</v>
      </c>
      <c r="G980" s="846" t="s">
        <v>2591</v>
      </c>
      <c r="H980" s="832">
        <v>133.56</v>
      </c>
      <c r="I980" s="846" t="s">
        <v>367</v>
      </c>
      <c r="J980" s="875">
        <v>17</v>
      </c>
      <c r="K980" s="846" t="s">
        <v>38</v>
      </c>
      <c r="L980" s="846" t="s">
        <v>84</v>
      </c>
      <c r="M980" s="846"/>
      <c r="N980" s="832">
        <v>0</v>
      </c>
      <c r="O980" s="846" t="s">
        <v>2610</v>
      </c>
      <c r="P980" s="846" t="s">
        <v>2610</v>
      </c>
      <c r="Q980" s="846"/>
      <c r="R980" s="846" t="s">
        <v>2611</v>
      </c>
      <c r="S980" s="846" t="s">
        <v>2594</v>
      </c>
      <c r="T980" s="832">
        <v>732.65</v>
      </c>
      <c r="U980" s="832">
        <v>732.65</v>
      </c>
      <c r="V980" s="832">
        <v>732.65</v>
      </c>
      <c r="W980" s="832">
        <v>732.65</v>
      </c>
      <c r="X980" s="846" t="s">
        <v>372</v>
      </c>
      <c r="Y980" s="846" t="s">
        <v>2612</v>
      </c>
      <c r="Z980" s="846"/>
      <c r="AA980" s="824"/>
      <c r="AB980" s="824"/>
      <c r="AC980" s="824"/>
    </row>
    <row r="981" s="823" customFormat="1" ht="28.45" hidden="1" customHeight="1" outlineLevel="3" spans="1:29">
      <c r="A981" s="873" t="s">
        <v>2566</v>
      </c>
      <c r="B981" s="870" t="s">
        <v>2568</v>
      </c>
      <c r="C981" s="870" t="s">
        <v>2570</v>
      </c>
      <c r="D981" s="846" t="s">
        <v>2608</v>
      </c>
      <c r="E981" s="846" t="s">
        <v>34</v>
      </c>
      <c r="F981" s="846" t="s">
        <v>2609</v>
      </c>
      <c r="G981" s="846" t="s">
        <v>2591</v>
      </c>
      <c r="H981" s="832">
        <v>0.14</v>
      </c>
      <c r="I981" s="846" t="s">
        <v>531</v>
      </c>
      <c r="J981" s="875">
        <v>22</v>
      </c>
      <c r="K981" s="846" t="s">
        <v>38</v>
      </c>
      <c r="L981" s="846" t="s">
        <v>84</v>
      </c>
      <c r="M981" s="846"/>
      <c r="N981" s="832">
        <v>0</v>
      </c>
      <c r="O981" s="846" t="s">
        <v>2610</v>
      </c>
      <c r="P981" s="846" t="s">
        <v>2610</v>
      </c>
      <c r="Q981" s="846"/>
      <c r="R981" s="846" t="s">
        <v>2611</v>
      </c>
      <c r="S981" s="846" t="s">
        <v>2594</v>
      </c>
      <c r="T981" s="832">
        <v>732.65</v>
      </c>
      <c r="U981" s="832">
        <v>732.65</v>
      </c>
      <c r="V981" s="832">
        <v>732.65</v>
      </c>
      <c r="W981" s="832">
        <v>732.65</v>
      </c>
      <c r="X981" s="846" t="s">
        <v>372</v>
      </c>
      <c r="Y981" s="846" t="s">
        <v>2612</v>
      </c>
      <c r="Z981" s="846"/>
      <c r="AA981" s="824"/>
      <c r="AB981" s="824"/>
      <c r="AC981" s="824"/>
    </row>
    <row r="982" s="823" customFormat="1" ht="28.45" hidden="1" customHeight="1" outlineLevel="3" spans="1:29">
      <c r="A982" s="873" t="s">
        <v>2566</v>
      </c>
      <c r="B982" s="870" t="s">
        <v>2568</v>
      </c>
      <c r="C982" s="870" t="s">
        <v>2570</v>
      </c>
      <c r="D982" s="846" t="s">
        <v>2608</v>
      </c>
      <c r="E982" s="846" t="s">
        <v>34</v>
      </c>
      <c r="F982" s="846" t="s">
        <v>2609</v>
      </c>
      <c r="G982" s="846" t="s">
        <v>2591</v>
      </c>
      <c r="H982" s="832">
        <v>200.35</v>
      </c>
      <c r="I982" s="846" t="s">
        <v>531</v>
      </c>
      <c r="J982" s="875">
        <v>22</v>
      </c>
      <c r="K982" s="846" t="s">
        <v>38</v>
      </c>
      <c r="L982" s="846" t="s">
        <v>84</v>
      </c>
      <c r="M982" s="846"/>
      <c r="N982" s="832">
        <v>0</v>
      </c>
      <c r="O982" s="846" t="s">
        <v>2610</v>
      </c>
      <c r="P982" s="846" t="s">
        <v>2610</v>
      </c>
      <c r="Q982" s="846"/>
      <c r="R982" s="846" t="s">
        <v>2611</v>
      </c>
      <c r="S982" s="846" t="s">
        <v>2594</v>
      </c>
      <c r="T982" s="832">
        <v>732.65</v>
      </c>
      <c r="U982" s="832">
        <v>732.65</v>
      </c>
      <c r="V982" s="832">
        <v>732.65</v>
      </c>
      <c r="W982" s="832">
        <v>732.65</v>
      </c>
      <c r="X982" s="846" t="s">
        <v>372</v>
      </c>
      <c r="Y982" s="846" t="s">
        <v>2612</v>
      </c>
      <c r="Z982" s="846"/>
      <c r="AA982" s="824"/>
      <c r="AB982" s="824"/>
      <c r="AC982" s="824"/>
    </row>
    <row r="983" s="823" customFormat="1" ht="28.45" hidden="1" customHeight="1" outlineLevel="3" spans="1:29">
      <c r="A983" s="873" t="s">
        <v>2566</v>
      </c>
      <c r="B983" s="870" t="s">
        <v>2568</v>
      </c>
      <c r="C983" s="870" t="s">
        <v>2570</v>
      </c>
      <c r="D983" s="846" t="s">
        <v>2613</v>
      </c>
      <c r="E983" s="846" t="s">
        <v>34</v>
      </c>
      <c r="F983" s="846" t="s">
        <v>2609</v>
      </c>
      <c r="G983" s="846" t="s">
        <v>2591</v>
      </c>
      <c r="H983" s="832">
        <v>357.96</v>
      </c>
      <c r="I983" s="846" t="s">
        <v>485</v>
      </c>
      <c r="J983" s="875">
        <v>3</v>
      </c>
      <c r="K983" s="846" t="s">
        <v>38</v>
      </c>
      <c r="L983" s="846" t="s">
        <v>84</v>
      </c>
      <c r="M983" s="846"/>
      <c r="N983" s="832">
        <v>0</v>
      </c>
      <c r="O983" s="846" t="s">
        <v>2610</v>
      </c>
      <c r="P983" s="846" t="s">
        <v>2610</v>
      </c>
      <c r="Q983" s="846"/>
      <c r="R983" s="846" t="s">
        <v>2611</v>
      </c>
      <c r="S983" s="846" t="s">
        <v>2594</v>
      </c>
      <c r="T983" s="832">
        <v>732.65</v>
      </c>
      <c r="U983" s="832">
        <v>732.65</v>
      </c>
      <c r="V983" s="832">
        <v>732.65</v>
      </c>
      <c r="W983" s="832">
        <v>732.65</v>
      </c>
      <c r="X983" s="846" t="s">
        <v>372</v>
      </c>
      <c r="Y983" s="846" t="s">
        <v>2612</v>
      </c>
      <c r="Z983" s="846"/>
      <c r="AA983" s="824"/>
      <c r="AB983" s="824"/>
      <c r="AC983" s="824"/>
    </row>
    <row r="984" s="823" customFormat="1" ht="28.45" hidden="1" customHeight="1" outlineLevel="3" spans="1:29">
      <c r="A984" s="873" t="s">
        <v>2566</v>
      </c>
      <c r="B984" s="870" t="s">
        <v>2568</v>
      </c>
      <c r="C984" s="870" t="s">
        <v>2570</v>
      </c>
      <c r="D984" s="846" t="s">
        <v>2614</v>
      </c>
      <c r="E984" s="846" t="s">
        <v>34</v>
      </c>
      <c r="F984" s="846" t="s">
        <v>2615</v>
      </c>
      <c r="G984" s="846" t="s">
        <v>2591</v>
      </c>
      <c r="H984" s="832">
        <v>43.39</v>
      </c>
      <c r="I984" s="846" t="s">
        <v>339</v>
      </c>
      <c r="J984" s="875">
        <v>14</v>
      </c>
      <c r="K984" s="846" t="s">
        <v>38</v>
      </c>
      <c r="L984" s="846" t="s">
        <v>84</v>
      </c>
      <c r="M984" s="846"/>
      <c r="N984" s="832">
        <v>63.4</v>
      </c>
      <c r="O984" s="846" t="s">
        <v>2616</v>
      </c>
      <c r="P984" s="846" t="s">
        <v>2616</v>
      </c>
      <c r="Q984" s="846"/>
      <c r="R984" s="846" t="s">
        <v>2593</v>
      </c>
      <c r="S984" s="846" t="s">
        <v>2594</v>
      </c>
      <c r="T984" s="832">
        <v>43.39</v>
      </c>
      <c r="U984" s="832">
        <v>57.24</v>
      </c>
      <c r="V984" s="832">
        <v>43.39</v>
      </c>
      <c r="W984" s="832">
        <v>43.39</v>
      </c>
      <c r="X984" s="846" t="s">
        <v>388</v>
      </c>
      <c r="Y984" s="846" t="s">
        <v>2617</v>
      </c>
      <c r="Z984" s="846" t="s">
        <v>2616</v>
      </c>
      <c r="AA984" s="824"/>
      <c r="AB984" s="824"/>
      <c r="AC984" s="824"/>
    </row>
    <row r="985" s="823" customFormat="1" ht="28.45" hidden="1" customHeight="1" outlineLevel="2" collapsed="1" spans="1:29">
      <c r="A985" s="870" t="s">
        <v>2566</v>
      </c>
      <c r="B985" s="870" t="s">
        <v>2568</v>
      </c>
      <c r="C985" s="870" t="s">
        <v>2618</v>
      </c>
      <c r="D985" s="872"/>
      <c r="E985" s="824"/>
      <c r="F985" s="824"/>
      <c r="G985" s="824"/>
      <c r="H985" s="871">
        <v>266.88</v>
      </c>
      <c r="I985" s="874" t="s">
        <v>2619</v>
      </c>
      <c r="J985" s="835"/>
      <c r="K985" s="835"/>
      <c r="L985" s="835"/>
      <c r="M985" s="835"/>
      <c r="N985" s="835"/>
      <c r="O985" s="835"/>
      <c r="P985" s="835"/>
      <c r="Q985" s="835"/>
      <c r="R985" s="835"/>
      <c r="S985" s="835"/>
      <c r="T985" s="835"/>
      <c r="U985" s="835"/>
      <c r="V985" s="835"/>
      <c r="W985" s="835"/>
      <c r="X985" s="835"/>
      <c r="Y985" s="835"/>
      <c r="Z985" s="836"/>
      <c r="AA985" s="824"/>
      <c r="AB985" s="824"/>
      <c r="AC985" s="824"/>
    </row>
    <row r="986" s="823" customFormat="1" ht="28.45" hidden="1" customHeight="1" outlineLevel="3" spans="1:29">
      <c r="A986" s="873" t="s">
        <v>2566</v>
      </c>
      <c r="B986" s="870" t="s">
        <v>2568</v>
      </c>
      <c r="C986" s="870" t="s">
        <v>2618</v>
      </c>
      <c r="D986" s="846" t="s">
        <v>2620</v>
      </c>
      <c r="E986" s="846" t="s">
        <v>34</v>
      </c>
      <c r="F986" s="846" t="s">
        <v>2621</v>
      </c>
      <c r="G986" s="846" t="s">
        <v>2622</v>
      </c>
      <c r="H986" s="832">
        <v>266.88</v>
      </c>
      <c r="I986" s="846" t="s">
        <v>243</v>
      </c>
      <c r="J986" s="875">
        <v>25</v>
      </c>
      <c r="K986" s="846" t="s">
        <v>38</v>
      </c>
      <c r="L986" s="846" t="s">
        <v>39</v>
      </c>
      <c r="M986" s="846" t="s">
        <v>2623</v>
      </c>
      <c r="N986" s="832">
        <v>0</v>
      </c>
      <c r="O986" s="846" t="s">
        <v>2624</v>
      </c>
      <c r="P986" s="846" t="s">
        <v>2625</v>
      </c>
      <c r="Q986" s="846" t="s">
        <v>333</v>
      </c>
      <c r="R986" s="846" t="s">
        <v>2626</v>
      </c>
      <c r="S986" s="846" t="s">
        <v>2627</v>
      </c>
      <c r="T986" s="832">
        <v>286</v>
      </c>
      <c r="U986" s="832">
        <v>286</v>
      </c>
      <c r="V986" s="832">
        <v>0</v>
      </c>
      <c r="W986" s="832">
        <v>0</v>
      </c>
      <c r="X986" s="846" t="s">
        <v>388</v>
      </c>
      <c r="Y986" s="846"/>
      <c r="Z986" s="846"/>
      <c r="AA986" s="824"/>
      <c r="AB986" s="824"/>
      <c r="AC986" s="824"/>
    </row>
    <row r="987" s="823" customFormat="1" ht="28.45" hidden="1" customHeight="1" outlineLevel="2" collapsed="1" spans="1:29">
      <c r="A987" s="870" t="s">
        <v>2566</v>
      </c>
      <c r="B987" s="870" t="s">
        <v>2568</v>
      </c>
      <c r="C987" s="870" t="s">
        <v>2628</v>
      </c>
      <c r="D987" s="872"/>
      <c r="E987" s="824"/>
      <c r="F987" s="824"/>
      <c r="G987" s="824"/>
      <c r="H987" s="871">
        <v>393.95</v>
      </c>
      <c r="I987" s="874" t="s">
        <v>2629</v>
      </c>
      <c r="J987" s="835"/>
      <c r="K987" s="835"/>
      <c r="L987" s="835"/>
      <c r="M987" s="835"/>
      <c r="N987" s="835"/>
      <c r="O987" s="835"/>
      <c r="P987" s="835"/>
      <c r="Q987" s="835"/>
      <c r="R987" s="835"/>
      <c r="S987" s="835"/>
      <c r="T987" s="835"/>
      <c r="U987" s="835"/>
      <c r="V987" s="835"/>
      <c r="W987" s="835"/>
      <c r="X987" s="835"/>
      <c r="Y987" s="835"/>
      <c r="Z987" s="836"/>
      <c r="AA987" s="824"/>
      <c r="AB987" s="824"/>
      <c r="AC987" s="824"/>
    </row>
    <row r="988" s="823" customFormat="1" ht="28.45" hidden="1" customHeight="1" outlineLevel="3" spans="1:29">
      <c r="A988" s="873" t="s">
        <v>2566</v>
      </c>
      <c r="B988" s="870" t="s">
        <v>2568</v>
      </c>
      <c r="C988" s="870" t="s">
        <v>2628</v>
      </c>
      <c r="D988" s="846" t="s">
        <v>2630</v>
      </c>
      <c r="E988" s="846" t="s">
        <v>34</v>
      </c>
      <c r="F988" s="846" t="s">
        <v>2631</v>
      </c>
      <c r="G988" s="846" t="s">
        <v>2632</v>
      </c>
      <c r="H988" s="832">
        <v>83.2</v>
      </c>
      <c r="I988" s="846" t="s">
        <v>471</v>
      </c>
      <c r="J988" s="875">
        <v>51</v>
      </c>
      <c r="K988" s="846" t="s">
        <v>83</v>
      </c>
      <c r="L988" s="846" t="s">
        <v>39</v>
      </c>
      <c r="M988" s="846" t="s">
        <v>2633</v>
      </c>
      <c r="N988" s="832">
        <v>0</v>
      </c>
      <c r="O988" s="846" t="s">
        <v>2634</v>
      </c>
      <c r="P988" s="846" t="s">
        <v>2634</v>
      </c>
      <c r="Q988" s="846" t="s">
        <v>41</v>
      </c>
      <c r="R988" s="846" t="s">
        <v>2635</v>
      </c>
      <c r="S988" s="846" t="s">
        <v>2636</v>
      </c>
      <c r="T988" s="832">
        <v>188.2</v>
      </c>
      <c r="U988" s="832">
        <v>188.59</v>
      </c>
      <c r="V988" s="832">
        <v>0</v>
      </c>
      <c r="W988" s="832">
        <v>0</v>
      </c>
      <c r="X988" s="846" t="s">
        <v>474</v>
      </c>
      <c r="Y988" s="846" t="s">
        <v>2637</v>
      </c>
      <c r="Z988" s="846"/>
      <c r="AA988" s="824"/>
      <c r="AB988" s="824"/>
      <c r="AC988" s="824"/>
    </row>
    <row r="989" s="823" customFormat="1" ht="28.45" hidden="1" customHeight="1" outlineLevel="3" spans="1:29">
      <c r="A989" s="873" t="s">
        <v>2566</v>
      </c>
      <c r="B989" s="870" t="s">
        <v>2568</v>
      </c>
      <c r="C989" s="870" t="s">
        <v>2628</v>
      </c>
      <c r="D989" s="846" t="s">
        <v>2638</v>
      </c>
      <c r="E989" s="846" t="s">
        <v>34</v>
      </c>
      <c r="F989" s="846" t="s">
        <v>2639</v>
      </c>
      <c r="G989" s="846" t="s">
        <v>2632</v>
      </c>
      <c r="H989" s="832">
        <v>61.8</v>
      </c>
      <c r="I989" s="846" t="s">
        <v>1312</v>
      </c>
      <c r="J989" s="875">
        <v>46</v>
      </c>
      <c r="K989" s="846" t="s">
        <v>83</v>
      </c>
      <c r="L989" s="846" t="s">
        <v>39</v>
      </c>
      <c r="M989" s="846" t="s">
        <v>2640</v>
      </c>
      <c r="N989" s="832">
        <v>0</v>
      </c>
      <c r="O989" s="846" t="s">
        <v>2634</v>
      </c>
      <c r="P989" s="846" t="s">
        <v>2634</v>
      </c>
      <c r="Q989" s="846" t="s">
        <v>41</v>
      </c>
      <c r="R989" s="846" t="s">
        <v>2635</v>
      </c>
      <c r="S989" s="846" t="s">
        <v>2636</v>
      </c>
      <c r="T989" s="832">
        <v>61.8</v>
      </c>
      <c r="U989" s="832">
        <v>61.8</v>
      </c>
      <c r="V989" s="832">
        <v>0</v>
      </c>
      <c r="W989" s="832">
        <v>0</v>
      </c>
      <c r="X989" s="846" t="s">
        <v>474</v>
      </c>
      <c r="Y989" s="846"/>
      <c r="Z989" s="846"/>
      <c r="AA989" s="824"/>
      <c r="AB989" s="824"/>
      <c r="AC989" s="824"/>
    </row>
    <row r="990" s="823" customFormat="1" ht="28.45" hidden="1" customHeight="1" outlineLevel="3" spans="1:29">
      <c r="A990" s="873" t="s">
        <v>2566</v>
      </c>
      <c r="B990" s="870" t="s">
        <v>2568</v>
      </c>
      <c r="C990" s="870" t="s">
        <v>2628</v>
      </c>
      <c r="D990" s="846" t="s">
        <v>2641</v>
      </c>
      <c r="E990" s="846" t="s">
        <v>298</v>
      </c>
      <c r="F990" s="846" t="s">
        <v>2642</v>
      </c>
      <c r="G990" s="846" t="s">
        <v>2643</v>
      </c>
      <c r="H990" s="832">
        <v>171.04</v>
      </c>
      <c r="I990" s="846" t="s">
        <v>350</v>
      </c>
      <c r="J990" s="875">
        <v>0</v>
      </c>
      <c r="K990" s="846" t="s">
        <v>38</v>
      </c>
      <c r="L990" s="846" t="s">
        <v>302</v>
      </c>
      <c r="M990" s="846"/>
      <c r="N990" s="832"/>
      <c r="O990" s="846"/>
      <c r="P990" s="846" t="s">
        <v>2644</v>
      </c>
      <c r="Q990" s="846"/>
      <c r="R990" s="846" t="s">
        <v>2645</v>
      </c>
      <c r="S990" s="846" t="s">
        <v>2645</v>
      </c>
      <c r="T990" s="832">
        <v>511.02</v>
      </c>
      <c r="U990" s="832">
        <v>511.02</v>
      </c>
      <c r="V990" s="832">
        <v>511.02</v>
      </c>
      <c r="W990" s="832">
        <v>511.02</v>
      </c>
      <c r="X990" s="846"/>
      <c r="Y990" s="846"/>
      <c r="Z990" s="846"/>
      <c r="AA990" s="824"/>
      <c r="AB990" s="824"/>
      <c r="AC990" s="824"/>
    </row>
    <row r="991" s="823" customFormat="1" ht="28.45" hidden="1" customHeight="1" outlineLevel="3" spans="1:29">
      <c r="A991" s="873" t="s">
        <v>2566</v>
      </c>
      <c r="B991" s="870" t="s">
        <v>2568</v>
      </c>
      <c r="C991" s="870" t="s">
        <v>2628</v>
      </c>
      <c r="D991" s="846" t="s">
        <v>2646</v>
      </c>
      <c r="E991" s="846" t="s">
        <v>298</v>
      </c>
      <c r="F991" s="846" t="s">
        <v>2647</v>
      </c>
      <c r="G991" s="846" t="s">
        <v>2632</v>
      </c>
      <c r="H991" s="832">
        <v>0.9</v>
      </c>
      <c r="I991" s="846" t="s">
        <v>590</v>
      </c>
      <c r="J991" s="875">
        <v>41</v>
      </c>
      <c r="K991" s="846" t="s">
        <v>83</v>
      </c>
      <c r="L991" s="846" t="s">
        <v>313</v>
      </c>
      <c r="M991" s="846"/>
      <c r="N991" s="832"/>
      <c r="O991" s="846" t="s">
        <v>2648</v>
      </c>
      <c r="P991" s="846" t="s">
        <v>2649</v>
      </c>
      <c r="Q991" s="846"/>
      <c r="R991" s="846" t="s">
        <v>2650</v>
      </c>
      <c r="S991" s="846" t="s">
        <v>2645</v>
      </c>
      <c r="T991" s="832">
        <v>0.9</v>
      </c>
      <c r="U991" s="832">
        <v>0.9</v>
      </c>
      <c r="V991" s="832">
        <v>0</v>
      </c>
      <c r="W991" s="832">
        <v>0</v>
      </c>
      <c r="X991" s="846" t="s">
        <v>318</v>
      </c>
      <c r="Y991" s="846"/>
      <c r="Z991" s="846"/>
      <c r="AA991" s="824"/>
      <c r="AB991" s="824"/>
      <c r="AC991" s="824"/>
    </row>
    <row r="992" s="823" customFormat="1" ht="28.45" hidden="1" customHeight="1" outlineLevel="3" spans="1:29">
      <c r="A992" s="873" t="s">
        <v>2566</v>
      </c>
      <c r="B992" s="870" t="s">
        <v>2568</v>
      </c>
      <c r="C992" s="870" t="s">
        <v>2628</v>
      </c>
      <c r="D992" s="846" t="s">
        <v>2651</v>
      </c>
      <c r="E992" s="846" t="s">
        <v>34</v>
      </c>
      <c r="F992" s="846" t="s">
        <v>2652</v>
      </c>
      <c r="G992" s="846" t="s">
        <v>2653</v>
      </c>
      <c r="H992" s="832">
        <v>37.28</v>
      </c>
      <c r="I992" s="846" t="s">
        <v>367</v>
      </c>
      <c r="J992" s="875">
        <v>17</v>
      </c>
      <c r="K992" s="846" t="s">
        <v>38</v>
      </c>
      <c r="L992" s="846" t="s">
        <v>84</v>
      </c>
      <c r="M992" s="846"/>
      <c r="N992" s="832">
        <v>0</v>
      </c>
      <c r="O992" s="846" t="s">
        <v>2654</v>
      </c>
      <c r="P992" s="846" t="s">
        <v>2655</v>
      </c>
      <c r="Q992" s="846"/>
      <c r="R992" s="846" t="s">
        <v>2656</v>
      </c>
      <c r="S992" s="846" t="s">
        <v>2657</v>
      </c>
      <c r="T992" s="832">
        <v>218.1</v>
      </c>
      <c r="U992" s="832">
        <v>218.1</v>
      </c>
      <c r="V992" s="832">
        <v>217.04</v>
      </c>
      <c r="W992" s="832">
        <v>451.86</v>
      </c>
      <c r="X992" s="846" t="s">
        <v>372</v>
      </c>
      <c r="Y992" s="846" t="s">
        <v>2658</v>
      </c>
      <c r="Z992" s="846"/>
      <c r="AA992" s="824"/>
      <c r="AB992" s="824"/>
      <c r="AC992" s="824"/>
    </row>
    <row r="993" s="823" customFormat="1" ht="28.45" hidden="1" customHeight="1" outlineLevel="3" spans="1:29">
      <c r="A993" s="873" t="s">
        <v>2566</v>
      </c>
      <c r="B993" s="870" t="s">
        <v>2568</v>
      </c>
      <c r="C993" s="870" t="s">
        <v>2628</v>
      </c>
      <c r="D993" s="846" t="s">
        <v>2651</v>
      </c>
      <c r="E993" s="846" t="s">
        <v>34</v>
      </c>
      <c r="F993" s="846" t="s">
        <v>2652</v>
      </c>
      <c r="G993" s="846" t="s">
        <v>2653</v>
      </c>
      <c r="H993" s="832">
        <v>39.73</v>
      </c>
      <c r="I993" s="846" t="s">
        <v>432</v>
      </c>
      <c r="J993" s="875">
        <v>13</v>
      </c>
      <c r="K993" s="846" t="s">
        <v>38</v>
      </c>
      <c r="L993" s="846" t="s">
        <v>84</v>
      </c>
      <c r="M993" s="846"/>
      <c r="N993" s="832">
        <v>0</v>
      </c>
      <c r="O993" s="846" t="s">
        <v>2654</v>
      </c>
      <c r="P993" s="846" t="s">
        <v>2655</v>
      </c>
      <c r="Q993" s="846"/>
      <c r="R993" s="846" t="s">
        <v>2656</v>
      </c>
      <c r="S993" s="846" t="s">
        <v>2657</v>
      </c>
      <c r="T993" s="832">
        <v>218.1</v>
      </c>
      <c r="U993" s="832">
        <v>218.1</v>
      </c>
      <c r="V993" s="832">
        <v>217.04</v>
      </c>
      <c r="W993" s="832">
        <v>451.86</v>
      </c>
      <c r="X993" s="846" t="s">
        <v>372</v>
      </c>
      <c r="Y993" s="846" t="s">
        <v>2658</v>
      </c>
      <c r="Z993" s="846"/>
      <c r="AA993" s="824"/>
      <c r="AB993" s="824"/>
      <c r="AC993" s="824"/>
    </row>
    <row r="994" s="823" customFormat="1" ht="28.45" hidden="1" customHeight="1" outlineLevel="2" collapsed="1" spans="1:29">
      <c r="A994" s="870" t="s">
        <v>2566</v>
      </c>
      <c r="B994" s="870" t="s">
        <v>2568</v>
      </c>
      <c r="C994" s="870" t="s">
        <v>2659</v>
      </c>
      <c r="D994" s="872"/>
      <c r="E994" s="824"/>
      <c r="F994" s="824"/>
      <c r="G994" s="824"/>
      <c r="H994" s="871">
        <v>3891.48</v>
      </c>
      <c r="I994" s="874" t="s">
        <v>2660</v>
      </c>
      <c r="J994" s="835"/>
      <c r="K994" s="835"/>
      <c r="L994" s="835"/>
      <c r="M994" s="835"/>
      <c r="N994" s="835"/>
      <c r="O994" s="835"/>
      <c r="P994" s="835"/>
      <c r="Q994" s="835"/>
      <c r="R994" s="835"/>
      <c r="S994" s="835"/>
      <c r="T994" s="835"/>
      <c r="U994" s="835"/>
      <c r="V994" s="835"/>
      <c r="W994" s="835"/>
      <c r="X994" s="835"/>
      <c r="Y994" s="835"/>
      <c r="Z994" s="836"/>
      <c r="AA994" s="824"/>
      <c r="AB994" s="824"/>
      <c r="AC994" s="824"/>
    </row>
    <row r="995" s="823" customFormat="1" ht="28.45" hidden="1" customHeight="1" outlineLevel="3" spans="1:29">
      <c r="A995" s="873" t="s">
        <v>2566</v>
      </c>
      <c r="B995" s="870" t="s">
        <v>2568</v>
      </c>
      <c r="C995" s="870" t="s">
        <v>2659</v>
      </c>
      <c r="D995" s="846" t="s">
        <v>2661</v>
      </c>
      <c r="E995" s="846" t="s">
        <v>34</v>
      </c>
      <c r="F995" s="846" t="s">
        <v>2662</v>
      </c>
      <c r="G995" s="846" t="s">
        <v>2663</v>
      </c>
      <c r="H995" s="832">
        <v>321.83</v>
      </c>
      <c r="I995" s="846" t="s">
        <v>37</v>
      </c>
      <c r="J995" s="875">
        <v>15</v>
      </c>
      <c r="K995" s="846" t="s">
        <v>38</v>
      </c>
      <c r="L995" s="846" t="s">
        <v>39</v>
      </c>
      <c r="M995" s="846" t="s">
        <v>2664</v>
      </c>
      <c r="N995" s="832">
        <v>0</v>
      </c>
      <c r="O995" s="846" t="s">
        <v>2665</v>
      </c>
      <c r="P995" s="846" t="s">
        <v>2666</v>
      </c>
      <c r="Q995" s="846" t="s">
        <v>41</v>
      </c>
      <c r="R995" s="846" t="s">
        <v>2667</v>
      </c>
      <c r="S995" s="846" t="s">
        <v>2627</v>
      </c>
      <c r="T995" s="832">
        <v>1667.43</v>
      </c>
      <c r="U995" s="832">
        <v>1667.43</v>
      </c>
      <c r="V995" s="832">
        <v>0</v>
      </c>
      <c r="W995" s="832">
        <v>0</v>
      </c>
      <c r="X995" s="846" t="s">
        <v>69</v>
      </c>
      <c r="Y995" s="846"/>
      <c r="Z995" s="846"/>
      <c r="AA995" s="824"/>
      <c r="AB995" s="824"/>
      <c r="AC995" s="824"/>
    </row>
    <row r="996" s="823" customFormat="1" ht="28.45" hidden="1" customHeight="1" outlineLevel="3" spans="1:29">
      <c r="A996" s="873" t="s">
        <v>2566</v>
      </c>
      <c r="B996" s="870" t="s">
        <v>2568</v>
      </c>
      <c r="C996" s="870" t="s">
        <v>2659</v>
      </c>
      <c r="D996" s="846" t="s">
        <v>2668</v>
      </c>
      <c r="E996" s="846" t="s">
        <v>34</v>
      </c>
      <c r="F996" s="846" t="s">
        <v>2662</v>
      </c>
      <c r="G996" s="846" t="s">
        <v>2669</v>
      </c>
      <c r="H996" s="832">
        <v>1345.6</v>
      </c>
      <c r="I996" s="846" t="s">
        <v>37</v>
      </c>
      <c r="J996" s="875">
        <v>15</v>
      </c>
      <c r="K996" s="846" t="s">
        <v>38</v>
      </c>
      <c r="L996" s="846" t="s">
        <v>39</v>
      </c>
      <c r="M996" s="846" t="s">
        <v>2664</v>
      </c>
      <c r="N996" s="832">
        <v>0</v>
      </c>
      <c r="O996" s="846" t="s">
        <v>2665</v>
      </c>
      <c r="P996" s="846" t="s">
        <v>2666</v>
      </c>
      <c r="Q996" s="846" t="s">
        <v>41</v>
      </c>
      <c r="R996" s="846" t="s">
        <v>2667</v>
      </c>
      <c r="S996" s="846" t="s">
        <v>2627</v>
      </c>
      <c r="T996" s="832">
        <v>1667.43</v>
      </c>
      <c r="U996" s="832">
        <v>1667.43</v>
      </c>
      <c r="V996" s="832">
        <v>0</v>
      </c>
      <c r="W996" s="832">
        <v>0</v>
      </c>
      <c r="X996" s="846" t="s">
        <v>69</v>
      </c>
      <c r="Y996" s="846"/>
      <c r="Z996" s="846"/>
      <c r="AA996" s="824"/>
      <c r="AB996" s="824"/>
      <c r="AC996" s="824"/>
    </row>
    <row r="997" s="823" customFormat="1" ht="28.45" hidden="1" customHeight="1" outlineLevel="3" spans="1:29">
      <c r="A997" s="873" t="s">
        <v>2566</v>
      </c>
      <c r="B997" s="870" t="s">
        <v>2568</v>
      </c>
      <c r="C997" s="870" t="s">
        <v>2659</v>
      </c>
      <c r="D997" s="846" t="s">
        <v>2670</v>
      </c>
      <c r="E997" s="846" t="s">
        <v>34</v>
      </c>
      <c r="F997" s="846" t="s">
        <v>2671</v>
      </c>
      <c r="G997" s="846" t="s">
        <v>2669</v>
      </c>
      <c r="H997" s="832">
        <v>820.23</v>
      </c>
      <c r="I997" s="846" t="s">
        <v>37</v>
      </c>
      <c r="J997" s="875">
        <v>15</v>
      </c>
      <c r="K997" s="846" t="s">
        <v>38</v>
      </c>
      <c r="L997" s="846" t="s">
        <v>39</v>
      </c>
      <c r="M997" s="846" t="s">
        <v>2672</v>
      </c>
      <c r="N997" s="832">
        <v>0</v>
      </c>
      <c r="O997" s="846" t="s">
        <v>2665</v>
      </c>
      <c r="P997" s="846" t="s">
        <v>2666</v>
      </c>
      <c r="Q997" s="846" t="s">
        <v>41</v>
      </c>
      <c r="R997" s="846" t="s">
        <v>2667</v>
      </c>
      <c r="S997" s="846" t="s">
        <v>2627</v>
      </c>
      <c r="T997" s="832">
        <v>820.23</v>
      </c>
      <c r="U997" s="832">
        <v>820.23</v>
      </c>
      <c r="V997" s="832">
        <v>0</v>
      </c>
      <c r="W997" s="832">
        <v>0</v>
      </c>
      <c r="X997" s="846" t="s">
        <v>69</v>
      </c>
      <c r="Y997" s="846"/>
      <c r="Z997" s="846"/>
      <c r="AA997" s="824"/>
      <c r="AB997" s="824"/>
      <c r="AC997" s="824"/>
    </row>
    <row r="998" s="823" customFormat="1" ht="28.45" hidden="1" customHeight="1" outlineLevel="3" spans="1:29">
      <c r="A998" s="873" t="s">
        <v>2566</v>
      </c>
      <c r="B998" s="870" t="s">
        <v>2568</v>
      </c>
      <c r="C998" s="870" t="s">
        <v>2659</v>
      </c>
      <c r="D998" s="846" t="s">
        <v>2673</v>
      </c>
      <c r="E998" s="846" t="s">
        <v>34</v>
      </c>
      <c r="F998" s="846" t="s">
        <v>2631</v>
      </c>
      <c r="G998" s="846" t="s">
        <v>2674</v>
      </c>
      <c r="H998" s="832">
        <v>105</v>
      </c>
      <c r="I998" s="846" t="s">
        <v>471</v>
      </c>
      <c r="J998" s="875">
        <v>51</v>
      </c>
      <c r="K998" s="846" t="s">
        <v>83</v>
      </c>
      <c r="L998" s="846" t="s">
        <v>39</v>
      </c>
      <c r="M998" s="846" t="s">
        <v>2633</v>
      </c>
      <c r="N998" s="832">
        <v>0</v>
      </c>
      <c r="O998" s="846" t="s">
        <v>2634</v>
      </c>
      <c r="P998" s="846" t="s">
        <v>2634</v>
      </c>
      <c r="Q998" s="846" t="s">
        <v>41</v>
      </c>
      <c r="R998" s="846" t="s">
        <v>2635</v>
      </c>
      <c r="S998" s="846" t="s">
        <v>2636</v>
      </c>
      <c r="T998" s="832">
        <v>188.2</v>
      </c>
      <c r="U998" s="832">
        <v>188.59</v>
      </c>
      <c r="V998" s="832">
        <v>0</v>
      </c>
      <c r="W998" s="832">
        <v>0</v>
      </c>
      <c r="X998" s="846" t="s">
        <v>474</v>
      </c>
      <c r="Y998" s="846" t="s">
        <v>2637</v>
      </c>
      <c r="Z998" s="846"/>
      <c r="AA998" s="824"/>
      <c r="AB998" s="824"/>
      <c r="AC998" s="824"/>
    </row>
    <row r="999" s="823" customFormat="1" ht="28.45" hidden="1" customHeight="1" outlineLevel="3" spans="1:29">
      <c r="A999" s="873" t="s">
        <v>2566</v>
      </c>
      <c r="B999" s="870" t="s">
        <v>2568</v>
      </c>
      <c r="C999" s="870" t="s">
        <v>2659</v>
      </c>
      <c r="D999" s="846" t="s">
        <v>2675</v>
      </c>
      <c r="E999" s="846" t="s">
        <v>34</v>
      </c>
      <c r="F999" s="846" t="s">
        <v>2676</v>
      </c>
      <c r="G999" s="846" t="s">
        <v>2677</v>
      </c>
      <c r="H999" s="832">
        <v>10.96</v>
      </c>
      <c r="I999" s="846" t="s">
        <v>1175</v>
      </c>
      <c r="J999" s="875">
        <v>2</v>
      </c>
      <c r="K999" s="846" t="s">
        <v>38</v>
      </c>
      <c r="L999" s="846" t="s">
        <v>84</v>
      </c>
      <c r="M999" s="846"/>
      <c r="N999" s="832">
        <v>0</v>
      </c>
      <c r="O999" s="846" t="s">
        <v>2678</v>
      </c>
      <c r="P999" s="846" t="s">
        <v>2679</v>
      </c>
      <c r="Q999" s="846"/>
      <c r="R999" s="846" t="s">
        <v>2667</v>
      </c>
      <c r="S999" s="846" t="s">
        <v>2627</v>
      </c>
      <c r="T999" s="832">
        <v>22189.82</v>
      </c>
      <c r="U999" s="832">
        <v>22189.82</v>
      </c>
      <c r="V999" s="832">
        <v>5330.32</v>
      </c>
      <c r="W999" s="832">
        <v>5330.32</v>
      </c>
      <c r="X999" s="846" t="s">
        <v>388</v>
      </c>
      <c r="Y999" s="846" t="s">
        <v>2680</v>
      </c>
      <c r="Z999" s="846"/>
      <c r="AA999" s="824"/>
      <c r="AB999" s="824"/>
      <c r="AC999" s="824"/>
    </row>
    <row r="1000" s="823" customFormat="1" ht="28.45" hidden="1" customHeight="1" outlineLevel="3" spans="1:29">
      <c r="A1000" s="873" t="s">
        <v>2566</v>
      </c>
      <c r="B1000" s="870" t="s">
        <v>2568</v>
      </c>
      <c r="C1000" s="870" t="s">
        <v>2659</v>
      </c>
      <c r="D1000" s="846" t="s">
        <v>2675</v>
      </c>
      <c r="E1000" s="846" t="s">
        <v>34</v>
      </c>
      <c r="F1000" s="846" t="s">
        <v>2676</v>
      </c>
      <c r="G1000" s="846" t="s">
        <v>2677</v>
      </c>
      <c r="H1000" s="832">
        <v>49.04</v>
      </c>
      <c r="I1000" s="846" t="s">
        <v>1175</v>
      </c>
      <c r="J1000" s="875">
        <v>2</v>
      </c>
      <c r="K1000" s="846" t="s">
        <v>38</v>
      </c>
      <c r="L1000" s="846" t="s">
        <v>84</v>
      </c>
      <c r="M1000" s="846"/>
      <c r="N1000" s="832">
        <v>0</v>
      </c>
      <c r="O1000" s="846" t="s">
        <v>2678</v>
      </c>
      <c r="P1000" s="846" t="s">
        <v>2679</v>
      </c>
      <c r="Q1000" s="846"/>
      <c r="R1000" s="846" t="s">
        <v>2667</v>
      </c>
      <c r="S1000" s="846" t="s">
        <v>2627</v>
      </c>
      <c r="T1000" s="832">
        <v>22189.82</v>
      </c>
      <c r="U1000" s="832">
        <v>22189.82</v>
      </c>
      <c r="V1000" s="832">
        <v>5330.32</v>
      </c>
      <c r="W1000" s="832">
        <v>5330.32</v>
      </c>
      <c r="X1000" s="846" t="s">
        <v>388</v>
      </c>
      <c r="Y1000" s="846" t="s">
        <v>2680</v>
      </c>
      <c r="Z1000" s="846"/>
      <c r="AA1000" s="824"/>
      <c r="AB1000" s="824"/>
      <c r="AC1000" s="824"/>
    </row>
    <row r="1001" s="823" customFormat="1" ht="28.45" hidden="1" customHeight="1" outlineLevel="3" spans="1:29">
      <c r="A1001" s="873" t="s">
        <v>2566</v>
      </c>
      <c r="B1001" s="870" t="s">
        <v>2568</v>
      </c>
      <c r="C1001" s="870" t="s">
        <v>2659</v>
      </c>
      <c r="D1001" s="846" t="s">
        <v>2681</v>
      </c>
      <c r="E1001" s="846" t="s">
        <v>34</v>
      </c>
      <c r="F1001" s="846" t="s">
        <v>2676</v>
      </c>
      <c r="G1001" s="846" t="s">
        <v>2653</v>
      </c>
      <c r="H1001" s="832">
        <v>72.12</v>
      </c>
      <c r="I1001" s="846" t="s">
        <v>456</v>
      </c>
      <c r="J1001" s="875">
        <v>12</v>
      </c>
      <c r="K1001" s="846" t="s">
        <v>38</v>
      </c>
      <c r="L1001" s="846" t="s">
        <v>84</v>
      </c>
      <c r="M1001" s="846"/>
      <c r="N1001" s="832">
        <v>0</v>
      </c>
      <c r="O1001" s="846" t="s">
        <v>2678</v>
      </c>
      <c r="P1001" s="846" t="s">
        <v>2679</v>
      </c>
      <c r="Q1001" s="846"/>
      <c r="R1001" s="846" t="s">
        <v>2635</v>
      </c>
      <c r="S1001" s="846" t="s">
        <v>2627</v>
      </c>
      <c r="T1001" s="832">
        <v>22189.82</v>
      </c>
      <c r="U1001" s="832">
        <v>22189.82</v>
      </c>
      <c r="V1001" s="832">
        <v>5330.32</v>
      </c>
      <c r="W1001" s="832">
        <v>5330.32</v>
      </c>
      <c r="X1001" s="846" t="s">
        <v>388</v>
      </c>
      <c r="Y1001" s="846" t="s">
        <v>2680</v>
      </c>
      <c r="Z1001" s="846"/>
      <c r="AA1001" s="824"/>
      <c r="AB1001" s="824"/>
      <c r="AC1001" s="824"/>
    </row>
    <row r="1002" s="823" customFormat="1" ht="28.45" hidden="1" customHeight="1" outlineLevel="3" spans="1:29">
      <c r="A1002" s="873" t="s">
        <v>2566</v>
      </c>
      <c r="B1002" s="870" t="s">
        <v>2568</v>
      </c>
      <c r="C1002" s="870" t="s">
        <v>2659</v>
      </c>
      <c r="D1002" s="846" t="s">
        <v>2681</v>
      </c>
      <c r="E1002" s="846" t="s">
        <v>34</v>
      </c>
      <c r="F1002" s="846" t="s">
        <v>2676</v>
      </c>
      <c r="G1002" s="846" t="s">
        <v>2653</v>
      </c>
      <c r="H1002" s="832">
        <v>187.31</v>
      </c>
      <c r="I1002" s="846" t="s">
        <v>540</v>
      </c>
      <c r="J1002" s="875">
        <v>9</v>
      </c>
      <c r="K1002" s="846" t="s">
        <v>38</v>
      </c>
      <c r="L1002" s="846" t="s">
        <v>84</v>
      </c>
      <c r="M1002" s="846"/>
      <c r="N1002" s="832">
        <v>0</v>
      </c>
      <c r="O1002" s="846" t="s">
        <v>2678</v>
      </c>
      <c r="P1002" s="846" t="s">
        <v>2679</v>
      </c>
      <c r="Q1002" s="846"/>
      <c r="R1002" s="846" t="s">
        <v>2635</v>
      </c>
      <c r="S1002" s="846" t="s">
        <v>2627</v>
      </c>
      <c r="T1002" s="832">
        <v>22189.82</v>
      </c>
      <c r="U1002" s="832">
        <v>22189.82</v>
      </c>
      <c r="V1002" s="832">
        <v>5330.32</v>
      </c>
      <c r="W1002" s="832">
        <v>5330.32</v>
      </c>
      <c r="X1002" s="846" t="s">
        <v>388</v>
      </c>
      <c r="Y1002" s="846" t="s">
        <v>2680</v>
      </c>
      <c r="Z1002" s="846"/>
      <c r="AA1002" s="824"/>
      <c r="AB1002" s="824"/>
      <c r="AC1002" s="824"/>
    </row>
    <row r="1003" s="823" customFormat="1" ht="28.45" hidden="1" customHeight="1" outlineLevel="3" spans="1:29">
      <c r="A1003" s="873" t="s">
        <v>2566</v>
      </c>
      <c r="B1003" s="870" t="s">
        <v>2568</v>
      </c>
      <c r="C1003" s="870" t="s">
        <v>2659</v>
      </c>
      <c r="D1003" s="846" t="s">
        <v>2682</v>
      </c>
      <c r="E1003" s="846" t="s">
        <v>34</v>
      </c>
      <c r="F1003" s="846" t="s">
        <v>2683</v>
      </c>
      <c r="G1003" s="846" t="s">
        <v>2653</v>
      </c>
      <c r="H1003" s="832">
        <v>52.73</v>
      </c>
      <c r="I1003" s="846" t="s">
        <v>350</v>
      </c>
      <c r="J1003" s="875">
        <v>0</v>
      </c>
      <c r="K1003" s="846" t="s">
        <v>38</v>
      </c>
      <c r="L1003" s="846" t="s">
        <v>84</v>
      </c>
      <c r="M1003" s="846"/>
      <c r="N1003" s="832">
        <v>62.27</v>
      </c>
      <c r="O1003" s="846"/>
      <c r="P1003" s="846" t="s">
        <v>2684</v>
      </c>
      <c r="Q1003" s="846"/>
      <c r="R1003" s="846" t="s">
        <v>2635</v>
      </c>
      <c r="S1003" s="846" t="s">
        <v>2685</v>
      </c>
      <c r="T1003" s="832">
        <v>4429.78</v>
      </c>
      <c r="U1003" s="832">
        <v>4429.78</v>
      </c>
      <c r="V1003" s="832">
        <v>2887.55</v>
      </c>
      <c r="W1003" s="832">
        <v>2887.55</v>
      </c>
      <c r="X1003" s="846"/>
      <c r="Y1003" s="846" t="s">
        <v>2686</v>
      </c>
      <c r="Z1003" s="846"/>
      <c r="AA1003" s="824"/>
      <c r="AB1003" s="824"/>
      <c r="AC1003" s="824"/>
    </row>
    <row r="1004" s="823" customFormat="1" ht="28.45" hidden="1" customHeight="1" outlineLevel="3" spans="1:29">
      <c r="A1004" s="873" t="s">
        <v>2566</v>
      </c>
      <c r="B1004" s="870" t="s">
        <v>2568</v>
      </c>
      <c r="C1004" s="870" t="s">
        <v>2659</v>
      </c>
      <c r="D1004" s="846" t="s">
        <v>2687</v>
      </c>
      <c r="E1004" s="846" t="s">
        <v>34</v>
      </c>
      <c r="F1004" s="846" t="s">
        <v>2688</v>
      </c>
      <c r="G1004" s="846" t="s">
        <v>2653</v>
      </c>
      <c r="H1004" s="832">
        <v>68.46</v>
      </c>
      <c r="I1004" s="846" t="s">
        <v>485</v>
      </c>
      <c r="J1004" s="875">
        <v>3</v>
      </c>
      <c r="K1004" s="846" t="s">
        <v>38</v>
      </c>
      <c r="L1004" s="846" t="s">
        <v>84</v>
      </c>
      <c r="M1004" s="846"/>
      <c r="N1004" s="832">
        <v>17.88</v>
      </c>
      <c r="O1004" s="846"/>
      <c r="P1004" s="846" t="s">
        <v>2689</v>
      </c>
      <c r="Q1004" s="846"/>
      <c r="R1004" s="846" t="s">
        <v>2656</v>
      </c>
      <c r="S1004" s="846" t="s">
        <v>2657</v>
      </c>
      <c r="T1004" s="832">
        <v>10943.17</v>
      </c>
      <c r="U1004" s="832">
        <v>10943.17</v>
      </c>
      <c r="V1004" s="832">
        <v>6733.71</v>
      </c>
      <c r="W1004" s="832">
        <v>6733.71</v>
      </c>
      <c r="X1004" s="846" t="s">
        <v>407</v>
      </c>
      <c r="Y1004" s="846" t="s">
        <v>2690</v>
      </c>
      <c r="Z1004" s="846"/>
      <c r="AA1004" s="824"/>
      <c r="AB1004" s="824"/>
      <c r="AC1004" s="824"/>
    </row>
    <row r="1005" s="823" customFormat="1" ht="28.45" hidden="1" customHeight="1" outlineLevel="3" spans="1:29">
      <c r="A1005" s="873" t="s">
        <v>2566</v>
      </c>
      <c r="B1005" s="870" t="s">
        <v>2568</v>
      </c>
      <c r="C1005" s="870" t="s">
        <v>2659</v>
      </c>
      <c r="D1005" s="846" t="s">
        <v>2691</v>
      </c>
      <c r="E1005" s="846" t="s">
        <v>34</v>
      </c>
      <c r="F1005" s="846" t="s">
        <v>2688</v>
      </c>
      <c r="G1005" s="846" t="s">
        <v>2653</v>
      </c>
      <c r="H1005" s="832">
        <v>544.7</v>
      </c>
      <c r="I1005" s="846" t="s">
        <v>485</v>
      </c>
      <c r="J1005" s="875">
        <v>3</v>
      </c>
      <c r="K1005" s="846" t="s">
        <v>38</v>
      </c>
      <c r="L1005" s="846" t="s">
        <v>84</v>
      </c>
      <c r="M1005" s="846"/>
      <c r="N1005" s="832">
        <v>79.76</v>
      </c>
      <c r="O1005" s="846"/>
      <c r="P1005" s="846" t="s">
        <v>2689</v>
      </c>
      <c r="Q1005" s="846"/>
      <c r="R1005" s="846" t="s">
        <v>2635</v>
      </c>
      <c r="S1005" s="846" t="s">
        <v>2657</v>
      </c>
      <c r="T1005" s="832">
        <v>10943.17</v>
      </c>
      <c r="U1005" s="832">
        <v>10943.17</v>
      </c>
      <c r="V1005" s="832">
        <v>6733.71</v>
      </c>
      <c r="W1005" s="832">
        <v>6733.71</v>
      </c>
      <c r="X1005" s="846" t="s">
        <v>407</v>
      </c>
      <c r="Y1005" s="846" t="s">
        <v>2690</v>
      </c>
      <c r="Z1005" s="846"/>
      <c r="AA1005" s="824"/>
      <c r="AB1005" s="824"/>
      <c r="AC1005" s="824"/>
    </row>
    <row r="1006" s="823" customFormat="1" ht="28.45" hidden="1" customHeight="1" outlineLevel="3" spans="1:29">
      <c r="A1006" s="873" t="s">
        <v>2566</v>
      </c>
      <c r="B1006" s="870" t="s">
        <v>2568</v>
      </c>
      <c r="C1006" s="870" t="s">
        <v>2659</v>
      </c>
      <c r="D1006" s="846" t="s">
        <v>2691</v>
      </c>
      <c r="E1006" s="846" t="s">
        <v>34</v>
      </c>
      <c r="F1006" s="846" t="s">
        <v>2688</v>
      </c>
      <c r="G1006" s="846" t="s">
        <v>2653</v>
      </c>
      <c r="H1006" s="832">
        <v>313.5</v>
      </c>
      <c r="I1006" s="846" t="s">
        <v>1175</v>
      </c>
      <c r="J1006" s="875">
        <v>2</v>
      </c>
      <c r="K1006" s="846" t="s">
        <v>38</v>
      </c>
      <c r="L1006" s="846" t="s">
        <v>84</v>
      </c>
      <c r="M1006" s="846"/>
      <c r="N1006" s="832">
        <v>0</v>
      </c>
      <c r="O1006" s="846"/>
      <c r="P1006" s="846" t="s">
        <v>2689</v>
      </c>
      <c r="Q1006" s="846"/>
      <c r="R1006" s="846" t="s">
        <v>2635</v>
      </c>
      <c r="S1006" s="846" t="s">
        <v>2657</v>
      </c>
      <c r="T1006" s="832">
        <v>10943.17</v>
      </c>
      <c r="U1006" s="832">
        <v>10943.17</v>
      </c>
      <c r="V1006" s="832">
        <v>6733.71</v>
      </c>
      <c r="W1006" s="832">
        <v>6733.71</v>
      </c>
      <c r="X1006" s="846" t="s">
        <v>407</v>
      </c>
      <c r="Y1006" s="846" t="s">
        <v>2690</v>
      </c>
      <c r="Z1006" s="846"/>
      <c r="AA1006" s="824"/>
      <c r="AB1006" s="824"/>
      <c r="AC1006" s="824"/>
    </row>
    <row r="1007" s="823" customFormat="1" ht="28.45" hidden="1" customHeight="1" outlineLevel="2" collapsed="1" spans="1:29">
      <c r="A1007" s="870" t="s">
        <v>2566</v>
      </c>
      <c r="B1007" s="870" t="s">
        <v>2568</v>
      </c>
      <c r="C1007" s="870" t="s">
        <v>2692</v>
      </c>
      <c r="D1007" s="872"/>
      <c r="E1007" s="824"/>
      <c r="F1007" s="824"/>
      <c r="G1007" s="824"/>
      <c r="H1007" s="871">
        <v>176.32</v>
      </c>
      <c r="I1007" s="874" t="s">
        <v>2693</v>
      </c>
      <c r="J1007" s="835"/>
      <c r="K1007" s="835"/>
      <c r="L1007" s="835"/>
      <c r="M1007" s="835"/>
      <c r="N1007" s="835"/>
      <c r="O1007" s="835"/>
      <c r="P1007" s="835"/>
      <c r="Q1007" s="835"/>
      <c r="R1007" s="835"/>
      <c r="S1007" s="835"/>
      <c r="T1007" s="835"/>
      <c r="U1007" s="835"/>
      <c r="V1007" s="835"/>
      <c r="W1007" s="835"/>
      <c r="X1007" s="835"/>
      <c r="Y1007" s="835"/>
      <c r="Z1007" s="836"/>
      <c r="AA1007" s="824"/>
      <c r="AB1007" s="824"/>
      <c r="AC1007" s="824"/>
    </row>
    <row r="1008" s="823" customFormat="1" ht="28.45" hidden="1" customHeight="1" outlineLevel="3" spans="1:29">
      <c r="A1008" s="873" t="s">
        <v>2566</v>
      </c>
      <c r="B1008" s="870" t="s">
        <v>2568</v>
      </c>
      <c r="C1008" s="870" t="s">
        <v>2692</v>
      </c>
      <c r="D1008" s="846" t="s">
        <v>2694</v>
      </c>
      <c r="E1008" s="846" t="s">
        <v>1110</v>
      </c>
      <c r="F1008" s="846" t="s">
        <v>2695</v>
      </c>
      <c r="G1008" s="846" t="s">
        <v>2696</v>
      </c>
      <c r="H1008" s="832">
        <v>176.32</v>
      </c>
      <c r="I1008" s="846" t="s">
        <v>1312</v>
      </c>
      <c r="J1008" s="875">
        <v>46</v>
      </c>
      <c r="K1008" s="846" t="s">
        <v>83</v>
      </c>
      <c r="L1008" s="846" t="s">
        <v>84</v>
      </c>
      <c r="M1008" s="846"/>
      <c r="N1008" s="832">
        <v>369.3</v>
      </c>
      <c r="O1008" s="846" t="s">
        <v>2697</v>
      </c>
      <c r="P1008" s="846" t="s">
        <v>2698</v>
      </c>
      <c r="Q1008" s="846"/>
      <c r="R1008" s="846" t="s">
        <v>2699</v>
      </c>
      <c r="S1008" s="846" t="s">
        <v>2700</v>
      </c>
      <c r="T1008" s="832">
        <v>3940.85</v>
      </c>
      <c r="U1008" s="832">
        <v>3940.85</v>
      </c>
      <c r="V1008" s="832">
        <v>176.32</v>
      </c>
      <c r="W1008" s="832">
        <v>176.32</v>
      </c>
      <c r="X1008" s="846" t="s">
        <v>318</v>
      </c>
      <c r="Y1008" s="846" t="s">
        <v>2701</v>
      </c>
      <c r="Z1008" s="846"/>
      <c r="AA1008" s="824"/>
      <c r="AB1008" s="824"/>
      <c r="AC1008" s="824"/>
    </row>
    <row r="1009" s="823" customFormat="1" ht="28.45" hidden="1" customHeight="1" outlineLevel="1" collapsed="1" spans="1:29">
      <c r="A1009" s="870" t="s">
        <v>2566</v>
      </c>
      <c r="B1009" s="870" t="s">
        <v>2702</v>
      </c>
      <c r="C1009" s="870"/>
      <c r="D1009" s="835"/>
      <c r="E1009" s="835"/>
      <c r="F1009" s="835"/>
      <c r="G1009" s="836"/>
      <c r="H1009" s="871">
        <v>7167.63</v>
      </c>
      <c r="I1009" s="874" t="s">
        <v>2703</v>
      </c>
      <c r="J1009" s="835"/>
      <c r="K1009" s="835"/>
      <c r="L1009" s="835"/>
      <c r="M1009" s="835"/>
      <c r="N1009" s="835"/>
      <c r="O1009" s="835"/>
      <c r="P1009" s="835"/>
      <c r="Q1009" s="835"/>
      <c r="R1009" s="835"/>
      <c r="S1009" s="835"/>
      <c r="T1009" s="835"/>
      <c r="U1009" s="835"/>
      <c r="V1009" s="835"/>
      <c r="W1009" s="835"/>
      <c r="X1009" s="835"/>
      <c r="Y1009" s="835"/>
      <c r="Z1009" s="836"/>
      <c r="AA1009" s="824"/>
      <c r="AB1009" s="824"/>
      <c r="AC1009" s="824"/>
    </row>
    <row r="1010" s="823" customFormat="1" ht="28.45" hidden="1" customHeight="1" outlineLevel="2" collapsed="1" spans="1:29">
      <c r="A1010" s="870" t="s">
        <v>2566</v>
      </c>
      <c r="B1010" s="870" t="s">
        <v>2702</v>
      </c>
      <c r="C1010" s="870" t="s">
        <v>2704</v>
      </c>
      <c r="D1010" s="872"/>
      <c r="E1010" s="824"/>
      <c r="F1010" s="824"/>
      <c r="G1010" s="824"/>
      <c r="H1010" s="871">
        <v>7148.52</v>
      </c>
      <c r="I1010" s="874" t="s">
        <v>2703</v>
      </c>
      <c r="J1010" s="835"/>
      <c r="K1010" s="835"/>
      <c r="L1010" s="835"/>
      <c r="M1010" s="835"/>
      <c r="N1010" s="835"/>
      <c r="O1010" s="835"/>
      <c r="P1010" s="835"/>
      <c r="Q1010" s="835"/>
      <c r="R1010" s="835"/>
      <c r="S1010" s="835"/>
      <c r="T1010" s="835"/>
      <c r="U1010" s="835"/>
      <c r="V1010" s="835"/>
      <c r="W1010" s="835"/>
      <c r="X1010" s="835"/>
      <c r="Y1010" s="835"/>
      <c r="Z1010" s="836"/>
      <c r="AA1010" s="824"/>
      <c r="AB1010" s="824"/>
      <c r="AC1010" s="824"/>
    </row>
    <row r="1011" s="823" customFormat="1" ht="28.45" hidden="1" customHeight="1" outlineLevel="3" spans="1:29">
      <c r="A1011" s="873" t="s">
        <v>2566</v>
      </c>
      <c r="B1011" s="870" t="s">
        <v>2702</v>
      </c>
      <c r="C1011" s="870" t="s">
        <v>2704</v>
      </c>
      <c r="D1011" s="846" t="s">
        <v>2705</v>
      </c>
      <c r="E1011" s="846" t="s">
        <v>34</v>
      </c>
      <c r="F1011" s="846" t="s">
        <v>2706</v>
      </c>
      <c r="G1011" s="846" t="s">
        <v>2707</v>
      </c>
      <c r="H1011" s="832">
        <v>1501.5</v>
      </c>
      <c r="I1011" s="846" t="s">
        <v>1485</v>
      </c>
      <c r="J1011" s="875">
        <v>28</v>
      </c>
      <c r="K1011" s="846" t="s">
        <v>38</v>
      </c>
      <c r="L1011" s="846" t="s">
        <v>39</v>
      </c>
      <c r="M1011" s="846"/>
      <c r="N1011" s="832">
        <v>0</v>
      </c>
      <c r="O1011" s="846" t="s">
        <v>2708</v>
      </c>
      <c r="P1011" s="846" t="s">
        <v>2709</v>
      </c>
      <c r="Q1011" s="846" t="s">
        <v>41</v>
      </c>
      <c r="R1011" s="846" t="s">
        <v>2710</v>
      </c>
      <c r="S1011" s="846" t="s">
        <v>2711</v>
      </c>
      <c r="T1011" s="832">
        <v>1501.5</v>
      </c>
      <c r="U1011" s="832">
        <v>1501.5</v>
      </c>
      <c r="V1011" s="832">
        <v>0</v>
      </c>
      <c r="W1011" s="832">
        <v>0</v>
      </c>
      <c r="X1011" s="846" t="s">
        <v>388</v>
      </c>
      <c r="Y1011" s="846" t="s">
        <v>2712</v>
      </c>
      <c r="Z1011" s="846"/>
      <c r="AA1011" s="824"/>
      <c r="AB1011" s="824"/>
      <c r="AC1011" s="824"/>
    </row>
    <row r="1012" s="823" customFormat="1" ht="28.45" hidden="1" customHeight="1" outlineLevel="3" spans="1:29">
      <c r="A1012" s="873" t="s">
        <v>2566</v>
      </c>
      <c r="B1012" s="870" t="s">
        <v>2702</v>
      </c>
      <c r="C1012" s="870" t="s">
        <v>2704</v>
      </c>
      <c r="D1012" s="846" t="s">
        <v>2713</v>
      </c>
      <c r="E1012" s="846" t="s">
        <v>34</v>
      </c>
      <c r="F1012" s="846" t="s">
        <v>2714</v>
      </c>
      <c r="G1012" s="846" t="s">
        <v>2715</v>
      </c>
      <c r="H1012" s="832">
        <v>1757.6</v>
      </c>
      <c r="I1012" s="846" t="s">
        <v>584</v>
      </c>
      <c r="J1012" s="875">
        <v>35</v>
      </c>
      <c r="K1012" s="846" t="s">
        <v>83</v>
      </c>
      <c r="L1012" s="846" t="s">
        <v>39</v>
      </c>
      <c r="M1012" s="846"/>
      <c r="N1012" s="832">
        <v>0</v>
      </c>
      <c r="O1012" s="846" t="s">
        <v>2716</v>
      </c>
      <c r="P1012" s="846" t="s">
        <v>2716</v>
      </c>
      <c r="Q1012" s="846" t="s">
        <v>41</v>
      </c>
      <c r="R1012" s="846" t="s">
        <v>2710</v>
      </c>
      <c r="S1012" s="846" t="s">
        <v>2717</v>
      </c>
      <c r="T1012" s="832">
        <v>6791.92</v>
      </c>
      <c r="U1012" s="832">
        <v>6791.92</v>
      </c>
      <c r="V1012" s="832">
        <v>5018.88</v>
      </c>
      <c r="W1012" s="832">
        <v>5018.88</v>
      </c>
      <c r="X1012" s="846" t="s">
        <v>474</v>
      </c>
      <c r="Y1012" s="846" t="s">
        <v>2718</v>
      </c>
      <c r="Z1012" s="846"/>
      <c r="AA1012" s="824"/>
      <c r="AB1012" s="824"/>
      <c r="AC1012" s="824"/>
    </row>
    <row r="1013" s="823" customFormat="1" ht="28.45" hidden="1" customHeight="1" outlineLevel="3" spans="1:29">
      <c r="A1013" s="873" t="s">
        <v>2566</v>
      </c>
      <c r="B1013" s="870" t="s">
        <v>2702</v>
      </c>
      <c r="C1013" s="870" t="s">
        <v>2704</v>
      </c>
      <c r="D1013" s="846" t="s">
        <v>2719</v>
      </c>
      <c r="E1013" s="846" t="s">
        <v>34</v>
      </c>
      <c r="F1013" s="846" t="s">
        <v>2714</v>
      </c>
      <c r="G1013" s="846" t="s">
        <v>2707</v>
      </c>
      <c r="H1013" s="832">
        <v>56.92</v>
      </c>
      <c r="I1013" s="846" t="s">
        <v>2720</v>
      </c>
      <c r="J1013" s="875">
        <v>68</v>
      </c>
      <c r="K1013" s="846" t="s">
        <v>83</v>
      </c>
      <c r="L1013" s="846" t="s">
        <v>84</v>
      </c>
      <c r="M1013" s="846"/>
      <c r="N1013" s="832">
        <v>289.77</v>
      </c>
      <c r="O1013" s="846" t="s">
        <v>2721</v>
      </c>
      <c r="P1013" s="846" t="s">
        <v>2722</v>
      </c>
      <c r="Q1013" s="846"/>
      <c r="R1013" s="846" t="s">
        <v>2710</v>
      </c>
      <c r="S1013" s="846" t="s">
        <v>2717</v>
      </c>
      <c r="T1013" s="832">
        <v>6791.92</v>
      </c>
      <c r="U1013" s="832">
        <v>6791.92</v>
      </c>
      <c r="V1013" s="832">
        <v>5018.88</v>
      </c>
      <c r="W1013" s="832">
        <v>5018.88</v>
      </c>
      <c r="X1013" s="846" t="s">
        <v>525</v>
      </c>
      <c r="Y1013" s="846" t="s">
        <v>2718</v>
      </c>
      <c r="Z1013" s="846"/>
      <c r="AA1013" s="824"/>
      <c r="AB1013" s="824"/>
      <c r="AC1013" s="824"/>
    </row>
    <row r="1014" s="823" customFormat="1" ht="28.45" hidden="1" customHeight="1" outlineLevel="3" spans="1:29">
      <c r="A1014" s="873" t="s">
        <v>2566</v>
      </c>
      <c r="B1014" s="870" t="s">
        <v>2702</v>
      </c>
      <c r="C1014" s="870" t="s">
        <v>2704</v>
      </c>
      <c r="D1014" s="846" t="s">
        <v>2719</v>
      </c>
      <c r="E1014" s="846" t="s">
        <v>34</v>
      </c>
      <c r="F1014" s="846" t="s">
        <v>2714</v>
      </c>
      <c r="G1014" s="846" t="s">
        <v>2707</v>
      </c>
      <c r="H1014" s="832">
        <v>353.72</v>
      </c>
      <c r="I1014" s="846" t="s">
        <v>161</v>
      </c>
      <c r="J1014" s="875">
        <v>66</v>
      </c>
      <c r="K1014" s="846" t="s">
        <v>83</v>
      </c>
      <c r="L1014" s="846" t="s">
        <v>84</v>
      </c>
      <c r="M1014" s="846"/>
      <c r="N1014" s="832">
        <v>0</v>
      </c>
      <c r="O1014" s="846" t="s">
        <v>2721</v>
      </c>
      <c r="P1014" s="846" t="s">
        <v>2722</v>
      </c>
      <c r="Q1014" s="846"/>
      <c r="R1014" s="846" t="s">
        <v>2710</v>
      </c>
      <c r="S1014" s="846" t="s">
        <v>2717</v>
      </c>
      <c r="T1014" s="832">
        <v>6791.92</v>
      </c>
      <c r="U1014" s="832">
        <v>6791.92</v>
      </c>
      <c r="V1014" s="832">
        <v>5018.88</v>
      </c>
      <c r="W1014" s="832">
        <v>5018.88</v>
      </c>
      <c r="X1014" s="846" t="s">
        <v>525</v>
      </c>
      <c r="Y1014" s="846" t="s">
        <v>2718</v>
      </c>
      <c r="Z1014" s="846"/>
      <c r="AA1014" s="824"/>
      <c r="AB1014" s="824"/>
      <c r="AC1014" s="824"/>
    </row>
    <row r="1015" s="823" customFormat="1" ht="28.45" hidden="1" customHeight="1" outlineLevel="3" spans="1:29">
      <c r="A1015" s="873" t="s">
        <v>2566</v>
      </c>
      <c r="B1015" s="870" t="s">
        <v>2702</v>
      </c>
      <c r="C1015" s="870" t="s">
        <v>2704</v>
      </c>
      <c r="D1015" s="846" t="s">
        <v>2719</v>
      </c>
      <c r="E1015" s="846" t="s">
        <v>34</v>
      </c>
      <c r="F1015" s="846" t="s">
        <v>2714</v>
      </c>
      <c r="G1015" s="846" t="s">
        <v>2707</v>
      </c>
      <c r="H1015" s="832">
        <v>467.26</v>
      </c>
      <c r="I1015" s="846" t="s">
        <v>1876</v>
      </c>
      <c r="J1015" s="875">
        <v>30</v>
      </c>
      <c r="K1015" s="846" t="s">
        <v>38</v>
      </c>
      <c r="L1015" s="846" t="s">
        <v>84</v>
      </c>
      <c r="M1015" s="846"/>
      <c r="N1015" s="832">
        <v>0</v>
      </c>
      <c r="O1015" s="846" t="s">
        <v>2721</v>
      </c>
      <c r="P1015" s="846" t="s">
        <v>2722</v>
      </c>
      <c r="Q1015" s="846"/>
      <c r="R1015" s="846" t="s">
        <v>2710</v>
      </c>
      <c r="S1015" s="846" t="s">
        <v>2717</v>
      </c>
      <c r="T1015" s="832">
        <v>6791.92</v>
      </c>
      <c r="U1015" s="832">
        <v>6791.92</v>
      </c>
      <c r="V1015" s="832">
        <v>5018.88</v>
      </c>
      <c r="W1015" s="832">
        <v>5018.88</v>
      </c>
      <c r="X1015" s="846" t="s">
        <v>525</v>
      </c>
      <c r="Y1015" s="846" t="s">
        <v>2718</v>
      </c>
      <c r="Z1015" s="846"/>
      <c r="AA1015" s="824"/>
      <c r="AB1015" s="824"/>
      <c r="AC1015" s="824"/>
    </row>
    <row r="1016" s="823" customFormat="1" ht="28.45" hidden="1" customHeight="1" outlineLevel="3" spans="1:29">
      <c r="A1016" s="873" t="s">
        <v>2566</v>
      </c>
      <c r="B1016" s="870" t="s">
        <v>2702</v>
      </c>
      <c r="C1016" s="870" t="s">
        <v>2704</v>
      </c>
      <c r="D1016" s="846" t="s">
        <v>2723</v>
      </c>
      <c r="E1016" s="846" t="s">
        <v>34</v>
      </c>
      <c r="F1016" s="846" t="s">
        <v>2714</v>
      </c>
      <c r="G1016" s="846" t="s">
        <v>2715</v>
      </c>
      <c r="H1016" s="832">
        <v>256.25</v>
      </c>
      <c r="I1016" s="846" t="s">
        <v>462</v>
      </c>
      <c r="J1016" s="875">
        <v>26</v>
      </c>
      <c r="K1016" s="846" t="s">
        <v>38</v>
      </c>
      <c r="L1016" s="846" t="s">
        <v>84</v>
      </c>
      <c r="M1016" s="846"/>
      <c r="N1016" s="832">
        <v>0</v>
      </c>
      <c r="O1016" s="846" t="s">
        <v>2721</v>
      </c>
      <c r="P1016" s="846" t="s">
        <v>2722</v>
      </c>
      <c r="Q1016" s="846"/>
      <c r="R1016" s="846" t="s">
        <v>2710</v>
      </c>
      <c r="S1016" s="846" t="s">
        <v>2717</v>
      </c>
      <c r="T1016" s="832">
        <v>6791.92</v>
      </c>
      <c r="U1016" s="832">
        <v>6791.92</v>
      </c>
      <c r="V1016" s="832">
        <v>5018.88</v>
      </c>
      <c r="W1016" s="832">
        <v>5018.88</v>
      </c>
      <c r="X1016" s="846" t="s">
        <v>525</v>
      </c>
      <c r="Y1016" s="846" t="s">
        <v>2718</v>
      </c>
      <c r="Z1016" s="846"/>
      <c r="AA1016" s="824"/>
      <c r="AB1016" s="824"/>
      <c r="AC1016" s="824"/>
    </row>
    <row r="1017" s="823" customFormat="1" ht="28.45" hidden="1" customHeight="1" outlineLevel="3" spans="1:29">
      <c r="A1017" s="873" t="s">
        <v>2566</v>
      </c>
      <c r="B1017" s="870" t="s">
        <v>2702</v>
      </c>
      <c r="C1017" s="870" t="s">
        <v>2704</v>
      </c>
      <c r="D1017" s="846" t="s">
        <v>2723</v>
      </c>
      <c r="E1017" s="846" t="s">
        <v>34</v>
      </c>
      <c r="F1017" s="846" t="s">
        <v>2714</v>
      </c>
      <c r="G1017" s="846" t="s">
        <v>2715</v>
      </c>
      <c r="H1017" s="832">
        <v>180.17</v>
      </c>
      <c r="I1017" s="846" t="s">
        <v>462</v>
      </c>
      <c r="J1017" s="875">
        <v>26</v>
      </c>
      <c r="K1017" s="846" t="s">
        <v>38</v>
      </c>
      <c r="L1017" s="846" t="s">
        <v>84</v>
      </c>
      <c r="M1017" s="846"/>
      <c r="N1017" s="832">
        <v>0</v>
      </c>
      <c r="O1017" s="846" t="s">
        <v>2721</v>
      </c>
      <c r="P1017" s="846" t="s">
        <v>2722</v>
      </c>
      <c r="Q1017" s="846"/>
      <c r="R1017" s="846" t="s">
        <v>2710</v>
      </c>
      <c r="S1017" s="846" t="s">
        <v>2717</v>
      </c>
      <c r="T1017" s="832">
        <v>6791.92</v>
      </c>
      <c r="U1017" s="832">
        <v>6791.92</v>
      </c>
      <c r="V1017" s="832">
        <v>5018.88</v>
      </c>
      <c r="W1017" s="832">
        <v>5018.88</v>
      </c>
      <c r="X1017" s="846" t="s">
        <v>525</v>
      </c>
      <c r="Y1017" s="846" t="s">
        <v>2718</v>
      </c>
      <c r="Z1017" s="846"/>
      <c r="AA1017" s="824"/>
      <c r="AB1017" s="824"/>
      <c r="AC1017" s="824"/>
    </row>
    <row r="1018" s="823" customFormat="1" ht="28.45" hidden="1" customHeight="1" outlineLevel="3" spans="1:29">
      <c r="A1018" s="873" t="s">
        <v>2566</v>
      </c>
      <c r="B1018" s="870" t="s">
        <v>2702</v>
      </c>
      <c r="C1018" s="870" t="s">
        <v>2704</v>
      </c>
      <c r="D1018" s="846" t="s">
        <v>2723</v>
      </c>
      <c r="E1018" s="846" t="s">
        <v>34</v>
      </c>
      <c r="F1018" s="846" t="s">
        <v>2714</v>
      </c>
      <c r="G1018" s="846" t="s">
        <v>2715</v>
      </c>
      <c r="H1018" s="832">
        <v>181.22</v>
      </c>
      <c r="I1018" s="846" t="s">
        <v>236</v>
      </c>
      <c r="J1018" s="875">
        <v>24</v>
      </c>
      <c r="K1018" s="846" t="s">
        <v>38</v>
      </c>
      <c r="L1018" s="846" t="s">
        <v>84</v>
      </c>
      <c r="M1018" s="846"/>
      <c r="N1018" s="832">
        <v>0</v>
      </c>
      <c r="O1018" s="846" t="s">
        <v>2721</v>
      </c>
      <c r="P1018" s="846" t="s">
        <v>2722</v>
      </c>
      <c r="Q1018" s="846"/>
      <c r="R1018" s="846" t="s">
        <v>2710</v>
      </c>
      <c r="S1018" s="846" t="s">
        <v>2717</v>
      </c>
      <c r="T1018" s="832">
        <v>6791.92</v>
      </c>
      <c r="U1018" s="832">
        <v>6791.92</v>
      </c>
      <c r="V1018" s="832">
        <v>5018.88</v>
      </c>
      <c r="W1018" s="832">
        <v>5018.88</v>
      </c>
      <c r="X1018" s="846" t="s">
        <v>525</v>
      </c>
      <c r="Y1018" s="846" t="s">
        <v>2718</v>
      </c>
      <c r="Z1018" s="846"/>
      <c r="AA1018" s="824"/>
      <c r="AB1018" s="824"/>
      <c r="AC1018" s="824"/>
    </row>
    <row r="1019" s="823" customFormat="1" ht="28.45" hidden="1" customHeight="1" outlineLevel="3" spans="1:29">
      <c r="A1019" s="873" t="s">
        <v>2566</v>
      </c>
      <c r="B1019" s="870" t="s">
        <v>2702</v>
      </c>
      <c r="C1019" s="870" t="s">
        <v>2704</v>
      </c>
      <c r="D1019" s="846" t="s">
        <v>2723</v>
      </c>
      <c r="E1019" s="846" t="s">
        <v>34</v>
      </c>
      <c r="F1019" s="846" t="s">
        <v>2714</v>
      </c>
      <c r="G1019" s="846" t="s">
        <v>2715</v>
      </c>
      <c r="H1019" s="832">
        <v>248.75</v>
      </c>
      <c r="I1019" s="846" t="s">
        <v>537</v>
      </c>
      <c r="J1019" s="875">
        <v>21</v>
      </c>
      <c r="K1019" s="846" t="s">
        <v>38</v>
      </c>
      <c r="L1019" s="846" t="s">
        <v>84</v>
      </c>
      <c r="M1019" s="846"/>
      <c r="N1019" s="832">
        <v>0</v>
      </c>
      <c r="O1019" s="846" t="s">
        <v>2721</v>
      </c>
      <c r="P1019" s="846" t="s">
        <v>2722</v>
      </c>
      <c r="Q1019" s="846"/>
      <c r="R1019" s="846" t="s">
        <v>2710</v>
      </c>
      <c r="S1019" s="846" t="s">
        <v>2717</v>
      </c>
      <c r="T1019" s="832">
        <v>6791.92</v>
      </c>
      <c r="U1019" s="832">
        <v>6791.92</v>
      </c>
      <c r="V1019" s="832">
        <v>5018.88</v>
      </c>
      <c r="W1019" s="832">
        <v>5018.88</v>
      </c>
      <c r="X1019" s="846" t="s">
        <v>525</v>
      </c>
      <c r="Y1019" s="846" t="s">
        <v>2718</v>
      </c>
      <c r="Z1019" s="846"/>
      <c r="AA1019" s="824"/>
      <c r="AB1019" s="824"/>
      <c r="AC1019" s="824"/>
    </row>
    <row r="1020" s="823" customFormat="1" ht="28.45" hidden="1" customHeight="1" outlineLevel="3" spans="1:29">
      <c r="A1020" s="873" t="s">
        <v>2566</v>
      </c>
      <c r="B1020" s="870" t="s">
        <v>2702</v>
      </c>
      <c r="C1020" s="870" t="s">
        <v>2704</v>
      </c>
      <c r="D1020" s="846" t="s">
        <v>2724</v>
      </c>
      <c r="E1020" s="846" t="s">
        <v>34</v>
      </c>
      <c r="F1020" s="846" t="s">
        <v>2714</v>
      </c>
      <c r="G1020" s="846" t="s">
        <v>2715</v>
      </c>
      <c r="H1020" s="832">
        <v>227.78</v>
      </c>
      <c r="I1020" s="846" t="s">
        <v>236</v>
      </c>
      <c r="J1020" s="875">
        <v>24</v>
      </c>
      <c r="K1020" s="846" t="s">
        <v>38</v>
      </c>
      <c r="L1020" s="846" t="s">
        <v>84</v>
      </c>
      <c r="M1020" s="846"/>
      <c r="N1020" s="832">
        <v>0</v>
      </c>
      <c r="O1020" s="846" t="s">
        <v>2721</v>
      </c>
      <c r="P1020" s="846" t="s">
        <v>2722</v>
      </c>
      <c r="Q1020" s="846"/>
      <c r="R1020" s="846" t="s">
        <v>2710</v>
      </c>
      <c r="S1020" s="846" t="s">
        <v>2717</v>
      </c>
      <c r="T1020" s="832">
        <v>6791.92</v>
      </c>
      <c r="U1020" s="832">
        <v>6791.92</v>
      </c>
      <c r="V1020" s="832">
        <v>5018.88</v>
      </c>
      <c r="W1020" s="832">
        <v>5018.88</v>
      </c>
      <c r="X1020" s="846" t="s">
        <v>525</v>
      </c>
      <c r="Y1020" s="846" t="s">
        <v>2718</v>
      </c>
      <c r="Z1020" s="846"/>
      <c r="AA1020" s="824"/>
      <c r="AB1020" s="824"/>
      <c r="AC1020" s="824"/>
    </row>
    <row r="1021" s="823" customFormat="1" ht="28.45" hidden="1" customHeight="1" outlineLevel="3" spans="1:29">
      <c r="A1021" s="873" t="s">
        <v>2566</v>
      </c>
      <c r="B1021" s="870" t="s">
        <v>2702</v>
      </c>
      <c r="C1021" s="870" t="s">
        <v>2704</v>
      </c>
      <c r="D1021" s="846" t="s">
        <v>2724</v>
      </c>
      <c r="E1021" s="846" t="s">
        <v>34</v>
      </c>
      <c r="F1021" s="846" t="s">
        <v>2714</v>
      </c>
      <c r="G1021" s="846" t="s">
        <v>2715</v>
      </c>
      <c r="H1021" s="832">
        <v>228.65</v>
      </c>
      <c r="I1021" s="846" t="s">
        <v>537</v>
      </c>
      <c r="J1021" s="875">
        <v>21</v>
      </c>
      <c r="K1021" s="846" t="s">
        <v>38</v>
      </c>
      <c r="L1021" s="846" t="s">
        <v>84</v>
      </c>
      <c r="M1021" s="846"/>
      <c r="N1021" s="832">
        <v>0</v>
      </c>
      <c r="O1021" s="846" t="s">
        <v>2721</v>
      </c>
      <c r="P1021" s="846" t="s">
        <v>2722</v>
      </c>
      <c r="Q1021" s="846"/>
      <c r="R1021" s="846" t="s">
        <v>2710</v>
      </c>
      <c r="S1021" s="846" t="s">
        <v>2717</v>
      </c>
      <c r="T1021" s="832">
        <v>6791.92</v>
      </c>
      <c r="U1021" s="832">
        <v>6791.92</v>
      </c>
      <c r="V1021" s="832">
        <v>5018.88</v>
      </c>
      <c r="W1021" s="832">
        <v>5018.88</v>
      </c>
      <c r="X1021" s="846" t="s">
        <v>525</v>
      </c>
      <c r="Y1021" s="846" t="s">
        <v>2718</v>
      </c>
      <c r="Z1021" s="846"/>
      <c r="AA1021" s="824"/>
      <c r="AB1021" s="824"/>
      <c r="AC1021" s="824"/>
    </row>
    <row r="1022" s="823" customFormat="1" ht="28.45" hidden="1" customHeight="1" outlineLevel="3" spans="1:29">
      <c r="A1022" s="873" t="s">
        <v>2566</v>
      </c>
      <c r="B1022" s="870" t="s">
        <v>2702</v>
      </c>
      <c r="C1022" s="870" t="s">
        <v>2704</v>
      </c>
      <c r="D1022" s="846" t="s">
        <v>2724</v>
      </c>
      <c r="E1022" s="846" t="s">
        <v>34</v>
      </c>
      <c r="F1022" s="846" t="s">
        <v>2714</v>
      </c>
      <c r="G1022" s="846" t="s">
        <v>2715</v>
      </c>
      <c r="H1022" s="832">
        <v>343.96</v>
      </c>
      <c r="I1022" s="846" t="s">
        <v>1448</v>
      </c>
      <c r="J1022" s="875">
        <v>19</v>
      </c>
      <c r="K1022" s="846" t="s">
        <v>38</v>
      </c>
      <c r="L1022" s="846" t="s">
        <v>84</v>
      </c>
      <c r="M1022" s="846"/>
      <c r="N1022" s="832">
        <v>0</v>
      </c>
      <c r="O1022" s="846" t="s">
        <v>2721</v>
      </c>
      <c r="P1022" s="846" t="s">
        <v>2722</v>
      </c>
      <c r="Q1022" s="846"/>
      <c r="R1022" s="846" t="s">
        <v>2710</v>
      </c>
      <c r="S1022" s="846" t="s">
        <v>2717</v>
      </c>
      <c r="T1022" s="832">
        <v>6791.92</v>
      </c>
      <c r="U1022" s="832">
        <v>6791.92</v>
      </c>
      <c r="V1022" s="832">
        <v>5018.88</v>
      </c>
      <c r="W1022" s="832">
        <v>5018.88</v>
      </c>
      <c r="X1022" s="846" t="s">
        <v>525</v>
      </c>
      <c r="Y1022" s="846" t="s">
        <v>2718</v>
      </c>
      <c r="Z1022" s="846"/>
      <c r="AA1022" s="824"/>
      <c r="AB1022" s="824"/>
      <c r="AC1022" s="824"/>
    </row>
    <row r="1023" s="823" customFormat="1" ht="28.45" hidden="1" customHeight="1" outlineLevel="3" spans="1:29">
      <c r="A1023" s="873" t="s">
        <v>2566</v>
      </c>
      <c r="B1023" s="870" t="s">
        <v>2702</v>
      </c>
      <c r="C1023" s="870" t="s">
        <v>2704</v>
      </c>
      <c r="D1023" s="846" t="s">
        <v>2724</v>
      </c>
      <c r="E1023" s="846" t="s">
        <v>34</v>
      </c>
      <c r="F1023" s="846" t="s">
        <v>2714</v>
      </c>
      <c r="G1023" s="846" t="s">
        <v>2715</v>
      </c>
      <c r="H1023" s="832">
        <v>64.02</v>
      </c>
      <c r="I1023" s="846" t="s">
        <v>397</v>
      </c>
      <c r="J1023" s="875">
        <v>16</v>
      </c>
      <c r="K1023" s="846" t="s">
        <v>38</v>
      </c>
      <c r="L1023" s="846" t="s">
        <v>84</v>
      </c>
      <c r="M1023" s="846"/>
      <c r="N1023" s="832">
        <v>0</v>
      </c>
      <c r="O1023" s="846" t="s">
        <v>2721</v>
      </c>
      <c r="P1023" s="846" t="s">
        <v>2722</v>
      </c>
      <c r="Q1023" s="846"/>
      <c r="R1023" s="846" t="s">
        <v>2710</v>
      </c>
      <c r="S1023" s="846" t="s">
        <v>2717</v>
      </c>
      <c r="T1023" s="832">
        <v>6791.92</v>
      </c>
      <c r="U1023" s="832">
        <v>6791.92</v>
      </c>
      <c r="V1023" s="832">
        <v>5018.88</v>
      </c>
      <c r="W1023" s="832">
        <v>5018.88</v>
      </c>
      <c r="X1023" s="846" t="s">
        <v>525</v>
      </c>
      <c r="Y1023" s="846" t="s">
        <v>2718</v>
      </c>
      <c r="Z1023" s="846"/>
      <c r="AA1023" s="824"/>
      <c r="AB1023" s="824"/>
      <c r="AC1023" s="824"/>
    </row>
    <row r="1024" s="823" customFormat="1" ht="28.45" hidden="1" customHeight="1" outlineLevel="3" spans="1:29">
      <c r="A1024" s="873" t="s">
        <v>2566</v>
      </c>
      <c r="B1024" s="870" t="s">
        <v>2702</v>
      </c>
      <c r="C1024" s="870" t="s">
        <v>2704</v>
      </c>
      <c r="D1024" s="846" t="s">
        <v>2713</v>
      </c>
      <c r="E1024" s="846" t="s">
        <v>34</v>
      </c>
      <c r="F1024" s="846" t="s">
        <v>2714</v>
      </c>
      <c r="G1024" s="846" t="s">
        <v>2715</v>
      </c>
      <c r="H1024" s="832">
        <v>594.6</v>
      </c>
      <c r="I1024" s="846" t="s">
        <v>367</v>
      </c>
      <c r="J1024" s="875">
        <v>17</v>
      </c>
      <c r="K1024" s="846" t="s">
        <v>38</v>
      </c>
      <c r="L1024" s="846" t="s">
        <v>84</v>
      </c>
      <c r="M1024" s="846"/>
      <c r="N1024" s="832">
        <v>0</v>
      </c>
      <c r="O1024" s="846" t="s">
        <v>2721</v>
      </c>
      <c r="P1024" s="846" t="s">
        <v>2722</v>
      </c>
      <c r="Q1024" s="846"/>
      <c r="R1024" s="846" t="s">
        <v>2710</v>
      </c>
      <c r="S1024" s="846" t="s">
        <v>2717</v>
      </c>
      <c r="T1024" s="832">
        <v>6791.92</v>
      </c>
      <c r="U1024" s="832">
        <v>6791.92</v>
      </c>
      <c r="V1024" s="832">
        <v>5018.88</v>
      </c>
      <c r="W1024" s="832">
        <v>5018.88</v>
      </c>
      <c r="X1024" s="846" t="s">
        <v>525</v>
      </c>
      <c r="Y1024" s="846" t="s">
        <v>2718</v>
      </c>
      <c r="Z1024" s="846"/>
      <c r="AA1024" s="824"/>
      <c r="AB1024" s="824"/>
      <c r="AC1024" s="824"/>
    </row>
    <row r="1025" s="823" customFormat="1" ht="28.45" hidden="1" customHeight="1" outlineLevel="3" spans="1:29">
      <c r="A1025" s="873" t="s">
        <v>2566</v>
      </c>
      <c r="B1025" s="870" t="s">
        <v>2702</v>
      </c>
      <c r="C1025" s="870" t="s">
        <v>2704</v>
      </c>
      <c r="D1025" s="846" t="s">
        <v>2713</v>
      </c>
      <c r="E1025" s="846" t="s">
        <v>34</v>
      </c>
      <c r="F1025" s="846" t="s">
        <v>2714</v>
      </c>
      <c r="G1025" s="846" t="s">
        <v>2715</v>
      </c>
      <c r="H1025" s="832">
        <v>177.02</v>
      </c>
      <c r="I1025" s="846" t="s">
        <v>456</v>
      </c>
      <c r="J1025" s="875">
        <v>12</v>
      </c>
      <c r="K1025" s="846" t="s">
        <v>38</v>
      </c>
      <c r="L1025" s="846" t="s">
        <v>84</v>
      </c>
      <c r="M1025" s="846"/>
      <c r="N1025" s="832">
        <v>0</v>
      </c>
      <c r="O1025" s="846" t="s">
        <v>2721</v>
      </c>
      <c r="P1025" s="846" t="s">
        <v>2722</v>
      </c>
      <c r="Q1025" s="846"/>
      <c r="R1025" s="846" t="s">
        <v>2710</v>
      </c>
      <c r="S1025" s="846" t="s">
        <v>2717</v>
      </c>
      <c r="T1025" s="832">
        <v>6791.92</v>
      </c>
      <c r="U1025" s="832">
        <v>6791.92</v>
      </c>
      <c r="V1025" s="832">
        <v>5018.88</v>
      </c>
      <c r="W1025" s="832">
        <v>5018.88</v>
      </c>
      <c r="X1025" s="846" t="s">
        <v>525</v>
      </c>
      <c r="Y1025" s="846" t="s">
        <v>2718</v>
      </c>
      <c r="Z1025" s="846"/>
      <c r="AA1025" s="824"/>
      <c r="AB1025" s="824"/>
      <c r="AC1025" s="824"/>
    </row>
    <row r="1026" s="823" customFormat="1" ht="28.45" hidden="1" customHeight="1" outlineLevel="3" spans="1:29">
      <c r="A1026" s="873" t="s">
        <v>2566</v>
      </c>
      <c r="B1026" s="870" t="s">
        <v>2702</v>
      </c>
      <c r="C1026" s="870" t="s">
        <v>2704</v>
      </c>
      <c r="D1026" s="846" t="s">
        <v>2725</v>
      </c>
      <c r="E1026" s="846" t="s">
        <v>34</v>
      </c>
      <c r="F1026" s="846" t="s">
        <v>2714</v>
      </c>
      <c r="G1026" s="846" t="s">
        <v>2715</v>
      </c>
      <c r="H1026" s="832">
        <v>509.1</v>
      </c>
      <c r="I1026" s="846" t="s">
        <v>166</v>
      </c>
      <c r="J1026" s="875">
        <v>5</v>
      </c>
      <c r="K1026" s="846" t="s">
        <v>38</v>
      </c>
      <c r="L1026" s="846" t="s">
        <v>84</v>
      </c>
      <c r="M1026" s="846"/>
      <c r="N1026" s="832">
        <v>0</v>
      </c>
      <c r="O1026" s="846"/>
      <c r="P1026" s="846" t="s">
        <v>2722</v>
      </c>
      <c r="Q1026" s="846"/>
      <c r="R1026" s="846" t="s">
        <v>2710</v>
      </c>
      <c r="S1026" s="846" t="s">
        <v>2717</v>
      </c>
      <c r="T1026" s="832">
        <v>6791.92</v>
      </c>
      <c r="U1026" s="832">
        <v>6791.92</v>
      </c>
      <c r="V1026" s="832">
        <v>5018.88</v>
      </c>
      <c r="W1026" s="832">
        <v>5018.88</v>
      </c>
      <c r="X1026" s="846" t="s">
        <v>525</v>
      </c>
      <c r="Y1026" s="846" t="s">
        <v>2718</v>
      </c>
      <c r="Z1026" s="846"/>
      <c r="AA1026" s="824"/>
      <c r="AB1026" s="824"/>
      <c r="AC1026" s="824"/>
    </row>
    <row r="1027" s="823" customFormat="1" ht="28.45" hidden="1" customHeight="1" outlineLevel="2" collapsed="1" spans="1:29">
      <c r="A1027" s="870" t="s">
        <v>2566</v>
      </c>
      <c r="B1027" s="870" t="s">
        <v>2702</v>
      </c>
      <c r="C1027" s="870" t="s">
        <v>2726</v>
      </c>
      <c r="D1027" s="872"/>
      <c r="E1027" s="824"/>
      <c r="F1027" s="824"/>
      <c r="G1027" s="824"/>
      <c r="H1027" s="871">
        <v>19.11</v>
      </c>
      <c r="I1027" s="874" t="s">
        <v>71</v>
      </c>
      <c r="J1027" s="835"/>
      <c r="K1027" s="835"/>
      <c r="L1027" s="835"/>
      <c r="M1027" s="835"/>
      <c r="N1027" s="835"/>
      <c r="O1027" s="835"/>
      <c r="P1027" s="835"/>
      <c r="Q1027" s="835"/>
      <c r="R1027" s="835"/>
      <c r="S1027" s="835"/>
      <c r="T1027" s="835"/>
      <c r="U1027" s="835"/>
      <c r="V1027" s="835"/>
      <c r="W1027" s="835"/>
      <c r="X1027" s="835"/>
      <c r="Y1027" s="835"/>
      <c r="Z1027" s="836"/>
      <c r="AA1027" s="824"/>
      <c r="AB1027" s="824"/>
      <c r="AC1027" s="824"/>
    </row>
    <row r="1028" s="823" customFormat="1" ht="28.45" hidden="1" customHeight="1" outlineLevel="3" spans="1:29">
      <c r="A1028" s="873" t="s">
        <v>2566</v>
      </c>
      <c r="B1028" s="870" t="s">
        <v>2702</v>
      </c>
      <c r="C1028" s="870" t="s">
        <v>2726</v>
      </c>
      <c r="D1028" s="846" t="s">
        <v>2727</v>
      </c>
      <c r="E1028" s="846" t="s">
        <v>34</v>
      </c>
      <c r="F1028" s="846" t="s">
        <v>2728</v>
      </c>
      <c r="G1028" s="846" t="s">
        <v>2729</v>
      </c>
      <c r="H1028" s="832">
        <v>19.11</v>
      </c>
      <c r="I1028" s="846" t="s">
        <v>401</v>
      </c>
      <c r="J1028" s="875">
        <v>118</v>
      </c>
      <c r="K1028" s="846" t="s">
        <v>119</v>
      </c>
      <c r="L1028" s="846" t="s">
        <v>84</v>
      </c>
      <c r="M1028" s="846"/>
      <c r="N1028" s="832">
        <v>0</v>
      </c>
      <c r="O1028" s="846" t="s">
        <v>2730</v>
      </c>
      <c r="P1028" s="846" t="s">
        <v>2730</v>
      </c>
      <c r="Q1028" s="846"/>
      <c r="R1028" s="846" t="s">
        <v>2731</v>
      </c>
      <c r="S1028" s="846" t="s">
        <v>2731</v>
      </c>
      <c r="T1028" s="832">
        <v>19.11</v>
      </c>
      <c r="U1028" s="832">
        <v>19.11</v>
      </c>
      <c r="V1028" s="832">
        <v>0</v>
      </c>
      <c r="W1028" s="832">
        <v>0</v>
      </c>
      <c r="X1028" s="846" t="s">
        <v>306</v>
      </c>
      <c r="Y1028" s="846"/>
      <c r="Z1028" s="846"/>
      <c r="AA1028" s="824"/>
      <c r="AB1028" s="824"/>
      <c r="AC1028" s="824"/>
    </row>
    <row r="1029" s="823" customFormat="1" ht="28.45" customHeight="1" collapsed="1" spans="1:29">
      <c r="A1029" s="870" t="s">
        <v>2732</v>
      </c>
      <c r="B1029" s="870"/>
      <c r="C1029" s="835"/>
      <c r="D1029" s="835"/>
      <c r="E1029" s="835"/>
      <c r="F1029" s="835"/>
      <c r="G1029" s="836"/>
      <c r="H1029" s="871">
        <v>32547.07</v>
      </c>
      <c r="I1029" s="874" t="s">
        <v>2733</v>
      </c>
      <c r="J1029" s="835"/>
      <c r="K1029" s="835"/>
      <c r="L1029" s="835"/>
      <c r="M1029" s="835"/>
      <c r="N1029" s="835"/>
      <c r="O1029" s="835"/>
      <c r="P1029" s="835"/>
      <c r="Q1029" s="835"/>
      <c r="R1029" s="835"/>
      <c r="S1029" s="835"/>
      <c r="T1029" s="835"/>
      <c r="U1029" s="835"/>
      <c r="V1029" s="835"/>
      <c r="W1029" s="835"/>
      <c r="X1029" s="835"/>
      <c r="Y1029" s="835"/>
      <c r="Z1029" s="836"/>
      <c r="AA1029" s="824"/>
      <c r="AB1029" s="824"/>
      <c r="AC1029" s="824"/>
    </row>
    <row r="1030" s="823" customFormat="1" ht="28.45" hidden="1" customHeight="1" outlineLevel="1" collapsed="1" spans="1:29">
      <c r="A1030" s="870" t="s">
        <v>2732</v>
      </c>
      <c r="B1030" s="870" t="s">
        <v>2734</v>
      </c>
      <c r="C1030" s="870"/>
      <c r="D1030" s="835"/>
      <c r="E1030" s="835"/>
      <c r="F1030" s="835"/>
      <c r="G1030" s="836"/>
      <c r="H1030" s="871">
        <v>1249.43</v>
      </c>
      <c r="I1030" s="874" t="s">
        <v>2735</v>
      </c>
      <c r="J1030" s="835"/>
      <c r="K1030" s="835"/>
      <c r="L1030" s="835"/>
      <c r="M1030" s="835"/>
      <c r="N1030" s="835"/>
      <c r="O1030" s="835"/>
      <c r="P1030" s="835"/>
      <c r="Q1030" s="835"/>
      <c r="R1030" s="835"/>
      <c r="S1030" s="835"/>
      <c r="T1030" s="835"/>
      <c r="U1030" s="835"/>
      <c r="V1030" s="835"/>
      <c r="W1030" s="835"/>
      <c r="X1030" s="835"/>
      <c r="Y1030" s="835"/>
      <c r="Z1030" s="836"/>
      <c r="AA1030" s="824"/>
      <c r="AB1030" s="824"/>
      <c r="AC1030" s="824"/>
    </row>
    <row r="1031" s="823" customFormat="1" ht="28.45" hidden="1" customHeight="1" outlineLevel="2" collapsed="1" spans="1:29">
      <c r="A1031" s="870" t="s">
        <v>2732</v>
      </c>
      <c r="B1031" s="870" t="s">
        <v>2734</v>
      </c>
      <c r="C1031" s="870" t="s">
        <v>2736</v>
      </c>
      <c r="D1031" s="872"/>
      <c r="E1031" s="824"/>
      <c r="F1031" s="824"/>
      <c r="G1031" s="824"/>
      <c r="H1031" s="871">
        <v>842.89</v>
      </c>
      <c r="I1031" s="874" t="s">
        <v>2737</v>
      </c>
      <c r="J1031" s="835"/>
      <c r="K1031" s="835"/>
      <c r="L1031" s="835"/>
      <c r="M1031" s="835"/>
      <c r="N1031" s="835"/>
      <c r="O1031" s="835"/>
      <c r="P1031" s="835"/>
      <c r="Q1031" s="835"/>
      <c r="R1031" s="835"/>
      <c r="S1031" s="835"/>
      <c r="T1031" s="835"/>
      <c r="U1031" s="835"/>
      <c r="V1031" s="835"/>
      <c r="W1031" s="835"/>
      <c r="X1031" s="835"/>
      <c r="Y1031" s="835"/>
      <c r="Z1031" s="836"/>
      <c r="AA1031" s="824"/>
      <c r="AB1031" s="824"/>
      <c r="AC1031" s="824"/>
    </row>
    <row r="1032" s="823" customFormat="1" ht="28.45" hidden="1" customHeight="1" outlineLevel="3" spans="1:29">
      <c r="A1032" s="873" t="s">
        <v>2732</v>
      </c>
      <c r="B1032" s="870" t="s">
        <v>2734</v>
      </c>
      <c r="C1032" s="870" t="s">
        <v>2736</v>
      </c>
      <c r="D1032" s="846" t="s">
        <v>2738</v>
      </c>
      <c r="E1032" s="846" t="s">
        <v>421</v>
      </c>
      <c r="F1032" s="846" t="s">
        <v>2739</v>
      </c>
      <c r="G1032" s="846" t="s">
        <v>2740</v>
      </c>
      <c r="H1032" s="832">
        <v>486.33</v>
      </c>
      <c r="I1032" s="846" t="s">
        <v>586</v>
      </c>
      <c r="J1032" s="875">
        <v>38</v>
      </c>
      <c r="K1032" s="846" t="s">
        <v>83</v>
      </c>
      <c r="L1032" s="846" t="s">
        <v>39</v>
      </c>
      <c r="M1032" s="846" t="s">
        <v>2741</v>
      </c>
      <c r="N1032" s="832">
        <v>0</v>
      </c>
      <c r="O1032" s="846" t="s">
        <v>2742</v>
      </c>
      <c r="P1032" s="846" t="s">
        <v>2742</v>
      </c>
      <c r="Q1032" s="846" t="s">
        <v>2743</v>
      </c>
      <c r="R1032" s="846" t="s">
        <v>2744</v>
      </c>
      <c r="S1032" s="846" t="s">
        <v>2745</v>
      </c>
      <c r="T1032" s="832">
        <v>842.89</v>
      </c>
      <c r="U1032" s="832">
        <v>842.89</v>
      </c>
      <c r="V1032" s="832">
        <v>0</v>
      </c>
      <c r="W1032" s="832">
        <v>0</v>
      </c>
      <c r="X1032" s="846" t="s">
        <v>474</v>
      </c>
      <c r="Y1032" s="846" t="s">
        <v>2746</v>
      </c>
      <c r="Z1032" s="846"/>
      <c r="AA1032" s="824"/>
      <c r="AB1032" s="824"/>
      <c r="AC1032" s="824"/>
    </row>
    <row r="1033" s="823" customFormat="1" ht="28.45" hidden="1" customHeight="1" outlineLevel="3" spans="1:29">
      <c r="A1033" s="873" t="s">
        <v>2732</v>
      </c>
      <c r="B1033" s="870" t="s">
        <v>2734</v>
      </c>
      <c r="C1033" s="870" t="s">
        <v>2736</v>
      </c>
      <c r="D1033" s="846" t="s">
        <v>2747</v>
      </c>
      <c r="E1033" s="846" t="s">
        <v>421</v>
      </c>
      <c r="F1033" s="846" t="s">
        <v>2739</v>
      </c>
      <c r="G1033" s="846" t="s">
        <v>2740</v>
      </c>
      <c r="H1033" s="832">
        <v>356.56</v>
      </c>
      <c r="I1033" s="846" t="s">
        <v>312</v>
      </c>
      <c r="J1033" s="875">
        <v>34</v>
      </c>
      <c r="K1033" s="846" t="s">
        <v>83</v>
      </c>
      <c r="L1033" s="846" t="s">
        <v>39</v>
      </c>
      <c r="M1033" s="846" t="s">
        <v>2741</v>
      </c>
      <c r="N1033" s="832">
        <v>0</v>
      </c>
      <c r="O1033" s="846" t="s">
        <v>2742</v>
      </c>
      <c r="P1033" s="846" t="s">
        <v>2742</v>
      </c>
      <c r="Q1033" s="846" t="s">
        <v>2743</v>
      </c>
      <c r="R1033" s="846" t="s">
        <v>2744</v>
      </c>
      <c r="S1033" s="846" t="s">
        <v>2745</v>
      </c>
      <c r="T1033" s="832">
        <v>842.89</v>
      </c>
      <c r="U1033" s="832">
        <v>842.89</v>
      </c>
      <c r="V1033" s="832">
        <v>0</v>
      </c>
      <c r="W1033" s="832">
        <v>0</v>
      </c>
      <c r="X1033" s="846" t="s">
        <v>474</v>
      </c>
      <c r="Y1033" s="846" t="s">
        <v>2746</v>
      </c>
      <c r="Z1033" s="846"/>
      <c r="AA1033" s="824"/>
      <c r="AB1033" s="824"/>
      <c r="AC1033" s="824"/>
    </row>
    <row r="1034" s="823" customFormat="1" ht="28.45" hidden="1" customHeight="1" outlineLevel="2" collapsed="1" spans="1:29">
      <c r="A1034" s="870" t="s">
        <v>2732</v>
      </c>
      <c r="B1034" s="870" t="s">
        <v>2734</v>
      </c>
      <c r="C1034" s="870" t="s">
        <v>2748</v>
      </c>
      <c r="D1034" s="872"/>
      <c r="E1034" s="824"/>
      <c r="F1034" s="824"/>
      <c r="G1034" s="824"/>
      <c r="H1034" s="871">
        <v>75.54</v>
      </c>
      <c r="I1034" s="874" t="s">
        <v>2749</v>
      </c>
      <c r="J1034" s="835"/>
      <c r="K1034" s="835"/>
      <c r="L1034" s="835"/>
      <c r="M1034" s="835"/>
      <c r="N1034" s="835"/>
      <c r="O1034" s="835"/>
      <c r="P1034" s="835"/>
      <c r="Q1034" s="835"/>
      <c r="R1034" s="835"/>
      <c r="S1034" s="835"/>
      <c r="T1034" s="835"/>
      <c r="U1034" s="835"/>
      <c r="V1034" s="835"/>
      <c r="W1034" s="835"/>
      <c r="X1034" s="835"/>
      <c r="Y1034" s="835"/>
      <c r="Z1034" s="836"/>
      <c r="AA1034" s="824"/>
      <c r="AB1034" s="824"/>
      <c r="AC1034" s="824"/>
    </row>
    <row r="1035" s="823" customFormat="1" ht="28.45" hidden="1" customHeight="1" outlineLevel="3" spans="1:29">
      <c r="A1035" s="873" t="s">
        <v>2732</v>
      </c>
      <c r="B1035" s="870" t="s">
        <v>2734</v>
      </c>
      <c r="C1035" s="870" t="s">
        <v>2748</v>
      </c>
      <c r="D1035" s="846" t="s">
        <v>2750</v>
      </c>
      <c r="E1035" s="846" t="s">
        <v>34</v>
      </c>
      <c r="F1035" s="846" t="s">
        <v>2751</v>
      </c>
      <c r="G1035" s="846" t="s">
        <v>2752</v>
      </c>
      <c r="H1035" s="832">
        <v>0.19</v>
      </c>
      <c r="I1035" s="846" t="s">
        <v>728</v>
      </c>
      <c r="J1035" s="875">
        <v>319</v>
      </c>
      <c r="K1035" s="846" t="s">
        <v>53</v>
      </c>
      <c r="L1035" s="846" t="s">
        <v>84</v>
      </c>
      <c r="M1035" s="846"/>
      <c r="N1035" s="832">
        <v>0</v>
      </c>
      <c r="O1035" s="846" t="s">
        <v>2753</v>
      </c>
      <c r="P1035" s="846" t="s">
        <v>2754</v>
      </c>
      <c r="Q1035" s="846"/>
      <c r="R1035" s="846" t="s">
        <v>2755</v>
      </c>
      <c r="S1035" s="846" t="s">
        <v>2756</v>
      </c>
      <c r="T1035" s="832"/>
      <c r="U1035" s="832"/>
      <c r="V1035" s="832"/>
      <c r="W1035" s="832"/>
      <c r="X1035" s="846"/>
      <c r="Y1035" s="846"/>
      <c r="Z1035" s="846"/>
      <c r="AA1035" s="824"/>
      <c r="AB1035" s="824"/>
      <c r="AC1035" s="824"/>
    </row>
    <row r="1036" s="823" customFormat="1" ht="28.45" hidden="1" customHeight="1" outlineLevel="3" spans="1:29">
      <c r="A1036" s="873" t="s">
        <v>2732</v>
      </c>
      <c r="B1036" s="870" t="s">
        <v>2734</v>
      </c>
      <c r="C1036" s="870" t="s">
        <v>2748</v>
      </c>
      <c r="D1036" s="846" t="s">
        <v>2757</v>
      </c>
      <c r="E1036" s="846" t="s">
        <v>34</v>
      </c>
      <c r="F1036" s="846" t="s">
        <v>2758</v>
      </c>
      <c r="G1036" s="846" t="s">
        <v>2752</v>
      </c>
      <c r="H1036" s="832">
        <v>0.32</v>
      </c>
      <c r="I1036" s="846" t="s">
        <v>728</v>
      </c>
      <c r="J1036" s="875">
        <v>319</v>
      </c>
      <c r="K1036" s="846" t="s">
        <v>53</v>
      </c>
      <c r="L1036" s="846" t="s">
        <v>84</v>
      </c>
      <c r="M1036" s="846"/>
      <c r="N1036" s="832">
        <v>0</v>
      </c>
      <c r="O1036" s="846" t="s">
        <v>2753</v>
      </c>
      <c r="P1036" s="846" t="s">
        <v>2754</v>
      </c>
      <c r="Q1036" s="846"/>
      <c r="R1036" s="846" t="s">
        <v>2755</v>
      </c>
      <c r="S1036" s="846" t="s">
        <v>2756</v>
      </c>
      <c r="T1036" s="832"/>
      <c r="U1036" s="832"/>
      <c r="V1036" s="832"/>
      <c r="W1036" s="832"/>
      <c r="X1036" s="846"/>
      <c r="Y1036" s="846" t="s">
        <v>2759</v>
      </c>
      <c r="Z1036" s="846"/>
      <c r="AA1036" s="824"/>
      <c r="AB1036" s="824"/>
      <c r="AC1036" s="824"/>
    </row>
    <row r="1037" s="823" customFormat="1" ht="28.45" hidden="1" customHeight="1" outlineLevel="3" spans="1:29">
      <c r="A1037" s="873" t="s">
        <v>2732</v>
      </c>
      <c r="B1037" s="870" t="s">
        <v>2734</v>
      </c>
      <c r="C1037" s="870" t="s">
        <v>2748</v>
      </c>
      <c r="D1037" s="846" t="s">
        <v>2760</v>
      </c>
      <c r="E1037" s="846" t="s">
        <v>34</v>
      </c>
      <c r="F1037" s="846" t="s">
        <v>2761</v>
      </c>
      <c r="G1037" s="846" t="s">
        <v>2752</v>
      </c>
      <c r="H1037" s="832">
        <v>0.83</v>
      </c>
      <c r="I1037" s="846" t="s">
        <v>728</v>
      </c>
      <c r="J1037" s="875">
        <v>319</v>
      </c>
      <c r="K1037" s="846" t="s">
        <v>53</v>
      </c>
      <c r="L1037" s="846" t="s">
        <v>84</v>
      </c>
      <c r="M1037" s="846"/>
      <c r="N1037" s="832">
        <v>0</v>
      </c>
      <c r="O1037" s="846" t="s">
        <v>2753</v>
      </c>
      <c r="P1037" s="846" t="s">
        <v>2754</v>
      </c>
      <c r="Q1037" s="846"/>
      <c r="R1037" s="846" t="s">
        <v>2755</v>
      </c>
      <c r="S1037" s="846" t="s">
        <v>2756</v>
      </c>
      <c r="T1037" s="832"/>
      <c r="U1037" s="832"/>
      <c r="V1037" s="832"/>
      <c r="W1037" s="832"/>
      <c r="X1037" s="846"/>
      <c r="Y1037" s="846" t="s">
        <v>2762</v>
      </c>
      <c r="Z1037" s="846"/>
      <c r="AA1037" s="824"/>
      <c r="AB1037" s="824"/>
      <c r="AC1037" s="824"/>
    </row>
    <row r="1038" s="823" customFormat="1" ht="28.45" hidden="1" customHeight="1" outlineLevel="3" spans="1:29">
      <c r="A1038" s="873" t="s">
        <v>2732</v>
      </c>
      <c r="B1038" s="870" t="s">
        <v>2734</v>
      </c>
      <c r="C1038" s="870" t="s">
        <v>2748</v>
      </c>
      <c r="D1038" s="846" t="s">
        <v>2763</v>
      </c>
      <c r="E1038" s="846" t="s">
        <v>34</v>
      </c>
      <c r="F1038" s="846" t="s">
        <v>2764</v>
      </c>
      <c r="G1038" s="846" t="s">
        <v>2752</v>
      </c>
      <c r="H1038" s="832">
        <v>1</v>
      </c>
      <c r="I1038" s="846" t="s">
        <v>728</v>
      </c>
      <c r="J1038" s="875">
        <v>319</v>
      </c>
      <c r="K1038" s="846" t="s">
        <v>53</v>
      </c>
      <c r="L1038" s="846" t="s">
        <v>84</v>
      </c>
      <c r="M1038" s="846"/>
      <c r="N1038" s="832">
        <v>0</v>
      </c>
      <c r="O1038" s="846" t="s">
        <v>2753</v>
      </c>
      <c r="P1038" s="846" t="s">
        <v>2754</v>
      </c>
      <c r="Q1038" s="846"/>
      <c r="R1038" s="846" t="s">
        <v>2755</v>
      </c>
      <c r="S1038" s="846" t="s">
        <v>2756</v>
      </c>
      <c r="T1038" s="832"/>
      <c r="U1038" s="832"/>
      <c r="V1038" s="832"/>
      <c r="W1038" s="832"/>
      <c r="X1038" s="846"/>
      <c r="Y1038" s="846" t="s">
        <v>2759</v>
      </c>
      <c r="Z1038" s="846"/>
      <c r="AA1038" s="824"/>
      <c r="AB1038" s="824"/>
      <c r="AC1038" s="824"/>
    </row>
    <row r="1039" s="823" customFormat="1" ht="28.45" hidden="1" customHeight="1" outlineLevel="3" spans="1:29">
      <c r="A1039" s="873" t="s">
        <v>2732</v>
      </c>
      <c r="B1039" s="870" t="s">
        <v>2734</v>
      </c>
      <c r="C1039" s="870" t="s">
        <v>2748</v>
      </c>
      <c r="D1039" s="846" t="s">
        <v>2765</v>
      </c>
      <c r="E1039" s="846" t="s">
        <v>34</v>
      </c>
      <c r="F1039" s="846" t="s">
        <v>2766</v>
      </c>
      <c r="G1039" s="846" t="s">
        <v>2752</v>
      </c>
      <c r="H1039" s="832">
        <v>0.65</v>
      </c>
      <c r="I1039" s="846" t="s">
        <v>728</v>
      </c>
      <c r="J1039" s="875">
        <v>319</v>
      </c>
      <c r="K1039" s="846" t="s">
        <v>53</v>
      </c>
      <c r="L1039" s="846" t="s">
        <v>84</v>
      </c>
      <c r="M1039" s="846"/>
      <c r="N1039" s="832">
        <v>0</v>
      </c>
      <c r="O1039" s="846" t="s">
        <v>2753</v>
      </c>
      <c r="P1039" s="846" t="s">
        <v>2754</v>
      </c>
      <c r="Q1039" s="846"/>
      <c r="R1039" s="846" t="s">
        <v>2755</v>
      </c>
      <c r="S1039" s="846" t="s">
        <v>2756</v>
      </c>
      <c r="T1039" s="832"/>
      <c r="U1039" s="832"/>
      <c r="V1039" s="832"/>
      <c r="W1039" s="832"/>
      <c r="X1039" s="846"/>
      <c r="Y1039" s="846" t="s">
        <v>2767</v>
      </c>
      <c r="Z1039" s="846"/>
      <c r="AA1039" s="824"/>
      <c r="AB1039" s="824"/>
      <c r="AC1039" s="824"/>
    </row>
    <row r="1040" s="823" customFormat="1" ht="28.45" hidden="1" customHeight="1" outlineLevel="3" spans="1:29">
      <c r="A1040" s="873" t="s">
        <v>2732</v>
      </c>
      <c r="B1040" s="870" t="s">
        <v>2734</v>
      </c>
      <c r="C1040" s="870" t="s">
        <v>2748</v>
      </c>
      <c r="D1040" s="846" t="s">
        <v>2768</v>
      </c>
      <c r="E1040" s="846" t="s">
        <v>34</v>
      </c>
      <c r="F1040" s="846" t="s">
        <v>2769</v>
      </c>
      <c r="G1040" s="846" t="s">
        <v>2752</v>
      </c>
      <c r="H1040" s="832">
        <v>0.03</v>
      </c>
      <c r="I1040" s="846" t="s">
        <v>728</v>
      </c>
      <c r="J1040" s="875">
        <v>319</v>
      </c>
      <c r="K1040" s="846" t="s">
        <v>53</v>
      </c>
      <c r="L1040" s="846" t="s">
        <v>84</v>
      </c>
      <c r="M1040" s="846"/>
      <c r="N1040" s="832">
        <v>0</v>
      </c>
      <c r="O1040" s="846" t="s">
        <v>2753</v>
      </c>
      <c r="P1040" s="846" t="s">
        <v>2754</v>
      </c>
      <c r="Q1040" s="846"/>
      <c r="R1040" s="846" t="s">
        <v>2755</v>
      </c>
      <c r="S1040" s="846" t="s">
        <v>2756</v>
      </c>
      <c r="T1040" s="832"/>
      <c r="U1040" s="832"/>
      <c r="V1040" s="832"/>
      <c r="W1040" s="832"/>
      <c r="X1040" s="846"/>
      <c r="Y1040" s="846"/>
      <c r="Z1040" s="846"/>
      <c r="AA1040" s="824"/>
      <c r="AB1040" s="824"/>
      <c r="AC1040" s="824"/>
    </row>
    <row r="1041" s="823" customFormat="1" ht="28.45" hidden="1" customHeight="1" outlineLevel="3" spans="1:29">
      <c r="A1041" s="873" t="s">
        <v>2732</v>
      </c>
      <c r="B1041" s="870" t="s">
        <v>2734</v>
      </c>
      <c r="C1041" s="870" t="s">
        <v>2748</v>
      </c>
      <c r="D1041" s="846" t="s">
        <v>2770</v>
      </c>
      <c r="E1041" s="846" t="s">
        <v>34</v>
      </c>
      <c r="F1041" s="846" t="s">
        <v>2771</v>
      </c>
      <c r="G1041" s="846" t="s">
        <v>2752</v>
      </c>
      <c r="H1041" s="832">
        <v>0.42</v>
      </c>
      <c r="I1041" s="846" t="s">
        <v>728</v>
      </c>
      <c r="J1041" s="875">
        <v>319</v>
      </c>
      <c r="K1041" s="846" t="s">
        <v>53</v>
      </c>
      <c r="L1041" s="846" t="s">
        <v>84</v>
      </c>
      <c r="M1041" s="846"/>
      <c r="N1041" s="832">
        <v>0</v>
      </c>
      <c r="O1041" s="846" t="s">
        <v>2753</v>
      </c>
      <c r="P1041" s="846" t="s">
        <v>2754</v>
      </c>
      <c r="Q1041" s="846"/>
      <c r="R1041" s="846" t="s">
        <v>2755</v>
      </c>
      <c r="S1041" s="846" t="s">
        <v>2756</v>
      </c>
      <c r="T1041" s="832">
        <v>31227.74</v>
      </c>
      <c r="U1041" s="832">
        <v>3722398.26</v>
      </c>
      <c r="V1041" s="832">
        <v>0</v>
      </c>
      <c r="W1041" s="832">
        <v>0</v>
      </c>
      <c r="X1041" s="846"/>
      <c r="Y1041" s="846" t="s">
        <v>2759</v>
      </c>
      <c r="Z1041" s="846"/>
      <c r="AA1041" s="824"/>
      <c r="AB1041" s="824"/>
      <c r="AC1041" s="824"/>
    </row>
    <row r="1042" s="823" customFormat="1" ht="28.45" hidden="1" customHeight="1" outlineLevel="3" spans="1:29">
      <c r="A1042" s="873" t="s">
        <v>2732</v>
      </c>
      <c r="B1042" s="870" t="s">
        <v>2734</v>
      </c>
      <c r="C1042" s="870" t="s">
        <v>2748</v>
      </c>
      <c r="D1042" s="846" t="s">
        <v>2772</v>
      </c>
      <c r="E1042" s="846" t="s">
        <v>34</v>
      </c>
      <c r="F1042" s="846" t="s">
        <v>2773</v>
      </c>
      <c r="G1042" s="846" t="s">
        <v>2752</v>
      </c>
      <c r="H1042" s="832">
        <v>0.34</v>
      </c>
      <c r="I1042" s="846" t="s">
        <v>728</v>
      </c>
      <c r="J1042" s="875">
        <v>319</v>
      </c>
      <c r="K1042" s="846" t="s">
        <v>53</v>
      </c>
      <c r="L1042" s="846" t="s">
        <v>84</v>
      </c>
      <c r="M1042" s="846"/>
      <c r="N1042" s="832">
        <v>0</v>
      </c>
      <c r="O1042" s="846" t="s">
        <v>2753</v>
      </c>
      <c r="P1042" s="846" t="s">
        <v>2754</v>
      </c>
      <c r="Q1042" s="846"/>
      <c r="R1042" s="846" t="s">
        <v>2755</v>
      </c>
      <c r="S1042" s="846" t="s">
        <v>2756</v>
      </c>
      <c r="T1042" s="832">
        <v>31227.74</v>
      </c>
      <c r="U1042" s="832">
        <v>3722398.26</v>
      </c>
      <c r="V1042" s="832">
        <v>106.93</v>
      </c>
      <c r="W1042" s="832">
        <v>1032368.92</v>
      </c>
      <c r="X1042" s="846"/>
      <c r="Y1042" s="846" t="s">
        <v>2759</v>
      </c>
      <c r="Z1042" s="846"/>
      <c r="AA1042" s="824"/>
      <c r="AB1042" s="824"/>
      <c r="AC1042" s="824"/>
    </row>
    <row r="1043" s="823" customFormat="1" ht="28.45" hidden="1" customHeight="1" outlineLevel="3" spans="1:29">
      <c r="A1043" s="873" t="s">
        <v>2732</v>
      </c>
      <c r="B1043" s="870" t="s">
        <v>2734</v>
      </c>
      <c r="C1043" s="870" t="s">
        <v>2748</v>
      </c>
      <c r="D1043" s="846" t="s">
        <v>2774</v>
      </c>
      <c r="E1043" s="846" t="s">
        <v>34</v>
      </c>
      <c r="F1043" s="846" t="s">
        <v>2775</v>
      </c>
      <c r="G1043" s="846" t="s">
        <v>2752</v>
      </c>
      <c r="H1043" s="832">
        <v>15.59</v>
      </c>
      <c r="I1043" s="846" t="s">
        <v>728</v>
      </c>
      <c r="J1043" s="875">
        <v>319</v>
      </c>
      <c r="K1043" s="846" t="s">
        <v>53</v>
      </c>
      <c r="L1043" s="846" t="s">
        <v>84</v>
      </c>
      <c r="M1043" s="846"/>
      <c r="N1043" s="832">
        <v>0</v>
      </c>
      <c r="O1043" s="846" t="s">
        <v>2753</v>
      </c>
      <c r="P1043" s="846" t="s">
        <v>2754</v>
      </c>
      <c r="Q1043" s="846"/>
      <c r="R1043" s="846" t="s">
        <v>2755</v>
      </c>
      <c r="S1043" s="846" t="s">
        <v>2756</v>
      </c>
      <c r="T1043" s="832">
        <v>31227.74</v>
      </c>
      <c r="U1043" s="832">
        <v>3722398.26</v>
      </c>
      <c r="V1043" s="832">
        <v>106.93</v>
      </c>
      <c r="W1043" s="832">
        <v>1032368.92</v>
      </c>
      <c r="X1043" s="846"/>
      <c r="Y1043" s="846" t="s">
        <v>2759</v>
      </c>
      <c r="Z1043" s="846"/>
      <c r="AA1043" s="824"/>
      <c r="AB1043" s="824"/>
      <c r="AC1043" s="824"/>
    </row>
    <row r="1044" s="823" customFormat="1" ht="28.45" hidden="1" customHeight="1" outlineLevel="3" spans="1:29">
      <c r="A1044" s="873" t="s">
        <v>2732</v>
      </c>
      <c r="B1044" s="870" t="s">
        <v>2734</v>
      </c>
      <c r="C1044" s="870" t="s">
        <v>2748</v>
      </c>
      <c r="D1044" s="846" t="s">
        <v>2776</v>
      </c>
      <c r="E1044" s="846" t="s">
        <v>34</v>
      </c>
      <c r="F1044" s="846" t="s">
        <v>2777</v>
      </c>
      <c r="G1044" s="846" t="s">
        <v>2752</v>
      </c>
      <c r="H1044" s="832">
        <v>0.09</v>
      </c>
      <c r="I1044" s="846" t="s">
        <v>728</v>
      </c>
      <c r="J1044" s="875">
        <v>319</v>
      </c>
      <c r="K1044" s="846" t="s">
        <v>53</v>
      </c>
      <c r="L1044" s="846" t="s">
        <v>84</v>
      </c>
      <c r="M1044" s="846"/>
      <c r="N1044" s="832">
        <v>0</v>
      </c>
      <c r="O1044" s="846" t="s">
        <v>2753</v>
      </c>
      <c r="P1044" s="846" t="s">
        <v>2754</v>
      </c>
      <c r="Q1044" s="846"/>
      <c r="R1044" s="846" t="s">
        <v>2755</v>
      </c>
      <c r="S1044" s="846" t="s">
        <v>2756</v>
      </c>
      <c r="T1044" s="832"/>
      <c r="U1044" s="832"/>
      <c r="V1044" s="832"/>
      <c r="W1044" s="832"/>
      <c r="X1044" s="846"/>
      <c r="Y1044" s="846" t="s">
        <v>2759</v>
      </c>
      <c r="Z1044" s="846"/>
      <c r="AA1044" s="824"/>
      <c r="AB1044" s="824"/>
      <c r="AC1044" s="824"/>
    </row>
    <row r="1045" s="823" customFormat="1" ht="28.45" hidden="1" customHeight="1" outlineLevel="3" spans="1:29">
      <c r="A1045" s="873" t="s">
        <v>2732</v>
      </c>
      <c r="B1045" s="870" t="s">
        <v>2734</v>
      </c>
      <c r="C1045" s="870" t="s">
        <v>2748</v>
      </c>
      <c r="D1045" s="846" t="s">
        <v>2778</v>
      </c>
      <c r="E1045" s="846" t="s">
        <v>34</v>
      </c>
      <c r="F1045" s="846" t="s">
        <v>2779</v>
      </c>
      <c r="G1045" s="846" t="s">
        <v>2752</v>
      </c>
      <c r="H1045" s="832">
        <v>0.23</v>
      </c>
      <c r="I1045" s="846" t="s">
        <v>728</v>
      </c>
      <c r="J1045" s="875">
        <v>319</v>
      </c>
      <c r="K1045" s="846" t="s">
        <v>53</v>
      </c>
      <c r="L1045" s="846" t="s">
        <v>84</v>
      </c>
      <c r="M1045" s="846"/>
      <c r="N1045" s="832">
        <v>0</v>
      </c>
      <c r="O1045" s="846" t="s">
        <v>2753</v>
      </c>
      <c r="P1045" s="846" t="s">
        <v>2754</v>
      </c>
      <c r="Q1045" s="846"/>
      <c r="R1045" s="846" t="s">
        <v>2755</v>
      </c>
      <c r="S1045" s="846" t="s">
        <v>2756</v>
      </c>
      <c r="T1045" s="832"/>
      <c r="U1045" s="832"/>
      <c r="V1045" s="832"/>
      <c r="W1045" s="832"/>
      <c r="X1045" s="846"/>
      <c r="Y1045" s="846" t="s">
        <v>2759</v>
      </c>
      <c r="Z1045" s="846"/>
      <c r="AA1045" s="824"/>
      <c r="AB1045" s="824"/>
      <c r="AC1045" s="824"/>
    </row>
    <row r="1046" s="823" customFormat="1" ht="28.45" hidden="1" customHeight="1" outlineLevel="3" spans="1:29">
      <c r="A1046" s="873" t="s">
        <v>2732</v>
      </c>
      <c r="B1046" s="870" t="s">
        <v>2734</v>
      </c>
      <c r="C1046" s="870" t="s">
        <v>2748</v>
      </c>
      <c r="D1046" s="846" t="s">
        <v>2780</v>
      </c>
      <c r="E1046" s="846" t="s">
        <v>34</v>
      </c>
      <c r="F1046" s="846" t="s">
        <v>2781</v>
      </c>
      <c r="G1046" s="846" t="s">
        <v>2752</v>
      </c>
      <c r="H1046" s="832">
        <v>0.96</v>
      </c>
      <c r="I1046" s="846" t="s">
        <v>728</v>
      </c>
      <c r="J1046" s="875">
        <v>319</v>
      </c>
      <c r="K1046" s="846" t="s">
        <v>53</v>
      </c>
      <c r="L1046" s="846" t="s">
        <v>84</v>
      </c>
      <c r="M1046" s="846"/>
      <c r="N1046" s="832">
        <v>0</v>
      </c>
      <c r="O1046" s="846" t="s">
        <v>2753</v>
      </c>
      <c r="P1046" s="846" t="s">
        <v>2754</v>
      </c>
      <c r="Q1046" s="846"/>
      <c r="R1046" s="846" t="s">
        <v>2755</v>
      </c>
      <c r="S1046" s="846" t="s">
        <v>2756</v>
      </c>
      <c r="T1046" s="832"/>
      <c r="U1046" s="832"/>
      <c r="V1046" s="832"/>
      <c r="W1046" s="832"/>
      <c r="X1046" s="846"/>
      <c r="Y1046" s="846" t="s">
        <v>2759</v>
      </c>
      <c r="Z1046" s="846"/>
      <c r="AA1046" s="824"/>
      <c r="AB1046" s="824"/>
      <c r="AC1046" s="824"/>
    </row>
    <row r="1047" s="823" customFormat="1" ht="28.45" hidden="1" customHeight="1" outlineLevel="3" spans="1:29">
      <c r="A1047" s="873" t="s">
        <v>2732</v>
      </c>
      <c r="B1047" s="870" t="s">
        <v>2734</v>
      </c>
      <c r="C1047" s="870" t="s">
        <v>2748</v>
      </c>
      <c r="D1047" s="846" t="s">
        <v>2782</v>
      </c>
      <c r="E1047" s="846" t="s">
        <v>34</v>
      </c>
      <c r="F1047" s="846" t="s">
        <v>2783</v>
      </c>
      <c r="G1047" s="846" t="s">
        <v>2752</v>
      </c>
      <c r="H1047" s="832">
        <v>0.5</v>
      </c>
      <c r="I1047" s="846" t="s">
        <v>728</v>
      </c>
      <c r="J1047" s="875">
        <v>319</v>
      </c>
      <c r="K1047" s="846" t="s">
        <v>53</v>
      </c>
      <c r="L1047" s="846" t="s">
        <v>84</v>
      </c>
      <c r="M1047" s="846"/>
      <c r="N1047" s="832">
        <v>0</v>
      </c>
      <c r="O1047" s="846" t="s">
        <v>2753</v>
      </c>
      <c r="P1047" s="846" t="s">
        <v>2754</v>
      </c>
      <c r="Q1047" s="846"/>
      <c r="R1047" s="846" t="s">
        <v>2755</v>
      </c>
      <c r="S1047" s="846" t="s">
        <v>2756</v>
      </c>
      <c r="T1047" s="832">
        <v>31227.74</v>
      </c>
      <c r="U1047" s="832">
        <v>3722398.26</v>
      </c>
      <c r="V1047" s="832">
        <v>0</v>
      </c>
      <c r="W1047" s="832">
        <v>0</v>
      </c>
      <c r="X1047" s="846"/>
      <c r="Y1047" s="846" t="s">
        <v>2759</v>
      </c>
      <c r="Z1047" s="846"/>
      <c r="AA1047" s="824"/>
      <c r="AB1047" s="824"/>
      <c r="AC1047" s="824"/>
    </row>
    <row r="1048" s="823" customFormat="1" ht="28.45" hidden="1" customHeight="1" outlineLevel="3" spans="1:29">
      <c r="A1048" s="873" t="s">
        <v>2732</v>
      </c>
      <c r="B1048" s="870" t="s">
        <v>2734</v>
      </c>
      <c r="C1048" s="870" t="s">
        <v>2748</v>
      </c>
      <c r="D1048" s="846" t="s">
        <v>2784</v>
      </c>
      <c r="E1048" s="846" t="s">
        <v>34</v>
      </c>
      <c r="F1048" s="846" t="s">
        <v>2785</v>
      </c>
      <c r="G1048" s="846" t="s">
        <v>2752</v>
      </c>
      <c r="H1048" s="832">
        <v>3.35</v>
      </c>
      <c r="I1048" s="846" t="s">
        <v>728</v>
      </c>
      <c r="J1048" s="875">
        <v>319</v>
      </c>
      <c r="K1048" s="846" t="s">
        <v>53</v>
      </c>
      <c r="L1048" s="846" t="s">
        <v>84</v>
      </c>
      <c r="M1048" s="846"/>
      <c r="N1048" s="832">
        <v>0</v>
      </c>
      <c r="O1048" s="846" t="s">
        <v>2753</v>
      </c>
      <c r="P1048" s="846" t="s">
        <v>2754</v>
      </c>
      <c r="Q1048" s="846"/>
      <c r="R1048" s="846" t="s">
        <v>2755</v>
      </c>
      <c r="S1048" s="846" t="s">
        <v>2756</v>
      </c>
      <c r="T1048" s="832"/>
      <c r="U1048" s="832"/>
      <c r="V1048" s="832"/>
      <c r="W1048" s="832"/>
      <c r="X1048" s="846"/>
      <c r="Y1048" s="846" t="s">
        <v>2759</v>
      </c>
      <c r="Z1048" s="846"/>
      <c r="AA1048" s="824"/>
      <c r="AB1048" s="824"/>
      <c r="AC1048" s="824"/>
    </row>
    <row r="1049" s="823" customFormat="1" ht="28.45" hidden="1" customHeight="1" outlineLevel="3" spans="1:29">
      <c r="A1049" s="873" t="s">
        <v>2732</v>
      </c>
      <c r="B1049" s="870" t="s">
        <v>2734</v>
      </c>
      <c r="C1049" s="870" t="s">
        <v>2748</v>
      </c>
      <c r="D1049" s="846" t="s">
        <v>2786</v>
      </c>
      <c r="E1049" s="846" t="s">
        <v>34</v>
      </c>
      <c r="F1049" s="846" t="s">
        <v>2787</v>
      </c>
      <c r="G1049" s="846" t="s">
        <v>2752</v>
      </c>
      <c r="H1049" s="832">
        <v>0.03</v>
      </c>
      <c r="I1049" s="846" t="s">
        <v>728</v>
      </c>
      <c r="J1049" s="875">
        <v>319</v>
      </c>
      <c r="K1049" s="846" t="s">
        <v>53</v>
      </c>
      <c r="L1049" s="846" t="s">
        <v>84</v>
      </c>
      <c r="M1049" s="846"/>
      <c r="N1049" s="832">
        <v>0</v>
      </c>
      <c r="O1049" s="846" t="s">
        <v>2753</v>
      </c>
      <c r="P1049" s="846" t="s">
        <v>2754</v>
      </c>
      <c r="Q1049" s="846"/>
      <c r="R1049" s="846" t="s">
        <v>2755</v>
      </c>
      <c r="S1049" s="846" t="s">
        <v>2756</v>
      </c>
      <c r="T1049" s="832"/>
      <c r="U1049" s="832"/>
      <c r="V1049" s="832"/>
      <c r="W1049" s="832"/>
      <c r="X1049" s="846"/>
      <c r="Y1049" s="846" t="s">
        <v>2759</v>
      </c>
      <c r="Z1049" s="846"/>
      <c r="AA1049" s="824"/>
      <c r="AB1049" s="824"/>
      <c r="AC1049" s="824"/>
    </row>
    <row r="1050" s="823" customFormat="1" ht="28.45" hidden="1" customHeight="1" outlineLevel="3" spans="1:29">
      <c r="A1050" s="873" t="s">
        <v>2732</v>
      </c>
      <c r="B1050" s="870" t="s">
        <v>2734</v>
      </c>
      <c r="C1050" s="870" t="s">
        <v>2748</v>
      </c>
      <c r="D1050" s="846" t="s">
        <v>2788</v>
      </c>
      <c r="E1050" s="846" t="s">
        <v>34</v>
      </c>
      <c r="F1050" s="846" t="s">
        <v>2789</v>
      </c>
      <c r="G1050" s="846" t="s">
        <v>2752</v>
      </c>
      <c r="H1050" s="832">
        <v>1.09</v>
      </c>
      <c r="I1050" s="846" t="s">
        <v>728</v>
      </c>
      <c r="J1050" s="875">
        <v>319</v>
      </c>
      <c r="K1050" s="846" t="s">
        <v>53</v>
      </c>
      <c r="L1050" s="846" t="s">
        <v>84</v>
      </c>
      <c r="M1050" s="846"/>
      <c r="N1050" s="832">
        <v>0</v>
      </c>
      <c r="O1050" s="846" t="s">
        <v>2753</v>
      </c>
      <c r="P1050" s="846" t="s">
        <v>2754</v>
      </c>
      <c r="Q1050" s="846"/>
      <c r="R1050" s="846" t="s">
        <v>2755</v>
      </c>
      <c r="S1050" s="846" t="s">
        <v>2756</v>
      </c>
      <c r="T1050" s="832">
        <v>31227.74</v>
      </c>
      <c r="U1050" s="832">
        <v>3722398.26</v>
      </c>
      <c r="V1050" s="832">
        <v>106.93</v>
      </c>
      <c r="W1050" s="832">
        <v>1032368.92</v>
      </c>
      <c r="X1050" s="846"/>
      <c r="Y1050" s="846" t="s">
        <v>2759</v>
      </c>
      <c r="Z1050" s="846"/>
      <c r="AA1050" s="824"/>
      <c r="AB1050" s="824"/>
      <c r="AC1050" s="824"/>
    </row>
    <row r="1051" s="823" customFormat="1" ht="28.45" hidden="1" customHeight="1" outlineLevel="3" spans="1:29">
      <c r="A1051" s="873" t="s">
        <v>2732</v>
      </c>
      <c r="B1051" s="870" t="s">
        <v>2734</v>
      </c>
      <c r="C1051" s="870" t="s">
        <v>2748</v>
      </c>
      <c r="D1051" s="846" t="s">
        <v>2790</v>
      </c>
      <c r="E1051" s="846" t="s">
        <v>34</v>
      </c>
      <c r="F1051" s="846" t="s">
        <v>2791</v>
      </c>
      <c r="G1051" s="846" t="s">
        <v>2752</v>
      </c>
      <c r="H1051" s="832">
        <v>21.43</v>
      </c>
      <c r="I1051" s="846" t="s">
        <v>728</v>
      </c>
      <c r="J1051" s="875">
        <v>319</v>
      </c>
      <c r="K1051" s="846" t="s">
        <v>53</v>
      </c>
      <c r="L1051" s="846" t="s">
        <v>84</v>
      </c>
      <c r="M1051" s="846"/>
      <c r="N1051" s="832">
        <v>0</v>
      </c>
      <c r="O1051" s="846" t="s">
        <v>2753</v>
      </c>
      <c r="P1051" s="846" t="s">
        <v>2754</v>
      </c>
      <c r="Q1051" s="846"/>
      <c r="R1051" s="846" t="s">
        <v>2755</v>
      </c>
      <c r="S1051" s="846" t="s">
        <v>2756</v>
      </c>
      <c r="T1051" s="832">
        <v>31227.74</v>
      </c>
      <c r="U1051" s="832">
        <v>3722398.26</v>
      </c>
      <c r="V1051" s="832">
        <v>0</v>
      </c>
      <c r="W1051" s="832">
        <v>1032368.92</v>
      </c>
      <c r="X1051" s="846"/>
      <c r="Y1051" s="846" t="s">
        <v>2759</v>
      </c>
      <c r="Z1051" s="846"/>
      <c r="AA1051" s="824"/>
      <c r="AB1051" s="824"/>
      <c r="AC1051" s="824"/>
    </row>
    <row r="1052" s="823" customFormat="1" ht="28.45" hidden="1" customHeight="1" outlineLevel="3" spans="1:29">
      <c r="A1052" s="873" t="s">
        <v>2732</v>
      </c>
      <c r="B1052" s="870" t="s">
        <v>2734</v>
      </c>
      <c r="C1052" s="870" t="s">
        <v>2748</v>
      </c>
      <c r="D1052" s="846" t="s">
        <v>2792</v>
      </c>
      <c r="E1052" s="846" t="s">
        <v>34</v>
      </c>
      <c r="F1052" s="846" t="s">
        <v>2793</v>
      </c>
      <c r="G1052" s="846" t="s">
        <v>2752</v>
      </c>
      <c r="H1052" s="832">
        <v>0.22</v>
      </c>
      <c r="I1052" s="846" t="s">
        <v>728</v>
      </c>
      <c r="J1052" s="875">
        <v>319</v>
      </c>
      <c r="K1052" s="846" t="s">
        <v>53</v>
      </c>
      <c r="L1052" s="846" t="s">
        <v>84</v>
      </c>
      <c r="M1052" s="846"/>
      <c r="N1052" s="832">
        <v>0</v>
      </c>
      <c r="O1052" s="846" t="s">
        <v>2753</v>
      </c>
      <c r="P1052" s="846" t="s">
        <v>2754</v>
      </c>
      <c r="Q1052" s="846"/>
      <c r="R1052" s="846" t="s">
        <v>2755</v>
      </c>
      <c r="S1052" s="846" t="s">
        <v>2756</v>
      </c>
      <c r="T1052" s="832"/>
      <c r="U1052" s="832"/>
      <c r="V1052" s="832"/>
      <c r="W1052" s="832"/>
      <c r="X1052" s="846"/>
      <c r="Y1052" s="846" t="s">
        <v>2759</v>
      </c>
      <c r="Z1052" s="846"/>
      <c r="AA1052" s="824"/>
      <c r="AB1052" s="824"/>
      <c r="AC1052" s="824"/>
    </row>
    <row r="1053" s="823" customFormat="1" ht="28.45" hidden="1" customHeight="1" outlineLevel="3" spans="1:29">
      <c r="A1053" s="873" t="s">
        <v>2732</v>
      </c>
      <c r="B1053" s="870" t="s">
        <v>2734</v>
      </c>
      <c r="C1053" s="870" t="s">
        <v>2748</v>
      </c>
      <c r="D1053" s="846" t="s">
        <v>2794</v>
      </c>
      <c r="E1053" s="846" t="s">
        <v>34</v>
      </c>
      <c r="F1053" s="846" t="s">
        <v>2795</v>
      </c>
      <c r="G1053" s="846" t="s">
        <v>2752</v>
      </c>
      <c r="H1053" s="832">
        <v>1.1</v>
      </c>
      <c r="I1053" s="846" t="s">
        <v>728</v>
      </c>
      <c r="J1053" s="875">
        <v>319</v>
      </c>
      <c r="K1053" s="846" t="s">
        <v>53</v>
      </c>
      <c r="L1053" s="846" t="s">
        <v>84</v>
      </c>
      <c r="M1053" s="846"/>
      <c r="N1053" s="832">
        <v>0</v>
      </c>
      <c r="O1053" s="846" t="s">
        <v>2753</v>
      </c>
      <c r="P1053" s="846" t="s">
        <v>2754</v>
      </c>
      <c r="Q1053" s="846"/>
      <c r="R1053" s="846" t="s">
        <v>2755</v>
      </c>
      <c r="S1053" s="846" t="s">
        <v>2756</v>
      </c>
      <c r="T1053" s="832"/>
      <c r="U1053" s="832">
        <v>3722398.26</v>
      </c>
      <c r="V1053" s="832"/>
      <c r="W1053" s="832">
        <v>1032368.92</v>
      </c>
      <c r="X1053" s="846"/>
      <c r="Y1053" s="846" t="s">
        <v>2759</v>
      </c>
      <c r="Z1053" s="846"/>
      <c r="AA1053" s="824"/>
      <c r="AB1053" s="824"/>
      <c r="AC1053" s="824"/>
    </row>
    <row r="1054" s="823" customFormat="1" ht="28.45" hidden="1" customHeight="1" outlineLevel="3" spans="1:29">
      <c r="A1054" s="873" t="s">
        <v>2732</v>
      </c>
      <c r="B1054" s="870" t="s">
        <v>2734</v>
      </c>
      <c r="C1054" s="870" t="s">
        <v>2748</v>
      </c>
      <c r="D1054" s="846" t="s">
        <v>2796</v>
      </c>
      <c r="E1054" s="846" t="s">
        <v>34</v>
      </c>
      <c r="F1054" s="846" t="s">
        <v>2797</v>
      </c>
      <c r="G1054" s="846" t="s">
        <v>2752</v>
      </c>
      <c r="H1054" s="832">
        <v>0.64</v>
      </c>
      <c r="I1054" s="846" t="s">
        <v>728</v>
      </c>
      <c r="J1054" s="875">
        <v>319</v>
      </c>
      <c r="K1054" s="846" t="s">
        <v>53</v>
      </c>
      <c r="L1054" s="846" t="s">
        <v>84</v>
      </c>
      <c r="M1054" s="846"/>
      <c r="N1054" s="832">
        <v>0</v>
      </c>
      <c r="O1054" s="846" t="s">
        <v>2753</v>
      </c>
      <c r="P1054" s="846" t="s">
        <v>2754</v>
      </c>
      <c r="Q1054" s="846"/>
      <c r="R1054" s="846" t="s">
        <v>2755</v>
      </c>
      <c r="S1054" s="846" t="s">
        <v>2756</v>
      </c>
      <c r="T1054" s="832">
        <v>31227.74</v>
      </c>
      <c r="U1054" s="832">
        <v>3722398.26</v>
      </c>
      <c r="V1054" s="832">
        <v>106.93</v>
      </c>
      <c r="W1054" s="832">
        <v>1032368.92</v>
      </c>
      <c r="X1054" s="846"/>
      <c r="Y1054" s="846" t="s">
        <v>2759</v>
      </c>
      <c r="Z1054" s="846"/>
      <c r="AA1054" s="824"/>
      <c r="AB1054" s="824"/>
      <c r="AC1054" s="824"/>
    </row>
    <row r="1055" s="823" customFormat="1" ht="28.45" hidden="1" customHeight="1" outlineLevel="3" spans="1:29">
      <c r="A1055" s="873" t="s">
        <v>2732</v>
      </c>
      <c r="B1055" s="870" t="s">
        <v>2734</v>
      </c>
      <c r="C1055" s="870" t="s">
        <v>2748</v>
      </c>
      <c r="D1055" s="846" t="s">
        <v>2798</v>
      </c>
      <c r="E1055" s="846" t="s">
        <v>34</v>
      </c>
      <c r="F1055" s="846" t="s">
        <v>2799</v>
      </c>
      <c r="G1055" s="846" t="s">
        <v>2752</v>
      </c>
      <c r="H1055" s="832">
        <v>0.88</v>
      </c>
      <c r="I1055" s="846" t="s">
        <v>728</v>
      </c>
      <c r="J1055" s="875">
        <v>319</v>
      </c>
      <c r="K1055" s="846" t="s">
        <v>53</v>
      </c>
      <c r="L1055" s="846" t="s">
        <v>84</v>
      </c>
      <c r="M1055" s="846"/>
      <c r="N1055" s="832">
        <v>0</v>
      </c>
      <c r="O1055" s="846" t="s">
        <v>2753</v>
      </c>
      <c r="P1055" s="846" t="s">
        <v>2754</v>
      </c>
      <c r="Q1055" s="846"/>
      <c r="R1055" s="846" t="s">
        <v>2755</v>
      </c>
      <c r="S1055" s="846" t="s">
        <v>2756</v>
      </c>
      <c r="T1055" s="832">
        <v>31227.74</v>
      </c>
      <c r="U1055" s="832">
        <v>3722398.26</v>
      </c>
      <c r="V1055" s="832">
        <v>106.93</v>
      </c>
      <c r="W1055" s="832">
        <v>1032368.92</v>
      </c>
      <c r="X1055" s="846"/>
      <c r="Y1055" s="846" t="s">
        <v>2759</v>
      </c>
      <c r="Z1055" s="846"/>
      <c r="AA1055" s="824"/>
      <c r="AB1055" s="824"/>
      <c r="AC1055" s="824"/>
    </row>
    <row r="1056" s="823" customFormat="1" ht="28.45" hidden="1" customHeight="1" outlineLevel="3" spans="1:29">
      <c r="A1056" s="873" t="s">
        <v>2732</v>
      </c>
      <c r="B1056" s="870" t="s">
        <v>2734</v>
      </c>
      <c r="C1056" s="870" t="s">
        <v>2748</v>
      </c>
      <c r="D1056" s="846" t="s">
        <v>2800</v>
      </c>
      <c r="E1056" s="846" t="s">
        <v>34</v>
      </c>
      <c r="F1056" s="846" t="s">
        <v>2801</v>
      </c>
      <c r="G1056" s="846" t="s">
        <v>2752</v>
      </c>
      <c r="H1056" s="832">
        <v>8.76</v>
      </c>
      <c r="I1056" s="846" t="s">
        <v>728</v>
      </c>
      <c r="J1056" s="875">
        <v>319</v>
      </c>
      <c r="K1056" s="846" t="s">
        <v>53</v>
      </c>
      <c r="L1056" s="846" t="s">
        <v>84</v>
      </c>
      <c r="M1056" s="846"/>
      <c r="N1056" s="832">
        <v>0</v>
      </c>
      <c r="O1056" s="846" t="s">
        <v>2753</v>
      </c>
      <c r="P1056" s="846" t="s">
        <v>2754</v>
      </c>
      <c r="Q1056" s="846"/>
      <c r="R1056" s="846" t="s">
        <v>2755</v>
      </c>
      <c r="S1056" s="846" t="s">
        <v>2756</v>
      </c>
      <c r="T1056" s="832">
        <v>31227.74</v>
      </c>
      <c r="U1056" s="832">
        <v>3722398.26</v>
      </c>
      <c r="V1056" s="832">
        <v>106.93</v>
      </c>
      <c r="W1056" s="832">
        <v>1032368.92</v>
      </c>
      <c r="X1056" s="846"/>
      <c r="Y1056" s="846" t="s">
        <v>2759</v>
      </c>
      <c r="Z1056" s="846"/>
      <c r="AA1056" s="824"/>
      <c r="AB1056" s="824"/>
      <c r="AC1056" s="824"/>
    </row>
    <row r="1057" s="823" customFormat="1" ht="28.45" hidden="1" customHeight="1" outlineLevel="3" spans="1:29">
      <c r="A1057" s="873" t="s">
        <v>2732</v>
      </c>
      <c r="B1057" s="870" t="s">
        <v>2734</v>
      </c>
      <c r="C1057" s="870" t="s">
        <v>2748</v>
      </c>
      <c r="D1057" s="846" t="s">
        <v>2802</v>
      </c>
      <c r="E1057" s="846" t="s">
        <v>34</v>
      </c>
      <c r="F1057" s="846" t="s">
        <v>2803</v>
      </c>
      <c r="G1057" s="846" t="s">
        <v>2752</v>
      </c>
      <c r="H1057" s="832">
        <v>0.49</v>
      </c>
      <c r="I1057" s="846" t="s">
        <v>728</v>
      </c>
      <c r="J1057" s="875">
        <v>319</v>
      </c>
      <c r="K1057" s="846" t="s">
        <v>53</v>
      </c>
      <c r="L1057" s="846" t="s">
        <v>84</v>
      </c>
      <c r="M1057" s="846"/>
      <c r="N1057" s="832">
        <v>0</v>
      </c>
      <c r="O1057" s="846" t="s">
        <v>2753</v>
      </c>
      <c r="P1057" s="846" t="s">
        <v>2754</v>
      </c>
      <c r="Q1057" s="846"/>
      <c r="R1057" s="846" t="s">
        <v>2755</v>
      </c>
      <c r="S1057" s="846" t="s">
        <v>2756</v>
      </c>
      <c r="T1057" s="832"/>
      <c r="U1057" s="832">
        <v>3722398.26</v>
      </c>
      <c r="V1057" s="832"/>
      <c r="W1057" s="832">
        <v>1032368.92</v>
      </c>
      <c r="X1057" s="846"/>
      <c r="Y1057" s="846" t="s">
        <v>2759</v>
      </c>
      <c r="Z1057" s="846"/>
      <c r="AA1057" s="824"/>
      <c r="AB1057" s="824"/>
      <c r="AC1057" s="824"/>
    </row>
    <row r="1058" s="823" customFormat="1" ht="28.45" hidden="1" customHeight="1" outlineLevel="3" spans="1:29">
      <c r="A1058" s="873" t="s">
        <v>2732</v>
      </c>
      <c r="B1058" s="870" t="s">
        <v>2734</v>
      </c>
      <c r="C1058" s="870" t="s">
        <v>2748</v>
      </c>
      <c r="D1058" s="846" t="s">
        <v>2804</v>
      </c>
      <c r="E1058" s="846" t="s">
        <v>34</v>
      </c>
      <c r="F1058" s="846" t="s">
        <v>2805</v>
      </c>
      <c r="G1058" s="846" t="s">
        <v>2752</v>
      </c>
      <c r="H1058" s="832">
        <v>0.41</v>
      </c>
      <c r="I1058" s="846" t="s">
        <v>728</v>
      </c>
      <c r="J1058" s="875">
        <v>319</v>
      </c>
      <c r="K1058" s="846" t="s">
        <v>53</v>
      </c>
      <c r="L1058" s="846" t="s">
        <v>84</v>
      </c>
      <c r="M1058" s="846"/>
      <c r="N1058" s="832">
        <v>0</v>
      </c>
      <c r="O1058" s="846" t="s">
        <v>2753</v>
      </c>
      <c r="P1058" s="846" t="s">
        <v>2754</v>
      </c>
      <c r="Q1058" s="846"/>
      <c r="R1058" s="846" t="s">
        <v>2755</v>
      </c>
      <c r="S1058" s="846" t="s">
        <v>2756</v>
      </c>
      <c r="T1058" s="832">
        <v>31227.74</v>
      </c>
      <c r="U1058" s="832">
        <v>3722398.26</v>
      </c>
      <c r="V1058" s="832">
        <v>0</v>
      </c>
      <c r="W1058" s="832">
        <v>0</v>
      </c>
      <c r="X1058" s="846"/>
      <c r="Y1058" s="846" t="s">
        <v>2759</v>
      </c>
      <c r="Z1058" s="846"/>
      <c r="AA1058" s="824"/>
      <c r="AB1058" s="824"/>
      <c r="AC1058" s="824"/>
    </row>
    <row r="1059" s="823" customFormat="1" ht="28.45" hidden="1" customHeight="1" outlineLevel="3" spans="1:29">
      <c r="A1059" s="873" t="s">
        <v>2732</v>
      </c>
      <c r="B1059" s="870" t="s">
        <v>2734</v>
      </c>
      <c r="C1059" s="870" t="s">
        <v>2748</v>
      </c>
      <c r="D1059" s="846" t="s">
        <v>2806</v>
      </c>
      <c r="E1059" s="846" t="s">
        <v>34</v>
      </c>
      <c r="F1059" s="846" t="s">
        <v>2807</v>
      </c>
      <c r="G1059" s="846" t="s">
        <v>2752</v>
      </c>
      <c r="H1059" s="832">
        <v>2.03</v>
      </c>
      <c r="I1059" s="846" t="s">
        <v>728</v>
      </c>
      <c r="J1059" s="875">
        <v>319</v>
      </c>
      <c r="K1059" s="846" t="s">
        <v>53</v>
      </c>
      <c r="L1059" s="846" t="s">
        <v>84</v>
      </c>
      <c r="M1059" s="846"/>
      <c r="N1059" s="832">
        <v>0</v>
      </c>
      <c r="O1059" s="846" t="s">
        <v>2753</v>
      </c>
      <c r="P1059" s="846" t="s">
        <v>2754</v>
      </c>
      <c r="Q1059" s="846"/>
      <c r="R1059" s="846" t="s">
        <v>2755</v>
      </c>
      <c r="S1059" s="846" t="s">
        <v>2756</v>
      </c>
      <c r="T1059" s="832">
        <v>31227.74</v>
      </c>
      <c r="U1059" s="832">
        <v>3722398.26</v>
      </c>
      <c r="V1059" s="832">
        <v>106.93</v>
      </c>
      <c r="W1059" s="832">
        <v>1032368.92</v>
      </c>
      <c r="X1059" s="846"/>
      <c r="Y1059" s="846" t="s">
        <v>2759</v>
      </c>
      <c r="Z1059" s="846"/>
      <c r="AA1059" s="824"/>
      <c r="AB1059" s="824"/>
      <c r="AC1059" s="824"/>
    </row>
    <row r="1060" s="823" customFormat="1" ht="28.45" hidden="1" customHeight="1" outlineLevel="3" spans="1:29">
      <c r="A1060" s="873" t="s">
        <v>2732</v>
      </c>
      <c r="B1060" s="870" t="s">
        <v>2734</v>
      </c>
      <c r="C1060" s="870" t="s">
        <v>2748</v>
      </c>
      <c r="D1060" s="846" t="s">
        <v>2808</v>
      </c>
      <c r="E1060" s="846" t="s">
        <v>34</v>
      </c>
      <c r="F1060" s="846" t="s">
        <v>2809</v>
      </c>
      <c r="G1060" s="846" t="s">
        <v>2752</v>
      </c>
      <c r="H1060" s="832">
        <v>0.14</v>
      </c>
      <c r="I1060" s="846" t="s">
        <v>728</v>
      </c>
      <c r="J1060" s="875">
        <v>319</v>
      </c>
      <c r="K1060" s="846" t="s">
        <v>53</v>
      </c>
      <c r="L1060" s="846" t="s">
        <v>84</v>
      </c>
      <c r="M1060" s="846"/>
      <c r="N1060" s="832">
        <v>0</v>
      </c>
      <c r="O1060" s="846" t="s">
        <v>2753</v>
      </c>
      <c r="P1060" s="846" t="s">
        <v>2754</v>
      </c>
      <c r="Q1060" s="846"/>
      <c r="R1060" s="846" t="s">
        <v>2755</v>
      </c>
      <c r="S1060" s="846" t="s">
        <v>2756</v>
      </c>
      <c r="T1060" s="832">
        <v>31227.74</v>
      </c>
      <c r="U1060" s="832">
        <v>3722398.26</v>
      </c>
      <c r="V1060" s="832">
        <v>106.93</v>
      </c>
      <c r="W1060" s="832">
        <v>1032368.92</v>
      </c>
      <c r="X1060" s="846"/>
      <c r="Y1060" s="846" t="s">
        <v>2759</v>
      </c>
      <c r="Z1060" s="846"/>
      <c r="AA1060" s="824"/>
      <c r="AB1060" s="824"/>
      <c r="AC1060" s="824"/>
    </row>
    <row r="1061" s="823" customFormat="1" ht="28.45" hidden="1" customHeight="1" outlineLevel="3" spans="1:29">
      <c r="A1061" s="873" t="s">
        <v>2732</v>
      </c>
      <c r="B1061" s="870" t="s">
        <v>2734</v>
      </c>
      <c r="C1061" s="870" t="s">
        <v>2748</v>
      </c>
      <c r="D1061" s="846" t="s">
        <v>2810</v>
      </c>
      <c r="E1061" s="846" t="s">
        <v>34</v>
      </c>
      <c r="F1061" s="846" t="s">
        <v>2811</v>
      </c>
      <c r="G1061" s="846" t="s">
        <v>2752</v>
      </c>
      <c r="H1061" s="832">
        <v>0.96</v>
      </c>
      <c r="I1061" s="846" t="s">
        <v>728</v>
      </c>
      <c r="J1061" s="875">
        <v>319</v>
      </c>
      <c r="K1061" s="846" t="s">
        <v>53</v>
      </c>
      <c r="L1061" s="846" t="s">
        <v>84</v>
      </c>
      <c r="M1061" s="846"/>
      <c r="N1061" s="832">
        <v>0</v>
      </c>
      <c r="O1061" s="846" t="s">
        <v>2753</v>
      </c>
      <c r="P1061" s="846" t="s">
        <v>2754</v>
      </c>
      <c r="Q1061" s="846"/>
      <c r="R1061" s="846" t="s">
        <v>2755</v>
      </c>
      <c r="S1061" s="846" t="s">
        <v>2756</v>
      </c>
      <c r="T1061" s="832"/>
      <c r="U1061" s="832">
        <v>26822.69</v>
      </c>
      <c r="V1061" s="832"/>
      <c r="W1061" s="832">
        <v>2256.05</v>
      </c>
      <c r="X1061" s="846"/>
      <c r="Y1061" s="846" t="s">
        <v>2812</v>
      </c>
      <c r="Z1061" s="846"/>
      <c r="AA1061" s="824"/>
      <c r="AB1061" s="824"/>
      <c r="AC1061" s="824"/>
    </row>
    <row r="1062" s="823" customFormat="1" ht="28.45" hidden="1" customHeight="1" outlineLevel="3" spans="1:29">
      <c r="A1062" s="873" t="s">
        <v>2732</v>
      </c>
      <c r="B1062" s="870" t="s">
        <v>2734</v>
      </c>
      <c r="C1062" s="870" t="s">
        <v>2748</v>
      </c>
      <c r="D1062" s="846" t="s">
        <v>2813</v>
      </c>
      <c r="E1062" s="846" t="s">
        <v>34</v>
      </c>
      <c r="F1062" s="846" t="s">
        <v>2814</v>
      </c>
      <c r="G1062" s="846" t="s">
        <v>2752</v>
      </c>
      <c r="H1062" s="832">
        <v>0.6</v>
      </c>
      <c r="I1062" s="846" t="s">
        <v>728</v>
      </c>
      <c r="J1062" s="875">
        <v>319</v>
      </c>
      <c r="K1062" s="846" t="s">
        <v>53</v>
      </c>
      <c r="L1062" s="846" t="s">
        <v>84</v>
      </c>
      <c r="M1062" s="846"/>
      <c r="N1062" s="832">
        <v>0</v>
      </c>
      <c r="O1062" s="846" t="s">
        <v>2753</v>
      </c>
      <c r="P1062" s="846" t="s">
        <v>2754</v>
      </c>
      <c r="Q1062" s="846"/>
      <c r="R1062" s="846" t="s">
        <v>2755</v>
      </c>
      <c r="S1062" s="846" t="s">
        <v>2756</v>
      </c>
      <c r="T1062" s="832"/>
      <c r="U1062" s="832"/>
      <c r="V1062" s="832"/>
      <c r="W1062" s="832"/>
      <c r="X1062" s="846"/>
      <c r="Y1062" s="846"/>
      <c r="Z1062" s="846"/>
      <c r="AA1062" s="824"/>
      <c r="AB1062" s="824"/>
      <c r="AC1062" s="824"/>
    </row>
    <row r="1063" s="823" customFormat="1" ht="28.45" hidden="1" customHeight="1" outlineLevel="3" spans="1:29">
      <c r="A1063" s="873" t="s">
        <v>2732</v>
      </c>
      <c r="B1063" s="870" t="s">
        <v>2734</v>
      </c>
      <c r="C1063" s="870" t="s">
        <v>2748</v>
      </c>
      <c r="D1063" s="846" t="s">
        <v>2815</v>
      </c>
      <c r="E1063" s="846" t="s">
        <v>34</v>
      </c>
      <c r="F1063" s="846" t="s">
        <v>2816</v>
      </c>
      <c r="G1063" s="846" t="s">
        <v>2752</v>
      </c>
      <c r="H1063" s="832">
        <v>0.3</v>
      </c>
      <c r="I1063" s="846" t="s">
        <v>728</v>
      </c>
      <c r="J1063" s="875">
        <v>319</v>
      </c>
      <c r="K1063" s="846" t="s">
        <v>53</v>
      </c>
      <c r="L1063" s="846" t="s">
        <v>84</v>
      </c>
      <c r="M1063" s="846"/>
      <c r="N1063" s="832">
        <v>0</v>
      </c>
      <c r="O1063" s="846" t="s">
        <v>2753</v>
      </c>
      <c r="P1063" s="846" t="s">
        <v>2754</v>
      </c>
      <c r="Q1063" s="846"/>
      <c r="R1063" s="846" t="s">
        <v>2755</v>
      </c>
      <c r="S1063" s="846" t="s">
        <v>2756</v>
      </c>
      <c r="T1063" s="832">
        <v>0.25</v>
      </c>
      <c r="U1063" s="832">
        <v>432.87</v>
      </c>
      <c r="V1063" s="832">
        <v>0.25</v>
      </c>
      <c r="W1063" s="832">
        <v>0.25</v>
      </c>
      <c r="X1063" s="846"/>
      <c r="Y1063" s="846" t="s">
        <v>2817</v>
      </c>
      <c r="Z1063" s="846"/>
      <c r="AA1063" s="824"/>
      <c r="AB1063" s="824"/>
      <c r="AC1063" s="824"/>
    </row>
    <row r="1064" s="823" customFormat="1" ht="28.45" hidden="1" customHeight="1" outlineLevel="3" spans="1:29">
      <c r="A1064" s="873" t="s">
        <v>2732</v>
      </c>
      <c r="B1064" s="870" t="s">
        <v>2734</v>
      </c>
      <c r="C1064" s="870" t="s">
        <v>2748</v>
      </c>
      <c r="D1064" s="846" t="s">
        <v>2818</v>
      </c>
      <c r="E1064" s="846" t="s">
        <v>34</v>
      </c>
      <c r="F1064" s="846" t="s">
        <v>2819</v>
      </c>
      <c r="G1064" s="846" t="s">
        <v>2752</v>
      </c>
      <c r="H1064" s="832">
        <v>2.8</v>
      </c>
      <c r="I1064" s="846" t="s">
        <v>728</v>
      </c>
      <c r="J1064" s="875">
        <v>319</v>
      </c>
      <c r="K1064" s="846" t="s">
        <v>53</v>
      </c>
      <c r="L1064" s="846" t="s">
        <v>84</v>
      </c>
      <c r="M1064" s="846"/>
      <c r="N1064" s="832">
        <v>0</v>
      </c>
      <c r="O1064" s="846" t="s">
        <v>2753</v>
      </c>
      <c r="P1064" s="846" t="s">
        <v>2754</v>
      </c>
      <c r="Q1064" s="846"/>
      <c r="R1064" s="846" t="s">
        <v>2755</v>
      </c>
      <c r="S1064" s="846" t="s">
        <v>2756</v>
      </c>
      <c r="T1064" s="832"/>
      <c r="U1064" s="832"/>
      <c r="V1064" s="832"/>
      <c r="W1064" s="832"/>
      <c r="X1064" s="846"/>
      <c r="Y1064" s="846" t="s">
        <v>2817</v>
      </c>
      <c r="Z1064" s="846"/>
      <c r="AA1064" s="824"/>
      <c r="AB1064" s="824"/>
      <c r="AC1064" s="824"/>
    </row>
    <row r="1065" s="823" customFormat="1" ht="28.45" hidden="1" customHeight="1" outlineLevel="3" spans="1:29">
      <c r="A1065" s="873" t="s">
        <v>2732</v>
      </c>
      <c r="B1065" s="870" t="s">
        <v>2734</v>
      </c>
      <c r="C1065" s="870" t="s">
        <v>2748</v>
      </c>
      <c r="D1065" s="846" t="s">
        <v>2820</v>
      </c>
      <c r="E1065" s="846" t="s">
        <v>34</v>
      </c>
      <c r="F1065" s="846" t="s">
        <v>2821</v>
      </c>
      <c r="G1065" s="846" t="s">
        <v>2752</v>
      </c>
      <c r="H1065" s="832">
        <v>0.53</v>
      </c>
      <c r="I1065" s="846" t="s">
        <v>728</v>
      </c>
      <c r="J1065" s="875">
        <v>319</v>
      </c>
      <c r="K1065" s="846" t="s">
        <v>53</v>
      </c>
      <c r="L1065" s="846" t="s">
        <v>84</v>
      </c>
      <c r="M1065" s="846"/>
      <c r="N1065" s="832">
        <v>0</v>
      </c>
      <c r="O1065" s="846" t="s">
        <v>2753</v>
      </c>
      <c r="P1065" s="846" t="s">
        <v>2754</v>
      </c>
      <c r="Q1065" s="846"/>
      <c r="R1065" s="846" t="s">
        <v>2755</v>
      </c>
      <c r="S1065" s="846" t="s">
        <v>2756</v>
      </c>
      <c r="T1065" s="832">
        <v>31227.74</v>
      </c>
      <c r="U1065" s="832">
        <v>3722398.26</v>
      </c>
      <c r="V1065" s="832">
        <v>106.93</v>
      </c>
      <c r="W1065" s="832">
        <v>1032368.92</v>
      </c>
      <c r="X1065" s="846"/>
      <c r="Y1065" s="846" t="s">
        <v>2759</v>
      </c>
      <c r="Z1065" s="846"/>
      <c r="AA1065" s="824"/>
      <c r="AB1065" s="824"/>
      <c r="AC1065" s="824"/>
    </row>
    <row r="1066" s="823" customFormat="1" ht="28.45" hidden="1" customHeight="1" outlineLevel="3" spans="1:29">
      <c r="A1066" s="873" t="s">
        <v>2732</v>
      </c>
      <c r="B1066" s="870" t="s">
        <v>2734</v>
      </c>
      <c r="C1066" s="870" t="s">
        <v>2748</v>
      </c>
      <c r="D1066" s="846" t="s">
        <v>2822</v>
      </c>
      <c r="E1066" s="846" t="s">
        <v>34</v>
      </c>
      <c r="F1066" s="846" t="s">
        <v>2823</v>
      </c>
      <c r="G1066" s="846" t="s">
        <v>2752</v>
      </c>
      <c r="H1066" s="832">
        <v>2.22</v>
      </c>
      <c r="I1066" s="846" t="s">
        <v>728</v>
      </c>
      <c r="J1066" s="875">
        <v>319</v>
      </c>
      <c r="K1066" s="846" t="s">
        <v>53</v>
      </c>
      <c r="L1066" s="846" t="s">
        <v>84</v>
      </c>
      <c r="M1066" s="846"/>
      <c r="N1066" s="832">
        <v>0</v>
      </c>
      <c r="O1066" s="846" t="s">
        <v>2753</v>
      </c>
      <c r="P1066" s="846" t="s">
        <v>2754</v>
      </c>
      <c r="Q1066" s="846"/>
      <c r="R1066" s="846" t="s">
        <v>2755</v>
      </c>
      <c r="S1066" s="846" t="s">
        <v>2756</v>
      </c>
      <c r="T1066" s="832">
        <v>31227.74</v>
      </c>
      <c r="U1066" s="832">
        <v>3722398.26</v>
      </c>
      <c r="V1066" s="832">
        <v>106.93</v>
      </c>
      <c r="W1066" s="832">
        <v>1032368.92</v>
      </c>
      <c r="X1066" s="846"/>
      <c r="Y1066" s="846" t="s">
        <v>2759</v>
      </c>
      <c r="Z1066" s="846"/>
      <c r="AA1066" s="824"/>
      <c r="AB1066" s="824"/>
      <c r="AC1066" s="824"/>
    </row>
    <row r="1067" s="823" customFormat="1" ht="28.45" hidden="1" customHeight="1" outlineLevel="3" spans="1:29">
      <c r="A1067" s="873" t="s">
        <v>2732</v>
      </c>
      <c r="B1067" s="870" t="s">
        <v>2734</v>
      </c>
      <c r="C1067" s="870" t="s">
        <v>2748</v>
      </c>
      <c r="D1067" s="846" t="s">
        <v>2824</v>
      </c>
      <c r="E1067" s="846" t="s">
        <v>34</v>
      </c>
      <c r="F1067" s="846" t="s">
        <v>2825</v>
      </c>
      <c r="G1067" s="846" t="s">
        <v>2752</v>
      </c>
      <c r="H1067" s="832">
        <v>0.6</v>
      </c>
      <c r="I1067" s="846" t="s">
        <v>728</v>
      </c>
      <c r="J1067" s="875">
        <v>319</v>
      </c>
      <c r="K1067" s="846" t="s">
        <v>53</v>
      </c>
      <c r="L1067" s="846" t="s">
        <v>84</v>
      </c>
      <c r="M1067" s="846"/>
      <c r="N1067" s="832">
        <v>0</v>
      </c>
      <c r="O1067" s="846" t="s">
        <v>2753</v>
      </c>
      <c r="P1067" s="846" t="s">
        <v>2754</v>
      </c>
      <c r="Q1067" s="846"/>
      <c r="R1067" s="846" t="s">
        <v>2755</v>
      </c>
      <c r="S1067" s="846" t="s">
        <v>2756</v>
      </c>
      <c r="T1067" s="832"/>
      <c r="U1067" s="832">
        <v>3722398.26</v>
      </c>
      <c r="V1067" s="832"/>
      <c r="W1067" s="832">
        <v>1032368.92</v>
      </c>
      <c r="X1067" s="846"/>
      <c r="Y1067" s="846" t="s">
        <v>2759</v>
      </c>
      <c r="Z1067" s="846"/>
      <c r="AA1067" s="824"/>
      <c r="AB1067" s="824"/>
      <c r="AC1067" s="824"/>
    </row>
    <row r="1068" s="823" customFormat="1" ht="28.45" hidden="1" customHeight="1" outlineLevel="3" spans="1:29">
      <c r="A1068" s="873" t="s">
        <v>2732</v>
      </c>
      <c r="B1068" s="870" t="s">
        <v>2734</v>
      </c>
      <c r="C1068" s="870" t="s">
        <v>2748</v>
      </c>
      <c r="D1068" s="846" t="s">
        <v>2826</v>
      </c>
      <c r="E1068" s="846" t="s">
        <v>34</v>
      </c>
      <c r="F1068" s="846" t="s">
        <v>2827</v>
      </c>
      <c r="G1068" s="846" t="s">
        <v>2752</v>
      </c>
      <c r="H1068" s="832">
        <v>0.72</v>
      </c>
      <c r="I1068" s="846" t="s">
        <v>728</v>
      </c>
      <c r="J1068" s="875">
        <v>319</v>
      </c>
      <c r="K1068" s="846" t="s">
        <v>53</v>
      </c>
      <c r="L1068" s="846" t="s">
        <v>84</v>
      </c>
      <c r="M1068" s="846"/>
      <c r="N1068" s="832">
        <v>0</v>
      </c>
      <c r="O1068" s="846" t="s">
        <v>2753</v>
      </c>
      <c r="P1068" s="846" t="s">
        <v>2754</v>
      </c>
      <c r="Q1068" s="846"/>
      <c r="R1068" s="846" t="s">
        <v>2755</v>
      </c>
      <c r="S1068" s="846" t="s">
        <v>2756</v>
      </c>
      <c r="T1068" s="832"/>
      <c r="U1068" s="832">
        <v>3722398.26</v>
      </c>
      <c r="V1068" s="832"/>
      <c r="W1068" s="832">
        <v>0</v>
      </c>
      <c r="X1068" s="846"/>
      <c r="Y1068" s="846" t="s">
        <v>2759</v>
      </c>
      <c r="Z1068" s="846"/>
      <c r="AA1068" s="824"/>
      <c r="AB1068" s="824"/>
      <c r="AC1068" s="824"/>
    </row>
    <row r="1069" s="823" customFormat="1" ht="28.45" hidden="1" customHeight="1" outlineLevel="3" spans="1:29">
      <c r="A1069" s="873" t="s">
        <v>2732</v>
      </c>
      <c r="B1069" s="870" t="s">
        <v>2734</v>
      </c>
      <c r="C1069" s="870" t="s">
        <v>2748</v>
      </c>
      <c r="D1069" s="846" t="s">
        <v>2828</v>
      </c>
      <c r="E1069" s="846" t="s">
        <v>34</v>
      </c>
      <c r="F1069" s="846" t="s">
        <v>2829</v>
      </c>
      <c r="G1069" s="846" t="s">
        <v>2752</v>
      </c>
      <c r="H1069" s="832">
        <v>0.12</v>
      </c>
      <c r="I1069" s="846" t="s">
        <v>728</v>
      </c>
      <c r="J1069" s="875">
        <v>319</v>
      </c>
      <c r="K1069" s="846" t="s">
        <v>53</v>
      </c>
      <c r="L1069" s="846" t="s">
        <v>84</v>
      </c>
      <c r="M1069" s="846"/>
      <c r="N1069" s="832">
        <v>0</v>
      </c>
      <c r="O1069" s="846" t="s">
        <v>2753</v>
      </c>
      <c r="P1069" s="846" t="s">
        <v>2754</v>
      </c>
      <c r="Q1069" s="846"/>
      <c r="R1069" s="846" t="s">
        <v>2755</v>
      </c>
      <c r="S1069" s="846" t="s">
        <v>2756</v>
      </c>
      <c r="T1069" s="832"/>
      <c r="U1069" s="832"/>
      <c r="V1069" s="832"/>
      <c r="W1069" s="832"/>
      <c r="X1069" s="846"/>
      <c r="Y1069" s="846" t="s">
        <v>2759</v>
      </c>
      <c r="Z1069" s="846"/>
      <c r="AA1069" s="824"/>
      <c r="AB1069" s="824"/>
      <c r="AC1069" s="824"/>
    </row>
    <row r="1070" s="823" customFormat="1" ht="28.45" hidden="1" customHeight="1" outlineLevel="3" spans="1:29">
      <c r="A1070" s="873" t="s">
        <v>2732</v>
      </c>
      <c r="B1070" s="870" t="s">
        <v>2734</v>
      </c>
      <c r="C1070" s="870" t="s">
        <v>2748</v>
      </c>
      <c r="D1070" s="846" t="s">
        <v>2830</v>
      </c>
      <c r="E1070" s="846" t="s">
        <v>34</v>
      </c>
      <c r="F1070" s="846" t="s">
        <v>2831</v>
      </c>
      <c r="G1070" s="846" t="s">
        <v>2752</v>
      </c>
      <c r="H1070" s="832">
        <v>0.16</v>
      </c>
      <c r="I1070" s="846" t="s">
        <v>728</v>
      </c>
      <c r="J1070" s="875">
        <v>319</v>
      </c>
      <c r="K1070" s="846" t="s">
        <v>53</v>
      </c>
      <c r="L1070" s="846" t="s">
        <v>84</v>
      </c>
      <c r="M1070" s="846"/>
      <c r="N1070" s="832">
        <v>0</v>
      </c>
      <c r="O1070" s="846" t="s">
        <v>2753</v>
      </c>
      <c r="P1070" s="846" t="s">
        <v>2754</v>
      </c>
      <c r="Q1070" s="846"/>
      <c r="R1070" s="846" t="s">
        <v>2755</v>
      </c>
      <c r="S1070" s="846" t="s">
        <v>2756</v>
      </c>
      <c r="T1070" s="832"/>
      <c r="U1070" s="832"/>
      <c r="V1070" s="832"/>
      <c r="W1070" s="832"/>
      <c r="X1070" s="846"/>
      <c r="Y1070" s="846" t="s">
        <v>2759</v>
      </c>
      <c r="Z1070" s="846"/>
      <c r="AA1070" s="824"/>
      <c r="AB1070" s="824"/>
      <c r="AC1070" s="824"/>
    </row>
    <row r="1071" s="823" customFormat="1" ht="28.45" hidden="1" customHeight="1" outlineLevel="3" spans="1:29">
      <c r="A1071" s="873" t="s">
        <v>2732</v>
      </c>
      <c r="B1071" s="870" t="s">
        <v>2734</v>
      </c>
      <c r="C1071" s="870" t="s">
        <v>2748</v>
      </c>
      <c r="D1071" s="846" t="s">
        <v>2832</v>
      </c>
      <c r="E1071" s="846" t="s">
        <v>34</v>
      </c>
      <c r="F1071" s="846" t="s">
        <v>2833</v>
      </c>
      <c r="G1071" s="846" t="s">
        <v>2752</v>
      </c>
      <c r="H1071" s="832">
        <v>0.5</v>
      </c>
      <c r="I1071" s="846" t="s">
        <v>728</v>
      </c>
      <c r="J1071" s="875">
        <v>319</v>
      </c>
      <c r="K1071" s="846" t="s">
        <v>53</v>
      </c>
      <c r="L1071" s="846" t="s">
        <v>84</v>
      </c>
      <c r="M1071" s="846"/>
      <c r="N1071" s="832">
        <v>0</v>
      </c>
      <c r="O1071" s="846" t="s">
        <v>2753</v>
      </c>
      <c r="P1071" s="846" t="s">
        <v>2754</v>
      </c>
      <c r="Q1071" s="846"/>
      <c r="R1071" s="846" t="s">
        <v>2755</v>
      </c>
      <c r="S1071" s="846" t="s">
        <v>2756</v>
      </c>
      <c r="T1071" s="832"/>
      <c r="U1071" s="832">
        <v>3722398.26</v>
      </c>
      <c r="V1071" s="832"/>
      <c r="W1071" s="832">
        <v>1032368.92</v>
      </c>
      <c r="X1071" s="846"/>
      <c r="Y1071" s="846" t="s">
        <v>2759</v>
      </c>
      <c r="Z1071" s="846"/>
      <c r="AA1071" s="824"/>
      <c r="AB1071" s="824"/>
      <c r="AC1071" s="824"/>
    </row>
    <row r="1072" s="823" customFormat="1" ht="28.45" hidden="1" customHeight="1" outlineLevel="3" spans="1:29">
      <c r="A1072" s="873" t="s">
        <v>2732</v>
      </c>
      <c r="B1072" s="870" t="s">
        <v>2734</v>
      </c>
      <c r="C1072" s="870" t="s">
        <v>2748</v>
      </c>
      <c r="D1072" s="846" t="s">
        <v>2834</v>
      </c>
      <c r="E1072" s="846" t="s">
        <v>34</v>
      </c>
      <c r="F1072" s="846" t="s">
        <v>2835</v>
      </c>
      <c r="G1072" s="846" t="s">
        <v>2752</v>
      </c>
      <c r="H1072" s="832">
        <v>0.47</v>
      </c>
      <c r="I1072" s="846" t="s">
        <v>728</v>
      </c>
      <c r="J1072" s="875">
        <v>319</v>
      </c>
      <c r="K1072" s="846" t="s">
        <v>53</v>
      </c>
      <c r="L1072" s="846" t="s">
        <v>84</v>
      </c>
      <c r="M1072" s="846"/>
      <c r="N1072" s="832">
        <v>0</v>
      </c>
      <c r="O1072" s="846" t="s">
        <v>2753</v>
      </c>
      <c r="P1072" s="846" t="s">
        <v>2754</v>
      </c>
      <c r="Q1072" s="846"/>
      <c r="R1072" s="846" t="s">
        <v>2755</v>
      </c>
      <c r="S1072" s="846" t="s">
        <v>2756</v>
      </c>
      <c r="T1072" s="832"/>
      <c r="U1072" s="832">
        <v>3722398.26</v>
      </c>
      <c r="V1072" s="832"/>
      <c r="W1072" s="832">
        <v>1032368.92</v>
      </c>
      <c r="X1072" s="846"/>
      <c r="Y1072" s="846" t="s">
        <v>2759</v>
      </c>
      <c r="Z1072" s="846"/>
      <c r="AA1072" s="824"/>
      <c r="AB1072" s="824"/>
      <c r="AC1072" s="824"/>
    </row>
    <row r="1073" s="823" customFormat="1" ht="28.45" hidden="1" customHeight="1" outlineLevel="3" spans="1:29">
      <c r="A1073" s="873" t="s">
        <v>2732</v>
      </c>
      <c r="B1073" s="870" t="s">
        <v>2734</v>
      </c>
      <c r="C1073" s="870" t="s">
        <v>2748</v>
      </c>
      <c r="D1073" s="846" t="s">
        <v>2836</v>
      </c>
      <c r="E1073" s="846" t="s">
        <v>34</v>
      </c>
      <c r="F1073" s="846" t="s">
        <v>2837</v>
      </c>
      <c r="G1073" s="846" t="s">
        <v>2752</v>
      </c>
      <c r="H1073" s="832">
        <v>2.65</v>
      </c>
      <c r="I1073" s="846" t="s">
        <v>728</v>
      </c>
      <c r="J1073" s="875">
        <v>319</v>
      </c>
      <c r="K1073" s="846" t="s">
        <v>53</v>
      </c>
      <c r="L1073" s="846" t="s">
        <v>84</v>
      </c>
      <c r="M1073" s="846"/>
      <c r="N1073" s="832">
        <v>0</v>
      </c>
      <c r="O1073" s="846" t="s">
        <v>2753</v>
      </c>
      <c r="P1073" s="846" t="s">
        <v>2754</v>
      </c>
      <c r="Q1073" s="846"/>
      <c r="R1073" s="846" t="s">
        <v>2755</v>
      </c>
      <c r="S1073" s="846" t="s">
        <v>2756</v>
      </c>
      <c r="T1073" s="832">
        <v>31227.74</v>
      </c>
      <c r="U1073" s="832">
        <v>3722398.26</v>
      </c>
      <c r="V1073" s="832">
        <v>106.93</v>
      </c>
      <c r="W1073" s="832">
        <v>1032368.92</v>
      </c>
      <c r="X1073" s="846"/>
      <c r="Y1073" s="846" t="s">
        <v>2759</v>
      </c>
      <c r="Z1073" s="846"/>
      <c r="AA1073" s="824"/>
      <c r="AB1073" s="824"/>
      <c r="AC1073" s="824"/>
    </row>
    <row r="1074" s="823" customFormat="1" ht="28.45" hidden="1" customHeight="1" outlineLevel="3" spans="1:29">
      <c r="A1074" s="873" t="s">
        <v>2732</v>
      </c>
      <c r="B1074" s="870" t="s">
        <v>2734</v>
      </c>
      <c r="C1074" s="870" t="s">
        <v>2748</v>
      </c>
      <c r="D1074" s="846" t="s">
        <v>2838</v>
      </c>
      <c r="E1074" s="846" t="s">
        <v>34</v>
      </c>
      <c r="F1074" s="846" t="s">
        <v>2839</v>
      </c>
      <c r="G1074" s="846" t="s">
        <v>2752</v>
      </c>
      <c r="H1074" s="832">
        <v>1.07</v>
      </c>
      <c r="I1074" s="846" t="s">
        <v>728</v>
      </c>
      <c r="J1074" s="875">
        <v>319</v>
      </c>
      <c r="K1074" s="846" t="s">
        <v>53</v>
      </c>
      <c r="L1074" s="846" t="s">
        <v>84</v>
      </c>
      <c r="M1074" s="846"/>
      <c r="N1074" s="832">
        <v>0</v>
      </c>
      <c r="O1074" s="846" t="s">
        <v>2753</v>
      </c>
      <c r="P1074" s="846" t="s">
        <v>2754</v>
      </c>
      <c r="Q1074" s="846"/>
      <c r="R1074" s="846" t="s">
        <v>2755</v>
      </c>
      <c r="S1074" s="846" t="s">
        <v>2756</v>
      </c>
      <c r="T1074" s="832">
        <v>31227.74</v>
      </c>
      <c r="U1074" s="832">
        <v>3722398.26</v>
      </c>
      <c r="V1074" s="832">
        <v>106.93</v>
      </c>
      <c r="W1074" s="832">
        <v>1032368.92</v>
      </c>
      <c r="X1074" s="846"/>
      <c r="Y1074" s="846" t="s">
        <v>2759</v>
      </c>
      <c r="Z1074" s="846"/>
      <c r="AA1074" s="824"/>
      <c r="AB1074" s="824"/>
      <c r="AC1074" s="824"/>
    </row>
    <row r="1075" s="823" customFormat="1" ht="28.45" hidden="1" customHeight="1" outlineLevel="3" spans="1:29">
      <c r="A1075" s="873" t="s">
        <v>2732</v>
      </c>
      <c r="B1075" s="870" t="s">
        <v>2734</v>
      </c>
      <c r="C1075" s="870" t="s">
        <v>2748</v>
      </c>
      <c r="D1075" s="846" t="s">
        <v>2840</v>
      </c>
      <c r="E1075" s="846" t="s">
        <v>34</v>
      </c>
      <c r="F1075" s="846" t="s">
        <v>2841</v>
      </c>
      <c r="G1075" s="846" t="s">
        <v>2752</v>
      </c>
      <c r="H1075" s="832">
        <v>0.12</v>
      </c>
      <c r="I1075" s="846" t="s">
        <v>728</v>
      </c>
      <c r="J1075" s="875">
        <v>319</v>
      </c>
      <c r="K1075" s="846" t="s">
        <v>53</v>
      </c>
      <c r="L1075" s="846" t="s">
        <v>84</v>
      </c>
      <c r="M1075" s="846"/>
      <c r="N1075" s="832">
        <v>0</v>
      </c>
      <c r="O1075" s="846" t="s">
        <v>2753</v>
      </c>
      <c r="P1075" s="846" t="s">
        <v>2754</v>
      </c>
      <c r="Q1075" s="846"/>
      <c r="R1075" s="846" t="s">
        <v>2755</v>
      </c>
      <c r="S1075" s="846" t="s">
        <v>2756</v>
      </c>
      <c r="T1075" s="832"/>
      <c r="U1075" s="832"/>
      <c r="V1075" s="832"/>
      <c r="W1075" s="832"/>
      <c r="X1075" s="846"/>
      <c r="Y1075" s="846"/>
      <c r="Z1075" s="846"/>
      <c r="AA1075" s="824"/>
      <c r="AB1075" s="824"/>
      <c r="AC1075" s="824"/>
    </row>
    <row r="1076" s="823" customFormat="1" ht="28.45" hidden="1" customHeight="1" outlineLevel="2" collapsed="1" spans="1:29">
      <c r="A1076" s="870" t="s">
        <v>2732</v>
      </c>
      <c r="B1076" s="870" t="s">
        <v>2734</v>
      </c>
      <c r="C1076" s="870" t="s">
        <v>2842</v>
      </c>
      <c r="D1076" s="872"/>
      <c r="E1076" s="824"/>
      <c r="F1076" s="824"/>
      <c r="G1076" s="824"/>
      <c r="H1076" s="871">
        <v>331</v>
      </c>
      <c r="I1076" s="874" t="s">
        <v>71</v>
      </c>
      <c r="J1076" s="835"/>
      <c r="K1076" s="835"/>
      <c r="L1076" s="835"/>
      <c r="M1076" s="835"/>
      <c r="N1076" s="835"/>
      <c r="O1076" s="835"/>
      <c r="P1076" s="835"/>
      <c r="Q1076" s="835"/>
      <c r="R1076" s="835"/>
      <c r="S1076" s="835"/>
      <c r="T1076" s="835"/>
      <c r="U1076" s="835"/>
      <c r="V1076" s="835"/>
      <c r="W1076" s="835"/>
      <c r="X1076" s="835"/>
      <c r="Y1076" s="835"/>
      <c r="Z1076" s="836"/>
      <c r="AA1076" s="824"/>
      <c r="AB1076" s="824"/>
      <c r="AC1076" s="824"/>
    </row>
    <row r="1077" s="823" customFormat="1" ht="28.45" hidden="1" customHeight="1" outlineLevel="3" spans="1:29">
      <c r="A1077" s="873" t="s">
        <v>2732</v>
      </c>
      <c r="B1077" s="870" t="s">
        <v>2734</v>
      </c>
      <c r="C1077" s="870" t="s">
        <v>2842</v>
      </c>
      <c r="D1077" s="846" t="s">
        <v>2843</v>
      </c>
      <c r="E1077" s="846" t="s">
        <v>1110</v>
      </c>
      <c r="F1077" s="846" t="s">
        <v>2844</v>
      </c>
      <c r="G1077" s="846" t="s">
        <v>2845</v>
      </c>
      <c r="H1077" s="832">
        <v>331</v>
      </c>
      <c r="I1077" s="846" t="s">
        <v>739</v>
      </c>
      <c r="J1077" s="875">
        <v>623</v>
      </c>
      <c r="K1077" s="846" t="s">
        <v>53</v>
      </c>
      <c r="L1077" s="846" t="s">
        <v>84</v>
      </c>
      <c r="M1077" s="846" t="s">
        <v>708</v>
      </c>
      <c r="N1077" s="832">
        <v>0</v>
      </c>
      <c r="O1077" s="846" t="s">
        <v>2846</v>
      </c>
      <c r="P1077" s="846" t="s">
        <v>2846</v>
      </c>
      <c r="Q1077" s="846" t="s">
        <v>2847</v>
      </c>
      <c r="R1077" s="846" t="s">
        <v>2848</v>
      </c>
      <c r="S1077" s="846" t="s">
        <v>2848</v>
      </c>
      <c r="T1077" s="832">
        <v>4652</v>
      </c>
      <c r="U1077" s="832">
        <v>4652</v>
      </c>
      <c r="V1077" s="832">
        <v>0</v>
      </c>
      <c r="W1077" s="832">
        <v>0</v>
      </c>
      <c r="X1077" s="846" t="s">
        <v>58</v>
      </c>
      <c r="Y1077" s="846" t="s">
        <v>2849</v>
      </c>
      <c r="Z1077" s="846"/>
      <c r="AA1077" s="824"/>
      <c r="AB1077" s="824"/>
      <c r="AC1077" s="824"/>
    </row>
    <row r="1078" s="823" customFormat="1" ht="28.45" hidden="1" customHeight="1" outlineLevel="1" collapsed="1" spans="1:29">
      <c r="A1078" s="870" t="s">
        <v>2732</v>
      </c>
      <c r="B1078" s="870" t="s">
        <v>2850</v>
      </c>
      <c r="C1078" s="870"/>
      <c r="D1078" s="835"/>
      <c r="E1078" s="835"/>
      <c r="F1078" s="835"/>
      <c r="G1078" s="836"/>
      <c r="H1078" s="871">
        <v>10575.44</v>
      </c>
      <c r="I1078" s="874" t="s">
        <v>2851</v>
      </c>
      <c r="J1078" s="835"/>
      <c r="K1078" s="835"/>
      <c r="L1078" s="835"/>
      <c r="M1078" s="835"/>
      <c r="N1078" s="835"/>
      <c r="O1078" s="835"/>
      <c r="P1078" s="835"/>
      <c r="Q1078" s="835"/>
      <c r="R1078" s="835"/>
      <c r="S1078" s="835"/>
      <c r="T1078" s="835"/>
      <c r="U1078" s="835"/>
      <c r="V1078" s="835"/>
      <c r="W1078" s="835"/>
      <c r="X1078" s="835"/>
      <c r="Y1078" s="835"/>
      <c r="Z1078" s="836"/>
      <c r="AA1078" s="824"/>
      <c r="AB1078" s="824"/>
      <c r="AC1078" s="824"/>
    </row>
    <row r="1079" s="823" customFormat="1" ht="28.45" hidden="1" customHeight="1" outlineLevel="2" collapsed="1" spans="1:29">
      <c r="A1079" s="870" t="s">
        <v>2732</v>
      </c>
      <c r="B1079" s="870" t="s">
        <v>2850</v>
      </c>
      <c r="C1079" s="870" t="s">
        <v>2852</v>
      </c>
      <c r="D1079" s="872"/>
      <c r="E1079" s="824"/>
      <c r="F1079" s="824"/>
      <c r="G1079" s="824"/>
      <c r="H1079" s="871">
        <v>391.76</v>
      </c>
      <c r="I1079" s="874" t="s">
        <v>2853</v>
      </c>
      <c r="J1079" s="835"/>
      <c r="K1079" s="835"/>
      <c r="L1079" s="835"/>
      <c r="M1079" s="835"/>
      <c r="N1079" s="835"/>
      <c r="O1079" s="835"/>
      <c r="P1079" s="835"/>
      <c r="Q1079" s="835"/>
      <c r="R1079" s="835"/>
      <c r="S1079" s="835"/>
      <c r="T1079" s="835"/>
      <c r="U1079" s="835"/>
      <c r="V1079" s="835"/>
      <c r="W1079" s="835"/>
      <c r="X1079" s="835"/>
      <c r="Y1079" s="835"/>
      <c r="Z1079" s="836"/>
      <c r="AA1079" s="824"/>
      <c r="AB1079" s="824"/>
      <c r="AC1079" s="824"/>
    </row>
    <row r="1080" s="823" customFormat="1" ht="28.45" hidden="1" customHeight="1" outlineLevel="3" spans="1:29">
      <c r="A1080" s="873" t="s">
        <v>2732</v>
      </c>
      <c r="B1080" s="870" t="s">
        <v>2850</v>
      </c>
      <c r="C1080" s="870" t="s">
        <v>2852</v>
      </c>
      <c r="D1080" s="846" t="s">
        <v>2854</v>
      </c>
      <c r="E1080" s="846" t="s">
        <v>1782</v>
      </c>
      <c r="F1080" s="846" t="s">
        <v>2855</v>
      </c>
      <c r="G1080" s="846" t="s">
        <v>2856</v>
      </c>
      <c r="H1080" s="832">
        <v>214.63</v>
      </c>
      <c r="I1080" s="846" t="s">
        <v>64</v>
      </c>
      <c r="J1080" s="875">
        <v>7</v>
      </c>
      <c r="K1080" s="846" t="s">
        <v>38</v>
      </c>
      <c r="L1080" s="846" t="s">
        <v>39</v>
      </c>
      <c r="M1080" s="846"/>
      <c r="N1080" s="832">
        <v>0</v>
      </c>
      <c r="O1080" s="846" t="s">
        <v>2857</v>
      </c>
      <c r="P1080" s="846" t="s">
        <v>2858</v>
      </c>
      <c r="Q1080" s="846" t="s">
        <v>41</v>
      </c>
      <c r="R1080" s="846" t="s">
        <v>2859</v>
      </c>
      <c r="S1080" s="846" t="s">
        <v>2860</v>
      </c>
      <c r="T1080" s="832">
        <v>1594.11</v>
      </c>
      <c r="U1080" s="832">
        <v>1594.11</v>
      </c>
      <c r="V1080" s="832">
        <v>0</v>
      </c>
      <c r="W1080" s="832">
        <v>0</v>
      </c>
      <c r="X1080" s="846" t="s">
        <v>69</v>
      </c>
      <c r="Y1080" s="846"/>
      <c r="Z1080" s="846"/>
      <c r="AA1080" s="824"/>
      <c r="AB1080" s="824"/>
      <c r="AC1080" s="824"/>
    </row>
    <row r="1081" s="823" customFormat="1" ht="28.45" hidden="1" customHeight="1" outlineLevel="3" spans="1:29">
      <c r="A1081" s="873" t="s">
        <v>2732</v>
      </c>
      <c r="B1081" s="870" t="s">
        <v>2850</v>
      </c>
      <c r="C1081" s="870" t="s">
        <v>2852</v>
      </c>
      <c r="D1081" s="846" t="s">
        <v>2861</v>
      </c>
      <c r="E1081" s="846" t="s">
        <v>1782</v>
      </c>
      <c r="F1081" s="846" t="s">
        <v>2855</v>
      </c>
      <c r="G1081" s="846" t="s">
        <v>2856</v>
      </c>
      <c r="H1081" s="832">
        <v>177.13</v>
      </c>
      <c r="I1081" s="846" t="s">
        <v>166</v>
      </c>
      <c r="J1081" s="875">
        <v>5</v>
      </c>
      <c r="K1081" s="846" t="s">
        <v>38</v>
      </c>
      <c r="L1081" s="846" t="s">
        <v>39</v>
      </c>
      <c r="M1081" s="846"/>
      <c r="N1081" s="832">
        <v>0</v>
      </c>
      <c r="O1081" s="846" t="s">
        <v>2857</v>
      </c>
      <c r="P1081" s="846" t="s">
        <v>2858</v>
      </c>
      <c r="Q1081" s="846" t="s">
        <v>41</v>
      </c>
      <c r="R1081" s="846" t="s">
        <v>2859</v>
      </c>
      <c r="S1081" s="846" t="s">
        <v>2860</v>
      </c>
      <c r="T1081" s="832">
        <v>1594.11</v>
      </c>
      <c r="U1081" s="832">
        <v>1594.11</v>
      </c>
      <c r="V1081" s="832">
        <v>0</v>
      </c>
      <c r="W1081" s="832">
        <v>0</v>
      </c>
      <c r="X1081" s="846"/>
      <c r="Y1081" s="846"/>
      <c r="Z1081" s="846"/>
      <c r="AA1081" s="824"/>
      <c r="AB1081" s="824"/>
      <c r="AC1081" s="824"/>
    </row>
    <row r="1082" s="823" customFormat="1" ht="28.45" hidden="1" customHeight="1" outlineLevel="2" collapsed="1" spans="1:29">
      <c r="A1082" s="870" t="s">
        <v>2732</v>
      </c>
      <c r="B1082" s="870" t="s">
        <v>2850</v>
      </c>
      <c r="C1082" s="870" t="s">
        <v>2862</v>
      </c>
      <c r="D1082" s="872"/>
      <c r="E1082" s="824"/>
      <c r="F1082" s="824"/>
      <c r="G1082" s="824"/>
      <c r="H1082" s="871">
        <v>9862.75</v>
      </c>
      <c r="I1082" s="874" t="s">
        <v>2863</v>
      </c>
      <c r="J1082" s="835"/>
      <c r="K1082" s="835"/>
      <c r="L1082" s="835"/>
      <c r="M1082" s="835"/>
      <c r="N1082" s="835"/>
      <c r="O1082" s="835"/>
      <c r="P1082" s="835"/>
      <c r="Q1082" s="835"/>
      <c r="R1082" s="835"/>
      <c r="S1082" s="835"/>
      <c r="T1082" s="835"/>
      <c r="U1082" s="835"/>
      <c r="V1082" s="835"/>
      <c r="W1082" s="835"/>
      <c r="X1082" s="835"/>
      <c r="Y1082" s="835"/>
      <c r="Z1082" s="836"/>
      <c r="AA1082" s="824"/>
      <c r="AB1082" s="824"/>
      <c r="AC1082" s="824"/>
    </row>
    <row r="1083" s="823" customFormat="1" ht="28.45" hidden="1" customHeight="1" outlineLevel="3" spans="1:29">
      <c r="A1083" s="873" t="s">
        <v>2732</v>
      </c>
      <c r="B1083" s="870" t="s">
        <v>2850</v>
      </c>
      <c r="C1083" s="870" t="s">
        <v>2862</v>
      </c>
      <c r="D1083" s="846" t="s">
        <v>2864</v>
      </c>
      <c r="E1083" s="846" t="s">
        <v>421</v>
      </c>
      <c r="F1083" s="846" t="s">
        <v>2865</v>
      </c>
      <c r="G1083" s="846" t="s">
        <v>2866</v>
      </c>
      <c r="H1083" s="832">
        <v>222.72</v>
      </c>
      <c r="I1083" s="846" t="s">
        <v>2867</v>
      </c>
      <c r="J1083" s="875">
        <v>125</v>
      </c>
      <c r="K1083" s="846" t="s">
        <v>119</v>
      </c>
      <c r="L1083" s="846" t="s">
        <v>84</v>
      </c>
      <c r="M1083" s="846"/>
      <c r="N1083" s="832"/>
      <c r="O1083" s="846" t="s">
        <v>2868</v>
      </c>
      <c r="P1083" s="846" t="s">
        <v>2869</v>
      </c>
      <c r="Q1083" s="846" t="s">
        <v>41</v>
      </c>
      <c r="R1083" s="846" t="s">
        <v>2870</v>
      </c>
      <c r="S1083" s="846" t="s">
        <v>2871</v>
      </c>
      <c r="T1083" s="832">
        <v>27747.75</v>
      </c>
      <c r="U1083" s="832">
        <v>27747.75</v>
      </c>
      <c r="V1083" s="832">
        <v>0</v>
      </c>
      <c r="W1083" s="832">
        <v>0</v>
      </c>
      <c r="X1083" s="846"/>
      <c r="Y1083" s="846" t="s">
        <v>2872</v>
      </c>
      <c r="Z1083" s="846"/>
      <c r="AA1083" s="824"/>
      <c r="AB1083" s="824"/>
      <c r="AC1083" s="824"/>
    </row>
    <row r="1084" s="823" customFormat="1" ht="28.45" hidden="1" customHeight="1" outlineLevel="3" spans="1:29">
      <c r="A1084" s="873" t="s">
        <v>2732</v>
      </c>
      <c r="B1084" s="870" t="s">
        <v>2850</v>
      </c>
      <c r="C1084" s="870" t="s">
        <v>2862</v>
      </c>
      <c r="D1084" s="846" t="s">
        <v>2864</v>
      </c>
      <c r="E1084" s="846" t="s">
        <v>421</v>
      </c>
      <c r="F1084" s="846" t="s">
        <v>2865</v>
      </c>
      <c r="G1084" s="846" t="s">
        <v>2873</v>
      </c>
      <c r="H1084" s="832">
        <v>1341.25</v>
      </c>
      <c r="I1084" s="846" t="s">
        <v>191</v>
      </c>
      <c r="J1084" s="875">
        <v>94</v>
      </c>
      <c r="K1084" s="846" t="s">
        <v>119</v>
      </c>
      <c r="L1084" s="846" t="s">
        <v>84</v>
      </c>
      <c r="M1084" s="846"/>
      <c r="N1084" s="832"/>
      <c r="O1084" s="846" t="s">
        <v>2868</v>
      </c>
      <c r="P1084" s="846" t="s">
        <v>2874</v>
      </c>
      <c r="Q1084" s="846" t="s">
        <v>41</v>
      </c>
      <c r="R1084" s="846" t="s">
        <v>2870</v>
      </c>
      <c r="S1084" s="846" t="s">
        <v>2871</v>
      </c>
      <c r="T1084" s="832">
        <v>27747.75</v>
      </c>
      <c r="U1084" s="832">
        <v>27747.75</v>
      </c>
      <c r="V1084" s="832">
        <v>0</v>
      </c>
      <c r="W1084" s="832">
        <v>0</v>
      </c>
      <c r="X1084" s="846"/>
      <c r="Y1084" s="846" t="s">
        <v>2872</v>
      </c>
      <c r="Z1084" s="846"/>
      <c r="AA1084" s="824"/>
      <c r="AB1084" s="824"/>
      <c r="AC1084" s="824"/>
    </row>
    <row r="1085" s="823" customFormat="1" ht="28.45" hidden="1" customHeight="1" outlineLevel="3" spans="1:29">
      <c r="A1085" s="873" t="s">
        <v>2732</v>
      </c>
      <c r="B1085" s="870" t="s">
        <v>2850</v>
      </c>
      <c r="C1085" s="870" t="s">
        <v>2862</v>
      </c>
      <c r="D1085" s="846" t="s">
        <v>2864</v>
      </c>
      <c r="E1085" s="846" t="s">
        <v>421</v>
      </c>
      <c r="F1085" s="846" t="s">
        <v>2865</v>
      </c>
      <c r="G1085" s="846" t="s">
        <v>2875</v>
      </c>
      <c r="H1085" s="832">
        <v>1301.77</v>
      </c>
      <c r="I1085" s="846" t="s">
        <v>161</v>
      </c>
      <c r="J1085" s="875">
        <v>66</v>
      </c>
      <c r="K1085" s="846" t="s">
        <v>83</v>
      </c>
      <c r="L1085" s="846" t="s">
        <v>84</v>
      </c>
      <c r="M1085" s="846"/>
      <c r="N1085" s="832"/>
      <c r="O1085" s="846" t="s">
        <v>2868</v>
      </c>
      <c r="P1085" s="846" t="s">
        <v>2876</v>
      </c>
      <c r="Q1085" s="846" t="s">
        <v>41</v>
      </c>
      <c r="R1085" s="846" t="s">
        <v>2870</v>
      </c>
      <c r="S1085" s="846" t="s">
        <v>2871</v>
      </c>
      <c r="T1085" s="832">
        <v>27747.75</v>
      </c>
      <c r="U1085" s="832">
        <v>27747.75</v>
      </c>
      <c r="V1085" s="832">
        <v>0</v>
      </c>
      <c r="W1085" s="832">
        <v>0</v>
      </c>
      <c r="X1085" s="846"/>
      <c r="Y1085" s="846" t="s">
        <v>2872</v>
      </c>
      <c r="Z1085" s="846"/>
      <c r="AA1085" s="824"/>
      <c r="AB1085" s="824"/>
      <c r="AC1085" s="824"/>
    </row>
    <row r="1086" s="823" customFormat="1" ht="28.45" hidden="1" customHeight="1" outlineLevel="3" spans="1:29">
      <c r="A1086" s="873" t="s">
        <v>2732</v>
      </c>
      <c r="B1086" s="870" t="s">
        <v>2850</v>
      </c>
      <c r="C1086" s="870" t="s">
        <v>2862</v>
      </c>
      <c r="D1086" s="846" t="s">
        <v>2864</v>
      </c>
      <c r="E1086" s="846" t="s">
        <v>421</v>
      </c>
      <c r="F1086" s="846" t="s">
        <v>2865</v>
      </c>
      <c r="G1086" s="846" t="s">
        <v>2877</v>
      </c>
      <c r="H1086" s="832">
        <v>1350.24</v>
      </c>
      <c r="I1086" s="846" t="s">
        <v>584</v>
      </c>
      <c r="J1086" s="875">
        <v>35</v>
      </c>
      <c r="K1086" s="846" t="s">
        <v>83</v>
      </c>
      <c r="L1086" s="846" t="s">
        <v>84</v>
      </c>
      <c r="M1086" s="846"/>
      <c r="N1086" s="832"/>
      <c r="O1086" s="846" t="s">
        <v>2868</v>
      </c>
      <c r="P1086" s="846" t="s">
        <v>2878</v>
      </c>
      <c r="Q1086" s="846" t="s">
        <v>41</v>
      </c>
      <c r="R1086" s="846" t="s">
        <v>2870</v>
      </c>
      <c r="S1086" s="846" t="s">
        <v>2871</v>
      </c>
      <c r="T1086" s="832">
        <v>27747.75</v>
      </c>
      <c r="U1086" s="832">
        <v>27747.75</v>
      </c>
      <c r="V1086" s="832">
        <v>0</v>
      </c>
      <c r="W1086" s="832">
        <v>0</v>
      </c>
      <c r="X1086" s="846"/>
      <c r="Y1086" s="846" t="s">
        <v>2872</v>
      </c>
      <c r="Z1086" s="846"/>
      <c r="AA1086" s="824"/>
      <c r="AB1086" s="824"/>
      <c r="AC1086" s="824"/>
    </row>
    <row r="1087" s="823" customFormat="1" ht="28.45" hidden="1" customHeight="1" outlineLevel="3" spans="1:29">
      <c r="A1087" s="873" t="s">
        <v>2732</v>
      </c>
      <c r="B1087" s="870" t="s">
        <v>2850</v>
      </c>
      <c r="C1087" s="870" t="s">
        <v>2862</v>
      </c>
      <c r="D1087" s="846" t="s">
        <v>2864</v>
      </c>
      <c r="E1087" s="846" t="s">
        <v>421</v>
      </c>
      <c r="F1087" s="846" t="s">
        <v>2865</v>
      </c>
      <c r="G1087" s="846" t="s">
        <v>2879</v>
      </c>
      <c r="H1087" s="832">
        <v>1342.51</v>
      </c>
      <c r="I1087" s="846" t="s">
        <v>166</v>
      </c>
      <c r="J1087" s="875">
        <v>5</v>
      </c>
      <c r="K1087" s="846" t="s">
        <v>38</v>
      </c>
      <c r="L1087" s="846" t="s">
        <v>84</v>
      </c>
      <c r="M1087" s="846"/>
      <c r="N1087" s="832"/>
      <c r="O1087" s="846" t="s">
        <v>2868</v>
      </c>
      <c r="P1087" s="846" t="s">
        <v>2880</v>
      </c>
      <c r="Q1087" s="846" t="s">
        <v>41</v>
      </c>
      <c r="R1087" s="846" t="s">
        <v>2870</v>
      </c>
      <c r="S1087" s="846" t="s">
        <v>2871</v>
      </c>
      <c r="T1087" s="832">
        <v>27747.75</v>
      </c>
      <c r="U1087" s="832">
        <v>27747.75</v>
      </c>
      <c r="V1087" s="832">
        <v>0</v>
      </c>
      <c r="W1087" s="832">
        <v>0</v>
      </c>
      <c r="X1087" s="846"/>
      <c r="Y1087" s="846" t="s">
        <v>2872</v>
      </c>
      <c r="Z1087" s="846"/>
      <c r="AA1087" s="824"/>
      <c r="AB1087" s="824"/>
      <c r="AC1087" s="824"/>
    </row>
    <row r="1088" s="823" customFormat="1" ht="28.45" hidden="1" customHeight="1" outlineLevel="3" spans="1:29">
      <c r="A1088" s="873" t="s">
        <v>2732</v>
      </c>
      <c r="B1088" s="870" t="s">
        <v>2850</v>
      </c>
      <c r="C1088" s="870" t="s">
        <v>2862</v>
      </c>
      <c r="D1088" s="846" t="s">
        <v>2881</v>
      </c>
      <c r="E1088" s="846" t="s">
        <v>421</v>
      </c>
      <c r="F1088" s="846" t="s">
        <v>2882</v>
      </c>
      <c r="G1088" s="846" t="s">
        <v>2883</v>
      </c>
      <c r="H1088" s="832">
        <v>240.82</v>
      </c>
      <c r="I1088" s="846" t="s">
        <v>37</v>
      </c>
      <c r="J1088" s="875">
        <v>15</v>
      </c>
      <c r="K1088" s="846" t="s">
        <v>38</v>
      </c>
      <c r="L1088" s="846" t="s">
        <v>39</v>
      </c>
      <c r="M1088" s="846"/>
      <c r="N1088" s="832">
        <v>0</v>
      </c>
      <c r="O1088" s="846" t="s">
        <v>2884</v>
      </c>
      <c r="P1088" s="846" t="s">
        <v>2884</v>
      </c>
      <c r="Q1088" s="846" t="s">
        <v>41</v>
      </c>
      <c r="R1088" s="846" t="s">
        <v>2885</v>
      </c>
      <c r="S1088" s="846" t="s">
        <v>2871</v>
      </c>
      <c r="T1088" s="832">
        <v>27747.75</v>
      </c>
      <c r="U1088" s="832">
        <v>27747.75</v>
      </c>
      <c r="V1088" s="832">
        <v>8297.91</v>
      </c>
      <c r="W1088" s="832">
        <v>8297.91</v>
      </c>
      <c r="X1088" s="846" t="s">
        <v>69</v>
      </c>
      <c r="Y1088" s="846" t="s">
        <v>2872</v>
      </c>
      <c r="Z1088" s="846"/>
      <c r="AA1088" s="824"/>
      <c r="AB1088" s="824"/>
      <c r="AC1088" s="824"/>
    </row>
    <row r="1089" s="823" customFormat="1" ht="28.45" hidden="1" customHeight="1" outlineLevel="3" spans="1:29">
      <c r="A1089" s="873" t="s">
        <v>2732</v>
      </c>
      <c r="B1089" s="870" t="s">
        <v>2850</v>
      </c>
      <c r="C1089" s="870" t="s">
        <v>2862</v>
      </c>
      <c r="D1089" s="846" t="s">
        <v>2886</v>
      </c>
      <c r="E1089" s="846" t="s">
        <v>421</v>
      </c>
      <c r="F1089" s="846" t="s">
        <v>2882</v>
      </c>
      <c r="G1089" s="846" t="s">
        <v>2883</v>
      </c>
      <c r="H1089" s="832">
        <v>465.76</v>
      </c>
      <c r="I1089" s="846" t="s">
        <v>37</v>
      </c>
      <c r="J1089" s="875">
        <v>15</v>
      </c>
      <c r="K1089" s="846" t="s">
        <v>38</v>
      </c>
      <c r="L1089" s="846" t="s">
        <v>39</v>
      </c>
      <c r="M1089" s="846"/>
      <c r="N1089" s="832">
        <v>0</v>
      </c>
      <c r="O1089" s="846" t="s">
        <v>2884</v>
      </c>
      <c r="P1089" s="846" t="s">
        <v>2884</v>
      </c>
      <c r="Q1089" s="846" t="s">
        <v>41</v>
      </c>
      <c r="R1089" s="846" t="s">
        <v>2885</v>
      </c>
      <c r="S1089" s="846" t="s">
        <v>2871</v>
      </c>
      <c r="T1089" s="832">
        <v>27747.75</v>
      </c>
      <c r="U1089" s="832">
        <v>27747.75</v>
      </c>
      <c r="V1089" s="832">
        <v>8297.91</v>
      </c>
      <c r="W1089" s="832">
        <v>8297.91</v>
      </c>
      <c r="X1089" s="846" t="s">
        <v>69</v>
      </c>
      <c r="Y1089" s="846" t="s">
        <v>2872</v>
      </c>
      <c r="Z1089" s="846"/>
      <c r="AA1089" s="824"/>
      <c r="AB1089" s="824"/>
      <c r="AC1089" s="824"/>
    </row>
    <row r="1090" s="823" customFormat="1" ht="28.45" hidden="1" customHeight="1" outlineLevel="3" spans="1:29">
      <c r="A1090" s="873" t="s">
        <v>2732</v>
      </c>
      <c r="B1090" s="870" t="s">
        <v>2850</v>
      </c>
      <c r="C1090" s="870" t="s">
        <v>2862</v>
      </c>
      <c r="D1090" s="846" t="s">
        <v>2887</v>
      </c>
      <c r="E1090" s="846" t="s">
        <v>421</v>
      </c>
      <c r="F1090" s="846" t="s">
        <v>2888</v>
      </c>
      <c r="G1090" s="846" t="s">
        <v>2889</v>
      </c>
      <c r="H1090" s="832">
        <v>67.88</v>
      </c>
      <c r="I1090" s="846" t="s">
        <v>37</v>
      </c>
      <c r="J1090" s="875">
        <v>15</v>
      </c>
      <c r="K1090" s="846" t="s">
        <v>38</v>
      </c>
      <c r="L1090" s="846" t="s">
        <v>84</v>
      </c>
      <c r="M1090" s="846"/>
      <c r="N1090" s="832">
        <v>57.73</v>
      </c>
      <c r="O1090" s="846" t="s">
        <v>2890</v>
      </c>
      <c r="P1090" s="846" t="s">
        <v>2890</v>
      </c>
      <c r="Q1090" s="846"/>
      <c r="R1090" s="846" t="s">
        <v>2870</v>
      </c>
      <c r="S1090" s="846" t="s">
        <v>2871</v>
      </c>
      <c r="T1090" s="832">
        <v>318.02</v>
      </c>
      <c r="U1090" s="832">
        <v>6187.36</v>
      </c>
      <c r="V1090" s="832">
        <v>288.8</v>
      </c>
      <c r="W1090" s="832">
        <v>288.8</v>
      </c>
      <c r="X1090" s="846" t="s">
        <v>372</v>
      </c>
      <c r="Y1090" s="846" t="s">
        <v>2891</v>
      </c>
      <c r="Z1090" s="846"/>
      <c r="AA1090" s="824"/>
      <c r="AB1090" s="824"/>
      <c r="AC1090" s="824"/>
    </row>
    <row r="1091" s="823" customFormat="1" ht="28.45" hidden="1" customHeight="1" outlineLevel="3" spans="1:29">
      <c r="A1091" s="873" t="s">
        <v>2732</v>
      </c>
      <c r="B1091" s="870" t="s">
        <v>2850</v>
      </c>
      <c r="C1091" s="870" t="s">
        <v>2862</v>
      </c>
      <c r="D1091" s="846" t="s">
        <v>2892</v>
      </c>
      <c r="E1091" s="846" t="s">
        <v>421</v>
      </c>
      <c r="F1091" s="846" t="s">
        <v>2888</v>
      </c>
      <c r="G1091" s="846" t="s">
        <v>2889</v>
      </c>
      <c r="H1091" s="832">
        <v>19.22</v>
      </c>
      <c r="I1091" s="846" t="s">
        <v>367</v>
      </c>
      <c r="J1091" s="875">
        <v>17</v>
      </c>
      <c r="K1091" s="846" t="s">
        <v>38</v>
      </c>
      <c r="L1091" s="846" t="s">
        <v>84</v>
      </c>
      <c r="M1091" s="846"/>
      <c r="N1091" s="832">
        <v>0</v>
      </c>
      <c r="O1091" s="846" t="s">
        <v>2893</v>
      </c>
      <c r="P1091" s="846" t="s">
        <v>2894</v>
      </c>
      <c r="Q1091" s="846"/>
      <c r="R1091" s="846" t="s">
        <v>2895</v>
      </c>
      <c r="S1091" s="846" t="s">
        <v>2871</v>
      </c>
      <c r="T1091" s="832">
        <v>318.02</v>
      </c>
      <c r="U1091" s="832">
        <v>6187.36</v>
      </c>
      <c r="V1091" s="832">
        <v>288.8</v>
      </c>
      <c r="W1091" s="832">
        <v>288.8</v>
      </c>
      <c r="X1091" s="846" t="s">
        <v>372</v>
      </c>
      <c r="Y1091" s="846" t="s">
        <v>2891</v>
      </c>
      <c r="Z1091" s="846"/>
      <c r="AA1091" s="824"/>
      <c r="AB1091" s="824"/>
      <c r="AC1091" s="824"/>
    </row>
    <row r="1092" s="823" customFormat="1" ht="28.45" hidden="1" customHeight="1" outlineLevel="3" spans="1:29">
      <c r="A1092" s="873" t="s">
        <v>2732</v>
      </c>
      <c r="B1092" s="870" t="s">
        <v>2850</v>
      </c>
      <c r="C1092" s="870" t="s">
        <v>2862</v>
      </c>
      <c r="D1092" s="846" t="s">
        <v>2892</v>
      </c>
      <c r="E1092" s="846" t="s">
        <v>421</v>
      </c>
      <c r="F1092" s="846" t="s">
        <v>2888</v>
      </c>
      <c r="G1092" s="846" t="s">
        <v>2889</v>
      </c>
      <c r="H1092" s="832">
        <v>11.32</v>
      </c>
      <c r="I1092" s="846" t="s">
        <v>367</v>
      </c>
      <c r="J1092" s="875">
        <v>17</v>
      </c>
      <c r="K1092" s="846" t="s">
        <v>38</v>
      </c>
      <c r="L1092" s="846" t="s">
        <v>84</v>
      </c>
      <c r="M1092" s="846"/>
      <c r="N1092" s="832">
        <v>0</v>
      </c>
      <c r="O1092" s="846" t="s">
        <v>2893</v>
      </c>
      <c r="P1092" s="846" t="s">
        <v>2894</v>
      </c>
      <c r="Q1092" s="846"/>
      <c r="R1092" s="846" t="s">
        <v>2895</v>
      </c>
      <c r="S1092" s="846" t="s">
        <v>2871</v>
      </c>
      <c r="T1092" s="832">
        <v>318.02</v>
      </c>
      <c r="U1092" s="832">
        <v>6187.36</v>
      </c>
      <c r="V1092" s="832">
        <v>288.8</v>
      </c>
      <c r="W1092" s="832">
        <v>288.8</v>
      </c>
      <c r="X1092" s="846" t="s">
        <v>372</v>
      </c>
      <c r="Y1092" s="846" t="s">
        <v>2891</v>
      </c>
      <c r="Z1092" s="846"/>
      <c r="AA1092" s="824"/>
      <c r="AB1092" s="824"/>
      <c r="AC1092" s="824"/>
    </row>
    <row r="1093" s="823" customFormat="1" ht="28.45" hidden="1" customHeight="1" outlineLevel="3" spans="1:29">
      <c r="A1093" s="873" t="s">
        <v>2732</v>
      </c>
      <c r="B1093" s="870" t="s">
        <v>2850</v>
      </c>
      <c r="C1093" s="870" t="s">
        <v>2862</v>
      </c>
      <c r="D1093" s="846" t="s">
        <v>2892</v>
      </c>
      <c r="E1093" s="846" t="s">
        <v>421</v>
      </c>
      <c r="F1093" s="846" t="s">
        <v>2888</v>
      </c>
      <c r="G1093" s="846" t="s">
        <v>2889</v>
      </c>
      <c r="H1093" s="832">
        <v>4.52</v>
      </c>
      <c r="I1093" s="846" t="s">
        <v>367</v>
      </c>
      <c r="J1093" s="875">
        <v>17</v>
      </c>
      <c r="K1093" s="846" t="s">
        <v>38</v>
      </c>
      <c r="L1093" s="846" t="s">
        <v>84</v>
      </c>
      <c r="M1093" s="846"/>
      <c r="N1093" s="832">
        <v>2.83</v>
      </c>
      <c r="O1093" s="846" t="s">
        <v>2893</v>
      </c>
      <c r="P1093" s="846" t="s">
        <v>2894</v>
      </c>
      <c r="Q1093" s="846"/>
      <c r="R1093" s="846" t="s">
        <v>2895</v>
      </c>
      <c r="S1093" s="846" t="s">
        <v>2871</v>
      </c>
      <c r="T1093" s="832">
        <v>318.02</v>
      </c>
      <c r="U1093" s="832">
        <v>6187.36</v>
      </c>
      <c r="V1093" s="832">
        <v>288.8</v>
      </c>
      <c r="W1093" s="832">
        <v>288.8</v>
      </c>
      <c r="X1093" s="846" t="s">
        <v>372</v>
      </c>
      <c r="Y1093" s="846" t="s">
        <v>2891</v>
      </c>
      <c r="Z1093" s="846"/>
      <c r="AA1093" s="824"/>
      <c r="AB1093" s="824"/>
      <c r="AC1093" s="824"/>
    </row>
    <row r="1094" s="823" customFormat="1" ht="28.45" hidden="1" customHeight="1" outlineLevel="3" spans="1:29">
      <c r="A1094" s="873" t="s">
        <v>2732</v>
      </c>
      <c r="B1094" s="870" t="s">
        <v>2850</v>
      </c>
      <c r="C1094" s="870" t="s">
        <v>2862</v>
      </c>
      <c r="D1094" s="846" t="s">
        <v>2892</v>
      </c>
      <c r="E1094" s="846" t="s">
        <v>421</v>
      </c>
      <c r="F1094" s="846" t="s">
        <v>2888</v>
      </c>
      <c r="G1094" s="846" t="s">
        <v>2889</v>
      </c>
      <c r="H1094" s="832">
        <v>27.37</v>
      </c>
      <c r="I1094" s="846" t="s">
        <v>367</v>
      </c>
      <c r="J1094" s="875">
        <v>17</v>
      </c>
      <c r="K1094" s="846" t="s">
        <v>38</v>
      </c>
      <c r="L1094" s="846" t="s">
        <v>84</v>
      </c>
      <c r="M1094" s="846"/>
      <c r="N1094" s="832">
        <v>0</v>
      </c>
      <c r="O1094" s="846" t="s">
        <v>2893</v>
      </c>
      <c r="P1094" s="846" t="s">
        <v>2894</v>
      </c>
      <c r="Q1094" s="846"/>
      <c r="R1094" s="846" t="s">
        <v>2895</v>
      </c>
      <c r="S1094" s="846" t="s">
        <v>2871</v>
      </c>
      <c r="T1094" s="832">
        <v>318.02</v>
      </c>
      <c r="U1094" s="832">
        <v>6187.36</v>
      </c>
      <c r="V1094" s="832">
        <v>288.8</v>
      </c>
      <c r="W1094" s="832">
        <v>288.8</v>
      </c>
      <c r="X1094" s="846" t="s">
        <v>372</v>
      </c>
      <c r="Y1094" s="846" t="s">
        <v>2891</v>
      </c>
      <c r="Z1094" s="846"/>
      <c r="AA1094" s="824"/>
      <c r="AB1094" s="824"/>
      <c r="AC1094" s="824"/>
    </row>
    <row r="1095" s="823" customFormat="1" ht="28.45" hidden="1" customHeight="1" outlineLevel="3" spans="1:29">
      <c r="A1095" s="873" t="s">
        <v>2732</v>
      </c>
      <c r="B1095" s="870" t="s">
        <v>2850</v>
      </c>
      <c r="C1095" s="870" t="s">
        <v>2862</v>
      </c>
      <c r="D1095" s="846" t="s">
        <v>2892</v>
      </c>
      <c r="E1095" s="846" t="s">
        <v>421</v>
      </c>
      <c r="F1095" s="846" t="s">
        <v>2888</v>
      </c>
      <c r="G1095" s="846" t="s">
        <v>2889</v>
      </c>
      <c r="H1095" s="832">
        <v>30.83</v>
      </c>
      <c r="I1095" s="846" t="s">
        <v>367</v>
      </c>
      <c r="J1095" s="875">
        <v>17</v>
      </c>
      <c r="K1095" s="846" t="s">
        <v>38</v>
      </c>
      <c r="L1095" s="846" t="s">
        <v>84</v>
      </c>
      <c r="M1095" s="846"/>
      <c r="N1095" s="832">
        <v>0</v>
      </c>
      <c r="O1095" s="846" t="s">
        <v>2893</v>
      </c>
      <c r="P1095" s="846" t="s">
        <v>2894</v>
      </c>
      <c r="Q1095" s="846"/>
      <c r="R1095" s="846" t="s">
        <v>2895</v>
      </c>
      <c r="S1095" s="846" t="s">
        <v>2871</v>
      </c>
      <c r="T1095" s="832">
        <v>318.02</v>
      </c>
      <c r="U1095" s="832">
        <v>6187.36</v>
      </c>
      <c r="V1095" s="832">
        <v>288.8</v>
      </c>
      <c r="W1095" s="832">
        <v>288.8</v>
      </c>
      <c r="X1095" s="846" t="s">
        <v>372</v>
      </c>
      <c r="Y1095" s="846" t="s">
        <v>2891</v>
      </c>
      <c r="Z1095" s="846"/>
      <c r="AA1095" s="824"/>
      <c r="AB1095" s="824"/>
      <c r="AC1095" s="824"/>
    </row>
    <row r="1096" s="823" customFormat="1" ht="28.45" hidden="1" customHeight="1" outlineLevel="3" spans="1:29">
      <c r="A1096" s="873" t="s">
        <v>2732</v>
      </c>
      <c r="B1096" s="870" t="s">
        <v>2850</v>
      </c>
      <c r="C1096" s="870" t="s">
        <v>2862</v>
      </c>
      <c r="D1096" s="846" t="s">
        <v>2896</v>
      </c>
      <c r="E1096" s="846" t="s">
        <v>421</v>
      </c>
      <c r="F1096" s="846" t="s">
        <v>2882</v>
      </c>
      <c r="G1096" s="846" t="s">
        <v>2897</v>
      </c>
      <c r="H1096" s="832">
        <v>84.75</v>
      </c>
      <c r="I1096" s="846" t="s">
        <v>432</v>
      </c>
      <c r="J1096" s="875">
        <v>13</v>
      </c>
      <c r="K1096" s="846" t="s">
        <v>38</v>
      </c>
      <c r="L1096" s="846" t="s">
        <v>84</v>
      </c>
      <c r="M1096" s="846"/>
      <c r="N1096" s="832">
        <v>0</v>
      </c>
      <c r="O1096" s="846" t="s">
        <v>2898</v>
      </c>
      <c r="P1096" s="846" t="s">
        <v>2898</v>
      </c>
      <c r="Q1096" s="846"/>
      <c r="R1096" s="846" t="s">
        <v>2885</v>
      </c>
      <c r="S1096" s="846" t="s">
        <v>2871</v>
      </c>
      <c r="T1096" s="832">
        <v>27747.75</v>
      </c>
      <c r="U1096" s="832">
        <v>27747.75</v>
      </c>
      <c r="V1096" s="832">
        <v>8297.91</v>
      </c>
      <c r="W1096" s="832">
        <v>8297.91</v>
      </c>
      <c r="X1096" s="846" t="s">
        <v>388</v>
      </c>
      <c r="Y1096" s="846" t="s">
        <v>2872</v>
      </c>
      <c r="Z1096" s="846"/>
      <c r="AA1096" s="824"/>
      <c r="AB1096" s="824"/>
      <c r="AC1096" s="824"/>
    </row>
    <row r="1097" s="823" customFormat="1" ht="28.45" hidden="1" customHeight="1" outlineLevel="3" spans="1:29">
      <c r="A1097" s="873" t="s">
        <v>2732</v>
      </c>
      <c r="B1097" s="870" t="s">
        <v>2850</v>
      </c>
      <c r="C1097" s="870" t="s">
        <v>2862</v>
      </c>
      <c r="D1097" s="846" t="s">
        <v>2896</v>
      </c>
      <c r="E1097" s="846" t="s">
        <v>421</v>
      </c>
      <c r="F1097" s="846" t="s">
        <v>2882</v>
      </c>
      <c r="G1097" s="846" t="s">
        <v>2897</v>
      </c>
      <c r="H1097" s="832">
        <v>163.33</v>
      </c>
      <c r="I1097" s="846" t="s">
        <v>432</v>
      </c>
      <c r="J1097" s="875">
        <v>13</v>
      </c>
      <c r="K1097" s="846" t="s">
        <v>38</v>
      </c>
      <c r="L1097" s="846" t="s">
        <v>84</v>
      </c>
      <c r="M1097" s="846"/>
      <c r="N1097" s="832">
        <v>0</v>
      </c>
      <c r="O1097" s="846" t="s">
        <v>2898</v>
      </c>
      <c r="P1097" s="846" t="s">
        <v>2898</v>
      </c>
      <c r="Q1097" s="846"/>
      <c r="R1097" s="846" t="s">
        <v>2885</v>
      </c>
      <c r="S1097" s="846" t="s">
        <v>2871</v>
      </c>
      <c r="T1097" s="832">
        <v>27747.75</v>
      </c>
      <c r="U1097" s="832">
        <v>27747.75</v>
      </c>
      <c r="V1097" s="832">
        <v>8297.91</v>
      </c>
      <c r="W1097" s="832">
        <v>8297.91</v>
      </c>
      <c r="X1097" s="846" t="s">
        <v>388</v>
      </c>
      <c r="Y1097" s="846" t="s">
        <v>2872</v>
      </c>
      <c r="Z1097" s="846"/>
      <c r="AA1097" s="824"/>
      <c r="AB1097" s="824"/>
      <c r="AC1097" s="824"/>
    </row>
    <row r="1098" s="823" customFormat="1" ht="28.45" hidden="1" customHeight="1" outlineLevel="3" spans="1:29">
      <c r="A1098" s="873" t="s">
        <v>2732</v>
      </c>
      <c r="B1098" s="870" t="s">
        <v>2850</v>
      </c>
      <c r="C1098" s="870" t="s">
        <v>2862</v>
      </c>
      <c r="D1098" s="846" t="s">
        <v>2896</v>
      </c>
      <c r="E1098" s="846" t="s">
        <v>421</v>
      </c>
      <c r="F1098" s="846" t="s">
        <v>2882</v>
      </c>
      <c r="G1098" s="846" t="s">
        <v>2897</v>
      </c>
      <c r="H1098" s="832">
        <v>9.77</v>
      </c>
      <c r="I1098" s="846" t="s">
        <v>534</v>
      </c>
      <c r="J1098" s="875">
        <v>1</v>
      </c>
      <c r="K1098" s="846" t="s">
        <v>38</v>
      </c>
      <c r="L1098" s="846" t="s">
        <v>84</v>
      </c>
      <c r="M1098" s="846"/>
      <c r="N1098" s="832">
        <v>0</v>
      </c>
      <c r="O1098" s="846" t="s">
        <v>2898</v>
      </c>
      <c r="P1098" s="846" t="s">
        <v>2898</v>
      </c>
      <c r="Q1098" s="846"/>
      <c r="R1098" s="846" t="s">
        <v>2885</v>
      </c>
      <c r="S1098" s="846" t="s">
        <v>2871</v>
      </c>
      <c r="T1098" s="832">
        <v>27747.75</v>
      </c>
      <c r="U1098" s="832">
        <v>27747.75</v>
      </c>
      <c r="V1098" s="832">
        <v>8297.91</v>
      </c>
      <c r="W1098" s="832">
        <v>8297.91</v>
      </c>
      <c r="X1098" s="846" t="s">
        <v>388</v>
      </c>
      <c r="Y1098" s="846" t="s">
        <v>2872</v>
      </c>
      <c r="Z1098" s="846"/>
      <c r="AA1098" s="824"/>
      <c r="AB1098" s="824"/>
      <c r="AC1098" s="824"/>
    </row>
    <row r="1099" s="823" customFormat="1" ht="28.45" hidden="1" customHeight="1" outlineLevel="3" spans="1:29">
      <c r="A1099" s="873" t="s">
        <v>2732</v>
      </c>
      <c r="B1099" s="870" t="s">
        <v>2850</v>
      </c>
      <c r="C1099" s="870" t="s">
        <v>2862</v>
      </c>
      <c r="D1099" s="846" t="s">
        <v>2899</v>
      </c>
      <c r="E1099" s="846" t="s">
        <v>421</v>
      </c>
      <c r="F1099" s="846" t="s">
        <v>2882</v>
      </c>
      <c r="G1099" s="846" t="s">
        <v>2900</v>
      </c>
      <c r="H1099" s="832">
        <v>15.68</v>
      </c>
      <c r="I1099" s="846" t="s">
        <v>534</v>
      </c>
      <c r="J1099" s="875">
        <v>1</v>
      </c>
      <c r="K1099" s="846" t="s">
        <v>38</v>
      </c>
      <c r="L1099" s="846" t="s">
        <v>84</v>
      </c>
      <c r="M1099" s="846"/>
      <c r="N1099" s="832">
        <v>0</v>
      </c>
      <c r="O1099" s="846" t="s">
        <v>2898</v>
      </c>
      <c r="P1099" s="846" t="s">
        <v>2898</v>
      </c>
      <c r="Q1099" s="846"/>
      <c r="R1099" s="846" t="s">
        <v>2885</v>
      </c>
      <c r="S1099" s="846" t="s">
        <v>2871</v>
      </c>
      <c r="T1099" s="832">
        <v>27747.75</v>
      </c>
      <c r="U1099" s="832">
        <v>27747.75</v>
      </c>
      <c r="V1099" s="832">
        <v>8297.91</v>
      </c>
      <c r="W1099" s="832">
        <v>8297.91</v>
      </c>
      <c r="X1099" s="846" t="s">
        <v>388</v>
      </c>
      <c r="Y1099" s="846" t="s">
        <v>2872</v>
      </c>
      <c r="Z1099" s="846"/>
      <c r="AA1099" s="824"/>
      <c r="AB1099" s="824"/>
      <c r="AC1099" s="824"/>
    </row>
    <row r="1100" s="823" customFormat="1" ht="28.45" hidden="1" customHeight="1" outlineLevel="3" spans="1:29">
      <c r="A1100" s="873" t="s">
        <v>2732</v>
      </c>
      <c r="B1100" s="870" t="s">
        <v>2850</v>
      </c>
      <c r="C1100" s="870" t="s">
        <v>2862</v>
      </c>
      <c r="D1100" s="846" t="s">
        <v>2899</v>
      </c>
      <c r="E1100" s="846" t="s">
        <v>421</v>
      </c>
      <c r="F1100" s="846" t="s">
        <v>2882</v>
      </c>
      <c r="G1100" s="846" t="s">
        <v>2900</v>
      </c>
      <c r="H1100" s="832">
        <v>6.51</v>
      </c>
      <c r="I1100" s="846" t="s">
        <v>534</v>
      </c>
      <c r="J1100" s="875">
        <v>1</v>
      </c>
      <c r="K1100" s="846" t="s">
        <v>38</v>
      </c>
      <c r="L1100" s="846" t="s">
        <v>84</v>
      </c>
      <c r="M1100" s="846"/>
      <c r="N1100" s="832">
        <v>7.09</v>
      </c>
      <c r="O1100" s="846" t="s">
        <v>2898</v>
      </c>
      <c r="P1100" s="846" t="s">
        <v>2898</v>
      </c>
      <c r="Q1100" s="846"/>
      <c r="R1100" s="846" t="s">
        <v>2885</v>
      </c>
      <c r="S1100" s="846" t="s">
        <v>2871</v>
      </c>
      <c r="T1100" s="832">
        <v>27747.75</v>
      </c>
      <c r="U1100" s="832">
        <v>27747.75</v>
      </c>
      <c r="V1100" s="832">
        <v>8297.91</v>
      </c>
      <c r="W1100" s="832">
        <v>8297.91</v>
      </c>
      <c r="X1100" s="846" t="s">
        <v>388</v>
      </c>
      <c r="Y1100" s="846" t="s">
        <v>2872</v>
      </c>
      <c r="Z1100" s="846"/>
      <c r="AA1100" s="824"/>
      <c r="AB1100" s="824"/>
      <c r="AC1100" s="824"/>
    </row>
    <row r="1101" s="823" customFormat="1" ht="28.45" hidden="1" customHeight="1" outlineLevel="3" spans="1:29">
      <c r="A1101" s="873" t="s">
        <v>2732</v>
      </c>
      <c r="B1101" s="870" t="s">
        <v>2850</v>
      </c>
      <c r="C1101" s="870" t="s">
        <v>2862</v>
      </c>
      <c r="D1101" s="846" t="s">
        <v>2901</v>
      </c>
      <c r="E1101" s="846" t="s">
        <v>421</v>
      </c>
      <c r="F1101" s="846" t="s">
        <v>2882</v>
      </c>
      <c r="G1101" s="846" t="s">
        <v>2897</v>
      </c>
      <c r="H1101" s="832">
        <v>210.86</v>
      </c>
      <c r="I1101" s="846" t="s">
        <v>1641</v>
      </c>
      <c r="J1101" s="875">
        <v>8</v>
      </c>
      <c r="K1101" s="846" t="s">
        <v>38</v>
      </c>
      <c r="L1101" s="846" t="s">
        <v>84</v>
      </c>
      <c r="M1101" s="846"/>
      <c r="N1101" s="832">
        <v>10</v>
      </c>
      <c r="O1101" s="846" t="s">
        <v>2898</v>
      </c>
      <c r="P1101" s="846" t="s">
        <v>2898</v>
      </c>
      <c r="Q1101" s="846"/>
      <c r="R1101" s="846" t="s">
        <v>2885</v>
      </c>
      <c r="S1101" s="846" t="s">
        <v>2871</v>
      </c>
      <c r="T1101" s="832">
        <v>27747.75</v>
      </c>
      <c r="U1101" s="832">
        <v>27747.75</v>
      </c>
      <c r="V1101" s="832">
        <v>8297.91</v>
      </c>
      <c r="W1101" s="832">
        <v>8297.91</v>
      </c>
      <c r="X1101" s="846" t="s">
        <v>388</v>
      </c>
      <c r="Y1101" s="846" t="s">
        <v>2872</v>
      </c>
      <c r="Z1101" s="846"/>
      <c r="AA1101" s="824"/>
      <c r="AB1101" s="824"/>
      <c r="AC1101" s="824"/>
    </row>
    <row r="1102" s="823" customFormat="1" ht="28.45" hidden="1" customHeight="1" outlineLevel="3" spans="1:29">
      <c r="A1102" s="873" t="s">
        <v>2732</v>
      </c>
      <c r="B1102" s="870" t="s">
        <v>2850</v>
      </c>
      <c r="C1102" s="870" t="s">
        <v>2862</v>
      </c>
      <c r="D1102" s="846" t="s">
        <v>2901</v>
      </c>
      <c r="E1102" s="846" t="s">
        <v>421</v>
      </c>
      <c r="F1102" s="846" t="s">
        <v>2882</v>
      </c>
      <c r="G1102" s="846" t="s">
        <v>2897</v>
      </c>
      <c r="H1102" s="832">
        <v>36.81</v>
      </c>
      <c r="I1102" s="846" t="s">
        <v>1641</v>
      </c>
      <c r="J1102" s="875">
        <v>8</v>
      </c>
      <c r="K1102" s="846" t="s">
        <v>38</v>
      </c>
      <c r="L1102" s="846" t="s">
        <v>84</v>
      </c>
      <c r="M1102" s="846"/>
      <c r="N1102" s="832">
        <v>0</v>
      </c>
      <c r="O1102" s="846" t="s">
        <v>2898</v>
      </c>
      <c r="P1102" s="846" t="s">
        <v>2898</v>
      </c>
      <c r="Q1102" s="846"/>
      <c r="R1102" s="846" t="s">
        <v>2885</v>
      </c>
      <c r="S1102" s="846" t="s">
        <v>2871</v>
      </c>
      <c r="T1102" s="832">
        <v>27747.75</v>
      </c>
      <c r="U1102" s="832">
        <v>27747.75</v>
      </c>
      <c r="V1102" s="832">
        <v>8297.91</v>
      </c>
      <c r="W1102" s="832">
        <v>8297.91</v>
      </c>
      <c r="X1102" s="846" t="s">
        <v>388</v>
      </c>
      <c r="Y1102" s="846" t="s">
        <v>2872</v>
      </c>
      <c r="Z1102" s="846"/>
      <c r="AA1102" s="824"/>
      <c r="AB1102" s="824"/>
      <c r="AC1102" s="824"/>
    </row>
    <row r="1103" s="823" customFormat="1" ht="28.45" hidden="1" customHeight="1" outlineLevel="3" spans="1:29">
      <c r="A1103" s="873" t="s">
        <v>2732</v>
      </c>
      <c r="B1103" s="870" t="s">
        <v>2850</v>
      </c>
      <c r="C1103" s="870" t="s">
        <v>2862</v>
      </c>
      <c r="D1103" s="846" t="s">
        <v>2901</v>
      </c>
      <c r="E1103" s="846" t="s">
        <v>421</v>
      </c>
      <c r="F1103" s="846" t="s">
        <v>2882</v>
      </c>
      <c r="G1103" s="846" t="s">
        <v>2897</v>
      </c>
      <c r="H1103" s="832">
        <v>10.77</v>
      </c>
      <c r="I1103" s="846" t="s">
        <v>166</v>
      </c>
      <c r="J1103" s="875">
        <v>5</v>
      </c>
      <c r="K1103" s="846" t="s">
        <v>38</v>
      </c>
      <c r="L1103" s="846" t="s">
        <v>84</v>
      </c>
      <c r="M1103" s="846"/>
      <c r="N1103" s="832">
        <v>0</v>
      </c>
      <c r="O1103" s="846" t="s">
        <v>2898</v>
      </c>
      <c r="P1103" s="846" t="s">
        <v>2898</v>
      </c>
      <c r="Q1103" s="846"/>
      <c r="R1103" s="846" t="s">
        <v>2885</v>
      </c>
      <c r="S1103" s="846" t="s">
        <v>2871</v>
      </c>
      <c r="T1103" s="832">
        <v>27747.75</v>
      </c>
      <c r="U1103" s="832">
        <v>27747.75</v>
      </c>
      <c r="V1103" s="832">
        <v>8297.91</v>
      </c>
      <c r="W1103" s="832">
        <v>8297.91</v>
      </c>
      <c r="X1103" s="846" t="s">
        <v>388</v>
      </c>
      <c r="Y1103" s="846" t="s">
        <v>2872</v>
      </c>
      <c r="Z1103" s="846"/>
      <c r="AA1103" s="824"/>
      <c r="AB1103" s="824"/>
      <c r="AC1103" s="824"/>
    </row>
    <row r="1104" s="823" customFormat="1" ht="28.45" hidden="1" customHeight="1" outlineLevel="3" spans="1:29">
      <c r="A1104" s="873" t="s">
        <v>2732</v>
      </c>
      <c r="B1104" s="870" t="s">
        <v>2850</v>
      </c>
      <c r="C1104" s="870" t="s">
        <v>2862</v>
      </c>
      <c r="D1104" s="846" t="s">
        <v>2901</v>
      </c>
      <c r="E1104" s="846" t="s">
        <v>421</v>
      </c>
      <c r="F1104" s="846" t="s">
        <v>2882</v>
      </c>
      <c r="G1104" s="846" t="s">
        <v>2897</v>
      </c>
      <c r="H1104" s="832">
        <v>24.69</v>
      </c>
      <c r="I1104" s="846" t="s">
        <v>166</v>
      </c>
      <c r="J1104" s="875">
        <v>5</v>
      </c>
      <c r="K1104" s="846" t="s">
        <v>38</v>
      </c>
      <c r="L1104" s="846" t="s">
        <v>84</v>
      </c>
      <c r="M1104" s="846"/>
      <c r="N1104" s="832">
        <v>0</v>
      </c>
      <c r="O1104" s="846" t="s">
        <v>2898</v>
      </c>
      <c r="P1104" s="846" t="s">
        <v>2898</v>
      </c>
      <c r="Q1104" s="846"/>
      <c r="R1104" s="846" t="s">
        <v>2885</v>
      </c>
      <c r="S1104" s="846" t="s">
        <v>2871</v>
      </c>
      <c r="T1104" s="832">
        <v>27747.75</v>
      </c>
      <c r="U1104" s="832">
        <v>27747.75</v>
      </c>
      <c r="V1104" s="832">
        <v>8297.91</v>
      </c>
      <c r="W1104" s="832">
        <v>8297.91</v>
      </c>
      <c r="X1104" s="846" t="s">
        <v>388</v>
      </c>
      <c r="Y1104" s="846" t="s">
        <v>2872</v>
      </c>
      <c r="Z1104" s="846"/>
      <c r="AA1104" s="824"/>
      <c r="AB1104" s="824"/>
      <c r="AC1104" s="824"/>
    </row>
    <row r="1105" s="823" customFormat="1" ht="28.45" hidden="1" customHeight="1" outlineLevel="3" spans="1:29">
      <c r="A1105" s="873" t="s">
        <v>2732</v>
      </c>
      <c r="B1105" s="870" t="s">
        <v>2850</v>
      </c>
      <c r="C1105" s="870" t="s">
        <v>2862</v>
      </c>
      <c r="D1105" s="846" t="s">
        <v>2901</v>
      </c>
      <c r="E1105" s="846" t="s">
        <v>421</v>
      </c>
      <c r="F1105" s="846" t="s">
        <v>2882</v>
      </c>
      <c r="G1105" s="846" t="s">
        <v>2897</v>
      </c>
      <c r="H1105" s="832">
        <v>16.23</v>
      </c>
      <c r="I1105" s="846" t="s">
        <v>166</v>
      </c>
      <c r="J1105" s="875">
        <v>5</v>
      </c>
      <c r="K1105" s="846" t="s">
        <v>38</v>
      </c>
      <c r="L1105" s="846" t="s">
        <v>84</v>
      </c>
      <c r="M1105" s="846"/>
      <c r="N1105" s="832">
        <v>0</v>
      </c>
      <c r="O1105" s="846" t="s">
        <v>2898</v>
      </c>
      <c r="P1105" s="846" t="s">
        <v>2898</v>
      </c>
      <c r="Q1105" s="846"/>
      <c r="R1105" s="846" t="s">
        <v>2885</v>
      </c>
      <c r="S1105" s="846" t="s">
        <v>2871</v>
      </c>
      <c r="T1105" s="832">
        <v>27747.75</v>
      </c>
      <c r="U1105" s="832">
        <v>27747.75</v>
      </c>
      <c r="V1105" s="832">
        <v>8297.91</v>
      </c>
      <c r="W1105" s="832">
        <v>8297.91</v>
      </c>
      <c r="X1105" s="846" t="s">
        <v>388</v>
      </c>
      <c r="Y1105" s="846" t="s">
        <v>2872</v>
      </c>
      <c r="Z1105" s="846"/>
      <c r="AA1105" s="824"/>
      <c r="AB1105" s="824"/>
      <c r="AC1105" s="824"/>
    </row>
    <row r="1106" s="823" customFormat="1" ht="28.45" hidden="1" customHeight="1" outlineLevel="3" spans="1:29">
      <c r="A1106" s="873" t="s">
        <v>2732</v>
      </c>
      <c r="B1106" s="870" t="s">
        <v>2850</v>
      </c>
      <c r="C1106" s="870" t="s">
        <v>2862</v>
      </c>
      <c r="D1106" s="846" t="s">
        <v>2901</v>
      </c>
      <c r="E1106" s="846" t="s">
        <v>421</v>
      </c>
      <c r="F1106" s="846" t="s">
        <v>2882</v>
      </c>
      <c r="G1106" s="846" t="s">
        <v>2897</v>
      </c>
      <c r="H1106" s="832">
        <v>62.02</v>
      </c>
      <c r="I1106" s="846" t="s">
        <v>166</v>
      </c>
      <c r="J1106" s="875">
        <v>5</v>
      </c>
      <c r="K1106" s="846" t="s">
        <v>38</v>
      </c>
      <c r="L1106" s="846" t="s">
        <v>84</v>
      </c>
      <c r="M1106" s="846"/>
      <c r="N1106" s="832">
        <v>0</v>
      </c>
      <c r="O1106" s="846" t="s">
        <v>2898</v>
      </c>
      <c r="P1106" s="846" t="s">
        <v>2898</v>
      </c>
      <c r="Q1106" s="846"/>
      <c r="R1106" s="846" t="s">
        <v>2885</v>
      </c>
      <c r="S1106" s="846" t="s">
        <v>2871</v>
      </c>
      <c r="T1106" s="832">
        <v>27747.75</v>
      </c>
      <c r="U1106" s="832">
        <v>27747.75</v>
      </c>
      <c r="V1106" s="832">
        <v>8297.91</v>
      </c>
      <c r="W1106" s="832">
        <v>8297.91</v>
      </c>
      <c r="X1106" s="846" t="s">
        <v>388</v>
      </c>
      <c r="Y1106" s="846" t="s">
        <v>2872</v>
      </c>
      <c r="Z1106" s="846"/>
      <c r="AA1106" s="824"/>
      <c r="AB1106" s="824"/>
      <c r="AC1106" s="824"/>
    </row>
    <row r="1107" s="823" customFormat="1" ht="28.45" hidden="1" customHeight="1" outlineLevel="3" spans="1:29">
      <c r="A1107" s="873" t="s">
        <v>2732</v>
      </c>
      <c r="B1107" s="870" t="s">
        <v>2850</v>
      </c>
      <c r="C1107" s="870" t="s">
        <v>2862</v>
      </c>
      <c r="D1107" s="846" t="s">
        <v>2901</v>
      </c>
      <c r="E1107" s="846" t="s">
        <v>421</v>
      </c>
      <c r="F1107" s="846" t="s">
        <v>2882</v>
      </c>
      <c r="G1107" s="846" t="s">
        <v>2897</v>
      </c>
      <c r="H1107" s="832">
        <v>3.52</v>
      </c>
      <c r="I1107" s="846" t="s">
        <v>534</v>
      </c>
      <c r="J1107" s="875">
        <v>1</v>
      </c>
      <c r="K1107" s="846" t="s">
        <v>38</v>
      </c>
      <c r="L1107" s="846" t="s">
        <v>84</v>
      </c>
      <c r="M1107" s="846"/>
      <c r="N1107" s="832">
        <v>0</v>
      </c>
      <c r="O1107" s="846" t="s">
        <v>2898</v>
      </c>
      <c r="P1107" s="846" t="s">
        <v>2898</v>
      </c>
      <c r="Q1107" s="846"/>
      <c r="R1107" s="846" t="s">
        <v>2885</v>
      </c>
      <c r="S1107" s="846" t="s">
        <v>2871</v>
      </c>
      <c r="T1107" s="832">
        <v>27747.75</v>
      </c>
      <c r="U1107" s="832">
        <v>27747.75</v>
      </c>
      <c r="V1107" s="832">
        <v>8297.91</v>
      </c>
      <c r="W1107" s="832">
        <v>8297.91</v>
      </c>
      <c r="X1107" s="846" t="s">
        <v>388</v>
      </c>
      <c r="Y1107" s="846" t="s">
        <v>2872</v>
      </c>
      <c r="Z1107" s="846"/>
      <c r="AA1107" s="824"/>
      <c r="AB1107" s="824"/>
      <c r="AC1107" s="824"/>
    </row>
    <row r="1108" s="823" customFormat="1" ht="28.45" hidden="1" customHeight="1" outlineLevel="3" spans="1:29">
      <c r="A1108" s="873" t="s">
        <v>2732</v>
      </c>
      <c r="B1108" s="870" t="s">
        <v>2850</v>
      </c>
      <c r="C1108" s="870" t="s">
        <v>2862</v>
      </c>
      <c r="D1108" s="846" t="s">
        <v>2901</v>
      </c>
      <c r="E1108" s="846" t="s">
        <v>421</v>
      </c>
      <c r="F1108" s="846" t="s">
        <v>2882</v>
      </c>
      <c r="G1108" s="846" t="s">
        <v>2897</v>
      </c>
      <c r="H1108" s="832">
        <v>104.13</v>
      </c>
      <c r="I1108" s="846" t="s">
        <v>534</v>
      </c>
      <c r="J1108" s="875">
        <v>1</v>
      </c>
      <c r="K1108" s="846" t="s">
        <v>38</v>
      </c>
      <c r="L1108" s="846" t="s">
        <v>84</v>
      </c>
      <c r="M1108" s="846"/>
      <c r="N1108" s="832">
        <v>0</v>
      </c>
      <c r="O1108" s="846" t="s">
        <v>2898</v>
      </c>
      <c r="P1108" s="846" t="s">
        <v>2898</v>
      </c>
      <c r="Q1108" s="846"/>
      <c r="R1108" s="846" t="s">
        <v>2885</v>
      </c>
      <c r="S1108" s="846" t="s">
        <v>2871</v>
      </c>
      <c r="T1108" s="832">
        <v>27747.75</v>
      </c>
      <c r="U1108" s="832">
        <v>27747.75</v>
      </c>
      <c r="V1108" s="832">
        <v>8297.91</v>
      </c>
      <c r="W1108" s="832">
        <v>8297.91</v>
      </c>
      <c r="X1108" s="846" t="s">
        <v>388</v>
      </c>
      <c r="Y1108" s="846" t="s">
        <v>2872</v>
      </c>
      <c r="Z1108" s="846"/>
      <c r="AA1108" s="824"/>
      <c r="AB1108" s="824"/>
      <c r="AC1108" s="824"/>
    </row>
    <row r="1109" s="823" customFormat="1" ht="28.45" hidden="1" customHeight="1" outlineLevel="3" spans="1:29">
      <c r="A1109" s="873" t="s">
        <v>2732</v>
      </c>
      <c r="B1109" s="870" t="s">
        <v>2850</v>
      </c>
      <c r="C1109" s="870" t="s">
        <v>2862</v>
      </c>
      <c r="D1109" s="846" t="s">
        <v>2901</v>
      </c>
      <c r="E1109" s="846" t="s">
        <v>421</v>
      </c>
      <c r="F1109" s="846" t="s">
        <v>2882</v>
      </c>
      <c r="G1109" s="846" t="s">
        <v>2897</v>
      </c>
      <c r="H1109" s="832">
        <v>49.68</v>
      </c>
      <c r="I1109" s="846" t="s">
        <v>534</v>
      </c>
      <c r="J1109" s="875">
        <v>1</v>
      </c>
      <c r="K1109" s="846" t="s">
        <v>38</v>
      </c>
      <c r="L1109" s="846" t="s">
        <v>84</v>
      </c>
      <c r="M1109" s="846"/>
      <c r="N1109" s="832">
        <v>0</v>
      </c>
      <c r="O1109" s="846" t="s">
        <v>2898</v>
      </c>
      <c r="P1109" s="846" t="s">
        <v>2898</v>
      </c>
      <c r="Q1109" s="846"/>
      <c r="R1109" s="846" t="s">
        <v>2885</v>
      </c>
      <c r="S1109" s="846" t="s">
        <v>2871</v>
      </c>
      <c r="T1109" s="832">
        <v>27747.75</v>
      </c>
      <c r="U1109" s="832">
        <v>27747.75</v>
      </c>
      <c r="V1109" s="832">
        <v>8297.91</v>
      </c>
      <c r="W1109" s="832">
        <v>8297.91</v>
      </c>
      <c r="X1109" s="846" t="s">
        <v>388</v>
      </c>
      <c r="Y1109" s="846" t="s">
        <v>2872</v>
      </c>
      <c r="Z1109" s="846"/>
      <c r="AA1109" s="824"/>
      <c r="AB1109" s="824"/>
      <c r="AC1109" s="824"/>
    </row>
    <row r="1110" s="823" customFormat="1" ht="28.45" hidden="1" customHeight="1" outlineLevel="3" spans="1:29">
      <c r="A1110" s="873" t="s">
        <v>2732</v>
      </c>
      <c r="B1110" s="870" t="s">
        <v>2850</v>
      </c>
      <c r="C1110" s="870" t="s">
        <v>2862</v>
      </c>
      <c r="D1110" s="846" t="s">
        <v>2901</v>
      </c>
      <c r="E1110" s="846" t="s">
        <v>421</v>
      </c>
      <c r="F1110" s="846" t="s">
        <v>2882</v>
      </c>
      <c r="G1110" s="846" t="s">
        <v>2897</v>
      </c>
      <c r="H1110" s="832">
        <v>192.73</v>
      </c>
      <c r="I1110" s="846" t="s">
        <v>534</v>
      </c>
      <c r="J1110" s="875">
        <v>1</v>
      </c>
      <c r="K1110" s="846" t="s">
        <v>38</v>
      </c>
      <c r="L1110" s="846" t="s">
        <v>84</v>
      </c>
      <c r="M1110" s="846"/>
      <c r="N1110" s="832">
        <v>0</v>
      </c>
      <c r="O1110" s="846" t="s">
        <v>2898</v>
      </c>
      <c r="P1110" s="846" t="s">
        <v>2898</v>
      </c>
      <c r="Q1110" s="846"/>
      <c r="R1110" s="846" t="s">
        <v>2885</v>
      </c>
      <c r="S1110" s="846" t="s">
        <v>2871</v>
      </c>
      <c r="T1110" s="832">
        <v>27747.75</v>
      </c>
      <c r="U1110" s="832">
        <v>27747.75</v>
      </c>
      <c r="V1110" s="832">
        <v>8297.91</v>
      </c>
      <c r="W1110" s="832">
        <v>8297.91</v>
      </c>
      <c r="X1110" s="846" t="s">
        <v>388</v>
      </c>
      <c r="Y1110" s="846" t="s">
        <v>2872</v>
      </c>
      <c r="Z1110" s="846"/>
      <c r="AA1110" s="824"/>
      <c r="AB1110" s="824"/>
      <c r="AC1110" s="824"/>
    </row>
    <row r="1111" s="823" customFormat="1" ht="28.45" hidden="1" customHeight="1" outlineLevel="3" spans="1:29">
      <c r="A1111" s="873" t="s">
        <v>2732</v>
      </c>
      <c r="B1111" s="870" t="s">
        <v>2850</v>
      </c>
      <c r="C1111" s="870" t="s">
        <v>2862</v>
      </c>
      <c r="D1111" s="846" t="s">
        <v>2902</v>
      </c>
      <c r="E1111" s="846" t="s">
        <v>421</v>
      </c>
      <c r="F1111" s="846" t="s">
        <v>2882</v>
      </c>
      <c r="G1111" s="846" t="s">
        <v>2903</v>
      </c>
      <c r="H1111" s="832">
        <v>10.39</v>
      </c>
      <c r="I1111" s="846" t="s">
        <v>432</v>
      </c>
      <c r="J1111" s="875">
        <v>13</v>
      </c>
      <c r="K1111" s="846" t="s">
        <v>38</v>
      </c>
      <c r="L1111" s="846" t="s">
        <v>84</v>
      </c>
      <c r="M1111" s="846"/>
      <c r="N1111" s="832">
        <v>0</v>
      </c>
      <c r="O1111" s="846" t="s">
        <v>2898</v>
      </c>
      <c r="P1111" s="846" t="s">
        <v>2898</v>
      </c>
      <c r="Q1111" s="846"/>
      <c r="R1111" s="846" t="s">
        <v>2885</v>
      </c>
      <c r="S1111" s="846" t="s">
        <v>2871</v>
      </c>
      <c r="T1111" s="832">
        <v>27747.75</v>
      </c>
      <c r="U1111" s="832">
        <v>27747.75</v>
      </c>
      <c r="V1111" s="832">
        <v>8297.91</v>
      </c>
      <c r="W1111" s="832">
        <v>8297.91</v>
      </c>
      <c r="X1111" s="846" t="s">
        <v>388</v>
      </c>
      <c r="Y1111" s="846" t="s">
        <v>2872</v>
      </c>
      <c r="Z1111" s="846"/>
      <c r="AA1111" s="824"/>
      <c r="AB1111" s="824"/>
      <c r="AC1111" s="824"/>
    </row>
    <row r="1112" s="823" customFormat="1" ht="28.45" hidden="1" customHeight="1" outlineLevel="3" spans="1:29">
      <c r="A1112" s="873" t="s">
        <v>2732</v>
      </c>
      <c r="B1112" s="870" t="s">
        <v>2850</v>
      </c>
      <c r="C1112" s="870" t="s">
        <v>2862</v>
      </c>
      <c r="D1112" s="846" t="s">
        <v>2902</v>
      </c>
      <c r="E1112" s="846" t="s">
        <v>421</v>
      </c>
      <c r="F1112" s="846" t="s">
        <v>2882</v>
      </c>
      <c r="G1112" s="846" t="s">
        <v>2903</v>
      </c>
      <c r="H1112" s="832">
        <v>71.56</v>
      </c>
      <c r="I1112" s="846" t="s">
        <v>432</v>
      </c>
      <c r="J1112" s="875">
        <v>13</v>
      </c>
      <c r="K1112" s="846" t="s">
        <v>38</v>
      </c>
      <c r="L1112" s="846" t="s">
        <v>84</v>
      </c>
      <c r="M1112" s="846"/>
      <c r="N1112" s="832">
        <v>0</v>
      </c>
      <c r="O1112" s="846" t="s">
        <v>2898</v>
      </c>
      <c r="P1112" s="846" t="s">
        <v>2898</v>
      </c>
      <c r="Q1112" s="846"/>
      <c r="R1112" s="846" t="s">
        <v>2885</v>
      </c>
      <c r="S1112" s="846" t="s">
        <v>2871</v>
      </c>
      <c r="T1112" s="832">
        <v>27747.75</v>
      </c>
      <c r="U1112" s="832">
        <v>27747.75</v>
      </c>
      <c r="V1112" s="832">
        <v>8297.91</v>
      </c>
      <c r="W1112" s="832">
        <v>8297.91</v>
      </c>
      <c r="X1112" s="846" t="s">
        <v>388</v>
      </c>
      <c r="Y1112" s="846" t="s">
        <v>2872</v>
      </c>
      <c r="Z1112" s="846"/>
      <c r="AA1112" s="824"/>
      <c r="AB1112" s="824"/>
      <c r="AC1112" s="824"/>
    </row>
    <row r="1113" s="823" customFormat="1" ht="28.45" hidden="1" customHeight="1" outlineLevel="3" spans="1:29">
      <c r="A1113" s="873" t="s">
        <v>2732</v>
      </c>
      <c r="B1113" s="870" t="s">
        <v>2850</v>
      </c>
      <c r="C1113" s="870" t="s">
        <v>2862</v>
      </c>
      <c r="D1113" s="846" t="s">
        <v>2902</v>
      </c>
      <c r="E1113" s="846" t="s">
        <v>421</v>
      </c>
      <c r="F1113" s="846" t="s">
        <v>2882</v>
      </c>
      <c r="G1113" s="846" t="s">
        <v>2903</v>
      </c>
      <c r="H1113" s="832">
        <v>57.82</v>
      </c>
      <c r="I1113" s="846" t="s">
        <v>432</v>
      </c>
      <c r="J1113" s="875">
        <v>13</v>
      </c>
      <c r="K1113" s="846" t="s">
        <v>38</v>
      </c>
      <c r="L1113" s="846" t="s">
        <v>84</v>
      </c>
      <c r="M1113" s="846"/>
      <c r="N1113" s="832">
        <v>0</v>
      </c>
      <c r="O1113" s="846" t="s">
        <v>2898</v>
      </c>
      <c r="P1113" s="846" t="s">
        <v>2898</v>
      </c>
      <c r="Q1113" s="846"/>
      <c r="R1113" s="846" t="s">
        <v>2885</v>
      </c>
      <c r="S1113" s="846" t="s">
        <v>2871</v>
      </c>
      <c r="T1113" s="832">
        <v>27747.75</v>
      </c>
      <c r="U1113" s="832">
        <v>27747.75</v>
      </c>
      <c r="V1113" s="832">
        <v>8297.91</v>
      </c>
      <c r="W1113" s="832">
        <v>8297.91</v>
      </c>
      <c r="X1113" s="846" t="s">
        <v>388</v>
      </c>
      <c r="Y1113" s="846" t="s">
        <v>2872</v>
      </c>
      <c r="Z1113" s="846"/>
      <c r="AA1113" s="824"/>
      <c r="AB1113" s="824"/>
      <c r="AC1113" s="824"/>
    </row>
    <row r="1114" s="823" customFormat="1" ht="28.45" hidden="1" customHeight="1" outlineLevel="3" spans="1:29">
      <c r="A1114" s="873" t="s">
        <v>2732</v>
      </c>
      <c r="B1114" s="870" t="s">
        <v>2850</v>
      </c>
      <c r="C1114" s="870" t="s">
        <v>2862</v>
      </c>
      <c r="D1114" s="846" t="s">
        <v>2902</v>
      </c>
      <c r="E1114" s="846" t="s">
        <v>421</v>
      </c>
      <c r="F1114" s="846" t="s">
        <v>2882</v>
      </c>
      <c r="G1114" s="846" t="s">
        <v>2903</v>
      </c>
      <c r="H1114" s="832">
        <v>187.28</v>
      </c>
      <c r="I1114" s="846" t="s">
        <v>432</v>
      </c>
      <c r="J1114" s="875">
        <v>13</v>
      </c>
      <c r="K1114" s="846" t="s">
        <v>38</v>
      </c>
      <c r="L1114" s="846" t="s">
        <v>84</v>
      </c>
      <c r="M1114" s="846"/>
      <c r="N1114" s="832">
        <v>0</v>
      </c>
      <c r="O1114" s="846" t="s">
        <v>2898</v>
      </c>
      <c r="P1114" s="846" t="s">
        <v>2898</v>
      </c>
      <c r="Q1114" s="846"/>
      <c r="R1114" s="846" t="s">
        <v>2885</v>
      </c>
      <c r="S1114" s="846" t="s">
        <v>2871</v>
      </c>
      <c r="T1114" s="832">
        <v>27747.75</v>
      </c>
      <c r="U1114" s="832">
        <v>27747.75</v>
      </c>
      <c r="V1114" s="832">
        <v>8297.91</v>
      </c>
      <c r="W1114" s="832">
        <v>8297.91</v>
      </c>
      <c r="X1114" s="846" t="s">
        <v>388</v>
      </c>
      <c r="Y1114" s="846" t="s">
        <v>2872</v>
      </c>
      <c r="Z1114" s="846"/>
      <c r="AA1114" s="824"/>
      <c r="AB1114" s="824"/>
      <c r="AC1114" s="824"/>
    </row>
    <row r="1115" s="823" customFormat="1" ht="28.45" hidden="1" customHeight="1" outlineLevel="3" spans="1:29">
      <c r="A1115" s="873" t="s">
        <v>2732</v>
      </c>
      <c r="B1115" s="870" t="s">
        <v>2850</v>
      </c>
      <c r="C1115" s="870" t="s">
        <v>2862</v>
      </c>
      <c r="D1115" s="846" t="s">
        <v>2902</v>
      </c>
      <c r="E1115" s="846" t="s">
        <v>421</v>
      </c>
      <c r="F1115" s="846" t="s">
        <v>2882</v>
      </c>
      <c r="G1115" s="846" t="s">
        <v>2903</v>
      </c>
      <c r="H1115" s="832">
        <v>13.63</v>
      </c>
      <c r="I1115" s="846" t="s">
        <v>456</v>
      </c>
      <c r="J1115" s="875">
        <v>12</v>
      </c>
      <c r="K1115" s="846" t="s">
        <v>38</v>
      </c>
      <c r="L1115" s="846" t="s">
        <v>84</v>
      </c>
      <c r="M1115" s="846"/>
      <c r="N1115" s="832">
        <v>0</v>
      </c>
      <c r="O1115" s="846" t="s">
        <v>2898</v>
      </c>
      <c r="P1115" s="846" t="s">
        <v>2898</v>
      </c>
      <c r="Q1115" s="846"/>
      <c r="R1115" s="846" t="s">
        <v>2885</v>
      </c>
      <c r="S1115" s="846" t="s">
        <v>2871</v>
      </c>
      <c r="T1115" s="832">
        <v>27747.75</v>
      </c>
      <c r="U1115" s="832">
        <v>27747.75</v>
      </c>
      <c r="V1115" s="832">
        <v>8297.91</v>
      </c>
      <c r="W1115" s="832">
        <v>8297.91</v>
      </c>
      <c r="X1115" s="846" t="s">
        <v>388</v>
      </c>
      <c r="Y1115" s="846" t="s">
        <v>2872</v>
      </c>
      <c r="Z1115" s="846"/>
      <c r="AA1115" s="824"/>
      <c r="AB1115" s="824"/>
      <c r="AC1115" s="824"/>
    </row>
    <row r="1116" s="823" customFormat="1" ht="28.45" hidden="1" customHeight="1" outlineLevel="3" spans="1:29">
      <c r="A1116" s="873" t="s">
        <v>2732</v>
      </c>
      <c r="B1116" s="870" t="s">
        <v>2850</v>
      </c>
      <c r="C1116" s="870" t="s">
        <v>2862</v>
      </c>
      <c r="D1116" s="846" t="s">
        <v>2902</v>
      </c>
      <c r="E1116" s="846" t="s">
        <v>421</v>
      </c>
      <c r="F1116" s="846" t="s">
        <v>2882</v>
      </c>
      <c r="G1116" s="846" t="s">
        <v>2903</v>
      </c>
      <c r="H1116" s="832">
        <v>58.63</v>
      </c>
      <c r="I1116" s="846" t="s">
        <v>456</v>
      </c>
      <c r="J1116" s="875">
        <v>12</v>
      </c>
      <c r="K1116" s="846" t="s">
        <v>38</v>
      </c>
      <c r="L1116" s="846" t="s">
        <v>84</v>
      </c>
      <c r="M1116" s="846"/>
      <c r="N1116" s="832">
        <v>0</v>
      </c>
      <c r="O1116" s="846" t="s">
        <v>2898</v>
      </c>
      <c r="P1116" s="846" t="s">
        <v>2898</v>
      </c>
      <c r="Q1116" s="846"/>
      <c r="R1116" s="846" t="s">
        <v>2885</v>
      </c>
      <c r="S1116" s="846" t="s">
        <v>2871</v>
      </c>
      <c r="T1116" s="832">
        <v>27747.75</v>
      </c>
      <c r="U1116" s="832">
        <v>27747.75</v>
      </c>
      <c r="V1116" s="832">
        <v>8297.91</v>
      </c>
      <c r="W1116" s="832">
        <v>8297.91</v>
      </c>
      <c r="X1116" s="846" t="s">
        <v>388</v>
      </c>
      <c r="Y1116" s="846" t="s">
        <v>2872</v>
      </c>
      <c r="Z1116" s="846"/>
      <c r="AA1116" s="824"/>
      <c r="AB1116" s="824"/>
      <c r="AC1116" s="824"/>
    </row>
    <row r="1117" s="823" customFormat="1" ht="28.45" hidden="1" customHeight="1" outlineLevel="3" spans="1:29">
      <c r="A1117" s="873" t="s">
        <v>2732</v>
      </c>
      <c r="B1117" s="870" t="s">
        <v>2850</v>
      </c>
      <c r="C1117" s="870" t="s">
        <v>2862</v>
      </c>
      <c r="D1117" s="846" t="s">
        <v>2902</v>
      </c>
      <c r="E1117" s="846" t="s">
        <v>421</v>
      </c>
      <c r="F1117" s="846" t="s">
        <v>2882</v>
      </c>
      <c r="G1117" s="846" t="s">
        <v>2903</v>
      </c>
      <c r="H1117" s="832">
        <v>43.17</v>
      </c>
      <c r="I1117" s="846" t="s">
        <v>456</v>
      </c>
      <c r="J1117" s="875">
        <v>12</v>
      </c>
      <c r="K1117" s="846" t="s">
        <v>38</v>
      </c>
      <c r="L1117" s="846" t="s">
        <v>84</v>
      </c>
      <c r="M1117" s="846"/>
      <c r="N1117" s="832">
        <v>0</v>
      </c>
      <c r="O1117" s="846" t="s">
        <v>2898</v>
      </c>
      <c r="P1117" s="846" t="s">
        <v>2898</v>
      </c>
      <c r="Q1117" s="846"/>
      <c r="R1117" s="846" t="s">
        <v>2885</v>
      </c>
      <c r="S1117" s="846" t="s">
        <v>2871</v>
      </c>
      <c r="T1117" s="832">
        <v>27747.75</v>
      </c>
      <c r="U1117" s="832">
        <v>27747.75</v>
      </c>
      <c r="V1117" s="832">
        <v>8297.91</v>
      </c>
      <c r="W1117" s="832">
        <v>8297.91</v>
      </c>
      <c r="X1117" s="846" t="s">
        <v>388</v>
      </c>
      <c r="Y1117" s="846" t="s">
        <v>2872</v>
      </c>
      <c r="Z1117" s="846"/>
      <c r="AA1117" s="824"/>
      <c r="AB1117" s="824"/>
      <c r="AC1117" s="824"/>
    </row>
    <row r="1118" s="823" customFormat="1" ht="28.45" hidden="1" customHeight="1" outlineLevel="3" spans="1:29">
      <c r="A1118" s="873" t="s">
        <v>2732</v>
      </c>
      <c r="B1118" s="870" t="s">
        <v>2850</v>
      </c>
      <c r="C1118" s="870" t="s">
        <v>2862</v>
      </c>
      <c r="D1118" s="846" t="s">
        <v>2902</v>
      </c>
      <c r="E1118" s="846" t="s">
        <v>421</v>
      </c>
      <c r="F1118" s="846" t="s">
        <v>2882</v>
      </c>
      <c r="G1118" s="846" t="s">
        <v>2903</v>
      </c>
      <c r="H1118" s="832">
        <v>2.63</v>
      </c>
      <c r="I1118" s="846" t="s">
        <v>1641</v>
      </c>
      <c r="J1118" s="875">
        <v>8</v>
      </c>
      <c r="K1118" s="846" t="s">
        <v>38</v>
      </c>
      <c r="L1118" s="846" t="s">
        <v>84</v>
      </c>
      <c r="M1118" s="846"/>
      <c r="N1118" s="832">
        <v>0</v>
      </c>
      <c r="O1118" s="846" t="s">
        <v>2898</v>
      </c>
      <c r="P1118" s="846" t="s">
        <v>2898</v>
      </c>
      <c r="Q1118" s="846"/>
      <c r="R1118" s="846" t="s">
        <v>2885</v>
      </c>
      <c r="S1118" s="846" t="s">
        <v>2871</v>
      </c>
      <c r="T1118" s="832">
        <v>27747.75</v>
      </c>
      <c r="U1118" s="832">
        <v>27747.75</v>
      </c>
      <c r="V1118" s="832">
        <v>8297.91</v>
      </c>
      <c r="W1118" s="832">
        <v>8297.91</v>
      </c>
      <c r="X1118" s="846" t="s">
        <v>388</v>
      </c>
      <c r="Y1118" s="846" t="s">
        <v>2872</v>
      </c>
      <c r="Z1118" s="846"/>
      <c r="AA1118" s="824"/>
      <c r="AB1118" s="824"/>
      <c r="AC1118" s="824"/>
    </row>
    <row r="1119" s="823" customFormat="1" ht="28.45" hidden="1" customHeight="1" outlineLevel="3" spans="1:29">
      <c r="A1119" s="873" t="s">
        <v>2732</v>
      </c>
      <c r="B1119" s="870" t="s">
        <v>2850</v>
      </c>
      <c r="C1119" s="870" t="s">
        <v>2862</v>
      </c>
      <c r="D1119" s="846" t="s">
        <v>2902</v>
      </c>
      <c r="E1119" s="846" t="s">
        <v>421</v>
      </c>
      <c r="F1119" s="846" t="s">
        <v>2882</v>
      </c>
      <c r="G1119" s="846" t="s">
        <v>2903</v>
      </c>
      <c r="H1119" s="832">
        <v>32.7</v>
      </c>
      <c r="I1119" s="846" t="s">
        <v>1641</v>
      </c>
      <c r="J1119" s="875">
        <v>8</v>
      </c>
      <c r="K1119" s="846" t="s">
        <v>38</v>
      </c>
      <c r="L1119" s="846" t="s">
        <v>84</v>
      </c>
      <c r="M1119" s="846"/>
      <c r="N1119" s="832">
        <v>0</v>
      </c>
      <c r="O1119" s="846" t="s">
        <v>2898</v>
      </c>
      <c r="P1119" s="846" t="s">
        <v>2898</v>
      </c>
      <c r="Q1119" s="846"/>
      <c r="R1119" s="846" t="s">
        <v>2885</v>
      </c>
      <c r="S1119" s="846" t="s">
        <v>2871</v>
      </c>
      <c r="T1119" s="832">
        <v>27747.75</v>
      </c>
      <c r="U1119" s="832">
        <v>27747.75</v>
      </c>
      <c r="V1119" s="832">
        <v>8297.91</v>
      </c>
      <c r="W1119" s="832">
        <v>8297.91</v>
      </c>
      <c r="X1119" s="846" t="s">
        <v>388</v>
      </c>
      <c r="Y1119" s="846" t="s">
        <v>2872</v>
      </c>
      <c r="Z1119" s="846"/>
      <c r="AA1119" s="824"/>
      <c r="AB1119" s="824"/>
      <c r="AC1119" s="824"/>
    </row>
    <row r="1120" s="823" customFormat="1" ht="28.45" hidden="1" customHeight="1" outlineLevel="3" spans="1:29">
      <c r="A1120" s="873" t="s">
        <v>2732</v>
      </c>
      <c r="B1120" s="870" t="s">
        <v>2850</v>
      </c>
      <c r="C1120" s="870" t="s">
        <v>2862</v>
      </c>
      <c r="D1120" s="846" t="s">
        <v>2902</v>
      </c>
      <c r="E1120" s="846" t="s">
        <v>421</v>
      </c>
      <c r="F1120" s="846" t="s">
        <v>2882</v>
      </c>
      <c r="G1120" s="846" t="s">
        <v>2903</v>
      </c>
      <c r="H1120" s="832">
        <v>157.05</v>
      </c>
      <c r="I1120" s="846" t="s">
        <v>1641</v>
      </c>
      <c r="J1120" s="875">
        <v>8</v>
      </c>
      <c r="K1120" s="846" t="s">
        <v>38</v>
      </c>
      <c r="L1120" s="846" t="s">
        <v>84</v>
      </c>
      <c r="M1120" s="846"/>
      <c r="N1120" s="832">
        <v>0</v>
      </c>
      <c r="O1120" s="846" t="s">
        <v>2898</v>
      </c>
      <c r="P1120" s="846" t="s">
        <v>2898</v>
      </c>
      <c r="Q1120" s="846"/>
      <c r="R1120" s="846" t="s">
        <v>2885</v>
      </c>
      <c r="S1120" s="846" t="s">
        <v>2871</v>
      </c>
      <c r="T1120" s="832">
        <v>27747.75</v>
      </c>
      <c r="U1120" s="832">
        <v>27747.75</v>
      </c>
      <c r="V1120" s="832">
        <v>8297.91</v>
      </c>
      <c r="W1120" s="832">
        <v>8297.91</v>
      </c>
      <c r="X1120" s="846" t="s">
        <v>388</v>
      </c>
      <c r="Y1120" s="846" t="s">
        <v>2872</v>
      </c>
      <c r="Z1120" s="846"/>
      <c r="AA1120" s="824"/>
      <c r="AB1120" s="824"/>
      <c r="AC1120" s="824"/>
    </row>
    <row r="1121" s="823" customFormat="1" ht="28.45" hidden="1" customHeight="1" outlineLevel="3" spans="1:29">
      <c r="A1121" s="873" t="s">
        <v>2732</v>
      </c>
      <c r="B1121" s="870" t="s">
        <v>2850</v>
      </c>
      <c r="C1121" s="870" t="s">
        <v>2862</v>
      </c>
      <c r="D1121" s="846" t="s">
        <v>2902</v>
      </c>
      <c r="E1121" s="846" t="s">
        <v>421</v>
      </c>
      <c r="F1121" s="846" t="s">
        <v>2882</v>
      </c>
      <c r="G1121" s="846" t="s">
        <v>2903</v>
      </c>
      <c r="H1121" s="832">
        <v>6.09</v>
      </c>
      <c r="I1121" s="846" t="s">
        <v>166</v>
      </c>
      <c r="J1121" s="875">
        <v>5</v>
      </c>
      <c r="K1121" s="846" t="s">
        <v>38</v>
      </c>
      <c r="L1121" s="846" t="s">
        <v>84</v>
      </c>
      <c r="M1121" s="846"/>
      <c r="N1121" s="832">
        <v>0</v>
      </c>
      <c r="O1121" s="846" t="s">
        <v>2898</v>
      </c>
      <c r="P1121" s="846" t="s">
        <v>2898</v>
      </c>
      <c r="Q1121" s="846"/>
      <c r="R1121" s="846" t="s">
        <v>2885</v>
      </c>
      <c r="S1121" s="846" t="s">
        <v>2871</v>
      </c>
      <c r="T1121" s="832">
        <v>27747.75</v>
      </c>
      <c r="U1121" s="832">
        <v>27747.75</v>
      </c>
      <c r="V1121" s="832">
        <v>8297.91</v>
      </c>
      <c r="W1121" s="832">
        <v>8297.91</v>
      </c>
      <c r="X1121" s="846" t="s">
        <v>388</v>
      </c>
      <c r="Y1121" s="846" t="s">
        <v>2872</v>
      </c>
      <c r="Z1121" s="846"/>
      <c r="AA1121" s="824"/>
      <c r="AB1121" s="824"/>
      <c r="AC1121" s="824"/>
    </row>
    <row r="1122" s="823" customFormat="1" ht="28.45" hidden="1" customHeight="1" outlineLevel="3" spans="1:29">
      <c r="A1122" s="873" t="s">
        <v>2732</v>
      </c>
      <c r="B1122" s="870" t="s">
        <v>2850</v>
      </c>
      <c r="C1122" s="870" t="s">
        <v>2862</v>
      </c>
      <c r="D1122" s="846" t="s">
        <v>2902</v>
      </c>
      <c r="E1122" s="846" t="s">
        <v>421</v>
      </c>
      <c r="F1122" s="846" t="s">
        <v>2882</v>
      </c>
      <c r="G1122" s="846" t="s">
        <v>2903</v>
      </c>
      <c r="H1122" s="832">
        <v>51.97</v>
      </c>
      <c r="I1122" s="846" t="s">
        <v>166</v>
      </c>
      <c r="J1122" s="875">
        <v>5</v>
      </c>
      <c r="K1122" s="846" t="s">
        <v>38</v>
      </c>
      <c r="L1122" s="846" t="s">
        <v>84</v>
      </c>
      <c r="M1122" s="846"/>
      <c r="N1122" s="832">
        <v>0</v>
      </c>
      <c r="O1122" s="846" t="s">
        <v>2898</v>
      </c>
      <c r="P1122" s="846" t="s">
        <v>2898</v>
      </c>
      <c r="Q1122" s="846"/>
      <c r="R1122" s="846" t="s">
        <v>2885</v>
      </c>
      <c r="S1122" s="846" t="s">
        <v>2871</v>
      </c>
      <c r="T1122" s="832">
        <v>27747.75</v>
      </c>
      <c r="U1122" s="832">
        <v>27747.75</v>
      </c>
      <c r="V1122" s="832">
        <v>8297.91</v>
      </c>
      <c r="W1122" s="832">
        <v>8297.91</v>
      </c>
      <c r="X1122" s="846" t="s">
        <v>388</v>
      </c>
      <c r="Y1122" s="846" t="s">
        <v>2872</v>
      </c>
      <c r="Z1122" s="846"/>
      <c r="AA1122" s="824"/>
      <c r="AB1122" s="824"/>
      <c r="AC1122" s="824"/>
    </row>
    <row r="1123" s="823" customFormat="1" ht="28.45" hidden="1" customHeight="1" outlineLevel="3" spans="1:29">
      <c r="A1123" s="873" t="s">
        <v>2732</v>
      </c>
      <c r="B1123" s="870" t="s">
        <v>2850</v>
      </c>
      <c r="C1123" s="870" t="s">
        <v>2862</v>
      </c>
      <c r="D1123" s="846" t="s">
        <v>2902</v>
      </c>
      <c r="E1123" s="846" t="s">
        <v>421</v>
      </c>
      <c r="F1123" s="846" t="s">
        <v>2882</v>
      </c>
      <c r="G1123" s="846" t="s">
        <v>2903</v>
      </c>
      <c r="H1123" s="832">
        <v>18.89</v>
      </c>
      <c r="I1123" s="846" t="s">
        <v>166</v>
      </c>
      <c r="J1123" s="875">
        <v>5</v>
      </c>
      <c r="K1123" s="846" t="s">
        <v>38</v>
      </c>
      <c r="L1123" s="846" t="s">
        <v>84</v>
      </c>
      <c r="M1123" s="846"/>
      <c r="N1123" s="832">
        <v>0</v>
      </c>
      <c r="O1123" s="846" t="s">
        <v>2898</v>
      </c>
      <c r="P1123" s="846" t="s">
        <v>2898</v>
      </c>
      <c r="Q1123" s="846"/>
      <c r="R1123" s="846" t="s">
        <v>2885</v>
      </c>
      <c r="S1123" s="846" t="s">
        <v>2871</v>
      </c>
      <c r="T1123" s="832">
        <v>27747.75</v>
      </c>
      <c r="U1123" s="832">
        <v>27747.75</v>
      </c>
      <c r="V1123" s="832">
        <v>8297.91</v>
      </c>
      <c r="W1123" s="832">
        <v>8297.91</v>
      </c>
      <c r="X1123" s="846" t="s">
        <v>388</v>
      </c>
      <c r="Y1123" s="846" t="s">
        <v>2872</v>
      </c>
      <c r="Z1123" s="846"/>
      <c r="AA1123" s="824"/>
      <c r="AB1123" s="824"/>
      <c r="AC1123" s="824"/>
    </row>
    <row r="1124" s="823" customFormat="1" ht="28.45" hidden="1" customHeight="1" outlineLevel="3" spans="1:29">
      <c r="A1124" s="873" t="s">
        <v>2732</v>
      </c>
      <c r="B1124" s="870" t="s">
        <v>2850</v>
      </c>
      <c r="C1124" s="870" t="s">
        <v>2862</v>
      </c>
      <c r="D1124" s="846" t="s">
        <v>2902</v>
      </c>
      <c r="E1124" s="846" t="s">
        <v>421</v>
      </c>
      <c r="F1124" s="846" t="s">
        <v>2882</v>
      </c>
      <c r="G1124" s="846" t="s">
        <v>2903</v>
      </c>
      <c r="H1124" s="832">
        <v>20.66</v>
      </c>
      <c r="I1124" s="846" t="s">
        <v>534</v>
      </c>
      <c r="J1124" s="875">
        <v>1</v>
      </c>
      <c r="K1124" s="846" t="s">
        <v>38</v>
      </c>
      <c r="L1124" s="846" t="s">
        <v>84</v>
      </c>
      <c r="M1124" s="846"/>
      <c r="N1124" s="832">
        <v>0</v>
      </c>
      <c r="O1124" s="846" t="s">
        <v>2898</v>
      </c>
      <c r="P1124" s="846" t="s">
        <v>2898</v>
      </c>
      <c r="Q1124" s="846"/>
      <c r="R1124" s="846" t="s">
        <v>2885</v>
      </c>
      <c r="S1124" s="846" t="s">
        <v>2871</v>
      </c>
      <c r="T1124" s="832">
        <v>27747.75</v>
      </c>
      <c r="U1124" s="832">
        <v>27747.75</v>
      </c>
      <c r="V1124" s="832">
        <v>8297.91</v>
      </c>
      <c r="W1124" s="832">
        <v>8297.91</v>
      </c>
      <c r="X1124" s="846" t="s">
        <v>388</v>
      </c>
      <c r="Y1124" s="846" t="s">
        <v>2872</v>
      </c>
      <c r="Z1124" s="846"/>
      <c r="AA1124" s="824"/>
      <c r="AB1124" s="824"/>
      <c r="AC1124" s="824"/>
    </row>
    <row r="1125" s="823" customFormat="1" ht="28.45" hidden="1" customHeight="1" outlineLevel="3" spans="1:29">
      <c r="A1125" s="873" t="s">
        <v>2732</v>
      </c>
      <c r="B1125" s="870" t="s">
        <v>2850</v>
      </c>
      <c r="C1125" s="870" t="s">
        <v>2862</v>
      </c>
      <c r="D1125" s="846" t="s">
        <v>2902</v>
      </c>
      <c r="E1125" s="846" t="s">
        <v>421</v>
      </c>
      <c r="F1125" s="846" t="s">
        <v>2882</v>
      </c>
      <c r="G1125" s="846" t="s">
        <v>2903</v>
      </c>
      <c r="H1125" s="832">
        <v>85.7</v>
      </c>
      <c r="I1125" s="846" t="s">
        <v>534</v>
      </c>
      <c r="J1125" s="875">
        <v>1</v>
      </c>
      <c r="K1125" s="846" t="s">
        <v>38</v>
      </c>
      <c r="L1125" s="846" t="s">
        <v>84</v>
      </c>
      <c r="M1125" s="846"/>
      <c r="N1125" s="832">
        <v>0</v>
      </c>
      <c r="O1125" s="846" t="s">
        <v>2898</v>
      </c>
      <c r="P1125" s="846" t="s">
        <v>2898</v>
      </c>
      <c r="Q1125" s="846"/>
      <c r="R1125" s="846" t="s">
        <v>2885</v>
      </c>
      <c r="S1125" s="846" t="s">
        <v>2871</v>
      </c>
      <c r="T1125" s="832">
        <v>27747.75</v>
      </c>
      <c r="U1125" s="832">
        <v>27747.75</v>
      </c>
      <c r="V1125" s="832">
        <v>8297.91</v>
      </c>
      <c r="W1125" s="832">
        <v>8297.91</v>
      </c>
      <c r="X1125" s="846" t="s">
        <v>388</v>
      </c>
      <c r="Y1125" s="846" t="s">
        <v>2872</v>
      </c>
      <c r="Z1125" s="846"/>
      <c r="AA1125" s="824"/>
      <c r="AB1125" s="824"/>
      <c r="AC1125" s="824"/>
    </row>
    <row r="1126" s="823" customFormat="1" ht="28.45" hidden="1" customHeight="1" outlineLevel="3" spans="1:29">
      <c r="A1126" s="873" t="s">
        <v>2732</v>
      </c>
      <c r="B1126" s="870" t="s">
        <v>2850</v>
      </c>
      <c r="C1126" s="870" t="s">
        <v>2862</v>
      </c>
      <c r="D1126" s="846" t="s">
        <v>2902</v>
      </c>
      <c r="E1126" s="846" t="s">
        <v>421</v>
      </c>
      <c r="F1126" s="846" t="s">
        <v>2882</v>
      </c>
      <c r="G1126" s="846" t="s">
        <v>2903</v>
      </c>
      <c r="H1126" s="832">
        <v>109.71</v>
      </c>
      <c r="I1126" s="846" t="s">
        <v>534</v>
      </c>
      <c r="J1126" s="875">
        <v>1</v>
      </c>
      <c r="K1126" s="846" t="s">
        <v>38</v>
      </c>
      <c r="L1126" s="846" t="s">
        <v>84</v>
      </c>
      <c r="M1126" s="846"/>
      <c r="N1126" s="832">
        <v>0</v>
      </c>
      <c r="O1126" s="846" t="s">
        <v>2898</v>
      </c>
      <c r="P1126" s="846" t="s">
        <v>2898</v>
      </c>
      <c r="Q1126" s="846"/>
      <c r="R1126" s="846" t="s">
        <v>2885</v>
      </c>
      <c r="S1126" s="846" t="s">
        <v>2871</v>
      </c>
      <c r="T1126" s="832">
        <v>27747.75</v>
      </c>
      <c r="U1126" s="832">
        <v>27747.75</v>
      </c>
      <c r="V1126" s="832">
        <v>8297.91</v>
      </c>
      <c r="W1126" s="832">
        <v>8297.91</v>
      </c>
      <c r="X1126" s="846" t="s">
        <v>388</v>
      </c>
      <c r="Y1126" s="846" t="s">
        <v>2872</v>
      </c>
      <c r="Z1126" s="846"/>
      <c r="AA1126" s="824"/>
      <c r="AB1126" s="824"/>
      <c r="AC1126" s="824"/>
    </row>
    <row r="1127" s="823" customFormat="1" ht="28.45" hidden="1" customHeight="1" outlineLevel="3" spans="1:29">
      <c r="A1127" s="873" t="s">
        <v>2732</v>
      </c>
      <c r="B1127" s="870" t="s">
        <v>2850</v>
      </c>
      <c r="C1127" s="870" t="s">
        <v>2862</v>
      </c>
      <c r="D1127" s="846" t="s">
        <v>2902</v>
      </c>
      <c r="E1127" s="846" t="s">
        <v>421</v>
      </c>
      <c r="F1127" s="846" t="s">
        <v>2882</v>
      </c>
      <c r="G1127" s="846" t="s">
        <v>2903</v>
      </c>
      <c r="H1127" s="832">
        <v>110.03</v>
      </c>
      <c r="I1127" s="846" t="s">
        <v>534</v>
      </c>
      <c r="J1127" s="875">
        <v>1</v>
      </c>
      <c r="K1127" s="846" t="s">
        <v>38</v>
      </c>
      <c r="L1127" s="846" t="s">
        <v>84</v>
      </c>
      <c r="M1127" s="846"/>
      <c r="N1127" s="832">
        <v>0</v>
      </c>
      <c r="O1127" s="846" t="s">
        <v>2898</v>
      </c>
      <c r="P1127" s="846" t="s">
        <v>2898</v>
      </c>
      <c r="Q1127" s="846"/>
      <c r="R1127" s="846" t="s">
        <v>2885</v>
      </c>
      <c r="S1127" s="846" t="s">
        <v>2871</v>
      </c>
      <c r="T1127" s="832">
        <v>27747.75</v>
      </c>
      <c r="U1127" s="832">
        <v>27747.75</v>
      </c>
      <c r="V1127" s="832">
        <v>8297.91</v>
      </c>
      <c r="W1127" s="832">
        <v>8297.91</v>
      </c>
      <c r="X1127" s="846" t="s">
        <v>388</v>
      </c>
      <c r="Y1127" s="846" t="s">
        <v>2872</v>
      </c>
      <c r="Z1127" s="846"/>
      <c r="AA1127" s="824"/>
      <c r="AB1127" s="824"/>
      <c r="AC1127" s="824"/>
    </row>
    <row r="1128" s="823" customFormat="1" ht="28.45" hidden="1" customHeight="1" outlineLevel="3" spans="1:29">
      <c r="A1128" s="873" t="s">
        <v>2732</v>
      </c>
      <c r="B1128" s="870" t="s">
        <v>2850</v>
      </c>
      <c r="C1128" s="870" t="s">
        <v>2862</v>
      </c>
      <c r="D1128" s="846" t="s">
        <v>2904</v>
      </c>
      <c r="E1128" s="846" t="s">
        <v>421</v>
      </c>
      <c r="F1128" s="846" t="s">
        <v>2882</v>
      </c>
      <c r="G1128" s="846" t="s">
        <v>2905</v>
      </c>
      <c r="H1128" s="832">
        <v>4.83</v>
      </c>
      <c r="I1128" s="846" t="s">
        <v>432</v>
      </c>
      <c r="J1128" s="875">
        <v>13</v>
      </c>
      <c r="K1128" s="846" t="s">
        <v>38</v>
      </c>
      <c r="L1128" s="846" t="s">
        <v>84</v>
      </c>
      <c r="M1128" s="846"/>
      <c r="N1128" s="832">
        <v>0</v>
      </c>
      <c r="O1128" s="846" t="s">
        <v>2898</v>
      </c>
      <c r="P1128" s="846" t="s">
        <v>2898</v>
      </c>
      <c r="Q1128" s="846"/>
      <c r="R1128" s="846" t="s">
        <v>2885</v>
      </c>
      <c r="S1128" s="846" t="s">
        <v>2871</v>
      </c>
      <c r="T1128" s="832">
        <v>27747.75</v>
      </c>
      <c r="U1128" s="832">
        <v>27747.75</v>
      </c>
      <c r="V1128" s="832">
        <v>8297.91</v>
      </c>
      <c r="W1128" s="832">
        <v>8297.91</v>
      </c>
      <c r="X1128" s="846" t="s">
        <v>388</v>
      </c>
      <c r="Y1128" s="846" t="s">
        <v>2872</v>
      </c>
      <c r="Z1128" s="846"/>
      <c r="AA1128" s="824"/>
      <c r="AB1128" s="824"/>
      <c r="AC1128" s="824"/>
    </row>
    <row r="1129" s="823" customFormat="1" ht="28.45" hidden="1" customHeight="1" outlineLevel="3" spans="1:29">
      <c r="A1129" s="873" t="s">
        <v>2732</v>
      </c>
      <c r="B1129" s="870" t="s">
        <v>2850</v>
      </c>
      <c r="C1129" s="870" t="s">
        <v>2862</v>
      </c>
      <c r="D1129" s="846" t="s">
        <v>2904</v>
      </c>
      <c r="E1129" s="846" t="s">
        <v>421</v>
      </c>
      <c r="F1129" s="846" t="s">
        <v>2882</v>
      </c>
      <c r="G1129" s="846" t="s">
        <v>2905</v>
      </c>
      <c r="H1129" s="832">
        <v>86.89</v>
      </c>
      <c r="I1129" s="846" t="s">
        <v>432</v>
      </c>
      <c r="J1129" s="875">
        <v>13</v>
      </c>
      <c r="K1129" s="846" t="s">
        <v>38</v>
      </c>
      <c r="L1129" s="846" t="s">
        <v>84</v>
      </c>
      <c r="M1129" s="846"/>
      <c r="N1129" s="832">
        <v>0</v>
      </c>
      <c r="O1129" s="846" t="s">
        <v>2898</v>
      </c>
      <c r="P1129" s="846" t="s">
        <v>2898</v>
      </c>
      <c r="Q1129" s="846"/>
      <c r="R1129" s="846" t="s">
        <v>2885</v>
      </c>
      <c r="S1129" s="846" t="s">
        <v>2871</v>
      </c>
      <c r="T1129" s="832">
        <v>27747.75</v>
      </c>
      <c r="U1129" s="832">
        <v>27747.75</v>
      </c>
      <c r="V1129" s="832">
        <v>8297.91</v>
      </c>
      <c r="W1129" s="832">
        <v>8297.91</v>
      </c>
      <c r="X1129" s="846" t="s">
        <v>388</v>
      </c>
      <c r="Y1129" s="846" t="s">
        <v>2872</v>
      </c>
      <c r="Z1129" s="846"/>
      <c r="AA1129" s="824"/>
      <c r="AB1129" s="824"/>
      <c r="AC1129" s="824"/>
    </row>
    <row r="1130" s="823" customFormat="1" ht="28.45" hidden="1" customHeight="1" outlineLevel="3" spans="1:29">
      <c r="A1130" s="873" t="s">
        <v>2732</v>
      </c>
      <c r="B1130" s="870" t="s">
        <v>2850</v>
      </c>
      <c r="C1130" s="870" t="s">
        <v>2862</v>
      </c>
      <c r="D1130" s="846" t="s">
        <v>2904</v>
      </c>
      <c r="E1130" s="846" t="s">
        <v>421</v>
      </c>
      <c r="F1130" s="846" t="s">
        <v>2882</v>
      </c>
      <c r="G1130" s="846" t="s">
        <v>2905</v>
      </c>
      <c r="H1130" s="832">
        <v>6.84</v>
      </c>
      <c r="I1130" s="846" t="s">
        <v>432</v>
      </c>
      <c r="J1130" s="875">
        <v>13</v>
      </c>
      <c r="K1130" s="846" t="s">
        <v>38</v>
      </c>
      <c r="L1130" s="846" t="s">
        <v>84</v>
      </c>
      <c r="M1130" s="846"/>
      <c r="N1130" s="832">
        <v>0</v>
      </c>
      <c r="O1130" s="846" t="s">
        <v>2898</v>
      </c>
      <c r="P1130" s="846" t="s">
        <v>2898</v>
      </c>
      <c r="Q1130" s="846"/>
      <c r="R1130" s="846" t="s">
        <v>2885</v>
      </c>
      <c r="S1130" s="846" t="s">
        <v>2871</v>
      </c>
      <c r="T1130" s="832">
        <v>27747.75</v>
      </c>
      <c r="U1130" s="832">
        <v>27747.75</v>
      </c>
      <c r="V1130" s="832">
        <v>8297.91</v>
      </c>
      <c r="W1130" s="832">
        <v>8297.91</v>
      </c>
      <c r="X1130" s="846" t="s">
        <v>388</v>
      </c>
      <c r="Y1130" s="846" t="s">
        <v>2872</v>
      </c>
      <c r="Z1130" s="846"/>
      <c r="AA1130" s="824"/>
      <c r="AB1130" s="824"/>
      <c r="AC1130" s="824"/>
    </row>
    <row r="1131" s="823" customFormat="1" ht="28.45" hidden="1" customHeight="1" outlineLevel="3" spans="1:29">
      <c r="A1131" s="873" t="s">
        <v>2732</v>
      </c>
      <c r="B1131" s="870" t="s">
        <v>2850</v>
      </c>
      <c r="C1131" s="870" t="s">
        <v>2862</v>
      </c>
      <c r="D1131" s="846" t="s">
        <v>2904</v>
      </c>
      <c r="E1131" s="846" t="s">
        <v>421</v>
      </c>
      <c r="F1131" s="846" t="s">
        <v>2882</v>
      </c>
      <c r="G1131" s="846" t="s">
        <v>2905</v>
      </c>
      <c r="H1131" s="832">
        <v>82.43</v>
      </c>
      <c r="I1131" s="846" t="s">
        <v>432</v>
      </c>
      <c r="J1131" s="875">
        <v>13</v>
      </c>
      <c r="K1131" s="846" t="s">
        <v>38</v>
      </c>
      <c r="L1131" s="846" t="s">
        <v>84</v>
      </c>
      <c r="M1131" s="846"/>
      <c r="N1131" s="832">
        <v>0</v>
      </c>
      <c r="O1131" s="846" t="s">
        <v>2898</v>
      </c>
      <c r="P1131" s="846" t="s">
        <v>2898</v>
      </c>
      <c r="Q1131" s="846"/>
      <c r="R1131" s="846" t="s">
        <v>2885</v>
      </c>
      <c r="S1131" s="846" t="s">
        <v>2871</v>
      </c>
      <c r="T1131" s="832">
        <v>27747.75</v>
      </c>
      <c r="U1131" s="832">
        <v>27747.75</v>
      </c>
      <c r="V1131" s="832">
        <v>8297.91</v>
      </c>
      <c r="W1131" s="832">
        <v>8297.91</v>
      </c>
      <c r="X1131" s="846" t="s">
        <v>388</v>
      </c>
      <c r="Y1131" s="846" t="s">
        <v>2872</v>
      </c>
      <c r="Z1131" s="846"/>
      <c r="AA1131" s="824"/>
      <c r="AB1131" s="824"/>
      <c r="AC1131" s="824"/>
    </row>
    <row r="1132" s="823" customFormat="1" ht="28.45" hidden="1" customHeight="1" outlineLevel="3" spans="1:29">
      <c r="A1132" s="873" t="s">
        <v>2732</v>
      </c>
      <c r="B1132" s="870" t="s">
        <v>2850</v>
      </c>
      <c r="C1132" s="870" t="s">
        <v>2862</v>
      </c>
      <c r="D1132" s="846" t="s">
        <v>2904</v>
      </c>
      <c r="E1132" s="846" t="s">
        <v>421</v>
      </c>
      <c r="F1132" s="846" t="s">
        <v>2882</v>
      </c>
      <c r="G1132" s="846" t="s">
        <v>2905</v>
      </c>
      <c r="H1132" s="832">
        <v>83.82</v>
      </c>
      <c r="I1132" s="846" t="s">
        <v>432</v>
      </c>
      <c r="J1132" s="875">
        <v>13</v>
      </c>
      <c r="K1132" s="846" t="s">
        <v>38</v>
      </c>
      <c r="L1132" s="846" t="s">
        <v>84</v>
      </c>
      <c r="M1132" s="846"/>
      <c r="N1132" s="832">
        <v>0</v>
      </c>
      <c r="O1132" s="846" t="s">
        <v>2898</v>
      </c>
      <c r="P1132" s="846" t="s">
        <v>2898</v>
      </c>
      <c r="Q1132" s="846"/>
      <c r="R1132" s="846" t="s">
        <v>2885</v>
      </c>
      <c r="S1132" s="846" t="s">
        <v>2871</v>
      </c>
      <c r="T1132" s="832">
        <v>27747.75</v>
      </c>
      <c r="U1132" s="832">
        <v>27747.75</v>
      </c>
      <c r="V1132" s="832">
        <v>8297.91</v>
      </c>
      <c r="W1132" s="832">
        <v>8297.91</v>
      </c>
      <c r="X1132" s="846" t="s">
        <v>388</v>
      </c>
      <c r="Y1132" s="846" t="s">
        <v>2872</v>
      </c>
      <c r="Z1132" s="846"/>
      <c r="AA1132" s="824"/>
      <c r="AB1132" s="824"/>
      <c r="AC1132" s="824"/>
    </row>
    <row r="1133" s="823" customFormat="1" ht="28.45" hidden="1" customHeight="1" outlineLevel="3" spans="1:29">
      <c r="A1133" s="873" t="s">
        <v>2732</v>
      </c>
      <c r="B1133" s="870" t="s">
        <v>2850</v>
      </c>
      <c r="C1133" s="870" t="s">
        <v>2862</v>
      </c>
      <c r="D1133" s="846" t="s">
        <v>2904</v>
      </c>
      <c r="E1133" s="846" t="s">
        <v>421</v>
      </c>
      <c r="F1133" s="846" t="s">
        <v>2882</v>
      </c>
      <c r="G1133" s="846" t="s">
        <v>2905</v>
      </c>
      <c r="H1133" s="832">
        <v>112.04</v>
      </c>
      <c r="I1133" s="846" t="s">
        <v>1641</v>
      </c>
      <c r="J1133" s="875">
        <v>8</v>
      </c>
      <c r="K1133" s="846" t="s">
        <v>38</v>
      </c>
      <c r="L1133" s="846" t="s">
        <v>84</v>
      </c>
      <c r="M1133" s="846"/>
      <c r="N1133" s="832">
        <v>0</v>
      </c>
      <c r="O1133" s="846" t="s">
        <v>2898</v>
      </c>
      <c r="P1133" s="846" t="s">
        <v>2898</v>
      </c>
      <c r="Q1133" s="846"/>
      <c r="R1133" s="846" t="s">
        <v>2885</v>
      </c>
      <c r="S1133" s="846" t="s">
        <v>2871</v>
      </c>
      <c r="T1133" s="832">
        <v>27747.75</v>
      </c>
      <c r="U1133" s="832">
        <v>27747.75</v>
      </c>
      <c r="V1133" s="832">
        <v>8297.91</v>
      </c>
      <c r="W1133" s="832">
        <v>8297.91</v>
      </c>
      <c r="X1133" s="846" t="s">
        <v>388</v>
      </c>
      <c r="Y1133" s="846" t="s">
        <v>2872</v>
      </c>
      <c r="Z1133" s="846"/>
      <c r="AA1133" s="824"/>
      <c r="AB1133" s="824"/>
      <c r="AC1133" s="824"/>
    </row>
    <row r="1134" s="823" customFormat="1" ht="28.45" hidden="1" customHeight="1" outlineLevel="3" spans="1:29">
      <c r="A1134" s="873" t="s">
        <v>2732</v>
      </c>
      <c r="B1134" s="870" t="s">
        <v>2850</v>
      </c>
      <c r="C1134" s="870" t="s">
        <v>2862</v>
      </c>
      <c r="D1134" s="846" t="s">
        <v>2904</v>
      </c>
      <c r="E1134" s="846" t="s">
        <v>421</v>
      </c>
      <c r="F1134" s="846" t="s">
        <v>2882</v>
      </c>
      <c r="G1134" s="846" t="s">
        <v>2905</v>
      </c>
      <c r="H1134" s="832">
        <v>32.76</v>
      </c>
      <c r="I1134" s="846" t="s">
        <v>166</v>
      </c>
      <c r="J1134" s="875">
        <v>5</v>
      </c>
      <c r="K1134" s="846" t="s">
        <v>38</v>
      </c>
      <c r="L1134" s="846" t="s">
        <v>84</v>
      </c>
      <c r="M1134" s="846"/>
      <c r="N1134" s="832">
        <v>0</v>
      </c>
      <c r="O1134" s="846" t="s">
        <v>2898</v>
      </c>
      <c r="P1134" s="846" t="s">
        <v>2898</v>
      </c>
      <c r="Q1134" s="846"/>
      <c r="R1134" s="846" t="s">
        <v>2885</v>
      </c>
      <c r="S1134" s="846" t="s">
        <v>2871</v>
      </c>
      <c r="T1134" s="832">
        <v>27747.75</v>
      </c>
      <c r="U1134" s="832">
        <v>27747.75</v>
      </c>
      <c r="V1134" s="832">
        <v>8297.91</v>
      </c>
      <c r="W1134" s="832">
        <v>8297.91</v>
      </c>
      <c r="X1134" s="846" t="s">
        <v>388</v>
      </c>
      <c r="Y1134" s="846" t="s">
        <v>2872</v>
      </c>
      <c r="Z1134" s="846"/>
      <c r="AA1134" s="824"/>
      <c r="AB1134" s="824"/>
      <c r="AC1134" s="824"/>
    </row>
    <row r="1135" s="823" customFormat="1" ht="28.45" hidden="1" customHeight="1" outlineLevel="3" spans="1:29">
      <c r="A1135" s="873" t="s">
        <v>2732</v>
      </c>
      <c r="B1135" s="870" t="s">
        <v>2850</v>
      </c>
      <c r="C1135" s="870" t="s">
        <v>2862</v>
      </c>
      <c r="D1135" s="846" t="s">
        <v>2904</v>
      </c>
      <c r="E1135" s="846" t="s">
        <v>421</v>
      </c>
      <c r="F1135" s="846" t="s">
        <v>2882</v>
      </c>
      <c r="G1135" s="846" t="s">
        <v>2905</v>
      </c>
      <c r="H1135" s="832">
        <v>45.36</v>
      </c>
      <c r="I1135" s="846" t="s">
        <v>166</v>
      </c>
      <c r="J1135" s="875">
        <v>5</v>
      </c>
      <c r="K1135" s="846" t="s">
        <v>38</v>
      </c>
      <c r="L1135" s="846" t="s">
        <v>84</v>
      </c>
      <c r="M1135" s="846"/>
      <c r="N1135" s="832">
        <v>0</v>
      </c>
      <c r="O1135" s="846" t="s">
        <v>2898</v>
      </c>
      <c r="P1135" s="846" t="s">
        <v>2898</v>
      </c>
      <c r="Q1135" s="846"/>
      <c r="R1135" s="846" t="s">
        <v>2885</v>
      </c>
      <c r="S1135" s="846" t="s">
        <v>2871</v>
      </c>
      <c r="T1135" s="832">
        <v>27747.75</v>
      </c>
      <c r="U1135" s="832">
        <v>27747.75</v>
      </c>
      <c r="V1135" s="832">
        <v>8297.91</v>
      </c>
      <c r="W1135" s="832">
        <v>8297.91</v>
      </c>
      <c r="X1135" s="846" t="s">
        <v>388</v>
      </c>
      <c r="Y1135" s="846" t="s">
        <v>2872</v>
      </c>
      <c r="Z1135" s="846"/>
      <c r="AA1135" s="824"/>
      <c r="AB1135" s="824"/>
      <c r="AC1135" s="824"/>
    </row>
    <row r="1136" s="823" customFormat="1" ht="28.45" hidden="1" customHeight="1" outlineLevel="3" spans="1:29">
      <c r="A1136" s="873" t="s">
        <v>2732</v>
      </c>
      <c r="B1136" s="870" t="s">
        <v>2850</v>
      </c>
      <c r="C1136" s="870" t="s">
        <v>2862</v>
      </c>
      <c r="D1136" s="846" t="s">
        <v>2904</v>
      </c>
      <c r="E1136" s="846" t="s">
        <v>421</v>
      </c>
      <c r="F1136" s="846" t="s">
        <v>2882</v>
      </c>
      <c r="G1136" s="846" t="s">
        <v>2905</v>
      </c>
      <c r="H1136" s="832">
        <v>14.1</v>
      </c>
      <c r="I1136" s="846" t="s">
        <v>166</v>
      </c>
      <c r="J1136" s="875">
        <v>5</v>
      </c>
      <c r="K1136" s="846" t="s">
        <v>38</v>
      </c>
      <c r="L1136" s="846" t="s">
        <v>84</v>
      </c>
      <c r="M1136" s="846"/>
      <c r="N1136" s="832">
        <v>0</v>
      </c>
      <c r="O1136" s="846" t="s">
        <v>2898</v>
      </c>
      <c r="P1136" s="846" t="s">
        <v>2898</v>
      </c>
      <c r="Q1136" s="846"/>
      <c r="R1136" s="846" t="s">
        <v>2885</v>
      </c>
      <c r="S1136" s="846" t="s">
        <v>2871</v>
      </c>
      <c r="T1136" s="832">
        <v>27747.75</v>
      </c>
      <c r="U1136" s="832">
        <v>27747.75</v>
      </c>
      <c r="V1136" s="832">
        <v>8297.91</v>
      </c>
      <c r="W1136" s="832">
        <v>8297.91</v>
      </c>
      <c r="X1136" s="846" t="s">
        <v>388</v>
      </c>
      <c r="Y1136" s="846" t="s">
        <v>2872</v>
      </c>
      <c r="Z1136" s="846"/>
      <c r="AA1136" s="824"/>
      <c r="AB1136" s="824"/>
      <c r="AC1136" s="824"/>
    </row>
    <row r="1137" s="823" customFormat="1" ht="28.45" hidden="1" customHeight="1" outlineLevel="3" spans="1:29">
      <c r="A1137" s="873" t="s">
        <v>2732</v>
      </c>
      <c r="B1137" s="870" t="s">
        <v>2850</v>
      </c>
      <c r="C1137" s="870" t="s">
        <v>2862</v>
      </c>
      <c r="D1137" s="846" t="s">
        <v>2904</v>
      </c>
      <c r="E1137" s="846" t="s">
        <v>421</v>
      </c>
      <c r="F1137" s="846" t="s">
        <v>2882</v>
      </c>
      <c r="G1137" s="846" t="s">
        <v>2905</v>
      </c>
      <c r="H1137" s="832">
        <v>27.98</v>
      </c>
      <c r="I1137" s="846" t="s">
        <v>166</v>
      </c>
      <c r="J1137" s="875">
        <v>5</v>
      </c>
      <c r="K1137" s="846" t="s">
        <v>38</v>
      </c>
      <c r="L1137" s="846" t="s">
        <v>84</v>
      </c>
      <c r="M1137" s="846"/>
      <c r="N1137" s="832">
        <v>0</v>
      </c>
      <c r="O1137" s="846" t="s">
        <v>2898</v>
      </c>
      <c r="P1137" s="846" t="s">
        <v>2898</v>
      </c>
      <c r="Q1137" s="846"/>
      <c r="R1137" s="846" t="s">
        <v>2885</v>
      </c>
      <c r="S1137" s="846" t="s">
        <v>2871</v>
      </c>
      <c r="T1137" s="832">
        <v>27747.75</v>
      </c>
      <c r="U1137" s="832">
        <v>27747.75</v>
      </c>
      <c r="V1137" s="832">
        <v>8297.91</v>
      </c>
      <c r="W1137" s="832">
        <v>8297.91</v>
      </c>
      <c r="X1137" s="846" t="s">
        <v>388</v>
      </c>
      <c r="Y1137" s="846" t="s">
        <v>2872</v>
      </c>
      <c r="Z1137" s="846"/>
      <c r="AA1137" s="824"/>
      <c r="AB1137" s="824"/>
      <c r="AC1137" s="824"/>
    </row>
    <row r="1138" s="823" customFormat="1" ht="28.45" hidden="1" customHeight="1" outlineLevel="3" spans="1:29">
      <c r="A1138" s="873" t="s">
        <v>2732</v>
      </c>
      <c r="B1138" s="870" t="s">
        <v>2850</v>
      </c>
      <c r="C1138" s="870" t="s">
        <v>2862</v>
      </c>
      <c r="D1138" s="846" t="s">
        <v>2904</v>
      </c>
      <c r="E1138" s="846" t="s">
        <v>421</v>
      </c>
      <c r="F1138" s="846" t="s">
        <v>2882</v>
      </c>
      <c r="G1138" s="846" t="s">
        <v>2905</v>
      </c>
      <c r="H1138" s="832">
        <v>41.4</v>
      </c>
      <c r="I1138" s="846" t="s">
        <v>534</v>
      </c>
      <c r="J1138" s="875">
        <v>1</v>
      </c>
      <c r="K1138" s="846" t="s">
        <v>38</v>
      </c>
      <c r="L1138" s="846" t="s">
        <v>84</v>
      </c>
      <c r="M1138" s="846"/>
      <c r="N1138" s="832">
        <v>0</v>
      </c>
      <c r="O1138" s="846" t="s">
        <v>2898</v>
      </c>
      <c r="P1138" s="846" t="s">
        <v>2898</v>
      </c>
      <c r="Q1138" s="846"/>
      <c r="R1138" s="846" t="s">
        <v>2885</v>
      </c>
      <c r="S1138" s="846" t="s">
        <v>2871</v>
      </c>
      <c r="T1138" s="832">
        <v>27747.75</v>
      </c>
      <c r="U1138" s="832">
        <v>27747.75</v>
      </c>
      <c r="V1138" s="832">
        <v>8297.91</v>
      </c>
      <c r="W1138" s="832">
        <v>8297.91</v>
      </c>
      <c r="X1138" s="846" t="s">
        <v>388</v>
      </c>
      <c r="Y1138" s="846" t="s">
        <v>2872</v>
      </c>
      <c r="Z1138" s="846"/>
      <c r="AA1138" s="824"/>
      <c r="AB1138" s="824"/>
      <c r="AC1138" s="824"/>
    </row>
    <row r="1139" s="823" customFormat="1" ht="28.45" hidden="1" customHeight="1" outlineLevel="3" spans="1:29">
      <c r="A1139" s="873" t="s">
        <v>2732</v>
      </c>
      <c r="B1139" s="870" t="s">
        <v>2850</v>
      </c>
      <c r="C1139" s="870" t="s">
        <v>2862</v>
      </c>
      <c r="D1139" s="846" t="s">
        <v>2904</v>
      </c>
      <c r="E1139" s="846" t="s">
        <v>421</v>
      </c>
      <c r="F1139" s="846" t="s">
        <v>2882</v>
      </c>
      <c r="G1139" s="846" t="s">
        <v>2905</v>
      </c>
      <c r="H1139" s="832">
        <v>88.75</v>
      </c>
      <c r="I1139" s="846" t="s">
        <v>534</v>
      </c>
      <c r="J1139" s="875">
        <v>1</v>
      </c>
      <c r="K1139" s="846" t="s">
        <v>38</v>
      </c>
      <c r="L1139" s="846" t="s">
        <v>84</v>
      </c>
      <c r="M1139" s="846"/>
      <c r="N1139" s="832">
        <v>0</v>
      </c>
      <c r="O1139" s="846" t="s">
        <v>2898</v>
      </c>
      <c r="P1139" s="846" t="s">
        <v>2898</v>
      </c>
      <c r="Q1139" s="846"/>
      <c r="R1139" s="846" t="s">
        <v>2885</v>
      </c>
      <c r="S1139" s="846" t="s">
        <v>2871</v>
      </c>
      <c r="T1139" s="832">
        <v>27747.75</v>
      </c>
      <c r="U1139" s="832">
        <v>27747.75</v>
      </c>
      <c r="V1139" s="832">
        <v>8297.91</v>
      </c>
      <c r="W1139" s="832">
        <v>8297.91</v>
      </c>
      <c r="X1139" s="846" t="s">
        <v>388</v>
      </c>
      <c r="Y1139" s="846" t="s">
        <v>2872</v>
      </c>
      <c r="Z1139" s="846"/>
      <c r="AA1139" s="824"/>
      <c r="AB1139" s="824"/>
      <c r="AC1139" s="824"/>
    </row>
    <row r="1140" s="823" customFormat="1" ht="28.45" hidden="1" customHeight="1" outlineLevel="3" spans="1:29">
      <c r="A1140" s="873" t="s">
        <v>2732</v>
      </c>
      <c r="B1140" s="870" t="s">
        <v>2850</v>
      </c>
      <c r="C1140" s="870" t="s">
        <v>2862</v>
      </c>
      <c r="D1140" s="846" t="s">
        <v>2904</v>
      </c>
      <c r="E1140" s="846" t="s">
        <v>421</v>
      </c>
      <c r="F1140" s="846" t="s">
        <v>2882</v>
      </c>
      <c r="G1140" s="846" t="s">
        <v>2905</v>
      </c>
      <c r="H1140" s="832">
        <v>28.8</v>
      </c>
      <c r="I1140" s="846" t="s">
        <v>534</v>
      </c>
      <c r="J1140" s="875">
        <v>1</v>
      </c>
      <c r="K1140" s="846" t="s">
        <v>38</v>
      </c>
      <c r="L1140" s="846" t="s">
        <v>84</v>
      </c>
      <c r="M1140" s="846"/>
      <c r="N1140" s="832">
        <v>0</v>
      </c>
      <c r="O1140" s="846" t="s">
        <v>2898</v>
      </c>
      <c r="P1140" s="846" t="s">
        <v>2898</v>
      </c>
      <c r="Q1140" s="846"/>
      <c r="R1140" s="846" t="s">
        <v>2885</v>
      </c>
      <c r="S1140" s="846" t="s">
        <v>2871</v>
      </c>
      <c r="T1140" s="832">
        <v>27747.75</v>
      </c>
      <c r="U1140" s="832">
        <v>27747.75</v>
      </c>
      <c r="V1140" s="832">
        <v>8297.91</v>
      </c>
      <c r="W1140" s="832">
        <v>8297.91</v>
      </c>
      <c r="X1140" s="846" t="s">
        <v>388</v>
      </c>
      <c r="Y1140" s="846" t="s">
        <v>2872</v>
      </c>
      <c r="Z1140" s="846"/>
      <c r="AA1140" s="824"/>
      <c r="AB1140" s="824"/>
      <c r="AC1140" s="824"/>
    </row>
    <row r="1141" s="823" customFormat="1" ht="28.45" hidden="1" customHeight="1" outlineLevel="3" spans="1:29">
      <c r="A1141" s="873" t="s">
        <v>2732</v>
      </c>
      <c r="B1141" s="870" t="s">
        <v>2850</v>
      </c>
      <c r="C1141" s="870" t="s">
        <v>2862</v>
      </c>
      <c r="D1141" s="846" t="s">
        <v>2904</v>
      </c>
      <c r="E1141" s="846" t="s">
        <v>421</v>
      </c>
      <c r="F1141" s="846" t="s">
        <v>2882</v>
      </c>
      <c r="G1141" s="846" t="s">
        <v>2905</v>
      </c>
      <c r="H1141" s="832">
        <v>0.97</v>
      </c>
      <c r="I1141" s="846" t="s">
        <v>534</v>
      </c>
      <c r="J1141" s="875">
        <v>1</v>
      </c>
      <c r="K1141" s="846" t="s">
        <v>38</v>
      </c>
      <c r="L1141" s="846" t="s">
        <v>84</v>
      </c>
      <c r="M1141" s="846"/>
      <c r="N1141" s="832">
        <v>0</v>
      </c>
      <c r="O1141" s="846" t="s">
        <v>2898</v>
      </c>
      <c r="P1141" s="846" t="s">
        <v>2898</v>
      </c>
      <c r="Q1141" s="846"/>
      <c r="R1141" s="846" t="s">
        <v>2885</v>
      </c>
      <c r="S1141" s="846" t="s">
        <v>2871</v>
      </c>
      <c r="T1141" s="832">
        <v>27747.75</v>
      </c>
      <c r="U1141" s="832">
        <v>27747.75</v>
      </c>
      <c r="V1141" s="832">
        <v>8297.91</v>
      </c>
      <c r="W1141" s="832">
        <v>8297.91</v>
      </c>
      <c r="X1141" s="846" t="s">
        <v>388</v>
      </c>
      <c r="Y1141" s="846" t="s">
        <v>2872</v>
      </c>
      <c r="Z1141" s="846"/>
      <c r="AA1141" s="824"/>
      <c r="AB1141" s="824"/>
      <c r="AC1141" s="824"/>
    </row>
    <row r="1142" s="823" customFormat="1" ht="28.45" hidden="1" customHeight="1" outlineLevel="3" spans="1:29">
      <c r="A1142" s="873" t="s">
        <v>2732</v>
      </c>
      <c r="B1142" s="870" t="s">
        <v>2850</v>
      </c>
      <c r="C1142" s="870" t="s">
        <v>2862</v>
      </c>
      <c r="D1142" s="846" t="s">
        <v>2904</v>
      </c>
      <c r="E1142" s="846" t="s">
        <v>421</v>
      </c>
      <c r="F1142" s="846" t="s">
        <v>2882</v>
      </c>
      <c r="G1142" s="846" t="s">
        <v>2905</v>
      </c>
      <c r="H1142" s="832">
        <v>153.66</v>
      </c>
      <c r="I1142" s="846" t="s">
        <v>534</v>
      </c>
      <c r="J1142" s="875">
        <v>1</v>
      </c>
      <c r="K1142" s="846" t="s">
        <v>38</v>
      </c>
      <c r="L1142" s="846" t="s">
        <v>84</v>
      </c>
      <c r="M1142" s="846"/>
      <c r="N1142" s="832">
        <v>0</v>
      </c>
      <c r="O1142" s="846" t="s">
        <v>2898</v>
      </c>
      <c r="P1142" s="846" t="s">
        <v>2898</v>
      </c>
      <c r="Q1142" s="846"/>
      <c r="R1142" s="846" t="s">
        <v>2885</v>
      </c>
      <c r="S1142" s="846" t="s">
        <v>2871</v>
      </c>
      <c r="T1142" s="832">
        <v>27747.75</v>
      </c>
      <c r="U1142" s="832">
        <v>27747.75</v>
      </c>
      <c r="V1142" s="832">
        <v>8297.91</v>
      </c>
      <c r="W1142" s="832">
        <v>8297.91</v>
      </c>
      <c r="X1142" s="846" t="s">
        <v>388</v>
      </c>
      <c r="Y1142" s="846" t="s">
        <v>2872</v>
      </c>
      <c r="Z1142" s="846"/>
      <c r="AA1142" s="824"/>
      <c r="AB1142" s="824"/>
      <c r="AC1142" s="824"/>
    </row>
    <row r="1143" s="823" customFormat="1" ht="28.45" hidden="1" customHeight="1" outlineLevel="3" spans="1:29">
      <c r="A1143" s="873" t="s">
        <v>2732</v>
      </c>
      <c r="B1143" s="870" t="s">
        <v>2850</v>
      </c>
      <c r="C1143" s="870" t="s">
        <v>2862</v>
      </c>
      <c r="D1143" s="846" t="s">
        <v>2904</v>
      </c>
      <c r="E1143" s="846" t="s">
        <v>421</v>
      </c>
      <c r="F1143" s="846" t="s">
        <v>2882</v>
      </c>
      <c r="G1143" s="846" t="s">
        <v>2905</v>
      </c>
      <c r="H1143" s="832">
        <v>21.43</v>
      </c>
      <c r="I1143" s="846" t="s">
        <v>350</v>
      </c>
      <c r="J1143" s="875">
        <v>0</v>
      </c>
      <c r="K1143" s="846" t="s">
        <v>38</v>
      </c>
      <c r="L1143" s="846" t="s">
        <v>84</v>
      </c>
      <c r="M1143" s="846"/>
      <c r="N1143" s="832">
        <v>0</v>
      </c>
      <c r="O1143" s="846" t="s">
        <v>2898</v>
      </c>
      <c r="P1143" s="846" t="s">
        <v>2898</v>
      </c>
      <c r="Q1143" s="846"/>
      <c r="R1143" s="846" t="s">
        <v>2885</v>
      </c>
      <c r="S1143" s="846" t="s">
        <v>2871</v>
      </c>
      <c r="T1143" s="832">
        <v>27747.75</v>
      </c>
      <c r="U1143" s="832">
        <v>27747.75</v>
      </c>
      <c r="V1143" s="832">
        <v>8297.91</v>
      </c>
      <c r="W1143" s="832">
        <v>8297.91</v>
      </c>
      <c r="X1143" s="846"/>
      <c r="Y1143" s="846" t="s">
        <v>2872</v>
      </c>
      <c r="Z1143" s="846"/>
      <c r="AA1143" s="824"/>
      <c r="AB1143" s="824"/>
      <c r="AC1143" s="824"/>
    </row>
    <row r="1144" s="823" customFormat="1" ht="28.45" hidden="1" customHeight="1" outlineLevel="3" spans="1:29">
      <c r="A1144" s="873" t="s">
        <v>2732</v>
      </c>
      <c r="B1144" s="870" t="s">
        <v>2850</v>
      </c>
      <c r="C1144" s="870" t="s">
        <v>2862</v>
      </c>
      <c r="D1144" s="846" t="s">
        <v>2906</v>
      </c>
      <c r="E1144" s="846" t="s">
        <v>421</v>
      </c>
      <c r="F1144" s="846" t="s">
        <v>2882</v>
      </c>
      <c r="G1144" s="846" t="s">
        <v>2907</v>
      </c>
      <c r="H1144" s="832">
        <v>43.55</v>
      </c>
      <c r="I1144" s="846" t="s">
        <v>1641</v>
      </c>
      <c r="J1144" s="875">
        <v>8</v>
      </c>
      <c r="K1144" s="846" t="s">
        <v>38</v>
      </c>
      <c r="L1144" s="846" t="s">
        <v>84</v>
      </c>
      <c r="M1144" s="846"/>
      <c r="N1144" s="832">
        <v>0</v>
      </c>
      <c r="O1144" s="846" t="s">
        <v>2898</v>
      </c>
      <c r="P1144" s="846" t="s">
        <v>2898</v>
      </c>
      <c r="Q1144" s="846"/>
      <c r="R1144" s="846" t="s">
        <v>2885</v>
      </c>
      <c r="S1144" s="846" t="s">
        <v>2871</v>
      </c>
      <c r="T1144" s="832">
        <v>27747.75</v>
      </c>
      <c r="U1144" s="832">
        <v>27747.75</v>
      </c>
      <c r="V1144" s="832">
        <v>8297.91</v>
      </c>
      <c r="W1144" s="832">
        <v>8297.91</v>
      </c>
      <c r="X1144" s="846" t="s">
        <v>388</v>
      </c>
      <c r="Y1144" s="846" t="s">
        <v>2872</v>
      </c>
      <c r="Z1144" s="846"/>
      <c r="AA1144" s="824"/>
      <c r="AB1144" s="824"/>
      <c r="AC1144" s="824"/>
    </row>
    <row r="1145" s="823" customFormat="1" ht="28.45" hidden="1" customHeight="1" outlineLevel="3" spans="1:29">
      <c r="A1145" s="873" t="s">
        <v>2732</v>
      </c>
      <c r="B1145" s="870" t="s">
        <v>2850</v>
      </c>
      <c r="C1145" s="870" t="s">
        <v>2862</v>
      </c>
      <c r="D1145" s="846" t="s">
        <v>2906</v>
      </c>
      <c r="E1145" s="846" t="s">
        <v>421</v>
      </c>
      <c r="F1145" s="846" t="s">
        <v>2882</v>
      </c>
      <c r="G1145" s="846" t="s">
        <v>2907</v>
      </c>
      <c r="H1145" s="832">
        <v>3.94</v>
      </c>
      <c r="I1145" s="846" t="s">
        <v>1641</v>
      </c>
      <c r="J1145" s="875">
        <v>8</v>
      </c>
      <c r="K1145" s="846" t="s">
        <v>38</v>
      </c>
      <c r="L1145" s="846" t="s">
        <v>84</v>
      </c>
      <c r="M1145" s="846"/>
      <c r="N1145" s="832">
        <v>0</v>
      </c>
      <c r="O1145" s="846" t="s">
        <v>2898</v>
      </c>
      <c r="P1145" s="846" t="s">
        <v>2898</v>
      </c>
      <c r="Q1145" s="846"/>
      <c r="R1145" s="846" t="s">
        <v>2885</v>
      </c>
      <c r="S1145" s="846" t="s">
        <v>2871</v>
      </c>
      <c r="T1145" s="832">
        <v>27747.75</v>
      </c>
      <c r="U1145" s="832">
        <v>27747.75</v>
      </c>
      <c r="V1145" s="832">
        <v>8297.91</v>
      </c>
      <c r="W1145" s="832">
        <v>8297.91</v>
      </c>
      <c r="X1145" s="846" t="s">
        <v>388</v>
      </c>
      <c r="Y1145" s="846" t="s">
        <v>2872</v>
      </c>
      <c r="Z1145" s="846"/>
      <c r="AA1145" s="824"/>
      <c r="AB1145" s="824"/>
      <c r="AC1145" s="824"/>
    </row>
    <row r="1146" s="823" customFormat="1" ht="28.45" hidden="1" customHeight="1" outlineLevel="3" spans="1:29">
      <c r="A1146" s="873" t="s">
        <v>2732</v>
      </c>
      <c r="B1146" s="870" t="s">
        <v>2850</v>
      </c>
      <c r="C1146" s="870" t="s">
        <v>2862</v>
      </c>
      <c r="D1146" s="846" t="s">
        <v>2906</v>
      </c>
      <c r="E1146" s="846" t="s">
        <v>421</v>
      </c>
      <c r="F1146" s="846" t="s">
        <v>2882</v>
      </c>
      <c r="G1146" s="846" t="s">
        <v>2907</v>
      </c>
      <c r="H1146" s="832">
        <v>12.47</v>
      </c>
      <c r="I1146" s="846" t="s">
        <v>534</v>
      </c>
      <c r="J1146" s="875">
        <v>1</v>
      </c>
      <c r="K1146" s="846" t="s">
        <v>38</v>
      </c>
      <c r="L1146" s="846" t="s">
        <v>84</v>
      </c>
      <c r="M1146" s="846"/>
      <c r="N1146" s="832">
        <v>0</v>
      </c>
      <c r="O1146" s="846" t="s">
        <v>2898</v>
      </c>
      <c r="P1146" s="846" t="s">
        <v>2898</v>
      </c>
      <c r="Q1146" s="846"/>
      <c r="R1146" s="846" t="s">
        <v>2885</v>
      </c>
      <c r="S1146" s="846" t="s">
        <v>2871</v>
      </c>
      <c r="T1146" s="832">
        <v>27747.75</v>
      </c>
      <c r="U1146" s="832">
        <v>27747.75</v>
      </c>
      <c r="V1146" s="832">
        <v>8297.91</v>
      </c>
      <c r="W1146" s="832">
        <v>8297.91</v>
      </c>
      <c r="X1146" s="846" t="s">
        <v>388</v>
      </c>
      <c r="Y1146" s="846" t="s">
        <v>2872</v>
      </c>
      <c r="Z1146" s="846"/>
      <c r="AA1146" s="824"/>
      <c r="AB1146" s="824"/>
      <c r="AC1146" s="824"/>
    </row>
    <row r="1147" s="823" customFormat="1" ht="28.45" hidden="1" customHeight="1" outlineLevel="3" spans="1:29">
      <c r="A1147" s="873" t="s">
        <v>2732</v>
      </c>
      <c r="B1147" s="870" t="s">
        <v>2850</v>
      </c>
      <c r="C1147" s="870" t="s">
        <v>2862</v>
      </c>
      <c r="D1147" s="846" t="s">
        <v>2906</v>
      </c>
      <c r="E1147" s="846" t="s">
        <v>421</v>
      </c>
      <c r="F1147" s="846" t="s">
        <v>2882</v>
      </c>
      <c r="G1147" s="846" t="s">
        <v>2907</v>
      </c>
      <c r="H1147" s="832">
        <v>16.47</v>
      </c>
      <c r="I1147" s="846" t="s">
        <v>534</v>
      </c>
      <c r="J1147" s="875">
        <v>1</v>
      </c>
      <c r="K1147" s="846" t="s">
        <v>38</v>
      </c>
      <c r="L1147" s="846" t="s">
        <v>84</v>
      </c>
      <c r="M1147" s="846"/>
      <c r="N1147" s="832">
        <v>0</v>
      </c>
      <c r="O1147" s="846" t="s">
        <v>2898</v>
      </c>
      <c r="P1147" s="846" t="s">
        <v>2898</v>
      </c>
      <c r="Q1147" s="846"/>
      <c r="R1147" s="846" t="s">
        <v>2885</v>
      </c>
      <c r="S1147" s="846" t="s">
        <v>2871</v>
      </c>
      <c r="T1147" s="832">
        <v>27747.75</v>
      </c>
      <c r="U1147" s="832">
        <v>27747.75</v>
      </c>
      <c r="V1147" s="832">
        <v>8297.91</v>
      </c>
      <c r="W1147" s="832">
        <v>8297.91</v>
      </c>
      <c r="X1147" s="846" t="s">
        <v>388</v>
      </c>
      <c r="Y1147" s="846" t="s">
        <v>2872</v>
      </c>
      <c r="Z1147" s="846"/>
      <c r="AA1147" s="824"/>
      <c r="AB1147" s="824"/>
      <c r="AC1147" s="824"/>
    </row>
    <row r="1148" s="823" customFormat="1" ht="28.45" hidden="1" customHeight="1" outlineLevel="3" spans="1:29">
      <c r="A1148" s="873" t="s">
        <v>2732</v>
      </c>
      <c r="B1148" s="870" t="s">
        <v>2850</v>
      </c>
      <c r="C1148" s="870" t="s">
        <v>2862</v>
      </c>
      <c r="D1148" s="846" t="s">
        <v>2906</v>
      </c>
      <c r="E1148" s="846" t="s">
        <v>421</v>
      </c>
      <c r="F1148" s="846" t="s">
        <v>2882</v>
      </c>
      <c r="G1148" s="846" t="s">
        <v>2907</v>
      </c>
      <c r="H1148" s="832">
        <v>10.74</v>
      </c>
      <c r="I1148" s="846" t="s">
        <v>534</v>
      </c>
      <c r="J1148" s="875">
        <v>1</v>
      </c>
      <c r="K1148" s="846" t="s">
        <v>38</v>
      </c>
      <c r="L1148" s="846" t="s">
        <v>84</v>
      </c>
      <c r="M1148" s="846"/>
      <c r="N1148" s="832">
        <v>0</v>
      </c>
      <c r="O1148" s="846" t="s">
        <v>2898</v>
      </c>
      <c r="P1148" s="846" t="s">
        <v>2898</v>
      </c>
      <c r="Q1148" s="846"/>
      <c r="R1148" s="846" t="s">
        <v>2885</v>
      </c>
      <c r="S1148" s="846" t="s">
        <v>2871</v>
      </c>
      <c r="T1148" s="832">
        <v>27747.75</v>
      </c>
      <c r="U1148" s="832">
        <v>27747.75</v>
      </c>
      <c r="V1148" s="832">
        <v>8297.91</v>
      </c>
      <c r="W1148" s="832">
        <v>8297.91</v>
      </c>
      <c r="X1148" s="846" t="s">
        <v>388</v>
      </c>
      <c r="Y1148" s="846" t="s">
        <v>2872</v>
      </c>
      <c r="Z1148" s="846"/>
      <c r="AA1148" s="824"/>
      <c r="AB1148" s="824"/>
      <c r="AC1148" s="824"/>
    </row>
    <row r="1149" s="823" customFormat="1" ht="28.45" hidden="1" customHeight="1" outlineLevel="3" spans="1:29">
      <c r="A1149" s="873" t="s">
        <v>2732</v>
      </c>
      <c r="B1149" s="870" t="s">
        <v>2850</v>
      </c>
      <c r="C1149" s="870" t="s">
        <v>2862</v>
      </c>
      <c r="D1149" s="846" t="s">
        <v>2906</v>
      </c>
      <c r="E1149" s="846" t="s">
        <v>421</v>
      </c>
      <c r="F1149" s="846" t="s">
        <v>2882</v>
      </c>
      <c r="G1149" s="846" t="s">
        <v>2907</v>
      </c>
      <c r="H1149" s="832">
        <v>23.64</v>
      </c>
      <c r="I1149" s="846" t="s">
        <v>534</v>
      </c>
      <c r="J1149" s="875">
        <v>1</v>
      </c>
      <c r="K1149" s="846" t="s">
        <v>38</v>
      </c>
      <c r="L1149" s="846" t="s">
        <v>84</v>
      </c>
      <c r="M1149" s="846"/>
      <c r="N1149" s="832">
        <v>0</v>
      </c>
      <c r="O1149" s="846" t="s">
        <v>2898</v>
      </c>
      <c r="P1149" s="846" t="s">
        <v>2898</v>
      </c>
      <c r="Q1149" s="846"/>
      <c r="R1149" s="846" t="s">
        <v>2885</v>
      </c>
      <c r="S1149" s="846" t="s">
        <v>2871</v>
      </c>
      <c r="T1149" s="832">
        <v>27747.75</v>
      </c>
      <c r="U1149" s="832">
        <v>27747.75</v>
      </c>
      <c r="V1149" s="832">
        <v>8297.91</v>
      </c>
      <c r="W1149" s="832">
        <v>8297.91</v>
      </c>
      <c r="X1149" s="846" t="s">
        <v>388</v>
      </c>
      <c r="Y1149" s="846" t="s">
        <v>2872</v>
      </c>
      <c r="Z1149" s="846"/>
      <c r="AA1149" s="824"/>
      <c r="AB1149" s="824"/>
      <c r="AC1149" s="824"/>
    </row>
    <row r="1150" s="823" customFormat="1" ht="28.45" hidden="1" customHeight="1" outlineLevel="3" spans="1:29">
      <c r="A1150" s="873" t="s">
        <v>2732</v>
      </c>
      <c r="B1150" s="870" t="s">
        <v>2850</v>
      </c>
      <c r="C1150" s="870" t="s">
        <v>2862</v>
      </c>
      <c r="D1150" s="846" t="s">
        <v>2908</v>
      </c>
      <c r="E1150" s="846" t="s">
        <v>421</v>
      </c>
      <c r="F1150" s="846" t="s">
        <v>2882</v>
      </c>
      <c r="G1150" s="846" t="s">
        <v>2907</v>
      </c>
      <c r="H1150" s="832">
        <v>0.72</v>
      </c>
      <c r="I1150" s="846" t="s">
        <v>456</v>
      </c>
      <c r="J1150" s="875">
        <v>12</v>
      </c>
      <c r="K1150" s="846" t="s">
        <v>38</v>
      </c>
      <c r="L1150" s="846" t="s">
        <v>84</v>
      </c>
      <c r="M1150" s="846"/>
      <c r="N1150" s="832">
        <v>2.84</v>
      </c>
      <c r="O1150" s="846" t="s">
        <v>2898</v>
      </c>
      <c r="P1150" s="846" t="s">
        <v>2898</v>
      </c>
      <c r="Q1150" s="846"/>
      <c r="R1150" s="846" t="s">
        <v>2885</v>
      </c>
      <c r="S1150" s="846" t="s">
        <v>2871</v>
      </c>
      <c r="T1150" s="832">
        <v>27747.75</v>
      </c>
      <c r="U1150" s="832">
        <v>27747.75</v>
      </c>
      <c r="V1150" s="832">
        <v>8297.91</v>
      </c>
      <c r="W1150" s="832">
        <v>8297.91</v>
      </c>
      <c r="X1150" s="846" t="s">
        <v>388</v>
      </c>
      <c r="Y1150" s="846" t="s">
        <v>2872</v>
      </c>
      <c r="Z1150" s="846"/>
      <c r="AA1150" s="824"/>
      <c r="AB1150" s="824"/>
      <c r="AC1150" s="824"/>
    </row>
    <row r="1151" s="823" customFormat="1" ht="28.45" hidden="1" customHeight="1" outlineLevel="3" spans="1:29">
      <c r="A1151" s="873" t="s">
        <v>2732</v>
      </c>
      <c r="B1151" s="870" t="s">
        <v>2850</v>
      </c>
      <c r="C1151" s="870" t="s">
        <v>2862</v>
      </c>
      <c r="D1151" s="846" t="s">
        <v>2908</v>
      </c>
      <c r="E1151" s="846" t="s">
        <v>421</v>
      </c>
      <c r="F1151" s="846" t="s">
        <v>2882</v>
      </c>
      <c r="G1151" s="846" t="s">
        <v>2907</v>
      </c>
      <c r="H1151" s="832">
        <v>16.97</v>
      </c>
      <c r="I1151" s="846" t="s">
        <v>456</v>
      </c>
      <c r="J1151" s="875">
        <v>12</v>
      </c>
      <c r="K1151" s="846" t="s">
        <v>38</v>
      </c>
      <c r="L1151" s="846" t="s">
        <v>84</v>
      </c>
      <c r="M1151" s="846"/>
      <c r="N1151" s="832">
        <v>0</v>
      </c>
      <c r="O1151" s="846" t="s">
        <v>2898</v>
      </c>
      <c r="P1151" s="846" t="s">
        <v>2898</v>
      </c>
      <c r="Q1151" s="846"/>
      <c r="R1151" s="846" t="s">
        <v>2885</v>
      </c>
      <c r="S1151" s="846" t="s">
        <v>2871</v>
      </c>
      <c r="T1151" s="832">
        <v>27747.75</v>
      </c>
      <c r="U1151" s="832">
        <v>27747.75</v>
      </c>
      <c r="V1151" s="832">
        <v>8297.91</v>
      </c>
      <c r="W1151" s="832">
        <v>8297.91</v>
      </c>
      <c r="X1151" s="846" t="s">
        <v>388</v>
      </c>
      <c r="Y1151" s="846" t="s">
        <v>2872</v>
      </c>
      <c r="Z1151" s="846"/>
      <c r="AA1151" s="824"/>
      <c r="AB1151" s="824"/>
      <c r="AC1151" s="824"/>
    </row>
    <row r="1152" s="823" customFormat="1" ht="28.45" hidden="1" customHeight="1" outlineLevel="3" spans="1:29">
      <c r="A1152" s="873" t="s">
        <v>2732</v>
      </c>
      <c r="B1152" s="870" t="s">
        <v>2850</v>
      </c>
      <c r="C1152" s="870" t="s">
        <v>2862</v>
      </c>
      <c r="D1152" s="846" t="s">
        <v>2909</v>
      </c>
      <c r="E1152" s="846" t="s">
        <v>421</v>
      </c>
      <c r="F1152" s="846" t="s">
        <v>2882</v>
      </c>
      <c r="G1152" s="846" t="s">
        <v>2903</v>
      </c>
      <c r="H1152" s="832">
        <v>57.24</v>
      </c>
      <c r="I1152" s="846" t="s">
        <v>534</v>
      </c>
      <c r="J1152" s="875">
        <v>1</v>
      </c>
      <c r="K1152" s="846" t="s">
        <v>38</v>
      </c>
      <c r="L1152" s="846" t="s">
        <v>84</v>
      </c>
      <c r="M1152" s="846"/>
      <c r="N1152" s="832">
        <v>0</v>
      </c>
      <c r="O1152" s="846" t="s">
        <v>2898</v>
      </c>
      <c r="P1152" s="846" t="s">
        <v>2898</v>
      </c>
      <c r="Q1152" s="846"/>
      <c r="R1152" s="846" t="s">
        <v>2885</v>
      </c>
      <c r="S1152" s="846" t="s">
        <v>2871</v>
      </c>
      <c r="T1152" s="832">
        <v>27747.75</v>
      </c>
      <c r="U1152" s="832">
        <v>27747.75</v>
      </c>
      <c r="V1152" s="832">
        <v>8297.91</v>
      </c>
      <c r="W1152" s="832">
        <v>8297.91</v>
      </c>
      <c r="X1152" s="846" t="s">
        <v>388</v>
      </c>
      <c r="Y1152" s="846" t="s">
        <v>2872</v>
      </c>
      <c r="Z1152" s="846"/>
      <c r="AA1152" s="824"/>
      <c r="AB1152" s="824"/>
      <c r="AC1152" s="824"/>
    </row>
    <row r="1153" s="823" customFormat="1" ht="28.45" hidden="1" customHeight="1" outlineLevel="3" spans="1:29">
      <c r="A1153" s="873" t="s">
        <v>2732</v>
      </c>
      <c r="B1153" s="870" t="s">
        <v>2850</v>
      </c>
      <c r="C1153" s="870" t="s">
        <v>2862</v>
      </c>
      <c r="D1153" s="846" t="s">
        <v>2909</v>
      </c>
      <c r="E1153" s="846" t="s">
        <v>421</v>
      </c>
      <c r="F1153" s="846" t="s">
        <v>2882</v>
      </c>
      <c r="G1153" s="846" t="s">
        <v>2903</v>
      </c>
      <c r="H1153" s="832">
        <v>70.58</v>
      </c>
      <c r="I1153" s="846" t="s">
        <v>350</v>
      </c>
      <c r="J1153" s="875">
        <v>0</v>
      </c>
      <c r="K1153" s="846" t="s">
        <v>38</v>
      </c>
      <c r="L1153" s="846" t="s">
        <v>84</v>
      </c>
      <c r="M1153" s="846"/>
      <c r="N1153" s="832">
        <v>0</v>
      </c>
      <c r="O1153" s="846" t="s">
        <v>2898</v>
      </c>
      <c r="P1153" s="846" t="s">
        <v>2898</v>
      </c>
      <c r="Q1153" s="846"/>
      <c r="R1153" s="846" t="s">
        <v>2885</v>
      </c>
      <c r="S1153" s="846" t="s">
        <v>2871</v>
      </c>
      <c r="T1153" s="832">
        <v>27747.75</v>
      </c>
      <c r="U1153" s="832">
        <v>27747.75</v>
      </c>
      <c r="V1153" s="832">
        <v>8297.91</v>
      </c>
      <c r="W1153" s="832">
        <v>8297.91</v>
      </c>
      <c r="X1153" s="846"/>
      <c r="Y1153" s="846" t="s">
        <v>2872</v>
      </c>
      <c r="Z1153" s="846"/>
      <c r="AA1153" s="824"/>
      <c r="AB1153" s="824"/>
      <c r="AC1153" s="824"/>
    </row>
    <row r="1154" s="823" customFormat="1" ht="28.45" hidden="1" customHeight="1" outlineLevel="3" spans="1:29">
      <c r="A1154" s="873" t="s">
        <v>2732</v>
      </c>
      <c r="B1154" s="870" t="s">
        <v>2850</v>
      </c>
      <c r="C1154" s="870" t="s">
        <v>2862</v>
      </c>
      <c r="D1154" s="846" t="s">
        <v>2909</v>
      </c>
      <c r="E1154" s="846" t="s">
        <v>421</v>
      </c>
      <c r="F1154" s="846" t="s">
        <v>2882</v>
      </c>
      <c r="G1154" s="846" t="s">
        <v>2903</v>
      </c>
      <c r="H1154" s="832">
        <v>24.82</v>
      </c>
      <c r="I1154" s="846" t="s">
        <v>350</v>
      </c>
      <c r="J1154" s="875">
        <v>0</v>
      </c>
      <c r="K1154" s="846" t="s">
        <v>38</v>
      </c>
      <c r="L1154" s="846" t="s">
        <v>84</v>
      </c>
      <c r="M1154" s="846"/>
      <c r="N1154" s="832">
        <v>0</v>
      </c>
      <c r="O1154" s="846" t="s">
        <v>2898</v>
      </c>
      <c r="P1154" s="846" t="s">
        <v>2898</v>
      </c>
      <c r="Q1154" s="846"/>
      <c r="R1154" s="846" t="s">
        <v>2885</v>
      </c>
      <c r="S1154" s="846" t="s">
        <v>2871</v>
      </c>
      <c r="T1154" s="832">
        <v>27747.75</v>
      </c>
      <c r="U1154" s="832">
        <v>27747.75</v>
      </c>
      <c r="V1154" s="832">
        <v>8297.91</v>
      </c>
      <c r="W1154" s="832">
        <v>8297.91</v>
      </c>
      <c r="X1154" s="846"/>
      <c r="Y1154" s="846" t="s">
        <v>2872</v>
      </c>
      <c r="Z1154" s="846"/>
      <c r="AA1154" s="824"/>
      <c r="AB1154" s="824"/>
      <c r="AC1154" s="824"/>
    </row>
    <row r="1155" s="823" customFormat="1" ht="28.45" hidden="1" customHeight="1" outlineLevel="3" spans="1:29">
      <c r="A1155" s="873" t="s">
        <v>2732</v>
      </c>
      <c r="B1155" s="870" t="s">
        <v>2850</v>
      </c>
      <c r="C1155" s="870" t="s">
        <v>2862</v>
      </c>
      <c r="D1155" s="846" t="s">
        <v>2910</v>
      </c>
      <c r="E1155" s="846" t="s">
        <v>421</v>
      </c>
      <c r="F1155" s="846" t="s">
        <v>2882</v>
      </c>
      <c r="G1155" s="846" t="s">
        <v>2911</v>
      </c>
      <c r="H1155" s="832">
        <v>16.33</v>
      </c>
      <c r="I1155" s="846" t="s">
        <v>432</v>
      </c>
      <c r="J1155" s="875">
        <v>13</v>
      </c>
      <c r="K1155" s="846" t="s">
        <v>38</v>
      </c>
      <c r="L1155" s="846" t="s">
        <v>84</v>
      </c>
      <c r="M1155" s="846"/>
      <c r="N1155" s="832">
        <v>0</v>
      </c>
      <c r="O1155" s="846" t="s">
        <v>2898</v>
      </c>
      <c r="P1155" s="846" t="s">
        <v>2898</v>
      </c>
      <c r="Q1155" s="846"/>
      <c r="R1155" s="846" t="s">
        <v>2885</v>
      </c>
      <c r="S1155" s="846" t="s">
        <v>2871</v>
      </c>
      <c r="T1155" s="832">
        <v>27747.75</v>
      </c>
      <c r="U1155" s="832">
        <v>27747.75</v>
      </c>
      <c r="V1155" s="832">
        <v>8297.91</v>
      </c>
      <c r="W1155" s="832">
        <v>8297.91</v>
      </c>
      <c r="X1155" s="846" t="s">
        <v>388</v>
      </c>
      <c r="Y1155" s="846" t="s">
        <v>2872</v>
      </c>
      <c r="Z1155" s="846"/>
      <c r="AA1155" s="824"/>
      <c r="AB1155" s="824"/>
      <c r="AC1155" s="824"/>
    </row>
    <row r="1156" s="823" customFormat="1" ht="28.45" hidden="1" customHeight="1" outlineLevel="3" spans="1:29">
      <c r="A1156" s="873" t="s">
        <v>2732</v>
      </c>
      <c r="B1156" s="870" t="s">
        <v>2850</v>
      </c>
      <c r="C1156" s="870" t="s">
        <v>2862</v>
      </c>
      <c r="D1156" s="846" t="s">
        <v>2910</v>
      </c>
      <c r="E1156" s="846" t="s">
        <v>421</v>
      </c>
      <c r="F1156" s="846" t="s">
        <v>2882</v>
      </c>
      <c r="G1156" s="846" t="s">
        <v>2911</v>
      </c>
      <c r="H1156" s="832">
        <v>48.99</v>
      </c>
      <c r="I1156" s="846" t="s">
        <v>456</v>
      </c>
      <c r="J1156" s="875">
        <v>12</v>
      </c>
      <c r="K1156" s="846" t="s">
        <v>38</v>
      </c>
      <c r="L1156" s="846" t="s">
        <v>84</v>
      </c>
      <c r="M1156" s="846"/>
      <c r="N1156" s="832">
        <v>0</v>
      </c>
      <c r="O1156" s="846" t="s">
        <v>2898</v>
      </c>
      <c r="P1156" s="846" t="s">
        <v>2898</v>
      </c>
      <c r="Q1156" s="846"/>
      <c r="R1156" s="846" t="s">
        <v>2885</v>
      </c>
      <c r="S1156" s="846" t="s">
        <v>2871</v>
      </c>
      <c r="T1156" s="832">
        <v>27747.75</v>
      </c>
      <c r="U1156" s="832">
        <v>27747.75</v>
      </c>
      <c r="V1156" s="832">
        <v>8297.91</v>
      </c>
      <c r="W1156" s="832">
        <v>8297.91</v>
      </c>
      <c r="X1156" s="846" t="s">
        <v>388</v>
      </c>
      <c r="Y1156" s="846" t="s">
        <v>2872</v>
      </c>
      <c r="Z1156" s="846"/>
      <c r="AA1156" s="824"/>
      <c r="AB1156" s="824"/>
      <c r="AC1156" s="824"/>
    </row>
    <row r="1157" s="823" customFormat="1" ht="28.45" hidden="1" customHeight="1" outlineLevel="3" spans="1:29">
      <c r="A1157" s="873" t="s">
        <v>2732</v>
      </c>
      <c r="B1157" s="870" t="s">
        <v>2850</v>
      </c>
      <c r="C1157" s="870" t="s">
        <v>2862</v>
      </c>
      <c r="D1157" s="846" t="s">
        <v>2910</v>
      </c>
      <c r="E1157" s="846" t="s">
        <v>421</v>
      </c>
      <c r="F1157" s="846" t="s">
        <v>2882</v>
      </c>
      <c r="G1157" s="846" t="s">
        <v>2911</v>
      </c>
      <c r="H1157" s="832">
        <v>48.99</v>
      </c>
      <c r="I1157" s="846" t="s">
        <v>1641</v>
      </c>
      <c r="J1157" s="875">
        <v>8</v>
      </c>
      <c r="K1157" s="846" t="s">
        <v>38</v>
      </c>
      <c r="L1157" s="846" t="s">
        <v>84</v>
      </c>
      <c r="M1157" s="846"/>
      <c r="N1157" s="832">
        <v>0</v>
      </c>
      <c r="O1157" s="846" t="s">
        <v>2898</v>
      </c>
      <c r="P1157" s="846" t="s">
        <v>2898</v>
      </c>
      <c r="Q1157" s="846"/>
      <c r="R1157" s="846" t="s">
        <v>2885</v>
      </c>
      <c r="S1157" s="846" t="s">
        <v>2871</v>
      </c>
      <c r="T1157" s="832">
        <v>27747.75</v>
      </c>
      <c r="U1157" s="832">
        <v>27747.75</v>
      </c>
      <c r="V1157" s="832">
        <v>8297.91</v>
      </c>
      <c r="W1157" s="832">
        <v>8297.91</v>
      </c>
      <c r="X1157" s="846" t="s">
        <v>388</v>
      </c>
      <c r="Y1157" s="846" t="s">
        <v>2872</v>
      </c>
      <c r="Z1157" s="846"/>
      <c r="AA1157" s="824"/>
      <c r="AB1157" s="824"/>
      <c r="AC1157" s="824"/>
    </row>
    <row r="1158" s="823" customFormat="1" ht="28.45" hidden="1" customHeight="1" outlineLevel="3" spans="1:29">
      <c r="A1158" s="873" t="s">
        <v>2732</v>
      </c>
      <c r="B1158" s="870" t="s">
        <v>2850</v>
      </c>
      <c r="C1158" s="870" t="s">
        <v>2862</v>
      </c>
      <c r="D1158" s="846" t="s">
        <v>2910</v>
      </c>
      <c r="E1158" s="846" t="s">
        <v>421</v>
      </c>
      <c r="F1158" s="846" t="s">
        <v>2882</v>
      </c>
      <c r="G1158" s="846" t="s">
        <v>2911</v>
      </c>
      <c r="H1158" s="832">
        <v>84.4</v>
      </c>
      <c r="I1158" s="846" t="s">
        <v>534</v>
      </c>
      <c r="J1158" s="875">
        <v>1</v>
      </c>
      <c r="K1158" s="846" t="s">
        <v>38</v>
      </c>
      <c r="L1158" s="846" t="s">
        <v>84</v>
      </c>
      <c r="M1158" s="846"/>
      <c r="N1158" s="832">
        <v>0</v>
      </c>
      <c r="O1158" s="846" t="s">
        <v>2898</v>
      </c>
      <c r="P1158" s="846" t="s">
        <v>2898</v>
      </c>
      <c r="Q1158" s="846"/>
      <c r="R1158" s="846" t="s">
        <v>2885</v>
      </c>
      <c r="S1158" s="846" t="s">
        <v>2871</v>
      </c>
      <c r="T1158" s="832">
        <v>27747.75</v>
      </c>
      <c r="U1158" s="832">
        <v>27747.75</v>
      </c>
      <c r="V1158" s="832">
        <v>8297.91</v>
      </c>
      <c r="W1158" s="832">
        <v>8297.91</v>
      </c>
      <c r="X1158" s="846" t="s">
        <v>388</v>
      </c>
      <c r="Y1158" s="846" t="s">
        <v>2872</v>
      </c>
      <c r="Z1158" s="846"/>
      <c r="AA1158" s="824"/>
      <c r="AB1158" s="824"/>
      <c r="AC1158" s="824"/>
    </row>
    <row r="1159" s="823" customFormat="1" ht="28.45" hidden="1" customHeight="1" outlineLevel="3" spans="1:29">
      <c r="A1159" s="873" t="s">
        <v>2732</v>
      </c>
      <c r="B1159" s="870" t="s">
        <v>2850</v>
      </c>
      <c r="C1159" s="870" t="s">
        <v>2862</v>
      </c>
      <c r="D1159" s="846" t="s">
        <v>2910</v>
      </c>
      <c r="E1159" s="846" t="s">
        <v>421</v>
      </c>
      <c r="F1159" s="846" t="s">
        <v>2882</v>
      </c>
      <c r="G1159" s="846" t="s">
        <v>2911</v>
      </c>
      <c r="H1159" s="832">
        <v>29.77</v>
      </c>
      <c r="I1159" s="846" t="s">
        <v>534</v>
      </c>
      <c r="J1159" s="875">
        <v>1</v>
      </c>
      <c r="K1159" s="846" t="s">
        <v>38</v>
      </c>
      <c r="L1159" s="846" t="s">
        <v>84</v>
      </c>
      <c r="M1159" s="846"/>
      <c r="N1159" s="832">
        <v>0</v>
      </c>
      <c r="O1159" s="846" t="s">
        <v>2898</v>
      </c>
      <c r="P1159" s="846" t="s">
        <v>2898</v>
      </c>
      <c r="Q1159" s="846"/>
      <c r="R1159" s="846" t="s">
        <v>2885</v>
      </c>
      <c r="S1159" s="846" t="s">
        <v>2871</v>
      </c>
      <c r="T1159" s="832">
        <v>27747.75</v>
      </c>
      <c r="U1159" s="832">
        <v>27747.75</v>
      </c>
      <c r="V1159" s="832">
        <v>8297.91</v>
      </c>
      <c r="W1159" s="832">
        <v>8297.91</v>
      </c>
      <c r="X1159" s="846" t="s">
        <v>388</v>
      </c>
      <c r="Y1159" s="846" t="s">
        <v>2872</v>
      </c>
      <c r="Z1159" s="846"/>
      <c r="AA1159" s="824"/>
      <c r="AB1159" s="824"/>
      <c r="AC1159" s="824"/>
    </row>
    <row r="1160" s="823" customFormat="1" ht="28.45" hidden="1" customHeight="1" outlineLevel="3" spans="1:29">
      <c r="A1160" s="873" t="s">
        <v>2732</v>
      </c>
      <c r="B1160" s="870" t="s">
        <v>2850</v>
      </c>
      <c r="C1160" s="870" t="s">
        <v>2862</v>
      </c>
      <c r="D1160" s="846" t="s">
        <v>2910</v>
      </c>
      <c r="E1160" s="846" t="s">
        <v>421</v>
      </c>
      <c r="F1160" s="846" t="s">
        <v>2882</v>
      </c>
      <c r="G1160" s="846" t="s">
        <v>2911</v>
      </c>
      <c r="H1160" s="832">
        <v>65.47</v>
      </c>
      <c r="I1160" s="846" t="s">
        <v>534</v>
      </c>
      <c r="J1160" s="875">
        <v>1</v>
      </c>
      <c r="K1160" s="846" t="s">
        <v>38</v>
      </c>
      <c r="L1160" s="846" t="s">
        <v>84</v>
      </c>
      <c r="M1160" s="846"/>
      <c r="N1160" s="832">
        <v>0</v>
      </c>
      <c r="O1160" s="846" t="s">
        <v>2898</v>
      </c>
      <c r="P1160" s="846" t="s">
        <v>2898</v>
      </c>
      <c r="Q1160" s="846"/>
      <c r="R1160" s="846" t="s">
        <v>2885</v>
      </c>
      <c r="S1160" s="846" t="s">
        <v>2871</v>
      </c>
      <c r="T1160" s="832">
        <v>27747.75</v>
      </c>
      <c r="U1160" s="832">
        <v>27747.75</v>
      </c>
      <c r="V1160" s="832">
        <v>8297.91</v>
      </c>
      <c r="W1160" s="832">
        <v>8297.91</v>
      </c>
      <c r="X1160" s="846" t="s">
        <v>388</v>
      </c>
      <c r="Y1160" s="846" t="s">
        <v>2872</v>
      </c>
      <c r="Z1160" s="846"/>
      <c r="AA1160" s="824"/>
      <c r="AB1160" s="824"/>
      <c r="AC1160" s="824"/>
    </row>
    <row r="1161" s="823" customFormat="1" ht="28.45" hidden="1" customHeight="1" outlineLevel="2" collapsed="1" spans="1:29">
      <c r="A1161" s="870" t="s">
        <v>2732</v>
      </c>
      <c r="B1161" s="870" t="s">
        <v>2850</v>
      </c>
      <c r="C1161" s="870" t="s">
        <v>2912</v>
      </c>
      <c r="D1161" s="872"/>
      <c r="E1161" s="824"/>
      <c r="F1161" s="824"/>
      <c r="G1161" s="824"/>
      <c r="H1161" s="871">
        <v>320.93</v>
      </c>
      <c r="I1161" s="874" t="s">
        <v>2913</v>
      </c>
      <c r="J1161" s="835"/>
      <c r="K1161" s="835"/>
      <c r="L1161" s="835"/>
      <c r="M1161" s="835"/>
      <c r="N1161" s="835"/>
      <c r="O1161" s="835"/>
      <c r="P1161" s="835"/>
      <c r="Q1161" s="835"/>
      <c r="R1161" s="835"/>
      <c r="S1161" s="835"/>
      <c r="T1161" s="835"/>
      <c r="U1161" s="835"/>
      <c r="V1161" s="835"/>
      <c r="W1161" s="835"/>
      <c r="X1161" s="835"/>
      <c r="Y1161" s="835"/>
      <c r="Z1161" s="836"/>
      <c r="AA1161" s="824"/>
      <c r="AB1161" s="824"/>
      <c r="AC1161" s="824"/>
    </row>
    <row r="1162" s="823" customFormat="1" ht="28.45" hidden="1" customHeight="1" outlineLevel="3" spans="1:29">
      <c r="A1162" s="873" t="s">
        <v>2732</v>
      </c>
      <c r="B1162" s="870" t="s">
        <v>2850</v>
      </c>
      <c r="C1162" s="870" t="s">
        <v>2912</v>
      </c>
      <c r="D1162" s="846" t="s">
        <v>2914</v>
      </c>
      <c r="E1162" s="846" t="s">
        <v>34</v>
      </c>
      <c r="F1162" s="846" t="s">
        <v>2915</v>
      </c>
      <c r="G1162" s="846" t="s">
        <v>2916</v>
      </c>
      <c r="H1162" s="832">
        <v>245.87</v>
      </c>
      <c r="I1162" s="846" t="s">
        <v>37</v>
      </c>
      <c r="J1162" s="875">
        <v>15</v>
      </c>
      <c r="K1162" s="846" t="s">
        <v>38</v>
      </c>
      <c r="L1162" s="846" t="s">
        <v>39</v>
      </c>
      <c r="M1162" s="846"/>
      <c r="N1162" s="832">
        <v>0</v>
      </c>
      <c r="O1162" s="846" t="s">
        <v>2917</v>
      </c>
      <c r="P1162" s="846" t="s">
        <v>2918</v>
      </c>
      <c r="Q1162" s="846" t="s">
        <v>41</v>
      </c>
      <c r="R1162" s="846" t="s">
        <v>2871</v>
      </c>
      <c r="S1162" s="846" t="s">
        <v>2919</v>
      </c>
      <c r="T1162" s="832">
        <v>361.18</v>
      </c>
      <c r="U1162" s="832">
        <v>361.18</v>
      </c>
      <c r="V1162" s="832">
        <v>0</v>
      </c>
      <c r="W1162" s="832">
        <v>0</v>
      </c>
      <c r="X1162" s="846" t="s">
        <v>69</v>
      </c>
      <c r="Y1162" s="846"/>
      <c r="Z1162" s="846"/>
      <c r="AA1162" s="824"/>
      <c r="AB1162" s="824"/>
      <c r="AC1162" s="824"/>
    </row>
    <row r="1163" s="823" customFormat="1" ht="28.45" hidden="1" customHeight="1" outlineLevel="3" spans="1:29">
      <c r="A1163" s="873" t="s">
        <v>2732</v>
      </c>
      <c r="B1163" s="870" t="s">
        <v>2850</v>
      </c>
      <c r="C1163" s="870" t="s">
        <v>2912</v>
      </c>
      <c r="D1163" s="846" t="s">
        <v>2920</v>
      </c>
      <c r="E1163" s="846" t="s">
        <v>34</v>
      </c>
      <c r="F1163" s="846" t="s">
        <v>2921</v>
      </c>
      <c r="G1163" s="846" t="s">
        <v>2916</v>
      </c>
      <c r="H1163" s="832">
        <v>74.56</v>
      </c>
      <c r="I1163" s="846" t="s">
        <v>1539</v>
      </c>
      <c r="J1163" s="875">
        <v>20</v>
      </c>
      <c r="K1163" s="846" t="s">
        <v>38</v>
      </c>
      <c r="L1163" s="846" t="s">
        <v>39</v>
      </c>
      <c r="M1163" s="846"/>
      <c r="N1163" s="832">
        <v>0</v>
      </c>
      <c r="O1163" s="846" t="s">
        <v>2922</v>
      </c>
      <c r="P1163" s="846" t="s">
        <v>2923</v>
      </c>
      <c r="Q1163" s="846" t="s">
        <v>41</v>
      </c>
      <c r="R1163" s="846" t="s">
        <v>2871</v>
      </c>
      <c r="S1163" s="846" t="s">
        <v>2919</v>
      </c>
      <c r="T1163" s="832">
        <v>135.99</v>
      </c>
      <c r="U1163" s="832">
        <v>135.99</v>
      </c>
      <c r="V1163" s="832">
        <v>0</v>
      </c>
      <c r="W1163" s="832">
        <v>0</v>
      </c>
      <c r="X1163" s="846" t="s">
        <v>388</v>
      </c>
      <c r="Y1163" s="846"/>
      <c r="Z1163" s="846"/>
      <c r="AA1163" s="824"/>
      <c r="AB1163" s="824"/>
      <c r="AC1163" s="824"/>
    </row>
    <row r="1164" s="823" customFormat="1" ht="28.45" hidden="1" customHeight="1" outlineLevel="3" spans="1:29">
      <c r="A1164" s="873" t="s">
        <v>2732</v>
      </c>
      <c r="B1164" s="870" t="s">
        <v>2850</v>
      </c>
      <c r="C1164" s="870" t="s">
        <v>2912</v>
      </c>
      <c r="D1164" s="846" t="s">
        <v>2924</v>
      </c>
      <c r="E1164" s="846" t="s">
        <v>34</v>
      </c>
      <c r="F1164" s="846" t="s">
        <v>2925</v>
      </c>
      <c r="G1164" s="846" t="s">
        <v>2926</v>
      </c>
      <c r="H1164" s="832">
        <v>0.5</v>
      </c>
      <c r="I1164" s="846" t="s">
        <v>2927</v>
      </c>
      <c r="J1164" s="875">
        <v>371</v>
      </c>
      <c r="K1164" s="846" t="s">
        <v>53</v>
      </c>
      <c r="L1164" s="846" t="s">
        <v>84</v>
      </c>
      <c r="M1164" s="846"/>
      <c r="N1164" s="832">
        <v>656</v>
      </c>
      <c r="O1164" s="846" t="s">
        <v>2928</v>
      </c>
      <c r="P1164" s="846" t="s">
        <v>2928</v>
      </c>
      <c r="Q1164" s="846"/>
      <c r="R1164" s="846" t="s">
        <v>2929</v>
      </c>
      <c r="S1164" s="846" t="s">
        <v>2929</v>
      </c>
      <c r="T1164" s="832">
        <v>0.5</v>
      </c>
      <c r="U1164" s="832">
        <v>2483.72</v>
      </c>
      <c r="V1164" s="832">
        <v>0.5</v>
      </c>
      <c r="W1164" s="832">
        <v>2303.41</v>
      </c>
      <c r="X1164" s="846"/>
      <c r="Y1164" s="846" t="s">
        <v>2930</v>
      </c>
      <c r="Z1164" s="846"/>
      <c r="AA1164" s="824"/>
      <c r="AB1164" s="824"/>
      <c r="AC1164" s="824"/>
    </row>
    <row r="1165" s="823" customFormat="1" ht="28.45" hidden="1" customHeight="1" outlineLevel="1" collapsed="1" spans="1:29">
      <c r="A1165" s="870" t="s">
        <v>2732</v>
      </c>
      <c r="B1165" s="870" t="s">
        <v>2931</v>
      </c>
      <c r="C1165" s="870"/>
      <c r="D1165" s="835"/>
      <c r="E1165" s="835"/>
      <c r="F1165" s="835"/>
      <c r="G1165" s="836"/>
      <c r="H1165" s="871">
        <v>20722.2</v>
      </c>
      <c r="I1165" s="874" t="s">
        <v>2932</v>
      </c>
      <c r="J1165" s="835"/>
      <c r="K1165" s="835"/>
      <c r="L1165" s="835"/>
      <c r="M1165" s="835"/>
      <c r="N1165" s="835"/>
      <c r="O1165" s="835"/>
      <c r="P1165" s="835"/>
      <c r="Q1165" s="835"/>
      <c r="R1165" s="835"/>
      <c r="S1165" s="835"/>
      <c r="T1165" s="835"/>
      <c r="U1165" s="835"/>
      <c r="V1165" s="835"/>
      <c r="W1165" s="835"/>
      <c r="X1165" s="835"/>
      <c r="Y1165" s="835"/>
      <c r="Z1165" s="836"/>
      <c r="AA1165" s="824"/>
      <c r="AB1165" s="824"/>
      <c r="AC1165" s="824"/>
    </row>
    <row r="1166" s="823" customFormat="1" ht="28.45" hidden="1" customHeight="1" outlineLevel="2" collapsed="1" spans="1:29">
      <c r="A1166" s="870" t="s">
        <v>2732</v>
      </c>
      <c r="B1166" s="870" t="s">
        <v>2931</v>
      </c>
      <c r="C1166" s="870" t="s">
        <v>2933</v>
      </c>
      <c r="D1166" s="872"/>
      <c r="E1166" s="824"/>
      <c r="F1166" s="824"/>
      <c r="G1166" s="824"/>
      <c r="H1166" s="871">
        <v>10328.08</v>
      </c>
      <c r="I1166" s="874" t="s">
        <v>2934</v>
      </c>
      <c r="J1166" s="835"/>
      <c r="K1166" s="835"/>
      <c r="L1166" s="835"/>
      <c r="M1166" s="835"/>
      <c r="N1166" s="835"/>
      <c r="O1166" s="835"/>
      <c r="P1166" s="835"/>
      <c r="Q1166" s="835"/>
      <c r="R1166" s="835"/>
      <c r="S1166" s="835"/>
      <c r="T1166" s="835"/>
      <c r="U1166" s="835"/>
      <c r="V1166" s="835"/>
      <c r="W1166" s="835"/>
      <c r="X1166" s="835"/>
      <c r="Y1166" s="835"/>
      <c r="Z1166" s="836"/>
      <c r="AA1166" s="824"/>
      <c r="AB1166" s="824"/>
      <c r="AC1166" s="824"/>
    </row>
    <row r="1167" s="823" customFormat="1" ht="28.45" hidden="1" customHeight="1" outlineLevel="3" spans="1:29">
      <c r="A1167" s="873" t="s">
        <v>2732</v>
      </c>
      <c r="B1167" s="870" t="s">
        <v>2931</v>
      </c>
      <c r="C1167" s="870" t="s">
        <v>2933</v>
      </c>
      <c r="D1167" s="846" t="s">
        <v>2935</v>
      </c>
      <c r="E1167" s="846" t="s">
        <v>34</v>
      </c>
      <c r="F1167" s="846" t="s">
        <v>2936</v>
      </c>
      <c r="G1167" s="846" t="s">
        <v>2937</v>
      </c>
      <c r="H1167" s="832">
        <v>535.86</v>
      </c>
      <c r="I1167" s="846" t="s">
        <v>350</v>
      </c>
      <c r="J1167" s="875">
        <v>0</v>
      </c>
      <c r="K1167" s="846" t="s">
        <v>38</v>
      </c>
      <c r="L1167" s="846" t="s">
        <v>39</v>
      </c>
      <c r="M1167" s="846"/>
      <c r="N1167" s="832">
        <v>0</v>
      </c>
      <c r="O1167" s="846"/>
      <c r="P1167" s="846" t="s">
        <v>2938</v>
      </c>
      <c r="Q1167" s="846" t="s">
        <v>333</v>
      </c>
      <c r="R1167" s="846" t="s">
        <v>2939</v>
      </c>
      <c r="S1167" s="846" t="s">
        <v>2940</v>
      </c>
      <c r="T1167" s="832">
        <v>535.86</v>
      </c>
      <c r="U1167" s="832">
        <v>535.86</v>
      </c>
      <c r="V1167" s="832">
        <v>0</v>
      </c>
      <c r="W1167" s="832">
        <v>0</v>
      </c>
      <c r="X1167" s="846"/>
      <c r="Y1167" s="846" t="s">
        <v>2941</v>
      </c>
      <c r="Z1167" s="846"/>
      <c r="AA1167" s="824"/>
      <c r="AB1167" s="824"/>
      <c r="AC1167" s="824"/>
    </row>
    <row r="1168" s="823" customFormat="1" ht="28.45" hidden="1" customHeight="1" outlineLevel="3" spans="1:29">
      <c r="A1168" s="873" t="s">
        <v>2732</v>
      </c>
      <c r="B1168" s="870" t="s">
        <v>2931</v>
      </c>
      <c r="C1168" s="870" t="s">
        <v>2933</v>
      </c>
      <c r="D1168" s="846" t="s">
        <v>2942</v>
      </c>
      <c r="E1168" s="846" t="s">
        <v>34</v>
      </c>
      <c r="F1168" s="846" t="s">
        <v>2943</v>
      </c>
      <c r="G1168" s="846" t="s">
        <v>2944</v>
      </c>
      <c r="H1168" s="832">
        <v>2896.49</v>
      </c>
      <c r="I1168" s="846" t="s">
        <v>165</v>
      </c>
      <c r="J1168" s="875">
        <v>27</v>
      </c>
      <c r="K1168" s="846" t="s">
        <v>38</v>
      </c>
      <c r="L1168" s="846" t="s">
        <v>39</v>
      </c>
      <c r="M1168" s="846"/>
      <c r="N1168" s="832">
        <v>0</v>
      </c>
      <c r="O1168" s="846" t="s">
        <v>2945</v>
      </c>
      <c r="P1168" s="846" t="s">
        <v>2946</v>
      </c>
      <c r="Q1168" s="846" t="s">
        <v>333</v>
      </c>
      <c r="R1168" s="846" t="s">
        <v>2947</v>
      </c>
      <c r="S1168" s="846" t="s">
        <v>2948</v>
      </c>
      <c r="T1168" s="832">
        <v>11329.4</v>
      </c>
      <c r="U1168" s="832">
        <v>11531.01</v>
      </c>
      <c r="V1168" s="832">
        <v>3867.01</v>
      </c>
      <c r="W1168" s="832">
        <v>3867.01</v>
      </c>
      <c r="X1168" s="846" t="s">
        <v>388</v>
      </c>
      <c r="Y1168" s="846" t="s">
        <v>2949</v>
      </c>
      <c r="Z1168" s="846"/>
      <c r="AA1168" s="824"/>
      <c r="AB1168" s="824"/>
      <c r="AC1168" s="824"/>
    </row>
    <row r="1169" s="823" customFormat="1" ht="28.45" hidden="1" customHeight="1" outlineLevel="3" spans="1:29">
      <c r="A1169" s="873" t="s">
        <v>2732</v>
      </c>
      <c r="B1169" s="870" t="s">
        <v>2931</v>
      </c>
      <c r="C1169" s="870" t="s">
        <v>2933</v>
      </c>
      <c r="D1169" s="846" t="s">
        <v>2950</v>
      </c>
      <c r="E1169" s="846" t="s">
        <v>34</v>
      </c>
      <c r="F1169" s="846" t="s">
        <v>2943</v>
      </c>
      <c r="G1169" s="846" t="s">
        <v>2944</v>
      </c>
      <c r="H1169" s="832">
        <v>2751.31</v>
      </c>
      <c r="I1169" s="846" t="s">
        <v>165</v>
      </c>
      <c r="J1169" s="875">
        <v>27</v>
      </c>
      <c r="K1169" s="846" t="s">
        <v>38</v>
      </c>
      <c r="L1169" s="846" t="s">
        <v>39</v>
      </c>
      <c r="M1169" s="846"/>
      <c r="N1169" s="832">
        <v>0</v>
      </c>
      <c r="O1169" s="846" t="s">
        <v>2951</v>
      </c>
      <c r="P1169" s="846" t="s">
        <v>2952</v>
      </c>
      <c r="Q1169" s="846" t="s">
        <v>66</v>
      </c>
      <c r="R1169" s="846" t="s">
        <v>2947</v>
      </c>
      <c r="S1169" s="846" t="s">
        <v>2948</v>
      </c>
      <c r="T1169" s="832">
        <v>11329.4</v>
      </c>
      <c r="U1169" s="832">
        <v>11531.01</v>
      </c>
      <c r="V1169" s="832">
        <v>3867.01</v>
      </c>
      <c r="W1169" s="832">
        <v>3867.01</v>
      </c>
      <c r="X1169" s="846" t="s">
        <v>388</v>
      </c>
      <c r="Y1169" s="846" t="s">
        <v>2949</v>
      </c>
      <c r="Z1169" s="846"/>
      <c r="AA1169" s="824"/>
      <c r="AB1169" s="824"/>
      <c r="AC1169" s="824"/>
    </row>
    <row r="1170" s="823" customFormat="1" ht="28.45" hidden="1" customHeight="1" outlineLevel="3" spans="1:29">
      <c r="A1170" s="873" t="s">
        <v>2732</v>
      </c>
      <c r="B1170" s="870" t="s">
        <v>2931</v>
      </c>
      <c r="C1170" s="870" t="s">
        <v>2933</v>
      </c>
      <c r="D1170" s="846" t="s">
        <v>2953</v>
      </c>
      <c r="E1170" s="846" t="s">
        <v>34</v>
      </c>
      <c r="F1170" s="846" t="s">
        <v>2943</v>
      </c>
      <c r="G1170" s="846" t="s">
        <v>2944</v>
      </c>
      <c r="H1170" s="832">
        <v>433.05</v>
      </c>
      <c r="I1170" s="846" t="s">
        <v>2954</v>
      </c>
      <c r="J1170" s="875">
        <v>72</v>
      </c>
      <c r="K1170" s="846" t="s">
        <v>83</v>
      </c>
      <c r="L1170" s="846" t="s">
        <v>84</v>
      </c>
      <c r="M1170" s="846"/>
      <c r="N1170" s="832">
        <v>0</v>
      </c>
      <c r="O1170" s="846" t="s">
        <v>2955</v>
      </c>
      <c r="P1170" s="846" t="s">
        <v>2955</v>
      </c>
      <c r="Q1170" s="846"/>
      <c r="R1170" s="846" t="s">
        <v>2947</v>
      </c>
      <c r="S1170" s="846" t="s">
        <v>2948</v>
      </c>
      <c r="T1170" s="832">
        <v>11329.4</v>
      </c>
      <c r="U1170" s="832">
        <v>11531.01</v>
      </c>
      <c r="V1170" s="832">
        <v>3867.01</v>
      </c>
      <c r="W1170" s="832">
        <v>3867.01</v>
      </c>
      <c r="X1170" s="846" t="s">
        <v>525</v>
      </c>
      <c r="Y1170" s="846" t="s">
        <v>2949</v>
      </c>
      <c r="Z1170" s="846"/>
      <c r="AA1170" s="824"/>
      <c r="AB1170" s="824"/>
      <c r="AC1170" s="824"/>
    </row>
    <row r="1171" s="823" customFormat="1" ht="28.45" hidden="1" customHeight="1" outlineLevel="3" spans="1:29">
      <c r="A1171" s="873" t="s">
        <v>2732</v>
      </c>
      <c r="B1171" s="870" t="s">
        <v>2931</v>
      </c>
      <c r="C1171" s="870" t="s">
        <v>2933</v>
      </c>
      <c r="D1171" s="846" t="s">
        <v>2953</v>
      </c>
      <c r="E1171" s="846" t="s">
        <v>34</v>
      </c>
      <c r="F1171" s="846" t="s">
        <v>2943</v>
      </c>
      <c r="G1171" s="846" t="s">
        <v>2944</v>
      </c>
      <c r="H1171" s="832">
        <v>20.63</v>
      </c>
      <c r="I1171" s="846" t="s">
        <v>2479</v>
      </c>
      <c r="J1171" s="875">
        <v>70</v>
      </c>
      <c r="K1171" s="846" t="s">
        <v>83</v>
      </c>
      <c r="L1171" s="846" t="s">
        <v>84</v>
      </c>
      <c r="M1171" s="846"/>
      <c r="N1171" s="832">
        <v>0</v>
      </c>
      <c r="O1171" s="846" t="s">
        <v>2955</v>
      </c>
      <c r="P1171" s="846" t="s">
        <v>2955</v>
      </c>
      <c r="Q1171" s="846"/>
      <c r="R1171" s="846" t="s">
        <v>2947</v>
      </c>
      <c r="S1171" s="846" t="s">
        <v>2948</v>
      </c>
      <c r="T1171" s="832">
        <v>11329.4</v>
      </c>
      <c r="U1171" s="832">
        <v>11531.01</v>
      </c>
      <c r="V1171" s="832">
        <v>3867.01</v>
      </c>
      <c r="W1171" s="832">
        <v>3867.01</v>
      </c>
      <c r="X1171" s="846" t="s">
        <v>525</v>
      </c>
      <c r="Y1171" s="846" t="s">
        <v>2949</v>
      </c>
      <c r="Z1171" s="846"/>
      <c r="AA1171" s="824"/>
      <c r="AB1171" s="824"/>
      <c r="AC1171" s="824"/>
    </row>
    <row r="1172" s="823" customFormat="1" ht="28.45" hidden="1" customHeight="1" outlineLevel="3" spans="1:29">
      <c r="A1172" s="873" t="s">
        <v>2732</v>
      </c>
      <c r="B1172" s="870" t="s">
        <v>2931</v>
      </c>
      <c r="C1172" s="870" t="s">
        <v>2933</v>
      </c>
      <c r="D1172" s="846" t="s">
        <v>2956</v>
      </c>
      <c r="E1172" s="846" t="s">
        <v>34</v>
      </c>
      <c r="F1172" s="846" t="s">
        <v>2943</v>
      </c>
      <c r="G1172" s="846" t="s">
        <v>2944</v>
      </c>
      <c r="H1172" s="832">
        <v>291.73</v>
      </c>
      <c r="I1172" s="846" t="s">
        <v>2479</v>
      </c>
      <c r="J1172" s="875">
        <v>70</v>
      </c>
      <c r="K1172" s="846" t="s">
        <v>83</v>
      </c>
      <c r="L1172" s="846" t="s">
        <v>84</v>
      </c>
      <c r="M1172" s="846"/>
      <c r="N1172" s="832">
        <v>0</v>
      </c>
      <c r="O1172" s="846" t="s">
        <v>2955</v>
      </c>
      <c r="P1172" s="846" t="s">
        <v>2955</v>
      </c>
      <c r="Q1172" s="846"/>
      <c r="R1172" s="846" t="s">
        <v>2947</v>
      </c>
      <c r="S1172" s="846" t="s">
        <v>2948</v>
      </c>
      <c r="T1172" s="832">
        <v>11329.4</v>
      </c>
      <c r="U1172" s="832">
        <v>11531.01</v>
      </c>
      <c r="V1172" s="832">
        <v>3867.01</v>
      </c>
      <c r="W1172" s="832">
        <v>3867.01</v>
      </c>
      <c r="X1172" s="846" t="s">
        <v>525</v>
      </c>
      <c r="Y1172" s="846" t="s">
        <v>2949</v>
      </c>
      <c r="Z1172" s="846"/>
      <c r="AA1172" s="824"/>
      <c r="AB1172" s="824"/>
      <c r="AC1172" s="824"/>
    </row>
    <row r="1173" s="823" customFormat="1" ht="28.45" hidden="1" customHeight="1" outlineLevel="3" spans="1:29">
      <c r="A1173" s="873" t="s">
        <v>2732</v>
      </c>
      <c r="B1173" s="870" t="s">
        <v>2931</v>
      </c>
      <c r="C1173" s="870" t="s">
        <v>2933</v>
      </c>
      <c r="D1173" s="846" t="s">
        <v>2956</v>
      </c>
      <c r="E1173" s="846" t="s">
        <v>34</v>
      </c>
      <c r="F1173" s="846" t="s">
        <v>2943</v>
      </c>
      <c r="G1173" s="846" t="s">
        <v>2944</v>
      </c>
      <c r="H1173" s="832">
        <v>27.27</v>
      </c>
      <c r="I1173" s="846" t="s">
        <v>510</v>
      </c>
      <c r="J1173" s="875">
        <v>69</v>
      </c>
      <c r="K1173" s="846" t="s">
        <v>83</v>
      </c>
      <c r="L1173" s="846" t="s">
        <v>84</v>
      </c>
      <c r="M1173" s="846"/>
      <c r="N1173" s="832">
        <v>0</v>
      </c>
      <c r="O1173" s="846" t="s">
        <v>2955</v>
      </c>
      <c r="P1173" s="846" t="s">
        <v>2955</v>
      </c>
      <c r="Q1173" s="846"/>
      <c r="R1173" s="846" t="s">
        <v>2947</v>
      </c>
      <c r="S1173" s="846" t="s">
        <v>2948</v>
      </c>
      <c r="T1173" s="832">
        <v>11329.4</v>
      </c>
      <c r="U1173" s="832">
        <v>11531.01</v>
      </c>
      <c r="V1173" s="832">
        <v>3867.01</v>
      </c>
      <c r="W1173" s="832">
        <v>3867.01</v>
      </c>
      <c r="X1173" s="846" t="s">
        <v>525</v>
      </c>
      <c r="Y1173" s="846" t="s">
        <v>2949</v>
      </c>
      <c r="Z1173" s="846"/>
      <c r="AA1173" s="824"/>
      <c r="AB1173" s="824"/>
      <c r="AC1173" s="824"/>
    </row>
    <row r="1174" s="823" customFormat="1" ht="28.45" hidden="1" customHeight="1" outlineLevel="3" spans="1:29">
      <c r="A1174" s="873" t="s">
        <v>2732</v>
      </c>
      <c r="B1174" s="870" t="s">
        <v>2931</v>
      </c>
      <c r="C1174" s="870" t="s">
        <v>2933</v>
      </c>
      <c r="D1174" s="846" t="s">
        <v>2957</v>
      </c>
      <c r="E1174" s="846" t="s">
        <v>34</v>
      </c>
      <c r="F1174" s="846" t="s">
        <v>2943</v>
      </c>
      <c r="G1174" s="846" t="s">
        <v>2944</v>
      </c>
      <c r="H1174" s="832">
        <v>542.17</v>
      </c>
      <c r="I1174" s="846" t="s">
        <v>510</v>
      </c>
      <c r="J1174" s="875">
        <v>69</v>
      </c>
      <c r="K1174" s="846" t="s">
        <v>83</v>
      </c>
      <c r="L1174" s="846" t="s">
        <v>84</v>
      </c>
      <c r="M1174" s="846"/>
      <c r="N1174" s="832">
        <v>0</v>
      </c>
      <c r="O1174" s="846" t="s">
        <v>2955</v>
      </c>
      <c r="P1174" s="846" t="s">
        <v>2955</v>
      </c>
      <c r="Q1174" s="846"/>
      <c r="R1174" s="846" t="s">
        <v>2958</v>
      </c>
      <c r="S1174" s="846" t="s">
        <v>2948</v>
      </c>
      <c r="T1174" s="832">
        <v>11329.4</v>
      </c>
      <c r="U1174" s="832">
        <v>11531.01</v>
      </c>
      <c r="V1174" s="832">
        <v>3867.01</v>
      </c>
      <c r="W1174" s="832">
        <v>3867.01</v>
      </c>
      <c r="X1174" s="846" t="s">
        <v>525</v>
      </c>
      <c r="Y1174" s="846" t="s">
        <v>2949</v>
      </c>
      <c r="Z1174" s="846"/>
      <c r="AA1174" s="824"/>
      <c r="AB1174" s="824"/>
      <c r="AC1174" s="824"/>
    </row>
    <row r="1175" s="823" customFormat="1" ht="28.45" hidden="1" customHeight="1" outlineLevel="3" spans="1:29">
      <c r="A1175" s="873" t="s">
        <v>2732</v>
      </c>
      <c r="B1175" s="870" t="s">
        <v>2931</v>
      </c>
      <c r="C1175" s="870" t="s">
        <v>2933</v>
      </c>
      <c r="D1175" s="846" t="s">
        <v>2957</v>
      </c>
      <c r="E1175" s="846" t="s">
        <v>34</v>
      </c>
      <c r="F1175" s="846" t="s">
        <v>2943</v>
      </c>
      <c r="G1175" s="846" t="s">
        <v>2944</v>
      </c>
      <c r="H1175" s="832">
        <v>52.05</v>
      </c>
      <c r="I1175" s="846" t="s">
        <v>2959</v>
      </c>
      <c r="J1175" s="875">
        <v>67</v>
      </c>
      <c r="K1175" s="846" t="s">
        <v>83</v>
      </c>
      <c r="L1175" s="846" t="s">
        <v>84</v>
      </c>
      <c r="M1175" s="846"/>
      <c r="N1175" s="832">
        <v>0</v>
      </c>
      <c r="O1175" s="846" t="s">
        <v>2955</v>
      </c>
      <c r="P1175" s="846" t="s">
        <v>2955</v>
      </c>
      <c r="Q1175" s="846"/>
      <c r="R1175" s="846" t="s">
        <v>2958</v>
      </c>
      <c r="S1175" s="846" t="s">
        <v>2948</v>
      </c>
      <c r="T1175" s="832">
        <v>11329.4</v>
      </c>
      <c r="U1175" s="832">
        <v>11531.01</v>
      </c>
      <c r="V1175" s="832">
        <v>3867.01</v>
      </c>
      <c r="W1175" s="832">
        <v>3867.01</v>
      </c>
      <c r="X1175" s="846" t="s">
        <v>525</v>
      </c>
      <c r="Y1175" s="846" t="s">
        <v>2949</v>
      </c>
      <c r="Z1175" s="846"/>
      <c r="AA1175" s="824"/>
      <c r="AB1175" s="824"/>
      <c r="AC1175" s="824"/>
    </row>
    <row r="1176" s="823" customFormat="1" ht="28.45" hidden="1" customHeight="1" outlineLevel="3" spans="1:29">
      <c r="A1176" s="873" t="s">
        <v>2732</v>
      </c>
      <c r="B1176" s="870" t="s">
        <v>2931</v>
      </c>
      <c r="C1176" s="870" t="s">
        <v>2933</v>
      </c>
      <c r="D1176" s="846" t="s">
        <v>2960</v>
      </c>
      <c r="E1176" s="846" t="s">
        <v>34</v>
      </c>
      <c r="F1176" s="846" t="s">
        <v>2943</v>
      </c>
      <c r="G1176" s="846" t="s">
        <v>2944</v>
      </c>
      <c r="H1176" s="832">
        <v>209.52</v>
      </c>
      <c r="I1176" s="846" t="s">
        <v>2959</v>
      </c>
      <c r="J1176" s="875">
        <v>67</v>
      </c>
      <c r="K1176" s="846" t="s">
        <v>83</v>
      </c>
      <c r="L1176" s="846" t="s">
        <v>84</v>
      </c>
      <c r="M1176" s="846"/>
      <c r="N1176" s="832">
        <v>0</v>
      </c>
      <c r="O1176" s="846" t="s">
        <v>2955</v>
      </c>
      <c r="P1176" s="846" t="s">
        <v>2955</v>
      </c>
      <c r="Q1176" s="846"/>
      <c r="R1176" s="846" t="s">
        <v>2947</v>
      </c>
      <c r="S1176" s="846" t="s">
        <v>2948</v>
      </c>
      <c r="T1176" s="832">
        <v>11329.4</v>
      </c>
      <c r="U1176" s="832">
        <v>11531.01</v>
      </c>
      <c r="V1176" s="832">
        <v>3867.01</v>
      </c>
      <c r="W1176" s="832">
        <v>3867.01</v>
      </c>
      <c r="X1176" s="846" t="s">
        <v>525</v>
      </c>
      <c r="Y1176" s="846" t="s">
        <v>2949</v>
      </c>
      <c r="Z1176" s="846"/>
      <c r="AA1176" s="824"/>
      <c r="AB1176" s="824"/>
      <c r="AC1176" s="824"/>
    </row>
    <row r="1177" s="823" customFormat="1" ht="28.45" hidden="1" customHeight="1" outlineLevel="3" spans="1:29">
      <c r="A1177" s="873" t="s">
        <v>2732</v>
      </c>
      <c r="B1177" s="870" t="s">
        <v>2931</v>
      </c>
      <c r="C1177" s="870" t="s">
        <v>2933</v>
      </c>
      <c r="D1177" s="846" t="s">
        <v>2960</v>
      </c>
      <c r="E1177" s="846" t="s">
        <v>34</v>
      </c>
      <c r="F1177" s="846" t="s">
        <v>2943</v>
      </c>
      <c r="G1177" s="846" t="s">
        <v>2944</v>
      </c>
      <c r="H1177" s="832">
        <v>596.2</v>
      </c>
      <c r="I1177" s="846" t="s">
        <v>2959</v>
      </c>
      <c r="J1177" s="875">
        <v>67</v>
      </c>
      <c r="K1177" s="846" t="s">
        <v>83</v>
      </c>
      <c r="L1177" s="846" t="s">
        <v>84</v>
      </c>
      <c r="M1177" s="846"/>
      <c r="N1177" s="832">
        <v>0</v>
      </c>
      <c r="O1177" s="846" t="s">
        <v>2955</v>
      </c>
      <c r="P1177" s="846" t="s">
        <v>2955</v>
      </c>
      <c r="Q1177" s="846"/>
      <c r="R1177" s="846" t="s">
        <v>2947</v>
      </c>
      <c r="S1177" s="846" t="s">
        <v>2948</v>
      </c>
      <c r="T1177" s="832">
        <v>11329.4</v>
      </c>
      <c r="U1177" s="832">
        <v>11531.01</v>
      </c>
      <c r="V1177" s="832">
        <v>3867.01</v>
      </c>
      <c r="W1177" s="832">
        <v>3867.01</v>
      </c>
      <c r="X1177" s="846" t="s">
        <v>525</v>
      </c>
      <c r="Y1177" s="846" t="s">
        <v>2949</v>
      </c>
      <c r="Z1177" s="846"/>
      <c r="AA1177" s="824"/>
      <c r="AB1177" s="824"/>
      <c r="AC1177" s="824"/>
    </row>
    <row r="1178" s="823" customFormat="1" ht="28.45" hidden="1" customHeight="1" outlineLevel="3" spans="1:29">
      <c r="A1178" s="873" t="s">
        <v>2732</v>
      </c>
      <c r="B1178" s="870" t="s">
        <v>2931</v>
      </c>
      <c r="C1178" s="870" t="s">
        <v>2933</v>
      </c>
      <c r="D1178" s="846" t="s">
        <v>2960</v>
      </c>
      <c r="E1178" s="846" t="s">
        <v>34</v>
      </c>
      <c r="F1178" s="846" t="s">
        <v>2943</v>
      </c>
      <c r="G1178" s="846" t="s">
        <v>2944</v>
      </c>
      <c r="H1178" s="832">
        <v>83.85</v>
      </c>
      <c r="I1178" s="846" t="s">
        <v>161</v>
      </c>
      <c r="J1178" s="875">
        <v>66</v>
      </c>
      <c r="K1178" s="846" t="s">
        <v>83</v>
      </c>
      <c r="L1178" s="846" t="s">
        <v>84</v>
      </c>
      <c r="M1178" s="846"/>
      <c r="N1178" s="832">
        <v>0</v>
      </c>
      <c r="O1178" s="846" t="s">
        <v>2955</v>
      </c>
      <c r="P1178" s="846" t="s">
        <v>2955</v>
      </c>
      <c r="Q1178" s="846"/>
      <c r="R1178" s="846" t="s">
        <v>2947</v>
      </c>
      <c r="S1178" s="846" t="s">
        <v>2948</v>
      </c>
      <c r="T1178" s="832">
        <v>11329.4</v>
      </c>
      <c r="U1178" s="832">
        <v>11531.01</v>
      </c>
      <c r="V1178" s="832">
        <v>3867.01</v>
      </c>
      <c r="W1178" s="832">
        <v>3867.01</v>
      </c>
      <c r="X1178" s="846" t="s">
        <v>525</v>
      </c>
      <c r="Y1178" s="846" t="s">
        <v>2949</v>
      </c>
      <c r="Z1178" s="846"/>
      <c r="AA1178" s="824"/>
      <c r="AB1178" s="824"/>
      <c r="AC1178" s="824"/>
    </row>
    <row r="1179" s="823" customFormat="1" ht="28.45" hidden="1" customHeight="1" outlineLevel="3" spans="1:29">
      <c r="A1179" s="873" t="s">
        <v>2732</v>
      </c>
      <c r="B1179" s="870" t="s">
        <v>2931</v>
      </c>
      <c r="C1179" s="870" t="s">
        <v>2933</v>
      </c>
      <c r="D1179" s="846" t="s">
        <v>2960</v>
      </c>
      <c r="E1179" s="846" t="s">
        <v>34</v>
      </c>
      <c r="F1179" s="846" t="s">
        <v>2943</v>
      </c>
      <c r="G1179" s="846" t="s">
        <v>2944</v>
      </c>
      <c r="H1179" s="832">
        <v>17.4</v>
      </c>
      <c r="I1179" s="846" t="s">
        <v>2961</v>
      </c>
      <c r="J1179" s="875">
        <v>53</v>
      </c>
      <c r="K1179" s="846" t="s">
        <v>83</v>
      </c>
      <c r="L1179" s="846" t="s">
        <v>84</v>
      </c>
      <c r="M1179" s="846"/>
      <c r="N1179" s="832">
        <v>0</v>
      </c>
      <c r="O1179" s="846" t="s">
        <v>2955</v>
      </c>
      <c r="P1179" s="846" t="s">
        <v>2955</v>
      </c>
      <c r="Q1179" s="846"/>
      <c r="R1179" s="846" t="s">
        <v>2947</v>
      </c>
      <c r="S1179" s="846" t="s">
        <v>2948</v>
      </c>
      <c r="T1179" s="832">
        <v>11329.4</v>
      </c>
      <c r="U1179" s="832">
        <v>11531.01</v>
      </c>
      <c r="V1179" s="832">
        <v>3867.01</v>
      </c>
      <c r="W1179" s="832">
        <v>3867.01</v>
      </c>
      <c r="X1179" s="846" t="s">
        <v>525</v>
      </c>
      <c r="Y1179" s="846" t="s">
        <v>2949</v>
      </c>
      <c r="Z1179" s="846"/>
      <c r="AA1179" s="824"/>
      <c r="AB1179" s="824"/>
      <c r="AC1179" s="824"/>
    </row>
    <row r="1180" s="823" customFormat="1" ht="28.45" hidden="1" customHeight="1" outlineLevel="3" spans="1:29">
      <c r="A1180" s="873" t="s">
        <v>2732</v>
      </c>
      <c r="B1180" s="870" t="s">
        <v>2931</v>
      </c>
      <c r="C1180" s="870" t="s">
        <v>2933</v>
      </c>
      <c r="D1180" s="846" t="s">
        <v>2962</v>
      </c>
      <c r="E1180" s="846" t="s">
        <v>34</v>
      </c>
      <c r="F1180" s="846" t="s">
        <v>2943</v>
      </c>
      <c r="G1180" s="846" t="s">
        <v>2944</v>
      </c>
      <c r="H1180" s="832">
        <v>422.64</v>
      </c>
      <c r="I1180" s="846" t="s">
        <v>2961</v>
      </c>
      <c r="J1180" s="875">
        <v>53</v>
      </c>
      <c r="K1180" s="846" t="s">
        <v>83</v>
      </c>
      <c r="L1180" s="846" t="s">
        <v>84</v>
      </c>
      <c r="M1180" s="846"/>
      <c r="N1180" s="832">
        <v>0</v>
      </c>
      <c r="O1180" s="846" t="s">
        <v>2955</v>
      </c>
      <c r="P1180" s="846" t="s">
        <v>2955</v>
      </c>
      <c r="Q1180" s="846"/>
      <c r="R1180" s="846" t="s">
        <v>2947</v>
      </c>
      <c r="S1180" s="846" t="s">
        <v>2948</v>
      </c>
      <c r="T1180" s="832">
        <v>11329.4</v>
      </c>
      <c r="U1180" s="832">
        <v>11531.01</v>
      </c>
      <c r="V1180" s="832">
        <v>3867.01</v>
      </c>
      <c r="W1180" s="832">
        <v>3867.01</v>
      </c>
      <c r="X1180" s="846" t="s">
        <v>525</v>
      </c>
      <c r="Y1180" s="846" t="s">
        <v>2949</v>
      </c>
      <c r="Z1180" s="846"/>
      <c r="AA1180" s="824"/>
      <c r="AB1180" s="824"/>
      <c r="AC1180" s="824"/>
    </row>
    <row r="1181" s="823" customFormat="1" ht="28.45" hidden="1" customHeight="1" outlineLevel="3" spans="1:29">
      <c r="A1181" s="873" t="s">
        <v>2732</v>
      </c>
      <c r="B1181" s="870" t="s">
        <v>2931</v>
      </c>
      <c r="C1181" s="870" t="s">
        <v>2933</v>
      </c>
      <c r="D1181" s="846" t="s">
        <v>2962</v>
      </c>
      <c r="E1181" s="846" t="s">
        <v>34</v>
      </c>
      <c r="F1181" s="846" t="s">
        <v>2943</v>
      </c>
      <c r="G1181" s="846" t="s">
        <v>2944</v>
      </c>
      <c r="H1181" s="832">
        <v>62.1</v>
      </c>
      <c r="I1181" s="846" t="s">
        <v>1370</v>
      </c>
      <c r="J1181" s="875">
        <v>52</v>
      </c>
      <c r="K1181" s="846" t="s">
        <v>83</v>
      </c>
      <c r="L1181" s="846" t="s">
        <v>84</v>
      </c>
      <c r="M1181" s="846"/>
      <c r="N1181" s="832">
        <v>0</v>
      </c>
      <c r="O1181" s="846" t="s">
        <v>2955</v>
      </c>
      <c r="P1181" s="846" t="s">
        <v>2955</v>
      </c>
      <c r="Q1181" s="846"/>
      <c r="R1181" s="846" t="s">
        <v>2947</v>
      </c>
      <c r="S1181" s="846" t="s">
        <v>2948</v>
      </c>
      <c r="T1181" s="832">
        <v>11329.4</v>
      </c>
      <c r="U1181" s="832">
        <v>11531.01</v>
      </c>
      <c r="V1181" s="832">
        <v>3867.01</v>
      </c>
      <c r="W1181" s="832">
        <v>3867.01</v>
      </c>
      <c r="X1181" s="846" t="s">
        <v>525</v>
      </c>
      <c r="Y1181" s="846" t="s">
        <v>2949</v>
      </c>
      <c r="Z1181" s="846"/>
      <c r="AA1181" s="824"/>
      <c r="AB1181" s="824"/>
      <c r="AC1181" s="824"/>
    </row>
    <row r="1182" s="823" customFormat="1" ht="28.45" hidden="1" customHeight="1" outlineLevel="3" spans="1:29">
      <c r="A1182" s="873" t="s">
        <v>2732</v>
      </c>
      <c r="B1182" s="870" t="s">
        <v>2931</v>
      </c>
      <c r="C1182" s="870" t="s">
        <v>2933</v>
      </c>
      <c r="D1182" s="846" t="s">
        <v>2962</v>
      </c>
      <c r="E1182" s="846" t="s">
        <v>34</v>
      </c>
      <c r="F1182" s="846" t="s">
        <v>2943</v>
      </c>
      <c r="G1182" s="846" t="s">
        <v>2944</v>
      </c>
      <c r="H1182" s="832">
        <v>457.84</v>
      </c>
      <c r="I1182" s="846" t="s">
        <v>471</v>
      </c>
      <c r="J1182" s="875">
        <v>51</v>
      </c>
      <c r="K1182" s="846" t="s">
        <v>83</v>
      </c>
      <c r="L1182" s="846" t="s">
        <v>84</v>
      </c>
      <c r="M1182" s="846"/>
      <c r="N1182" s="832">
        <v>0</v>
      </c>
      <c r="O1182" s="846" t="s">
        <v>2955</v>
      </c>
      <c r="P1182" s="846" t="s">
        <v>2955</v>
      </c>
      <c r="Q1182" s="846"/>
      <c r="R1182" s="846" t="s">
        <v>2947</v>
      </c>
      <c r="S1182" s="846" t="s">
        <v>2948</v>
      </c>
      <c r="T1182" s="832">
        <v>11329.4</v>
      </c>
      <c r="U1182" s="832">
        <v>11531.01</v>
      </c>
      <c r="V1182" s="832">
        <v>3867.01</v>
      </c>
      <c r="W1182" s="832">
        <v>3867.01</v>
      </c>
      <c r="X1182" s="846" t="s">
        <v>525</v>
      </c>
      <c r="Y1182" s="846" t="s">
        <v>2949</v>
      </c>
      <c r="Z1182" s="846"/>
      <c r="AA1182" s="824"/>
      <c r="AB1182" s="824"/>
      <c r="AC1182" s="824"/>
    </row>
    <row r="1183" s="823" customFormat="1" ht="28.45" hidden="1" customHeight="1" outlineLevel="3" spans="1:29">
      <c r="A1183" s="873" t="s">
        <v>2732</v>
      </c>
      <c r="B1183" s="870" t="s">
        <v>2931</v>
      </c>
      <c r="C1183" s="870" t="s">
        <v>2933</v>
      </c>
      <c r="D1183" s="846" t="s">
        <v>2962</v>
      </c>
      <c r="E1183" s="846" t="s">
        <v>34</v>
      </c>
      <c r="F1183" s="846" t="s">
        <v>2943</v>
      </c>
      <c r="G1183" s="846" t="s">
        <v>2944</v>
      </c>
      <c r="H1183" s="832">
        <v>21.07</v>
      </c>
      <c r="I1183" s="846" t="s">
        <v>294</v>
      </c>
      <c r="J1183" s="875">
        <v>50</v>
      </c>
      <c r="K1183" s="846" t="s">
        <v>83</v>
      </c>
      <c r="L1183" s="846" t="s">
        <v>84</v>
      </c>
      <c r="M1183" s="846"/>
      <c r="N1183" s="832">
        <v>0</v>
      </c>
      <c r="O1183" s="846" t="s">
        <v>2955</v>
      </c>
      <c r="P1183" s="846" t="s">
        <v>2955</v>
      </c>
      <c r="Q1183" s="846"/>
      <c r="R1183" s="846" t="s">
        <v>2947</v>
      </c>
      <c r="S1183" s="846" t="s">
        <v>2948</v>
      </c>
      <c r="T1183" s="832">
        <v>11329.4</v>
      </c>
      <c r="U1183" s="832">
        <v>11531.01</v>
      </c>
      <c r="V1183" s="832">
        <v>3867.01</v>
      </c>
      <c r="W1183" s="832">
        <v>3867.01</v>
      </c>
      <c r="X1183" s="846" t="s">
        <v>525</v>
      </c>
      <c r="Y1183" s="846" t="s">
        <v>2949</v>
      </c>
      <c r="Z1183" s="846"/>
      <c r="AA1183" s="824"/>
      <c r="AB1183" s="824"/>
      <c r="AC1183" s="824"/>
    </row>
    <row r="1184" s="823" customFormat="1" ht="28.45" hidden="1" customHeight="1" outlineLevel="3" spans="1:29">
      <c r="A1184" s="873" t="s">
        <v>2732</v>
      </c>
      <c r="B1184" s="870" t="s">
        <v>2931</v>
      </c>
      <c r="C1184" s="870" t="s">
        <v>2933</v>
      </c>
      <c r="D1184" s="846" t="s">
        <v>2962</v>
      </c>
      <c r="E1184" s="846" t="s">
        <v>34</v>
      </c>
      <c r="F1184" s="846" t="s">
        <v>2943</v>
      </c>
      <c r="G1184" s="846" t="s">
        <v>2944</v>
      </c>
      <c r="H1184" s="832">
        <v>20.59</v>
      </c>
      <c r="I1184" s="846" t="s">
        <v>571</v>
      </c>
      <c r="J1184" s="875">
        <v>49</v>
      </c>
      <c r="K1184" s="846" t="s">
        <v>83</v>
      </c>
      <c r="L1184" s="846" t="s">
        <v>84</v>
      </c>
      <c r="M1184" s="846"/>
      <c r="N1184" s="832">
        <v>0</v>
      </c>
      <c r="O1184" s="846" t="s">
        <v>2955</v>
      </c>
      <c r="P1184" s="846" t="s">
        <v>2955</v>
      </c>
      <c r="Q1184" s="846"/>
      <c r="R1184" s="846" t="s">
        <v>2947</v>
      </c>
      <c r="S1184" s="846" t="s">
        <v>2948</v>
      </c>
      <c r="T1184" s="832">
        <v>11329.4</v>
      </c>
      <c r="U1184" s="832">
        <v>11531.01</v>
      </c>
      <c r="V1184" s="832">
        <v>3867.01</v>
      </c>
      <c r="W1184" s="832">
        <v>3867.01</v>
      </c>
      <c r="X1184" s="846" t="s">
        <v>525</v>
      </c>
      <c r="Y1184" s="846" t="s">
        <v>2949</v>
      </c>
      <c r="Z1184" s="846"/>
      <c r="AA1184" s="824"/>
      <c r="AB1184" s="824"/>
      <c r="AC1184" s="824"/>
    </row>
    <row r="1185" s="823" customFormat="1" ht="28.45" hidden="1" customHeight="1" outlineLevel="3" spans="1:29">
      <c r="A1185" s="873" t="s">
        <v>2732</v>
      </c>
      <c r="B1185" s="870" t="s">
        <v>2931</v>
      </c>
      <c r="C1185" s="870" t="s">
        <v>2933</v>
      </c>
      <c r="D1185" s="846" t="s">
        <v>2962</v>
      </c>
      <c r="E1185" s="846" t="s">
        <v>34</v>
      </c>
      <c r="F1185" s="846" t="s">
        <v>2943</v>
      </c>
      <c r="G1185" s="846" t="s">
        <v>2944</v>
      </c>
      <c r="H1185" s="832">
        <v>9.93</v>
      </c>
      <c r="I1185" s="846" t="s">
        <v>1312</v>
      </c>
      <c r="J1185" s="875">
        <v>46</v>
      </c>
      <c r="K1185" s="846" t="s">
        <v>83</v>
      </c>
      <c r="L1185" s="846" t="s">
        <v>84</v>
      </c>
      <c r="M1185" s="846"/>
      <c r="N1185" s="832">
        <v>0</v>
      </c>
      <c r="O1185" s="846" t="s">
        <v>2955</v>
      </c>
      <c r="P1185" s="846" t="s">
        <v>2955</v>
      </c>
      <c r="Q1185" s="846"/>
      <c r="R1185" s="846" t="s">
        <v>2947</v>
      </c>
      <c r="S1185" s="846" t="s">
        <v>2948</v>
      </c>
      <c r="T1185" s="832">
        <v>11329.4</v>
      </c>
      <c r="U1185" s="832">
        <v>11531.01</v>
      </c>
      <c r="V1185" s="832">
        <v>3867.01</v>
      </c>
      <c r="W1185" s="832">
        <v>3867.01</v>
      </c>
      <c r="X1185" s="846" t="s">
        <v>525</v>
      </c>
      <c r="Y1185" s="846" t="s">
        <v>2949</v>
      </c>
      <c r="Z1185" s="846"/>
      <c r="AA1185" s="824"/>
      <c r="AB1185" s="824"/>
      <c r="AC1185" s="824"/>
    </row>
    <row r="1186" s="823" customFormat="1" ht="28.45" hidden="1" customHeight="1" outlineLevel="3" spans="1:29">
      <c r="A1186" s="873" t="s">
        <v>2732</v>
      </c>
      <c r="B1186" s="870" t="s">
        <v>2931</v>
      </c>
      <c r="C1186" s="870" t="s">
        <v>2933</v>
      </c>
      <c r="D1186" s="846" t="s">
        <v>2963</v>
      </c>
      <c r="E1186" s="846" t="s">
        <v>34</v>
      </c>
      <c r="F1186" s="846" t="s">
        <v>2943</v>
      </c>
      <c r="G1186" s="846" t="s">
        <v>2964</v>
      </c>
      <c r="H1186" s="832">
        <v>595.62</v>
      </c>
      <c r="I1186" s="846" t="s">
        <v>2965</v>
      </c>
      <c r="J1186" s="875">
        <v>48</v>
      </c>
      <c r="K1186" s="846" t="s">
        <v>83</v>
      </c>
      <c r="L1186" s="846" t="s">
        <v>84</v>
      </c>
      <c r="M1186" s="846"/>
      <c r="N1186" s="832">
        <v>0</v>
      </c>
      <c r="O1186" s="846" t="s">
        <v>2955</v>
      </c>
      <c r="P1186" s="846" t="s">
        <v>2955</v>
      </c>
      <c r="Q1186" s="846"/>
      <c r="R1186" s="846" t="s">
        <v>2947</v>
      </c>
      <c r="S1186" s="846" t="s">
        <v>2948</v>
      </c>
      <c r="T1186" s="832">
        <v>11329.4</v>
      </c>
      <c r="U1186" s="832">
        <v>11531.01</v>
      </c>
      <c r="V1186" s="832">
        <v>3867.01</v>
      </c>
      <c r="W1186" s="832">
        <v>3867.01</v>
      </c>
      <c r="X1186" s="846" t="s">
        <v>525</v>
      </c>
      <c r="Y1186" s="846" t="s">
        <v>2949</v>
      </c>
      <c r="Z1186" s="846" t="s">
        <v>2966</v>
      </c>
      <c r="AA1186" s="824"/>
      <c r="AB1186" s="824"/>
      <c r="AC1186" s="824"/>
    </row>
    <row r="1187" s="823" customFormat="1" ht="28.45" hidden="1" customHeight="1" outlineLevel="3" spans="1:29">
      <c r="A1187" s="873" t="s">
        <v>2732</v>
      </c>
      <c r="B1187" s="870" t="s">
        <v>2931</v>
      </c>
      <c r="C1187" s="870" t="s">
        <v>2933</v>
      </c>
      <c r="D1187" s="846" t="s">
        <v>2967</v>
      </c>
      <c r="E1187" s="846" t="s">
        <v>34</v>
      </c>
      <c r="F1187" s="846" t="s">
        <v>2968</v>
      </c>
      <c r="G1187" s="846" t="s">
        <v>2845</v>
      </c>
      <c r="H1187" s="832">
        <v>280.76</v>
      </c>
      <c r="I1187" s="846" t="s">
        <v>350</v>
      </c>
      <c r="J1187" s="875">
        <v>0</v>
      </c>
      <c r="K1187" s="846" t="s">
        <v>38</v>
      </c>
      <c r="L1187" s="846" t="s">
        <v>84</v>
      </c>
      <c r="M1187" s="846"/>
      <c r="N1187" s="832">
        <v>0</v>
      </c>
      <c r="O1187" s="846"/>
      <c r="P1187" s="846" t="s">
        <v>2969</v>
      </c>
      <c r="Q1187" s="846"/>
      <c r="R1187" s="846" t="s">
        <v>2970</v>
      </c>
      <c r="S1187" s="846" t="s">
        <v>2971</v>
      </c>
      <c r="T1187" s="832">
        <v>298.32</v>
      </c>
      <c r="U1187" s="832">
        <v>298.32</v>
      </c>
      <c r="V1187" s="832">
        <v>280.76</v>
      </c>
      <c r="W1187" s="832">
        <v>280.76</v>
      </c>
      <c r="X1187" s="846"/>
      <c r="Y1187" s="846" t="s">
        <v>2972</v>
      </c>
      <c r="Z1187" s="846"/>
      <c r="AA1187" s="824"/>
      <c r="AB1187" s="824"/>
      <c r="AC1187" s="824"/>
    </row>
    <row r="1188" s="823" customFormat="1" ht="28.45" hidden="1" customHeight="1" outlineLevel="2" collapsed="1" spans="1:29">
      <c r="A1188" s="870" t="s">
        <v>2732</v>
      </c>
      <c r="B1188" s="870" t="s">
        <v>2931</v>
      </c>
      <c r="C1188" s="870" t="s">
        <v>2973</v>
      </c>
      <c r="D1188" s="872"/>
      <c r="E1188" s="824"/>
      <c r="F1188" s="824"/>
      <c r="G1188" s="824"/>
      <c r="H1188" s="871">
        <v>7576.17</v>
      </c>
      <c r="I1188" s="874" t="s">
        <v>2974</v>
      </c>
      <c r="J1188" s="835"/>
      <c r="K1188" s="835"/>
      <c r="L1188" s="835"/>
      <c r="M1188" s="835"/>
      <c r="N1188" s="835"/>
      <c r="O1188" s="835"/>
      <c r="P1188" s="835"/>
      <c r="Q1188" s="835"/>
      <c r="R1188" s="835"/>
      <c r="S1188" s="835"/>
      <c r="T1188" s="835"/>
      <c r="U1188" s="835"/>
      <c r="V1188" s="835"/>
      <c r="W1188" s="835"/>
      <c r="X1188" s="835"/>
      <c r="Y1188" s="835"/>
      <c r="Z1188" s="836"/>
      <c r="AA1188" s="824"/>
      <c r="AB1188" s="824"/>
      <c r="AC1188" s="824"/>
    </row>
    <row r="1189" s="823" customFormat="1" ht="28.45" hidden="1" customHeight="1" outlineLevel="3" spans="1:29">
      <c r="A1189" s="873" t="s">
        <v>2732</v>
      </c>
      <c r="B1189" s="870" t="s">
        <v>2931</v>
      </c>
      <c r="C1189" s="870" t="s">
        <v>2973</v>
      </c>
      <c r="D1189" s="846" t="s">
        <v>2975</v>
      </c>
      <c r="E1189" s="846" t="s">
        <v>34</v>
      </c>
      <c r="F1189" s="846" t="s">
        <v>2976</v>
      </c>
      <c r="G1189" s="846" t="s">
        <v>2937</v>
      </c>
      <c r="H1189" s="832">
        <v>1442.81</v>
      </c>
      <c r="I1189" s="846" t="s">
        <v>628</v>
      </c>
      <c r="J1189" s="875">
        <v>244</v>
      </c>
      <c r="K1189" s="846" t="s">
        <v>53</v>
      </c>
      <c r="L1189" s="846" t="s">
        <v>84</v>
      </c>
      <c r="M1189" s="846"/>
      <c r="N1189" s="832">
        <v>0</v>
      </c>
      <c r="O1189" s="846" t="s">
        <v>2977</v>
      </c>
      <c r="P1189" s="846" t="s">
        <v>2978</v>
      </c>
      <c r="Q1189" s="846"/>
      <c r="R1189" s="846" t="s">
        <v>2979</v>
      </c>
      <c r="S1189" s="846" t="s">
        <v>859</v>
      </c>
      <c r="T1189" s="832">
        <v>6489.86</v>
      </c>
      <c r="U1189" s="832">
        <v>6489.86</v>
      </c>
      <c r="V1189" s="832">
        <v>6488.16</v>
      </c>
      <c r="W1189" s="832">
        <v>6488.16</v>
      </c>
      <c r="X1189" s="846" t="s">
        <v>306</v>
      </c>
      <c r="Y1189" s="846" t="s">
        <v>2980</v>
      </c>
      <c r="Z1189" s="846" t="s">
        <v>2981</v>
      </c>
      <c r="AA1189" s="824"/>
      <c r="AB1189" s="824"/>
      <c r="AC1189" s="824"/>
    </row>
    <row r="1190" s="823" customFormat="1" ht="28.45" hidden="1" customHeight="1" outlineLevel="3" spans="1:29">
      <c r="A1190" s="873" t="s">
        <v>2732</v>
      </c>
      <c r="B1190" s="870" t="s">
        <v>2931</v>
      </c>
      <c r="C1190" s="870" t="s">
        <v>2973</v>
      </c>
      <c r="D1190" s="846" t="s">
        <v>2975</v>
      </c>
      <c r="E1190" s="846" t="s">
        <v>34</v>
      </c>
      <c r="F1190" s="846" t="s">
        <v>2976</v>
      </c>
      <c r="G1190" s="846" t="s">
        <v>2937</v>
      </c>
      <c r="H1190" s="832">
        <v>653.49</v>
      </c>
      <c r="I1190" s="846" t="s">
        <v>2982</v>
      </c>
      <c r="J1190" s="875">
        <v>243</v>
      </c>
      <c r="K1190" s="846" t="s">
        <v>53</v>
      </c>
      <c r="L1190" s="846" t="s">
        <v>84</v>
      </c>
      <c r="M1190" s="846"/>
      <c r="N1190" s="832">
        <v>0</v>
      </c>
      <c r="O1190" s="846" t="s">
        <v>2977</v>
      </c>
      <c r="P1190" s="846" t="s">
        <v>2978</v>
      </c>
      <c r="Q1190" s="846"/>
      <c r="R1190" s="846" t="s">
        <v>2979</v>
      </c>
      <c r="S1190" s="846" t="s">
        <v>859</v>
      </c>
      <c r="T1190" s="832">
        <v>6489.86</v>
      </c>
      <c r="U1190" s="832">
        <v>6489.86</v>
      </c>
      <c r="V1190" s="832">
        <v>6488.16</v>
      </c>
      <c r="W1190" s="832">
        <v>6488.16</v>
      </c>
      <c r="X1190" s="846" t="s">
        <v>306</v>
      </c>
      <c r="Y1190" s="846" t="s">
        <v>2980</v>
      </c>
      <c r="Z1190" s="846"/>
      <c r="AA1190" s="824"/>
      <c r="AB1190" s="824"/>
      <c r="AC1190" s="824"/>
    </row>
    <row r="1191" s="823" customFormat="1" ht="28.45" hidden="1" customHeight="1" outlineLevel="3" spans="1:29">
      <c r="A1191" s="873" t="s">
        <v>2732</v>
      </c>
      <c r="B1191" s="870" t="s">
        <v>2931</v>
      </c>
      <c r="C1191" s="870" t="s">
        <v>2973</v>
      </c>
      <c r="D1191" s="846" t="s">
        <v>2983</v>
      </c>
      <c r="E1191" s="846" t="s">
        <v>34</v>
      </c>
      <c r="F1191" s="846" t="s">
        <v>2976</v>
      </c>
      <c r="G1191" s="846" t="s">
        <v>2937</v>
      </c>
      <c r="H1191" s="832">
        <v>668.25</v>
      </c>
      <c r="I1191" s="846" t="s">
        <v>272</v>
      </c>
      <c r="J1191" s="875">
        <v>232</v>
      </c>
      <c r="K1191" s="846" t="s">
        <v>53</v>
      </c>
      <c r="L1191" s="846" t="s">
        <v>84</v>
      </c>
      <c r="M1191" s="846"/>
      <c r="N1191" s="832">
        <v>0</v>
      </c>
      <c r="O1191" s="846" t="s">
        <v>2977</v>
      </c>
      <c r="P1191" s="846" t="s">
        <v>2978</v>
      </c>
      <c r="Q1191" s="846"/>
      <c r="R1191" s="846" t="s">
        <v>2979</v>
      </c>
      <c r="S1191" s="846" t="s">
        <v>859</v>
      </c>
      <c r="T1191" s="832">
        <v>6489.86</v>
      </c>
      <c r="U1191" s="832">
        <v>6489.86</v>
      </c>
      <c r="V1191" s="832">
        <v>6488.16</v>
      </c>
      <c r="W1191" s="832">
        <v>6488.16</v>
      </c>
      <c r="X1191" s="846" t="s">
        <v>306</v>
      </c>
      <c r="Y1191" s="846" t="s">
        <v>2980</v>
      </c>
      <c r="Z1191" s="846"/>
      <c r="AA1191" s="824"/>
      <c r="AB1191" s="824"/>
      <c r="AC1191" s="824"/>
    </row>
    <row r="1192" s="823" customFormat="1" ht="28.45" hidden="1" customHeight="1" outlineLevel="3" spans="1:29">
      <c r="A1192" s="873" t="s">
        <v>2732</v>
      </c>
      <c r="B1192" s="870" t="s">
        <v>2931</v>
      </c>
      <c r="C1192" s="870" t="s">
        <v>2973</v>
      </c>
      <c r="D1192" s="846" t="s">
        <v>2984</v>
      </c>
      <c r="E1192" s="846" t="s">
        <v>34</v>
      </c>
      <c r="F1192" s="846" t="s">
        <v>2976</v>
      </c>
      <c r="G1192" s="846" t="s">
        <v>2937</v>
      </c>
      <c r="H1192" s="832">
        <v>178.41</v>
      </c>
      <c r="I1192" s="846" t="s">
        <v>112</v>
      </c>
      <c r="J1192" s="875">
        <v>227</v>
      </c>
      <c r="K1192" s="846" t="s">
        <v>53</v>
      </c>
      <c r="L1192" s="846" t="s">
        <v>84</v>
      </c>
      <c r="M1192" s="846"/>
      <c r="N1192" s="832">
        <v>0</v>
      </c>
      <c r="O1192" s="846" t="s">
        <v>2977</v>
      </c>
      <c r="P1192" s="846" t="s">
        <v>2978</v>
      </c>
      <c r="Q1192" s="846"/>
      <c r="R1192" s="846" t="s">
        <v>2979</v>
      </c>
      <c r="S1192" s="846" t="s">
        <v>859</v>
      </c>
      <c r="T1192" s="832">
        <v>6489.86</v>
      </c>
      <c r="U1192" s="832">
        <v>6489.86</v>
      </c>
      <c r="V1192" s="832">
        <v>6488.16</v>
      </c>
      <c r="W1192" s="832">
        <v>6488.16</v>
      </c>
      <c r="X1192" s="846" t="s">
        <v>306</v>
      </c>
      <c r="Y1192" s="846" t="s">
        <v>2980</v>
      </c>
      <c r="Z1192" s="846"/>
      <c r="AA1192" s="824"/>
      <c r="AB1192" s="824"/>
      <c r="AC1192" s="824"/>
    </row>
    <row r="1193" s="823" customFormat="1" ht="28.45" hidden="1" customHeight="1" outlineLevel="3" spans="1:29">
      <c r="A1193" s="873" t="s">
        <v>2732</v>
      </c>
      <c r="B1193" s="870" t="s">
        <v>2931</v>
      </c>
      <c r="C1193" s="870" t="s">
        <v>2973</v>
      </c>
      <c r="D1193" s="846" t="s">
        <v>2985</v>
      </c>
      <c r="E1193" s="846" t="s">
        <v>34</v>
      </c>
      <c r="F1193" s="846" t="s">
        <v>2976</v>
      </c>
      <c r="G1193" s="846" t="s">
        <v>2937</v>
      </c>
      <c r="H1193" s="832">
        <v>1121.4</v>
      </c>
      <c r="I1193" s="846" t="s">
        <v>2986</v>
      </c>
      <c r="J1193" s="875">
        <v>183</v>
      </c>
      <c r="K1193" s="846" t="s">
        <v>53</v>
      </c>
      <c r="L1193" s="846" t="s">
        <v>84</v>
      </c>
      <c r="M1193" s="846"/>
      <c r="N1193" s="832">
        <v>0</v>
      </c>
      <c r="O1193" s="846" t="s">
        <v>2977</v>
      </c>
      <c r="P1193" s="846" t="s">
        <v>2978</v>
      </c>
      <c r="Q1193" s="846"/>
      <c r="R1193" s="846" t="s">
        <v>2979</v>
      </c>
      <c r="S1193" s="846" t="s">
        <v>859</v>
      </c>
      <c r="T1193" s="832">
        <v>6489.86</v>
      </c>
      <c r="U1193" s="832">
        <v>6489.86</v>
      </c>
      <c r="V1193" s="832">
        <v>6488.16</v>
      </c>
      <c r="W1193" s="832">
        <v>6488.16</v>
      </c>
      <c r="X1193" s="846" t="s">
        <v>306</v>
      </c>
      <c r="Y1193" s="846" t="s">
        <v>2980</v>
      </c>
      <c r="Z1193" s="846"/>
      <c r="AA1193" s="824"/>
      <c r="AB1193" s="824"/>
      <c r="AC1193" s="824"/>
    </row>
    <row r="1194" s="823" customFormat="1" ht="28.45" hidden="1" customHeight="1" outlineLevel="3" spans="1:29">
      <c r="A1194" s="873" t="s">
        <v>2732</v>
      </c>
      <c r="B1194" s="870" t="s">
        <v>2931</v>
      </c>
      <c r="C1194" s="870" t="s">
        <v>2973</v>
      </c>
      <c r="D1194" s="846" t="s">
        <v>2985</v>
      </c>
      <c r="E1194" s="846" t="s">
        <v>34</v>
      </c>
      <c r="F1194" s="846" t="s">
        <v>2976</v>
      </c>
      <c r="G1194" s="846" t="s">
        <v>2937</v>
      </c>
      <c r="H1194" s="832">
        <v>320.4</v>
      </c>
      <c r="I1194" s="846" t="s">
        <v>2986</v>
      </c>
      <c r="J1194" s="875">
        <v>183</v>
      </c>
      <c r="K1194" s="846" t="s">
        <v>53</v>
      </c>
      <c r="L1194" s="846" t="s">
        <v>84</v>
      </c>
      <c r="M1194" s="846"/>
      <c r="N1194" s="832">
        <v>0</v>
      </c>
      <c r="O1194" s="846" t="s">
        <v>2977</v>
      </c>
      <c r="P1194" s="846" t="s">
        <v>2978</v>
      </c>
      <c r="Q1194" s="846"/>
      <c r="R1194" s="846" t="s">
        <v>2979</v>
      </c>
      <c r="S1194" s="846" t="s">
        <v>859</v>
      </c>
      <c r="T1194" s="832">
        <v>6489.86</v>
      </c>
      <c r="U1194" s="832">
        <v>6489.86</v>
      </c>
      <c r="V1194" s="832">
        <v>6488.16</v>
      </c>
      <c r="W1194" s="832">
        <v>6488.16</v>
      </c>
      <c r="X1194" s="846" t="s">
        <v>306</v>
      </c>
      <c r="Y1194" s="846" t="s">
        <v>2980</v>
      </c>
      <c r="Z1194" s="846"/>
      <c r="AA1194" s="824"/>
      <c r="AB1194" s="824"/>
      <c r="AC1194" s="824"/>
    </row>
    <row r="1195" s="823" customFormat="1" ht="28.45" hidden="1" customHeight="1" outlineLevel="3" spans="1:29">
      <c r="A1195" s="873" t="s">
        <v>2732</v>
      </c>
      <c r="B1195" s="870" t="s">
        <v>2931</v>
      </c>
      <c r="C1195" s="870" t="s">
        <v>2973</v>
      </c>
      <c r="D1195" s="846" t="s">
        <v>2987</v>
      </c>
      <c r="E1195" s="846" t="s">
        <v>34</v>
      </c>
      <c r="F1195" s="846" t="s">
        <v>2976</v>
      </c>
      <c r="G1195" s="846" t="s">
        <v>2937</v>
      </c>
      <c r="H1195" s="832">
        <v>684</v>
      </c>
      <c r="I1195" s="846" t="s">
        <v>2988</v>
      </c>
      <c r="J1195" s="875">
        <v>178</v>
      </c>
      <c r="K1195" s="846" t="s">
        <v>119</v>
      </c>
      <c r="L1195" s="846" t="s">
        <v>84</v>
      </c>
      <c r="M1195" s="846"/>
      <c r="N1195" s="832">
        <v>0</v>
      </c>
      <c r="O1195" s="846" t="s">
        <v>2977</v>
      </c>
      <c r="P1195" s="846" t="s">
        <v>2978</v>
      </c>
      <c r="Q1195" s="846"/>
      <c r="R1195" s="846" t="s">
        <v>2979</v>
      </c>
      <c r="S1195" s="846" t="s">
        <v>859</v>
      </c>
      <c r="T1195" s="832">
        <v>6489.86</v>
      </c>
      <c r="U1195" s="832">
        <v>6489.86</v>
      </c>
      <c r="V1195" s="832">
        <v>6488.16</v>
      </c>
      <c r="W1195" s="832">
        <v>6488.16</v>
      </c>
      <c r="X1195" s="846" t="s">
        <v>306</v>
      </c>
      <c r="Y1195" s="846" t="s">
        <v>2980</v>
      </c>
      <c r="Z1195" s="846"/>
      <c r="AA1195" s="824"/>
      <c r="AB1195" s="824"/>
      <c r="AC1195" s="824"/>
    </row>
    <row r="1196" s="823" customFormat="1" ht="28.45" hidden="1" customHeight="1" outlineLevel="3" spans="1:29">
      <c r="A1196" s="873" t="s">
        <v>2732</v>
      </c>
      <c r="B1196" s="870" t="s">
        <v>2931</v>
      </c>
      <c r="C1196" s="870" t="s">
        <v>2973</v>
      </c>
      <c r="D1196" s="846" t="s">
        <v>2989</v>
      </c>
      <c r="E1196" s="846" t="s">
        <v>34</v>
      </c>
      <c r="F1196" s="846" t="s">
        <v>2976</v>
      </c>
      <c r="G1196" s="846" t="s">
        <v>2937</v>
      </c>
      <c r="H1196" s="832">
        <v>227.1</v>
      </c>
      <c r="I1196" s="846" t="s">
        <v>276</v>
      </c>
      <c r="J1196" s="875">
        <v>171</v>
      </c>
      <c r="K1196" s="846" t="s">
        <v>119</v>
      </c>
      <c r="L1196" s="846" t="s">
        <v>84</v>
      </c>
      <c r="M1196" s="846"/>
      <c r="N1196" s="832">
        <v>0</v>
      </c>
      <c r="O1196" s="846" t="s">
        <v>2977</v>
      </c>
      <c r="P1196" s="846" t="s">
        <v>2978</v>
      </c>
      <c r="Q1196" s="846"/>
      <c r="R1196" s="846" t="s">
        <v>2979</v>
      </c>
      <c r="S1196" s="846" t="s">
        <v>859</v>
      </c>
      <c r="T1196" s="832">
        <v>6489.86</v>
      </c>
      <c r="U1196" s="832">
        <v>6489.86</v>
      </c>
      <c r="V1196" s="832">
        <v>6488.16</v>
      </c>
      <c r="W1196" s="832">
        <v>6488.16</v>
      </c>
      <c r="X1196" s="846" t="s">
        <v>306</v>
      </c>
      <c r="Y1196" s="846" t="s">
        <v>2980</v>
      </c>
      <c r="Z1196" s="846"/>
      <c r="AA1196" s="824"/>
      <c r="AB1196" s="824"/>
      <c r="AC1196" s="824"/>
    </row>
    <row r="1197" s="823" customFormat="1" ht="28.45" hidden="1" customHeight="1" outlineLevel="3" spans="1:29">
      <c r="A1197" s="873" t="s">
        <v>2732</v>
      </c>
      <c r="B1197" s="870" t="s">
        <v>2931</v>
      </c>
      <c r="C1197" s="870" t="s">
        <v>2973</v>
      </c>
      <c r="D1197" s="846" t="s">
        <v>2989</v>
      </c>
      <c r="E1197" s="846" t="s">
        <v>34</v>
      </c>
      <c r="F1197" s="846" t="s">
        <v>2976</v>
      </c>
      <c r="G1197" s="846" t="s">
        <v>2937</v>
      </c>
      <c r="H1197" s="832">
        <v>227.1</v>
      </c>
      <c r="I1197" s="846" t="s">
        <v>276</v>
      </c>
      <c r="J1197" s="875">
        <v>171</v>
      </c>
      <c r="K1197" s="846" t="s">
        <v>119</v>
      </c>
      <c r="L1197" s="846" t="s">
        <v>84</v>
      </c>
      <c r="M1197" s="846"/>
      <c r="N1197" s="832">
        <v>0</v>
      </c>
      <c r="O1197" s="846" t="s">
        <v>2977</v>
      </c>
      <c r="P1197" s="846" t="s">
        <v>2978</v>
      </c>
      <c r="Q1197" s="846"/>
      <c r="R1197" s="846" t="s">
        <v>2979</v>
      </c>
      <c r="S1197" s="846" t="s">
        <v>859</v>
      </c>
      <c r="T1197" s="832">
        <v>6489.86</v>
      </c>
      <c r="U1197" s="832">
        <v>6489.86</v>
      </c>
      <c r="V1197" s="832">
        <v>6488.16</v>
      </c>
      <c r="W1197" s="832">
        <v>6488.16</v>
      </c>
      <c r="X1197" s="846" t="s">
        <v>306</v>
      </c>
      <c r="Y1197" s="846" t="s">
        <v>2980</v>
      </c>
      <c r="Z1197" s="846"/>
      <c r="AA1197" s="824"/>
      <c r="AB1197" s="824"/>
      <c r="AC1197" s="824"/>
    </row>
    <row r="1198" s="823" customFormat="1" ht="28.45" hidden="1" customHeight="1" outlineLevel="3" spans="1:29">
      <c r="A1198" s="873" t="s">
        <v>2732</v>
      </c>
      <c r="B1198" s="870" t="s">
        <v>2931</v>
      </c>
      <c r="C1198" s="870" t="s">
        <v>2973</v>
      </c>
      <c r="D1198" s="846" t="s">
        <v>2990</v>
      </c>
      <c r="E1198" s="846" t="s">
        <v>34</v>
      </c>
      <c r="F1198" s="846" t="s">
        <v>2976</v>
      </c>
      <c r="G1198" s="846" t="s">
        <v>2937</v>
      </c>
      <c r="H1198" s="832">
        <v>883.2</v>
      </c>
      <c r="I1198" s="846" t="s">
        <v>2991</v>
      </c>
      <c r="J1198" s="875">
        <v>167</v>
      </c>
      <c r="K1198" s="846" t="s">
        <v>119</v>
      </c>
      <c r="L1198" s="846" t="s">
        <v>84</v>
      </c>
      <c r="M1198" s="846"/>
      <c r="N1198" s="832">
        <v>0</v>
      </c>
      <c r="O1198" s="846" t="s">
        <v>2977</v>
      </c>
      <c r="P1198" s="846" t="s">
        <v>2978</v>
      </c>
      <c r="Q1198" s="846"/>
      <c r="R1198" s="846" t="s">
        <v>2992</v>
      </c>
      <c r="S1198" s="846" t="s">
        <v>859</v>
      </c>
      <c r="T1198" s="832">
        <v>6489.86</v>
      </c>
      <c r="U1198" s="832">
        <v>6489.86</v>
      </c>
      <c r="V1198" s="832">
        <v>6488.16</v>
      </c>
      <c r="W1198" s="832">
        <v>6488.16</v>
      </c>
      <c r="X1198" s="846" t="s">
        <v>306</v>
      </c>
      <c r="Y1198" s="846" t="s">
        <v>2980</v>
      </c>
      <c r="Z1198" s="846"/>
      <c r="AA1198" s="824"/>
      <c r="AB1198" s="824"/>
      <c r="AC1198" s="824"/>
    </row>
    <row r="1199" s="823" customFormat="1" ht="28.45" hidden="1" customHeight="1" outlineLevel="3" spans="1:29">
      <c r="A1199" s="873" t="s">
        <v>2732</v>
      </c>
      <c r="B1199" s="870" t="s">
        <v>2931</v>
      </c>
      <c r="C1199" s="870" t="s">
        <v>2973</v>
      </c>
      <c r="D1199" s="846" t="s">
        <v>2993</v>
      </c>
      <c r="E1199" s="846" t="s">
        <v>34</v>
      </c>
      <c r="F1199" s="846" t="s">
        <v>2994</v>
      </c>
      <c r="G1199" s="846" t="s">
        <v>2995</v>
      </c>
      <c r="H1199" s="832">
        <v>31.72</v>
      </c>
      <c r="I1199" s="846" t="s">
        <v>2996</v>
      </c>
      <c r="J1199" s="875">
        <v>253</v>
      </c>
      <c r="K1199" s="846" t="s">
        <v>53</v>
      </c>
      <c r="L1199" s="846" t="s">
        <v>84</v>
      </c>
      <c r="M1199" s="846"/>
      <c r="N1199" s="832">
        <v>0</v>
      </c>
      <c r="O1199" s="846" t="s">
        <v>2997</v>
      </c>
      <c r="P1199" s="846" t="s">
        <v>2997</v>
      </c>
      <c r="Q1199" s="846"/>
      <c r="R1199" s="846" t="s">
        <v>2979</v>
      </c>
      <c r="S1199" s="846" t="s">
        <v>2998</v>
      </c>
      <c r="T1199" s="832">
        <v>308.83</v>
      </c>
      <c r="U1199" s="832">
        <v>308.83</v>
      </c>
      <c r="V1199" s="832">
        <v>308.83</v>
      </c>
      <c r="W1199" s="832">
        <v>308.83</v>
      </c>
      <c r="X1199" s="846" t="s">
        <v>306</v>
      </c>
      <c r="Y1199" s="846" t="s">
        <v>2999</v>
      </c>
      <c r="Z1199" s="846"/>
      <c r="AA1199" s="824"/>
      <c r="AB1199" s="824"/>
      <c r="AC1199" s="824"/>
    </row>
    <row r="1200" s="823" customFormat="1" ht="28.45" hidden="1" customHeight="1" outlineLevel="3" spans="1:29">
      <c r="A1200" s="873" t="s">
        <v>2732</v>
      </c>
      <c r="B1200" s="870" t="s">
        <v>2931</v>
      </c>
      <c r="C1200" s="870" t="s">
        <v>2973</v>
      </c>
      <c r="D1200" s="846" t="s">
        <v>2993</v>
      </c>
      <c r="E1200" s="846" t="s">
        <v>34</v>
      </c>
      <c r="F1200" s="846" t="s">
        <v>2994</v>
      </c>
      <c r="G1200" s="846" t="s">
        <v>2995</v>
      </c>
      <c r="H1200" s="832">
        <v>107.67</v>
      </c>
      <c r="I1200" s="846" t="s">
        <v>3000</v>
      </c>
      <c r="J1200" s="875">
        <v>250</v>
      </c>
      <c r="K1200" s="846" t="s">
        <v>53</v>
      </c>
      <c r="L1200" s="846" t="s">
        <v>84</v>
      </c>
      <c r="M1200" s="846"/>
      <c r="N1200" s="832">
        <v>0</v>
      </c>
      <c r="O1200" s="846" t="s">
        <v>2997</v>
      </c>
      <c r="P1200" s="846" t="s">
        <v>2997</v>
      </c>
      <c r="Q1200" s="846"/>
      <c r="R1200" s="846" t="s">
        <v>2979</v>
      </c>
      <c r="S1200" s="846" t="s">
        <v>2998</v>
      </c>
      <c r="T1200" s="832">
        <v>308.83</v>
      </c>
      <c r="U1200" s="832">
        <v>308.83</v>
      </c>
      <c r="V1200" s="832">
        <v>308.83</v>
      </c>
      <c r="W1200" s="832">
        <v>308.83</v>
      </c>
      <c r="X1200" s="846" t="s">
        <v>306</v>
      </c>
      <c r="Y1200" s="846" t="s">
        <v>2999</v>
      </c>
      <c r="Z1200" s="846"/>
      <c r="AA1200" s="824"/>
      <c r="AB1200" s="824"/>
      <c r="AC1200" s="824"/>
    </row>
    <row r="1201" s="823" customFormat="1" ht="28.45" hidden="1" customHeight="1" outlineLevel="3" spans="1:29">
      <c r="A1201" s="873" t="s">
        <v>2732</v>
      </c>
      <c r="B1201" s="870" t="s">
        <v>2931</v>
      </c>
      <c r="C1201" s="870" t="s">
        <v>2973</v>
      </c>
      <c r="D1201" s="846" t="s">
        <v>2993</v>
      </c>
      <c r="E1201" s="846" t="s">
        <v>34</v>
      </c>
      <c r="F1201" s="846" t="s">
        <v>2994</v>
      </c>
      <c r="G1201" s="846" t="s">
        <v>2995</v>
      </c>
      <c r="H1201" s="832">
        <v>42.27</v>
      </c>
      <c r="I1201" s="846" t="s">
        <v>3001</v>
      </c>
      <c r="J1201" s="875">
        <v>249</v>
      </c>
      <c r="K1201" s="846" t="s">
        <v>53</v>
      </c>
      <c r="L1201" s="846" t="s">
        <v>84</v>
      </c>
      <c r="M1201" s="846"/>
      <c r="N1201" s="832">
        <v>0</v>
      </c>
      <c r="O1201" s="846" t="s">
        <v>2997</v>
      </c>
      <c r="P1201" s="846" t="s">
        <v>2997</v>
      </c>
      <c r="Q1201" s="846"/>
      <c r="R1201" s="846" t="s">
        <v>2979</v>
      </c>
      <c r="S1201" s="846" t="s">
        <v>2998</v>
      </c>
      <c r="T1201" s="832">
        <v>308.83</v>
      </c>
      <c r="U1201" s="832">
        <v>308.83</v>
      </c>
      <c r="V1201" s="832">
        <v>308.83</v>
      </c>
      <c r="W1201" s="832">
        <v>308.83</v>
      </c>
      <c r="X1201" s="846" t="s">
        <v>306</v>
      </c>
      <c r="Y1201" s="846" t="s">
        <v>2999</v>
      </c>
      <c r="Z1201" s="846"/>
      <c r="AA1201" s="824"/>
      <c r="AB1201" s="824"/>
      <c r="AC1201" s="824"/>
    </row>
    <row r="1202" s="823" customFormat="1" ht="28.45" hidden="1" customHeight="1" outlineLevel="3" spans="1:29">
      <c r="A1202" s="873" t="s">
        <v>2732</v>
      </c>
      <c r="B1202" s="870" t="s">
        <v>2931</v>
      </c>
      <c r="C1202" s="870" t="s">
        <v>2973</v>
      </c>
      <c r="D1202" s="846" t="s">
        <v>2993</v>
      </c>
      <c r="E1202" s="846" t="s">
        <v>34</v>
      </c>
      <c r="F1202" s="846" t="s">
        <v>2994</v>
      </c>
      <c r="G1202" s="846" t="s">
        <v>2995</v>
      </c>
      <c r="H1202" s="832">
        <v>127.17</v>
      </c>
      <c r="I1202" s="846" t="s">
        <v>3002</v>
      </c>
      <c r="J1202" s="875">
        <v>246</v>
      </c>
      <c r="K1202" s="846" t="s">
        <v>53</v>
      </c>
      <c r="L1202" s="846" t="s">
        <v>84</v>
      </c>
      <c r="M1202" s="846"/>
      <c r="N1202" s="832">
        <v>0</v>
      </c>
      <c r="O1202" s="846" t="s">
        <v>2997</v>
      </c>
      <c r="P1202" s="846" t="s">
        <v>2997</v>
      </c>
      <c r="Q1202" s="846"/>
      <c r="R1202" s="846" t="s">
        <v>2979</v>
      </c>
      <c r="S1202" s="846" t="s">
        <v>2998</v>
      </c>
      <c r="T1202" s="832">
        <v>308.83</v>
      </c>
      <c r="U1202" s="832">
        <v>308.83</v>
      </c>
      <c r="V1202" s="832">
        <v>308.83</v>
      </c>
      <c r="W1202" s="832">
        <v>308.83</v>
      </c>
      <c r="X1202" s="846" t="s">
        <v>306</v>
      </c>
      <c r="Y1202" s="846" t="s">
        <v>2999</v>
      </c>
      <c r="Z1202" s="846"/>
      <c r="AA1202" s="824"/>
      <c r="AB1202" s="824"/>
      <c r="AC1202" s="824"/>
    </row>
    <row r="1203" s="823" customFormat="1" ht="28.45" hidden="1" customHeight="1" outlineLevel="3" spans="1:29">
      <c r="A1203" s="873" t="s">
        <v>2732</v>
      </c>
      <c r="B1203" s="870" t="s">
        <v>2931</v>
      </c>
      <c r="C1203" s="870" t="s">
        <v>2973</v>
      </c>
      <c r="D1203" s="846" t="s">
        <v>3003</v>
      </c>
      <c r="E1203" s="846" t="s">
        <v>34</v>
      </c>
      <c r="F1203" s="846" t="s">
        <v>2976</v>
      </c>
      <c r="G1203" s="846" t="s">
        <v>2937</v>
      </c>
      <c r="H1203" s="832">
        <v>430.59</v>
      </c>
      <c r="I1203" s="846" t="s">
        <v>3004</v>
      </c>
      <c r="J1203" s="875">
        <v>212</v>
      </c>
      <c r="K1203" s="846" t="s">
        <v>53</v>
      </c>
      <c r="L1203" s="846" t="s">
        <v>84</v>
      </c>
      <c r="M1203" s="846"/>
      <c r="N1203" s="832">
        <v>0</v>
      </c>
      <c r="O1203" s="846"/>
      <c r="P1203" s="846" t="s">
        <v>2978</v>
      </c>
      <c r="Q1203" s="846"/>
      <c r="R1203" s="846" t="s">
        <v>2992</v>
      </c>
      <c r="S1203" s="846" t="s">
        <v>859</v>
      </c>
      <c r="T1203" s="832">
        <v>6489.86</v>
      </c>
      <c r="U1203" s="832">
        <v>6489.86</v>
      </c>
      <c r="V1203" s="832">
        <v>6488.16</v>
      </c>
      <c r="W1203" s="832">
        <v>6488.16</v>
      </c>
      <c r="X1203" s="846" t="s">
        <v>306</v>
      </c>
      <c r="Y1203" s="846" t="s">
        <v>2980</v>
      </c>
      <c r="Z1203" s="846"/>
      <c r="AA1203" s="824"/>
      <c r="AB1203" s="824"/>
      <c r="AC1203" s="824"/>
    </row>
    <row r="1204" s="823" customFormat="1" ht="28.45" hidden="1" customHeight="1" outlineLevel="3" spans="1:29">
      <c r="A1204" s="873" t="s">
        <v>2732</v>
      </c>
      <c r="B1204" s="870" t="s">
        <v>2931</v>
      </c>
      <c r="C1204" s="870" t="s">
        <v>2973</v>
      </c>
      <c r="D1204" s="846" t="s">
        <v>3003</v>
      </c>
      <c r="E1204" s="846" t="s">
        <v>34</v>
      </c>
      <c r="F1204" s="846" t="s">
        <v>2976</v>
      </c>
      <c r="G1204" s="846" t="s">
        <v>2937</v>
      </c>
      <c r="H1204" s="832">
        <v>430.59</v>
      </c>
      <c r="I1204" s="846" t="s">
        <v>3004</v>
      </c>
      <c r="J1204" s="875">
        <v>212</v>
      </c>
      <c r="K1204" s="846" t="s">
        <v>53</v>
      </c>
      <c r="L1204" s="846" t="s">
        <v>84</v>
      </c>
      <c r="M1204" s="846"/>
      <c r="N1204" s="832">
        <v>0</v>
      </c>
      <c r="O1204" s="846" t="s">
        <v>2977</v>
      </c>
      <c r="P1204" s="846" t="s">
        <v>2978</v>
      </c>
      <c r="Q1204" s="846"/>
      <c r="R1204" s="846" t="s">
        <v>2992</v>
      </c>
      <c r="S1204" s="846" t="s">
        <v>859</v>
      </c>
      <c r="T1204" s="832">
        <v>6489.86</v>
      </c>
      <c r="U1204" s="832">
        <v>6489.86</v>
      </c>
      <c r="V1204" s="832">
        <v>6488.16</v>
      </c>
      <c r="W1204" s="832">
        <v>6488.16</v>
      </c>
      <c r="X1204" s="846" t="s">
        <v>306</v>
      </c>
      <c r="Y1204" s="846" t="s">
        <v>2980</v>
      </c>
      <c r="Z1204" s="846"/>
      <c r="AA1204" s="824"/>
      <c r="AB1204" s="824"/>
      <c r="AC1204" s="824"/>
    </row>
    <row r="1205" s="823" customFormat="1" ht="28.45" hidden="1" customHeight="1" outlineLevel="2" collapsed="1" spans="1:29">
      <c r="A1205" s="870" t="s">
        <v>2732</v>
      </c>
      <c r="B1205" s="870" t="s">
        <v>2931</v>
      </c>
      <c r="C1205" s="870" t="s">
        <v>3005</v>
      </c>
      <c r="D1205" s="872"/>
      <c r="E1205" s="824"/>
      <c r="F1205" s="824"/>
      <c r="G1205" s="824"/>
      <c r="H1205" s="871">
        <v>1526.19</v>
      </c>
      <c r="I1205" s="874" t="s">
        <v>3006</v>
      </c>
      <c r="J1205" s="835"/>
      <c r="K1205" s="835"/>
      <c r="L1205" s="835"/>
      <c r="M1205" s="835"/>
      <c r="N1205" s="835"/>
      <c r="O1205" s="835"/>
      <c r="P1205" s="835"/>
      <c r="Q1205" s="835"/>
      <c r="R1205" s="835"/>
      <c r="S1205" s="835"/>
      <c r="T1205" s="835"/>
      <c r="U1205" s="835"/>
      <c r="V1205" s="835"/>
      <c r="W1205" s="835"/>
      <c r="X1205" s="835"/>
      <c r="Y1205" s="835"/>
      <c r="Z1205" s="836"/>
      <c r="AA1205" s="824"/>
      <c r="AB1205" s="824"/>
      <c r="AC1205" s="824"/>
    </row>
    <row r="1206" s="823" customFormat="1" ht="28.45" hidden="1" customHeight="1" outlineLevel="3" spans="1:29">
      <c r="A1206" s="873" t="s">
        <v>2732</v>
      </c>
      <c r="B1206" s="870" t="s">
        <v>2931</v>
      </c>
      <c r="C1206" s="870" t="s">
        <v>3005</v>
      </c>
      <c r="D1206" s="846" t="s">
        <v>3007</v>
      </c>
      <c r="E1206" s="846" t="s">
        <v>310</v>
      </c>
      <c r="F1206" s="846" t="s">
        <v>3008</v>
      </c>
      <c r="G1206" s="846" t="s">
        <v>3009</v>
      </c>
      <c r="H1206" s="832">
        <v>1526.19</v>
      </c>
      <c r="I1206" s="846" t="s">
        <v>537</v>
      </c>
      <c r="J1206" s="875">
        <v>21</v>
      </c>
      <c r="K1206" s="846" t="s">
        <v>38</v>
      </c>
      <c r="L1206" s="846" t="s">
        <v>39</v>
      </c>
      <c r="M1206" s="846"/>
      <c r="N1206" s="832">
        <v>0</v>
      </c>
      <c r="O1206" s="846" t="s">
        <v>3010</v>
      </c>
      <c r="P1206" s="846" t="s">
        <v>3011</v>
      </c>
      <c r="Q1206" s="846" t="s">
        <v>333</v>
      </c>
      <c r="R1206" s="846" t="s">
        <v>3012</v>
      </c>
      <c r="S1206" s="846" t="s">
        <v>3013</v>
      </c>
      <c r="T1206" s="832">
        <v>1526.19</v>
      </c>
      <c r="U1206" s="832">
        <v>1526.19</v>
      </c>
      <c r="V1206" s="832">
        <v>0</v>
      </c>
      <c r="W1206" s="832">
        <v>0</v>
      </c>
      <c r="X1206" s="846" t="s">
        <v>388</v>
      </c>
      <c r="Y1206" s="846"/>
      <c r="Z1206" s="846"/>
      <c r="AA1206" s="824"/>
      <c r="AB1206" s="824"/>
      <c r="AC1206" s="824"/>
    </row>
    <row r="1207" s="823" customFormat="1" ht="28.45" hidden="1" customHeight="1" outlineLevel="2" collapsed="1" spans="1:29">
      <c r="A1207" s="870" t="s">
        <v>2732</v>
      </c>
      <c r="B1207" s="870" t="s">
        <v>2931</v>
      </c>
      <c r="C1207" s="870" t="s">
        <v>3014</v>
      </c>
      <c r="D1207" s="872"/>
      <c r="E1207" s="824"/>
      <c r="F1207" s="824"/>
      <c r="G1207" s="824"/>
      <c r="H1207" s="871">
        <v>1291.76</v>
      </c>
      <c r="I1207" s="874" t="s">
        <v>3015</v>
      </c>
      <c r="J1207" s="835"/>
      <c r="K1207" s="835"/>
      <c r="L1207" s="835"/>
      <c r="M1207" s="835"/>
      <c r="N1207" s="835"/>
      <c r="O1207" s="835"/>
      <c r="P1207" s="835"/>
      <c r="Q1207" s="835"/>
      <c r="R1207" s="835"/>
      <c r="S1207" s="835"/>
      <c r="T1207" s="835"/>
      <c r="U1207" s="835"/>
      <c r="V1207" s="835"/>
      <c r="W1207" s="835"/>
      <c r="X1207" s="835"/>
      <c r="Y1207" s="835"/>
      <c r="Z1207" s="836"/>
      <c r="AA1207" s="824"/>
      <c r="AB1207" s="824"/>
      <c r="AC1207" s="824"/>
    </row>
    <row r="1208" s="823" customFormat="1" ht="28.45" hidden="1" customHeight="1" outlineLevel="3" spans="1:29">
      <c r="A1208" s="873" t="s">
        <v>2732</v>
      </c>
      <c r="B1208" s="870" t="s">
        <v>2931</v>
      </c>
      <c r="C1208" s="870" t="s">
        <v>3014</v>
      </c>
      <c r="D1208" s="846" t="s">
        <v>3016</v>
      </c>
      <c r="E1208" s="846" t="s">
        <v>34</v>
      </c>
      <c r="F1208" s="846" t="s">
        <v>3017</v>
      </c>
      <c r="G1208" s="846" t="s">
        <v>3018</v>
      </c>
      <c r="H1208" s="832">
        <v>370</v>
      </c>
      <c r="I1208" s="846" t="s">
        <v>3019</v>
      </c>
      <c r="J1208" s="875">
        <v>306</v>
      </c>
      <c r="K1208" s="846" t="s">
        <v>53</v>
      </c>
      <c r="L1208" s="846" t="s">
        <v>84</v>
      </c>
      <c r="M1208" s="846"/>
      <c r="N1208" s="832">
        <v>0</v>
      </c>
      <c r="O1208" s="846" t="s">
        <v>3020</v>
      </c>
      <c r="P1208" s="846" t="s">
        <v>3020</v>
      </c>
      <c r="Q1208" s="846"/>
      <c r="R1208" s="846" t="s">
        <v>3012</v>
      </c>
      <c r="S1208" s="846" t="s">
        <v>3021</v>
      </c>
      <c r="T1208" s="832">
        <v>370</v>
      </c>
      <c r="U1208" s="832">
        <v>370</v>
      </c>
      <c r="V1208" s="832">
        <v>370</v>
      </c>
      <c r="W1208" s="832">
        <v>370</v>
      </c>
      <c r="X1208" s="846" t="s">
        <v>306</v>
      </c>
      <c r="Y1208" s="846" t="s">
        <v>3022</v>
      </c>
      <c r="Z1208" s="846"/>
      <c r="AA1208" s="824"/>
      <c r="AB1208" s="824"/>
      <c r="AC1208" s="824"/>
    </row>
    <row r="1209" s="823" customFormat="1" ht="28.45" hidden="1" customHeight="1" outlineLevel="3" spans="1:29">
      <c r="A1209" s="873" t="s">
        <v>2732</v>
      </c>
      <c r="B1209" s="870" t="s">
        <v>2931</v>
      </c>
      <c r="C1209" s="870" t="s">
        <v>3014</v>
      </c>
      <c r="D1209" s="846" t="s">
        <v>3023</v>
      </c>
      <c r="E1209" s="846" t="s">
        <v>34</v>
      </c>
      <c r="F1209" s="846" t="s">
        <v>3024</v>
      </c>
      <c r="G1209" s="846" t="s">
        <v>3025</v>
      </c>
      <c r="H1209" s="832">
        <v>64.78</v>
      </c>
      <c r="I1209" s="846" t="s">
        <v>3026</v>
      </c>
      <c r="J1209" s="875">
        <v>43</v>
      </c>
      <c r="K1209" s="846" t="s">
        <v>83</v>
      </c>
      <c r="L1209" s="846" t="s">
        <v>84</v>
      </c>
      <c r="M1209" s="846"/>
      <c r="N1209" s="832">
        <v>0</v>
      </c>
      <c r="O1209" s="846" t="s">
        <v>3027</v>
      </c>
      <c r="P1209" s="846" t="s">
        <v>3028</v>
      </c>
      <c r="Q1209" s="846"/>
      <c r="R1209" s="846" t="s">
        <v>2970</v>
      </c>
      <c r="S1209" s="846" t="s">
        <v>3029</v>
      </c>
      <c r="T1209" s="832">
        <v>865.38</v>
      </c>
      <c r="U1209" s="832">
        <v>865.38</v>
      </c>
      <c r="V1209" s="832">
        <v>500.85</v>
      </c>
      <c r="W1209" s="832">
        <v>500.85</v>
      </c>
      <c r="X1209" s="846" t="s">
        <v>318</v>
      </c>
      <c r="Y1209" s="846" t="s">
        <v>3030</v>
      </c>
      <c r="Z1209" s="846"/>
      <c r="AA1209" s="824"/>
      <c r="AB1209" s="824"/>
      <c r="AC1209" s="824"/>
    </row>
    <row r="1210" s="823" customFormat="1" ht="28.45" hidden="1" customHeight="1" outlineLevel="3" spans="1:29">
      <c r="A1210" s="873" t="s">
        <v>2732</v>
      </c>
      <c r="B1210" s="870" t="s">
        <v>2931</v>
      </c>
      <c r="C1210" s="870" t="s">
        <v>3014</v>
      </c>
      <c r="D1210" s="846" t="s">
        <v>3031</v>
      </c>
      <c r="E1210" s="846" t="s">
        <v>34</v>
      </c>
      <c r="F1210" s="846" t="s">
        <v>3024</v>
      </c>
      <c r="G1210" s="846" t="s">
        <v>3032</v>
      </c>
      <c r="H1210" s="832">
        <v>90.74</v>
      </c>
      <c r="I1210" s="846" t="s">
        <v>3026</v>
      </c>
      <c r="J1210" s="875">
        <v>43</v>
      </c>
      <c r="K1210" s="846" t="s">
        <v>83</v>
      </c>
      <c r="L1210" s="846" t="s">
        <v>84</v>
      </c>
      <c r="M1210" s="846"/>
      <c r="N1210" s="832">
        <v>0</v>
      </c>
      <c r="O1210" s="846" t="s">
        <v>3027</v>
      </c>
      <c r="P1210" s="846" t="s">
        <v>3028</v>
      </c>
      <c r="Q1210" s="846"/>
      <c r="R1210" s="846" t="s">
        <v>2970</v>
      </c>
      <c r="S1210" s="846" t="s">
        <v>3029</v>
      </c>
      <c r="T1210" s="832">
        <v>865.38</v>
      </c>
      <c r="U1210" s="832">
        <v>865.38</v>
      </c>
      <c r="V1210" s="832">
        <v>500.85</v>
      </c>
      <c r="W1210" s="832">
        <v>500.85</v>
      </c>
      <c r="X1210" s="846" t="s">
        <v>318</v>
      </c>
      <c r="Y1210" s="846" t="s">
        <v>3030</v>
      </c>
      <c r="Z1210" s="846"/>
      <c r="AA1210" s="824"/>
      <c r="AB1210" s="824"/>
      <c r="AC1210" s="824"/>
    </row>
    <row r="1211" s="823" customFormat="1" ht="28.45" hidden="1" customHeight="1" outlineLevel="3" spans="1:29">
      <c r="A1211" s="873" t="s">
        <v>2732</v>
      </c>
      <c r="B1211" s="870" t="s">
        <v>2931</v>
      </c>
      <c r="C1211" s="870" t="s">
        <v>3014</v>
      </c>
      <c r="D1211" s="846" t="s">
        <v>3033</v>
      </c>
      <c r="E1211" s="846" t="s">
        <v>34</v>
      </c>
      <c r="F1211" s="846" t="s">
        <v>3024</v>
      </c>
      <c r="G1211" s="846" t="s">
        <v>3034</v>
      </c>
      <c r="H1211" s="832">
        <v>4.52</v>
      </c>
      <c r="I1211" s="846" t="s">
        <v>3026</v>
      </c>
      <c r="J1211" s="875">
        <v>43</v>
      </c>
      <c r="K1211" s="846" t="s">
        <v>83</v>
      </c>
      <c r="L1211" s="846" t="s">
        <v>84</v>
      </c>
      <c r="M1211" s="846"/>
      <c r="N1211" s="832">
        <v>0</v>
      </c>
      <c r="O1211" s="846" t="s">
        <v>3027</v>
      </c>
      <c r="P1211" s="846" t="s">
        <v>3028</v>
      </c>
      <c r="Q1211" s="846"/>
      <c r="R1211" s="846" t="s">
        <v>2970</v>
      </c>
      <c r="S1211" s="846" t="s">
        <v>3029</v>
      </c>
      <c r="T1211" s="832">
        <v>865.38</v>
      </c>
      <c r="U1211" s="832">
        <v>865.38</v>
      </c>
      <c r="V1211" s="832">
        <v>500.85</v>
      </c>
      <c r="W1211" s="832">
        <v>500.85</v>
      </c>
      <c r="X1211" s="846" t="s">
        <v>318</v>
      </c>
      <c r="Y1211" s="846" t="s">
        <v>3030</v>
      </c>
      <c r="Z1211" s="846"/>
      <c r="AA1211" s="824"/>
      <c r="AB1211" s="824"/>
      <c r="AC1211" s="824"/>
    </row>
    <row r="1212" s="823" customFormat="1" ht="28.45" hidden="1" customHeight="1" outlineLevel="3" spans="1:29">
      <c r="A1212" s="873" t="s">
        <v>2732</v>
      </c>
      <c r="B1212" s="870" t="s">
        <v>2931</v>
      </c>
      <c r="C1212" s="870" t="s">
        <v>3014</v>
      </c>
      <c r="D1212" s="846" t="s">
        <v>3033</v>
      </c>
      <c r="E1212" s="846" t="s">
        <v>34</v>
      </c>
      <c r="F1212" s="846" t="s">
        <v>3024</v>
      </c>
      <c r="G1212" s="846" t="s">
        <v>3035</v>
      </c>
      <c r="H1212" s="832">
        <v>106.01</v>
      </c>
      <c r="I1212" s="846" t="s">
        <v>3026</v>
      </c>
      <c r="J1212" s="875">
        <v>43</v>
      </c>
      <c r="K1212" s="846" t="s">
        <v>83</v>
      </c>
      <c r="L1212" s="846" t="s">
        <v>84</v>
      </c>
      <c r="M1212" s="846"/>
      <c r="N1212" s="832">
        <v>0</v>
      </c>
      <c r="O1212" s="846" t="s">
        <v>3027</v>
      </c>
      <c r="P1212" s="846" t="s">
        <v>3028</v>
      </c>
      <c r="Q1212" s="846"/>
      <c r="R1212" s="846" t="s">
        <v>2970</v>
      </c>
      <c r="S1212" s="846" t="s">
        <v>3029</v>
      </c>
      <c r="T1212" s="832">
        <v>865.38</v>
      </c>
      <c r="U1212" s="832">
        <v>865.38</v>
      </c>
      <c r="V1212" s="832">
        <v>500.85</v>
      </c>
      <c r="W1212" s="832">
        <v>500.85</v>
      </c>
      <c r="X1212" s="846" t="s">
        <v>318</v>
      </c>
      <c r="Y1212" s="846" t="s">
        <v>3030</v>
      </c>
      <c r="Z1212" s="846"/>
      <c r="AA1212" s="824"/>
      <c r="AB1212" s="824"/>
      <c r="AC1212" s="824"/>
    </row>
    <row r="1213" s="823" customFormat="1" ht="28.45" hidden="1" customHeight="1" outlineLevel="3" spans="1:29">
      <c r="A1213" s="873" t="s">
        <v>2732</v>
      </c>
      <c r="B1213" s="870" t="s">
        <v>2931</v>
      </c>
      <c r="C1213" s="870" t="s">
        <v>3014</v>
      </c>
      <c r="D1213" s="846" t="s">
        <v>3036</v>
      </c>
      <c r="E1213" s="846" t="s">
        <v>34</v>
      </c>
      <c r="F1213" s="846" t="s">
        <v>3037</v>
      </c>
      <c r="G1213" s="846" t="s">
        <v>3038</v>
      </c>
      <c r="H1213" s="832">
        <v>58.75</v>
      </c>
      <c r="I1213" s="846" t="s">
        <v>350</v>
      </c>
      <c r="J1213" s="875">
        <v>0</v>
      </c>
      <c r="K1213" s="846" t="s">
        <v>38</v>
      </c>
      <c r="L1213" s="846" t="s">
        <v>84</v>
      </c>
      <c r="M1213" s="846"/>
      <c r="N1213" s="832">
        <v>0</v>
      </c>
      <c r="O1213" s="846"/>
      <c r="P1213" s="846" t="s">
        <v>3039</v>
      </c>
      <c r="Q1213" s="846"/>
      <c r="R1213" s="846" t="s">
        <v>3040</v>
      </c>
      <c r="S1213" s="846" t="s">
        <v>3041</v>
      </c>
      <c r="T1213" s="832">
        <v>112.97</v>
      </c>
      <c r="U1213" s="832">
        <v>112.97</v>
      </c>
      <c r="V1213" s="832">
        <v>58.75</v>
      </c>
      <c r="W1213" s="832">
        <v>58.75</v>
      </c>
      <c r="X1213" s="846"/>
      <c r="Y1213" s="846"/>
      <c r="Z1213" s="846"/>
      <c r="AA1213" s="824"/>
      <c r="AB1213" s="824"/>
      <c r="AC1213" s="824"/>
    </row>
    <row r="1214" s="823" customFormat="1" ht="28.45" hidden="1" customHeight="1" outlineLevel="3" spans="1:29">
      <c r="A1214" s="873" t="s">
        <v>2732</v>
      </c>
      <c r="B1214" s="870" t="s">
        <v>2931</v>
      </c>
      <c r="C1214" s="870" t="s">
        <v>3014</v>
      </c>
      <c r="D1214" s="846" t="s">
        <v>3042</v>
      </c>
      <c r="E1214" s="846" t="s">
        <v>34</v>
      </c>
      <c r="F1214" s="846" t="s">
        <v>3043</v>
      </c>
      <c r="G1214" s="846" t="s">
        <v>3044</v>
      </c>
      <c r="H1214" s="832">
        <v>256.17</v>
      </c>
      <c r="I1214" s="846" t="s">
        <v>1539</v>
      </c>
      <c r="J1214" s="875">
        <v>20</v>
      </c>
      <c r="K1214" s="846" t="s">
        <v>38</v>
      </c>
      <c r="L1214" s="846" t="s">
        <v>84</v>
      </c>
      <c r="M1214" s="846"/>
      <c r="N1214" s="832">
        <v>0</v>
      </c>
      <c r="O1214" s="846" t="s">
        <v>3045</v>
      </c>
      <c r="P1214" s="846" t="s">
        <v>3046</v>
      </c>
      <c r="Q1214" s="846"/>
      <c r="R1214" s="846" t="s">
        <v>3047</v>
      </c>
      <c r="S1214" s="846" t="s">
        <v>3048</v>
      </c>
      <c r="T1214" s="832">
        <v>827.49</v>
      </c>
      <c r="U1214" s="832">
        <v>827.49</v>
      </c>
      <c r="V1214" s="832">
        <v>827.49</v>
      </c>
      <c r="W1214" s="832">
        <v>827.49</v>
      </c>
      <c r="X1214" s="846" t="s">
        <v>372</v>
      </c>
      <c r="Y1214" s="846" t="s">
        <v>3049</v>
      </c>
      <c r="Z1214" s="846"/>
      <c r="AA1214" s="824"/>
      <c r="AB1214" s="824"/>
      <c r="AC1214" s="824"/>
    </row>
    <row r="1215" s="823" customFormat="1" ht="28.45" hidden="1" customHeight="1" outlineLevel="3" spans="1:29">
      <c r="A1215" s="873" t="s">
        <v>2732</v>
      </c>
      <c r="B1215" s="870" t="s">
        <v>2931</v>
      </c>
      <c r="C1215" s="870" t="s">
        <v>3014</v>
      </c>
      <c r="D1215" s="846" t="s">
        <v>3050</v>
      </c>
      <c r="E1215" s="846" t="s">
        <v>34</v>
      </c>
      <c r="F1215" s="846" t="s">
        <v>3043</v>
      </c>
      <c r="G1215" s="846" t="s">
        <v>3051</v>
      </c>
      <c r="H1215" s="832">
        <v>37.5</v>
      </c>
      <c r="I1215" s="846" t="s">
        <v>1221</v>
      </c>
      <c r="J1215" s="875">
        <v>11</v>
      </c>
      <c r="K1215" s="846" t="s">
        <v>38</v>
      </c>
      <c r="L1215" s="846" t="s">
        <v>84</v>
      </c>
      <c r="M1215" s="846"/>
      <c r="N1215" s="832">
        <v>0</v>
      </c>
      <c r="O1215" s="846" t="s">
        <v>3045</v>
      </c>
      <c r="P1215" s="846" t="s">
        <v>3046</v>
      </c>
      <c r="Q1215" s="846"/>
      <c r="R1215" s="846" t="s">
        <v>3047</v>
      </c>
      <c r="S1215" s="846" t="s">
        <v>3048</v>
      </c>
      <c r="T1215" s="832">
        <v>827.49</v>
      </c>
      <c r="U1215" s="832">
        <v>827.49</v>
      </c>
      <c r="V1215" s="832">
        <v>827.49</v>
      </c>
      <c r="W1215" s="832">
        <v>827.49</v>
      </c>
      <c r="X1215" s="846" t="s">
        <v>372</v>
      </c>
      <c r="Y1215" s="846" t="s">
        <v>3049</v>
      </c>
      <c r="Z1215" s="846"/>
      <c r="AA1215" s="824"/>
      <c r="AB1215" s="824"/>
      <c r="AC1215" s="824"/>
    </row>
    <row r="1216" s="823" customFormat="1" ht="28.45" hidden="1" customHeight="1" outlineLevel="3" spans="1:29">
      <c r="A1216" s="873" t="s">
        <v>2732</v>
      </c>
      <c r="B1216" s="870" t="s">
        <v>2931</v>
      </c>
      <c r="C1216" s="870" t="s">
        <v>3014</v>
      </c>
      <c r="D1216" s="846" t="s">
        <v>3050</v>
      </c>
      <c r="E1216" s="846" t="s">
        <v>34</v>
      </c>
      <c r="F1216" s="846" t="s">
        <v>3043</v>
      </c>
      <c r="G1216" s="846" t="s">
        <v>3052</v>
      </c>
      <c r="H1216" s="832">
        <v>16.42</v>
      </c>
      <c r="I1216" s="846" t="s">
        <v>1221</v>
      </c>
      <c r="J1216" s="875">
        <v>11</v>
      </c>
      <c r="K1216" s="846" t="s">
        <v>38</v>
      </c>
      <c r="L1216" s="846" t="s">
        <v>84</v>
      </c>
      <c r="M1216" s="846"/>
      <c r="N1216" s="832">
        <v>0</v>
      </c>
      <c r="O1216" s="846" t="s">
        <v>3045</v>
      </c>
      <c r="P1216" s="846" t="s">
        <v>3046</v>
      </c>
      <c r="Q1216" s="846"/>
      <c r="R1216" s="846" t="s">
        <v>3047</v>
      </c>
      <c r="S1216" s="846" t="s">
        <v>3048</v>
      </c>
      <c r="T1216" s="832">
        <v>827.49</v>
      </c>
      <c r="U1216" s="832">
        <v>827.49</v>
      </c>
      <c r="V1216" s="832">
        <v>827.49</v>
      </c>
      <c r="W1216" s="832">
        <v>827.49</v>
      </c>
      <c r="X1216" s="846" t="s">
        <v>372</v>
      </c>
      <c r="Y1216" s="846" t="s">
        <v>3049</v>
      </c>
      <c r="Z1216" s="846"/>
      <c r="AA1216" s="824"/>
      <c r="AB1216" s="824"/>
      <c r="AC1216" s="824"/>
    </row>
    <row r="1217" s="823" customFormat="1" ht="28.45" hidden="1" customHeight="1" outlineLevel="3" spans="1:29">
      <c r="A1217" s="873" t="s">
        <v>2732</v>
      </c>
      <c r="B1217" s="870" t="s">
        <v>2931</v>
      </c>
      <c r="C1217" s="870" t="s">
        <v>3014</v>
      </c>
      <c r="D1217" s="846" t="s">
        <v>3050</v>
      </c>
      <c r="E1217" s="846" t="s">
        <v>34</v>
      </c>
      <c r="F1217" s="846" t="s">
        <v>3043</v>
      </c>
      <c r="G1217" s="846" t="s">
        <v>3053</v>
      </c>
      <c r="H1217" s="832">
        <v>11.01</v>
      </c>
      <c r="I1217" s="846" t="s">
        <v>1221</v>
      </c>
      <c r="J1217" s="875">
        <v>11</v>
      </c>
      <c r="K1217" s="846" t="s">
        <v>38</v>
      </c>
      <c r="L1217" s="846" t="s">
        <v>84</v>
      </c>
      <c r="M1217" s="846"/>
      <c r="N1217" s="832">
        <v>0</v>
      </c>
      <c r="O1217" s="846" t="s">
        <v>3045</v>
      </c>
      <c r="P1217" s="846" t="s">
        <v>3046</v>
      </c>
      <c r="Q1217" s="846"/>
      <c r="R1217" s="846" t="s">
        <v>3047</v>
      </c>
      <c r="S1217" s="846" t="s">
        <v>3048</v>
      </c>
      <c r="T1217" s="832">
        <v>827.49</v>
      </c>
      <c r="U1217" s="832">
        <v>827.49</v>
      </c>
      <c r="V1217" s="832">
        <v>827.49</v>
      </c>
      <c r="W1217" s="832">
        <v>827.49</v>
      </c>
      <c r="X1217" s="846" t="s">
        <v>372</v>
      </c>
      <c r="Y1217" s="846" t="s">
        <v>3049</v>
      </c>
      <c r="Z1217" s="846"/>
      <c r="AA1217" s="824"/>
      <c r="AB1217" s="824"/>
      <c r="AC1217" s="824"/>
    </row>
    <row r="1218" s="823" customFormat="1" ht="28.45" hidden="1" customHeight="1" outlineLevel="3" spans="1:29">
      <c r="A1218" s="873" t="s">
        <v>2732</v>
      </c>
      <c r="B1218" s="870" t="s">
        <v>2931</v>
      </c>
      <c r="C1218" s="870" t="s">
        <v>3014</v>
      </c>
      <c r="D1218" s="846" t="s">
        <v>3054</v>
      </c>
      <c r="E1218" s="846" t="s">
        <v>34</v>
      </c>
      <c r="F1218" s="846" t="s">
        <v>3043</v>
      </c>
      <c r="G1218" s="846" t="s">
        <v>3044</v>
      </c>
      <c r="H1218" s="832">
        <v>40.97</v>
      </c>
      <c r="I1218" s="846" t="s">
        <v>367</v>
      </c>
      <c r="J1218" s="875">
        <v>17</v>
      </c>
      <c r="K1218" s="846" t="s">
        <v>38</v>
      </c>
      <c r="L1218" s="846" t="s">
        <v>84</v>
      </c>
      <c r="M1218" s="846"/>
      <c r="N1218" s="832">
        <v>0</v>
      </c>
      <c r="O1218" s="846" t="s">
        <v>3045</v>
      </c>
      <c r="P1218" s="846" t="s">
        <v>3046</v>
      </c>
      <c r="Q1218" s="846"/>
      <c r="R1218" s="846" t="s">
        <v>3047</v>
      </c>
      <c r="S1218" s="846" t="s">
        <v>3048</v>
      </c>
      <c r="T1218" s="832">
        <v>827.49</v>
      </c>
      <c r="U1218" s="832">
        <v>827.49</v>
      </c>
      <c r="V1218" s="832">
        <v>827.49</v>
      </c>
      <c r="W1218" s="832">
        <v>827.49</v>
      </c>
      <c r="X1218" s="846" t="s">
        <v>372</v>
      </c>
      <c r="Y1218" s="846" t="s">
        <v>3049</v>
      </c>
      <c r="Z1218" s="846"/>
      <c r="AA1218" s="824"/>
      <c r="AB1218" s="824"/>
      <c r="AC1218" s="824"/>
    </row>
    <row r="1219" s="823" customFormat="1" ht="28.45" hidden="1" customHeight="1" outlineLevel="3" spans="1:29">
      <c r="A1219" s="873" t="s">
        <v>2732</v>
      </c>
      <c r="B1219" s="870" t="s">
        <v>2931</v>
      </c>
      <c r="C1219" s="870" t="s">
        <v>3014</v>
      </c>
      <c r="D1219" s="846" t="s">
        <v>3055</v>
      </c>
      <c r="E1219" s="846" t="s">
        <v>34</v>
      </c>
      <c r="F1219" s="846" t="s">
        <v>3043</v>
      </c>
      <c r="G1219" s="846" t="s">
        <v>3044</v>
      </c>
      <c r="H1219" s="832">
        <v>22.25</v>
      </c>
      <c r="I1219" s="846" t="s">
        <v>330</v>
      </c>
      <c r="J1219" s="875">
        <v>6</v>
      </c>
      <c r="K1219" s="846" t="s">
        <v>38</v>
      </c>
      <c r="L1219" s="846" t="s">
        <v>84</v>
      </c>
      <c r="M1219" s="846"/>
      <c r="N1219" s="832">
        <v>0</v>
      </c>
      <c r="O1219" s="846"/>
      <c r="P1219" s="846" t="s">
        <v>3046</v>
      </c>
      <c r="Q1219" s="846"/>
      <c r="R1219" s="846" t="s">
        <v>3047</v>
      </c>
      <c r="S1219" s="846" t="s">
        <v>3048</v>
      </c>
      <c r="T1219" s="832">
        <v>827.49</v>
      </c>
      <c r="U1219" s="832">
        <v>827.49</v>
      </c>
      <c r="V1219" s="832">
        <v>827.49</v>
      </c>
      <c r="W1219" s="832">
        <v>827.49</v>
      </c>
      <c r="X1219" s="846" t="s">
        <v>372</v>
      </c>
      <c r="Y1219" s="846" t="s">
        <v>3049</v>
      </c>
      <c r="Z1219" s="846"/>
      <c r="AA1219" s="824"/>
      <c r="AB1219" s="824"/>
      <c r="AC1219" s="824"/>
    </row>
    <row r="1220" s="823" customFormat="1" ht="28.45" hidden="1" customHeight="1" outlineLevel="3" spans="1:29">
      <c r="A1220" s="873" t="s">
        <v>2732</v>
      </c>
      <c r="B1220" s="870" t="s">
        <v>2931</v>
      </c>
      <c r="C1220" s="870" t="s">
        <v>3014</v>
      </c>
      <c r="D1220" s="846" t="s">
        <v>3055</v>
      </c>
      <c r="E1220" s="846" t="s">
        <v>34</v>
      </c>
      <c r="F1220" s="846" t="s">
        <v>3043</v>
      </c>
      <c r="G1220" s="846" t="s">
        <v>3044</v>
      </c>
      <c r="H1220" s="832">
        <v>212.64</v>
      </c>
      <c r="I1220" s="846" t="s">
        <v>1175</v>
      </c>
      <c r="J1220" s="875">
        <v>2</v>
      </c>
      <c r="K1220" s="846" t="s">
        <v>38</v>
      </c>
      <c r="L1220" s="846" t="s">
        <v>84</v>
      </c>
      <c r="M1220" s="846"/>
      <c r="N1220" s="832">
        <v>0</v>
      </c>
      <c r="O1220" s="846"/>
      <c r="P1220" s="846" t="s">
        <v>3046</v>
      </c>
      <c r="Q1220" s="846"/>
      <c r="R1220" s="846" t="s">
        <v>3047</v>
      </c>
      <c r="S1220" s="846" t="s">
        <v>3048</v>
      </c>
      <c r="T1220" s="832">
        <v>827.49</v>
      </c>
      <c r="U1220" s="832">
        <v>827.49</v>
      </c>
      <c r="V1220" s="832">
        <v>827.49</v>
      </c>
      <c r="W1220" s="832">
        <v>827.49</v>
      </c>
      <c r="X1220" s="846" t="s">
        <v>372</v>
      </c>
      <c r="Y1220" s="846" t="s">
        <v>3049</v>
      </c>
      <c r="Z1220" s="846"/>
      <c r="AA1220" s="824"/>
      <c r="AB1220" s="824"/>
      <c r="AC1220" s="824"/>
    </row>
    <row r="1221" s="823" customFormat="1" ht="28.45" hidden="1" customHeight="1" outlineLevel="1" spans="1:29">
      <c r="A1221" s="870" t="s">
        <v>2732</v>
      </c>
      <c r="B1221" s="870" t="s">
        <v>3056</v>
      </c>
      <c r="C1221" s="870"/>
      <c r="D1221" s="835"/>
      <c r="E1221" s="835"/>
      <c r="F1221" s="835"/>
      <c r="G1221" s="836"/>
      <c r="H1221" s="871">
        <v>0</v>
      </c>
      <c r="I1221" s="874" t="s">
        <v>71</v>
      </c>
      <c r="J1221" s="835"/>
      <c r="K1221" s="835"/>
      <c r="L1221" s="835"/>
      <c r="M1221" s="835"/>
      <c r="N1221" s="835"/>
      <c r="O1221" s="835"/>
      <c r="P1221" s="835"/>
      <c r="Q1221" s="835"/>
      <c r="R1221" s="835"/>
      <c r="S1221" s="835"/>
      <c r="T1221" s="835"/>
      <c r="U1221" s="835"/>
      <c r="V1221" s="835"/>
      <c r="W1221" s="835"/>
      <c r="X1221" s="835"/>
      <c r="Y1221" s="835"/>
      <c r="Z1221" s="836"/>
      <c r="AA1221" s="824"/>
      <c r="AB1221" s="824"/>
      <c r="AC1221" s="824"/>
    </row>
    <row r="1222" s="823" customFormat="1" ht="28.45" hidden="1" customHeight="1" outlineLevel="1" spans="1:29">
      <c r="A1222" s="870" t="s">
        <v>2732</v>
      </c>
      <c r="B1222" s="870" t="s">
        <v>3057</v>
      </c>
      <c r="C1222" s="870"/>
      <c r="D1222" s="835"/>
      <c r="E1222" s="835"/>
      <c r="F1222" s="835"/>
      <c r="G1222" s="836"/>
      <c r="H1222" s="871">
        <v>0</v>
      </c>
      <c r="I1222" s="874" t="s">
        <v>71</v>
      </c>
      <c r="J1222" s="835"/>
      <c r="K1222" s="835"/>
      <c r="L1222" s="835"/>
      <c r="M1222" s="835"/>
      <c r="N1222" s="835"/>
      <c r="O1222" s="835"/>
      <c r="P1222" s="835"/>
      <c r="Q1222" s="835"/>
      <c r="R1222" s="835"/>
      <c r="S1222" s="835"/>
      <c r="T1222" s="835"/>
      <c r="U1222" s="835"/>
      <c r="V1222" s="835"/>
      <c r="W1222" s="835"/>
      <c r="X1222" s="835"/>
      <c r="Y1222" s="835"/>
      <c r="Z1222" s="836"/>
      <c r="AA1222" s="824"/>
      <c r="AB1222" s="824"/>
      <c r="AC1222" s="824"/>
    </row>
    <row r="1223" s="823" customFormat="1" ht="28.45" customHeight="1" collapsed="1" spans="1:29">
      <c r="A1223" s="870" t="s">
        <v>3058</v>
      </c>
      <c r="B1223" s="870"/>
      <c r="C1223" s="835"/>
      <c r="D1223" s="835"/>
      <c r="E1223" s="835"/>
      <c r="F1223" s="835"/>
      <c r="G1223" s="836"/>
      <c r="H1223" s="871">
        <v>0</v>
      </c>
      <c r="I1223" s="874" t="s">
        <v>71</v>
      </c>
      <c r="J1223" s="835"/>
      <c r="K1223" s="835"/>
      <c r="L1223" s="835"/>
      <c r="M1223" s="835"/>
      <c r="N1223" s="835"/>
      <c r="O1223" s="835"/>
      <c r="P1223" s="835"/>
      <c r="Q1223" s="835"/>
      <c r="R1223" s="835"/>
      <c r="S1223" s="835"/>
      <c r="T1223" s="835"/>
      <c r="U1223" s="835"/>
      <c r="V1223" s="835"/>
      <c r="W1223" s="835"/>
      <c r="X1223" s="835"/>
      <c r="Y1223" s="835"/>
      <c r="Z1223" s="836"/>
      <c r="AA1223" s="824"/>
      <c r="AB1223" s="824"/>
      <c r="AC1223" s="824"/>
    </row>
    <row r="1224" s="823" customFormat="1" ht="28.45" hidden="1" customHeight="1" outlineLevel="1" spans="1:29">
      <c r="A1224" s="870" t="s">
        <v>3058</v>
      </c>
      <c r="B1224" s="870" t="s">
        <v>3059</v>
      </c>
      <c r="C1224" s="870"/>
      <c r="D1224" s="835"/>
      <c r="E1224" s="835"/>
      <c r="F1224" s="835"/>
      <c r="G1224" s="836"/>
      <c r="H1224" s="871">
        <v>0</v>
      </c>
      <c r="I1224" s="874" t="s">
        <v>71</v>
      </c>
      <c r="J1224" s="835"/>
      <c r="K1224" s="835"/>
      <c r="L1224" s="835"/>
      <c r="M1224" s="835"/>
      <c r="N1224" s="835"/>
      <c r="O1224" s="835"/>
      <c r="P1224" s="835"/>
      <c r="Q1224" s="835"/>
      <c r="R1224" s="835"/>
      <c r="S1224" s="835"/>
      <c r="T1224" s="835"/>
      <c r="U1224" s="835"/>
      <c r="V1224" s="835"/>
      <c r="W1224" s="835"/>
      <c r="X1224" s="835"/>
      <c r="Y1224" s="835"/>
      <c r="Z1224" s="836"/>
      <c r="AA1224" s="824"/>
      <c r="AB1224" s="824"/>
      <c r="AC1224" s="824"/>
    </row>
    <row r="1225" s="823" customFormat="1" ht="28.45" customHeight="1" collapsed="1" spans="1:29">
      <c r="A1225" s="870" t="s">
        <v>3060</v>
      </c>
      <c r="B1225" s="870"/>
      <c r="C1225" s="835"/>
      <c r="D1225" s="835"/>
      <c r="E1225" s="835"/>
      <c r="F1225" s="835"/>
      <c r="G1225" s="836"/>
      <c r="H1225" s="871">
        <v>67015.15</v>
      </c>
      <c r="I1225" s="874" t="s">
        <v>3061</v>
      </c>
      <c r="J1225" s="835"/>
      <c r="K1225" s="835"/>
      <c r="L1225" s="835"/>
      <c r="M1225" s="835"/>
      <c r="N1225" s="835"/>
      <c r="O1225" s="835"/>
      <c r="P1225" s="835"/>
      <c r="Q1225" s="835"/>
      <c r="R1225" s="835"/>
      <c r="S1225" s="835"/>
      <c r="T1225" s="835"/>
      <c r="U1225" s="835"/>
      <c r="V1225" s="835"/>
      <c r="W1225" s="835"/>
      <c r="X1225" s="835"/>
      <c r="Y1225" s="835"/>
      <c r="Z1225" s="836"/>
      <c r="AA1225" s="824"/>
      <c r="AB1225" s="824"/>
      <c r="AC1225" s="824"/>
    </row>
    <row r="1226" s="823" customFormat="1" ht="28.45" hidden="1" customHeight="1" outlineLevel="1" spans="1:29">
      <c r="A1226" s="870" t="s">
        <v>3060</v>
      </c>
      <c r="B1226" s="870" t="s">
        <v>3062</v>
      </c>
      <c r="C1226" s="870"/>
      <c r="D1226" s="835"/>
      <c r="E1226" s="835"/>
      <c r="F1226" s="835"/>
      <c r="G1226" s="836"/>
      <c r="H1226" s="871">
        <v>0</v>
      </c>
      <c r="I1226" s="874" t="s">
        <v>3061</v>
      </c>
      <c r="J1226" s="835"/>
      <c r="K1226" s="835"/>
      <c r="L1226" s="835"/>
      <c r="M1226" s="835"/>
      <c r="N1226" s="835"/>
      <c r="O1226" s="835"/>
      <c r="P1226" s="835"/>
      <c r="Q1226" s="835"/>
      <c r="R1226" s="835"/>
      <c r="S1226" s="835"/>
      <c r="T1226" s="835"/>
      <c r="U1226" s="835"/>
      <c r="V1226" s="835"/>
      <c r="W1226" s="835"/>
      <c r="X1226" s="835"/>
      <c r="Y1226" s="835"/>
      <c r="Z1226" s="836"/>
      <c r="AA1226" s="824"/>
      <c r="AB1226" s="824"/>
      <c r="AC1226" s="824"/>
    </row>
    <row r="1227" s="823" customFormat="1" ht="28.45" hidden="1" customHeight="1" outlineLevel="1" collapsed="1" spans="1:29">
      <c r="A1227" s="870" t="s">
        <v>3060</v>
      </c>
      <c r="B1227" s="870" t="s">
        <v>3063</v>
      </c>
      <c r="C1227" s="870"/>
      <c r="D1227" s="835"/>
      <c r="E1227" s="835"/>
      <c r="F1227" s="835"/>
      <c r="G1227" s="836"/>
      <c r="H1227" s="871">
        <v>31180</v>
      </c>
      <c r="I1227" s="874" t="s">
        <v>71</v>
      </c>
      <c r="J1227" s="835"/>
      <c r="K1227" s="835"/>
      <c r="L1227" s="835"/>
      <c r="M1227" s="835"/>
      <c r="N1227" s="835"/>
      <c r="O1227" s="835"/>
      <c r="P1227" s="835"/>
      <c r="Q1227" s="835"/>
      <c r="R1227" s="835"/>
      <c r="S1227" s="835"/>
      <c r="T1227" s="835"/>
      <c r="U1227" s="835"/>
      <c r="V1227" s="835"/>
      <c r="W1227" s="835"/>
      <c r="X1227" s="835"/>
      <c r="Y1227" s="835"/>
      <c r="Z1227" s="836"/>
      <c r="AA1227" s="824"/>
      <c r="AB1227" s="824"/>
      <c r="AC1227" s="824"/>
    </row>
    <row r="1228" s="823" customFormat="1" ht="28.45" hidden="1" customHeight="1" outlineLevel="2" collapsed="1" spans="1:29">
      <c r="A1228" s="870" t="s">
        <v>3060</v>
      </c>
      <c r="B1228" s="870" t="s">
        <v>3063</v>
      </c>
      <c r="C1228" s="870" t="s">
        <v>3064</v>
      </c>
      <c r="D1228" s="872"/>
      <c r="E1228" s="824"/>
      <c r="F1228" s="824"/>
      <c r="G1228" s="824"/>
      <c r="H1228" s="871">
        <v>31180</v>
      </c>
      <c r="I1228" s="874" t="s">
        <v>71</v>
      </c>
      <c r="J1228" s="835"/>
      <c r="K1228" s="835"/>
      <c r="L1228" s="835"/>
      <c r="M1228" s="835"/>
      <c r="N1228" s="835"/>
      <c r="O1228" s="835"/>
      <c r="P1228" s="835"/>
      <c r="Q1228" s="835"/>
      <c r="R1228" s="835"/>
      <c r="S1228" s="835"/>
      <c r="T1228" s="835"/>
      <c r="U1228" s="835"/>
      <c r="V1228" s="835"/>
      <c r="W1228" s="835"/>
      <c r="X1228" s="835"/>
      <c r="Y1228" s="835"/>
      <c r="Z1228" s="836"/>
      <c r="AA1228" s="824"/>
      <c r="AB1228" s="824"/>
      <c r="AC1228" s="824"/>
    </row>
    <row r="1229" s="823" customFormat="1" ht="28.45" hidden="1" customHeight="1" outlineLevel="3" spans="1:29">
      <c r="A1229" s="873" t="s">
        <v>3060</v>
      </c>
      <c r="B1229" s="870" t="s">
        <v>3063</v>
      </c>
      <c r="C1229" s="870" t="s">
        <v>3064</v>
      </c>
      <c r="D1229" s="846" t="s">
        <v>3065</v>
      </c>
      <c r="E1229" s="846" t="s">
        <v>34</v>
      </c>
      <c r="F1229" s="846" t="s">
        <v>3066</v>
      </c>
      <c r="G1229" s="846" t="s">
        <v>3067</v>
      </c>
      <c r="H1229" s="832">
        <v>30</v>
      </c>
      <c r="I1229" s="846" t="s">
        <v>64</v>
      </c>
      <c r="J1229" s="875">
        <v>7</v>
      </c>
      <c r="K1229" s="846" t="s">
        <v>38</v>
      </c>
      <c r="L1229" s="846" t="s">
        <v>39</v>
      </c>
      <c r="M1229" s="846"/>
      <c r="N1229" s="832">
        <v>0</v>
      </c>
      <c r="O1229" s="846" t="s">
        <v>3068</v>
      </c>
      <c r="P1229" s="846" t="s">
        <v>3068</v>
      </c>
      <c r="Q1229" s="846" t="s">
        <v>41</v>
      </c>
      <c r="R1229" s="846" t="s">
        <v>3069</v>
      </c>
      <c r="S1229" s="846" t="s">
        <v>3070</v>
      </c>
      <c r="T1229" s="832"/>
      <c r="U1229" s="832"/>
      <c r="V1229" s="832"/>
      <c r="W1229" s="832"/>
      <c r="X1229" s="846"/>
      <c r="Y1229" s="846"/>
      <c r="Z1229" s="846"/>
      <c r="AA1229" s="824"/>
      <c r="AB1229" s="824"/>
      <c r="AC1229" s="824"/>
    </row>
    <row r="1230" s="823" customFormat="1" ht="28.45" hidden="1" customHeight="1" outlineLevel="3" spans="1:29">
      <c r="A1230" s="873" t="s">
        <v>3060</v>
      </c>
      <c r="B1230" s="870" t="s">
        <v>3063</v>
      </c>
      <c r="C1230" s="870" t="s">
        <v>3064</v>
      </c>
      <c r="D1230" s="846" t="s">
        <v>3071</v>
      </c>
      <c r="E1230" s="846" t="s">
        <v>34</v>
      </c>
      <c r="F1230" s="846" t="s">
        <v>3072</v>
      </c>
      <c r="G1230" s="846" t="s">
        <v>3073</v>
      </c>
      <c r="H1230" s="832">
        <v>50</v>
      </c>
      <c r="I1230" s="846" t="s">
        <v>3074</v>
      </c>
      <c r="J1230" s="875">
        <v>62</v>
      </c>
      <c r="K1230" s="846" t="s">
        <v>83</v>
      </c>
      <c r="L1230" s="846" t="s">
        <v>39</v>
      </c>
      <c r="M1230" s="846"/>
      <c r="N1230" s="832">
        <v>0</v>
      </c>
      <c r="O1230" s="846" t="s">
        <v>3075</v>
      </c>
      <c r="P1230" s="846" t="s">
        <v>3075</v>
      </c>
      <c r="Q1230" s="846" t="s">
        <v>41</v>
      </c>
      <c r="R1230" s="846" t="s">
        <v>3076</v>
      </c>
      <c r="S1230" s="846" t="s">
        <v>3077</v>
      </c>
      <c r="T1230" s="832"/>
      <c r="U1230" s="832"/>
      <c r="V1230" s="832"/>
      <c r="W1230" s="832"/>
      <c r="X1230" s="846" t="s">
        <v>105</v>
      </c>
      <c r="Y1230" s="846" t="s">
        <v>3078</v>
      </c>
      <c r="Z1230" s="846"/>
      <c r="AA1230" s="824"/>
      <c r="AB1230" s="824"/>
      <c r="AC1230" s="824"/>
    </row>
    <row r="1231" s="823" customFormat="1" ht="28.45" hidden="1" customHeight="1" outlineLevel="3" spans="1:29">
      <c r="A1231" s="873" t="s">
        <v>3060</v>
      </c>
      <c r="B1231" s="870" t="s">
        <v>3063</v>
      </c>
      <c r="C1231" s="870" t="s">
        <v>3064</v>
      </c>
      <c r="D1231" s="846" t="s">
        <v>3079</v>
      </c>
      <c r="E1231" s="846" t="s">
        <v>34</v>
      </c>
      <c r="F1231" s="846" t="s">
        <v>3080</v>
      </c>
      <c r="G1231" s="846" t="s">
        <v>3081</v>
      </c>
      <c r="H1231" s="832">
        <v>31100</v>
      </c>
      <c r="I1231" s="846" t="s">
        <v>1398</v>
      </c>
      <c r="J1231" s="875">
        <v>71</v>
      </c>
      <c r="K1231" s="846" t="s">
        <v>83</v>
      </c>
      <c r="L1231" s="846" t="s">
        <v>84</v>
      </c>
      <c r="M1231" s="846"/>
      <c r="N1231" s="832">
        <v>0</v>
      </c>
      <c r="O1231" s="846" t="s">
        <v>3082</v>
      </c>
      <c r="P1231" s="846" t="s">
        <v>3082</v>
      </c>
      <c r="Q1231" s="846"/>
      <c r="R1231" s="846" t="s">
        <v>3076</v>
      </c>
      <c r="S1231" s="846" t="s">
        <v>3083</v>
      </c>
      <c r="T1231" s="832"/>
      <c r="U1231" s="832"/>
      <c r="V1231" s="832"/>
      <c r="W1231" s="832"/>
      <c r="X1231" s="846"/>
      <c r="Y1231" s="846" t="s">
        <v>3084</v>
      </c>
      <c r="Z1231" s="846"/>
      <c r="AA1231" s="824"/>
      <c r="AB1231" s="824"/>
      <c r="AC1231" s="824"/>
    </row>
    <row r="1232" s="823" customFormat="1" ht="28.45" hidden="1" customHeight="1" outlineLevel="1" collapsed="1" spans="1:29">
      <c r="A1232" s="870" t="s">
        <v>3060</v>
      </c>
      <c r="B1232" s="870" t="s">
        <v>3085</v>
      </c>
      <c r="C1232" s="870"/>
      <c r="D1232" s="835"/>
      <c r="E1232" s="835"/>
      <c r="F1232" s="835"/>
      <c r="G1232" s="836"/>
      <c r="H1232" s="871">
        <v>35835.15</v>
      </c>
      <c r="I1232" s="874" t="s">
        <v>71</v>
      </c>
      <c r="J1232" s="835"/>
      <c r="K1232" s="835"/>
      <c r="L1232" s="835"/>
      <c r="M1232" s="835"/>
      <c r="N1232" s="835"/>
      <c r="O1232" s="835"/>
      <c r="P1232" s="835"/>
      <c r="Q1232" s="835"/>
      <c r="R1232" s="835"/>
      <c r="S1232" s="835"/>
      <c r="T1232" s="835"/>
      <c r="U1232" s="835"/>
      <c r="V1232" s="835"/>
      <c r="W1232" s="835"/>
      <c r="X1232" s="835"/>
      <c r="Y1232" s="835"/>
      <c r="Z1232" s="836"/>
      <c r="AA1232" s="824"/>
      <c r="AB1232" s="824"/>
      <c r="AC1232" s="824"/>
    </row>
    <row r="1233" s="823" customFormat="1" ht="28.45" hidden="1" customHeight="1" outlineLevel="2" collapsed="1" spans="1:29">
      <c r="A1233" s="870" t="s">
        <v>3060</v>
      </c>
      <c r="B1233" s="870" t="s">
        <v>3085</v>
      </c>
      <c r="C1233" s="870" t="s">
        <v>3086</v>
      </c>
      <c r="D1233" s="872"/>
      <c r="E1233" s="824"/>
      <c r="F1233" s="824"/>
      <c r="G1233" s="824"/>
      <c r="H1233" s="871">
        <v>35835.15</v>
      </c>
      <c r="I1233" s="874" t="s">
        <v>71</v>
      </c>
      <c r="J1233" s="835"/>
      <c r="K1233" s="835"/>
      <c r="L1233" s="835"/>
      <c r="M1233" s="835"/>
      <c r="N1233" s="835"/>
      <c r="O1233" s="835"/>
      <c r="P1233" s="835"/>
      <c r="Q1233" s="835"/>
      <c r="R1233" s="835"/>
      <c r="S1233" s="835"/>
      <c r="T1233" s="835"/>
      <c r="U1233" s="835"/>
      <c r="V1233" s="835"/>
      <c r="W1233" s="835"/>
      <c r="X1233" s="835"/>
      <c r="Y1233" s="835"/>
      <c r="Z1233" s="836"/>
      <c r="AA1233" s="824"/>
      <c r="AB1233" s="824"/>
      <c r="AC1233" s="824"/>
    </row>
    <row r="1234" s="823" customFormat="1" ht="28.45" hidden="1" customHeight="1" outlineLevel="3" spans="1:29">
      <c r="A1234" s="873" t="s">
        <v>3060</v>
      </c>
      <c r="B1234" s="870" t="s">
        <v>3085</v>
      </c>
      <c r="C1234" s="870" t="s">
        <v>3086</v>
      </c>
      <c r="D1234" s="846" t="s">
        <v>3087</v>
      </c>
      <c r="E1234" s="846" t="s">
        <v>310</v>
      </c>
      <c r="F1234" s="846" t="s">
        <v>3088</v>
      </c>
      <c r="G1234" s="846" t="s">
        <v>3089</v>
      </c>
      <c r="H1234" s="832">
        <v>13.98</v>
      </c>
      <c r="I1234" s="846" t="s">
        <v>3090</v>
      </c>
      <c r="J1234" s="875">
        <v>2739</v>
      </c>
      <c r="K1234" s="846" t="s">
        <v>53</v>
      </c>
      <c r="L1234" s="846" t="s">
        <v>3091</v>
      </c>
      <c r="M1234" s="846" t="s">
        <v>708</v>
      </c>
      <c r="N1234" s="832">
        <v>0</v>
      </c>
      <c r="O1234" s="846" t="s">
        <v>3092</v>
      </c>
      <c r="P1234" s="846" t="s">
        <v>3092</v>
      </c>
      <c r="Q1234" s="846"/>
      <c r="R1234" s="846" t="s">
        <v>3093</v>
      </c>
      <c r="S1234" s="846" t="s">
        <v>3094</v>
      </c>
      <c r="T1234" s="832"/>
      <c r="U1234" s="832"/>
      <c r="V1234" s="832"/>
      <c r="W1234" s="832"/>
      <c r="X1234" s="846" t="s">
        <v>306</v>
      </c>
      <c r="Y1234" s="846"/>
      <c r="Z1234" s="846"/>
      <c r="AA1234" s="824"/>
      <c r="AB1234" s="824"/>
      <c r="AC1234" s="824"/>
    </row>
    <row r="1235" s="823" customFormat="1" ht="28.45" hidden="1" customHeight="1" outlineLevel="3" spans="1:29">
      <c r="A1235" s="873" t="s">
        <v>3060</v>
      </c>
      <c r="B1235" s="870" t="s">
        <v>3085</v>
      </c>
      <c r="C1235" s="870" t="s">
        <v>3086</v>
      </c>
      <c r="D1235" s="846" t="s">
        <v>3095</v>
      </c>
      <c r="E1235" s="846" t="s">
        <v>310</v>
      </c>
      <c r="F1235" s="846" t="s">
        <v>3096</v>
      </c>
      <c r="G1235" s="846" t="s">
        <v>3097</v>
      </c>
      <c r="H1235" s="832">
        <v>386.95</v>
      </c>
      <c r="I1235" s="846" t="s">
        <v>3098</v>
      </c>
      <c r="J1235" s="875">
        <v>2957</v>
      </c>
      <c r="K1235" s="846" t="s">
        <v>53</v>
      </c>
      <c r="L1235" s="846" t="s">
        <v>3091</v>
      </c>
      <c r="M1235" s="846" t="s">
        <v>708</v>
      </c>
      <c r="N1235" s="832">
        <v>0</v>
      </c>
      <c r="O1235" s="846" t="s">
        <v>3099</v>
      </c>
      <c r="P1235" s="846" t="s">
        <v>3099</v>
      </c>
      <c r="Q1235" s="846"/>
      <c r="R1235" s="846" t="s">
        <v>3093</v>
      </c>
      <c r="S1235" s="846" t="s">
        <v>3094</v>
      </c>
      <c r="T1235" s="832"/>
      <c r="U1235" s="832"/>
      <c r="V1235" s="832"/>
      <c r="W1235" s="832"/>
      <c r="X1235" s="846" t="s">
        <v>306</v>
      </c>
      <c r="Y1235" s="846"/>
      <c r="Z1235" s="846"/>
      <c r="AA1235" s="824"/>
      <c r="AB1235" s="824"/>
      <c r="AC1235" s="824"/>
    </row>
    <row r="1236" s="823" customFormat="1" ht="28.45" hidden="1" customHeight="1" outlineLevel="3" spans="1:29">
      <c r="A1236" s="873" t="s">
        <v>3060</v>
      </c>
      <c r="B1236" s="870" t="s">
        <v>3085</v>
      </c>
      <c r="C1236" s="870" t="s">
        <v>3086</v>
      </c>
      <c r="D1236" s="846" t="s">
        <v>3095</v>
      </c>
      <c r="E1236" s="846" t="s">
        <v>310</v>
      </c>
      <c r="F1236" s="846" t="s">
        <v>3096</v>
      </c>
      <c r="G1236" s="846" t="s">
        <v>3100</v>
      </c>
      <c r="H1236" s="832">
        <v>911.3</v>
      </c>
      <c r="I1236" s="846" t="s">
        <v>3101</v>
      </c>
      <c r="J1236" s="875">
        <v>2943</v>
      </c>
      <c r="K1236" s="846" t="s">
        <v>53</v>
      </c>
      <c r="L1236" s="846" t="s">
        <v>3091</v>
      </c>
      <c r="M1236" s="846" t="s">
        <v>708</v>
      </c>
      <c r="N1236" s="832">
        <v>0</v>
      </c>
      <c r="O1236" s="846" t="s">
        <v>3099</v>
      </c>
      <c r="P1236" s="846" t="s">
        <v>3099</v>
      </c>
      <c r="Q1236" s="846"/>
      <c r="R1236" s="846" t="s">
        <v>3093</v>
      </c>
      <c r="S1236" s="846" t="s">
        <v>3094</v>
      </c>
      <c r="T1236" s="832"/>
      <c r="U1236" s="832"/>
      <c r="V1236" s="832"/>
      <c r="W1236" s="832"/>
      <c r="X1236" s="846" t="s">
        <v>306</v>
      </c>
      <c r="Y1236" s="846"/>
      <c r="Z1236" s="846"/>
      <c r="AA1236" s="824"/>
      <c r="AB1236" s="824"/>
      <c r="AC1236" s="824"/>
    </row>
    <row r="1237" s="823" customFormat="1" ht="28.45" hidden="1" customHeight="1" outlineLevel="3" spans="1:29">
      <c r="A1237" s="873" t="s">
        <v>3060</v>
      </c>
      <c r="B1237" s="870" t="s">
        <v>3085</v>
      </c>
      <c r="C1237" s="870" t="s">
        <v>3086</v>
      </c>
      <c r="D1237" s="846" t="s">
        <v>3102</v>
      </c>
      <c r="E1237" s="846" t="s">
        <v>310</v>
      </c>
      <c r="F1237" s="846" t="s">
        <v>3096</v>
      </c>
      <c r="G1237" s="846" t="s">
        <v>3097</v>
      </c>
      <c r="H1237" s="832">
        <v>1202.73</v>
      </c>
      <c r="I1237" s="846" t="s">
        <v>3103</v>
      </c>
      <c r="J1237" s="875">
        <v>2959</v>
      </c>
      <c r="K1237" s="846" t="s">
        <v>53</v>
      </c>
      <c r="L1237" s="846" t="s">
        <v>3091</v>
      </c>
      <c r="M1237" s="846" t="s">
        <v>708</v>
      </c>
      <c r="N1237" s="832">
        <v>0</v>
      </c>
      <c r="O1237" s="846" t="s">
        <v>3099</v>
      </c>
      <c r="P1237" s="846" t="s">
        <v>3099</v>
      </c>
      <c r="Q1237" s="846"/>
      <c r="R1237" s="846" t="s">
        <v>3093</v>
      </c>
      <c r="S1237" s="846" t="s">
        <v>3094</v>
      </c>
      <c r="T1237" s="832"/>
      <c r="U1237" s="832"/>
      <c r="V1237" s="832"/>
      <c r="W1237" s="832"/>
      <c r="X1237" s="846" t="s">
        <v>306</v>
      </c>
      <c r="Y1237" s="846"/>
      <c r="Z1237" s="846"/>
      <c r="AA1237" s="824"/>
      <c r="AB1237" s="824"/>
      <c r="AC1237" s="824"/>
    </row>
    <row r="1238" s="823" customFormat="1" ht="28.45" hidden="1" customHeight="1" outlineLevel="3" spans="1:29">
      <c r="A1238" s="873" t="s">
        <v>3060</v>
      </c>
      <c r="B1238" s="870" t="s">
        <v>3085</v>
      </c>
      <c r="C1238" s="870" t="s">
        <v>3086</v>
      </c>
      <c r="D1238" s="846" t="s">
        <v>3104</v>
      </c>
      <c r="E1238" s="846" t="s">
        <v>310</v>
      </c>
      <c r="F1238" s="846" t="s">
        <v>3096</v>
      </c>
      <c r="G1238" s="846" t="s">
        <v>3105</v>
      </c>
      <c r="H1238" s="832">
        <v>310.03</v>
      </c>
      <c r="I1238" s="846" t="s">
        <v>3106</v>
      </c>
      <c r="J1238" s="875">
        <v>2970</v>
      </c>
      <c r="K1238" s="846" t="s">
        <v>53</v>
      </c>
      <c r="L1238" s="846" t="s">
        <v>3091</v>
      </c>
      <c r="M1238" s="846" t="s">
        <v>708</v>
      </c>
      <c r="N1238" s="832">
        <v>0</v>
      </c>
      <c r="O1238" s="846" t="s">
        <v>3107</v>
      </c>
      <c r="P1238" s="846" t="s">
        <v>3107</v>
      </c>
      <c r="Q1238" s="846"/>
      <c r="R1238" s="846" t="s">
        <v>3093</v>
      </c>
      <c r="S1238" s="846" t="s">
        <v>3094</v>
      </c>
      <c r="T1238" s="832"/>
      <c r="U1238" s="832"/>
      <c r="V1238" s="832"/>
      <c r="W1238" s="832"/>
      <c r="X1238" s="846" t="s">
        <v>306</v>
      </c>
      <c r="Y1238" s="846"/>
      <c r="Z1238" s="846"/>
      <c r="AA1238" s="824"/>
      <c r="AB1238" s="824"/>
      <c r="AC1238" s="824"/>
    </row>
    <row r="1239" s="823" customFormat="1" ht="28.45" hidden="1" customHeight="1" outlineLevel="3" spans="1:29">
      <c r="A1239" s="873" t="s">
        <v>3060</v>
      </c>
      <c r="B1239" s="870" t="s">
        <v>3085</v>
      </c>
      <c r="C1239" s="870" t="s">
        <v>3086</v>
      </c>
      <c r="D1239" s="846" t="s">
        <v>3108</v>
      </c>
      <c r="E1239" s="846" t="s">
        <v>310</v>
      </c>
      <c r="F1239" s="846" t="s">
        <v>3096</v>
      </c>
      <c r="G1239" s="846" t="s">
        <v>3109</v>
      </c>
      <c r="H1239" s="832">
        <v>1422.43</v>
      </c>
      <c r="I1239" s="846" t="s">
        <v>3110</v>
      </c>
      <c r="J1239" s="875">
        <v>2685</v>
      </c>
      <c r="K1239" s="846" t="s">
        <v>53</v>
      </c>
      <c r="L1239" s="846" t="s">
        <v>3091</v>
      </c>
      <c r="M1239" s="846" t="s">
        <v>708</v>
      </c>
      <c r="N1239" s="832">
        <v>0</v>
      </c>
      <c r="O1239" s="846" t="s">
        <v>3099</v>
      </c>
      <c r="P1239" s="846" t="s">
        <v>3099</v>
      </c>
      <c r="Q1239" s="846"/>
      <c r="R1239" s="846" t="s">
        <v>3093</v>
      </c>
      <c r="S1239" s="846" t="s">
        <v>3094</v>
      </c>
      <c r="T1239" s="832"/>
      <c r="U1239" s="832"/>
      <c r="V1239" s="832"/>
      <c r="W1239" s="832"/>
      <c r="X1239" s="846" t="s">
        <v>306</v>
      </c>
      <c r="Y1239" s="846"/>
      <c r="Z1239" s="846"/>
      <c r="AA1239" s="824"/>
      <c r="AB1239" s="824"/>
      <c r="AC1239" s="824"/>
    </row>
    <row r="1240" s="823" customFormat="1" ht="28.45" hidden="1" customHeight="1" outlineLevel="3" spans="1:29">
      <c r="A1240" s="873" t="s">
        <v>3060</v>
      </c>
      <c r="B1240" s="870" t="s">
        <v>3085</v>
      </c>
      <c r="C1240" s="870" t="s">
        <v>3086</v>
      </c>
      <c r="D1240" s="846" t="s">
        <v>3111</v>
      </c>
      <c r="E1240" s="846" t="s">
        <v>310</v>
      </c>
      <c r="F1240" s="846" t="s">
        <v>3096</v>
      </c>
      <c r="G1240" s="846" t="s">
        <v>3112</v>
      </c>
      <c r="H1240" s="832">
        <v>302.17</v>
      </c>
      <c r="I1240" s="846" t="s">
        <v>3113</v>
      </c>
      <c r="J1240" s="875">
        <v>2914</v>
      </c>
      <c r="K1240" s="846" t="s">
        <v>53</v>
      </c>
      <c r="L1240" s="846" t="s">
        <v>3091</v>
      </c>
      <c r="M1240" s="846" t="s">
        <v>708</v>
      </c>
      <c r="N1240" s="832">
        <v>0</v>
      </c>
      <c r="O1240" s="846" t="s">
        <v>3114</v>
      </c>
      <c r="P1240" s="846" t="s">
        <v>3114</v>
      </c>
      <c r="Q1240" s="846"/>
      <c r="R1240" s="846" t="s">
        <v>3093</v>
      </c>
      <c r="S1240" s="846" t="s">
        <v>3094</v>
      </c>
      <c r="T1240" s="832"/>
      <c r="U1240" s="832"/>
      <c r="V1240" s="832"/>
      <c r="W1240" s="832"/>
      <c r="X1240" s="846" t="s">
        <v>306</v>
      </c>
      <c r="Y1240" s="846"/>
      <c r="Z1240" s="846"/>
      <c r="AA1240" s="824"/>
      <c r="AB1240" s="824"/>
      <c r="AC1240" s="824"/>
    </row>
    <row r="1241" s="823" customFormat="1" ht="28.45" hidden="1" customHeight="1" outlineLevel="3" spans="1:29">
      <c r="A1241" s="873" t="s">
        <v>3060</v>
      </c>
      <c r="B1241" s="870" t="s">
        <v>3085</v>
      </c>
      <c r="C1241" s="870" t="s">
        <v>3086</v>
      </c>
      <c r="D1241" s="846" t="s">
        <v>3111</v>
      </c>
      <c r="E1241" s="846" t="s">
        <v>310</v>
      </c>
      <c r="F1241" s="846" t="s">
        <v>3096</v>
      </c>
      <c r="G1241" s="846" t="s">
        <v>3115</v>
      </c>
      <c r="H1241" s="832">
        <v>269.38</v>
      </c>
      <c r="I1241" s="846" t="s">
        <v>3116</v>
      </c>
      <c r="J1241" s="875">
        <v>2836</v>
      </c>
      <c r="K1241" s="846" t="s">
        <v>53</v>
      </c>
      <c r="L1241" s="846" t="s">
        <v>3091</v>
      </c>
      <c r="M1241" s="846" t="s">
        <v>708</v>
      </c>
      <c r="N1241" s="832">
        <v>0</v>
      </c>
      <c r="O1241" s="846" t="s">
        <v>3114</v>
      </c>
      <c r="P1241" s="846" t="s">
        <v>3114</v>
      </c>
      <c r="Q1241" s="846"/>
      <c r="R1241" s="846" t="s">
        <v>3093</v>
      </c>
      <c r="S1241" s="846" t="s">
        <v>3094</v>
      </c>
      <c r="T1241" s="832"/>
      <c r="U1241" s="832"/>
      <c r="V1241" s="832"/>
      <c r="W1241" s="832"/>
      <c r="X1241" s="846" t="s">
        <v>306</v>
      </c>
      <c r="Y1241" s="846"/>
      <c r="Z1241" s="846"/>
      <c r="AA1241" s="824"/>
      <c r="AB1241" s="824"/>
      <c r="AC1241" s="824"/>
    </row>
    <row r="1242" s="823" customFormat="1" ht="28.45" hidden="1" customHeight="1" outlineLevel="3" spans="1:29">
      <c r="A1242" s="873" t="s">
        <v>3060</v>
      </c>
      <c r="B1242" s="870" t="s">
        <v>3085</v>
      </c>
      <c r="C1242" s="870" t="s">
        <v>3086</v>
      </c>
      <c r="D1242" s="846" t="s">
        <v>3111</v>
      </c>
      <c r="E1242" s="846" t="s">
        <v>310</v>
      </c>
      <c r="F1242" s="846" t="s">
        <v>3096</v>
      </c>
      <c r="G1242" s="846" t="s">
        <v>3117</v>
      </c>
      <c r="H1242" s="832">
        <v>24.07</v>
      </c>
      <c r="I1242" s="846" t="s">
        <v>3118</v>
      </c>
      <c r="J1242" s="875">
        <v>2756</v>
      </c>
      <c r="K1242" s="846" t="s">
        <v>53</v>
      </c>
      <c r="L1242" s="846" t="s">
        <v>3091</v>
      </c>
      <c r="M1242" s="846" t="s">
        <v>708</v>
      </c>
      <c r="N1242" s="832">
        <v>0</v>
      </c>
      <c r="O1242" s="846" t="s">
        <v>3114</v>
      </c>
      <c r="P1242" s="846" t="s">
        <v>3114</v>
      </c>
      <c r="Q1242" s="846"/>
      <c r="R1242" s="846" t="s">
        <v>3093</v>
      </c>
      <c r="S1242" s="846" t="s">
        <v>3094</v>
      </c>
      <c r="T1242" s="832"/>
      <c r="U1242" s="832"/>
      <c r="V1242" s="832"/>
      <c r="W1242" s="832"/>
      <c r="X1242" s="846" t="s">
        <v>306</v>
      </c>
      <c r="Y1242" s="846"/>
      <c r="Z1242" s="846"/>
      <c r="AA1242" s="824"/>
      <c r="AB1242" s="824"/>
      <c r="AC1242" s="824"/>
    </row>
    <row r="1243" s="823" customFormat="1" ht="28.45" hidden="1" customHeight="1" outlineLevel="3" spans="1:29">
      <c r="A1243" s="873" t="s">
        <v>3060</v>
      </c>
      <c r="B1243" s="870" t="s">
        <v>3085</v>
      </c>
      <c r="C1243" s="870" t="s">
        <v>3086</v>
      </c>
      <c r="D1243" s="846" t="s">
        <v>3111</v>
      </c>
      <c r="E1243" s="846" t="s">
        <v>310</v>
      </c>
      <c r="F1243" s="846" t="s">
        <v>3096</v>
      </c>
      <c r="G1243" s="846" t="s">
        <v>3117</v>
      </c>
      <c r="H1243" s="832">
        <v>52.61</v>
      </c>
      <c r="I1243" s="846" t="s">
        <v>3119</v>
      </c>
      <c r="J1243" s="875">
        <v>2759</v>
      </c>
      <c r="K1243" s="846" t="s">
        <v>53</v>
      </c>
      <c r="L1243" s="846" t="s">
        <v>3091</v>
      </c>
      <c r="M1243" s="846" t="s">
        <v>708</v>
      </c>
      <c r="N1243" s="832">
        <v>0</v>
      </c>
      <c r="O1243" s="846" t="s">
        <v>3114</v>
      </c>
      <c r="P1243" s="846" t="s">
        <v>3114</v>
      </c>
      <c r="Q1243" s="846"/>
      <c r="R1243" s="846" t="s">
        <v>3093</v>
      </c>
      <c r="S1243" s="846" t="s">
        <v>3094</v>
      </c>
      <c r="T1243" s="832"/>
      <c r="U1243" s="832"/>
      <c r="V1243" s="832"/>
      <c r="W1243" s="832"/>
      <c r="X1243" s="846" t="s">
        <v>306</v>
      </c>
      <c r="Y1243" s="846"/>
      <c r="Z1243" s="846"/>
      <c r="AA1243" s="824"/>
      <c r="AB1243" s="824"/>
      <c r="AC1243" s="824"/>
    </row>
    <row r="1244" s="823" customFormat="1" ht="28.45" hidden="1" customHeight="1" outlineLevel="3" spans="1:29">
      <c r="A1244" s="873" t="s">
        <v>3060</v>
      </c>
      <c r="B1244" s="870" t="s">
        <v>3085</v>
      </c>
      <c r="C1244" s="870" t="s">
        <v>3086</v>
      </c>
      <c r="D1244" s="846" t="s">
        <v>3111</v>
      </c>
      <c r="E1244" s="846" t="s">
        <v>310</v>
      </c>
      <c r="F1244" s="846" t="s">
        <v>3096</v>
      </c>
      <c r="G1244" s="846" t="s">
        <v>3117</v>
      </c>
      <c r="H1244" s="832">
        <v>218.29</v>
      </c>
      <c r="I1244" s="846" t="s">
        <v>3120</v>
      </c>
      <c r="J1244" s="875">
        <v>2761</v>
      </c>
      <c r="K1244" s="846" t="s">
        <v>53</v>
      </c>
      <c r="L1244" s="846" t="s">
        <v>3091</v>
      </c>
      <c r="M1244" s="846" t="s">
        <v>708</v>
      </c>
      <c r="N1244" s="832">
        <v>0</v>
      </c>
      <c r="O1244" s="846" t="s">
        <v>3114</v>
      </c>
      <c r="P1244" s="846" t="s">
        <v>3114</v>
      </c>
      <c r="Q1244" s="846"/>
      <c r="R1244" s="846" t="s">
        <v>3093</v>
      </c>
      <c r="S1244" s="846" t="s">
        <v>3094</v>
      </c>
      <c r="T1244" s="832"/>
      <c r="U1244" s="832"/>
      <c r="V1244" s="832"/>
      <c r="W1244" s="832"/>
      <c r="X1244" s="846" t="s">
        <v>306</v>
      </c>
      <c r="Y1244" s="846"/>
      <c r="Z1244" s="846"/>
      <c r="AA1244" s="824"/>
      <c r="AB1244" s="824"/>
      <c r="AC1244" s="824"/>
    </row>
    <row r="1245" s="823" customFormat="1" ht="28.45" hidden="1" customHeight="1" outlineLevel="3" spans="1:29">
      <c r="A1245" s="873" t="s">
        <v>3060</v>
      </c>
      <c r="B1245" s="870" t="s">
        <v>3085</v>
      </c>
      <c r="C1245" s="870" t="s">
        <v>3086</v>
      </c>
      <c r="D1245" s="846" t="s">
        <v>3111</v>
      </c>
      <c r="E1245" s="846" t="s">
        <v>310</v>
      </c>
      <c r="F1245" s="846" t="s">
        <v>3096</v>
      </c>
      <c r="G1245" s="846" t="s">
        <v>3117</v>
      </c>
      <c r="H1245" s="832">
        <v>24.3</v>
      </c>
      <c r="I1245" s="846" t="s">
        <v>3121</v>
      </c>
      <c r="J1245" s="875">
        <v>2829</v>
      </c>
      <c r="K1245" s="846" t="s">
        <v>53</v>
      </c>
      <c r="L1245" s="846" t="s">
        <v>3091</v>
      </c>
      <c r="M1245" s="846" t="s">
        <v>708</v>
      </c>
      <c r="N1245" s="832">
        <v>0</v>
      </c>
      <c r="O1245" s="846" t="s">
        <v>3114</v>
      </c>
      <c r="P1245" s="846" t="s">
        <v>3114</v>
      </c>
      <c r="Q1245" s="846"/>
      <c r="R1245" s="846" t="s">
        <v>3093</v>
      </c>
      <c r="S1245" s="846" t="s">
        <v>3094</v>
      </c>
      <c r="T1245" s="832"/>
      <c r="U1245" s="832"/>
      <c r="V1245" s="832"/>
      <c r="W1245" s="832"/>
      <c r="X1245" s="846" t="s">
        <v>306</v>
      </c>
      <c r="Y1245" s="846"/>
      <c r="Z1245" s="846"/>
      <c r="AA1245" s="824"/>
      <c r="AB1245" s="824"/>
      <c r="AC1245" s="824"/>
    </row>
    <row r="1246" s="823" customFormat="1" ht="28.45" hidden="1" customHeight="1" outlineLevel="3" spans="1:29">
      <c r="A1246" s="873" t="s">
        <v>3060</v>
      </c>
      <c r="B1246" s="870" t="s">
        <v>3085</v>
      </c>
      <c r="C1246" s="870" t="s">
        <v>3086</v>
      </c>
      <c r="D1246" s="846" t="s">
        <v>3111</v>
      </c>
      <c r="E1246" s="846" t="s">
        <v>310</v>
      </c>
      <c r="F1246" s="846" t="s">
        <v>3096</v>
      </c>
      <c r="G1246" s="846" t="s">
        <v>3117</v>
      </c>
      <c r="H1246" s="832">
        <v>302.17</v>
      </c>
      <c r="I1246" s="846" t="s">
        <v>3122</v>
      </c>
      <c r="J1246" s="875">
        <v>2954</v>
      </c>
      <c r="K1246" s="846" t="s">
        <v>53</v>
      </c>
      <c r="L1246" s="846" t="s">
        <v>3091</v>
      </c>
      <c r="M1246" s="846" t="s">
        <v>708</v>
      </c>
      <c r="N1246" s="832">
        <v>0</v>
      </c>
      <c r="O1246" s="846" t="s">
        <v>3114</v>
      </c>
      <c r="P1246" s="846" t="s">
        <v>3114</v>
      </c>
      <c r="Q1246" s="846"/>
      <c r="R1246" s="846" t="s">
        <v>3093</v>
      </c>
      <c r="S1246" s="846" t="s">
        <v>3094</v>
      </c>
      <c r="T1246" s="832"/>
      <c r="U1246" s="832"/>
      <c r="V1246" s="832"/>
      <c r="W1246" s="832"/>
      <c r="X1246" s="846" t="s">
        <v>306</v>
      </c>
      <c r="Y1246" s="846"/>
      <c r="Z1246" s="846"/>
      <c r="AA1246" s="824"/>
      <c r="AB1246" s="824"/>
      <c r="AC1246" s="824"/>
    </row>
    <row r="1247" s="823" customFormat="1" ht="28.45" hidden="1" customHeight="1" outlineLevel="3" spans="1:29">
      <c r="A1247" s="873" t="s">
        <v>3060</v>
      </c>
      <c r="B1247" s="870" t="s">
        <v>3085</v>
      </c>
      <c r="C1247" s="870" t="s">
        <v>3086</v>
      </c>
      <c r="D1247" s="846" t="s">
        <v>3123</v>
      </c>
      <c r="E1247" s="846" t="s">
        <v>310</v>
      </c>
      <c r="F1247" s="846" t="s">
        <v>3096</v>
      </c>
      <c r="G1247" s="846" t="s">
        <v>3105</v>
      </c>
      <c r="H1247" s="832">
        <v>240.69</v>
      </c>
      <c r="I1247" s="846" t="s">
        <v>3124</v>
      </c>
      <c r="J1247" s="875">
        <v>2585</v>
      </c>
      <c r="K1247" s="846" t="s">
        <v>53</v>
      </c>
      <c r="L1247" s="846" t="s">
        <v>3091</v>
      </c>
      <c r="M1247" s="846" t="s">
        <v>708</v>
      </c>
      <c r="N1247" s="832">
        <v>0</v>
      </c>
      <c r="O1247" s="846" t="s">
        <v>3099</v>
      </c>
      <c r="P1247" s="846" t="s">
        <v>3099</v>
      </c>
      <c r="Q1247" s="846"/>
      <c r="R1247" s="846" t="s">
        <v>3093</v>
      </c>
      <c r="S1247" s="846" t="s">
        <v>3094</v>
      </c>
      <c r="T1247" s="832"/>
      <c r="U1247" s="832"/>
      <c r="V1247" s="832"/>
      <c r="W1247" s="832"/>
      <c r="X1247" s="846" t="s">
        <v>306</v>
      </c>
      <c r="Y1247" s="846"/>
      <c r="Z1247" s="846"/>
      <c r="AA1247" s="824"/>
      <c r="AB1247" s="824"/>
      <c r="AC1247" s="824"/>
    </row>
    <row r="1248" s="823" customFormat="1" ht="28.45" hidden="1" customHeight="1" outlineLevel="3" spans="1:29">
      <c r="A1248" s="873" t="s">
        <v>3060</v>
      </c>
      <c r="B1248" s="870" t="s">
        <v>3085</v>
      </c>
      <c r="C1248" s="870" t="s">
        <v>3086</v>
      </c>
      <c r="D1248" s="846" t="s">
        <v>3123</v>
      </c>
      <c r="E1248" s="846" t="s">
        <v>310</v>
      </c>
      <c r="F1248" s="846" t="s">
        <v>3096</v>
      </c>
      <c r="G1248" s="846" t="s">
        <v>3105</v>
      </c>
      <c r="H1248" s="832">
        <v>472.48</v>
      </c>
      <c r="I1248" s="846" t="s">
        <v>3125</v>
      </c>
      <c r="J1248" s="875">
        <v>2599</v>
      </c>
      <c r="K1248" s="846" t="s">
        <v>53</v>
      </c>
      <c r="L1248" s="846" t="s">
        <v>3091</v>
      </c>
      <c r="M1248" s="846" t="s">
        <v>708</v>
      </c>
      <c r="N1248" s="832">
        <v>0</v>
      </c>
      <c r="O1248" s="846" t="s">
        <v>3099</v>
      </c>
      <c r="P1248" s="846" t="s">
        <v>3099</v>
      </c>
      <c r="Q1248" s="846"/>
      <c r="R1248" s="846" t="s">
        <v>3093</v>
      </c>
      <c r="S1248" s="846" t="s">
        <v>3094</v>
      </c>
      <c r="T1248" s="832"/>
      <c r="U1248" s="832"/>
      <c r="V1248" s="832"/>
      <c r="W1248" s="832"/>
      <c r="X1248" s="846" t="s">
        <v>306</v>
      </c>
      <c r="Y1248" s="846"/>
      <c r="Z1248" s="846"/>
      <c r="AA1248" s="824"/>
      <c r="AB1248" s="824"/>
      <c r="AC1248" s="824"/>
    </row>
    <row r="1249" s="823" customFormat="1" ht="28.45" hidden="1" customHeight="1" outlineLevel="3" spans="1:29">
      <c r="A1249" s="873" t="s">
        <v>3060</v>
      </c>
      <c r="B1249" s="870" t="s">
        <v>3085</v>
      </c>
      <c r="C1249" s="870" t="s">
        <v>3086</v>
      </c>
      <c r="D1249" s="846" t="s">
        <v>3123</v>
      </c>
      <c r="E1249" s="846" t="s">
        <v>310</v>
      </c>
      <c r="F1249" s="846" t="s">
        <v>3096</v>
      </c>
      <c r="G1249" s="846" t="s">
        <v>3105</v>
      </c>
      <c r="H1249" s="832">
        <v>238.86</v>
      </c>
      <c r="I1249" s="846" t="s">
        <v>3126</v>
      </c>
      <c r="J1249" s="875">
        <v>2606</v>
      </c>
      <c r="K1249" s="846" t="s">
        <v>53</v>
      </c>
      <c r="L1249" s="846" t="s">
        <v>3091</v>
      </c>
      <c r="M1249" s="846" t="s">
        <v>708</v>
      </c>
      <c r="N1249" s="832">
        <v>0</v>
      </c>
      <c r="O1249" s="846" t="s">
        <v>3099</v>
      </c>
      <c r="P1249" s="846" t="s">
        <v>3099</v>
      </c>
      <c r="Q1249" s="846"/>
      <c r="R1249" s="846" t="s">
        <v>3093</v>
      </c>
      <c r="S1249" s="846" t="s">
        <v>3094</v>
      </c>
      <c r="T1249" s="832"/>
      <c r="U1249" s="832"/>
      <c r="V1249" s="832"/>
      <c r="W1249" s="832"/>
      <c r="X1249" s="846" t="s">
        <v>306</v>
      </c>
      <c r="Y1249" s="846"/>
      <c r="Z1249" s="846"/>
      <c r="AA1249" s="824"/>
      <c r="AB1249" s="824"/>
      <c r="AC1249" s="824"/>
    </row>
    <row r="1250" s="823" customFormat="1" ht="28.45" hidden="1" customHeight="1" outlineLevel="3" spans="1:29">
      <c r="A1250" s="873" t="s">
        <v>3060</v>
      </c>
      <c r="B1250" s="870" t="s">
        <v>3085</v>
      </c>
      <c r="C1250" s="870" t="s">
        <v>3086</v>
      </c>
      <c r="D1250" s="846" t="s">
        <v>3123</v>
      </c>
      <c r="E1250" s="846" t="s">
        <v>310</v>
      </c>
      <c r="F1250" s="846" t="s">
        <v>3096</v>
      </c>
      <c r="G1250" s="846" t="s">
        <v>3105</v>
      </c>
      <c r="H1250" s="832">
        <v>724.93</v>
      </c>
      <c r="I1250" s="846" t="s">
        <v>3127</v>
      </c>
      <c r="J1250" s="875">
        <v>2618</v>
      </c>
      <c r="K1250" s="846" t="s">
        <v>53</v>
      </c>
      <c r="L1250" s="846" t="s">
        <v>3091</v>
      </c>
      <c r="M1250" s="846" t="s">
        <v>708</v>
      </c>
      <c r="N1250" s="832">
        <v>0</v>
      </c>
      <c r="O1250" s="846" t="s">
        <v>3099</v>
      </c>
      <c r="P1250" s="846" t="s">
        <v>3099</v>
      </c>
      <c r="Q1250" s="846"/>
      <c r="R1250" s="846" t="s">
        <v>3093</v>
      </c>
      <c r="S1250" s="846" t="s">
        <v>3094</v>
      </c>
      <c r="T1250" s="832"/>
      <c r="U1250" s="832"/>
      <c r="V1250" s="832"/>
      <c r="W1250" s="832"/>
      <c r="X1250" s="846" t="s">
        <v>306</v>
      </c>
      <c r="Y1250" s="846"/>
      <c r="Z1250" s="846"/>
      <c r="AA1250" s="824"/>
      <c r="AB1250" s="824"/>
      <c r="AC1250" s="824"/>
    </row>
    <row r="1251" s="823" customFormat="1" ht="28.45" hidden="1" customHeight="1" outlineLevel="3" spans="1:29">
      <c r="A1251" s="873" t="s">
        <v>3060</v>
      </c>
      <c r="B1251" s="870" t="s">
        <v>3085</v>
      </c>
      <c r="C1251" s="870" t="s">
        <v>3086</v>
      </c>
      <c r="D1251" s="846" t="s">
        <v>3123</v>
      </c>
      <c r="E1251" s="846" t="s">
        <v>310</v>
      </c>
      <c r="F1251" s="846" t="s">
        <v>3096</v>
      </c>
      <c r="G1251" s="846" t="s">
        <v>3105</v>
      </c>
      <c r="H1251" s="832">
        <v>80.17</v>
      </c>
      <c r="I1251" s="846" t="s">
        <v>3128</v>
      </c>
      <c r="J1251" s="875">
        <v>2658</v>
      </c>
      <c r="K1251" s="846" t="s">
        <v>53</v>
      </c>
      <c r="L1251" s="846" t="s">
        <v>3091</v>
      </c>
      <c r="M1251" s="846" t="s">
        <v>708</v>
      </c>
      <c r="N1251" s="832">
        <v>0</v>
      </c>
      <c r="O1251" s="846" t="s">
        <v>3099</v>
      </c>
      <c r="P1251" s="846" t="s">
        <v>3099</v>
      </c>
      <c r="Q1251" s="846"/>
      <c r="R1251" s="846" t="s">
        <v>3093</v>
      </c>
      <c r="S1251" s="846" t="s">
        <v>3094</v>
      </c>
      <c r="T1251" s="832"/>
      <c r="U1251" s="832"/>
      <c r="V1251" s="832"/>
      <c r="W1251" s="832"/>
      <c r="X1251" s="846" t="s">
        <v>306</v>
      </c>
      <c r="Y1251" s="846"/>
      <c r="Z1251" s="846"/>
      <c r="AA1251" s="824"/>
      <c r="AB1251" s="824"/>
      <c r="AC1251" s="824"/>
    </row>
    <row r="1252" s="823" customFormat="1" ht="28.45" hidden="1" customHeight="1" outlineLevel="3" spans="1:29">
      <c r="A1252" s="873" t="s">
        <v>3060</v>
      </c>
      <c r="B1252" s="870" t="s">
        <v>3085</v>
      </c>
      <c r="C1252" s="870" t="s">
        <v>3086</v>
      </c>
      <c r="D1252" s="846" t="s">
        <v>3129</v>
      </c>
      <c r="E1252" s="846" t="s">
        <v>310</v>
      </c>
      <c r="F1252" s="846" t="s">
        <v>3096</v>
      </c>
      <c r="G1252" s="846" t="s">
        <v>3105</v>
      </c>
      <c r="H1252" s="832">
        <v>284.92</v>
      </c>
      <c r="I1252" s="846" t="s">
        <v>3130</v>
      </c>
      <c r="J1252" s="875">
        <v>2950</v>
      </c>
      <c r="K1252" s="846" t="s">
        <v>53</v>
      </c>
      <c r="L1252" s="846" t="s">
        <v>3091</v>
      </c>
      <c r="M1252" s="846" t="s">
        <v>708</v>
      </c>
      <c r="N1252" s="832">
        <v>0</v>
      </c>
      <c r="O1252" s="846" t="s">
        <v>3114</v>
      </c>
      <c r="P1252" s="846" t="s">
        <v>3114</v>
      </c>
      <c r="Q1252" s="846"/>
      <c r="R1252" s="846" t="s">
        <v>3093</v>
      </c>
      <c r="S1252" s="846" t="s">
        <v>3094</v>
      </c>
      <c r="T1252" s="832"/>
      <c r="U1252" s="832"/>
      <c r="V1252" s="832"/>
      <c r="W1252" s="832"/>
      <c r="X1252" s="846" t="s">
        <v>306</v>
      </c>
      <c r="Y1252" s="846"/>
      <c r="Z1252" s="846"/>
      <c r="AA1252" s="824"/>
      <c r="AB1252" s="824"/>
      <c r="AC1252" s="824"/>
    </row>
    <row r="1253" s="823" customFormat="1" ht="28.45" hidden="1" customHeight="1" outlineLevel="3" spans="1:29">
      <c r="A1253" s="873" t="s">
        <v>3060</v>
      </c>
      <c r="B1253" s="870" t="s">
        <v>3085</v>
      </c>
      <c r="C1253" s="870" t="s">
        <v>3086</v>
      </c>
      <c r="D1253" s="846" t="s">
        <v>3129</v>
      </c>
      <c r="E1253" s="846" t="s">
        <v>310</v>
      </c>
      <c r="F1253" s="846" t="s">
        <v>3096</v>
      </c>
      <c r="G1253" s="846" t="s">
        <v>3105</v>
      </c>
      <c r="H1253" s="832">
        <v>650.42</v>
      </c>
      <c r="I1253" s="846" t="s">
        <v>3131</v>
      </c>
      <c r="J1253" s="875">
        <v>2971</v>
      </c>
      <c r="K1253" s="846" t="s">
        <v>53</v>
      </c>
      <c r="L1253" s="846" t="s">
        <v>3091</v>
      </c>
      <c r="M1253" s="846" t="s">
        <v>708</v>
      </c>
      <c r="N1253" s="832">
        <v>0</v>
      </c>
      <c r="O1253" s="846" t="s">
        <v>3114</v>
      </c>
      <c r="P1253" s="846" t="s">
        <v>3114</v>
      </c>
      <c r="Q1253" s="846"/>
      <c r="R1253" s="846" t="s">
        <v>3093</v>
      </c>
      <c r="S1253" s="846" t="s">
        <v>3094</v>
      </c>
      <c r="T1253" s="832"/>
      <c r="U1253" s="832"/>
      <c r="V1253" s="832"/>
      <c r="W1253" s="832"/>
      <c r="X1253" s="846" t="s">
        <v>306</v>
      </c>
      <c r="Y1253" s="846"/>
      <c r="Z1253" s="846"/>
      <c r="AA1253" s="824"/>
      <c r="AB1253" s="824"/>
      <c r="AC1253" s="824"/>
    </row>
    <row r="1254" s="823" customFormat="1" ht="28.45" hidden="1" customHeight="1" outlineLevel="3" spans="1:29">
      <c r="A1254" s="873" t="s">
        <v>3060</v>
      </c>
      <c r="B1254" s="870" t="s">
        <v>3085</v>
      </c>
      <c r="C1254" s="870" t="s">
        <v>3086</v>
      </c>
      <c r="D1254" s="846" t="s">
        <v>3129</v>
      </c>
      <c r="E1254" s="846" t="s">
        <v>310</v>
      </c>
      <c r="F1254" s="846" t="s">
        <v>3096</v>
      </c>
      <c r="G1254" s="846" t="s">
        <v>3105</v>
      </c>
      <c r="H1254" s="832">
        <v>516.97</v>
      </c>
      <c r="I1254" s="846" t="s">
        <v>3132</v>
      </c>
      <c r="J1254" s="875">
        <v>2983</v>
      </c>
      <c r="K1254" s="846" t="s">
        <v>53</v>
      </c>
      <c r="L1254" s="846" t="s">
        <v>3091</v>
      </c>
      <c r="M1254" s="846" t="s">
        <v>708</v>
      </c>
      <c r="N1254" s="832">
        <v>0</v>
      </c>
      <c r="O1254" s="846" t="s">
        <v>3114</v>
      </c>
      <c r="P1254" s="846" t="s">
        <v>3114</v>
      </c>
      <c r="Q1254" s="846"/>
      <c r="R1254" s="846" t="s">
        <v>3093</v>
      </c>
      <c r="S1254" s="846" t="s">
        <v>3094</v>
      </c>
      <c r="T1254" s="832"/>
      <c r="U1254" s="832"/>
      <c r="V1254" s="832"/>
      <c r="W1254" s="832"/>
      <c r="X1254" s="846" t="s">
        <v>306</v>
      </c>
      <c r="Y1254" s="846"/>
      <c r="Z1254" s="846"/>
      <c r="AA1254" s="824"/>
      <c r="AB1254" s="824"/>
      <c r="AC1254" s="824"/>
    </row>
    <row r="1255" s="823" customFormat="1" ht="28.45" hidden="1" customHeight="1" outlineLevel="3" spans="1:29">
      <c r="A1255" s="873" t="s">
        <v>3060</v>
      </c>
      <c r="B1255" s="870" t="s">
        <v>3085</v>
      </c>
      <c r="C1255" s="870" t="s">
        <v>3086</v>
      </c>
      <c r="D1255" s="846" t="s">
        <v>3133</v>
      </c>
      <c r="E1255" s="846" t="s">
        <v>310</v>
      </c>
      <c r="F1255" s="846" t="s">
        <v>3096</v>
      </c>
      <c r="G1255" s="846" t="s">
        <v>3105</v>
      </c>
      <c r="H1255" s="832">
        <v>1487.03</v>
      </c>
      <c r="I1255" s="846" t="s">
        <v>3134</v>
      </c>
      <c r="J1255" s="875">
        <v>2670</v>
      </c>
      <c r="K1255" s="846" t="s">
        <v>53</v>
      </c>
      <c r="L1255" s="846" t="s">
        <v>3091</v>
      </c>
      <c r="M1255" s="846" t="s">
        <v>708</v>
      </c>
      <c r="N1255" s="832">
        <v>0</v>
      </c>
      <c r="O1255" s="846" t="s">
        <v>3099</v>
      </c>
      <c r="P1255" s="846" t="s">
        <v>3099</v>
      </c>
      <c r="Q1255" s="846"/>
      <c r="R1255" s="846" t="s">
        <v>3093</v>
      </c>
      <c r="S1255" s="846" t="s">
        <v>3094</v>
      </c>
      <c r="T1255" s="832"/>
      <c r="U1255" s="832"/>
      <c r="V1255" s="832"/>
      <c r="W1255" s="832"/>
      <c r="X1255" s="846" t="s">
        <v>306</v>
      </c>
      <c r="Y1255" s="846"/>
      <c r="Z1255" s="846"/>
      <c r="AA1255" s="824"/>
      <c r="AB1255" s="824"/>
      <c r="AC1255" s="824"/>
    </row>
    <row r="1256" s="823" customFormat="1" ht="28.45" hidden="1" customHeight="1" outlineLevel="3" spans="1:29">
      <c r="A1256" s="873" t="s">
        <v>3060</v>
      </c>
      <c r="B1256" s="870" t="s">
        <v>3085</v>
      </c>
      <c r="C1256" s="870" t="s">
        <v>3086</v>
      </c>
      <c r="D1256" s="846" t="s">
        <v>3135</v>
      </c>
      <c r="E1256" s="846" t="s">
        <v>310</v>
      </c>
      <c r="F1256" s="846" t="s">
        <v>3096</v>
      </c>
      <c r="G1256" s="846" t="s">
        <v>3136</v>
      </c>
      <c r="H1256" s="832">
        <v>2.93</v>
      </c>
      <c r="I1256" s="846" t="s">
        <v>3137</v>
      </c>
      <c r="J1256" s="875">
        <v>2866</v>
      </c>
      <c r="K1256" s="846" t="s">
        <v>53</v>
      </c>
      <c r="L1256" s="846" t="s">
        <v>3091</v>
      </c>
      <c r="M1256" s="846" t="s">
        <v>708</v>
      </c>
      <c r="N1256" s="832">
        <v>0</v>
      </c>
      <c r="O1256" s="846" t="s">
        <v>3114</v>
      </c>
      <c r="P1256" s="846" t="s">
        <v>3114</v>
      </c>
      <c r="Q1256" s="846"/>
      <c r="R1256" s="846" t="s">
        <v>3093</v>
      </c>
      <c r="S1256" s="846" t="s">
        <v>3094</v>
      </c>
      <c r="T1256" s="832"/>
      <c r="U1256" s="832"/>
      <c r="V1256" s="832"/>
      <c r="W1256" s="832"/>
      <c r="X1256" s="846" t="s">
        <v>306</v>
      </c>
      <c r="Y1256" s="846"/>
      <c r="Z1256" s="846"/>
      <c r="AA1256" s="824"/>
      <c r="AB1256" s="824"/>
      <c r="AC1256" s="824"/>
    </row>
    <row r="1257" s="823" customFormat="1" ht="28.45" hidden="1" customHeight="1" outlineLevel="3" spans="1:29">
      <c r="A1257" s="873" t="s">
        <v>3060</v>
      </c>
      <c r="B1257" s="870" t="s">
        <v>3085</v>
      </c>
      <c r="C1257" s="870" t="s">
        <v>3086</v>
      </c>
      <c r="D1257" s="846" t="s">
        <v>3138</v>
      </c>
      <c r="E1257" s="846" t="s">
        <v>310</v>
      </c>
      <c r="F1257" s="846" t="s">
        <v>3096</v>
      </c>
      <c r="G1257" s="846" t="s">
        <v>3139</v>
      </c>
      <c r="H1257" s="832">
        <v>93.2</v>
      </c>
      <c r="I1257" s="846" t="s">
        <v>3140</v>
      </c>
      <c r="J1257" s="875">
        <v>2848</v>
      </c>
      <c r="K1257" s="846" t="s">
        <v>53</v>
      </c>
      <c r="L1257" s="846" t="s">
        <v>3091</v>
      </c>
      <c r="M1257" s="846" t="s">
        <v>708</v>
      </c>
      <c r="N1257" s="832">
        <v>0</v>
      </c>
      <c r="O1257" s="846" t="s">
        <v>3114</v>
      </c>
      <c r="P1257" s="846" t="s">
        <v>3114</v>
      </c>
      <c r="Q1257" s="846"/>
      <c r="R1257" s="846" t="s">
        <v>3093</v>
      </c>
      <c r="S1257" s="846" t="s">
        <v>3094</v>
      </c>
      <c r="T1257" s="832"/>
      <c r="U1257" s="832"/>
      <c r="V1257" s="832"/>
      <c r="W1257" s="832"/>
      <c r="X1257" s="846" t="s">
        <v>306</v>
      </c>
      <c r="Y1257" s="846"/>
      <c r="Z1257" s="846"/>
      <c r="AA1257" s="824"/>
      <c r="AB1257" s="824"/>
      <c r="AC1257" s="824"/>
    </row>
    <row r="1258" s="823" customFormat="1" ht="28.45" hidden="1" customHeight="1" outlineLevel="3" spans="1:29">
      <c r="A1258" s="873" t="s">
        <v>3060</v>
      </c>
      <c r="B1258" s="870" t="s">
        <v>3085</v>
      </c>
      <c r="C1258" s="870" t="s">
        <v>3086</v>
      </c>
      <c r="D1258" s="846" t="s">
        <v>3138</v>
      </c>
      <c r="E1258" s="846" t="s">
        <v>310</v>
      </c>
      <c r="F1258" s="846" t="s">
        <v>3096</v>
      </c>
      <c r="G1258" s="846" t="s">
        <v>3139</v>
      </c>
      <c r="H1258" s="832">
        <v>112.91</v>
      </c>
      <c r="I1258" s="846" t="s">
        <v>3141</v>
      </c>
      <c r="J1258" s="875">
        <v>2870</v>
      </c>
      <c r="K1258" s="846" t="s">
        <v>53</v>
      </c>
      <c r="L1258" s="846" t="s">
        <v>3091</v>
      </c>
      <c r="M1258" s="846" t="s">
        <v>708</v>
      </c>
      <c r="N1258" s="832">
        <v>0</v>
      </c>
      <c r="O1258" s="846" t="s">
        <v>3114</v>
      </c>
      <c r="P1258" s="846" t="s">
        <v>3114</v>
      </c>
      <c r="Q1258" s="846"/>
      <c r="R1258" s="846" t="s">
        <v>3093</v>
      </c>
      <c r="S1258" s="846" t="s">
        <v>3094</v>
      </c>
      <c r="T1258" s="832"/>
      <c r="U1258" s="832"/>
      <c r="V1258" s="832"/>
      <c r="W1258" s="832"/>
      <c r="X1258" s="846" t="s">
        <v>306</v>
      </c>
      <c r="Y1258" s="846"/>
      <c r="Z1258" s="846"/>
      <c r="AA1258" s="824"/>
      <c r="AB1258" s="824"/>
      <c r="AC1258" s="824"/>
    </row>
    <row r="1259" s="823" customFormat="1" ht="28.45" hidden="1" customHeight="1" outlineLevel="3" spans="1:29">
      <c r="A1259" s="873" t="s">
        <v>3060</v>
      </c>
      <c r="B1259" s="870" t="s">
        <v>3085</v>
      </c>
      <c r="C1259" s="870" t="s">
        <v>3086</v>
      </c>
      <c r="D1259" s="846" t="s">
        <v>3138</v>
      </c>
      <c r="E1259" s="846" t="s">
        <v>310</v>
      </c>
      <c r="F1259" s="846" t="s">
        <v>3096</v>
      </c>
      <c r="G1259" s="846" t="s">
        <v>3139</v>
      </c>
      <c r="H1259" s="832">
        <v>112.75</v>
      </c>
      <c r="I1259" s="846" t="s">
        <v>3142</v>
      </c>
      <c r="J1259" s="875">
        <v>2890</v>
      </c>
      <c r="K1259" s="846" t="s">
        <v>53</v>
      </c>
      <c r="L1259" s="846" t="s">
        <v>3091</v>
      </c>
      <c r="M1259" s="846" t="s">
        <v>708</v>
      </c>
      <c r="N1259" s="832">
        <v>0</v>
      </c>
      <c r="O1259" s="846" t="s">
        <v>3114</v>
      </c>
      <c r="P1259" s="846" t="s">
        <v>3114</v>
      </c>
      <c r="Q1259" s="846"/>
      <c r="R1259" s="846" t="s">
        <v>3093</v>
      </c>
      <c r="S1259" s="846" t="s">
        <v>3094</v>
      </c>
      <c r="T1259" s="832"/>
      <c r="U1259" s="832"/>
      <c r="V1259" s="832"/>
      <c r="W1259" s="832"/>
      <c r="X1259" s="846" t="s">
        <v>306</v>
      </c>
      <c r="Y1259" s="846"/>
      <c r="Z1259" s="846"/>
      <c r="AA1259" s="824"/>
      <c r="AB1259" s="824"/>
      <c r="AC1259" s="824"/>
    </row>
    <row r="1260" s="823" customFormat="1" ht="28.45" hidden="1" customHeight="1" outlineLevel="3" spans="1:29">
      <c r="A1260" s="873" t="s">
        <v>3060</v>
      </c>
      <c r="B1260" s="870" t="s">
        <v>3085</v>
      </c>
      <c r="C1260" s="870" t="s">
        <v>3086</v>
      </c>
      <c r="D1260" s="846" t="s">
        <v>3143</v>
      </c>
      <c r="E1260" s="846" t="s">
        <v>310</v>
      </c>
      <c r="F1260" s="846" t="s">
        <v>3096</v>
      </c>
      <c r="G1260" s="846" t="s">
        <v>3105</v>
      </c>
      <c r="H1260" s="832">
        <v>22.54</v>
      </c>
      <c r="I1260" s="846" t="s">
        <v>3144</v>
      </c>
      <c r="J1260" s="875">
        <v>2929</v>
      </c>
      <c r="K1260" s="846" t="s">
        <v>53</v>
      </c>
      <c r="L1260" s="846" t="s">
        <v>3091</v>
      </c>
      <c r="M1260" s="846" t="s">
        <v>708</v>
      </c>
      <c r="N1260" s="832">
        <v>0</v>
      </c>
      <c r="O1260" s="846" t="s">
        <v>3114</v>
      </c>
      <c r="P1260" s="846" t="s">
        <v>3114</v>
      </c>
      <c r="Q1260" s="846"/>
      <c r="R1260" s="846" t="s">
        <v>3093</v>
      </c>
      <c r="S1260" s="846" t="s">
        <v>3094</v>
      </c>
      <c r="T1260" s="832"/>
      <c r="U1260" s="832"/>
      <c r="V1260" s="832"/>
      <c r="W1260" s="832"/>
      <c r="X1260" s="846" t="s">
        <v>306</v>
      </c>
      <c r="Y1260" s="846"/>
      <c r="Z1260" s="846"/>
      <c r="AA1260" s="824"/>
      <c r="AB1260" s="824"/>
      <c r="AC1260" s="824"/>
    </row>
    <row r="1261" s="823" customFormat="1" ht="28.45" hidden="1" customHeight="1" outlineLevel="3" spans="1:29">
      <c r="A1261" s="873" t="s">
        <v>3060</v>
      </c>
      <c r="B1261" s="870" t="s">
        <v>3085</v>
      </c>
      <c r="C1261" s="870" t="s">
        <v>3086</v>
      </c>
      <c r="D1261" s="846" t="s">
        <v>3145</v>
      </c>
      <c r="E1261" s="846" t="s">
        <v>310</v>
      </c>
      <c r="F1261" s="846" t="s">
        <v>3096</v>
      </c>
      <c r="G1261" s="846" t="s">
        <v>3136</v>
      </c>
      <c r="H1261" s="832">
        <v>26.15</v>
      </c>
      <c r="I1261" s="846" t="s">
        <v>3146</v>
      </c>
      <c r="J1261" s="875">
        <v>2863</v>
      </c>
      <c r="K1261" s="846" t="s">
        <v>53</v>
      </c>
      <c r="L1261" s="846" t="s">
        <v>3091</v>
      </c>
      <c r="M1261" s="846" t="s">
        <v>708</v>
      </c>
      <c r="N1261" s="832">
        <v>0</v>
      </c>
      <c r="O1261" s="846" t="s">
        <v>3099</v>
      </c>
      <c r="P1261" s="846" t="s">
        <v>3099</v>
      </c>
      <c r="Q1261" s="846"/>
      <c r="R1261" s="846" t="s">
        <v>3093</v>
      </c>
      <c r="S1261" s="846" t="s">
        <v>3094</v>
      </c>
      <c r="T1261" s="832"/>
      <c r="U1261" s="832"/>
      <c r="V1261" s="832"/>
      <c r="W1261" s="832"/>
      <c r="X1261" s="846" t="s">
        <v>306</v>
      </c>
      <c r="Y1261" s="846"/>
      <c r="Z1261" s="846"/>
      <c r="AA1261" s="824"/>
      <c r="AB1261" s="824"/>
      <c r="AC1261" s="824"/>
    </row>
    <row r="1262" s="823" customFormat="1" ht="28.45" hidden="1" customHeight="1" outlineLevel="3" spans="1:29">
      <c r="A1262" s="873" t="s">
        <v>3060</v>
      </c>
      <c r="B1262" s="870" t="s">
        <v>3085</v>
      </c>
      <c r="C1262" s="870" t="s">
        <v>3086</v>
      </c>
      <c r="D1262" s="846" t="s">
        <v>3145</v>
      </c>
      <c r="E1262" s="846" t="s">
        <v>310</v>
      </c>
      <c r="F1262" s="846" t="s">
        <v>3096</v>
      </c>
      <c r="G1262" s="846" t="s">
        <v>3147</v>
      </c>
      <c r="H1262" s="832">
        <v>39.8</v>
      </c>
      <c r="I1262" s="846" t="s">
        <v>3148</v>
      </c>
      <c r="J1262" s="875">
        <v>2860</v>
      </c>
      <c r="K1262" s="846" t="s">
        <v>53</v>
      </c>
      <c r="L1262" s="846" t="s">
        <v>3091</v>
      </c>
      <c r="M1262" s="846" t="s">
        <v>708</v>
      </c>
      <c r="N1262" s="832">
        <v>0</v>
      </c>
      <c r="O1262" s="846" t="s">
        <v>3114</v>
      </c>
      <c r="P1262" s="846" t="s">
        <v>3114</v>
      </c>
      <c r="Q1262" s="846"/>
      <c r="R1262" s="846" t="s">
        <v>3093</v>
      </c>
      <c r="S1262" s="846" t="s">
        <v>3094</v>
      </c>
      <c r="T1262" s="832"/>
      <c r="U1262" s="832"/>
      <c r="V1262" s="832"/>
      <c r="W1262" s="832"/>
      <c r="X1262" s="846" t="s">
        <v>306</v>
      </c>
      <c r="Y1262" s="846"/>
      <c r="Z1262" s="846"/>
      <c r="AA1262" s="824"/>
      <c r="AB1262" s="824"/>
      <c r="AC1262" s="824"/>
    </row>
    <row r="1263" s="823" customFormat="1" ht="28.45" hidden="1" customHeight="1" outlineLevel="3" spans="1:29">
      <c r="A1263" s="873" t="s">
        <v>3060</v>
      </c>
      <c r="B1263" s="870" t="s">
        <v>3085</v>
      </c>
      <c r="C1263" s="870" t="s">
        <v>3086</v>
      </c>
      <c r="D1263" s="846" t="s">
        <v>3149</v>
      </c>
      <c r="E1263" s="846" t="s">
        <v>310</v>
      </c>
      <c r="F1263" s="846" t="s">
        <v>3096</v>
      </c>
      <c r="G1263" s="846" t="s">
        <v>3150</v>
      </c>
      <c r="H1263" s="832">
        <v>195.39</v>
      </c>
      <c r="I1263" s="846" t="s">
        <v>3151</v>
      </c>
      <c r="J1263" s="875">
        <v>2683</v>
      </c>
      <c r="K1263" s="846" t="s">
        <v>53</v>
      </c>
      <c r="L1263" s="846" t="s">
        <v>3091</v>
      </c>
      <c r="M1263" s="846" t="s">
        <v>708</v>
      </c>
      <c r="N1263" s="832">
        <v>0</v>
      </c>
      <c r="O1263" s="846" t="s">
        <v>3114</v>
      </c>
      <c r="P1263" s="846" t="s">
        <v>3114</v>
      </c>
      <c r="Q1263" s="846"/>
      <c r="R1263" s="846" t="s">
        <v>3093</v>
      </c>
      <c r="S1263" s="846" t="s">
        <v>3094</v>
      </c>
      <c r="T1263" s="832"/>
      <c r="U1263" s="832"/>
      <c r="V1263" s="832"/>
      <c r="W1263" s="832"/>
      <c r="X1263" s="846" t="s">
        <v>306</v>
      </c>
      <c r="Y1263" s="846"/>
      <c r="Z1263" s="846"/>
      <c r="AA1263" s="824"/>
      <c r="AB1263" s="824"/>
      <c r="AC1263" s="824"/>
    </row>
    <row r="1264" s="823" customFormat="1" ht="28.45" hidden="1" customHeight="1" outlineLevel="3" spans="1:29">
      <c r="A1264" s="873" t="s">
        <v>3060</v>
      </c>
      <c r="B1264" s="870" t="s">
        <v>3085</v>
      </c>
      <c r="C1264" s="870" t="s">
        <v>3086</v>
      </c>
      <c r="D1264" s="846" t="s">
        <v>3152</v>
      </c>
      <c r="E1264" s="846" t="s">
        <v>310</v>
      </c>
      <c r="F1264" s="846" t="s">
        <v>3096</v>
      </c>
      <c r="G1264" s="846" t="s">
        <v>3150</v>
      </c>
      <c r="H1264" s="832">
        <v>774.28</v>
      </c>
      <c r="I1264" s="846" t="s">
        <v>3153</v>
      </c>
      <c r="J1264" s="875">
        <v>2635</v>
      </c>
      <c r="K1264" s="846" t="s">
        <v>53</v>
      </c>
      <c r="L1264" s="846" t="s">
        <v>3091</v>
      </c>
      <c r="M1264" s="846" t="s">
        <v>708</v>
      </c>
      <c r="N1264" s="832">
        <v>0</v>
      </c>
      <c r="O1264" s="846" t="s">
        <v>3099</v>
      </c>
      <c r="P1264" s="846" t="s">
        <v>3099</v>
      </c>
      <c r="Q1264" s="846"/>
      <c r="R1264" s="846" t="s">
        <v>3093</v>
      </c>
      <c r="S1264" s="846" t="s">
        <v>3094</v>
      </c>
      <c r="T1264" s="832"/>
      <c r="U1264" s="832"/>
      <c r="V1264" s="832"/>
      <c r="W1264" s="832"/>
      <c r="X1264" s="846" t="s">
        <v>306</v>
      </c>
      <c r="Y1264" s="846"/>
      <c r="Z1264" s="846"/>
      <c r="AA1264" s="824"/>
      <c r="AB1264" s="824"/>
      <c r="AC1264" s="824"/>
    </row>
    <row r="1265" s="823" customFormat="1" ht="28.45" hidden="1" customHeight="1" outlineLevel="3" spans="1:29">
      <c r="A1265" s="873" t="s">
        <v>3060</v>
      </c>
      <c r="B1265" s="870" t="s">
        <v>3085</v>
      </c>
      <c r="C1265" s="870" t="s">
        <v>3086</v>
      </c>
      <c r="D1265" s="846" t="s">
        <v>3152</v>
      </c>
      <c r="E1265" s="846" t="s">
        <v>310</v>
      </c>
      <c r="F1265" s="846" t="s">
        <v>3096</v>
      </c>
      <c r="G1265" s="846" t="s">
        <v>3150</v>
      </c>
      <c r="H1265" s="832">
        <v>787.82</v>
      </c>
      <c r="I1265" s="846" t="s">
        <v>3154</v>
      </c>
      <c r="J1265" s="875">
        <v>2672</v>
      </c>
      <c r="K1265" s="846" t="s">
        <v>53</v>
      </c>
      <c r="L1265" s="846" t="s">
        <v>3091</v>
      </c>
      <c r="M1265" s="846" t="s">
        <v>708</v>
      </c>
      <c r="N1265" s="832">
        <v>0</v>
      </c>
      <c r="O1265" s="846" t="s">
        <v>3099</v>
      </c>
      <c r="P1265" s="846" t="s">
        <v>3099</v>
      </c>
      <c r="Q1265" s="846"/>
      <c r="R1265" s="846" t="s">
        <v>3093</v>
      </c>
      <c r="S1265" s="846" t="s">
        <v>3094</v>
      </c>
      <c r="T1265" s="832"/>
      <c r="U1265" s="832"/>
      <c r="V1265" s="832"/>
      <c r="W1265" s="832"/>
      <c r="X1265" s="846" t="s">
        <v>306</v>
      </c>
      <c r="Y1265" s="846"/>
      <c r="Z1265" s="846"/>
      <c r="AA1265" s="824"/>
      <c r="AB1265" s="824"/>
      <c r="AC1265" s="824"/>
    </row>
    <row r="1266" s="823" customFormat="1" ht="28.45" hidden="1" customHeight="1" outlineLevel="3" spans="1:29">
      <c r="A1266" s="873" t="s">
        <v>3060</v>
      </c>
      <c r="B1266" s="870" t="s">
        <v>3085</v>
      </c>
      <c r="C1266" s="870" t="s">
        <v>3086</v>
      </c>
      <c r="D1266" s="846" t="s">
        <v>3155</v>
      </c>
      <c r="E1266" s="846" t="s">
        <v>310</v>
      </c>
      <c r="F1266" s="846" t="s">
        <v>3096</v>
      </c>
      <c r="G1266" s="846" t="s">
        <v>3147</v>
      </c>
      <c r="H1266" s="832">
        <v>219.67</v>
      </c>
      <c r="I1266" s="846" t="s">
        <v>3151</v>
      </c>
      <c r="J1266" s="875">
        <v>2683</v>
      </c>
      <c r="K1266" s="846" t="s">
        <v>53</v>
      </c>
      <c r="L1266" s="846" t="s">
        <v>3091</v>
      </c>
      <c r="M1266" s="846" t="s">
        <v>708</v>
      </c>
      <c r="N1266" s="832">
        <v>0</v>
      </c>
      <c r="O1266" s="846" t="s">
        <v>3114</v>
      </c>
      <c r="P1266" s="846" t="s">
        <v>3114</v>
      </c>
      <c r="Q1266" s="846"/>
      <c r="R1266" s="846" t="s">
        <v>3093</v>
      </c>
      <c r="S1266" s="846" t="s">
        <v>3094</v>
      </c>
      <c r="T1266" s="832"/>
      <c r="U1266" s="832"/>
      <c r="V1266" s="832"/>
      <c r="W1266" s="832"/>
      <c r="X1266" s="846" t="s">
        <v>306</v>
      </c>
      <c r="Y1266" s="846"/>
      <c r="Z1266" s="846"/>
      <c r="AA1266" s="824"/>
      <c r="AB1266" s="824"/>
      <c r="AC1266" s="824"/>
    </row>
    <row r="1267" s="823" customFormat="1" ht="28.45" hidden="1" customHeight="1" outlineLevel="3" spans="1:29">
      <c r="A1267" s="873" t="s">
        <v>3060</v>
      </c>
      <c r="B1267" s="870" t="s">
        <v>3085</v>
      </c>
      <c r="C1267" s="870" t="s">
        <v>3086</v>
      </c>
      <c r="D1267" s="846" t="s">
        <v>3155</v>
      </c>
      <c r="E1267" s="846" t="s">
        <v>310</v>
      </c>
      <c r="F1267" s="846" t="s">
        <v>3096</v>
      </c>
      <c r="G1267" s="846" t="s">
        <v>3147</v>
      </c>
      <c r="H1267" s="832">
        <v>259.04</v>
      </c>
      <c r="I1267" s="846" t="s">
        <v>3156</v>
      </c>
      <c r="J1267" s="875">
        <v>2726</v>
      </c>
      <c r="K1267" s="846" t="s">
        <v>53</v>
      </c>
      <c r="L1267" s="846" t="s">
        <v>3091</v>
      </c>
      <c r="M1267" s="846" t="s">
        <v>708</v>
      </c>
      <c r="N1267" s="832">
        <v>0</v>
      </c>
      <c r="O1267" s="846" t="s">
        <v>3114</v>
      </c>
      <c r="P1267" s="846" t="s">
        <v>3114</v>
      </c>
      <c r="Q1267" s="846"/>
      <c r="R1267" s="846" t="s">
        <v>3093</v>
      </c>
      <c r="S1267" s="846" t="s">
        <v>3094</v>
      </c>
      <c r="T1267" s="832"/>
      <c r="U1267" s="832"/>
      <c r="V1267" s="832"/>
      <c r="W1267" s="832"/>
      <c r="X1267" s="846" t="s">
        <v>306</v>
      </c>
      <c r="Y1267" s="846"/>
      <c r="Z1267" s="846"/>
      <c r="AA1267" s="824"/>
      <c r="AB1267" s="824"/>
      <c r="AC1267" s="824"/>
    </row>
    <row r="1268" s="823" customFormat="1" ht="28.45" hidden="1" customHeight="1" outlineLevel="3" spans="1:29">
      <c r="A1268" s="873" t="s">
        <v>3060</v>
      </c>
      <c r="B1268" s="870" t="s">
        <v>3085</v>
      </c>
      <c r="C1268" s="870" t="s">
        <v>3086</v>
      </c>
      <c r="D1268" s="846" t="s">
        <v>3157</v>
      </c>
      <c r="E1268" s="846" t="s">
        <v>310</v>
      </c>
      <c r="F1268" s="846" t="s">
        <v>3096</v>
      </c>
      <c r="G1268" s="846" t="s">
        <v>3105</v>
      </c>
      <c r="H1268" s="832">
        <v>1251.89</v>
      </c>
      <c r="I1268" s="846" t="s">
        <v>3158</v>
      </c>
      <c r="J1268" s="875">
        <v>2625</v>
      </c>
      <c r="K1268" s="846" t="s">
        <v>53</v>
      </c>
      <c r="L1268" s="846" t="s">
        <v>3091</v>
      </c>
      <c r="M1268" s="846" t="s">
        <v>708</v>
      </c>
      <c r="N1268" s="832">
        <v>0</v>
      </c>
      <c r="O1268" s="846" t="s">
        <v>3099</v>
      </c>
      <c r="P1268" s="846" t="s">
        <v>3099</v>
      </c>
      <c r="Q1268" s="846"/>
      <c r="R1268" s="846" t="s">
        <v>3093</v>
      </c>
      <c r="S1268" s="846" t="s">
        <v>3094</v>
      </c>
      <c r="T1268" s="832"/>
      <c r="U1268" s="832"/>
      <c r="V1268" s="832"/>
      <c r="W1268" s="832"/>
      <c r="X1268" s="846" t="s">
        <v>306</v>
      </c>
      <c r="Y1268" s="846"/>
      <c r="Z1268" s="846"/>
      <c r="AA1268" s="824"/>
      <c r="AB1268" s="824"/>
      <c r="AC1268" s="824"/>
    </row>
    <row r="1269" s="823" customFormat="1" ht="28.45" hidden="1" customHeight="1" outlineLevel="3" spans="1:29">
      <c r="A1269" s="873" t="s">
        <v>3060</v>
      </c>
      <c r="B1269" s="870" t="s">
        <v>3085</v>
      </c>
      <c r="C1269" s="870" t="s">
        <v>3086</v>
      </c>
      <c r="D1269" s="846" t="s">
        <v>3157</v>
      </c>
      <c r="E1269" s="846" t="s">
        <v>310</v>
      </c>
      <c r="F1269" s="846" t="s">
        <v>3096</v>
      </c>
      <c r="G1269" s="846" t="s">
        <v>3105</v>
      </c>
      <c r="H1269" s="832">
        <v>1.75</v>
      </c>
      <c r="I1269" s="846" t="s">
        <v>3159</v>
      </c>
      <c r="J1269" s="875">
        <v>2645</v>
      </c>
      <c r="K1269" s="846" t="s">
        <v>53</v>
      </c>
      <c r="L1269" s="846" t="s">
        <v>3091</v>
      </c>
      <c r="M1269" s="846" t="s">
        <v>708</v>
      </c>
      <c r="N1269" s="832">
        <v>0</v>
      </c>
      <c r="O1269" s="846" t="s">
        <v>3099</v>
      </c>
      <c r="P1269" s="846" t="s">
        <v>3099</v>
      </c>
      <c r="Q1269" s="846"/>
      <c r="R1269" s="846" t="s">
        <v>3093</v>
      </c>
      <c r="S1269" s="846" t="s">
        <v>3094</v>
      </c>
      <c r="T1269" s="832"/>
      <c r="U1269" s="832"/>
      <c r="V1269" s="832"/>
      <c r="W1269" s="832"/>
      <c r="X1269" s="846" t="s">
        <v>306</v>
      </c>
      <c r="Y1269" s="846"/>
      <c r="Z1269" s="846"/>
      <c r="AA1269" s="824"/>
      <c r="AB1269" s="824"/>
      <c r="AC1269" s="824"/>
    </row>
    <row r="1270" s="823" customFormat="1" ht="28.45" hidden="1" customHeight="1" outlineLevel="3" spans="1:29">
      <c r="A1270" s="873" t="s">
        <v>3060</v>
      </c>
      <c r="B1270" s="870" t="s">
        <v>3085</v>
      </c>
      <c r="C1270" s="870" t="s">
        <v>3086</v>
      </c>
      <c r="D1270" s="846" t="s">
        <v>3157</v>
      </c>
      <c r="E1270" s="846" t="s">
        <v>310</v>
      </c>
      <c r="F1270" s="846" t="s">
        <v>3096</v>
      </c>
      <c r="G1270" s="846" t="s">
        <v>3105</v>
      </c>
      <c r="H1270" s="832">
        <v>1238.69</v>
      </c>
      <c r="I1270" s="846" t="s">
        <v>3160</v>
      </c>
      <c r="J1270" s="875">
        <v>2669</v>
      </c>
      <c r="K1270" s="846" t="s">
        <v>53</v>
      </c>
      <c r="L1270" s="846" t="s">
        <v>3091</v>
      </c>
      <c r="M1270" s="846" t="s">
        <v>708</v>
      </c>
      <c r="N1270" s="832">
        <v>0</v>
      </c>
      <c r="O1270" s="846" t="s">
        <v>3099</v>
      </c>
      <c r="P1270" s="846" t="s">
        <v>3099</v>
      </c>
      <c r="Q1270" s="846"/>
      <c r="R1270" s="846" t="s">
        <v>3093</v>
      </c>
      <c r="S1270" s="846" t="s">
        <v>3094</v>
      </c>
      <c r="T1270" s="832"/>
      <c r="U1270" s="832"/>
      <c r="V1270" s="832"/>
      <c r="W1270" s="832"/>
      <c r="X1270" s="846" t="s">
        <v>306</v>
      </c>
      <c r="Y1270" s="846"/>
      <c r="Z1270" s="846"/>
      <c r="AA1270" s="824"/>
      <c r="AB1270" s="824"/>
      <c r="AC1270" s="824"/>
    </row>
    <row r="1271" s="823" customFormat="1" ht="28.45" hidden="1" customHeight="1" outlineLevel="3" spans="1:29">
      <c r="A1271" s="873" t="s">
        <v>3060</v>
      </c>
      <c r="B1271" s="870" t="s">
        <v>3085</v>
      </c>
      <c r="C1271" s="870" t="s">
        <v>3086</v>
      </c>
      <c r="D1271" s="846" t="s">
        <v>3157</v>
      </c>
      <c r="E1271" s="846" t="s">
        <v>310</v>
      </c>
      <c r="F1271" s="846" t="s">
        <v>3096</v>
      </c>
      <c r="G1271" s="846" t="s">
        <v>3105</v>
      </c>
      <c r="H1271" s="832">
        <v>23.71</v>
      </c>
      <c r="I1271" s="846" t="s">
        <v>3154</v>
      </c>
      <c r="J1271" s="875">
        <v>2672</v>
      </c>
      <c r="K1271" s="846" t="s">
        <v>53</v>
      </c>
      <c r="L1271" s="846" t="s">
        <v>3091</v>
      </c>
      <c r="M1271" s="846" t="s">
        <v>708</v>
      </c>
      <c r="N1271" s="832">
        <v>0</v>
      </c>
      <c r="O1271" s="846" t="s">
        <v>3099</v>
      </c>
      <c r="P1271" s="846" t="s">
        <v>3099</v>
      </c>
      <c r="Q1271" s="846"/>
      <c r="R1271" s="846" t="s">
        <v>3093</v>
      </c>
      <c r="S1271" s="846" t="s">
        <v>3094</v>
      </c>
      <c r="T1271" s="832"/>
      <c r="U1271" s="832"/>
      <c r="V1271" s="832"/>
      <c r="W1271" s="832"/>
      <c r="X1271" s="846" t="s">
        <v>306</v>
      </c>
      <c r="Y1271" s="846"/>
      <c r="Z1271" s="846"/>
      <c r="AA1271" s="824"/>
      <c r="AB1271" s="824"/>
      <c r="AC1271" s="824"/>
    </row>
    <row r="1272" s="823" customFormat="1" ht="28.45" hidden="1" customHeight="1" outlineLevel="3" spans="1:29">
      <c r="A1272" s="873" t="s">
        <v>3060</v>
      </c>
      <c r="B1272" s="870" t="s">
        <v>3085</v>
      </c>
      <c r="C1272" s="870" t="s">
        <v>3086</v>
      </c>
      <c r="D1272" s="846" t="s">
        <v>3161</v>
      </c>
      <c r="E1272" s="846" t="s">
        <v>310</v>
      </c>
      <c r="F1272" s="846" t="s">
        <v>3096</v>
      </c>
      <c r="G1272" s="846" t="s">
        <v>3100</v>
      </c>
      <c r="H1272" s="832">
        <v>608.19</v>
      </c>
      <c r="I1272" s="846" t="s">
        <v>3162</v>
      </c>
      <c r="J1272" s="875">
        <v>2562</v>
      </c>
      <c r="K1272" s="846" t="s">
        <v>53</v>
      </c>
      <c r="L1272" s="846" t="s">
        <v>3091</v>
      </c>
      <c r="M1272" s="846" t="s">
        <v>708</v>
      </c>
      <c r="N1272" s="832">
        <v>0</v>
      </c>
      <c r="O1272" s="846" t="s">
        <v>3099</v>
      </c>
      <c r="P1272" s="846" t="s">
        <v>3099</v>
      </c>
      <c r="Q1272" s="846"/>
      <c r="R1272" s="846" t="s">
        <v>3093</v>
      </c>
      <c r="S1272" s="846" t="s">
        <v>3094</v>
      </c>
      <c r="T1272" s="832"/>
      <c r="U1272" s="832"/>
      <c r="V1272" s="832"/>
      <c r="W1272" s="832"/>
      <c r="X1272" s="846" t="s">
        <v>306</v>
      </c>
      <c r="Y1272" s="846"/>
      <c r="Z1272" s="846"/>
      <c r="AA1272" s="824"/>
      <c r="AB1272" s="824"/>
      <c r="AC1272" s="824"/>
    </row>
    <row r="1273" s="823" customFormat="1" ht="28.45" hidden="1" customHeight="1" outlineLevel="3" spans="1:29">
      <c r="A1273" s="873" t="s">
        <v>3060</v>
      </c>
      <c r="B1273" s="870" t="s">
        <v>3085</v>
      </c>
      <c r="C1273" s="870" t="s">
        <v>3086</v>
      </c>
      <c r="D1273" s="846" t="s">
        <v>3161</v>
      </c>
      <c r="E1273" s="846" t="s">
        <v>310</v>
      </c>
      <c r="F1273" s="846" t="s">
        <v>3096</v>
      </c>
      <c r="G1273" s="846" t="s">
        <v>3100</v>
      </c>
      <c r="H1273" s="832">
        <v>240.98</v>
      </c>
      <c r="I1273" s="846" t="s">
        <v>3159</v>
      </c>
      <c r="J1273" s="875">
        <v>2645</v>
      </c>
      <c r="K1273" s="846" t="s">
        <v>53</v>
      </c>
      <c r="L1273" s="846" t="s">
        <v>3091</v>
      </c>
      <c r="M1273" s="846" t="s">
        <v>708</v>
      </c>
      <c r="N1273" s="832">
        <v>0</v>
      </c>
      <c r="O1273" s="846" t="s">
        <v>3099</v>
      </c>
      <c r="P1273" s="846" t="s">
        <v>3099</v>
      </c>
      <c r="Q1273" s="846"/>
      <c r="R1273" s="846" t="s">
        <v>3093</v>
      </c>
      <c r="S1273" s="846" t="s">
        <v>3094</v>
      </c>
      <c r="T1273" s="832"/>
      <c r="U1273" s="832"/>
      <c r="V1273" s="832"/>
      <c r="W1273" s="832"/>
      <c r="X1273" s="846" t="s">
        <v>306</v>
      </c>
      <c r="Y1273" s="846"/>
      <c r="Z1273" s="846"/>
      <c r="AA1273" s="824"/>
      <c r="AB1273" s="824"/>
      <c r="AC1273" s="824"/>
    </row>
    <row r="1274" s="823" customFormat="1" ht="28.45" hidden="1" customHeight="1" outlineLevel="3" spans="1:29">
      <c r="A1274" s="873" t="s">
        <v>3060</v>
      </c>
      <c r="B1274" s="870" t="s">
        <v>3085</v>
      </c>
      <c r="C1274" s="870" t="s">
        <v>3086</v>
      </c>
      <c r="D1274" s="846" t="s">
        <v>3163</v>
      </c>
      <c r="E1274" s="846" t="s">
        <v>310</v>
      </c>
      <c r="F1274" s="846" t="s">
        <v>3164</v>
      </c>
      <c r="G1274" s="846" t="s">
        <v>3165</v>
      </c>
      <c r="H1274" s="832">
        <v>254.88</v>
      </c>
      <c r="I1274" s="846" t="s">
        <v>3166</v>
      </c>
      <c r="J1274" s="875">
        <v>2458</v>
      </c>
      <c r="K1274" s="846" t="s">
        <v>53</v>
      </c>
      <c r="L1274" s="846" t="s">
        <v>3091</v>
      </c>
      <c r="M1274" s="846" t="s">
        <v>708</v>
      </c>
      <c r="N1274" s="832">
        <v>0</v>
      </c>
      <c r="O1274" s="846" t="s">
        <v>3099</v>
      </c>
      <c r="P1274" s="846" t="s">
        <v>3099</v>
      </c>
      <c r="Q1274" s="846"/>
      <c r="R1274" s="846" t="s">
        <v>3093</v>
      </c>
      <c r="S1274" s="846" t="s">
        <v>3094</v>
      </c>
      <c r="T1274" s="832"/>
      <c r="U1274" s="832"/>
      <c r="V1274" s="832"/>
      <c r="W1274" s="832"/>
      <c r="X1274" s="846" t="s">
        <v>306</v>
      </c>
      <c r="Y1274" s="846"/>
      <c r="Z1274" s="846"/>
      <c r="AA1274" s="824"/>
      <c r="AB1274" s="824"/>
      <c r="AC1274" s="824"/>
    </row>
    <row r="1275" s="823" customFormat="1" ht="28.45" hidden="1" customHeight="1" outlineLevel="3" spans="1:29">
      <c r="A1275" s="873" t="s">
        <v>3060</v>
      </c>
      <c r="B1275" s="870" t="s">
        <v>3085</v>
      </c>
      <c r="C1275" s="870" t="s">
        <v>3086</v>
      </c>
      <c r="D1275" s="846" t="s">
        <v>3163</v>
      </c>
      <c r="E1275" s="846" t="s">
        <v>310</v>
      </c>
      <c r="F1275" s="846" t="s">
        <v>3164</v>
      </c>
      <c r="G1275" s="846" t="s">
        <v>3167</v>
      </c>
      <c r="H1275" s="832">
        <v>319.61</v>
      </c>
      <c r="I1275" s="846" t="s">
        <v>3168</v>
      </c>
      <c r="J1275" s="875">
        <v>2488</v>
      </c>
      <c r="K1275" s="846" t="s">
        <v>53</v>
      </c>
      <c r="L1275" s="846" t="s">
        <v>3091</v>
      </c>
      <c r="M1275" s="846" t="s">
        <v>708</v>
      </c>
      <c r="N1275" s="832">
        <v>0</v>
      </c>
      <c r="O1275" s="846" t="s">
        <v>3099</v>
      </c>
      <c r="P1275" s="846" t="s">
        <v>3099</v>
      </c>
      <c r="Q1275" s="846"/>
      <c r="R1275" s="846" t="s">
        <v>3093</v>
      </c>
      <c r="S1275" s="846" t="s">
        <v>3094</v>
      </c>
      <c r="T1275" s="832"/>
      <c r="U1275" s="832"/>
      <c r="V1275" s="832"/>
      <c r="W1275" s="832"/>
      <c r="X1275" s="846" t="s">
        <v>306</v>
      </c>
      <c r="Y1275" s="846"/>
      <c r="Z1275" s="846"/>
      <c r="AA1275" s="824"/>
      <c r="AB1275" s="824"/>
      <c r="AC1275" s="824"/>
    </row>
    <row r="1276" s="823" customFormat="1" ht="28.45" hidden="1" customHeight="1" outlineLevel="3" spans="1:29">
      <c r="A1276" s="873" t="s">
        <v>3060</v>
      </c>
      <c r="B1276" s="870" t="s">
        <v>3085</v>
      </c>
      <c r="C1276" s="870" t="s">
        <v>3086</v>
      </c>
      <c r="D1276" s="846" t="s">
        <v>3163</v>
      </c>
      <c r="E1276" s="846" t="s">
        <v>310</v>
      </c>
      <c r="F1276" s="846" t="s">
        <v>3164</v>
      </c>
      <c r="G1276" s="846" t="s">
        <v>3167</v>
      </c>
      <c r="H1276" s="832">
        <v>216.65</v>
      </c>
      <c r="I1276" s="846" t="s">
        <v>3169</v>
      </c>
      <c r="J1276" s="875">
        <v>2522</v>
      </c>
      <c r="K1276" s="846" t="s">
        <v>53</v>
      </c>
      <c r="L1276" s="846" t="s">
        <v>3091</v>
      </c>
      <c r="M1276" s="846" t="s">
        <v>708</v>
      </c>
      <c r="N1276" s="832">
        <v>0</v>
      </c>
      <c r="O1276" s="846" t="s">
        <v>3099</v>
      </c>
      <c r="P1276" s="846" t="s">
        <v>3099</v>
      </c>
      <c r="Q1276" s="846"/>
      <c r="R1276" s="846" t="s">
        <v>3093</v>
      </c>
      <c r="S1276" s="846" t="s">
        <v>3094</v>
      </c>
      <c r="T1276" s="832"/>
      <c r="U1276" s="832"/>
      <c r="V1276" s="832"/>
      <c r="W1276" s="832"/>
      <c r="X1276" s="846" t="s">
        <v>306</v>
      </c>
      <c r="Y1276" s="846"/>
      <c r="Z1276" s="846"/>
      <c r="AA1276" s="824"/>
      <c r="AB1276" s="824"/>
      <c r="AC1276" s="824"/>
    </row>
    <row r="1277" s="823" customFormat="1" ht="28.45" hidden="1" customHeight="1" outlineLevel="3" spans="1:29">
      <c r="A1277" s="873" t="s">
        <v>3060</v>
      </c>
      <c r="B1277" s="870" t="s">
        <v>3085</v>
      </c>
      <c r="C1277" s="870" t="s">
        <v>3086</v>
      </c>
      <c r="D1277" s="846" t="s">
        <v>3163</v>
      </c>
      <c r="E1277" s="846" t="s">
        <v>310</v>
      </c>
      <c r="F1277" s="846" t="s">
        <v>3164</v>
      </c>
      <c r="G1277" s="846" t="s">
        <v>3167</v>
      </c>
      <c r="H1277" s="832">
        <v>162.52</v>
      </c>
      <c r="I1277" s="846" t="s">
        <v>3170</v>
      </c>
      <c r="J1277" s="875">
        <v>2532</v>
      </c>
      <c r="K1277" s="846" t="s">
        <v>53</v>
      </c>
      <c r="L1277" s="846" t="s">
        <v>3091</v>
      </c>
      <c r="M1277" s="846" t="s">
        <v>708</v>
      </c>
      <c r="N1277" s="832">
        <v>0</v>
      </c>
      <c r="O1277" s="846" t="s">
        <v>3099</v>
      </c>
      <c r="P1277" s="846" t="s">
        <v>3099</v>
      </c>
      <c r="Q1277" s="846"/>
      <c r="R1277" s="846" t="s">
        <v>3093</v>
      </c>
      <c r="S1277" s="846" t="s">
        <v>3094</v>
      </c>
      <c r="T1277" s="832"/>
      <c r="U1277" s="832"/>
      <c r="V1277" s="832"/>
      <c r="W1277" s="832"/>
      <c r="X1277" s="846" t="s">
        <v>306</v>
      </c>
      <c r="Y1277" s="846"/>
      <c r="Z1277" s="846"/>
      <c r="AA1277" s="824"/>
      <c r="AB1277" s="824"/>
      <c r="AC1277" s="824"/>
    </row>
    <row r="1278" s="823" customFormat="1" ht="28.45" hidden="1" customHeight="1" outlineLevel="3" spans="1:29">
      <c r="A1278" s="873" t="s">
        <v>3060</v>
      </c>
      <c r="B1278" s="870" t="s">
        <v>3085</v>
      </c>
      <c r="C1278" s="870" t="s">
        <v>3086</v>
      </c>
      <c r="D1278" s="846" t="s">
        <v>3163</v>
      </c>
      <c r="E1278" s="846" t="s">
        <v>310</v>
      </c>
      <c r="F1278" s="846" t="s">
        <v>3164</v>
      </c>
      <c r="G1278" s="846" t="s">
        <v>3167</v>
      </c>
      <c r="H1278" s="832">
        <v>401.97</v>
      </c>
      <c r="I1278" s="846" t="s">
        <v>3171</v>
      </c>
      <c r="J1278" s="875">
        <v>2543</v>
      </c>
      <c r="K1278" s="846" t="s">
        <v>53</v>
      </c>
      <c r="L1278" s="846" t="s">
        <v>3091</v>
      </c>
      <c r="M1278" s="846" t="s">
        <v>708</v>
      </c>
      <c r="N1278" s="832">
        <v>0</v>
      </c>
      <c r="O1278" s="846" t="s">
        <v>3099</v>
      </c>
      <c r="P1278" s="846" t="s">
        <v>3099</v>
      </c>
      <c r="Q1278" s="846"/>
      <c r="R1278" s="846" t="s">
        <v>3093</v>
      </c>
      <c r="S1278" s="846" t="s">
        <v>3094</v>
      </c>
      <c r="T1278" s="832"/>
      <c r="U1278" s="832"/>
      <c r="V1278" s="832"/>
      <c r="W1278" s="832"/>
      <c r="X1278" s="846" t="s">
        <v>306</v>
      </c>
      <c r="Y1278" s="846"/>
      <c r="Z1278" s="846"/>
      <c r="AA1278" s="824"/>
      <c r="AB1278" s="824"/>
      <c r="AC1278" s="824"/>
    </row>
    <row r="1279" s="823" customFormat="1" ht="28.45" hidden="1" customHeight="1" outlineLevel="3" spans="1:29">
      <c r="A1279" s="873" t="s">
        <v>3060</v>
      </c>
      <c r="B1279" s="870" t="s">
        <v>3085</v>
      </c>
      <c r="C1279" s="870" t="s">
        <v>3086</v>
      </c>
      <c r="D1279" s="846" t="s">
        <v>3163</v>
      </c>
      <c r="E1279" s="846" t="s">
        <v>310</v>
      </c>
      <c r="F1279" s="846" t="s">
        <v>3164</v>
      </c>
      <c r="G1279" s="846" t="s">
        <v>3167</v>
      </c>
      <c r="H1279" s="832">
        <v>220.05</v>
      </c>
      <c r="I1279" s="846" t="s">
        <v>3172</v>
      </c>
      <c r="J1279" s="875">
        <v>2547</v>
      </c>
      <c r="K1279" s="846" t="s">
        <v>53</v>
      </c>
      <c r="L1279" s="846" t="s">
        <v>3091</v>
      </c>
      <c r="M1279" s="846" t="s">
        <v>708</v>
      </c>
      <c r="N1279" s="832">
        <v>0</v>
      </c>
      <c r="O1279" s="846" t="s">
        <v>3099</v>
      </c>
      <c r="P1279" s="846" t="s">
        <v>3099</v>
      </c>
      <c r="Q1279" s="846"/>
      <c r="R1279" s="846" t="s">
        <v>3093</v>
      </c>
      <c r="S1279" s="846" t="s">
        <v>3094</v>
      </c>
      <c r="T1279" s="832"/>
      <c r="U1279" s="832"/>
      <c r="V1279" s="832"/>
      <c r="W1279" s="832"/>
      <c r="X1279" s="846" t="s">
        <v>306</v>
      </c>
      <c r="Y1279" s="846"/>
      <c r="Z1279" s="846"/>
      <c r="AA1279" s="824"/>
      <c r="AB1279" s="824"/>
      <c r="AC1279" s="824"/>
    </row>
    <row r="1280" s="823" customFormat="1" ht="28.45" hidden="1" customHeight="1" outlineLevel="3" spans="1:29">
      <c r="A1280" s="873" t="s">
        <v>3060</v>
      </c>
      <c r="B1280" s="870" t="s">
        <v>3085</v>
      </c>
      <c r="C1280" s="870" t="s">
        <v>3086</v>
      </c>
      <c r="D1280" s="846" t="s">
        <v>3163</v>
      </c>
      <c r="E1280" s="846" t="s">
        <v>310</v>
      </c>
      <c r="F1280" s="846" t="s">
        <v>3164</v>
      </c>
      <c r="G1280" s="846" t="s">
        <v>3167</v>
      </c>
      <c r="H1280" s="832">
        <v>381.52</v>
      </c>
      <c r="I1280" s="846" t="s">
        <v>3173</v>
      </c>
      <c r="J1280" s="875">
        <v>2560</v>
      </c>
      <c r="K1280" s="846" t="s">
        <v>53</v>
      </c>
      <c r="L1280" s="846" t="s">
        <v>3091</v>
      </c>
      <c r="M1280" s="846" t="s">
        <v>708</v>
      </c>
      <c r="N1280" s="832">
        <v>0</v>
      </c>
      <c r="O1280" s="846" t="s">
        <v>3099</v>
      </c>
      <c r="P1280" s="846" t="s">
        <v>3099</v>
      </c>
      <c r="Q1280" s="846"/>
      <c r="R1280" s="846" t="s">
        <v>3093</v>
      </c>
      <c r="S1280" s="846" t="s">
        <v>3094</v>
      </c>
      <c r="T1280" s="832"/>
      <c r="U1280" s="832"/>
      <c r="V1280" s="832"/>
      <c r="W1280" s="832"/>
      <c r="X1280" s="846" t="s">
        <v>306</v>
      </c>
      <c r="Y1280" s="846"/>
      <c r="Z1280" s="846"/>
      <c r="AA1280" s="824"/>
      <c r="AB1280" s="824"/>
      <c r="AC1280" s="824"/>
    </row>
    <row r="1281" s="823" customFormat="1" ht="28.45" hidden="1" customHeight="1" outlineLevel="3" spans="1:29">
      <c r="A1281" s="873" t="s">
        <v>3060</v>
      </c>
      <c r="B1281" s="870" t="s">
        <v>3085</v>
      </c>
      <c r="C1281" s="870" t="s">
        <v>3086</v>
      </c>
      <c r="D1281" s="846" t="s">
        <v>3163</v>
      </c>
      <c r="E1281" s="846" t="s">
        <v>310</v>
      </c>
      <c r="F1281" s="846" t="s">
        <v>3164</v>
      </c>
      <c r="G1281" s="846" t="s">
        <v>3167</v>
      </c>
      <c r="H1281" s="832">
        <v>326.82</v>
      </c>
      <c r="I1281" s="846" t="s">
        <v>3174</v>
      </c>
      <c r="J1281" s="875">
        <v>2576</v>
      </c>
      <c r="K1281" s="846" t="s">
        <v>53</v>
      </c>
      <c r="L1281" s="846" t="s">
        <v>3091</v>
      </c>
      <c r="M1281" s="846" t="s">
        <v>708</v>
      </c>
      <c r="N1281" s="832">
        <v>0</v>
      </c>
      <c r="O1281" s="846" t="s">
        <v>3099</v>
      </c>
      <c r="P1281" s="846" t="s">
        <v>3099</v>
      </c>
      <c r="Q1281" s="846"/>
      <c r="R1281" s="846" t="s">
        <v>3093</v>
      </c>
      <c r="S1281" s="846" t="s">
        <v>3094</v>
      </c>
      <c r="T1281" s="832"/>
      <c r="U1281" s="832"/>
      <c r="V1281" s="832"/>
      <c r="W1281" s="832"/>
      <c r="X1281" s="846" t="s">
        <v>306</v>
      </c>
      <c r="Y1281" s="846"/>
      <c r="Z1281" s="846"/>
      <c r="AA1281" s="824"/>
      <c r="AB1281" s="824"/>
      <c r="AC1281" s="824"/>
    </row>
    <row r="1282" s="823" customFormat="1" ht="28.45" hidden="1" customHeight="1" outlineLevel="3" spans="1:29">
      <c r="A1282" s="873" t="s">
        <v>3060</v>
      </c>
      <c r="B1282" s="870" t="s">
        <v>3085</v>
      </c>
      <c r="C1282" s="870" t="s">
        <v>3086</v>
      </c>
      <c r="D1282" s="846" t="s">
        <v>3163</v>
      </c>
      <c r="E1282" s="846" t="s">
        <v>310</v>
      </c>
      <c r="F1282" s="846" t="s">
        <v>3164</v>
      </c>
      <c r="G1282" s="846" t="s">
        <v>3167</v>
      </c>
      <c r="H1282" s="832">
        <v>424.33</v>
      </c>
      <c r="I1282" s="846" t="s">
        <v>3175</v>
      </c>
      <c r="J1282" s="875">
        <v>2610</v>
      </c>
      <c r="K1282" s="846" t="s">
        <v>53</v>
      </c>
      <c r="L1282" s="846" t="s">
        <v>3091</v>
      </c>
      <c r="M1282" s="846" t="s">
        <v>708</v>
      </c>
      <c r="N1282" s="832">
        <v>0</v>
      </c>
      <c r="O1282" s="846" t="s">
        <v>3099</v>
      </c>
      <c r="P1282" s="846" t="s">
        <v>3099</v>
      </c>
      <c r="Q1282" s="846"/>
      <c r="R1282" s="846" t="s">
        <v>3093</v>
      </c>
      <c r="S1282" s="846" t="s">
        <v>3094</v>
      </c>
      <c r="T1282" s="832"/>
      <c r="U1282" s="832"/>
      <c r="V1282" s="832"/>
      <c r="W1282" s="832"/>
      <c r="X1282" s="846" t="s">
        <v>306</v>
      </c>
      <c r="Y1282" s="846"/>
      <c r="Z1282" s="846"/>
      <c r="AA1282" s="824"/>
      <c r="AB1282" s="824"/>
      <c r="AC1282" s="824"/>
    </row>
    <row r="1283" s="823" customFormat="1" ht="28.45" hidden="1" customHeight="1" outlineLevel="3" spans="1:29">
      <c r="A1283" s="873" t="s">
        <v>3060</v>
      </c>
      <c r="B1283" s="870" t="s">
        <v>3085</v>
      </c>
      <c r="C1283" s="870" t="s">
        <v>3086</v>
      </c>
      <c r="D1283" s="846" t="s">
        <v>3163</v>
      </c>
      <c r="E1283" s="846" t="s">
        <v>310</v>
      </c>
      <c r="F1283" s="846" t="s">
        <v>3164</v>
      </c>
      <c r="G1283" s="846" t="s">
        <v>3167</v>
      </c>
      <c r="H1283" s="832">
        <v>360.34</v>
      </c>
      <c r="I1283" s="846" t="s">
        <v>3176</v>
      </c>
      <c r="J1283" s="875">
        <v>2617</v>
      </c>
      <c r="K1283" s="846" t="s">
        <v>53</v>
      </c>
      <c r="L1283" s="846" t="s">
        <v>3091</v>
      </c>
      <c r="M1283" s="846" t="s">
        <v>708</v>
      </c>
      <c r="N1283" s="832">
        <v>0</v>
      </c>
      <c r="O1283" s="846" t="s">
        <v>3099</v>
      </c>
      <c r="P1283" s="846" t="s">
        <v>3099</v>
      </c>
      <c r="Q1283" s="846"/>
      <c r="R1283" s="846" t="s">
        <v>3093</v>
      </c>
      <c r="S1283" s="846" t="s">
        <v>3094</v>
      </c>
      <c r="T1283" s="832"/>
      <c r="U1283" s="832"/>
      <c r="V1283" s="832"/>
      <c r="W1283" s="832"/>
      <c r="X1283" s="846" t="s">
        <v>306</v>
      </c>
      <c r="Y1283" s="846"/>
      <c r="Z1283" s="846"/>
      <c r="AA1283" s="824"/>
      <c r="AB1283" s="824"/>
      <c r="AC1283" s="824"/>
    </row>
    <row r="1284" s="823" customFormat="1" ht="28.45" hidden="1" customHeight="1" outlineLevel="3" spans="1:29">
      <c r="A1284" s="873" t="s">
        <v>3060</v>
      </c>
      <c r="B1284" s="870" t="s">
        <v>3085</v>
      </c>
      <c r="C1284" s="870" t="s">
        <v>3086</v>
      </c>
      <c r="D1284" s="846" t="s">
        <v>3177</v>
      </c>
      <c r="E1284" s="846" t="s">
        <v>310</v>
      </c>
      <c r="F1284" s="846" t="s">
        <v>3164</v>
      </c>
      <c r="G1284" s="846" t="s">
        <v>3178</v>
      </c>
      <c r="H1284" s="832">
        <v>90.42</v>
      </c>
      <c r="I1284" s="846" t="s">
        <v>3179</v>
      </c>
      <c r="J1284" s="875">
        <v>2435</v>
      </c>
      <c r="K1284" s="846" t="s">
        <v>53</v>
      </c>
      <c r="L1284" s="846" t="s">
        <v>3091</v>
      </c>
      <c r="M1284" s="846" t="s">
        <v>708</v>
      </c>
      <c r="N1284" s="832">
        <v>0</v>
      </c>
      <c r="O1284" s="846" t="s">
        <v>3099</v>
      </c>
      <c r="P1284" s="846" t="s">
        <v>3099</v>
      </c>
      <c r="Q1284" s="846"/>
      <c r="R1284" s="846" t="s">
        <v>3093</v>
      </c>
      <c r="S1284" s="846" t="s">
        <v>3094</v>
      </c>
      <c r="T1284" s="832"/>
      <c r="U1284" s="832"/>
      <c r="V1284" s="832"/>
      <c r="W1284" s="832"/>
      <c r="X1284" s="846" t="s">
        <v>306</v>
      </c>
      <c r="Y1284" s="846"/>
      <c r="Z1284" s="846"/>
      <c r="AA1284" s="824"/>
      <c r="AB1284" s="824"/>
      <c r="AC1284" s="824"/>
    </row>
    <row r="1285" s="823" customFormat="1" ht="28.45" hidden="1" customHeight="1" outlineLevel="3" spans="1:29">
      <c r="A1285" s="873" t="s">
        <v>3060</v>
      </c>
      <c r="B1285" s="870" t="s">
        <v>3085</v>
      </c>
      <c r="C1285" s="870" t="s">
        <v>3086</v>
      </c>
      <c r="D1285" s="846" t="s">
        <v>3177</v>
      </c>
      <c r="E1285" s="846" t="s">
        <v>310</v>
      </c>
      <c r="F1285" s="846" t="s">
        <v>3164</v>
      </c>
      <c r="G1285" s="846" t="s">
        <v>3178</v>
      </c>
      <c r="H1285" s="832">
        <v>159.78</v>
      </c>
      <c r="I1285" s="846" t="s">
        <v>3180</v>
      </c>
      <c r="J1285" s="875">
        <v>2447</v>
      </c>
      <c r="K1285" s="846" t="s">
        <v>53</v>
      </c>
      <c r="L1285" s="846" t="s">
        <v>3091</v>
      </c>
      <c r="M1285" s="846" t="s">
        <v>708</v>
      </c>
      <c r="N1285" s="832">
        <v>0</v>
      </c>
      <c r="O1285" s="846" t="s">
        <v>3099</v>
      </c>
      <c r="P1285" s="846" t="s">
        <v>3099</v>
      </c>
      <c r="Q1285" s="846"/>
      <c r="R1285" s="846" t="s">
        <v>3093</v>
      </c>
      <c r="S1285" s="846" t="s">
        <v>3094</v>
      </c>
      <c r="T1285" s="832"/>
      <c r="U1285" s="832"/>
      <c r="V1285" s="832"/>
      <c r="W1285" s="832"/>
      <c r="X1285" s="846" t="s">
        <v>306</v>
      </c>
      <c r="Y1285" s="846"/>
      <c r="Z1285" s="846"/>
      <c r="AA1285" s="824"/>
      <c r="AB1285" s="824"/>
      <c r="AC1285" s="824"/>
    </row>
    <row r="1286" s="823" customFormat="1" ht="28.45" hidden="1" customHeight="1" outlineLevel="3" spans="1:29">
      <c r="A1286" s="873" t="s">
        <v>3060</v>
      </c>
      <c r="B1286" s="870" t="s">
        <v>3085</v>
      </c>
      <c r="C1286" s="870" t="s">
        <v>3086</v>
      </c>
      <c r="D1286" s="846" t="s">
        <v>3177</v>
      </c>
      <c r="E1286" s="846" t="s">
        <v>310</v>
      </c>
      <c r="F1286" s="846" t="s">
        <v>3164</v>
      </c>
      <c r="G1286" s="846" t="s">
        <v>3178</v>
      </c>
      <c r="H1286" s="832">
        <v>167.1</v>
      </c>
      <c r="I1286" s="846" t="s">
        <v>3181</v>
      </c>
      <c r="J1286" s="875">
        <v>2555</v>
      </c>
      <c r="K1286" s="846" t="s">
        <v>53</v>
      </c>
      <c r="L1286" s="846" t="s">
        <v>3091</v>
      </c>
      <c r="M1286" s="846" t="s">
        <v>708</v>
      </c>
      <c r="N1286" s="832">
        <v>0</v>
      </c>
      <c r="O1286" s="846" t="s">
        <v>3099</v>
      </c>
      <c r="P1286" s="846" t="s">
        <v>3099</v>
      </c>
      <c r="Q1286" s="846"/>
      <c r="R1286" s="846" t="s">
        <v>3093</v>
      </c>
      <c r="S1286" s="846" t="s">
        <v>3094</v>
      </c>
      <c r="T1286" s="832"/>
      <c r="U1286" s="832"/>
      <c r="V1286" s="832"/>
      <c r="W1286" s="832"/>
      <c r="X1286" s="846" t="s">
        <v>306</v>
      </c>
      <c r="Y1286" s="846"/>
      <c r="Z1286" s="846"/>
      <c r="AA1286" s="824"/>
      <c r="AB1286" s="824"/>
      <c r="AC1286" s="824"/>
    </row>
    <row r="1287" s="823" customFormat="1" ht="28.45" hidden="1" customHeight="1" outlineLevel="3" spans="1:29">
      <c r="A1287" s="873" t="s">
        <v>3060</v>
      </c>
      <c r="B1287" s="870" t="s">
        <v>3085</v>
      </c>
      <c r="C1287" s="870" t="s">
        <v>3086</v>
      </c>
      <c r="D1287" s="846" t="s">
        <v>3177</v>
      </c>
      <c r="E1287" s="846" t="s">
        <v>310</v>
      </c>
      <c r="F1287" s="846" t="s">
        <v>3164</v>
      </c>
      <c r="G1287" s="846" t="s">
        <v>3178</v>
      </c>
      <c r="H1287" s="832">
        <v>246.87</v>
      </c>
      <c r="I1287" s="846" t="s">
        <v>3182</v>
      </c>
      <c r="J1287" s="875">
        <v>2666</v>
      </c>
      <c r="K1287" s="846" t="s">
        <v>53</v>
      </c>
      <c r="L1287" s="846" t="s">
        <v>3091</v>
      </c>
      <c r="M1287" s="846" t="s">
        <v>708</v>
      </c>
      <c r="N1287" s="832">
        <v>0</v>
      </c>
      <c r="O1287" s="846" t="s">
        <v>3099</v>
      </c>
      <c r="P1287" s="846" t="s">
        <v>3099</v>
      </c>
      <c r="Q1287" s="846"/>
      <c r="R1287" s="846" t="s">
        <v>3093</v>
      </c>
      <c r="S1287" s="846" t="s">
        <v>3094</v>
      </c>
      <c r="T1287" s="832"/>
      <c r="U1287" s="832"/>
      <c r="V1287" s="832"/>
      <c r="W1287" s="832"/>
      <c r="X1287" s="846" t="s">
        <v>306</v>
      </c>
      <c r="Y1287" s="846"/>
      <c r="Z1287" s="846"/>
      <c r="AA1287" s="824"/>
      <c r="AB1287" s="824"/>
      <c r="AC1287" s="824"/>
    </row>
    <row r="1288" s="823" customFormat="1" ht="28.45" hidden="1" customHeight="1" outlineLevel="3" spans="1:29">
      <c r="A1288" s="873" t="s">
        <v>3060</v>
      </c>
      <c r="B1288" s="870" t="s">
        <v>3085</v>
      </c>
      <c r="C1288" s="870" t="s">
        <v>3086</v>
      </c>
      <c r="D1288" s="846" t="s">
        <v>3183</v>
      </c>
      <c r="E1288" s="846" t="s">
        <v>310</v>
      </c>
      <c r="F1288" s="846" t="s">
        <v>3164</v>
      </c>
      <c r="G1288" s="846" t="s">
        <v>3178</v>
      </c>
      <c r="H1288" s="832">
        <v>183.58</v>
      </c>
      <c r="I1288" s="846" t="s">
        <v>3184</v>
      </c>
      <c r="J1288" s="875">
        <v>1960</v>
      </c>
      <c r="K1288" s="846" t="s">
        <v>53</v>
      </c>
      <c r="L1288" s="846" t="s">
        <v>3091</v>
      </c>
      <c r="M1288" s="846" t="s">
        <v>708</v>
      </c>
      <c r="N1288" s="832">
        <v>0</v>
      </c>
      <c r="O1288" s="846" t="s">
        <v>3099</v>
      </c>
      <c r="P1288" s="846" t="s">
        <v>3099</v>
      </c>
      <c r="Q1288" s="846"/>
      <c r="R1288" s="846" t="s">
        <v>3093</v>
      </c>
      <c r="S1288" s="846" t="s">
        <v>3094</v>
      </c>
      <c r="T1288" s="832"/>
      <c r="U1288" s="832"/>
      <c r="V1288" s="832"/>
      <c r="W1288" s="832"/>
      <c r="X1288" s="846" t="s">
        <v>306</v>
      </c>
      <c r="Y1288" s="846"/>
      <c r="Z1288" s="846"/>
      <c r="AA1288" s="824"/>
      <c r="AB1288" s="824"/>
      <c r="AC1288" s="824"/>
    </row>
    <row r="1289" s="823" customFormat="1" ht="28.45" hidden="1" customHeight="1" outlineLevel="3" spans="1:29">
      <c r="A1289" s="873" t="s">
        <v>3060</v>
      </c>
      <c r="B1289" s="870" t="s">
        <v>3085</v>
      </c>
      <c r="C1289" s="870" t="s">
        <v>3086</v>
      </c>
      <c r="D1289" s="846" t="s">
        <v>3183</v>
      </c>
      <c r="E1289" s="846" t="s">
        <v>310</v>
      </c>
      <c r="F1289" s="846" t="s">
        <v>3164</v>
      </c>
      <c r="G1289" s="846" t="s">
        <v>3178</v>
      </c>
      <c r="H1289" s="832">
        <v>184.58</v>
      </c>
      <c r="I1289" s="846" t="s">
        <v>3185</v>
      </c>
      <c r="J1289" s="875">
        <v>2111</v>
      </c>
      <c r="K1289" s="846" t="s">
        <v>53</v>
      </c>
      <c r="L1289" s="846" t="s">
        <v>3091</v>
      </c>
      <c r="M1289" s="846" t="s">
        <v>708</v>
      </c>
      <c r="N1289" s="832">
        <v>0</v>
      </c>
      <c r="O1289" s="846" t="s">
        <v>3099</v>
      </c>
      <c r="P1289" s="846" t="s">
        <v>3099</v>
      </c>
      <c r="Q1289" s="846"/>
      <c r="R1289" s="846" t="s">
        <v>3093</v>
      </c>
      <c r="S1289" s="846" t="s">
        <v>3094</v>
      </c>
      <c r="T1289" s="832"/>
      <c r="U1289" s="832"/>
      <c r="V1289" s="832"/>
      <c r="W1289" s="832"/>
      <c r="X1289" s="846" t="s">
        <v>306</v>
      </c>
      <c r="Y1289" s="846"/>
      <c r="Z1289" s="846"/>
      <c r="AA1289" s="824"/>
      <c r="AB1289" s="824"/>
      <c r="AC1289" s="824"/>
    </row>
    <row r="1290" s="823" customFormat="1" ht="28.45" hidden="1" customHeight="1" outlineLevel="3" spans="1:29">
      <c r="A1290" s="873" t="s">
        <v>3060</v>
      </c>
      <c r="B1290" s="870" t="s">
        <v>3085</v>
      </c>
      <c r="C1290" s="870" t="s">
        <v>3086</v>
      </c>
      <c r="D1290" s="846" t="s">
        <v>3186</v>
      </c>
      <c r="E1290" s="846" t="s">
        <v>310</v>
      </c>
      <c r="F1290" s="846" t="s">
        <v>3164</v>
      </c>
      <c r="G1290" s="846" t="s">
        <v>3187</v>
      </c>
      <c r="H1290" s="832">
        <v>445.6</v>
      </c>
      <c r="I1290" s="846" t="s">
        <v>3188</v>
      </c>
      <c r="J1290" s="875">
        <v>2573</v>
      </c>
      <c r="K1290" s="846" t="s">
        <v>53</v>
      </c>
      <c r="L1290" s="846" t="s">
        <v>3091</v>
      </c>
      <c r="M1290" s="846" t="s">
        <v>708</v>
      </c>
      <c r="N1290" s="832">
        <v>0</v>
      </c>
      <c r="O1290" s="846" t="s">
        <v>3099</v>
      </c>
      <c r="P1290" s="846" t="s">
        <v>3099</v>
      </c>
      <c r="Q1290" s="846"/>
      <c r="R1290" s="846" t="s">
        <v>3093</v>
      </c>
      <c r="S1290" s="846" t="s">
        <v>3094</v>
      </c>
      <c r="T1290" s="832"/>
      <c r="U1290" s="832"/>
      <c r="V1290" s="832"/>
      <c r="W1290" s="832"/>
      <c r="X1290" s="846" t="s">
        <v>306</v>
      </c>
      <c r="Y1290" s="846"/>
      <c r="Z1290" s="846"/>
      <c r="AA1290" s="824"/>
      <c r="AB1290" s="824"/>
      <c r="AC1290" s="824"/>
    </row>
    <row r="1291" s="823" customFormat="1" ht="28.45" hidden="1" customHeight="1" outlineLevel="3" spans="1:29">
      <c r="A1291" s="873" t="s">
        <v>3060</v>
      </c>
      <c r="B1291" s="870" t="s">
        <v>3085</v>
      </c>
      <c r="C1291" s="870" t="s">
        <v>3086</v>
      </c>
      <c r="D1291" s="846" t="s">
        <v>3186</v>
      </c>
      <c r="E1291" s="846" t="s">
        <v>310</v>
      </c>
      <c r="F1291" s="846" t="s">
        <v>3164</v>
      </c>
      <c r="G1291" s="846" t="s">
        <v>3187</v>
      </c>
      <c r="H1291" s="832">
        <v>941.51</v>
      </c>
      <c r="I1291" s="846" t="s">
        <v>3189</v>
      </c>
      <c r="J1291" s="875">
        <v>2589</v>
      </c>
      <c r="K1291" s="846" t="s">
        <v>53</v>
      </c>
      <c r="L1291" s="846" t="s">
        <v>3091</v>
      </c>
      <c r="M1291" s="846" t="s">
        <v>708</v>
      </c>
      <c r="N1291" s="832">
        <v>0</v>
      </c>
      <c r="O1291" s="846" t="s">
        <v>3099</v>
      </c>
      <c r="P1291" s="846" t="s">
        <v>3099</v>
      </c>
      <c r="Q1291" s="846"/>
      <c r="R1291" s="846" t="s">
        <v>3093</v>
      </c>
      <c r="S1291" s="846" t="s">
        <v>3094</v>
      </c>
      <c r="T1291" s="832"/>
      <c r="U1291" s="832"/>
      <c r="V1291" s="832"/>
      <c r="W1291" s="832"/>
      <c r="X1291" s="846" t="s">
        <v>306</v>
      </c>
      <c r="Y1291" s="846"/>
      <c r="Z1291" s="846"/>
      <c r="AA1291" s="824"/>
      <c r="AB1291" s="824"/>
      <c r="AC1291" s="824"/>
    </row>
    <row r="1292" s="823" customFormat="1" ht="28.45" hidden="1" customHeight="1" outlineLevel="3" spans="1:29">
      <c r="A1292" s="873" t="s">
        <v>3060</v>
      </c>
      <c r="B1292" s="870" t="s">
        <v>3085</v>
      </c>
      <c r="C1292" s="870" t="s">
        <v>3086</v>
      </c>
      <c r="D1292" s="846" t="s">
        <v>3190</v>
      </c>
      <c r="E1292" s="846" t="s">
        <v>310</v>
      </c>
      <c r="F1292" s="846" t="s">
        <v>3164</v>
      </c>
      <c r="G1292" s="846" t="s">
        <v>3187</v>
      </c>
      <c r="H1292" s="832">
        <v>411.77</v>
      </c>
      <c r="I1292" s="846" t="s">
        <v>3191</v>
      </c>
      <c r="J1292" s="875">
        <v>2591</v>
      </c>
      <c r="K1292" s="846" t="s">
        <v>53</v>
      </c>
      <c r="L1292" s="846" t="s">
        <v>3091</v>
      </c>
      <c r="M1292" s="846" t="s">
        <v>708</v>
      </c>
      <c r="N1292" s="832">
        <v>0</v>
      </c>
      <c r="O1292" s="846" t="s">
        <v>3099</v>
      </c>
      <c r="P1292" s="846" t="s">
        <v>3099</v>
      </c>
      <c r="Q1292" s="846"/>
      <c r="R1292" s="846" t="s">
        <v>3093</v>
      </c>
      <c r="S1292" s="846" t="s">
        <v>3094</v>
      </c>
      <c r="T1292" s="832"/>
      <c r="U1292" s="832"/>
      <c r="V1292" s="832"/>
      <c r="W1292" s="832"/>
      <c r="X1292" s="846" t="s">
        <v>306</v>
      </c>
      <c r="Y1292" s="846"/>
      <c r="Z1292" s="846"/>
      <c r="AA1292" s="824"/>
      <c r="AB1292" s="824"/>
      <c r="AC1292" s="824"/>
    </row>
    <row r="1293" s="823" customFormat="1" ht="28.45" hidden="1" customHeight="1" outlineLevel="3" spans="1:29">
      <c r="A1293" s="873" t="s">
        <v>3060</v>
      </c>
      <c r="B1293" s="870" t="s">
        <v>3085</v>
      </c>
      <c r="C1293" s="870" t="s">
        <v>3086</v>
      </c>
      <c r="D1293" s="846" t="s">
        <v>3190</v>
      </c>
      <c r="E1293" s="846" t="s">
        <v>310</v>
      </c>
      <c r="F1293" s="846" t="s">
        <v>3164</v>
      </c>
      <c r="G1293" s="846" t="s">
        <v>3187</v>
      </c>
      <c r="H1293" s="832">
        <v>414.27</v>
      </c>
      <c r="I1293" s="846" t="s">
        <v>3158</v>
      </c>
      <c r="J1293" s="875">
        <v>2625</v>
      </c>
      <c r="K1293" s="846" t="s">
        <v>53</v>
      </c>
      <c r="L1293" s="846" t="s">
        <v>3091</v>
      </c>
      <c r="M1293" s="846" t="s">
        <v>708</v>
      </c>
      <c r="N1293" s="832">
        <v>0</v>
      </c>
      <c r="O1293" s="846" t="s">
        <v>3099</v>
      </c>
      <c r="P1293" s="846" t="s">
        <v>3099</v>
      </c>
      <c r="Q1293" s="846"/>
      <c r="R1293" s="846" t="s">
        <v>3093</v>
      </c>
      <c r="S1293" s="846" t="s">
        <v>3094</v>
      </c>
      <c r="T1293" s="832"/>
      <c r="U1293" s="832"/>
      <c r="V1293" s="832"/>
      <c r="W1293" s="832"/>
      <c r="X1293" s="846" t="s">
        <v>306</v>
      </c>
      <c r="Y1293" s="846"/>
      <c r="Z1293" s="846"/>
      <c r="AA1293" s="824"/>
      <c r="AB1293" s="824"/>
      <c r="AC1293" s="824"/>
    </row>
    <row r="1294" s="823" customFormat="1" ht="28.45" hidden="1" customHeight="1" outlineLevel="3" spans="1:29">
      <c r="A1294" s="873" t="s">
        <v>3060</v>
      </c>
      <c r="B1294" s="870" t="s">
        <v>3085</v>
      </c>
      <c r="C1294" s="870" t="s">
        <v>3086</v>
      </c>
      <c r="D1294" s="846" t="s">
        <v>3192</v>
      </c>
      <c r="E1294" s="846" t="s">
        <v>310</v>
      </c>
      <c r="F1294" s="846" t="s">
        <v>3164</v>
      </c>
      <c r="G1294" s="846" t="s">
        <v>3193</v>
      </c>
      <c r="H1294" s="832">
        <v>158.92</v>
      </c>
      <c r="I1294" s="846" t="s">
        <v>3194</v>
      </c>
      <c r="J1294" s="875">
        <v>2806</v>
      </c>
      <c r="K1294" s="846" t="s">
        <v>53</v>
      </c>
      <c r="L1294" s="846" t="s">
        <v>3091</v>
      </c>
      <c r="M1294" s="846" t="s">
        <v>708</v>
      </c>
      <c r="N1294" s="832">
        <v>0</v>
      </c>
      <c r="O1294" s="846" t="s">
        <v>3092</v>
      </c>
      <c r="P1294" s="846" t="s">
        <v>3092</v>
      </c>
      <c r="Q1294" s="846"/>
      <c r="R1294" s="846" t="s">
        <v>3093</v>
      </c>
      <c r="S1294" s="846" t="s">
        <v>3094</v>
      </c>
      <c r="T1294" s="832"/>
      <c r="U1294" s="832"/>
      <c r="V1294" s="832"/>
      <c r="W1294" s="832"/>
      <c r="X1294" s="846" t="s">
        <v>306</v>
      </c>
      <c r="Y1294" s="846"/>
      <c r="Z1294" s="846"/>
      <c r="AA1294" s="824"/>
      <c r="AB1294" s="824"/>
      <c r="AC1294" s="824"/>
    </row>
    <row r="1295" s="823" customFormat="1" ht="28.45" hidden="1" customHeight="1" outlineLevel="3" spans="1:29">
      <c r="A1295" s="873" t="s">
        <v>3060</v>
      </c>
      <c r="B1295" s="870" t="s">
        <v>3085</v>
      </c>
      <c r="C1295" s="870" t="s">
        <v>3086</v>
      </c>
      <c r="D1295" s="846" t="s">
        <v>3192</v>
      </c>
      <c r="E1295" s="846" t="s">
        <v>310</v>
      </c>
      <c r="F1295" s="846" t="s">
        <v>3164</v>
      </c>
      <c r="G1295" s="846" t="s">
        <v>3193</v>
      </c>
      <c r="H1295" s="832">
        <v>154.85</v>
      </c>
      <c r="I1295" s="846" t="s">
        <v>3195</v>
      </c>
      <c r="J1295" s="875">
        <v>2809</v>
      </c>
      <c r="K1295" s="846" t="s">
        <v>53</v>
      </c>
      <c r="L1295" s="846" t="s">
        <v>3091</v>
      </c>
      <c r="M1295" s="846" t="s">
        <v>708</v>
      </c>
      <c r="N1295" s="832">
        <v>0</v>
      </c>
      <c r="O1295" s="846" t="s">
        <v>3092</v>
      </c>
      <c r="P1295" s="846" t="s">
        <v>3092</v>
      </c>
      <c r="Q1295" s="846"/>
      <c r="R1295" s="846" t="s">
        <v>3093</v>
      </c>
      <c r="S1295" s="846" t="s">
        <v>3094</v>
      </c>
      <c r="T1295" s="832"/>
      <c r="U1295" s="832"/>
      <c r="V1295" s="832"/>
      <c r="W1295" s="832"/>
      <c r="X1295" s="846" t="s">
        <v>306</v>
      </c>
      <c r="Y1295" s="846"/>
      <c r="Z1295" s="846"/>
      <c r="AA1295" s="824"/>
      <c r="AB1295" s="824"/>
      <c r="AC1295" s="824"/>
    </row>
    <row r="1296" s="823" customFormat="1" ht="28.45" hidden="1" customHeight="1" outlineLevel="3" spans="1:29">
      <c r="A1296" s="873" t="s">
        <v>3060</v>
      </c>
      <c r="B1296" s="870" t="s">
        <v>3085</v>
      </c>
      <c r="C1296" s="870" t="s">
        <v>3086</v>
      </c>
      <c r="D1296" s="846" t="s">
        <v>3192</v>
      </c>
      <c r="E1296" s="846" t="s">
        <v>310</v>
      </c>
      <c r="F1296" s="846" t="s">
        <v>3164</v>
      </c>
      <c r="G1296" s="846" t="s">
        <v>3193</v>
      </c>
      <c r="H1296" s="832">
        <v>153.23</v>
      </c>
      <c r="I1296" s="846" t="s">
        <v>3196</v>
      </c>
      <c r="J1296" s="875">
        <v>2816</v>
      </c>
      <c r="K1296" s="846" t="s">
        <v>53</v>
      </c>
      <c r="L1296" s="846" t="s">
        <v>3091</v>
      </c>
      <c r="M1296" s="846" t="s">
        <v>708</v>
      </c>
      <c r="N1296" s="832">
        <v>0</v>
      </c>
      <c r="O1296" s="846" t="s">
        <v>3092</v>
      </c>
      <c r="P1296" s="846" t="s">
        <v>3092</v>
      </c>
      <c r="Q1296" s="846"/>
      <c r="R1296" s="846" t="s">
        <v>3093</v>
      </c>
      <c r="S1296" s="846" t="s">
        <v>3094</v>
      </c>
      <c r="T1296" s="832"/>
      <c r="U1296" s="832"/>
      <c r="V1296" s="832"/>
      <c r="W1296" s="832"/>
      <c r="X1296" s="846" t="s">
        <v>306</v>
      </c>
      <c r="Y1296" s="846"/>
      <c r="Z1296" s="846"/>
      <c r="AA1296" s="824"/>
      <c r="AB1296" s="824"/>
      <c r="AC1296" s="824"/>
    </row>
    <row r="1297" s="823" customFormat="1" ht="28.45" hidden="1" customHeight="1" outlineLevel="3" spans="1:29">
      <c r="A1297" s="873" t="s">
        <v>3060</v>
      </c>
      <c r="B1297" s="870" t="s">
        <v>3085</v>
      </c>
      <c r="C1297" s="870" t="s">
        <v>3086</v>
      </c>
      <c r="D1297" s="846" t="s">
        <v>3197</v>
      </c>
      <c r="E1297" s="846" t="s">
        <v>310</v>
      </c>
      <c r="F1297" s="846" t="s">
        <v>3164</v>
      </c>
      <c r="G1297" s="846" t="s">
        <v>3193</v>
      </c>
      <c r="H1297" s="832">
        <v>1371.28</v>
      </c>
      <c r="I1297" s="846" t="s">
        <v>3198</v>
      </c>
      <c r="J1297" s="875">
        <v>2388</v>
      </c>
      <c r="K1297" s="846" t="s">
        <v>53</v>
      </c>
      <c r="L1297" s="846" t="s">
        <v>3091</v>
      </c>
      <c r="M1297" s="846" t="s">
        <v>708</v>
      </c>
      <c r="N1297" s="832">
        <v>0</v>
      </c>
      <c r="O1297" s="846" t="s">
        <v>3099</v>
      </c>
      <c r="P1297" s="846" t="s">
        <v>3099</v>
      </c>
      <c r="Q1297" s="846"/>
      <c r="R1297" s="846" t="s">
        <v>3093</v>
      </c>
      <c r="S1297" s="846" t="s">
        <v>3094</v>
      </c>
      <c r="T1297" s="832"/>
      <c r="U1297" s="832"/>
      <c r="V1297" s="832"/>
      <c r="W1297" s="832"/>
      <c r="X1297" s="846" t="s">
        <v>306</v>
      </c>
      <c r="Y1297" s="846"/>
      <c r="Z1297" s="846"/>
      <c r="AA1297" s="824"/>
      <c r="AB1297" s="824"/>
      <c r="AC1297" s="824"/>
    </row>
    <row r="1298" s="823" customFormat="1" ht="28.45" hidden="1" customHeight="1" outlineLevel="3" spans="1:29">
      <c r="A1298" s="873" t="s">
        <v>3060</v>
      </c>
      <c r="B1298" s="870" t="s">
        <v>3085</v>
      </c>
      <c r="C1298" s="870" t="s">
        <v>3086</v>
      </c>
      <c r="D1298" s="846" t="s">
        <v>3199</v>
      </c>
      <c r="E1298" s="846" t="s">
        <v>310</v>
      </c>
      <c r="F1298" s="846" t="s">
        <v>3164</v>
      </c>
      <c r="G1298" s="846" t="s">
        <v>3193</v>
      </c>
      <c r="H1298" s="832">
        <v>72.15</v>
      </c>
      <c r="I1298" s="846" t="s">
        <v>3200</v>
      </c>
      <c r="J1298" s="875">
        <v>2830</v>
      </c>
      <c r="K1298" s="846" t="s">
        <v>53</v>
      </c>
      <c r="L1298" s="846" t="s">
        <v>3091</v>
      </c>
      <c r="M1298" s="846" t="s">
        <v>708</v>
      </c>
      <c r="N1298" s="832">
        <v>0</v>
      </c>
      <c r="O1298" s="846" t="s">
        <v>3201</v>
      </c>
      <c r="P1298" s="846" t="s">
        <v>3201</v>
      </c>
      <c r="Q1298" s="846"/>
      <c r="R1298" s="846" t="s">
        <v>3093</v>
      </c>
      <c r="S1298" s="846" t="s">
        <v>3094</v>
      </c>
      <c r="T1298" s="832"/>
      <c r="U1298" s="832"/>
      <c r="V1298" s="832"/>
      <c r="W1298" s="832"/>
      <c r="X1298" s="846" t="s">
        <v>306</v>
      </c>
      <c r="Y1298" s="846"/>
      <c r="Z1298" s="846"/>
      <c r="AA1298" s="824"/>
      <c r="AB1298" s="824"/>
      <c r="AC1298" s="824"/>
    </row>
    <row r="1299" s="823" customFormat="1" ht="28.45" hidden="1" customHeight="1" outlineLevel="3" spans="1:29">
      <c r="A1299" s="873" t="s">
        <v>3060</v>
      </c>
      <c r="B1299" s="870" t="s">
        <v>3085</v>
      </c>
      <c r="C1299" s="870" t="s">
        <v>3086</v>
      </c>
      <c r="D1299" s="846" t="s">
        <v>3202</v>
      </c>
      <c r="E1299" s="846" t="s">
        <v>310</v>
      </c>
      <c r="F1299" s="846" t="s">
        <v>3164</v>
      </c>
      <c r="G1299" s="846" t="s">
        <v>3193</v>
      </c>
      <c r="H1299" s="832">
        <v>461.54</v>
      </c>
      <c r="I1299" s="846" t="s">
        <v>3203</v>
      </c>
      <c r="J1299" s="875">
        <v>2419</v>
      </c>
      <c r="K1299" s="846" t="s">
        <v>53</v>
      </c>
      <c r="L1299" s="846" t="s">
        <v>3091</v>
      </c>
      <c r="M1299" s="846" t="s">
        <v>708</v>
      </c>
      <c r="N1299" s="832">
        <v>0</v>
      </c>
      <c r="O1299" s="846" t="s">
        <v>3099</v>
      </c>
      <c r="P1299" s="846" t="s">
        <v>3204</v>
      </c>
      <c r="Q1299" s="846"/>
      <c r="R1299" s="846" t="s">
        <v>3093</v>
      </c>
      <c r="S1299" s="846" t="s">
        <v>3094</v>
      </c>
      <c r="T1299" s="832"/>
      <c r="U1299" s="832"/>
      <c r="V1299" s="832"/>
      <c r="W1299" s="832"/>
      <c r="X1299" s="846" t="s">
        <v>306</v>
      </c>
      <c r="Y1299" s="846"/>
      <c r="Z1299" s="846"/>
      <c r="AA1299" s="824"/>
      <c r="AB1299" s="824"/>
      <c r="AC1299" s="824"/>
    </row>
    <row r="1300" s="823" customFormat="1" ht="28.45" hidden="1" customHeight="1" outlineLevel="3" spans="1:29">
      <c r="A1300" s="873" t="s">
        <v>3060</v>
      </c>
      <c r="B1300" s="870" t="s">
        <v>3085</v>
      </c>
      <c r="C1300" s="870" t="s">
        <v>3086</v>
      </c>
      <c r="D1300" s="846" t="s">
        <v>3205</v>
      </c>
      <c r="E1300" s="846" t="s">
        <v>310</v>
      </c>
      <c r="F1300" s="846" t="s">
        <v>3164</v>
      </c>
      <c r="G1300" s="846" t="s">
        <v>3136</v>
      </c>
      <c r="H1300" s="832">
        <v>107.46</v>
      </c>
      <c r="I1300" s="846" t="s">
        <v>3206</v>
      </c>
      <c r="J1300" s="875">
        <v>2820</v>
      </c>
      <c r="K1300" s="846" t="s">
        <v>53</v>
      </c>
      <c r="L1300" s="846" t="s">
        <v>3091</v>
      </c>
      <c r="M1300" s="846" t="s">
        <v>708</v>
      </c>
      <c r="N1300" s="832">
        <v>0</v>
      </c>
      <c r="O1300" s="846" t="s">
        <v>3092</v>
      </c>
      <c r="P1300" s="846" t="s">
        <v>3092</v>
      </c>
      <c r="Q1300" s="846"/>
      <c r="R1300" s="846" t="s">
        <v>3093</v>
      </c>
      <c r="S1300" s="846" t="s">
        <v>3094</v>
      </c>
      <c r="T1300" s="832"/>
      <c r="U1300" s="832"/>
      <c r="V1300" s="832"/>
      <c r="W1300" s="832"/>
      <c r="X1300" s="846" t="s">
        <v>306</v>
      </c>
      <c r="Y1300" s="846"/>
      <c r="Z1300" s="846"/>
      <c r="AA1300" s="824"/>
      <c r="AB1300" s="824"/>
      <c r="AC1300" s="824"/>
    </row>
    <row r="1301" s="823" customFormat="1" ht="28.45" hidden="1" customHeight="1" outlineLevel="3" spans="1:29">
      <c r="A1301" s="873" t="s">
        <v>3060</v>
      </c>
      <c r="B1301" s="870" t="s">
        <v>3085</v>
      </c>
      <c r="C1301" s="870" t="s">
        <v>3086</v>
      </c>
      <c r="D1301" s="846" t="s">
        <v>3205</v>
      </c>
      <c r="E1301" s="846" t="s">
        <v>310</v>
      </c>
      <c r="F1301" s="846" t="s">
        <v>3164</v>
      </c>
      <c r="G1301" s="846" t="s">
        <v>3136</v>
      </c>
      <c r="H1301" s="832">
        <v>46.86</v>
      </c>
      <c r="I1301" s="846" t="s">
        <v>3207</v>
      </c>
      <c r="J1301" s="875">
        <v>2834</v>
      </c>
      <c r="K1301" s="846" t="s">
        <v>53</v>
      </c>
      <c r="L1301" s="846" t="s">
        <v>3091</v>
      </c>
      <c r="M1301" s="846" t="s">
        <v>708</v>
      </c>
      <c r="N1301" s="832">
        <v>0</v>
      </c>
      <c r="O1301" s="846" t="s">
        <v>3208</v>
      </c>
      <c r="P1301" s="846" t="s">
        <v>3209</v>
      </c>
      <c r="Q1301" s="846"/>
      <c r="R1301" s="846" t="s">
        <v>3093</v>
      </c>
      <c r="S1301" s="846" t="s">
        <v>3094</v>
      </c>
      <c r="T1301" s="832"/>
      <c r="U1301" s="832"/>
      <c r="V1301" s="832"/>
      <c r="W1301" s="832"/>
      <c r="X1301" s="846" t="s">
        <v>306</v>
      </c>
      <c r="Y1301" s="846"/>
      <c r="Z1301" s="846"/>
      <c r="AA1301" s="824"/>
      <c r="AB1301" s="824"/>
      <c r="AC1301" s="824"/>
    </row>
    <row r="1302" s="823" customFormat="1" ht="28.45" hidden="1" customHeight="1" outlineLevel="3" spans="1:29">
      <c r="A1302" s="873" t="s">
        <v>3060</v>
      </c>
      <c r="B1302" s="870" t="s">
        <v>3085</v>
      </c>
      <c r="C1302" s="870" t="s">
        <v>3086</v>
      </c>
      <c r="D1302" s="846" t="s">
        <v>3210</v>
      </c>
      <c r="E1302" s="846" t="s">
        <v>310</v>
      </c>
      <c r="F1302" s="846" t="s">
        <v>3164</v>
      </c>
      <c r="G1302" s="846" t="s">
        <v>3211</v>
      </c>
      <c r="H1302" s="832">
        <v>68.2</v>
      </c>
      <c r="I1302" s="846" t="s">
        <v>3212</v>
      </c>
      <c r="J1302" s="875">
        <v>2808</v>
      </c>
      <c r="K1302" s="846" t="s">
        <v>53</v>
      </c>
      <c r="L1302" s="846" t="s">
        <v>3091</v>
      </c>
      <c r="M1302" s="846" t="s">
        <v>708</v>
      </c>
      <c r="N1302" s="832">
        <v>0</v>
      </c>
      <c r="O1302" s="846" t="s">
        <v>3092</v>
      </c>
      <c r="P1302" s="846" t="s">
        <v>3092</v>
      </c>
      <c r="Q1302" s="846"/>
      <c r="R1302" s="846" t="s">
        <v>3093</v>
      </c>
      <c r="S1302" s="846" t="s">
        <v>3094</v>
      </c>
      <c r="T1302" s="832"/>
      <c r="U1302" s="832"/>
      <c r="V1302" s="832"/>
      <c r="W1302" s="832"/>
      <c r="X1302" s="846" t="s">
        <v>306</v>
      </c>
      <c r="Y1302" s="846"/>
      <c r="Z1302" s="846"/>
      <c r="AA1302" s="824"/>
      <c r="AB1302" s="824"/>
      <c r="AC1302" s="824"/>
    </row>
    <row r="1303" s="823" customFormat="1" ht="28.45" hidden="1" customHeight="1" outlineLevel="3" spans="1:29">
      <c r="A1303" s="873" t="s">
        <v>3060</v>
      </c>
      <c r="B1303" s="870" t="s">
        <v>3085</v>
      </c>
      <c r="C1303" s="870" t="s">
        <v>3086</v>
      </c>
      <c r="D1303" s="846" t="s">
        <v>3213</v>
      </c>
      <c r="E1303" s="846" t="s">
        <v>310</v>
      </c>
      <c r="F1303" s="846" t="s">
        <v>3164</v>
      </c>
      <c r="G1303" s="846" t="s">
        <v>3136</v>
      </c>
      <c r="H1303" s="832">
        <v>61.46</v>
      </c>
      <c r="I1303" s="846" t="s">
        <v>3214</v>
      </c>
      <c r="J1303" s="875">
        <v>2679</v>
      </c>
      <c r="K1303" s="846" t="s">
        <v>53</v>
      </c>
      <c r="L1303" s="846" t="s">
        <v>3091</v>
      </c>
      <c r="M1303" s="846" t="s">
        <v>708</v>
      </c>
      <c r="N1303" s="832">
        <v>0</v>
      </c>
      <c r="O1303" s="846" t="s">
        <v>3092</v>
      </c>
      <c r="P1303" s="846" t="s">
        <v>3092</v>
      </c>
      <c r="Q1303" s="846"/>
      <c r="R1303" s="846" t="s">
        <v>3093</v>
      </c>
      <c r="S1303" s="846" t="s">
        <v>3094</v>
      </c>
      <c r="T1303" s="832"/>
      <c r="U1303" s="832"/>
      <c r="V1303" s="832"/>
      <c r="W1303" s="832"/>
      <c r="X1303" s="846" t="s">
        <v>306</v>
      </c>
      <c r="Y1303" s="846"/>
      <c r="Z1303" s="846"/>
      <c r="AA1303" s="824"/>
      <c r="AB1303" s="824"/>
      <c r="AC1303" s="824"/>
    </row>
    <row r="1304" s="823" customFormat="1" ht="28.45" hidden="1" customHeight="1" outlineLevel="3" spans="1:29">
      <c r="A1304" s="873" t="s">
        <v>3060</v>
      </c>
      <c r="B1304" s="870" t="s">
        <v>3085</v>
      </c>
      <c r="C1304" s="870" t="s">
        <v>3086</v>
      </c>
      <c r="D1304" s="846" t="s">
        <v>3213</v>
      </c>
      <c r="E1304" s="846" t="s">
        <v>310</v>
      </c>
      <c r="F1304" s="846" t="s">
        <v>3164</v>
      </c>
      <c r="G1304" s="846" t="s">
        <v>3136</v>
      </c>
      <c r="H1304" s="832">
        <v>95.58</v>
      </c>
      <c r="I1304" s="846" t="s">
        <v>3215</v>
      </c>
      <c r="J1304" s="875">
        <v>2682</v>
      </c>
      <c r="K1304" s="846" t="s">
        <v>53</v>
      </c>
      <c r="L1304" s="846" t="s">
        <v>3091</v>
      </c>
      <c r="M1304" s="846" t="s">
        <v>708</v>
      </c>
      <c r="N1304" s="832">
        <v>0</v>
      </c>
      <c r="O1304" s="846" t="s">
        <v>3092</v>
      </c>
      <c r="P1304" s="846" t="s">
        <v>3092</v>
      </c>
      <c r="Q1304" s="846"/>
      <c r="R1304" s="846" t="s">
        <v>3093</v>
      </c>
      <c r="S1304" s="846" t="s">
        <v>3094</v>
      </c>
      <c r="T1304" s="832"/>
      <c r="U1304" s="832"/>
      <c r="V1304" s="832"/>
      <c r="W1304" s="832"/>
      <c r="X1304" s="846" t="s">
        <v>306</v>
      </c>
      <c r="Y1304" s="846"/>
      <c r="Z1304" s="846"/>
      <c r="AA1304" s="824"/>
      <c r="AB1304" s="824"/>
      <c r="AC1304" s="824"/>
    </row>
    <row r="1305" s="823" customFormat="1" ht="28.45" hidden="1" customHeight="1" outlineLevel="3" spans="1:29">
      <c r="A1305" s="873" t="s">
        <v>3060</v>
      </c>
      <c r="B1305" s="870" t="s">
        <v>3085</v>
      </c>
      <c r="C1305" s="870" t="s">
        <v>3086</v>
      </c>
      <c r="D1305" s="846" t="s">
        <v>3216</v>
      </c>
      <c r="E1305" s="846" t="s">
        <v>310</v>
      </c>
      <c r="F1305" s="846" t="s">
        <v>3164</v>
      </c>
      <c r="G1305" s="846" t="s">
        <v>3193</v>
      </c>
      <c r="H1305" s="832">
        <v>103.04</v>
      </c>
      <c r="I1305" s="846" t="s">
        <v>3217</v>
      </c>
      <c r="J1305" s="875">
        <v>2736</v>
      </c>
      <c r="K1305" s="846" t="s">
        <v>53</v>
      </c>
      <c r="L1305" s="846" t="s">
        <v>3091</v>
      </c>
      <c r="M1305" s="846" t="s">
        <v>708</v>
      </c>
      <c r="N1305" s="832">
        <v>0</v>
      </c>
      <c r="O1305" s="846" t="s">
        <v>3092</v>
      </c>
      <c r="P1305" s="846" t="s">
        <v>3092</v>
      </c>
      <c r="Q1305" s="846"/>
      <c r="R1305" s="846" t="s">
        <v>3093</v>
      </c>
      <c r="S1305" s="846" t="s">
        <v>3094</v>
      </c>
      <c r="T1305" s="832"/>
      <c r="U1305" s="832"/>
      <c r="V1305" s="832"/>
      <c r="W1305" s="832"/>
      <c r="X1305" s="846" t="s">
        <v>306</v>
      </c>
      <c r="Y1305" s="846"/>
      <c r="Z1305" s="846"/>
      <c r="AA1305" s="824"/>
      <c r="AB1305" s="824"/>
      <c r="AC1305" s="824"/>
    </row>
    <row r="1306" s="823" customFormat="1" ht="28.45" hidden="1" customHeight="1" outlineLevel="3" spans="1:29">
      <c r="A1306" s="873" t="s">
        <v>3060</v>
      </c>
      <c r="B1306" s="870" t="s">
        <v>3085</v>
      </c>
      <c r="C1306" s="870" t="s">
        <v>3086</v>
      </c>
      <c r="D1306" s="846" t="s">
        <v>3216</v>
      </c>
      <c r="E1306" s="846" t="s">
        <v>310</v>
      </c>
      <c r="F1306" s="846" t="s">
        <v>3164</v>
      </c>
      <c r="G1306" s="846" t="s">
        <v>3193</v>
      </c>
      <c r="H1306" s="832">
        <v>70.32</v>
      </c>
      <c r="I1306" s="846" t="s">
        <v>3218</v>
      </c>
      <c r="J1306" s="875">
        <v>2771</v>
      </c>
      <c r="K1306" s="846" t="s">
        <v>53</v>
      </c>
      <c r="L1306" s="846" t="s">
        <v>3091</v>
      </c>
      <c r="M1306" s="846" t="s">
        <v>708</v>
      </c>
      <c r="N1306" s="832">
        <v>0</v>
      </c>
      <c r="O1306" s="846" t="s">
        <v>3092</v>
      </c>
      <c r="P1306" s="846" t="s">
        <v>3092</v>
      </c>
      <c r="Q1306" s="846"/>
      <c r="R1306" s="846" t="s">
        <v>3093</v>
      </c>
      <c r="S1306" s="846" t="s">
        <v>3094</v>
      </c>
      <c r="T1306" s="832"/>
      <c r="U1306" s="832"/>
      <c r="V1306" s="832"/>
      <c r="W1306" s="832"/>
      <c r="X1306" s="846" t="s">
        <v>306</v>
      </c>
      <c r="Y1306" s="846"/>
      <c r="Z1306" s="846"/>
      <c r="AA1306" s="824"/>
      <c r="AB1306" s="824"/>
      <c r="AC1306" s="824"/>
    </row>
    <row r="1307" s="823" customFormat="1" ht="28.45" hidden="1" customHeight="1" outlineLevel="3" spans="1:29">
      <c r="A1307" s="873" t="s">
        <v>3060</v>
      </c>
      <c r="B1307" s="870" t="s">
        <v>3085</v>
      </c>
      <c r="C1307" s="870" t="s">
        <v>3086</v>
      </c>
      <c r="D1307" s="846" t="s">
        <v>3216</v>
      </c>
      <c r="E1307" s="846" t="s">
        <v>310</v>
      </c>
      <c r="F1307" s="846" t="s">
        <v>3164</v>
      </c>
      <c r="G1307" s="846" t="s">
        <v>3193</v>
      </c>
      <c r="H1307" s="832">
        <v>61.06</v>
      </c>
      <c r="I1307" s="846" t="s">
        <v>3200</v>
      </c>
      <c r="J1307" s="875">
        <v>2830</v>
      </c>
      <c r="K1307" s="846" t="s">
        <v>53</v>
      </c>
      <c r="L1307" s="846" t="s">
        <v>3091</v>
      </c>
      <c r="M1307" s="846" t="s">
        <v>708</v>
      </c>
      <c r="N1307" s="832">
        <v>0</v>
      </c>
      <c r="O1307" s="846" t="s">
        <v>3201</v>
      </c>
      <c r="P1307" s="846" t="s">
        <v>3201</v>
      </c>
      <c r="Q1307" s="846"/>
      <c r="R1307" s="846" t="s">
        <v>3093</v>
      </c>
      <c r="S1307" s="846" t="s">
        <v>3094</v>
      </c>
      <c r="T1307" s="832"/>
      <c r="U1307" s="832"/>
      <c r="V1307" s="832"/>
      <c r="W1307" s="832"/>
      <c r="X1307" s="846" t="s">
        <v>306</v>
      </c>
      <c r="Y1307" s="846"/>
      <c r="Z1307" s="846"/>
      <c r="AA1307" s="824"/>
      <c r="AB1307" s="824"/>
      <c r="AC1307" s="824"/>
    </row>
    <row r="1308" s="823" customFormat="1" ht="28.45" hidden="1" customHeight="1" outlineLevel="3" spans="1:29">
      <c r="A1308" s="873" t="s">
        <v>3060</v>
      </c>
      <c r="B1308" s="870" t="s">
        <v>3085</v>
      </c>
      <c r="C1308" s="870" t="s">
        <v>3086</v>
      </c>
      <c r="D1308" s="846" t="s">
        <v>3219</v>
      </c>
      <c r="E1308" s="846" t="s">
        <v>310</v>
      </c>
      <c r="F1308" s="846" t="s">
        <v>3164</v>
      </c>
      <c r="G1308" s="846" t="s">
        <v>3193</v>
      </c>
      <c r="H1308" s="832">
        <v>421.1</v>
      </c>
      <c r="I1308" s="846" t="s">
        <v>3220</v>
      </c>
      <c r="J1308" s="875">
        <v>2408</v>
      </c>
      <c r="K1308" s="846" t="s">
        <v>53</v>
      </c>
      <c r="L1308" s="846" t="s">
        <v>3091</v>
      </c>
      <c r="M1308" s="846" t="s">
        <v>708</v>
      </c>
      <c r="N1308" s="832">
        <v>0</v>
      </c>
      <c r="O1308" s="846" t="s">
        <v>3099</v>
      </c>
      <c r="P1308" s="846" t="s">
        <v>3099</v>
      </c>
      <c r="Q1308" s="846"/>
      <c r="R1308" s="846" t="s">
        <v>3093</v>
      </c>
      <c r="S1308" s="846" t="s">
        <v>3094</v>
      </c>
      <c r="T1308" s="832"/>
      <c r="U1308" s="832"/>
      <c r="V1308" s="832"/>
      <c r="W1308" s="832"/>
      <c r="X1308" s="846" t="s">
        <v>306</v>
      </c>
      <c r="Y1308" s="846"/>
      <c r="Z1308" s="846"/>
      <c r="AA1308" s="824"/>
      <c r="AB1308" s="824"/>
      <c r="AC1308" s="824"/>
    </row>
    <row r="1309" s="823" customFormat="1" ht="28.45" hidden="1" customHeight="1" outlineLevel="3" spans="1:29">
      <c r="A1309" s="873" t="s">
        <v>3060</v>
      </c>
      <c r="B1309" s="870" t="s">
        <v>3085</v>
      </c>
      <c r="C1309" s="870" t="s">
        <v>3086</v>
      </c>
      <c r="D1309" s="846" t="s">
        <v>3221</v>
      </c>
      <c r="E1309" s="846" t="s">
        <v>310</v>
      </c>
      <c r="F1309" s="846" t="s">
        <v>3164</v>
      </c>
      <c r="G1309" s="846" t="s">
        <v>3222</v>
      </c>
      <c r="H1309" s="832">
        <v>8.77</v>
      </c>
      <c r="I1309" s="846" t="s">
        <v>3214</v>
      </c>
      <c r="J1309" s="875">
        <v>2679</v>
      </c>
      <c r="K1309" s="846" t="s">
        <v>53</v>
      </c>
      <c r="L1309" s="846" t="s">
        <v>3091</v>
      </c>
      <c r="M1309" s="846" t="s">
        <v>708</v>
      </c>
      <c r="N1309" s="832">
        <v>0</v>
      </c>
      <c r="O1309" s="846" t="s">
        <v>3092</v>
      </c>
      <c r="P1309" s="846" t="s">
        <v>3092</v>
      </c>
      <c r="Q1309" s="846"/>
      <c r="R1309" s="846" t="s">
        <v>3093</v>
      </c>
      <c r="S1309" s="846" t="s">
        <v>3094</v>
      </c>
      <c r="T1309" s="832"/>
      <c r="U1309" s="832"/>
      <c r="V1309" s="832"/>
      <c r="W1309" s="832"/>
      <c r="X1309" s="846" t="s">
        <v>306</v>
      </c>
      <c r="Y1309" s="846"/>
      <c r="Z1309" s="846"/>
      <c r="AA1309" s="824"/>
      <c r="AB1309" s="824"/>
      <c r="AC1309" s="824"/>
    </row>
    <row r="1310" s="823" customFormat="1" ht="28.45" hidden="1" customHeight="1" outlineLevel="3" spans="1:29">
      <c r="A1310" s="873" t="s">
        <v>3060</v>
      </c>
      <c r="B1310" s="870" t="s">
        <v>3085</v>
      </c>
      <c r="C1310" s="870" t="s">
        <v>3086</v>
      </c>
      <c r="D1310" s="846" t="s">
        <v>3221</v>
      </c>
      <c r="E1310" s="846" t="s">
        <v>310</v>
      </c>
      <c r="F1310" s="846" t="s">
        <v>3164</v>
      </c>
      <c r="G1310" s="846" t="s">
        <v>3223</v>
      </c>
      <c r="H1310" s="832">
        <v>4.97</v>
      </c>
      <c r="I1310" s="846" t="s">
        <v>3224</v>
      </c>
      <c r="J1310" s="875">
        <v>2694</v>
      </c>
      <c r="K1310" s="846" t="s">
        <v>53</v>
      </c>
      <c r="L1310" s="846" t="s">
        <v>3091</v>
      </c>
      <c r="M1310" s="846" t="s">
        <v>708</v>
      </c>
      <c r="N1310" s="832">
        <v>0</v>
      </c>
      <c r="O1310" s="846" t="s">
        <v>3092</v>
      </c>
      <c r="P1310" s="846" t="s">
        <v>3092</v>
      </c>
      <c r="Q1310" s="846"/>
      <c r="R1310" s="846" t="s">
        <v>3093</v>
      </c>
      <c r="S1310" s="846" t="s">
        <v>3094</v>
      </c>
      <c r="T1310" s="832"/>
      <c r="U1310" s="832"/>
      <c r="V1310" s="832"/>
      <c r="W1310" s="832"/>
      <c r="X1310" s="846" t="s">
        <v>306</v>
      </c>
      <c r="Y1310" s="846"/>
      <c r="Z1310" s="846"/>
      <c r="AA1310" s="824"/>
      <c r="AB1310" s="824"/>
      <c r="AC1310" s="824"/>
    </row>
    <row r="1311" s="823" customFormat="1" ht="28.45" hidden="1" customHeight="1" outlineLevel="3" spans="1:29">
      <c r="A1311" s="873" t="s">
        <v>3060</v>
      </c>
      <c r="B1311" s="870" t="s">
        <v>3085</v>
      </c>
      <c r="C1311" s="870" t="s">
        <v>3086</v>
      </c>
      <c r="D1311" s="846" t="s">
        <v>3225</v>
      </c>
      <c r="E1311" s="846" t="s">
        <v>310</v>
      </c>
      <c r="F1311" s="846" t="s">
        <v>3164</v>
      </c>
      <c r="G1311" s="846" t="s">
        <v>3165</v>
      </c>
      <c r="H1311" s="832">
        <v>44.78</v>
      </c>
      <c r="I1311" s="846" t="s">
        <v>3226</v>
      </c>
      <c r="J1311" s="875">
        <v>2472</v>
      </c>
      <c r="K1311" s="846" t="s">
        <v>53</v>
      </c>
      <c r="L1311" s="846" t="s">
        <v>3091</v>
      </c>
      <c r="M1311" s="846" t="s">
        <v>708</v>
      </c>
      <c r="N1311" s="832">
        <v>0</v>
      </c>
      <c r="O1311" s="846" t="s">
        <v>3099</v>
      </c>
      <c r="P1311" s="846" t="s">
        <v>3099</v>
      </c>
      <c r="Q1311" s="846"/>
      <c r="R1311" s="846" t="s">
        <v>3093</v>
      </c>
      <c r="S1311" s="846" t="s">
        <v>3094</v>
      </c>
      <c r="T1311" s="832"/>
      <c r="U1311" s="832"/>
      <c r="V1311" s="832"/>
      <c r="W1311" s="832"/>
      <c r="X1311" s="846" t="s">
        <v>306</v>
      </c>
      <c r="Y1311" s="846"/>
      <c r="Z1311" s="846"/>
      <c r="AA1311" s="824"/>
      <c r="AB1311" s="824"/>
      <c r="AC1311" s="824"/>
    </row>
    <row r="1312" s="823" customFormat="1" ht="28.45" hidden="1" customHeight="1" outlineLevel="3" spans="1:29">
      <c r="A1312" s="873" t="s">
        <v>3060</v>
      </c>
      <c r="B1312" s="870" t="s">
        <v>3085</v>
      </c>
      <c r="C1312" s="870" t="s">
        <v>3086</v>
      </c>
      <c r="D1312" s="846" t="s">
        <v>3225</v>
      </c>
      <c r="E1312" s="846" t="s">
        <v>310</v>
      </c>
      <c r="F1312" s="846" t="s">
        <v>3164</v>
      </c>
      <c r="G1312" s="846" t="s">
        <v>3165</v>
      </c>
      <c r="H1312" s="832">
        <v>205.36</v>
      </c>
      <c r="I1312" s="846" t="s">
        <v>3227</v>
      </c>
      <c r="J1312" s="875">
        <v>2499</v>
      </c>
      <c r="K1312" s="846" t="s">
        <v>53</v>
      </c>
      <c r="L1312" s="846" t="s">
        <v>3091</v>
      </c>
      <c r="M1312" s="846" t="s">
        <v>708</v>
      </c>
      <c r="N1312" s="832">
        <v>0</v>
      </c>
      <c r="O1312" s="846" t="s">
        <v>3099</v>
      </c>
      <c r="P1312" s="846" t="s">
        <v>3099</v>
      </c>
      <c r="Q1312" s="846"/>
      <c r="R1312" s="846" t="s">
        <v>3093</v>
      </c>
      <c r="S1312" s="846" t="s">
        <v>3094</v>
      </c>
      <c r="T1312" s="832"/>
      <c r="U1312" s="832"/>
      <c r="V1312" s="832"/>
      <c r="W1312" s="832"/>
      <c r="X1312" s="846" t="s">
        <v>306</v>
      </c>
      <c r="Y1312" s="846"/>
      <c r="Z1312" s="846"/>
      <c r="AA1312" s="824"/>
      <c r="AB1312" s="824"/>
      <c r="AC1312" s="824"/>
    </row>
    <row r="1313" s="823" customFormat="1" ht="28.45" hidden="1" customHeight="1" outlineLevel="3" spans="1:29">
      <c r="A1313" s="873" t="s">
        <v>3060</v>
      </c>
      <c r="B1313" s="870" t="s">
        <v>3085</v>
      </c>
      <c r="C1313" s="870" t="s">
        <v>3086</v>
      </c>
      <c r="D1313" s="846" t="s">
        <v>3225</v>
      </c>
      <c r="E1313" s="846" t="s">
        <v>310</v>
      </c>
      <c r="F1313" s="846" t="s">
        <v>3164</v>
      </c>
      <c r="G1313" s="846" t="s">
        <v>3165</v>
      </c>
      <c r="H1313" s="832">
        <v>217.86</v>
      </c>
      <c r="I1313" s="846" t="s">
        <v>3228</v>
      </c>
      <c r="J1313" s="875">
        <v>2506</v>
      </c>
      <c r="K1313" s="846" t="s">
        <v>53</v>
      </c>
      <c r="L1313" s="846" t="s">
        <v>3091</v>
      </c>
      <c r="M1313" s="846" t="s">
        <v>708</v>
      </c>
      <c r="N1313" s="832">
        <v>0</v>
      </c>
      <c r="O1313" s="846" t="s">
        <v>3099</v>
      </c>
      <c r="P1313" s="846" t="s">
        <v>3099</v>
      </c>
      <c r="Q1313" s="846"/>
      <c r="R1313" s="846" t="s">
        <v>3093</v>
      </c>
      <c r="S1313" s="846" t="s">
        <v>3094</v>
      </c>
      <c r="T1313" s="832"/>
      <c r="U1313" s="832"/>
      <c r="V1313" s="832"/>
      <c r="W1313" s="832"/>
      <c r="X1313" s="846" t="s">
        <v>306</v>
      </c>
      <c r="Y1313" s="846"/>
      <c r="Z1313" s="846"/>
      <c r="AA1313" s="824"/>
      <c r="AB1313" s="824"/>
      <c r="AC1313" s="824"/>
    </row>
    <row r="1314" s="823" customFormat="1" ht="28.45" hidden="1" customHeight="1" outlineLevel="3" spans="1:29">
      <c r="A1314" s="873" t="s">
        <v>3060</v>
      </c>
      <c r="B1314" s="870" t="s">
        <v>3085</v>
      </c>
      <c r="C1314" s="870" t="s">
        <v>3086</v>
      </c>
      <c r="D1314" s="846" t="s">
        <v>3225</v>
      </c>
      <c r="E1314" s="846" t="s">
        <v>310</v>
      </c>
      <c r="F1314" s="846" t="s">
        <v>3164</v>
      </c>
      <c r="G1314" s="846" t="s">
        <v>3165</v>
      </c>
      <c r="H1314" s="832">
        <v>71.72</v>
      </c>
      <c r="I1314" s="846" t="s">
        <v>3229</v>
      </c>
      <c r="J1314" s="875">
        <v>2592</v>
      </c>
      <c r="K1314" s="846" t="s">
        <v>53</v>
      </c>
      <c r="L1314" s="846" t="s">
        <v>3091</v>
      </c>
      <c r="M1314" s="846" t="s">
        <v>708</v>
      </c>
      <c r="N1314" s="832">
        <v>0</v>
      </c>
      <c r="O1314" s="846" t="s">
        <v>3099</v>
      </c>
      <c r="P1314" s="846" t="s">
        <v>3099</v>
      </c>
      <c r="Q1314" s="846"/>
      <c r="R1314" s="846" t="s">
        <v>3093</v>
      </c>
      <c r="S1314" s="846" t="s">
        <v>3094</v>
      </c>
      <c r="T1314" s="832"/>
      <c r="U1314" s="832"/>
      <c r="V1314" s="832"/>
      <c r="W1314" s="832"/>
      <c r="X1314" s="846" t="s">
        <v>306</v>
      </c>
      <c r="Y1314" s="846"/>
      <c r="Z1314" s="846"/>
      <c r="AA1314" s="824"/>
      <c r="AB1314" s="824"/>
      <c r="AC1314" s="824"/>
    </row>
    <row r="1315" s="823" customFormat="1" ht="28.45" hidden="1" customHeight="1" outlineLevel="3" spans="1:29">
      <c r="A1315" s="873" t="s">
        <v>3060</v>
      </c>
      <c r="B1315" s="870" t="s">
        <v>3085</v>
      </c>
      <c r="C1315" s="870" t="s">
        <v>3086</v>
      </c>
      <c r="D1315" s="846" t="s">
        <v>3225</v>
      </c>
      <c r="E1315" s="846" t="s">
        <v>310</v>
      </c>
      <c r="F1315" s="846" t="s">
        <v>3164</v>
      </c>
      <c r="G1315" s="846" t="s">
        <v>3165</v>
      </c>
      <c r="H1315" s="832">
        <v>82.7</v>
      </c>
      <c r="I1315" s="846" t="s">
        <v>3230</v>
      </c>
      <c r="J1315" s="875">
        <v>2648</v>
      </c>
      <c r="K1315" s="846" t="s">
        <v>53</v>
      </c>
      <c r="L1315" s="846" t="s">
        <v>3091</v>
      </c>
      <c r="M1315" s="846" t="s">
        <v>708</v>
      </c>
      <c r="N1315" s="832">
        <v>0</v>
      </c>
      <c r="O1315" s="846" t="s">
        <v>3099</v>
      </c>
      <c r="P1315" s="846" t="s">
        <v>3099</v>
      </c>
      <c r="Q1315" s="846"/>
      <c r="R1315" s="846" t="s">
        <v>3093</v>
      </c>
      <c r="S1315" s="846" t="s">
        <v>3094</v>
      </c>
      <c r="T1315" s="832"/>
      <c r="U1315" s="832"/>
      <c r="V1315" s="832"/>
      <c r="W1315" s="832"/>
      <c r="X1315" s="846" t="s">
        <v>306</v>
      </c>
      <c r="Y1315" s="846"/>
      <c r="Z1315" s="846"/>
      <c r="AA1315" s="824"/>
      <c r="AB1315" s="824"/>
      <c r="AC1315" s="824"/>
    </row>
    <row r="1316" s="823" customFormat="1" ht="28.45" hidden="1" customHeight="1" outlineLevel="3" spans="1:29">
      <c r="A1316" s="873" t="s">
        <v>3060</v>
      </c>
      <c r="B1316" s="870" t="s">
        <v>3085</v>
      </c>
      <c r="C1316" s="870" t="s">
        <v>3086</v>
      </c>
      <c r="D1316" s="846" t="s">
        <v>3225</v>
      </c>
      <c r="E1316" s="846" t="s">
        <v>310</v>
      </c>
      <c r="F1316" s="846" t="s">
        <v>3164</v>
      </c>
      <c r="G1316" s="846" t="s">
        <v>3165</v>
      </c>
      <c r="H1316" s="832">
        <v>31.41</v>
      </c>
      <c r="I1316" s="846" t="s">
        <v>3231</v>
      </c>
      <c r="J1316" s="875">
        <v>2686</v>
      </c>
      <c r="K1316" s="846" t="s">
        <v>53</v>
      </c>
      <c r="L1316" s="846" t="s">
        <v>3091</v>
      </c>
      <c r="M1316" s="846" t="s">
        <v>708</v>
      </c>
      <c r="N1316" s="832">
        <v>0</v>
      </c>
      <c r="O1316" s="846" t="s">
        <v>3092</v>
      </c>
      <c r="P1316" s="846" t="s">
        <v>3092</v>
      </c>
      <c r="Q1316" s="846"/>
      <c r="R1316" s="846" t="s">
        <v>3093</v>
      </c>
      <c r="S1316" s="846" t="s">
        <v>3094</v>
      </c>
      <c r="T1316" s="832"/>
      <c r="U1316" s="832"/>
      <c r="V1316" s="832"/>
      <c r="W1316" s="832"/>
      <c r="X1316" s="846" t="s">
        <v>306</v>
      </c>
      <c r="Y1316" s="846"/>
      <c r="Z1316" s="846"/>
      <c r="AA1316" s="824"/>
      <c r="AB1316" s="824"/>
      <c r="AC1316" s="824"/>
    </row>
    <row r="1317" s="823" customFormat="1" ht="28.45" hidden="1" customHeight="1" outlineLevel="3" spans="1:29">
      <c r="A1317" s="873" t="s">
        <v>3060</v>
      </c>
      <c r="B1317" s="870" t="s">
        <v>3085</v>
      </c>
      <c r="C1317" s="870" t="s">
        <v>3086</v>
      </c>
      <c r="D1317" s="846" t="s">
        <v>3225</v>
      </c>
      <c r="E1317" s="846" t="s">
        <v>310</v>
      </c>
      <c r="F1317" s="846" t="s">
        <v>3164</v>
      </c>
      <c r="G1317" s="846" t="s">
        <v>3165</v>
      </c>
      <c r="H1317" s="832">
        <v>41.22</v>
      </c>
      <c r="I1317" s="846" t="s">
        <v>3224</v>
      </c>
      <c r="J1317" s="875">
        <v>2694</v>
      </c>
      <c r="K1317" s="846" t="s">
        <v>53</v>
      </c>
      <c r="L1317" s="846" t="s">
        <v>3091</v>
      </c>
      <c r="M1317" s="846" t="s">
        <v>708</v>
      </c>
      <c r="N1317" s="832">
        <v>0</v>
      </c>
      <c r="O1317" s="846" t="s">
        <v>3092</v>
      </c>
      <c r="P1317" s="846" t="s">
        <v>3092</v>
      </c>
      <c r="Q1317" s="846"/>
      <c r="R1317" s="846" t="s">
        <v>3093</v>
      </c>
      <c r="S1317" s="846" t="s">
        <v>3094</v>
      </c>
      <c r="T1317" s="832"/>
      <c r="U1317" s="832"/>
      <c r="V1317" s="832"/>
      <c r="W1317" s="832"/>
      <c r="X1317" s="846" t="s">
        <v>306</v>
      </c>
      <c r="Y1317" s="846"/>
      <c r="Z1317" s="846"/>
      <c r="AA1317" s="824"/>
      <c r="AB1317" s="824"/>
      <c r="AC1317" s="824"/>
    </row>
    <row r="1318" s="823" customFormat="1" ht="28.45" hidden="1" customHeight="1" outlineLevel="3" spans="1:29">
      <c r="A1318" s="873" t="s">
        <v>3060</v>
      </c>
      <c r="B1318" s="870" t="s">
        <v>3085</v>
      </c>
      <c r="C1318" s="870" t="s">
        <v>3086</v>
      </c>
      <c r="D1318" s="846" t="s">
        <v>3232</v>
      </c>
      <c r="E1318" s="846" t="s">
        <v>310</v>
      </c>
      <c r="F1318" s="846" t="s">
        <v>3164</v>
      </c>
      <c r="G1318" s="846" t="s">
        <v>2332</v>
      </c>
      <c r="H1318" s="832">
        <v>58.94</v>
      </c>
      <c r="I1318" s="846" t="s">
        <v>3214</v>
      </c>
      <c r="J1318" s="875">
        <v>2679</v>
      </c>
      <c r="K1318" s="846" t="s">
        <v>53</v>
      </c>
      <c r="L1318" s="846" t="s">
        <v>3091</v>
      </c>
      <c r="M1318" s="846" t="s">
        <v>708</v>
      </c>
      <c r="N1318" s="832">
        <v>0</v>
      </c>
      <c r="O1318" s="846" t="s">
        <v>3092</v>
      </c>
      <c r="P1318" s="846" t="s">
        <v>3092</v>
      </c>
      <c r="Q1318" s="846"/>
      <c r="R1318" s="846" t="s">
        <v>3093</v>
      </c>
      <c r="S1318" s="846" t="s">
        <v>3094</v>
      </c>
      <c r="T1318" s="832"/>
      <c r="U1318" s="832"/>
      <c r="V1318" s="832"/>
      <c r="W1318" s="832"/>
      <c r="X1318" s="846" t="s">
        <v>306</v>
      </c>
      <c r="Y1318" s="846"/>
      <c r="Z1318" s="846"/>
      <c r="AA1318" s="824"/>
      <c r="AB1318" s="824"/>
      <c r="AC1318" s="824"/>
    </row>
    <row r="1319" s="823" customFormat="1" ht="28.45" hidden="1" customHeight="1" outlineLevel="3" spans="1:29">
      <c r="A1319" s="873" t="s">
        <v>3060</v>
      </c>
      <c r="B1319" s="870" t="s">
        <v>3085</v>
      </c>
      <c r="C1319" s="870" t="s">
        <v>3086</v>
      </c>
      <c r="D1319" s="846" t="s">
        <v>3232</v>
      </c>
      <c r="E1319" s="846" t="s">
        <v>310</v>
      </c>
      <c r="F1319" s="846" t="s">
        <v>3164</v>
      </c>
      <c r="G1319" s="846" t="s">
        <v>2332</v>
      </c>
      <c r="H1319" s="832">
        <v>33.27</v>
      </c>
      <c r="I1319" s="846" t="s">
        <v>3224</v>
      </c>
      <c r="J1319" s="875">
        <v>2694</v>
      </c>
      <c r="K1319" s="846" t="s">
        <v>53</v>
      </c>
      <c r="L1319" s="846" t="s">
        <v>3091</v>
      </c>
      <c r="M1319" s="846" t="s">
        <v>708</v>
      </c>
      <c r="N1319" s="832">
        <v>0</v>
      </c>
      <c r="O1319" s="846" t="s">
        <v>3092</v>
      </c>
      <c r="P1319" s="846" t="s">
        <v>3092</v>
      </c>
      <c r="Q1319" s="846"/>
      <c r="R1319" s="846" t="s">
        <v>3093</v>
      </c>
      <c r="S1319" s="846" t="s">
        <v>3094</v>
      </c>
      <c r="T1319" s="832"/>
      <c r="U1319" s="832"/>
      <c r="V1319" s="832"/>
      <c r="W1319" s="832"/>
      <c r="X1319" s="846" t="s">
        <v>306</v>
      </c>
      <c r="Y1319" s="846"/>
      <c r="Z1319" s="846"/>
      <c r="AA1319" s="824"/>
      <c r="AB1319" s="824"/>
      <c r="AC1319" s="824"/>
    </row>
    <row r="1320" s="823" customFormat="1" ht="28.45" hidden="1" customHeight="1" outlineLevel="3" spans="1:29">
      <c r="A1320" s="873" t="s">
        <v>3060</v>
      </c>
      <c r="B1320" s="870" t="s">
        <v>3085</v>
      </c>
      <c r="C1320" s="870" t="s">
        <v>3086</v>
      </c>
      <c r="D1320" s="846" t="s">
        <v>3233</v>
      </c>
      <c r="E1320" s="846" t="s">
        <v>310</v>
      </c>
      <c r="F1320" s="846" t="s">
        <v>3164</v>
      </c>
      <c r="G1320" s="846" t="s">
        <v>3193</v>
      </c>
      <c r="H1320" s="832">
        <v>324.85</v>
      </c>
      <c r="I1320" s="846" t="s">
        <v>3234</v>
      </c>
      <c r="J1320" s="875">
        <v>2058</v>
      </c>
      <c r="K1320" s="846" t="s">
        <v>53</v>
      </c>
      <c r="L1320" s="846" t="s">
        <v>3091</v>
      </c>
      <c r="M1320" s="846" t="s">
        <v>708</v>
      </c>
      <c r="N1320" s="832">
        <v>0</v>
      </c>
      <c r="O1320" s="846" t="s">
        <v>3099</v>
      </c>
      <c r="P1320" s="846" t="s">
        <v>3235</v>
      </c>
      <c r="Q1320" s="846"/>
      <c r="R1320" s="846" t="s">
        <v>3093</v>
      </c>
      <c r="S1320" s="846" t="s">
        <v>3094</v>
      </c>
      <c r="T1320" s="832"/>
      <c r="U1320" s="832"/>
      <c r="V1320" s="832"/>
      <c r="W1320" s="832"/>
      <c r="X1320" s="846" t="s">
        <v>306</v>
      </c>
      <c r="Y1320" s="846"/>
      <c r="Z1320" s="846"/>
      <c r="AA1320" s="824"/>
      <c r="AB1320" s="824"/>
      <c r="AC1320" s="824"/>
    </row>
    <row r="1321" s="823" customFormat="1" ht="28.45" hidden="1" customHeight="1" outlineLevel="3" spans="1:29">
      <c r="A1321" s="873" t="s">
        <v>3060</v>
      </c>
      <c r="B1321" s="870" t="s">
        <v>3085</v>
      </c>
      <c r="C1321" s="870" t="s">
        <v>3086</v>
      </c>
      <c r="D1321" s="846" t="s">
        <v>3236</v>
      </c>
      <c r="E1321" s="846" t="s">
        <v>310</v>
      </c>
      <c r="F1321" s="846" t="s">
        <v>3164</v>
      </c>
      <c r="G1321" s="846" t="s">
        <v>3237</v>
      </c>
      <c r="H1321" s="832">
        <v>447.91</v>
      </c>
      <c r="I1321" s="846" t="s">
        <v>3238</v>
      </c>
      <c r="J1321" s="875">
        <v>2580</v>
      </c>
      <c r="K1321" s="846" t="s">
        <v>53</v>
      </c>
      <c r="L1321" s="846" t="s">
        <v>3091</v>
      </c>
      <c r="M1321" s="846" t="s">
        <v>708</v>
      </c>
      <c r="N1321" s="832">
        <v>0</v>
      </c>
      <c r="O1321" s="846" t="s">
        <v>3099</v>
      </c>
      <c r="P1321" s="846" t="s">
        <v>3099</v>
      </c>
      <c r="Q1321" s="846"/>
      <c r="R1321" s="846" t="s">
        <v>3093</v>
      </c>
      <c r="S1321" s="846" t="s">
        <v>3094</v>
      </c>
      <c r="T1321" s="832"/>
      <c r="U1321" s="832"/>
      <c r="V1321" s="832"/>
      <c r="W1321" s="832"/>
      <c r="X1321" s="846" t="s">
        <v>306</v>
      </c>
      <c r="Y1321" s="846"/>
      <c r="Z1321" s="846"/>
      <c r="AA1321" s="824"/>
      <c r="AB1321" s="824"/>
      <c r="AC1321" s="824"/>
    </row>
    <row r="1322" s="823" customFormat="1" ht="28.45" hidden="1" customHeight="1" outlineLevel="3" spans="1:29">
      <c r="A1322" s="873" t="s">
        <v>3060</v>
      </c>
      <c r="B1322" s="870" t="s">
        <v>3085</v>
      </c>
      <c r="C1322" s="870" t="s">
        <v>3086</v>
      </c>
      <c r="D1322" s="846" t="s">
        <v>3239</v>
      </c>
      <c r="E1322" s="846" t="s">
        <v>310</v>
      </c>
      <c r="F1322" s="846" t="s">
        <v>3164</v>
      </c>
      <c r="G1322" s="846" t="s">
        <v>3193</v>
      </c>
      <c r="H1322" s="832">
        <v>2.6</v>
      </c>
      <c r="I1322" s="846" t="s">
        <v>3220</v>
      </c>
      <c r="J1322" s="875">
        <v>2408</v>
      </c>
      <c r="K1322" s="846" t="s">
        <v>53</v>
      </c>
      <c r="L1322" s="846" t="s">
        <v>3091</v>
      </c>
      <c r="M1322" s="846" t="s">
        <v>708</v>
      </c>
      <c r="N1322" s="832">
        <v>0</v>
      </c>
      <c r="O1322" s="846" t="s">
        <v>3099</v>
      </c>
      <c r="P1322" s="846" t="s">
        <v>3240</v>
      </c>
      <c r="Q1322" s="846"/>
      <c r="R1322" s="846" t="s">
        <v>3093</v>
      </c>
      <c r="S1322" s="846" t="s">
        <v>3094</v>
      </c>
      <c r="T1322" s="832"/>
      <c r="U1322" s="832"/>
      <c r="V1322" s="832"/>
      <c r="W1322" s="832"/>
      <c r="X1322" s="846" t="s">
        <v>306</v>
      </c>
      <c r="Y1322" s="846"/>
      <c r="Z1322" s="846"/>
      <c r="AA1322" s="824"/>
      <c r="AB1322" s="824"/>
      <c r="AC1322" s="824"/>
    </row>
    <row r="1323" s="823" customFormat="1" ht="28.45" hidden="1" customHeight="1" outlineLevel="3" spans="1:29">
      <c r="A1323" s="873" t="s">
        <v>3060</v>
      </c>
      <c r="B1323" s="870" t="s">
        <v>3085</v>
      </c>
      <c r="C1323" s="870" t="s">
        <v>3086</v>
      </c>
      <c r="D1323" s="846" t="s">
        <v>3241</v>
      </c>
      <c r="E1323" s="846" t="s">
        <v>310</v>
      </c>
      <c r="F1323" s="846" t="s">
        <v>3164</v>
      </c>
      <c r="G1323" s="846" t="s">
        <v>3242</v>
      </c>
      <c r="H1323" s="832">
        <v>11.93</v>
      </c>
      <c r="I1323" s="846" t="s">
        <v>3243</v>
      </c>
      <c r="J1323" s="875">
        <v>1907</v>
      </c>
      <c r="K1323" s="846" t="s">
        <v>53</v>
      </c>
      <c r="L1323" s="846" t="s">
        <v>3091</v>
      </c>
      <c r="M1323" s="846" t="s">
        <v>708</v>
      </c>
      <c r="N1323" s="832">
        <v>0</v>
      </c>
      <c r="O1323" s="846" t="s">
        <v>3099</v>
      </c>
      <c r="P1323" s="846" t="s">
        <v>3099</v>
      </c>
      <c r="Q1323" s="846"/>
      <c r="R1323" s="846" t="s">
        <v>3093</v>
      </c>
      <c r="S1323" s="846" t="s">
        <v>3094</v>
      </c>
      <c r="T1323" s="832"/>
      <c r="U1323" s="832"/>
      <c r="V1323" s="832"/>
      <c r="W1323" s="832"/>
      <c r="X1323" s="846" t="s">
        <v>306</v>
      </c>
      <c r="Y1323" s="846"/>
      <c r="Z1323" s="846"/>
      <c r="AA1323" s="824"/>
      <c r="AB1323" s="824"/>
      <c r="AC1323" s="824"/>
    </row>
    <row r="1324" s="823" customFormat="1" ht="28.45" hidden="1" customHeight="1" outlineLevel="3" spans="1:29">
      <c r="A1324" s="873" t="s">
        <v>3060</v>
      </c>
      <c r="B1324" s="870" t="s">
        <v>3085</v>
      </c>
      <c r="C1324" s="870" t="s">
        <v>3086</v>
      </c>
      <c r="D1324" s="846" t="s">
        <v>3244</v>
      </c>
      <c r="E1324" s="846" t="s">
        <v>310</v>
      </c>
      <c r="F1324" s="846" t="s">
        <v>3164</v>
      </c>
      <c r="G1324" s="846" t="s">
        <v>3245</v>
      </c>
      <c r="H1324" s="832">
        <v>175.95</v>
      </c>
      <c r="I1324" s="846" t="s">
        <v>3246</v>
      </c>
      <c r="J1324" s="875">
        <v>1801</v>
      </c>
      <c r="K1324" s="846" t="s">
        <v>53</v>
      </c>
      <c r="L1324" s="846" t="s">
        <v>3091</v>
      </c>
      <c r="M1324" s="846" t="s">
        <v>708</v>
      </c>
      <c r="N1324" s="832">
        <v>0</v>
      </c>
      <c r="O1324" s="846" t="s">
        <v>3099</v>
      </c>
      <c r="P1324" s="846" t="s">
        <v>3099</v>
      </c>
      <c r="Q1324" s="846"/>
      <c r="R1324" s="846" t="s">
        <v>3093</v>
      </c>
      <c r="S1324" s="846" t="s">
        <v>3094</v>
      </c>
      <c r="T1324" s="832"/>
      <c r="U1324" s="832"/>
      <c r="V1324" s="832"/>
      <c r="W1324" s="832"/>
      <c r="X1324" s="846" t="s">
        <v>306</v>
      </c>
      <c r="Y1324" s="846"/>
      <c r="Z1324" s="846"/>
      <c r="AA1324" s="824"/>
      <c r="AB1324" s="824"/>
      <c r="AC1324" s="824"/>
    </row>
    <row r="1325" s="823" customFormat="1" ht="28.45" hidden="1" customHeight="1" outlineLevel="3" spans="1:29">
      <c r="A1325" s="873" t="s">
        <v>3060</v>
      </c>
      <c r="B1325" s="870" t="s">
        <v>3085</v>
      </c>
      <c r="C1325" s="870" t="s">
        <v>3086</v>
      </c>
      <c r="D1325" s="846" t="s">
        <v>3247</v>
      </c>
      <c r="E1325" s="846" t="s">
        <v>310</v>
      </c>
      <c r="F1325" s="846" t="s">
        <v>3164</v>
      </c>
      <c r="G1325" s="846" t="s">
        <v>3245</v>
      </c>
      <c r="H1325" s="832">
        <v>136.83</v>
      </c>
      <c r="I1325" s="846" t="s">
        <v>3248</v>
      </c>
      <c r="J1325" s="875">
        <v>1578</v>
      </c>
      <c r="K1325" s="846" t="s">
        <v>53</v>
      </c>
      <c r="L1325" s="846" t="s">
        <v>3091</v>
      </c>
      <c r="M1325" s="846" t="s">
        <v>708</v>
      </c>
      <c r="N1325" s="832">
        <v>0</v>
      </c>
      <c r="O1325" s="846" t="s">
        <v>3099</v>
      </c>
      <c r="P1325" s="846" t="s">
        <v>3099</v>
      </c>
      <c r="Q1325" s="846"/>
      <c r="R1325" s="846" t="s">
        <v>3093</v>
      </c>
      <c r="S1325" s="846" t="s">
        <v>3094</v>
      </c>
      <c r="T1325" s="832"/>
      <c r="U1325" s="832"/>
      <c r="V1325" s="832"/>
      <c r="W1325" s="832"/>
      <c r="X1325" s="846" t="s">
        <v>306</v>
      </c>
      <c r="Y1325" s="846"/>
      <c r="Z1325" s="846"/>
      <c r="AA1325" s="824"/>
      <c r="AB1325" s="824"/>
      <c r="AC1325" s="824"/>
    </row>
    <row r="1326" s="823" customFormat="1" ht="28.45" hidden="1" customHeight="1" outlineLevel="3" spans="1:29">
      <c r="A1326" s="873" t="s">
        <v>3060</v>
      </c>
      <c r="B1326" s="870" t="s">
        <v>3085</v>
      </c>
      <c r="C1326" s="870" t="s">
        <v>3086</v>
      </c>
      <c r="D1326" s="846" t="s">
        <v>3249</v>
      </c>
      <c r="E1326" s="846" t="s">
        <v>310</v>
      </c>
      <c r="F1326" s="846" t="s">
        <v>3250</v>
      </c>
      <c r="G1326" s="846" t="s">
        <v>2332</v>
      </c>
      <c r="H1326" s="832">
        <v>313.76</v>
      </c>
      <c r="I1326" s="846" t="s">
        <v>3251</v>
      </c>
      <c r="J1326" s="875">
        <v>1711</v>
      </c>
      <c r="K1326" s="846" t="s">
        <v>53</v>
      </c>
      <c r="L1326" s="846" t="s">
        <v>3091</v>
      </c>
      <c r="M1326" s="846" t="s">
        <v>708</v>
      </c>
      <c r="N1326" s="832">
        <v>0</v>
      </c>
      <c r="O1326" s="846" t="s">
        <v>3099</v>
      </c>
      <c r="P1326" s="846" t="s">
        <v>3099</v>
      </c>
      <c r="Q1326" s="846"/>
      <c r="R1326" s="846" t="s">
        <v>3093</v>
      </c>
      <c r="S1326" s="846" t="s">
        <v>3094</v>
      </c>
      <c r="T1326" s="832"/>
      <c r="U1326" s="832"/>
      <c r="V1326" s="832"/>
      <c r="W1326" s="832"/>
      <c r="X1326" s="846" t="s">
        <v>306</v>
      </c>
      <c r="Y1326" s="846"/>
      <c r="Z1326" s="846"/>
      <c r="AA1326" s="824"/>
      <c r="AB1326" s="824"/>
      <c r="AC1326" s="824"/>
    </row>
    <row r="1327" s="823" customFormat="1" ht="28.45" hidden="1" customHeight="1" outlineLevel="3" spans="1:29">
      <c r="A1327" s="873" t="s">
        <v>3060</v>
      </c>
      <c r="B1327" s="870" t="s">
        <v>3085</v>
      </c>
      <c r="C1327" s="870" t="s">
        <v>3086</v>
      </c>
      <c r="D1327" s="846" t="s">
        <v>3249</v>
      </c>
      <c r="E1327" s="846" t="s">
        <v>310</v>
      </c>
      <c r="F1327" s="846" t="s">
        <v>3250</v>
      </c>
      <c r="G1327" s="846" t="s">
        <v>2332</v>
      </c>
      <c r="H1327" s="832">
        <v>330.31</v>
      </c>
      <c r="I1327" s="846" t="s">
        <v>3252</v>
      </c>
      <c r="J1327" s="875">
        <v>1742</v>
      </c>
      <c r="K1327" s="846" t="s">
        <v>53</v>
      </c>
      <c r="L1327" s="846" t="s">
        <v>3091</v>
      </c>
      <c r="M1327" s="846" t="s">
        <v>708</v>
      </c>
      <c r="N1327" s="832">
        <v>0</v>
      </c>
      <c r="O1327" s="846" t="s">
        <v>3099</v>
      </c>
      <c r="P1327" s="846" t="s">
        <v>3099</v>
      </c>
      <c r="Q1327" s="846"/>
      <c r="R1327" s="846" t="s">
        <v>3093</v>
      </c>
      <c r="S1327" s="846" t="s">
        <v>3094</v>
      </c>
      <c r="T1327" s="832"/>
      <c r="U1327" s="832"/>
      <c r="V1327" s="832"/>
      <c r="W1327" s="832"/>
      <c r="X1327" s="846" t="s">
        <v>306</v>
      </c>
      <c r="Y1327" s="846"/>
      <c r="Z1327" s="846"/>
      <c r="AA1327" s="824"/>
      <c r="AB1327" s="824"/>
      <c r="AC1327" s="824"/>
    </row>
    <row r="1328" s="823" customFormat="1" ht="28.45" hidden="1" customHeight="1" outlineLevel="3" spans="1:29">
      <c r="A1328" s="873" t="s">
        <v>3060</v>
      </c>
      <c r="B1328" s="870" t="s">
        <v>3085</v>
      </c>
      <c r="C1328" s="870" t="s">
        <v>3086</v>
      </c>
      <c r="D1328" s="846" t="s">
        <v>3249</v>
      </c>
      <c r="E1328" s="846" t="s">
        <v>310</v>
      </c>
      <c r="F1328" s="846" t="s">
        <v>3250</v>
      </c>
      <c r="G1328" s="846" t="s">
        <v>2332</v>
      </c>
      <c r="H1328" s="832">
        <v>319.05</v>
      </c>
      <c r="I1328" s="846" t="s">
        <v>3253</v>
      </c>
      <c r="J1328" s="875">
        <v>1750</v>
      </c>
      <c r="K1328" s="846" t="s">
        <v>53</v>
      </c>
      <c r="L1328" s="846" t="s">
        <v>3091</v>
      </c>
      <c r="M1328" s="846" t="s">
        <v>708</v>
      </c>
      <c r="N1328" s="832">
        <v>0</v>
      </c>
      <c r="O1328" s="846" t="s">
        <v>3099</v>
      </c>
      <c r="P1328" s="846" t="s">
        <v>3099</v>
      </c>
      <c r="Q1328" s="846"/>
      <c r="R1328" s="846" t="s">
        <v>3093</v>
      </c>
      <c r="S1328" s="846" t="s">
        <v>3094</v>
      </c>
      <c r="T1328" s="832"/>
      <c r="U1328" s="832"/>
      <c r="V1328" s="832"/>
      <c r="W1328" s="832"/>
      <c r="X1328" s="846" t="s">
        <v>306</v>
      </c>
      <c r="Y1328" s="846"/>
      <c r="Z1328" s="846"/>
      <c r="AA1328" s="824"/>
      <c r="AB1328" s="824"/>
      <c r="AC1328" s="824"/>
    </row>
    <row r="1329" s="823" customFormat="1" ht="28.45" hidden="1" customHeight="1" outlineLevel="3" spans="1:29">
      <c r="A1329" s="873" t="s">
        <v>3060</v>
      </c>
      <c r="B1329" s="870" t="s">
        <v>3085</v>
      </c>
      <c r="C1329" s="870" t="s">
        <v>3086</v>
      </c>
      <c r="D1329" s="846" t="s">
        <v>3249</v>
      </c>
      <c r="E1329" s="846" t="s">
        <v>310</v>
      </c>
      <c r="F1329" s="846" t="s">
        <v>3250</v>
      </c>
      <c r="G1329" s="846" t="s">
        <v>2332</v>
      </c>
      <c r="H1329" s="832">
        <v>304.21</v>
      </c>
      <c r="I1329" s="846" t="s">
        <v>3254</v>
      </c>
      <c r="J1329" s="875">
        <v>1758</v>
      </c>
      <c r="K1329" s="846" t="s">
        <v>53</v>
      </c>
      <c r="L1329" s="846" t="s">
        <v>3091</v>
      </c>
      <c r="M1329" s="846" t="s">
        <v>708</v>
      </c>
      <c r="N1329" s="832">
        <v>0</v>
      </c>
      <c r="O1329" s="846" t="s">
        <v>3099</v>
      </c>
      <c r="P1329" s="846" t="s">
        <v>3099</v>
      </c>
      <c r="Q1329" s="846"/>
      <c r="R1329" s="846" t="s">
        <v>3093</v>
      </c>
      <c r="S1329" s="846" t="s">
        <v>3094</v>
      </c>
      <c r="T1329" s="832"/>
      <c r="U1329" s="832"/>
      <c r="V1329" s="832"/>
      <c r="W1329" s="832"/>
      <c r="X1329" s="846" t="s">
        <v>306</v>
      </c>
      <c r="Y1329" s="846"/>
      <c r="Z1329" s="846"/>
      <c r="AA1329" s="824"/>
      <c r="AB1329" s="824"/>
      <c r="AC1329" s="824"/>
    </row>
    <row r="1330" s="823" customFormat="1" ht="28.45" hidden="1" customHeight="1" outlineLevel="3" spans="1:29">
      <c r="A1330" s="873" t="s">
        <v>3060</v>
      </c>
      <c r="B1330" s="870" t="s">
        <v>3085</v>
      </c>
      <c r="C1330" s="870" t="s">
        <v>3086</v>
      </c>
      <c r="D1330" s="846" t="s">
        <v>3249</v>
      </c>
      <c r="E1330" s="846" t="s">
        <v>310</v>
      </c>
      <c r="F1330" s="846" t="s">
        <v>3250</v>
      </c>
      <c r="G1330" s="846" t="s">
        <v>2332</v>
      </c>
      <c r="H1330" s="832">
        <v>308.05</v>
      </c>
      <c r="I1330" s="846" t="s">
        <v>3255</v>
      </c>
      <c r="J1330" s="875">
        <v>1777</v>
      </c>
      <c r="K1330" s="846" t="s">
        <v>53</v>
      </c>
      <c r="L1330" s="846" t="s">
        <v>3091</v>
      </c>
      <c r="M1330" s="846" t="s">
        <v>708</v>
      </c>
      <c r="N1330" s="832">
        <v>0</v>
      </c>
      <c r="O1330" s="846" t="s">
        <v>3099</v>
      </c>
      <c r="P1330" s="846" t="s">
        <v>3099</v>
      </c>
      <c r="Q1330" s="846"/>
      <c r="R1330" s="846" t="s">
        <v>3093</v>
      </c>
      <c r="S1330" s="846" t="s">
        <v>3094</v>
      </c>
      <c r="T1330" s="832"/>
      <c r="U1330" s="832"/>
      <c r="V1330" s="832"/>
      <c r="W1330" s="832"/>
      <c r="X1330" s="846" t="s">
        <v>306</v>
      </c>
      <c r="Y1330" s="846"/>
      <c r="Z1330" s="846"/>
      <c r="AA1330" s="824"/>
      <c r="AB1330" s="824"/>
      <c r="AC1330" s="824"/>
    </row>
    <row r="1331" s="823" customFormat="1" ht="28.45" hidden="1" customHeight="1" outlineLevel="3" spans="1:29">
      <c r="A1331" s="873" t="s">
        <v>3060</v>
      </c>
      <c r="B1331" s="870" t="s">
        <v>3085</v>
      </c>
      <c r="C1331" s="870" t="s">
        <v>3086</v>
      </c>
      <c r="D1331" s="846" t="s">
        <v>3249</v>
      </c>
      <c r="E1331" s="846" t="s">
        <v>310</v>
      </c>
      <c r="F1331" s="846" t="s">
        <v>3250</v>
      </c>
      <c r="G1331" s="846" t="s">
        <v>2332</v>
      </c>
      <c r="H1331" s="832">
        <v>313.39</v>
      </c>
      <c r="I1331" s="846" t="s">
        <v>3256</v>
      </c>
      <c r="J1331" s="875">
        <v>1799</v>
      </c>
      <c r="K1331" s="846" t="s">
        <v>53</v>
      </c>
      <c r="L1331" s="846" t="s">
        <v>3091</v>
      </c>
      <c r="M1331" s="846" t="s">
        <v>708</v>
      </c>
      <c r="N1331" s="832">
        <v>0</v>
      </c>
      <c r="O1331" s="846" t="s">
        <v>3099</v>
      </c>
      <c r="P1331" s="846" t="s">
        <v>3099</v>
      </c>
      <c r="Q1331" s="846"/>
      <c r="R1331" s="846" t="s">
        <v>3093</v>
      </c>
      <c r="S1331" s="846" t="s">
        <v>3094</v>
      </c>
      <c r="T1331" s="832"/>
      <c r="U1331" s="832"/>
      <c r="V1331" s="832"/>
      <c r="W1331" s="832"/>
      <c r="X1331" s="846" t="s">
        <v>306</v>
      </c>
      <c r="Y1331" s="846"/>
      <c r="Z1331" s="846"/>
      <c r="AA1331" s="824"/>
      <c r="AB1331" s="824"/>
      <c r="AC1331" s="824"/>
    </row>
    <row r="1332" s="823" customFormat="1" ht="28.45" hidden="1" customHeight="1" outlineLevel="3" spans="1:29">
      <c r="A1332" s="873" t="s">
        <v>3060</v>
      </c>
      <c r="B1332" s="870" t="s">
        <v>3085</v>
      </c>
      <c r="C1332" s="870" t="s">
        <v>3086</v>
      </c>
      <c r="D1332" s="846" t="s">
        <v>3249</v>
      </c>
      <c r="E1332" s="846" t="s">
        <v>310</v>
      </c>
      <c r="F1332" s="846" t="s">
        <v>3250</v>
      </c>
      <c r="G1332" s="846" t="s">
        <v>2332</v>
      </c>
      <c r="H1332" s="832">
        <v>439.55</v>
      </c>
      <c r="I1332" s="846" t="s">
        <v>3257</v>
      </c>
      <c r="J1332" s="875">
        <v>1806</v>
      </c>
      <c r="K1332" s="846" t="s">
        <v>53</v>
      </c>
      <c r="L1332" s="846" t="s">
        <v>3091</v>
      </c>
      <c r="M1332" s="846" t="s">
        <v>708</v>
      </c>
      <c r="N1332" s="832">
        <v>0</v>
      </c>
      <c r="O1332" s="846" t="s">
        <v>3099</v>
      </c>
      <c r="P1332" s="846" t="s">
        <v>3099</v>
      </c>
      <c r="Q1332" s="846"/>
      <c r="R1332" s="846" t="s">
        <v>3093</v>
      </c>
      <c r="S1332" s="846" t="s">
        <v>3094</v>
      </c>
      <c r="T1332" s="832"/>
      <c r="U1332" s="832"/>
      <c r="V1332" s="832"/>
      <c r="W1332" s="832"/>
      <c r="X1332" s="846" t="s">
        <v>306</v>
      </c>
      <c r="Y1332" s="846"/>
      <c r="Z1332" s="846"/>
      <c r="AA1332" s="824"/>
      <c r="AB1332" s="824"/>
      <c r="AC1332" s="824"/>
    </row>
    <row r="1333" s="823" customFormat="1" ht="28.45" hidden="1" customHeight="1" outlineLevel="3" spans="1:29">
      <c r="A1333" s="873" t="s">
        <v>3060</v>
      </c>
      <c r="B1333" s="870" t="s">
        <v>3085</v>
      </c>
      <c r="C1333" s="870" t="s">
        <v>3086</v>
      </c>
      <c r="D1333" s="846" t="s">
        <v>3249</v>
      </c>
      <c r="E1333" s="846" t="s">
        <v>310</v>
      </c>
      <c r="F1333" s="846" t="s">
        <v>3250</v>
      </c>
      <c r="G1333" s="846" t="s">
        <v>2332</v>
      </c>
      <c r="H1333" s="832">
        <v>598.83</v>
      </c>
      <c r="I1333" s="846" t="s">
        <v>3258</v>
      </c>
      <c r="J1333" s="875">
        <v>1877</v>
      </c>
      <c r="K1333" s="846" t="s">
        <v>53</v>
      </c>
      <c r="L1333" s="846" t="s">
        <v>3091</v>
      </c>
      <c r="M1333" s="846" t="s">
        <v>708</v>
      </c>
      <c r="N1333" s="832">
        <v>0</v>
      </c>
      <c r="O1333" s="846" t="s">
        <v>3099</v>
      </c>
      <c r="P1333" s="846" t="s">
        <v>3099</v>
      </c>
      <c r="Q1333" s="846"/>
      <c r="R1333" s="846" t="s">
        <v>3093</v>
      </c>
      <c r="S1333" s="846" t="s">
        <v>3094</v>
      </c>
      <c r="T1333" s="832"/>
      <c r="U1333" s="832"/>
      <c r="V1333" s="832"/>
      <c r="W1333" s="832"/>
      <c r="X1333" s="846" t="s">
        <v>306</v>
      </c>
      <c r="Y1333" s="846"/>
      <c r="Z1333" s="846"/>
      <c r="AA1333" s="824"/>
      <c r="AB1333" s="824"/>
      <c r="AC1333" s="824"/>
    </row>
    <row r="1334" s="823" customFormat="1" ht="28.45" hidden="1" customHeight="1" outlineLevel="3" spans="1:29">
      <c r="A1334" s="873" t="s">
        <v>3060</v>
      </c>
      <c r="B1334" s="870" t="s">
        <v>3085</v>
      </c>
      <c r="C1334" s="870" t="s">
        <v>3086</v>
      </c>
      <c r="D1334" s="846" t="s">
        <v>3249</v>
      </c>
      <c r="E1334" s="846" t="s">
        <v>310</v>
      </c>
      <c r="F1334" s="846" t="s">
        <v>3250</v>
      </c>
      <c r="G1334" s="846" t="s">
        <v>2332</v>
      </c>
      <c r="H1334" s="832">
        <v>295.86</v>
      </c>
      <c r="I1334" s="846" t="s">
        <v>3259</v>
      </c>
      <c r="J1334" s="875">
        <v>1893</v>
      </c>
      <c r="K1334" s="846" t="s">
        <v>53</v>
      </c>
      <c r="L1334" s="846" t="s">
        <v>3091</v>
      </c>
      <c r="M1334" s="846" t="s">
        <v>708</v>
      </c>
      <c r="N1334" s="832">
        <v>0</v>
      </c>
      <c r="O1334" s="846" t="s">
        <v>3099</v>
      </c>
      <c r="P1334" s="846" t="s">
        <v>3099</v>
      </c>
      <c r="Q1334" s="846"/>
      <c r="R1334" s="846" t="s">
        <v>3093</v>
      </c>
      <c r="S1334" s="846" t="s">
        <v>3094</v>
      </c>
      <c r="T1334" s="832"/>
      <c r="U1334" s="832"/>
      <c r="V1334" s="832"/>
      <c r="W1334" s="832"/>
      <c r="X1334" s="846" t="s">
        <v>306</v>
      </c>
      <c r="Y1334" s="846"/>
      <c r="Z1334" s="846"/>
      <c r="AA1334" s="824"/>
      <c r="AB1334" s="824"/>
      <c r="AC1334" s="824"/>
    </row>
    <row r="1335" s="823" customFormat="1" ht="28.45" hidden="1" customHeight="1" outlineLevel="3" spans="1:29">
      <c r="A1335" s="873" t="s">
        <v>3060</v>
      </c>
      <c r="B1335" s="870" t="s">
        <v>3085</v>
      </c>
      <c r="C1335" s="870" t="s">
        <v>3086</v>
      </c>
      <c r="D1335" s="846" t="s">
        <v>3249</v>
      </c>
      <c r="E1335" s="846" t="s">
        <v>310</v>
      </c>
      <c r="F1335" s="846" t="s">
        <v>3250</v>
      </c>
      <c r="G1335" s="846" t="s">
        <v>2332</v>
      </c>
      <c r="H1335" s="832">
        <v>185.57</v>
      </c>
      <c r="I1335" s="846" t="s">
        <v>3260</v>
      </c>
      <c r="J1335" s="875">
        <v>1965</v>
      </c>
      <c r="K1335" s="846" t="s">
        <v>53</v>
      </c>
      <c r="L1335" s="846" t="s">
        <v>3091</v>
      </c>
      <c r="M1335" s="846" t="s">
        <v>708</v>
      </c>
      <c r="N1335" s="832">
        <v>0</v>
      </c>
      <c r="O1335" s="846" t="s">
        <v>3099</v>
      </c>
      <c r="P1335" s="846" t="s">
        <v>3099</v>
      </c>
      <c r="Q1335" s="846"/>
      <c r="R1335" s="846" t="s">
        <v>3093</v>
      </c>
      <c r="S1335" s="846" t="s">
        <v>3094</v>
      </c>
      <c r="T1335" s="832"/>
      <c r="U1335" s="832"/>
      <c r="V1335" s="832"/>
      <c r="W1335" s="832"/>
      <c r="X1335" s="846" t="s">
        <v>306</v>
      </c>
      <c r="Y1335" s="846"/>
      <c r="Z1335" s="846"/>
      <c r="AA1335" s="824"/>
      <c r="AB1335" s="824"/>
      <c r="AC1335" s="824"/>
    </row>
    <row r="1336" s="823" customFormat="1" ht="28.45" hidden="1" customHeight="1" outlineLevel="3" spans="1:29">
      <c r="A1336" s="873" t="s">
        <v>3060</v>
      </c>
      <c r="B1336" s="870" t="s">
        <v>3085</v>
      </c>
      <c r="C1336" s="870" t="s">
        <v>3086</v>
      </c>
      <c r="D1336" s="846" t="s">
        <v>3249</v>
      </c>
      <c r="E1336" s="846" t="s">
        <v>310</v>
      </c>
      <c r="F1336" s="846" t="s">
        <v>3250</v>
      </c>
      <c r="G1336" s="846" t="s">
        <v>2332</v>
      </c>
      <c r="H1336" s="832">
        <v>345.65</v>
      </c>
      <c r="I1336" s="846" t="s">
        <v>3261</v>
      </c>
      <c r="J1336" s="875">
        <v>1995</v>
      </c>
      <c r="K1336" s="846" t="s">
        <v>53</v>
      </c>
      <c r="L1336" s="846" t="s">
        <v>3091</v>
      </c>
      <c r="M1336" s="846" t="s">
        <v>708</v>
      </c>
      <c r="N1336" s="832">
        <v>0</v>
      </c>
      <c r="O1336" s="846" t="s">
        <v>3099</v>
      </c>
      <c r="P1336" s="846" t="s">
        <v>3099</v>
      </c>
      <c r="Q1336" s="846"/>
      <c r="R1336" s="846" t="s">
        <v>3093</v>
      </c>
      <c r="S1336" s="846" t="s">
        <v>3094</v>
      </c>
      <c r="T1336" s="832"/>
      <c r="U1336" s="832"/>
      <c r="V1336" s="832"/>
      <c r="W1336" s="832"/>
      <c r="X1336" s="846" t="s">
        <v>306</v>
      </c>
      <c r="Y1336" s="846"/>
      <c r="Z1336" s="846"/>
      <c r="AA1336" s="824"/>
      <c r="AB1336" s="824"/>
      <c r="AC1336" s="824"/>
    </row>
    <row r="1337" s="823" customFormat="1" ht="28.45" hidden="1" customHeight="1" outlineLevel="3" spans="1:29">
      <c r="A1337" s="873" t="s">
        <v>3060</v>
      </c>
      <c r="B1337" s="870" t="s">
        <v>3085</v>
      </c>
      <c r="C1337" s="870" t="s">
        <v>3086</v>
      </c>
      <c r="D1337" s="846" t="s">
        <v>3249</v>
      </c>
      <c r="E1337" s="846" t="s">
        <v>310</v>
      </c>
      <c r="F1337" s="846" t="s">
        <v>3250</v>
      </c>
      <c r="G1337" s="846" t="s">
        <v>2332</v>
      </c>
      <c r="H1337" s="832">
        <v>498.7</v>
      </c>
      <c r="I1337" s="846" t="s">
        <v>3262</v>
      </c>
      <c r="J1337" s="875">
        <v>2037</v>
      </c>
      <c r="K1337" s="846" t="s">
        <v>53</v>
      </c>
      <c r="L1337" s="846" t="s">
        <v>3091</v>
      </c>
      <c r="M1337" s="846" t="s">
        <v>708</v>
      </c>
      <c r="N1337" s="832">
        <v>0</v>
      </c>
      <c r="O1337" s="846" t="s">
        <v>3099</v>
      </c>
      <c r="P1337" s="846" t="s">
        <v>3099</v>
      </c>
      <c r="Q1337" s="846"/>
      <c r="R1337" s="846" t="s">
        <v>3093</v>
      </c>
      <c r="S1337" s="846" t="s">
        <v>3094</v>
      </c>
      <c r="T1337" s="832"/>
      <c r="U1337" s="832"/>
      <c r="V1337" s="832"/>
      <c r="W1337" s="832"/>
      <c r="X1337" s="846" t="s">
        <v>306</v>
      </c>
      <c r="Y1337" s="846"/>
      <c r="Z1337" s="846"/>
      <c r="AA1337" s="824"/>
      <c r="AB1337" s="824"/>
      <c r="AC1337" s="824"/>
    </row>
    <row r="1338" s="823" customFormat="1" ht="28.45" hidden="1" customHeight="1" outlineLevel="3" spans="1:29">
      <c r="A1338" s="873" t="s">
        <v>3060</v>
      </c>
      <c r="B1338" s="870" t="s">
        <v>3085</v>
      </c>
      <c r="C1338" s="870" t="s">
        <v>3086</v>
      </c>
      <c r="D1338" s="846" t="s">
        <v>3249</v>
      </c>
      <c r="E1338" s="846" t="s">
        <v>310</v>
      </c>
      <c r="F1338" s="846" t="s">
        <v>3250</v>
      </c>
      <c r="G1338" s="846" t="s">
        <v>2332</v>
      </c>
      <c r="H1338" s="832">
        <v>472.93</v>
      </c>
      <c r="I1338" s="846" t="s">
        <v>3234</v>
      </c>
      <c r="J1338" s="875">
        <v>2058</v>
      </c>
      <c r="K1338" s="846" t="s">
        <v>53</v>
      </c>
      <c r="L1338" s="846" t="s">
        <v>3091</v>
      </c>
      <c r="M1338" s="846" t="s">
        <v>708</v>
      </c>
      <c r="N1338" s="832">
        <v>0</v>
      </c>
      <c r="O1338" s="846" t="s">
        <v>3099</v>
      </c>
      <c r="P1338" s="846" t="s">
        <v>3099</v>
      </c>
      <c r="Q1338" s="846"/>
      <c r="R1338" s="846" t="s">
        <v>3093</v>
      </c>
      <c r="S1338" s="846" t="s">
        <v>3094</v>
      </c>
      <c r="T1338" s="832"/>
      <c r="U1338" s="832"/>
      <c r="V1338" s="832"/>
      <c r="W1338" s="832"/>
      <c r="X1338" s="846" t="s">
        <v>306</v>
      </c>
      <c r="Y1338" s="846"/>
      <c r="Z1338" s="846"/>
      <c r="AA1338" s="824"/>
      <c r="AB1338" s="824"/>
      <c r="AC1338" s="824"/>
    </row>
    <row r="1339" s="823" customFormat="1" ht="28.45" hidden="1" customHeight="1" outlineLevel="3" spans="1:29">
      <c r="A1339" s="873" t="s">
        <v>3060</v>
      </c>
      <c r="B1339" s="870" t="s">
        <v>3085</v>
      </c>
      <c r="C1339" s="870" t="s">
        <v>3086</v>
      </c>
      <c r="D1339" s="846" t="s">
        <v>3249</v>
      </c>
      <c r="E1339" s="846" t="s">
        <v>310</v>
      </c>
      <c r="F1339" s="846" t="s">
        <v>3250</v>
      </c>
      <c r="G1339" s="846" t="s">
        <v>2332</v>
      </c>
      <c r="H1339" s="832">
        <v>757.66</v>
      </c>
      <c r="I1339" s="846" t="s">
        <v>3263</v>
      </c>
      <c r="J1339" s="875">
        <v>2063</v>
      </c>
      <c r="K1339" s="846" t="s">
        <v>53</v>
      </c>
      <c r="L1339" s="846" t="s">
        <v>3091</v>
      </c>
      <c r="M1339" s="846" t="s">
        <v>708</v>
      </c>
      <c r="N1339" s="832">
        <v>0</v>
      </c>
      <c r="O1339" s="846" t="s">
        <v>3099</v>
      </c>
      <c r="P1339" s="846" t="s">
        <v>3099</v>
      </c>
      <c r="Q1339" s="846"/>
      <c r="R1339" s="846" t="s">
        <v>3093</v>
      </c>
      <c r="S1339" s="846" t="s">
        <v>3094</v>
      </c>
      <c r="T1339" s="832"/>
      <c r="U1339" s="832"/>
      <c r="V1339" s="832"/>
      <c r="W1339" s="832"/>
      <c r="X1339" s="846" t="s">
        <v>306</v>
      </c>
      <c r="Y1339" s="846"/>
      <c r="Z1339" s="846"/>
      <c r="AA1339" s="824"/>
      <c r="AB1339" s="824"/>
      <c r="AC1339" s="824"/>
    </row>
    <row r="1340" s="823" customFormat="1" ht="28.45" hidden="1" customHeight="1" outlineLevel="3" spans="1:29">
      <c r="A1340" s="873" t="s">
        <v>3060</v>
      </c>
      <c r="B1340" s="870" t="s">
        <v>3085</v>
      </c>
      <c r="C1340" s="870" t="s">
        <v>3086</v>
      </c>
      <c r="D1340" s="846" t="s">
        <v>3249</v>
      </c>
      <c r="E1340" s="846" t="s">
        <v>310</v>
      </c>
      <c r="F1340" s="846" t="s">
        <v>3250</v>
      </c>
      <c r="G1340" s="846" t="s">
        <v>2332</v>
      </c>
      <c r="H1340" s="832">
        <v>533.75</v>
      </c>
      <c r="I1340" s="846" t="s">
        <v>3264</v>
      </c>
      <c r="J1340" s="875">
        <v>2112</v>
      </c>
      <c r="K1340" s="846" t="s">
        <v>53</v>
      </c>
      <c r="L1340" s="846" t="s">
        <v>3091</v>
      </c>
      <c r="M1340" s="846" t="s">
        <v>708</v>
      </c>
      <c r="N1340" s="832">
        <v>0</v>
      </c>
      <c r="O1340" s="846" t="s">
        <v>3099</v>
      </c>
      <c r="P1340" s="846" t="s">
        <v>3099</v>
      </c>
      <c r="Q1340" s="846"/>
      <c r="R1340" s="846" t="s">
        <v>3093</v>
      </c>
      <c r="S1340" s="846" t="s">
        <v>3094</v>
      </c>
      <c r="T1340" s="832"/>
      <c r="U1340" s="832"/>
      <c r="V1340" s="832"/>
      <c r="W1340" s="832"/>
      <c r="X1340" s="846" t="s">
        <v>306</v>
      </c>
      <c r="Y1340" s="846"/>
      <c r="Z1340" s="846"/>
      <c r="AA1340" s="824"/>
      <c r="AB1340" s="824"/>
      <c r="AC1340" s="824"/>
    </row>
    <row r="1341" s="823" customFormat="1" ht="28.45" hidden="1" customHeight="1" outlineLevel="3" spans="1:29">
      <c r="A1341" s="873" t="s">
        <v>3060</v>
      </c>
      <c r="B1341" s="870" t="s">
        <v>3085</v>
      </c>
      <c r="C1341" s="870" t="s">
        <v>3086</v>
      </c>
      <c r="D1341" s="846" t="s">
        <v>3249</v>
      </c>
      <c r="E1341" s="846" t="s">
        <v>310</v>
      </c>
      <c r="F1341" s="846" t="s">
        <v>3250</v>
      </c>
      <c r="G1341" s="846" t="s">
        <v>2332</v>
      </c>
      <c r="H1341" s="832">
        <v>296.18</v>
      </c>
      <c r="I1341" s="846" t="s">
        <v>3265</v>
      </c>
      <c r="J1341" s="875">
        <v>2124</v>
      </c>
      <c r="K1341" s="846" t="s">
        <v>53</v>
      </c>
      <c r="L1341" s="846" t="s">
        <v>3091</v>
      </c>
      <c r="M1341" s="846" t="s">
        <v>708</v>
      </c>
      <c r="N1341" s="832">
        <v>0</v>
      </c>
      <c r="O1341" s="846" t="s">
        <v>3099</v>
      </c>
      <c r="P1341" s="846" t="s">
        <v>3099</v>
      </c>
      <c r="Q1341" s="846"/>
      <c r="R1341" s="846" t="s">
        <v>3093</v>
      </c>
      <c r="S1341" s="846" t="s">
        <v>3094</v>
      </c>
      <c r="T1341" s="832"/>
      <c r="U1341" s="832"/>
      <c r="V1341" s="832"/>
      <c r="W1341" s="832"/>
      <c r="X1341" s="846" t="s">
        <v>306</v>
      </c>
      <c r="Y1341" s="846"/>
      <c r="Z1341" s="846"/>
      <c r="AA1341" s="824"/>
      <c r="AB1341" s="824"/>
      <c r="AC1341" s="824"/>
    </row>
    <row r="1342" s="823" customFormat="1" ht="28.45" hidden="1" customHeight="1" outlineLevel="3" spans="1:29">
      <c r="A1342" s="873" t="s">
        <v>3060</v>
      </c>
      <c r="B1342" s="870" t="s">
        <v>3085</v>
      </c>
      <c r="C1342" s="870" t="s">
        <v>3086</v>
      </c>
      <c r="D1342" s="846" t="s">
        <v>3249</v>
      </c>
      <c r="E1342" s="846" t="s">
        <v>310</v>
      </c>
      <c r="F1342" s="846" t="s">
        <v>3250</v>
      </c>
      <c r="G1342" s="846" t="s">
        <v>2332</v>
      </c>
      <c r="H1342" s="832">
        <v>306.84</v>
      </c>
      <c r="I1342" s="846" t="s">
        <v>3266</v>
      </c>
      <c r="J1342" s="875">
        <v>2140</v>
      </c>
      <c r="K1342" s="846" t="s">
        <v>53</v>
      </c>
      <c r="L1342" s="846" t="s">
        <v>3091</v>
      </c>
      <c r="M1342" s="846" t="s">
        <v>708</v>
      </c>
      <c r="N1342" s="832">
        <v>0</v>
      </c>
      <c r="O1342" s="846" t="s">
        <v>3099</v>
      </c>
      <c r="P1342" s="846" t="s">
        <v>3099</v>
      </c>
      <c r="Q1342" s="846"/>
      <c r="R1342" s="846" t="s">
        <v>3093</v>
      </c>
      <c r="S1342" s="846" t="s">
        <v>3094</v>
      </c>
      <c r="T1342" s="832"/>
      <c r="U1342" s="832"/>
      <c r="V1342" s="832"/>
      <c r="W1342" s="832"/>
      <c r="X1342" s="846" t="s">
        <v>306</v>
      </c>
      <c r="Y1342" s="846"/>
      <c r="Z1342" s="846"/>
      <c r="AA1342" s="824"/>
      <c r="AB1342" s="824"/>
      <c r="AC1342" s="824"/>
    </row>
    <row r="1343" s="823" customFormat="1" ht="28.45" hidden="1" customHeight="1" outlineLevel="3" spans="1:29">
      <c r="A1343" s="873" t="s">
        <v>3060</v>
      </c>
      <c r="B1343" s="870" t="s">
        <v>3085</v>
      </c>
      <c r="C1343" s="870" t="s">
        <v>3086</v>
      </c>
      <c r="D1343" s="846" t="s">
        <v>3249</v>
      </c>
      <c r="E1343" s="846" t="s">
        <v>310</v>
      </c>
      <c r="F1343" s="846" t="s">
        <v>3250</v>
      </c>
      <c r="G1343" s="846" t="s">
        <v>2332</v>
      </c>
      <c r="H1343" s="832">
        <v>741.7</v>
      </c>
      <c r="I1343" s="846" t="s">
        <v>3267</v>
      </c>
      <c r="J1343" s="875">
        <v>2147</v>
      </c>
      <c r="K1343" s="846" t="s">
        <v>53</v>
      </c>
      <c r="L1343" s="846" t="s">
        <v>3091</v>
      </c>
      <c r="M1343" s="846" t="s">
        <v>708</v>
      </c>
      <c r="N1343" s="832">
        <v>0</v>
      </c>
      <c r="O1343" s="846" t="s">
        <v>3099</v>
      </c>
      <c r="P1343" s="846" t="s">
        <v>3099</v>
      </c>
      <c r="Q1343" s="846"/>
      <c r="R1343" s="846" t="s">
        <v>3093</v>
      </c>
      <c r="S1343" s="846" t="s">
        <v>3094</v>
      </c>
      <c r="T1343" s="832"/>
      <c r="U1343" s="832"/>
      <c r="V1343" s="832"/>
      <c r="W1343" s="832"/>
      <c r="X1343" s="846" t="s">
        <v>306</v>
      </c>
      <c r="Y1343" s="846"/>
      <c r="Z1343" s="846"/>
      <c r="AA1343" s="824"/>
      <c r="AB1343" s="824"/>
      <c r="AC1343" s="824"/>
    </row>
    <row r="1344" s="823" customFormat="1" ht="28.45" hidden="1" customHeight="1" outlineLevel="3" spans="1:29">
      <c r="A1344" s="873" t="s">
        <v>3060</v>
      </c>
      <c r="B1344" s="870" t="s">
        <v>3085</v>
      </c>
      <c r="C1344" s="870" t="s">
        <v>3086</v>
      </c>
      <c r="D1344" s="846" t="s">
        <v>3249</v>
      </c>
      <c r="E1344" s="846" t="s">
        <v>310</v>
      </c>
      <c r="F1344" s="846" t="s">
        <v>3250</v>
      </c>
      <c r="G1344" s="846" t="s">
        <v>2332</v>
      </c>
      <c r="H1344" s="832">
        <v>306.39</v>
      </c>
      <c r="I1344" s="846" t="s">
        <v>3268</v>
      </c>
      <c r="J1344" s="875">
        <v>2149</v>
      </c>
      <c r="K1344" s="846" t="s">
        <v>53</v>
      </c>
      <c r="L1344" s="846" t="s">
        <v>3091</v>
      </c>
      <c r="M1344" s="846" t="s">
        <v>708</v>
      </c>
      <c r="N1344" s="832">
        <v>0</v>
      </c>
      <c r="O1344" s="846" t="s">
        <v>3099</v>
      </c>
      <c r="P1344" s="846" t="s">
        <v>3099</v>
      </c>
      <c r="Q1344" s="846"/>
      <c r="R1344" s="846" t="s">
        <v>3093</v>
      </c>
      <c r="S1344" s="846" t="s">
        <v>3094</v>
      </c>
      <c r="T1344" s="832"/>
      <c r="U1344" s="832"/>
      <c r="V1344" s="832"/>
      <c r="W1344" s="832"/>
      <c r="X1344" s="846" t="s">
        <v>306</v>
      </c>
      <c r="Y1344" s="846"/>
      <c r="Z1344" s="846"/>
      <c r="AA1344" s="824"/>
      <c r="AB1344" s="824"/>
      <c r="AC1344" s="824"/>
    </row>
    <row r="1345" s="823" customFormat="1" ht="28.45" hidden="1" customHeight="1" outlineLevel="3" spans="1:29">
      <c r="A1345" s="873" t="s">
        <v>3060</v>
      </c>
      <c r="B1345" s="870" t="s">
        <v>3085</v>
      </c>
      <c r="C1345" s="870" t="s">
        <v>3086</v>
      </c>
      <c r="D1345" s="846" t="s">
        <v>3269</v>
      </c>
      <c r="E1345" s="846" t="s">
        <v>310</v>
      </c>
      <c r="F1345" s="846" t="s">
        <v>3250</v>
      </c>
      <c r="G1345" s="846" t="s">
        <v>2332</v>
      </c>
      <c r="H1345" s="832">
        <v>140.32</v>
      </c>
      <c r="I1345" s="846" t="s">
        <v>3270</v>
      </c>
      <c r="J1345" s="875">
        <v>1820</v>
      </c>
      <c r="K1345" s="846" t="s">
        <v>53</v>
      </c>
      <c r="L1345" s="846" t="s">
        <v>3091</v>
      </c>
      <c r="M1345" s="846" t="s">
        <v>708</v>
      </c>
      <c r="N1345" s="832">
        <v>0</v>
      </c>
      <c r="O1345" s="846" t="s">
        <v>3099</v>
      </c>
      <c r="P1345" s="846" t="s">
        <v>3099</v>
      </c>
      <c r="Q1345" s="846"/>
      <c r="R1345" s="846" t="s">
        <v>3093</v>
      </c>
      <c r="S1345" s="846" t="s">
        <v>3094</v>
      </c>
      <c r="T1345" s="832"/>
      <c r="U1345" s="832"/>
      <c r="V1345" s="832"/>
      <c r="W1345" s="832"/>
      <c r="X1345" s="846" t="s">
        <v>306</v>
      </c>
      <c r="Y1345" s="846"/>
      <c r="Z1345" s="846"/>
      <c r="AA1345" s="824"/>
      <c r="AB1345" s="824"/>
      <c r="AC1345" s="824"/>
    </row>
    <row r="1346" s="823" customFormat="1" ht="28.45" hidden="1" customHeight="1" outlineLevel="3" spans="1:29">
      <c r="A1346" s="873" t="s">
        <v>3060</v>
      </c>
      <c r="B1346" s="870" t="s">
        <v>3085</v>
      </c>
      <c r="C1346" s="870" t="s">
        <v>3086</v>
      </c>
      <c r="D1346" s="846" t="s">
        <v>3271</v>
      </c>
      <c r="E1346" s="846" t="s">
        <v>310</v>
      </c>
      <c r="F1346" s="846" t="s">
        <v>3250</v>
      </c>
      <c r="G1346" s="846" t="s">
        <v>2332</v>
      </c>
      <c r="H1346" s="832">
        <v>255.59</v>
      </c>
      <c r="I1346" s="846" t="s">
        <v>3270</v>
      </c>
      <c r="J1346" s="875">
        <v>1820</v>
      </c>
      <c r="K1346" s="846" t="s">
        <v>53</v>
      </c>
      <c r="L1346" s="846" t="s">
        <v>3091</v>
      </c>
      <c r="M1346" s="846" t="s">
        <v>708</v>
      </c>
      <c r="N1346" s="832">
        <v>0</v>
      </c>
      <c r="O1346" s="846" t="s">
        <v>3099</v>
      </c>
      <c r="P1346" s="846" t="s">
        <v>3099</v>
      </c>
      <c r="Q1346" s="846"/>
      <c r="R1346" s="846" t="s">
        <v>3093</v>
      </c>
      <c r="S1346" s="846" t="s">
        <v>3094</v>
      </c>
      <c r="T1346" s="832"/>
      <c r="U1346" s="832"/>
      <c r="V1346" s="832"/>
      <c r="W1346" s="832"/>
      <c r="X1346" s="846" t="s">
        <v>306</v>
      </c>
      <c r="Y1346" s="846"/>
      <c r="Z1346" s="846"/>
      <c r="AA1346" s="824"/>
      <c r="AB1346" s="824"/>
      <c r="AC1346" s="824"/>
    </row>
    <row r="1347" s="823" customFormat="1" ht="28.45" customHeight="1" spans="1:29">
      <c r="A1347" s="876" t="s">
        <v>3272</v>
      </c>
      <c r="B1347" s="835"/>
      <c r="C1347" s="835"/>
      <c r="D1347" s="835"/>
      <c r="E1347" s="835"/>
      <c r="F1347" s="835"/>
      <c r="G1347" s="836"/>
      <c r="H1347" s="877">
        <v>233330.3624</v>
      </c>
      <c r="I1347" s="878" t="s">
        <v>3273</v>
      </c>
      <c r="J1347" s="835"/>
      <c r="K1347" s="835"/>
      <c r="L1347" s="835"/>
      <c r="M1347" s="835"/>
      <c r="N1347" s="835"/>
      <c r="O1347" s="835"/>
      <c r="P1347" s="835"/>
      <c r="Q1347" s="835"/>
      <c r="R1347" s="835"/>
      <c r="S1347" s="835"/>
      <c r="T1347" s="835"/>
      <c r="U1347" s="835"/>
      <c r="V1347" s="835"/>
      <c r="W1347" s="835"/>
      <c r="X1347" s="835"/>
      <c r="Y1347" s="835"/>
      <c r="Z1347" s="836"/>
      <c r="AA1347" s="824"/>
      <c r="AB1347" s="824"/>
      <c r="AC1347" s="824"/>
    </row>
    <row r="1348" s="823" customFormat="1" ht="47.45" customHeight="1" spans="1:29">
      <c r="A1348" s="868" t="s">
        <v>3274</v>
      </c>
      <c r="B1348" s="835"/>
      <c r="C1348" s="835"/>
      <c r="D1348" s="835"/>
      <c r="E1348" s="835"/>
      <c r="F1348" s="835"/>
      <c r="G1348" s="835"/>
      <c r="H1348" s="835"/>
      <c r="I1348" s="835"/>
      <c r="J1348" s="835"/>
      <c r="K1348" s="835"/>
      <c r="L1348" s="835"/>
      <c r="M1348" s="835"/>
      <c r="N1348" s="835"/>
      <c r="O1348" s="835"/>
      <c r="P1348" s="835"/>
      <c r="Q1348" s="835"/>
      <c r="R1348" s="835"/>
      <c r="S1348" s="835"/>
      <c r="T1348" s="835"/>
      <c r="U1348" s="835"/>
      <c r="V1348" s="835"/>
      <c r="W1348" s="836"/>
      <c r="X1348" s="824"/>
      <c r="Y1348" s="824"/>
      <c r="Z1348" s="824"/>
      <c r="AA1348" s="851"/>
      <c r="AB1348" s="824"/>
      <c r="AC1348" s="824"/>
    </row>
    <row r="1349" s="823" customFormat="1" ht="43.7" customHeight="1" spans="1:29">
      <c r="A1349" s="869" t="s">
        <v>2</v>
      </c>
      <c r="B1349" s="869" t="s">
        <v>3</v>
      </c>
      <c r="C1349" s="869" t="s">
        <v>4</v>
      </c>
      <c r="D1349" s="869" t="s">
        <v>5</v>
      </c>
      <c r="E1349" s="869" t="s">
        <v>6</v>
      </c>
      <c r="F1349" s="869" t="s">
        <v>3275</v>
      </c>
      <c r="G1349" s="869" t="s">
        <v>8</v>
      </c>
      <c r="H1349" s="869" t="s">
        <v>9</v>
      </c>
      <c r="I1349" s="869" t="s">
        <v>10</v>
      </c>
      <c r="J1349" s="869" t="s">
        <v>11</v>
      </c>
      <c r="K1349" s="869" t="s">
        <v>12</v>
      </c>
      <c r="L1349" s="869" t="s">
        <v>13</v>
      </c>
      <c r="M1349" s="869" t="s">
        <v>3276</v>
      </c>
      <c r="N1349" s="869" t="s">
        <v>3277</v>
      </c>
      <c r="O1349" s="869" t="s">
        <v>19</v>
      </c>
      <c r="P1349" s="869" t="s">
        <v>20</v>
      </c>
      <c r="Q1349" s="869" t="s">
        <v>21</v>
      </c>
      <c r="R1349" s="869" t="s">
        <v>22</v>
      </c>
      <c r="S1349" s="869" t="s">
        <v>23</v>
      </c>
      <c r="T1349" s="869" t="s">
        <v>24</v>
      </c>
      <c r="U1349" s="869" t="s">
        <v>25</v>
      </c>
      <c r="V1349" s="869" t="s">
        <v>26</v>
      </c>
      <c r="W1349" s="869" t="s">
        <v>27</v>
      </c>
      <c r="X1349" s="824"/>
      <c r="Y1349" s="824"/>
      <c r="Z1349" s="824"/>
      <c r="AA1349" s="824"/>
      <c r="AB1349" s="824"/>
      <c r="AC1349" s="824"/>
    </row>
    <row r="1350" s="823" customFormat="1" ht="28.45" customHeight="1" collapsed="1" spans="1:29">
      <c r="A1350" s="870" t="s">
        <v>28</v>
      </c>
      <c r="B1350" s="870"/>
      <c r="C1350" s="835"/>
      <c r="D1350" s="835"/>
      <c r="E1350" s="835"/>
      <c r="F1350" s="835"/>
      <c r="G1350" s="836"/>
      <c r="H1350" s="871">
        <v>0</v>
      </c>
      <c r="I1350" s="874" t="s">
        <v>71</v>
      </c>
      <c r="J1350" s="835"/>
      <c r="K1350" s="835"/>
      <c r="L1350" s="835"/>
      <c r="M1350" s="835"/>
      <c r="N1350" s="835"/>
      <c r="O1350" s="835"/>
      <c r="P1350" s="835"/>
      <c r="Q1350" s="835"/>
      <c r="R1350" s="835"/>
      <c r="S1350" s="835"/>
      <c r="T1350" s="835"/>
      <c r="U1350" s="835"/>
      <c r="V1350" s="835"/>
      <c r="W1350" s="836"/>
      <c r="X1350" s="824"/>
      <c r="Y1350" s="824"/>
      <c r="Z1350" s="824"/>
      <c r="AA1350" s="824"/>
      <c r="AB1350" s="824"/>
      <c r="AC1350" s="824"/>
    </row>
    <row r="1351" s="823" customFormat="1" ht="28.45" hidden="1" customHeight="1" outlineLevel="1" spans="1:29">
      <c r="A1351" s="870" t="s">
        <v>28</v>
      </c>
      <c r="B1351" s="870" t="s">
        <v>30</v>
      </c>
      <c r="C1351" s="870"/>
      <c r="D1351" s="835"/>
      <c r="E1351" s="835"/>
      <c r="F1351" s="835"/>
      <c r="G1351" s="836"/>
      <c r="H1351" s="871">
        <v>0</v>
      </c>
      <c r="I1351" s="874" t="s">
        <v>71</v>
      </c>
      <c r="J1351" s="835"/>
      <c r="K1351" s="835"/>
      <c r="L1351" s="835"/>
      <c r="M1351" s="835"/>
      <c r="N1351" s="835"/>
      <c r="O1351" s="835"/>
      <c r="P1351" s="835"/>
      <c r="Q1351" s="835"/>
      <c r="R1351" s="835"/>
      <c r="S1351" s="835"/>
      <c r="T1351" s="835"/>
      <c r="U1351" s="835"/>
      <c r="V1351" s="835"/>
      <c r="W1351" s="836"/>
      <c r="X1351" s="824"/>
      <c r="Y1351" s="824"/>
      <c r="Z1351" s="824"/>
      <c r="AA1351" s="824"/>
      <c r="AB1351" s="824"/>
      <c r="AC1351" s="824"/>
    </row>
    <row r="1352" s="823" customFormat="1" ht="28.45" hidden="1" customHeight="1" outlineLevel="1" spans="1:29">
      <c r="A1352" s="870" t="s">
        <v>28</v>
      </c>
      <c r="B1352" s="870" t="s">
        <v>45</v>
      </c>
      <c r="C1352" s="870"/>
      <c r="D1352" s="835"/>
      <c r="E1352" s="835"/>
      <c r="F1352" s="835"/>
      <c r="G1352" s="836"/>
      <c r="H1352" s="871">
        <v>0</v>
      </c>
      <c r="I1352" s="874" t="s">
        <v>71</v>
      </c>
      <c r="J1352" s="835"/>
      <c r="K1352" s="835"/>
      <c r="L1352" s="835"/>
      <c r="M1352" s="835"/>
      <c r="N1352" s="835"/>
      <c r="O1352" s="835"/>
      <c r="P1352" s="835"/>
      <c r="Q1352" s="835"/>
      <c r="R1352" s="835"/>
      <c r="S1352" s="835"/>
      <c r="T1352" s="835"/>
      <c r="U1352" s="835"/>
      <c r="V1352" s="835"/>
      <c r="W1352" s="836"/>
      <c r="X1352" s="824"/>
      <c r="Y1352" s="824"/>
      <c r="Z1352" s="824"/>
      <c r="AA1352" s="824"/>
      <c r="AB1352" s="824"/>
      <c r="AC1352" s="824"/>
    </row>
    <row r="1353" s="823" customFormat="1" ht="28.45" hidden="1" customHeight="1" outlineLevel="1" spans="1:29">
      <c r="A1353" s="870" t="s">
        <v>28</v>
      </c>
      <c r="B1353" s="870" t="s">
        <v>59</v>
      </c>
      <c r="C1353" s="870"/>
      <c r="D1353" s="835"/>
      <c r="E1353" s="835"/>
      <c r="F1353" s="835"/>
      <c r="G1353" s="836"/>
      <c r="H1353" s="871">
        <v>0</v>
      </c>
      <c r="I1353" s="874" t="s">
        <v>71</v>
      </c>
      <c r="J1353" s="835"/>
      <c r="K1353" s="835"/>
      <c r="L1353" s="835"/>
      <c r="M1353" s="835"/>
      <c r="N1353" s="835"/>
      <c r="O1353" s="835"/>
      <c r="P1353" s="835"/>
      <c r="Q1353" s="835"/>
      <c r="R1353" s="835"/>
      <c r="S1353" s="835"/>
      <c r="T1353" s="835"/>
      <c r="U1353" s="835"/>
      <c r="V1353" s="835"/>
      <c r="W1353" s="836"/>
      <c r="X1353" s="824"/>
      <c r="Y1353" s="824"/>
      <c r="Z1353" s="824"/>
      <c r="AA1353" s="824"/>
      <c r="AB1353" s="824"/>
      <c r="AC1353" s="824"/>
    </row>
    <row r="1354" s="823" customFormat="1" ht="28.45" hidden="1" customHeight="1" outlineLevel="1" spans="1:29">
      <c r="A1354" s="870" t="s">
        <v>28</v>
      </c>
      <c r="B1354" s="870" t="s">
        <v>70</v>
      </c>
      <c r="C1354" s="870"/>
      <c r="D1354" s="835"/>
      <c r="E1354" s="835"/>
      <c r="F1354" s="835"/>
      <c r="G1354" s="836"/>
      <c r="H1354" s="871">
        <v>0</v>
      </c>
      <c r="I1354" s="874" t="s">
        <v>71</v>
      </c>
      <c r="J1354" s="835"/>
      <c r="K1354" s="835"/>
      <c r="L1354" s="835"/>
      <c r="M1354" s="835"/>
      <c r="N1354" s="835"/>
      <c r="O1354" s="835"/>
      <c r="P1354" s="835"/>
      <c r="Q1354" s="835"/>
      <c r="R1354" s="835"/>
      <c r="S1354" s="835"/>
      <c r="T1354" s="835"/>
      <c r="U1354" s="835"/>
      <c r="V1354" s="835"/>
      <c r="W1354" s="836"/>
      <c r="X1354" s="824"/>
      <c r="Y1354" s="824"/>
      <c r="Z1354" s="824"/>
      <c r="AA1354" s="824"/>
      <c r="AB1354" s="824"/>
      <c r="AC1354" s="824"/>
    </row>
    <row r="1355" s="823" customFormat="1" ht="28.45" hidden="1" customHeight="1" outlineLevel="1" spans="1:29">
      <c r="A1355" s="870" t="s">
        <v>28</v>
      </c>
      <c r="B1355" s="870" t="s">
        <v>72</v>
      </c>
      <c r="C1355" s="870"/>
      <c r="D1355" s="835"/>
      <c r="E1355" s="835"/>
      <c r="F1355" s="835"/>
      <c r="G1355" s="836"/>
      <c r="H1355" s="871">
        <v>0</v>
      </c>
      <c r="I1355" s="874" t="s">
        <v>71</v>
      </c>
      <c r="J1355" s="835"/>
      <c r="K1355" s="835"/>
      <c r="L1355" s="835"/>
      <c r="M1355" s="835"/>
      <c r="N1355" s="835"/>
      <c r="O1355" s="835"/>
      <c r="P1355" s="835"/>
      <c r="Q1355" s="835"/>
      <c r="R1355" s="835"/>
      <c r="S1355" s="835"/>
      <c r="T1355" s="835"/>
      <c r="U1355" s="835"/>
      <c r="V1355" s="835"/>
      <c r="W1355" s="836"/>
      <c r="X1355" s="824"/>
      <c r="Y1355" s="824"/>
      <c r="Z1355" s="824"/>
      <c r="AA1355" s="824"/>
      <c r="AB1355" s="824"/>
      <c r="AC1355" s="824"/>
    </row>
    <row r="1356" s="823" customFormat="1" ht="28.45" customHeight="1" collapsed="1" spans="1:29">
      <c r="A1356" s="870" t="s">
        <v>73</v>
      </c>
      <c r="B1356" s="870"/>
      <c r="C1356" s="835"/>
      <c r="D1356" s="835"/>
      <c r="E1356" s="835"/>
      <c r="F1356" s="835"/>
      <c r="G1356" s="836"/>
      <c r="H1356" s="871">
        <v>23844.85</v>
      </c>
      <c r="I1356" s="874" t="s">
        <v>3278</v>
      </c>
      <c r="J1356" s="835"/>
      <c r="K1356" s="835"/>
      <c r="L1356" s="835"/>
      <c r="M1356" s="835"/>
      <c r="N1356" s="835"/>
      <c r="O1356" s="835"/>
      <c r="P1356" s="835"/>
      <c r="Q1356" s="835"/>
      <c r="R1356" s="835"/>
      <c r="S1356" s="835"/>
      <c r="T1356" s="835"/>
      <c r="U1356" s="835"/>
      <c r="V1356" s="835"/>
      <c r="W1356" s="836"/>
      <c r="X1356" s="824"/>
      <c r="Y1356" s="824"/>
      <c r="Z1356" s="824"/>
      <c r="AA1356" s="824"/>
      <c r="AB1356" s="824"/>
      <c r="AC1356" s="824"/>
    </row>
    <row r="1357" s="823" customFormat="1" ht="28.45" hidden="1" customHeight="1" outlineLevel="1" collapsed="1" spans="1:29">
      <c r="A1357" s="870" t="s">
        <v>73</v>
      </c>
      <c r="B1357" s="870" t="s">
        <v>75</v>
      </c>
      <c r="C1357" s="870"/>
      <c r="D1357" s="835"/>
      <c r="E1357" s="835"/>
      <c r="F1357" s="835"/>
      <c r="G1357" s="836"/>
      <c r="H1357" s="871">
        <v>2561.9</v>
      </c>
      <c r="I1357" s="874" t="s">
        <v>3279</v>
      </c>
      <c r="J1357" s="835"/>
      <c r="K1357" s="835"/>
      <c r="L1357" s="835"/>
      <c r="M1357" s="835"/>
      <c r="N1357" s="835"/>
      <c r="O1357" s="835"/>
      <c r="P1357" s="835"/>
      <c r="Q1357" s="835"/>
      <c r="R1357" s="835"/>
      <c r="S1357" s="835"/>
      <c r="T1357" s="835"/>
      <c r="U1357" s="835"/>
      <c r="V1357" s="835"/>
      <c r="W1357" s="836"/>
      <c r="X1357" s="824"/>
      <c r="Y1357" s="824"/>
      <c r="Z1357" s="824"/>
      <c r="AA1357" s="824"/>
      <c r="AB1357" s="824"/>
      <c r="AC1357" s="824"/>
    </row>
    <row r="1358" s="823" customFormat="1" ht="28.45" hidden="1" customHeight="1" outlineLevel="2" collapsed="1" spans="1:29">
      <c r="A1358" s="870" t="s">
        <v>73</v>
      </c>
      <c r="B1358" s="870" t="s">
        <v>75</v>
      </c>
      <c r="C1358" s="870" t="s">
        <v>3280</v>
      </c>
      <c r="D1358" s="870"/>
      <c r="E1358" s="835"/>
      <c r="F1358" s="835"/>
      <c r="G1358" s="836"/>
      <c r="H1358" s="871">
        <v>55.04</v>
      </c>
      <c r="I1358" s="874" t="s">
        <v>3281</v>
      </c>
      <c r="J1358" s="835"/>
      <c r="K1358" s="835"/>
      <c r="L1358" s="835"/>
      <c r="M1358" s="835"/>
      <c r="N1358" s="835"/>
      <c r="O1358" s="835"/>
      <c r="P1358" s="835"/>
      <c r="Q1358" s="835"/>
      <c r="R1358" s="835"/>
      <c r="S1358" s="835"/>
      <c r="T1358" s="835"/>
      <c r="U1358" s="835"/>
      <c r="V1358" s="835"/>
      <c r="W1358" s="836"/>
      <c r="X1358" s="824"/>
      <c r="Y1358" s="824"/>
      <c r="Z1358" s="824"/>
      <c r="AA1358" s="824"/>
      <c r="AB1358" s="824"/>
      <c r="AC1358" s="824"/>
    </row>
    <row r="1359" s="823" customFormat="1" ht="28.45" hidden="1" customHeight="1" outlineLevel="3" spans="1:29">
      <c r="A1359" s="873" t="s">
        <v>73</v>
      </c>
      <c r="B1359" s="870" t="s">
        <v>75</v>
      </c>
      <c r="C1359" s="870" t="s">
        <v>3280</v>
      </c>
      <c r="D1359" s="846" t="s">
        <v>3282</v>
      </c>
      <c r="E1359" s="846" t="s">
        <v>34</v>
      </c>
      <c r="F1359" s="846" t="s">
        <v>3283</v>
      </c>
      <c r="G1359" s="846" t="s">
        <v>338</v>
      </c>
      <c r="H1359" s="832">
        <v>1.95</v>
      </c>
      <c r="I1359" s="846" t="s">
        <v>1851</v>
      </c>
      <c r="J1359" s="875">
        <v>32</v>
      </c>
      <c r="K1359" s="846" t="s">
        <v>83</v>
      </c>
      <c r="L1359" s="846" t="s">
        <v>3284</v>
      </c>
      <c r="M1359" s="846"/>
      <c r="N1359" s="846" t="s">
        <v>3285</v>
      </c>
      <c r="O1359" s="846" t="s">
        <v>3286</v>
      </c>
      <c r="P1359" s="846" t="s">
        <v>3287</v>
      </c>
      <c r="Q1359" s="832">
        <v>5237.57</v>
      </c>
      <c r="R1359" s="832">
        <v>14985.41</v>
      </c>
      <c r="S1359" s="832">
        <v>2.61</v>
      </c>
      <c r="T1359" s="832">
        <v>2202.88</v>
      </c>
      <c r="U1359" s="846" t="s">
        <v>318</v>
      </c>
      <c r="V1359" s="846" t="s">
        <v>3288</v>
      </c>
      <c r="W1359" s="846"/>
      <c r="X1359" s="824"/>
      <c r="Y1359" s="824"/>
      <c r="Z1359" s="824"/>
      <c r="AA1359" s="824"/>
      <c r="AB1359" s="824"/>
      <c r="AC1359" s="824"/>
    </row>
    <row r="1360" s="823" customFormat="1" ht="28.45" hidden="1" customHeight="1" outlineLevel="3" spans="1:29">
      <c r="A1360" s="873" t="s">
        <v>73</v>
      </c>
      <c r="B1360" s="870" t="s">
        <v>75</v>
      </c>
      <c r="C1360" s="870" t="s">
        <v>3280</v>
      </c>
      <c r="D1360" s="846" t="s">
        <v>3282</v>
      </c>
      <c r="E1360" s="846" t="s">
        <v>34</v>
      </c>
      <c r="F1360" s="846" t="s">
        <v>3283</v>
      </c>
      <c r="G1360" s="846" t="s">
        <v>338</v>
      </c>
      <c r="H1360" s="832">
        <v>3.2</v>
      </c>
      <c r="I1360" s="846" t="s">
        <v>1851</v>
      </c>
      <c r="J1360" s="875">
        <v>32</v>
      </c>
      <c r="K1360" s="846" t="s">
        <v>83</v>
      </c>
      <c r="L1360" s="846" t="s">
        <v>3284</v>
      </c>
      <c r="M1360" s="846"/>
      <c r="N1360" s="846" t="s">
        <v>3285</v>
      </c>
      <c r="O1360" s="846" t="s">
        <v>3286</v>
      </c>
      <c r="P1360" s="846" t="s">
        <v>3287</v>
      </c>
      <c r="Q1360" s="832">
        <v>5237.57</v>
      </c>
      <c r="R1360" s="832">
        <v>14985.41</v>
      </c>
      <c r="S1360" s="832">
        <v>2.61</v>
      </c>
      <c r="T1360" s="832">
        <v>2202.88</v>
      </c>
      <c r="U1360" s="846" t="s">
        <v>318</v>
      </c>
      <c r="V1360" s="846" t="s">
        <v>3288</v>
      </c>
      <c r="W1360" s="846"/>
      <c r="X1360" s="824"/>
      <c r="Y1360" s="824"/>
      <c r="Z1360" s="824"/>
      <c r="AA1360" s="824"/>
      <c r="AB1360" s="824"/>
      <c r="AC1360" s="824"/>
    </row>
    <row r="1361" s="823" customFormat="1" ht="28.45" hidden="1" customHeight="1" outlineLevel="3" spans="1:29">
      <c r="A1361" s="873" t="s">
        <v>73</v>
      </c>
      <c r="B1361" s="870" t="s">
        <v>75</v>
      </c>
      <c r="C1361" s="870" t="s">
        <v>3280</v>
      </c>
      <c r="D1361" s="846" t="s">
        <v>3289</v>
      </c>
      <c r="E1361" s="846" t="s">
        <v>34</v>
      </c>
      <c r="F1361" s="846" t="s">
        <v>3290</v>
      </c>
      <c r="G1361" s="846" t="s">
        <v>509</v>
      </c>
      <c r="H1361" s="832">
        <v>49.89</v>
      </c>
      <c r="I1361" s="846" t="s">
        <v>144</v>
      </c>
      <c r="J1361" s="875">
        <v>191</v>
      </c>
      <c r="K1361" s="846" t="s">
        <v>53</v>
      </c>
      <c r="L1361" s="846" t="s">
        <v>3284</v>
      </c>
      <c r="M1361" s="846" t="s">
        <v>3291</v>
      </c>
      <c r="N1361" s="846" t="s">
        <v>3292</v>
      </c>
      <c r="O1361" s="846" t="s">
        <v>86</v>
      </c>
      <c r="P1361" s="846" t="s">
        <v>3293</v>
      </c>
      <c r="Q1361" s="832">
        <v>7080.81</v>
      </c>
      <c r="R1361" s="832">
        <v>65951.13</v>
      </c>
      <c r="S1361" s="832">
        <v>75.89</v>
      </c>
      <c r="T1361" s="832">
        <v>6822.32</v>
      </c>
      <c r="U1361" s="846" t="s">
        <v>306</v>
      </c>
      <c r="V1361" s="846" t="s">
        <v>3294</v>
      </c>
      <c r="W1361" s="846"/>
      <c r="X1361" s="824"/>
      <c r="Y1361" s="824"/>
      <c r="Z1361" s="824"/>
      <c r="AA1361" s="824"/>
      <c r="AB1361" s="824"/>
      <c r="AC1361" s="824"/>
    </row>
    <row r="1362" s="823" customFormat="1" ht="28.45" hidden="1" customHeight="1" outlineLevel="2" collapsed="1" spans="1:29">
      <c r="A1362" s="870" t="s">
        <v>73</v>
      </c>
      <c r="B1362" s="870" t="s">
        <v>75</v>
      </c>
      <c r="C1362" s="870" t="s">
        <v>307</v>
      </c>
      <c r="D1362" s="870"/>
      <c r="E1362" s="835"/>
      <c r="F1362" s="835"/>
      <c r="G1362" s="836"/>
      <c r="H1362" s="871">
        <v>489.06</v>
      </c>
      <c r="I1362" s="874" t="s">
        <v>3295</v>
      </c>
      <c r="J1362" s="835"/>
      <c r="K1362" s="835"/>
      <c r="L1362" s="835"/>
      <c r="M1362" s="835"/>
      <c r="N1362" s="835"/>
      <c r="O1362" s="835"/>
      <c r="P1362" s="835"/>
      <c r="Q1362" s="835"/>
      <c r="R1362" s="835"/>
      <c r="S1362" s="835"/>
      <c r="T1362" s="835"/>
      <c r="U1362" s="835"/>
      <c r="V1362" s="835"/>
      <c r="W1362" s="836"/>
      <c r="X1362" s="824"/>
      <c r="Y1362" s="824"/>
      <c r="Z1362" s="824"/>
      <c r="AA1362" s="824"/>
      <c r="AB1362" s="824"/>
      <c r="AC1362" s="824"/>
    </row>
    <row r="1363" s="823" customFormat="1" ht="28.45" hidden="1" customHeight="1" outlineLevel="3" spans="1:29">
      <c r="A1363" s="873" t="s">
        <v>73</v>
      </c>
      <c r="B1363" s="870" t="s">
        <v>75</v>
      </c>
      <c r="C1363" s="870" t="s">
        <v>307</v>
      </c>
      <c r="D1363" s="846" t="s">
        <v>3296</v>
      </c>
      <c r="E1363" s="846" t="s">
        <v>310</v>
      </c>
      <c r="F1363" s="846" t="s">
        <v>3297</v>
      </c>
      <c r="G1363" s="846" t="s">
        <v>470</v>
      </c>
      <c r="H1363" s="832">
        <v>57.17</v>
      </c>
      <c r="I1363" s="846" t="s">
        <v>1522</v>
      </c>
      <c r="J1363" s="875">
        <v>257</v>
      </c>
      <c r="K1363" s="846" t="s">
        <v>53</v>
      </c>
      <c r="L1363" s="846" t="s">
        <v>3284</v>
      </c>
      <c r="M1363" s="846" t="s">
        <v>3298</v>
      </c>
      <c r="N1363" s="846" t="s">
        <v>3298</v>
      </c>
      <c r="O1363" s="846" t="s">
        <v>3299</v>
      </c>
      <c r="P1363" s="846" t="s">
        <v>3300</v>
      </c>
      <c r="Q1363" s="832">
        <v>7677.83</v>
      </c>
      <c r="R1363" s="832">
        <v>97379.81</v>
      </c>
      <c r="S1363" s="832">
        <v>6725.05</v>
      </c>
      <c r="T1363" s="832">
        <v>32478.42</v>
      </c>
      <c r="U1363" s="846" t="s">
        <v>306</v>
      </c>
      <c r="V1363" s="846" t="s">
        <v>600</v>
      </c>
      <c r="W1363" s="846"/>
      <c r="X1363" s="824"/>
      <c r="Y1363" s="824"/>
      <c r="Z1363" s="824"/>
      <c r="AA1363" s="824"/>
      <c r="AB1363" s="824"/>
      <c r="AC1363" s="824"/>
    </row>
    <row r="1364" s="823" customFormat="1" ht="28.45" hidden="1" customHeight="1" outlineLevel="3" spans="1:29">
      <c r="A1364" s="873" t="s">
        <v>73</v>
      </c>
      <c r="B1364" s="870" t="s">
        <v>75</v>
      </c>
      <c r="C1364" s="870" t="s">
        <v>307</v>
      </c>
      <c r="D1364" s="846" t="s">
        <v>3301</v>
      </c>
      <c r="E1364" s="846" t="s">
        <v>310</v>
      </c>
      <c r="F1364" s="846" t="s">
        <v>3302</v>
      </c>
      <c r="G1364" s="846" t="s">
        <v>338</v>
      </c>
      <c r="H1364" s="832">
        <v>7.44</v>
      </c>
      <c r="I1364" s="846" t="s">
        <v>3303</v>
      </c>
      <c r="J1364" s="875">
        <v>738</v>
      </c>
      <c r="K1364" s="846" t="s">
        <v>53</v>
      </c>
      <c r="L1364" s="846" t="s">
        <v>3284</v>
      </c>
      <c r="M1364" s="846" t="s">
        <v>3304</v>
      </c>
      <c r="N1364" s="846" t="s">
        <v>3304</v>
      </c>
      <c r="O1364" s="846" t="s">
        <v>3299</v>
      </c>
      <c r="P1364" s="846" t="s">
        <v>3300</v>
      </c>
      <c r="Q1364" s="832">
        <v>7038.99</v>
      </c>
      <c r="R1364" s="832">
        <v>20090.74</v>
      </c>
      <c r="S1364" s="832">
        <v>7.44</v>
      </c>
      <c r="T1364" s="832">
        <v>6084.99</v>
      </c>
      <c r="U1364" s="846"/>
      <c r="V1364" s="846" t="s">
        <v>3305</v>
      </c>
      <c r="W1364" s="846"/>
      <c r="X1364" s="824"/>
      <c r="Y1364" s="824"/>
      <c r="Z1364" s="824"/>
      <c r="AA1364" s="824"/>
      <c r="AB1364" s="824"/>
      <c r="AC1364" s="824"/>
    </row>
    <row r="1365" s="823" customFormat="1" ht="28.45" hidden="1" customHeight="1" outlineLevel="3" spans="1:29">
      <c r="A1365" s="873" t="s">
        <v>73</v>
      </c>
      <c r="B1365" s="870" t="s">
        <v>75</v>
      </c>
      <c r="C1365" s="870" t="s">
        <v>307</v>
      </c>
      <c r="D1365" s="846" t="s">
        <v>3306</v>
      </c>
      <c r="E1365" s="846" t="s">
        <v>298</v>
      </c>
      <c r="F1365" s="846" t="s">
        <v>3307</v>
      </c>
      <c r="G1365" s="846" t="s">
        <v>329</v>
      </c>
      <c r="H1365" s="832">
        <v>1.28</v>
      </c>
      <c r="I1365" s="846" t="s">
        <v>817</v>
      </c>
      <c r="J1365" s="875">
        <v>45</v>
      </c>
      <c r="K1365" s="846" t="s">
        <v>83</v>
      </c>
      <c r="L1365" s="846" t="s">
        <v>3284</v>
      </c>
      <c r="M1365" s="846" t="s">
        <v>3308</v>
      </c>
      <c r="N1365" s="846" t="s">
        <v>3308</v>
      </c>
      <c r="O1365" s="846" t="s">
        <v>3309</v>
      </c>
      <c r="P1365" s="846" t="s">
        <v>3310</v>
      </c>
      <c r="Q1365" s="832">
        <v>10071.86</v>
      </c>
      <c r="R1365" s="832">
        <v>605338.58</v>
      </c>
      <c r="S1365" s="832">
        <v>1.28</v>
      </c>
      <c r="T1365" s="832">
        <v>-1563.79</v>
      </c>
      <c r="U1365" s="846" t="s">
        <v>318</v>
      </c>
      <c r="V1365" s="846"/>
      <c r="W1365" s="846"/>
      <c r="X1365" s="824"/>
      <c r="Y1365" s="824"/>
      <c r="Z1365" s="824"/>
      <c r="AA1365" s="824"/>
      <c r="AB1365" s="824"/>
      <c r="AC1365" s="824"/>
    </row>
    <row r="1366" s="823" customFormat="1" ht="28.45" hidden="1" customHeight="1" outlineLevel="3" spans="1:29">
      <c r="A1366" s="873" t="s">
        <v>73</v>
      </c>
      <c r="B1366" s="870" t="s">
        <v>75</v>
      </c>
      <c r="C1366" s="870" t="s">
        <v>307</v>
      </c>
      <c r="D1366" s="846" t="s">
        <v>3311</v>
      </c>
      <c r="E1366" s="846" t="s">
        <v>310</v>
      </c>
      <c r="F1366" s="846" t="s">
        <v>3312</v>
      </c>
      <c r="G1366" s="846" t="s">
        <v>338</v>
      </c>
      <c r="H1366" s="832">
        <v>19.43</v>
      </c>
      <c r="I1366" s="846" t="s">
        <v>3313</v>
      </c>
      <c r="J1366" s="875">
        <v>268</v>
      </c>
      <c r="K1366" s="846" t="s">
        <v>53</v>
      </c>
      <c r="L1366" s="846" t="s">
        <v>3284</v>
      </c>
      <c r="M1366" s="846" t="s">
        <v>3314</v>
      </c>
      <c r="N1366" s="846" t="s">
        <v>3314</v>
      </c>
      <c r="O1366" s="846" t="s">
        <v>3315</v>
      </c>
      <c r="P1366" s="846" t="s">
        <v>3316</v>
      </c>
      <c r="Q1366" s="832">
        <v>155221.72</v>
      </c>
      <c r="R1366" s="832">
        <v>385829.61</v>
      </c>
      <c r="S1366" s="832">
        <v>121.13</v>
      </c>
      <c r="T1366" s="832">
        <v>65549.25</v>
      </c>
      <c r="U1366" s="846" t="s">
        <v>306</v>
      </c>
      <c r="V1366" s="846" t="s">
        <v>3317</v>
      </c>
      <c r="W1366" s="846"/>
      <c r="X1366" s="824"/>
      <c r="Y1366" s="824"/>
      <c r="Z1366" s="824"/>
      <c r="AA1366" s="824"/>
      <c r="AB1366" s="824"/>
      <c r="AC1366" s="824"/>
    </row>
    <row r="1367" s="823" customFormat="1" ht="28.45" hidden="1" customHeight="1" outlineLevel="3" spans="1:29">
      <c r="A1367" s="873" t="s">
        <v>73</v>
      </c>
      <c r="B1367" s="870" t="s">
        <v>75</v>
      </c>
      <c r="C1367" s="870" t="s">
        <v>307</v>
      </c>
      <c r="D1367" s="846" t="s">
        <v>3318</v>
      </c>
      <c r="E1367" s="846" t="s">
        <v>310</v>
      </c>
      <c r="F1367" s="846" t="s">
        <v>3312</v>
      </c>
      <c r="G1367" s="846" t="s">
        <v>338</v>
      </c>
      <c r="H1367" s="832">
        <v>20.14</v>
      </c>
      <c r="I1367" s="846" t="s">
        <v>3313</v>
      </c>
      <c r="J1367" s="875">
        <v>268</v>
      </c>
      <c r="K1367" s="846" t="s">
        <v>53</v>
      </c>
      <c r="L1367" s="846" t="s">
        <v>3284</v>
      </c>
      <c r="M1367" s="846" t="s">
        <v>3314</v>
      </c>
      <c r="N1367" s="846" t="s">
        <v>3314</v>
      </c>
      <c r="O1367" s="846" t="s">
        <v>3315</v>
      </c>
      <c r="P1367" s="846" t="s">
        <v>3316</v>
      </c>
      <c r="Q1367" s="832">
        <v>155221.72</v>
      </c>
      <c r="R1367" s="832">
        <v>385829.61</v>
      </c>
      <c r="S1367" s="832">
        <v>121.13</v>
      </c>
      <c r="T1367" s="832">
        <v>65549.25</v>
      </c>
      <c r="U1367" s="846" t="s">
        <v>306</v>
      </c>
      <c r="V1367" s="846" t="s">
        <v>3317</v>
      </c>
      <c r="W1367" s="846"/>
      <c r="X1367" s="824"/>
      <c r="Y1367" s="824"/>
      <c r="Z1367" s="824"/>
      <c r="AA1367" s="824"/>
      <c r="AB1367" s="824"/>
      <c r="AC1367" s="824"/>
    </row>
    <row r="1368" s="823" customFormat="1" ht="28.45" hidden="1" customHeight="1" outlineLevel="3" spans="1:29">
      <c r="A1368" s="873" t="s">
        <v>73</v>
      </c>
      <c r="B1368" s="870" t="s">
        <v>75</v>
      </c>
      <c r="C1368" s="870" t="s">
        <v>307</v>
      </c>
      <c r="D1368" s="846" t="s">
        <v>3319</v>
      </c>
      <c r="E1368" s="846" t="s">
        <v>310</v>
      </c>
      <c r="F1368" s="846" t="s">
        <v>3312</v>
      </c>
      <c r="G1368" s="846" t="s">
        <v>338</v>
      </c>
      <c r="H1368" s="832">
        <v>4.77</v>
      </c>
      <c r="I1368" s="846" t="s">
        <v>126</v>
      </c>
      <c r="J1368" s="875">
        <v>252</v>
      </c>
      <c r="K1368" s="846" t="s">
        <v>53</v>
      </c>
      <c r="L1368" s="846" t="s">
        <v>3284</v>
      </c>
      <c r="M1368" s="846" t="s">
        <v>3320</v>
      </c>
      <c r="N1368" s="846" t="s">
        <v>3320</v>
      </c>
      <c r="O1368" s="846" t="s">
        <v>3321</v>
      </c>
      <c r="P1368" s="846" t="s">
        <v>3322</v>
      </c>
      <c r="Q1368" s="832">
        <v>155221.72</v>
      </c>
      <c r="R1368" s="832">
        <v>385829.61</v>
      </c>
      <c r="S1368" s="832">
        <v>121.13</v>
      </c>
      <c r="T1368" s="832">
        <v>65549.25</v>
      </c>
      <c r="U1368" s="846"/>
      <c r="V1368" s="846" t="s">
        <v>3317</v>
      </c>
      <c r="W1368" s="846"/>
      <c r="X1368" s="824"/>
      <c r="Y1368" s="824"/>
      <c r="Z1368" s="824"/>
      <c r="AA1368" s="824"/>
      <c r="AB1368" s="824"/>
      <c r="AC1368" s="824"/>
    </row>
    <row r="1369" s="823" customFormat="1" ht="28.45" hidden="1" customHeight="1" outlineLevel="3" spans="1:29">
      <c r="A1369" s="873" t="s">
        <v>73</v>
      </c>
      <c r="B1369" s="870" t="s">
        <v>75</v>
      </c>
      <c r="C1369" s="870" t="s">
        <v>307</v>
      </c>
      <c r="D1369" s="846" t="s">
        <v>3323</v>
      </c>
      <c r="E1369" s="846" t="s">
        <v>310</v>
      </c>
      <c r="F1369" s="846" t="s">
        <v>3324</v>
      </c>
      <c r="G1369" s="846" t="s">
        <v>3325</v>
      </c>
      <c r="H1369" s="832">
        <v>0.34</v>
      </c>
      <c r="I1369" s="846" t="s">
        <v>2867</v>
      </c>
      <c r="J1369" s="875">
        <v>125</v>
      </c>
      <c r="K1369" s="846" t="s">
        <v>119</v>
      </c>
      <c r="L1369" s="846" t="s">
        <v>3284</v>
      </c>
      <c r="M1369" s="846" t="s">
        <v>3326</v>
      </c>
      <c r="N1369" s="846" t="s">
        <v>3326</v>
      </c>
      <c r="O1369" s="846" t="s">
        <v>3327</v>
      </c>
      <c r="P1369" s="846" t="s">
        <v>3328</v>
      </c>
      <c r="Q1369" s="832">
        <v>0</v>
      </c>
      <c r="R1369" s="832">
        <v>43364.81</v>
      </c>
      <c r="S1369" s="832">
        <v>14005.99</v>
      </c>
      <c r="T1369" s="832">
        <v>22483.24</v>
      </c>
      <c r="U1369" s="846"/>
      <c r="V1369" s="846" t="s">
        <v>3329</v>
      </c>
      <c r="W1369" s="846"/>
      <c r="X1369" s="824"/>
      <c r="Y1369" s="824"/>
      <c r="Z1369" s="824"/>
      <c r="AA1369" s="824"/>
      <c r="AB1369" s="824"/>
      <c r="AC1369" s="824"/>
    </row>
    <row r="1370" s="823" customFormat="1" ht="28.45" hidden="1" customHeight="1" outlineLevel="3" spans="1:29">
      <c r="A1370" s="873" t="s">
        <v>73</v>
      </c>
      <c r="B1370" s="870" t="s">
        <v>75</v>
      </c>
      <c r="C1370" s="870" t="s">
        <v>307</v>
      </c>
      <c r="D1370" s="846" t="s">
        <v>3330</v>
      </c>
      <c r="E1370" s="846" t="s">
        <v>310</v>
      </c>
      <c r="F1370" s="846" t="s">
        <v>3331</v>
      </c>
      <c r="G1370" s="846" t="s">
        <v>3332</v>
      </c>
      <c r="H1370" s="832">
        <v>15.04</v>
      </c>
      <c r="I1370" s="846" t="s">
        <v>3333</v>
      </c>
      <c r="J1370" s="875">
        <v>442</v>
      </c>
      <c r="K1370" s="846" t="s">
        <v>53</v>
      </c>
      <c r="L1370" s="846" t="s">
        <v>3284</v>
      </c>
      <c r="M1370" s="846" t="s">
        <v>3334</v>
      </c>
      <c r="N1370" s="846" t="s">
        <v>3334</v>
      </c>
      <c r="O1370" s="846" t="s">
        <v>3335</v>
      </c>
      <c r="P1370" s="846" t="s">
        <v>3300</v>
      </c>
      <c r="Q1370" s="832">
        <v>924.6</v>
      </c>
      <c r="R1370" s="832">
        <v>13498.47</v>
      </c>
      <c r="S1370" s="832">
        <v>58.22</v>
      </c>
      <c r="T1370" s="832">
        <v>5462.63</v>
      </c>
      <c r="U1370" s="846" t="s">
        <v>306</v>
      </c>
      <c r="V1370" s="846" t="s">
        <v>3336</v>
      </c>
      <c r="W1370" s="846"/>
      <c r="X1370" s="824"/>
      <c r="Y1370" s="824"/>
      <c r="Z1370" s="824"/>
      <c r="AA1370" s="824"/>
      <c r="AB1370" s="824"/>
      <c r="AC1370" s="824"/>
    </row>
    <row r="1371" s="823" customFormat="1" ht="28.45" hidden="1" customHeight="1" outlineLevel="3" spans="1:29">
      <c r="A1371" s="873" t="s">
        <v>73</v>
      </c>
      <c r="B1371" s="870" t="s">
        <v>75</v>
      </c>
      <c r="C1371" s="870" t="s">
        <v>307</v>
      </c>
      <c r="D1371" s="846" t="s">
        <v>3337</v>
      </c>
      <c r="E1371" s="846" t="s">
        <v>310</v>
      </c>
      <c r="F1371" s="846" t="s">
        <v>3338</v>
      </c>
      <c r="G1371" s="846" t="s">
        <v>329</v>
      </c>
      <c r="H1371" s="832">
        <v>12.28</v>
      </c>
      <c r="I1371" s="846" t="s">
        <v>737</v>
      </c>
      <c r="J1371" s="875">
        <v>685</v>
      </c>
      <c r="K1371" s="846" t="s">
        <v>53</v>
      </c>
      <c r="L1371" s="846" t="s">
        <v>3284</v>
      </c>
      <c r="M1371" s="846" t="s">
        <v>3339</v>
      </c>
      <c r="N1371" s="846" t="s">
        <v>3339</v>
      </c>
      <c r="O1371" s="846" t="s">
        <v>3309</v>
      </c>
      <c r="P1371" s="846" t="s">
        <v>3340</v>
      </c>
      <c r="Q1371" s="832">
        <v>3858.86</v>
      </c>
      <c r="R1371" s="832">
        <v>61385.84</v>
      </c>
      <c r="S1371" s="832">
        <v>3407.81</v>
      </c>
      <c r="T1371" s="832">
        <v>8140.44</v>
      </c>
      <c r="U1371" s="846" t="s">
        <v>306</v>
      </c>
      <c r="V1371" s="846" t="s">
        <v>2601</v>
      </c>
      <c r="W1371" s="846"/>
      <c r="X1371" s="824"/>
      <c r="Y1371" s="824"/>
      <c r="Z1371" s="824"/>
      <c r="AA1371" s="824"/>
      <c r="AB1371" s="824"/>
      <c r="AC1371" s="824"/>
    </row>
    <row r="1372" s="823" customFormat="1" ht="28.45" hidden="1" customHeight="1" outlineLevel="3" spans="1:29">
      <c r="A1372" s="873" t="s">
        <v>73</v>
      </c>
      <c r="B1372" s="870" t="s">
        <v>75</v>
      </c>
      <c r="C1372" s="870" t="s">
        <v>307</v>
      </c>
      <c r="D1372" s="846" t="s">
        <v>3341</v>
      </c>
      <c r="E1372" s="846" t="s">
        <v>310</v>
      </c>
      <c r="F1372" s="846" t="s">
        <v>3338</v>
      </c>
      <c r="G1372" s="846" t="s">
        <v>329</v>
      </c>
      <c r="H1372" s="832">
        <v>13.86</v>
      </c>
      <c r="I1372" s="846" t="s">
        <v>301</v>
      </c>
      <c r="J1372" s="875">
        <v>866</v>
      </c>
      <c r="K1372" s="846" t="s">
        <v>53</v>
      </c>
      <c r="L1372" s="846" t="s">
        <v>3284</v>
      </c>
      <c r="M1372" s="846" t="s">
        <v>3342</v>
      </c>
      <c r="N1372" s="846" t="s">
        <v>3342</v>
      </c>
      <c r="O1372" s="846" t="s">
        <v>3343</v>
      </c>
      <c r="P1372" s="846" t="s">
        <v>3344</v>
      </c>
      <c r="Q1372" s="832">
        <v>3858.86</v>
      </c>
      <c r="R1372" s="832">
        <v>61385.84</v>
      </c>
      <c r="S1372" s="832">
        <v>3407.81</v>
      </c>
      <c r="T1372" s="832">
        <v>8140.44</v>
      </c>
      <c r="U1372" s="846" t="s">
        <v>306</v>
      </c>
      <c r="V1372" s="846" t="s">
        <v>2601</v>
      </c>
      <c r="W1372" s="846"/>
      <c r="X1372" s="824"/>
      <c r="Y1372" s="824"/>
      <c r="Z1372" s="824"/>
      <c r="AA1372" s="824"/>
      <c r="AB1372" s="824"/>
      <c r="AC1372" s="824"/>
    </row>
    <row r="1373" s="823" customFormat="1" ht="28.45" hidden="1" customHeight="1" outlineLevel="3" spans="1:29">
      <c r="A1373" s="873" t="s">
        <v>73</v>
      </c>
      <c r="B1373" s="870" t="s">
        <v>75</v>
      </c>
      <c r="C1373" s="870" t="s">
        <v>307</v>
      </c>
      <c r="D1373" s="846" t="s">
        <v>3341</v>
      </c>
      <c r="E1373" s="846" t="s">
        <v>310</v>
      </c>
      <c r="F1373" s="846" t="s">
        <v>3338</v>
      </c>
      <c r="G1373" s="846" t="s">
        <v>329</v>
      </c>
      <c r="H1373" s="832">
        <v>1.66</v>
      </c>
      <c r="I1373" s="846" t="s">
        <v>301</v>
      </c>
      <c r="J1373" s="875">
        <v>866</v>
      </c>
      <c r="K1373" s="846" t="s">
        <v>53</v>
      </c>
      <c r="L1373" s="846" t="s">
        <v>3284</v>
      </c>
      <c r="M1373" s="846" t="s">
        <v>3342</v>
      </c>
      <c r="N1373" s="846" t="s">
        <v>3342</v>
      </c>
      <c r="O1373" s="846" t="s">
        <v>3343</v>
      </c>
      <c r="P1373" s="846" t="s">
        <v>3344</v>
      </c>
      <c r="Q1373" s="832">
        <v>3858.86</v>
      </c>
      <c r="R1373" s="832">
        <v>61385.84</v>
      </c>
      <c r="S1373" s="832">
        <v>3407.81</v>
      </c>
      <c r="T1373" s="832">
        <v>8140.44</v>
      </c>
      <c r="U1373" s="846" t="s">
        <v>306</v>
      </c>
      <c r="V1373" s="846" t="s">
        <v>2601</v>
      </c>
      <c r="W1373" s="846"/>
      <c r="X1373" s="824"/>
      <c r="Y1373" s="824"/>
      <c r="Z1373" s="824"/>
      <c r="AA1373" s="824"/>
      <c r="AB1373" s="824"/>
      <c r="AC1373" s="824"/>
    </row>
    <row r="1374" s="823" customFormat="1" ht="28.45" hidden="1" customHeight="1" outlineLevel="3" spans="1:29">
      <c r="A1374" s="873" t="s">
        <v>73</v>
      </c>
      <c r="B1374" s="870" t="s">
        <v>75</v>
      </c>
      <c r="C1374" s="870" t="s">
        <v>307</v>
      </c>
      <c r="D1374" s="846" t="s">
        <v>3345</v>
      </c>
      <c r="E1374" s="846" t="s">
        <v>310</v>
      </c>
      <c r="F1374" s="846" t="s">
        <v>3346</v>
      </c>
      <c r="G1374" s="846" t="s">
        <v>3332</v>
      </c>
      <c r="H1374" s="832">
        <v>3.98</v>
      </c>
      <c r="I1374" s="846" t="s">
        <v>52</v>
      </c>
      <c r="J1374" s="875">
        <v>503</v>
      </c>
      <c r="K1374" s="846" t="s">
        <v>53</v>
      </c>
      <c r="L1374" s="846" t="s">
        <v>3284</v>
      </c>
      <c r="M1374" s="846" t="s">
        <v>3342</v>
      </c>
      <c r="N1374" s="846" t="s">
        <v>3342</v>
      </c>
      <c r="O1374" s="846" t="s">
        <v>387</v>
      </c>
      <c r="P1374" s="846" t="s">
        <v>3344</v>
      </c>
      <c r="Q1374" s="832">
        <v>500.49</v>
      </c>
      <c r="R1374" s="832">
        <v>500.49</v>
      </c>
      <c r="S1374" s="832">
        <v>4.36</v>
      </c>
      <c r="T1374" s="832">
        <v>4.36</v>
      </c>
      <c r="U1374" s="846" t="s">
        <v>306</v>
      </c>
      <c r="V1374" s="846"/>
      <c r="W1374" s="846"/>
      <c r="X1374" s="824"/>
      <c r="Y1374" s="824"/>
      <c r="Z1374" s="824"/>
      <c r="AA1374" s="824"/>
      <c r="AB1374" s="824"/>
      <c r="AC1374" s="824"/>
    </row>
    <row r="1375" s="823" customFormat="1" ht="28.45" hidden="1" customHeight="1" outlineLevel="3" spans="1:29">
      <c r="A1375" s="873" t="s">
        <v>73</v>
      </c>
      <c r="B1375" s="870" t="s">
        <v>75</v>
      </c>
      <c r="C1375" s="870" t="s">
        <v>307</v>
      </c>
      <c r="D1375" s="846" t="s">
        <v>3347</v>
      </c>
      <c r="E1375" s="846" t="s">
        <v>310</v>
      </c>
      <c r="F1375" s="846" t="s">
        <v>3346</v>
      </c>
      <c r="G1375" s="846" t="s">
        <v>3332</v>
      </c>
      <c r="H1375" s="832">
        <v>19.45</v>
      </c>
      <c r="I1375" s="846" t="s">
        <v>52</v>
      </c>
      <c r="J1375" s="875">
        <v>503</v>
      </c>
      <c r="K1375" s="846" t="s">
        <v>53</v>
      </c>
      <c r="L1375" s="846" t="s">
        <v>3284</v>
      </c>
      <c r="M1375" s="846" t="s">
        <v>3342</v>
      </c>
      <c r="N1375" s="846" t="s">
        <v>3342</v>
      </c>
      <c r="O1375" s="846" t="s">
        <v>387</v>
      </c>
      <c r="P1375" s="846" t="s">
        <v>3344</v>
      </c>
      <c r="Q1375" s="832">
        <v>500.49</v>
      </c>
      <c r="R1375" s="832">
        <v>500.49</v>
      </c>
      <c r="S1375" s="832">
        <v>4.36</v>
      </c>
      <c r="T1375" s="832">
        <v>4.36</v>
      </c>
      <c r="U1375" s="846" t="s">
        <v>306</v>
      </c>
      <c r="V1375" s="846"/>
      <c r="W1375" s="846"/>
      <c r="X1375" s="824"/>
      <c r="Y1375" s="824"/>
      <c r="Z1375" s="824"/>
      <c r="AA1375" s="824"/>
      <c r="AB1375" s="824"/>
      <c r="AC1375" s="824"/>
    </row>
    <row r="1376" s="823" customFormat="1" ht="28.45" hidden="1" customHeight="1" outlineLevel="3" spans="1:29">
      <c r="A1376" s="873" t="s">
        <v>73</v>
      </c>
      <c r="B1376" s="870" t="s">
        <v>75</v>
      </c>
      <c r="C1376" s="870" t="s">
        <v>307</v>
      </c>
      <c r="D1376" s="846" t="s">
        <v>3348</v>
      </c>
      <c r="E1376" s="846" t="s">
        <v>310</v>
      </c>
      <c r="F1376" s="846" t="s">
        <v>3346</v>
      </c>
      <c r="G1376" s="846" t="s">
        <v>3332</v>
      </c>
      <c r="H1376" s="832">
        <v>6.02</v>
      </c>
      <c r="I1376" s="846" t="s">
        <v>3349</v>
      </c>
      <c r="J1376" s="875">
        <v>497</v>
      </c>
      <c r="K1376" s="846" t="s">
        <v>53</v>
      </c>
      <c r="L1376" s="846" t="s">
        <v>3284</v>
      </c>
      <c r="M1376" s="846" t="s">
        <v>3342</v>
      </c>
      <c r="N1376" s="846" t="s">
        <v>3342</v>
      </c>
      <c r="O1376" s="846" t="s">
        <v>387</v>
      </c>
      <c r="P1376" s="846" t="s">
        <v>3344</v>
      </c>
      <c r="Q1376" s="832">
        <v>500.49</v>
      </c>
      <c r="R1376" s="832">
        <v>500.49</v>
      </c>
      <c r="S1376" s="832">
        <v>4.36</v>
      </c>
      <c r="T1376" s="832">
        <v>4.36</v>
      </c>
      <c r="U1376" s="846" t="s">
        <v>306</v>
      </c>
      <c r="V1376" s="846"/>
      <c r="W1376" s="846"/>
      <c r="X1376" s="824"/>
      <c r="Y1376" s="824"/>
      <c r="Z1376" s="824"/>
      <c r="AA1376" s="824"/>
      <c r="AB1376" s="824"/>
      <c r="AC1376" s="824"/>
    </row>
    <row r="1377" s="823" customFormat="1" ht="28.45" hidden="1" customHeight="1" outlineLevel="3" spans="1:29">
      <c r="A1377" s="873" t="s">
        <v>73</v>
      </c>
      <c r="B1377" s="870" t="s">
        <v>75</v>
      </c>
      <c r="C1377" s="870" t="s">
        <v>307</v>
      </c>
      <c r="D1377" s="846" t="s">
        <v>3350</v>
      </c>
      <c r="E1377" s="846" t="s">
        <v>310</v>
      </c>
      <c r="F1377" s="846" t="s">
        <v>3346</v>
      </c>
      <c r="G1377" s="846" t="s">
        <v>3332</v>
      </c>
      <c r="H1377" s="832">
        <v>4.36</v>
      </c>
      <c r="I1377" s="846" t="s">
        <v>3351</v>
      </c>
      <c r="J1377" s="875">
        <v>483</v>
      </c>
      <c r="K1377" s="846" t="s">
        <v>53</v>
      </c>
      <c r="L1377" s="846" t="s">
        <v>3284</v>
      </c>
      <c r="M1377" s="846" t="s">
        <v>3342</v>
      </c>
      <c r="N1377" s="846" t="s">
        <v>3342</v>
      </c>
      <c r="O1377" s="846" t="s">
        <v>352</v>
      </c>
      <c r="P1377" s="846" t="s">
        <v>3344</v>
      </c>
      <c r="Q1377" s="832">
        <v>500.49</v>
      </c>
      <c r="R1377" s="832">
        <v>500.49</v>
      </c>
      <c r="S1377" s="832">
        <v>4.36</v>
      </c>
      <c r="T1377" s="832">
        <v>4.36</v>
      </c>
      <c r="U1377" s="846" t="s">
        <v>306</v>
      </c>
      <c r="V1377" s="846"/>
      <c r="W1377" s="846"/>
      <c r="X1377" s="824"/>
      <c r="Y1377" s="824"/>
      <c r="Z1377" s="824"/>
      <c r="AA1377" s="824"/>
      <c r="AB1377" s="824"/>
      <c r="AC1377" s="824"/>
    </row>
    <row r="1378" s="823" customFormat="1" ht="28.45" hidden="1" customHeight="1" outlineLevel="3" spans="1:29">
      <c r="A1378" s="873" t="s">
        <v>73</v>
      </c>
      <c r="B1378" s="870" t="s">
        <v>75</v>
      </c>
      <c r="C1378" s="870" t="s">
        <v>307</v>
      </c>
      <c r="D1378" s="846" t="s">
        <v>3352</v>
      </c>
      <c r="E1378" s="846" t="s">
        <v>310</v>
      </c>
      <c r="F1378" s="846" t="s">
        <v>3353</v>
      </c>
      <c r="G1378" s="846" t="s">
        <v>3354</v>
      </c>
      <c r="H1378" s="832">
        <v>242.81</v>
      </c>
      <c r="I1378" s="846" t="s">
        <v>817</v>
      </c>
      <c r="J1378" s="875">
        <v>45</v>
      </c>
      <c r="K1378" s="846" t="s">
        <v>83</v>
      </c>
      <c r="L1378" s="846" t="s">
        <v>3355</v>
      </c>
      <c r="M1378" s="846" t="s">
        <v>3356</v>
      </c>
      <c r="N1378" s="846" t="s">
        <v>3357</v>
      </c>
      <c r="O1378" s="846" t="s">
        <v>3309</v>
      </c>
      <c r="P1378" s="846" t="s">
        <v>3358</v>
      </c>
      <c r="Q1378" s="832">
        <v>3858.86</v>
      </c>
      <c r="R1378" s="832">
        <v>61385.84</v>
      </c>
      <c r="S1378" s="832">
        <v>3407.81</v>
      </c>
      <c r="T1378" s="832">
        <v>8140.44</v>
      </c>
      <c r="U1378" s="846" t="s">
        <v>318</v>
      </c>
      <c r="V1378" s="846" t="s">
        <v>2601</v>
      </c>
      <c r="W1378" s="846"/>
      <c r="X1378" s="824"/>
      <c r="Y1378" s="824"/>
      <c r="Z1378" s="824"/>
      <c r="AA1378" s="824"/>
      <c r="AB1378" s="824"/>
      <c r="AC1378" s="824"/>
    </row>
    <row r="1379" s="823" customFormat="1" ht="28.45" hidden="1" customHeight="1" outlineLevel="3" spans="1:29">
      <c r="A1379" s="873" t="s">
        <v>73</v>
      </c>
      <c r="B1379" s="870" t="s">
        <v>75</v>
      </c>
      <c r="C1379" s="870" t="s">
        <v>307</v>
      </c>
      <c r="D1379" s="846" t="s">
        <v>3352</v>
      </c>
      <c r="E1379" s="846" t="s">
        <v>310</v>
      </c>
      <c r="F1379" s="846" t="s">
        <v>3353</v>
      </c>
      <c r="G1379" s="846" t="s">
        <v>3354</v>
      </c>
      <c r="H1379" s="832">
        <v>16.61</v>
      </c>
      <c r="I1379" s="846" t="s">
        <v>350</v>
      </c>
      <c r="J1379" s="875">
        <v>0</v>
      </c>
      <c r="K1379" s="846" t="s">
        <v>38</v>
      </c>
      <c r="L1379" s="846" t="s">
        <v>3355</v>
      </c>
      <c r="M1379" s="846"/>
      <c r="N1379" s="846" t="s">
        <v>3357</v>
      </c>
      <c r="O1379" s="846" t="s">
        <v>3309</v>
      </c>
      <c r="P1379" s="846" t="s">
        <v>3358</v>
      </c>
      <c r="Q1379" s="832">
        <v>3858.86</v>
      </c>
      <c r="R1379" s="832">
        <v>61385.84</v>
      </c>
      <c r="S1379" s="832">
        <v>3407.81</v>
      </c>
      <c r="T1379" s="832">
        <v>8140.44</v>
      </c>
      <c r="U1379" s="846"/>
      <c r="V1379" s="846" t="s">
        <v>2601</v>
      </c>
      <c r="W1379" s="846"/>
      <c r="X1379" s="824"/>
      <c r="Y1379" s="824"/>
      <c r="Z1379" s="824"/>
      <c r="AA1379" s="824"/>
      <c r="AB1379" s="824"/>
      <c r="AC1379" s="824"/>
    </row>
    <row r="1380" s="823" customFormat="1" ht="28.45" hidden="1" customHeight="1" outlineLevel="3" spans="1:29">
      <c r="A1380" s="873" t="s">
        <v>73</v>
      </c>
      <c r="B1380" s="870" t="s">
        <v>75</v>
      </c>
      <c r="C1380" s="870" t="s">
        <v>307</v>
      </c>
      <c r="D1380" s="846" t="s">
        <v>3359</v>
      </c>
      <c r="E1380" s="846" t="s">
        <v>310</v>
      </c>
      <c r="F1380" s="846" t="s">
        <v>448</v>
      </c>
      <c r="G1380" s="846" t="s">
        <v>329</v>
      </c>
      <c r="H1380" s="832">
        <v>19.68</v>
      </c>
      <c r="I1380" s="846" t="s">
        <v>350</v>
      </c>
      <c r="J1380" s="875">
        <v>0</v>
      </c>
      <c r="K1380" s="846" t="s">
        <v>38</v>
      </c>
      <c r="L1380" s="846" t="s">
        <v>3355</v>
      </c>
      <c r="M1380" s="846"/>
      <c r="N1380" s="846" t="s">
        <v>3360</v>
      </c>
      <c r="O1380" s="846" t="s">
        <v>560</v>
      </c>
      <c r="P1380" s="846" t="s">
        <v>3300</v>
      </c>
      <c r="Q1380" s="832">
        <v>103.43</v>
      </c>
      <c r="R1380" s="832">
        <v>103.43</v>
      </c>
      <c r="S1380" s="832">
        <v>19.68</v>
      </c>
      <c r="T1380" s="832">
        <v>19.68</v>
      </c>
      <c r="U1380" s="846"/>
      <c r="V1380" s="846"/>
      <c r="W1380" s="846"/>
      <c r="X1380" s="824"/>
      <c r="Y1380" s="824"/>
      <c r="Z1380" s="824"/>
      <c r="AA1380" s="824"/>
      <c r="AB1380" s="824"/>
      <c r="AC1380" s="824"/>
    </row>
    <row r="1381" s="823" customFormat="1" ht="28.45" hidden="1" customHeight="1" outlineLevel="3" spans="1:29">
      <c r="A1381" s="873" t="s">
        <v>73</v>
      </c>
      <c r="B1381" s="870" t="s">
        <v>75</v>
      </c>
      <c r="C1381" s="870" t="s">
        <v>307</v>
      </c>
      <c r="D1381" s="846" t="s">
        <v>3361</v>
      </c>
      <c r="E1381" s="846" t="s">
        <v>310</v>
      </c>
      <c r="F1381" s="846" t="s">
        <v>3362</v>
      </c>
      <c r="G1381" s="846" t="s">
        <v>3325</v>
      </c>
      <c r="H1381" s="832">
        <v>22.74</v>
      </c>
      <c r="I1381" s="846" t="s">
        <v>1485</v>
      </c>
      <c r="J1381" s="875">
        <v>28</v>
      </c>
      <c r="K1381" s="846" t="s">
        <v>38</v>
      </c>
      <c r="L1381" s="846" t="s">
        <v>3284</v>
      </c>
      <c r="M1381" s="846" t="s">
        <v>3363</v>
      </c>
      <c r="N1381" s="846" t="s">
        <v>3363</v>
      </c>
      <c r="O1381" s="846" t="s">
        <v>3327</v>
      </c>
      <c r="P1381" s="846" t="s">
        <v>3328</v>
      </c>
      <c r="Q1381" s="832">
        <v>32432.93</v>
      </c>
      <c r="R1381" s="832">
        <v>362602.12</v>
      </c>
      <c r="S1381" s="832">
        <v>39.03</v>
      </c>
      <c r="T1381" s="832">
        <v>3013.39</v>
      </c>
      <c r="U1381" s="846" t="s">
        <v>372</v>
      </c>
      <c r="V1381" s="846" t="s">
        <v>3364</v>
      </c>
      <c r="W1381" s="846"/>
      <c r="X1381" s="824"/>
      <c r="Y1381" s="824"/>
      <c r="Z1381" s="824"/>
      <c r="AA1381" s="824"/>
      <c r="AB1381" s="824"/>
      <c r="AC1381" s="824"/>
    </row>
    <row r="1382" s="823" customFormat="1" ht="28.45" hidden="1" customHeight="1" outlineLevel="2" collapsed="1" spans="1:29">
      <c r="A1382" s="870" t="s">
        <v>73</v>
      </c>
      <c r="B1382" s="870" t="s">
        <v>75</v>
      </c>
      <c r="C1382" s="870" t="s">
        <v>95</v>
      </c>
      <c r="D1382" s="870"/>
      <c r="E1382" s="835"/>
      <c r="F1382" s="835"/>
      <c r="G1382" s="836"/>
      <c r="H1382" s="871">
        <v>356.59</v>
      </c>
      <c r="I1382" s="874" t="s">
        <v>71</v>
      </c>
      <c r="J1382" s="835"/>
      <c r="K1382" s="835"/>
      <c r="L1382" s="835"/>
      <c r="M1382" s="835"/>
      <c r="N1382" s="835"/>
      <c r="O1382" s="835"/>
      <c r="P1382" s="835"/>
      <c r="Q1382" s="835"/>
      <c r="R1382" s="835"/>
      <c r="S1382" s="835"/>
      <c r="T1382" s="835"/>
      <c r="U1382" s="835"/>
      <c r="V1382" s="835"/>
      <c r="W1382" s="836"/>
      <c r="X1382" s="824"/>
      <c r="Y1382" s="824"/>
      <c r="Z1382" s="824"/>
      <c r="AA1382" s="824"/>
      <c r="AB1382" s="824"/>
      <c r="AC1382" s="824"/>
    </row>
    <row r="1383" s="823" customFormat="1" ht="28.45" hidden="1" customHeight="1" outlineLevel="3" spans="1:29">
      <c r="A1383" s="873" t="s">
        <v>73</v>
      </c>
      <c r="B1383" s="870" t="s">
        <v>75</v>
      </c>
      <c r="C1383" s="870" t="s">
        <v>95</v>
      </c>
      <c r="D1383" s="846" t="s">
        <v>3365</v>
      </c>
      <c r="E1383" s="846" t="s">
        <v>34</v>
      </c>
      <c r="F1383" s="846" t="s">
        <v>3366</v>
      </c>
      <c r="G1383" s="846" t="s">
        <v>500</v>
      </c>
      <c r="H1383" s="832">
        <v>37.73</v>
      </c>
      <c r="I1383" s="846" t="s">
        <v>3367</v>
      </c>
      <c r="J1383" s="875">
        <v>838</v>
      </c>
      <c r="K1383" s="846" t="s">
        <v>53</v>
      </c>
      <c r="L1383" s="846" t="s">
        <v>3284</v>
      </c>
      <c r="M1383" s="846" t="s">
        <v>3368</v>
      </c>
      <c r="N1383" s="846" t="s">
        <v>3369</v>
      </c>
      <c r="O1383" s="846" t="s">
        <v>3370</v>
      </c>
      <c r="P1383" s="846" t="s">
        <v>240</v>
      </c>
      <c r="Q1383" s="832">
        <v>122862.28</v>
      </c>
      <c r="R1383" s="832">
        <v>208127.97</v>
      </c>
      <c r="S1383" s="832">
        <v>2921.27</v>
      </c>
      <c r="T1383" s="832">
        <v>8043.85</v>
      </c>
      <c r="U1383" s="846" t="s">
        <v>306</v>
      </c>
      <c r="V1383" s="846" t="s">
        <v>3371</v>
      </c>
      <c r="W1383" s="846"/>
      <c r="X1383" s="824"/>
      <c r="Y1383" s="824"/>
      <c r="Z1383" s="824"/>
      <c r="AA1383" s="824"/>
      <c r="AB1383" s="824"/>
      <c r="AC1383" s="824"/>
    </row>
    <row r="1384" s="823" customFormat="1" ht="28.45" hidden="1" customHeight="1" outlineLevel="3" spans="1:29">
      <c r="A1384" s="873" t="s">
        <v>73</v>
      </c>
      <c r="B1384" s="870" t="s">
        <v>75</v>
      </c>
      <c r="C1384" s="870" t="s">
        <v>95</v>
      </c>
      <c r="D1384" s="846" t="s">
        <v>3372</v>
      </c>
      <c r="E1384" s="846" t="s">
        <v>34</v>
      </c>
      <c r="F1384" s="846" t="s">
        <v>3366</v>
      </c>
      <c r="G1384" s="846" t="s">
        <v>500</v>
      </c>
      <c r="H1384" s="832">
        <v>125.44</v>
      </c>
      <c r="I1384" s="846" t="s">
        <v>3373</v>
      </c>
      <c r="J1384" s="875">
        <v>473</v>
      </c>
      <c r="K1384" s="846" t="s">
        <v>53</v>
      </c>
      <c r="L1384" s="846" t="s">
        <v>3284</v>
      </c>
      <c r="M1384" s="846" t="s">
        <v>3374</v>
      </c>
      <c r="N1384" s="846" t="s">
        <v>3375</v>
      </c>
      <c r="O1384" s="846" t="s">
        <v>3370</v>
      </c>
      <c r="P1384" s="846" t="s">
        <v>240</v>
      </c>
      <c r="Q1384" s="832">
        <v>122862.28</v>
      </c>
      <c r="R1384" s="832">
        <v>208127.97</v>
      </c>
      <c r="S1384" s="832">
        <v>2921.27</v>
      </c>
      <c r="T1384" s="832">
        <v>8043.85</v>
      </c>
      <c r="U1384" s="846" t="s">
        <v>306</v>
      </c>
      <c r="V1384" s="846" t="s">
        <v>3371</v>
      </c>
      <c r="W1384" s="846"/>
      <c r="X1384" s="824"/>
      <c r="Y1384" s="824"/>
      <c r="Z1384" s="824"/>
      <c r="AA1384" s="824"/>
      <c r="AB1384" s="824"/>
      <c r="AC1384" s="824"/>
    </row>
    <row r="1385" s="823" customFormat="1" ht="28.45" hidden="1" customHeight="1" outlineLevel="3" spans="1:29">
      <c r="A1385" s="873" t="s">
        <v>73</v>
      </c>
      <c r="B1385" s="870" t="s">
        <v>75</v>
      </c>
      <c r="C1385" s="870" t="s">
        <v>95</v>
      </c>
      <c r="D1385" s="846" t="s">
        <v>3376</v>
      </c>
      <c r="E1385" s="846" t="s">
        <v>34</v>
      </c>
      <c r="F1385" s="846" t="s">
        <v>3366</v>
      </c>
      <c r="G1385" s="846" t="s">
        <v>111</v>
      </c>
      <c r="H1385" s="832">
        <v>193.42</v>
      </c>
      <c r="I1385" s="846" t="s">
        <v>3377</v>
      </c>
      <c r="J1385" s="875">
        <v>258</v>
      </c>
      <c r="K1385" s="846" t="s">
        <v>53</v>
      </c>
      <c r="L1385" s="846" t="s">
        <v>3284</v>
      </c>
      <c r="M1385" s="846" t="s">
        <v>3378</v>
      </c>
      <c r="N1385" s="846" t="s">
        <v>3378</v>
      </c>
      <c r="O1385" s="846" t="s">
        <v>3370</v>
      </c>
      <c r="P1385" s="846" t="s">
        <v>240</v>
      </c>
      <c r="Q1385" s="832">
        <v>122862.28</v>
      </c>
      <c r="R1385" s="832">
        <v>208127.97</v>
      </c>
      <c r="S1385" s="832">
        <v>2921.27</v>
      </c>
      <c r="T1385" s="832">
        <v>8043.85</v>
      </c>
      <c r="U1385" s="846" t="s">
        <v>306</v>
      </c>
      <c r="V1385" s="846" t="s">
        <v>3371</v>
      </c>
      <c r="W1385" s="846"/>
      <c r="X1385" s="824"/>
      <c r="Y1385" s="824"/>
      <c r="Z1385" s="824"/>
      <c r="AA1385" s="824"/>
      <c r="AB1385" s="824"/>
      <c r="AC1385" s="824"/>
    </row>
    <row r="1386" s="823" customFormat="1" ht="28.45" hidden="1" customHeight="1" outlineLevel="2" collapsed="1" spans="1:29">
      <c r="A1386" s="870" t="s">
        <v>73</v>
      </c>
      <c r="B1386" s="870" t="s">
        <v>75</v>
      </c>
      <c r="C1386" s="870" t="s">
        <v>77</v>
      </c>
      <c r="D1386" s="870"/>
      <c r="E1386" s="835"/>
      <c r="F1386" s="835"/>
      <c r="G1386" s="836"/>
      <c r="H1386" s="871">
        <v>21.6</v>
      </c>
      <c r="I1386" s="874" t="s">
        <v>71</v>
      </c>
      <c r="J1386" s="835"/>
      <c r="K1386" s="835"/>
      <c r="L1386" s="835"/>
      <c r="M1386" s="835"/>
      <c r="N1386" s="835"/>
      <c r="O1386" s="835"/>
      <c r="P1386" s="835"/>
      <c r="Q1386" s="835"/>
      <c r="R1386" s="835"/>
      <c r="S1386" s="835"/>
      <c r="T1386" s="835"/>
      <c r="U1386" s="835"/>
      <c r="V1386" s="835"/>
      <c r="W1386" s="836"/>
      <c r="X1386" s="824"/>
      <c r="Y1386" s="824"/>
      <c r="Z1386" s="824"/>
      <c r="AA1386" s="824"/>
      <c r="AB1386" s="824"/>
      <c r="AC1386" s="824"/>
    </row>
    <row r="1387" s="823" customFormat="1" ht="28.45" hidden="1" customHeight="1" outlineLevel="3" spans="1:29">
      <c r="A1387" s="873" t="s">
        <v>73</v>
      </c>
      <c r="B1387" s="870" t="s">
        <v>75</v>
      </c>
      <c r="C1387" s="870" t="s">
        <v>77</v>
      </c>
      <c r="D1387" s="846" t="s">
        <v>3379</v>
      </c>
      <c r="E1387" s="846" t="s">
        <v>34</v>
      </c>
      <c r="F1387" s="846" t="s">
        <v>3380</v>
      </c>
      <c r="G1387" s="846" t="s">
        <v>500</v>
      </c>
      <c r="H1387" s="832">
        <v>21.6</v>
      </c>
      <c r="I1387" s="846" t="s">
        <v>3381</v>
      </c>
      <c r="J1387" s="875">
        <v>213</v>
      </c>
      <c r="K1387" s="846" t="s">
        <v>53</v>
      </c>
      <c r="L1387" s="846" t="s">
        <v>3284</v>
      </c>
      <c r="M1387" s="846" t="s">
        <v>3382</v>
      </c>
      <c r="N1387" s="846" t="s">
        <v>3382</v>
      </c>
      <c r="O1387" s="846" t="s">
        <v>3383</v>
      </c>
      <c r="P1387" s="846" t="s">
        <v>3384</v>
      </c>
      <c r="Q1387" s="832">
        <v>11689.73</v>
      </c>
      <c r="R1387" s="832">
        <v>147951.18</v>
      </c>
      <c r="S1387" s="832">
        <v>20.4</v>
      </c>
      <c r="T1387" s="832">
        <v>26008.81</v>
      </c>
      <c r="U1387" s="846" t="s">
        <v>306</v>
      </c>
      <c r="V1387" s="846" t="s">
        <v>3385</v>
      </c>
      <c r="W1387" s="846"/>
      <c r="X1387" s="824"/>
      <c r="Y1387" s="824"/>
      <c r="Z1387" s="824"/>
      <c r="AA1387" s="824"/>
      <c r="AB1387" s="824"/>
      <c r="AC1387" s="824"/>
    </row>
    <row r="1388" s="823" customFormat="1" ht="28.45" hidden="1" customHeight="1" outlineLevel="2" collapsed="1" spans="1:29">
      <c r="A1388" s="870" t="s">
        <v>73</v>
      </c>
      <c r="B1388" s="870" t="s">
        <v>75</v>
      </c>
      <c r="C1388" s="870" t="s">
        <v>3386</v>
      </c>
      <c r="D1388" s="870"/>
      <c r="E1388" s="835"/>
      <c r="F1388" s="835"/>
      <c r="G1388" s="836"/>
      <c r="H1388" s="871">
        <v>105.6</v>
      </c>
      <c r="I1388" s="874" t="s">
        <v>3387</v>
      </c>
      <c r="J1388" s="835"/>
      <c r="K1388" s="835"/>
      <c r="L1388" s="835"/>
      <c r="M1388" s="835"/>
      <c r="N1388" s="835"/>
      <c r="O1388" s="835"/>
      <c r="P1388" s="835"/>
      <c r="Q1388" s="835"/>
      <c r="R1388" s="835"/>
      <c r="S1388" s="835"/>
      <c r="T1388" s="835"/>
      <c r="U1388" s="835"/>
      <c r="V1388" s="835"/>
      <c r="W1388" s="836"/>
      <c r="X1388" s="824"/>
      <c r="Y1388" s="824"/>
      <c r="Z1388" s="824"/>
      <c r="AA1388" s="824"/>
      <c r="AB1388" s="824"/>
      <c r="AC1388" s="824"/>
    </row>
    <row r="1389" s="823" customFormat="1" ht="28.45" hidden="1" customHeight="1" outlineLevel="3" spans="1:29">
      <c r="A1389" s="873" t="s">
        <v>73</v>
      </c>
      <c r="B1389" s="870" t="s">
        <v>75</v>
      </c>
      <c r="C1389" s="870" t="s">
        <v>3386</v>
      </c>
      <c r="D1389" s="846" t="s">
        <v>3388</v>
      </c>
      <c r="E1389" s="846" t="s">
        <v>34</v>
      </c>
      <c r="F1389" s="846" t="s">
        <v>3389</v>
      </c>
      <c r="G1389" s="846" t="s">
        <v>520</v>
      </c>
      <c r="H1389" s="832">
        <v>0.47</v>
      </c>
      <c r="I1389" s="846" t="s">
        <v>1342</v>
      </c>
      <c r="J1389" s="875">
        <v>55</v>
      </c>
      <c r="K1389" s="846" t="s">
        <v>83</v>
      </c>
      <c r="L1389" s="846" t="s">
        <v>3284</v>
      </c>
      <c r="M1389" s="846" t="s">
        <v>3390</v>
      </c>
      <c r="N1389" s="846" t="s">
        <v>3391</v>
      </c>
      <c r="O1389" s="846" t="s">
        <v>3392</v>
      </c>
      <c r="P1389" s="846" t="s">
        <v>3393</v>
      </c>
      <c r="Q1389" s="832">
        <v>45919.35</v>
      </c>
      <c r="R1389" s="832">
        <v>243568.79</v>
      </c>
      <c r="S1389" s="832">
        <v>3828.88</v>
      </c>
      <c r="T1389" s="832">
        <v>61702.19</v>
      </c>
      <c r="U1389" s="846"/>
      <c r="V1389" s="846" t="s">
        <v>3394</v>
      </c>
      <c r="W1389" s="846"/>
      <c r="X1389" s="824"/>
      <c r="Y1389" s="824"/>
      <c r="Z1389" s="824"/>
      <c r="AA1389" s="824"/>
      <c r="AB1389" s="824"/>
      <c r="AC1389" s="824"/>
    </row>
    <row r="1390" s="823" customFormat="1" ht="28.45" hidden="1" customHeight="1" outlineLevel="3" spans="1:29">
      <c r="A1390" s="873" t="s">
        <v>73</v>
      </c>
      <c r="B1390" s="870" t="s">
        <v>75</v>
      </c>
      <c r="C1390" s="870" t="s">
        <v>3386</v>
      </c>
      <c r="D1390" s="846" t="s">
        <v>3395</v>
      </c>
      <c r="E1390" s="846" t="s">
        <v>34</v>
      </c>
      <c r="F1390" s="846" t="s">
        <v>3396</v>
      </c>
      <c r="G1390" s="846" t="s">
        <v>3325</v>
      </c>
      <c r="H1390" s="832">
        <v>0.28</v>
      </c>
      <c r="I1390" s="846" t="s">
        <v>321</v>
      </c>
      <c r="J1390" s="875">
        <v>40</v>
      </c>
      <c r="K1390" s="846" t="s">
        <v>83</v>
      </c>
      <c r="L1390" s="846" t="s">
        <v>3284</v>
      </c>
      <c r="M1390" s="846" t="s">
        <v>3397</v>
      </c>
      <c r="N1390" s="846" t="s">
        <v>3397</v>
      </c>
      <c r="O1390" s="846" t="s">
        <v>3398</v>
      </c>
      <c r="P1390" s="846" t="s">
        <v>3399</v>
      </c>
      <c r="Q1390" s="832">
        <v>12931.75</v>
      </c>
      <c r="R1390" s="832">
        <v>24744.1</v>
      </c>
      <c r="S1390" s="832">
        <v>848.42</v>
      </c>
      <c r="T1390" s="832">
        <v>848.42</v>
      </c>
      <c r="U1390" s="846"/>
      <c r="V1390" s="846" t="s">
        <v>3400</v>
      </c>
      <c r="W1390" s="846"/>
      <c r="X1390" s="824"/>
      <c r="Y1390" s="824"/>
      <c r="Z1390" s="824"/>
      <c r="AA1390" s="824"/>
      <c r="AB1390" s="824"/>
      <c r="AC1390" s="824"/>
    </row>
    <row r="1391" s="823" customFormat="1" ht="28.45" hidden="1" customHeight="1" outlineLevel="3" spans="1:29">
      <c r="A1391" s="873" t="s">
        <v>73</v>
      </c>
      <c r="B1391" s="870" t="s">
        <v>75</v>
      </c>
      <c r="C1391" s="870" t="s">
        <v>3386</v>
      </c>
      <c r="D1391" s="846" t="s">
        <v>3401</v>
      </c>
      <c r="E1391" s="846" t="s">
        <v>34</v>
      </c>
      <c r="F1391" s="846" t="s">
        <v>3402</v>
      </c>
      <c r="G1391" s="846" t="s">
        <v>92</v>
      </c>
      <c r="H1391" s="832">
        <v>1.46</v>
      </c>
      <c r="I1391" s="846" t="s">
        <v>3403</v>
      </c>
      <c r="J1391" s="875">
        <v>109</v>
      </c>
      <c r="K1391" s="846" t="s">
        <v>119</v>
      </c>
      <c r="L1391" s="846" t="s">
        <v>3284</v>
      </c>
      <c r="M1391" s="846" t="s">
        <v>3390</v>
      </c>
      <c r="N1391" s="846" t="s">
        <v>3391</v>
      </c>
      <c r="O1391" s="846" t="s">
        <v>3392</v>
      </c>
      <c r="P1391" s="846" t="s">
        <v>3393</v>
      </c>
      <c r="Q1391" s="832">
        <v>4.17</v>
      </c>
      <c r="R1391" s="832">
        <v>4.17</v>
      </c>
      <c r="S1391" s="832">
        <v>0</v>
      </c>
      <c r="T1391" s="832">
        <v>0</v>
      </c>
      <c r="U1391" s="846"/>
      <c r="V1391" s="846"/>
      <c r="W1391" s="846"/>
      <c r="X1391" s="824"/>
      <c r="Y1391" s="824"/>
      <c r="Z1391" s="824"/>
      <c r="AA1391" s="824"/>
      <c r="AB1391" s="824"/>
      <c r="AC1391" s="824"/>
    </row>
    <row r="1392" s="823" customFormat="1" ht="28.45" hidden="1" customHeight="1" outlineLevel="3" spans="1:29">
      <c r="A1392" s="873" t="s">
        <v>73</v>
      </c>
      <c r="B1392" s="870" t="s">
        <v>75</v>
      </c>
      <c r="C1392" s="870" t="s">
        <v>3386</v>
      </c>
      <c r="D1392" s="846" t="s">
        <v>3404</v>
      </c>
      <c r="E1392" s="846" t="s">
        <v>34</v>
      </c>
      <c r="F1392" s="846" t="s">
        <v>3405</v>
      </c>
      <c r="G1392" s="846" t="s">
        <v>520</v>
      </c>
      <c r="H1392" s="832">
        <v>0.21</v>
      </c>
      <c r="I1392" s="846" t="s">
        <v>2720</v>
      </c>
      <c r="J1392" s="875">
        <v>68</v>
      </c>
      <c r="K1392" s="846" t="s">
        <v>83</v>
      </c>
      <c r="L1392" s="846" t="s">
        <v>3284</v>
      </c>
      <c r="M1392" s="846" t="s">
        <v>3390</v>
      </c>
      <c r="N1392" s="846" t="s">
        <v>3391</v>
      </c>
      <c r="O1392" s="846" t="s">
        <v>3392</v>
      </c>
      <c r="P1392" s="846" t="s">
        <v>3393</v>
      </c>
      <c r="Q1392" s="832">
        <v>43651.63</v>
      </c>
      <c r="R1392" s="832">
        <v>81797.33</v>
      </c>
      <c r="S1392" s="832">
        <v>-109.38</v>
      </c>
      <c r="T1392" s="832">
        <v>-108.51</v>
      </c>
      <c r="U1392" s="846"/>
      <c r="V1392" s="846" t="s">
        <v>3406</v>
      </c>
      <c r="W1392" s="846"/>
      <c r="X1392" s="824"/>
      <c r="Y1392" s="824"/>
      <c r="Z1392" s="824"/>
      <c r="AA1392" s="824"/>
      <c r="AB1392" s="824"/>
      <c r="AC1392" s="824"/>
    </row>
    <row r="1393" s="823" customFormat="1" ht="28.45" hidden="1" customHeight="1" outlineLevel="3" spans="1:29">
      <c r="A1393" s="873" t="s">
        <v>73</v>
      </c>
      <c r="B1393" s="870" t="s">
        <v>75</v>
      </c>
      <c r="C1393" s="870" t="s">
        <v>3386</v>
      </c>
      <c r="D1393" s="846" t="s">
        <v>3407</v>
      </c>
      <c r="E1393" s="846" t="s">
        <v>34</v>
      </c>
      <c r="F1393" s="846" t="s">
        <v>3408</v>
      </c>
      <c r="G1393" s="846" t="s">
        <v>3409</v>
      </c>
      <c r="H1393" s="832">
        <v>15.27</v>
      </c>
      <c r="I1393" s="846" t="s">
        <v>2073</v>
      </c>
      <c r="J1393" s="875">
        <v>90</v>
      </c>
      <c r="K1393" s="846" t="s">
        <v>83</v>
      </c>
      <c r="L1393" s="846" t="s">
        <v>3284</v>
      </c>
      <c r="M1393" s="846" t="s">
        <v>3390</v>
      </c>
      <c r="N1393" s="846" t="s">
        <v>3391</v>
      </c>
      <c r="O1393" s="846" t="s">
        <v>3392</v>
      </c>
      <c r="P1393" s="846" t="s">
        <v>3393</v>
      </c>
      <c r="Q1393" s="832">
        <v>3851.2</v>
      </c>
      <c r="R1393" s="832">
        <v>4110.4</v>
      </c>
      <c r="S1393" s="832">
        <v>123.18</v>
      </c>
      <c r="T1393" s="832">
        <v>134.73</v>
      </c>
      <c r="U1393" s="846" t="s">
        <v>306</v>
      </c>
      <c r="V1393" s="846" t="s">
        <v>3410</v>
      </c>
      <c r="W1393" s="846"/>
      <c r="X1393" s="824"/>
      <c r="Y1393" s="824"/>
      <c r="Z1393" s="824"/>
      <c r="AA1393" s="824"/>
      <c r="AB1393" s="824"/>
      <c r="AC1393" s="824"/>
    </row>
    <row r="1394" s="823" customFormat="1" ht="28.45" hidden="1" customHeight="1" outlineLevel="3" spans="1:29">
      <c r="A1394" s="873" t="s">
        <v>73</v>
      </c>
      <c r="B1394" s="870" t="s">
        <v>75</v>
      </c>
      <c r="C1394" s="870" t="s">
        <v>3386</v>
      </c>
      <c r="D1394" s="846" t="s">
        <v>3407</v>
      </c>
      <c r="E1394" s="846" t="s">
        <v>34</v>
      </c>
      <c r="F1394" s="846" t="s">
        <v>3408</v>
      </c>
      <c r="G1394" s="846" t="s">
        <v>3409</v>
      </c>
      <c r="H1394" s="832">
        <v>12.14</v>
      </c>
      <c r="I1394" s="846" t="s">
        <v>817</v>
      </c>
      <c r="J1394" s="875">
        <v>45</v>
      </c>
      <c r="K1394" s="846" t="s">
        <v>83</v>
      </c>
      <c r="L1394" s="846" t="s">
        <v>3284</v>
      </c>
      <c r="M1394" s="846" t="s">
        <v>3390</v>
      </c>
      <c r="N1394" s="846" t="s">
        <v>3391</v>
      </c>
      <c r="O1394" s="846" t="s">
        <v>3392</v>
      </c>
      <c r="P1394" s="846" t="s">
        <v>3393</v>
      </c>
      <c r="Q1394" s="832">
        <v>3851.2</v>
      </c>
      <c r="R1394" s="832">
        <v>4110.4</v>
      </c>
      <c r="S1394" s="832">
        <v>123.18</v>
      </c>
      <c r="T1394" s="832">
        <v>134.73</v>
      </c>
      <c r="U1394" s="846" t="s">
        <v>306</v>
      </c>
      <c r="V1394" s="846" t="s">
        <v>3410</v>
      </c>
      <c r="W1394" s="846"/>
      <c r="X1394" s="824"/>
      <c r="Y1394" s="824"/>
      <c r="Z1394" s="824"/>
      <c r="AA1394" s="824"/>
      <c r="AB1394" s="824"/>
      <c r="AC1394" s="824"/>
    </row>
    <row r="1395" s="823" customFormat="1" ht="28.45" hidden="1" customHeight="1" outlineLevel="3" spans="1:29">
      <c r="A1395" s="873" t="s">
        <v>73</v>
      </c>
      <c r="B1395" s="870" t="s">
        <v>75</v>
      </c>
      <c r="C1395" s="870" t="s">
        <v>3386</v>
      </c>
      <c r="D1395" s="846" t="s">
        <v>3407</v>
      </c>
      <c r="E1395" s="846" t="s">
        <v>34</v>
      </c>
      <c r="F1395" s="846" t="s">
        <v>3408</v>
      </c>
      <c r="G1395" s="846" t="s">
        <v>3409</v>
      </c>
      <c r="H1395" s="832">
        <v>45.08</v>
      </c>
      <c r="I1395" s="846" t="s">
        <v>3411</v>
      </c>
      <c r="J1395" s="875">
        <v>91</v>
      </c>
      <c r="K1395" s="846" t="s">
        <v>119</v>
      </c>
      <c r="L1395" s="846" t="s">
        <v>3284</v>
      </c>
      <c r="M1395" s="846" t="s">
        <v>3390</v>
      </c>
      <c r="N1395" s="846" t="s">
        <v>3391</v>
      </c>
      <c r="O1395" s="846" t="s">
        <v>3392</v>
      </c>
      <c r="P1395" s="846" t="s">
        <v>3393</v>
      </c>
      <c r="Q1395" s="832">
        <v>3851.2</v>
      </c>
      <c r="R1395" s="832">
        <v>4110.4</v>
      </c>
      <c r="S1395" s="832">
        <v>123.18</v>
      </c>
      <c r="T1395" s="832">
        <v>134.73</v>
      </c>
      <c r="U1395" s="846" t="s">
        <v>306</v>
      </c>
      <c r="V1395" s="846" t="s">
        <v>3410</v>
      </c>
      <c r="W1395" s="846"/>
      <c r="X1395" s="824"/>
      <c r="Y1395" s="824"/>
      <c r="Z1395" s="824"/>
      <c r="AA1395" s="824"/>
      <c r="AB1395" s="824"/>
      <c r="AC1395" s="824"/>
    </row>
    <row r="1396" s="823" customFormat="1" ht="28.45" hidden="1" customHeight="1" outlineLevel="3" spans="1:29">
      <c r="A1396" s="873" t="s">
        <v>73</v>
      </c>
      <c r="B1396" s="870" t="s">
        <v>75</v>
      </c>
      <c r="C1396" s="870" t="s">
        <v>3386</v>
      </c>
      <c r="D1396" s="846" t="s">
        <v>3412</v>
      </c>
      <c r="E1396" s="846" t="s">
        <v>34</v>
      </c>
      <c r="F1396" s="846" t="s">
        <v>3408</v>
      </c>
      <c r="G1396" s="846" t="s">
        <v>3409</v>
      </c>
      <c r="H1396" s="832">
        <v>11.97</v>
      </c>
      <c r="I1396" s="846" t="s">
        <v>1868</v>
      </c>
      <c r="J1396" s="875">
        <v>83</v>
      </c>
      <c r="K1396" s="846" t="s">
        <v>83</v>
      </c>
      <c r="L1396" s="846" t="s">
        <v>3284</v>
      </c>
      <c r="M1396" s="846" t="s">
        <v>3390</v>
      </c>
      <c r="N1396" s="846" t="s">
        <v>3391</v>
      </c>
      <c r="O1396" s="846" t="s">
        <v>3392</v>
      </c>
      <c r="P1396" s="846" t="s">
        <v>3393</v>
      </c>
      <c r="Q1396" s="832">
        <v>3851.2</v>
      </c>
      <c r="R1396" s="832">
        <v>4110.4</v>
      </c>
      <c r="S1396" s="832">
        <v>123.18</v>
      </c>
      <c r="T1396" s="832">
        <v>134.73</v>
      </c>
      <c r="U1396" s="846"/>
      <c r="V1396" s="846" t="s">
        <v>3410</v>
      </c>
      <c r="W1396" s="846"/>
      <c r="X1396" s="824"/>
      <c r="Y1396" s="824"/>
      <c r="Z1396" s="824"/>
      <c r="AA1396" s="824"/>
      <c r="AB1396" s="824"/>
      <c r="AC1396" s="824"/>
    </row>
    <row r="1397" s="823" customFormat="1" ht="28.45" hidden="1" customHeight="1" outlineLevel="3" spans="1:29">
      <c r="A1397" s="873" t="s">
        <v>73</v>
      </c>
      <c r="B1397" s="870" t="s">
        <v>75</v>
      </c>
      <c r="C1397" s="870" t="s">
        <v>3386</v>
      </c>
      <c r="D1397" s="846" t="s">
        <v>3413</v>
      </c>
      <c r="E1397" s="846" t="s">
        <v>34</v>
      </c>
      <c r="F1397" s="846" t="s">
        <v>3408</v>
      </c>
      <c r="G1397" s="846" t="s">
        <v>3409</v>
      </c>
      <c r="H1397" s="832">
        <v>10.35</v>
      </c>
      <c r="I1397" s="846" t="s">
        <v>3414</v>
      </c>
      <c r="J1397" s="875">
        <v>84</v>
      </c>
      <c r="K1397" s="846" t="s">
        <v>83</v>
      </c>
      <c r="L1397" s="846" t="s">
        <v>3284</v>
      </c>
      <c r="M1397" s="846" t="s">
        <v>3390</v>
      </c>
      <c r="N1397" s="846" t="s">
        <v>3391</v>
      </c>
      <c r="O1397" s="846" t="s">
        <v>3392</v>
      </c>
      <c r="P1397" s="846" t="s">
        <v>3393</v>
      </c>
      <c r="Q1397" s="832">
        <v>3851.2</v>
      </c>
      <c r="R1397" s="832">
        <v>4110.4</v>
      </c>
      <c r="S1397" s="832">
        <v>123.18</v>
      </c>
      <c r="T1397" s="832">
        <v>134.73</v>
      </c>
      <c r="U1397" s="846"/>
      <c r="V1397" s="846" t="s">
        <v>3410</v>
      </c>
      <c r="W1397" s="846"/>
      <c r="X1397" s="824"/>
      <c r="Y1397" s="824"/>
      <c r="Z1397" s="824"/>
      <c r="AA1397" s="824"/>
      <c r="AB1397" s="824"/>
      <c r="AC1397" s="824"/>
    </row>
    <row r="1398" s="823" customFormat="1" ht="28.45" hidden="1" customHeight="1" outlineLevel="3" spans="1:29">
      <c r="A1398" s="873" t="s">
        <v>73</v>
      </c>
      <c r="B1398" s="870" t="s">
        <v>75</v>
      </c>
      <c r="C1398" s="870" t="s">
        <v>3386</v>
      </c>
      <c r="D1398" s="846" t="s">
        <v>3413</v>
      </c>
      <c r="E1398" s="846" t="s">
        <v>34</v>
      </c>
      <c r="F1398" s="846" t="s">
        <v>3408</v>
      </c>
      <c r="G1398" s="846" t="s">
        <v>3409</v>
      </c>
      <c r="H1398" s="832">
        <v>8.37</v>
      </c>
      <c r="I1398" s="846" t="s">
        <v>3414</v>
      </c>
      <c r="J1398" s="875">
        <v>84</v>
      </c>
      <c r="K1398" s="846" t="s">
        <v>83</v>
      </c>
      <c r="L1398" s="846" t="s">
        <v>3284</v>
      </c>
      <c r="M1398" s="846" t="s">
        <v>3390</v>
      </c>
      <c r="N1398" s="846" t="s">
        <v>3391</v>
      </c>
      <c r="O1398" s="846" t="s">
        <v>3392</v>
      </c>
      <c r="P1398" s="846" t="s">
        <v>3393</v>
      </c>
      <c r="Q1398" s="832">
        <v>3851.2</v>
      </c>
      <c r="R1398" s="832">
        <v>4110.4</v>
      </c>
      <c r="S1398" s="832">
        <v>123.18</v>
      </c>
      <c r="T1398" s="832">
        <v>134.73</v>
      </c>
      <c r="U1398" s="846"/>
      <c r="V1398" s="846" t="s">
        <v>3410</v>
      </c>
      <c r="W1398" s="846"/>
      <c r="X1398" s="824"/>
      <c r="Y1398" s="824"/>
      <c r="Z1398" s="824"/>
      <c r="AA1398" s="824"/>
      <c r="AB1398" s="824"/>
      <c r="AC1398" s="824"/>
    </row>
    <row r="1399" s="823" customFormat="1" ht="28.45" hidden="1" customHeight="1" outlineLevel="2" collapsed="1" spans="1:29">
      <c r="A1399" s="870" t="s">
        <v>73</v>
      </c>
      <c r="B1399" s="870" t="s">
        <v>75</v>
      </c>
      <c r="C1399" s="870" t="s">
        <v>325</v>
      </c>
      <c r="D1399" s="870"/>
      <c r="E1399" s="835"/>
      <c r="F1399" s="835"/>
      <c r="G1399" s="836"/>
      <c r="H1399" s="871">
        <v>730.57</v>
      </c>
      <c r="I1399" s="874" t="s">
        <v>3415</v>
      </c>
      <c r="J1399" s="835"/>
      <c r="K1399" s="835"/>
      <c r="L1399" s="835"/>
      <c r="M1399" s="835"/>
      <c r="N1399" s="835"/>
      <c r="O1399" s="835"/>
      <c r="P1399" s="835"/>
      <c r="Q1399" s="835"/>
      <c r="R1399" s="835"/>
      <c r="S1399" s="835"/>
      <c r="T1399" s="835"/>
      <c r="U1399" s="835"/>
      <c r="V1399" s="835"/>
      <c r="W1399" s="836"/>
      <c r="X1399" s="824"/>
      <c r="Y1399" s="824"/>
      <c r="Z1399" s="824"/>
      <c r="AA1399" s="824"/>
      <c r="AB1399" s="824"/>
      <c r="AC1399" s="824"/>
    </row>
    <row r="1400" s="823" customFormat="1" ht="28.45" hidden="1" customHeight="1" outlineLevel="3" spans="1:29">
      <c r="A1400" s="873" t="s">
        <v>73</v>
      </c>
      <c r="B1400" s="870" t="s">
        <v>75</v>
      </c>
      <c r="C1400" s="870" t="s">
        <v>325</v>
      </c>
      <c r="D1400" s="846" t="s">
        <v>3416</v>
      </c>
      <c r="E1400" s="846" t="s">
        <v>310</v>
      </c>
      <c r="F1400" s="846" t="s">
        <v>3283</v>
      </c>
      <c r="G1400" s="846" t="s">
        <v>338</v>
      </c>
      <c r="H1400" s="832">
        <v>5</v>
      </c>
      <c r="I1400" s="846" t="s">
        <v>768</v>
      </c>
      <c r="J1400" s="875">
        <v>104</v>
      </c>
      <c r="K1400" s="846" t="s">
        <v>119</v>
      </c>
      <c r="L1400" s="846" t="s">
        <v>3284</v>
      </c>
      <c r="M1400" s="846" t="s">
        <v>3417</v>
      </c>
      <c r="N1400" s="846" t="s">
        <v>3417</v>
      </c>
      <c r="O1400" s="846" t="s">
        <v>342</v>
      </c>
      <c r="P1400" s="846" t="s">
        <v>343</v>
      </c>
      <c r="Q1400" s="832">
        <v>8510.06</v>
      </c>
      <c r="R1400" s="832">
        <v>14985.41</v>
      </c>
      <c r="S1400" s="832">
        <v>1825.04</v>
      </c>
      <c r="T1400" s="832">
        <v>2202.88</v>
      </c>
      <c r="U1400" s="846"/>
      <c r="V1400" s="846" t="s">
        <v>3288</v>
      </c>
      <c r="W1400" s="846"/>
      <c r="X1400" s="824"/>
      <c r="Y1400" s="824"/>
      <c r="Z1400" s="824"/>
      <c r="AA1400" s="824"/>
      <c r="AB1400" s="824"/>
      <c r="AC1400" s="824"/>
    </row>
    <row r="1401" s="823" customFormat="1" ht="28.45" hidden="1" customHeight="1" outlineLevel="3" spans="1:29">
      <c r="A1401" s="873" t="s">
        <v>73</v>
      </c>
      <c r="B1401" s="870" t="s">
        <v>75</v>
      </c>
      <c r="C1401" s="870" t="s">
        <v>325</v>
      </c>
      <c r="D1401" s="846" t="s">
        <v>3418</v>
      </c>
      <c r="E1401" s="846" t="s">
        <v>310</v>
      </c>
      <c r="F1401" s="846" t="s">
        <v>3283</v>
      </c>
      <c r="G1401" s="846" t="s">
        <v>338</v>
      </c>
      <c r="H1401" s="832">
        <v>19.5</v>
      </c>
      <c r="I1401" s="846" t="s">
        <v>100</v>
      </c>
      <c r="J1401" s="875">
        <v>89</v>
      </c>
      <c r="K1401" s="846" t="s">
        <v>83</v>
      </c>
      <c r="L1401" s="846" t="s">
        <v>3284</v>
      </c>
      <c r="M1401" s="846" t="s">
        <v>3419</v>
      </c>
      <c r="N1401" s="846" t="s">
        <v>3419</v>
      </c>
      <c r="O1401" s="846" t="s">
        <v>342</v>
      </c>
      <c r="P1401" s="846" t="s">
        <v>343</v>
      </c>
      <c r="Q1401" s="832">
        <v>8510.06</v>
      </c>
      <c r="R1401" s="832">
        <v>14985.41</v>
      </c>
      <c r="S1401" s="832">
        <v>1825.04</v>
      </c>
      <c r="T1401" s="832">
        <v>2202.88</v>
      </c>
      <c r="U1401" s="846"/>
      <c r="V1401" s="846" t="s">
        <v>3288</v>
      </c>
      <c r="W1401" s="846"/>
      <c r="X1401" s="824"/>
      <c r="Y1401" s="824"/>
      <c r="Z1401" s="824"/>
      <c r="AA1401" s="824"/>
      <c r="AB1401" s="824"/>
      <c r="AC1401" s="824"/>
    </row>
    <row r="1402" s="823" customFormat="1" ht="28.45" hidden="1" customHeight="1" outlineLevel="3" spans="1:29">
      <c r="A1402" s="873" t="s">
        <v>73</v>
      </c>
      <c r="B1402" s="870" t="s">
        <v>75</v>
      </c>
      <c r="C1402" s="870" t="s">
        <v>325</v>
      </c>
      <c r="D1402" s="846" t="s">
        <v>3420</v>
      </c>
      <c r="E1402" s="846" t="s">
        <v>34</v>
      </c>
      <c r="F1402" s="846" t="s">
        <v>3421</v>
      </c>
      <c r="G1402" s="846" t="s">
        <v>355</v>
      </c>
      <c r="H1402" s="832">
        <v>29.28</v>
      </c>
      <c r="I1402" s="846" t="s">
        <v>37</v>
      </c>
      <c r="J1402" s="875">
        <v>15</v>
      </c>
      <c r="K1402" s="846" t="s">
        <v>38</v>
      </c>
      <c r="L1402" s="846" t="s">
        <v>3355</v>
      </c>
      <c r="M1402" s="846" t="s">
        <v>3422</v>
      </c>
      <c r="N1402" s="846" t="s">
        <v>3423</v>
      </c>
      <c r="O1402" s="846" t="s">
        <v>352</v>
      </c>
      <c r="P1402" s="846" t="s">
        <v>353</v>
      </c>
      <c r="Q1402" s="832">
        <v>824.39</v>
      </c>
      <c r="R1402" s="832">
        <v>824.39</v>
      </c>
      <c r="S1402" s="832">
        <v>447.35</v>
      </c>
      <c r="T1402" s="832">
        <v>447.35</v>
      </c>
      <c r="U1402" s="846"/>
      <c r="V1402" s="846"/>
      <c r="W1402" s="846"/>
      <c r="X1402" s="824"/>
      <c r="Y1402" s="824"/>
      <c r="Z1402" s="824"/>
      <c r="AA1402" s="824"/>
      <c r="AB1402" s="824"/>
      <c r="AC1402" s="824"/>
    </row>
    <row r="1403" s="823" customFormat="1" ht="28.45" hidden="1" customHeight="1" outlineLevel="3" spans="1:29">
      <c r="A1403" s="873" t="s">
        <v>73</v>
      </c>
      <c r="B1403" s="870" t="s">
        <v>75</v>
      </c>
      <c r="C1403" s="870" t="s">
        <v>325</v>
      </c>
      <c r="D1403" s="846" t="s">
        <v>3424</v>
      </c>
      <c r="E1403" s="846" t="s">
        <v>310</v>
      </c>
      <c r="F1403" s="846" t="s">
        <v>3425</v>
      </c>
      <c r="G1403" s="846" t="s">
        <v>3426</v>
      </c>
      <c r="H1403" s="832">
        <v>37.45</v>
      </c>
      <c r="I1403" s="846" t="s">
        <v>3427</v>
      </c>
      <c r="J1403" s="875">
        <v>284</v>
      </c>
      <c r="K1403" s="846" t="s">
        <v>53</v>
      </c>
      <c r="L1403" s="846" t="s">
        <v>3355</v>
      </c>
      <c r="M1403" s="846" t="s">
        <v>3428</v>
      </c>
      <c r="N1403" s="846" t="s">
        <v>3428</v>
      </c>
      <c r="O1403" s="846" t="s">
        <v>342</v>
      </c>
      <c r="P1403" s="846" t="s">
        <v>3344</v>
      </c>
      <c r="Q1403" s="832">
        <v>4302.3</v>
      </c>
      <c r="R1403" s="832">
        <v>4302.3</v>
      </c>
      <c r="S1403" s="832">
        <v>1413.78</v>
      </c>
      <c r="T1403" s="832">
        <v>1413.78</v>
      </c>
      <c r="U1403" s="846" t="s">
        <v>306</v>
      </c>
      <c r="V1403" s="846"/>
      <c r="W1403" s="846"/>
      <c r="X1403" s="824"/>
      <c r="Y1403" s="824"/>
      <c r="Z1403" s="824"/>
      <c r="AA1403" s="824"/>
      <c r="AB1403" s="824"/>
      <c r="AC1403" s="824"/>
    </row>
    <row r="1404" s="823" customFormat="1" ht="28.45" hidden="1" customHeight="1" outlineLevel="3" spans="1:29">
      <c r="A1404" s="873" t="s">
        <v>73</v>
      </c>
      <c r="B1404" s="870" t="s">
        <v>75</v>
      </c>
      <c r="C1404" s="870" t="s">
        <v>325</v>
      </c>
      <c r="D1404" s="846" t="s">
        <v>3424</v>
      </c>
      <c r="E1404" s="846" t="s">
        <v>310</v>
      </c>
      <c r="F1404" s="846" t="s">
        <v>3425</v>
      </c>
      <c r="G1404" s="846" t="s">
        <v>3426</v>
      </c>
      <c r="H1404" s="832">
        <v>129.29</v>
      </c>
      <c r="I1404" s="846" t="s">
        <v>3429</v>
      </c>
      <c r="J1404" s="875">
        <v>255</v>
      </c>
      <c r="K1404" s="846" t="s">
        <v>53</v>
      </c>
      <c r="L1404" s="846" t="s">
        <v>3355</v>
      </c>
      <c r="M1404" s="846" t="s">
        <v>3428</v>
      </c>
      <c r="N1404" s="846" t="s">
        <v>3428</v>
      </c>
      <c r="O1404" s="846" t="s">
        <v>342</v>
      </c>
      <c r="P1404" s="846" t="s">
        <v>3344</v>
      </c>
      <c r="Q1404" s="832">
        <v>4302.3</v>
      </c>
      <c r="R1404" s="832">
        <v>4302.3</v>
      </c>
      <c r="S1404" s="832">
        <v>1413.78</v>
      </c>
      <c r="T1404" s="832">
        <v>1413.78</v>
      </c>
      <c r="U1404" s="846" t="s">
        <v>306</v>
      </c>
      <c r="V1404" s="846"/>
      <c r="W1404" s="846"/>
      <c r="X1404" s="824"/>
      <c r="Y1404" s="824"/>
      <c r="Z1404" s="824"/>
      <c r="AA1404" s="824"/>
      <c r="AB1404" s="824"/>
      <c r="AC1404" s="824"/>
    </row>
    <row r="1405" s="823" customFormat="1" ht="28.45" hidden="1" customHeight="1" outlineLevel="3" spans="1:29">
      <c r="A1405" s="873" t="s">
        <v>73</v>
      </c>
      <c r="B1405" s="870" t="s">
        <v>75</v>
      </c>
      <c r="C1405" s="870" t="s">
        <v>325</v>
      </c>
      <c r="D1405" s="846" t="s">
        <v>3430</v>
      </c>
      <c r="E1405" s="846" t="s">
        <v>310</v>
      </c>
      <c r="F1405" s="846" t="s">
        <v>3425</v>
      </c>
      <c r="G1405" s="846" t="s">
        <v>3426</v>
      </c>
      <c r="H1405" s="832">
        <v>184.73</v>
      </c>
      <c r="I1405" s="846" t="s">
        <v>3429</v>
      </c>
      <c r="J1405" s="875">
        <v>255</v>
      </c>
      <c r="K1405" s="846" t="s">
        <v>53</v>
      </c>
      <c r="L1405" s="846" t="s">
        <v>3355</v>
      </c>
      <c r="M1405" s="846" t="s">
        <v>3431</v>
      </c>
      <c r="N1405" s="846" t="s">
        <v>3431</v>
      </c>
      <c r="O1405" s="846" t="s">
        <v>342</v>
      </c>
      <c r="P1405" s="846" t="s">
        <v>3344</v>
      </c>
      <c r="Q1405" s="832">
        <v>4302.3</v>
      </c>
      <c r="R1405" s="832">
        <v>4302.3</v>
      </c>
      <c r="S1405" s="832">
        <v>1413.78</v>
      </c>
      <c r="T1405" s="832">
        <v>1413.78</v>
      </c>
      <c r="U1405" s="846" t="s">
        <v>306</v>
      </c>
      <c r="V1405" s="846"/>
      <c r="W1405" s="846"/>
      <c r="X1405" s="824"/>
      <c r="Y1405" s="824"/>
      <c r="Z1405" s="824"/>
      <c r="AA1405" s="824"/>
      <c r="AB1405" s="824"/>
      <c r="AC1405" s="824"/>
    </row>
    <row r="1406" s="823" customFormat="1" ht="28.45" hidden="1" customHeight="1" outlineLevel="3" spans="1:29">
      <c r="A1406" s="873" t="s">
        <v>73</v>
      </c>
      <c r="B1406" s="870" t="s">
        <v>75</v>
      </c>
      <c r="C1406" s="870" t="s">
        <v>325</v>
      </c>
      <c r="D1406" s="846" t="s">
        <v>3432</v>
      </c>
      <c r="E1406" s="846" t="s">
        <v>310</v>
      </c>
      <c r="F1406" s="846" t="s">
        <v>3425</v>
      </c>
      <c r="G1406" s="846" t="s">
        <v>3426</v>
      </c>
      <c r="H1406" s="832">
        <v>186.05</v>
      </c>
      <c r="I1406" s="846" t="s">
        <v>3433</v>
      </c>
      <c r="J1406" s="875">
        <v>229</v>
      </c>
      <c r="K1406" s="846" t="s">
        <v>53</v>
      </c>
      <c r="L1406" s="846" t="s">
        <v>3355</v>
      </c>
      <c r="M1406" s="846" t="s">
        <v>3434</v>
      </c>
      <c r="N1406" s="846" t="s">
        <v>3434</v>
      </c>
      <c r="O1406" s="846" t="s">
        <v>342</v>
      </c>
      <c r="P1406" s="846" t="s">
        <v>362</v>
      </c>
      <c r="Q1406" s="832">
        <v>4302.3</v>
      </c>
      <c r="R1406" s="832">
        <v>4302.3</v>
      </c>
      <c r="S1406" s="832">
        <v>1413.78</v>
      </c>
      <c r="T1406" s="832">
        <v>1413.78</v>
      </c>
      <c r="U1406" s="846" t="s">
        <v>306</v>
      </c>
      <c r="V1406" s="846"/>
      <c r="W1406" s="846"/>
      <c r="X1406" s="824"/>
      <c r="Y1406" s="824"/>
      <c r="Z1406" s="824"/>
      <c r="AA1406" s="824"/>
      <c r="AB1406" s="824"/>
      <c r="AC1406" s="824"/>
    </row>
    <row r="1407" s="823" customFormat="1" ht="28.45" hidden="1" customHeight="1" outlineLevel="3" spans="1:29">
      <c r="A1407" s="873" t="s">
        <v>73</v>
      </c>
      <c r="B1407" s="870" t="s">
        <v>75</v>
      </c>
      <c r="C1407" s="870" t="s">
        <v>325</v>
      </c>
      <c r="D1407" s="846" t="s">
        <v>3435</v>
      </c>
      <c r="E1407" s="846" t="s">
        <v>310</v>
      </c>
      <c r="F1407" s="846" t="s">
        <v>3425</v>
      </c>
      <c r="G1407" s="846" t="s">
        <v>329</v>
      </c>
      <c r="H1407" s="832">
        <v>23.67</v>
      </c>
      <c r="I1407" s="846" t="s">
        <v>582</v>
      </c>
      <c r="J1407" s="875">
        <v>63</v>
      </c>
      <c r="K1407" s="846" t="s">
        <v>83</v>
      </c>
      <c r="L1407" s="846" t="s">
        <v>3355</v>
      </c>
      <c r="M1407" s="846" t="s">
        <v>3436</v>
      </c>
      <c r="N1407" s="846" t="s">
        <v>3436</v>
      </c>
      <c r="O1407" s="846" t="s">
        <v>342</v>
      </c>
      <c r="P1407" s="846" t="s">
        <v>362</v>
      </c>
      <c r="Q1407" s="832">
        <v>4302.3</v>
      </c>
      <c r="R1407" s="832">
        <v>4302.3</v>
      </c>
      <c r="S1407" s="832">
        <v>1413.78</v>
      </c>
      <c r="T1407" s="832">
        <v>1413.78</v>
      </c>
      <c r="U1407" s="846" t="s">
        <v>306</v>
      </c>
      <c r="V1407" s="846"/>
      <c r="W1407" s="846"/>
      <c r="X1407" s="824"/>
      <c r="Y1407" s="824"/>
      <c r="Z1407" s="824"/>
      <c r="AA1407" s="824"/>
      <c r="AB1407" s="824"/>
      <c r="AC1407" s="824"/>
    </row>
    <row r="1408" s="823" customFormat="1" ht="28.45" hidden="1" customHeight="1" outlineLevel="3" spans="1:29">
      <c r="A1408" s="873" t="s">
        <v>73</v>
      </c>
      <c r="B1408" s="870" t="s">
        <v>75</v>
      </c>
      <c r="C1408" s="870" t="s">
        <v>325</v>
      </c>
      <c r="D1408" s="846" t="s">
        <v>3437</v>
      </c>
      <c r="E1408" s="846" t="s">
        <v>310</v>
      </c>
      <c r="F1408" s="846" t="s">
        <v>3425</v>
      </c>
      <c r="G1408" s="846" t="s">
        <v>3426</v>
      </c>
      <c r="H1408" s="832">
        <v>76.32</v>
      </c>
      <c r="I1408" s="846" t="s">
        <v>185</v>
      </c>
      <c r="J1408" s="875">
        <v>195</v>
      </c>
      <c r="K1408" s="846" t="s">
        <v>53</v>
      </c>
      <c r="L1408" s="846" t="s">
        <v>3355</v>
      </c>
      <c r="M1408" s="846" t="s">
        <v>3438</v>
      </c>
      <c r="N1408" s="846" t="s">
        <v>3438</v>
      </c>
      <c r="O1408" s="846" t="s">
        <v>382</v>
      </c>
      <c r="P1408" s="846" t="s">
        <v>362</v>
      </c>
      <c r="Q1408" s="832">
        <v>4302.3</v>
      </c>
      <c r="R1408" s="832">
        <v>4302.3</v>
      </c>
      <c r="S1408" s="832">
        <v>1413.78</v>
      </c>
      <c r="T1408" s="832">
        <v>1413.78</v>
      </c>
      <c r="U1408" s="846" t="s">
        <v>306</v>
      </c>
      <c r="V1408" s="846"/>
      <c r="W1408" s="846"/>
      <c r="X1408" s="824"/>
      <c r="Y1408" s="824"/>
      <c r="Z1408" s="824"/>
      <c r="AA1408" s="824"/>
      <c r="AB1408" s="824"/>
      <c r="AC1408" s="824"/>
    </row>
    <row r="1409" s="823" customFormat="1" ht="28.45" hidden="1" customHeight="1" outlineLevel="3" spans="1:29">
      <c r="A1409" s="873" t="s">
        <v>73</v>
      </c>
      <c r="B1409" s="870" t="s">
        <v>75</v>
      </c>
      <c r="C1409" s="870" t="s">
        <v>325</v>
      </c>
      <c r="D1409" s="846" t="s">
        <v>3439</v>
      </c>
      <c r="E1409" s="846" t="s">
        <v>310</v>
      </c>
      <c r="F1409" s="846" t="s">
        <v>3440</v>
      </c>
      <c r="G1409" s="846" t="s">
        <v>3441</v>
      </c>
      <c r="H1409" s="832">
        <v>39.28</v>
      </c>
      <c r="I1409" s="846" t="s">
        <v>350</v>
      </c>
      <c r="J1409" s="875">
        <v>0</v>
      </c>
      <c r="K1409" s="846" t="s">
        <v>38</v>
      </c>
      <c r="L1409" s="846" t="s">
        <v>3355</v>
      </c>
      <c r="M1409" s="846"/>
      <c r="N1409" s="846" t="s">
        <v>3442</v>
      </c>
      <c r="O1409" s="846" t="s">
        <v>342</v>
      </c>
      <c r="P1409" s="846" t="s">
        <v>371</v>
      </c>
      <c r="Q1409" s="832">
        <v>196.4</v>
      </c>
      <c r="R1409" s="832">
        <v>196.4</v>
      </c>
      <c r="S1409" s="832">
        <v>39.28</v>
      </c>
      <c r="T1409" s="832">
        <v>39.28</v>
      </c>
      <c r="U1409" s="846"/>
      <c r="V1409" s="846" t="s">
        <v>3443</v>
      </c>
      <c r="W1409" s="846"/>
      <c r="X1409" s="824"/>
      <c r="Y1409" s="824"/>
      <c r="Z1409" s="824"/>
      <c r="AA1409" s="824"/>
      <c r="AB1409" s="824"/>
      <c r="AC1409" s="824"/>
    </row>
    <row r="1410" s="823" customFormat="1" ht="28.45" hidden="1" customHeight="1" outlineLevel="2" collapsed="1" spans="1:29">
      <c r="A1410" s="870" t="s">
        <v>73</v>
      </c>
      <c r="B1410" s="870" t="s">
        <v>75</v>
      </c>
      <c r="C1410" s="870" t="s">
        <v>3444</v>
      </c>
      <c r="D1410" s="870"/>
      <c r="E1410" s="835"/>
      <c r="F1410" s="835"/>
      <c r="G1410" s="836"/>
      <c r="H1410" s="871">
        <v>803.44</v>
      </c>
      <c r="I1410" s="874" t="s">
        <v>3445</v>
      </c>
      <c r="J1410" s="835"/>
      <c r="K1410" s="835"/>
      <c r="L1410" s="835"/>
      <c r="M1410" s="835"/>
      <c r="N1410" s="835"/>
      <c r="O1410" s="835"/>
      <c r="P1410" s="835"/>
      <c r="Q1410" s="835"/>
      <c r="R1410" s="835"/>
      <c r="S1410" s="835"/>
      <c r="T1410" s="835"/>
      <c r="U1410" s="835"/>
      <c r="V1410" s="835"/>
      <c r="W1410" s="836"/>
      <c r="X1410" s="824"/>
      <c r="Y1410" s="824"/>
      <c r="Z1410" s="824"/>
      <c r="AA1410" s="824"/>
      <c r="AB1410" s="824"/>
      <c r="AC1410" s="824"/>
    </row>
    <row r="1411" s="823" customFormat="1" ht="28.45" hidden="1" customHeight="1" outlineLevel="3" spans="1:29">
      <c r="A1411" s="873" t="s">
        <v>73</v>
      </c>
      <c r="B1411" s="870" t="s">
        <v>75</v>
      </c>
      <c r="C1411" s="870" t="s">
        <v>3444</v>
      </c>
      <c r="D1411" s="846" t="s">
        <v>3446</v>
      </c>
      <c r="E1411" s="846" t="s">
        <v>34</v>
      </c>
      <c r="F1411" s="846" t="s">
        <v>3447</v>
      </c>
      <c r="G1411" s="846" t="s">
        <v>99</v>
      </c>
      <c r="H1411" s="832">
        <v>83.35</v>
      </c>
      <c r="I1411" s="846" t="s">
        <v>3448</v>
      </c>
      <c r="J1411" s="875">
        <v>129</v>
      </c>
      <c r="K1411" s="846" t="s">
        <v>119</v>
      </c>
      <c r="L1411" s="846" t="s">
        <v>3284</v>
      </c>
      <c r="M1411" s="846" t="s">
        <v>3449</v>
      </c>
      <c r="N1411" s="846" t="s">
        <v>3449</v>
      </c>
      <c r="O1411" s="846" t="s">
        <v>3450</v>
      </c>
      <c r="P1411" s="846" t="s">
        <v>3451</v>
      </c>
      <c r="Q1411" s="832">
        <v>122862.28</v>
      </c>
      <c r="R1411" s="832">
        <v>208127.97</v>
      </c>
      <c r="S1411" s="832">
        <v>2921.27</v>
      </c>
      <c r="T1411" s="832">
        <v>8043.85</v>
      </c>
      <c r="U1411" s="846" t="s">
        <v>306</v>
      </c>
      <c r="V1411" s="846" t="s">
        <v>3371</v>
      </c>
      <c r="W1411" s="846"/>
      <c r="X1411" s="824"/>
      <c r="Y1411" s="824"/>
      <c r="Z1411" s="824"/>
      <c r="AA1411" s="824"/>
      <c r="AB1411" s="824"/>
      <c r="AC1411" s="824"/>
    </row>
    <row r="1412" s="823" customFormat="1" ht="28.45" hidden="1" customHeight="1" outlineLevel="3" spans="1:29">
      <c r="A1412" s="873" t="s">
        <v>73</v>
      </c>
      <c r="B1412" s="870" t="s">
        <v>75</v>
      </c>
      <c r="C1412" s="870" t="s">
        <v>3444</v>
      </c>
      <c r="D1412" s="846" t="s">
        <v>3452</v>
      </c>
      <c r="E1412" s="846" t="s">
        <v>34</v>
      </c>
      <c r="F1412" s="846" t="s">
        <v>3366</v>
      </c>
      <c r="G1412" s="846" t="s">
        <v>99</v>
      </c>
      <c r="H1412" s="832">
        <v>141.57</v>
      </c>
      <c r="I1412" s="846" t="s">
        <v>3453</v>
      </c>
      <c r="J1412" s="875">
        <v>119</v>
      </c>
      <c r="K1412" s="846" t="s">
        <v>119</v>
      </c>
      <c r="L1412" s="846" t="s">
        <v>3284</v>
      </c>
      <c r="M1412" s="846" t="s">
        <v>3449</v>
      </c>
      <c r="N1412" s="846" t="s">
        <v>3449</v>
      </c>
      <c r="O1412" s="846" t="s">
        <v>3450</v>
      </c>
      <c r="P1412" s="846" t="s">
        <v>3451</v>
      </c>
      <c r="Q1412" s="832">
        <v>122862.28</v>
      </c>
      <c r="R1412" s="832">
        <v>208127.97</v>
      </c>
      <c r="S1412" s="832">
        <v>2921.27</v>
      </c>
      <c r="T1412" s="832">
        <v>8043.85</v>
      </c>
      <c r="U1412" s="846" t="s">
        <v>306</v>
      </c>
      <c r="V1412" s="846" t="s">
        <v>3371</v>
      </c>
      <c r="W1412" s="846"/>
      <c r="X1412" s="824"/>
      <c r="Y1412" s="824"/>
      <c r="Z1412" s="824"/>
      <c r="AA1412" s="824"/>
      <c r="AB1412" s="824"/>
      <c r="AC1412" s="824"/>
    </row>
    <row r="1413" s="823" customFormat="1" ht="28.45" hidden="1" customHeight="1" outlineLevel="3" spans="1:29">
      <c r="A1413" s="873" t="s">
        <v>73</v>
      </c>
      <c r="B1413" s="870" t="s">
        <v>75</v>
      </c>
      <c r="C1413" s="870" t="s">
        <v>3444</v>
      </c>
      <c r="D1413" s="846" t="s">
        <v>3454</v>
      </c>
      <c r="E1413" s="846" t="s">
        <v>34</v>
      </c>
      <c r="F1413" s="846" t="s">
        <v>3455</v>
      </c>
      <c r="G1413" s="846" t="s">
        <v>3456</v>
      </c>
      <c r="H1413" s="832">
        <v>180.98</v>
      </c>
      <c r="I1413" s="846" t="s">
        <v>166</v>
      </c>
      <c r="J1413" s="875">
        <v>5</v>
      </c>
      <c r="K1413" s="846" t="s">
        <v>38</v>
      </c>
      <c r="L1413" s="846" t="s">
        <v>3355</v>
      </c>
      <c r="M1413" s="846"/>
      <c r="N1413" s="846" t="s">
        <v>3457</v>
      </c>
      <c r="O1413" s="846" t="s">
        <v>3458</v>
      </c>
      <c r="P1413" s="846" t="s">
        <v>3287</v>
      </c>
      <c r="Q1413" s="832">
        <v>67749.47</v>
      </c>
      <c r="R1413" s="832">
        <v>147951.18</v>
      </c>
      <c r="S1413" s="832">
        <v>4837.66</v>
      </c>
      <c r="T1413" s="832">
        <v>26008.81</v>
      </c>
      <c r="U1413" s="846" t="s">
        <v>407</v>
      </c>
      <c r="V1413" s="846" t="s">
        <v>3385</v>
      </c>
      <c r="W1413" s="846"/>
      <c r="X1413" s="824"/>
      <c r="Y1413" s="824"/>
      <c r="Z1413" s="824"/>
      <c r="AA1413" s="824"/>
      <c r="AB1413" s="824"/>
      <c r="AC1413" s="824"/>
    </row>
    <row r="1414" s="823" customFormat="1" ht="28.45" hidden="1" customHeight="1" outlineLevel="3" spans="1:29">
      <c r="A1414" s="873" t="s">
        <v>73</v>
      </c>
      <c r="B1414" s="870" t="s">
        <v>75</v>
      </c>
      <c r="C1414" s="870" t="s">
        <v>3444</v>
      </c>
      <c r="D1414" s="846" t="s">
        <v>3459</v>
      </c>
      <c r="E1414" s="846" t="s">
        <v>34</v>
      </c>
      <c r="F1414" s="846" t="s">
        <v>3460</v>
      </c>
      <c r="G1414" s="846" t="s">
        <v>338</v>
      </c>
      <c r="H1414" s="832">
        <v>1.4</v>
      </c>
      <c r="I1414" s="846" t="s">
        <v>1904</v>
      </c>
      <c r="J1414" s="875">
        <v>56</v>
      </c>
      <c r="K1414" s="846" t="s">
        <v>83</v>
      </c>
      <c r="L1414" s="846" t="s">
        <v>3284</v>
      </c>
      <c r="M1414" s="846" t="s">
        <v>3461</v>
      </c>
      <c r="N1414" s="846" t="s">
        <v>3461</v>
      </c>
      <c r="O1414" s="846" t="s">
        <v>3462</v>
      </c>
      <c r="P1414" s="846" t="s">
        <v>3463</v>
      </c>
      <c r="Q1414" s="832">
        <v>155221.72</v>
      </c>
      <c r="R1414" s="832">
        <v>385829.61</v>
      </c>
      <c r="S1414" s="832">
        <v>121.13</v>
      </c>
      <c r="T1414" s="832">
        <v>65549.25</v>
      </c>
      <c r="U1414" s="846" t="s">
        <v>318</v>
      </c>
      <c r="V1414" s="846" t="s">
        <v>3317</v>
      </c>
      <c r="W1414" s="846"/>
      <c r="X1414" s="824"/>
      <c r="Y1414" s="824"/>
      <c r="Z1414" s="824"/>
      <c r="AA1414" s="824"/>
      <c r="AB1414" s="824"/>
      <c r="AC1414" s="824"/>
    </row>
    <row r="1415" s="823" customFormat="1" ht="28.45" hidden="1" customHeight="1" outlineLevel="3" spans="1:29">
      <c r="A1415" s="873" t="s">
        <v>73</v>
      </c>
      <c r="B1415" s="870" t="s">
        <v>75</v>
      </c>
      <c r="C1415" s="870" t="s">
        <v>3444</v>
      </c>
      <c r="D1415" s="846" t="s">
        <v>3464</v>
      </c>
      <c r="E1415" s="846" t="s">
        <v>34</v>
      </c>
      <c r="F1415" s="846" t="s">
        <v>3465</v>
      </c>
      <c r="G1415" s="846" t="s">
        <v>338</v>
      </c>
      <c r="H1415" s="832">
        <v>4.84</v>
      </c>
      <c r="I1415" s="846" t="s">
        <v>3466</v>
      </c>
      <c r="J1415" s="875">
        <v>140</v>
      </c>
      <c r="K1415" s="846" t="s">
        <v>119</v>
      </c>
      <c r="L1415" s="846" t="s">
        <v>3284</v>
      </c>
      <c r="M1415" s="846" t="s">
        <v>3467</v>
      </c>
      <c r="N1415" s="846" t="s">
        <v>3468</v>
      </c>
      <c r="O1415" s="846" t="s">
        <v>3458</v>
      </c>
      <c r="P1415" s="846" t="s">
        <v>3463</v>
      </c>
      <c r="Q1415" s="832">
        <v>36298.2</v>
      </c>
      <c r="R1415" s="832">
        <v>109658.39</v>
      </c>
      <c r="S1415" s="832">
        <v>1548.49</v>
      </c>
      <c r="T1415" s="832">
        <v>19910.72</v>
      </c>
      <c r="U1415" s="846"/>
      <c r="V1415" s="846" t="s">
        <v>3469</v>
      </c>
      <c r="W1415" s="846"/>
      <c r="X1415" s="824"/>
      <c r="Y1415" s="824"/>
      <c r="Z1415" s="824"/>
      <c r="AA1415" s="824"/>
      <c r="AB1415" s="824"/>
      <c r="AC1415" s="824"/>
    </row>
    <row r="1416" s="823" customFormat="1" ht="28.45" hidden="1" customHeight="1" outlineLevel="3" spans="1:29">
      <c r="A1416" s="873" t="s">
        <v>73</v>
      </c>
      <c r="B1416" s="870" t="s">
        <v>75</v>
      </c>
      <c r="C1416" s="870" t="s">
        <v>3444</v>
      </c>
      <c r="D1416" s="846" t="s">
        <v>3470</v>
      </c>
      <c r="E1416" s="846" t="s">
        <v>34</v>
      </c>
      <c r="F1416" s="846" t="s">
        <v>3465</v>
      </c>
      <c r="G1416" s="846" t="s">
        <v>338</v>
      </c>
      <c r="H1416" s="832">
        <v>6.75</v>
      </c>
      <c r="I1416" s="846" t="s">
        <v>2867</v>
      </c>
      <c r="J1416" s="875">
        <v>125</v>
      </c>
      <c r="K1416" s="846" t="s">
        <v>119</v>
      </c>
      <c r="L1416" s="846" t="s">
        <v>3284</v>
      </c>
      <c r="M1416" s="846" t="s">
        <v>3471</v>
      </c>
      <c r="N1416" s="846" t="s">
        <v>3472</v>
      </c>
      <c r="O1416" s="846" t="s">
        <v>3458</v>
      </c>
      <c r="P1416" s="846" t="s">
        <v>3463</v>
      </c>
      <c r="Q1416" s="832">
        <v>36298.2</v>
      </c>
      <c r="R1416" s="832">
        <v>109658.39</v>
      </c>
      <c r="S1416" s="832">
        <v>1548.49</v>
      </c>
      <c r="T1416" s="832">
        <v>19910.72</v>
      </c>
      <c r="U1416" s="846"/>
      <c r="V1416" s="846" t="s">
        <v>3469</v>
      </c>
      <c r="W1416" s="846"/>
      <c r="X1416" s="824"/>
      <c r="Y1416" s="824"/>
      <c r="Z1416" s="824"/>
      <c r="AA1416" s="824"/>
      <c r="AB1416" s="824"/>
      <c r="AC1416" s="824"/>
    </row>
    <row r="1417" s="823" customFormat="1" ht="28.45" hidden="1" customHeight="1" outlineLevel="3" spans="1:29">
      <c r="A1417" s="873" t="s">
        <v>73</v>
      </c>
      <c r="B1417" s="870" t="s">
        <v>75</v>
      </c>
      <c r="C1417" s="870" t="s">
        <v>3444</v>
      </c>
      <c r="D1417" s="846" t="s">
        <v>3473</v>
      </c>
      <c r="E1417" s="846" t="s">
        <v>34</v>
      </c>
      <c r="F1417" s="846" t="s">
        <v>3474</v>
      </c>
      <c r="G1417" s="846" t="s">
        <v>3475</v>
      </c>
      <c r="H1417" s="832">
        <v>7.41</v>
      </c>
      <c r="I1417" s="846" t="s">
        <v>401</v>
      </c>
      <c r="J1417" s="875">
        <v>118</v>
      </c>
      <c r="K1417" s="846" t="s">
        <v>119</v>
      </c>
      <c r="L1417" s="846" t="s">
        <v>3284</v>
      </c>
      <c r="M1417" s="846" t="s">
        <v>3476</v>
      </c>
      <c r="N1417" s="846" t="s">
        <v>3477</v>
      </c>
      <c r="O1417" s="846" t="s">
        <v>3478</v>
      </c>
      <c r="P1417" s="846" t="s">
        <v>3463</v>
      </c>
      <c r="Q1417" s="832">
        <v>3858.86</v>
      </c>
      <c r="R1417" s="832">
        <v>61385.84</v>
      </c>
      <c r="S1417" s="832">
        <v>3407.81</v>
      </c>
      <c r="T1417" s="832">
        <v>8140.44</v>
      </c>
      <c r="U1417" s="846" t="s">
        <v>306</v>
      </c>
      <c r="V1417" s="846" t="s">
        <v>2601</v>
      </c>
      <c r="W1417" s="846"/>
      <c r="X1417" s="824"/>
      <c r="Y1417" s="824"/>
      <c r="Z1417" s="824"/>
      <c r="AA1417" s="824"/>
      <c r="AB1417" s="824"/>
      <c r="AC1417" s="824"/>
    </row>
    <row r="1418" s="823" customFormat="1" ht="28.45" hidden="1" customHeight="1" outlineLevel="3" spans="1:29">
      <c r="A1418" s="873" t="s">
        <v>73</v>
      </c>
      <c r="B1418" s="870" t="s">
        <v>75</v>
      </c>
      <c r="C1418" s="870" t="s">
        <v>3444</v>
      </c>
      <c r="D1418" s="846" t="s">
        <v>3479</v>
      </c>
      <c r="E1418" s="846" t="s">
        <v>34</v>
      </c>
      <c r="F1418" s="846" t="s">
        <v>3474</v>
      </c>
      <c r="G1418" s="846" t="s">
        <v>3475</v>
      </c>
      <c r="H1418" s="832">
        <v>18.5</v>
      </c>
      <c r="I1418" s="846" t="s">
        <v>3403</v>
      </c>
      <c r="J1418" s="875">
        <v>109</v>
      </c>
      <c r="K1418" s="846" t="s">
        <v>119</v>
      </c>
      <c r="L1418" s="846" t="s">
        <v>3284</v>
      </c>
      <c r="M1418" s="846" t="s">
        <v>3476</v>
      </c>
      <c r="N1418" s="846" t="s">
        <v>3477</v>
      </c>
      <c r="O1418" s="846" t="s">
        <v>3478</v>
      </c>
      <c r="P1418" s="846" t="s">
        <v>3463</v>
      </c>
      <c r="Q1418" s="832">
        <v>3858.86</v>
      </c>
      <c r="R1418" s="832">
        <v>61385.84</v>
      </c>
      <c r="S1418" s="832">
        <v>3407.81</v>
      </c>
      <c r="T1418" s="832">
        <v>8140.44</v>
      </c>
      <c r="U1418" s="846" t="s">
        <v>306</v>
      </c>
      <c r="V1418" s="846" t="s">
        <v>2601</v>
      </c>
      <c r="W1418" s="846"/>
      <c r="X1418" s="824"/>
      <c r="Y1418" s="824"/>
      <c r="Z1418" s="824"/>
      <c r="AA1418" s="824"/>
      <c r="AB1418" s="824"/>
      <c r="AC1418" s="824"/>
    </row>
    <row r="1419" s="823" customFormat="1" ht="28.45" hidden="1" customHeight="1" outlineLevel="3" spans="1:29">
      <c r="A1419" s="873" t="s">
        <v>73</v>
      </c>
      <c r="B1419" s="870" t="s">
        <v>75</v>
      </c>
      <c r="C1419" s="870" t="s">
        <v>3444</v>
      </c>
      <c r="D1419" s="846" t="s">
        <v>3480</v>
      </c>
      <c r="E1419" s="846" t="s">
        <v>34</v>
      </c>
      <c r="F1419" s="846" t="s">
        <v>3474</v>
      </c>
      <c r="G1419" s="846" t="s">
        <v>3475</v>
      </c>
      <c r="H1419" s="832">
        <v>18.03</v>
      </c>
      <c r="I1419" s="846" t="s">
        <v>3403</v>
      </c>
      <c r="J1419" s="875">
        <v>109</v>
      </c>
      <c r="K1419" s="846" t="s">
        <v>119</v>
      </c>
      <c r="L1419" s="846" t="s">
        <v>3284</v>
      </c>
      <c r="M1419" s="846" t="s">
        <v>3476</v>
      </c>
      <c r="N1419" s="846" t="s">
        <v>3477</v>
      </c>
      <c r="O1419" s="846" t="s">
        <v>3478</v>
      </c>
      <c r="P1419" s="846" t="s">
        <v>3463</v>
      </c>
      <c r="Q1419" s="832">
        <v>3858.86</v>
      </c>
      <c r="R1419" s="832">
        <v>61385.84</v>
      </c>
      <c r="S1419" s="832">
        <v>3407.81</v>
      </c>
      <c r="T1419" s="832">
        <v>8140.44</v>
      </c>
      <c r="U1419" s="846" t="s">
        <v>306</v>
      </c>
      <c r="V1419" s="846" t="s">
        <v>2601</v>
      </c>
      <c r="W1419" s="846"/>
      <c r="X1419" s="824"/>
      <c r="Y1419" s="824"/>
      <c r="Z1419" s="824"/>
      <c r="AA1419" s="824"/>
      <c r="AB1419" s="824"/>
      <c r="AC1419" s="824"/>
    </row>
    <row r="1420" s="823" customFormat="1" ht="28.45" hidden="1" customHeight="1" outlineLevel="3" spans="1:29">
      <c r="A1420" s="873" t="s">
        <v>73</v>
      </c>
      <c r="B1420" s="870" t="s">
        <v>75</v>
      </c>
      <c r="C1420" s="870" t="s">
        <v>3444</v>
      </c>
      <c r="D1420" s="846" t="s">
        <v>3481</v>
      </c>
      <c r="E1420" s="846" t="s">
        <v>34</v>
      </c>
      <c r="F1420" s="846" t="s">
        <v>3474</v>
      </c>
      <c r="G1420" s="846" t="s">
        <v>3475</v>
      </c>
      <c r="H1420" s="832">
        <v>19.17</v>
      </c>
      <c r="I1420" s="846" t="s">
        <v>3482</v>
      </c>
      <c r="J1420" s="875">
        <v>105</v>
      </c>
      <c r="K1420" s="846" t="s">
        <v>119</v>
      </c>
      <c r="L1420" s="846" t="s">
        <v>3284</v>
      </c>
      <c r="M1420" s="846" t="s">
        <v>3476</v>
      </c>
      <c r="N1420" s="846" t="s">
        <v>3477</v>
      </c>
      <c r="O1420" s="846" t="s">
        <v>3478</v>
      </c>
      <c r="P1420" s="846" t="s">
        <v>3463</v>
      </c>
      <c r="Q1420" s="832">
        <v>3858.86</v>
      </c>
      <c r="R1420" s="832">
        <v>61385.84</v>
      </c>
      <c r="S1420" s="832">
        <v>3407.81</v>
      </c>
      <c r="T1420" s="832">
        <v>8140.44</v>
      </c>
      <c r="U1420" s="846" t="s">
        <v>306</v>
      </c>
      <c r="V1420" s="846" t="s">
        <v>2601</v>
      </c>
      <c r="W1420" s="846"/>
      <c r="X1420" s="824"/>
      <c r="Y1420" s="824"/>
      <c r="Z1420" s="824"/>
      <c r="AA1420" s="824"/>
      <c r="AB1420" s="824"/>
      <c r="AC1420" s="824"/>
    </row>
    <row r="1421" s="823" customFormat="1" ht="28.45" hidden="1" customHeight="1" outlineLevel="3" spans="1:29">
      <c r="A1421" s="873" t="s">
        <v>73</v>
      </c>
      <c r="B1421" s="870" t="s">
        <v>75</v>
      </c>
      <c r="C1421" s="870" t="s">
        <v>3444</v>
      </c>
      <c r="D1421" s="846" t="s">
        <v>3483</v>
      </c>
      <c r="E1421" s="846" t="s">
        <v>34</v>
      </c>
      <c r="F1421" s="846" t="s">
        <v>3474</v>
      </c>
      <c r="G1421" s="846" t="s">
        <v>3475</v>
      </c>
      <c r="H1421" s="832">
        <v>18.34</v>
      </c>
      <c r="I1421" s="846" t="s">
        <v>3484</v>
      </c>
      <c r="J1421" s="875">
        <v>102</v>
      </c>
      <c r="K1421" s="846" t="s">
        <v>119</v>
      </c>
      <c r="L1421" s="846" t="s">
        <v>3284</v>
      </c>
      <c r="M1421" s="846" t="s">
        <v>3476</v>
      </c>
      <c r="N1421" s="846" t="s">
        <v>3477</v>
      </c>
      <c r="O1421" s="846" t="s">
        <v>3478</v>
      </c>
      <c r="P1421" s="846" t="s">
        <v>3463</v>
      </c>
      <c r="Q1421" s="832">
        <v>3858.86</v>
      </c>
      <c r="R1421" s="832">
        <v>61385.84</v>
      </c>
      <c r="S1421" s="832">
        <v>3407.81</v>
      </c>
      <c r="T1421" s="832">
        <v>8140.44</v>
      </c>
      <c r="U1421" s="846" t="s">
        <v>306</v>
      </c>
      <c r="V1421" s="846" t="s">
        <v>2601</v>
      </c>
      <c r="W1421" s="846"/>
      <c r="X1421" s="824"/>
      <c r="Y1421" s="824"/>
      <c r="Z1421" s="824"/>
      <c r="AA1421" s="824"/>
      <c r="AB1421" s="824"/>
      <c r="AC1421" s="824"/>
    </row>
    <row r="1422" s="823" customFormat="1" ht="28.45" hidden="1" customHeight="1" outlineLevel="3" spans="1:29">
      <c r="A1422" s="873" t="s">
        <v>73</v>
      </c>
      <c r="B1422" s="870" t="s">
        <v>75</v>
      </c>
      <c r="C1422" s="870" t="s">
        <v>3444</v>
      </c>
      <c r="D1422" s="846" t="s">
        <v>3485</v>
      </c>
      <c r="E1422" s="846" t="s">
        <v>34</v>
      </c>
      <c r="F1422" s="846" t="s">
        <v>3474</v>
      </c>
      <c r="G1422" s="846" t="s">
        <v>3475</v>
      </c>
      <c r="H1422" s="832">
        <v>15.78</v>
      </c>
      <c r="I1422" s="846" t="s">
        <v>3486</v>
      </c>
      <c r="J1422" s="875">
        <v>95</v>
      </c>
      <c r="K1422" s="846" t="s">
        <v>119</v>
      </c>
      <c r="L1422" s="846" t="s">
        <v>3284</v>
      </c>
      <c r="M1422" s="846" t="s">
        <v>3476</v>
      </c>
      <c r="N1422" s="846" t="s">
        <v>3477</v>
      </c>
      <c r="O1422" s="846" t="s">
        <v>3478</v>
      </c>
      <c r="P1422" s="846" t="s">
        <v>3463</v>
      </c>
      <c r="Q1422" s="832">
        <v>3858.86</v>
      </c>
      <c r="R1422" s="832">
        <v>61385.84</v>
      </c>
      <c r="S1422" s="832">
        <v>3407.81</v>
      </c>
      <c r="T1422" s="832">
        <v>8140.44</v>
      </c>
      <c r="U1422" s="846" t="s">
        <v>306</v>
      </c>
      <c r="V1422" s="846" t="s">
        <v>2601</v>
      </c>
      <c r="W1422" s="846"/>
      <c r="X1422" s="824"/>
      <c r="Y1422" s="824"/>
      <c r="Z1422" s="824"/>
      <c r="AA1422" s="824"/>
      <c r="AB1422" s="824"/>
      <c r="AC1422" s="824"/>
    </row>
    <row r="1423" s="823" customFormat="1" ht="28.45" hidden="1" customHeight="1" outlineLevel="3" spans="1:29">
      <c r="A1423" s="873" t="s">
        <v>73</v>
      </c>
      <c r="B1423" s="870" t="s">
        <v>75</v>
      </c>
      <c r="C1423" s="870" t="s">
        <v>3444</v>
      </c>
      <c r="D1423" s="846" t="s">
        <v>3487</v>
      </c>
      <c r="E1423" s="846" t="s">
        <v>34</v>
      </c>
      <c r="F1423" s="846" t="s">
        <v>3488</v>
      </c>
      <c r="G1423" s="846" t="s">
        <v>338</v>
      </c>
      <c r="H1423" s="832">
        <v>6.94</v>
      </c>
      <c r="I1423" s="846" t="s">
        <v>1453</v>
      </c>
      <c r="J1423" s="875">
        <v>31</v>
      </c>
      <c r="K1423" s="846" t="s">
        <v>83</v>
      </c>
      <c r="L1423" s="846" t="s">
        <v>3284</v>
      </c>
      <c r="M1423" s="846" t="s">
        <v>3489</v>
      </c>
      <c r="N1423" s="846" t="s">
        <v>3490</v>
      </c>
      <c r="O1423" s="846" t="s">
        <v>3458</v>
      </c>
      <c r="P1423" s="846" t="s">
        <v>3287</v>
      </c>
      <c r="Q1423" s="832">
        <v>8123.73</v>
      </c>
      <c r="R1423" s="832">
        <v>19629.14</v>
      </c>
      <c r="S1423" s="832">
        <v>5099</v>
      </c>
      <c r="T1423" s="832">
        <v>12645.75</v>
      </c>
      <c r="U1423" s="846" t="s">
        <v>318</v>
      </c>
      <c r="V1423" s="846" t="s">
        <v>3491</v>
      </c>
      <c r="W1423" s="846"/>
      <c r="X1423" s="824"/>
      <c r="Y1423" s="824"/>
      <c r="Z1423" s="824"/>
      <c r="AA1423" s="824"/>
      <c r="AB1423" s="824"/>
      <c r="AC1423" s="824"/>
    </row>
    <row r="1424" s="823" customFormat="1" ht="28.45" hidden="1" customHeight="1" outlineLevel="3" spans="1:29">
      <c r="A1424" s="873" t="s">
        <v>73</v>
      </c>
      <c r="B1424" s="870" t="s">
        <v>75</v>
      </c>
      <c r="C1424" s="870" t="s">
        <v>3444</v>
      </c>
      <c r="D1424" s="846" t="s">
        <v>3492</v>
      </c>
      <c r="E1424" s="846" t="s">
        <v>34</v>
      </c>
      <c r="F1424" s="846" t="s">
        <v>3488</v>
      </c>
      <c r="G1424" s="846" t="s">
        <v>338</v>
      </c>
      <c r="H1424" s="832">
        <v>12.02</v>
      </c>
      <c r="I1424" s="846" t="s">
        <v>571</v>
      </c>
      <c r="J1424" s="875">
        <v>49</v>
      </c>
      <c r="K1424" s="846" t="s">
        <v>83</v>
      </c>
      <c r="L1424" s="846" t="s">
        <v>3284</v>
      </c>
      <c r="M1424" s="846" t="s">
        <v>3493</v>
      </c>
      <c r="N1424" s="846" t="s">
        <v>3494</v>
      </c>
      <c r="O1424" s="846" t="s">
        <v>3462</v>
      </c>
      <c r="P1424" s="846" t="s">
        <v>3287</v>
      </c>
      <c r="Q1424" s="832">
        <v>8123.73</v>
      </c>
      <c r="R1424" s="832">
        <v>19629.14</v>
      </c>
      <c r="S1424" s="832">
        <v>5099</v>
      </c>
      <c r="T1424" s="832">
        <v>12645.75</v>
      </c>
      <c r="U1424" s="846"/>
      <c r="V1424" s="846" t="s">
        <v>3491</v>
      </c>
      <c r="W1424" s="846"/>
      <c r="X1424" s="824"/>
      <c r="Y1424" s="824"/>
      <c r="Z1424" s="824"/>
      <c r="AA1424" s="824"/>
      <c r="AB1424" s="824"/>
      <c r="AC1424" s="824"/>
    </row>
    <row r="1425" s="823" customFormat="1" ht="28.45" hidden="1" customHeight="1" outlineLevel="3" spans="1:29">
      <c r="A1425" s="873" t="s">
        <v>73</v>
      </c>
      <c r="B1425" s="870" t="s">
        <v>75</v>
      </c>
      <c r="C1425" s="870" t="s">
        <v>3444</v>
      </c>
      <c r="D1425" s="846" t="s">
        <v>3495</v>
      </c>
      <c r="E1425" s="846" t="s">
        <v>34</v>
      </c>
      <c r="F1425" s="846" t="s">
        <v>3496</v>
      </c>
      <c r="G1425" s="846" t="s">
        <v>3497</v>
      </c>
      <c r="H1425" s="832">
        <v>3.86</v>
      </c>
      <c r="I1425" s="846" t="s">
        <v>1370</v>
      </c>
      <c r="J1425" s="875">
        <v>52</v>
      </c>
      <c r="K1425" s="846" t="s">
        <v>83</v>
      </c>
      <c r="L1425" s="846" t="s">
        <v>3284</v>
      </c>
      <c r="M1425" s="846" t="s">
        <v>3498</v>
      </c>
      <c r="N1425" s="846" t="s">
        <v>3499</v>
      </c>
      <c r="O1425" s="846" t="s">
        <v>3500</v>
      </c>
      <c r="P1425" s="846" t="s">
        <v>3463</v>
      </c>
      <c r="Q1425" s="832">
        <v>9735.64</v>
      </c>
      <c r="R1425" s="832">
        <v>64323.58</v>
      </c>
      <c r="S1425" s="832">
        <v>1436.12</v>
      </c>
      <c r="T1425" s="832">
        <v>3799.44</v>
      </c>
      <c r="U1425" s="846"/>
      <c r="V1425" s="846" t="s">
        <v>3501</v>
      </c>
      <c r="W1425" s="846"/>
      <c r="X1425" s="824"/>
      <c r="Y1425" s="824"/>
      <c r="Z1425" s="824"/>
      <c r="AA1425" s="824"/>
      <c r="AB1425" s="824"/>
      <c r="AC1425" s="824"/>
    </row>
    <row r="1426" s="823" customFormat="1" ht="28.45" hidden="1" customHeight="1" outlineLevel="3" spans="1:29">
      <c r="A1426" s="873" t="s">
        <v>73</v>
      </c>
      <c r="B1426" s="870" t="s">
        <v>75</v>
      </c>
      <c r="C1426" s="870" t="s">
        <v>3444</v>
      </c>
      <c r="D1426" s="846" t="s">
        <v>3502</v>
      </c>
      <c r="E1426" s="846" t="s">
        <v>34</v>
      </c>
      <c r="F1426" s="846" t="s">
        <v>3503</v>
      </c>
      <c r="G1426" s="846" t="s">
        <v>338</v>
      </c>
      <c r="H1426" s="832">
        <v>107.91</v>
      </c>
      <c r="I1426" s="846" t="s">
        <v>339</v>
      </c>
      <c r="J1426" s="875">
        <v>14</v>
      </c>
      <c r="K1426" s="846" t="s">
        <v>38</v>
      </c>
      <c r="L1426" s="846" t="s">
        <v>3355</v>
      </c>
      <c r="M1426" s="846" t="s">
        <v>3504</v>
      </c>
      <c r="N1426" s="846" t="s">
        <v>3505</v>
      </c>
      <c r="O1426" s="846" t="s">
        <v>3500</v>
      </c>
      <c r="P1426" s="846" t="s">
        <v>3463</v>
      </c>
      <c r="Q1426" s="832">
        <v>15264.62</v>
      </c>
      <c r="R1426" s="832">
        <v>43364.81</v>
      </c>
      <c r="S1426" s="832">
        <v>14005.99</v>
      </c>
      <c r="T1426" s="832">
        <v>22483.24</v>
      </c>
      <c r="U1426" s="846" t="s">
        <v>388</v>
      </c>
      <c r="V1426" s="846" t="s">
        <v>3329</v>
      </c>
      <c r="W1426" s="846"/>
      <c r="X1426" s="824"/>
      <c r="Y1426" s="824"/>
      <c r="Z1426" s="824"/>
      <c r="AA1426" s="824"/>
      <c r="AB1426" s="824"/>
      <c r="AC1426" s="824"/>
    </row>
    <row r="1427" s="823" customFormat="1" ht="28.45" hidden="1" customHeight="1" outlineLevel="3" spans="1:29">
      <c r="A1427" s="873" t="s">
        <v>73</v>
      </c>
      <c r="B1427" s="870" t="s">
        <v>75</v>
      </c>
      <c r="C1427" s="870" t="s">
        <v>3444</v>
      </c>
      <c r="D1427" s="846" t="s">
        <v>3506</v>
      </c>
      <c r="E1427" s="846" t="s">
        <v>34</v>
      </c>
      <c r="F1427" s="846" t="s">
        <v>3503</v>
      </c>
      <c r="G1427" s="846" t="s">
        <v>338</v>
      </c>
      <c r="H1427" s="832">
        <v>98.79</v>
      </c>
      <c r="I1427" s="846" t="s">
        <v>339</v>
      </c>
      <c r="J1427" s="875">
        <v>14</v>
      </c>
      <c r="K1427" s="846" t="s">
        <v>38</v>
      </c>
      <c r="L1427" s="846" t="s">
        <v>3355</v>
      </c>
      <c r="M1427" s="846" t="s">
        <v>3507</v>
      </c>
      <c r="N1427" s="846" t="s">
        <v>3508</v>
      </c>
      <c r="O1427" s="846" t="s">
        <v>3500</v>
      </c>
      <c r="P1427" s="846" t="s">
        <v>3463</v>
      </c>
      <c r="Q1427" s="832">
        <v>15264.62</v>
      </c>
      <c r="R1427" s="832">
        <v>43364.81</v>
      </c>
      <c r="S1427" s="832">
        <v>14005.99</v>
      </c>
      <c r="T1427" s="832">
        <v>22483.24</v>
      </c>
      <c r="U1427" s="846" t="s">
        <v>388</v>
      </c>
      <c r="V1427" s="846" t="s">
        <v>3329</v>
      </c>
      <c r="W1427" s="846"/>
      <c r="X1427" s="824"/>
      <c r="Y1427" s="824"/>
      <c r="Z1427" s="824"/>
      <c r="AA1427" s="824"/>
      <c r="AB1427" s="824"/>
      <c r="AC1427" s="824"/>
    </row>
    <row r="1428" s="823" customFormat="1" ht="28.45" hidden="1" customHeight="1" outlineLevel="3" spans="1:29">
      <c r="A1428" s="873" t="s">
        <v>73</v>
      </c>
      <c r="B1428" s="870" t="s">
        <v>75</v>
      </c>
      <c r="C1428" s="870" t="s">
        <v>3444</v>
      </c>
      <c r="D1428" s="846" t="s">
        <v>3509</v>
      </c>
      <c r="E1428" s="846" t="s">
        <v>34</v>
      </c>
      <c r="F1428" s="846" t="s">
        <v>3510</v>
      </c>
      <c r="G1428" s="846" t="s">
        <v>3511</v>
      </c>
      <c r="H1428" s="832">
        <v>2.65</v>
      </c>
      <c r="I1428" s="846" t="s">
        <v>233</v>
      </c>
      <c r="J1428" s="875">
        <v>23</v>
      </c>
      <c r="K1428" s="846" t="s">
        <v>38</v>
      </c>
      <c r="L1428" s="846" t="s">
        <v>3284</v>
      </c>
      <c r="M1428" s="846" t="s">
        <v>3512</v>
      </c>
      <c r="N1428" s="846" t="s">
        <v>3513</v>
      </c>
      <c r="O1428" s="846" t="s">
        <v>3462</v>
      </c>
      <c r="P1428" s="846" t="s">
        <v>3463</v>
      </c>
      <c r="Q1428" s="832">
        <v>9735.64</v>
      </c>
      <c r="R1428" s="832">
        <v>64323.58</v>
      </c>
      <c r="S1428" s="832">
        <v>1436.12</v>
      </c>
      <c r="T1428" s="832">
        <v>3799.44</v>
      </c>
      <c r="U1428" s="846" t="s">
        <v>372</v>
      </c>
      <c r="V1428" s="846" t="s">
        <v>3501</v>
      </c>
      <c r="W1428" s="846"/>
      <c r="X1428" s="824"/>
      <c r="Y1428" s="824"/>
      <c r="Z1428" s="824"/>
      <c r="AA1428" s="824"/>
      <c r="AB1428" s="824"/>
      <c r="AC1428" s="824"/>
    </row>
    <row r="1429" s="823" customFormat="1" ht="28.45" hidden="1" customHeight="1" outlineLevel="3" spans="1:29">
      <c r="A1429" s="873" t="s">
        <v>73</v>
      </c>
      <c r="B1429" s="870" t="s">
        <v>75</v>
      </c>
      <c r="C1429" s="870" t="s">
        <v>3444</v>
      </c>
      <c r="D1429" s="846" t="s">
        <v>3514</v>
      </c>
      <c r="E1429" s="846" t="s">
        <v>34</v>
      </c>
      <c r="F1429" s="846" t="s">
        <v>3515</v>
      </c>
      <c r="G1429" s="846" t="s">
        <v>338</v>
      </c>
      <c r="H1429" s="832">
        <v>15.88</v>
      </c>
      <c r="I1429" s="846" t="s">
        <v>3516</v>
      </c>
      <c r="J1429" s="875">
        <v>97</v>
      </c>
      <c r="K1429" s="846" t="s">
        <v>119</v>
      </c>
      <c r="L1429" s="846" t="s">
        <v>3284</v>
      </c>
      <c r="M1429" s="846" t="s">
        <v>3517</v>
      </c>
      <c r="N1429" s="846" t="s">
        <v>3517</v>
      </c>
      <c r="O1429" s="846" t="s">
        <v>3518</v>
      </c>
      <c r="P1429" s="846" t="s">
        <v>3463</v>
      </c>
      <c r="Q1429" s="832">
        <v>371.82</v>
      </c>
      <c r="R1429" s="832">
        <v>5109.28</v>
      </c>
      <c r="S1429" s="832">
        <v>292.35</v>
      </c>
      <c r="T1429" s="832">
        <v>2864.3</v>
      </c>
      <c r="U1429" s="846" t="s">
        <v>306</v>
      </c>
      <c r="V1429" s="846" t="s">
        <v>3519</v>
      </c>
      <c r="W1429" s="846"/>
      <c r="X1429" s="824"/>
      <c r="Y1429" s="824"/>
      <c r="Z1429" s="824"/>
      <c r="AA1429" s="824"/>
      <c r="AB1429" s="824"/>
      <c r="AC1429" s="824"/>
    </row>
    <row r="1430" s="823" customFormat="1" ht="28.45" hidden="1" customHeight="1" outlineLevel="3" spans="1:29">
      <c r="A1430" s="873" t="s">
        <v>73</v>
      </c>
      <c r="B1430" s="870" t="s">
        <v>75</v>
      </c>
      <c r="C1430" s="870" t="s">
        <v>3444</v>
      </c>
      <c r="D1430" s="846" t="s">
        <v>3514</v>
      </c>
      <c r="E1430" s="846" t="s">
        <v>34</v>
      </c>
      <c r="F1430" s="846" t="s">
        <v>3515</v>
      </c>
      <c r="G1430" s="846" t="s">
        <v>338</v>
      </c>
      <c r="H1430" s="832">
        <v>3.44</v>
      </c>
      <c r="I1430" s="846" t="s">
        <v>1904</v>
      </c>
      <c r="J1430" s="875">
        <v>56</v>
      </c>
      <c r="K1430" s="846" t="s">
        <v>83</v>
      </c>
      <c r="L1430" s="846" t="s">
        <v>3284</v>
      </c>
      <c r="M1430" s="846" t="s">
        <v>3517</v>
      </c>
      <c r="N1430" s="846" t="s">
        <v>3517</v>
      </c>
      <c r="O1430" s="846" t="s">
        <v>3518</v>
      </c>
      <c r="P1430" s="846" t="s">
        <v>3463</v>
      </c>
      <c r="Q1430" s="832">
        <v>371.82</v>
      </c>
      <c r="R1430" s="832">
        <v>5109.28</v>
      </c>
      <c r="S1430" s="832">
        <v>292.35</v>
      </c>
      <c r="T1430" s="832">
        <v>2864.3</v>
      </c>
      <c r="U1430" s="846" t="s">
        <v>306</v>
      </c>
      <c r="V1430" s="846" t="s">
        <v>3519</v>
      </c>
      <c r="W1430" s="846"/>
      <c r="X1430" s="824"/>
      <c r="Y1430" s="824"/>
      <c r="Z1430" s="824"/>
      <c r="AA1430" s="824"/>
      <c r="AB1430" s="824"/>
      <c r="AC1430" s="824"/>
    </row>
    <row r="1431" s="823" customFormat="1" ht="28.45" hidden="1" customHeight="1" outlineLevel="3" spans="1:29">
      <c r="A1431" s="873" t="s">
        <v>73</v>
      </c>
      <c r="B1431" s="870" t="s">
        <v>75</v>
      </c>
      <c r="C1431" s="870" t="s">
        <v>3444</v>
      </c>
      <c r="D1431" s="846" t="s">
        <v>3520</v>
      </c>
      <c r="E1431" s="846" t="s">
        <v>34</v>
      </c>
      <c r="F1431" s="846" t="s">
        <v>3515</v>
      </c>
      <c r="G1431" s="846" t="s">
        <v>338</v>
      </c>
      <c r="H1431" s="832">
        <v>1.98</v>
      </c>
      <c r="I1431" s="846" t="s">
        <v>1485</v>
      </c>
      <c r="J1431" s="875">
        <v>28</v>
      </c>
      <c r="K1431" s="846" t="s">
        <v>38</v>
      </c>
      <c r="L1431" s="846" t="s">
        <v>3284</v>
      </c>
      <c r="M1431" s="846" t="s">
        <v>3521</v>
      </c>
      <c r="N1431" s="846" t="s">
        <v>3521</v>
      </c>
      <c r="O1431" s="846" t="s">
        <v>3478</v>
      </c>
      <c r="P1431" s="846" t="s">
        <v>3463</v>
      </c>
      <c r="Q1431" s="832">
        <v>371.82</v>
      </c>
      <c r="R1431" s="832">
        <v>5109.28</v>
      </c>
      <c r="S1431" s="832">
        <v>292.35</v>
      </c>
      <c r="T1431" s="832">
        <v>2864.3</v>
      </c>
      <c r="U1431" s="846"/>
      <c r="V1431" s="846" t="s">
        <v>3519</v>
      </c>
      <c r="W1431" s="846"/>
      <c r="X1431" s="824"/>
      <c r="Y1431" s="824"/>
      <c r="Z1431" s="824"/>
      <c r="AA1431" s="824"/>
      <c r="AB1431" s="824"/>
      <c r="AC1431" s="824"/>
    </row>
    <row r="1432" s="823" customFormat="1" ht="28.45" hidden="1" customHeight="1" outlineLevel="3" spans="1:29">
      <c r="A1432" s="873" t="s">
        <v>73</v>
      </c>
      <c r="B1432" s="870" t="s">
        <v>75</v>
      </c>
      <c r="C1432" s="870" t="s">
        <v>3444</v>
      </c>
      <c r="D1432" s="846" t="s">
        <v>3522</v>
      </c>
      <c r="E1432" s="846" t="s">
        <v>34</v>
      </c>
      <c r="F1432" s="846" t="s">
        <v>3523</v>
      </c>
      <c r="G1432" s="846" t="s">
        <v>355</v>
      </c>
      <c r="H1432" s="832">
        <v>6.58</v>
      </c>
      <c r="I1432" s="846" t="s">
        <v>3484</v>
      </c>
      <c r="J1432" s="875">
        <v>102</v>
      </c>
      <c r="K1432" s="846" t="s">
        <v>119</v>
      </c>
      <c r="L1432" s="846" t="s">
        <v>3284</v>
      </c>
      <c r="M1432" s="846" t="s">
        <v>3524</v>
      </c>
      <c r="N1432" s="846" t="s">
        <v>3525</v>
      </c>
      <c r="O1432" s="846" t="s">
        <v>3458</v>
      </c>
      <c r="P1432" s="846" t="s">
        <v>3287</v>
      </c>
      <c r="Q1432" s="832">
        <v>155221.72</v>
      </c>
      <c r="R1432" s="832">
        <v>385829.61</v>
      </c>
      <c r="S1432" s="832">
        <v>121.13</v>
      </c>
      <c r="T1432" s="832">
        <v>65549.25</v>
      </c>
      <c r="U1432" s="846"/>
      <c r="V1432" s="846" t="s">
        <v>3317</v>
      </c>
      <c r="W1432" s="846"/>
      <c r="X1432" s="824"/>
      <c r="Y1432" s="824"/>
      <c r="Z1432" s="824"/>
      <c r="AA1432" s="824"/>
      <c r="AB1432" s="824"/>
      <c r="AC1432" s="824"/>
    </row>
    <row r="1433" s="823" customFormat="1" ht="28.45" hidden="1" customHeight="1" outlineLevel="3" spans="1:29">
      <c r="A1433" s="873" t="s">
        <v>73</v>
      </c>
      <c r="B1433" s="870" t="s">
        <v>75</v>
      </c>
      <c r="C1433" s="870" t="s">
        <v>3444</v>
      </c>
      <c r="D1433" s="846" t="s">
        <v>3526</v>
      </c>
      <c r="E1433" s="846" t="s">
        <v>34</v>
      </c>
      <c r="F1433" s="846" t="s">
        <v>3523</v>
      </c>
      <c r="G1433" s="846" t="s">
        <v>355</v>
      </c>
      <c r="H1433" s="832">
        <v>6.03</v>
      </c>
      <c r="I1433" s="846" t="s">
        <v>3484</v>
      </c>
      <c r="J1433" s="875">
        <v>102</v>
      </c>
      <c r="K1433" s="846" t="s">
        <v>119</v>
      </c>
      <c r="L1433" s="846" t="s">
        <v>3284</v>
      </c>
      <c r="M1433" s="846" t="s">
        <v>3527</v>
      </c>
      <c r="N1433" s="846" t="s">
        <v>3528</v>
      </c>
      <c r="O1433" s="846" t="s">
        <v>3458</v>
      </c>
      <c r="P1433" s="846" t="s">
        <v>3529</v>
      </c>
      <c r="Q1433" s="832">
        <v>155221.72</v>
      </c>
      <c r="R1433" s="832">
        <v>385829.61</v>
      </c>
      <c r="S1433" s="832">
        <v>121.13</v>
      </c>
      <c r="T1433" s="832">
        <v>65549.25</v>
      </c>
      <c r="U1433" s="846"/>
      <c r="V1433" s="846" t="s">
        <v>3317</v>
      </c>
      <c r="W1433" s="846"/>
      <c r="X1433" s="824"/>
      <c r="Y1433" s="824"/>
      <c r="Z1433" s="824"/>
      <c r="AA1433" s="824"/>
      <c r="AB1433" s="824"/>
      <c r="AC1433" s="824"/>
    </row>
    <row r="1434" s="823" customFormat="1" ht="28.45" hidden="1" customHeight="1" outlineLevel="3" spans="1:29">
      <c r="A1434" s="873" t="s">
        <v>73</v>
      </c>
      <c r="B1434" s="870" t="s">
        <v>75</v>
      </c>
      <c r="C1434" s="870" t="s">
        <v>3444</v>
      </c>
      <c r="D1434" s="846" t="s">
        <v>3530</v>
      </c>
      <c r="E1434" s="846" t="s">
        <v>34</v>
      </c>
      <c r="F1434" s="846" t="s">
        <v>3531</v>
      </c>
      <c r="G1434" s="846" t="s">
        <v>338</v>
      </c>
      <c r="H1434" s="832">
        <v>15.68</v>
      </c>
      <c r="I1434" s="846" t="s">
        <v>1868</v>
      </c>
      <c r="J1434" s="875">
        <v>83</v>
      </c>
      <c r="K1434" s="846" t="s">
        <v>83</v>
      </c>
      <c r="L1434" s="846" t="s">
        <v>3284</v>
      </c>
      <c r="M1434" s="846" t="s">
        <v>3532</v>
      </c>
      <c r="N1434" s="846" t="s">
        <v>3532</v>
      </c>
      <c r="O1434" s="846" t="s">
        <v>3462</v>
      </c>
      <c r="P1434" s="846" t="s">
        <v>3293</v>
      </c>
      <c r="Q1434" s="832">
        <v>9262.18</v>
      </c>
      <c r="R1434" s="832">
        <v>25263.52</v>
      </c>
      <c r="S1434" s="832">
        <v>6835.07</v>
      </c>
      <c r="T1434" s="832">
        <v>15411.46</v>
      </c>
      <c r="U1434" s="846" t="s">
        <v>525</v>
      </c>
      <c r="V1434" s="846" t="s">
        <v>3533</v>
      </c>
      <c r="W1434" s="846"/>
      <c r="X1434" s="824"/>
      <c r="Y1434" s="824"/>
      <c r="Z1434" s="824"/>
      <c r="AA1434" s="824"/>
      <c r="AB1434" s="824"/>
      <c r="AC1434" s="824"/>
    </row>
    <row r="1435" s="823" customFormat="1" ht="28.45" hidden="1" customHeight="1" outlineLevel="3" spans="1:29">
      <c r="A1435" s="873" t="s">
        <v>73</v>
      </c>
      <c r="B1435" s="870" t="s">
        <v>75</v>
      </c>
      <c r="C1435" s="870" t="s">
        <v>3444</v>
      </c>
      <c r="D1435" s="846" t="s">
        <v>3534</v>
      </c>
      <c r="E1435" s="846" t="s">
        <v>34</v>
      </c>
      <c r="F1435" s="846" t="s">
        <v>3531</v>
      </c>
      <c r="G1435" s="846" t="s">
        <v>3535</v>
      </c>
      <c r="H1435" s="832">
        <v>5.56</v>
      </c>
      <c r="I1435" s="846" t="s">
        <v>175</v>
      </c>
      <c r="J1435" s="875">
        <v>18</v>
      </c>
      <c r="K1435" s="846" t="s">
        <v>38</v>
      </c>
      <c r="L1435" s="846" t="s">
        <v>3284</v>
      </c>
      <c r="M1435" s="846" t="s">
        <v>3536</v>
      </c>
      <c r="N1435" s="846" t="s">
        <v>3536</v>
      </c>
      <c r="O1435" s="846" t="s">
        <v>3462</v>
      </c>
      <c r="P1435" s="846" t="s">
        <v>3293</v>
      </c>
      <c r="Q1435" s="832">
        <v>9262.18</v>
      </c>
      <c r="R1435" s="832">
        <v>25263.52</v>
      </c>
      <c r="S1435" s="832">
        <v>6835.07</v>
      </c>
      <c r="T1435" s="832">
        <v>15411.46</v>
      </c>
      <c r="U1435" s="846" t="s">
        <v>525</v>
      </c>
      <c r="V1435" s="846" t="s">
        <v>3533</v>
      </c>
      <c r="W1435" s="846"/>
      <c r="X1435" s="824"/>
      <c r="Y1435" s="824"/>
      <c r="Z1435" s="824"/>
      <c r="AA1435" s="824"/>
      <c r="AB1435" s="824"/>
      <c r="AC1435" s="824"/>
    </row>
    <row r="1436" s="823" customFormat="1" ht="28.45" hidden="1" customHeight="1" outlineLevel="1" collapsed="1" spans="1:29">
      <c r="A1436" s="870" t="s">
        <v>73</v>
      </c>
      <c r="B1436" s="870" t="s">
        <v>417</v>
      </c>
      <c r="C1436" s="870"/>
      <c r="D1436" s="835"/>
      <c r="E1436" s="835"/>
      <c r="F1436" s="835"/>
      <c r="G1436" s="836"/>
      <c r="H1436" s="871">
        <v>8351.4</v>
      </c>
      <c r="I1436" s="874" t="s">
        <v>3537</v>
      </c>
      <c r="J1436" s="835"/>
      <c r="K1436" s="835"/>
      <c r="L1436" s="835"/>
      <c r="M1436" s="835"/>
      <c r="N1436" s="835"/>
      <c r="O1436" s="835"/>
      <c r="P1436" s="835"/>
      <c r="Q1436" s="835"/>
      <c r="R1436" s="835"/>
      <c r="S1436" s="835"/>
      <c r="T1436" s="835"/>
      <c r="U1436" s="835"/>
      <c r="V1436" s="835"/>
      <c r="W1436" s="836"/>
      <c r="X1436" s="824"/>
      <c r="Y1436" s="824"/>
      <c r="Z1436" s="824"/>
      <c r="AA1436" s="824"/>
      <c r="AB1436" s="824"/>
      <c r="AC1436" s="824"/>
    </row>
    <row r="1437" s="823" customFormat="1" ht="28.45" hidden="1" customHeight="1" outlineLevel="2" collapsed="1" spans="1:29">
      <c r="A1437" s="870" t="s">
        <v>73</v>
      </c>
      <c r="B1437" s="870" t="s">
        <v>417</v>
      </c>
      <c r="C1437" s="870" t="s">
        <v>487</v>
      </c>
      <c r="D1437" s="870"/>
      <c r="E1437" s="835"/>
      <c r="F1437" s="835"/>
      <c r="G1437" s="836"/>
      <c r="H1437" s="871">
        <v>1257.64</v>
      </c>
      <c r="I1437" s="874" t="s">
        <v>3538</v>
      </c>
      <c r="J1437" s="835"/>
      <c r="K1437" s="835"/>
      <c r="L1437" s="835"/>
      <c r="M1437" s="835"/>
      <c r="N1437" s="835"/>
      <c r="O1437" s="835"/>
      <c r="P1437" s="835"/>
      <c r="Q1437" s="835"/>
      <c r="R1437" s="835"/>
      <c r="S1437" s="835"/>
      <c r="T1437" s="835"/>
      <c r="U1437" s="835"/>
      <c r="V1437" s="835"/>
      <c r="W1437" s="836"/>
      <c r="X1437" s="824"/>
      <c r="Y1437" s="824"/>
      <c r="Z1437" s="824"/>
      <c r="AA1437" s="824"/>
      <c r="AB1437" s="824"/>
      <c r="AC1437" s="824"/>
    </row>
    <row r="1438" s="823" customFormat="1" ht="28.45" hidden="1" customHeight="1" outlineLevel="3" spans="1:29">
      <c r="A1438" s="873" t="s">
        <v>73</v>
      </c>
      <c r="B1438" s="870" t="s">
        <v>417</v>
      </c>
      <c r="C1438" s="870" t="s">
        <v>487</v>
      </c>
      <c r="D1438" s="846" t="s">
        <v>3539</v>
      </c>
      <c r="E1438" s="846" t="s">
        <v>34</v>
      </c>
      <c r="F1438" s="846" t="s">
        <v>3540</v>
      </c>
      <c r="G1438" s="846" t="s">
        <v>92</v>
      </c>
      <c r="H1438" s="832">
        <v>800</v>
      </c>
      <c r="I1438" s="846" t="s">
        <v>350</v>
      </c>
      <c r="J1438" s="875">
        <v>0</v>
      </c>
      <c r="K1438" s="846" t="s">
        <v>38</v>
      </c>
      <c r="L1438" s="846" t="s">
        <v>3355</v>
      </c>
      <c r="M1438" s="846"/>
      <c r="N1438" s="846" t="s">
        <v>3541</v>
      </c>
      <c r="O1438" s="846" t="s">
        <v>3542</v>
      </c>
      <c r="P1438" s="846" t="s">
        <v>3543</v>
      </c>
      <c r="Q1438" s="832">
        <v>144758.97</v>
      </c>
      <c r="R1438" s="832">
        <v>218128.09</v>
      </c>
      <c r="S1438" s="832">
        <v>47662.75</v>
      </c>
      <c r="T1438" s="832">
        <v>47662.75</v>
      </c>
      <c r="U1438" s="846"/>
      <c r="V1438" s="846" t="s">
        <v>3544</v>
      </c>
      <c r="W1438" s="846"/>
      <c r="X1438" s="824"/>
      <c r="Y1438" s="824"/>
      <c r="Z1438" s="824"/>
      <c r="AA1438" s="824"/>
      <c r="AB1438" s="824"/>
      <c r="AC1438" s="824"/>
    </row>
    <row r="1439" s="823" customFormat="1" ht="28.45" hidden="1" customHeight="1" outlineLevel="3" spans="1:29">
      <c r="A1439" s="873" t="s">
        <v>73</v>
      </c>
      <c r="B1439" s="870" t="s">
        <v>417</v>
      </c>
      <c r="C1439" s="870" t="s">
        <v>487</v>
      </c>
      <c r="D1439" s="846" t="s">
        <v>3545</v>
      </c>
      <c r="E1439" s="846" t="s">
        <v>34</v>
      </c>
      <c r="F1439" s="846" t="s">
        <v>3546</v>
      </c>
      <c r="G1439" s="846" t="s">
        <v>470</v>
      </c>
      <c r="H1439" s="832">
        <v>7.86</v>
      </c>
      <c r="I1439" s="846" t="s">
        <v>571</v>
      </c>
      <c r="J1439" s="875">
        <v>49</v>
      </c>
      <c r="K1439" s="846" t="s">
        <v>83</v>
      </c>
      <c r="L1439" s="846" t="s">
        <v>3284</v>
      </c>
      <c r="M1439" s="846" t="s">
        <v>3547</v>
      </c>
      <c r="N1439" s="846" t="s">
        <v>3548</v>
      </c>
      <c r="O1439" s="846" t="s">
        <v>493</v>
      </c>
      <c r="P1439" s="846" t="s">
        <v>494</v>
      </c>
      <c r="Q1439" s="832">
        <v>26958.18</v>
      </c>
      <c r="R1439" s="832">
        <v>36090.56</v>
      </c>
      <c r="S1439" s="832">
        <v>14020.83</v>
      </c>
      <c r="T1439" s="832">
        <v>17298.83</v>
      </c>
      <c r="U1439" s="846"/>
      <c r="V1439" s="846" t="s">
        <v>3549</v>
      </c>
      <c r="W1439" s="846"/>
      <c r="X1439" s="824"/>
      <c r="Y1439" s="824"/>
      <c r="Z1439" s="824"/>
      <c r="AA1439" s="824"/>
      <c r="AB1439" s="824"/>
      <c r="AC1439" s="824"/>
    </row>
    <row r="1440" s="823" customFormat="1" ht="28.45" hidden="1" customHeight="1" outlineLevel="3" spans="1:29">
      <c r="A1440" s="873" t="s">
        <v>73</v>
      </c>
      <c r="B1440" s="870" t="s">
        <v>417</v>
      </c>
      <c r="C1440" s="870" t="s">
        <v>487</v>
      </c>
      <c r="D1440" s="846" t="s">
        <v>3550</v>
      </c>
      <c r="E1440" s="846" t="s">
        <v>34</v>
      </c>
      <c r="F1440" s="846" t="s">
        <v>3546</v>
      </c>
      <c r="G1440" s="846" t="s">
        <v>470</v>
      </c>
      <c r="H1440" s="832">
        <v>18.94</v>
      </c>
      <c r="I1440" s="846" t="s">
        <v>2965</v>
      </c>
      <c r="J1440" s="875">
        <v>48</v>
      </c>
      <c r="K1440" s="846" t="s">
        <v>83</v>
      </c>
      <c r="L1440" s="846" t="s">
        <v>3355</v>
      </c>
      <c r="M1440" s="846" t="s">
        <v>3551</v>
      </c>
      <c r="N1440" s="846" t="s">
        <v>3552</v>
      </c>
      <c r="O1440" s="846" t="s">
        <v>493</v>
      </c>
      <c r="P1440" s="846" t="s">
        <v>494</v>
      </c>
      <c r="Q1440" s="832">
        <v>26958.18</v>
      </c>
      <c r="R1440" s="832">
        <v>36090.56</v>
      </c>
      <c r="S1440" s="832">
        <v>14020.83</v>
      </c>
      <c r="T1440" s="832">
        <v>17298.83</v>
      </c>
      <c r="U1440" s="846" t="s">
        <v>318</v>
      </c>
      <c r="V1440" s="846" t="s">
        <v>3549</v>
      </c>
      <c r="W1440" s="846"/>
      <c r="X1440" s="824"/>
      <c r="Y1440" s="824"/>
      <c r="Z1440" s="824"/>
      <c r="AA1440" s="824"/>
      <c r="AB1440" s="824"/>
      <c r="AC1440" s="824"/>
    </row>
    <row r="1441" s="823" customFormat="1" ht="28.45" hidden="1" customHeight="1" outlineLevel="3" spans="1:29">
      <c r="A1441" s="873" t="s">
        <v>73</v>
      </c>
      <c r="B1441" s="870" t="s">
        <v>417</v>
      </c>
      <c r="C1441" s="870" t="s">
        <v>487</v>
      </c>
      <c r="D1441" s="846" t="s">
        <v>3553</v>
      </c>
      <c r="E1441" s="846" t="s">
        <v>34</v>
      </c>
      <c r="F1441" s="846" t="s">
        <v>3546</v>
      </c>
      <c r="G1441" s="846" t="s">
        <v>470</v>
      </c>
      <c r="H1441" s="832">
        <v>430.84</v>
      </c>
      <c r="I1441" s="846" t="s">
        <v>1539</v>
      </c>
      <c r="J1441" s="875">
        <v>20</v>
      </c>
      <c r="K1441" s="846" t="s">
        <v>38</v>
      </c>
      <c r="L1441" s="846" t="s">
        <v>3355</v>
      </c>
      <c r="M1441" s="846" t="s">
        <v>3554</v>
      </c>
      <c r="N1441" s="846" t="s">
        <v>3555</v>
      </c>
      <c r="O1441" s="846" t="s">
        <v>493</v>
      </c>
      <c r="P1441" s="846" t="s">
        <v>494</v>
      </c>
      <c r="Q1441" s="832">
        <v>26958.18</v>
      </c>
      <c r="R1441" s="832">
        <v>36090.56</v>
      </c>
      <c r="S1441" s="832">
        <v>14020.83</v>
      </c>
      <c r="T1441" s="832">
        <v>17298.83</v>
      </c>
      <c r="U1441" s="846" t="s">
        <v>318</v>
      </c>
      <c r="V1441" s="846" t="s">
        <v>3549</v>
      </c>
      <c r="W1441" s="846"/>
      <c r="X1441" s="824"/>
      <c r="Y1441" s="824"/>
      <c r="Z1441" s="824"/>
      <c r="AA1441" s="824"/>
      <c r="AB1441" s="824"/>
      <c r="AC1441" s="824"/>
    </row>
    <row r="1442" s="823" customFormat="1" ht="28.45" hidden="1" customHeight="1" outlineLevel="2" collapsed="1" spans="1:29">
      <c r="A1442" s="870" t="s">
        <v>73</v>
      </c>
      <c r="B1442" s="870" t="s">
        <v>417</v>
      </c>
      <c r="C1442" s="870" t="s">
        <v>427</v>
      </c>
      <c r="D1442" s="870"/>
      <c r="E1442" s="835"/>
      <c r="F1442" s="835"/>
      <c r="G1442" s="836"/>
      <c r="H1442" s="871">
        <v>4652.81</v>
      </c>
      <c r="I1442" s="874" t="s">
        <v>3556</v>
      </c>
      <c r="J1442" s="835"/>
      <c r="K1442" s="835"/>
      <c r="L1442" s="835"/>
      <c r="M1442" s="835"/>
      <c r="N1442" s="835"/>
      <c r="O1442" s="835"/>
      <c r="P1442" s="835"/>
      <c r="Q1442" s="835"/>
      <c r="R1442" s="835"/>
      <c r="S1442" s="835"/>
      <c r="T1442" s="835"/>
      <c r="U1442" s="835"/>
      <c r="V1442" s="835"/>
      <c r="W1442" s="836"/>
      <c r="X1442" s="824"/>
      <c r="Y1442" s="824"/>
      <c r="Z1442" s="824"/>
      <c r="AA1442" s="824"/>
      <c r="AB1442" s="824"/>
      <c r="AC1442" s="824"/>
    </row>
    <row r="1443" s="823" customFormat="1" ht="28.45" hidden="1" customHeight="1" outlineLevel="3" spans="1:29">
      <c r="A1443" s="873" t="s">
        <v>73</v>
      </c>
      <c r="B1443" s="870" t="s">
        <v>417</v>
      </c>
      <c r="C1443" s="870" t="s">
        <v>427</v>
      </c>
      <c r="D1443" s="846" t="s">
        <v>3557</v>
      </c>
      <c r="E1443" s="846" t="s">
        <v>34</v>
      </c>
      <c r="F1443" s="846" t="s">
        <v>3460</v>
      </c>
      <c r="G1443" s="846" t="s">
        <v>338</v>
      </c>
      <c r="H1443" s="832">
        <v>22.85</v>
      </c>
      <c r="I1443" s="846" t="s">
        <v>1370</v>
      </c>
      <c r="J1443" s="875">
        <v>52</v>
      </c>
      <c r="K1443" s="846" t="s">
        <v>83</v>
      </c>
      <c r="L1443" s="846" t="s">
        <v>3284</v>
      </c>
      <c r="M1443" s="846" t="s">
        <v>3558</v>
      </c>
      <c r="N1443" s="846" t="s">
        <v>3558</v>
      </c>
      <c r="O1443" s="846" t="s">
        <v>3559</v>
      </c>
      <c r="P1443" s="846" t="s">
        <v>3560</v>
      </c>
      <c r="Q1443" s="832">
        <v>230384.95</v>
      </c>
      <c r="R1443" s="832">
        <v>385829.61</v>
      </c>
      <c r="S1443" s="832">
        <v>65407.15</v>
      </c>
      <c r="T1443" s="832">
        <v>65549.25</v>
      </c>
      <c r="U1443" s="846"/>
      <c r="V1443" s="846" t="s">
        <v>3317</v>
      </c>
      <c r="W1443" s="846"/>
      <c r="X1443" s="824"/>
      <c r="Y1443" s="824"/>
      <c r="Z1443" s="824"/>
      <c r="AA1443" s="824"/>
      <c r="AB1443" s="824"/>
      <c r="AC1443" s="824"/>
    </row>
    <row r="1444" s="823" customFormat="1" ht="28.45" hidden="1" customHeight="1" outlineLevel="3" spans="1:29">
      <c r="A1444" s="873" t="s">
        <v>73</v>
      </c>
      <c r="B1444" s="870" t="s">
        <v>417</v>
      </c>
      <c r="C1444" s="870" t="s">
        <v>427</v>
      </c>
      <c r="D1444" s="846" t="s">
        <v>3561</v>
      </c>
      <c r="E1444" s="846" t="s">
        <v>34</v>
      </c>
      <c r="F1444" s="846" t="s">
        <v>3460</v>
      </c>
      <c r="G1444" s="846" t="s">
        <v>338</v>
      </c>
      <c r="H1444" s="832">
        <v>2.08</v>
      </c>
      <c r="I1444" s="846" t="s">
        <v>1453</v>
      </c>
      <c r="J1444" s="875">
        <v>31</v>
      </c>
      <c r="K1444" s="846" t="s">
        <v>83</v>
      </c>
      <c r="L1444" s="846" t="s">
        <v>3284</v>
      </c>
      <c r="M1444" s="846" t="s">
        <v>3562</v>
      </c>
      <c r="N1444" s="846" t="s">
        <v>3562</v>
      </c>
      <c r="O1444" s="846" t="s">
        <v>3559</v>
      </c>
      <c r="P1444" s="846" t="s">
        <v>3560</v>
      </c>
      <c r="Q1444" s="832">
        <v>230384.95</v>
      </c>
      <c r="R1444" s="832">
        <v>385829.61</v>
      </c>
      <c r="S1444" s="832">
        <v>65407.15</v>
      </c>
      <c r="T1444" s="832">
        <v>65549.25</v>
      </c>
      <c r="U1444" s="846" t="s">
        <v>318</v>
      </c>
      <c r="V1444" s="846" t="s">
        <v>3317</v>
      </c>
      <c r="W1444" s="846"/>
      <c r="X1444" s="824"/>
      <c r="Y1444" s="824"/>
      <c r="Z1444" s="824"/>
      <c r="AA1444" s="824"/>
      <c r="AB1444" s="824"/>
      <c r="AC1444" s="824"/>
    </row>
    <row r="1445" s="823" customFormat="1" ht="28.45" hidden="1" customHeight="1" outlineLevel="3" spans="1:29">
      <c r="A1445" s="873" t="s">
        <v>73</v>
      </c>
      <c r="B1445" s="870" t="s">
        <v>417</v>
      </c>
      <c r="C1445" s="870" t="s">
        <v>427</v>
      </c>
      <c r="D1445" s="846" t="s">
        <v>3561</v>
      </c>
      <c r="E1445" s="846" t="s">
        <v>34</v>
      </c>
      <c r="F1445" s="846" t="s">
        <v>3460</v>
      </c>
      <c r="G1445" s="846" t="s">
        <v>338</v>
      </c>
      <c r="H1445" s="832">
        <v>6.15</v>
      </c>
      <c r="I1445" s="846" t="s">
        <v>165</v>
      </c>
      <c r="J1445" s="875">
        <v>27</v>
      </c>
      <c r="K1445" s="846" t="s">
        <v>38</v>
      </c>
      <c r="L1445" s="846" t="s">
        <v>3284</v>
      </c>
      <c r="M1445" s="846" t="s">
        <v>3562</v>
      </c>
      <c r="N1445" s="846" t="s">
        <v>3562</v>
      </c>
      <c r="O1445" s="846" t="s">
        <v>3559</v>
      </c>
      <c r="P1445" s="846" t="s">
        <v>3560</v>
      </c>
      <c r="Q1445" s="832">
        <v>230384.95</v>
      </c>
      <c r="R1445" s="832">
        <v>385829.61</v>
      </c>
      <c r="S1445" s="832">
        <v>65407.15</v>
      </c>
      <c r="T1445" s="832">
        <v>65549.25</v>
      </c>
      <c r="U1445" s="846" t="s">
        <v>318</v>
      </c>
      <c r="V1445" s="846" t="s">
        <v>3317</v>
      </c>
      <c r="W1445" s="846"/>
      <c r="X1445" s="824"/>
      <c r="Y1445" s="824"/>
      <c r="Z1445" s="824"/>
      <c r="AA1445" s="824"/>
      <c r="AB1445" s="824"/>
      <c r="AC1445" s="824"/>
    </row>
    <row r="1446" s="823" customFormat="1" ht="28.45" hidden="1" customHeight="1" outlineLevel="3" spans="1:29">
      <c r="A1446" s="873" t="s">
        <v>73</v>
      </c>
      <c r="B1446" s="870" t="s">
        <v>417</v>
      </c>
      <c r="C1446" s="870" t="s">
        <v>427</v>
      </c>
      <c r="D1446" s="846" t="s">
        <v>3563</v>
      </c>
      <c r="E1446" s="846" t="s">
        <v>34</v>
      </c>
      <c r="F1446" s="846" t="s">
        <v>3564</v>
      </c>
      <c r="G1446" s="846" t="s">
        <v>470</v>
      </c>
      <c r="H1446" s="832">
        <v>140.46</v>
      </c>
      <c r="I1446" s="846" t="s">
        <v>37</v>
      </c>
      <c r="J1446" s="875">
        <v>15</v>
      </c>
      <c r="K1446" s="846" t="s">
        <v>38</v>
      </c>
      <c r="L1446" s="846" t="s">
        <v>3355</v>
      </c>
      <c r="M1446" s="846" t="s">
        <v>3565</v>
      </c>
      <c r="N1446" s="846" t="s">
        <v>3566</v>
      </c>
      <c r="O1446" s="846" t="s">
        <v>3567</v>
      </c>
      <c r="P1446" s="846" t="s">
        <v>473</v>
      </c>
      <c r="Q1446" s="832">
        <v>5598.23</v>
      </c>
      <c r="R1446" s="832">
        <v>5598.23</v>
      </c>
      <c r="S1446" s="832">
        <v>2654.01</v>
      </c>
      <c r="T1446" s="832">
        <v>2654.01</v>
      </c>
      <c r="U1446" s="846" t="s">
        <v>388</v>
      </c>
      <c r="V1446" s="846" t="s">
        <v>3568</v>
      </c>
      <c r="W1446" s="846"/>
      <c r="X1446" s="824"/>
      <c r="Y1446" s="824"/>
      <c r="Z1446" s="824"/>
      <c r="AA1446" s="824"/>
      <c r="AB1446" s="824"/>
      <c r="AC1446" s="824"/>
    </row>
    <row r="1447" s="823" customFormat="1" ht="28.45" hidden="1" customHeight="1" outlineLevel="3" spans="1:29">
      <c r="A1447" s="873" t="s">
        <v>73</v>
      </c>
      <c r="B1447" s="870" t="s">
        <v>417</v>
      </c>
      <c r="C1447" s="870" t="s">
        <v>427</v>
      </c>
      <c r="D1447" s="846" t="s">
        <v>3569</v>
      </c>
      <c r="E1447" s="846" t="s">
        <v>34</v>
      </c>
      <c r="F1447" s="846" t="s">
        <v>3564</v>
      </c>
      <c r="G1447" s="846" t="s">
        <v>470</v>
      </c>
      <c r="H1447" s="832">
        <v>1659.27</v>
      </c>
      <c r="I1447" s="846" t="s">
        <v>166</v>
      </c>
      <c r="J1447" s="875">
        <v>5</v>
      </c>
      <c r="K1447" s="846" t="s">
        <v>38</v>
      </c>
      <c r="L1447" s="846" t="s">
        <v>3355</v>
      </c>
      <c r="M1447" s="846"/>
      <c r="N1447" s="846" t="s">
        <v>3570</v>
      </c>
      <c r="O1447" s="846" t="s">
        <v>3567</v>
      </c>
      <c r="P1447" s="846" t="s">
        <v>473</v>
      </c>
      <c r="Q1447" s="832">
        <v>5598.23</v>
      </c>
      <c r="R1447" s="832">
        <v>5598.23</v>
      </c>
      <c r="S1447" s="832">
        <v>2654.01</v>
      </c>
      <c r="T1447" s="832">
        <v>2654.01</v>
      </c>
      <c r="U1447" s="846" t="s">
        <v>388</v>
      </c>
      <c r="V1447" s="846" t="s">
        <v>3568</v>
      </c>
      <c r="W1447" s="846"/>
      <c r="X1447" s="824"/>
      <c r="Y1447" s="824"/>
      <c r="Z1447" s="824"/>
      <c r="AA1447" s="824"/>
      <c r="AB1447" s="824"/>
      <c r="AC1447" s="824"/>
    </row>
    <row r="1448" s="823" customFormat="1" ht="28.45" hidden="1" customHeight="1" outlineLevel="3" spans="1:29">
      <c r="A1448" s="873" t="s">
        <v>73</v>
      </c>
      <c r="B1448" s="870" t="s">
        <v>417</v>
      </c>
      <c r="C1448" s="870" t="s">
        <v>427</v>
      </c>
      <c r="D1448" s="846" t="s">
        <v>3571</v>
      </c>
      <c r="E1448" s="846" t="s">
        <v>34</v>
      </c>
      <c r="F1448" s="846" t="s">
        <v>3572</v>
      </c>
      <c r="G1448" s="846" t="s">
        <v>338</v>
      </c>
      <c r="H1448" s="832">
        <v>9.85</v>
      </c>
      <c r="I1448" s="846" t="s">
        <v>37</v>
      </c>
      <c r="J1448" s="875">
        <v>15</v>
      </c>
      <c r="K1448" s="846" t="s">
        <v>38</v>
      </c>
      <c r="L1448" s="846" t="s">
        <v>3284</v>
      </c>
      <c r="M1448" s="846" t="s">
        <v>3573</v>
      </c>
      <c r="N1448" s="846" t="s">
        <v>3573</v>
      </c>
      <c r="O1448" s="846" t="s">
        <v>3574</v>
      </c>
      <c r="P1448" s="846" t="s">
        <v>3575</v>
      </c>
      <c r="Q1448" s="832">
        <v>230384.95</v>
      </c>
      <c r="R1448" s="832">
        <v>385829.61</v>
      </c>
      <c r="S1448" s="832">
        <v>65407.15</v>
      </c>
      <c r="T1448" s="832">
        <v>65549.25</v>
      </c>
      <c r="U1448" s="846"/>
      <c r="V1448" s="846" t="s">
        <v>3317</v>
      </c>
      <c r="W1448" s="846"/>
      <c r="X1448" s="824"/>
      <c r="Y1448" s="824"/>
      <c r="Z1448" s="824"/>
      <c r="AA1448" s="824"/>
      <c r="AB1448" s="824"/>
      <c r="AC1448" s="824"/>
    </row>
    <row r="1449" s="823" customFormat="1" ht="28.45" hidden="1" customHeight="1" outlineLevel="3" spans="1:29">
      <c r="A1449" s="873" t="s">
        <v>73</v>
      </c>
      <c r="B1449" s="870" t="s">
        <v>417</v>
      </c>
      <c r="C1449" s="870" t="s">
        <v>427</v>
      </c>
      <c r="D1449" s="846" t="s">
        <v>3576</v>
      </c>
      <c r="E1449" s="846" t="s">
        <v>34</v>
      </c>
      <c r="F1449" s="846" t="s">
        <v>3572</v>
      </c>
      <c r="G1449" s="846" t="s">
        <v>338</v>
      </c>
      <c r="H1449" s="832">
        <v>8.62</v>
      </c>
      <c r="I1449" s="846" t="s">
        <v>175</v>
      </c>
      <c r="J1449" s="875">
        <v>18</v>
      </c>
      <c r="K1449" s="846" t="s">
        <v>38</v>
      </c>
      <c r="L1449" s="846" t="s">
        <v>3284</v>
      </c>
      <c r="M1449" s="846" t="s">
        <v>3573</v>
      </c>
      <c r="N1449" s="846" t="s">
        <v>3573</v>
      </c>
      <c r="O1449" s="846" t="s">
        <v>3574</v>
      </c>
      <c r="P1449" s="846" t="s">
        <v>3575</v>
      </c>
      <c r="Q1449" s="832">
        <v>230384.95</v>
      </c>
      <c r="R1449" s="832">
        <v>385829.61</v>
      </c>
      <c r="S1449" s="832">
        <v>65407.15</v>
      </c>
      <c r="T1449" s="832">
        <v>65549.25</v>
      </c>
      <c r="U1449" s="846"/>
      <c r="V1449" s="846" t="s">
        <v>3317</v>
      </c>
      <c r="W1449" s="846"/>
      <c r="X1449" s="824"/>
      <c r="Y1449" s="824"/>
      <c r="Z1449" s="824"/>
      <c r="AA1449" s="824"/>
      <c r="AB1449" s="824"/>
      <c r="AC1449" s="824"/>
    </row>
    <row r="1450" s="823" customFormat="1" ht="28.45" hidden="1" customHeight="1" outlineLevel="3" spans="1:29">
      <c r="A1450" s="873" t="s">
        <v>73</v>
      </c>
      <c r="B1450" s="870" t="s">
        <v>417</v>
      </c>
      <c r="C1450" s="870" t="s">
        <v>427</v>
      </c>
      <c r="D1450" s="846" t="s">
        <v>3577</v>
      </c>
      <c r="E1450" s="846" t="s">
        <v>34</v>
      </c>
      <c r="F1450" s="846" t="s">
        <v>3572</v>
      </c>
      <c r="G1450" s="846" t="s">
        <v>338</v>
      </c>
      <c r="H1450" s="832">
        <v>9.16</v>
      </c>
      <c r="I1450" s="846" t="s">
        <v>350</v>
      </c>
      <c r="J1450" s="875">
        <v>0</v>
      </c>
      <c r="K1450" s="846" t="s">
        <v>38</v>
      </c>
      <c r="L1450" s="846" t="s">
        <v>3284</v>
      </c>
      <c r="M1450" s="846"/>
      <c r="N1450" s="846" t="s">
        <v>3573</v>
      </c>
      <c r="O1450" s="846" t="s">
        <v>3574</v>
      </c>
      <c r="P1450" s="846" t="s">
        <v>3578</v>
      </c>
      <c r="Q1450" s="832">
        <v>230384.95</v>
      </c>
      <c r="R1450" s="832">
        <v>385829.61</v>
      </c>
      <c r="S1450" s="832">
        <v>65407.15</v>
      </c>
      <c r="T1450" s="832">
        <v>65549.25</v>
      </c>
      <c r="U1450" s="846"/>
      <c r="V1450" s="846" t="s">
        <v>3317</v>
      </c>
      <c r="W1450" s="846"/>
      <c r="X1450" s="824"/>
      <c r="Y1450" s="824"/>
      <c r="Z1450" s="824"/>
      <c r="AA1450" s="824"/>
      <c r="AB1450" s="824"/>
      <c r="AC1450" s="824"/>
    </row>
    <row r="1451" s="823" customFormat="1" ht="28.45" hidden="1" customHeight="1" outlineLevel="3" spans="1:29">
      <c r="A1451" s="873" t="s">
        <v>73</v>
      </c>
      <c r="B1451" s="870" t="s">
        <v>417</v>
      </c>
      <c r="C1451" s="870" t="s">
        <v>427</v>
      </c>
      <c r="D1451" s="846" t="s">
        <v>3577</v>
      </c>
      <c r="E1451" s="846" t="s">
        <v>34</v>
      </c>
      <c r="F1451" s="846" t="s">
        <v>3572</v>
      </c>
      <c r="G1451" s="846" t="s">
        <v>338</v>
      </c>
      <c r="H1451" s="832">
        <v>31.95</v>
      </c>
      <c r="I1451" s="846" t="s">
        <v>350</v>
      </c>
      <c r="J1451" s="875">
        <v>0</v>
      </c>
      <c r="K1451" s="846" t="s">
        <v>38</v>
      </c>
      <c r="L1451" s="846" t="s">
        <v>3284</v>
      </c>
      <c r="M1451" s="846"/>
      <c r="N1451" s="846" t="s">
        <v>3573</v>
      </c>
      <c r="O1451" s="846" t="s">
        <v>3574</v>
      </c>
      <c r="P1451" s="846" t="s">
        <v>3578</v>
      </c>
      <c r="Q1451" s="832">
        <v>230384.95</v>
      </c>
      <c r="R1451" s="832">
        <v>385829.61</v>
      </c>
      <c r="S1451" s="832">
        <v>65407.15</v>
      </c>
      <c r="T1451" s="832">
        <v>65549.25</v>
      </c>
      <c r="U1451" s="846"/>
      <c r="V1451" s="846" t="s">
        <v>3317</v>
      </c>
      <c r="W1451" s="846"/>
      <c r="X1451" s="824"/>
      <c r="Y1451" s="824"/>
      <c r="Z1451" s="824"/>
      <c r="AA1451" s="824"/>
      <c r="AB1451" s="824"/>
      <c r="AC1451" s="824"/>
    </row>
    <row r="1452" s="823" customFormat="1" ht="28.45" hidden="1" customHeight="1" outlineLevel="3" spans="1:29">
      <c r="A1452" s="873" t="s">
        <v>73</v>
      </c>
      <c r="B1452" s="870" t="s">
        <v>417</v>
      </c>
      <c r="C1452" s="870" t="s">
        <v>427</v>
      </c>
      <c r="D1452" s="846" t="s">
        <v>3579</v>
      </c>
      <c r="E1452" s="846" t="s">
        <v>34</v>
      </c>
      <c r="F1452" s="846" t="s">
        <v>3580</v>
      </c>
      <c r="G1452" s="846" t="s">
        <v>338</v>
      </c>
      <c r="H1452" s="832">
        <v>48.7</v>
      </c>
      <c r="I1452" s="846" t="s">
        <v>1539</v>
      </c>
      <c r="J1452" s="875">
        <v>20</v>
      </c>
      <c r="K1452" s="846" t="s">
        <v>38</v>
      </c>
      <c r="L1452" s="846" t="s">
        <v>3284</v>
      </c>
      <c r="M1452" s="846" t="s">
        <v>3581</v>
      </c>
      <c r="N1452" s="846" t="s">
        <v>3582</v>
      </c>
      <c r="O1452" s="846" t="s">
        <v>3559</v>
      </c>
      <c r="P1452" s="846" t="s">
        <v>436</v>
      </c>
      <c r="Q1452" s="832">
        <v>67.87</v>
      </c>
      <c r="R1452" s="832">
        <v>6771.17</v>
      </c>
      <c r="S1452" s="832">
        <v>45.41</v>
      </c>
      <c r="T1452" s="832">
        <v>248.67</v>
      </c>
      <c r="U1452" s="846" t="s">
        <v>372</v>
      </c>
      <c r="V1452" s="846" t="s">
        <v>3583</v>
      </c>
      <c r="W1452" s="846"/>
      <c r="X1452" s="824"/>
      <c r="Y1452" s="824"/>
      <c r="Z1452" s="824"/>
      <c r="AA1452" s="824"/>
      <c r="AB1452" s="824"/>
      <c r="AC1452" s="824"/>
    </row>
    <row r="1453" s="823" customFormat="1" ht="28.45" hidden="1" customHeight="1" outlineLevel="3" spans="1:29">
      <c r="A1453" s="873" t="s">
        <v>73</v>
      </c>
      <c r="B1453" s="870" t="s">
        <v>417</v>
      </c>
      <c r="C1453" s="870" t="s">
        <v>427</v>
      </c>
      <c r="D1453" s="846" t="s">
        <v>3584</v>
      </c>
      <c r="E1453" s="846" t="s">
        <v>34</v>
      </c>
      <c r="F1453" s="846" t="s">
        <v>3585</v>
      </c>
      <c r="G1453" s="846" t="s">
        <v>338</v>
      </c>
      <c r="H1453" s="832">
        <v>7.85</v>
      </c>
      <c r="I1453" s="846" t="s">
        <v>1851</v>
      </c>
      <c r="J1453" s="875">
        <v>32</v>
      </c>
      <c r="K1453" s="846" t="s">
        <v>83</v>
      </c>
      <c r="L1453" s="846" t="s">
        <v>3284</v>
      </c>
      <c r="M1453" s="846" t="s">
        <v>3586</v>
      </c>
      <c r="N1453" s="846" t="s">
        <v>3586</v>
      </c>
      <c r="O1453" s="846" t="s">
        <v>3567</v>
      </c>
      <c r="P1453" s="846" t="s">
        <v>3587</v>
      </c>
      <c r="Q1453" s="832">
        <v>48997.06</v>
      </c>
      <c r="R1453" s="832">
        <v>104677.02</v>
      </c>
      <c r="S1453" s="832">
        <v>6496.82</v>
      </c>
      <c r="T1453" s="832">
        <v>24321.67</v>
      </c>
      <c r="U1453" s="846" t="s">
        <v>318</v>
      </c>
      <c r="V1453" s="846" t="s">
        <v>3588</v>
      </c>
      <c r="W1453" s="846"/>
      <c r="X1453" s="824"/>
      <c r="Y1453" s="824"/>
      <c r="Z1453" s="824"/>
      <c r="AA1453" s="824"/>
      <c r="AB1453" s="824"/>
      <c r="AC1453" s="824"/>
    </row>
    <row r="1454" s="823" customFormat="1" ht="28.45" hidden="1" customHeight="1" outlineLevel="3" spans="1:29">
      <c r="A1454" s="873" t="s">
        <v>73</v>
      </c>
      <c r="B1454" s="870" t="s">
        <v>417</v>
      </c>
      <c r="C1454" s="870" t="s">
        <v>427</v>
      </c>
      <c r="D1454" s="846" t="s">
        <v>3589</v>
      </c>
      <c r="E1454" s="846" t="s">
        <v>34</v>
      </c>
      <c r="F1454" s="846" t="s">
        <v>3590</v>
      </c>
      <c r="G1454" s="846" t="s">
        <v>449</v>
      </c>
      <c r="H1454" s="832">
        <v>3.21</v>
      </c>
      <c r="I1454" s="846" t="s">
        <v>165</v>
      </c>
      <c r="J1454" s="875">
        <v>27</v>
      </c>
      <c r="K1454" s="846" t="s">
        <v>38</v>
      </c>
      <c r="L1454" s="846" t="s">
        <v>3284</v>
      </c>
      <c r="M1454" s="846" t="s">
        <v>3591</v>
      </c>
      <c r="N1454" s="846" t="s">
        <v>3591</v>
      </c>
      <c r="O1454" s="846" t="s">
        <v>459</v>
      </c>
      <c r="P1454" s="846" t="s">
        <v>452</v>
      </c>
      <c r="Q1454" s="832">
        <v>48997.06</v>
      </c>
      <c r="R1454" s="832">
        <v>104677.02</v>
      </c>
      <c r="S1454" s="832">
        <v>6496.82</v>
      </c>
      <c r="T1454" s="832">
        <v>24321.67</v>
      </c>
      <c r="U1454" s="846"/>
      <c r="V1454" s="846" t="s">
        <v>3588</v>
      </c>
      <c r="W1454" s="846"/>
      <c r="X1454" s="824"/>
      <c r="Y1454" s="824"/>
      <c r="Z1454" s="824"/>
      <c r="AA1454" s="824"/>
      <c r="AB1454" s="824"/>
      <c r="AC1454" s="824"/>
    </row>
    <row r="1455" s="823" customFormat="1" ht="28.45" hidden="1" customHeight="1" outlineLevel="3" spans="1:29">
      <c r="A1455" s="873" t="s">
        <v>73</v>
      </c>
      <c r="B1455" s="870" t="s">
        <v>417</v>
      </c>
      <c r="C1455" s="870" t="s">
        <v>427</v>
      </c>
      <c r="D1455" s="846" t="s">
        <v>3592</v>
      </c>
      <c r="E1455" s="846" t="s">
        <v>34</v>
      </c>
      <c r="F1455" s="846" t="s">
        <v>3593</v>
      </c>
      <c r="G1455" s="846" t="s">
        <v>338</v>
      </c>
      <c r="H1455" s="832">
        <v>7.59</v>
      </c>
      <c r="I1455" s="846" t="s">
        <v>236</v>
      </c>
      <c r="J1455" s="875">
        <v>24</v>
      </c>
      <c r="K1455" s="846" t="s">
        <v>38</v>
      </c>
      <c r="L1455" s="846" t="s">
        <v>3284</v>
      </c>
      <c r="M1455" s="846" t="s">
        <v>3594</v>
      </c>
      <c r="N1455" s="846" t="s">
        <v>3594</v>
      </c>
      <c r="O1455" s="846" t="s">
        <v>459</v>
      </c>
      <c r="P1455" s="846" t="s">
        <v>3595</v>
      </c>
      <c r="Q1455" s="832">
        <v>230384.95</v>
      </c>
      <c r="R1455" s="832">
        <v>385829.61</v>
      </c>
      <c r="S1455" s="832">
        <v>65407.15</v>
      </c>
      <c r="T1455" s="832">
        <v>65549.25</v>
      </c>
      <c r="U1455" s="846"/>
      <c r="V1455" s="846" t="s">
        <v>3317</v>
      </c>
      <c r="W1455" s="846"/>
      <c r="X1455" s="824"/>
      <c r="Y1455" s="824"/>
      <c r="Z1455" s="824"/>
      <c r="AA1455" s="824"/>
      <c r="AB1455" s="824"/>
      <c r="AC1455" s="824"/>
    </row>
    <row r="1456" s="823" customFormat="1" ht="28.45" hidden="1" customHeight="1" outlineLevel="3" spans="1:29">
      <c r="A1456" s="873" t="s">
        <v>73</v>
      </c>
      <c r="B1456" s="870" t="s">
        <v>417</v>
      </c>
      <c r="C1456" s="870" t="s">
        <v>427</v>
      </c>
      <c r="D1456" s="846" t="s">
        <v>3596</v>
      </c>
      <c r="E1456" s="846" t="s">
        <v>34</v>
      </c>
      <c r="F1456" s="846" t="s">
        <v>3593</v>
      </c>
      <c r="G1456" s="846" t="s">
        <v>338</v>
      </c>
      <c r="H1456" s="832">
        <v>8.04</v>
      </c>
      <c r="I1456" s="846" t="s">
        <v>236</v>
      </c>
      <c r="J1456" s="875">
        <v>24</v>
      </c>
      <c r="K1456" s="846" t="s">
        <v>38</v>
      </c>
      <c r="L1456" s="846" t="s">
        <v>3284</v>
      </c>
      <c r="M1456" s="846" t="s">
        <v>3597</v>
      </c>
      <c r="N1456" s="846" t="s">
        <v>3597</v>
      </c>
      <c r="O1456" s="846" t="s">
        <v>459</v>
      </c>
      <c r="P1456" s="846" t="s">
        <v>3595</v>
      </c>
      <c r="Q1456" s="832">
        <v>230384.95</v>
      </c>
      <c r="R1456" s="832">
        <v>385829.61</v>
      </c>
      <c r="S1456" s="832">
        <v>65407.15</v>
      </c>
      <c r="T1456" s="832">
        <v>65549.25</v>
      </c>
      <c r="U1456" s="846"/>
      <c r="V1456" s="846" t="s">
        <v>3317</v>
      </c>
      <c r="W1456" s="846"/>
      <c r="X1456" s="824"/>
      <c r="Y1456" s="824"/>
      <c r="Z1456" s="824"/>
      <c r="AA1456" s="824"/>
      <c r="AB1456" s="824"/>
      <c r="AC1456" s="824"/>
    </row>
    <row r="1457" s="823" customFormat="1" ht="28.45" hidden="1" customHeight="1" outlineLevel="3" spans="1:29">
      <c r="A1457" s="873" t="s">
        <v>73</v>
      </c>
      <c r="B1457" s="870" t="s">
        <v>417</v>
      </c>
      <c r="C1457" s="870" t="s">
        <v>427</v>
      </c>
      <c r="D1457" s="846" t="s">
        <v>3598</v>
      </c>
      <c r="E1457" s="846" t="s">
        <v>34</v>
      </c>
      <c r="F1457" s="846" t="s">
        <v>3599</v>
      </c>
      <c r="G1457" s="846" t="s">
        <v>338</v>
      </c>
      <c r="H1457" s="832">
        <v>0.45</v>
      </c>
      <c r="I1457" s="846" t="s">
        <v>1539</v>
      </c>
      <c r="J1457" s="875">
        <v>20</v>
      </c>
      <c r="K1457" s="846" t="s">
        <v>38</v>
      </c>
      <c r="L1457" s="846" t="s">
        <v>3284</v>
      </c>
      <c r="M1457" s="846" t="s">
        <v>3600</v>
      </c>
      <c r="N1457" s="846" t="s">
        <v>3600</v>
      </c>
      <c r="O1457" s="846" t="s">
        <v>459</v>
      </c>
      <c r="P1457" s="846" t="s">
        <v>3595</v>
      </c>
      <c r="Q1457" s="832">
        <v>27857.93</v>
      </c>
      <c r="R1457" s="832">
        <v>27857.93</v>
      </c>
      <c r="S1457" s="832">
        <v>28608.38</v>
      </c>
      <c r="T1457" s="832">
        <v>28608.38</v>
      </c>
      <c r="U1457" s="846"/>
      <c r="V1457" s="846" t="s">
        <v>3601</v>
      </c>
      <c r="W1457" s="846"/>
      <c r="X1457" s="824"/>
      <c r="Y1457" s="824"/>
      <c r="Z1457" s="824"/>
      <c r="AA1457" s="824"/>
      <c r="AB1457" s="824"/>
      <c r="AC1457" s="824"/>
    </row>
    <row r="1458" s="823" customFormat="1" ht="28.45" hidden="1" customHeight="1" outlineLevel="3" spans="1:29">
      <c r="A1458" s="873" t="s">
        <v>73</v>
      </c>
      <c r="B1458" s="870" t="s">
        <v>417</v>
      </c>
      <c r="C1458" s="870" t="s">
        <v>427</v>
      </c>
      <c r="D1458" s="846" t="s">
        <v>3598</v>
      </c>
      <c r="E1458" s="846" t="s">
        <v>34</v>
      </c>
      <c r="F1458" s="846" t="s">
        <v>3599</v>
      </c>
      <c r="G1458" s="846" t="s">
        <v>338</v>
      </c>
      <c r="H1458" s="832">
        <v>0.45</v>
      </c>
      <c r="I1458" s="846" t="s">
        <v>917</v>
      </c>
      <c r="J1458" s="875">
        <v>4</v>
      </c>
      <c r="K1458" s="846" t="s">
        <v>38</v>
      </c>
      <c r="L1458" s="846" t="s">
        <v>3284</v>
      </c>
      <c r="M1458" s="846"/>
      <c r="N1458" s="846" t="s">
        <v>3600</v>
      </c>
      <c r="O1458" s="846" t="s">
        <v>459</v>
      </c>
      <c r="P1458" s="846" t="s">
        <v>3595</v>
      </c>
      <c r="Q1458" s="832">
        <v>27857.93</v>
      </c>
      <c r="R1458" s="832">
        <v>27857.93</v>
      </c>
      <c r="S1458" s="832">
        <v>28608.38</v>
      </c>
      <c r="T1458" s="832">
        <v>28608.38</v>
      </c>
      <c r="U1458" s="846"/>
      <c r="V1458" s="846" t="s">
        <v>3601</v>
      </c>
      <c r="W1458" s="846"/>
      <c r="X1458" s="824"/>
      <c r="Y1458" s="824"/>
      <c r="Z1458" s="824"/>
      <c r="AA1458" s="824"/>
      <c r="AB1458" s="824"/>
      <c r="AC1458" s="824"/>
    </row>
    <row r="1459" s="823" customFormat="1" ht="28.45" hidden="1" customHeight="1" outlineLevel="3" spans="1:29">
      <c r="A1459" s="873" t="s">
        <v>73</v>
      </c>
      <c r="B1459" s="870" t="s">
        <v>417</v>
      </c>
      <c r="C1459" s="870" t="s">
        <v>427</v>
      </c>
      <c r="D1459" s="846" t="s">
        <v>3602</v>
      </c>
      <c r="E1459" s="846" t="s">
        <v>34</v>
      </c>
      <c r="F1459" s="846" t="s">
        <v>3603</v>
      </c>
      <c r="G1459" s="846" t="s">
        <v>3325</v>
      </c>
      <c r="H1459" s="832">
        <v>1.4</v>
      </c>
      <c r="I1459" s="846" t="s">
        <v>367</v>
      </c>
      <c r="J1459" s="875">
        <v>17</v>
      </c>
      <c r="K1459" s="846" t="s">
        <v>38</v>
      </c>
      <c r="L1459" s="846" t="s">
        <v>3284</v>
      </c>
      <c r="M1459" s="846" t="s">
        <v>3604</v>
      </c>
      <c r="N1459" s="846" t="s">
        <v>3604</v>
      </c>
      <c r="O1459" s="846" t="s">
        <v>3567</v>
      </c>
      <c r="P1459" s="846" t="s">
        <v>3605</v>
      </c>
      <c r="Q1459" s="832">
        <v>39930.18</v>
      </c>
      <c r="R1459" s="832">
        <v>207323.93</v>
      </c>
      <c r="S1459" s="832">
        <v>-411.11</v>
      </c>
      <c r="T1459" s="832">
        <v>10658.32</v>
      </c>
      <c r="U1459" s="846"/>
      <c r="V1459" s="846" t="s">
        <v>615</v>
      </c>
      <c r="W1459" s="846"/>
      <c r="X1459" s="824"/>
      <c r="Y1459" s="824"/>
      <c r="Z1459" s="824"/>
      <c r="AA1459" s="824"/>
      <c r="AB1459" s="824"/>
      <c r="AC1459" s="824"/>
    </row>
    <row r="1460" s="823" customFormat="1" ht="28.45" hidden="1" customHeight="1" outlineLevel="3" spans="1:29">
      <c r="A1460" s="873" t="s">
        <v>73</v>
      </c>
      <c r="B1460" s="870" t="s">
        <v>417</v>
      </c>
      <c r="C1460" s="870" t="s">
        <v>427</v>
      </c>
      <c r="D1460" s="846" t="s">
        <v>3606</v>
      </c>
      <c r="E1460" s="846" t="s">
        <v>34</v>
      </c>
      <c r="F1460" s="846" t="s">
        <v>3599</v>
      </c>
      <c r="G1460" s="846" t="s">
        <v>338</v>
      </c>
      <c r="H1460" s="832">
        <v>1.72</v>
      </c>
      <c r="I1460" s="846" t="s">
        <v>367</v>
      </c>
      <c r="J1460" s="875">
        <v>17</v>
      </c>
      <c r="K1460" s="846" t="s">
        <v>38</v>
      </c>
      <c r="L1460" s="846" t="s">
        <v>3284</v>
      </c>
      <c r="M1460" s="846" t="s">
        <v>3607</v>
      </c>
      <c r="N1460" s="846" t="s">
        <v>3607</v>
      </c>
      <c r="O1460" s="846" t="s">
        <v>459</v>
      </c>
      <c r="P1460" s="846" t="s">
        <v>452</v>
      </c>
      <c r="Q1460" s="832">
        <v>27857.93</v>
      </c>
      <c r="R1460" s="832">
        <v>27857.93</v>
      </c>
      <c r="S1460" s="832">
        <v>28608.38</v>
      </c>
      <c r="T1460" s="832">
        <v>28608.38</v>
      </c>
      <c r="U1460" s="846"/>
      <c r="V1460" s="846" t="s">
        <v>3601</v>
      </c>
      <c r="W1460" s="846"/>
      <c r="X1460" s="824"/>
      <c r="Y1460" s="824"/>
      <c r="Z1460" s="824"/>
      <c r="AA1460" s="824"/>
      <c r="AB1460" s="824"/>
      <c r="AC1460" s="824"/>
    </row>
    <row r="1461" s="823" customFormat="1" ht="28.45" hidden="1" customHeight="1" outlineLevel="3" spans="1:29">
      <c r="A1461" s="873" t="s">
        <v>73</v>
      </c>
      <c r="B1461" s="870" t="s">
        <v>417</v>
      </c>
      <c r="C1461" s="870" t="s">
        <v>427</v>
      </c>
      <c r="D1461" s="846" t="s">
        <v>3608</v>
      </c>
      <c r="E1461" s="846" t="s">
        <v>34</v>
      </c>
      <c r="F1461" s="846" t="s">
        <v>3599</v>
      </c>
      <c r="G1461" s="846" t="s">
        <v>338</v>
      </c>
      <c r="H1461" s="832">
        <v>1.18</v>
      </c>
      <c r="I1461" s="846" t="s">
        <v>367</v>
      </c>
      <c r="J1461" s="875">
        <v>17</v>
      </c>
      <c r="K1461" s="846" t="s">
        <v>38</v>
      </c>
      <c r="L1461" s="846" t="s">
        <v>3284</v>
      </c>
      <c r="M1461" s="846" t="s">
        <v>3609</v>
      </c>
      <c r="N1461" s="846" t="s">
        <v>3609</v>
      </c>
      <c r="O1461" s="846" t="s">
        <v>459</v>
      </c>
      <c r="P1461" s="846" t="s">
        <v>452</v>
      </c>
      <c r="Q1461" s="832">
        <v>27857.93</v>
      </c>
      <c r="R1461" s="832">
        <v>27857.93</v>
      </c>
      <c r="S1461" s="832">
        <v>28608.38</v>
      </c>
      <c r="T1461" s="832">
        <v>28608.38</v>
      </c>
      <c r="U1461" s="846"/>
      <c r="V1461" s="846" t="s">
        <v>3601</v>
      </c>
      <c r="W1461" s="846"/>
      <c r="X1461" s="824"/>
      <c r="Y1461" s="824"/>
      <c r="Z1461" s="824"/>
      <c r="AA1461" s="824"/>
      <c r="AB1461" s="824"/>
      <c r="AC1461" s="824"/>
    </row>
    <row r="1462" s="823" customFormat="1" ht="28.45" hidden="1" customHeight="1" outlineLevel="3" spans="1:29">
      <c r="A1462" s="873" t="s">
        <v>73</v>
      </c>
      <c r="B1462" s="870" t="s">
        <v>417</v>
      </c>
      <c r="C1462" s="870" t="s">
        <v>427</v>
      </c>
      <c r="D1462" s="846" t="s">
        <v>3610</v>
      </c>
      <c r="E1462" s="846" t="s">
        <v>34</v>
      </c>
      <c r="F1462" s="846" t="s">
        <v>3611</v>
      </c>
      <c r="G1462" s="846" t="s">
        <v>3612</v>
      </c>
      <c r="H1462" s="832">
        <v>88.29</v>
      </c>
      <c r="I1462" s="846" t="s">
        <v>917</v>
      </c>
      <c r="J1462" s="875">
        <v>4</v>
      </c>
      <c r="K1462" s="846" t="s">
        <v>38</v>
      </c>
      <c r="L1462" s="846" t="s">
        <v>3355</v>
      </c>
      <c r="M1462" s="846"/>
      <c r="N1462" s="846" t="s">
        <v>3613</v>
      </c>
      <c r="O1462" s="846" t="s">
        <v>3614</v>
      </c>
      <c r="P1462" s="846" t="s">
        <v>3595</v>
      </c>
      <c r="Q1462" s="832">
        <v>69522.43</v>
      </c>
      <c r="R1462" s="832">
        <v>109658.39</v>
      </c>
      <c r="S1462" s="832">
        <v>18362.23</v>
      </c>
      <c r="T1462" s="832">
        <v>19910.72</v>
      </c>
      <c r="U1462" s="846" t="s">
        <v>407</v>
      </c>
      <c r="V1462" s="846" t="s">
        <v>3469</v>
      </c>
      <c r="W1462" s="846"/>
      <c r="X1462" s="824"/>
      <c r="Y1462" s="824"/>
      <c r="Z1462" s="824"/>
      <c r="AA1462" s="824"/>
      <c r="AB1462" s="824"/>
      <c r="AC1462" s="824"/>
    </row>
    <row r="1463" s="823" customFormat="1" ht="28.45" hidden="1" customHeight="1" outlineLevel="3" spans="1:29">
      <c r="A1463" s="873" t="s">
        <v>73</v>
      </c>
      <c r="B1463" s="870" t="s">
        <v>417</v>
      </c>
      <c r="C1463" s="870" t="s">
        <v>427</v>
      </c>
      <c r="D1463" s="846" t="s">
        <v>3615</v>
      </c>
      <c r="E1463" s="846" t="s">
        <v>34</v>
      </c>
      <c r="F1463" s="846" t="s">
        <v>3599</v>
      </c>
      <c r="G1463" s="846" t="s">
        <v>338</v>
      </c>
      <c r="H1463" s="832">
        <v>0.37</v>
      </c>
      <c r="I1463" s="846" t="s">
        <v>339</v>
      </c>
      <c r="J1463" s="875">
        <v>14</v>
      </c>
      <c r="K1463" s="846" t="s">
        <v>38</v>
      </c>
      <c r="L1463" s="846" t="s">
        <v>3284</v>
      </c>
      <c r="M1463" s="846" t="s">
        <v>3616</v>
      </c>
      <c r="N1463" s="846" t="s">
        <v>3616</v>
      </c>
      <c r="O1463" s="846" t="s">
        <v>459</v>
      </c>
      <c r="P1463" s="846" t="s">
        <v>452</v>
      </c>
      <c r="Q1463" s="832">
        <v>27857.93</v>
      </c>
      <c r="R1463" s="832">
        <v>27857.93</v>
      </c>
      <c r="S1463" s="832">
        <v>28608.38</v>
      </c>
      <c r="T1463" s="832">
        <v>28608.38</v>
      </c>
      <c r="U1463" s="846"/>
      <c r="V1463" s="846" t="s">
        <v>3601</v>
      </c>
      <c r="W1463" s="846"/>
      <c r="X1463" s="824"/>
      <c r="Y1463" s="824"/>
      <c r="Z1463" s="824"/>
      <c r="AA1463" s="824"/>
      <c r="AB1463" s="824"/>
      <c r="AC1463" s="824"/>
    </row>
    <row r="1464" s="823" customFormat="1" ht="28.45" hidden="1" customHeight="1" outlineLevel="3" spans="1:29">
      <c r="A1464" s="873" t="s">
        <v>73</v>
      </c>
      <c r="B1464" s="870" t="s">
        <v>417</v>
      </c>
      <c r="C1464" s="870" t="s">
        <v>427</v>
      </c>
      <c r="D1464" s="846" t="s">
        <v>3617</v>
      </c>
      <c r="E1464" s="846" t="s">
        <v>34</v>
      </c>
      <c r="F1464" s="846" t="s">
        <v>3599</v>
      </c>
      <c r="G1464" s="846" t="s">
        <v>338</v>
      </c>
      <c r="H1464" s="832">
        <v>6.41</v>
      </c>
      <c r="I1464" s="846" t="s">
        <v>456</v>
      </c>
      <c r="J1464" s="875">
        <v>12</v>
      </c>
      <c r="K1464" s="846" t="s">
        <v>38</v>
      </c>
      <c r="L1464" s="846" t="s">
        <v>3284</v>
      </c>
      <c r="M1464" s="846" t="s">
        <v>3618</v>
      </c>
      <c r="N1464" s="846" t="s">
        <v>3618</v>
      </c>
      <c r="O1464" s="846" t="s">
        <v>459</v>
      </c>
      <c r="P1464" s="846" t="s">
        <v>3595</v>
      </c>
      <c r="Q1464" s="832">
        <v>27857.93</v>
      </c>
      <c r="R1464" s="832">
        <v>27857.93</v>
      </c>
      <c r="S1464" s="832">
        <v>28608.38</v>
      </c>
      <c r="T1464" s="832">
        <v>28608.38</v>
      </c>
      <c r="U1464" s="846" t="s">
        <v>372</v>
      </c>
      <c r="V1464" s="846" t="s">
        <v>3601</v>
      </c>
      <c r="W1464" s="846"/>
      <c r="X1464" s="824"/>
      <c r="Y1464" s="824"/>
      <c r="Z1464" s="824"/>
      <c r="AA1464" s="824"/>
      <c r="AB1464" s="824"/>
      <c r="AC1464" s="824"/>
    </row>
    <row r="1465" s="823" customFormat="1" ht="28.45" hidden="1" customHeight="1" outlineLevel="3" spans="1:29">
      <c r="A1465" s="873" t="s">
        <v>73</v>
      </c>
      <c r="B1465" s="870" t="s">
        <v>417</v>
      </c>
      <c r="C1465" s="870" t="s">
        <v>427</v>
      </c>
      <c r="D1465" s="846" t="s">
        <v>3619</v>
      </c>
      <c r="E1465" s="846" t="s">
        <v>34</v>
      </c>
      <c r="F1465" s="846" t="s">
        <v>3599</v>
      </c>
      <c r="G1465" s="846" t="s">
        <v>338</v>
      </c>
      <c r="H1465" s="832">
        <v>0.4</v>
      </c>
      <c r="I1465" s="846" t="s">
        <v>1641</v>
      </c>
      <c r="J1465" s="875">
        <v>8</v>
      </c>
      <c r="K1465" s="846" t="s">
        <v>38</v>
      </c>
      <c r="L1465" s="846" t="s">
        <v>3284</v>
      </c>
      <c r="M1465" s="846" t="s">
        <v>3620</v>
      </c>
      <c r="N1465" s="846" t="s">
        <v>3620</v>
      </c>
      <c r="O1465" s="846" t="s">
        <v>459</v>
      </c>
      <c r="P1465" s="846" t="s">
        <v>452</v>
      </c>
      <c r="Q1465" s="832">
        <v>27857.93</v>
      </c>
      <c r="R1465" s="832">
        <v>27857.93</v>
      </c>
      <c r="S1465" s="832">
        <v>28608.38</v>
      </c>
      <c r="T1465" s="832">
        <v>28608.38</v>
      </c>
      <c r="U1465" s="846"/>
      <c r="V1465" s="846" t="s">
        <v>3601</v>
      </c>
      <c r="W1465" s="846"/>
      <c r="X1465" s="824"/>
      <c r="Y1465" s="824"/>
      <c r="Z1465" s="824"/>
      <c r="AA1465" s="824"/>
      <c r="AB1465" s="824"/>
      <c r="AC1465" s="824"/>
    </row>
    <row r="1466" s="823" customFormat="1" ht="28.45" hidden="1" customHeight="1" outlineLevel="3" spans="1:29">
      <c r="A1466" s="873" t="s">
        <v>73</v>
      </c>
      <c r="B1466" s="870" t="s">
        <v>417</v>
      </c>
      <c r="C1466" s="870" t="s">
        <v>427</v>
      </c>
      <c r="D1466" s="846" t="s">
        <v>3621</v>
      </c>
      <c r="E1466" s="846" t="s">
        <v>34</v>
      </c>
      <c r="F1466" s="846" t="s">
        <v>3599</v>
      </c>
      <c r="G1466" s="846" t="s">
        <v>338</v>
      </c>
      <c r="H1466" s="832">
        <v>0.36</v>
      </c>
      <c r="I1466" s="846" t="s">
        <v>64</v>
      </c>
      <c r="J1466" s="875">
        <v>7</v>
      </c>
      <c r="K1466" s="846" t="s">
        <v>38</v>
      </c>
      <c r="L1466" s="846" t="s">
        <v>3284</v>
      </c>
      <c r="M1466" s="846" t="s">
        <v>3622</v>
      </c>
      <c r="N1466" s="846" t="s">
        <v>3622</v>
      </c>
      <c r="O1466" s="846" t="s">
        <v>459</v>
      </c>
      <c r="P1466" s="846" t="s">
        <v>3595</v>
      </c>
      <c r="Q1466" s="832">
        <v>27857.93</v>
      </c>
      <c r="R1466" s="832">
        <v>27857.93</v>
      </c>
      <c r="S1466" s="832">
        <v>28608.38</v>
      </c>
      <c r="T1466" s="832">
        <v>28608.38</v>
      </c>
      <c r="U1466" s="846"/>
      <c r="V1466" s="846" t="s">
        <v>3601</v>
      </c>
      <c r="W1466" s="846"/>
      <c r="X1466" s="824"/>
      <c r="Y1466" s="824"/>
      <c r="Z1466" s="824"/>
      <c r="AA1466" s="824"/>
      <c r="AB1466" s="824"/>
      <c r="AC1466" s="824"/>
    </row>
    <row r="1467" s="823" customFormat="1" ht="28.45" hidden="1" customHeight="1" outlineLevel="3" spans="1:29">
      <c r="A1467" s="873" t="s">
        <v>73</v>
      </c>
      <c r="B1467" s="870" t="s">
        <v>417</v>
      </c>
      <c r="C1467" s="870" t="s">
        <v>427</v>
      </c>
      <c r="D1467" s="846" t="s">
        <v>3623</v>
      </c>
      <c r="E1467" s="846" t="s">
        <v>34</v>
      </c>
      <c r="F1467" s="846" t="s">
        <v>3590</v>
      </c>
      <c r="G1467" s="846" t="s">
        <v>449</v>
      </c>
      <c r="H1467" s="832">
        <v>51.45</v>
      </c>
      <c r="I1467" s="846" t="s">
        <v>330</v>
      </c>
      <c r="J1467" s="875">
        <v>6</v>
      </c>
      <c r="K1467" s="846" t="s">
        <v>38</v>
      </c>
      <c r="L1467" s="846" t="s">
        <v>3355</v>
      </c>
      <c r="M1467" s="846"/>
      <c r="N1467" s="846" t="s">
        <v>3624</v>
      </c>
      <c r="O1467" s="846" t="s">
        <v>459</v>
      </c>
      <c r="P1467" s="846" t="s">
        <v>452</v>
      </c>
      <c r="Q1467" s="832">
        <v>48997.06</v>
      </c>
      <c r="R1467" s="832">
        <v>104677.02</v>
      </c>
      <c r="S1467" s="832">
        <v>6496.82</v>
      </c>
      <c r="T1467" s="832">
        <v>24321.67</v>
      </c>
      <c r="U1467" s="846" t="s">
        <v>407</v>
      </c>
      <c r="V1467" s="846" t="s">
        <v>3588</v>
      </c>
      <c r="W1467" s="846"/>
      <c r="X1467" s="824"/>
      <c r="Y1467" s="824"/>
      <c r="Z1467" s="824"/>
      <c r="AA1467" s="824"/>
      <c r="AB1467" s="824"/>
      <c r="AC1467" s="824"/>
    </row>
    <row r="1468" s="823" customFormat="1" ht="28.45" hidden="1" customHeight="1" outlineLevel="3" spans="1:29">
      <c r="A1468" s="873" t="s">
        <v>73</v>
      </c>
      <c r="B1468" s="870" t="s">
        <v>417</v>
      </c>
      <c r="C1468" s="870" t="s">
        <v>427</v>
      </c>
      <c r="D1468" s="846" t="s">
        <v>3625</v>
      </c>
      <c r="E1468" s="846" t="s">
        <v>34</v>
      </c>
      <c r="F1468" s="846" t="s">
        <v>3590</v>
      </c>
      <c r="G1468" s="846" t="s">
        <v>449</v>
      </c>
      <c r="H1468" s="832">
        <v>51.15</v>
      </c>
      <c r="I1468" s="846" t="s">
        <v>166</v>
      </c>
      <c r="J1468" s="875">
        <v>5</v>
      </c>
      <c r="K1468" s="846" t="s">
        <v>38</v>
      </c>
      <c r="L1468" s="846" t="s">
        <v>3355</v>
      </c>
      <c r="M1468" s="846"/>
      <c r="N1468" s="846" t="s">
        <v>3626</v>
      </c>
      <c r="O1468" s="846" t="s">
        <v>459</v>
      </c>
      <c r="P1468" s="846" t="s">
        <v>452</v>
      </c>
      <c r="Q1468" s="832">
        <v>48997.06</v>
      </c>
      <c r="R1468" s="832">
        <v>104677.02</v>
      </c>
      <c r="S1468" s="832">
        <v>6496.82</v>
      </c>
      <c r="T1468" s="832">
        <v>24321.67</v>
      </c>
      <c r="U1468" s="846" t="s">
        <v>407</v>
      </c>
      <c r="V1468" s="846" t="s">
        <v>3588</v>
      </c>
      <c r="W1468" s="846"/>
      <c r="X1468" s="824"/>
      <c r="Y1468" s="824"/>
      <c r="Z1468" s="824"/>
      <c r="AA1468" s="824"/>
      <c r="AB1468" s="824"/>
      <c r="AC1468" s="824"/>
    </row>
    <row r="1469" s="823" customFormat="1" ht="28.45" hidden="1" customHeight="1" outlineLevel="3" spans="1:29">
      <c r="A1469" s="873" t="s">
        <v>73</v>
      </c>
      <c r="B1469" s="870" t="s">
        <v>417</v>
      </c>
      <c r="C1469" s="870" t="s">
        <v>427</v>
      </c>
      <c r="D1469" s="846" t="s">
        <v>3627</v>
      </c>
      <c r="E1469" s="846" t="s">
        <v>34</v>
      </c>
      <c r="F1469" s="846" t="s">
        <v>3590</v>
      </c>
      <c r="G1469" s="846" t="s">
        <v>449</v>
      </c>
      <c r="H1469" s="832">
        <v>51.15</v>
      </c>
      <c r="I1469" s="846" t="s">
        <v>166</v>
      </c>
      <c r="J1469" s="875">
        <v>5</v>
      </c>
      <c r="K1469" s="846" t="s">
        <v>38</v>
      </c>
      <c r="L1469" s="846" t="s">
        <v>3355</v>
      </c>
      <c r="M1469" s="846"/>
      <c r="N1469" s="846" t="s">
        <v>3624</v>
      </c>
      <c r="O1469" s="846" t="s">
        <v>459</v>
      </c>
      <c r="P1469" s="846" t="s">
        <v>452</v>
      </c>
      <c r="Q1469" s="832">
        <v>48997.06</v>
      </c>
      <c r="R1469" s="832">
        <v>104677.02</v>
      </c>
      <c r="S1469" s="832">
        <v>6496.82</v>
      </c>
      <c r="T1469" s="832">
        <v>24321.67</v>
      </c>
      <c r="U1469" s="846" t="s">
        <v>407</v>
      </c>
      <c r="V1469" s="846" t="s">
        <v>3588</v>
      </c>
      <c r="W1469" s="846"/>
      <c r="X1469" s="824"/>
      <c r="Y1469" s="824"/>
      <c r="Z1469" s="824"/>
      <c r="AA1469" s="824"/>
      <c r="AB1469" s="824"/>
      <c r="AC1469" s="824"/>
    </row>
    <row r="1470" s="823" customFormat="1" ht="28.45" hidden="1" customHeight="1" outlineLevel="3" spans="1:29">
      <c r="A1470" s="873" t="s">
        <v>73</v>
      </c>
      <c r="B1470" s="870" t="s">
        <v>417</v>
      </c>
      <c r="C1470" s="870" t="s">
        <v>427</v>
      </c>
      <c r="D1470" s="846" t="s">
        <v>3628</v>
      </c>
      <c r="E1470" s="846" t="s">
        <v>34</v>
      </c>
      <c r="F1470" s="846" t="s">
        <v>3590</v>
      </c>
      <c r="G1470" s="846" t="s">
        <v>449</v>
      </c>
      <c r="H1470" s="832">
        <v>100.8</v>
      </c>
      <c r="I1470" s="846" t="s">
        <v>917</v>
      </c>
      <c r="J1470" s="875">
        <v>4</v>
      </c>
      <c r="K1470" s="846" t="s">
        <v>38</v>
      </c>
      <c r="L1470" s="846" t="s">
        <v>3355</v>
      </c>
      <c r="M1470" s="846"/>
      <c r="N1470" s="846" t="s">
        <v>3624</v>
      </c>
      <c r="O1470" s="846" t="s">
        <v>459</v>
      </c>
      <c r="P1470" s="846" t="s">
        <v>452</v>
      </c>
      <c r="Q1470" s="832">
        <v>48997.06</v>
      </c>
      <c r="R1470" s="832">
        <v>104677.02</v>
      </c>
      <c r="S1470" s="832">
        <v>6496.82</v>
      </c>
      <c r="T1470" s="832">
        <v>24321.67</v>
      </c>
      <c r="U1470" s="846" t="s">
        <v>407</v>
      </c>
      <c r="V1470" s="846" t="s">
        <v>3588</v>
      </c>
      <c r="W1470" s="846"/>
      <c r="X1470" s="824"/>
      <c r="Y1470" s="824"/>
      <c r="Z1470" s="824"/>
      <c r="AA1470" s="824"/>
      <c r="AB1470" s="824"/>
      <c r="AC1470" s="824"/>
    </row>
    <row r="1471" s="823" customFormat="1" ht="28.45" hidden="1" customHeight="1" outlineLevel="3" spans="1:29">
      <c r="A1471" s="873" t="s">
        <v>73</v>
      </c>
      <c r="B1471" s="870" t="s">
        <v>417</v>
      </c>
      <c r="C1471" s="870" t="s">
        <v>427</v>
      </c>
      <c r="D1471" s="846" t="s">
        <v>3629</v>
      </c>
      <c r="E1471" s="846" t="s">
        <v>34</v>
      </c>
      <c r="F1471" s="846" t="s">
        <v>3590</v>
      </c>
      <c r="G1471" s="846" t="s">
        <v>449</v>
      </c>
      <c r="H1471" s="832">
        <v>51.45</v>
      </c>
      <c r="I1471" s="846" t="s">
        <v>917</v>
      </c>
      <c r="J1471" s="875">
        <v>4</v>
      </c>
      <c r="K1471" s="846" t="s">
        <v>38</v>
      </c>
      <c r="L1471" s="846" t="s">
        <v>3355</v>
      </c>
      <c r="M1471" s="846"/>
      <c r="N1471" s="846" t="s">
        <v>3626</v>
      </c>
      <c r="O1471" s="846" t="s">
        <v>459</v>
      </c>
      <c r="P1471" s="846" t="s">
        <v>452</v>
      </c>
      <c r="Q1471" s="832">
        <v>48997.06</v>
      </c>
      <c r="R1471" s="832">
        <v>104677.02</v>
      </c>
      <c r="S1471" s="832">
        <v>6496.82</v>
      </c>
      <c r="T1471" s="832">
        <v>24321.67</v>
      </c>
      <c r="U1471" s="846" t="s">
        <v>407</v>
      </c>
      <c r="V1471" s="846" t="s">
        <v>3588</v>
      </c>
      <c r="W1471" s="846"/>
      <c r="X1471" s="824"/>
      <c r="Y1471" s="824"/>
      <c r="Z1471" s="824"/>
      <c r="AA1471" s="824"/>
      <c r="AB1471" s="824"/>
      <c r="AC1471" s="824"/>
    </row>
    <row r="1472" s="823" customFormat="1" ht="28.45" hidden="1" customHeight="1" outlineLevel="3" spans="1:29">
      <c r="A1472" s="873" t="s">
        <v>73</v>
      </c>
      <c r="B1472" s="870" t="s">
        <v>417</v>
      </c>
      <c r="C1472" s="870" t="s">
        <v>427</v>
      </c>
      <c r="D1472" s="846" t="s">
        <v>3630</v>
      </c>
      <c r="E1472" s="846" t="s">
        <v>34</v>
      </c>
      <c r="F1472" s="846" t="s">
        <v>3590</v>
      </c>
      <c r="G1472" s="846" t="s">
        <v>449</v>
      </c>
      <c r="H1472" s="832">
        <v>101.7</v>
      </c>
      <c r="I1472" s="846" t="s">
        <v>350</v>
      </c>
      <c r="J1472" s="875">
        <v>0</v>
      </c>
      <c r="K1472" s="846" t="s">
        <v>38</v>
      </c>
      <c r="L1472" s="846" t="s">
        <v>3355</v>
      </c>
      <c r="M1472" s="846"/>
      <c r="N1472" s="846" t="s">
        <v>3624</v>
      </c>
      <c r="O1472" s="846" t="s">
        <v>459</v>
      </c>
      <c r="P1472" s="846" t="s">
        <v>452</v>
      </c>
      <c r="Q1472" s="832">
        <v>48997.06</v>
      </c>
      <c r="R1472" s="832">
        <v>104677.02</v>
      </c>
      <c r="S1472" s="832">
        <v>6496.82</v>
      </c>
      <c r="T1472" s="832">
        <v>24321.67</v>
      </c>
      <c r="U1472" s="846"/>
      <c r="V1472" s="846" t="s">
        <v>3588</v>
      </c>
      <c r="W1472" s="846"/>
      <c r="X1472" s="824"/>
      <c r="Y1472" s="824"/>
      <c r="Z1472" s="824"/>
      <c r="AA1472" s="824"/>
      <c r="AB1472" s="824"/>
      <c r="AC1472" s="824"/>
    </row>
    <row r="1473" s="823" customFormat="1" ht="28.45" hidden="1" customHeight="1" outlineLevel="3" spans="1:29">
      <c r="A1473" s="873" t="s">
        <v>73</v>
      </c>
      <c r="B1473" s="870" t="s">
        <v>417</v>
      </c>
      <c r="C1473" s="870" t="s">
        <v>427</v>
      </c>
      <c r="D1473" s="846" t="s">
        <v>3631</v>
      </c>
      <c r="E1473" s="846" t="s">
        <v>34</v>
      </c>
      <c r="F1473" s="846" t="s">
        <v>3590</v>
      </c>
      <c r="G1473" s="846" t="s">
        <v>449</v>
      </c>
      <c r="H1473" s="832">
        <v>50.85</v>
      </c>
      <c r="I1473" s="846" t="s">
        <v>534</v>
      </c>
      <c r="J1473" s="875">
        <v>1</v>
      </c>
      <c r="K1473" s="846" t="s">
        <v>38</v>
      </c>
      <c r="L1473" s="846" t="s">
        <v>3355</v>
      </c>
      <c r="M1473" s="846"/>
      <c r="N1473" s="846" t="s">
        <v>3626</v>
      </c>
      <c r="O1473" s="846" t="s">
        <v>459</v>
      </c>
      <c r="P1473" s="846" t="s">
        <v>452</v>
      </c>
      <c r="Q1473" s="832">
        <v>48997.06</v>
      </c>
      <c r="R1473" s="832">
        <v>104677.02</v>
      </c>
      <c r="S1473" s="832">
        <v>6496.82</v>
      </c>
      <c r="T1473" s="832">
        <v>24321.67</v>
      </c>
      <c r="U1473" s="846" t="s">
        <v>407</v>
      </c>
      <c r="V1473" s="846" t="s">
        <v>3588</v>
      </c>
      <c r="W1473" s="846"/>
      <c r="X1473" s="824"/>
      <c r="Y1473" s="824"/>
      <c r="Z1473" s="824"/>
      <c r="AA1473" s="824"/>
      <c r="AB1473" s="824"/>
      <c r="AC1473" s="824"/>
    </row>
    <row r="1474" s="823" customFormat="1" ht="28.45" hidden="1" customHeight="1" outlineLevel="3" spans="1:29">
      <c r="A1474" s="873" t="s">
        <v>73</v>
      </c>
      <c r="B1474" s="870" t="s">
        <v>417</v>
      </c>
      <c r="C1474" s="870" t="s">
        <v>427</v>
      </c>
      <c r="D1474" s="846" t="s">
        <v>3632</v>
      </c>
      <c r="E1474" s="846" t="s">
        <v>34</v>
      </c>
      <c r="F1474" s="846" t="s">
        <v>3460</v>
      </c>
      <c r="G1474" s="846" t="s">
        <v>338</v>
      </c>
      <c r="H1474" s="832">
        <v>1.75</v>
      </c>
      <c r="I1474" s="846" t="s">
        <v>534</v>
      </c>
      <c r="J1474" s="875">
        <v>1</v>
      </c>
      <c r="K1474" s="846" t="s">
        <v>38</v>
      </c>
      <c r="L1474" s="846" t="s">
        <v>3284</v>
      </c>
      <c r="M1474" s="846"/>
      <c r="N1474" s="846" t="s">
        <v>3633</v>
      </c>
      <c r="O1474" s="846" t="s">
        <v>459</v>
      </c>
      <c r="P1474" s="846" t="s">
        <v>3595</v>
      </c>
      <c r="Q1474" s="832">
        <v>230384.95</v>
      </c>
      <c r="R1474" s="832">
        <v>385829.61</v>
      </c>
      <c r="S1474" s="832">
        <v>65407.15</v>
      </c>
      <c r="T1474" s="832">
        <v>65549.25</v>
      </c>
      <c r="U1474" s="846"/>
      <c r="V1474" s="846" t="s">
        <v>3317</v>
      </c>
      <c r="W1474" s="846"/>
      <c r="X1474" s="824"/>
      <c r="Y1474" s="824"/>
      <c r="Z1474" s="824"/>
      <c r="AA1474" s="824"/>
      <c r="AB1474" s="824"/>
      <c r="AC1474" s="824"/>
    </row>
    <row r="1475" s="823" customFormat="1" ht="28.45" hidden="1" customHeight="1" outlineLevel="3" spans="1:29">
      <c r="A1475" s="873" t="s">
        <v>73</v>
      </c>
      <c r="B1475" s="870" t="s">
        <v>417</v>
      </c>
      <c r="C1475" s="870" t="s">
        <v>427</v>
      </c>
      <c r="D1475" s="846" t="s">
        <v>3634</v>
      </c>
      <c r="E1475" s="846" t="s">
        <v>34</v>
      </c>
      <c r="F1475" s="846" t="s">
        <v>3590</v>
      </c>
      <c r="G1475" s="846" t="s">
        <v>449</v>
      </c>
      <c r="H1475" s="832">
        <v>50.7</v>
      </c>
      <c r="I1475" s="846" t="s">
        <v>350</v>
      </c>
      <c r="J1475" s="875">
        <v>0</v>
      </c>
      <c r="K1475" s="846" t="s">
        <v>38</v>
      </c>
      <c r="L1475" s="846" t="s">
        <v>3355</v>
      </c>
      <c r="M1475" s="846"/>
      <c r="N1475" s="846" t="s">
        <v>3626</v>
      </c>
      <c r="O1475" s="846" t="s">
        <v>459</v>
      </c>
      <c r="P1475" s="846" t="s">
        <v>452</v>
      </c>
      <c r="Q1475" s="832">
        <v>48997.06</v>
      </c>
      <c r="R1475" s="832">
        <v>104677.02</v>
      </c>
      <c r="S1475" s="832">
        <v>6496.82</v>
      </c>
      <c r="T1475" s="832">
        <v>24321.67</v>
      </c>
      <c r="U1475" s="846"/>
      <c r="V1475" s="846" t="s">
        <v>3588</v>
      </c>
      <c r="W1475" s="846"/>
      <c r="X1475" s="824"/>
      <c r="Y1475" s="824"/>
      <c r="Z1475" s="824"/>
      <c r="AA1475" s="824"/>
      <c r="AB1475" s="824"/>
      <c r="AC1475" s="824"/>
    </row>
    <row r="1476" s="823" customFormat="1" ht="28.45" hidden="1" customHeight="1" outlineLevel="3" spans="1:29">
      <c r="A1476" s="873" t="s">
        <v>73</v>
      </c>
      <c r="B1476" s="870" t="s">
        <v>417</v>
      </c>
      <c r="C1476" s="870" t="s">
        <v>427</v>
      </c>
      <c r="D1476" s="846" t="s">
        <v>3635</v>
      </c>
      <c r="E1476" s="846" t="s">
        <v>34</v>
      </c>
      <c r="F1476" s="846" t="s">
        <v>3590</v>
      </c>
      <c r="G1476" s="846" t="s">
        <v>449</v>
      </c>
      <c r="H1476" s="832">
        <v>50.7</v>
      </c>
      <c r="I1476" s="846" t="s">
        <v>350</v>
      </c>
      <c r="J1476" s="875">
        <v>0</v>
      </c>
      <c r="K1476" s="846" t="s">
        <v>38</v>
      </c>
      <c r="L1476" s="846" t="s">
        <v>3355</v>
      </c>
      <c r="M1476" s="846"/>
      <c r="N1476" s="846" t="s">
        <v>3626</v>
      </c>
      <c r="O1476" s="846" t="s">
        <v>459</v>
      </c>
      <c r="P1476" s="846" t="s">
        <v>452</v>
      </c>
      <c r="Q1476" s="832">
        <v>48997.06</v>
      </c>
      <c r="R1476" s="832">
        <v>104677.02</v>
      </c>
      <c r="S1476" s="832">
        <v>6496.82</v>
      </c>
      <c r="T1476" s="832">
        <v>24321.67</v>
      </c>
      <c r="U1476" s="846"/>
      <c r="V1476" s="846" t="s">
        <v>3588</v>
      </c>
      <c r="W1476" s="846"/>
      <c r="X1476" s="824"/>
      <c r="Y1476" s="824"/>
      <c r="Z1476" s="824"/>
      <c r="AA1476" s="824"/>
      <c r="AB1476" s="824"/>
      <c r="AC1476" s="824"/>
    </row>
    <row r="1477" s="823" customFormat="1" ht="28.45" hidden="1" customHeight="1" outlineLevel="3" spans="1:29">
      <c r="A1477" s="873" t="s">
        <v>73</v>
      </c>
      <c r="B1477" s="870" t="s">
        <v>417</v>
      </c>
      <c r="C1477" s="870" t="s">
        <v>427</v>
      </c>
      <c r="D1477" s="846" t="s">
        <v>3636</v>
      </c>
      <c r="E1477" s="846" t="s">
        <v>34</v>
      </c>
      <c r="F1477" s="846" t="s">
        <v>3637</v>
      </c>
      <c r="G1477" s="846" t="s">
        <v>338</v>
      </c>
      <c r="H1477" s="832">
        <v>6.78</v>
      </c>
      <c r="I1477" s="846" t="s">
        <v>1453</v>
      </c>
      <c r="J1477" s="875">
        <v>31</v>
      </c>
      <c r="K1477" s="846" t="s">
        <v>83</v>
      </c>
      <c r="L1477" s="846" t="s">
        <v>3284</v>
      </c>
      <c r="M1477" s="846" t="s">
        <v>3638</v>
      </c>
      <c r="N1477" s="846" t="s">
        <v>3638</v>
      </c>
      <c r="O1477" s="846" t="s">
        <v>3559</v>
      </c>
      <c r="P1477" s="846" t="s">
        <v>3560</v>
      </c>
      <c r="Q1477" s="832">
        <v>32.1</v>
      </c>
      <c r="R1477" s="832">
        <v>112.9</v>
      </c>
      <c r="S1477" s="832">
        <v>8.58</v>
      </c>
      <c r="T1477" s="832">
        <v>8.58</v>
      </c>
      <c r="U1477" s="846"/>
      <c r="V1477" s="846"/>
      <c r="W1477" s="846"/>
      <c r="X1477" s="824"/>
      <c r="Y1477" s="824"/>
      <c r="Z1477" s="824"/>
      <c r="AA1477" s="824"/>
      <c r="AB1477" s="824"/>
      <c r="AC1477" s="824"/>
    </row>
    <row r="1478" s="823" customFormat="1" ht="28.45" hidden="1" customHeight="1" outlineLevel="3" spans="1:29">
      <c r="A1478" s="873" t="s">
        <v>73</v>
      </c>
      <c r="B1478" s="870" t="s">
        <v>417</v>
      </c>
      <c r="C1478" s="870" t="s">
        <v>427</v>
      </c>
      <c r="D1478" s="846" t="s">
        <v>3639</v>
      </c>
      <c r="E1478" s="846" t="s">
        <v>34</v>
      </c>
      <c r="F1478" s="846" t="s">
        <v>3312</v>
      </c>
      <c r="G1478" s="846" t="s">
        <v>338</v>
      </c>
      <c r="H1478" s="832">
        <v>9.39</v>
      </c>
      <c r="I1478" s="846" t="s">
        <v>243</v>
      </c>
      <c r="J1478" s="875">
        <v>25</v>
      </c>
      <c r="K1478" s="846" t="s">
        <v>38</v>
      </c>
      <c r="L1478" s="846" t="s">
        <v>3284</v>
      </c>
      <c r="M1478" s="846" t="s">
        <v>3640</v>
      </c>
      <c r="N1478" s="846" t="s">
        <v>3640</v>
      </c>
      <c r="O1478" s="846" t="s">
        <v>3559</v>
      </c>
      <c r="P1478" s="846" t="s">
        <v>3560</v>
      </c>
      <c r="Q1478" s="832">
        <v>230384.95</v>
      </c>
      <c r="R1478" s="832">
        <v>385829.61</v>
      </c>
      <c r="S1478" s="832">
        <v>65407.15</v>
      </c>
      <c r="T1478" s="832">
        <v>65549.25</v>
      </c>
      <c r="U1478" s="846" t="s">
        <v>372</v>
      </c>
      <c r="V1478" s="846" t="s">
        <v>3317</v>
      </c>
      <c r="W1478" s="846"/>
      <c r="X1478" s="824"/>
      <c r="Y1478" s="824"/>
      <c r="Z1478" s="824"/>
      <c r="AA1478" s="824"/>
      <c r="AB1478" s="824"/>
      <c r="AC1478" s="824"/>
    </row>
    <row r="1479" s="823" customFormat="1" ht="28.45" hidden="1" customHeight="1" outlineLevel="3" spans="1:29">
      <c r="A1479" s="873" t="s">
        <v>73</v>
      </c>
      <c r="B1479" s="870" t="s">
        <v>417</v>
      </c>
      <c r="C1479" s="870" t="s">
        <v>427</v>
      </c>
      <c r="D1479" s="846" t="s">
        <v>3641</v>
      </c>
      <c r="E1479" s="846" t="s">
        <v>34</v>
      </c>
      <c r="F1479" s="846" t="s">
        <v>3312</v>
      </c>
      <c r="G1479" s="846" t="s">
        <v>338</v>
      </c>
      <c r="H1479" s="832">
        <v>8.77</v>
      </c>
      <c r="I1479" s="846" t="s">
        <v>236</v>
      </c>
      <c r="J1479" s="875">
        <v>24</v>
      </c>
      <c r="K1479" s="846" t="s">
        <v>38</v>
      </c>
      <c r="L1479" s="846" t="s">
        <v>3284</v>
      </c>
      <c r="M1479" s="846" t="s">
        <v>3642</v>
      </c>
      <c r="N1479" s="846" t="s">
        <v>3642</v>
      </c>
      <c r="O1479" s="846" t="s">
        <v>3559</v>
      </c>
      <c r="P1479" s="846" t="s">
        <v>3560</v>
      </c>
      <c r="Q1479" s="832">
        <v>230384.95</v>
      </c>
      <c r="R1479" s="832">
        <v>385829.61</v>
      </c>
      <c r="S1479" s="832">
        <v>65407.15</v>
      </c>
      <c r="T1479" s="832">
        <v>65549.25</v>
      </c>
      <c r="U1479" s="846"/>
      <c r="V1479" s="846" t="s">
        <v>3317</v>
      </c>
      <c r="W1479" s="846"/>
      <c r="X1479" s="824"/>
      <c r="Y1479" s="824"/>
      <c r="Z1479" s="824"/>
      <c r="AA1479" s="824"/>
      <c r="AB1479" s="824"/>
      <c r="AC1479" s="824"/>
    </row>
    <row r="1480" s="823" customFormat="1" ht="28.45" hidden="1" customHeight="1" outlineLevel="3" spans="1:29">
      <c r="A1480" s="873" t="s">
        <v>73</v>
      </c>
      <c r="B1480" s="870" t="s">
        <v>417</v>
      </c>
      <c r="C1480" s="870" t="s">
        <v>427</v>
      </c>
      <c r="D1480" s="846" t="s">
        <v>3643</v>
      </c>
      <c r="E1480" s="846" t="s">
        <v>34</v>
      </c>
      <c r="F1480" s="846" t="s">
        <v>3312</v>
      </c>
      <c r="G1480" s="846" t="s">
        <v>338</v>
      </c>
      <c r="H1480" s="832">
        <v>7.15</v>
      </c>
      <c r="I1480" s="846" t="s">
        <v>1448</v>
      </c>
      <c r="J1480" s="875">
        <v>19</v>
      </c>
      <c r="K1480" s="846" t="s">
        <v>38</v>
      </c>
      <c r="L1480" s="846" t="s">
        <v>3284</v>
      </c>
      <c r="M1480" s="846" t="s">
        <v>3644</v>
      </c>
      <c r="N1480" s="846" t="s">
        <v>3644</v>
      </c>
      <c r="O1480" s="846" t="s">
        <v>3559</v>
      </c>
      <c r="P1480" s="846" t="s">
        <v>3560</v>
      </c>
      <c r="Q1480" s="832">
        <v>230384.95</v>
      </c>
      <c r="R1480" s="832">
        <v>385829.61</v>
      </c>
      <c r="S1480" s="832">
        <v>65407.15</v>
      </c>
      <c r="T1480" s="832">
        <v>65549.25</v>
      </c>
      <c r="U1480" s="846"/>
      <c r="V1480" s="846" t="s">
        <v>3317</v>
      </c>
      <c r="W1480" s="846"/>
      <c r="X1480" s="824"/>
      <c r="Y1480" s="824"/>
      <c r="Z1480" s="824"/>
      <c r="AA1480" s="824"/>
      <c r="AB1480" s="824"/>
      <c r="AC1480" s="824"/>
    </row>
    <row r="1481" s="823" customFormat="1" ht="28.45" hidden="1" customHeight="1" outlineLevel="3" spans="1:29">
      <c r="A1481" s="873" t="s">
        <v>73</v>
      </c>
      <c r="B1481" s="870" t="s">
        <v>417</v>
      </c>
      <c r="C1481" s="870" t="s">
        <v>427</v>
      </c>
      <c r="D1481" s="846" t="s">
        <v>3645</v>
      </c>
      <c r="E1481" s="846" t="s">
        <v>34</v>
      </c>
      <c r="F1481" s="846" t="s">
        <v>3546</v>
      </c>
      <c r="G1481" s="846" t="s">
        <v>491</v>
      </c>
      <c r="H1481" s="832">
        <v>8.7</v>
      </c>
      <c r="I1481" s="846" t="s">
        <v>1448</v>
      </c>
      <c r="J1481" s="875">
        <v>19</v>
      </c>
      <c r="K1481" s="846" t="s">
        <v>38</v>
      </c>
      <c r="L1481" s="846" t="s">
        <v>3284</v>
      </c>
      <c r="M1481" s="846" t="s">
        <v>3646</v>
      </c>
      <c r="N1481" s="846" t="s">
        <v>3646</v>
      </c>
      <c r="O1481" s="846" t="s">
        <v>451</v>
      </c>
      <c r="P1481" s="846" t="s">
        <v>3647</v>
      </c>
      <c r="Q1481" s="832">
        <v>26958.18</v>
      </c>
      <c r="R1481" s="832">
        <v>36090.56</v>
      </c>
      <c r="S1481" s="832">
        <v>14020.83</v>
      </c>
      <c r="T1481" s="832">
        <v>17298.83</v>
      </c>
      <c r="U1481" s="846" t="s">
        <v>318</v>
      </c>
      <c r="V1481" s="846" t="s">
        <v>3549</v>
      </c>
      <c r="W1481" s="846"/>
      <c r="X1481" s="824"/>
      <c r="Y1481" s="824"/>
      <c r="Z1481" s="824"/>
      <c r="AA1481" s="824"/>
      <c r="AB1481" s="824"/>
      <c r="AC1481" s="824"/>
    </row>
    <row r="1482" s="823" customFormat="1" ht="28.45" hidden="1" customHeight="1" outlineLevel="3" spans="1:29">
      <c r="A1482" s="873" t="s">
        <v>73</v>
      </c>
      <c r="B1482" s="870" t="s">
        <v>417</v>
      </c>
      <c r="C1482" s="870" t="s">
        <v>427</v>
      </c>
      <c r="D1482" s="846" t="s">
        <v>3648</v>
      </c>
      <c r="E1482" s="846" t="s">
        <v>34</v>
      </c>
      <c r="F1482" s="846" t="s">
        <v>3649</v>
      </c>
      <c r="G1482" s="846" t="s">
        <v>3511</v>
      </c>
      <c r="H1482" s="832">
        <v>113.61</v>
      </c>
      <c r="I1482" s="846" t="s">
        <v>1539</v>
      </c>
      <c r="J1482" s="875">
        <v>20</v>
      </c>
      <c r="K1482" s="846" t="s">
        <v>38</v>
      </c>
      <c r="L1482" s="846" t="s">
        <v>3284</v>
      </c>
      <c r="M1482" s="846" t="s">
        <v>3650</v>
      </c>
      <c r="N1482" s="846" t="s">
        <v>3650</v>
      </c>
      <c r="O1482" s="846" t="s">
        <v>451</v>
      </c>
      <c r="P1482" s="846" t="s">
        <v>3647</v>
      </c>
      <c r="Q1482" s="832">
        <v>52636.04</v>
      </c>
      <c r="R1482" s="832">
        <v>97253.53</v>
      </c>
      <c r="S1482" s="832">
        <v>32550.1</v>
      </c>
      <c r="T1482" s="832">
        <v>47369.72</v>
      </c>
      <c r="U1482" s="846" t="s">
        <v>318</v>
      </c>
      <c r="V1482" s="846" t="s">
        <v>3651</v>
      </c>
      <c r="W1482" s="846"/>
      <c r="X1482" s="824"/>
      <c r="Y1482" s="824"/>
      <c r="Z1482" s="824"/>
      <c r="AA1482" s="824"/>
      <c r="AB1482" s="824"/>
      <c r="AC1482" s="824"/>
    </row>
    <row r="1483" s="823" customFormat="1" ht="28.45" hidden="1" customHeight="1" outlineLevel="3" spans="1:29">
      <c r="A1483" s="873" t="s">
        <v>73</v>
      </c>
      <c r="B1483" s="870" t="s">
        <v>417</v>
      </c>
      <c r="C1483" s="870" t="s">
        <v>427</v>
      </c>
      <c r="D1483" s="846" t="s">
        <v>3652</v>
      </c>
      <c r="E1483" s="846" t="s">
        <v>34</v>
      </c>
      <c r="F1483" s="846" t="s">
        <v>3649</v>
      </c>
      <c r="G1483" s="846" t="s">
        <v>338</v>
      </c>
      <c r="H1483" s="832">
        <v>119.94</v>
      </c>
      <c r="I1483" s="846" t="s">
        <v>1539</v>
      </c>
      <c r="J1483" s="875">
        <v>20</v>
      </c>
      <c r="K1483" s="846" t="s">
        <v>38</v>
      </c>
      <c r="L1483" s="846" t="s">
        <v>3284</v>
      </c>
      <c r="M1483" s="846" t="s">
        <v>3653</v>
      </c>
      <c r="N1483" s="846" t="s">
        <v>3653</v>
      </c>
      <c r="O1483" s="846" t="s">
        <v>451</v>
      </c>
      <c r="P1483" s="846" t="s">
        <v>3647</v>
      </c>
      <c r="Q1483" s="832">
        <v>52636.04</v>
      </c>
      <c r="R1483" s="832">
        <v>97253.53</v>
      </c>
      <c r="S1483" s="832">
        <v>32550.1</v>
      </c>
      <c r="T1483" s="832">
        <v>47369.72</v>
      </c>
      <c r="U1483" s="846" t="s">
        <v>318</v>
      </c>
      <c r="V1483" s="846" t="s">
        <v>3651</v>
      </c>
      <c r="W1483" s="846"/>
      <c r="X1483" s="824"/>
      <c r="Y1483" s="824"/>
      <c r="Z1483" s="824"/>
      <c r="AA1483" s="824"/>
      <c r="AB1483" s="824"/>
      <c r="AC1483" s="824"/>
    </row>
    <row r="1484" s="823" customFormat="1" ht="28.45" hidden="1" customHeight="1" outlineLevel="3" spans="1:29">
      <c r="A1484" s="873" t="s">
        <v>73</v>
      </c>
      <c r="B1484" s="870" t="s">
        <v>417</v>
      </c>
      <c r="C1484" s="870" t="s">
        <v>427</v>
      </c>
      <c r="D1484" s="846" t="s">
        <v>3654</v>
      </c>
      <c r="E1484" s="846" t="s">
        <v>34</v>
      </c>
      <c r="F1484" s="846" t="s">
        <v>3655</v>
      </c>
      <c r="G1484" s="846" t="s">
        <v>3475</v>
      </c>
      <c r="H1484" s="832">
        <v>2.3</v>
      </c>
      <c r="I1484" s="846" t="s">
        <v>432</v>
      </c>
      <c r="J1484" s="875">
        <v>13</v>
      </c>
      <c r="K1484" s="846" t="s">
        <v>38</v>
      </c>
      <c r="L1484" s="846" t="s">
        <v>3284</v>
      </c>
      <c r="M1484" s="846" t="s">
        <v>3656</v>
      </c>
      <c r="N1484" s="846" t="s">
        <v>3656</v>
      </c>
      <c r="O1484" s="846" t="s">
        <v>451</v>
      </c>
      <c r="P1484" s="846" t="s">
        <v>3647</v>
      </c>
      <c r="Q1484" s="832">
        <v>26958.18</v>
      </c>
      <c r="R1484" s="832">
        <v>36090.56</v>
      </c>
      <c r="S1484" s="832">
        <v>14020.83</v>
      </c>
      <c r="T1484" s="832">
        <v>17298.83</v>
      </c>
      <c r="U1484" s="846"/>
      <c r="V1484" s="846" t="s">
        <v>3549</v>
      </c>
      <c r="W1484" s="846"/>
      <c r="X1484" s="824"/>
      <c r="Y1484" s="824"/>
      <c r="Z1484" s="824"/>
      <c r="AA1484" s="824"/>
      <c r="AB1484" s="824"/>
      <c r="AC1484" s="824"/>
    </row>
    <row r="1485" s="823" customFormat="1" ht="28.45" hidden="1" customHeight="1" outlineLevel="3" spans="1:29">
      <c r="A1485" s="873" t="s">
        <v>73</v>
      </c>
      <c r="B1485" s="870" t="s">
        <v>417</v>
      </c>
      <c r="C1485" s="870" t="s">
        <v>427</v>
      </c>
      <c r="D1485" s="846" t="s">
        <v>3657</v>
      </c>
      <c r="E1485" s="846" t="s">
        <v>34</v>
      </c>
      <c r="F1485" s="846" t="s">
        <v>3658</v>
      </c>
      <c r="G1485" s="846" t="s">
        <v>338</v>
      </c>
      <c r="H1485" s="832">
        <v>0.69</v>
      </c>
      <c r="I1485" s="846" t="s">
        <v>3659</v>
      </c>
      <c r="J1485" s="875">
        <v>606</v>
      </c>
      <c r="K1485" s="846" t="s">
        <v>53</v>
      </c>
      <c r="L1485" s="846" t="s">
        <v>3284</v>
      </c>
      <c r="M1485" s="846" t="s">
        <v>3660</v>
      </c>
      <c r="N1485" s="846" t="s">
        <v>3660</v>
      </c>
      <c r="O1485" s="846" t="s">
        <v>3661</v>
      </c>
      <c r="P1485" s="846" t="s">
        <v>3662</v>
      </c>
      <c r="Q1485" s="832">
        <v>5708.69</v>
      </c>
      <c r="R1485" s="832">
        <v>22661.07</v>
      </c>
      <c r="S1485" s="832">
        <v>4514.5</v>
      </c>
      <c r="T1485" s="832">
        <v>6418.47</v>
      </c>
      <c r="U1485" s="846" t="s">
        <v>306</v>
      </c>
      <c r="V1485" s="846" t="s">
        <v>3663</v>
      </c>
      <c r="W1485" s="846"/>
      <c r="X1485" s="824"/>
      <c r="Y1485" s="824"/>
      <c r="Z1485" s="824"/>
      <c r="AA1485" s="824"/>
      <c r="AB1485" s="824"/>
      <c r="AC1485" s="824"/>
    </row>
    <row r="1486" s="823" customFormat="1" ht="28.45" hidden="1" customHeight="1" outlineLevel="3" spans="1:29">
      <c r="A1486" s="873" t="s">
        <v>73</v>
      </c>
      <c r="B1486" s="870" t="s">
        <v>417</v>
      </c>
      <c r="C1486" s="870" t="s">
        <v>427</v>
      </c>
      <c r="D1486" s="846" t="s">
        <v>3664</v>
      </c>
      <c r="E1486" s="846" t="s">
        <v>34</v>
      </c>
      <c r="F1486" s="846" t="s">
        <v>3665</v>
      </c>
      <c r="G1486" s="846" t="s">
        <v>355</v>
      </c>
      <c r="H1486" s="832">
        <v>19.76</v>
      </c>
      <c r="I1486" s="846" t="s">
        <v>196</v>
      </c>
      <c r="J1486" s="875">
        <v>120</v>
      </c>
      <c r="K1486" s="846" t="s">
        <v>119</v>
      </c>
      <c r="L1486" s="846" t="s">
        <v>3284</v>
      </c>
      <c r="M1486" s="846" t="s">
        <v>3666</v>
      </c>
      <c r="N1486" s="846" t="s">
        <v>3666</v>
      </c>
      <c r="O1486" s="846" t="s">
        <v>3574</v>
      </c>
      <c r="P1486" s="846" t="s">
        <v>3667</v>
      </c>
      <c r="Q1486" s="832">
        <v>3940.61</v>
      </c>
      <c r="R1486" s="832">
        <v>10816.84</v>
      </c>
      <c r="S1486" s="832">
        <v>41.71</v>
      </c>
      <c r="T1486" s="832">
        <v>9.92</v>
      </c>
      <c r="U1486" s="846" t="s">
        <v>306</v>
      </c>
      <c r="V1486" s="846" t="s">
        <v>3668</v>
      </c>
      <c r="W1486" s="846"/>
      <c r="X1486" s="824"/>
      <c r="Y1486" s="824"/>
      <c r="Z1486" s="824"/>
      <c r="AA1486" s="824"/>
      <c r="AB1486" s="824"/>
      <c r="AC1486" s="824"/>
    </row>
    <row r="1487" s="823" customFormat="1" ht="28.45" hidden="1" customHeight="1" outlineLevel="3" spans="1:29">
      <c r="A1487" s="873" t="s">
        <v>73</v>
      </c>
      <c r="B1487" s="870" t="s">
        <v>417</v>
      </c>
      <c r="C1487" s="870" t="s">
        <v>427</v>
      </c>
      <c r="D1487" s="846" t="s">
        <v>3664</v>
      </c>
      <c r="E1487" s="846" t="s">
        <v>34</v>
      </c>
      <c r="F1487" s="846" t="s">
        <v>3665</v>
      </c>
      <c r="G1487" s="846" t="s">
        <v>355</v>
      </c>
      <c r="H1487" s="832">
        <v>18.53</v>
      </c>
      <c r="I1487" s="846" t="s">
        <v>196</v>
      </c>
      <c r="J1487" s="875">
        <v>120</v>
      </c>
      <c r="K1487" s="846" t="s">
        <v>119</v>
      </c>
      <c r="L1487" s="846" t="s">
        <v>3284</v>
      </c>
      <c r="M1487" s="846" t="s">
        <v>3666</v>
      </c>
      <c r="N1487" s="846" t="s">
        <v>3666</v>
      </c>
      <c r="O1487" s="846" t="s">
        <v>3574</v>
      </c>
      <c r="P1487" s="846" t="s">
        <v>3667</v>
      </c>
      <c r="Q1487" s="832">
        <v>3940.61</v>
      </c>
      <c r="R1487" s="832">
        <v>10816.84</v>
      </c>
      <c r="S1487" s="832">
        <v>41.71</v>
      </c>
      <c r="T1487" s="832">
        <v>9.92</v>
      </c>
      <c r="U1487" s="846" t="s">
        <v>306</v>
      </c>
      <c r="V1487" s="846" t="s">
        <v>3668</v>
      </c>
      <c r="W1487" s="846"/>
      <c r="X1487" s="824"/>
      <c r="Y1487" s="824"/>
      <c r="Z1487" s="824"/>
      <c r="AA1487" s="824"/>
      <c r="AB1487" s="824"/>
      <c r="AC1487" s="824"/>
    </row>
    <row r="1488" s="823" customFormat="1" ht="28.45" hidden="1" customHeight="1" outlineLevel="3" spans="1:29">
      <c r="A1488" s="873" t="s">
        <v>73</v>
      </c>
      <c r="B1488" s="870" t="s">
        <v>417</v>
      </c>
      <c r="C1488" s="870" t="s">
        <v>427</v>
      </c>
      <c r="D1488" s="846" t="s">
        <v>3664</v>
      </c>
      <c r="E1488" s="846" t="s">
        <v>34</v>
      </c>
      <c r="F1488" s="846" t="s">
        <v>3665</v>
      </c>
      <c r="G1488" s="846" t="s">
        <v>355</v>
      </c>
      <c r="H1488" s="832">
        <v>3.42</v>
      </c>
      <c r="I1488" s="846" t="s">
        <v>3669</v>
      </c>
      <c r="J1488" s="875">
        <v>93</v>
      </c>
      <c r="K1488" s="846" t="s">
        <v>119</v>
      </c>
      <c r="L1488" s="846" t="s">
        <v>3284</v>
      </c>
      <c r="M1488" s="846" t="s">
        <v>3666</v>
      </c>
      <c r="N1488" s="846" t="s">
        <v>3666</v>
      </c>
      <c r="O1488" s="846" t="s">
        <v>3574</v>
      </c>
      <c r="P1488" s="846" t="s">
        <v>3667</v>
      </c>
      <c r="Q1488" s="832">
        <v>3940.61</v>
      </c>
      <c r="R1488" s="832">
        <v>10816.84</v>
      </c>
      <c r="S1488" s="832">
        <v>41.71</v>
      </c>
      <c r="T1488" s="832">
        <v>9.92</v>
      </c>
      <c r="U1488" s="846" t="s">
        <v>306</v>
      </c>
      <c r="V1488" s="846" t="s">
        <v>3668</v>
      </c>
      <c r="W1488" s="846"/>
      <c r="X1488" s="824"/>
      <c r="Y1488" s="824"/>
      <c r="Z1488" s="824"/>
      <c r="AA1488" s="824"/>
      <c r="AB1488" s="824"/>
      <c r="AC1488" s="824"/>
    </row>
    <row r="1489" s="823" customFormat="1" ht="28.45" hidden="1" customHeight="1" outlineLevel="3" spans="1:29">
      <c r="A1489" s="873" t="s">
        <v>73</v>
      </c>
      <c r="B1489" s="870" t="s">
        <v>417</v>
      </c>
      <c r="C1489" s="870" t="s">
        <v>427</v>
      </c>
      <c r="D1489" s="846" t="s">
        <v>3670</v>
      </c>
      <c r="E1489" s="846" t="s">
        <v>34</v>
      </c>
      <c r="F1489" s="846" t="s">
        <v>3671</v>
      </c>
      <c r="G1489" s="846" t="s">
        <v>439</v>
      </c>
      <c r="H1489" s="832">
        <v>62.15</v>
      </c>
      <c r="I1489" s="846" t="s">
        <v>292</v>
      </c>
      <c r="J1489" s="875">
        <v>76</v>
      </c>
      <c r="K1489" s="846" t="s">
        <v>83</v>
      </c>
      <c r="L1489" s="846" t="s">
        <v>3284</v>
      </c>
      <c r="M1489" s="846" t="s">
        <v>3672</v>
      </c>
      <c r="N1489" s="846" t="s">
        <v>3672</v>
      </c>
      <c r="O1489" s="846" t="s">
        <v>441</v>
      </c>
      <c r="P1489" s="846" t="s">
        <v>442</v>
      </c>
      <c r="Q1489" s="832">
        <v>23751.92</v>
      </c>
      <c r="R1489" s="832">
        <v>97379.81</v>
      </c>
      <c r="S1489" s="832">
        <v>22199.91</v>
      </c>
      <c r="T1489" s="832">
        <v>32478.42</v>
      </c>
      <c r="U1489" s="846" t="s">
        <v>525</v>
      </c>
      <c r="V1489" s="846" t="s">
        <v>600</v>
      </c>
      <c r="W1489" s="846"/>
      <c r="X1489" s="824"/>
      <c r="Y1489" s="824"/>
      <c r="Z1489" s="824"/>
      <c r="AA1489" s="824"/>
      <c r="AB1489" s="824"/>
      <c r="AC1489" s="824"/>
    </row>
    <row r="1490" s="823" customFormat="1" ht="28.45" hidden="1" customHeight="1" outlineLevel="3" spans="1:29">
      <c r="A1490" s="873" t="s">
        <v>73</v>
      </c>
      <c r="B1490" s="870" t="s">
        <v>417</v>
      </c>
      <c r="C1490" s="870" t="s">
        <v>427</v>
      </c>
      <c r="D1490" s="846" t="s">
        <v>3673</v>
      </c>
      <c r="E1490" s="846" t="s">
        <v>34</v>
      </c>
      <c r="F1490" s="846" t="s">
        <v>3674</v>
      </c>
      <c r="G1490" s="846" t="s">
        <v>477</v>
      </c>
      <c r="H1490" s="832">
        <v>29.24</v>
      </c>
      <c r="I1490" s="846" t="s">
        <v>295</v>
      </c>
      <c r="J1490" s="875">
        <v>37</v>
      </c>
      <c r="K1490" s="846" t="s">
        <v>83</v>
      </c>
      <c r="L1490" s="846" t="s">
        <v>3284</v>
      </c>
      <c r="M1490" s="846" t="s">
        <v>3675</v>
      </c>
      <c r="N1490" s="846" t="s">
        <v>3675</v>
      </c>
      <c r="O1490" s="846" t="s">
        <v>441</v>
      </c>
      <c r="P1490" s="846" t="s">
        <v>442</v>
      </c>
      <c r="Q1490" s="832">
        <v>23751.92</v>
      </c>
      <c r="R1490" s="832">
        <v>97379.81</v>
      </c>
      <c r="S1490" s="832">
        <v>22199.91</v>
      </c>
      <c r="T1490" s="832">
        <v>32478.42</v>
      </c>
      <c r="U1490" s="846" t="s">
        <v>318</v>
      </c>
      <c r="V1490" s="846" t="s">
        <v>600</v>
      </c>
      <c r="W1490" s="846"/>
      <c r="X1490" s="824"/>
      <c r="Y1490" s="824"/>
      <c r="Z1490" s="824"/>
      <c r="AA1490" s="824"/>
      <c r="AB1490" s="824"/>
      <c r="AC1490" s="824"/>
    </row>
    <row r="1491" s="823" customFormat="1" ht="28.45" hidden="1" customHeight="1" outlineLevel="3" spans="1:29">
      <c r="A1491" s="873" t="s">
        <v>73</v>
      </c>
      <c r="B1491" s="870" t="s">
        <v>417</v>
      </c>
      <c r="C1491" s="870" t="s">
        <v>427</v>
      </c>
      <c r="D1491" s="846" t="s">
        <v>3676</v>
      </c>
      <c r="E1491" s="846" t="s">
        <v>34</v>
      </c>
      <c r="F1491" s="846" t="s">
        <v>3674</v>
      </c>
      <c r="G1491" s="846" t="s">
        <v>477</v>
      </c>
      <c r="H1491" s="832">
        <v>48.86</v>
      </c>
      <c r="I1491" s="846" t="s">
        <v>295</v>
      </c>
      <c r="J1491" s="875">
        <v>37</v>
      </c>
      <c r="K1491" s="846" t="s">
        <v>83</v>
      </c>
      <c r="L1491" s="846" t="s">
        <v>3284</v>
      </c>
      <c r="M1491" s="846" t="s">
        <v>3677</v>
      </c>
      <c r="N1491" s="846" t="s">
        <v>3677</v>
      </c>
      <c r="O1491" s="846" t="s">
        <v>441</v>
      </c>
      <c r="P1491" s="846" t="s">
        <v>442</v>
      </c>
      <c r="Q1491" s="832">
        <v>23751.92</v>
      </c>
      <c r="R1491" s="832">
        <v>97379.81</v>
      </c>
      <c r="S1491" s="832">
        <v>22199.91</v>
      </c>
      <c r="T1491" s="832">
        <v>32478.42</v>
      </c>
      <c r="U1491" s="846" t="s">
        <v>318</v>
      </c>
      <c r="V1491" s="846" t="s">
        <v>600</v>
      </c>
      <c r="W1491" s="846"/>
      <c r="X1491" s="824"/>
      <c r="Y1491" s="824"/>
      <c r="Z1491" s="824"/>
      <c r="AA1491" s="824"/>
      <c r="AB1491" s="824"/>
      <c r="AC1491" s="824"/>
    </row>
    <row r="1492" s="823" customFormat="1" ht="28.45" hidden="1" customHeight="1" outlineLevel="3" spans="1:29">
      <c r="A1492" s="873" t="s">
        <v>73</v>
      </c>
      <c r="B1492" s="870" t="s">
        <v>417</v>
      </c>
      <c r="C1492" s="870" t="s">
        <v>427</v>
      </c>
      <c r="D1492" s="846" t="s">
        <v>3678</v>
      </c>
      <c r="E1492" s="846" t="s">
        <v>34</v>
      </c>
      <c r="F1492" s="846" t="s">
        <v>602</v>
      </c>
      <c r="G1492" s="846" t="s">
        <v>3679</v>
      </c>
      <c r="H1492" s="832">
        <v>0.68</v>
      </c>
      <c r="I1492" s="846" t="s">
        <v>321</v>
      </c>
      <c r="J1492" s="875">
        <v>40</v>
      </c>
      <c r="K1492" s="846" t="s">
        <v>83</v>
      </c>
      <c r="L1492" s="846" t="s">
        <v>3284</v>
      </c>
      <c r="M1492" s="846" t="s">
        <v>3680</v>
      </c>
      <c r="N1492" s="846" t="s">
        <v>3681</v>
      </c>
      <c r="O1492" s="846" t="s">
        <v>3682</v>
      </c>
      <c r="P1492" s="846" t="s">
        <v>442</v>
      </c>
      <c r="Q1492" s="832">
        <v>23751.92</v>
      </c>
      <c r="R1492" s="832">
        <v>97379.81</v>
      </c>
      <c r="S1492" s="832">
        <v>22199.91</v>
      </c>
      <c r="T1492" s="832">
        <v>32478.42</v>
      </c>
      <c r="U1492" s="846"/>
      <c r="V1492" s="846" t="s">
        <v>600</v>
      </c>
      <c r="W1492" s="846"/>
      <c r="X1492" s="824"/>
      <c r="Y1492" s="824"/>
      <c r="Z1492" s="824"/>
      <c r="AA1492" s="824"/>
      <c r="AB1492" s="824"/>
      <c r="AC1492" s="824"/>
    </row>
    <row r="1493" s="823" customFormat="1" ht="28.45" hidden="1" customHeight="1" outlineLevel="3" spans="1:29">
      <c r="A1493" s="873" t="s">
        <v>73</v>
      </c>
      <c r="B1493" s="870" t="s">
        <v>417</v>
      </c>
      <c r="C1493" s="870" t="s">
        <v>427</v>
      </c>
      <c r="D1493" s="846" t="s">
        <v>3683</v>
      </c>
      <c r="E1493" s="846" t="s">
        <v>34</v>
      </c>
      <c r="F1493" s="846" t="s">
        <v>3593</v>
      </c>
      <c r="G1493" s="846" t="s">
        <v>338</v>
      </c>
      <c r="H1493" s="832">
        <v>3.46</v>
      </c>
      <c r="I1493" s="846" t="s">
        <v>3684</v>
      </c>
      <c r="J1493" s="875">
        <v>57</v>
      </c>
      <c r="K1493" s="846" t="s">
        <v>83</v>
      </c>
      <c r="L1493" s="846" t="s">
        <v>3284</v>
      </c>
      <c r="M1493" s="846" t="s">
        <v>3685</v>
      </c>
      <c r="N1493" s="846" t="s">
        <v>3685</v>
      </c>
      <c r="O1493" s="846" t="s">
        <v>3686</v>
      </c>
      <c r="P1493" s="846" t="s">
        <v>3595</v>
      </c>
      <c r="Q1493" s="832">
        <v>230384.95</v>
      </c>
      <c r="R1493" s="832">
        <v>385829.61</v>
      </c>
      <c r="S1493" s="832">
        <v>65407.15</v>
      </c>
      <c r="T1493" s="832">
        <v>65549.25</v>
      </c>
      <c r="U1493" s="846"/>
      <c r="V1493" s="846" t="s">
        <v>3317</v>
      </c>
      <c r="W1493" s="846"/>
      <c r="X1493" s="824"/>
      <c r="Y1493" s="824"/>
      <c r="Z1493" s="824"/>
      <c r="AA1493" s="824"/>
      <c r="AB1493" s="824"/>
      <c r="AC1493" s="824"/>
    </row>
    <row r="1494" s="823" customFormat="1" ht="28.45" hidden="1" customHeight="1" outlineLevel="3" spans="1:29">
      <c r="A1494" s="873" t="s">
        <v>73</v>
      </c>
      <c r="B1494" s="870" t="s">
        <v>417</v>
      </c>
      <c r="C1494" s="870" t="s">
        <v>427</v>
      </c>
      <c r="D1494" s="846" t="s">
        <v>3687</v>
      </c>
      <c r="E1494" s="846" t="s">
        <v>34</v>
      </c>
      <c r="F1494" s="846" t="s">
        <v>3593</v>
      </c>
      <c r="G1494" s="846" t="s">
        <v>338</v>
      </c>
      <c r="H1494" s="832">
        <v>3.14</v>
      </c>
      <c r="I1494" s="846" t="s">
        <v>1342</v>
      </c>
      <c r="J1494" s="875">
        <v>55</v>
      </c>
      <c r="K1494" s="846" t="s">
        <v>83</v>
      </c>
      <c r="L1494" s="846" t="s">
        <v>3284</v>
      </c>
      <c r="M1494" s="846" t="s">
        <v>3688</v>
      </c>
      <c r="N1494" s="846" t="s">
        <v>3688</v>
      </c>
      <c r="O1494" s="846" t="s">
        <v>3686</v>
      </c>
      <c r="P1494" s="846" t="s">
        <v>3595</v>
      </c>
      <c r="Q1494" s="832">
        <v>230384.95</v>
      </c>
      <c r="R1494" s="832">
        <v>385829.61</v>
      </c>
      <c r="S1494" s="832">
        <v>65407.15</v>
      </c>
      <c r="T1494" s="832">
        <v>65549.25</v>
      </c>
      <c r="U1494" s="846"/>
      <c r="V1494" s="846" t="s">
        <v>3317</v>
      </c>
      <c r="W1494" s="846"/>
      <c r="X1494" s="824"/>
      <c r="Y1494" s="824"/>
      <c r="Z1494" s="824"/>
      <c r="AA1494" s="824"/>
      <c r="AB1494" s="824"/>
      <c r="AC1494" s="824"/>
    </row>
    <row r="1495" s="823" customFormat="1" ht="28.45" hidden="1" customHeight="1" outlineLevel="3" spans="1:29">
      <c r="A1495" s="873" t="s">
        <v>73</v>
      </c>
      <c r="B1495" s="870" t="s">
        <v>417</v>
      </c>
      <c r="C1495" s="870" t="s">
        <v>427</v>
      </c>
      <c r="D1495" s="846" t="s">
        <v>3689</v>
      </c>
      <c r="E1495" s="846" t="s">
        <v>34</v>
      </c>
      <c r="F1495" s="846" t="s">
        <v>3593</v>
      </c>
      <c r="G1495" s="846" t="s">
        <v>338</v>
      </c>
      <c r="H1495" s="832">
        <v>2.34</v>
      </c>
      <c r="I1495" s="846" t="s">
        <v>1370</v>
      </c>
      <c r="J1495" s="875">
        <v>52</v>
      </c>
      <c r="K1495" s="846" t="s">
        <v>83</v>
      </c>
      <c r="L1495" s="846" t="s">
        <v>3284</v>
      </c>
      <c r="M1495" s="846" t="s">
        <v>3690</v>
      </c>
      <c r="N1495" s="846" t="s">
        <v>3691</v>
      </c>
      <c r="O1495" s="846" t="s">
        <v>3686</v>
      </c>
      <c r="P1495" s="846" t="s">
        <v>3595</v>
      </c>
      <c r="Q1495" s="832">
        <v>230384.95</v>
      </c>
      <c r="R1495" s="832">
        <v>385829.61</v>
      </c>
      <c r="S1495" s="832">
        <v>65407.15</v>
      </c>
      <c r="T1495" s="832">
        <v>65549.25</v>
      </c>
      <c r="U1495" s="846"/>
      <c r="V1495" s="846" t="s">
        <v>3317</v>
      </c>
      <c r="W1495" s="846"/>
      <c r="X1495" s="824"/>
      <c r="Y1495" s="824"/>
      <c r="Z1495" s="824"/>
      <c r="AA1495" s="824"/>
      <c r="AB1495" s="824"/>
      <c r="AC1495" s="824"/>
    </row>
    <row r="1496" s="823" customFormat="1" ht="28.45" hidden="1" customHeight="1" outlineLevel="3" spans="1:29">
      <c r="A1496" s="873" t="s">
        <v>73</v>
      </c>
      <c r="B1496" s="870" t="s">
        <v>417</v>
      </c>
      <c r="C1496" s="870" t="s">
        <v>427</v>
      </c>
      <c r="D1496" s="846" t="s">
        <v>3692</v>
      </c>
      <c r="E1496" s="846" t="s">
        <v>34</v>
      </c>
      <c r="F1496" s="846" t="s">
        <v>3593</v>
      </c>
      <c r="G1496" s="846" t="s">
        <v>338</v>
      </c>
      <c r="H1496" s="832">
        <v>2.38</v>
      </c>
      <c r="I1496" s="846" t="s">
        <v>1370</v>
      </c>
      <c r="J1496" s="875">
        <v>52</v>
      </c>
      <c r="K1496" s="846" t="s">
        <v>83</v>
      </c>
      <c r="L1496" s="846" t="s">
        <v>3284</v>
      </c>
      <c r="M1496" s="846" t="s">
        <v>3693</v>
      </c>
      <c r="N1496" s="846" t="s">
        <v>3694</v>
      </c>
      <c r="O1496" s="846" t="s">
        <v>3686</v>
      </c>
      <c r="P1496" s="846" t="s">
        <v>3595</v>
      </c>
      <c r="Q1496" s="832">
        <v>230384.95</v>
      </c>
      <c r="R1496" s="832">
        <v>385829.61</v>
      </c>
      <c r="S1496" s="832">
        <v>65407.15</v>
      </c>
      <c r="T1496" s="832">
        <v>65549.25</v>
      </c>
      <c r="U1496" s="846"/>
      <c r="V1496" s="846" t="s">
        <v>3317</v>
      </c>
      <c r="W1496" s="846"/>
      <c r="X1496" s="824"/>
      <c r="Y1496" s="824"/>
      <c r="Z1496" s="824"/>
      <c r="AA1496" s="824"/>
      <c r="AB1496" s="824"/>
      <c r="AC1496" s="824"/>
    </row>
    <row r="1497" s="823" customFormat="1" ht="28.45" hidden="1" customHeight="1" outlineLevel="3" spans="1:29">
      <c r="A1497" s="873" t="s">
        <v>73</v>
      </c>
      <c r="B1497" s="870" t="s">
        <v>417</v>
      </c>
      <c r="C1497" s="870" t="s">
        <v>427</v>
      </c>
      <c r="D1497" s="846" t="s">
        <v>3695</v>
      </c>
      <c r="E1497" s="846" t="s">
        <v>34</v>
      </c>
      <c r="F1497" s="846" t="s">
        <v>3593</v>
      </c>
      <c r="G1497" s="846" t="s">
        <v>338</v>
      </c>
      <c r="H1497" s="832">
        <v>2.7</v>
      </c>
      <c r="I1497" s="846" t="s">
        <v>1370</v>
      </c>
      <c r="J1497" s="875">
        <v>52</v>
      </c>
      <c r="K1497" s="846" t="s">
        <v>83</v>
      </c>
      <c r="L1497" s="846" t="s">
        <v>3284</v>
      </c>
      <c r="M1497" s="846" t="s">
        <v>3696</v>
      </c>
      <c r="N1497" s="846" t="s">
        <v>3696</v>
      </c>
      <c r="O1497" s="846" t="s">
        <v>3686</v>
      </c>
      <c r="P1497" s="846" t="s">
        <v>3595</v>
      </c>
      <c r="Q1497" s="832">
        <v>230384.95</v>
      </c>
      <c r="R1497" s="832">
        <v>385829.61</v>
      </c>
      <c r="S1497" s="832">
        <v>65407.15</v>
      </c>
      <c r="T1497" s="832">
        <v>65549.25</v>
      </c>
      <c r="U1497" s="846" t="s">
        <v>318</v>
      </c>
      <c r="V1497" s="846" t="s">
        <v>3317</v>
      </c>
      <c r="W1497" s="846"/>
      <c r="X1497" s="824"/>
      <c r="Y1497" s="824"/>
      <c r="Z1497" s="824"/>
      <c r="AA1497" s="824"/>
      <c r="AB1497" s="824"/>
      <c r="AC1497" s="824"/>
    </row>
    <row r="1498" s="823" customFormat="1" ht="28.45" hidden="1" customHeight="1" outlineLevel="3" spans="1:29">
      <c r="A1498" s="873" t="s">
        <v>73</v>
      </c>
      <c r="B1498" s="870" t="s">
        <v>417</v>
      </c>
      <c r="C1498" s="870" t="s">
        <v>427</v>
      </c>
      <c r="D1498" s="846" t="s">
        <v>3697</v>
      </c>
      <c r="E1498" s="846" t="s">
        <v>34</v>
      </c>
      <c r="F1498" s="846" t="s">
        <v>3572</v>
      </c>
      <c r="G1498" s="846" t="s">
        <v>338</v>
      </c>
      <c r="H1498" s="832">
        <v>54.95</v>
      </c>
      <c r="I1498" s="846" t="s">
        <v>3698</v>
      </c>
      <c r="J1498" s="875">
        <v>39</v>
      </c>
      <c r="K1498" s="846" t="s">
        <v>83</v>
      </c>
      <c r="L1498" s="846" t="s">
        <v>3284</v>
      </c>
      <c r="M1498" s="846" t="s">
        <v>3699</v>
      </c>
      <c r="N1498" s="846" t="s">
        <v>3699</v>
      </c>
      <c r="O1498" s="846" t="s">
        <v>3700</v>
      </c>
      <c r="P1498" s="846" t="s">
        <v>3578</v>
      </c>
      <c r="Q1498" s="832">
        <v>230384.95</v>
      </c>
      <c r="R1498" s="832">
        <v>385829.61</v>
      </c>
      <c r="S1498" s="832">
        <v>65407.15</v>
      </c>
      <c r="T1498" s="832">
        <v>65549.25</v>
      </c>
      <c r="U1498" s="846"/>
      <c r="V1498" s="846" t="s">
        <v>3317</v>
      </c>
      <c r="W1498" s="846"/>
      <c r="X1498" s="824"/>
      <c r="Y1498" s="824"/>
      <c r="Z1498" s="824"/>
      <c r="AA1498" s="824"/>
      <c r="AB1498" s="824"/>
      <c r="AC1498" s="824"/>
    </row>
    <row r="1499" s="823" customFormat="1" ht="28.45" hidden="1" customHeight="1" outlineLevel="3" spans="1:29">
      <c r="A1499" s="873" t="s">
        <v>73</v>
      </c>
      <c r="B1499" s="870" t="s">
        <v>417</v>
      </c>
      <c r="C1499" s="870" t="s">
        <v>427</v>
      </c>
      <c r="D1499" s="846" t="s">
        <v>3701</v>
      </c>
      <c r="E1499" s="846" t="s">
        <v>34</v>
      </c>
      <c r="F1499" s="846" t="s">
        <v>3593</v>
      </c>
      <c r="G1499" s="846" t="s">
        <v>338</v>
      </c>
      <c r="H1499" s="832">
        <v>2.06</v>
      </c>
      <c r="I1499" s="846" t="s">
        <v>294</v>
      </c>
      <c r="J1499" s="875">
        <v>50</v>
      </c>
      <c r="K1499" s="846" t="s">
        <v>83</v>
      </c>
      <c r="L1499" s="846" t="s">
        <v>3284</v>
      </c>
      <c r="M1499" s="846" t="s">
        <v>3702</v>
      </c>
      <c r="N1499" s="846" t="s">
        <v>3703</v>
      </c>
      <c r="O1499" s="846" t="s">
        <v>3686</v>
      </c>
      <c r="P1499" s="846" t="s">
        <v>3595</v>
      </c>
      <c r="Q1499" s="832">
        <v>230384.95</v>
      </c>
      <c r="R1499" s="832">
        <v>385829.61</v>
      </c>
      <c r="S1499" s="832">
        <v>65407.15</v>
      </c>
      <c r="T1499" s="832">
        <v>65549.25</v>
      </c>
      <c r="U1499" s="846"/>
      <c r="V1499" s="846" t="s">
        <v>3317</v>
      </c>
      <c r="W1499" s="846"/>
      <c r="X1499" s="824"/>
      <c r="Y1499" s="824"/>
      <c r="Z1499" s="824"/>
      <c r="AA1499" s="824"/>
      <c r="AB1499" s="824"/>
      <c r="AC1499" s="824"/>
    </row>
    <row r="1500" s="823" customFormat="1" ht="28.45" hidden="1" customHeight="1" outlineLevel="3" spans="1:29">
      <c r="A1500" s="873" t="s">
        <v>73</v>
      </c>
      <c r="B1500" s="870" t="s">
        <v>417</v>
      </c>
      <c r="C1500" s="870" t="s">
        <v>427</v>
      </c>
      <c r="D1500" s="846" t="s">
        <v>3704</v>
      </c>
      <c r="E1500" s="846" t="s">
        <v>34</v>
      </c>
      <c r="F1500" s="846" t="s">
        <v>3593</v>
      </c>
      <c r="G1500" s="846" t="s">
        <v>338</v>
      </c>
      <c r="H1500" s="832">
        <v>6.39</v>
      </c>
      <c r="I1500" s="846" t="s">
        <v>312</v>
      </c>
      <c r="J1500" s="875">
        <v>34</v>
      </c>
      <c r="K1500" s="846" t="s">
        <v>83</v>
      </c>
      <c r="L1500" s="846" t="s">
        <v>3284</v>
      </c>
      <c r="M1500" s="846" t="s">
        <v>3705</v>
      </c>
      <c r="N1500" s="846" t="s">
        <v>3706</v>
      </c>
      <c r="O1500" s="846" t="s">
        <v>3686</v>
      </c>
      <c r="P1500" s="846" t="s">
        <v>3595</v>
      </c>
      <c r="Q1500" s="832">
        <v>230384.95</v>
      </c>
      <c r="R1500" s="832">
        <v>385829.61</v>
      </c>
      <c r="S1500" s="832">
        <v>65407.15</v>
      </c>
      <c r="T1500" s="832">
        <v>65549.25</v>
      </c>
      <c r="U1500" s="846" t="s">
        <v>318</v>
      </c>
      <c r="V1500" s="846" t="s">
        <v>3317</v>
      </c>
      <c r="W1500" s="846"/>
      <c r="X1500" s="824"/>
      <c r="Y1500" s="824"/>
      <c r="Z1500" s="824"/>
      <c r="AA1500" s="824"/>
      <c r="AB1500" s="824"/>
      <c r="AC1500" s="824"/>
    </row>
    <row r="1501" s="823" customFormat="1" ht="28.45" hidden="1" customHeight="1" outlineLevel="3" spans="1:29">
      <c r="A1501" s="873" t="s">
        <v>73</v>
      </c>
      <c r="B1501" s="870" t="s">
        <v>417</v>
      </c>
      <c r="C1501" s="870" t="s">
        <v>427</v>
      </c>
      <c r="D1501" s="846" t="s">
        <v>3707</v>
      </c>
      <c r="E1501" s="846" t="s">
        <v>34</v>
      </c>
      <c r="F1501" s="846" t="s">
        <v>3708</v>
      </c>
      <c r="G1501" s="846" t="s">
        <v>449</v>
      </c>
      <c r="H1501" s="832">
        <v>9.52</v>
      </c>
      <c r="I1501" s="846" t="s">
        <v>294</v>
      </c>
      <c r="J1501" s="875">
        <v>50</v>
      </c>
      <c r="K1501" s="846" t="s">
        <v>83</v>
      </c>
      <c r="L1501" s="846" t="s">
        <v>3284</v>
      </c>
      <c r="M1501" s="846" t="s">
        <v>3709</v>
      </c>
      <c r="N1501" s="846" t="s">
        <v>3709</v>
      </c>
      <c r="O1501" s="846" t="s">
        <v>3686</v>
      </c>
      <c r="P1501" s="846" t="s">
        <v>452</v>
      </c>
      <c r="Q1501" s="832">
        <v>230384.95</v>
      </c>
      <c r="R1501" s="832">
        <v>385829.61</v>
      </c>
      <c r="S1501" s="832">
        <v>65407.15</v>
      </c>
      <c r="T1501" s="832">
        <v>65549.25</v>
      </c>
      <c r="U1501" s="846" t="s">
        <v>318</v>
      </c>
      <c r="V1501" s="846" t="s">
        <v>3317</v>
      </c>
      <c r="W1501" s="846"/>
      <c r="X1501" s="824"/>
      <c r="Y1501" s="824"/>
      <c r="Z1501" s="824"/>
      <c r="AA1501" s="824"/>
      <c r="AB1501" s="824"/>
      <c r="AC1501" s="824"/>
    </row>
    <row r="1502" s="823" customFormat="1" ht="28.45" hidden="1" customHeight="1" outlineLevel="3" spans="1:29">
      <c r="A1502" s="873" t="s">
        <v>73</v>
      </c>
      <c r="B1502" s="870" t="s">
        <v>417</v>
      </c>
      <c r="C1502" s="870" t="s">
        <v>427</v>
      </c>
      <c r="D1502" s="846" t="s">
        <v>3710</v>
      </c>
      <c r="E1502" s="846" t="s">
        <v>34</v>
      </c>
      <c r="F1502" s="846" t="s">
        <v>3711</v>
      </c>
      <c r="G1502" s="846" t="s">
        <v>439</v>
      </c>
      <c r="H1502" s="832">
        <v>32.16</v>
      </c>
      <c r="I1502" s="846" t="s">
        <v>462</v>
      </c>
      <c r="J1502" s="875">
        <v>26</v>
      </c>
      <c r="K1502" s="846" t="s">
        <v>38</v>
      </c>
      <c r="L1502" s="846" t="s">
        <v>3284</v>
      </c>
      <c r="M1502" s="846" t="s">
        <v>3712</v>
      </c>
      <c r="N1502" s="846" t="s">
        <v>3712</v>
      </c>
      <c r="O1502" s="846" t="s">
        <v>441</v>
      </c>
      <c r="P1502" s="846" t="s">
        <v>442</v>
      </c>
      <c r="Q1502" s="832">
        <v>23751.92</v>
      </c>
      <c r="R1502" s="832">
        <v>97379.81</v>
      </c>
      <c r="S1502" s="832">
        <v>22199.91</v>
      </c>
      <c r="T1502" s="832">
        <v>32478.42</v>
      </c>
      <c r="U1502" s="846" t="s">
        <v>372</v>
      </c>
      <c r="V1502" s="846" t="s">
        <v>600</v>
      </c>
      <c r="W1502" s="846"/>
      <c r="X1502" s="824"/>
      <c r="Y1502" s="824"/>
      <c r="Z1502" s="824"/>
      <c r="AA1502" s="824"/>
      <c r="AB1502" s="824"/>
      <c r="AC1502" s="824"/>
    </row>
    <row r="1503" s="823" customFormat="1" ht="28.45" hidden="1" customHeight="1" outlineLevel="3" spans="1:29">
      <c r="A1503" s="873" t="s">
        <v>73</v>
      </c>
      <c r="B1503" s="870" t="s">
        <v>417</v>
      </c>
      <c r="C1503" s="870" t="s">
        <v>427</v>
      </c>
      <c r="D1503" s="846" t="s">
        <v>3713</v>
      </c>
      <c r="E1503" s="846" t="s">
        <v>34</v>
      </c>
      <c r="F1503" s="846" t="s">
        <v>3593</v>
      </c>
      <c r="G1503" s="846" t="s">
        <v>338</v>
      </c>
      <c r="H1503" s="832">
        <v>3.03</v>
      </c>
      <c r="I1503" s="846" t="s">
        <v>2965</v>
      </c>
      <c r="J1503" s="875">
        <v>48</v>
      </c>
      <c r="K1503" s="846" t="s">
        <v>83</v>
      </c>
      <c r="L1503" s="846" t="s">
        <v>3284</v>
      </c>
      <c r="M1503" s="846" t="s">
        <v>3714</v>
      </c>
      <c r="N1503" s="846" t="s">
        <v>3714</v>
      </c>
      <c r="O1503" s="846" t="s">
        <v>3686</v>
      </c>
      <c r="P1503" s="846" t="s">
        <v>3595</v>
      </c>
      <c r="Q1503" s="832">
        <v>230384.95</v>
      </c>
      <c r="R1503" s="832">
        <v>385829.61</v>
      </c>
      <c r="S1503" s="832">
        <v>65407.15</v>
      </c>
      <c r="T1503" s="832">
        <v>65549.25</v>
      </c>
      <c r="U1503" s="846"/>
      <c r="V1503" s="846" t="s">
        <v>3317</v>
      </c>
      <c r="W1503" s="846"/>
      <c r="X1503" s="824"/>
      <c r="Y1503" s="824"/>
      <c r="Z1503" s="824"/>
      <c r="AA1503" s="824"/>
      <c r="AB1503" s="824"/>
      <c r="AC1503" s="824"/>
    </row>
    <row r="1504" s="823" customFormat="1" ht="28.45" hidden="1" customHeight="1" outlineLevel="3" spans="1:29">
      <c r="A1504" s="873" t="s">
        <v>73</v>
      </c>
      <c r="B1504" s="870" t="s">
        <v>417</v>
      </c>
      <c r="C1504" s="870" t="s">
        <v>427</v>
      </c>
      <c r="D1504" s="846" t="s">
        <v>3715</v>
      </c>
      <c r="E1504" s="846" t="s">
        <v>34</v>
      </c>
      <c r="F1504" s="846" t="s">
        <v>3593</v>
      </c>
      <c r="G1504" s="846" t="s">
        <v>338</v>
      </c>
      <c r="H1504" s="832">
        <v>10.92</v>
      </c>
      <c r="I1504" s="846" t="s">
        <v>2452</v>
      </c>
      <c r="J1504" s="875">
        <v>42</v>
      </c>
      <c r="K1504" s="846" t="s">
        <v>83</v>
      </c>
      <c r="L1504" s="846" t="s">
        <v>3284</v>
      </c>
      <c r="M1504" s="846" t="s">
        <v>3716</v>
      </c>
      <c r="N1504" s="846" t="s">
        <v>3717</v>
      </c>
      <c r="O1504" s="846" t="s">
        <v>3686</v>
      </c>
      <c r="P1504" s="846" t="s">
        <v>3595</v>
      </c>
      <c r="Q1504" s="832">
        <v>230384.95</v>
      </c>
      <c r="R1504" s="832">
        <v>385829.61</v>
      </c>
      <c r="S1504" s="832">
        <v>65407.15</v>
      </c>
      <c r="T1504" s="832">
        <v>65549.25</v>
      </c>
      <c r="U1504" s="846"/>
      <c r="V1504" s="846" t="s">
        <v>3317</v>
      </c>
      <c r="W1504" s="846"/>
      <c r="X1504" s="824"/>
      <c r="Y1504" s="824"/>
      <c r="Z1504" s="824"/>
      <c r="AA1504" s="824"/>
      <c r="AB1504" s="824"/>
      <c r="AC1504" s="824"/>
    </row>
    <row r="1505" s="823" customFormat="1" ht="28.45" hidden="1" customHeight="1" outlineLevel="3" spans="1:29">
      <c r="A1505" s="873" t="s">
        <v>73</v>
      </c>
      <c r="B1505" s="870" t="s">
        <v>417</v>
      </c>
      <c r="C1505" s="870" t="s">
        <v>427</v>
      </c>
      <c r="D1505" s="846" t="s">
        <v>3718</v>
      </c>
      <c r="E1505" s="846" t="s">
        <v>34</v>
      </c>
      <c r="F1505" s="846" t="s">
        <v>3593</v>
      </c>
      <c r="G1505" s="846" t="s">
        <v>338</v>
      </c>
      <c r="H1505" s="832">
        <v>6.72</v>
      </c>
      <c r="I1505" s="846" t="s">
        <v>2452</v>
      </c>
      <c r="J1505" s="875">
        <v>42</v>
      </c>
      <c r="K1505" s="846" t="s">
        <v>83</v>
      </c>
      <c r="L1505" s="846" t="s">
        <v>3284</v>
      </c>
      <c r="M1505" s="846" t="s">
        <v>3719</v>
      </c>
      <c r="N1505" s="846" t="s">
        <v>3720</v>
      </c>
      <c r="O1505" s="846" t="s">
        <v>3686</v>
      </c>
      <c r="P1505" s="846" t="s">
        <v>3595</v>
      </c>
      <c r="Q1505" s="832">
        <v>230384.95</v>
      </c>
      <c r="R1505" s="832">
        <v>385829.61</v>
      </c>
      <c r="S1505" s="832">
        <v>65407.15</v>
      </c>
      <c r="T1505" s="832">
        <v>65549.25</v>
      </c>
      <c r="U1505" s="846" t="s">
        <v>318</v>
      </c>
      <c r="V1505" s="846" t="s">
        <v>3317</v>
      </c>
      <c r="W1505" s="846"/>
      <c r="X1505" s="824"/>
      <c r="Y1505" s="824"/>
      <c r="Z1505" s="824"/>
      <c r="AA1505" s="824"/>
      <c r="AB1505" s="824"/>
      <c r="AC1505" s="824"/>
    </row>
    <row r="1506" s="823" customFormat="1" ht="28.45" hidden="1" customHeight="1" outlineLevel="3" spans="1:29">
      <c r="A1506" s="873" t="s">
        <v>73</v>
      </c>
      <c r="B1506" s="870" t="s">
        <v>417</v>
      </c>
      <c r="C1506" s="870" t="s">
        <v>427</v>
      </c>
      <c r="D1506" s="846" t="s">
        <v>3721</v>
      </c>
      <c r="E1506" s="846" t="s">
        <v>34</v>
      </c>
      <c r="F1506" s="846" t="s">
        <v>3671</v>
      </c>
      <c r="G1506" s="846" t="s">
        <v>477</v>
      </c>
      <c r="H1506" s="832">
        <v>15.47</v>
      </c>
      <c r="I1506" s="846" t="s">
        <v>917</v>
      </c>
      <c r="J1506" s="875">
        <v>4</v>
      </c>
      <c r="K1506" s="846" t="s">
        <v>38</v>
      </c>
      <c r="L1506" s="846" t="s">
        <v>3284</v>
      </c>
      <c r="M1506" s="846"/>
      <c r="N1506" s="846" t="s">
        <v>3722</v>
      </c>
      <c r="O1506" s="846" t="s">
        <v>441</v>
      </c>
      <c r="P1506" s="846" t="s">
        <v>442</v>
      </c>
      <c r="Q1506" s="832">
        <v>23751.92</v>
      </c>
      <c r="R1506" s="832">
        <v>97379.81</v>
      </c>
      <c r="S1506" s="832">
        <v>22199.91</v>
      </c>
      <c r="T1506" s="832">
        <v>32478.42</v>
      </c>
      <c r="U1506" s="846"/>
      <c r="V1506" s="846" t="s">
        <v>600</v>
      </c>
      <c r="W1506" s="846"/>
      <c r="X1506" s="824"/>
      <c r="Y1506" s="824"/>
      <c r="Z1506" s="824"/>
      <c r="AA1506" s="824"/>
      <c r="AB1506" s="824"/>
      <c r="AC1506" s="824"/>
    </row>
    <row r="1507" s="823" customFormat="1" ht="28.45" hidden="1" customHeight="1" outlineLevel="3" spans="1:29">
      <c r="A1507" s="873" t="s">
        <v>73</v>
      </c>
      <c r="B1507" s="870" t="s">
        <v>417</v>
      </c>
      <c r="C1507" s="870" t="s">
        <v>427</v>
      </c>
      <c r="D1507" s="846" t="s">
        <v>3723</v>
      </c>
      <c r="E1507" s="846" t="s">
        <v>34</v>
      </c>
      <c r="F1507" s="846" t="s">
        <v>3593</v>
      </c>
      <c r="G1507" s="846" t="s">
        <v>338</v>
      </c>
      <c r="H1507" s="832">
        <v>2.48</v>
      </c>
      <c r="I1507" s="846" t="s">
        <v>590</v>
      </c>
      <c r="J1507" s="875">
        <v>41</v>
      </c>
      <c r="K1507" s="846" t="s">
        <v>83</v>
      </c>
      <c r="L1507" s="846" t="s">
        <v>3284</v>
      </c>
      <c r="M1507" s="846" t="s">
        <v>3724</v>
      </c>
      <c r="N1507" s="846" t="s">
        <v>3725</v>
      </c>
      <c r="O1507" s="846" t="s">
        <v>3686</v>
      </c>
      <c r="P1507" s="846" t="s">
        <v>3595</v>
      </c>
      <c r="Q1507" s="832">
        <v>230384.95</v>
      </c>
      <c r="R1507" s="832">
        <v>385829.61</v>
      </c>
      <c r="S1507" s="832">
        <v>65407.15</v>
      </c>
      <c r="T1507" s="832">
        <v>65549.25</v>
      </c>
      <c r="U1507" s="846"/>
      <c r="V1507" s="846" t="s">
        <v>3317</v>
      </c>
      <c r="W1507" s="846"/>
      <c r="X1507" s="824"/>
      <c r="Y1507" s="824"/>
      <c r="Z1507" s="824"/>
      <c r="AA1507" s="824"/>
      <c r="AB1507" s="824"/>
      <c r="AC1507" s="824"/>
    </row>
    <row r="1508" s="823" customFormat="1" ht="28.45" hidden="1" customHeight="1" outlineLevel="3" spans="1:29">
      <c r="A1508" s="873" t="s">
        <v>73</v>
      </c>
      <c r="B1508" s="870" t="s">
        <v>417</v>
      </c>
      <c r="C1508" s="870" t="s">
        <v>427</v>
      </c>
      <c r="D1508" s="846" t="s">
        <v>3723</v>
      </c>
      <c r="E1508" s="846" t="s">
        <v>34</v>
      </c>
      <c r="F1508" s="846" t="s">
        <v>3593</v>
      </c>
      <c r="G1508" s="846" t="s">
        <v>338</v>
      </c>
      <c r="H1508" s="832">
        <v>2.48</v>
      </c>
      <c r="I1508" s="846" t="s">
        <v>537</v>
      </c>
      <c r="J1508" s="875">
        <v>21</v>
      </c>
      <c r="K1508" s="846" t="s">
        <v>38</v>
      </c>
      <c r="L1508" s="846" t="s">
        <v>3284</v>
      </c>
      <c r="M1508" s="846" t="s">
        <v>3726</v>
      </c>
      <c r="N1508" s="846" t="s">
        <v>3727</v>
      </c>
      <c r="O1508" s="846" t="s">
        <v>3686</v>
      </c>
      <c r="P1508" s="846" t="s">
        <v>3595</v>
      </c>
      <c r="Q1508" s="832">
        <v>230384.95</v>
      </c>
      <c r="R1508" s="832">
        <v>385829.61</v>
      </c>
      <c r="S1508" s="832">
        <v>65407.15</v>
      </c>
      <c r="T1508" s="832">
        <v>65549.25</v>
      </c>
      <c r="U1508" s="846"/>
      <c r="V1508" s="846" t="s">
        <v>3317</v>
      </c>
      <c r="W1508" s="846"/>
      <c r="X1508" s="824"/>
      <c r="Y1508" s="824"/>
      <c r="Z1508" s="824"/>
      <c r="AA1508" s="824"/>
      <c r="AB1508" s="824"/>
      <c r="AC1508" s="824"/>
    </row>
    <row r="1509" s="823" customFormat="1" ht="28.45" hidden="1" customHeight="1" outlineLevel="3" spans="1:29">
      <c r="A1509" s="873" t="s">
        <v>73</v>
      </c>
      <c r="B1509" s="870" t="s">
        <v>417</v>
      </c>
      <c r="C1509" s="870" t="s">
        <v>427</v>
      </c>
      <c r="D1509" s="846" t="s">
        <v>3728</v>
      </c>
      <c r="E1509" s="846" t="s">
        <v>34</v>
      </c>
      <c r="F1509" s="846" t="s">
        <v>3593</v>
      </c>
      <c r="G1509" s="846" t="s">
        <v>338</v>
      </c>
      <c r="H1509" s="832">
        <v>0.7</v>
      </c>
      <c r="I1509" s="846" t="s">
        <v>3698</v>
      </c>
      <c r="J1509" s="875">
        <v>39</v>
      </c>
      <c r="K1509" s="846" t="s">
        <v>83</v>
      </c>
      <c r="L1509" s="846" t="s">
        <v>3284</v>
      </c>
      <c r="M1509" s="846" t="s">
        <v>3729</v>
      </c>
      <c r="N1509" s="846" t="s">
        <v>3730</v>
      </c>
      <c r="O1509" s="846" t="s">
        <v>3686</v>
      </c>
      <c r="P1509" s="846" t="s">
        <v>3595</v>
      </c>
      <c r="Q1509" s="832">
        <v>230384.95</v>
      </c>
      <c r="R1509" s="832">
        <v>385829.61</v>
      </c>
      <c r="S1509" s="832">
        <v>65407.15</v>
      </c>
      <c r="T1509" s="832">
        <v>65549.25</v>
      </c>
      <c r="U1509" s="846"/>
      <c r="V1509" s="846" t="s">
        <v>3317</v>
      </c>
      <c r="W1509" s="846"/>
      <c r="X1509" s="824"/>
      <c r="Y1509" s="824"/>
      <c r="Z1509" s="824"/>
      <c r="AA1509" s="824"/>
      <c r="AB1509" s="824"/>
      <c r="AC1509" s="824"/>
    </row>
    <row r="1510" s="823" customFormat="1" ht="28.45" hidden="1" customHeight="1" outlineLevel="3" spans="1:29">
      <c r="A1510" s="873" t="s">
        <v>73</v>
      </c>
      <c r="B1510" s="870" t="s">
        <v>417</v>
      </c>
      <c r="C1510" s="870" t="s">
        <v>427</v>
      </c>
      <c r="D1510" s="846" t="s">
        <v>3731</v>
      </c>
      <c r="E1510" s="846" t="s">
        <v>34</v>
      </c>
      <c r="F1510" s="846" t="s">
        <v>3593</v>
      </c>
      <c r="G1510" s="846" t="s">
        <v>338</v>
      </c>
      <c r="H1510" s="832">
        <v>3.69</v>
      </c>
      <c r="I1510" s="846" t="s">
        <v>3698</v>
      </c>
      <c r="J1510" s="875">
        <v>39</v>
      </c>
      <c r="K1510" s="846" t="s">
        <v>83</v>
      </c>
      <c r="L1510" s="846" t="s">
        <v>3284</v>
      </c>
      <c r="M1510" s="846" t="s">
        <v>3732</v>
      </c>
      <c r="N1510" s="846" t="s">
        <v>3733</v>
      </c>
      <c r="O1510" s="846" t="s">
        <v>3686</v>
      </c>
      <c r="P1510" s="846" t="s">
        <v>3595</v>
      </c>
      <c r="Q1510" s="832">
        <v>230384.95</v>
      </c>
      <c r="R1510" s="832">
        <v>385829.61</v>
      </c>
      <c r="S1510" s="832">
        <v>65407.15</v>
      </c>
      <c r="T1510" s="832">
        <v>65549.25</v>
      </c>
      <c r="U1510" s="846"/>
      <c r="V1510" s="846" t="s">
        <v>3317</v>
      </c>
      <c r="W1510" s="846"/>
      <c r="X1510" s="824"/>
      <c r="Y1510" s="824"/>
      <c r="Z1510" s="824"/>
      <c r="AA1510" s="824"/>
      <c r="AB1510" s="824"/>
      <c r="AC1510" s="824"/>
    </row>
    <row r="1511" s="823" customFormat="1" ht="28.45" hidden="1" customHeight="1" outlineLevel="3" spans="1:29">
      <c r="A1511" s="873" t="s">
        <v>73</v>
      </c>
      <c r="B1511" s="870" t="s">
        <v>417</v>
      </c>
      <c r="C1511" s="870" t="s">
        <v>427</v>
      </c>
      <c r="D1511" s="846" t="s">
        <v>3734</v>
      </c>
      <c r="E1511" s="846" t="s">
        <v>34</v>
      </c>
      <c r="F1511" s="846" t="s">
        <v>3593</v>
      </c>
      <c r="G1511" s="846" t="s">
        <v>338</v>
      </c>
      <c r="H1511" s="832">
        <v>1.27</v>
      </c>
      <c r="I1511" s="846" t="s">
        <v>3698</v>
      </c>
      <c r="J1511" s="875">
        <v>39</v>
      </c>
      <c r="K1511" s="846" t="s">
        <v>83</v>
      </c>
      <c r="L1511" s="846" t="s">
        <v>3284</v>
      </c>
      <c r="M1511" s="846" t="s">
        <v>3735</v>
      </c>
      <c r="N1511" s="846" t="s">
        <v>3735</v>
      </c>
      <c r="O1511" s="846" t="s">
        <v>3686</v>
      </c>
      <c r="P1511" s="846" t="s">
        <v>3595</v>
      </c>
      <c r="Q1511" s="832">
        <v>230384.95</v>
      </c>
      <c r="R1511" s="832">
        <v>385829.61</v>
      </c>
      <c r="S1511" s="832">
        <v>65407.15</v>
      </c>
      <c r="T1511" s="832">
        <v>65549.25</v>
      </c>
      <c r="U1511" s="846"/>
      <c r="V1511" s="846" t="s">
        <v>3317</v>
      </c>
      <c r="W1511" s="846"/>
      <c r="X1511" s="824"/>
      <c r="Y1511" s="824"/>
      <c r="Z1511" s="824"/>
      <c r="AA1511" s="824"/>
      <c r="AB1511" s="824"/>
      <c r="AC1511" s="824"/>
    </row>
    <row r="1512" s="823" customFormat="1" ht="28.45" hidden="1" customHeight="1" outlineLevel="3" spans="1:29">
      <c r="A1512" s="873" t="s">
        <v>73</v>
      </c>
      <c r="B1512" s="870" t="s">
        <v>417</v>
      </c>
      <c r="C1512" s="870" t="s">
        <v>427</v>
      </c>
      <c r="D1512" s="846" t="s">
        <v>3736</v>
      </c>
      <c r="E1512" s="846" t="s">
        <v>34</v>
      </c>
      <c r="F1512" s="846" t="s">
        <v>3674</v>
      </c>
      <c r="G1512" s="846" t="s">
        <v>3737</v>
      </c>
      <c r="H1512" s="832">
        <v>20.05</v>
      </c>
      <c r="I1512" s="846" t="s">
        <v>1641</v>
      </c>
      <c r="J1512" s="875">
        <v>8</v>
      </c>
      <c r="K1512" s="846" t="s">
        <v>38</v>
      </c>
      <c r="L1512" s="846" t="s">
        <v>3284</v>
      </c>
      <c r="M1512" s="846" t="s">
        <v>3738</v>
      </c>
      <c r="N1512" s="846" t="s">
        <v>3738</v>
      </c>
      <c r="O1512" s="846" t="s">
        <v>441</v>
      </c>
      <c r="P1512" s="846" t="s">
        <v>442</v>
      </c>
      <c r="Q1512" s="832">
        <v>23751.92</v>
      </c>
      <c r="R1512" s="832">
        <v>97379.81</v>
      </c>
      <c r="S1512" s="832">
        <v>22199.91</v>
      </c>
      <c r="T1512" s="832">
        <v>32478.42</v>
      </c>
      <c r="U1512" s="846" t="s">
        <v>318</v>
      </c>
      <c r="V1512" s="846" t="s">
        <v>600</v>
      </c>
      <c r="W1512" s="846"/>
      <c r="X1512" s="824"/>
      <c r="Y1512" s="824"/>
      <c r="Z1512" s="824"/>
      <c r="AA1512" s="824"/>
      <c r="AB1512" s="824"/>
      <c r="AC1512" s="824"/>
    </row>
    <row r="1513" s="823" customFormat="1" ht="28.45" hidden="1" customHeight="1" outlineLevel="3" spans="1:29">
      <c r="A1513" s="873" t="s">
        <v>73</v>
      </c>
      <c r="B1513" s="870" t="s">
        <v>417</v>
      </c>
      <c r="C1513" s="870" t="s">
        <v>427</v>
      </c>
      <c r="D1513" s="846" t="s">
        <v>3739</v>
      </c>
      <c r="E1513" s="846" t="s">
        <v>34</v>
      </c>
      <c r="F1513" s="846" t="s">
        <v>3711</v>
      </c>
      <c r="G1513" s="846" t="s">
        <v>509</v>
      </c>
      <c r="H1513" s="832">
        <v>64.03</v>
      </c>
      <c r="I1513" s="846" t="s">
        <v>1448</v>
      </c>
      <c r="J1513" s="875">
        <v>19</v>
      </c>
      <c r="K1513" s="846" t="s">
        <v>38</v>
      </c>
      <c r="L1513" s="846" t="s">
        <v>3284</v>
      </c>
      <c r="M1513" s="846" t="s">
        <v>3740</v>
      </c>
      <c r="N1513" s="846" t="s">
        <v>3740</v>
      </c>
      <c r="O1513" s="846" t="s">
        <v>441</v>
      </c>
      <c r="P1513" s="846" t="s">
        <v>442</v>
      </c>
      <c r="Q1513" s="832">
        <v>23751.92</v>
      </c>
      <c r="R1513" s="832">
        <v>97379.81</v>
      </c>
      <c r="S1513" s="832">
        <v>22199.91</v>
      </c>
      <c r="T1513" s="832">
        <v>32478.42</v>
      </c>
      <c r="U1513" s="846" t="s">
        <v>372</v>
      </c>
      <c r="V1513" s="846" t="s">
        <v>600</v>
      </c>
      <c r="W1513" s="846"/>
      <c r="X1513" s="824"/>
      <c r="Y1513" s="824"/>
      <c r="Z1513" s="824"/>
      <c r="AA1513" s="824"/>
      <c r="AB1513" s="824"/>
      <c r="AC1513" s="824"/>
    </row>
    <row r="1514" s="823" customFormat="1" ht="28.45" hidden="1" customHeight="1" outlineLevel="3" spans="1:29">
      <c r="A1514" s="873" t="s">
        <v>73</v>
      </c>
      <c r="B1514" s="870" t="s">
        <v>417</v>
      </c>
      <c r="C1514" s="870" t="s">
        <v>427</v>
      </c>
      <c r="D1514" s="846" t="s">
        <v>3741</v>
      </c>
      <c r="E1514" s="846" t="s">
        <v>34</v>
      </c>
      <c r="F1514" s="846" t="s">
        <v>3649</v>
      </c>
      <c r="G1514" s="846" t="s">
        <v>338</v>
      </c>
      <c r="H1514" s="832">
        <v>61.2</v>
      </c>
      <c r="I1514" s="846" t="s">
        <v>586</v>
      </c>
      <c r="J1514" s="875">
        <v>38</v>
      </c>
      <c r="K1514" s="846" t="s">
        <v>83</v>
      </c>
      <c r="L1514" s="846" t="s">
        <v>3355</v>
      </c>
      <c r="M1514" s="846" t="s">
        <v>3742</v>
      </c>
      <c r="N1514" s="846" t="s">
        <v>3743</v>
      </c>
      <c r="O1514" s="846" t="s">
        <v>451</v>
      </c>
      <c r="P1514" s="846" t="s">
        <v>3647</v>
      </c>
      <c r="Q1514" s="832">
        <v>52636.04</v>
      </c>
      <c r="R1514" s="832">
        <v>97253.53</v>
      </c>
      <c r="S1514" s="832">
        <v>32550.1</v>
      </c>
      <c r="T1514" s="832">
        <v>47369.72</v>
      </c>
      <c r="U1514" s="846" t="s">
        <v>318</v>
      </c>
      <c r="V1514" s="846" t="s">
        <v>3651</v>
      </c>
      <c r="W1514" s="846"/>
      <c r="X1514" s="824"/>
      <c r="Y1514" s="824"/>
      <c r="Z1514" s="824"/>
      <c r="AA1514" s="824"/>
      <c r="AB1514" s="824"/>
      <c r="AC1514" s="824"/>
    </row>
    <row r="1515" s="823" customFormat="1" ht="28.45" hidden="1" customHeight="1" outlineLevel="3" spans="1:29">
      <c r="A1515" s="873" t="s">
        <v>73</v>
      </c>
      <c r="B1515" s="870" t="s">
        <v>417</v>
      </c>
      <c r="C1515" s="870" t="s">
        <v>427</v>
      </c>
      <c r="D1515" s="846" t="s">
        <v>3744</v>
      </c>
      <c r="E1515" s="846" t="s">
        <v>34</v>
      </c>
      <c r="F1515" s="846" t="s">
        <v>3593</v>
      </c>
      <c r="G1515" s="846" t="s">
        <v>338</v>
      </c>
      <c r="H1515" s="832">
        <v>6.78</v>
      </c>
      <c r="I1515" s="846" t="s">
        <v>586</v>
      </c>
      <c r="J1515" s="875">
        <v>38</v>
      </c>
      <c r="K1515" s="846" t="s">
        <v>83</v>
      </c>
      <c r="L1515" s="846" t="s">
        <v>3284</v>
      </c>
      <c r="M1515" s="846" t="s">
        <v>3745</v>
      </c>
      <c r="N1515" s="846" t="s">
        <v>3746</v>
      </c>
      <c r="O1515" s="846" t="s">
        <v>3686</v>
      </c>
      <c r="P1515" s="846" t="s">
        <v>3595</v>
      </c>
      <c r="Q1515" s="832">
        <v>230384.95</v>
      </c>
      <c r="R1515" s="832">
        <v>385829.61</v>
      </c>
      <c r="S1515" s="832">
        <v>65407.15</v>
      </c>
      <c r="T1515" s="832">
        <v>65549.25</v>
      </c>
      <c r="U1515" s="846"/>
      <c r="V1515" s="846" t="s">
        <v>3317</v>
      </c>
      <c r="W1515" s="846"/>
      <c r="X1515" s="824"/>
      <c r="Y1515" s="824"/>
      <c r="Z1515" s="824"/>
      <c r="AA1515" s="824"/>
      <c r="AB1515" s="824"/>
      <c r="AC1515" s="824"/>
    </row>
    <row r="1516" s="823" customFormat="1" ht="28.45" hidden="1" customHeight="1" outlineLevel="3" spans="1:29">
      <c r="A1516" s="873" t="s">
        <v>73</v>
      </c>
      <c r="B1516" s="870" t="s">
        <v>417</v>
      </c>
      <c r="C1516" s="870" t="s">
        <v>427</v>
      </c>
      <c r="D1516" s="846" t="s">
        <v>3744</v>
      </c>
      <c r="E1516" s="846" t="s">
        <v>34</v>
      </c>
      <c r="F1516" s="846" t="s">
        <v>3593</v>
      </c>
      <c r="G1516" s="846" t="s">
        <v>338</v>
      </c>
      <c r="H1516" s="832">
        <v>6.78</v>
      </c>
      <c r="I1516" s="846" t="s">
        <v>537</v>
      </c>
      <c r="J1516" s="875">
        <v>21</v>
      </c>
      <c r="K1516" s="846" t="s">
        <v>38</v>
      </c>
      <c r="L1516" s="846" t="s">
        <v>3284</v>
      </c>
      <c r="M1516" s="846" t="s">
        <v>3747</v>
      </c>
      <c r="N1516" s="846" t="s">
        <v>3748</v>
      </c>
      <c r="O1516" s="846" t="s">
        <v>3686</v>
      </c>
      <c r="P1516" s="846" t="s">
        <v>3595</v>
      </c>
      <c r="Q1516" s="832">
        <v>230384.95</v>
      </c>
      <c r="R1516" s="832">
        <v>385829.61</v>
      </c>
      <c r="S1516" s="832">
        <v>65407.15</v>
      </c>
      <c r="T1516" s="832">
        <v>65549.25</v>
      </c>
      <c r="U1516" s="846"/>
      <c r="V1516" s="846" t="s">
        <v>3317</v>
      </c>
      <c r="W1516" s="846"/>
      <c r="X1516" s="824"/>
      <c r="Y1516" s="824"/>
      <c r="Z1516" s="824"/>
      <c r="AA1516" s="824"/>
      <c r="AB1516" s="824"/>
      <c r="AC1516" s="824"/>
    </row>
    <row r="1517" s="823" customFormat="1" ht="28.45" hidden="1" customHeight="1" outlineLevel="3" spans="1:29">
      <c r="A1517" s="873" t="s">
        <v>73</v>
      </c>
      <c r="B1517" s="870" t="s">
        <v>417</v>
      </c>
      <c r="C1517" s="870" t="s">
        <v>427</v>
      </c>
      <c r="D1517" s="846" t="s">
        <v>3749</v>
      </c>
      <c r="E1517" s="846" t="s">
        <v>34</v>
      </c>
      <c r="F1517" s="846" t="s">
        <v>3593</v>
      </c>
      <c r="G1517" s="846" t="s">
        <v>338</v>
      </c>
      <c r="H1517" s="832">
        <v>6.17</v>
      </c>
      <c r="I1517" s="846" t="s">
        <v>1453</v>
      </c>
      <c r="J1517" s="875">
        <v>31</v>
      </c>
      <c r="K1517" s="846" t="s">
        <v>83</v>
      </c>
      <c r="L1517" s="846" t="s">
        <v>3284</v>
      </c>
      <c r="M1517" s="846" t="s">
        <v>3750</v>
      </c>
      <c r="N1517" s="846" t="s">
        <v>3751</v>
      </c>
      <c r="O1517" s="846" t="s">
        <v>3686</v>
      </c>
      <c r="P1517" s="846" t="s">
        <v>3595</v>
      </c>
      <c r="Q1517" s="832">
        <v>230384.95</v>
      </c>
      <c r="R1517" s="832">
        <v>385829.61</v>
      </c>
      <c r="S1517" s="832">
        <v>65407.15</v>
      </c>
      <c r="T1517" s="832">
        <v>65549.25</v>
      </c>
      <c r="U1517" s="846" t="s">
        <v>318</v>
      </c>
      <c r="V1517" s="846" t="s">
        <v>3317</v>
      </c>
      <c r="W1517" s="846"/>
      <c r="X1517" s="824"/>
      <c r="Y1517" s="824"/>
      <c r="Z1517" s="824"/>
      <c r="AA1517" s="824"/>
      <c r="AB1517" s="824"/>
      <c r="AC1517" s="824"/>
    </row>
    <row r="1518" s="823" customFormat="1" ht="28.45" hidden="1" customHeight="1" outlineLevel="3" spans="1:29">
      <c r="A1518" s="873" t="s">
        <v>73</v>
      </c>
      <c r="B1518" s="870" t="s">
        <v>417</v>
      </c>
      <c r="C1518" s="870" t="s">
        <v>427</v>
      </c>
      <c r="D1518" s="846" t="s">
        <v>3752</v>
      </c>
      <c r="E1518" s="846" t="s">
        <v>34</v>
      </c>
      <c r="F1518" s="846" t="s">
        <v>3593</v>
      </c>
      <c r="G1518" s="846" t="s">
        <v>338</v>
      </c>
      <c r="H1518" s="832">
        <v>3.46</v>
      </c>
      <c r="I1518" s="846" t="s">
        <v>312</v>
      </c>
      <c r="J1518" s="875">
        <v>34</v>
      </c>
      <c r="K1518" s="846" t="s">
        <v>83</v>
      </c>
      <c r="L1518" s="846" t="s">
        <v>3284</v>
      </c>
      <c r="M1518" s="846" t="s">
        <v>3753</v>
      </c>
      <c r="N1518" s="846" t="s">
        <v>3754</v>
      </c>
      <c r="O1518" s="846" t="s">
        <v>3686</v>
      </c>
      <c r="P1518" s="846" t="s">
        <v>3595</v>
      </c>
      <c r="Q1518" s="832">
        <v>230384.95</v>
      </c>
      <c r="R1518" s="832">
        <v>385829.61</v>
      </c>
      <c r="S1518" s="832">
        <v>65407.15</v>
      </c>
      <c r="T1518" s="832">
        <v>65549.25</v>
      </c>
      <c r="U1518" s="846"/>
      <c r="V1518" s="846" t="s">
        <v>3317</v>
      </c>
      <c r="W1518" s="846"/>
      <c r="X1518" s="824"/>
      <c r="Y1518" s="824"/>
      <c r="Z1518" s="824"/>
      <c r="AA1518" s="824"/>
      <c r="AB1518" s="824"/>
      <c r="AC1518" s="824"/>
    </row>
    <row r="1519" s="823" customFormat="1" ht="28.45" hidden="1" customHeight="1" outlineLevel="3" spans="1:29">
      <c r="A1519" s="873" t="s">
        <v>73</v>
      </c>
      <c r="B1519" s="870" t="s">
        <v>417</v>
      </c>
      <c r="C1519" s="870" t="s">
        <v>427</v>
      </c>
      <c r="D1519" s="846" t="s">
        <v>3755</v>
      </c>
      <c r="E1519" s="846" t="s">
        <v>34</v>
      </c>
      <c r="F1519" s="846" t="s">
        <v>3593</v>
      </c>
      <c r="G1519" s="846" t="s">
        <v>338</v>
      </c>
      <c r="H1519" s="832">
        <v>3.06</v>
      </c>
      <c r="I1519" s="846" t="s">
        <v>584</v>
      </c>
      <c r="J1519" s="875">
        <v>35</v>
      </c>
      <c r="K1519" s="846" t="s">
        <v>83</v>
      </c>
      <c r="L1519" s="846" t="s">
        <v>3284</v>
      </c>
      <c r="M1519" s="846" t="s">
        <v>3756</v>
      </c>
      <c r="N1519" s="846" t="s">
        <v>3757</v>
      </c>
      <c r="O1519" s="846" t="s">
        <v>3686</v>
      </c>
      <c r="P1519" s="846" t="s">
        <v>3595</v>
      </c>
      <c r="Q1519" s="832">
        <v>230384.95</v>
      </c>
      <c r="R1519" s="832">
        <v>385829.61</v>
      </c>
      <c r="S1519" s="832">
        <v>65407.15</v>
      </c>
      <c r="T1519" s="832">
        <v>65549.25</v>
      </c>
      <c r="U1519" s="846"/>
      <c r="V1519" s="846" t="s">
        <v>3317</v>
      </c>
      <c r="W1519" s="846"/>
      <c r="X1519" s="824"/>
      <c r="Y1519" s="824"/>
      <c r="Z1519" s="824"/>
      <c r="AA1519" s="824"/>
      <c r="AB1519" s="824"/>
      <c r="AC1519" s="824"/>
    </row>
    <row r="1520" s="823" customFormat="1" ht="28.45" hidden="1" customHeight="1" outlineLevel="3" spans="1:29">
      <c r="A1520" s="873" t="s">
        <v>73</v>
      </c>
      <c r="B1520" s="870" t="s">
        <v>417</v>
      </c>
      <c r="C1520" s="870" t="s">
        <v>427</v>
      </c>
      <c r="D1520" s="846" t="s">
        <v>3758</v>
      </c>
      <c r="E1520" s="846" t="s">
        <v>34</v>
      </c>
      <c r="F1520" s="846" t="s">
        <v>602</v>
      </c>
      <c r="G1520" s="846" t="s">
        <v>3679</v>
      </c>
      <c r="H1520" s="832">
        <v>1.88</v>
      </c>
      <c r="I1520" s="846" t="s">
        <v>1448</v>
      </c>
      <c r="J1520" s="875">
        <v>19</v>
      </c>
      <c r="K1520" s="846" t="s">
        <v>38</v>
      </c>
      <c r="L1520" s="846" t="s">
        <v>3284</v>
      </c>
      <c r="M1520" s="846" t="s">
        <v>3759</v>
      </c>
      <c r="N1520" s="846" t="s">
        <v>3759</v>
      </c>
      <c r="O1520" s="846" t="s">
        <v>3682</v>
      </c>
      <c r="P1520" s="846" t="s">
        <v>442</v>
      </c>
      <c r="Q1520" s="832">
        <v>23751.92</v>
      </c>
      <c r="R1520" s="832">
        <v>97379.81</v>
      </c>
      <c r="S1520" s="832">
        <v>22199.91</v>
      </c>
      <c r="T1520" s="832">
        <v>32478.42</v>
      </c>
      <c r="U1520" s="846"/>
      <c r="V1520" s="846" t="s">
        <v>600</v>
      </c>
      <c r="W1520" s="846"/>
      <c r="X1520" s="824"/>
      <c r="Y1520" s="824"/>
      <c r="Z1520" s="824"/>
      <c r="AA1520" s="824"/>
      <c r="AB1520" s="824"/>
      <c r="AC1520" s="824"/>
    </row>
    <row r="1521" s="823" customFormat="1" ht="28.45" hidden="1" customHeight="1" outlineLevel="3" spans="1:29">
      <c r="A1521" s="873" t="s">
        <v>73</v>
      </c>
      <c r="B1521" s="870" t="s">
        <v>417</v>
      </c>
      <c r="C1521" s="870" t="s">
        <v>427</v>
      </c>
      <c r="D1521" s="846" t="s">
        <v>3760</v>
      </c>
      <c r="E1521" s="846" t="s">
        <v>34</v>
      </c>
      <c r="F1521" s="846" t="s">
        <v>3761</v>
      </c>
      <c r="G1521" s="846" t="s">
        <v>3762</v>
      </c>
      <c r="H1521" s="832">
        <v>0.74</v>
      </c>
      <c r="I1521" s="846" t="s">
        <v>1453</v>
      </c>
      <c r="J1521" s="875">
        <v>31</v>
      </c>
      <c r="K1521" s="846" t="s">
        <v>83</v>
      </c>
      <c r="L1521" s="846" t="s">
        <v>3284</v>
      </c>
      <c r="M1521" s="846" t="s">
        <v>3763</v>
      </c>
      <c r="N1521" s="846" t="s">
        <v>3763</v>
      </c>
      <c r="O1521" s="846" t="s">
        <v>3764</v>
      </c>
      <c r="P1521" s="846" t="s">
        <v>446</v>
      </c>
      <c r="Q1521" s="832">
        <v>131.86</v>
      </c>
      <c r="R1521" s="832">
        <v>4718.16</v>
      </c>
      <c r="S1521" s="832">
        <v>12.77</v>
      </c>
      <c r="T1521" s="832">
        <v>3709.73</v>
      </c>
      <c r="U1521" s="846"/>
      <c r="V1521" s="846" t="s">
        <v>3765</v>
      </c>
      <c r="W1521" s="846"/>
      <c r="X1521" s="824"/>
      <c r="Y1521" s="824"/>
      <c r="Z1521" s="824"/>
      <c r="AA1521" s="824"/>
      <c r="AB1521" s="824"/>
      <c r="AC1521" s="824"/>
    </row>
    <row r="1522" s="823" customFormat="1" ht="28.45" hidden="1" customHeight="1" outlineLevel="3" spans="1:29">
      <c r="A1522" s="873" t="s">
        <v>73</v>
      </c>
      <c r="B1522" s="870" t="s">
        <v>417</v>
      </c>
      <c r="C1522" s="870" t="s">
        <v>427</v>
      </c>
      <c r="D1522" s="846" t="s">
        <v>3766</v>
      </c>
      <c r="E1522" s="846" t="s">
        <v>34</v>
      </c>
      <c r="F1522" s="846" t="s">
        <v>3761</v>
      </c>
      <c r="G1522" s="846" t="s">
        <v>3762</v>
      </c>
      <c r="H1522" s="832">
        <v>12.03</v>
      </c>
      <c r="I1522" s="846" t="s">
        <v>1453</v>
      </c>
      <c r="J1522" s="875">
        <v>31</v>
      </c>
      <c r="K1522" s="846" t="s">
        <v>83</v>
      </c>
      <c r="L1522" s="846" t="s">
        <v>3284</v>
      </c>
      <c r="M1522" s="846" t="s">
        <v>3763</v>
      </c>
      <c r="N1522" s="846" t="s">
        <v>3763</v>
      </c>
      <c r="O1522" s="846" t="s">
        <v>3764</v>
      </c>
      <c r="P1522" s="846" t="s">
        <v>446</v>
      </c>
      <c r="Q1522" s="832">
        <v>131.86</v>
      </c>
      <c r="R1522" s="832">
        <v>4718.16</v>
      </c>
      <c r="S1522" s="832">
        <v>12.77</v>
      </c>
      <c r="T1522" s="832">
        <v>3709.73</v>
      </c>
      <c r="U1522" s="846"/>
      <c r="V1522" s="846" t="s">
        <v>3765</v>
      </c>
      <c r="W1522" s="846"/>
      <c r="X1522" s="824"/>
      <c r="Y1522" s="824"/>
      <c r="Z1522" s="824"/>
      <c r="AA1522" s="824"/>
      <c r="AB1522" s="824"/>
      <c r="AC1522" s="824"/>
    </row>
    <row r="1523" s="823" customFormat="1" ht="28.45" hidden="1" customHeight="1" outlineLevel="3" spans="1:29">
      <c r="A1523" s="873" t="s">
        <v>73</v>
      </c>
      <c r="B1523" s="870" t="s">
        <v>417</v>
      </c>
      <c r="C1523" s="870" t="s">
        <v>427</v>
      </c>
      <c r="D1523" s="846" t="s">
        <v>3767</v>
      </c>
      <c r="E1523" s="846" t="s">
        <v>34</v>
      </c>
      <c r="F1523" s="846" t="s">
        <v>3593</v>
      </c>
      <c r="G1523" s="846" t="s">
        <v>338</v>
      </c>
      <c r="H1523" s="832">
        <v>0.28</v>
      </c>
      <c r="I1523" s="846" t="s">
        <v>3768</v>
      </c>
      <c r="J1523" s="875">
        <v>33</v>
      </c>
      <c r="K1523" s="846" t="s">
        <v>83</v>
      </c>
      <c r="L1523" s="846" t="s">
        <v>3284</v>
      </c>
      <c r="M1523" s="846" t="s">
        <v>3769</v>
      </c>
      <c r="N1523" s="846" t="s">
        <v>3770</v>
      </c>
      <c r="O1523" s="846" t="s">
        <v>3686</v>
      </c>
      <c r="P1523" s="846" t="s">
        <v>3595</v>
      </c>
      <c r="Q1523" s="832">
        <v>230384.95</v>
      </c>
      <c r="R1523" s="832">
        <v>385829.61</v>
      </c>
      <c r="S1523" s="832">
        <v>65407.15</v>
      </c>
      <c r="T1523" s="832">
        <v>65549.25</v>
      </c>
      <c r="U1523" s="846"/>
      <c r="V1523" s="846" t="s">
        <v>3317</v>
      </c>
      <c r="W1523" s="846"/>
      <c r="X1523" s="824"/>
      <c r="Y1523" s="824"/>
      <c r="Z1523" s="824"/>
      <c r="AA1523" s="824"/>
      <c r="AB1523" s="824"/>
      <c r="AC1523" s="824"/>
    </row>
    <row r="1524" s="823" customFormat="1" ht="28.45" hidden="1" customHeight="1" outlineLevel="3" spans="1:29">
      <c r="A1524" s="873" t="s">
        <v>73</v>
      </c>
      <c r="B1524" s="870" t="s">
        <v>417</v>
      </c>
      <c r="C1524" s="870" t="s">
        <v>427</v>
      </c>
      <c r="D1524" s="846" t="s">
        <v>3771</v>
      </c>
      <c r="E1524" s="846" t="s">
        <v>34</v>
      </c>
      <c r="F1524" s="846" t="s">
        <v>3593</v>
      </c>
      <c r="G1524" s="846" t="s">
        <v>338</v>
      </c>
      <c r="H1524" s="832">
        <v>7.12</v>
      </c>
      <c r="I1524" s="846" t="s">
        <v>1851</v>
      </c>
      <c r="J1524" s="875">
        <v>32</v>
      </c>
      <c r="K1524" s="846" t="s">
        <v>83</v>
      </c>
      <c r="L1524" s="846" t="s">
        <v>3284</v>
      </c>
      <c r="M1524" s="846" t="s">
        <v>3772</v>
      </c>
      <c r="N1524" s="846" t="s">
        <v>3773</v>
      </c>
      <c r="O1524" s="846" t="s">
        <v>3686</v>
      </c>
      <c r="P1524" s="846" t="s">
        <v>3595</v>
      </c>
      <c r="Q1524" s="832">
        <v>230384.95</v>
      </c>
      <c r="R1524" s="832">
        <v>385829.61</v>
      </c>
      <c r="S1524" s="832">
        <v>65407.15</v>
      </c>
      <c r="T1524" s="832">
        <v>65549.25</v>
      </c>
      <c r="U1524" s="846" t="s">
        <v>318</v>
      </c>
      <c r="V1524" s="846" t="s">
        <v>3317</v>
      </c>
      <c r="W1524" s="846"/>
      <c r="X1524" s="824"/>
      <c r="Y1524" s="824"/>
      <c r="Z1524" s="824"/>
      <c r="AA1524" s="824"/>
      <c r="AB1524" s="824"/>
      <c r="AC1524" s="824"/>
    </row>
    <row r="1525" s="823" customFormat="1" ht="28.45" hidden="1" customHeight="1" outlineLevel="3" spans="1:29">
      <c r="A1525" s="873" t="s">
        <v>73</v>
      </c>
      <c r="B1525" s="870" t="s">
        <v>417</v>
      </c>
      <c r="C1525" s="870" t="s">
        <v>427</v>
      </c>
      <c r="D1525" s="846" t="s">
        <v>3774</v>
      </c>
      <c r="E1525" s="846" t="s">
        <v>34</v>
      </c>
      <c r="F1525" s="846" t="s">
        <v>3465</v>
      </c>
      <c r="G1525" s="846" t="s">
        <v>338</v>
      </c>
      <c r="H1525" s="832">
        <v>12.91</v>
      </c>
      <c r="I1525" s="846" t="s">
        <v>166</v>
      </c>
      <c r="J1525" s="875">
        <v>5</v>
      </c>
      <c r="K1525" s="846" t="s">
        <v>38</v>
      </c>
      <c r="L1525" s="846" t="s">
        <v>3284</v>
      </c>
      <c r="M1525" s="846"/>
      <c r="N1525" s="846" t="s">
        <v>3775</v>
      </c>
      <c r="O1525" s="846" t="s">
        <v>3559</v>
      </c>
      <c r="P1525" s="846" t="s">
        <v>3560</v>
      </c>
      <c r="Q1525" s="832">
        <v>69522.43</v>
      </c>
      <c r="R1525" s="832">
        <v>109658.39</v>
      </c>
      <c r="S1525" s="832">
        <v>18362.23</v>
      </c>
      <c r="T1525" s="832">
        <v>19910.72</v>
      </c>
      <c r="U1525" s="846" t="s">
        <v>407</v>
      </c>
      <c r="V1525" s="846" t="s">
        <v>3469</v>
      </c>
      <c r="W1525" s="846"/>
      <c r="X1525" s="824"/>
      <c r="Y1525" s="824"/>
      <c r="Z1525" s="824"/>
      <c r="AA1525" s="824"/>
      <c r="AB1525" s="824"/>
      <c r="AC1525" s="824"/>
    </row>
    <row r="1526" s="823" customFormat="1" ht="28.45" hidden="1" customHeight="1" outlineLevel="3" spans="1:29">
      <c r="A1526" s="873" t="s">
        <v>73</v>
      </c>
      <c r="B1526" s="870" t="s">
        <v>417</v>
      </c>
      <c r="C1526" s="870" t="s">
        <v>427</v>
      </c>
      <c r="D1526" s="846" t="s">
        <v>3776</v>
      </c>
      <c r="E1526" s="846" t="s">
        <v>34</v>
      </c>
      <c r="F1526" s="846" t="s">
        <v>3593</v>
      </c>
      <c r="G1526" s="846" t="s">
        <v>338</v>
      </c>
      <c r="H1526" s="832">
        <v>3.85</v>
      </c>
      <c r="I1526" s="846" t="s">
        <v>1851</v>
      </c>
      <c r="J1526" s="875">
        <v>32</v>
      </c>
      <c r="K1526" s="846" t="s">
        <v>83</v>
      </c>
      <c r="L1526" s="846" t="s">
        <v>3284</v>
      </c>
      <c r="M1526" s="846" t="s">
        <v>3777</v>
      </c>
      <c r="N1526" s="846" t="s">
        <v>3777</v>
      </c>
      <c r="O1526" s="846" t="s">
        <v>451</v>
      </c>
      <c r="P1526" s="846" t="s">
        <v>3587</v>
      </c>
      <c r="Q1526" s="832">
        <v>230384.95</v>
      </c>
      <c r="R1526" s="832">
        <v>385829.61</v>
      </c>
      <c r="S1526" s="832">
        <v>65407.15</v>
      </c>
      <c r="T1526" s="832">
        <v>65549.25</v>
      </c>
      <c r="U1526" s="846"/>
      <c r="V1526" s="846" t="s">
        <v>3317</v>
      </c>
      <c r="W1526" s="846"/>
      <c r="X1526" s="824"/>
      <c r="Y1526" s="824"/>
      <c r="Z1526" s="824"/>
      <c r="AA1526" s="824"/>
      <c r="AB1526" s="824"/>
      <c r="AC1526" s="824"/>
    </row>
    <row r="1527" s="823" customFormat="1" ht="28.45" hidden="1" customHeight="1" outlineLevel="3" spans="1:29">
      <c r="A1527" s="873" t="s">
        <v>73</v>
      </c>
      <c r="B1527" s="870" t="s">
        <v>417</v>
      </c>
      <c r="C1527" s="870" t="s">
        <v>427</v>
      </c>
      <c r="D1527" s="846" t="s">
        <v>3778</v>
      </c>
      <c r="E1527" s="846" t="s">
        <v>34</v>
      </c>
      <c r="F1527" s="846" t="s">
        <v>3593</v>
      </c>
      <c r="G1527" s="846" t="s">
        <v>338</v>
      </c>
      <c r="H1527" s="832">
        <v>3.85</v>
      </c>
      <c r="I1527" s="846" t="s">
        <v>1851</v>
      </c>
      <c r="J1527" s="875">
        <v>32</v>
      </c>
      <c r="K1527" s="846" t="s">
        <v>83</v>
      </c>
      <c r="L1527" s="846" t="s">
        <v>3284</v>
      </c>
      <c r="M1527" s="846" t="s">
        <v>3779</v>
      </c>
      <c r="N1527" s="846" t="s">
        <v>3779</v>
      </c>
      <c r="O1527" s="846" t="s">
        <v>451</v>
      </c>
      <c r="P1527" s="846" t="s">
        <v>3587</v>
      </c>
      <c r="Q1527" s="832">
        <v>230384.95</v>
      </c>
      <c r="R1527" s="832">
        <v>385829.61</v>
      </c>
      <c r="S1527" s="832">
        <v>65407.15</v>
      </c>
      <c r="T1527" s="832">
        <v>65549.25</v>
      </c>
      <c r="U1527" s="846"/>
      <c r="V1527" s="846" t="s">
        <v>3317</v>
      </c>
      <c r="W1527" s="846"/>
      <c r="X1527" s="824"/>
      <c r="Y1527" s="824"/>
      <c r="Z1527" s="824"/>
      <c r="AA1527" s="824"/>
      <c r="AB1527" s="824"/>
      <c r="AC1527" s="824"/>
    </row>
    <row r="1528" s="823" customFormat="1" ht="28.45" hidden="1" customHeight="1" outlineLevel="3" spans="1:29">
      <c r="A1528" s="873" t="s">
        <v>73</v>
      </c>
      <c r="B1528" s="870" t="s">
        <v>417</v>
      </c>
      <c r="C1528" s="870" t="s">
        <v>427</v>
      </c>
      <c r="D1528" s="846" t="s">
        <v>3780</v>
      </c>
      <c r="E1528" s="846" t="s">
        <v>34</v>
      </c>
      <c r="F1528" s="846" t="s">
        <v>3593</v>
      </c>
      <c r="G1528" s="846" t="s">
        <v>338</v>
      </c>
      <c r="H1528" s="832">
        <v>1.54</v>
      </c>
      <c r="I1528" s="846" t="s">
        <v>1851</v>
      </c>
      <c r="J1528" s="875">
        <v>32</v>
      </c>
      <c r="K1528" s="846" t="s">
        <v>83</v>
      </c>
      <c r="L1528" s="846" t="s">
        <v>3284</v>
      </c>
      <c r="M1528" s="846" t="s">
        <v>3781</v>
      </c>
      <c r="N1528" s="846" t="s">
        <v>3782</v>
      </c>
      <c r="O1528" s="846" t="s">
        <v>3686</v>
      </c>
      <c r="P1528" s="846" t="s">
        <v>3595</v>
      </c>
      <c r="Q1528" s="832">
        <v>230384.95</v>
      </c>
      <c r="R1528" s="832">
        <v>385829.61</v>
      </c>
      <c r="S1528" s="832">
        <v>65407.15</v>
      </c>
      <c r="T1528" s="832">
        <v>65549.25</v>
      </c>
      <c r="U1528" s="846"/>
      <c r="V1528" s="846" t="s">
        <v>3317</v>
      </c>
      <c r="W1528" s="846"/>
      <c r="X1528" s="824"/>
      <c r="Y1528" s="824"/>
      <c r="Z1528" s="824"/>
      <c r="AA1528" s="824"/>
      <c r="AB1528" s="824"/>
      <c r="AC1528" s="824"/>
    </row>
    <row r="1529" s="823" customFormat="1" ht="28.45" hidden="1" customHeight="1" outlineLevel="3" spans="1:29">
      <c r="A1529" s="873" t="s">
        <v>73</v>
      </c>
      <c r="B1529" s="870" t="s">
        <v>417</v>
      </c>
      <c r="C1529" s="870" t="s">
        <v>427</v>
      </c>
      <c r="D1529" s="846" t="s">
        <v>3783</v>
      </c>
      <c r="E1529" s="846" t="s">
        <v>34</v>
      </c>
      <c r="F1529" s="846" t="s">
        <v>3593</v>
      </c>
      <c r="G1529" s="846" t="s">
        <v>338</v>
      </c>
      <c r="H1529" s="832">
        <v>3.92</v>
      </c>
      <c r="I1529" s="846" t="s">
        <v>1851</v>
      </c>
      <c r="J1529" s="875">
        <v>32</v>
      </c>
      <c r="K1529" s="846" t="s">
        <v>83</v>
      </c>
      <c r="L1529" s="846" t="s">
        <v>3284</v>
      </c>
      <c r="M1529" s="846" t="s">
        <v>3784</v>
      </c>
      <c r="N1529" s="846" t="s">
        <v>3785</v>
      </c>
      <c r="O1529" s="846" t="s">
        <v>3686</v>
      </c>
      <c r="P1529" s="846" t="s">
        <v>3595</v>
      </c>
      <c r="Q1529" s="832">
        <v>230384.95</v>
      </c>
      <c r="R1529" s="832">
        <v>385829.61</v>
      </c>
      <c r="S1529" s="832">
        <v>65407.15</v>
      </c>
      <c r="T1529" s="832">
        <v>65549.25</v>
      </c>
      <c r="U1529" s="846"/>
      <c r="V1529" s="846" t="s">
        <v>3317</v>
      </c>
      <c r="W1529" s="846"/>
      <c r="X1529" s="824"/>
      <c r="Y1529" s="824"/>
      <c r="Z1529" s="824"/>
      <c r="AA1529" s="824"/>
      <c r="AB1529" s="824"/>
      <c r="AC1529" s="824"/>
    </row>
    <row r="1530" s="823" customFormat="1" ht="28.45" hidden="1" customHeight="1" outlineLevel="3" spans="1:29">
      <c r="A1530" s="873" t="s">
        <v>73</v>
      </c>
      <c r="B1530" s="870" t="s">
        <v>417</v>
      </c>
      <c r="C1530" s="870" t="s">
        <v>427</v>
      </c>
      <c r="D1530" s="846" t="s">
        <v>3786</v>
      </c>
      <c r="E1530" s="846" t="s">
        <v>34</v>
      </c>
      <c r="F1530" s="846" t="s">
        <v>3585</v>
      </c>
      <c r="G1530" s="846" t="s">
        <v>338</v>
      </c>
      <c r="H1530" s="832">
        <v>3.58</v>
      </c>
      <c r="I1530" s="846" t="s">
        <v>456</v>
      </c>
      <c r="J1530" s="875">
        <v>12</v>
      </c>
      <c r="K1530" s="846" t="s">
        <v>38</v>
      </c>
      <c r="L1530" s="846" t="s">
        <v>3284</v>
      </c>
      <c r="M1530" s="846" t="s">
        <v>3787</v>
      </c>
      <c r="N1530" s="846" t="s">
        <v>3787</v>
      </c>
      <c r="O1530" s="846" t="s">
        <v>451</v>
      </c>
      <c r="P1530" s="846" t="s">
        <v>3587</v>
      </c>
      <c r="Q1530" s="832">
        <v>48997.06</v>
      </c>
      <c r="R1530" s="832">
        <v>104677.02</v>
      </c>
      <c r="S1530" s="832">
        <v>6496.82</v>
      </c>
      <c r="T1530" s="832">
        <v>24321.67</v>
      </c>
      <c r="U1530" s="846"/>
      <c r="V1530" s="846" t="s">
        <v>3588</v>
      </c>
      <c r="W1530" s="846"/>
      <c r="X1530" s="824"/>
      <c r="Y1530" s="824"/>
      <c r="Z1530" s="824"/>
      <c r="AA1530" s="824"/>
      <c r="AB1530" s="824"/>
      <c r="AC1530" s="824"/>
    </row>
    <row r="1531" s="823" customFormat="1" ht="28.45" hidden="1" customHeight="1" outlineLevel="3" spans="1:29">
      <c r="A1531" s="873" t="s">
        <v>73</v>
      </c>
      <c r="B1531" s="870" t="s">
        <v>417</v>
      </c>
      <c r="C1531" s="870" t="s">
        <v>427</v>
      </c>
      <c r="D1531" s="846" t="s">
        <v>3788</v>
      </c>
      <c r="E1531" s="846" t="s">
        <v>34</v>
      </c>
      <c r="F1531" s="846" t="s">
        <v>3593</v>
      </c>
      <c r="G1531" s="846" t="s">
        <v>338</v>
      </c>
      <c r="H1531" s="832">
        <v>7.56</v>
      </c>
      <c r="I1531" s="846" t="s">
        <v>1453</v>
      </c>
      <c r="J1531" s="875">
        <v>31</v>
      </c>
      <c r="K1531" s="846" t="s">
        <v>83</v>
      </c>
      <c r="L1531" s="846" t="s">
        <v>3284</v>
      </c>
      <c r="M1531" s="846" t="s">
        <v>3789</v>
      </c>
      <c r="N1531" s="846" t="s">
        <v>3790</v>
      </c>
      <c r="O1531" s="846" t="s">
        <v>3791</v>
      </c>
      <c r="P1531" s="846" t="s">
        <v>3595</v>
      </c>
      <c r="Q1531" s="832">
        <v>230384.95</v>
      </c>
      <c r="R1531" s="832">
        <v>385829.61</v>
      </c>
      <c r="S1531" s="832">
        <v>65407.15</v>
      </c>
      <c r="T1531" s="832">
        <v>65549.25</v>
      </c>
      <c r="U1531" s="846"/>
      <c r="V1531" s="846" t="s">
        <v>3317</v>
      </c>
      <c r="W1531" s="846"/>
      <c r="X1531" s="824"/>
      <c r="Y1531" s="824"/>
      <c r="Z1531" s="824"/>
      <c r="AA1531" s="824"/>
      <c r="AB1531" s="824"/>
      <c r="AC1531" s="824"/>
    </row>
    <row r="1532" s="823" customFormat="1" ht="28.45" hidden="1" customHeight="1" outlineLevel="3" spans="1:29">
      <c r="A1532" s="873" t="s">
        <v>73</v>
      </c>
      <c r="B1532" s="870" t="s">
        <v>417</v>
      </c>
      <c r="C1532" s="870" t="s">
        <v>427</v>
      </c>
      <c r="D1532" s="846" t="s">
        <v>3792</v>
      </c>
      <c r="E1532" s="846" t="s">
        <v>34</v>
      </c>
      <c r="F1532" s="846" t="s">
        <v>3593</v>
      </c>
      <c r="G1532" s="846" t="s">
        <v>338</v>
      </c>
      <c r="H1532" s="832">
        <v>9.74</v>
      </c>
      <c r="I1532" s="846" t="s">
        <v>1453</v>
      </c>
      <c r="J1532" s="875">
        <v>31</v>
      </c>
      <c r="K1532" s="846" t="s">
        <v>83</v>
      </c>
      <c r="L1532" s="846" t="s">
        <v>3284</v>
      </c>
      <c r="M1532" s="846" t="s">
        <v>3793</v>
      </c>
      <c r="N1532" s="846" t="s">
        <v>3794</v>
      </c>
      <c r="O1532" s="846" t="s">
        <v>3686</v>
      </c>
      <c r="P1532" s="846" t="s">
        <v>3595</v>
      </c>
      <c r="Q1532" s="832">
        <v>230384.95</v>
      </c>
      <c r="R1532" s="832">
        <v>385829.61</v>
      </c>
      <c r="S1532" s="832">
        <v>65407.15</v>
      </c>
      <c r="T1532" s="832">
        <v>65549.25</v>
      </c>
      <c r="U1532" s="846"/>
      <c r="V1532" s="846" t="s">
        <v>3317</v>
      </c>
      <c r="W1532" s="846"/>
      <c r="X1532" s="824"/>
      <c r="Y1532" s="824"/>
      <c r="Z1532" s="824"/>
      <c r="AA1532" s="824"/>
      <c r="AB1532" s="824"/>
      <c r="AC1532" s="824"/>
    </row>
    <row r="1533" s="823" customFormat="1" ht="28.45" hidden="1" customHeight="1" outlineLevel="3" spans="1:29">
      <c r="A1533" s="873" t="s">
        <v>73</v>
      </c>
      <c r="B1533" s="870" t="s">
        <v>417</v>
      </c>
      <c r="C1533" s="870" t="s">
        <v>427</v>
      </c>
      <c r="D1533" s="846" t="s">
        <v>3795</v>
      </c>
      <c r="E1533" s="846" t="s">
        <v>34</v>
      </c>
      <c r="F1533" s="846" t="s">
        <v>3465</v>
      </c>
      <c r="G1533" s="846" t="s">
        <v>338</v>
      </c>
      <c r="H1533" s="832">
        <v>1.49</v>
      </c>
      <c r="I1533" s="846" t="s">
        <v>456</v>
      </c>
      <c r="J1533" s="875">
        <v>12</v>
      </c>
      <c r="K1533" s="846" t="s">
        <v>38</v>
      </c>
      <c r="L1533" s="846" t="s">
        <v>3284</v>
      </c>
      <c r="M1533" s="846" t="s">
        <v>3796</v>
      </c>
      <c r="N1533" s="846" t="s">
        <v>3796</v>
      </c>
      <c r="O1533" s="846" t="s">
        <v>451</v>
      </c>
      <c r="P1533" s="846" t="s">
        <v>3587</v>
      </c>
      <c r="Q1533" s="832">
        <v>69522.43</v>
      </c>
      <c r="R1533" s="832">
        <v>109658.39</v>
      </c>
      <c r="S1533" s="832">
        <v>18362.23</v>
      </c>
      <c r="T1533" s="832">
        <v>19910.72</v>
      </c>
      <c r="U1533" s="846"/>
      <c r="V1533" s="846" t="s">
        <v>3469</v>
      </c>
      <c r="W1533" s="846"/>
      <c r="X1533" s="824"/>
      <c r="Y1533" s="824"/>
      <c r="Z1533" s="824"/>
      <c r="AA1533" s="824"/>
      <c r="AB1533" s="824"/>
      <c r="AC1533" s="824"/>
    </row>
    <row r="1534" s="823" customFormat="1" ht="28.45" hidden="1" customHeight="1" outlineLevel="3" spans="1:29">
      <c r="A1534" s="873" t="s">
        <v>73</v>
      </c>
      <c r="B1534" s="870" t="s">
        <v>417</v>
      </c>
      <c r="C1534" s="870" t="s">
        <v>427</v>
      </c>
      <c r="D1534" s="846" t="s">
        <v>3797</v>
      </c>
      <c r="E1534" s="846" t="s">
        <v>34</v>
      </c>
      <c r="F1534" s="846" t="s">
        <v>3593</v>
      </c>
      <c r="G1534" s="846" t="s">
        <v>338</v>
      </c>
      <c r="H1534" s="832">
        <v>35.87</v>
      </c>
      <c r="I1534" s="846" t="s">
        <v>165</v>
      </c>
      <c r="J1534" s="875">
        <v>27</v>
      </c>
      <c r="K1534" s="846" t="s">
        <v>38</v>
      </c>
      <c r="L1534" s="846" t="s">
        <v>3284</v>
      </c>
      <c r="M1534" s="846" t="s">
        <v>3798</v>
      </c>
      <c r="N1534" s="846" t="s">
        <v>3799</v>
      </c>
      <c r="O1534" s="846" t="s">
        <v>3791</v>
      </c>
      <c r="P1534" s="846" t="s">
        <v>3595</v>
      </c>
      <c r="Q1534" s="832">
        <v>230384.95</v>
      </c>
      <c r="R1534" s="832">
        <v>385829.61</v>
      </c>
      <c r="S1534" s="832">
        <v>65407.15</v>
      </c>
      <c r="T1534" s="832">
        <v>65549.25</v>
      </c>
      <c r="U1534" s="846"/>
      <c r="V1534" s="846" t="s">
        <v>3317</v>
      </c>
      <c r="W1534" s="846"/>
      <c r="X1534" s="824"/>
      <c r="Y1534" s="824"/>
      <c r="Z1534" s="824"/>
      <c r="AA1534" s="824"/>
      <c r="AB1534" s="824"/>
      <c r="AC1534" s="824"/>
    </row>
    <row r="1535" s="823" customFormat="1" ht="28.45" hidden="1" customHeight="1" outlineLevel="3" spans="1:29">
      <c r="A1535" s="873" t="s">
        <v>73</v>
      </c>
      <c r="B1535" s="870" t="s">
        <v>417</v>
      </c>
      <c r="C1535" s="870" t="s">
        <v>427</v>
      </c>
      <c r="D1535" s="846" t="s">
        <v>3800</v>
      </c>
      <c r="E1535" s="846" t="s">
        <v>34</v>
      </c>
      <c r="F1535" s="846" t="s">
        <v>3593</v>
      </c>
      <c r="G1535" s="846" t="s">
        <v>338</v>
      </c>
      <c r="H1535" s="832">
        <v>25.44</v>
      </c>
      <c r="I1535" s="846" t="s">
        <v>165</v>
      </c>
      <c r="J1535" s="875">
        <v>27</v>
      </c>
      <c r="K1535" s="846" t="s">
        <v>38</v>
      </c>
      <c r="L1535" s="846" t="s">
        <v>3284</v>
      </c>
      <c r="M1535" s="846" t="s">
        <v>3801</v>
      </c>
      <c r="N1535" s="846" t="s">
        <v>3802</v>
      </c>
      <c r="O1535" s="846" t="s">
        <v>3791</v>
      </c>
      <c r="P1535" s="846" t="s">
        <v>3595</v>
      </c>
      <c r="Q1535" s="832">
        <v>230384.95</v>
      </c>
      <c r="R1535" s="832">
        <v>385829.61</v>
      </c>
      <c r="S1535" s="832">
        <v>65407.15</v>
      </c>
      <c r="T1535" s="832">
        <v>65549.25</v>
      </c>
      <c r="U1535" s="846"/>
      <c r="V1535" s="846" t="s">
        <v>3317</v>
      </c>
      <c r="W1535" s="846"/>
      <c r="X1535" s="824"/>
      <c r="Y1535" s="824"/>
      <c r="Z1535" s="824"/>
      <c r="AA1535" s="824"/>
      <c r="AB1535" s="824"/>
      <c r="AC1535" s="824"/>
    </row>
    <row r="1536" s="823" customFormat="1" ht="28.45" hidden="1" customHeight="1" outlineLevel="3" spans="1:29">
      <c r="A1536" s="873" t="s">
        <v>73</v>
      </c>
      <c r="B1536" s="870" t="s">
        <v>417</v>
      </c>
      <c r="C1536" s="870" t="s">
        <v>427</v>
      </c>
      <c r="D1536" s="846" t="s">
        <v>3803</v>
      </c>
      <c r="E1536" s="846" t="s">
        <v>34</v>
      </c>
      <c r="F1536" s="846" t="s">
        <v>3572</v>
      </c>
      <c r="G1536" s="846" t="s">
        <v>338</v>
      </c>
      <c r="H1536" s="832">
        <v>42.99</v>
      </c>
      <c r="I1536" s="846" t="s">
        <v>1539</v>
      </c>
      <c r="J1536" s="875">
        <v>20</v>
      </c>
      <c r="K1536" s="846" t="s">
        <v>38</v>
      </c>
      <c r="L1536" s="846" t="s">
        <v>3284</v>
      </c>
      <c r="M1536" s="846" t="s">
        <v>3699</v>
      </c>
      <c r="N1536" s="846" t="s">
        <v>3699</v>
      </c>
      <c r="O1536" s="846" t="s">
        <v>3700</v>
      </c>
      <c r="P1536" s="846" t="s">
        <v>3578</v>
      </c>
      <c r="Q1536" s="832">
        <v>230384.95</v>
      </c>
      <c r="R1536" s="832">
        <v>385829.61</v>
      </c>
      <c r="S1536" s="832">
        <v>65407.15</v>
      </c>
      <c r="T1536" s="832">
        <v>65549.25</v>
      </c>
      <c r="U1536" s="846"/>
      <c r="V1536" s="846" t="s">
        <v>3317</v>
      </c>
      <c r="W1536" s="846"/>
      <c r="X1536" s="824"/>
      <c r="Y1536" s="824"/>
      <c r="Z1536" s="824"/>
      <c r="AA1536" s="824"/>
      <c r="AB1536" s="824"/>
      <c r="AC1536" s="824"/>
    </row>
    <row r="1537" s="823" customFormat="1" ht="28.45" hidden="1" customHeight="1" outlineLevel="3" spans="1:29">
      <c r="A1537" s="873" t="s">
        <v>73</v>
      </c>
      <c r="B1537" s="870" t="s">
        <v>417</v>
      </c>
      <c r="C1537" s="870" t="s">
        <v>427</v>
      </c>
      <c r="D1537" s="846" t="s">
        <v>3804</v>
      </c>
      <c r="E1537" s="846" t="s">
        <v>34</v>
      </c>
      <c r="F1537" s="846" t="s">
        <v>3302</v>
      </c>
      <c r="G1537" s="846" t="s">
        <v>338</v>
      </c>
      <c r="H1537" s="832">
        <v>6.58</v>
      </c>
      <c r="I1537" s="846" t="s">
        <v>1485</v>
      </c>
      <c r="J1537" s="875">
        <v>28</v>
      </c>
      <c r="K1537" s="846" t="s">
        <v>38</v>
      </c>
      <c r="L1537" s="846" t="s">
        <v>3284</v>
      </c>
      <c r="M1537" s="846" t="s">
        <v>3805</v>
      </c>
      <c r="N1537" s="846" t="s">
        <v>3806</v>
      </c>
      <c r="O1537" s="846" t="s">
        <v>451</v>
      </c>
      <c r="P1537" s="846" t="s">
        <v>3587</v>
      </c>
      <c r="Q1537" s="832">
        <v>12712.83</v>
      </c>
      <c r="R1537" s="832">
        <v>20090.74</v>
      </c>
      <c r="S1537" s="832">
        <v>6069.02</v>
      </c>
      <c r="T1537" s="832">
        <v>6084.99</v>
      </c>
      <c r="U1537" s="846"/>
      <c r="V1537" s="846" t="s">
        <v>3305</v>
      </c>
      <c r="W1537" s="846"/>
      <c r="X1537" s="824"/>
      <c r="Y1537" s="824"/>
      <c r="Z1537" s="824"/>
      <c r="AA1537" s="824"/>
      <c r="AB1537" s="824"/>
      <c r="AC1537" s="824"/>
    </row>
    <row r="1538" s="823" customFormat="1" ht="28.45" hidden="1" customHeight="1" outlineLevel="3" spans="1:29">
      <c r="A1538" s="873" t="s">
        <v>73</v>
      </c>
      <c r="B1538" s="870" t="s">
        <v>417</v>
      </c>
      <c r="C1538" s="870" t="s">
        <v>427</v>
      </c>
      <c r="D1538" s="846" t="s">
        <v>3807</v>
      </c>
      <c r="E1538" s="846" t="s">
        <v>34</v>
      </c>
      <c r="F1538" s="846" t="s">
        <v>3808</v>
      </c>
      <c r="G1538" s="846" t="s">
        <v>3612</v>
      </c>
      <c r="H1538" s="832">
        <v>14.77</v>
      </c>
      <c r="I1538" s="846" t="s">
        <v>432</v>
      </c>
      <c r="J1538" s="875">
        <v>13</v>
      </c>
      <c r="K1538" s="846" t="s">
        <v>38</v>
      </c>
      <c r="L1538" s="846" t="s">
        <v>3355</v>
      </c>
      <c r="M1538" s="846" t="s">
        <v>3809</v>
      </c>
      <c r="N1538" s="846" t="s">
        <v>3809</v>
      </c>
      <c r="O1538" s="846" t="s">
        <v>3791</v>
      </c>
      <c r="P1538" s="846" t="s">
        <v>3595</v>
      </c>
      <c r="Q1538" s="832">
        <v>12712.83</v>
      </c>
      <c r="R1538" s="832">
        <v>20090.74</v>
      </c>
      <c r="S1538" s="832">
        <v>6069.02</v>
      </c>
      <c r="T1538" s="832">
        <v>6084.99</v>
      </c>
      <c r="U1538" s="846" t="s">
        <v>388</v>
      </c>
      <c r="V1538" s="846" t="s">
        <v>3305</v>
      </c>
      <c r="W1538" s="846"/>
      <c r="X1538" s="824"/>
      <c r="Y1538" s="824"/>
      <c r="Z1538" s="824"/>
      <c r="AA1538" s="824"/>
      <c r="AB1538" s="824"/>
      <c r="AC1538" s="824"/>
    </row>
    <row r="1539" s="823" customFormat="1" ht="28.45" hidden="1" customHeight="1" outlineLevel="3" spans="1:29">
      <c r="A1539" s="873" t="s">
        <v>73</v>
      </c>
      <c r="B1539" s="870" t="s">
        <v>417</v>
      </c>
      <c r="C1539" s="870" t="s">
        <v>427</v>
      </c>
      <c r="D1539" s="846" t="s">
        <v>3810</v>
      </c>
      <c r="E1539" s="846" t="s">
        <v>34</v>
      </c>
      <c r="F1539" s="846" t="s">
        <v>3708</v>
      </c>
      <c r="G1539" s="846" t="s">
        <v>449</v>
      </c>
      <c r="H1539" s="832">
        <v>180.25</v>
      </c>
      <c r="I1539" s="846" t="s">
        <v>243</v>
      </c>
      <c r="J1539" s="875">
        <v>25</v>
      </c>
      <c r="K1539" s="846" t="s">
        <v>38</v>
      </c>
      <c r="L1539" s="846" t="s">
        <v>3284</v>
      </c>
      <c r="M1539" s="846" t="s">
        <v>3811</v>
      </c>
      <c r="N1539" s="846" t="s">
        <v>3811</v>
      </c>
      <c r="O1539" s="846" t="s">
        <v>3791</v>
      </c>
      <c r="P1539" s="846" t="s">
        <v>3595</v>
      </c>
      <c r="Q1539" s="832">
        <v>230384.95</v>
      </c>
      <c r="R1539" s="832">
        <v>385829.61</v>
      </c>
      <c r="S1539" s="832">
        <v>65407.15</v>
      </c>
      <c r="T1539" s="832">
        <v>65549.25</v>
      </c>
      <c r="U1539" s="846" t="s">
        <v>318</v>
      </c>
      <c r="V1539" s="846" t="s">
        <v>3317</v>
      </c>
      <c r="W1539" s="846"/>
      <c r="X1539" s="824"/>
      <c r="Y1539" s="824"/>
      <c r="Z1539" s="824"/>
      <c r="AA1539" s="824"/>
      <c r="AB1539" s="824"/>
      <c r="AC1539" s="824"/>
    </row>
    <row r="1540" s="823" customFormat="1" ht="28.45" hidden="1" customHeight="1" outlineLevel="3" spans="1:29">
      <c r="A1540" s="873" t="s">
        <v>73</v>
      </c>
      <c r="B1540" s="870" t="s">
        <v>417</v>
      </c>
      <c r="C1540" s="870" t="s">
        <v>427</v>
      </c>
      <c r="D1540" s="846" t="s">
        <v>3812</v>
      </c>
      <c r="E1540" s="846" t="s">
        <v>34</v>
      </c>
      <c r="F1540" s="846" t="s">
        <v>3465</v>
      </c>
      <c r="G1540" s="846" t="s">
        <v>338</v>
      </c>
      <c r="H1540" s="832">
        <v>2.14</v>
      </c>
      <c r="I1540" s="846" t="s">
        <v>64</v>
      </c>
      <c r="J1540" s="875">
        <v>7</v>
      </c>
      <c r="K1540" s="846" t="s">
        <v>38</v>
      </c>
      <c r="L1540" s="846" t="s">
        <v>3284</v>
      </c>
      <c r="M1540" s="846" t="s">
        <v>3813</v>
      </c>
      <c r="N1540" s="846" t="s">
        <v>3813</v>
      </c>
      <c r="O1540" s="846" t="s">
        <v>451</v>
      </c>
      <c r="P1540" s="846" t="s">
        <v>452</v>
      </c>
      <c r="Q1540" s="832">
        <v>69522.43</v>
      </c>
      <c r="R1540" s="832">
        <v>109658.39</v>
      </c>
      <c r="S1540" s="832">
        <v>18362.23</v>
      </c>
      <c r="T1540" s="832">
        <v>19910.72</v>
      </c>
      <c r="U1540" s="846"/>
      <c r="V1540" s="846" t="s">
        <v>3469</v>
      </c>
      <c r="W1540" s="846"/>
      <c r="X1540" s="824"/>
      <c r="Y1540" s="824"/>
      <c r="Z1540" s="824"/>
      <c r="AA1540" s="824"/>
      <c r="AB1540" s="824"/>
      <c r="AC1540" s="824"/>
    </row>
    <row r="1541" s="823" customFormat="1" ht="28.45" hidden="1" customHeight="1" outlineLevel="3" spans="1:29">
      <c r="A1541" s="873" t="s">
        <v>73</v>
      </c>
      <c r="B1541" s="870" t="s">
        <v>417</v>
      </c>
      <c r="C1541" s="870" t="s">
        <v>427</v>
      </c>
      <c r="D1541" s="846" t="s">
        <v>3814</v>
      </c>
      <c r="E1541" s="846" t="s">
        <v>34</v>
      </c>
      <c r="F1541" s="846" t="s">
        <v>3283</v>
      </c>
      <c r="G1541" s="846" t="s">
        <v>338</v>
      </c>
      <c r="H1541" s="832">
        <v>2.77</v>
      </c>
      <c r="I1541" s="846" t="s">
        <v>537</v>
      </c>
      <c r="J1541" s="875">
        <v>21</v>
      </c>
      <c r="K1541" s="846" t="s">
        <v>38</v>
      </c>
      <c r="L1541" s="846" t="s">
        <v>3284</v>
      </c>
      <c r="M1541" s="846" t="s">
        <v>3815</v>
      </c>
      <c r="N1541" s="846" t="s">
        <v>3815</v>
      </c>
      <c r="O1541" s="846" t="s">
        <v>451</v>
      </c>
      <c r="P1541" s="846" t="s">
        <v>3647</v>
      </c>
      <c r="Q1541" s="832">
        <v>5237.57</v>
      </c>
      <c r="R1541" s="832">
        <v>14985.41</v>
      </c>
      <c r="S1541" s="832">
        <v>2.61</v>
      </c>
      <c r="T1541" s="832">
        <v>2202.88</v>
      </c>
      <c r="U1541" s="846"/>
      <c r="V1541" s="846" t="s">
        <v>3288</v>
      </c>
      <c r="W1541" s="846"/>
      <c r="X1541" s="824"/>
      <c r="Y1541" s="824"/>
      <c r="Z1541" s="824"/>
      <c r="AA1541" s="824"/>
      <c r="AB1541" s="824"/>
      <c r="AC1541" s="824"/>
    </row>
    <row r="1542" s="823" customFormat="1" ht="28.45" hidden="1" customHeight="1" outlineLevel="3" spans="1:29">
      <c r="A1542" s="873" t="s">
        <v>73</v>
      </c>
      <c r="B1542" s="870" t="s">
        <v>417</v>
      </c>
      <c r="C1542" s="870" t="s">
        <v>427</v>
      </c>
      <c r="D1542" s="846" t="s">
        <v>3816</v>
      </c>
      <c r="E1542" s="846" t="s">
        <v>34</v>
      </c>
      <c r="F1542" s="846" t="s">
        <v>3599</v>
      </c>
      <c r="G1542" s="846" t="s">
        <v>338</v>
      </c>
      <c r="H1542" s="832">
        <v>1.44</v>
      </c>
      <c r="I1542" s="846" t="s">
        <v>1539</v>
      </c>
      <c r="J1542" s="875">
        <v>20</v>
      </c>
      <c r="K1542" s="846" t="s">
        <v>38</v>
      </c>
      <c r="L1542" s="846" t="s">
        <v>3284</v>
      </c>
      <c r="M1542" s="846" t="s">
        <v>3817</v>
      </c>
      <c r="N1542" s="846" t="s">
        <v>3817</v>
      </c>
      <c r="O1542" s="846" t="s">
        <v>3791</v>
      </c>
      <c r="P1542" s="846" t="s">
        <v>3595</v>
      </c>
      <c r="Q1542" s="832">
        <v>27857.93</v>
      </c>
      <c r="R1542" s="832">
        <v>27857.93</v>
      </c>
      <c r="S1542" s="832">
        <v>28608.38</v>
      </c>
      <c r="T1542" s="832">
        <v>28608.38</v>
      </c>
      <c r="U1542" s="846"/>
      <c r="V1542" s="846" t="s">
        <v>3601</v>
      </c>
      <c r="W1542" s="846"/>
      <c r="X1542" s="824"/>
      <c r="Y1542" s="824"/>
      <c r="Z1542" s="824"/>
      <c r="AA1542" s="824"/>
      <c r="AB1542" s="824"/>
      <c r="AC1542" s="824"/>
    </row>
    <row r="1543" s="823" customFormat="1" ht="28.45" hidden="1" customHeight="1" outlineLevel="3" spans="1:29">
      <c r="A1543" s="873" t="s">
        <v>73</v>
      </c>
      <c r="B1543" s="870" t="s">
        <v>417</v>
      </c>
      <c r="C1543" s="870" t="s">
        <v>427</v>
      </c>
      <c r="D1543" s="846" t="s">
        <v>3818</v>
      </c>
      <c r="E1543" s="846" t="s">
        <v>34</v>
      </c>
      <c r="F1543" s="846" t="s">
        <v>3599</v>
      </c>
      <c r="G1543" s="846" t="s">
        <v>338</v>
      </c>
      <c r="H1543" s="832">
        <v>4.04</v>
      </c>
      <c r="I1543" s="846" t="s">
        <v>1448</v>
      </c>
      <c r="J1543" s="875">
        <v>19</v>
      </c>
      <c r="K1543" s="846" t="s">
        <v>38</v>
      </c>
      <c r="L1543" s="846" t="s">
        <v>3284</v>
      </c>
      <c r="M1543" s="846" t="s">
        <v>3819</v>
      </c>
      <c r="N1543" s="846" t="s">
        <v>3819</v>
      </c>
      <c r="O1543" s="846" t="s">
        <v>3791</v>
      </c>
      <c r="P1543" s="846" t="s">
        <v>3595</v>
      </c>
      <c r="Q1543" s="832">
        <v>27857.93</v>
      </c>
      <c r="R1543" s="832">
        <v>27857.93</v>
      </c>
      <c r="S1543" s="832">
        <v>28608.38</v>
      </c>
      <c r="T1543" s="832">
        <v>28608.38</v>
      </c>
      <c r="U1543" s="846"/>
      <c r="V1543" s="846" t="s">
        <v>3601</v>
      </c>
      <c r="W1543" s="846"/>
      <c r="X1543" s="824"/>
      <c r="Y1543" s="824"/>
      <c r="Z1543" s="824"/>
      <c r="AA1543" s="824"/>
      <c r="AB1543" s="824"/>
      <c r="AC1543" s="824"/>
    </row>
    <row r="1544" s="823" customFormat="1" ht="28.45" hidden="1" customHeight="1" outlineLevel="3" spans="1:29">
      <c r="A1544" s="873" t="s">
        <v>73</v>
      </c>
      <c r="B1544" s="870" t="s">
        <v>417</v>
      </c>
      <c r="C1544" s="870" t="s">
        <v>427</v>
      </c>
      <c r="D1544" s="846" t="s">
        <v>3820</v>
      </c>
      <c r="E1544" s="846" t="s">
        <v>34</v>
      </c>
      <c r="F1544" s="846" t="s">
        <v>3599</v>
      </c>
      <c r="G1544" s="846" t="s">
        <v>338</v>
      </c>
      <c r="H1544" s="832">
        <v>11.97</v>
      </c>
      <c r="I1544" s="846" t="s">
        <v>1448</v>
      </c>
      <c r="J1544" s="875">
        <v>19</v>
      </c>
      <c r="K1544" s="846" t="s">
        <v>38</v>
      </c>
      <c r="L1544" s="846" t="s">
        <v>3284</v>
      </c>
      <c r="M1544" s="846" t="s">
        <v>3821</v>
      </c>
      <c r="N1544" s="846" t="s">
        <v>3821</v>
      </c>
      <c r="O1544" s="846" t="s">
        <v>3791</v>
      </c>
      <c r="P1544" s="846" t="s">
        <v>3595</v>
      </c>
      <c r="Q1544" s="832">
        <v>27857.93</v>
      </c>
      <c r="R1544" s="832">
        <v>27857.93</v>
      </c>
      <c r="S1544" s="832">
        <v>28608.38</v>
      </c>
      <c r="T1544" s="832">
        <v>28608.38</v>
      </c>
      <c r="U1544" s="846" t="s">
        <v>372</v>
      </c>
      <c r="V1544" s="846" t="s">
        <v>3601</v>
      </c>
      <c r="W1544" s="846"/>
      <c r="X1544" s="824"/>
      <c r="Y1544" s="824"/>
      <c r="Z1544" s="824"/>
      <c r="AA1544" s="824"/>
      <c r="AB1544" s="824"/>
      <c r="AC1544" s="824"/>
    </row>
    <row r="1545" s="823" customFormat="1" ht="28.45" hidden="1" customHeight="1" outlineLevel="3" spans="1:29">
      <c r="A1545" s="873" t="s">
        <v>73</v>
      </c>
      <c r="B1545" s="870" t="s">
        <v>417</v>
      </c>
      <c r="C1545" s="870" t="s">
        <v>427</v>
      </c>
      <c r="D1545" s="846" t="s">
        <v>3820</v>
      </c>
      <c r="E1545" s="846" t="s">
        <v>34</v>
      </c>
      <c r="F1545" s="846" t="s">
        <v>3599</v>
      </c>
      <c r="G1545" s="846" t="s">
        <v>338</v>
      </c>
      <c r="H1545" s="832">
        <v>1.42</v>
      </c>
      <c r="I1545" s="846" t="s">
        <v>350</v>
      </c>
      <c r="J1545" s="875">
        <v>0</v>
      </c>
      <c r="K1545" s="846" t="s">
        <v>38</v>
      </c>
      <c r="L1545" s="846" t="s">
        <v>3284</v>
      </c>
      <c r="M1545" s="846"/>
      <c r="N1545" s="846" t="s">
        <v>3822</v>
      </c>
      <c r="O1545" s="846" t="s">
        <v>3791</v>
      </c>
      <c r="P1545" s="846" t="s">
        <v>3595</v>
      </c>
      <c r="Q1545" s="832">
        <v>27857.93</v>
      </c>
      <c r="R1545" s="832">
        <v>27857.93</v>
      </c>
      <c r="S1545" s="832">
        <v>28608.38</v>
      </c>
      <c r="T1545" s="832">
        <v>28608.38</v>
      </c>
      <c r="U1545" s="846"/>
      <c r="V1545" s="846" t="s">
        <v>3601</v>
      </c>
      <c r="W1545" s="846"/>
      <c r="X1545" s="824"/>
      <c r="Y1545" s="824"/>
      <c r="Z1545" s="824"/>
      <c r="AA1545" s="824"/>
      <c r="AB1545" s="824"/>
      <c r="AC1545" s="824"/>
    </row>
    <row r="1546" s="823" customFormat="1" ht="28.45" hidden="1" customHeight="1" outlineLevel="3" spans="1:29">
      <c r="A1546" s="873" t="s">
        <v>73</v>
      </c>
      <c r="B1546" s="870" t="s">
        <v>417</v>
      </c>
      <c r="C1546" s="870" t="s">
        <v>427</v>
      </c>
      <c r="D1546" s="846" t="s">
        <v>3823</v>
      </c>
      <c r="E1546" s="846" t="s">
        <v>34</v>
      </c>
      <c r="F1546" s="846" t="s">
        <v>3599</v>
      </c>
      <c r="G1546" s="846" t="s">
        <v>338</v>
      </c>
      <c r="H1546" s="832">
        <v>3.66</v>
      </c>
      <c r="I1546" s="846" t="s">
        <v>534</v>
      </c>
      <c r="J1546" s="875">
        <v>1</v>
      </c>
      <c r="K1546" s="846" t="s">
        <v>38</v>
      </c>
      <c r="L1546" s="846" t="s">
        <v>3284</v>
      </c>
      <c r="M1546" s="846"/>
      <c r="N1546" s="846" t="s">
        <v>3824</v>
      </c>
      <c r="O1546" s="846" t="s">
        <v>3791</v>
      </c>
      <c r="P1546" s="846" t="s">
        <v>3595</v>
      </c>
      <c r="Q1546" s="832">
        <v>27857.93</v>
      </c>
      <c r="R1546" s="832">
        <v>27857.93</v>
      </c>
      <c r="S1546" s="832">
        <v>28608.38</v>
      </c>
      <c r="T1546" s="832">
        <v>28608.38</v>
      </c>
      <c r="U1546" s="846" t="s">
        <v>372</v>
      </c>
      <c r="V1546" s="846" t="s">
        <v>3601</v>
      </c>
      <c r="W1546" s="846"/>
      <c r="X1546" s="824"/>
      <c r="Y1546" s="824"/>
      <c r="Z1546" s="824"/>
      <c r="AA1546" s="824"/>
      <c r="AB1546" s="824"/>
      <c r="AC1546" s="824"/>
    </row>
    <row r="1547" s="823" customFormat="1" ht="28.45" hidden="1" customHeight="1" outlineLevel="3" spans="1:29">
      <c r="A1547" s="873" t="s">
        <v>73</v>
      </c>
      <c r="B1547" s="870" t="s">
        <v>417</v>
      </c>
      <c r="C1547" s="870" t="s">
        <v>427</v>
      </c>
      <c r="D1547" s="846" t="s">
        <v>3823</v>
      </c>
      <c r="E1547" s="846" t="s">
        <v>34</v>
      </c>
      <c r="F1547" s="846" t="s">
        <v>3599</v>
      </c>
      <c r="G1547" s="846" t="s">
        <v>338</v>
      </c>
      <c r="H1547" s="832">
        <v>9.72</v>
      </c>
      <c r="I1547" s="846" t="s">
        <v>350</v>
      </c>
      <c r="J1547" s="875">
        <v>0</v>
      </c>
      <c r="K1547" s="846" t="s">
        <v>38</v>
      </c>
      <c r="L1547" s="846" t="s">
        <v>3284</v>
      </c>
      <c r="M1547" s="846"/>
      <c r="N1547" s="846" t="s">
        <v>3825</v>
      </c>
      <c r="O1547" s="846" t="s">
        <v>3791</v>
      </c>
      <c r="P1547" s="846" t="s">
        <v>3595</v>
      </c>
      <c r="Q1547" s="832">
        <v>27857.93</v>
      </c>
      <c r="R1547" s="832">
        <v>27857.93</v>
      </c>
      <c r="S1547" s="832">
        <v>28608.38</v>
      </c>
      <c r="T1547" s="832">
        <v>28608.38</v>
      </c>
      <c r="U1547" s="846"/>
      <c r="V1547" s="846" t="s">
        <v>3601</v>
      </c>
      <c r="W1547" s="846"/>
      <c r="X1547" s="824"/>
      <c r="Y1547" s="824"/>
      <c r="Z1547" s="824"/>
      <c r="AA1547" s="824"/>
      <c r="AB1547" s="824"/>
      <c r="AC1547" s="824"/>
    </row>
    <row r="1548" s="823" customFormat="1" ht="28.45" hidden="1" customHeight="1" outlineLevel="3" spans="1:29">
      <c r="A1548" s="873" t="s">
        <v>73</v>
      </c>
      <c r="B1548" s="870" t="s">
        <v>417</v>
      </c>
      <c r="C1548" s="870" t="s">
        <v>427</v>
      </c>
      <c r="D1548" s="846" t="s">
        <v>3826</v>
      </c>
      <c r="E1548" s="846" t="s">
        <v>34</v>
      </c>
      <c r="F1548" s="846" t="s">
        <v>3827</v>
      </c>
      <c r="G1548" s="846" t="s">
        <v>431</v>
      </c>
      <c r="H1548" s="832">
        <v>28.76</v>
      </c>
      <c r="I1548" s="846" t="s">
        <v>350</v>
      </c>
      <c r="J1548" s="875">
        <v>0</v>
      </c>
      <c r="K1548" s="846" t="s">
        <v>38</v>
      </c>
      <c r="L1548" s="846" t="s">
        <v>3355</v>
      </c>
      <c r="M1548" s="846"/>
      <c r="N1548" s="846" t="s">
        <v>3828</v>
      </c>
      <c r="O1548" s="846" t="s">
        <v>435</v>
      </c>
      <c r="P1548" s="846" t="s">
        <v>436</v>
      </c>
      <c r="Q1548" s="832">
        <v>964.81</v>
      </c>
      <c r="R1548" s="832">
        <v>965.35</v>
      </c>
      <c r="S1548" s="832">
        <v>359.81</v>
      </c>
      <c r="T1548" s="832">
        <v>359.81</v>
      </c>
      <c r="U1548" s="846"/>
      <c r="V1548" s="846"/>
      <c r="W1548" s="846"/>
      <c r="X1548" s="824"/>
      <c r="Y1548" s="824"/>
      <c r="Z1548" s="824"/>
      <c r="AA1548" s="824"/>
      <c r="AB1548" s="824"/>
      <c r="AC1548" s="824"/>
    </row>
    <row r="1549" s="823" customFormat="1" ht="28.45" hidden="1" customHeight="1" outlineLevel="3" spans="1:29">
      <c r="A1549" s="873" t="s">
        <v>73</v>
      </c>
      <c r="B1549" s="870" t="s">
        <v>417</v>
      </c>
      <c r="C1549" s="870" t="s">
        <v>427</v>
      </c>
      <c r="D1549" s="846" t="s">
        <v>3829</v>
      </c>
      <c r="E1549" s="846" t="s">
        <v>34</v>
      </c>
      <c r="F1549" s="846" t="s">
        <v>3312</v>
      </c>
      <c r="G1549" s="846" t="s">
        <v>338</v>
      </c>
      <c r="H1549" s="832">
        <v>0.92</v>
      </c>
      <c r="I1549" s="846" t="s">
        <v>37</v>
      </c>
      <c r="J1549" s="875">
        <v>15</v>
      </c>
      <c r="K1549" s="846" t="s">
        <v>38</v>
      </c>
      <c r="L1549" s="846" t="s">
        <v>3284</v>
      </c>
      <c r="M1549" s="846" t="s">
        <v>3830</v>
      </c>
      <c r="N1549" s="846" t="s">
        <v>3830</v>
      </c>
      <c r="O1549" s="846" t="s">
        <v>3559</v>
      </c>
      <c r="P1549" s="846" t="s">
        <v>3560</v>
      </c>
      <c r="Q1549" s="832">
        <v>230384.95</v>
      </c>
      <c r="R1549" s="832">
        <v>385829.61</v>
      </c>
      <c r="S1549" s="832">
        <v>65407.15</v>
      </c>
      <c r="T1549" s="832">
        <v>65549.25</v>
      </c>
      <c r="U1549" s="846"/>
      <c r="V1549" s="846" t="s">
        <v>3317</v>
      </c>
      <c r="W1549" s="846"/>
      <c r="X1549" s="824"/>
      <c r="Y1549" s="824"/>
      <c r="Z1549" s="824"/>
      <c r="AA1549" s="824"/>
      <c r="AB1549" s="824"/>
      <c r="AC1549" s="824"/>
    </row>
    <row r="1550" s="823" customFormat="1" ht="28.45" hidden="1" customHeight="1" outlineLevel="3" spans="1:29">
      <c r="A1550" s="873" t="s">
        <v>73</v>
      </c>
      <c r="B1550" s="870" t="s">
        <v>417</v>
      </c>
      <c r="C1550" s="870" t="s">
        <v>427</v>
      </c>
      <c r="D1550" s="846" t="s">
        <v>3831</v>
      </c>
      <c r="E1550" s="846" t="s">
        <v>34</v>
      </c>
      <c r="F1550" s="846" t="s">
        <v>3832</v>
      </c>
      <c r="G1550" s="846" t="s">
        <v>338</v>
      </c>
      <c r="H1550" s="832">
        <v>6.33</v>
      </c>
      <c r="I1550" s="846" t="s">
        <v>367</v>
      </c>
      <c r="J1550" s="875">
        <v>17</v>
      </c>
      <c r="K1550" s="846" t="s">
        <v>38</v>
      </c>
      <c r="L1550" s="846" t="s">
        <v>3284</v>
      </c>
      <c r="M1550" s="846" t="s">
        <v>3833</v>
      </c>
      <c r="N1550" s="846" t="s">
        <v>3833</v>
      </c>
      <c r="O1550" s="846" t="s">
        <v>451</v>
      </c>
      <c r="P1550" s="846" t="s">
        <v>452</v>
      </c>
      <c r="Q1550" s="832">
        <v>2111.2</v>
      </c>
      <c r="R1550" s="832">
        <v>2602.18</v>
      </c>
      <c r="S1550" s="832">
        <v>671.31</v>
      </c>
      <c r="T1550" s="832">
        <v>8640.84</v>
      </c>
      <c r="U1550" s="846"/>
      <c r="V1550" s="846" t="s">
        <v>3834</v>
      </c>
      <c r="W1550" s="846"/>
      <c r="X1550" s="824"/>
      <c r="Y1550" s="824"/>
      <c r="Z1550" s="824"/>
      <c r="AA1550" s="824"/>
      <c r="AB1550" s="824"/>
      <c r="AC1550" s="824"/>
    </row>
    <row r="1551" s="823" customFormat="1" ht="28.45" hidden="1" customHeight="1" outlineLevel="3" spans="1:29">
      <c r="A1551" s="873" t="s">
        <v>73</v>
      </c>
      <c r="B1551" s="870" t="s">
        <v>417</v>
      </c>
      <c r="C1551" s="870" t="s">
        <v>427</v>
      </c>
      <c r="D1551" s="846" t="s">
        <v>3835</v>
      </c>
      <c r="E1551" s="846" t="s">
        <v>34</v>
      </c>
      <c r="F1551" s="846" t="s">
        <v>3599</v>
      </c>
      <c r="G1551" s="846" t="s">
        <v>338</v>
      </c>
      <c r="H1551" s="832">
        <v>32.98</v>
      </c>
      <c r="I1551" s="846" t="s">
        <v>432</v>
      </c>
      <c r="J1551" s="875">
        <v>13</v>
      </c>
      <c r="K1551" s="846" t="s">
        <v>38</v>
      </c>
      <c r="L1551" s="846" t="s">
        <v>3284</v>
      </c>
      <c r="M1551" s="846" t="s">
        <v>3836</v>
      </c>
      <c r="N1551" s="846" t="s">
        <v>3836</v>
      </c>
      <c r="O1551" s="846" t="s">
        <v>3791</v>
      </c>
      <c r="P1551" s="846" t="s">
        <v>3595</v>
      </c>
      <c r="Q1551" s="832">
        <v>27857.93</v>
      </c>
      <c r="R1551" s="832">
        <v>27857.93</v>
      </c>
      <c r="S1551" s="832">
        <v>28608.38</v>
      </c>
      <c r="T1551" s="832">
        <v>28608.38</v>
      </c>
      <c r="U1551" s="846" t="s">
        <v>372</v>
      </c>
      <c r="V1551" s="846" t="s">
        <v>3601</v>
      </c>
      <c r="W1551" s="846"/>
      <c r="X1551" s="824"/>
      <c r="Y1551" s="824"/>
      <c r="Z1551" s="824"/>
      <c r="AA1551" s="824"/>
      <c r="AB1551" s="824"/>
      <c r="AC1551" s="824"/>
    </row>
    <row r="1552" s="823" customFormat="1" ht="28.45" hidden="1" customHeight="1" outlineLevel="3" spans="1:29">
      <c r="A1552" s="873" t="s">
        <v>73</v>
      </c>
      <c r="B1552" s="870" t="s">
        <v>417</v>
      </c>
      <c r="C1552" s="870" t="s">
        <v>427</v>
      </c>
      <c r="D1552" s="846" t="s">
        <v>3837</v>
      </c>
      <c r="E1552" s="846" t="s">
        <v>34</v>
      </c>
      <c r="F1552" s="846" t="s">
        <v>3838</v>
      </c>
      <c r="G1552" s="846" t="s">
        <v>439</v>
      </c>
      <c r="H1552" s="832">
        <v>68.85</v>
      </c>
      <c r="I1552" s="846" t="s">
        <v>37</v>
      </c>
      <c r="J1552" s="875">
        <v>15</v>
      </c>
      <c r="K1552" s="846" t="s">
        <v>38</v>
      </c>
      <c r="L1552" s="846" t="s">
        <v>3284</v>
      </c>
      <c r="M1552" s="846" t="s">
        <v>3839</v>
      </c>
      <c r="N1552" s="846" t="s">
        <v>3839</v>
      </c>
      <c r="O1552" s="846" t="s">
        <v>3840</v>
      </c>
      <c r="P1552" s="846" t="s">
        <v>3841</v>
      </c>
      <c r="Q1552" s="832">
        <v>23751.92</v>
      </c>
      <c r="R1552" s="832">
        <v>97379.81</v>
      </c>
      <c r="S1552" s="832">
        <v>22199.91</v>
      </c>
      <c r="T1552" s="832">
        <v>32478.42</v>
      </c>
      <c r="U1552" s="846" t="s">
        <v>388</v>
      </c>
      <c r="V1552" s="846" t="s">
        <v>600</v>
      </c>
      <c r="W1552" s="846"/>
      <c r="X1552" s="824"/>
      <c r="Y1552" s="824"/>
      <c r="Z1552" s="824"/>
      <c r="AA1552" s="824"/>
      <c r="AB1552" s="824"/>
      <c r="AC1552" s="824"/>
    </row>
    <row r="1553" s="823" customFormat="1" ht="28.45" hidden="1" customHeight="1" outlineLevel="3" spans="1:29">
      <c r="A1553" s="873" t="s">
        <v>73</v>
      </c>
      <c r="B1553" s="870" t="s">
        <v>417</v>
      </c>
      <c r="C1553" s="870" t="s">
        <v>427</v>
      </c>
      <c r="D1553" s="846" t="s">
        <v>3842</v>
      </c>
      <c r="E1553" s="846" t="s">
        <v>34</v>
      </c>
      <c r="F1553" s="846" t="s">
        <v>3838</v>
      </c>
      <c r="G1553" s="846" t="s">
        <v>439</v>
      </c>
      <c r="H1553" s="832">
        <v>83.94</v>
      </c>
      <c r="I1553" s="846" t="s">
        <v>37</v>
      </c>
      <c r="J1553" s="875">
        <v>15</v>
      </c>
      <c r="K1553" s="846" t="s">
        <v>38</v>
      </c>
      <c r="L1553" s="846" t="s">
        <v>3284</v>
      </c>
      <c r="M1553" s="846" t="s">
        <v>3839</v>
      </c>
      <c r="N1553" s="846" t="s">
        <v>3839</v>
      </c>
      <c r="O1553" s="846" t="s">
        <v>3840</v>
      </c>
      <c r="P1553" s="846" t="s">
        <v>3841</v>
      </c>
      <c r="Q1553" s="832">
        <v>23751.92</v>
      </c>
      <c r="R1553" s="832">
        <v>97379.81</v>
      </c>
      <c r="S1553" s="832">
        <v>22199.91</v>
      </c>
      <c r="T1553" s="832">
        <v>32478.42</v>
      </c>
      <c r="U1553" s="846" t="s">
        <v>388</v>
      </c>
      <c r="V1553" s="846" t="s">
        <v>600</v>
      </c>
      <c r="W1553" s="846"/>
      <c r="X1553" s="824"/>
      <c r="Y1553" s="824"/>
      <c r="Z1553" s="824"/>
      <c r="AA1553" s="824"/>
      <c r="AB1553" s="824"/>
      <c r="AC1553" s="824"/>
    </row>
    <row r="1554" s="823" customFormat="1" ht="28.45" hidden="1" customHeight="1" outlineLevel="3" spans="1:29">
      <c r="A1554" s="873" t="s">
        <v>73</v>
      </c>
      <c r="B1554" s="870" t="s">
        <v>417</v>
      </c>
      <c r="C1554" s="870" t="s">
        <v>427</v>
      </c>
      <c r="D1554" s="846" t="s">
        <v>3843</v>
      </c>
      <c r="E1554" s="846" t="s">
        <v>34</v>
      </c>
      <c r="F1554" s="846" t="s">
        <v>3838</v>
      </c>
      <c r="G1554" s="846" t="s">
        <v>439</v>
      </c>
      <c r="H1554" s="832">
        <v>99.17</v>
      </c>
      <c r="I1554" s="846" t="s">
        <v>37</v>
      </c>
      <c r="J1554" s="875">
        <v>15</v>
      </c>
      <c r="K1554" s="846" t="s">
        <v>38</v>
      </c>
      <c r="L1554" s="846" t="s">
        <v>3284</v>
      </c>
      <c r="M1554" s="846" t="s">
        <v>3839</v>
      </c>
      <c r="N1554" s="846" t="s">
        <v>3839</v>
      </c>
      <c r="O1554" s="846" t="s">
        <v>3840</v>
      </c>
      <c r="P1554" s="846" t="s">
        <v>3841</v>
      </c>
      <c r="Q1554" s="832">
        <v>23751.92</v>
      </c>
      <c r="R1554" s="832">
        <v>97379.81</v>
      </c>
      <c r="S1554" s="832">
        <v>22199.91</v>
      </c>
      <c r="T1554" s="832">
        <v>32478.42</v>
      </c>
      <c r="U1554" s="846" t="s">
        <v>388</v>
      </c>
      <c r="V1554" s="846" t="s">
        <v>600</v>
      </c>
      <c r="W1554" s="846"/>
      <c r="X1554" s="824"/>
      <c r="Y1554" s="824"/>
      <c r="Z1554" s="824"/>
      <c r="AA1554" s="824"/>
      <c r="AB1554" s="824"/>
      <c r="AC1554" s="824"/>
    </row>
    <row r="1555" s="823" customFormat="1" ht="28.45" hidden="1" customHeight="1" outlineLevel="3" spans="1:29">
      <c r="A1555" s="873" t="s">
        <v>73</v>
      </c>
      <c r="B1555" s="870" t="s">
        <v>417</v>
      </c>
      <c r="C1555" s="870" t="s">
        <v>427</v>
      </c>
      <c r="D1555" s="846" t="s">
        <v>3844</v>
      </c>
      <c r="E1555" s="846" t="s">
        <v>34</v>
      </c>
      <c r="F1555" s="846" t="s">
        <v>3302</v>
      </c>
      <c r="G1555" s="846" t="s">
        <v>338</v>
      </c>
      <c r="H1555" s="832">
        <v>0.67</v>
      </c>
      <c r="I1555" s="846" t="s">
        <v>456</v>
      </c>
      <c r="J1555" s="875">
        <v>12</v>
      </c>
      <c r="K1555" s="846" t="s">
        <v>38</v>
      </c>
      <c r="L1555" s="846" t="s">
        <v>3284</v>
      </c>
      <c r="M1555" s="846" t="s">
        <v>3845</v>
      </c>
      <c r="N1555" s="846" t="s">
        <v>3845</v>
      </c>
      <c r="O1555" s="846" t="s">
        <v>3574</v>
      </c>
      <c r="P1555" s="846" t="s">
        <v>3587</v>
      </c>
      <c r="Q1555" s="832">
        <v>12712.83</v>
      </c>
      <c r="R1555" s="832">
        <v>20090.74</v>
      </c>
      <c r="S1555" s="832">
        <v>6069.02</v>
      </c>
      <c r="T1555" s="832">
        <v>6084.99</v>
      </c>
      <c r="U1555" s="846"/>
      <c r="V1555" s="846" t="s">
        <v>3305</v>
      </c>
      <c r="W1555" s="846"/>
      <c r="X1555" s="824"/>
      <c r="Y1555" s="824"/>
      <c r="Z1555" s="824"/>
      <c r="AA1555" s="824"/>
      <c r="AB1555" s="824"/>
      <c r="AC1555" s="824"/>
    </row>
    <row r="1556" s="823" customFormat="1" ht="28.45" hidden="1" customHeight="1" outlineLevel="3" spans="1:29">
      <c r="A1556" s="873" t="s">
        <v>73</v>
      </c>
      <c r="B1556" s="870" t="s">
        <v>417</v>
      </c>
      <c r="C1556" s="870" t="s">
        <v>427</v>
      </c>
      <c r="D1556" s="846" t="s">
        <v>3846</v>
      </c>
      <c r="E1556" s="846" t="s">
        <v>34</v>
      </c>
      <c r="F1556" s="846" t="s">
        <v>3593</v>
      </c>
      <c r="G1556" s="846" t="s">
        <v>338</v>
      </c>
      <c r="H1556" s="832">
        <v>0.41</v>
      </c>
      <c r="I1556" s="846" t="s">
        <v>166</v>
      </c>
      <c r="J1556" s="875">
        <v>5</v>
      </c>
      <c r="K1556" s="846" t="s">
        <v>38</v>
      </c>
      <c r="L1556" s="846" t="s">
        <v>3284</v>
      </c>
      <c r="M1556" s="846"/>
      <c r="N1556" s="846" t="s">
        <v>3847</v>
      </c>
      <c r="O1556" s="846" t="s">
        <v>3791</v>
      </c>
      <c r="P1556" s="846" t="s">
        <v>3595</v>
      </c>
      <c r="Q1556" s="832">
        <v>230384.95</v>
      </c>
      <c r="R1556" s="832">
        <v>385829.61</v>
      </c>
      <c r="S1556" s="832">
        <v>65407.15</v>
      </c>
      <c r="T1556" s="832">
        <v>65549.25</v>
      </c>
      <c r="U1556" s="846" t="s">
        <v>318</v>
      </c>
      <c r="V1556" s="846" t="s">
        <v>3317</v>
      </c>
      <c r="W1556" s="846"/>
      <c r="X1556" s="824"/>
      <c r="Y1556" s="824"/>
      <c r="Z1556" s="824"/>
      <c r="AA1556" s="824"/>
      <c r="AB1556" s="824"/>
      <c r="AC1556" s="824"/>
    </row>
    <row r="1557" s="823" customFormat="1" ht="28.45" hidden="1" customHeight="1" outlineLevel="3" spans="1:29">
      <c r="A1557" s="873" t="s">
        <v>73</v>
      </c>
      <c r="B1557" s="870" t="s">
        <v>417</v>
      </c>
      <c r="C1557" s="870" t="s">
        <v>427</v>
      </c>
      <c r="D1557" s="846" t="s">
        <v>3848</v>
      </c>
      <c r="E1557" s="846" t="s">
        <v>34</v>
      </c>
      <c r="F1557" s="846" t="s">
        <v>3649</v>
      </c>
      <c r="G1557" s="846" t="s">
        <v>338</v>
      </c>
      <c r="H1557" s="832">
        <v>102</v>
      </c>
      <c r="I1557" s="846" t="s">
        <v>166</v>
      </c>
      <c r="J1557" s="875">
        <v>5</v>
      </c>
      <c r="K1557" s="846" t="s">
        <v>38</v>
      </c>
      <c r="L1557" s="846" t="s">
        <v>3284</v>
      </c>
      <c r="M1557" s="846"/>
      <c r="N1557" s="846" t="s">
        <v>3849</v>
      </c>
      <c r="O1557" s="846" t="s">
        <v>451</v>
      </c>
      <c r="P1557" s="846" t="s">
        <v>3647</v>
      </c>
      <c r="Q1557" s="832">
        <v>52636.04</v>
      </c>
      <c r="R1557" s="832">
        <v>97253.53</v>
      </c>
      <c r="S1557" s="832">
        <v>32550.1</v>
      </c>
      <c r="T1557" s="832">
        <v>47369.72</v>
      </c>
      <c r="U1557" s="846" t="s">
        <v>318</v>
      </c>
      <c r="V1557" s="846" t="s">
        <v>3651</v>
      </c>
      <c r="W1557" s="846"/>
      <c r="X1557" s="824"/>
      <c r="Y1557" s="824"/>
      <c r="Z1557" s="824"/>
      <c r="AA1557" s="824"/>
      <c r="AB1557" s="824"/>
      <c r="AC1557" s="824"/>
    </row>
    <row r="1558" s="823" customFormat="1" ht="28.45" hidden="1" customHeight="1" outlineLevel="3" spans="1:29">
      <c r="A1558" s="873" t="s">
        <v>73</v>
      </c>
      <c r="B1558" s="870" t="s">
        <v>417</v>
      </c>
      <c r="C1558" s="870" t="s">
        <v>427</v>
      </c>
      <c r="D1558" s="846" t="s">
        <v>3850</v>
      </c>
      <c r="E1558" s="846" t="s">
        <v>34</v>
      </c>
      <c r="F1558" s="846" t="s">
        <v>3302</v>
      </c>
      <c r="G1558" s="846" t="s">
        <v>338</v>
      </c>
      <c r="H1558" s="832">
        <v>0.09</v>
      </c>
      <c r="I1558" s="846" t="s">
        <v>330</v>
      </c>
      <c r="J1558" s="875">
        <v>6</v>
      </c>
      <c r="K1558" s="846" t="s">
        <v>38</v>
      </c>
      <c r="L1558" s="846" t="s">
        <v>3284</v>
      </c>
      <c r="M1558" s="846"/>
      <c r="N1558" s="846" t="s">
        <v>3851</v>
      </c>
      <c r="O1558" s="846" t="s">
        <v>3764</v>
      </c>
      <c r="P1558" s="846" t="s">
        <v>436</v>
      </c>
      <c r="Q1558" s="832">
        <v>12712.83</v>
      </c>
      <c r="R1558" s="832">
        <v>20090.74</v>
      </c>
      <c r="S1558" s="832">
        <v>6069.02</v>
      </c>
      <c r="T1558" s="832">
        <v>6084.99</v>
      </c>
      <c r="U1558" s="846"/>
      <c r="V1558" s="846" t="s">
        <v>3305</v>
      </c>
      <c r="W1558" s="846"/>
      <c r="X1558" s="824"/>
      <c r="Y1558" s="824"/>
      <c r="Z1558" s="824"/>
      <c r="AA1558" s="824"/>
      <c r="AB1558" s="824"/>
      <c r="AC1558" s="824"/>
    </row>
    <row r="1559" s="823" customFormat="1" ht="28.45" hidden="1" customHeight="1" outlineLevel="3" spans="1:29">
      <c r="A1559" s="873" t="s">
        <v>73</v>
      </c>
      <c r="B1559" s="870" t="s">
        <v>417</v>
      </c>
      <c r="C1559" s="870" t="s">
        <v>427</v>
      </c>
      <c r="D1559" s="846" t="s">
        <v>3852</v>
      </c>
      <c r="E1559" s="846" t="s">
        <v>34</v>
      </c>
      <c r="F1559" s="846" t="s">
        <v>3853</v>
      </c>
      <c r="G1559" s="846" t="s">
        <v>3762</v>
      </c>
      <c r="H1559" s="832">
        <v>248.44</v>
      </c>
      <c r="I1559" s="846" t="s">
        <v>534</v>
      </c>
      <c r="J1559" s="875">
        <v>1</v>
      </c>
      <c r="K1559" s="846" t="s">
        <v>38</v>
      </c>
      <c r="L1559" s="846" t="s">
        <v>3355</v>
      </c>
      <c r="M1559" s="846"/>
      <c r="N1559" s="846" t="s">
        <v>3854</v>
      </c>
      <c r="O1559" s="846" t="s">
        <v>3855</v>
      </c>
      <c r="P1559" s="846" t="s">
        <v>436</v>
      </c>
      <c r="Q1559" s="832">
        <v>4258.45</v>
      </c>
      <c r="R1559" s="832">
        <v>4976.24</v>
      </c>
      <c r="S1559" s="832">
        <v>1353.74</v>
      </c>
      <c r="T1559" s="832">
        <v>-1138.16</v>
      </c>
      <c r="U1559" s="846"/>
      <c r="V1559" s="846" t="s">
        <v>3856</v>
      </c>
      <c r="W1559" s="846"/>
      <c r="X1559" s="824"/>
      <c r="Y1559" s="824"/>
      <c r="Z1559" s="824"/>
      <c r="AA1559" s="824"/>
      <c r="AB1559" s="824"/>
      <c r="AC1559" s="824"/>
    </row>
    <row r="1560" s="823" customFormat="1" ht="28.45" hidden="1" customHeight="1" outlineLevel="3" spans="1:29">
      <c r="A1560" s="873" t="s">
        <v>73</v>
      </c>
      <c r="B1560" s="870" t="s">
        <v>417</v>
      </c>
      <c r="C1560" s="870" t="s">
        <v>427</v>
      </c>
      <c r="D1560" s="846" t="s">
        <v>3857</v>
      </c>
      <c r="E1560" s="846" t="s">
        <v>3858</v>
      </c>
      <c r="F1560" s="846" t="s">
        <v>3312</v>
      </c>
      <c r="G1560" s="846" t="s">
        <v>338</v>
      </c>
      <c r="H1560" s="832">
        <v>0.92</v>
      </c>
      <c r="I1560" s="846" t="s">
        <v>917</v>
      </c>
      <c r="J1560" s="875">
        <v>4</v>
      </c>
      <c r="K1560" s="846" t="s">
        <v>38</v>
      </c>
      <c r="L1560" s="846" t="s">
        <v>3284</v>
      </c>
      <c r="M1560" s="846"/>
      <c r="N1560" s="846" t="s">
        <v>3830</v>
      </c>
      <c r="O1560" s="846" t="s">
        <v>3559</v>
      </c>
      <c r="P1560" s="846" t="s">
        <v>3560</v>
      </c>
      <c r="Q1560" s="832">
        <v>230384.95</v>
      </c>
      <c r="R1560" s="832">
        <v>385829.61</v>
      </c>
      <c r="S1560" s="832">
        <v>65407.15</v>
      </c>
      <c r="T1560" s="832">
        <v>65549.25</v>
      </c>
      <c r="U1560" s="846"/>
      <c r="V1560" s="846" t="s">
        <v>3317</v>
      </c>
      <c r="W1560" s="846"/>
      <c r="X1560" s="824"/>
      <c r="Y1560" s="824"/>
      <c r="Z1560" s="824"/>
      <c r="AA1560" s="824"/>
      <c r="AB1560" s="824"/>
      <c r="AC1560" s="824"/>
    </row>
    <row r="1561" s="823" customFormat="1" ht="28.45" hidden="1" customHeight="1" outlineLevel="3" spans="1:29">
      <c r="A1561" s="873" t="s">
        <v>73</v>
      </c>
      <c r="B1561" s="870" t="s">
        <v>417</v>
      </c>
      <c r="C1561" s="870" t="s">
        <v>427</v>
      </c>
      <c r="D1561" s="846" t="s">
        <v>3859</v>
      </c>
      <c r="E1561" s="846" t="s">
        <v>34</v>
      </c>
      <c r="F1561" s="846" t="s">
        <v>3465</v>
      </c>
      <c r="G1561" s="846" t="s">
        <v>338</v>
      </c>
      <c r="H1561" s="832">
        <v>8.01</v>
      </c>
      <c r="I1561" s="846" t="s">
        <v>330</v>
      </c>
      <c r="J1561" s="875">
        <v>6</v>
      </c>
      <c r="K1561" s="846" t="s">
        <v>38</v>
      </c>
      <c r="L1561" s="846" t="s">
        <v>3284</v>
      </c>
      <c r="M1561" s="846"/>
      <c r="N1561" s="846" t="s">
        <v>3860</v>
      </c>
      <c r="O1561" s="846" t="s">
        <v>3574</v>
      </c>
      <c r="P1561" s="846" t="s">
        <v>3587</v>
      </c>
      <c r="Q1561" s="832">
        <v>69522.43</v>
      </c>
      <c r="R1561" s="832">
        <v>109658.39</v>
      </c>
      <c r="S1561" s="832">
        <v>18362.23</v>
      </c>
      <c r="T1561" s="832">
        <v>19910.72</v>
      </c>
      <c r="U1561" s="846"/>
      <c r="V1561" s="846" t="s">
        <v>3469</v>
      </c>
      <c r="W1561" s="846"/>
      <c r="X1561" s="824"/>
      <c r="Y1561" s="824"/>
      <c r="Z1561" s="824"/>
      <c r="AA1561" s="824"/>
      <c r="AB1561" s="824"/>
      <c r="AC1561" s="824"/>
    </row>
    <row r="1562" s="823" customFormat="1" ht="28.45" hidden="1" customHeight="1" outlineLevel="3" spans="1:29">
      <c r="A1562" s="873" t="s">
        <v>73</v>
      </c>
      <c r="B1562" s="870" t="s">
        <v>417</v>
      </c>
      <c r="C1562" s="870" t="s">
        <v>427</v>
      </c>
      <c r="D1562" s="846" t="s">
        <v>3861</v>
      </c>
      <c r="E1562" s="846" t="s">
        <v>34</v>
      </c>
      <c r="F1562" s="846" t="s">
        <v>3599</v>
      </c>
      <c r="G1562" s="846" t="s">
        <v>338</v>
      </c>
      <c r="H1562" s="832">
        <v>12.23</v>
      </c>
      <c r="I1562" s="846" t="s">
        <v>350</v>
      </c>
      <c r="J1562" s="875">
        <v>0</v>
      </c>
      <c r="K1562" s="846" t="s">
        <v>38</v>
      </c>
      <c r="L1562" s="846" t="s">
        <v>3284</v>
      </c>
      <c r="M1562" s="846"/>
      <c r="N1562" s="846" t="s">
        <v>3862</v>
      </c>
      <c r="O1562" s="846" t="s">
        <v>3791</v>
      </c>
      <c r="P1562" s="846" t="s">
        <v>3595</v>
      </c>
      <c r="Q1562" s="832">
        <v>27857.93</v>
      </c>
      <c r="R1562" s="832">
        <v>27857.93</v>
      </c>
      <c r="S1562" s="832">
        <v>28608.38</v>
      </c>
      <c r="T1562" s="832">
        <v>28608.38</v>
      </c>
      <c r="U1562" s="846"/>
      <c r="V1562" s="846" t="s">
        <v>3601</v>
      </c>
      <c r="W1562" s="846"/>
      <c r="X1562" s="824"/>
      <c r="Y1562" s="824"/>
      <c r="Z1562" s="824"/>
      <c r="AA1562" s="824"/>
      <c r="AB1562" s="824"/>
      <c r="AC1562" s="824"/>
    </row>
    <row r="1563" s="823" customFormat="1" ht="28.45" hidden="1" customHeight="1" outlineLevel="3" spans="1:29">
      <c r="A1563" s="873" t="s">
        <v>73</v>
      </c>
      <c r="B1563" s="870" t="s">
        <v>417</v>
      </c>
      <c r="C1563" s="870" t="s">
        <v>427</v>
      </c>
      <c r="D1563" s="846" t="s">
        <v>3863</v>
      </c>
      <c r="E1563" s="846" t="s">
        <v>34</v>
      </c>
      <c r="F1563" s="846" t="s">
        <v>3649</v>
      </c>
      <c r="G1563" s="846" t="s">
        <v>338</v>
      </c>
      <c r="H1563" s="832">
        <v>9.98</v>
      </c>
      <c r="I1563" s="846" t="s">
        <v>534</v>
      </c>
      <c r="J1563" s="875">
        <v>1</v>
      </c>
      <c r="K1563" s="846" t="s">
        <v>38</v>
      </c>
      <c r="L1563" s="846" t="s">
        <v>3355</v>
      </c>
      <c r="M1563" s="846"/>
      <c r="N1563" s="846" t="s">
        <v>3864</v>
      </c>
      <c r="O1563" s="846" t="s">
        <v>451</v>
      </c>
      <c r="P1563" s="846" t="s">
        <v>3647</v>
      </c>
      <c r="Q1563" s="832">
        <v>52636.04</v>
      </c>
      <c r="R1563" s="832">
        <v>97253.53</v>
      </c>
      <c r="S1563" s="832">
        <v>32550.1</v>
      </c>
      <c r="T1563" s="832">
        <v>47369.72</v>
      </c>
      <c r="U1563" s="846"/>
      <c r="V1563" s="846" t="s">
        <v>3651</v>
      </c>
      <c r="W1563" s="846"/>
      <c r="X1563" s="824"/>
      <c r="Y1563" s="824"/>
      <c r="Z1563" s="824"/>
      <c r="AA1563" s="824"/>
      <c r="AB1563" s="824"/>
      <c r="AC1563" s="824"/>
    </row>
    <row r="1564" s="823" customFormat="1" ht="28.45" hidden="1" customHeight="1" outlineLevel="3" spans="1:29">
      <c r="A1564" s="873" t="s">
        <v>73</v>
      </c>
      <c r="B1564" s="870" t="s">
        <v>417</v>
      </c>
      <c r="C1564" s="870" t="s">
        <v>427</v>
      </c>
      <c r="D1564" s="846" t="s">
        <v>3865</v>
      </c>
      <c r="E1564" s="846" t="s">
        <v>34</v>
      </c>
      <c r="F1564" s="846" t="s">
        <v>3827</v>
      </c>
      <c r="G1564" s="846" t="s">
        <v>431</v>
      </c>
      <c r="H1564" s="832">
        <v>52.65</v>
      </c>
      <c r="I1564" s="846" t="s">
        <v>350</v>
      </c>
      <c r="J1564" s="875">
        <v>0</v>
      </c>
      <c r="K1564" s="846" t="s">
        <v>38</v>
      </c>
      <c r="L1564" s="846" t="s">
        <v>3355</v>
      </c>
      <c r="M1564" s="846"/>
      <c r="N1564" s="846" t="s">
        <v>3866</v>
      </c>
      <c r="O1564" s="846" t="s">
        <v>435</v>
      </c>
      <c r="P1564" s="846" t="s">
        <v>436</v>
      </c>
      <c r="Q1564" s="832">
        <v>964.81</v>
      </c>
      <c r="R1564" s="832">
        <v>965.35</v>
      </c>
      <c r="S1564" s="832">
        <v>359.81</v>
      </c>
      <c r="T1564" s="832">
        <v>359.81</v>
      </c>
      <c r="U1564" s="846"/>
      <c r="V1564" s="846"/>
      <c r="W1564" s="846"/>
      <c r="X1564" s="824"/>
      <c r="Y1564" s="824"/>
      <c r="Z1564" s="824"/>
      <c r="AA1564" s="824"/>
      <c r="AB1564" s="824"/>
      <c r="AC1564" s="824"/>
    </row>
    <row r="1565" s="823" customFormat="1" ht="28.45" hidden="1" customHeight="1" outlineLevel="3" spans="1:29">
      <c r="A1565" s="873" t="s">
        <v>73</v>
      </c>
      <c r="B1565" s="870" t="s">
        <v>417</v>
      </c>
      <c r="C1565" s="870" t="s">
        <v>427</v>
      </c>
      <c r="D1565" s="846" t="s">
        <v>3867</v>
      </c>
      <c r="E1565" s="846" t="s">
        <v>34</v>
      </c>
      <c r="F1565" s="846" t="s">
        <v>3465</v>
      </c>
      <c r="G1565" s="846" t="s">
        <v>338</v>
      </c>
      <c r="H1565" s="832">
        <v>57.04</v>
      </c>
      <c r="I1565" s="846" t="s">
        <v>350</v>
      </c>
      <c r="J1565" s="875">
        <v>0</v>
      </c>
      <c r="K1565" s="846" t="s">
        <v>38</v>
      </c>
      <c r="L1565" s="846" t="s">
        <v>3355</v>
      </c>
      <c r="M1565" s="846"/>
      <c r="N1565" s="846" t="s">
        <v>3868</v>
      </c>
      <c r="O1565" s="846" t="s">
        <v>3869</v>
      </c>
      <c r="P1565" s="846" t="s">
        <v>3667</v>
      </c>
      <c r="Q1565" s="832">
        <v>69522.43</v>
      </c>
      <c r="R1565" s="832">
        <v>109658.39</v>
      </c>
      <c r="S1565" s="832">
        <v>18362.23</v>
      </c>
      <c r="T1565" s="832">
        <v>19910.72</v>
      </c>
      <c r="U1565" s="846"/>
      <c r="V1565" s="846" t="s">
        <v>3469</v>
      </c>
      <c r="W1565" s="846"/>
      <c r="X1565" s="824"/>
      <c r="Y1565" s="824"/>
      <c r="Z1565" s="824"/>
      <c r="AA1565" s="824"/>
      <c r="AB1565" s="824"/>
      <c r="AC1565" s="824"/>
    </row>
    <row r="1566" s="823" customFormat="1" ht="28.45" hidden="1" customHeight="1" outlineLevel="2" collapsed="1" spans="1:29">
      <c r="A1566" s="870" t="s">
        <v>73</v>
      </c>
      <c r="B1566" s="870" t="s">
        <v>417</v>
      </c>
      <c r="C1566" s="870" t="s">
        <v>3870</v>
      </c>
      <c r="D1566" s="870"/>
      <c r="E1566" s="835"/>
      <c r="F1566" s="835"/>
      <c r="G1566" s="836"/>
      <c r="H1566" s="871">
        <v>2399.88</v>
      </c>
      <c r="I1566" s="874" t="s">
        <v>3871</v>
      </c>
      <c r="J1566" s="835"/>
      <c r="K1566" s="835"/>
      <c r="L1566" s="835"/>
      <c r="M1566" s="835"/>
      <c r="N1566" s="835"/>
      <c r="O1566" s="835"/>
      <c r="P1566" s="835"/>
      <c r="Q1566" s="835"/>
      <c r="R1566" s="835"/>
      <c r="S1566" s="835"/>
      <c r="T1566" s="835"/>
      <c r="U1566" s="835"/>
      <c r="V1566" s="835"/>
      <c r="W1566" s="836"/>
      <c r="X1566" s="824"/>
      <c r="Y1566" s="824"/>
      <c r="Z1566" s="824"/>
      <c r="AA1566" s="824"/>
      <c r="AB1566" s="824"/>
      <c r="AC1566" s="824"/>
    </row>
    <row r="1567" s="823" customFormat="1" ht="28.45" hidden="1" customHeight="1" outlineLevel="3" spans="1:29">
      <c r="A1567" s="873" t="s">
        <v>73</v>
      </c>
      <c r="B1567" s="870" t="s">
        <v>417</v>
      </c>
      <c r="C1567" s="870" t="s">
        <v>3870</v>
      </c>
      <c r="D1567" s="846" t="s">
        <v>3872</v>
      </c>
      <c r="E1567" s="846" t="s">
        <v>34</v>
      </c>
      <c r="F1567" s="846" t="s">
        <v>3873</v>
      </c>
      <c r="G1567" s="846" t="s">
        <v>338</v>
      </c>
      <c r="H1567" s="832">
        <v>6.88</v>
      </c>
      <c r="I1567" s="846" t="s">
        <v>321</v>
      </c>
      <c r="J1567" s="875">
        <v>40</v>
      </c>
      <c r="K1567" s="846" t="s">
        <v>83</v>
      </c>
      <c r="L1567" s="846" t="s">
        <v>3284</v>
      </c>
      <c r="M1567" s="846" t="s">
        <v>3874</v>
      </c>
      <c r="N1567" s="846" t="s">
        <v>3874</v>
      </c>
      <c r="O1567" s="846" t="s">
        <v>3875</v>
      </c>
      <c r="P1567" s="846" t="s">
        <v>3876</v>
      </c>
      <c r="Q1567" s="832">
        <v>47727.68</v>
      </c>
      <c r="R1567" s="832">
        <v>207638.07</v>
      </c>
      <c r="S1567" s="832">
        <v>1665.39</v>
      </c>
      <c r="T1567" s="832">
        <v>34474.77</v>
      </c>
      <c r="U1567" s="846"/>
      <c r="V1567" s="846" t="s">
        <v>3877</v>
      </c>
      <c r="W1567" s="846"/>
      <c r="X1567" s="824"/>
      <c r="Y1567" s="824"/>
      <c r="Z1567" s="824"/>
      <c r="AA1567" s="824"/>
      <c r="AB1567" s="824"/>
      <c r="AC1567" s="824"/>
    </row>
    <row r="1568" s="823" customFormat="1" ht="28.45" hidden="1" customHeight="1" outlineLevel="3" spans="1:29">
      <c r="A1568" s="873" t="s">
        <v>73</v>
      </c>
      <c r="B1568" s="870" t="s">
        <v>417</v>
      </c>
      <c r="C1568" s="870" t="s">
        <v>3870</v>
      </c>
      <c r="D1568" s="846" t="s">
        <v>3878</v>
      </c>
      <c r="E1568" s="846" t="s">
        <v>34</v>
      </c>
      <c r="F1568" s="846" t="s">
        <v>3649</v>
      </c>
      <c r="G1568" s="846" t="s">
        <v>338</v>
      </c>
      <c r="H1568" s="832">
        <v>315.45</v>
      </c>
      <c r="I1568" s="846" t="s">
        <v>586</v>
      </c>
      <c r="J1568" s="875">
        <v>38</v>
      </c>
      <c r="K1568" s="846" t="s">
        <v>83</v>
      </c>
      <c r="L1568" s="846" t="s">
        <v>3355</v>
      </c>
      <c r="M1568" s="846" t="s">
        <v>3879</v>
      </c>
      <c r="N1568" s="846" t="s">
        <v>3880</v>
      </c>
      <c r="O1568" s="846" t="s">
        <v>3881</v>
      </c>
      <c r="P1568" s="846" t="s">
        <v>3882</v>
      </c>
      <c r="Q1568" s="832">
        <v>52636.04</v>
      </c>
      <c r="R1568" s="832">
        <v>97253.53</v>
      </c>
      <c r="S1568" s="832">
        <v>32550.1</v>
      </c>
      <c r="T1568" s="832">
        <v>47369.72</v>
      </c>
      <c r="U1568" s="846" t="s">
        <v>318</v>
      </c>
      <c r="V1568" s="846" t="s">
        <v>3651</v>
      </c>
      <c r="W1568" s="846"/>
      <c r="X1568" s="824"/>
      <c r="Y1568" s="824"/>
      <c r="Z1568" s="824"/>
      <c r="AA1568" s="824"/>
      <c r="AB1568" s="824"/>
      <c r="AC1568" s="824"/>
    </row>
    <row r="1569" s="823" customFormat="1" ht="28.45" hidden="1" customHeight="1" outlineLevel="3" spans="1:29">
      <c r="A1569" s="873" t="s">
        <v>73</v>
      </c>
      <c r="B1569" s="870" t="s">
        <v>417</v>
      </c>
      <c r="C1569" s="870" t="s">
        <v>3870</v>
      </c>
      <c r="D1569" s="846" t="s">
        <v>3883</v>
      </c>
      <c r="E1569" s="846" t="s">
        <v>34</v>
      </c>
      <c r="F1569" s="846" t="s">
        <v>3649</v>
      </c>
      <c r="G1569" s="846" t="s">
        <v>338</v>
      </c>
      <c r="H1569" s="832">
        <v>462.74</v>
      </c>
      <c r="I1569" s="846" t="s">
        <v>586</v>
      </c>
      <c r="J1569" s="875">
        <v>38</v>
      </c>
      <c r="K1569" s="846" t="s">
        <v>83</v>
      </c>
      <c r="L1569" s="846" t="s">
        <v>3355</v>
      </c>
      <c r="M1569" s="846" t="s">
        <v>3884</v>
      </c>
      <c r="N1569" s="846" t="s">
        <v>3885</v>
      </c>
      <c r="O1569" s="846" t="s">
        <v>3881</v>
      </c>
      <c r="P1569" s="846" t="s">
        <v>3882</v>
      </c>
      <c r="Q1569" s="832">
        <v>52636.04</v>
      </c>
      <c r="R1569" s="832">
        <v>97253.53</v>
      </c>
      <c r="S1569" s="832">
        <v>32550.1</v>
      </c>
      <c r="T1569" s="832">
        <v>47369.72</v>
      </c>
      <c r="U1569" s="846" t="s">
        <v>318</v>
      </c>
      <c r="V1569" s="846" t="s">
        <v>3651</v>
      </c>
      <c r="W1569" s="846"/>
      <c r="X1569" s="824"/>
      <c r="Y1569" s="824"/>
      <c r="Z1569" s="824"/>
      <c r="AA1569" s="824"/>
      <c r="AB1569" s="824"/>
      <c r="AC1569" s="824"/>
    </row>
    <row r="1570" s="823" customFormat="1" ht="28.45" hidden="1" customHeight="1" outlineLevel="3" spans="1:29">
      <c r="A1570" s="873" t="s">
        <v>73</v>
      </c>
      <c r="B1570" s="870" t="s">
        <v>417</v>
      </c>
      <c r="C1570" s="870" t="s">
        <v>3870</v>
      </c>
      <c r="D1570" s="846" t="s">
        <v>3886</v>
      </c>
      <c r="E1570" s="846" t="s">
        <v>34</v>
      </c>
      <c r="F1570" s="846" t="s">
        <v>3887</v>
      </c>
      <c r="G1570" s="846" t="s">
        <v>3888</v>
      </c>
      <c r="H1570" s="832">
        <v>0.46</v>
      </c>
      <c r="I1570" s="846" t="s">
        <v>1485</v>
      </c>
      <c r="J1570" s="875">
        <v>28</v>
      </c>
      <c r="K1570" s="846" t="s">
        <v>38</v>
      </c>
      <c r="L1570" s="846" t="s">
        <v>3284</v>
      </c>
      <c r="M1570" s="846" t="s">
        <v>3889</v>
      </c>
      <c r="N1570" s="846" t="s">
        <v>3889</v>
      </c>
      <c r="O1570" s="846" t="s">
        <v>3890</v>
      </c>
      <c r="P1570" s="846" t="s">
        <v>3891</v>
      </c>
      <c r="Q1570" s="832">
        <v>28167.58</v>
      </c>
      <c r="R1570" s="832">
        <v>41646.18</v>
      </c>
      <c r="S1570" s="832">
        <v>5531.64</v>
      </c>
      <c r="T1570" s="832">
        <v>5531.64</v>
      </c>
      <c r="U1570" s="846" t="s">
        <v>372</v>
      </c>
      <c r="V1570" s="846" t="s">
        <v>3892</v>
      </c>
      <c r="W1570" s="846"/>
      <c r="X1570" s="824"/>
      <c r="Y1570" s="824"/>
      <c r="Z1570" s="824"/>
      <c r="AA1570" s="824"/>
      <c r="AB1570" s="824"/>
      <c r="AC1570" s="824"/>
    </row>
    <row r="1571" s="823" customFormat="1" ht="28.45" hidden="1" customHeight="1" outlineLevel="3" spans="1:29">
      <c r="A1571" s="873" t="s">
        <v>73</v>
      </c>
      <c r="B1571" s="870" t="s">
        <v>417</v>
      </c>
      <c r="C1571" s="870" t="s">
        <v>3870</v>
      </c>
      <c r="D1571" s="846" t="s">
        <v>3886</v>
      </c>
      <c r="E1571" s="846" t="s">
        <v>34</v>
      </c>
      <c r="F1571" s="846" t="s">
        <v>3887</v>
      </c>
      <c r="G1571" s="846" t="s">
        <v>3888</v>
      </c>
      <c r="H1571" s="832">
        <v>51</v>
      </c>
      <c r="I1571" s="846" t="s">
        <v>165</v>
      </c>
      <c r="J1571" s="875">
        <v>27</v>
      </c>
      <c r="K1571" s="846" t="s">
        <v>38</v>
      </c>
      <c r="L1571" s="846" t="s">
        <v>3284</v>
      </c>
      <c r="M1571" s="846" t="s">
        <v>3889</v>
      </c>
      <c r="N1571" s="846" t="s">
        <v>3889</v>
      </c>
      <c r="O1571" s="846" t="s">
        <v>3890</v>
      </c>
      <c r="P1571" s="846" t="s">
        <v>3891</v>
      </c>
      <c r="Q1571" s="832">
        <v>28167.58</v>
      </c>
      <c r="R1571" s="832">
        <v>41646.18</v>
      </c>
      <c r="S1571" s="832">
        <v>5531.64</v>
      </c>
      <c r="T1571" s="832">
        <v>5531.64</v>
      </c>
      <c r="U1571" s="846" t="s">
        <v>372</v>
      </c>
      <c r="V1571" s="846" t="s">
        <v>3892</v>
      </c>
      <c r="W1571" s="846"/>
      <c r="X1571" s="824"/>
      <c r="Y1571" s="824"/>
      <c r="Z1571" s="824"/>
      <c r="AA1571" s="824"/>
      <c r="AB1571" s="824"/>
      <c r="AC1571" s="824"/>
    </row>
    <row r="1572" s="823" customFormat="1" ht="28.45" hidden="1" customHeight="1" outlineLevel="3" spans="1:29">
      <c r="A1572" s="873" t="s">
        <v>73</v>
      </c>
      <c r="B1572" s="870" t="s">
        <v>417</v>
      </c>
      <c r="C1572" s="870" t="s">
        <v>3870</v>
      </c>
      <c r="D1572" s="846" t="s">
        <v>3893</v>
      </c>
      <c r="E1572" s="846" t="s">
        <v>34</v>
      </c>
      <c r="F1572" s="846" t="s">
        <v>3887</v>
      </c>
      <c r="G1572" s="846" t="s">
        <v>3888</v>
      </c>
      <c r="H1572" s="832">
        <v>160.56</v>
      </c>
      <c r="I1572" s="846" t="s">
        <v>1448</v>
      </c>
      <c r="J1572" s="875">
        <v>19</v>
      </c>
      <c r="K1572" s="846" t="s">
        <v>38</v>
      </c>
      <c r="L1572" s="846" t="s">
        <v>3355</v>
      </c>
      <c r="M1572" s="846" t="s">
        <v>3894</v>
      </c>
      <c r="N1572" s="846" t="s">
        <v>3895</v>
      </c>
      <c r="O1572" s="846" t="s">
        <v>3890</v>
      </c>
      <c r="P1572" s="846" t="s">
        <v>3891</v>
      </c>
      <c r="Q1572" s="832">
        <v>28167.58</v>
      </c>
      <c r="R1572" s="832">
        <v>41646.18</v>
      </c>
      <c r="S1572" s="832">
        <v>5531.64</v>
      </c>
      <c r="T1572" s="832">
        <v>5531.64</v>
      </c>
      <c r="U1572" s="846" t="s">
        <v>372</v>
      </c>
      <c r="V1572" s="846" t="s">
        <v>3892</v>
      </c>
      <c r="W1572" s="846"/>
      <c r="X1572" s="824"/>
      <c r="Y1572" s="824"/>
      <c r="Z1572" s="824"/>
      <c r="AA1572" s="824"/>
      <c r="AB1572" s="824"/>
      <c r="AC1572" s="824"/>
    </row>
    <row r="1573" s="823" customFormat="1" ht="28.45" hidden="1" customHeight="1" outlineLevel="3" spans="1:29">
      <c r="A1573" s="873" t="s">
        <v>73</v>
      </c>
      <c r="B1573" s="870" t="s">
        <v>417</v>
      </c>
      <c r="C1573" s="870" t="s">
        <v>3870</v>
      </c>
      <c r="D1573" s="846" t="s">
        <v>3896</v>
      </c>
      <c r="E1573" s="846" t="s">
        <v>34</v>
      </c>
      <c r="F1573" s="846" t="s">
        <v>3887</v>
      </c>
      <c r="G1573" s="846" t="s">
        <v>3888</v>
      </c>
      <c r="H1573" s="832">
        <v>675.22</v>
      </c>
      <c r="I1573" s="846" t="s">
        <v>166</v>
      </c>
      <c r="J1573" s="875">
        <v>5</v>
      </c>
      <c r="K1573" s="846" t="s">
        <v>38</v>
      </c>
      <c r="L1573" s="846" t="s">
        <v>3355</v>
      </c>
      <c r="M1573" s="846"/>
      <c r="N1573" s="846" t="s">
        <v>3897</v>
      </c>
      <c r="O1573" s="846" t="s">
        <v>3890</v>
      </c>
      <c r="P1573" s="846" t="s">
        <v>3891</v>
      </c>
      <c r="Q1573" s="832">
        <v>28167.58</v>
      </c>
      <c r="R1573" s="832">
        <v>41646.18</v>
      </c>
      <c r="S1573" s="832">
        <v>5531.64</v>
      </c>
      <c r="T1573" s="832">
        <v>5531.64</v>
      </c>
      <c r="U1573" s="846" t="s">
        <v>372</v>
      </c>
      <c r="V1573" s="846" t="s">
        <v>3892</v>
      </c>
      <c r="W1573" s="846"/>
      <c r="X1573" s="824"/>
      <c r="Y1573" s="824"/>
      <c r="Z1573" s="824"/>
      <c r="AA1573" s="824"/>
      <c r="AB1573" s="824"/>
      <c r="AC1573" s="824"/>
    </row>
    <row r="1574" s="823" customFormat="1" ht="28.45" hidden="1" customHeight="1" outlineLevel="3" spans="1:29">
      <c r="A1574" s="873" t="s">
        <v>73</v>
      </c>
      <c r="B1574" s="870" t="s">
        <v>417</v>
      </c>
      <c r="C1574" s="870" t="s">
        <v>3870</v>
      </c>
      <c r="D1574" s="846" t="s">
        <v>3898</v>
      </c>
      <c r="E1574" s="846" t="s">
        <v>34</v>
      </c>
      <c r="F1574" s="846" t="s">
        <v>3899</v>
      </c>
      <c r="G1574" s="846" t="s">
        <v>3325</v>
      </c>
      <c r="H1574" s="832">
        <v>0.62</v>
      </c>
      <c r="I1574" s="846" t="s">
        <v>917</v>
      </c>
      <c r="J1574" s="875">
        <v>4</v>
      </c>
      <c r="K1574" s="846" t="s">
        <v>38</v>
      </c>
      <c r="L1574" s="846" t="s">
        <v>3284</v>
      </c>
      <c r="M1574" s="846"/>
      <c r="N1574" s="846" t="s">
        <v>3900</v>
      </c>
      <c r="O1574" s="846" t="s">
        <v>3890</v>
      </c>
      <c r="P1574" s="846" t="s">
        <v>3891</v>
      </c>
      <c r="Q1574" s="832">
        <v>15577.08</v>
      </c>
      <c r="R1574" s="832">
        <v>31254.55</v>
      </c>
      <c r="S1574" s="832">
        <v>1605.62</v>
      </c>
      <c r="T1574" s="832">
        <v>1605.62</v>
      </c>
      <c r="U1574" s="846"/>
      <c r="V1574" s="846" t="s">
        <v>3901</v>
      </c>
      <c r="W1574" s="846"/>
      <c r="X1574" s="824"/>
      <c r="Y1574" s="824"/>
      <c r="Z1574" s="824"/>
      <c r="AA1574" s="824"/>
      <c r="AB1574" s="824"/>
      <c r="AC1574" s="824"/>
    </row>
    <row r="1575" s="823" customFormat="1" ht="28.45" hidden="1" customHeight="1" outlineLevel="3" spans="1:29">
      <c r="A1575" s="873" t="s">
        <v>73</v>
      </c>
      <c r="B1575" s="870" t="s">
        <v>417</v>
      </c>
      <c r="C1575" s="870" t="s">
        <v>3870</v>
      </c>
      <c r="D1575" s="846" t="s">
        <v>3902</v>
      </c>
      <c r="E1575" s="846" t="s">
        <v>34</v>
      </c>
      <c r="F1575" s="846" t="s">
        <v>3649</v>
      </c>
      <c r="G1575" s="846" t="s">
        <v>3903</v>
      </c>
      <c r="H1575" s="832">
        <v>110.24</v>
      </c>
      <c r="I1575" s="846" t="s">
        <v>166</v>
      </c>
      <c r="J1575" s="875">
        <v>5</v>
      </c>
      <c r="K1575" s="846" t="s">
        <v>38</v>
      </c>
      <c r="L1575" s="846" t="s">
        <v>3355</v>
      </c>
      <c r="M1575" s="846"/>
      <c r="N1575" s="846" t="s">
        <v>3904</v>
      </c>
      <c r="O1575" s="846" t="s">
        <v>3881</v>
      </c>
      <c r="P1575" s="846" t="s">
        <v>3882</v>
      </c>
      <c r="Q1575" s="832">
        <v>52636.04</v>
      </c>
      <c r="R1575" s="832">
        <v>97253.53</v>
      </c>
      <c r="S1575" s="832">
        <v>32550.1</v>
      </c>
      <c r="T1575" s="832">
        <v>47369.72</v>
      </c>
      <c r="U1575" s="846" t="s">
        <v>318</v>
      </c>
      <c r="V1575" s="846" t="s">
        <v>3651</v>
      </c>
      <c r="W1575" s="846"/>
      <c r="X1575" s="824"/>
      <c r="Y1575" s="824"/>
      <c r="Z1575" s="824"/>
      <c r="AA1575" s="824"/>
      <c r="AB1575" s="824"/>
      <c r="AC1575" s="824"/>
    </row>
    <row r="1576" s="823" customFormat="1" ht="28.45" hidden="1" customHeight="1" outlineLevel="3" spans="1:29">
      <c r="A1576" s="873" t="s">
        <v>73</v>
      </c>
      <c r="B1576" s="870" t="s">
        <v>417</v>
      </c>
      <c r="C1576" s="870" t="s">
        <v>3870</v>
      </c>
      <c r="D1576" s="846" t="s">
        <v>3905</v>
      </c>
      <c r="E1576" s="846" t="s">
        <v>34</v>
      </c>
      <c r="F1576" s="846" t="s">
        <v>3649</v>
      </c>
      <c r="G1576" s="846" t="s">
        <v>338</v>
      </c>
      <c r="H1576" s="832">
        <v>390.24</v>
      </c>
      <c r="I1576" s="846" t="s">
        <v>917</v>
      </c>
      <c r="J1576" s="875">
        <v>4</v>
      </c>
      <c r="K1576" s="846" t="s">
        <v>38</v>
      </c>
      <c r="L1576" s="846" t="s">
        <v>3355</v>
      </c>
      <c r="M1576" s="846"/>
      <c r="N1576" s="846" t="s">
        <v>3906</v>
      </c>
      <c r="O1576" s="846" t="s">
        <v>3881</v>
      </c>
      <c r="P1576" s="846" t="s">
        <v>3882</v>
      </c>
      <c r="Q1576" s="832">
        <v>52636.04</v>
      </c>
      <c r="R1576" s="832">
        <v>97253.53</v>
      </c>
      <c r="S1576" s="832">
        <v>32550.1</v>
      </c>
      <c r="T1576" s="832">
        <v>47369.72</v>
      </c>
      <c r="U1576" s="846" t="s">
        <v>318</v>
      </c>
      <c r="V1576" s="846" t="s">
        <v>3651</v>
      </c>
      <c r="W1576" s="846"/>
      <c r="X1576" s="824"/>
      <c r="Y1576" s="824"/>
      <c r="Z1576" s="824"/>
      <c r="AA1576" s="824"/>
      <c r="AB1576" s="824"/>
      <c r="AC1576" s="824"/>
    </row>
    <row r="1577" s="823" customFormat="1" ht="28.45" hidden="1" customHeight="1" outlineLevel="3" spans="1:29">
      <c r="A1577" s="873" t="s">
        <v>73</v>
      </c>
      <c r="B1577" s="870" t="s">
        <v>417</v>
      </c>
      <c r="C1577" s="870" t="s">
        <v>3870</v>
      </c>
      <c r="D1577" s="846" t="s">
        <v>3907</v>
      </c>
      <c r="E1577" s="846" t="s">
        <v>34</v>
      </c>
      <c r="F1577" s="846" t="s">
        <v>3649</v>
      </c>
      <c r="G1577" s="846" t="s">
        <v>3511</v>
      </c>
      <c r="H1577" s="832">
        <v>206.81</v>
      </c>
      <c r="I1577" s="846" t="s">
        <v>1539</v>
      </c>
      <c r="J1577" s="875">
        <v>20</v>
      </c>
      <c r="K1577" s="846" t="s">
        <v>38</v>
      </c>
      <c r="L1577" s="846" t="s">
        <v>3284</v>
      </c>
      <c r="M1577" s="846" t="s">
        <v>3908</v>
      </c>
      <c r="N1577" s="846" t="s">
        <v>3908</v>
      </c>
      <c r="O1577" s="846" t="s">
        <v>3881</v>
      </c>
      <c r="P1577" s="846" t="s">
        <v>3882</v>
      </c>
      <c r="Q1577" s="832">
        <v>52636.04</v>
      </c>
      <c r="R1577" s="832">
        <v>97253.53</v>
      </c>
      <c r="S1577" s="832">
        <v>32550.1</v>
      </c>
      <c r="T1577" s="832">
        <v>47369.72</v>
      </c>
      <c r="U1577" s="846" t="s">
        <v>318</v>
      </c>
      <c r="V1577" s="846" t="s">
        <v>3651</v>
      </c>
      <c r="W1577" s="846"/>
      <c r="X1577" s="824"/>
      <c r="Y1577" s="824"/>
      <c r="Z1577" s="824"/>
      <c r="AA1577" s="824"/>
      <c r="AB1577" s="824"/>
      <c r="AC1577" s="824"/>
    </row>
    <row r="1578" s="823" customFormat="1" ht="28.45" hidden="1" customHeight="1" outlineLevel="3" spans="1:29">
      <c r="A1578" s="873" t="s">
        <v>73</v>
      </c>
      <c r="B1578" s="870" t="s">
        <v>417</v>
      </c>
      <c r="C1578" s="870" t="s">
        <v>3870</v>
      </c>
      <c r="D1578" s="846" t="s">
        <v>3909</v>
      </c>
      <c r="E1578" s="846" t="s">
        <v>34</v>
      </c>
      <c r="F1578" s="846" t="s">
        <v>3649</v>
      </c>
      <c r="G1578" s="846" t="s">
        <v>338</v>
      </c>
      <c r="H1578" s="832">
        <v>19.66</v>
      </c>
      <c r="I1578" s="846" t="s">
        <v>37</v>
      </c>
      <c r="J1578" s="875">
        <v>15</v>
      </c>
      <c r="K1578" s="846" t="s">
        <v>38</v>
      </c>
      <c r="L1578" s="846" t="s">
        <v>3284</v>
      </c>
      <c r="M1578" s="846" t="s">
        <v>3910</v>
      </c>
      <c r="N1578" s="846" t="s">
        <v>3910</v>
      </c>
      <c r="O1578" s="846" t="s">
        <v>3881</v>
      </c>
      <c r="P1578" s="846" t="s">
        <v>3882</v>
      </c>
      <c r="Q1578" s="832">
        <v>52636.04</v>
      </c>
      <c r="R1578" s="832">
        <v>97253.53</v>
      </c>
      <c r="S1578" s="832">
        <v>32550.1</v>
      </c>
      <c r="T1578" s="832">
        <v>47369.72</v>
      </c>
      <c r="U1578" s="846" t="s">
        <v>318</v>
      </c>
      <c r="V1578" s="846" t="s">
        <v>3651</v>
      </c>
      <c r="W1578" s="846"/>
      <c r="X1578" s="824"/>
      <c r="Y1578" s="824"/>
      <c r="Z1578" s="824"/>
      <c r="AA1578" s="824"/>
      <c r="AB1578" s="824"/>
      <c r="AC1578" s="824"/>
    </row>
    <row r="1579" s="823" customFormat="1" ht="28.45" hidden="1" customHeight="1" outlineLevel="2" collapsed="1" spans="1:29">
      <c r="A1579" s="870" t="s">
        <v>73</v>
      </c>
      <c r="B1579" s="870" t="s">
        <v>417</v>
      </c>
      <c r="C1579" s="870" t="s">
        <v>419</v>
      </c>
      <c r="D1579" s="870"/>
      <c r="E1579" s="835"/>
      <c r="F1579" s="835"/>
      <c r="G1579" s="836"/>
      <c r="H1579" s="871">
        <v>11.84</v>
      </c>
      <c r="I1579" s="874" t="s">
        <v>71</v>
      </c>
      <c r="J1579" s="835"/>
      <c r="K1579" s="835"/>
      <c r="L1579" s="835"/>
      <c r="M1579" s="835"/>
      <c r="N1579" s="835"/>
      <c r="O1579" s="835"/>
      <c r="P1579" s="835"/>
      <c r="Q1579" s="835"/>
      <c r="R1579" s="835"/>
      <c r="S1579" s="835"/>
      <c r="T1579" s="835"/>
      <c r="U1579" s="835"/>
      <c r="V1579" s="835"/>
      <c r="W1579" s="836"/>
      <c r="X1579" s="824"/>
      <c r="Y1579" s="824"/>
      <c r="Z1579" s="824"/>
      <c r="AA1579" s="824"/>
      <c r="AB1579" s="824"/>
      <c r="AC1579" s="824"/>
    </row>
    <row r="1580" s="823" customFormat="1" ht="28.45" hidden="1" customHeight="1" outlineLevel="3" spans="1:29">
      <c r="A1580" s="873" t="s">
        <v>73</v>
      </c>
      <c r="B1580" s="870" t="s">
        <v>417</v>
      </c>
      <c r="C1580" s="870" t="s">
        <v>419</v>
      </c>
      <c r="D1580" s="846" t="s">
        <v>3911</v>
      </c>
      <c r="E1580" s="846" t="s">
        <v>34</v>
      </c>
      <c r="F1580" s="846" t="s">
        <v>3912</v>
      </c>
      <c r="G1580" s="846" t="s">
        <v>423</v>
      </c>
      <c r="H1580" s="832">
        <v>11.84</v>
      </c>
      <c r="I1580" s="846" t="s">
        <v>3913</v>
      </c>
      <c r="J1580" s="875">
        <v>716</v>
      </c>
      <c r="K1580" s="846" t="s">
        <v>53</v>
      </c>
      <c r="L1580" s="846" t="s">
        <v>3355</v>
      </c>
      <c r="M1580" s="846" t="s">
        <v>3914</v>
      </c>
      <c r="N1580" s="846" t="s">
        <v>3914</v>
      </c>
      <c r="O1580" s="846" t="s">
        <v>781</v>
      </c>
      <c r="P1580" s="846" t="s">
        <v>426</v>
      </c>
      <c r="Q1580" s="832">
        <v>12.26</v>
      </c>
      <c r="R1580" s="832">
        <v>12.26</v>
      </c>
      <c r="S1580" s="832">
        <v>11.84</v>
      </c>
      <c r="T1580" s="832">
        <v>11.84</v>
      </c>
      <c r="U1580" s="846" t="s">
        <v>306</v>
      </c>
      <c r="V1580" s="846"/>
      <c r="W1580" s="846"/>
      <c r="X1580" s="824"/>
      <c r="Y1580" s="824"/>
      <c r="Z1580" s="824"/>
      <c r="AA1580" s="824"/>
      <c r="AB1580" s="824"/>
      <c r="AC1580" s="824"/>
    </row>
    <row r="1581" s="823" customFormat="1" ht="28.45" hidden="1" customHeight="1" outlineLevel="2" collapsed="1" spans="1:29">
      <c r="A1581" s="870" t="s">
        <v>73</v>
      </c>
      <c r="B1581" s="870" t="s">
        <v>417</v>
      </c>
      <c r="C1581" s="870" t="s">
        <v>3915</v>
      </c>
      <c r="D1581" s="870"/>
      <c r="E1581" s="835"/>
      <c r="F1581" s="835"/>
      <c r="G1581" s="836"/>
      <c r="H1581" s="871">
        <v>29.23</v>
      </c>
      <c r="I1581" s="874" t="s">
        <v>3916</v>
      </c>
      <c r="J1581" s="835"/>
      <c r="K1581" s="835"/>
      <c r="L1581" s="835"/>
      <c r="M1581" s="835"/>
      <c r="N1581" s="835"/>
      <c r="O1581" s="835"/>
      <c r="P1581" s="835"/>
      <c r="Q1581" s="835"/>
      <c r="R1581" s="835"/>
      <c r="S1581" s="835"/>
      <c r="T1581" s="835"/>
      <c r="U1581" s="835"/>
      <c r="V1581" s="835"/>
      <c r="W1581" s="836"/>
      <c r="X1581" s="824"/>
      <c r="Y1581" s="824"/>
      <c r="Z1581" s="824"/>
      <c r="AA1581" s="824"/>
      <c r="AB1581" s="824"/>
      <c r="AC1581" s="824"/>
    </row>
    <row r="1582" s="823" customFormat="1" ht="28.45" hidden="1" customHeight="1" outlineLevel="3" spans="1:29">
      <c r="A1582" s="873" t="s">
        <v>73</v>
      </c>
      <c r="B1582" s="870" t="s">
        <v>417</v>
      </c>
      <c r="C1582" s="870" t="s">
        <v>3915</v>
      </c>
      <c r="D1582" s="846" t="s">
        <v>3917</v>
      </c>
      <c r="E1582" s="846" t="s">
        <v>34</v>
      </c>
      <c r="F1582" s="846" t="s">
        <v>3572</v>
      </c>
      <c r="G1582" s="846" t="s">
        <v>338</v>
      </c>
      <c r="H1582" s="832">
        <v>29.23</v>
      </c>
      <c r="I1582" s="846" t="s">
        <v>175</v>
      </c>
      <c r="J1582" s="875">
        <v>18</v>
      </c>
      <c r="K1582" s="846" t="s">
        <v>38</v>
      </c>
      <c r="L1582" s="846" t="s">
        <v>3284</v>
      </c>
      <c r="M1582" s="846" t="s">
        <v>3699</v>
      </c>
      <c r="N1582" s="846" t="s">
        <v>3699</v>
      </c>
      <c r="O1582" s="846" t="s">
        <v>3700</v>
      </c>
      <c r="P1582" s="846" t="s">
        <v>3578</v>
      </c>
      <c r="Q1582" s="832">
        <v>230384.95</v>
      </c>
      <c r="R1582" s="832">
        <v>385829.61</v>
      </c>
      <c r="S1582" s="832">
        <v>65407.15</v>
      </c>
      <c r="T1582" s="832">
        <v>65549.25</v>
      </c>
      <c r="U1582" s="846"/>
      <c r="V1582" s="846" t="s">
        <v>3317</v>
      </c>
      <c r="W1582" s="846"/>
      <c r="X1582" s="824"/>
      <c r="Y1582" s="824"/>
      <c r="Z1582" s="824"/>
      <c r="AA1582" s="824"/>
      <c r="AB1582" s="824"/>
      <c r="AC1582" s="824"/>
    </row>
    <row r="1583" s="823" customFormat="1" ht="28.45" hidden="1" customHeight="1" outlineLevel="1" collapsed="1" spans="1:29">
      <c r="A1583" s="870" t="s">
        <v>73</v>
      </c>
      <c r="B1583" s="870" t="s">
        <v>495</v>
      </c>
      <c r="C1583" s="870"/>
      <c r="D1583" s="835"/>
      <c r="E1583" s="835"/>
      <c r="F1583" s="835"/>
      <c r="G1583" s="836"/>
      <c r="H1583" s="871">
        <v>10815.52</v>
      </c>
      <c r="I1583" s="874" t="s">
        <v>3918</v>
      </c>
      <c r="J1583" s="835"/>
      <c r="K1583" s="835"/>
      <c r="L1583" s="835"/>
      <c r="M1583" s="835"/>
      <c r="N1583" s="835"/>
      <c r="O1583" s="835"/>
      <c r="P1583" s="835"/>
      <c r="Q1583" s="835"/>
      <c r="R1583" s="835"/>
      <c r="S1583" s="835"/>
      <c r="T1583" s="835"/>
      <c r="U1583" s="835"/>
      <c r="V1583" s="835"/>
      <c r="W1583" s="836"/>
      <c r="X1583" s="824"/>
      <c r="Y1583" s="824"/>
      <c r="Z1583" s="824"/>
      <c r="AA1583" s="824"/>
      <c r="AB1583" s="824"/>
      <c r="AC1583" s="824"/>
    </row>
    <row r="1584" s="823" customFormat="1" ht="28.45" hidden="1" customHeight="1" outlineLevel="2" collapsed="1" spans="1:29">
      <c r="A1584" s="870" t="s">
        <v>73</v>
      </c>
      <c r="B1584" s="870" t="s">
        <v>495</v>
      </c>
      <c r="C1584" s="870" t="s">
        <v>505</v>
      </c>
      <c r="D1584" s="870"/>
      <c r="E1584" s="835"/>
      <c r="F1584" s="835"/>
      <c r="G1584" s="836"/>
      <c r="H1584" s="871">
        <v>6413.01</v>
      </c>
      <c r="I1584" s="874" t="s">
        <v>3919</v>
      </c>
      <c r="J1584" s="835"/>
      <c r="K1584" s="835"/>
      <c r="L1584" s="835"/>
      <c r="M1584" s="835"/>
      <c r="N1584" s="835"/>
      <c r="O1584" s="835"/>
      <c r="P1584" s="835"/>
      <c r="Q1584" s="835"/>
      <c r="R1584" s="835"/>
      <c r="S1584" s="835"/>
      <c r="T1584" s="835"/>
      <c r="U1584" s="835"/>
      <c r="V1584" s="835"/>
      <c r="W1584" s="836"/>
      <c r="X1584" s="824"/>
      <c r="Y1584" s="824"/>
      <c r="Z1584" s="824"/>
      <c r="AA1584" s="824"/>
      <c r="AB1584" s="824"/>
      <c r="AC1584" s="824"/>
    </row>
    <row r="1585" s="823" customFormat="1" ht="28.45" hidden="1" customHeight="1" outlineLevel="3" spans="1:29">
      <c r="A1585" s="873" t="s">
        <v>73</v>
      </c>
      <c r="B1585" s="870" t="s">
        <v>495</v>
      </c>
      <c r="C1585" s="870" t="s">
        <v>505</v>
      </c>
      <c r="D1585" s="846" t="s">
        <v>3920</v>
      </c>
      <c r="E1585" s="846" t="s">
        <v>34</v>
      </c>
      <c r="F1585" s="846" t="s">
        <v>3921</v>
      </c>
      <c r="G1585" s="846" t="s">
        <v>439</v>
      </c>
      <c r="H1585" s="832">
        <v>83.49</v>
      </c>
      <c r="I1585" s="846" t="s">
        <v>1485</v>
      </c>
      <c r="J1585" s="875">
        <v>28</v>
      </c>
      <c r="K1585" s="846" t="s">
        <v>38</v>
      </c>
      <c r="L1585" s="846" t="s">
        <v>3355</v>
      </c>
      <c r="M1585" s="846" t="s">
        <v>3922</v>
      </c>
      <c r="N1585" s="846" t="s">
        <v>3923</v>
      </c>
      <c r="O1585" s="846" t="s">
        <v>3924</v>
      </c>
      <c r="P1585" s="846" t="s">
        <v>3925</v>
      </c>
      <c r="Q1585" s="832">
        <v>68085.12</v>
      </c>
      <c r="R1585" s="832">
        <v>147951.18</v>
      </c>
      <c r="S1585" s="832">
        <v>22249.48</v>
      </c>
      <c r="T1585" s="832">
        <v>26008.81</v>
      </c>
      <c r="U1585" s="846" t="s">
        <v>372</v>
      </c>
      <c r="V1585" s="846" t="s">
        <v>3385</v>
      </c>
      <c r="W1585" s="846"/>
      <c r="X1585" s="824"/>
      <c r="Y1585" s="824"/>
      <c r="Z1585" s="824"/>
      <c r="AA1585" s="824"/>
      <c r="AB1585" s="824"/>
      <c r="AC1585" s="824"/>
    </row>
    <row r="1586" s="823" customFormat="1" ht="28.45" hidden="1" customHeight="1" outlineLevel="3" spans="1:29">
      <c r="A1586" s="873" t="s">
        <v>73</v>
      </c>
      <c r="B1586" s="870" t="s">
        <v>495</v>
      </c>
      <c r="C1586" s="870" t="s">
        <v>505</v>
      </c>
      <c r="D1586" s="846" t="s">
        <v>3926</v>
      </c>
      <c r="E1586" s="846" t="s">
        <v>34</v>
      </c>
      <c r="F1586" s="846" t="s">
        <v>3927</v>
      </c>
      <c r="G1586" s="846" t="s">
        <v>338</v>
      </c>
      <c r="H1586" s="832">
        <v>75.95</v>
      </c>
      <c r="I1586" s="846" t="s">
        <v>540</v>
      </c>
      <c r="J1586" s="875">
        <v>9</v>
      </c>
      <c r="K1586" s="846" t="s">
        <v>38</v>
      </c>
      <c r="L1586" s="846" t="s">
        <v>3284</v>
      </c>
      <c r="M1586" s="846" t="s">
        <v>3928</v>
      </c>
      <c r="N1586" s="846" t="s">
        <v>3929</v>
      </c>
      <c r="O1586" s="846" t="s">
        <v>3930</v>
      </c>
      <c r="P1586" s="846" t="s">
        <v>3931</v>
      </c>
      <c r="Q1586" s="832">
        <v>9200.9</v>
      </c>
      <c r="R1586" s="832">
        <v>19629.14</v>
      </c>
      <c r="S1586" s="832">
        <v>4643.61</v>
      </c>
      <c r="T1586" s="832">
        <v>12645.75</v>
      </c>
      <c r="U1586" s="846"/>
      <c r="V1586" s="846" t="s">
        <v>3491</v>
      </c>
      <c r="W1586" s="846"/>
      <c r="X1586" s="824"/>
      <c r="Y1586" s="824"/>
      <c r="Z1586" s="824"/>
      <c r="AA1586" s="824"/>
      <c r="AB1586" s="824"/>
      <c r="AC1586" s="824"/>
    </row>
    <row r="1587" s="823" customFormat="1" ht="28.45" hidden="1" customHeight="1" outlineLevel="3" spans="1:29">
      <c r="A1587" s="873" t="s">
        <v>73</v>
      </c>
      <c r="B1587" s="870" t="s">
        <v>495</v>
      </c>
      <c r="C1587" s="870" t="s">
        <v>505</v>
      </c>
      <c r="D1587" s="846" t="s">
        <v>3932</v>
      </c>
      <c r="E1587" s="846" t="s">
        <v>34</v>
      </c>
      <c r="F1587" s="846" t="s">
        <v>3933</v>
      </c>
      <c r="G1587" s="846" t="s">
        <v>520</v>
      </c>
      <c r="H1587" s="832">
        <v>119.54</v>
      </c>
      <c r="I1587" s="846" t="s">
        <v>364</v>
      </c>
      <c r="J1587" s="875">
        <v>81</v>
      </c>
      <c r="K1587" s="846" t="s">
        <v>83</v>
      </c>
      <c r="L1587" s="846" t="s">
        <v>3355</v>
      </c>
      <c r="M1587" s="846" t="s">
        <v>3934</v>
      </c>
      <c r="N1587" s="846" t="s">
        <v>3935</v>
      </c>
      <c r="O1587" s="846" t="s">
        <v>3924</v>
      </c>
      <c r="P1587" s="846" t="s">
        <v>3925</v>
      </c>
      <c r="Q1587" s="832">
        <v>68085.12</v>
      </c>
      <c r="R1587" s="832">
        <v>147951.18</v>
      </c>
      <c r="S1587" s="832">
        <v>22249.48</v>
      </c>
      <c r="T1587" s="832">
        <v>26008.81</v>
      </c>
      <c r="U1587" s="846" t="s">
        <v>525</v>
      </c>
      <c r="V1587" s="846" t="s">
        <v>3385</v>
      </c>
      <c r="W1587" s="846"/>
      <c r="X1587" s="824"/>
      <c r="Y1587" s="824"/>
      <c r="Z1587" s="824"/>
      <c r="AA1587" s="824"/>
      <c r="AB1587" s="824"/>
      <c r="AC1587" s="824"/>
    </row>
    <row r="1588" s="823" customFormat="1" ht="28.45" hidden="1" customHeight="1" outlineLevel="3" spans="1:29">
      <c r="A1588" s="873" t="s">
        <v>73</v>
      </c>
      <c r="B1588" s="870" t="s">
        <v>495</v>
      </c>
      <c r="C1588" s="870" t="s">
        <v>505</v>
      </c>
      <c r="D1588" s="846" t="s">
        <v>3936</v>
      </c>
      <c r="E1588" s="846" t="s">
        <v>34</v>
      </c>
      <c r="F1588" s="846" t="s">
        <v>3937</v>
      </c>
      <c r="G1588" s="846" t="s">
        <v>3938</v>
      </c>
      <c r="H1588" s="832">
        <v>22.65</v>
      </c>
      <c r="I1588" s="846" t="s">
        <v>339</v>
      </c>
      <c r="J1588" s="875">
        <v>14</v>
      </c>
      <c r="K1588" s="846" t="s">
        <v>38</v>
      </c>
      <c r="L1588" s="846" t="s">
        <v>3284</v>
      </c>
      <c r="M1588" s="846" t="s">
        <v>3939</v>
      </c>
      <c r="N1588" s="846" t="s">
        <v>3940</v>
      </c>
      <c r="O1588" s="846" t="s">
        <v>3941</v>
      </c>
      <c r="P1588" s="846" t="s">
        <v>3942</v>
      </c>
      <c r="Q1588" s="832">
        <v>1151.15</v>
      </c>
      <c r="R1588" s="832">
        <v>14985.41</v>
      </c>
      <c r="S1588" s="832">
        <v>375.23</v>
      </c>
      <c r="T1588" s="832">
        <v>2202.88</v>
      </c>
      <c r="U1588" s="846" t="s">
        <v>388</v>
      </c>
      <c r="V1588" s="846" t="s">
        <v>3288</v>
      </c>
      <c r="W1588" s="846"/>
      <c r="X1588" s="824"/>
      <c r="Y1588" s="824"/>
      <c r="Z1588" s="824"/>
      <c r="AA1588" s="824"/>
      <c r="AB1588" s="824"/>
      <c r="AC1588" s="824"/>
    </row>
    <row r="1589" s="823" customFormat="1" ht="28.45" hidden="1" customHeight="1" outlineLevel="3" spans="1:29">
      <c r="A1589" s="873" t="s">
        <v>73</v>
      </c>
      <c r="B1589" s="870" t="s">
        <v>495</v>
      </c>
      <c r="C1589" s="870" t="s">
        <v>505</v>
      </c>
      <c r="D1589" s="846" t="s">
        <v>3943</v>
      </c>
      <c r="E1589" s="846" t="s">
        <v>34</v>
      </c>
      <c r="F1589" s="846" t="s">
        <v>3944</v>
      </c>
      <c r="G1589" s="846" t="s">
        <v>338</v>
      </c>
      <c r="H1589" s="832">
        <v>227.08</v>
      </c>
      <c r="I1589" s="846" t="s">
        <v>93</v>
      </c>
      <c r="J1589" s="875">
        <v>10</v>
      </c>
      <c r="K1589" s="846" t="s">
        <v>38</v>
      </c>
      <c r="L1589" s="846" t="s">
        <v>3284</v>
      </c>
      <c r="M1589" s="846" t="s">
        <v>3945</v>
      </c>
      <c r="N1589" s="846" t="s">
        <v>3946</v>
      </c>
      <c r="O1589" s="846" t="s">
        <v>3947</v>
      </c>
      <c r="P1589" s="846" t="s">
        <v>3948</v>
      </c>
      <c r="Q1589" s="832">
        <v>254819.13</v>
      </c>
      <c r="R1589" s="832">
        <v>260526.76</v>
      </c>
      <c r="S1589" s="832">
        <v>97549.54</v>
      </c>
      <c r="T1589" s="832">
        <v>99435.76</v>
      </c>
      <c r="U1589" s="846" t="s">
        <v>318</v>
      </c>
      <c r="V1589" s="846" t="s">
        <v>3949</v>
      </c>
      <c r="W1589" s="846"/>
      <c r="X1589" s="824"/>
      <c r="Y1589" s="824"/>
      <c r="Z1589" s="824"/>
      <c r="AA1589" s="824"/>
      <c r="AB1589" s="824"/>
      <c r="AC1589" s="824"/>
    </row>
    <row r="1590" s="823" customFormat="1" ht="28.45" hidden="1" customHeight="1" outlineLevel="3" spans="1:29">
      <c r="A1590" s="873" t="s">
        <v>73</v>
      </c>
      <c r="B1590" s="870" t="s">
        <v>495</v>
      </c>
      <c r="C1590" s="870" t="s">
        <v>505</v>
      </c>
      <c r="D1590" s="846" t="s">
        <v>3950</v>
      </c>
      <c r="E1590" s="846" t="s">
        <v>34</v>
      </c>
      <c r="F1590" s="846" t="s">
        <v>3944</v>
      </c>
      <c r="G1590" s="846" t="s">
        <v>338</v>
      </c>
      <c r="H1590" s="832">
        <v>197.81</v>
      </c>
      <c r="I1590" s="846" t="s">
        <v>1851</v>
      </c>
      <c r="J1590" s="875">
        <v>32</v>
      </c>
      <c r="K1590" s="846" t="s">
        <v>83</v>
      </c>
      <c r="L1590" s="846" t="s">
        <v>3284</v>
      </c>
      <c r="M1590" s="846" t="s">
        <v>3951</v>
      </c>
      <c r="N1590" s="846" t="s">
        <v>3952</v>
      </c>
      <c r="O1590" s="846" t="s">
        <v>3947</v>
      </c>
      <c r="P1590" s="846" t="s">
        <v>3948</v>
      </c>
      <c r="Q1590" s="832">
        <v>254819.13</v>
      </c>
      <c r="R1590" s="832">
        <v>260526.76</v>
      </c>
      <c r="S1590" s="832">
        <v>97549.54</v>
      </c>
      <c r="T1590" s="832">
        <v>99435.76</v>
      </c>
      <c r="U1590" s="846" t="s">
        <v>318</v>
      </c>
      <c r="V1590" s="846" t="s">
        <v>3949</v>
      </c>
      <c r="W1590" s="846"/>
      <c r="X1590" s="824"/>
      <c r="Y1590" s="824"/>
      <c r="Z1590" s="824"/>
      <c r="AA1590" s="824"/>
      <c r="AB1590" s="824"/>
      <c r="AC1590" s="824"/>
    </row>
    <row r="1591" s="823" customFormat="1" ht="28.45" hidden="1" customHeight="1" outlineLevel="3" spans="1:29">
      <c r="A1591" s="873" t="s">
        <v>73</v>
      </c>
      <c r="B1591" s="870" t="s">
        <v>495</v>
      </c>
      <c r="C1591" s="870" t="s">
        <v>505</v>
      </c>
      <c r="D1591" s="846" t="s">
        <v>3953</v>
      </c>
      <c r="E1591" s="846" t="s">
        <v>34</v>
      </c>
      <c r="F1591" s="846" t="s">
        <v>3954</v>
      </c>
      <c r="G1591" s="846" t="s">
        <v>3955</v>
      </c>
      <c r="H1591" s="832">
        <v>10.06</v>
      </c>
      <c r="I1591" s="846" t="s">
        <v>166</v>
      </c>
      <c r="J1591" s="875">
        <v>5</v>
      </c>
      <c r="K1591" s="846" t="s">
        <v>38</v>
      </c>
      <c r="L1591" s="846" t="s">
        <v>3284</v>
      </c>
      <c r="M1591" s="846"/>
      <c r="N1591" s="846" t="s">
        <v>3956</v>
      </c>
      <c r="O1591" s="846" t="s">
        <v>3957</v>
      </c>
      <c r="P1591" s="846" t="s">
        <v>3948</v>
      </c>
      <c r="Q1591" s="832">
        <v>254819.13</v>
      </c>
      <c r="R1591" s="832">
        <v>260526.76</v>
      </c>
      <c r="S1591" s="832">
        <v>97549.54</v>
      </c>
      <c r="T1591" s="832">
        <v>99435.76</v>
      </c>
      <c r="U1591" s="846" t="s">
        <v>407</v>
      </c>
      <c r="V1591" s="846" t="s">
        <v>3949</v>
      </c>
      <c r="W1591" s="846"/>
      <c r="X1591" s="824"/>
      <c r="Y1591" s="824"/>
      <c r="Z1591" s="824"/>
      <c r="AA1591" s="824"/>
      <c r="AB1591" s="824"/>
      <c r="AC1591" s="824"/>
    </row>
    <row r="1592" s="823" customFormat="1" ht="28.45" hidden="1" customHeight="1" outlineLevel="3" spans="1:29">
      <c r="A1592" s="873" t="s">
        <v>73</v>
      </c>
      <c r="B1592" s="870" t="s">
        <v>495</v>
      </c>
      <c r="C1592" s="870" t="s">
        <v>505</v>
      </c>
      <c r="D1592" s="846" t="s">
        <v>3958</v>
      </c>
      <c r="E1592" s="846" t="s">
        <v>34</v>
      </c>
      <c r="F1592" s="846" t="s">
        <v>3959</v>
      </c>
      <c r="G1592" s="846" t="s">
        <v>3955</v>
      </c>
      <c r="H1592" s="832">
        <v>2.55</v>
      </c>
      <c r="I1592" s="846" t="s">
        <v>2965</v>
      </c>
      <c r="J1592" s="875">
        <v>48</v>
      </c>
      <c r="K1592" s="846" t="s">
        <v>83</v>
      </c>
      <c r="L1592" s="846" t="s">
        <v>3284</v>
      </c>
      <c r="M1592" s="846" t="s">
        <v>3960</v>
      </c>
      <c r="N1592" s="846" t="s">
        <v>3961</v>
      </c>
      <c r="O1592" s="846" t="s">
        <v>3957</v>
      </c>
      <c r="P1592" s="846" t="s">
        <v>3931</v>
      </c>
      <c r="Q1592" s="832">
        <v>254819.13</v>
      </c>
      <c r="R1592" s="832">
        <v>260526.76</v>
      </c>
      <c r="S1592" s="832">
        <v>97549.54</v>
      </c>
      <c r="T1592" s="832">
        <v>99435.76</v>
      </c>
      <c r="U1592" s="846"/>
      <c r="V1592" s="846" t="s">
        <v>3949</v>
      </c>
      <c r="W1592" s="846"/>
      <c r="X1592" s="824"/>
      <c r="Y1592" s="824"/>
      <c r="Z1592" s="824"/>
      <c r="AA1592" s="824"/>
      <c r="AB1592" s="824"/>
      <c r="AC1592" s="824"/>
    </row>
    <row r="1593" s="823" customFormat="1" ht="28.45" hidden="1" customHeight="1" outlineLevel="3" spans="1:29">
      <c r="A1593" s="873" t="s">
        <v>73</v>
      </c>
      <c r="B1593" s="870" t="s">
        <v>495</v>
      </c>
      <c r="C1593" s="870" t="s">
        <v>505</v>
      </c>
      <c r="D1593" s="846" t="s">
        <v>3962</v>
      </c>
      <c r="E1593" s="846" t="s">
        <v>34</v>
      </c>
      <c r="F1593" s="846" t="s">
        <v>3959</v>
      </c>
      <c r="G1593" s="846" t="s">
        <v>3955</v>
      </c>
      <c r="H1593" s="832">
        <v>3.75</v>
      </c>
      <c r="I1593" s="846" t="s">
        <v>1453</v>
      </c>
      <c r="J1593" s="875">
        <v>31</v>
      </c>
      <c r="K1593" s="846" t="s">
        <v>83</v>
      </c>
      <c r="L1593" s="846" t="s">
        <v>3284</v>
      </c>
      <c r="M1593" s="846" t="s">
        <v>3963</v>
      </c>
      <c r="N1593" s="846" t="s">
        <v>3964</v>
      </c>
      <c r="O1593" s="846" t="s">
        <v>3957</v>
      </c>
      <c r="P1593" s="846" t="s">
        <v>3931</v>
      </c>
      <c r="Q1593" s="832">
        <v>254819.13</v>
      </c>
      <c r="R1593" s="832">
        <v>260526.76</v>
      </c>
      <c r="S1593" s="832">
        <v>97549.54</v>
      </c>
      <c r="T1593" s="832">
        <v>99435.76</v>
      </c>
      <c r="U1593" s="846"/>
      <c r="V1593" s="846" t="s">
        <v>3949</v>
      </c>
      <c r="W1593" s="846"/>
      <c r="X1593" s="824"/>
      <c r="Y1593" s="824"/>
      <c r="Z1593" s="824"/>
      <c r="AA1593" s="824"/>
      <c r="AB1593" s="824"/>
      <c r="AC1593" s="824"/>
    </row>
    <row r="1594" s="823" customFormat="1" ht="28.45" hidden="1" customHeight="1" outlineLevel="3" spans="1:29">
      <c r="A1594" s="873" t="s">
        <v>73</v>
      </c>
      <c r="B1594" s="870" t="s">
        <v>495</v>
      </c>
      <c r="C1594" s="870" t="s">
        <v>505</v>
      </c>
      <c r="D1594" s="846" t="s">
        <v>3965</v>
      </c>
      <c r="E1594" s="846" t="s">
        <v>34</v>
      </c>
      <c r="F1594" s="846" t="s">
        <v>3959</v>
      </c>
      <c r="G1594" s="846" t="s">
        <v>3955</v>
      </c>
      <c r="H1594" s="832">
        <v>2.08</v>
      </c>
      <c r="I1594" s="846" t="s">
        <v>1175</v>
      </c>
      <c r="J1594" s="875">
        <v>2</v>
      </c>
      <c r="K1594" s="846" t="s">
        <v>38</v>
      </c>
      <c r="L1594" s="846" t="s">
        <v>3284</v>
      </c>
      <c r="M1594" s="846"/>
      <c r="N1594" s="846" t="s">
        <v>3966</v>
      </c>
      <c r="O1594" s="846" t="s">
        <v>3957</v>
      </c>
      <c r="P1594" s="846" t="s">
        <v>3931</v>
      </c>
      <c r="Q1594" s="832">
        <v>254819.13</v>
      </c>
      <c r="R1594" s="832">
        <v>260526.76</v>
      </c>
      <c r="S1594" s="832">
        <v>97549.54</v>
      </c>
      <c r="T1594" s="832">
        <v>99435.76</v>
      </c>
      <c r="U1594" s="846"/>
      <c r="V1594" s="846" t="s">
        <v>3949</v>
      </c>
      <c r="W1594" s="846"/>
      <c r="X1594" s="824"/>
      <c r="Y1594" s="824"/>
      <c r="Z1594" s="824"/>
      <c r="AA1594" s="824"/>
      <c r="AB1594" s="824"/>
      <c r="AC1594" s="824"/>
    </row>
    <row r="1595" s="823" customFormat="1" ht="28.45" hidden="1" customHeight="1" outlineLevel="3" spans="1:29">
      <c r="A1595" s="873" t="s">
        <v>73</v>
      </c>
      <c r="B1595" s="870" t="s">
        <v>495</v>
      </c>
      <c r="C1595" s="870" t="s">
        <v>505</v>
      </c>
      <c r="D1595" s="846" t="s">
        <v>3967</v>
      </c>
      <c r="E1595" s="846" t="s">
        <v>34</v>
      </c>
      <c r="F1595" s="846" t="s">
        <v>3968</v>
      </c>
      <c r="G1595" s="846" t="s">
        <v>3969</v>
      </c>
      <c r="H1595" s="832">
        <v>39.17</v>
      </c>
      <c r="I1595" s="846" t="s">
        <v>510</v>
      </c>
      <c r="J1595" s="875">
        <v>69</v>
      </c>
      <c r="K1595" s="846" t="s">
        <v>83</v>
      </c>
      <c r="L1595" s="846" t="s">
        <v>3284</v>
      </c>
      <c r="M1595" s="846" t="s">
        <v>3970</v>
      </c>
      <c r="N1595" s="846" t="s">
        <v>3971</v>
      </c>
      <c r="O1595" s="846" t="s">
        <v>3924</v>
      </c>
      <c r="P1595" s="846" t="s">
        <v>3972</v>
      </c>
      <c r="Q1595" s="832">
        <v>2753.74</v>
      </c>
      <c r="R1595" s="832">
        <v>61385.84</v>
      </c>
      <c r="S1595" s="832">
        <v>2637.86</v>
      </c>
      <c r="T1595" s="832">
        <v>8140.44</v>
      </c>
      <c r="U1595" s="846"/>
      <c r="V1595" s="846" t="s">
        <v>2601</v>
      </c>
      <c r="W1595" s="846"/>
      <c r="X1595" s="824"/>
      <c r="Y1595" s="824"/>
      <c r="Z1595" s="824"/>
      <c r="AA1595" s="824"/>
      <c r="AB1595" s="824"/>
      <c r="AC1595" s="824"/>
    </row>
    <row r="1596" s="823" customFormat="1" ht="28.45" hidden="1" customHeight="1" outlineLevel="3" spans="1:29">
      <c r="A1596" s="873" t="s">
        <v>73</v>
      </c>
      <c r="B1596" s="870" t="s">
        <v>495</v>
      </c>
      <c r="C1596" s="870" t="s">
        <v>505</v>
      </c>
      <c r="D1596" s="846" t="s">
        <v>3973</v>
      </c>
      <c r="E1596" s="846" t="s">
        <v>34</v>
      </c>
      <c r="F1596" s="846" t="s">
        <v>3974</v>
      </c>
      <c r="G1596" s="846" t="s">
        <v>439</v>
      </c>
      <c r="H1596" s="832">
        <v>17.68</v>
      </c>
      <c r="I1596" s="846" t="s">
        <v>456</v>
      </c>
      <c r="J1596" s="875">
        <v>12</v>
      </c>
      <c r="K1596" s="846" t="s">
        <v>38</v>
      </c>
      <c r="L1596" s="846" t="s">
        <v>3355</v>
      </c>
      <c r="M1596" s="846" t="s">
        <v>3975</v>
      </c>
      <c r="N1596" s="846" t="s">
        <v>3976</v>
      </c>
      <c r="O1596" s="846" t="s">
        <v>3924</v>
      </c>
      <c r="P1596" s="846" t="s">
        <v>3925</v>
      </c>
      <c r="Q1596" s="832">
        <v>68085.12</v>
      </c>
      <c r="R1596" s="832">
        <v>147951.18</v>
      </c>
      <c r="S1596" s="832">
        <v>22249.48</v>
      </c>
      <c r="T1596" s="832">
        <v>26008.81</v>
      </c>
      <c r="U1596" s="846" t="s">
        <v>388</v>
      </c>
      <c r="V1596" s="846" t="s">
        <v>3385</v>
      </c>
      <c r="W1596" s="846"/>
      <c r="X1596" s="824"/>
      <c r="Y1596" s="824"/>
      <c r="Z1596" s="824"/>
      <c r="AA1596" s="824"/>
      <c r="AB1596" s="824"/>
      <c r="AC1596" s="824"/>
    </row>
    <row r="1597" s="823" customFormat="1" ht="28.45" hidden="1" customHeight="1" outlineLevel="3" spans="1:29">
      <c r="A1597" s="873" t="s">
        <v>73</v>
      </c>
      <c r="B1597" s="870" t="s">
        <v>495</v>
      </c>
      <c r="C1597" s="870" t="s">
        <v>505</v>
      </c>
      <c r="D1597" s="846" t="s">
        <v>3977</v>
      </c>
      <c r="E1597" s="846" t="s">
        <v>34</v>
      </c>
      <c r="F1597" s="846" t="s">
        <v>3978</v>
      </c>
      <c r="G1597" s="846" t="s">
        <v>338</v>
      </c>
      <c r="H1597" s="832">
        <v>231</v>
      </c>
      <c r="I1597" s="846" t="s">
        <v>188</v>
      </c>
      <c r="J1597" s="875">
        <v>164</v>
      </c>
      <c r="K1597" s="846" t="s">
        <v>119</v>
      </c>
      <c r="L1597" s="846" t="s">
        <v>3284</v>
      </c>
      <c r="M1597" s="846" t="s">
        <v>3979</v>
      </c>
      <c r="N1597" s="846" t="s">
        <v>3980</v>
      </c>
      <c r="O1597" s="846" t="s">
        <v>3981</v>
      </c>
      <c r="P1597" s="846" t="s">
        <v>3982</v>
      </c>
      <c r="Q1597" s="832">
        <v>10867.59</v>
      </c>
      <c r="R1597" s="832">
        <v>65951.13</v>
      </c>
      <c r="S1597" s="832">
        <v>2522.16</v>
      </c>
      <c r="T1597" s="832">
        <v>6822.32</v>
      </c>
      <c r="U1597" s="846" t="s">
        <v>306</v>
      </c>
      <c r="V1597" s="846" t="s">
        <v>3294</v>
      </c>
      <c r="W1597" s="846"/>
      <c r="X1597" s="824"/>
      <c r="Y1597" s="824"/>
      <c r="Z1597" s="824"/>
      <c r="AA1597" s="824"/>
      <c r="AB1597" s="824"/>
      <c r="AC1597" s="824"/>
    </row>
    <row r="1598" s="823" customFormat="1" ht="28.45" hidden="1" customHeight="1" outlineLevel="3" spans="1:29">
      <c r="A1598" s="873" t="s">
        <v>73</v>
      </c>
      <c r="B1598" s="870" t="s">
        <v>495</v>
      </c>
      <c r="C1598" s="870" t="s">
        <v>505</v>
      </c>
      <c r="D1598" s="846" t="s">
        <v>3983</v>
      </c>
      <c r="E1598" s="846" t="s">
        <v>34</v>
      </c>
      <c r="F1598" s="846" t="s">
        <v>3978</v>
      </c>
      <c r="G1598" s="846" t="s">
        <v>338</v>
      </c>
      <c r="H1598" s="832">
        <v>558.15</v>
      </c>
      <c r="I1598" s="846" t="s">
        <v>1316</v>
      </c>
      <c r="J1598" s="875">
        <v>137</v>
      </c>
      <c r="K1598" s="846" t="s">
        <v>119</v>
      </c>
      <c r="L1598" s="846" t="s">
        <v>3284</v>
      </c>
      <c r="M1598" s="846" t="s">
        <v>3984</v>
      </c>
      <c r="N1598" s="846" t="s">
        <v>3984</v>
      </c>
      <c r="O1598" s="846" t="s">
        <v>3981</v>
      </c>
      <c r="P1598" s="846" t="s">
        <v>3982</v>
      </c>
      <c r="Q1598" s="832">
        <v>10867.59</v>
      </c>
      <c r="R1598" s="832">
        <v>65951.13</v>
      </c>
      <c r="S1598" s="832">
        <v>2522.16</v>
      </c>
      <c r="T1598" s="832">
        <v>6822.32</v>
      </c>
      <c r="U1598" s="846" t="s">
        <v>306</v>
      </c>
      <c r="V1598" s="846" t="s">
        <v>3294</v>
      </c>
      <c r="W1598" s="846"/>
      <c r="X1598" s="824"/>
      <c r="Y1598" s="824"/>
      <c r="Z1598" s="824"/>
      <c r="AA1598" s="824"/>
      <c r="AB1598" s="824"/>
      <c r="AC1598" s="824"/>
    </row>
    <row r="1599" s="823" customFormat="1" ht="28.45" hidden="1" customHeight="1" outlineLevel="3" spans="1:29">
      <c r="A1599" s="873" t="s">
        <v>73</v>
      </c>
      <c r="B1599" s="870" t="s">
        <v>495</v>
      </c>
      <c r="C1599" s="870" t="s">
        <v>505</v>
      </c>
      <c r="D1599" s="846" t="s">
        <v>3985</v>
      </c>
      <c r="E1599" s="846" t="s">
        <v>34</v>
      </c>
      <c r="F1599" s="846" t="s">
        <v>3978</v>
      </c>
      <c r="G1599" s="846" t="s">
        <v>338</v>
      </c>
      <c r="H1599" s="832">
        <v>372.21</v>
      </c>
      <c r="I1599" s="846" t="s">
        <v>3986</v>
      </c>
      <c r="J1599" s="875">
        <v>103</v>
      </c>
      <c r="K1599" s="846" t="s">
        <v>119</v>
      </c>
      <c r="L1599" s="846" t="s">
        <v>3284</v>
      </c>
      <c r="M1599" s="846" t="s">
        <v>3987</v>
      </c>
      <c r="N1599" s="846" t="s">
        <v>3987</v>
      </c>
      <c r="O1599" s="846" t="s">
        <v>3981</v>
      </c>
      <c r="P1599" s="846" t="s">
        <v>3982</v>
      </c>
      <c r="Q1599" s="832">
        <v>10867.59</v>
      </c>
      <c r="R1599" s="832">
        <v>65951.13</v>
      </c>
      <c r="S1599" s="832">
        <v>2522.16</v>
      </c>
      <c r="T1599" s="832">
        <v>6822.32</v>
      </c>
      <c r="U1599" s="846" t="s">
        <v>306</v>
      </c>
      <c r="V1599" s="846" t="s">
        <v>3294</v>
      </c>
      <c r="W1599" s="846"/>
      <c r="X1599" s="824"/>
      <c r="Y1599" s="824"/>
      <c r="Z1599" s="824"/>
      <c r="AA1599" s="824"/>
      <c r="AB1599" s="824"/>
      <c r="AC1599" s="824"/>
    </row>
    <row r="1600" s="823" customFormat="1" ht="28.45" hidden="1" customHeight="1" outlineLevel="3" spans="1:29">
      <c r="A1600" s="873" t="s">
        <v>73</v>
      </c>
      <c r="B1600" s="870" t="s">
        <v>495</v>
      </c>
      <c r="C1600" s="870" t="s">
        <v>505</v>
      </c>
      <c r="D1600" s="846" t="s">
        <v>3988</v>
      </c>
      <c r="E1600" s="846" t="s">
        <v>34</v>
      </c>
      <c r="F1600" s="846" t="s">
        <v>3978</v>
      </c>
      <c r="G1600" s="846" t="s">
        <v>338</v>
      </c>
      <c r="H1600" s="832">
        <v>829.32</v>
      </c>
      <c r="I1600" s="846" t="s">
        <v>3989</v>
      </c>
      <c r="J1600" s="875">
        <v>73</v>
      </c>
      <c r="K1600" s="846" t="s">
        <v>83</v>
      </c>
      <c r="L1600" s="846" t="s">
        <v>3284</v>
      </c>
      <c r="M1600" s="846" t="s">
        <v>3990</v>
      </c>
      <c r="N1600" s="846" t="s">
        <v>3990</v>
      </c>
      <c r="O1600" s="846" t="s">
        <v>3981</v>
      </c>
      <c r="P1600" s="846" t="s">
        <v>3982</v>
      </c>
      <c r="Q1600" s="832">
        <v>10867.59</v>
      </c>
      <c r="R1600" s="832">
        <v>65951.13</v>
      </c>
      <c r="S1600" s="832">
        <v>2522.16</v>
      </c>
      <c r="T1600" s="832">
        <v>6822.32</v>
      </c>
      <c r="U1600" s="846" t="s">
        <v>306</v>
      </c>
      <c r="V1600" s="846" t="s">
        <v>3294</v>
      </c>
      <c r="W1600" s="846"/>
      <c r="X1600" s="824"/>
      <c r="Y1600" s="824"/>
      <c r="Z1600" s="824"/>
      <c r="AA1600" s="824"/>
      <c r="AB1600" s="824"/>
      <c r="AC1600" s="824"/>
    </row>
    <row r="1601" s="823" customFormat="1" ht="28.45" hidden="1" customHeight="1" outlineLevel="3" spans="1:29">
      <c r="A1601" s="873" t="s">
        <v>73</v>
      </c>
      <c r="B1601" s="870" t="s">
        <v>495</v>
      </c>
      <c r="C1601" s="870" t="s">
        <v>505</v>
      </c>
      <c r="D1601" s="846" t="s">
        <v>3991</v>
      </c>
      <c r="E1601" s="846" t="s">
        <v>34</v>
      </c>
      <c r="F1601" s="846" t="s">
        <v>3978</v>
      </c>
      <c r="G1601" s="846" t="s">
        <v>338</v>
      </c>
      <c r="H1601" s="832">
        <v>31.84</v>
      </c>
      <c r="I1601" s="846" t="s">
        <v>586</v>
      </c>
      <c r="J1601" s="875">
        <v>38</v>
      </c>
      <c r="K1601" s="846" t="s">
        <v>83</v>
      </c>
      <c r="L1601" s="846" t="s">
        <v>3284</v>
      </c>
      <c r="M1601" s="846" t="s">
        <v>3992</v>
      </c>
      <c r="N1601" s="846" t="s">
        <v>3992</v>
      </c>
      <c r="O1601" s="846" t="s">
        <v>3981</v>
      </c>
      <c r="P1601" s="846" t="s">
        <v>3982</v>
      </c>
      <c r="Q1601" s="832">
        <v>10867.59</v>
      </c>
      <c r="R1601" s="832">
        <v>65951.13</v>
      </c>
      <c r="S1601" s="832">
        <v>2522.16</v>
      </c>
      <c r="T1601" s="832">
        <v>6822.32</v>
      </c>
      <c r="U1601" s="846" t="s">
        <v>306</v>
      </c>
      <c r="V1601" s="846" t="s">
        <v>3294</v>
      </c>
      <c r="W1601" s="846"/>
      <c r="X1601" s="824"/>
      <c r="Y1601" s="824"/>
      <c r="Z1601" s="824"/>
      <c r="AA1601" s="824"/>
      <c r="AB1601" s="824"/>
      <c r="AC1601" s="824"/>
    </row>
    <row r="1602" s="823" customFormat="1" ht="28.45" hidden="1" customHeight="1" outlineLevel="3" spans="1:29">
      <c r="A1602" s="873" t="s">
        <v>73</v>
      </c>
      <c r="B1602" s="870" t="s">
        <v>495</v>
      </c>
      <c r="C1602" s="870" t="s">
        <v>505</v>
      </c>
      <c r="D1602" s="846" t="s">
        <v>3993</v>
      </c>
      <c r="E1602" s="846" t="s">
        <v>34</v>
      </c>
      <c r="F1602" s="846" t="s">
        <v>3978</v>
      </c>
      <c r="G1602" s="846" t="s">
        <v>338</v>
      </c>
      <c r="H1602" s="832">
        <v>101.79</v>
      </c>
      <c r="I1602" s="846" t="s">
        <v>531</v>
      </c>
      <c r="J1602" s="875">
        <v>22</v>
      </c>
      <c r="K1602" s="846" t="s">
        <v>38</v>
      </c>
      <c r="L1602" s="846" t="s">
        <v>3284</v>
      </c>
      <c r="M1602" s="846" t="s">
        <v>3994</v>
      </c>
      <c r="N1602" s="846" t="s">
        <v>3994</v>
      </c>
      <c r="O1602" s="846" t="s">
        <v>3981</v>
      </c>
      <c r="P1602" s="846" t="s">
        <v>3982</v>
      </c>
      <c r="Q1602" s="832">
        <v>10867.59</v>
      </c>
      <c r="R1602" s="832">
        <v>65951.13</v>
      </c>
      <c r="S1602" s="832">
        <v>2522.16</v>
      </c>
      <c r="T1602" s="832">
        <v>6822.32</v>
      </c>
      <c r="U1602" s="846" t="s">
        <v>306</v>
      </c>
      <c r="V1602" s="846" t="s">
        <v>3294</v>
      </c>
      <c r="W1602" s="846"/>
      <c r="X1602" s="824"/>
      <c r="Y1602" s="824"/>
      <c r="Z1602" s="824"/>
      <c r="AA1602" s="824"/>
      <c r="AB1602" s="824"/>
      <c r="AC1602" s="824"/>
    </row>
    <row r="1603" s="823" customFormat="1" ht="28.45" hidden="1" customHeight="1" outlineLevel="3" spans="1:29">
      <c r="A1603" s="873" t="s">
        <v>73</v>
      </c>
      <c r="B1603" s="870" t="s">
        <v>495</v>
      </c>
      <c r="C1603" s="870" t="s">
        <v>505</v>
      </c>
      <c r="D1603" s="846" t="s">
        <v>3995</v>
      </c>
      <c r="E1603" s="846" t="s">
        <v>34</v>
      </c>
      <c r="F1603" s="846" t="s">
        <v>3996</v>
      </c>
      <c r="G1603" s="846" t="s">
        <v>99</v>
      </c>
      <c r="H1603" s="832">
        <v>11.85</v>
      </c>
      <c r="I1603" s="846" t="s">
        <v>1791</v>
      </c>
      <c r="J1603" s="875">
        <v>110</v>
      </c>
      <c r="K1603" s="846" t="s">
        <v>119</v>
      </c>
      <c r="L1603" s="846" t="s">
        <v>3284</v>
      </c>
      <c r="M1603" s="846" t="s">
        <v>3997</v>
      </c>
      <c r="N1603" s="846" t="s">
        <v>3998</v>
      </c>
      <c r="O1603" s="846" t="s">
        <v>3999</v>
      </c>
      <c r="P1603" s="846" t="s">
        <v>514</v>
      </c>
      <c r="Q1603" s="832">
        <v>68085.12</v>
      </c>
      <c r="R1603" s="832">
        <v>147951.18</v>
      </c>
      <c r="S1603" s="832">
        <v>22249.48</v>
      </c>
      <c r="T1603" s="832">
        <v>26008.81</v>
      </c>
      <c r="U1603" s="846"/>
      <c r="V1603" s="846" t="s">
        <v>3385</v>
      </c>
      <c r="W1603" s="846"/>
      <c r="X1603" s="824"/>
      <c r="Y1603" s="824"/>
      <c r="Z1603" s="824"/>
      <c r="AA1603" s="824"/>
      <c r="AB1603" s="824"/>
      <c r="AC1603" s="824"/>
    </row>
    <row r="1604" s="823" customFormat="1" ht="28.45" hidden="1" customHeight="1" outlineLevel="3" spans="1:29">
      <c r="A1604" s="873" t="s">
        <v>73</v>
      </c>
      <c r="B1604" s="870" t="s">
        <v>495</v>
      </c>
      <c r="C1604" s="870" t="s">
        <v>505</v>
      </c>
      <c r="D1604" s="846" t="s">
        <v>4000</v>
      </c>
      <c r="E1604" s="846" t="s">
        <v>34</v>
      </c>
      <c r="F1604" s="846" t="s">
        <v>4001</v>
      </c>
      <c r="G1604" s="846" t="s">
        <v>477</v>
      </c>
      <c r="H1604" s="832">
        <v>4.25</v>
      </c>
      <c r="I1604" s="846" t="s">
        <v>350</v>
      </c>
      <c r="J1604" s="875">
        <v>0</v>
      </c>
      <c r="K1604" s="846" t="s">
        <v>38</v>
      </c>
      <c r="L1604" s="846" t="s">
        <v>3284</v>
      </c>
      <c r="M1604" s="846"/>
      <c r="N1604" s="846" t="s">
        <v>4002</v>
      </c>
      <c r="O1604" s="846" t="s">
        <v>3999</v>
      </c>
      <c r="P1604" s="846" t="s">
        <v>514</v>
      </c>
      <c r="Q1604" s="832">
        <v>68085.12</v>
      </c>
      <c r="R1604" s="832">
        <v>147951.18</v>
      </c>
      <c r="S1604" s="832">
        <v>22249.48</v>
      </c>
      <c r="T1604" s="832">
        <v>26008.81</v>
      </c>
      <c r="U1604" s="846"/>
      <c r="V1604" s="846" t="s">
        <v>3385</v>
      </c>
      <c r="W1604" s="846"/>
      <c r="X1604" s="824"/>
      <c r="Y1604" s="824"/>
      <c r="Z1604" s="824"/>
      <c r="AA1604" s="824"/>
      <c r="AB1604" s="824"/>
      <c r="AC1604" s="824"/>
    </row>
    <row r="1605" s="823" customFormat="1" ht="28.45" hidden="1" customHeight="1" outlineLevel="3" spans="1:29">
      <c r="A1605" s="873" t="s">
        <v>73</v>
      </c>
      <c r="B1605" s="870" t="s">
        <v>495</v>
      </c>
      <c r="C1605" s="870" t="s">
        <v>505</v>
      </c>
      <c r="D1605" s="846" t="s">
        <v>4003</v>
      </c>
      <c r="E1605" s="846" t="s">
        <v>34</v>
      </c>
      <c r="F1605" s="846" t="s">
        <v>4001</v>
      </c>
      <c r="G1605" s="846" t="s">
        <v>329</v>
      </c>
      <c r="H1605" s="832">
        <v>87.79</v>
      </c>
      <c r="I1605" s="846" t="s">
        <v>1876</v>
      </c>
      <c r="J1605" s="875">
        <v>30</v>
      </c>
      <c r="K1605" s="846" t="s">
        <v>38</v>
      </c>
      <c r="L1605" s="846" t="s">
        <v>3284</v>
      </c>
      <c r="M1605" s="846" t="s">
        <v>4004</v>
      </c>
      <c r="N1605" s="846" t="s">
        <v>4005</v>
      </c>
      <c r="O1605" s="846" t="s">
        <v>3999</v>
      </c>
      <c r="P1605" s="846" t="s">
        <v>514</v>
      </c>
      <c r="Q1605" s="832">
        <v>68085.12</v>
      </c>
      <c r="R1605" s="832">
        <v>147951.18</v>
      </c>
      <c r="S1605" s="832">
        <v>22249.48</v>
      </c>
      <c r="T1605" s="832">
        <v>26008.81</v>
      </c>
      <c r="U1605" s="846" t="s">
        <v>372</v>
      </c>
      <c r="V1605" s="846" t="s">
        <v>3385</v>
      </c>
      <c r="W1605" s="846"/>
      <c r="X1605" s="824"/>
      <c r="Y1605" s="824"/>
      <c r="Z1605" s="824"/>
      <c r="AA1605" s="824"/>
      <c r="AB1605" s="824"/>
      <c r="AC1605" s="824"/>
    </row>
    <row r="1606" s="823" customFormat="1" ht="28.45" hidden="1" customHeight="1" outlineLevel="3" spans="1:29">
      <c r="A1606" s="873" t="s">
        <v>73</v>
      </c>
      <c r="B1606" s="870" t="s">
        <v>495</v>
      </c>
      <c r="C1606" s="870" t="s">
        <v>505</v>
      </c>
      <c r="D1606" s="846" t="s">
        <v>4006</v>
      </c>
      <c r="E1606" s="846" t="s">
        <v>34</v>
      </c>
      <c r="F1606" s="846" t="s">
        <v>4001</v>
      </c>
      <c r="G1606" s="846" t="s">
        <v>329</v>
      </c>
      <c r="H1606" s="832">
        <v>148.17</v>
      </c>
      <c r="I1606" s="846" t="s">
        <v>350</v>
      </c>
      <c r="J1606" s="875">
        <v>0</v>
      </c>
      <c r="K1606" s="846" t="s">
        <v>38</v>
      </c>
      <c r="L1606" s="846" t="s">
        <v>3355</v>
      </c>
      <c r="M1606" s="846"/>
      <c r="N1606" s="846" t="s">
        <v>4007</v>
      </c>
      <c r="O1606" s="846" t="s">
        <v>3999</v>
      </c>
      <c r="P1606" s="846" t="s">
        <v>514</v>
      </c>
      <c r="Q1606" s="832">
        <v>68085.12</v>
      </c>
      <c r="R1606" s="832">
        <v>147951.18</v>
      </c>
      <c r="S1606" s="832">
        <v>22249.48</v>
      </c>
      <c r="T1606" s="832">
        <v>26008.81</v>
      </c>
      <c r="U1606" s="846"/>
      <c r="V1606" s="846" t="s">
        <v>3385</v>
      </c>
      <c r="W1606" s="846"/>
      <c r="X1606" s="824"/>
      <c r="Y1606" s="824"/>
      <c r="Z1606" s="824"/>
      <c r="AA1606" s="824"/>
      <c r="AB1606" s="824"/>
      <c r="AC1606" s="824"/>
    </row>
    <row r="1607" s="823" customFormat="1" ht="28.45" hidden="1" customHeight="1" outlineLevel="3" spans="1:29">
      <c r="A1607" s="873" t="s">
        <v>73</v>
      </c>
      <c r="B1607" s="870" t="s">
        <v>495</v>
      </c>
      <c r="C1607" s="870" t="s">
        <v>505</v>
      </c>
      <c r="D1607" s="846" t="s">
        <v>4008</v>
      </c>
      <c r="E1607" s="846" t="s">
        <v>34</v>
      </c>
      <c r="F1607" s="846" t="s">
        <v>3978</v>
      </c>
      <c r="G1607" s="846" t="s">
        <v>338</v>
      </c>
      <c r="H1607" s="832">
        <v>8</v>
      </c>
      <c r="I1607" s="846" t="s">
        <v>584</v>
      </c>
      <c r="J1607" s="875">
        <v>35</v>
      </c>
      <c r="K1607" s="846" t="s">
        <v>83</v>
      </c>
      <c r="L1607" s="846" t="s">
        <v>3284</v>
      </c>
      <c r="M1607" s="846" t="s">
        <v>4009</v>
      </c>
      <c r="N1607" s="846" t="s">
        <v>4009</v>
      </c>
      <c r="O1607" s="846" t="s">
        <v>3981</v>
      </c>
      <c r="P1607" s="846" t="s">
        <v>3982</v>
      </c>
      <c r="Q1607" s="832">
        <v>10867.59</v>
      </c>
      <c r="R1607" s="832">
        <v>65951.13</v>
      </c>
      <c r="S1607" s="832">
        <v>2522.16</v>
      </c>
      <c r="T1607" s="832">
        <v>6822.32</v>
      </c>
      <c r="U1607" s="846"/>
      <c r="V1607" s="846" t="s">
        <v>3294</v>
      </c>
      <c r="W1607" s="846"/>
      <c r="X1607" s="824"/>
      <c r="Y1607" s="824"/>
      <c r="Z1607" s="824"/>
      <c r="AA1607" s="824"/>
      <c r="AB1607" s="824"/>
      <c r="AC1607" s="824"/>
    </row>
    <row r="1608" s="823" customFormat="1" ht="28.45" hidden="1" customHeight="1" outlineLevel="3" spans="1:29">
      <c r="A1608" s="873" t="s">
        <v>73</v>
      </c>
      <c r="B1608" s="870" t="s">
        <v>495</v>
      </c>
      <c r="C1608" s="870" t="s">
        <v>505</v>
      </c>
      <c r="D1608" s="846" t="s">
        <v>4010</v>
      </c>
      <c r="E1608" s="846" t="s">
        <v>34</v>
      </c>
      <c r="F1608" s="846" t="s">
        <v>4011</v>
      </c>
      <c r="G1608" s="846" t="s">
        <v>4012</v>
      </c>
      <c r="H1608" s="832">
        <v>7.17</v>
      </c>
      <c r="I1608" s="846" t="s">
        <v>1453</v>
      </c>
      <c r="J1608" s="875">
        <v>31</v>
      </c>
      <c r="K1608" s="846" t="s">
        <v>83</v>
      </c>
      <c r="L1608" s="846" t="s">
        <v>3284</v>
      </c>
      <c r="M1608" s="846" t="s">
        <v>4013</v>
      </c>
      <c r="N1608" s="846" t="s">
        <v>4013</v>
      </c>
      <c r="O1608" s="846" t="s">
        <v>3957</v>
      </c>
      <c r="P1608" s="846" t="s">
        <v>4014</v>
      </c>
      <c r="Q1608" s="832">
        <v>116792.87</v>
      </c>
      <c r="R1608" s="832">
        <v>243568.79</v>
      </c>
      <c r="S1608" s="832">
        <v>32102.75</v>
      </c>
      <c r="T1608" s="832">
        <v>61702.19</v>
      </c>
      <c r="U1608" s="846" t="s">
        <v>306</v>
      </c>
      <c r="V1608" s="846" t="s">
        <v>3394</v>
      </c>
      <c r="W1608" s="846"/>
      <c r="X1608" s="824"/>
      <c r="Y1608" s="824"/>
      <c r="Z1608" s="824"/>
      <c r="AA1608" s="824"/>
      <c r="AB1608" s="824"/>
      <c r="AC1608" s="824"/>
    </row>
    <row r="1609" s="823" customFormat="1" ht="28.45" hidden="1" customHeight="1" outlineLevel="3" spans="1:29">
      <c r="A1609" s="873" t="s">
        <v>73</v>
      </c>
      <c r="B1609" s="870" t="s">
        <v>495</v>
      </c>
      <c r="C1609" s="870" t="s">
        <v>505</v>
      </c>
      <c r="D1609" s="846" t="s">
        <v>4010</v>
      </c>
      <c r="E1609" s="846" t="s">
        <v>34</v>
      </c>
      <c r="F1609" s="846" t="s">
        <v>4011</v>
      </c>
      <c r="G1609" s="846" t="s">
        <v>4012</v>
      </c>
      <c r="H1609" s="832">
        <v>101.35</v>
      </c>
      <c r="I1609" s="846" t="s">
        <v>312</v>
      </c>
      <c r="J1609" s="875">
        <v>34</v>
      </c>
      <c r="K1609" s="846" t="s">
        <v>83</v>
      </c>
      <c r="L1609" s="846" t="s">
        <v>3284</v>
      </c>
      <c r="M1609" s="846" t="s">
        <v>4013</v>
      </c>
      <c r="N1609" s="846" t="s">
        <v>4013</v>
      </c>
      <c r="O1609" s="846" t="s">
        <v>3957</v>
      </c>
      <c r="P1609" s="846" t="s">
        <v>4014</v>
      </c>
      <c r="Q1609" s="832">
        <v>116792.87</v>
      </c>
      <c r="R1609" s="832">
        <v>243568.79</v>
      </c>
      <c r="S1609" s="832">
        <v>32102.75</v>
      </c>
      <c r="T1609" s="832">
        <v>61702.19</v>
      </c>
      <c r="U1609" s="846" t="s">
        <v>306</v>
      </c>
      <c r="V1609" s="846" t="s">
        <v>3394</v>
      </c>
      <c r="W1609" s="846"/>
      <c r="X1609" s="824"/>
      <c r="Y1609" s="824"/>
      <c r="Z1609" s="824"/>
      <c r="AA1609" s="824"/>
      <c r="AB1609" s="824"/>
      <c r="AC1609" s="824"/>
    </row>
    <row r="1610" s="823" customFormat="1" ht="28.45" hidden="1" customHeight="1" outlineLevel="3" spans="1:29">
      <c r="A1610" s="873" t="s">
        <v>73</v>
      </c>
      <c r="B1610" s="870" t="s">
        <v>495</v>
      </c>
      <c r="C1610" s="870" t="s">
        <v>505</v>
      </c>
      <c r="D1610" s="846" t="s">
        <v>4015</v>
      </c>
      <c r="E1610" s="846" t="s">
        <v>34</v>
      </c>
      <c r="F1610" s="846" t="s">
        <v>4016</v>
      </c>
      <c r="G1610" s="846" t="s">
        <v>338</v>
      </c>
      <c r="H1610" s="832">
        <v>39.66</v>
      </c>
      <c r="I1610" s="846" t="s">
        <v>4017</v>
      </c>
      <c r="J1610" s="875">
        <v>340</v>
      </c>
      <c r="K1610" s="846" t="s">
        <v>53</v>
      </c>
      <c r="L1610" s="846" t="s">
        <v>3284</v>
      </c>
      <c r="M1610" s="846" t="s">
        <v>4018</v>
      </c>
      <c r="N1610" s="846" t="s">
        <v>4018</v>
      </c>
      <c r="O1610" s="846" t="s">
        <v>3999</v>
      </c>
      <c r="P1610" s="846" t="s">
        <v>4019</v>
      </c>
      <c r="Q1610" s="832">
        <v>10867.59</v>
      </c>
      <c r="R1610" s="832">
        <v>65951.13</v>
      </c>
      <c r="S1610" s="832">
        <v>2522.16</v>
      </c>
      <c r="T1610" s="832">
        <v>6822.32</v>
      </c>
      <c r="U1610" s="846" t="s">
        <v>306</v>
      </c>
      <c r="V1610" s="846" t="s">
        <v>3294</v>
      </c>
      <c r="W1610" s="846"/>
      <c r="X1610" s="824"/>
      <c r="Y1610" s="824"/>
      <c r="Z1610" s="824"/>
      <c r="AA1610" s="824"/>
      <c r="AB1610" s="824"/>
      <c r="AC1610" s="824"/>
    </row>
    <row r="1611" s="823" customFormat="1" ht="28.45" hidden="1" customHeight="1" outlineLevel="3" spans="1:29">
      <c r="A1611" s="873" t="s">
        <v>73</v>
      </c>
      <c r="B1611" s="870" t="s">
        <v>495</v>
      </c>
      <c r="C1611" s="870" t="s">
        <v>505</v>
      </c>
      <c r="D1611" s="846" t="s">
        <v>4020</v>
      </c>
      <c r="E1611" s="846" t="s">
        <v>34</v>
      </c>
      <c r="F1611" s="846" t="s">
        <v>4021</v>
      </c>
      <c r="G1611" s="846" t="s">
        <v>338</v>
      </c>
      <c r="H1611" s="832">
        <v>58.69</v>
      </c>
      <c r="I1611" s="846" t="s">
        <v>166</v>
      </c>
      <c r="J1611" s="875">
        <v>5</v>
      </c>
      <c r="K1611" s="846" t="s">
        <v>38</v>
      </c>
      <c r="L1611" s="846" t="s">
        <v>3284</v>
      </c>
      <c r="M1611" s="846"/>
      <c r="N1611" s="846" t="s">
        <v>4022</v>
      </c>
      <c r="O1611" s="846" t="s">
        <v>3957</v>
      </c>
      <c r="P1611" s="846" t="s">
        <v>3931</v>
      </c>
      <c r="Q1611" s="832">
        <v>2372.07</v>
      </c>
      <c r="R1611" s="832">
        <v>345237.32</v>
      </c>
      <c r="S1611" s="832">
        <v>993.72</v>
      </c>
      <c r="T1611" s="832">
        <v>6825.26</v>
      </c>
      <c r="U1611" s="846" t="s">
        <v>407</v>
      </c>
      <c r="V1611" s="846" t="s">
        <v>4023</v>
      </c>
      <c r="W1611" s="846"/>
      <c r="X1611" s="824"/>
      <c r="Y1611" s="824"/>
      <c r="Z1611" s="824"/>
      <c r="AA1611" s="824"/>
      <c r="AB1611" s="824"/>
      <c r="AC1611" s="824"/>
    </row>
    <row r="1612" s="823" customFormat="1" ht="28.45" hidden="1" customHeight="1" outlineLevel="3" spans="1:29">
      <c r="A1612" s="873" t="s">
        <v>73</v>
      </c>
      <c r="B1612" s="870" t="s">
        <v>495</v>
      </c>
      <c r="C1612" s="870" t="s">
        <v>505</v>
      </c>
      <c r="D1612" s="846" t="s">
        <v>4024</v>
      </c>
      <c r="E1612" s="846" t="s">
        <v>34</v>
      </c>
      <c r="F1612" s="846" t="s">
        <v>3455</v>
      </c>
      <c r="G1612" s="846" t="s">
        <v>477</v>
      </c>
      <c r="H1612" s="832">
        <v>59.45</v>
      </c>
      <c r="I1612" s="846" t="s">
        <v>37</v>
      </c>
      <c r="J1612" s="875">
        <v>15</v>
      </c>
      <c r="K1612" s="846" t="s">
        <v>38</v>
      </c>
      <c r="L1612" s="846" t="s">
        <v>3355</v>
      </c>
      <c r="M1612" s="846" t="s">
        <v>4025</v>
      </c>
      <c r="N1612" s="846" t="s">
        <v>4026</v>
      </c>
      <c r="O1612" s="846" t="s">
        <v>3924</v>
      </c>
      <c r="P1612" s="846" t="s">
        <v>3925</v>
      </c>
      <c r="Q1612" s="832">
        <v>68085.12</v>
      </c>
      <c r="R1612" s="832">
        <v>147951.18</v>
      </c>
      <c r="S1612" s="832">
        <v>22249.48</v>
      </c>
      <c r="T1612" s="832">
        <v>26008.81</v>
      </c>
      <c r="U1612" s="846" t="s">
        <v>372</v>
      </c>
      <c r="V1612" s="846" t="s">
        <v>3385</v>
      </c>
      <c r="W1612" s="846"/>
      <c r="X1612" s="824"/>
      <c r="Y1612" s="824"/>
      <c r="Z1612" s="824"/>
      <c r="AA1612" s="824"/>
      <c r="AB1612" s="824"/>
      <c r="AC1612" s="824"/>
    </row>
    <row r="1613" s="823" customFormat="1" ht="28.45" hidden="1" customHeight="1" outlineLevel="3" spans="1:29">
      <c r="A1613" s="873" t="s">
        <v>73</v>
      </c>
      <c r="B1613" s="870" t="s">
        <v>495</v>
      </c>
      <c r="C1613" s="870" t="s">
        <v>505</v>
      </c>
      <c r="D1613" s="846" t="s">
        <v>4027</v>
      </c>
      <c r="E1613" s="846" t="s">
        <v>34</v>
      </c>
      <c r="F1613" s="846" t="s">
        <v>3455</v>
      </c>
      <c r="G1613" s="846" t="s">
        <v>3456</v>
      </c>
      <c r="H1613" s="832">
        <v>410.21</v>
      </c>
      <c r="I1613" s="846" t="s">
        <v>165</v>
      </c>
      <c r="J1613" s="875">
        <v>27</v>
      </c>
      <c r="K1613" s="846" t="s">
        <v>38</v>
      </c>
      <c r="L1613" s="846" t="s">
        <v>3355</v>
      </c>
      <c r="M1613" s="846" t="s">
        <v>4028</v>
      </c>
      <c r="N1613" s="846" t="s">
        <v>4028</v>
      </c>
      <c r="O1613" s="846" t="s">
        <v>3924</v>
      </c>
      <c r="P1613" s="846" t="s">
        <v>3925</v>
      </c>
      <c r="Q1613" s="832">
        <v>68085.12</v>
      </c>
      <c r="R1613" s="832">
        <v>147951.18</v>
      </c>
      <c r="S1613" s="832">
        <v>22249.48</v>
      </c>
      <c r="T1613" s="832">
        <v>26008.81</v>
      </c>
      <c r="U1613" s="846" t="s">
        <v>372</v>
      </c>
      <c r="V1613" s="846" t="s">
        <v>3385</v>
      </c>
      <c r="W1613" s="846"/>
      <c r="X1613" s="824"/>
      <c r="Y1613" s="824"/>
      <c r="Z1613" s="824"/>
      <c r="AA1613" s="824"/>
      <c r="AB1613" s="824"/>
      <c r="AC1613" s="824"/>
    </row>
    <row r="1614" s="823" customFormat="1" ht="28.45" hidden="1" customHeight="1" outlineLevel="3" spans="1:29">
      <c r="A1614" s="873" t="s">
        <v>73</v>
      </c>
      <c r="B1614" s="870" t="s">
        <v>495</v>
      </c>
      <c r="C1614" s="870" t="s">
        <v>505</v>
      </c>
      <c r="D1614" s="846" t="s">
        <v>4029</v>
      </c>
      <c r="E1614" s="846" t="s">
        <v>34</v>
      </c>
      <c r="F1614" s="846" t="s">
        <v>3455</v>
      </c>
      <c r="G1614" s="846" t="s">
        <v>4030</v>
      </c>
      <c r="H1614" s="832">
        <v>1324.94</v>
      </c>
      <c r="I1614" s="846" t="s">
        <v>37</v>
      </c>
      <c r="J1614" s="875">
        <v>15</v>
      </c>
      <c r="K1614" s="846" t="s">
        <v>38</v>
      </c>
      <c r="L1614" s="846" t="s">
        <v>3355</v>
      </c>
      <c r="M1614" s="846" t="s">
        <v>4031</v>
      </c>
      <c r="N1614" s="846" t="s">
        <v>4032</v>
      </c>
      <c r="O1614" s="846" t="s">
        <v>3924</v>
      </c>
      <c r="P1614" s="846" t="s">
        <v>3925</v>
      </c>
      <c r="Q1614" s="832">
        <v>68085.12</v>
      </c>
      <c r="R1614" s="832">
        <v>147951.18</v>
      </c>
      <c r="S1614" s="832">
        <v>22249.48</v>
      </c>
      <c r="T1614" s="832">
        <v>26008.81</v>
      </c>
      <c r="U1614" s="846" t="s">
        <v>372</v>
      </c>
      <c r="V1614" s="846" t="s">
        <v>3385</v>
      </c>
      <c r="W1614" s="846"/>
      <c r="X1614" s="824"/>
      <c r="Y1614" s="824"/>
      <c r="Z1614" s="824"/>
      <c r="AA1614" s="824"/>
      <c r="AB1614" s="824"/>
      <c r="AC1614" s="824"/>
    </row>
    <row r="1615" s="823" customFormat="1" ht="28.45" hidden="1" customHeight="1" outlineLevel="3" spans="1:29">
      <c r="A1615" s="873" t="s">
        <v>73</v>
      </c>
      <c r="B1615" s="870" t="s">
        <v>495</v>
      </c>
      <c r="C1615" s="870" t="s">
        <v>505</v>
      </c>
      <c r="D1615" s="846" t="s">
        <v>4033</v>
      </c>
      <c r="E1615" s="846" t="s">
        <v>34</v>
      </c>
      <c r="F1615" s="846" t="s">
        <v>4034</v>
      </c>
      <c r="G1615" s="846" t="s">
        <v>4035</v>
      </c>
      <c r="H1615" s="832">
        <v>60.9</v>
      </c>
      <c r="I1615" s="846" t="s">
        <v>166</v>
      </c>
      <c r="J1615" s="875">
        <v>5</v>
      </c>
      <c r="K1615" s="846" t="s">
        <v>38</v>
      </c>
      <c r="L1615" s="846" t="s">
        <v>3355</v>
      </c>
      <c r="M1615" s="846"/>
      <c r="N1615" s="846" t="s">
        <v>4036</v>
      </c>
      <c r="O1615" s="846" t="s">
        <v>4037</v>
      </c>
      <c r="P1615" s="846" t="s">
        <v>3972</v>
      </c>
      <c r="Q1615" s="832">
        <v>62.69</v>
      </c>
      <c r="R1615" s="832">
        <v>86.87</v>
      </c>
      <c r="S1615" s="832">
        <v>60.9</v>
      </c>
      <c r="T1615" s="832">
        <v>59.4</v>
      </c>
      <c r="U1615" s="846" t="s">
        <v>407</v>
      </c>
      <c r="V1615" s="846" t="s">
        <v>4038</v>
      </c>
      <c r="W1615" s="846"/>
      <c r="X1615" s="824"/>
      <c r="Y1615" s="824"/>
      <c r="Z1615" s="824"/>
      <c r="AA1615" s="824"/>
      <c r="AB1615" s="824"/>
      <c r="AC1615" s="824"/>
    </row>
    <row r="1616" s="823" customFormat="1" ht="28.45" hidden="1" customHeight="1" outlineLevel="3" spans="1:29">
      <c r="A1616" s="873" t="s">
        <v>73</v>
      </c>
      <c r="B1616" s="870" t="s">
        <v>495</v>
      </c>
      <c r="C1616" s="870" t="s">
        <v>505</v>
      </c>
      <c r="D1616" s="846" t="s">
        <v>4039</v>
      </c>
      <c r="E1616" s="846" t="s">
        <v>34</v>
      </c>
      <c r="F1616" s="846" t="s">
        <v>4016</v>
      </c>
      <c r="G1616" s="846" t="s">
        <v>338</v>
      </c>
      <c r="H1616" s="832">
        <v>3.62</v>
      </c>
      <c r="I1616" s="846" t="s">
        <v>817</v>
      </c>
      <c r="J1616" s="875">
        <v>45</v>
      </c>
      <c r="K1616" s="846" t="s">
        <v>83</v>
      </c>
      <c r="L1616" s="846" t="s">
        <v>3284</v>
      </c>
      <c r="M1616" s="846" t="s">
        <v>4040</v>
      </c>
      <c r="N1616" s="846" t="s">
        <v>4041</v>
      </c>
      <c r="O1616" s="846" t="s">
        <v>3930</v>
      </c>
      <c r="P1616" s="846" t="s">
        <v>3948</v>
      </c>
      <c r="Q1616" s="832">
        <v>10867.59</v>
      </c>
      <c r="R1616" s="832">
        <v>65951.13</v>
      </c>
      <c r="S1616" s="832">
        <v>2522.16</v>
      </c>
      <c r="T1616" s="832">
        <v>6822.32</v>
      </c>
      <c r="U1616" s="846" t="s">
        <v>306</v>
      </c>
      <c r="V1616" s="846" t="s">
        <v>3294</v>
      </c>
      <c r="W1616" s="846"/>
      <c r="X1616" s="824"/>
      <c r="Y1616" s="824"/>
      <c r="Z1616" s="824"/>
      <c r="AA1616" s="824"/>
      <c r="AB1616" s="824"/>
      <c r="AC1616" s="824"/>
    </row>
    <row r="1617" s="823" customFormat="1" ht="28.45" hidden="1" customHeight="1" outlineLevel="3" spans="1:29">
      <c r="A1617" s="873" t="s">
        <v>73</v>
      </c>
      <c r="B1617" s="870" t="s">
        <v>495</v>
      </c>
      <c r="C1617" s="870" t="s">
        <v>505</v>
      </c>
      <c r="D1617" s="846" t="s">
        <v>4042</v>
      </c>
      <c r="E1617" s="846" t="s">
        <v>34</v>
      </c>
      <c r="F1617" s="846" t="s">
        <v>3959</v>
      </c>
      <c r="G1617" s="846" t="s">
        <v>3955</v>
      </c>
      <c r="H1617" s="832">
        <v>1.14</v>
      </c>
      <c r="I1617" s="846" t="s">
        <v>1448</v>
      </c>
      <c r="J1617" s="875">
        <v>19</v>
      </c>
      <c r="K1617" s="846" t="s">
        <v>38</v>
      </c>
      <c r="L1617" s="846" t="s">
        <v>3284</v>
      </c>
      <c r="M1617" s="846" t="s">
        <v>4043</v>
      </c>
      <c r="N1617" s="846" t="s">
        <v>4043</v>
      </c>
      <c r="O1617" s="846" t="s">
        <v>4044</v>
      </c>
      <c r="P1617" s="846" t="s">
        <v>3972</v>
      </c>
      <c r="Q1617" s="832">
        <v>254819.13</v>
      </c>
      <c r="R1617" s="832">
        <v>260526.76</v>
      </c>
      <c r="S1617" s="832">
        <v>97549.54</v>
      </c>
      <c r="T1617" s="832">
        <v>99435.76</v>
      </c>
      <c r="U1617" s="846" t="s">
        <v>372</v>
      </c>
      <c r="V1617" s="846" t="s">
        <v>3949</v>
      </c>
      <c r="W1617" s="846"/>
      <c r="X1617" s="824"/>
      <c r="Y1617" s="824"/>
      <c r="Z1617" s="824"/>
      <c r="AA1617" s="824"/>
      <c r="AB1617" s="824"/>
      <c r="AC1617" s="824"/>
    </row>
    <row r="1618" s="823" customFormat="1" ht="28.45" hidden="1" customHeight="1" outlineLevel="3" spans="1:29">
      <c r="A1618" s="873" t="s">
        <v>73</v>
      </c>
      <c r="B1618" s="870" t="s">
        <v>495</v>
      </c>
      <c r="C1618" s="870" t="s">
        <v>505</v>
      </c>
      <c r="D1618" s="846" t="s">
        <v>4045</v>
      </c>
      <c r="E1618" s="846" t="s">
        <v>34</v>
      </c>
      <c r="F1618" s="846" t="s">
        <v>3974</v>
      </c>
      <c r="G1618" s="846" t="s">
        <v>439</v>
      </c>
      <c r="H1618" s="832">
        <v>1093.04</v>
      </c>
      <c r="I1618" s="846" t="s">
        <v>456</v>
      </c>
      <c r="J1618" s="875">
        <v>12</v>
      </c>
      <c r="K1618" s="846" t="s">
        <v>38</v>
      </c>
      <c r="L1618" s="846" t="s">
        <v>3355</v>
      </c>
      <c r="M1618" s="846" t="s">
        <v>4046</v>
      </c>
      <c r="N1618" s="846" t="s">
        <v>4047</v>
      </c>
      <c r="O1618" s="846" t="s">
        <v>3924</v>
      </c>
      <c r="P1618" s="846" t="s">
        <v>3925</v>
      </c>
      <c r="Q1618" s="832">
        <v>68085.12</v>
      </c>
      <c r="R1618" s="832">
        <v>147951.18</v>
      </c>
      <c r="S1618" s="832">
        <v>22249.48</v>
      </c>
      <c r="T1618" s="832">
        <v>26008.81</v>
      </c>
      <c r="U1618" s="846" t="s">
        <v>388</v>
      </c>
      <c r="V1618" s="846" t="s">
        <v>3385</v>
      </c>
      <c r="W1618" s="846"/>
      <c r="X1618" s="824"/>
      <c r="Y1618" s="824"/>
      <c r="Z1618" s="824"/>
      <c r="AA1618" s="824"/>
      <c r="AB1618" s="824"/>
      <c r="AC1618" s="824"/>
    </row>
    <row r="1619" s="823" customFormat="1" ht="28.45" hidden="1" customHeight="1" outlineLevel="3" spans="1:29">
      <c r="A1619" s="873" t="s">
        <v>73</v>
      </c>
      <c r="B1619" s="870" t="s">
        <v>495</v>
      </c>
      <c r="C1619" s="870" t="s">
        <v>505</v>
      </c>
      <c r="D1619" s="846" t="s">
        <v>4048</v>
      </c>
      <c r="E1619" s="846" t="s">
        <v>34</v>
      </c>
      <c r="F1619" s="846" t="s">
        <v>3671</v>
      </c>
      <c r="G1619" s="846" t="s">
        <v>477</v>
      </c>
      <c r="H1619" s="832">
        <v>9.93</v>
      </c>
      <c r="I1619" s="846" t="s">
        <v>3698</v>
      </c>
      <c r="J1619" s="875">
        <v>39</v>
      </c>
      <c r="K1619" s="846" t="s">
        <v>83</v>
      </c>
      <c r="L1619" s="846" t="s">
        <v>3284</v>
      </c>
      <c r="M1619" s="846" t="s">
        <v>4049</v>
      </c>
      <c r="N1619" s="846" t="s">
        <v>4050</v>
      </c>
      <c r="O1619" s="846" t="s">
        <v>4037</v>
      </c>
      <c r="P1619" s="846" t="s">
        <v>3972</v>
      </c>
      <c r="Q1619" s="832">
        <v>64540.3</v>
      </c>
      <c r="R1619" s="832">
        <v>97379.81</v>
      </c>
      <c r="S1619" s="832">
        <v>2192.28</v>
      </c>
      <c r="T1619" s="832">
        <v>32478.42</v>
      </c>
      <c r="U1619" s="846"/>
      <c r="V1619" s="846" t="s">
        <v>600</v>
      </c>
      <c r="W1619" s="846"/>
      <c r="X1619" s="824"/>
      <c r="Y1619" s="824"/>
      <c r="Z1619" s="824"/>
      <c r="AA1619" s="824"/>
      <c r="AB1619" s="824"/>
      <c r="AC1619" s="824"/>
    </row>
    <row r="1620" s="823" customFormat="1" ht="28.45" hidden="1" customHeight="1" outlineLevel="3" spans="1:29">
      <c r="A1620" s="873" t="s">
        <v>73</v>
      </c>
      <c r="B1620" s="870" t="s">
        <v>495</v>
      </c>
      <c r="C1620" s="870" t="s">
        <v>505</v>
      </c>
      <c r="D1620" s="846" t="s">
        <v>4051</v>
      </c>
      <c r="E1620" s="846" t="s">
        <v>34</v>
      </c>
      <c r="F1620" s="846" t="s">
        <v>3671</v>
      </c>
      <c r="G1620" s="846" t="s">
        <v>509</v>
      </c>
      <c r="H1620" s="832">
        <v>3.17</v>
      </c>
      <c r="I1620" s="846" t="s">
        <v>456</v>
      </c>
      <c r="J1620" s="875">
        <v>12</v>
      </c>
      <c r="K1620" s="846" t="s">
        <v>38</v>
      </c>
      <c r="L1620" s="846" t="s">
        <v>3284</v>
      </c>
      <c r="M1620" s="846" t="s">
        <v>4052</v>
      </c>
      <c r="N1620" s="846" t="s">
        <v>4053</v>
      </c>
      <c r="O1620" s="846" t="s">
        <v>4037</v>
      </c>
      <c r="P1620" s="846" t="s">
        <v>3972</v>
      </c>
      <c r="Q1620" s="832">
        <v>64540.3</v>
      </c>
      <c r="R1620" s="832">
        <v>97379.81</v>
      </c>
      <c r="S1620" s="832">
        <v>2192.28</v>
      </c>
      <c r="T1620" s="832">
        <v>32478.42</v>
      </c>
      <c r="U1620" s="846"/>
      <c r="V1620" s="846" t="s">
        <v>600</v>
      </c>
      <c r="W1620" s="846"/>
      <c r="X1620" s="824"/>
      <c r="Y1620" s="824"/>
      <c r="Z1620" s="824"/>
      <c r="AA1620" s="824"/>
      <c r="AB1620" s="824"/>
      <c r="AC1620" s="824"/>
    </row>
    <row r="1621" s="823" customFormat="1" ht="28.45" hidden="1" customHeight="1" outlineLevel="3" spans="1:29">
      <c r="A1621" s="873" t="s">
        <v>73</v>
      </c>
      <c r="B1621" s="870" t="s">
        <v>495</v>
      </c>
      <c r="C1621" s="870" t="s">
        <v>505</v>
      </c>
      <c r="D1621" s="846" t="s">
        <v>4054</v>
      </c>
      <c r="E1621" s="846" t="s">
        <v>34</v>
      </c>
      <c r="F1621" s="846" t="s">
        <v>3974</v>
      </c>
      <c r="G1621" s="846" t="s">
        <v>338</v>
      </c>
      <c r="H1621" s="832">
        <v>37.41</v>
      </c>
      <c r="I1621" s="846" t="s">
        <v>4055</v>
      </c>
      <c r="J1621" s="875">
        <v>277</v>
      </c>
      <c r="K1621" s="846" t="s">
        <v>53</v>
      </c>
      <c r="L1621" s="846" t="s">
        <v>3284</v>
      </c>
      <c r="M1621" s="846" t="s">
        <v>4056</v>
      </c>
      <c r="N1621" s="846" t="s">
        <v>4056</v>
      </c>
      <c r="O1621" s="846" t="s">
        <v>4057</v>
      </c>
      <c r="P1621" s="846" t="s">
        <v>3925</v>
      </c>
      <c r="Q1621" s="832">
        <v>68085.12</v>
      </c>
      <c r="R1621" s="832">
        <v>147951.18</v>
      </c>
      <c r="S1621" s="832">
        <v>22249.48</v>
      </c>
      <c r="T1621" s="832">
        <v>26008.81</v>
      </c>
      <c r="U1621" s="846"/>
      <c r="V1621" s="846" t="s">
        <v>3385</v>
      </c>
      <c r="W1621" s="846"/>
      <c r="X1621" s="824"/>
      <c r="Y1621" s="824"/>
      <c r="Z1621" s="824"/>
      <c r="AA1621" s="824"/>
      <c r="AB1621" s="824"/>
      <c r="AC1621" s="824"/>
    </row>
    <row r="1622" s="823" customFormat="1" ht="28.45" hidden="1" customHeight="1" outlineLevel="3" spans="1:29">
      <c r="A1622" s="873" t="s">
        <v>73</v>
      </c>
      <c r="B1622" s="870" t="s">
        <v>495</v>
      </c>
      <c r="C1622" s="870" t="s">
        <v>505</v>
      </c>
      <c r="D1622" s="846" t="s">
        <v>4058</v>
      </c>
      <c r="E1622" s="846" t="s">
        <v>34</v>
      </c>
      <c r="F1622" s="846" t="s">
        <v>4059</v>
      </c>
      <c r="G1622" s="846" t="s">
        <v>338</v>
      </c>
      <c r="H1622" s="832">
        <v>3.8</v>
      </c>
      <c r="I1622" s="846" t="s">
        <v>236</v>
      </c>
      <c r="J1622" s="875">
        <v>24</v>
      </c>
      <c r="K1622" s="846" t="s">
        <v>38</v>
      </c>
      <c r="L1622" s="846" t="s">
        <v>3284</v>
      </c>
      <c r="M1622" s="846" t="s">
        <v>4056</v>
      </c>
      <c r="N1622" s="846" t="s">
        <v>4056</v>
      </c>
      <c r="O1622" s="846" t="s">
        <v>4057</v>
      </c>
      <c r="P1622" s="846" t="s">
        <v>3925</v>
      </c>
      <c r="Q1622" s="832">
        <v>68085.12</v>
      </c>
      <c r="R1622" s="832">
        <v>147951.18</v>
      </c>
      <c r="S1622" s="832">
        <v>22249.48</v>
      </c>
      <c r="T1622" s="832">
        <v>26008.81</v>
      </c>
      <c r="U1622" s="846" t="s">
        <v>372</v>
      </c>
      <c r="V1622" s="846" t="s">
        <v>3385</v>
      </c>
      <c r="W1622" s="846"/>
      <c r="X1622" s="824"/>
      <c r="Y1622" s="824"/>
      <c r="Z1622" s="824"/>
      <c r="AA1622" s="824"/>
      <c r="AB1622" s="824"/>
      <c r="AC1622" s="824"/>
    </row>
    <row r="1623" s="823" customFormat="1" ht="28.45" hidden="1" customHeight="1" outlineLevel="3" spans="1:29">
      <c r="A1623" s="873" t="s">
        <v>73</v>
      </c>
      <c r="B1623" s="870" t="s">
        <v>495</v>
      </c>
      <c r="C1623" s="870" t="s">
        <v>505</v>
      </c>
      <c r="D1623" s="846" t="s">
        <v>4060</v>
      </c>
      <c r="E1623" s="846" t="s">
        <v>34</v>
      </c>
      <c r="F1623" s="846" t="s">
        <v>3974</v>
      </c>
      <c r="G1623" s="846" t="s">
        <v>338</v>
      </c>
      <c r="H1623" s="832">
        <v>0.05</v>
      </c>
      <c r="I1623" s="846" t="s">
        <v>64</v>
      </c>
      <c r="J1623" s="875">
        <v>7</v>
      </c>
      <c r="K1623" s="846" t="s">
        <v>38</v>
      </c>
      <c r="L1623" s="846" t="s">
        <v>3284</v>
      </c>
      <c r="M1623" s="846" t="s">
        <v>4061</v>
      </c>
      <c r="N1623" s="846" t="s">
        <v>4061</v>
      </c>
      <c r="O1623" s="846" t="s">
        <v>4044</v>
      </c>
      <c r="P1623" s="846" t="s">
        <v>3925</v>
      </c>
      <c r="Q1623" s="832">
        <v>68085.12</v>
      </c>
      <c r="R1623" s="832">
        <v>147951.18</v>
      </c>
      <c r="S1623" s="832">
        <v>22249.48</v>
      </c>
      <c r="T1623" s="832">
        <v>26008.81</v>
      </c>
      <c r="U1623" s="846" t="s">
        <v>388</v>
      </c>
      <c r="V1623" s="846" t="s">
        <v>3385</v>
      </c>
      <c r="W1623" s="846"/>
      <c r="X1623" s="824"/>
      <c r="Y1623" s="824"/>
      <c r="Z1623" s="824"/>
      <c r="AA1623" s="824"/>
      <c r="AB1623" s="824"/>
      <c r="AC1623" s="824"/>
    </row>
    <row r="1624" s="823" customFormat="1" ht="28.45" hidden="1" customHeight="1" outlineLevel="3" spans="1:29">
      <c r="A1624" s="873" t="s">
        <v>73</v>
      </c>
      <c r="B1624" s="870" t="s">
        <v>495</v>
      </c>
      <c r="C1624" s="870" t="s">
        <v>505</v>
      </c>
      <c r="D1624" s="846" t="s">
        <v>4062</v>
      </c>
      <c r="E1624" s="846" t="s">
        <v>34</v>
      </c>
      <c r="F1624" s="846" t="s">
        <v>3974</v>
      </c>
      <c r="G1624" s="846" t="s">
        <v>338</v>
      </c>
      <c r="H1624" s="832">
        <v>12.3</v>
      </c>
      <c r="I1624" s="846" t="s">
        <v>64</v>
      </c>
      <c r="J1624" s="875">
        <v>7</v>
      </c>
      <c r="K1624" s="846" t="s">
        <v>38</v>
      </c>
      <c r="L1624" s="846" t="s">
        <v>3284</v>
      </c>
      <c r="M1624" s="846" t="s">
        <v>4061</v>
      </c>
      <c r="N1624" s="846" t="s">
        <v>4061</v>
      </c>
      <c r="O1624" s="846" t="s">
        <v>4044</v>
      </c>
      <c r="P1624" s="846" t="s">
        <v>3925</v>
      </c>
      <c r="Q1624" s="832">
        <v>68085.12</v>
      </c>
      <c r="R1624" s="832">
        <v>147951.18</v>
      </c>
      <c r="S1624" s="832">
        <v>22249.48</v>
      </c>
      <c r="T1624" s="832">
        <v>26008.81</v>
      </c>
      <c r="U1624" s="846" t="s">
        <v>388</v>
      </c>
      <c r="V1624" s="846" t="s">
        <v>3385</v>
      </c>
      <c r="W1624" s="846"/>
      <c r="X1624" s="824"/>
      <c r="Y1624" s="824"/>
      <c r="Z1624" s="824"/>
      <c r="AA1624" s="824"/>
      <c r="AB1624" s="824"/>
      <c r="AC1624" s="824"/>
    </row>
    <row r="1625" s="823" customFormat="1" ht="28.45" hidden="1" customHeight="1" outlineLevel="2" collapsed="1" spans="1:29">
      <c r="A1625" s="870" t="s">
        <v>73</v>
      </c>
      <c r="B1625" s="870" t="s">
        <v>495</v>
      </c>
      <c r="C1625" s="870" t="s">
        <v>4063</v>
      </c>
      <c r="D1625" s="870"/>
      <c r="E1625" s="835"/>
      <c r="F1625" s="835"/>
      <c r="G1625" s="836"/>
      <c r="H1625" s="871">
        <v>579.54</v>
      </c>
      <c r="I1625" s="874" t="s">
        <v>4064</v>
      </c>
      <c r="J1625" s="835"/>
      <c r="K1625" s="835"/>
      <c r="L1625" s="835"/>
      <c r="M1625" s="835"/>
      <c r="N1625" s="835"/>
      <c r="O1625" s="835"/>
      <c r="P1625" s="835"/>
      <c r="Q1625" s="835"/>
      <c r="R1625" s="835"/>
      <c r="S1625" s="835"/>
      <c r="T1625" s="835"/>
      <c r="U1625" s="835"/>
      <c r="V1625" s="835"/>
      <c r="W1625" s="836"/>
      <c r="X1625" s="824"/>
      <c r="Y1625" s="824"/>
      <c r="Z1625" s="824"/>
      <c r="AA1625" s="824"/>
      <c r="AB1625" s="824"/>
      <c r="AC1625" s="824"/>
    </row>
    <row r="1626" s="823" customFormat="1" ht="28.45" hidden="1" customHeight="1" outlineLevel="3" spans="1:29">
      <c r="A1626" s="873" t="s">
        <v>73</v>
      </c>
      <c r="B1626" s="870" t="s">
        <v>495</v>
      </c>
      <c r="C1626" s="870" t="s">
        <v>4063</v>
      </c>
      <c r="D1626" s="846" t="s">
        <v>4065</v>
      </c>
      <c r="E1626" s="846" t="s">
        <v>34</v>
      </c>
      <c r="F1626" s="846" t="s">
        <v>3546</v>
      </c>
      <c r="G1626" s="846" t="s">
        <v>4066</v>
      </c>
      <c r="H1626" s="832">
        <v>0.16</v>
      </c>
      <c r="I1626" s="846" t="s">
        <v>603</v>
      </c>
      <c r="J1626" s="875">
        <v>36</v>
      </c>
      <c r="K1626" s="846" t="s">
        <v>83</v>
      </c>
      <c r="L1626" s="846" t="s">
        <v>3284</v>
      </c>
      <c r="M1626" s="846" t="s">
        <v>4067</v>
      </c>
      <c r="N1626" s="846" t="s">
        <v>4067</v>
      </c>
      <c r="O1626" s="846" t="s">
        <v>4068</v>
      </c>
      <c r="P1626" s="846" t="s">
        <v>4069</v>
      </c>
      <c r="Q1626" s="832">
        <v>1908.27</v>
      </c>
      <c r="R1626" s="832">
        <v>36090.56</v>
      </c>
      <c r="S1626" s="832">
        <v>1907.61</v>
      </c>
      <c r="T1626" s="832">
        <v>17298.83</v>
      </c>
      <c r="U1626" s="846"/>
      <c r="V1626" s="846" t="s">
        <v>3549</v>
      </c>
      <c r="W1626" s="846"/>
      <c r="X1626" s="824"/>
      <c r="Y1626" s="824"/>
      <c r="Z1626" s="824"/>
      <c r="AA1626" s="824"/>
      <c r="AB1626" s="824"/>
      <c r="AC1626" s="824"/>
    </row>
    <row r="1627" s="823" customFormat="1" ht="28.45" hidden="1" customHeight="1" outlineLevel="3" spans="1:29">
      <c r="A1627" s="873" t="s">
        <v>73</v>
      </c>
      <c r="B1627" s="870" t="s">
        <v>495</v>
      </c>
      <c r="C1627" s="870" t="s">
        <v>4063</v>
      </c>
      <c r="D1627" s="846" t="s">
        <v>4070</v>
      </c>
      <c r="E1627" s="846" t="s">
        <v>34</v>
      </c>
      <c r="F1627" s="846" t="s">
        <v>3546</v>
      </c>
      <c r="G1627" s="846" t="s">
        <v>470</v>
      </c>
      <c r="H1627" s="832">
        <v>6.4</v>
      </c>
      <c r="I1627" s="846" t="s">
        <v>1851</v>
      </c>
      <c r="J1627" s="875">
        <v>32</v>
      </c>
      <c r="K1627" s="846" t="s">
        <v>83</v>
      </c>
      <c r="L1627" s="846" t="s">
        <v>3355</v>
      </c>
      <c r="M1627" s="846" t="s">
        <v>4071</v>
      </c>
      <c r="N1627" s="846" t="s">
        <v>4072</v>
      </c>
      <c r="O1627" s="846" t="s">
        <v>4068</v>
      </c>
      <c r="P1627" s="846" t="s">
        <v>4069</v>
      </c>
      <c r="Q1627" s="832">
        <v>1908.27</v>
      </c>
      <c r="R1627" s="832">
        <v>36090.56</v>
      </c>
      <c r="S1627" s="832">
        <v>1907.61</v>
      </c>
      <c r="T1627" s="832">
        <v>17298.83</v>
      </c>
      <c r="U1627" s="846" t="s">
        <v>318</v>
      </c>
      <c r="V1627" s="846" t="s">
        <v>3549</v>
      </c>
      <c r="W1627" s="846"/>
      <c r="X1627" s="824"/>
      <c r="Y1627" s="824"/>
      <c r="Z1627" s="824"/>
      <c r="AA1627" s="824"/>
      <c r="AB1627" s="824"/>
      <c r="AC1627" s="824"/>
    </row>
    <row r="1628" s="823" customFormat="1" ht="28.45" hidden="1" customHeight="1" outlineLevel="3" spans="1:29">
      <c r="A1628" s="873" t="s">
        <v>73</v>
      </c>
      <c r="B1628" s="870" t="s">
        <v>495</v>
      </c>
      <c r="C1628" s="870" t="s">
        <v>4063</v>
      </c>
      <c r="D1628" s="846" t="s">
        <v>4073</v>
      </c>
      <c r="E1628" s="846" t="s">
        <v>34</v>
      </c>
      <c r="F1628" s="846" t="s">
        <v>3546</v>
      </c>
      <c r="G1628" s="846" t="s">
        <v>470</v>
      </c>
      <c r="H1628" s="832">
        <v>50.08</v>
      </c>
      <c r="I1628" s="846" t="s">
        <v>1851</v>
      </c>
      <c r="J1628" s="875">
        <v>32</v>
      </c>
      <c r="K1628" s="846" t="s">
        <v>83</v>
      </c>
      <c r="L1628" s="846" t="s">
        <v>3284</v>
      </c>
      <c r="M1628" s="846" t="s">
        <v>4074</v>
      </c>
      <c r="N1628" s="846" t="s">
        <v>4075</v>
      </c>
      <c r="O1628" s="846" t="s">
        <v>4068</v>
      </c>
      <c r="P1628" s="846" t="s">
        <v>4069</v>
      </c>
      <c r="Q1628" s="832">
        <v>1908.27</v>
      </c>
      <c r="R1628" s="832">
        <v>36090.56</v>
      </c>
      <c r="S1628" s="832">
        <v>1907.61</v>
      </c>
      <c r="T1628" s="832">
        <v>17298.83</v>
      </c>
      <c r="U1628" s="846" t="s">
        <v>318</v>
      </c>
      <c r="V1628" s="846" t="s">
        <v>3549</v>
      </c>
      <c r="W1628" s="846"/>
      <c r="X1628" s="824"/>
      <c r="Y1628" s="824"/>
      <c r="Z1628" s="824"/>
      <c r="AA1628" s="824"/>
      <c r="AB1628" s="824"/>
      <c r="AC1628" s="824"/>
    </row>
    <row r="1629" s="823" customFormat="1" ht="28.45" hidden="1" customHeight="1" outlineLevel="3" spans="1:29">
      <c r="A1629" s="873" t="s">
        <v>73</v>
      </c>
      <c r="B1629" s="870" t="s">
        <v>495</v>
      </c>
      <c r="C1629" s="870" t="s">
        <v>4063</v>
      </c>
      <c r="D1629" s="846" t="s">
        <v>4076</v>
      </c>
      <c r="E1629" s="846" t="s">
        <v>34</v>
      </c>
      <c r="F1629" s="846" t="s">
        <v>3546</v>
      </c>
      <c r="G1629" s="846" t="s">
        <v>329</v>
      </c>
      <c r="H1629" s="832">
        <v>117.56</v>
      </c>
      <c r="I1629" s="846" t="s">
        <v>537</v>
      </c>
      <c r="J1629" s="875">
        <v>21</v>
      </c>
      <c r="K1629" s="846" t="s">
        <v>38</v>
      </c>
      <c r="L1629" s="846" t="s">
        <v>3355</v>
      </c>
      <c r="M1629" s="846" t="s">
        <v>4077</v>
      </c>
      <c r="N1629" s="846" t="s">
        <v>4078</v>
      </c>
      <c r="O1629" s="846" t="s">
        <v>4068</v>
      </c>
      <c r="P1629" s="846" t="s">
        <v>4069</v>
      </c>
      <c r="Q1629" s="832">
        <v>1908.27</v>
      </c>
      <c r="R1629" s="832">
        <v>36090.56</v>
      </c>
      <c r="S1629" s="832">
        <v>1907.61</v>
      </c>
      <c r="T1629" s="832">
        <v>17298.83</v>
      </c>
      <c r="U1629" s="846" t="s">
        <v>318</v>
      </c>
      <c r="V1629" s="846" t="s">
        <v>3549</v>
      </c>
      <c r="W1629" s="846"/>
      <c r="X1629" s="824"/>
      <c r="Y1629" s="824"/>
      <c r="Z1629" s="824"/>
      <c r="AA1629" s="824"/>
      <c r="AB1629" s="824"/>
      <c r="AC1629" s="824"/>
    </row>
    <row r="1630" s="823" customFormat="1" ht="28.45" hidden="1" customHeight="1" outlineLevel="3" spans="1:29">
      <c r="A1630" s="873" t="s">
        <v>73</v>
      </c>
      <c r="B1630" s="870" t="s">
        <v>495</v>
      </c>
      <c r="C1630" s="870" t="s">
        <v>4063</v>
      </c>
      <c r="D1630" s="846" t="s">
        <v>4079</v>
      </c>
      <c r="E1630" s="846" t="s">
        <v>34</v>
      </c>
      <c r="F1630" s="846" t="s">
        <v>3546</v>
      </c>
      <c r="G1630" s="846" t="s">
        <v>470</v>
      </c>
      <c r="H1630" s="832">
        <v>2.18</v>
      </c>
      <c r="I1630" s="846" t="s">
        <v>537</v>
      </c>
      <c r="J1630" s="875">
        <v>21</v>
      </c>
      <c r="K1630" s="846" t="s">
        <v>38</v>
      </c>
      <c r="L1630" s="846" t="s">
        <v>3284</v>
      </c>
      <c r="M1630" s="846" t="s">
        <v>4080</v>
      </c>
      <c r="N1630" s="846" t="s">
        <v>4081</v>
      </c>
      <c r="O1630" s="846" t="s">
        <v>4068</v>
      </c>
      <c r="P1630" s="846" t="s">
        <v>4069</v>
      </c>
      <c r="Q1630" s="832">
        <v>1908.27</v>
      </c>
      <c r="R1630" s="832">
        <v>36090.56</v>
      </c>
      <c r="S1630" s="832">
        <v>1907.61</v>
      </c>
      <c r="T1630" s="832">
        <v>17298.83</v>
      </c>
      <c r="U1630" s="846"/>
      <c r="V1630" s="846" t="s">
        <v>3549</v>
      </c>
      <c r="W1630" s="846"/>
      <c r="X1630" s="824"/>
      <c r="Y1630" s="824"/>
      <c r="Z1630" s="824"/>
      <c r="AA1630" s="824"/>
      <c r="AB1630" s="824"/>
      <c r="AC1630" s="824"/>
    </row>
    <row r="1631" s="823" customFormat="1" ht="28.45" hidden="1" customHeight="1" outlineLevel="3" spans="1:29">
      <c r="A1631" s="873" t="s">
        <v>73</v>
      </c>
      <c r="B1631" s="870" t="s">
        <v>495</v>
      </c>
      <c r="C1631" s="870" t="s">
        <v>4063</v>
      </c>
      <c r="D1631" s="846" t="s">
        <v>4082</v>
      </c>
      <c r="E1631" s="846" t="s">
        <v>34</v>
      </c>
      <c r="F1631" s="846" t="s">
        <v>3546</v>
      </c>
      <c r="G1631" s="846" t="s">
        <v>470</v>
      </c>
      <c r="H1631" s="832">
        <v>225.45</v>
      </c>
      <c r="I1631" s="846" t="s">
        <v>175</v>
      </c>
      <c r="J1631" s="875">
        <v>18</v>
      </c>
      <c r="K1631" s="846" t="s">
        <v>38</v>
      </c>
      <c r="L1631" s="846" t="s">
        <v>3355</v>
      </c>
      <c r="M1631" s="846" t="s">
        <v>4083</v>
      </c>
      <c r="N1631" s="846" t="s">
        <v>4084</v>
      </c>
      <c r="O1631" s="846" t="s">
        <v>4068</v>
      </c>
      <c r="P1631" s="846" t="s">
        <v>4069</v>
      </c>
      <c r="Q1631" s="832">
        <v>1908.27</v>
      </c>
      <c r="R1631" s="832">
        <v>36090.56</v>
      </c>
      <c r="S1631" s="832">
        <v>1907.61</v>
      </c>
      <c r="T1631" s="832">
        <v>17298.83</v>
      </c>
      <c r="U1631" s="846" t="s">
        <v>318</v>
      </c>
      <c r="V1631" s="846" t="s">
        <v>3549</v>
      </c>
      <c r="W1631" s="846"/>
      <c r="X1631" s="824"/>
      <c r="Y1631" s="824"/>
      <c r="Z1631" s="824"/>
      <c r="AA1631" s="824"/>
      <c r="AB1631" s="824"/>
      <c r="AC1631" s="824"/>
    </row>
    <row r="1632" s="823" customFormat="1" ht="28.45" hidden="1" customHeight="1" outlineLevel="3" spans="1:29">
      <c r="A1632" s="873" t="s">
        <v>73</v>
      </c>
      <c r="B1632" s="870" t="s">
        <v>495</v>
      </c>
      <c r="C1632" s="870" t="s">
        <v>4063</v>
      </c>
      <c r="D1632" s="846" t="s">
        <v>4085</v>
      </c>
      <c r="E1632" s="846" t="s">
        <v>34</v>
      </c>
      <c r="F1632" s="846" t="s">
        <v>3546</v>
      </c>
      <c r="G1632" s="846" t="s">
        <v>470</v>
      </c>
      <c r="H1632" s="832">
        <v>5.57</v>
      </c>
      <c r="I1632" s="846" t="s">
        <v>175</v>
      </c>
      <c r="J1632" s="875">
        <v>18</v>
      </c>
      <c r="K1632" s="846" t="s">
        <v>38</v>
      </c>
      <c r="L1632" s="846" t="s">
        <v>3355</v>
      </c>
      <c r="M1632" s="846" t="s">
        <v>4086</v>
      </c>
      <c r="N1632" s="846" t="s">
        <v>4087</v>
      </c>
      <c r="O1632" s="846" t="s">
        <v>4068</v>
      </c>
      <c r="P1632" s="846" t="s">
        <v>4069</v>
      </c>
      <c r="Q1632" s="832">
        <v>1908.27</v>
      </c>
      <c r="R1632" s="832">
        <v>36090.56</v>
      </c>
      <c r="S1632" s="832">
        <v>1907.61</v>
      </c>
      <c r="T1632" s="832">
        <v>17298.83</v>
      </c>
      <c r="U1632" s="846"/>
      <c r="V1632" s="846" t="s">
        <v>3549</v>
      </c>
      <c r="W1632" s="846"/>
      <c r="X1632" s="824"/>
      <c r="Y1632" s="824"/>
      <c r="Z1632" s="824"/>
      <c r="AA1632" s="824"/>
      <c r="AB1632" s="824"/>
      <c r="AC1632" s="824"/>
    </row>
    <row r="1633" s="823" customFormat="1" ht="28.45" hidden="1" customHeight="1" outlineLevel="3" spans="1:29">
      <c r="A1633" s="873" t="s">
        <v>73</v>
      </c>
      <c r="B1633" s="870" t="s">
        <v>495</v>
      </c>
      <c r="C1633" s="870" t="s">
        <v>4063</v>
      </c>
      <c r="D1633" s="846" t="s">
        <v>4088</v>
      </c>
      <c r="E1633" s="846" t="s">
        <v>34</v>
      </c>
      <c r="F1633" s="846" t="s">
        <v>3546</v>
      </c>
      <c r="G1633" s="846" t="s">
        <v>4066</v>
      </c>
      <c r="H1633" s="832">
        <v>30.59</v>
      </c>
      <c r="I1633" s="846" t="s">
        <v>37</v>
      </c>
      <c r="J1633" s="875">
        <v>15</v>
      </c>
      <c r="K1633" s="846" t="s">
        <v>38</v>
      </c>
      <c r="L1633" s="846" t="s">
        <v>3355</v>
      </c>
      <c r="M1633" s="846" t="s">
        <v>4089</v>
      </c>
      <c r="N1633" s="846" t="s">
        <v>4090</v>
      </c>
      <c r="O1633" s="846" t="s">
        <v>4068</v>
      </c>
      <c r="P1633" s="846" t="s">
        <v>4069</v>
      </c>
      <c r="Q1633" s="832">
        <v>1908.27</v>
      </c>
      <c r="R1633" s="832">
        <v>36090.56</v>
      </c>
      <c r="S1633" s="832">
        <v>1907.61</v>
      </c>
      <c r="T1633" s="832">
        <v>17298.83</v>
      </c>
      <c r="U1633" s="846" t="s">
        <v>318</v>
      </c>
      <c r="V1633" s="846" t="s">
        <v>3549</v>
      </c>
      <c r="W1633" s="846"/>
      <c r="X1633" s="824"/>
      <c r="Y1633" s="824"/>
      <c r="Z1633" s="824"/>
      <c r="AA1633" s="824"/>
      <c r="AB1633" s="824"/>
      <c r="AC1633" s="824"/>
    </row>
    <row r="1634" s="823" customFormat="1" ht="28.45" hidden="1" customHeight="1" outlineLevel="3" spans="1:29">
      <c r="A1634" s="873" t="s">
        <v>73</v>
      </c>
      <c r="B1634" s="870" t="s">
        <v>495</v>
      </c>
      <c r="C1634" s="870" t="s">
        <v>4063</v>
      </c>
      <c r="D1634" s="846" t="s">
        <v>4091</v>
      </c>
      <c r="E1634" s="846" t="s">
        <v>34</v>
      </c>
      <c r="F1634" s="846" t="s">
        <v>3546</v>
      </c>
      <c r="G1634" s="846" t="s">
        <v>4066</v>
      </c>
      <c r="H1634" s="832">
        <v>65.33</v>
      </c>
      <c r="I1634" s="846" t="s">
        <v>37</v>
      </c>
      <c r="J1634" s="875">
        <v>15</v>
      </c>
      <c r="K1634" s="846" t="s">
        <v>38</v>
      </c>
      <c r="L1634" s="846" t="s">
        <v>3355</v>
      </c>
      <c r="M1634" s="846" t="s">
        <v>4092</v>
      </c>
      <c r="N1634" s="846" t="s">
        <v>4092</v>
      </c>
      <c r="O1634" s="846" t="s">
        <v>4068</v>
      </c>
      <c r="P1634" s="846" t="s">
        <v>4069</v>
      </c>
      <c r="Q1634" s="832">
        <v>1908.27</v>
      </c>
      <c r="R1634" s="832">
        <v>36090.56</v>
      </c>
      <c r="S1634" s="832">
        <v>1907.61</v>
      </c>
      <c r="T1634" s="832">
        <v>17298.83</v>
      </c>
      <c r="U1634" s="846" t="s">
        <v>318</v>
      </c>
      <c r="V1634" s="846" t="s">
        <v>3549</v>
      </c>
      <c r="W1634" s="846"/>
      <c r="X1634" s="824"/>
      <c r="Y1634" s="824"/>
      <c r="Z1634" s="824"/>
      <c r="AA1634" s="824"/>
      <c r="AB1634" s="824"/>
      <c r="AC1634" s="824"/>
    </row>
    <row r="1635" s="823" customFormat="1" ht="28.45" hidden="1" customHeight="1" outlineLevel="3" spans="1:29">
      <c r="A1635" s="873" t="s">
        <v>73</v>
      </c>
      <c r="B1635" s="870" t="s">
        <v>495</v>
      </c>
      <c r="C1635" s="870" t="s">
        <v>4063</v>
      </c>
      <c r="D1635" s="846" t="s">
        <v>4093</v>
      </c>
      <c r="E1635" s="846" t="s">
        <v>34</v>
      </c>
      <c r="F1635" s="846" t="s">
        <v>3546</v>
      </c>
      <c r="G1635" s="846" t="s">
        <v>4066</v>
      </c>
      <c r="H1635" s="832">
        <v>53.32</v>
      </c>
      <c r="I1635" s="846" t="s">
        <v>350</v>
      </c>
      <c r="J1635" s="875">
        <v>0</v>
      </c>
      <c r="K1635" s="846" t="s">
        <v>38</v>
      </c>
      <c r="L1635" s="846" t="s">
        <v>3284</v>
      </c>
      <c r="M1635" s="846"/>
      <c r="N1635" s="846" t="s">
        <v>4094</v>
      </c>
      <c r="O1635" s="846" t="s">
        <v>4068</v>
      </c>
      <c r="P1635" s="846" t="s">
        <v>4069</v>
      </c>
      <c r="Q1635" s="832">
        <v>1908.27</v>
      </c>
      <c r="R1635" s="832">
        <v>36090.56</v>
      </c>
      <c r="S1635" s="832">
        <v>1907.61</v>
      </c>
      <c r="T1635" s="832">
        <v>17298.83</v>
      </c>
      <c r="U1635" s="846"/>
      <c r="V1635" s="846" t="s">
        <v>3549</v>
      </c>
      <c r="W1635" s="846"/>
      <c r="X1635" s="824"/>
      <c r="Y1635" s="824"/>
      <c r="Z1635" s="824"/>
      <c r="AA1635" s="824"/>
      <c r="AB1635" s="824"/>
      <c r="AC1635" s="824"/>
    </row>
    <row r="1636" s="823" customFormat="1" ht="28.45" hidden="1" customHeight="1" outlineLevel="3" spans="1:29">
      <c r="A1636" s="873" t="s">
        <v>73</v>
      </c>
      <c r="B1636" s="870" t="s">
        <v>495</v>
      </c>
      <c r="C1636" s="870" t="s">
        <v>4063</v>
      </c>
      <c r="D1636" s="846" t="s">
        <v>4095</v>
      </c>
      <c r="E1636" s="846" t="s">
        <v>34</v>
      </c>
      <c r="F1636" s="846" t="s">
        <v>3546</v>
      </c>
      <c r="G1636" s="846" t="s">
        <v>4066</v>
      </c>
      <c r="H1636" s="832">
        <v>22.9</v>
      </c>
      <c r="I1636" s="846" t="s">
        <v>350</v>
      </c>
      <c r="J1636" s="875">
        <v>0</v>
      </c>
      <c r="K1636" s="846" t="s">
        <v>38</v>
      </c>
      <c r="L1636" s="846" t="s">
        <v>3284</v>
      </c>
      <c r="M1636" s="846"/>
      <c r="N1636" s="846" t="s">
        <v>4096</v>
      </c>
      <c r="O1636" s="846" t="s">
        <v>4068</v>
      </c>
      <c r="P1636" s="846" t="s">
        <v>4069</v>
      </c>
      <c r="Q1636" s="832">
        <v>1908.27</v>
      </c>
      <c r="R1636" s="832">
        <v>36090.56</v>
      </c>
      <c r="S1636" s="832">
        <v>1907.61</v>
      </c>
      <c r="T1636" s="832">
        <v>17298.83</v>
      </c>
      <c r="U1636" s="846"/>
      <c r="V1636" s="846" t="s">
        <v>3549</v>
      </c>
      <c r="W1636" s="846"/>
      <c r="X1636" s="824"/>
      <c r="Y1636" s="824"/>
      <c r="Z1636" s="824"/>
      <c r="AA1636" s="824"/>
      <c r="AB1636" s="824"/>
      <c r="AC1636" s="824"/>
    </row>
    <row r="1637" s="823" customFormat="1" ht="28.45" hidden="1" customHeight="1" outlineLevel="2" collapsed="1" spans="1:29">
      <c r="A1637" s="870" t="s">
        <v>73</v>
      </c>
      <c r="B1637" s="870" t="s">
        <v>495</v>
      </c>
      <c r="C1637" s="870" t="s">
        <v>516</v>
      </c>
      <c r="D1637" s="870"/>
      <c r="E1637" s="835"/>
      <c r="F1637" s="835"/>
      <c r="G1637" s="836"/>
      <c r="H1637" s="871">
        <v>1620.72</v>
      </c>
      <c r="I1637" s="874" t="s">
        <v>4097</v>
      </c>
      <c r="J1637" s="835"/>
      <c r="K1637" s="835"/>
      <c r="L1637" s="835"/>
      <c r="M1637" s="835"/>
      <c r="N1637" s="835"/>
      <c r="O1637" s="835"/>
      <c r="P1637" s="835"/>
      <c r="Q1637" s="835"/>
      <c r="R1637" s="835"/>
      <c r="S1637" s="835"/>
      <c r="T1637" s="835"/>
      <c r="U1637" s="835"/>
      <c r="V1637" s="835"/>
      <c r="W1637" s="836"/>
      <c r="X1637" s="824"/>
      <c r="Y1637" s="824"/>
      <c r="Z1637" s="824"/>
      <c r="AA1637" s="824"/>
      <c r="AB1637" s="824"/>
      <c r="AC1637" s="824"/>
    </row>
    <row r="1638" s="823" customFormat="1" ht="28.45" hidden="1" customHeight="1" outlineLevel="3" spans="1:29">
      <c r="A1638" s="873" t="s">
        <v>73</v>
      </c>
      <c r="B1638" s="870" t="s">
        <v>495</v>
      </c>
      <c r="C1638" s="870" t="s">
        <v>516</v>
      </c>
      <c r="D1638" s="846" t="s">
        <v>4098</v>
      </c>
      <c r="E1638" s="846" t="s">
        <v>34</v>
      </c>
      <c r="F1638" s="846" t="s">
        <v>4099</v>
      </c>
      <c r="G1638" s="846" t="s">
        <v>338</v>
      </c>
      <c r="H1638" s="832">
        <v>22.77</v>
      </c>
      <c r="I1638" s="846" t="s">
        <v>456</v>
      </c>
      <c r="J1638" s="875">
        <v>12</v>
      </c>
      <c r="K1638" s="846" t="s">
        <v>38</v>
      </c>
      <c r="L1638" s="846" t="s">
        <v>3284</v>
      </c>
      <c r="M1638" s="846" t="s">
        <v>4100</v>
      </c>
      <c r="N1638" s="846" t="s">
        <v>4100</v>
      </c>
      <c r="O1638" s="846" t="s">
        <v>4101</v>
      </c>
      <c r="P1638" s="846" t="s">
        <v>4102</v>
      </c>
      <c r="Q1638" s="832">
        <v>68085.12</v>
      </c>
      <c r="R1638" s="832">
        <v>147951.18</v>
      </c>
      <c r="S1638" s="832">
        <v>22249.48</v>
      </c>
      <c r="T1638" s="832">
        <v>26008.81</v>
      </c>
      <c r="U1638" s="846" t="s">
        <v>388</v>
      </c>
      <c r="V1638" s="846" t="s">
        <v>3385</v>
      </c>
      <c r="W1638" s="846"/>
      <c r="X1638" s="824"/>
      <c r="Y1638" s="824"/>
      <c r="Z1638" s="824"/>
      <c r="AA1638" s="824"/>
      <c r="AB1638" s="824"/>
      <c r="AC1638" s="824"/>
    </row>
    <row r="1639" s="823" customFormat="1" ht="28.45" hidden="1" customHeight="1" outlineLevel="3" spans="1:29">
      <c r="A1639" s="873" t="s">
        <v>73</v>
      </c>
      <c r="B1639" s="870" t="s">
        <v>495</v>
      </c>
      <c r="C1639" s="870" t="s">
        <v>516</v>
      </c>
      <c r="D1639" s="846" t="s">
        <v>4103</v>
      </c>
      <c r="E1639" s="846" t="s">
        <v>34</v>
      </c>
      <c r="F1639" s="846" t="s">
        <v>4104</v>
      </c>
      <c r="G1639" s="846" t="s">
        <v>3325</v>
      </c>
      <c r="H1639" s="832">
        <v>0.86</v>
      </c>
      <c r="I1639" s="846" t="s">
        <v>586</v>
      </c>
      <c r="J1639" s="875">
        <v>38</v>
      </c>
      <c r="K1639" s="846" t="s">
        <v>83</v>
      </c>
      <c r="L1639" s="846" t="s">
        <v>3284</v>
      </c>
      <c r="M1639" s="846" t="s">
        <v>4105</v>
      </c>
      <c r="N1639" s="846" t="s">
        <v>4105</v>
      </c>
      <c r="O1639" s="846" t="s">
        <v>4106</v>
      </c>
      <c r="P1639" s="846" t="s">
        <v>4107</v>
      </c>
      <c r="Q1639" s="832">
        <v>64540.3</v>
      </c>
      <c r="R1639" s="832">
        <v>97379.81</v>
      </c>
      <c r="S1639" s="832">
        <v>2192.28</v>
      </c>
      <c r="T1639" s="832">
        <v>32478.42</v>
      </c>
      <c r="U1639" s="846"/>
      <c r="V1639" s="846" t="s">
        <v>600</v>
      </c>
      <c r="W1639" s="846"/>
      <c r="X1639" s="824"/>
      <c r="Y1639" s="824"/>
      <c r="Z1639" s="824"/>
      <c r="AA1639" s="824"/>
      <c r="AB1639" s="824"/>
      <c r="AC1639" s="824"/>
    </row>
    <row r="1640" s="823" customFormat="1" ht="28.45" hidden="1" customHeight="1" outlineLevel="3" spans="1:29">
      <c r="A1640" s="873" t="s">
        <v>73</v>
      </c>
      <c r="B1640" s="870" t="s">
        <v>495</v>
      </c>
      <c r="C1640" s="870" t="s">
        <v>516</v>
      </c>
      <c r="D1640" s="846" t="s">
        <v>4108</v>
      </c>
      <c r="E1640" s="846" t="s">
        <v>34</v>
      </c>
      <c r="F1640" s="846" t="s">
        <v>3959</v>
      </c>
      <c r="G1640" s="846" t="s">
        <v>3535</v>
      </c>
      <c r="H1640" s="832">
        <v>33</v>
      </c>
      <c r="I1640" s="846" t="s">
        <v>37</v>
      </c>
      <c r="J1640" s="875">
        <v>15</v>
      </c>
      <c r="K1640" s="846" t="s">
        <v>38</v>
      </c>
      <c r="L1640" s="846" t="s">
        <v>3284</v>
      </c>
      <c r="M1640" s="846" t="s">
        <v>4109</v>
      </c>
      <c r="N1640" s="846" t="s">
        <v>4110</v>
      </c>
      <c r="O1640" s="846" t="s">
        <v>4111</v>
      </c>
      <c r="P1640" s="846" t="s">
        <v>4112</v>
      </c>
      <c r="Q1640" s="832">
        <v>254819.13</v>
      </c>
      <c r="R1640" s="832">
        <v>260526.76</v>
      </c>
      <c r="S1640" s="832">
        <v>97549.54</v>
      </c>
      <c r="T1640" s="832">
        <v>99435.76</v>
      </c>
      <c r="U1640" s="846" t="s">
        <v>372</v>
      </c>
      <c r="V1640" s="846" t="s">
        <v>3949</v>
      </c>
      <c r="W1640" s="846"/>
      <c r="X1640" s="824"/>
      <c r="Y1640" s="824"/>
      <c r="Z1640" s="824"/>
      <c r="AA1640" s="824"/>
      <c r="AB1640" s="824"/>
      <c r="AC1640" s="824"/>
    </row>
    <row r="1641" s="823" customFormat="1" ht="28.45" hidden="1" customHeight="1" outlineLevel="3" spans="1:29">
      <c r="A1641" s="873" t="s">
        <v>73</v>
      </c>
      <c r="B1641" s="870" t="s">
        <v>495</v>
      </c>
      <c r="C1641" s="870" t="s">
        <v>516</v>
      </c>
      <c r="D1641" s="846" t="s">
        <v>4113</v>
      </c>
      <c r="E1641" s="846" t="s">
        <v>34</v>
      </c>
      <c r="F1641" s="846" t="s">
        <v>3959</v>
      </c>
      <c r="G1641" s="846" t="s">
        <v>338</v>
      </c>
      <c r="H1641" s="832">
        <v>92.5</v>
      </c>
      <c r="I1641" s="846" t="s">
        <v>175</v>
      </c>
      <c r="J1641" s="875">
        <v>18</v>
      </c>
      <c r="K1641" s="846" t="s">
        <v>38</v>
      </c>
      <c r="L1641" s="846" t="s">
        <v>3284</v>
      </c>
      <c r="M1641" s="846" t="s">
        <v>4114</v>
      </c>
      <c r="N1641" s="846" t="s">
        <v>4114</v>
      </c>
      <c r="O1641" s="846" t="s">
        <v>4111</v>
      </c>
      <c r="P1641" s="846" t="s">
        <v>4112</v>
      </c>
      <c r="Q1641" s="832">
        <v>254819.13</v>
      </c>
      <c r="R1641" s="832">
        <v>260526.76</v>
      </c>
      <c r="S1641" s="832">
        <v>97549.54</v>
      </c>
      <c r="T1641" s="832">
        <v>99435.76</v>
      </c>
      <c r="U1641" s="846" t="s">
        <v>372</v>
      </c>
      <c r="V1641" s="846" t="s">
        <v>3949</v>
      </c>
      <c r="W1641" s="846"/>
      <c r="X1641" s="824"/>
      <c r="Y1641" s="824"/>
      <c r="Z1641" s="824"/>
      <c r="AA1641" s="824"/>
      <c r="AB1641" s="824"/>
      <c r="AC1641" s="824"/>
    </row>
    <row r="1642" s="823" customFormat="1" ht="28.45" hidden="1" customHeight="1" outlineLevel="3" spans="1:29">
      <c r="A1642" s="873" t="s">
        <v>73</v>
      </c>
      <c r="B1642" s="870" t="s">
        <v>495</v>
      </c>
      <c r="C1642" s="870" t="s">
        <v>516</v>
      </c>
      <c r="D1642" s="846" t="s">
        <v>4115</v>
      </c>
      <c r="E1642" s="846" t="s">
        <v>34</v>
      </c>
      <c r="F1642" s="846" t="s">
        <v>3959</v>
      </c>
      <c r="G1642" s="846" t="s">
        <v>338</v>
      </c>
      <c r="H1642" s="832">
        <v>719.27</v>
      </c>
      <c r="I1642" s="846" t="s">
        <v>1641</v>
      </c>
      <c r="J1642" s="875">
        <v>8</v>
      </c>
      <c r="K1642" s="846" t="s">
        <v>38</v>
      </c>
      <c r="L1642" s="846" t="s">
        <v>3355</v>
      </c>
      <c r="M1642" s="846" t="s">
        <v>4116</v>
      </c>
      <c r="N1642" s="846" t="s">
        <v>4117</v>
      </c>
      <c r="O1642" s="846" t="s">
        <v>4111</v>
      </c>
      <c r="P1642" s="846" t="s">
        <v>4112</v>
      </c>
      <c r="Q1642" s="832">
        <v>254819.13</v>
      </c>
      <c r="R1642" s="832">
        <v>260526.76</v>
      </c>
      <c r="S1642" s="832">
        <v>97549.54</v>
      </c>
      <c r="T1642" s="832">
        <v>99435.76</v>
      </c>
      <c r="U1642" s="846" t="s">
        <v>372</v>
      </c>
      <c r="V1642" s="846" t="s">
        <v>3949</v>
      </c>
      <c r="W1642" s="846"/>
      <c r="X1642" s="824"/>
      <c r="Y1642" s="824"/>
      <c r="Z1642" s="824"/>
      <c r="AA1642" s="824"/>
      <c r="AB1642" s="824"/>
      <c r="AC1642" s="824"/>
    </row>
    <row r="1643" s="823" customFormat="1" ht="28.45" hidden="1" customHeight="1" outlineLevel="3" spans="1:29">
      <c r="A1643" s="873" t="s">
        <v>73</v>
      </c>
      <c r="B1643" s="870" t="s">
        <v>495</v>
      </c>
      <c r="C1643" s="870" t="s">
        <v>516</v>
      </c>
      <c r="D1643" s="846" t="s">
        <v>4118</v>
      </c>
      <c r="E1643" s="846" t="s">
        <v>34</v>
      </c>
      <c r="F1643" s="846" t="s">
        <v>3959</v>
      </c>
      <c r="G1643" s="846" t="s">
        <v>338</v>
      </c>
      <c r="H1643" s="832">
        <v>38</v>
      </c>
      <c r="I1643" s="846" t="s">
        <v>1641</v>
      </c>
      <c r="J1643" s="875">
        <v>8</v>
      </c>
      <c r="K1643" s="846" t="s">
        <v>38</v>
      </c>
      <c r="L1643" s="846" t="s">
        <v>3284</v>
      </c>
      <c r="M1643" s="846" t="s">
        <v>4119</v>
      </c>
      <c r="N1643" s="846" t="s">
        <v>4120</v>
      </c>
      <c r="O1643" s="846" t="s">
        <v>4111</v>
      </c>
      <c r="P1643" s="846" t="s">
        <v>4112</v>
      </c>
      <c r="Q1643" s="832">
        <v>254819.13</v>
      </c>
      <c r="R1643" s="832">
        <v>260526.76</v>
      </c>
      <c r="S1643" s="832">
        <v>97549.54</v>
      </c>
      <c r="T1643" s="832">
        <v>99435.76</v>
      </c>
      <c r="U1643" s="846" t="s">
        <v>372</v>
      </c>
      <c r="V1643" s="846" t="s">
        <v>3949</v>
      </c>
      <c r="W1643" s="846"/>
      <c r="X1643" s="824"/>
      <c r="Y1643" s="824"/>
      <c r="Z1643" s="824"/>
      <c r="AA1643" s="824"/>
      <c r="AB1643" s="824"/>
      <c r="AC1643" s="824"/>
    </row>
    <row r="1644" s="823" customFormat="1" ht="28.45" hidden="1" customHeight="1" outlineLevel="3" spans="1:29">
      <c r="A1644" s="873" t="s">
        <v>73</v>
      </c>
      <c r="B1644" s="870" t="s">
        <v>495</v>
      </c>
      <c r="C1644" s="870" t="s">
        <v>516</v>
      </c>
      <c r="D1644" s="846" t="s">
        <v>4121</v>
      </c>
      <c r="E1644" s="846" t="s">
        <v>34</v>
      </c>
      <c r="F1644" s="846" t="s">
        <v>3959</v>
      </c>
      <c r="G1644" s="846" t="s">
        <v>4122</v>
      </c>
      <c r="H1644" s="832">
        <v>38</v>
      </c>
      <c r="I1644" s="846" t="s">
        <v>540</v>
      </c>
      <c r="J1644" s="875">
        <v>9</v>
      </c>
      <c r="K1644" s="846" t="s">
        <v>38</v>
      </c>
      <c r="L1644" s="846" t="s">
        <v>3284</v>
      </c>
      <c r="M1644" s="846" t="s">
        <v>4123</v>
      </c>
      <c r="N1644" s="846" t="s">
        <v>4123</v>
      </c>
      <c r="O1644" s="846" t="s">
        <v>4111</v>
      </c>
      <c r="P1644" s="846" t="s">
        <v>4124</v>
      </c>
      <c r="Q1644" s="832">
        <v>254819.13</v>
      </c>
      <c r="R1644" s="832">
        <v>260526.76</v>
      </c>
      <c r="S1644" s="832">
        <v>97549.54</v>
      </c>
      <c r="T1644" s="832">
        <v>99435.76</v>
      </c>
      <c r="U1644" s="846"/>
      <c r="V1644" s="846" t="s">
        <v>3949</v>
      </c>
      <c r="W1644" s="846"/>
      <c r="X1644" s="824"/>
      <c r="Y1644" s="824"/>
      <c r="Z1644" s="824"/>
      <c r="AA1644" s="824"/>
      <c r="AB1644" s="824"/>
      <c r="AC1644" s="824"/>
    </row>
    <row r="1645" s="823" customFormat="1" ht="28.45" hidden="1" customHeight="1" outlineLevel="3" spans="1:29">
      <c r="A1645" s="873" t="s">
        <v>73</v>
      </c>
      <c r="B1645" s="870" t="s">
        <v>495</v>
      </c>
      <c r="C1645" s="870" t="s">
        <v>516</v>
      </c>
      <c r="D1645" s="846" t="s">
        <v>4125</v>
      </c>
      <c r="E1645" s="846" t="s">
        <v>34</v>
      </c>
      <c r="F1645" s="846" t="s">
        <v>3959</v>
      </c>
      <c r="G1645" s="846" t="s">
        <v>4122</v>
      </c>
      <c r="H1645" s="832">
        <v>0.59</v>
      </c>
      <c r="I1645" s="846" t="s">
        <v>540</v>
      </c>
      <c r="J1645" s="875">
        <v>9</v>
      </c>
      <c r="K1645" s="846" t="s">
        <v>38</v>
      </c>
      <c r="L1645" s="846" t="s">
        <v>3284</v>
      </c>
      <c r="M1645" s="846" t="s">
        <v>4126</v>
      </c>
      <c r="N1645" s="846" t="s">
        <v>4126</v>
      </c>
      <c r="O1645" s="846" t="s">
        <v>4111</v>
      </c>
      <c r="P1645" s="846" t="s">
        <v>4124</v>
      </c>
      <c r="Q1645" s="832">
        <v>254819.13</v>
      </c>
      <c r="R1645" s="832">
        <v>260526.76</v>
      </c>
      <c r="S1645" s="832">
        <v>97549.54</v>
      </c>
      <c r="T1645" s="832">
        <v>99435.76</v>
      </c>
      <c r="U1645" s="846"/>
      <c r="V1645" s="846" t="s">
        <v>3949</v>
      </c>
      <c r="W1645" s="846"/>
      <c r="X1645" s="824"/>
      <c r="Y1645" s="824"/>
      <c r="Z1645" s="824"/>
      <c r="AA1645" s="824"/>
      <c r="AB1645" s="824"/>
      <c r="AC1645" s="824"/>
    </row>
    <row r="1646" s="823" customFormat="1" ht="28.45" hidden="1" customHeight="1" outlineLevel="3" spans="1:29">
      <c r="A1646" s="873" t="s">
        <v>73</v>
      </c>
      <c r="B1646" s="870" t="s">
        <v>495</v>
      </c>
      <c r="C1646" s="870" t="s">
        <v>516</v>
      </c>
      <c r="D1646" s="846" t="s">
        <v>4127</v>
      </c>
      <c r="E1646" s="846" t="s">
        <v>34</v>
      </c>
      <c r="F1646" s="846" t="s">
        <v>3959</v>
      </c>
      <c r="G1646" s="846" t="s">
        <v>4122</v>
      </c>
      <c r="H1646" s="832">
        <v>1.12</v>
      </c>
      <c r="I1646" s="846" t="s">
        <v>540</v>
      </c>
      <c r="J1646" s="875">
        <v>9</v>
      </c>
      <c r="K1646" s="846" t="s">
        <v>38</v>
      </c>
      <c r="L1646" s="846" t="s">
        <v>3284</v>
      </c>
      <c r="M1646" s="846" t="s">
        <v>4128</v>
      </c>
      <c r="N1646" s="846" t="s">
        <v>4128</v>
      </c>
      <c r="O1646" s="846" t="s">
        <v>4111</v>
      </c>
      <c r="P1646" s="846" t="s">
        <v>4124</v>
      </c>
      <c r="Q1646" s="832">
        <v>254819.13</v>
      </c>
      <c r="R1646" s="832">
        <v>260526.76</v>
      </c>
      <c r="S1646" s="832">
        <v>97549.54</v>
      </c>
      <c r="T1646" s="832">
        <v>99435.76</v>
      </c>
      <c r="U1646" s="846"/>
      <c r="V1646" s="846" t="s">
        <v>3949</v>
      </c>
      <c r="W1646" s="846"/>
      <c r="X1646" s="824"/>
      <c r="Y1646" s="824"/>
      <c r="Z1646" s="824"/>
      <c r="AA1646" s="824"/>
      <c r="AB1646" s="824"/>
      <c r="AC1646" s="824"/>
    </row>
    <row r="1647" s="823" customFormat="1" ht="28.45" hidden="1" customHeight="1" outlineLevel="3" spans="1:29">
      <c r="A1647" s="873" t="s">
        <v>73</v>
      </c>
      <c r="B1647" s="870" t="s">
        <v>495</v>
      </c>
      <c r="C1647" s="870" t="s">
        <v>516</v>
      </c>
      <c r="D1647" s="846" t="s">
        <v>4129</v>
      </c>
      <c r="E1647" s="846" t="s">
        <v>34</v>
      </c>
      <c r="F1647" s="846" t="s">
        <v>3959</v>
      </c>
      <c r="G1647" s="846" t="s">
        <v>3535</v>
      </c>
      <c r="H1647" s="832">
        <v>191.25</v>
      </c>
      <c r="I1647" s="846" t="s">
        <v>540</v>
      </c>
      <c r="J1647" s="875">
        <v>9</v>
      </c>
      <c r="K1647" s="846" t="s">
        <v>38</v>
      </c>
      <c r="L1647" s="846" t="s">
        <v>3355</v>
      </c>
      <c r="M1647" s="846" t="s">
        <v>4130</v>
      </c>
      <c r="N1647" s="846" t="s">
        <v>4131</v>
      </c>
      <c r="O1647" s="846" t="s">
        <v>4111</v>
      </c>
      <c r="P1647" s="846" t="s">
        <v>4124</v>
      </c>
      <c r="Q1647" s="832">
        <v>254819.13</v>
      </c>
      <c r="R1647" s="832">
        <v>260526.76</v>
      </c>
      <c r="S1647" s="832">
        <v>97549.54</v>
      </c>
      <c r="T1647" s="832">
        <v>99435.76</v>
      </c>
      <c r="U1647" s="846" t="s">
        <v>372</v>
      </c>
      <c r="V1647" s="846" t="s">
        <v>3949</v>
      </c>
      <c r="W1647" s="846"/>
      <c r="X1647" s="824"/>
      <c r="Y1647" s="824"/>
      <c r="Z1647" s="824"/>
      <c r="AA1647" s="824"/>
      <c r="AB1647" s="824"/>
      <c r="AC1647" s="824"/>
    </row>
    <row r="1648" s="823" customFormat="1" ht="28.45" hidden="1" customHeight="1" outlineLevel="3" spans="1:29">
      <c r="A1648" s="873" t="s">
        <v>73</v>
      </c>
      <c r="B1648" s="870" t="s">
        <v>495</v>
      </c>
      <c r="C1648" s="870" t="s">
        <v>516</v>
      </c>
      <c r="D1648" s="846" t="s">
        <v>4132</v>
      </c>
      <c r="E1648" s="846" t="s">
        <v>34</v>
      </c>
      <c r="F1648" s="846" t="s">
        <v>3959</v>
      </c>
      <c r="G1648" s="846" t="s">
        <v>4122</v>
      </c>
      <c r="H1648" s="832">
        <v>2.73</v>
      </c>
      <c r="I1648" s="846" t="s">
        <v>485</v>
      </c>
      <c r="J1648" s="875">
        <v>3</v>
      </c>
      <c r="K1648" s="846" t="s">
        <v>38</v>
      </c>
      <c r="L1648" s="846" t="s">
        <v>3284</v>
      </c>
      <c r="M1648" s="846"/>
      <c r="N1648" s="846" t="s">
        <v>4133</v>
      </c>
      <c r="O1648" s="846" t="s">
        <v>4111</v>
      </c>
      <c r="P1648" s="846" t="s">
        <v>4124</v>
      </c>
      <c r="Q1648" s="832">
        <v>254819.13</v>
      </c>
      <c r="R1648" s="832">
        <v>260526.76</v>
      </c>
      <c r="S1648" s="832">
        <v>97549.54</v>
      </c>
      <c r="T1648" s="832">
        <v>99435.76</v>
      </c>
      <c r="U1648" s="846"/>
      <c r="V1648" s="846" t="s">
        <v>3949</v>
      </c>
      <c r="W1648" s="846"/>
      <c r="X1648" s="824"/>
      <c r="Y1648" s="824"/>
      <c r="Z1648" s="824"/>
      <c r="AA1648" s="824"/>
      <c r="AB1648" s="824"/>
      <c r="AC1648" s="824"/>
    </row>
    <row r="1649" s="823" customFormat="1" ht="28.45" hidden="1" customHeight="1" outlineLevel="3" spans="1:29">
      <c r="A1649" s="873" t="s">
        <v>73</v>
      </c>
      <c r="B1649" s="870" t="s">
        <v>495</v>
      </c>
      <c r="C1649" s="870" t="s">
        <v>516</v>
      </c>
      <c r="D1649" s="846" t="s">
        <v>4134</v>
      </c>
      <c r="E1649" s="846" t="s">
        <v>34</v>
      </c>
      <c r="F1649" s="846" t="s">
        <v>3959</v>
      </c>
      <c r="G1649" s="846" t="s">
        <v>4122</v>
      </c>
      <c r="H1649" s="832">
        <v>188.25</v>
      </c>
      <c r="I1649" s="846" t="s">
        <v>1175</v>
      </c>
      <c r="J1649" s="875">
        <v>2</v>
      </c>
      <c r="K1649" s="846" t="s">
        <v>38</v>
      </c>
      <c r="L1649" s="846" t="s">
        <v>3355</v>
      </c>
      <c r="M1649" s="846"/>
      <c r="N1649" s="846" t="s">
        <v>4135</v>
      </c>
      <c r="O1649" s="846" t="s">
        <v>4111</v>
      </c>
      <c r="P1649" s="846" t="s">
        <v>4124</v>
      </c>
      <c r="Q1649" s="832">
        <v>254819.13</v>
      </c>
      <c r="R1649" s="832">
        <v>260526.76</v>
      </c>
      <c r="S1649" s="832">
        <v>97549.54</v>
      </c>
      <c r="T1649" s="832">
        <v>99435.76</v>
      </c>
      <c r="U1649" s="846" t="s">
        <v>372</v>
      </c>
      <c r="V1649" s="846" t="s">
        <v>3949</v>
      </c>
      <c r="W1649" s="846"/>
      <c r="X1649" s="824"/>
      <c r="Y1649" s="824"/>
      <c r="Z1649" s="824"/>
      <c r="AA1649" s="824"/>
      <c r="AB1649" s="824"/>
      <c r="AC1649" s="824"/>
    </row>
    <row r="1650" s="823" customFormat="1" ht="28.45" hidden="1" customHeight="1" outlineLevel="3" spans="1:29">
      <c r="A1650" s="873" t="s">
        <v>73</v>
      </c>
      <c r="B1650" s="870" t="s">
        <v>495</v>
      </c>
      <c r="C1650" s="870" t="s">
        <v>516</v>
      </c>
      <c r="D1650" s="846" t="s">
        <v>4136</v>
      </c>
      <c r="E1650" s="846" t="s">
        <v>34</v>
      </c>
      <c r="F1650" s="846" t="s">
        <v>4137</v>
      </c>
      <c r="G1650" s="846" t="s">
        <v>4138</v>
      </c>
      <c r="H1650" s="832">
        <v>20</v>
      </c>
      <c r="I1650" s="846" t="s">
        <v>456</v>
      </c>
      <c r="J1650" s="875">
        <v>12</v>
      </c>
      <c r="K1650" s="846" t="s">
        <v>38</v>
      </c>
      <c r="L1650" s="846" t="s">
        <v>3284</v>
      </c>
      <c r="M1650" s="846" t="s">
        <v>4139</v>
      </c>
      <c r="N1650" s="846" t="s">
        <v>4139</v>
      </c>
      <c r="O1650" s="846" t="s">
        <v>4140</v>
      </c>
      <c r="P1650" s="846" t="s">
        <v>4112</v>
      </c>
      <c r="Q1650" s="832">
        <v>68085.12</v>
      </c>
      <c r="R1650" s="832">
        <v>147951.18</v>
      </c>
      <c r="S1650" s="832">
        <v>22249.48</v>
      </c>
      <c r="T1650" s="832">
        <v>26008.81</v>
      </c>
      <c r="U1650" s="846" t="s">
        <v>318</v>
      </c>
      <c r="V1650" s="846" t="s">
        <v>3385</v>
      </c>
      <c r="W1650" s="846"/>
      <c r="X1650" s="824"/>
      <c r="Y1650" s="824"/>
      <c r="Z1650" s="824"/>
      <c r="AA1650" s="824"/>
      <c r="AB1650" s="824"/>
      <c r="AC1650" s="824"/>
    </row>
    <row r="1651" s="823" customFormat="1" ht="28.45" hidden="1" customHeight="1" outlineLevel="3" spans="1:29">
      <c r="A1651" s="873" t="s">
        <v>73</v>
      </c>
      <c r="B1651" s="870" t="s">
        <v>495</v>
      </c>
      <c r="C1651" s="870" t="s">
        <v>516</v>
      </c>
      <c r="D1651" s="846" t="s">
        <v>4136</v>
      </c>
      <c r="E1651" s="846" t="s">
        <v>34</v>
      </c>
      <c r="F1651" s="846" t="s">
        <v>4137</v>
      </c>
      <c r="G1651" s="846" t="s">
        <v>4138</v>
      </c>
      <c r="H1651" s="832">
        <v>80</v>
      </c>
      <c r="I1651" s="846" t="s">
        <v>312</v>
      </c>
      <c r="J1651" s="875">
        <v>34</v>
      </c>
      <c r="K1651" s="846" t="s">
        <v>83</v>
      </c>
      <c r="L1651" s="846" t="s">
        <v>3284</v>
      </c>
      <c r="M1651" s="846" t="s">
        <v>4139</v>
      </c>
      <c r="N1651" s="846" t="s">
        <v>4139</v>
      </c>
      <c r="O1651" s="846" t="s">
        <v>4140</v>
      </c>
      <c r="P1651" s="846" t="s">
        <v>4112</v>
      </c>
      <c r="Q1651" s="832">
        <v>68085.12</v>
      </c>
      <c r="R1651" s="832">
        <v>147951.18</v>
      </c>
      <c r="S1651" s="832">
        <v>22249.48</v>
      </c>
      <c r="T1651" s="832">
        <v>26008.81</v>
      </c>
      <c r="U1651" s="846" t="s">
        <v>318</v>
      </c>
      <c r="V1651" s="846" t="s">
        <v>3385</v>
      </c>
      <c r="W1651" s="846"/>
      <c r="X1651" s="824"/>
      <c r="Y1651" s="824"/>
      <c r="Z1651" s="824"/>
      <c r="AA1651" s="824"/>
      <c r="AB1651" s="824"/>
      <c r="AC1651" s="824"/>
    </row>
    <row r="1652" s="823" customFormat="1" ht="28.45" hidden="1" customHeight="1" outlineLevel="3" spans="1:29">
      <c r="A1652" s="873" t="s">
        <v>73</v>
      </c>
      <c r="B1652" s="870" t="s">
        <v>495</v>
      </c>
      <c r="C1652" s="870" t="s">
        <v>516</v>
      </c>
      <c r="D1652" s="846" t="s">
        <v>4136</v>
      </c>
      <c r="E1652" s="846" t="s">
        <v>34</v>
      </c>
      <c r="F1652" s="846" t="s">
        <v>4137</v>
      </c>
      <c r="G1652" s="846" t="s">
        <v>4138</v>
      </c>
      <c r="H1652" s="832">
        <v>0.55</v>
      </c>
      <c r="I1652" s="846" t="s">
        <v>584</v>
      </c>
      <c r="J1652" s="875">
        <v>35</v>
      </c>
      <c r="K1652" s="846" t="s">
        <v>83</v>
      </c>
      <c r="L1652" s="846" t="s">
        <v>3284</v>
      </c>
      <c r="M1652" s="846" t="s">
        <v>4139</v>
      </c>
      <c r="N1652" s="846" t="s">
        <v>4139</v>
      </c>
      <c r="O1652" s="846" t="s">
        <v>4140</v>
      </c>
      <c r="P1652" s="846" t="s">
        <v>4112</v>
      </c>
      <c r="Q1652" s="832">
        <v>68085.12</v>
      </c>
      <c r="R1652" s="832">
        <v>147951.18</v>
      </c>
      <c r="S1652" s="832">
        <v>22249.48</v>
      </c>
      <c r="T1652" s="832">
        <v>26008.81</v>
      </c>
      <c r="U1652" s="846" t="s">
        <v>318</v>
      </c>
      <c r="V1652" s="846" t="s">
        <v>3385</v>
      </c>
      <c r="W1652" s="846"/>
      <c r="X1652" s="824"/>
      <c r="Y1652" s="824"/>
      <c r="Z1652" s="824"/>
      <c r="AA1652" s="824"/>
      <c r="AB1652" s="824"/>
      <c r="AC1652" s="824"/>
    </row>
    <row r="1653" s="823" customFormat="1" ht="28.45" hidden="1" customHeight="1" outlineLevel="3" spans="1:29">
      <c r="A1653" s="873" t="s">
        <v>73</v>
      </c>
      <c r="B1653" s="870" t="s">
        <v>495</v>
      </c>
      <c r="C1653" s="870" t="s">
        <v>516</v>
      </c>
      <c r="D1653" s="846" t="s">
        <v>4136</v>
      </c>
      <c r="E1653" s="846" t="s">
        <v>34</v>
      </c>
      <c r="F1653" s="846" t="s">
        <v>4137</v>
      </c>
      <c r="G1653" s="846" t="s">
        <v>4138</v>
      </c>
      <c r="H1653" s="832">
        <v>77.6</v>
      </c>
      <c r="I1653" s="846" t="s">
        <v>584</v>
      </c>
      <c r="J1653" s="875">
        <v>35</v>
      </c>
      <c r="K1653" s="846" t="s">
        <v>83</v>
      </c>
      <c r="L1653" s="846" t="s">
        <v>3284</v>
      </c>
      <c r="M1653" s="846" t="s">
        <v>4139</v>
      </c>
      <c r="N1653" s="846" t="s">
        <v>4139</v>
      </c>
      <c r="O1653" s="846" t="s">
        <v>4140</v>
      </c>
      <c r="P1653" s="846" t="s">
        <v>4112</v>
      </c>
      <c r="Q1653" s="832">
        <v>68085.12</v>
      </c>
      <c r="R1653" s="832">
        <v>147951.18</v>
      </c>
      <c r="S1653" s="832">
        <v>22249.48</v>
      </c>
      <c r="T1653" s="832">
        <v>26008.81</v>
      </c>
      <c r="U1653" s="846" t="s">
        <v>318</v>
      </c>
      <c r="V1653" s="846" t="s">
        <v>3385</v>
      </c>
      <c r="W1653" s="846"/>
      <c r="X1653" s="824"/>
      <c r="Y1653" s="824"/>
      <c r="Z1653" s="824"/>
      <c r="AA1653" s="824"/>
      <c r="AB1653" s="824"/>
      <c r="AC1653" s="824"/>
    </row>
    <row r="1654" s="823" customFormat="1" ht="28.45" hidden="1" customHeight="1" outlineLevel="3" spans="1:29">
      <c r="A1654" s="873" t="s">
        <v>73</v>
      </c>
      <c r="B1654" s="870" t="s">
        <v>495</v>
      </c>
      <c r="C1654" s="870" t="s">
        <v>516</v>
      </c>
      <c r="D1654" s="846" t="s">
        <v>4141</v>
      </c>
      <c r="E1654" s="846" t="s">
        <v>34</v>
      </c>
      <c r="F1654" s="846" t="s">
        <v>4142</v>
      </c>
      <c r="G1654" s="846" t="s">
        <v>338</v>
      </c>
      <c r="H1654" s="832">
        <v>3.4</v>
      </c>
      <c r="I1654" s="846" t="s">
        <v>3414</v>
      </c>
      <c r="J1654" s="875">
        <v>84</v>
      </c>
      <c r="K1654" s="846" t="s">
        <v>83</v>
      </c>
      <c r="L1654" s="846" t="s">
        <v>3284</v>
      </c>
      <c r="M1654" s="846" t="s">
        <v>4143</v>
      </c>
      <c r="N1654" s="846" t="s">
        <v>4143</v>
      </c>
      <c r="O1654" s="846" t="s">
        <v>4144</v>
      </c>
      <c r="P1654" s="846" t="s">
        <v>4145</v>
      </c>
      <c r="Q1654" s="832">
        <v>4509.7</v>
      </c>
      <c r="R1654" s="832">
        <v>24713.29</v>
      </c>
      <c r="S1654" s="832">
        <v>4468.16</v>
      </c>
      <c r="T1654" s="832">
        <v>10543.82</v>
      </c>
      <c r="U1654" s="846"/>
      <c r="V1654" s="846" t="s">
        <v>637</v>
      </c>
      <c r="W1654" s="846"/>
      <c r="X1654" s="824"/>
      <c r="Y1654" s="824"/>
      <c r="Z1654" s="824"/>
      <c r="AA1654" s="824"/>
      <c r="AB1654" s="824"/>
      <c r="AC1654" s="824"/>
    </row>
    <row r="1655" s="823" customFormat="1" ht="28.45" hidden="1" customHeight="1" outlineLevel="3" spans="1:29">
      <c r="A1655" s="873" t="s">
        <v>73</v>
      </c>
      <c r="B1655" s="870" t="s">
        <v>495</v>
      </c>
      <c r="C1655" s="870" t="s">
        <v>516</v>
      </c>
      <c r="D1655" s="846" t="s">
        <v>4146</v>
      </c>
      <c r="E1655" s="846" t="s">
        <v>34</v>
      </c>
      <c r="F1655" s="846" t="s">
        <v>4142</v>
      </c>
      <c r="G1655" s="846" t="s">
        <v>338</v>
      </c>
      <c r="H1655" s="832">
        <v>8.48</v>
      </c>
      <c r="I1655" s="846" t="s">
        <v>4147</v>
      </c>
      <c r="J1655" s="875">
        <v>54</v>
      </c>
      <c r="K1655" s="846" t="s">
        <v>83</v>
      </c>
      <c r="L1655" s="846" t="s">
        <v>3284</v>
      </c>
      <c r="M1655" s="846" t="s">
        <v>4148</v>
      </c>
      <c r="N1655" s="846" t="s">
        <v>4148</v>
      </c>
      <c r="O1655" s="846" t="s">
        <v>4144</v>
      </c>
      <c r="P1655" s="846" t="s">
        <v>4145</v>
      </c>
      <c r="Q1655" s="832">
        <v>4509.7</v>
      </c>
      <c r="R1655" s="832">
        <v>24713.29</v>
      </c>
      <c r="S1655" s="832">
        <v>4468.16</v>
      </c>
      <c r="T1655" s="832">
        <v>10543.82</v>
      </c>
      <c r="U1655" s="846"/>
      <c r="V1655" s="846" t="s">
        <v>637</v>
      </c>
      <c r="W1655" s="846"/>
      <c r="X1655" s="824"/>
      <c r="Y1655" s="824"/>
      <c r="Z1655" s="824"/>
      <c r="AA1655" s="824"/>
      <c r="AB1655" s="824"/>
      <c r="AC1655" s="824"/>
    </row>
    <row r="1656" s="823" customFormat="1" ht="28.45" hidden="1" customHeight="1" outlineLevel="3" spans="1:29">
      <c r="A1656" s="873" t="s">
        <v>73</v>
      </c>
      <c r="B1656" s="870" t="s">
        <v>495</v>
      </c>
      <c r="C1656" s="870" t="s">
        <v>516</v>
      </c>
      <c r="D1656" s="846" t="s">
        <v>4149</v>
      </c>
      <c r="E1656" s="846" t="s">
        <v>34</v>
      </c>
      <c r="F1656" s="846" t="s">
        <v>4142</v>
      </c>
      <c r="G1656" s="846" t="s">
        <v>338</v>
      </c>
      <c r="H1656" s="832">
        <v>11.79</v>
      </c>
      <c r="I1656" s="846" t="s">
        <v>2452</v>
      </c>
      <c r="J1656" s="875">
        <v>42</v>
      </c>
      <c r="K1656" s="846" t="s">
        <v>83</v>
      </c>
      <c r="L1656" s="846" t="s">
        <v>3284</v>
      </c>
      <c r="M1656" s="846" t="s">
        <v>4150</v>
      </c>
      <c r="N1656" s="846" t="s">
        <v>4150</v>
      </c>
      <c r="O1656" s="846" t="s">
        <v>4144</v>
      </c>
      <c r="P1656" s="846" t="s">
        <v>4145</v>
      </c>
      <c r="Q1656" s="832">
        <v>4509.7</v>
      </c>
      <c r="R1656" s="832">
        <v>24713.29</v>
      </c>
      <c r="S1656" s="832">
        <v>4468.16</v>
      </c>
      <c r="T1656" s="832">
        <v>10543.82</v>
      </c>
      <c r="U1656" s="846"/>
      <c r="V1656" s="846" t="s">
        <v>637</v>
      </c>
      <c r="W1656" s="846"/>
      <c r="X1656" s="824"/>
      <c r="Y1656" s="824"/>
      <c r="Z1656" s="824"/>
      <c r="AA1656" s="824"/>
      <c r="AB1656" s="824"/>
      <c r="AC1656" s="824"/>
    </row>
    <row r="1657" s="823" customFormat="1" ht="28.45" hidden="1" customHeight="1" outlineLevel="3" spans="1:29">
      <c r="A1657" s="873" t="s">
        <v>73</v>
      </c>
      <c r="B1657" s="870" t="s">
        <v>495</v>
      </c>
      <c r="C1657" s="870" t="s">
        <v>516</v>
      </c>
      <c r="D1657" s="846" t="s">
        <v>4151</v>
      </c>
      <c r="E1657" s="846" t="s">
        <v>34</v>
      </c>
      <c r="F1657" s="846" t="s">
        <v>4142</v>
      </c>
      <c r="G1657" s="846" t="s">
        <v>338</v>
      </c>
      <c r="H1657" s="832">
        <v>5.76</v>
      </c>
      <c r="I1657" s="846" t="s">
        <v>663</v>
      </c>
      <c r="J1657" s="875">
        <v>29</v>
      </c>
      <c r="K1657" s="846" t="s">
        <v>38</v>
      </c>
      <c r="L1657" s="846" t="s">
        <v>3284</v>
      </c>
      <c r="M1657" s="846" t="s">
        <v>4152</v>
      </c>
      <c r="N1657" s="846" t="s">
        <v>4152</v>
      </c>
      <c r="O1657" s="846" t="s">
        <v>4144</v>
      </c>
      <c r="P1657" s="846" t="s">
        <v>4145</v>
      </c>
      <c r="Q1657" s="832">
        <v>4509.7</v>
      </c>
      <c r="R1657" s="832">
        <v>24713.29</v>
      </c>
      <c r="S1657" s="832">
        <v>4468.16</v>
      </c>
      <c r="T1657" s="832">
        <v>10543.82</v>
      </c>
      <c r="U1657" s="846"/>
      <c r="V1657" s="846" t="s">
        <v>637</v>
      </c>
      <c r="W1657" s="846"/>
      <c r="X1657" s="824"/>
      <c r="Y1657" s="824"/>
      <c r="Z1657" s="824"/>
      <c r="AA1657" s="824"/>
      <c r="AB1657" s="824"/>
      <c r="AC1657" s="824"/>
    </row>
    <row r="1658" s="823" customFormat="1" ht="28.45" hidden="1" customHeight="1" outlineLevel="3" spans="1:29">
      <c r="A1658" s="873" t="s">
        <v>73</v>
      </c>
      <c r="B1658" s="870" t="s">
        <v>495</v>
      </c>
      <c r="C1658" s="870" t="s">
        <v>516</v>
      </c>
      <c r="D1658" s="846" t="s">
        <v>4153</v>
      </c>
      <c r="E1658" s="846" t="s">
        <v>34</v>
      </c>
      <c r="F1658" s="846" t="s">
        <v>4142</v>
      </c>
      <c r="G1658" s="846" t="s">
        <v>338</v>
      </c>
      <c r="H1658" s="832">
        <v>4.92</v>
      </c>
      <c r="I1658" s="846" t="s">
        <v>663</v>
      </c>
      <c r="J1658" s="875">
        <v>29</v>
      </c>
      <c r="K1658" s="846" t="s">
        <v>38</v>
      </c>
      <c r="L1658" s="846" t="s">
        <v>3284</v>
      </c>
      <c r="M1658" s="846" t="s">
        <v>4154</v>
      </c>
      <c r="N1658" s="846" t="s">
        <v>4154</v>
      </c>
      <c r="O1658" s="846" t="s">
        <v>4144</v>
      </c>
      <c r="P1658" s="846" t="s">
        <v>4145</v>
      </c>
      <c r="Q1658" s="832">
        <v>4509.7</v>
      </c>
      <c r="R1658" s="832">
        <v>24713.29</v>
      </c>
      <c r="S1658" s="832">
        <v>4468.16</v>
      </c>
      <c r="T1658" s="832">
        <v>10543.82</v>
      </c>
      <c r="U1658" s="846"/>
      <c r="V1658" s="846" t="s">
        <v>637</v>
      </c>
      <c r="W1658" s="846"/>
      <c r="X1658" s="824"/>
      <c r="Y1658" s="824"/>
      <c r="Z1658" s="824"/>
      <c r="AA1658" s="824"/>
      <c r="AB1658" s="824"/>
      <c r="AC1658" s="824"/>
    </row>
    <row r="1659" s="823" customFormat="1" ht="28.45" hidden="1" customHeight="1" outlineLevel="3" spans="1:29">
      <c r="A1659" s="873" t="s">
        <v>73</v>
      </c>
      <c r="B1659" s="870" t="s">
        <v>495</v>
      </c>
      <c r="C1659" s="870" t="s">
        <v>516</v>
      </c>
      <c r="D1659" s="846" t="s">
        <v>4155</v>
      </c>
      <c r="E1659" s="846" t="s">
        <v>34</v>
      </c>
      <c r="F1659" s="846" t="s">
        <v>4142</v>
      </c>
      <c r="G1659" s="846" t="s">
        <v>338</v>
      </c>
      <c r="H1659" s="832">
        <v>4.9</v>
      </c>
      <c r="I1659" s="846" t="s">
        <v>175</v>
      </c>
      <c r="J1659" s="875">
        <v>18</v>
      </c>
      <c r="K1659" s="846" t="s">
        <v>38</v>
      </c>
      <c r="L1659" s="846" t="s">
        <v>3284</v>
      </c>
      <c r="M1659" s="846" t="s">
        <v>4156</v>
      </c>
      <c r="N1659" s="846" t="s">
        <v>4156</v>
      </c>
      <c r="O1659" s="846" t="s">
        <v>4144</v>
      </c>
      <c r="P1659" s="846" t="s">
        <v>4145</v>
      </c>
      <c r="Q1659" s="832">
        <v>4509.7</v>
      </c>
      <c r="R1659" s="832">
        <v>24713.29</v>
      </c>
      <c r="S1659" s="832">
        <v>4468.16</v>
      </c>
      <c r="T1659" s="832">
        <v>10543.82</v>
      </c>
      <c r="U1659" s="846"/>
      <c r="V1659" s="846" t="s">
        <v>637</v>
      </c>
      <c r="W1659" s="846"/>
      <c r="X1659" s="824"/>
      <c r="Y1659" s="824"/>
      <c r="Z1659" s="824"/>
      <c r="AA1659" s="824"/>
      <c r="AB1659" s="824"/>
      <c r="AC1659" s="824"/>
    </row>
    <row r="1660" s="823" customFormat="1" ht="28.45" hidden="1" customHeight="1" outlineLevel="3" spans="1:29">
      <c r="A1660" s="873" t="s">
        <v>73</v>
      </c>
      <c r="B1660" s="870" t="s">
        <v>495</v>
      </c>
      <c r="C1660" s="870" t="s">
        <v>516</v>
      </c>
      <c r="D1660" s="846" t="s">
        <v>4157</v>
      </c>
      <c r="E1660" s="846" t="s">
        <v>34</v>
      </c>
      <c r="F1660" s="846" t="s">
        <v>4142</v>
      </c>
      <c r="G1660" s="846" t="s">
        <v>338</v>
      </c>
      <c r="H1660" s="832">
        <v>7.71</v>
      </c>
      <c r="I1660" s="846" t="s">
        <v>175</v>
      </c>
      <c r="J1660" s="875">
        <v>18</v>
      </c>
      <c r="K1660" s="846" t="s">
        <v>38</v>
      </c>
      <c r="L1660" s="846" t="s">
        <v>3284</v>
      </c>
      <c r="M1660" s="846" t="s">
        <v>4158</v>
      </c>
      <c r="N1660" s="846" t="s">
        <v>4158</v>
      </c>
      <c r="O1660" s="846" t="s">
        <v>4144</v>
      </c>
      <c r="P1660" s="846" t="s">
        <v>4145</v>
      </c>
      <c r="Q1660" s="832">
        <v>4509.7</v>
      </c>
      <c r="R1660" s="832">
        <v>24713.29</v>
      </c>
      <c r="S1660" s="832">
        <v>4468.16</v>
      </c>
      <c r="T1660" s="832">
        <v>10543.82</v>
      </c>
      <c r="U1660" s="846"/>
      <c r="V1660" s="846" t="s">
        <v>637</v>
      </c>
      <c r="W1660" s="846"/>
      <c r="X1660" s="824"/>
      <c r="Y1660" s="824"/>
      <c r="Z1660" s="824"/>
      <c r="AA1660" s="824"/>
      <c r="AB1660" s="824"/>
      <c r="AC1660" s="824"/>
    </row>
    <row r="1661" s="823" customFormat="1" ht="28.45" hidden="1" customHeight="1" outlineLevel="3" spans="1:29">
      <c r="A1661" s="873" t="s">
        <v>73</v>
      </c>
      <c r="B1661" s="870" t="s">
        <v>495</v>
      </c>
      <c r="C1661" s="870" t="s">
        <v>516</v>
      </c>
      <c r="D1661" s="846" t="s">
        <v>4159</v>
      </c>
      <c r="E1661" s="846" t="s">
        <v>34</v>
      </c>
      <c r="F1661" s="846" t="s">
        <v>4142</v>
      </c>
      <c r="G1661" s="846" t="s">
        <v>338</v>
      </c>
      <c r="H1661" s="832">
        <v>5.02</v>
      </c>
      <c r="I1661" s="846" t="s">
        <v>917</v>
      </c>
      <c r="J1661" s="875">
        <v>4</v>
      </c>
      <c r="K1661" s="846" t="s">
        <v>38</v>
      </c>
      <c r="L1661" s="846" t="s">
        <v>3284</v>
      </c>
      <c r="M1661" s="846"/>
      <c r="N1661" s="846" t="s">
        <v>4160</v>
      </c>
      <c r="O1661" s="846" t="s">
        <v>4144</v>
      </c>
      <c r="P1661" s="846" t="s">
        <v>4145</v>
      </c>
      <c r="Q1661" s="832">
        <v>4509.7</v>
      </c>
      <c r="R1661" s="832">
        <v>24713.29</v>
      </c>
      <c r="S1661" s="832">
        <v>4468.16</v>
      </c>
      <c r="T1661" s="832">
        <v>10543.82</v>
      </c>
      <c r="U1661" s="846"/>
      <c r="V1661" s="846" t="s">
        <v>637</v>
      </c>
      <c r="W1661" s="846"/>
      <c r="X1661" s="824"/>
      <c r="Y1661" s="824"/>
      <c r="Z1661" s="824"/>
      <c r="AA1661" s="824"/>
      <c r="AB1661" s="824"/>
      <c r="AC1661" s="824"/>
    </row>
    <row r="1662" s="823" customFormat="1" ht="28.45" hidden="1" customHeight="1" outlineLevel="3" spans="1:29">
      <c r="A1662" s="873" t="s">
        <v>73</v>
      </c>
      <c r="B1662" s="870" t="s">
        <v>495</v>
      </c>
      <c r="C1662" s="870" t="s">
        <v>516</v>
      </c>
      <c r="D1662" s="846" t="s">
        <v>4161</v>
      </c>
      <c r="E1662" s="846" t="s">
        <v>34</v>
      </c>
      <c r="F1662" s="846" t="s">
        <v>4162</v>
      </c>
      <c r="G1662" s="846" t="s">
        <v>338</v>
      </c>
      <c r="H1662" s="832">
        <v>2.83</v>
      </c>
      <c r="I1662" s="846" t="s">
        <v>3448</v>
      </c>
      <c r="J1662" s="875">
        <v>129</v>
      </c>
      <c r="K1662" s="846" t="s">
        <v>119</v>
      </c>
      <c r="L1662" s="846" t="s">
        <v>3284</v>
      </c>
      <c r="M1662" s="846" t="s">
        <v>4163</v>
      </c>
      <c r="N1662" s="846" t="s">
        <v>4163</v>
      </c>
      <c r="O1662" s="846" t="s">
        <v>4164</v>
      </c>
      <c r="P1662" s="846" t="s">
        <v>4165</v>
      </c>
      <c r="Q1662" s="832">
        <v>22567.5</v>
      </c>
      <c r="R1662" s="832">
        <v>104677.02</v>
      </c>
      <c r="S1662" s="832">
        <v>5955.71</v>
      </c>
      <c r="T1662" s="832">
        <v>24321.67</v>
      </c>
      <c r="U1662" s="846"/>
      <c r="V1662" s="846" t="s">
        <v>3588</v>
      </c>
      <c r="W1662" s="846"/>
      <c r="X1662" s="824"/>
      <c r="Y1662" s="824"/>
      <c r="Z1662" s="824"/>
      <c r="AA1662" s="824"/>
      <c r="AB1662" s="824"/>
      <c r="AC1662" s="824"/>
    </row>
    <row r="1663" s="823" customFormat="1" ht="28.45" hidden="1" customHeight="1" outlineLevel="3" spans="1:29">
      <c r="A1663" s="873" t="s">
        <v>73</v>
      </c>
      <c r="B1663" s="870" t="s">
        <v>495</v>
      </c>
      <c r="C1663" s="870" t="s">
        <v>516</v>
      </c>
      <c r="D1663" s="846" t="s">
        <v>4166</v>
      </c>
      <c r="E1663" s="846" t="s">
        <v>34</v>
      </c>
      <c r="F1663" s="846" t="s">
        <v>3331</v>
      </c>
      <c r="G1663" s="846" t="s">
        <v>338</v>
      </c>
      <c r="H1663" s="832">
        <v>2.7</v>
      </c>
      <c r="I1663" s="846" t="s">
        <v>3403</v>
      </c>
      <c r="J1663" s="875">
        <v>109</v>
      </c>
      <c r="K1663" s="846" t="s">
        <v>119</v>
      </c>
      <c r="L1663" s="846" t="s">
        <v>3284</v>
      </c>
      <c r="M1663" s="846" t="s">
        <v>4167</v>
      </c>
      <c r="N1663" s="846" t="s">
        <v>4167</v>
      </c>
      <c r="O1663" s="846" t="s">
        <v>4144</v>
      </c>
      <c r="P1663" s="846" t="s">
        <v>4168</v>
      </c>
      <c r="Q1663" s="832">
        <v>11705.39</v>
      </c>
      <c r="R1663" s="832">
        <v>13498.47</v>
      </c>
      <c r="S1663" s="832">
        <v>5325.14</v>
      </c>
      <c r="T1663" s="832">
        <v>5462.63</v>
      </c>
      <c r="U1663" s="846"/>
      <c r="V1663" s="846" t="s">
        <v>3336</v>
      </c>
      <c r="W1663" s="846"/>
      <c r="X1663" s="824"/>
      <c r="Y1663" s="824"/>
      <c r="Z1663" s="824"/>
      <c r="AA1663" s="824"/>
      <c r="AB1663" s="824"/>
      <c r="AC1663" s="824"/>
    </row>
    <row r="1664" s="823" customFormat="1" ht="28.45" hidden="1" customHeight="1" outlineLevel="3" spans="1:29">
      <c r="A1664" s="873" t="s">
        <v>73</v>
      </c>
      <c r="B1664" s="870" t="s">
        <v>495</v>
      </c>
      <c r="C1664" s="870" t="s">
        <v>516</v>
      </c>
      <c r="D1664" s="846" t="s">
        <v>4169</v>
      </c>
      <c r="E1664" s="846" t="s">
        <v>34</v>
      </c>
      <c r="F1664" s="846" t="s">
        <v>3366</v>
      </c>
      <c r="G1664" s="846" t="s">
        <v>99</v>
      </c>
      <c r="H1664" s="832">
        <v>0.17</v>
      </c>
      <c r="I1664" s="846" t="s">
        <v>1312</v>
      </c>
      <c r="J1664" s="875">
        <v>46</v>
      </c>
      <c r="K1664" s="846" t="s">
        <v>83</v>
      </c>
      <c r="L1664" s="846" t="s">
        <v>3284</v>
      </c>
      <c r="M1664" s="846" t="s">
        <v>4170</v>
      </c>
      <c r="N1664" s="846" t="s">
        <v>4170</v>
      </c>
      <c r="O1664" s="846" t="s">
        <v>4140</v>
      </c>
      <c r="P1664" s="846" t="s">
        <v>4171</v>
      </c>
      <c r="Q1664" s="832">
        <v>34870.04</v>
      </c>
      <c r="R1664" s="832">
        <v>208127.97</v>
      </c>
      <c r="S1664" s="832">
        <v>5122.58</v>
      </c>
      <c r="T1664" s="832">
        <v>8043.85</v>
      </c>
      <c r="U1664" s="846"/>
      <c r="V1664" s="846" t="s">
        <v>3371</v>
      </c>
      <c r="W1664" s="846"/>
      <c r="X1664" s="824"/>
      <c r="Y1664" s="824"/>
      <c r="Z1664" s="824"/>
      <c r="AA1664" s="824"/>
      <c r="AB1664" s="824"/>
      <c r="AC1664" s="824"/>
    </row>
    <row r="1665" s="823" customFormat="1" ht="28.45" hidden="1" customHeight="1" outlineLevel="3" spans="1:29">
      <c r="A1665" s="873" t="s">
        <v>73</v>
      </c>
      <c r="B1665" s="870" t="s">
        <v>495</v>
      </c>
      <c r="C1665" s="870" t="s">
        <v>516</v>
      </c>
      <c r="D1665" s="846" t="s">
        <v>4172</v>
      </c>
      <c r="E1665" s="846" t="s">
        <v>34</v>
      </c>
      <c r="F1665" s="846" t="s">
        <v>3808</v>
      </c>
      <c r="G1665" s="846" t="s">
        <v>449</v>
      </c>
      <c r="H1665" s="832">
        <v>1.02</v>
      </c>
      <c r="I1665" s="846" t="s">
        <v>4173</v>
      </c>
      <c r="J1665" s="875">
        <v>88</v>
      </c>
      <c r="K1665" s="846" t="s">
        <v>83</v>
      </c>
      <c r="L1665" s="846" t="s">
        <v>3284</v>
      </c>
      <c r="M1665" s="846" t="s">
        <v>4174</v>
      </c>
      <c r="N1665" s="846" t="s">
        <v>4174</v>
      </c>
      <c r="O1665" s="846" t="s">
        <v>4175</v>
      </c>
      <c r="P1665" s="846" t="s">
        <v>4176</v>
      </c>
      <c r="Q1665" s="832">
        <v>191.02</v>
      </c>
      <c r="R1665" s="832">
        <v>20090.74</v>
      </c>
      <c r="S1665" s="832">
        <v>8.54</v>
      </c>
      <c r="T1665" s="832">
        <v>6084.99</v>
      </c>
      <c r="U1665" s="846"/>
      <c r="V1665" s="846" t="s">
        <v>3305</v>
      </c>
      <c r="W1665" s="846"/>
      <c r="X1665" s="824"/>
      <c r="Y1665" s="824"/>
      <c r="Z1665" s="824"/>
      <c r="AA1665" s="824"/>
      <c r="AB1665" s="824"/>
      <c r="AC1665" s="824"/>
    </row>
    <row r="1666" s="823" customFormat="1" ht="28.45" hidden="1" customHeight="1" outlineLevel="3" spans="1:29">
      <c r="A1666" s="873" t="s">
        <v>73</v>
      </c>
      <c r="B1666" s="870" t="s">
        <v>495</v>
      </c>
      <c r="C1666" s="870" t="s">
        <v>516</v>
      </c>
      <c r="D1666" s="846" t="s">
        <v>4177</v>
      </c>
      <c r="E1666" s="846" t="s">
        <v>34</v>
      </c>
      <c r="F1666" s="846" t="s">
        <v>3331</v>
      </c>
      <c r="G1666" s="846" t="s">
        <v>4178</v>
      </c>
      <c r="H1666" s="832">
        <v>1.09</v>
      </c>
      <c r="I1666" s="846" t="s">
        <v>294</v>
      </c>
      <c r="J1666" s="875">
        <v>50</v>
      </c>
      <c r="K1666" s="846" t="s">
        <v>83</v>
      </c>
      <c r="L1666" s="846" t="s">
        <v>3284</v>
      </c>
      <c r="M1666" s="846" t="s">
        <v>4179</v>
      </c>
      <c r="N1666" s="846" t="s">
        <v>4179</v>
      </c>
      <c r="O1666" s="846" t="s">
        <v>4144</v>
      </c>
      <c r="P1666" s="846" t="s">
        <v>4168</v>
      </c>
      <c r="Q1666" s="832">
        <v>11705.39</v>
      </c>
      <c r="R1666" s="832">
        <v>13498.47</v>
      </c>
      <c r="S1666" s="832">
        <v>5325.14</v>
      </c>
      <c r="T1666" s="832">
        <v>5462.63</v>
      </c>
      <c r="U1666" s="846" t="s">
        <v>525</v>
      </c>
      <c r="V1666" s="846" t="s">
        <v>3336</v>
      </c>
      <c r="W1666" s="846"/>
      <c r="X1666" s="824"/>
      <c r="Y1666" s="824"/>
      <c r="Z1666" s="824"/>
      <c r="AA1666" s="824"/>
      <c r="AB1666" s="824"/>
      <c r="AC1666" s="824"/>
    </row>
    <row r="1667" s="823" customFormat="1" ht="28.45" hidden="1" customHeight="1" outlineLevel="3" spans="1:29">
      <c r="A1667" s="873" t="s">
        <v>73</v>
      </c>
      <c r="B1667" s="870" t="s">
        <v>495</v>
      </c>
      <c r="C1667" s="870" t="s">
        <v>516</v>
      </c>
      <c r="D1667" s="846" t="s">
        <v>4177</v>
      </c>
      <c r="E1667" s="846" t="s">
        <v>34</v>
      </c>
      <c r="F1667" s="846" t="s">
        <v>3331</v>
      </c>
      <c r="G1667" s="846" t="s">
        <v>4178</v>
      </c>
      <c r="H1667" s="832">
        <v>0.65</v>
      </c>
      <c r="I1667" s="846" t="s">
        <v>4180</v>
      </c>
      <c r="J1667" s="875">
        <v>65</v>
      </c>
      <c r="K1667" s="846" t="s">
        <v>83</v>
      </c>
      <c r="L1667" s="846" t="s">
        <v>3284</v>
      </c>
      <c r="M1667" s="846" t="s">
        <v>4179</v>
      </c>
      <c r="N1667" s="846" t="s">
        <v>4179</v>
      </c>
      <c r="O1667" s="846" t="s">
        <v>4144</v>
      </c>
      <c r="P1667" s="846" t="s">
        <v>4168</v>
      </c>
      <c r="Q1667" s="832">
        <v>11705.39</v>
      </c>
      <c r="R1667" s="832">
        <v>13498.47</v>
      </c>
      <c r="S1667" s="832">
        <v>5325.14</v>
      </c>
      <c r="T1667" s="832">
        <v>5462.63</v>
      </c>
      <c r="U1667" s="846" t="s">
        <v>525</v>
      </c>
      <c r="V1667" s="846" t="s">
        <v>3336</v>
      </c>
      <c r="W1667" s="846"/>
      <c r="X1667" s="824"/>
      <c r="Y1667" s="824"/>
      <c r="Z1667" s="824"/>
      <c r="AA1667" s="824"/>
      <c r="AB1667" s="824"/>
      <c r="AC1667" s="824"/>
    </row>
    <row r="1668" s="823" customFormat="1" ht="28.45" hidden="1" customHeight="1" outlineLevel="3" spans="1:29">
      <c r="A1668" s="873" t="s">
        <v>73</v>
      </c>
      <c r="B1668" s="870" t="s">
        <v>495</v>
      </c>
      <c r="C1668" s="870" t="s">
        <v>516</v>
      </c>
      <c r="D1668" s="846" t="s">
        <v>4181</v>
      </c>
      <c r="E1668" s="846" t="s">
        <v>34</v>
      </c>
      <c r="F1668" s="846" t="s">
        <v>3531</v>
      </c>
      <c r="G1668" s="846" t="s">
        <v>3762</v>
      </c>
      <c r="H1668" s="832">
        <v>1.87</v>
      </c>
      <c r="I1668" s="846" t="s">
        <v>537</v>
      </c>
      <c r="J1668" s="875">
        <v>21</v>
      </c>
      <c r="K1668" s="846" t="s">
        <v>38</v>
      </c>
      <c r="L1668" s="846" t="s">
        <v>3355</v>
      </c>
      <c r="M1668" s="846" t="s">
        <v>4182</v>
      </c>
      <c r="N1668" s="846" t="s">
        <v>4183</v>
      </c>
      <c r="O1668" s="846" t="s">
        <v>4184</v>
      </c>
      <c r="P1668" s="846" t="s">
        <v>4185</v>
      </c>
      <c r="Q1668" s="832">
        <v>5518.74</v>
      </c>
      <c r="R1668" s="832">
        <v>25263.52</v>
      </c>
      <c r="S1668" s="832">
        <v>1096.17</v>
      </c>
      <c r="T1668" s="832">
        <v>15411.46</v>
      </c>
      <c r="U1668" s="846" t="s">
        <v>372</v>
      </c>
      <c r="V1668" s="846" t="s">
        <v>3533</v>
      </c>
      <c r="W1668" s="846"/>
      <c r="X1668" s="824"/>
      <c r="Y1668" s="824"/>
      <c r="Z1668" s="824"/>
      <c r="AA1668" s="824"/>
      <c r="AB1668" s="824"/>
      <c r="AC1668" s="824"/>
    </row>
    <row r="1669" s="823" customFormat="1" ht="28.45" hidden="1" customHeight="1" outlineLevel="3" spans="1:29">
      <c r="A1669" s="873" t="s">
        <v>73</v>
      </c>
      <c r="B1669" s="870" t="s">
        <v>495</v>
      </c>
      <c r="C1669" s="870" t="s">
        <v>516</v>
      </c>
      <c r="D1669" s="846" t="s">
        <v>4181</v>
      </c>
      <c r="E1669" s="846" t="s">
        <v>34</v>
      </c>
      <c r="F1669" s="846" t="s">
        <v>3531</v>
      </c>
      <c r="G1669" s="846" t="s">
        <v>3762</v>
      </c>
      <c r="H1669" s="832">
        <v>20.65</v>
      </c>
      <c r="I1669" s="846" t="s">
        <v>166</v>
      </c>
      <c r="J1669" s="875">
        <v>5</v>
      </c>
      <c r="K1669" s="846" t="s">
        <v>38</v>
      </c>
      <c r="L1669" s="846" t="s">
        <v>3355</v>
      </c>
      <c r="M1669" s="846"/>
      <c r="N1669" s="846" t="s">
        <v>4183</v>
      </c>
      <c r="O1669" s="846" t="s">
        <v>4184</v>
      </c>
      <c r="P1669" s="846" t="s">
        <v>4185</v>
      </c>
      <c r="Q1669" s="832">
        <v>5518.74</v>
      </c>
      <c r="R1669" s="832">
        <v>25263.52</v>
      </c>
      <c r="S1669" s="832">
        <v>1096.17</v>
      </c>
      <c r="T1669" s="832">
        <v>15411.46</v>
      </c>
      <c r="U1669" s="846" t="s">
        <v>372</v>
      </c>
      <c r="V1669" s="846" t="s">
        <v>3533</v>
      </c>
      <c r="W1669" s="846"/>
      <c r="X1669" s="824"/>
      <c r="Y1669" s="824"/>
      <c r="Z1669" s="824"/>
      <c r="AA1669" s="824"/>
      <c r="AB1669" s="824"/>
      <c r="AC1669" s="824"/>
    </row>
    <row r="1670" s="823" customFormat="1" ht="28.45" hidden="1" customHeight="1" outlineLevel="3" spans="1:29">
      <c r="A1670" s="873" t="s">
        <v>73</v>
      </c>
      <c r="B1670" s="870" t="s">
        <v>495</v>
      </c>
      <c r="C1670" s="870" t="s">
        <v>516</v>
      </c>
      <c r="D1670" s="846" t="s">
        <v>4186</v>
      </c>
      <c r="E1670" s="846" t="s">
        <v>34</v>
      </c>
      <c r="F1670" s="846" t="s">
        <v>3447</v>
      </c>
      <c r="G1670" s="846" t="s">
        <v>99</v>
      </c>
      <c r="H1670" s="832">
        <v>7.65</v>
      </c>
      <c r="I1670" s="846" t="s">
        <v>321</v>
      </c>
      <c r="J1670" s="875">
        <v>40</v>
      </c>
      <c r="K1670" s="846" t="s">
        <v>83</v>
      </c>
      <c r="L1670" s="846" t="s">
        <v>3284</v>
      </c>
      <c r="M1670" s="846" t="s">
        <v>4187</v>
      </c>
      <c r="N1670" s="846" t="s">
        <v>4187</v>
      </c>
      <c r="O1670" s="846" t="s">
        <v>4184</v>
      </c>
      <c r="P1670" s="846" t="s">
        <v>4112</v>
      </c>
      <c r="Q1670" s="832">
        <v>34870.04</v>
      </c>
      <c r="R1670" s="832">
        <v>208127.97</v>
      </c>
      <c r="S1670" s="832">
        <v>5122.58</v>
      </c>
      <c r="T1670" s="832">
        <v>8043.85</v>
      </c>
      <c r="U1670" s="846" t="s">
        <v>318</v>
      </c>
      <c r="V1670" s="846" t="s">
        <v>3371</v>
      </c>
      <c r="W1670" s="846"/>
      <c r="X1670" s="824"/>
      <c r="Y1670" s="824"/>
      <c r="Z1670" s="824"/>
      <c r="AA1670" s="824"/>
      <c r="AB1670" s="824"/>
      <c r="AC1670" s="824"/>
    </row>
    <row r="1671" s="823" customFormat="1" ht="28.45" hidden="1" customHeight="1" outlineLevel="3" spans="1:29">
      <c r="A1671" s="873" t="s">
        <v>73</v>
      </c>
      <c r="B1671" s="870" t="s">
        <v>495</v>
      </c>
      <c r="C1671" s="870" t="s">
        <v>516</v>
      </c>
      <c r="D1671" s="846" t="s">
        <v>4188</v>
      </c>
      <c r="E1671" s="846" t="s">
        <v>34</v>
      </c>
      <c r="F1671" s="846" t="s">
        <v>4189</v>
      </c>
      <c r="G1671" s="846" t="s">
        <v>3511</v>
      </c>
      <c r="H1671" s="832">
        <v>0.87</v>
      </c>
      <c r="I1671" s="846" t="s">
        <v>663</v>
      </c>
      <c r="J1671" s="875">
        <v>29</v>
      </c>
      <c r="K1671" s="846" t="s">
        <v>38</v>
      </c>
      <c r="L1671" s="846" t="s">
        <v>3284</v>
      </c>
      <c r="M1671" s="846" t="s">
        <v>4190</v>
      </c>
      <c r="N1671" s="846" t="s">
        <v>4190</v>
      </c>
      <c r="O1671" s="846" t="s">
        <v>4111</v>
      </c>
      <c r="P1671" s="846" t="s">
        <v>4165</v>
      </c>
      <c r="Q1671" s="832">
        <v>802.05</v>
      </c>
      <c r="R1671" s="832">
        <v>81797.33</v>
      </c>
      <c r="S1671" s="832">
        <v>0.87</v>
      </c>
      <c r="T1671" s="832">
        <v>-108.51</v>
      </c>
      <c r="U1671" s="846"/>
      <c r="V1671" s="846" t="s">
        <v>3406</v>
      </c>
      <c r="W1671" s="846"/>
      <c r="X1671" s="824"/>
      <c r="Y1671" s="824"/>
      <c r="Z1671" s="824"/>
      <c r="AA1671" s="824"/>
      <c r="AB1671" s="824"/>
      <c r="AC1671" s="824"/>
    </row>
    <row r="1672" s="823" customFormat="1" ht="28.45" hidden="1" customHeight="1" outlineLevel="3" spans="1:29">
      <c r="A1672" s="873" t="s">
        <v>73</v>
      </c>
      <c r="B1672" s="870" t="s">
        <v>495</v>
      </c>
      <c r="C1672" s="870" t="s">
        <v>516</v>
      </c>
      <c r="D1672" s="846" t="s">
        <v>4191</v>
      </c>
      <c r="E1672" s="846" t="s">
        <v>34</v>
      </c>
      <c r="F1672" s="846" t="s">
        <v>4192</v>
      </c>
      <c r="G1672" s="846" t="s">
        <v>338</v>
      </c>
      <c r="H1672" s="832">
        <v>6.92</v>
      </c>
      <c r="I1672" s="846" t="s">
        <v>1868</v>
      </c>
      <c r="J1672" s="875">
        <v>83</v>
      </c>
      <c r="K1672" s="846" t="s">
        <v>83</v>
      </c>
      <c r="L1672" s="846" t="s">
        <v>3284</v>
      </c>
      <c r="M1672" s="846" t="s">
        <v>4193</v>
      </c>
      <c r="N1672" s="846" t="s">
        <v>4194</v>
      </c>
      <c r="O1672" s="846" t="s">
        <v>4164</v>
      </c>
      <c r="P1672" s="846" t="s">
        <v>4195</v>
      </c>
      <c r="Q1672" s="832">
        <v>22567.5</v>
      </c>
      <c r="R1672" s="832">
        <v>104677.02</v>
      </c>
      <c r="S1672" s="832">
        <v>5955.71</v>
      </c>
      <c r="T1672" s="832">
        <v>24321.67</v>
      </c>
      <c r="U1672" s="846" t="s">
        <v>525</v>
      </c>
      <c r="V1672" s="846" t="s">
        <v>3588</v>
      </c>
      <c r="W1672" s="846"/>
      <c r="X1672" s="824"/>
      <c r="Y1672" s="824"/>
      <c r="Z1672" s="824"/>
      <c r="AA1672" s="824"/>
      <c r="AB1672" s="824"/>
      <c r="AC1672" s="824"/>
    </row>
    <row r="1673" s="823" customFormat="1" ht="28.45" hidden="1" customHeight="1" outlineLevel="3" spans="1:29">
      <c r="A1673" s="873" t="s">
        <v>73</v>
      </c>
      <c r="B1673" s="870" t="s">
        <v>495</v>
      </c>
      <c r="C1673" s="870" t="s">
        <v>516</v>
      </c>
      <c r="D1673" s="846" t="s">
        <v>4196</v>
      </c>
      <c r="E1673" s="846" t="s">
        <v>34</v>
      </c>
      <c r="F1673" s="846" t="s">
        <v>4197</v>
      </c>
      <c r="G1673" s="846" t="s">
        <v>338</v>
      </c>
      <c r="H1673" s="832">
        <v>9.44</v>
      </c>
      <c r="I1673" s="846" t="s">
        <v>1342</v>
      </c>
      <c r="J1673" s="875">
        <v>55</v>
      </c>
      <c r="K1673" s="846" t="s">
        <v>83</v>
      </c>
      <c r="L1673" s="846" t="s">
        <v>3284</v>
      </c>
      <c r="M1673" s="846" t="s">
        <v>4198</v>
      </c>
      <c r="N1673" s="846" t="s">
        <v>4199</v>
      </c>
      <c r="O1673" s="846" t="s">
        <v>4164</v>
      </c>
      <c r="P1673" s="846" t="s">
        <v>4195</v>
      </c>
      <c r="Q1673" s="832">
        <v>22567.5</v>
      </c>
      <c r="R1673" s="832">
        <v>104677.02</v>
      </c>
      <c r="S1673" s="832">
        <v>5955.71</v>
      </c>
      <c r="T1673" s="832">
        <v>24321.67</v>
      </c>
      <c r="U1673" s="846"/>
      <c r="V1673" s="846" t="s">
        <v>3588</v>
      </c>
      <c r="W1673" s="846"/>
      <c r="X1673" s="824"/>
      <c r="Y1673" s="824"/>
      <c r="Z1673" s="824"/>
      <c r="AA1673" s="824"/>
      <c r="AB1673" s="824"/>
      <c r="AC1673" s="824"/>
    </row>
    <row r="1674" s="823" customFormat="1" ht="28.45" hidden="1" customHeight="1" outlineLevel="3" spans="1:29">
      <c r="A1674" s="873" t="s">
        <v>73</v>
      </c>
      <c r="B1674" s="870" t="s">
        <v>495</v>
      </c>
      <c r="C1674" s="870" t="s">
        <v>516</v>
      </c>
      <c r="D1674" s="846" t="s">
        <v>4200</v>
      </c>
      <c r="E1674" s="846" t="s">
        <v>34</v>
      </c>
      <c r="F1674" s="846" t="s">
        <v>4192</v>
      </c>
      <c r="G1674" s="846" t="s">
        <v>338</v>
      </c>
      <c r="H1674" s="832">
        <v>6.39</v>
      </c>
      <c r="I1674" s="846" t="s">
        <v>321</v>
      </c>
      <c r="J1674" s="875">
        <v>40</v>
      </c>
      <c r="K1674" s="846" t="s">
        <v>83</v>
      </c>
      <c r="L1674" s="846" t="s">
        <v>3284</v>
      </c>
      <c r="M1674" s="846" t="s">
        <v>4201</v>
      </c>
      <c r="N1674" s="846" t="s">
        <v>4202</v>
      </c>
      <c r="O1674" s="846" t="s">
        <v>4164</v>
      </c>
      <c r="P1674" s="846" t="s">
        <v>4195</v>
      </c>
      <c r="Q1674" s="832">
        <v>22567.5</v>
      </c>
      <c r="R1674" s="832">
        <v>104677.02</v>
      </c>
      <c r="S1674" s="832">
        <v>5955.71</v>
      </c>
      <c r="T1674" s="832">
        <v>24321.67</v>
      </c>
      <c r="U1674" s="846" t="s">
        <v>525</v>
      </c>
      <c r="V1674" s="846" t="s">
        <v>3588</v>
      </c>
      <c r="W1674" s="846"/>
      <c r="X1674" s="824"/>
      <c r="Y1674" s="824"/>
      <c r="Z1674" s="824"/>
      <c r="AA1674" s="824"/>
      <c r="AB1674" s="824"/>
      <c r="AC1674" s="824"/>
    </row>
    <row r="1675" s="823" customFormat="1" ht="28.45" hidden="1" customHeight="1" outlineLevel="2" collapsed="1" spans="1:29">
      <c r="A1675" s="870" t="s">
        <v>73</v>
      </c>
      <c r="B1675" s="870" t="s">
        <v>495</v>
      </c>
      <c r="C1675" s="870" t="s">
        <v>497</v>
      </c>
      <c r="D1675" s="870"/>
      <c r="E1675" s="835"/>
      <c r="F1675" s="835"/>
      <c r="G1675" s="836"/>
      <c r="H1675" s="871">
        <v>2194.73</v>
      </c>
      <c r="I1675" s="874" t="s">
        <v>4203</v>
      </c>
      <c r="J1675" s="835"/>
      <c r="K1675" s="835"/>
      <c r="L1675" s="835"/>
      <c r="M1675" s="835"/>
      <c r="N1675" s="835"/>
      <c r="O1675" s="835"/>
      <c r="P1675" s="835"/>
      <c r="Q1675" s="835"/>
      <c r="R1675" s="835"/>
      <c r="S1675" s="835"/>
      <c r="T1675" s="835"/>
      <c r="U1675" s="835"/>
      <c r="V1675" s="835"/>
      <c r="W1675" s="836"/>
      <c r="X1675" s="824"/>
      <c r="Y1675" s="824"/>
      <c r="Z1675" s="824"/>
      <c r="AA1675" s="824"/>
      <c r="AB1675" s="824"/>
      <c r="AC1675" s="824"/>
    </row>
    <row r="1676" s="823" customFormat="1" ht="28.45" hidden="1" customHeight="1" outlineLevel="3" spans="1:29">
      <c r="A1676" s="873" t="s">
        <v>73</v>
      </c>
      <c r="B1676" s="870" t="s">
        <v>495</v>
      </c>
      <c r="C1676" s="870" t="s">
        <v>497</v>
      </c>
      <c r="D1676" s="846" t="s">
        <v>4204</v>
      </c>
      <c r="E1676" s="846" t="s">
        <v>34</v>
      </c>
      <c r="F1676" s="846" t="s">
        <v>3389</v>
      </c>
      <c r="G1676" s="846" t="s">
        <v>3325</v>
      </c>
      <c r="H1676" s="832">
        <v>0.94</v>
      </c>
      <c r="I1676" s="846" t="s">
        <v>4205</v>
      </c>
      <c r="J1676" s="875">
        <v>133</v>
      </c>
      <c r="K1676" s="846" t="s">
        <v>119</v>
      </c>
      <c r="L1676" s="846" t="s">
        <v>3284</v>
      </c>
      <c r="M1676" s="846" t="s">
        <v>4206</v>
      </c>
      <c r="N1676" s="846" t="s">
        <v>4206</v>
      </c>
      <c r="O1676" s="846" t="s">
        <v>4207</v>
      </c>
      <c r="P1676" s="846" t="s">
        <v>4208</v>
      </c>
      <c r="Q1676" s="832">
        <v>116792.87</v>
      </c>
      <c r="R1676" s="832">
        <v>243568.79</v>
      </c>
      <c r="S1676" s="832">
        <v>32102.75</v>
      </c>
      <c r="T1676" s="832">
        <v>61702.19</v>
      </c>
      <c r="U1676" s="846"/>
      <c r="V1676" s="846" t="s">
        <v>3394</v>
      </c>
      <c r="W1676" s="846"/>
      <c r="X1676" s="824"/>
      <c r="Y1676" s="824"/>
      <c r="Z1676" s="824"/>
      <c r="AA1676" s="824"/>
      <c r="AB1676" s="824"/>
      <c r="AC1676" s="824"/>
    </row>
    <row r="1677" s="823" customFormat="1" ht="28.45" hidden="1" customHeight="1" outlineLevel="3" spans="1:29">
      <c r="A1677" s="873" t="s">
        <v>73</v>
      </c>
      <c r="B1677" s="870" t="s">
        <v>495</v>
      </c>
      <c r="C1677" s="870" t="s">
        <v>497</v>
      </c>
      <c r="D1677" s="846" t="s">
        <v>4209</v>
      </c>
      <c r="E1677" s="846" t="s">
        <v>34</v>
      </c>
      <c r="F1677" s="846" t="s">
        <v>4210</v>
      </c>
      <c r="G1677" s="846" t="s">
        <v>3325</v>
      </c>
      <c r="H1677" s="832">
        <v>0.92</v>
      </c>
      <c r="I1677" s="846" t="s">
        <v>37</v>
      </c>
      <c r="J1677" s="875">
        <v>15</v>
      </c>
      <c r="K1677" s="846" t="s">
        <v>38</v>
      </c>
      <c r="L1677" s="846" t="s">
        <v>3284</v>
      </c>
      <c r="M1677" s="846" t="s">
        <v>4211</v>
      </c>
      <c r="N1677" s="846" t="s">
        <v>4212</v>
      </c>
      <c r="O1677" s="846" t="s">
        <v>4213</v>
      </c>
      <c r="P1677" s="846" t="s">
        <v>4208</v>
      </c>
      <c r="Q1677" s="832">
        <v>2.19</v>
      </c>
      <c r="R1677" s="832">
        <v>2.19</v>
      </c>
      <c r="S1677" s="832">
        <v>0.92</v>
      </c>
      <c r="T1677" s="832">
        <v>0.92</v>
      </c>
      <c r="U1677" s="846"/>
      <c r="V1677" s="846"/>
      <c r="W1677" s="846"/>
      <c r="X1677" s="824"/>
      <c r="Y1677" s="824"/>
      <c r="Z1677" s="824"/>
      <c r="AA1677" s="824"/>
      <c r="AB1677" s="824"/>
      <c r="AC1677" s="824"/>
    </row>
    <row r="1678" s="823" customFormat="1" ht="28.45" hidden="1" customHeight="1" outlineLevel="3" spans="1:29">
      <c r="A1678" s="873" t="s">
        <v>73</v>
      </c>
      <c r="B1678" s="870" t="s">
        <v>495</v>
      </c>
      <c r="C1678" s="870" t="s">
        <v>497</v>
      </c>
      <c r="D1678" s="846" t="s">
        <v>4214</v>
      </c>
      <c r="E1678" s="846" t="s">
        <v>34</v>
      </c>
      <c r="F1678" s="846" t="s">
        <v>4011</v>
      </c>
      <c r="G1678" s="846" t="s">
        <v>4012</v>
      </c>
      <c r="H1678" s="832">
        <v>77.69</v>
      </c>
      <c r="I1678" s="846" t="s">
        <v>1904</v>
      </c>
      <c r="J1678" s="875">
        <v>56</v>
      </c>
      <c r="K1678" s="846" t="s">
        <v>83</v>
      </c>
      <c r="L1678" s="846" t="s">
        <v>3284</v>
      </c>
      <c r="M1678" s="846" t="s">
        <v>4215</v>
      </c>
      <c r="N1678" s="846" t="s">
        <v>4215</v>
      </c>
      <c r="O1678" s="846" t="s">
        <v>4216</v>
      </c>
      <c r="P1678" s="846" t="s">
        <v>4217</v>
      </c>
      <c r="Q1678" s="832">
        <v>116792.87</v>
      </c>
      <c r="R1678" s="832">
        <v>243568.79</v>
      </c>
      <c r="S1678" s="832">
        <v>32102.75</v>
      </c>
      <c r="T1678" s="832">
        <v>61702.19</v>
      </c>
      <c r="U1678" s="846" t="s">
        <v>306</v>
      </c>
      <c r="V1678" s="846" t="s">
        <v>3394</v>
      </c>
      <c r="W1678" s="846"/>
      <c r="X1678" s="824"/>
      <c r="Y1678" s="824"/>
      <c r="Z1678" s="824"/>
      <c r="AA1678" s="824"/>
      <c r="AB1678" s="824"/>
      <c r="AC1678" s="824"/>
    </row>
    <row r="1679" s="823" customFormat="1" ht="28.45" hidden="1" customHeight="1" outlineLevel="3" spans="1:29">
      <c r="A1679" s="873" t="s">
        <v>73</v>
      </c>
      <c r="B1679" s="870" t="s">
        <v>495</v>
      </c>
      <c r="C1679" s="870" t="s">
        <v>497</v>
      </c>
      <c r="D1679" s="846" t="s">
        <v>4218</v>
      </c>
      <c r="E1679" s="846" t="s">
        <v>34</v>
      </c>
      <c r="F1679" s="846" t="s">
        <v>4011</v>
      </c>
      <c r="G1679" s="846" t="s">
        <v>4012</v>
      </c>
      <c r="H1679" s="832">
        <v>171.9</v>
      </c>
      <c r="I1679" s="846" t="s">
        <v>3768</v>
      </c>
      <c r="J1679" s="875">
        <v>33</v>
      </c>
      <c r="K1679" s="846" t="s">
        <v>83</v>
      </c>
      <c r="L1679" s="846" t="s">
        <v>3355</v>
      </c>
      <c r="M1679" s="846" t="s">
        <v>4219</v>
      </c>
      <c r="N1679" s="846" t="s">
        <v>4220</v>
      </c>
      <c r="O1679" s="846" t="s">
        <v>4216</v>
      </c>
      <c r="P1679" s="846" t="s">
        <v>4217</v>
      </c>
      <c r="Q1679" s="832">
        <v>116792.87</v>
      </c>
      <c r="R1679" s="832">
        <v>243568.79</v>
      </c>
      <c r="S1679" s="832">
        <v>32102.75</v>
      </c>
      <c r="T1679" s="832">
        <v>61702.19</v>
      </c>
      <c r="U1679" s="846" t="s">
        <v>306</v>
      </c>
      <c r="V1679" s="846" t="s">
        <v>3394</v>
      </c>
      <c r="W1679" s="846"/>
      <c r="X1679" s="824"/>
      <c r="Y1679" s="824"/>
      <c r="Z1679" s="824"/>
      <c r="AA1679" s="824"/>
      <c r="AB1679" s="824"/>
      <c r="AC1679" s="824"/>
    </row>
    <row r="1680" s="823" customFormat="1" ht="28.45" hidden="1" customHeight="1" outlineLevel="3" spans="1:29">
      <c r="A1680" s="873" t="s">
        <v>73</v>
      </c>
      <c r="B1680" s="870" t="s">
        <v>495</v>
      </c>
      <c r="C1680" s="870" t="s">
        <v>497</v>
      </c>
      <c r="D1680" s="846" t="s">
        <v>4221</v>
      </c>
      <c r="E1680" s="846" t="s">
        <v>34</v>
      </c>
      <c r="F1680" s="846" t="s">
        <v>4011</v>
      </c>
      <c r="G1680" s="846" t="s">
        <v>4012</v>
      </c>
      <c r="H1680" s="832">
        <v>45.75</v>
      </c>
      <c r="I1680" s="846" t="s">
        <v>584</v>
      </c>
      <c r="J1680" s="875">
        <v>35</v>
      </c>
      <c r="K1680" s="846" t="s">
        <v>83</v>
      </c>
      <c r="L1680" s="846" t="s">
        <v>3284</v>
      </c>
      <c r="M1680" s="846" t="s">
        <v>4222</v>
      </c>
      <c r="N1680" s="846" t="s">
        <v>4222</v>
      </c>
      <c r="O1680" s="846" t="s">
        <v>4216</v>
      </c>
      <c r="P1680" s="846" t="s">
        <v>4217</v>
      </c>
      <c r="Q1680" s="832">
        <v>116792.87</v>
      </c>
      <c r="R1680" s="832">
        <v>243568.79</v>
      </c>
      <c r="S1680" s="832">
        <v>32102.75</v>
      </c>
      <c r="T1680" s="832">
        <v>61702.19</v>
      </c>
      <c r="U1680" s="846" t="s">
        <v>306</v>
      </c>
      <c r="V1680" s="846" t="s">
        <v>3394</v>
      </c>
      <c r="W1680" s="846"/>
      <c r="X1680" s="824"/>
      <c r="Y1680" s="824"/>
      <c r="Z1680" s="824"/>
      <c r="AA1680" s="824"/>
      <c r="AB1680" s="824"/>
      <c r="AC1680" s="824"/>
    </row>
    <row r="1681" s="823" customFormat="1" ht="28.45" hidden="1" customHeight="1" outlineLevel="3" spans="1:29">
      <c r="A1681" s="873" t="s">
        <v>73</v>
      </c>
      <c r="B1681" s="870" t="s">
        <v>495</v>
      </c>
      <c r="C1681" s="870" t="s">
        <v>497</v>
      </c>
      <c r="D1681" s="846" t="s">
        <v>4223</v>
      </c>
      <c r="E1681" s="846" t="s">
        <v>34</v>
      </c>
      <c r="F1681" s="846" t="s">
        <v>4011</v>
      </c>
      <c r="G1681" s="846" t="s">
        <v>4012</v>
      </c>
      <c r="H1681" s="832">
        <v>341.53</v>
      </c>
      <c r="I1681" s="846" t="s">
        <v>330</v>
      </c>
      <c r="J1681" s="875">
        <v>6</v>
      </c>
      <c r="K1681" s="846" t="s">
        <v>38</v>
      </c>
      <c r="L1681" s="846" t="s">
        <v>3355</v>
      </c>
      <c r="M1681" s="846"/>
      <c r="N1681" s="846" t="s">
        <v>4224</v>
      </c>
      <c r="O1681" s="846" t="s">
        <v>4216</v>
      </c>
      <c r="P1681" s="846" t="s">
        <v>4217</v>
      </c>
      <c r="Q1681" s="832">
        <v>116792.87</v>
      </c>
      <c r="R1681" s="832">
        <v>243568.79</v>
      </c>
      <c r="S1681" s="832">
        <v>32102.75</v>
      </c>
      <c r="T1681" s="832">
        <v>61702.19</v>
      </c>
      <c r="U1681" s="846" t="s">
        <v>306</v>
      </c>
      <c r="V1681" s="846" t="s">
        <v>3394</v>
      </c>
      <c r="W1681" s="846"/>
      <c r="X1681" s="824"/>
      <c r="Y1681" s="824"/>
      <c r="Z1681" s="824"/>
      <c r="AA1681" s="824"/>
      <c r="AB1681" s="824"/>
      <c r="AC1681" s="824"/>
    </row>
    <row r="1682" s="823" customFormat="1" ht="28.45" hidden="1" customHeight="1" outlineLevel="3" spans="1:29">
      <c r="A1682" s="873" t="s">
        <v>73</v>
      </c>
      <c r="B1682" s="870" t="s">
        <v>495</v>
      </c>
      <c r="C1682" s="870" t="s">
        <v>497</v>
      </c>
      <c r="D1682" s="846" t="s">
        <v>4225</v>
      </c>
      <c r="E1682" s="846" t="s">
        <v>34</v>
      </c>
      <c r="F1682" s="846" t="s">
        <v>4011</v>
      </c>
      <c r="G1682" s="846" t="s">
        <v>4226</v>
      </c>
      <c r="H1682" s="832">
        <v>19.8</v>
      </c>
      <c r="I1682" s="846" t="s">
        <v>1453</v>
      </c>
      <c r="J1682" s="875">
        <v>31</v>
      </c>
      <c r="K1682" s="846" t="s">
        <v>83</v>
      </c>
      <c r="L1682" s="846" t="s">
        <v>3355</v>
      </c>
      <c r="M1682" s="846" t="s">
        <v>4227</v>
      </c>
      <c r="N1682" s="846" t="s">
        <v>4228</v>
      </c>
      <c r="O1682" s="846" t="s">
        <v>4229</v>
      </c>
      <c r="P1682" s="846" t="s">
        <v>4217</v>
      </c>
      <c r="Q1682" s="832">
        <v>116792.87</v>
      </c>
      <c r="R1682" s="832">
        <v>243568.79</v>
      </c>
      <c r="S1682" s="832">
        <v>32102.75</v>
      </c>
      <c r="T1682" s="832">
        <v>61702.19</v>
      </c>
      <c r="U1682" s="846"/>
      <c r="V1682" s="846" t="s">
        <v>3394</v>
      </c>
      <c r="W1682" s="846"/>
      <c r="X1682" s="824"/>
      <c r="Y1682" s="824"/>
      <c r="Z1682" s="824"/>
      <c r="AA1682" s="824"/>
      <c r="AB1682" s="824"/>
      <c r="AC1682" s="824"/>
    </row>
    <row r="1683" s="823" customFormat="1" ht="28.45" hidden="1" customHeight="1" outlineLevel="3" spans="1:29">
      <c r="A1683" s="873" t="s">
        <v>73</v>
      </c>
      <c r="B1683" s="870" t="s">
        <v>495</v>
      </c>
      <c r="C1683" s="870" t="s">
        <v>497</v>
      </c>
      <c r="D1683" s="846" t="s">
        <v>4230</v>
      </c>
      <c r="E1683" s="846" t="s">
        <v>34</v>
      </c>
      <c r="F1683" s="846" t="s">
        <v>4011</v>
      </c>
      <c r="G1683" s="846" t="s">
        <v>4231</v>
      </c>
      <c r="H1683" s="832">
        <v>60.9</v>
      </c>
      <c r="I1683" s="846" t="s">
        <v>3768</v>
      </c>
      <c r="J1683" s="875">
        <v>33</v>
      </c>
      <c r="K1683" s="846" t="s">
        <v>83</v>
      </c>
      <c r="L1683" s="846" t="s">
        <v>3355</v>
      </c>
      <c r="M1683" s="846" t="s">
        <v>4232</v>
      </c>
      <c r="N1683" s="846" t="s">
        <v>4233</v>
      </c>
      <c r="O1683" s="846" t="s">
        <v>4234</v>
      </c>
      <c r="P1683" s="846" t="s">
        <v>4217</v>
      </c>
      <c r="Q1683" s="832">
        <v>116792.87</v>
      </c>
      <c r="R1683" s="832">
        <v>243568.79</v>
      </c>
      <c r="S1683" s="832">
        <v>32102.75</v>
      </c>
      <c r="T1683" s="832">
        <v>61702.19</v>
      </c>
      <c r="U1683" s="846" t="s">
        <v>306</v>
      </c>
      <c r="V1683" s="846" t="s">
        <v>3394</v>
      </c>
      <c r="W1683" s="846"/>
      <c r="X1683" s="824"/>
      <c r="Y1683" s="824"/>
      <c r="Z1683" s="824"/>
      <c r="AA1683" s="824"/>
      <c r="AB1683" s="824"/>
      <c r="AC1683" s="824"/>
    </row>
    <row r="1684" s="823" customFormat="1" ht="28.45" hidden="1" customHeight="1" outlineLevel="3" spans="1:29">
      <c r="A1684" s="873" t="s">
        <v>73</v>
      </c>
      <c r="B1684" s="870" t="s">
        <v>495</v>
      </c>
      <c r="C1684" s="870" t="s">
        <v>497</v>
      </c>
      <c r="D1684" s="846" t="s">
        <v>4235</v>
      </c>
      <c r="E1684" s="846" t="s">
        <v>34</v>
      </c>
      <c r="F1684" s="846" t="s">
        <v>4011</v>
      </c>
      <c r="G1684" s="846" t="s">
        <v>4231</v>
      </c>
      <c r="H1684" s="832">
        <v>676.2</v>
      </c>
      <c r="I1684" s="846" t="s">
        <v>456</v>
      </c>
      <c r="J1684" s="875">
        <v>12</v>
      </c>
      <c r="K1684" s="846" t="s">
        <v>38</v>
      </c>
      <c r="L1684" s="846" t="s">
        <v>3355</v>
      </c>
      <c r="M1684" s="846" t="s">
        <v>4236</v>
      </c>
      <c r="N1684" s="846" t="s">
        <v>4237</v>
      </c>
      <c r="O1684" s="846" t="s">
        <v>4234</v>
      </c>
      <c r="P1684" s="846" t="s">
        <v>4217</v>
      </c>
      <c r="Q1684" s="832">
        <v>116792.87</v>
      </c>
      <c r="R1684" s="832">
        <v>243568.79</v>
      </c>
      <c r="S1684" s="832">
        <v>32102.75</v>
      </c>
      <c r="T1684" s="832">
        <v>61702.19</v>
      </c>
      <c r="U1684" s="846" t="s">
        <v>306</v>
      </c>
      <c r="V1684" s="846" t="s">
        <v>3394</v>
      </c>
      <c r="W1684" s="846"/>
      <c r="X1684" s="824"/>
      <c r="Y1684" s="824"/>
      <c r="Z1684" s="824"/>
      <c r="AA1684" s="824"/>
      <c r="AB1684" s="824"/>
      <c r="AC1684" s="824"/>
    </row>
    <row r="1685" s="823" customFormat="1" ht="28.45" hidden="1" customHeight="1" outlineLevel="3" spans="1:29">
      <c r="A1685" s="873" t="s">
        <v>73</v>
      </c>
      <c r="B1685" s="870" t="s">
        <v>495</v>
      </c>
      <c r="C1685" s="870" t="s">
        <v>497</v>
      </c>
      <c r="D1685" s="846" t="s">
        <v>4238</v>
      </c>
      <c r="E1685" s="846" t="s">
        <v>34</v>
      </c>
      <c r="F1685" s="846" t="s">
        <v>4239</v>
      </c>
      <c r="G1685" s="846" t="s">
        <v>4240</v>
      </c>
      <c r="H1685" s="832">
        <v>3.09</v>
      </c>
      <c r="I1685" s="846" t="s">
        <v>768</v>
      </c>
      <c r="J1685" s="875">
        <v>104</v>
      </c>
      <c r="K1685" s="846" t="s">
        <v>119</v>
      </c>
      <c r="L1685" s="846" t="s">
        <v>3284</v>
      </c>
      <c r="M1685" s="846" t="s">
        <v>4241</v>
      </c>
      <c r="N1685" s="846" t="s">
        <v>4242</v>
      </c>
      <c r="O1685" s="846" t="s">
        <v>4213</v>
      </c>
      <c r="P1685" s="846" t="s">
        <v>4243</v>
      </c>
      <c r="Q1685" s="832">
        <v>215.73</v>
      </c>
      <c r="R1685" s="832">
        <v>41646.18</v>
      </c>
      <c r="S1685" s="832">
        <v>0</v>
      </c>
      <c r="T1685" s="832">
        <v>5531.64</v>
      </c>
      <c r="U1685" s="846"/>
      <c r="V1685" s="846" t="s">
        <v>3892</v>
      </c>
      <c r="W1685" s="846"/>
      <c r="X1685" s="824"/>
      <c r="Y1685" s="824"/>
      <c r="Z1685" s="824"/>
      <c r="AA1685" s="824"/>
      <c r="AB1685" s="824"/>
      <c r="AC1685" s="824"/>
    </row>
    <row r="1686" s="823" customFormat="1" ht="28.45" hidden="1" customHeight="1" outlineLevel="3" spans="1:29">
      <c r="A1686" s="873" t="s">
        <v>73</v>
      </c>
      <c r="B1686" s="870" t="s">
        <v>495</v>
      </c>
      <c r="C1686" s="870" t="s">
        <v>497</v>
      </c>
      <c r="D1686" s="846" t="s">
        <v>4244</v>
      </c>
      <c r="E1686" s="846" t="s">
        <v>34</v>
      </c>
      <c r="F1686" s="846" t="s">
        <v>4239</v>
      </c>
      <c r="G1686" s="846" t="s">
        <v>4240</v>
      </c>
      <c r="H1686" s="832">
        <v>4.64</v>
      </c>
      <c r="I1686" s="846" t="s">
        <v>1342</v>
      </c>
      <c r="J1686" s="875">
        <v>55</v>
      </c>
      <c r="K1686" s="846" t="s">
        <v>83</v>
      </c>
      <c r="L1686" s="846" t="s">
        <v>3284</v>
      </c>
      <c r="M1686" s="846" t="s">
        <v>4245</v>
      </c>
      <c r="N1686" s="846" t="s">
        <v>4246</v>
      </c>
      <c r="O1686" s="846" t="s">
        <v>4213</v>
      </c>
      <c r="P1686" s="846" t="s">
        <v>4243</v>
      </c>
      <c r="Q1686" s="832">
        <v>215.73</v>
      </c>
      <c r="R1686" s="832">
        <v>41646.18</v>
      </c>
      <c r="S1686" s="832">
        <v>0</v>
      </c>
      <c r="T1686" s="832">
        <v>5531.64</v>
      </c>
      <c r="U1686" s="846" t="s">
        <v>318</v>
      </c>
      <c r="V1686" s="846" t="s">
        <v>3892</v>
      </c>
      <c r="W1686" s="846"/>
      <c r="X1686" s="824"/>
      <c r="Y1686" s="824"/>
      <c r="Z1686" s="824"/>
      <c r="AA1686" s="824"/>
      <c r="AB1686" s="824"/>
      <c r="AC1686" s="824"/>
    </row>
    <row r="1687" s="823" customFormat="1" ht="28.45" hidden="1" customHeight="1" outlineLevel="3" spans="1:29">
      <c r="A1687" s="873" t="s">
        <v>73</v>
      </c>
      <c r="B1687" s="870" t="s">
        <v>495</v>
      </c>
      <c r="C1687" s="870" t="s">
        <v>497</v>
      </c>
      <c r="D1687" s="846" t="s">
        <v>4247</v>
      </c>
      <c r="E1687" s="846" t="s">
        <v>34</v>
      </c>
      <c r="F1687" s="846" t="s">
        <v>4011</v>
      </c>
      <c r="G1687" s="846" t="s">
        <v>4012</v>
      </c>
      <c r="H1687" s="832">
        <v>14.15</v>
      </c>
      <c r="I1687" s="846" t="s">
        <v>917</v>
      </c>
      <c r="J1687" s="875">
        <v>4</v>
      </c>
      <c r="K1687" s="846" t="s">
        <v>38</v>
      </c>
      <c r="L1687" s="846" t="s">
        <v>3355</v>
      </c>
      <c r="M1687" s="846"/>
      <c r="N1687" s="846" t="s">
        <v>4248</v>
      </c>
      <c r="O1687" s="846" t="s">
        <v>4249</v>
      </c>
      <c r="P1687" s="846" t="s">
        <v>4217</v>
      </c>
      <c r="Q1687" s="832">
        <v>116792.87</v>
      </c>
      <c r="R1687" s="832">
        <v>243568.79</v>
      </c>
      <c r="S1687" s="832">
        <v>32102.75</v>
      </c>
      <c r="T1687" s="832">
        <v>61702.19</v>
      </c>
      <c r="U1687" s="846" t="s">
        <v>306</v>
      </c>
      <c r="V1687" s="846" t="s">
        <v>3394</v>
      </c>
      <c r="W1687" s="846"/>
      <c r="X1687" s="824"/>
      <c r="Y1687" s="824"/>
      <c r="Z1687" s="824"/>
      <c r="AA1687" s="824"/>
      <c r="AB1687" s="824"/>
      <c r="AC1687" s="824"/>
    </row>
    <row r="1688" s="823" customFormat="1" ht="28.45" hidden="1" customHeight="1" outlineLevel="3" spans="1:29">
      <c r="A1688" s="873" t="s">
        <v>73</v>
      </c>
      <c r="B1688" s="870" t="s">
        <v>495</v>
      </c>
      <c r="C1688" s="870" t="s">
        <v>497</v>
      </c>
      <c r="D1688" s="846" t="s">
        <v>4247</v>
      </c>
      <c r="E1688" s="846" t="s">
        <v>34</v>
      </c>
      <c r="F1688" s="846" t="s">
        <v>4011</v>
      </c>
      <c r="G1688" s="846" t="s">
        <v>4012</v>
      </c>
      <c r="H1688" s="832">
        <v>38.45</v>
      </c>
      <c r="I1688" s="846" t="s">
        <v>534</v>
      </c>
      <c r="J1688" s="875">
        <v>1</v>
      </c>
      <c r="K1688" s="846" t="s">
        <v>38</v>
      </c>
      <c r="L1688" s="846" t="s">
        <v>3355</v>
      </c>
      <c r="M1688" s="846"/>
      <c r="N1688" s="846" t="s">
        <v>4248</v>
      </c>
      <c r="O1688" s="846" t="s">
        <v>4249</v>
      </c>
      <c r="P1688" s="846" t="s">
        <v>4217</v>
      </c>
      <c r="Q1688" s="832">
        <v>116792.87</v>
      </c>
      <c r="R1688" s="832">
        <v>243568.79</v>
      </c>
      <c r="S1688" s="832">
        <v>32102.75</v>
      </c>
      <c r="T1688" s="832">
        <v>61702.19</v>
      </c>
      <c r="U1688" s="846" t="s">
        <v>306</v>
      </c>
      <c r="V1688" s="846" t="s">
        <v>3394</v>
      </c>
      <c r="W1688" s="846"/>
      <c r="X1688" s="824"/>
      <c r="Y1688" s="824"/>
      <c r="Z1688" s="824"/>
      <c r="AA1688" s="824"/>
      <c r="AB1688" s="824"/>
      <c r="AC1688" s="824"/>
    </row>
    <row r="1689" s="823" customFormat="1" ht="28.45" hidden="1" customHeight="1" outlineLevel="3" spans="1:29">
      <c r="A1689" s="873" t="s">
        <v>73</v>
      </c>
      <c r="B1689" s="870" t="s">
        <v>495</v>
      </c>
      <c r="C1689" s="870" t="s">
        <v>497</v>
      </c>
      <c r="D1689" s="846" t="s">
        <v>4250</v>
      </c>
      <c r="E1689" s="846" t="s">
        <v>34</v>
      </c>
      <c r="F1689" s="846" t="s">
        <v>4011</v>
      </c>
      <c r="G1689" s="846" t="s">
        <v>4012</v>
      </c>
      <c r="H1689" s="832">
        <v>195</v>
      </c>
      <c r="I1689" s="846" t="s">
        <v>917</v>
      </c>
      <c r="J1689" s="875">
        <v>4</v>
      </c>
      <c r="K1689" s="846" t="s">
        <v>38</v>
      </c>
      <c r="L1689" s="846" t="s">
        <v>3355</v>
      </c>
      <c r="M1689" s="846"/>
      <c r="N1689" s="846" t="s">
        <v>4251</v>
      </c>
      <c r="O1689" s="846" t="s">
        <v>4249</v>
      </c>
      <c r="P1689" s="846" t="s">
        <v>4217</v>
      </c>
      <c r="Q1689" s="832">
        <v>116792.87</v>
      </c>
      <c r="R1689" s="832">
        <v>243568.79</v>
      </c>
      <c r="S1689" s="832">
        <v>32102.75</v>
      </c>
      <c r="T1689" s="832">
        <v>61702.19</v>
      </c>
      <c r="U1689" s="846" t="s">
        <v>306</v>
      </c>
      <c r="V1689" s="846" t="s">
        <v>3394</v>
      </c>
      <c r="W1689" s="846"/>
      <c r="X1689" s="824"/>
      <c r="Y1689" s="824"/>
      <c r="Z1689" s="824"/>
      <c r="AA1689" s="824"/>
      <c r="AB1689" s="824"/>
      <c r="AC1689" s="824"/>
    </row>
    <row r="1690" s="823" customFormat="1" ht="28.45" hidden="1" customHeight="1" outlineLevel="3" spans="1:29">
      <c r="A1690" s="873" t="s">
        <v>73</v>
      </c>
      <c r="B1690" s="870" t="s">
        <v>495</v>
      </c>
      <c r="C1690" s="870" t="s">
        <v>497</v>
      </c>
      <c r="D1690" s="846" t="s">
        <v>4250</v>
      </c>
      <c r="E1690" s="846" t="s">
        <v>34</v>
      </c>
      <c r="F1690" s="846" t="s">
        <v>4011</v>
      </c>
      <c r="G1690" s="846" t="s">
        <v>4012</v>
      </c>
      <c r="H1690" s="832">
        <v>127.06</v>
      </c>
      <c r="I1690" s="846" t="s">
        <v>1448</v>
      </c>
      <c r="J1690" s="875">
        <v>19</v>
      </c>
      <c r="K1690" s="846" t="s">
        <v>38</v>
      </c>
      <c r="L1690" s="846" t="s">
        <v>3355</v>
      </c>
      <c r="M1690" s="846" t="s">
        <v>4252</v>
      </c>
      <c r="N1690" s="846" t="s">
        <v>4251</v>
      </c>
      <c r="O1690" s="846" t="s">
        <v>4249</v>
      </c>
      <c r="P1690" s="846" t="s">
        <v>4217</v>
      </c>
      <c r="Q1690" s="832">
        <v>116792.87</v>
      </c>
      <c r="R1690" s="832">
        <v>243568.79</v>
      </c>
      <c r="S1690" s="832">
        <v>32102.75</v>
      </c>
      <c r="T1690" s="832">
        <v>61702.19</v>
      </c>
      <c r="U1690" s="846" t="s">
        <v>306</v>
      </c>
      <c r="V1690" s="846" t="s">
        <v>3394</v>
      </c>
      <c r="W1690" s="846"/>
      <c r="X1690" s="824"/>
      <c r="Y1690" s="824"/>
      <c r="Z1690" s="824"/>
      <c r="AA1690" s="824"/>
      <c r="AB1690" s="824"/>
      <c r="AC1690" s="824"/>
    </row>
    <row r="1691" s="823" customFormat="1" ht="28.45" hidden="1" customHeight="1" outlineLevel="3" spans="1:29">
      <c r="A1691" s="873" t="s">
        <v>73</v>
      </c>
      <c r="B1691" s="870" t="s">
        <v>495</v>
      </c>
      <c r="C1691" s="870" t="s">
        <v>497</v>
      </c>
      <c r="D1691" s="846" t="s">
        <v>4253</v>
      </c>
      <c r="E1691" s="846" t="s">
        <v>34</v>
      </c>
      <c r="F1691" s="846" t="s">
        <v>4011</v>
      </c>
      <c r="G1691" s="846" t="s">
        <v>4012</v>
      </c>
      <c r="H1691" s="832">
        <v>190</v>
      </c>
      <c r="I1691" s="846" t="s">
        <v>2073</v>
      </c>
      <c r="J1691" s="875">
        <v>90</v>
      </c>
      <c r="K1691" s="846" t="s">
        <v>83</v>
      </c>
      <c r="L1691" s="846" t="s">
        <v>3284</v>
      </c>
      <c r="M1691" s="846" t="s">
        <v>4254</v>
      </c>
      <c r="N1691" s="846" t="s">
        <v>4255</v>
      </c>
      <c r="O1691" s="846" t="s">
        <v>4249</v>
      </c>
      <c r="P1691" s="846" t="s">
        <v>4217</v>
      </c>
      <c r="Q1691" s="832">
        <v>116792.87</v>
      </c>
      <c r="R1691" s="832">
        <v>243568.79</v>
      </c>
      <c r="S1691" s="832">
        <v>32102.75</v>
      </c>
      <c r="T1691" s="832">
        <v>61702.19</v>
      </c>
      <c r="U1691" s="846" t="s">
        <v>306</v>
      </c>
      <c r="V1691" s="846" t="s">
        <v>3394</v>
      </c>
      <c r="W1691" s="846"/>
      <c r="X1691" s="824"/>
      <c r="Y1691" s="824"/>
      <c r="Z1691" s="824"/>
      <c r="AA1691" s="824"/>
      <c r="AB1691" s="824"/>
      <c r="AC1691" s="824"/>
    </row>
    <row r="1692" s="823" customFormat="1" ht="28.45" hidden="1" customHeight="1" outlineLevel="3" spans="1:29">
      <c r="A1692" s="873" t="s">
        <v>73</v>
      </c>
      <c r="B1692" s="870" t="s">
        <v>495</v>
      </c>
      <c r="C1692" s="870" t="s">
        <v>497</v>
      </c>
      <c r="D1692" s="846" t="s">
        <v>4253</v>
      </c>
      <c r="E1692" s="846" t="s">
        <v>34</v>
      </c>
      <c r="F1692" s="846" t="s">
        <v>4011</v>
      </c>
      <c r="G1692" s="846" t="s">
        <v>4012</v>
      </c>
      <c r="H1692" s="832">
        <v>159.93</v>
      </c>
      <c r="I1692" s="846" t="s">
        <v>4256</v>
      </c>
      <c r="J1692" s="875">
        <v>108</v>
      </c>
      <c r="K1692" s="846" t="s">
        <v>119</v>
      </c>
      <c r="L1692" s="846" t="s">
        <v>3284</v>
      </c>
      <c r="M1692" s="846" t="s">
        <v>4254</v>
      </c>
      <c r="N1692" s="846" t="s">
        <v>4255</v>
      </c>
      <c r="O1692" s="846" t="s">
        <v>4249</v>
      </c>
      <c r="P1692" s="846" t="s">
        <v>4217</v>
      </c>
      <c r="Q1692" s="832">
        <v>116792.87</v>
      </c>
      <c r="R1692" s="832">
        <v>243568.79</v>
      </c>
      <c r="S1692" s="832">
        <v>32102.75</v>
      </c>
      <c r="T1692" s="832">
        <v>61702.19</v>
      </c>
      <c r="U1692" s="846" t="s">
        <v>306</v>
      </c>
      <c r="V1692" s="846" t="s">
        <v>3394</v>
      </c>
      <c r="W1692" s="846"/>
      <c r="X1692" s="824"/>
      <c r="Y1692" s="824"/>
      <c r="Z1692" s="824"/>
      <c r="AA1692" s="824"/>
      <c r="AB1692" s="824"/>
      <c r="AC1692" s="824"/>
    </row>
    <row r="1693" s="823" customFormat="1" ht="28.45" hidden="1" customHeight="1" outlineLevel="3" spans="1:29">
      <c r="A1693" s="873" t="s">
        <v>73</v>
      </c>
      <c r="B1693" s="870" t="s">
        <v>495</v>
      </c>
      <c r="C1693" s="870" t="s">
        <v>497</v>
      </c>
      <c r="D1693" s="846" t="s">
        <v>4257</v>
      </c>
      <c r="E1693" s="846" t="s">
        <v>34</v>
      </c>
      <c r="F1693" s="846" t="s">
        <v>4258</v>
      </c>
      <c r="G1693" s="846" t="s">
        <v>4259</v>
      </c>
      <c r="H1693" s="832">
        <v>66.78</v>
      </c>
      <c r="I1693" s="846" t="s">
        <v>2965</v>
      </c>
      <c r="J1693" s="875">
        <v>48</v>
      </c>
      <c r="K1693" s="846" t="s">
        <v>83</v>
      </c>
      <c r="L1693" s="846" t="s">
        <v>3284</v>
      </c>
      <c r="M1693" s="846" t="s">
        <v>4260</v>
      </c>
      <c r="N1693" s="846" t="s">
        <v>4261</v>
      </c>
      <c r="O1693" s="846" t="s">
        <v>4207</v>
      </c>
      <c r="P1693" s="846" t="s">
        <v>4262</v>
      </c>
      <c r="Q1693" s="832">
        <v>5971.55</v>
      </c>
      <c r="R1693" s="832">
        <v>6052.89</v>
      </c>
      <c r="S1693" s="832">
        <v>3293.47</v>
      </c>
      <c r="T1693" s="832">
        <v>3313.47</v>
      </c>
      <c r="U1693" s="846" t="s">
        <v>318</v>
      </c>
      <c r="V1693" s="846" t="s">
        <v>4263</v>
      </c>
      <c r="W1693" s="846"/>
      <c r="X1693" s="824"/>
      <c r="Y1693" s="824"/>
      <c r="Z1693" s="824"/>
      <c r="AA1693" s="824"/>
      <c r="AB1693" s="824"/>
      <c r="AC1693" s="824"/>
    </row>
    <row r="1694" s="823" customFormat="1" ht="28.45" hidden="1" customHeight="1" outlineLevel="2" collapsed="1" spans="1:29">
      <c r="A1694" s="870" t="s">
        <v>73</v>
      </c>
      <c r="B1694" s="870" t="s">
        <v>495</v>
      </c>
      <c r="C1694" s="870" t="s">
        <v>4264</v>
      </c>
      <c r="D1694" s="870"/>
      <c r="E1694" s="835"/>
      <c r="F1694" s="835"/>
      <c r="G1694" s="836"/>
      <c r="H1694" s="871">
        <v>7.52</v>
      </c>
      <c r="I1694" s="874" t="s">
        <v>4265</v>
      </c>
      <c r="J1694" s="835"/>
      <c r="K1694" s="835"/>
      <c r="L1694" s="835"/>
      <c r="M1694" s="835"/>
      <c r="N1694" s="835"/>
      <c r="O1694" s="835"/>
      <c r="P1694" s="835"/>
      <c r="Q1694" s="835"/>
      <c r="R1694" s="835"/>
      <c r="S1694" s="835"/>
      <c r="T1694" s="835"/>
      <c r="U1694" s="835"/>
      <c r="V1694" s="835"/>
      <c r="W1694" s="836"/>
      <c r="X1694" s="824"/>
      <c r="Y1694" s="824"/>
      <c r="Z1694" s="824"/>
      <c r="AA1694" s="824"/>
      <c r="AB1694" s="824"/>
      <c r="AC1694" s="824"/>
    </row>
    <row r="1695" s="823" customFormat="1" ht="28.45" hidden="1" customHeight="1" outlineLevel="3" spans="1:29">
      <c r="A1695" s="873" t="s">
        <v>73</v>
      </c>
      <c r="B1695" s="870" t="s">
        <v>495</v>
      </c>
      <c r="C1695" s="870" t="s">
        <v>4264</v>
      </c>
      <c r="D1695" s="846" t="s">
        <v>4266</v>
      </c>
      <c r="E1695" s="846" t="s">
        <v>34</v>
      </c>
      <c r="F1695" s="846" t="s">
        <v>3302</v>
      </c>
      <c r="G1695" s="846" t="s">
        <v>338</v>
      </c>
      <c r="H1695" s="832">
        <v>7.52</v>
      </c>
      <c r="I1695" s="846" t="s">
        <v>4267</v>
      </c>
      <c r="J1695" s="875">
        <v>111</v>
      </c>
      <c r="K1695" s="846" t="s">
        <v>119</v>
      </c>
      <c r="L1695" s="846" t="s">
        <v>3284</v>
      </c>
      <c r="M1695" s="846" t="s">
        <v>4268</v>
      </c>
      <c r="N1695" s="846" t="s">
        <v>4269</v>
      </c>
      <c r="O1695" s="846" t="s">
        <v>4270</v>
      </c>
      <c r="P1695" s="846" t="s">
        <v>4271</v>
      </c>
      <c r="Q1695" s="832">
        <v>191.02</v>
      </c>
      <c r="R1695" s="832">
        <v>20090.74</v>
      </c>
      <c r="S1695" s="832">
        <v>8.54</v>
      </c>
      <c r="T1695" s="832">
        <v>6084.99</v>
      </c>
      <c r="U1695" s="846"/>
      <c r="V1695" s="846" t="s">
        <v>3305</v>
      </c>
      <c r="W1695" s="846"/>
      <c r="X1695" s="824"/>
      <c r="Y1695" s="824"/>
      <c r="Z1695" s="824"/>
      <c r="AA1695" s="824"/>
      <c r="AB1695" s="824"/>
      <c r="AC1695" s="824"/>
    </row>
    <row r="1696" s="823" customFormat="1" ht="28.45" hidden="1" customHeight="1" outlineLevel="1" collapsed="1" spans="1:29">
      <c r="A1696" s="870" t="s">
        <v>73</v>
      </c>
      <c r="B1696" s="870" t="s">
        <v>553</v>
      </c>
      <c r="C1696" s="870"/>
      <c r="D1696" s="835"/>
      <c r="E1696" s="835"/>
      <c r="F1696" s="835"/>
      <c r="G1696" s="836"/>
      <c r="H1696" s="871">
        <v>1234.36</v>
      </c>
      <c r="I1696" s="874" t="s">
        <v>4272</v>
      </c>
      <c r="J1696" s="835"/>
      <c r="K1696" s="835"/>
      <c r="L1696" s="835"/>
      <c r="M1696" s="835"/>
      <c r="N1696" s="835"/>
      <c r="O1696" s="835"/>
      <c r="P1696" s="835"/>
      <c r="Q1696" s="835"/>
      <c r="R1696" s="835"/>
      <c r="S1696" s="835"/>
      <c r="T1696" s="835"/>
      <c r="U1696" s="835"/>
      <c r="V1696" s="835"/>
      <c r="W1696" s="836"/>
      <c r="X1696" s="824"/>
      <c r="Y1696" s="824"/>
      <c r="Z1696" s="824"/>
      <c r="AA1696" s="824"/>
      <c r="AB1696" s="824"/>
      <c r="AC1696" s="824"/>
    </row>
    <row r="1697" s="823" customFormat="1" ht="28.45" hidden="1" customHeight="1" outlineLevel="2" collapsed="1" spans="1:29">
      <c r="A1697" s="870" t="s">
        <v>73</v>
      </c>
      <c r="B1697" s="870" t="s">
        <v>553</v>
      </c>
      <c r="C1697" s="870" t="s">
        <v>4273</v>
      </c>
      <c r="D1697" s="870"/>
      <c r="E1697" s="835"/>
      <c r="F1697" s="835"/>
      <c r="G1697" s="836"/>
      <c r="H1697" s="871">
        <v>106.3</v>
      </c>
      <c r="I1697" s="874" t="s">
        <v>71</v>
      </c>
      <c r="J1697" s="835"/>
      <c r="K1697" s="835"/>
      <c r="L1697" s="835"/>
      <c r="M1697" s="835"/>
      <c r="N1697" s="835"/>
      <c r="O1697" s="835"/>
      <c r="P1697" s="835"/>
      <c r="Q1697" s="835"/>
      <c r="R1697" s="835"/>
      <c r="S1697" s="835"/>
      <c r="T1697" s="835"/>
      <c r="U1697" s="835"/>
      <c r="V1697" s="835"/>
      <c r="W1697" s="836"/>
      <c r="X1697" s="824"/>
      <c r="Y1697" s="824"/>
      <c r="Z1697" s="824"/>
      <c r="AA1697" s="824"/>
      <c r="AB1697" s="824"/>
      <c r="AC1697" s="824"/>
    </row>
    <row r="1698" s="823" customFormat="1" ht="28.45" hidden="1" customHeight="1" outlineLevel="3" spans="1:29">
      <c r="A1698" s="873" t="s">
        <v>73</v>
      </c>
      <c r="B1698" s="870" t="s">
        <v>553</v>
      </c>
      <c r="C1698" s="870" t="s">
        <v>4273</v>
      </c>
      <c r="D1698" s="846" t="s">
        <v>4274</v>
      </c>
      <c r="E1698" s="846" t="s">
        <v>34</v>
      </c>
      <c r="F1698" s="846" t="s">
        <v>4275</v>
      </c>
      <c r="G1698" s="846" t="s">
        <v>3903</v>
      </c>
      <c r="H1698" s="832">
        <v>2.53</v>
      </c>
      <c r="I1698" s="846" t="s">
        <v>254</v>
      </c>
      <c r="J1698" s="875">
        <v>455</v>
      </c>
      <c r="K1698" s="846" t="s">
        <v>53</v>
      </c>
      <c r="L1698" s="846" t="s">
        <v>3284</v>
      </c>
      <c r="M1698" s="846" t="s">
        <v>4276</v>
      </c>
      <c r="N1698" s="846" t="s">
        <v>4276</v>
      </c>
      <c r="O1698" s="846" t="s">
        <v>3398</v>
      </c>
      <c r="P1698" s="846" t="s">
        <v>4277</v>
      </c>
      <c r="Q1698" s="832">
        <v>3357.62</v>
      </c>
      <c r="R1698" s="832">
        <v>65951.13</v>
      </c>
      <c r="S1698" s="832">
        <v>150.99</v>
      </c>
      <c r="T1698" s="832">
        <v>6822.32</v>
      </c>
      <c r="U1698" s="846"/>
      <c r="V1698" s="846" t="s">
        <v>3294</v>
      </c>
      <c r="W1698" s="846"/>
      <c r="X1698" s="824"/>
      <c r="Y1698" s="824"/>
      <c r="Z1698" s="824"/>
      <c r="AA1698" s="824"/>
      <c r="AB1698" s="824"/>
      <c r="AC1698" s="824"/>
    </row>
    <row r="1699" s="823" customFormat="1" ht="28.45" hidden="1" customHeight="1" outlineLevel="3" spans="1:29">
      <c r="A1699" s="873" t="s">
        <v>73</v>
      </c>
      <c r="B1699" s="870" t="s">
        <v>553</v>
      </c>
      <c r="C1699" s="870" t="s">
        <v>4273</v>
      </c>
      <c r="D1699" s="846" t="s">
        <v>4278</v>
      </c>
      <c r="E1699" s="846" t="s">
        <v>34</v>
      </c>
      <c r="F1699" s="846" t="s">
        <v>3290</v>
      </c>
      <c r="G1699" s="846" t="s">
        <v>338</v>
      </c>
      <c r="H1699" s="832">
        <v>103.77</v>
      </c>
      <c r="I1699" s="846" t="s">
        <v>740</v>
      </c>
      <c r="J1699" s="875">
        <v>532</v>
      </c>
      <c r="K1699" s="846" t="s">
        <v>53</v>
      </c>
      <c r="L1699" s="846" t="s">
        <v>3284</v>
      </c>
      <c r="M1699" s="846" t="s">
        <v>4279</v>
      </c>
      <c r="N1699" s="846" t="s">
        <v>4279</v>
      </c>
      <c r="O1699" s="846" t="s">
        <v>3398</v>
      </c>
      <c r="P1699" s="846" t="s">
        <v>4280</v>
      </c>
      <c r="Q1699" s="832">
        <v>3357.62</v>
      </c>
      <c r="R1699" s="832">
        <v>65951.13</v>
      </c>
      <c r="S1699" s="832">
        <v>150.99</v>
      </c>
      <c r="T1699" s="832">
        <v>6822.32</v>
      </c>
      <c r="U1699" s="846" t="s">
        <v>306</v>
      </c>
      <c r="V1699" s="846" t="s">
        <v>3294</v>
      </c>
      <c r="W1699" s="846"/>
      <c r="X1699" s="824"/>
      <c r="Y1699" s="824"/>
      <c r="Z1699" s="824"/>
      <c r="AA1699" s="824"/>
      <c r="AB1699" s="824"/>
      <c r="AC1699" s="824"/>
    </row>
    <row r="1700" s="823" customFormat="1" ht="28.45" hidden="1" customHeight="1" outlineLevel="2" collapsed="1" spans="1:29">
      <c r="A1700" s="870" t="s">
        <v>73</v>
      </c>
      <c r="B1700" s="870" t="s">
        <v>553</v>
      </c>
      <c r="C1700" s="870" t="s">
        <v>593</v>
      </c>
      <c r="D1700" s="870"/>
      <c r="E1700" s="835"/>
      <c r="F1700" s="835"/>
      <c r="G1700" s="836"/>
      <c r="H1700" s="871">
        <v>1128.06</v>
      </c>
      <c r="I1700" s="874" t="s">
        <v>4272</v>
      </c>
      <c r="J1700" s="835"/>
      <c r="K1700" s="835"/>
      <c r="L1700" s="835"/>
      <c r="M1700" s="835"/>
      <c r="N1700" s="835"/>
      <c r="O1700" s="835"/>
      <c r="P1700" s="835"/>
      <c r="Q1700" s="835"/>
      <c r="R1700" s="835"/>
      <c r="S1700" s="835"/>
      <c r="T1700" s="835"/>
      <c r="U1700" s="835"/>
      <c r="V1700" s="835"/>
      <c r="W1700" s="836"/>
      <c r="X1700" s="824"/>
      <c r="Y1700" s="824"/>
      <c r="Z1700" s="824"/>
      <c r="AA1700" s="824"/>
      <c r="AB1700" s="824"/>
      <c r="AC1700" s="824"/>
    </row>
    <row r="1701" s="823" customFormat="1" ht="28.45" hidden="1" customHeight="1" outlineLevel="3" spans="1:29">
      <c r="A1701" s="873" t="s">
        <v>73</v>
      </c>
      <c r="B1701" s="870" t="s">
        <v>553</v>
      </c>
      <c r="C1701" s="870" t="s">
        <v>593</v>
      </c>
      <c r="D1701" s="846" t="s">
        <v>4281</v>
      </c>
      <c r="E1701" s="846" t="s">
        <v>34</v>
      </c>
      <c r="F1701" s="846" t="s">
        <v>4282</v>
      </c>
      <c r="G1701" s="846" t="s">
        <v>609</v>
      </c>
      <c r="H1701" s="832">
        <v>1128.06</v>
      </c>
      <c r="I1701" s="846" t="s">
        <v>1175</v>
      </c>
      <c r="J1701" s="875">
        <v>2</v>
      </c>
      <c r="K1701" s="846" t="s">
        <v>38</v>
      </c>
      <c r="L1701" s="846" t="s">
        <v>3355</v>
      </c>
      <c r="M1701" s="846"/>
      <c r="N1701" s="846" t="s">
        <v>4283</v>
      </c>
      <c r="O1701" s="846" t="s">
        <v>4284</v>
      </c>
      <c r="P1701" s="846" t="s">
        <v>4285</v>
      </c>
      <c r="Q1701" s="832">
        <v>4044.28</v>
      </c>
      <c r="R1701" s="832">
        <v>16879.82</v>
      </c>
      <c r="S1701" s="832">
        <v>1536.31</v>
      </c>
      <c r="T1701" s="832">
        <v>1536.31</v>
      </c>
      <c r="U1701" s="846" t="s">
        <v>407</v>
      </c>
      <c r="V1701" s="846" t="s">
        <v>4286</v>
      </c>
      <c r="W1701" s="846"/>
      <c r="X1701" s="824"/>
      <c r="Y1701" s="824"/>
      <c r="Z1701" s="824"/>
      <c r="AA1701" s="824"/>
      <c r="AB1701" s="824"/>
      <c r="AC1701" s="824"/>
    </row>
    <row r="1702" s="823" customFormat="1" ht="28.45" hidden="1" customHeight="1" outlineLevel="1" collapsed="1" spans="1:29">
      <c r="A1702" s="870" t="s">
        <v>73</v>
      </c>
      <c r="B1702" s="870" t="s">
        <v>638</v>
      </c>
      <c r="C1702" s="870"/>
      <c r="D1702" s="835"/>
      <c r="E1702" s="835"/>
      <c r="F1702" s="835"/>
      <c r="G1702" s="836"/>
      <c r="H1702" s="871">
        <v>881.67</v>
      </c>
      <c r="I1702" s="874" t="s">
        <v>4287</v>
      </c>
      <c r="J1702" s="835"/>
      <c r="K1702" s="835"/>
      <c r="L1702" s="835"/>
      <c r="M1702" s="835"/>
      <c r="N1702" s="835"/>
      <c r="O1702" s="835"/>
      <c r="P1702" s="835"/>
      <c r="Q1702" s="835"/>
      <c r="R1702" s="835"/>
      <c r="S1702" s="835"/>
      <c r="T1702" s="835"/>
      <c r="U1702" s="835"/>
      <c r="V1702" s="835"/>
      <c r="W1702" s="836"/>
      <c r="X1702" s="824"/>
      <c r="Y1702" s="824"/>
      <c r="Z1702" s="824"/>
      <c r="AA1702" s="824"/>
      <c r="AB1702" s="824"/>
      <c r="AC1702" s="824"/>
    </row>
    <row r="1703" s="823" customFormat="1" ht="28.45" hidden="1" customHeight="1" outlineLevel="2" collapsed="1" spans="1:29">
      <c r="A1703" s="870" t="s">
        <v>73</v>
      </c>
      <c r="B1703" s="870" t="s">
        <v>638</v>
      </c>
      <c r="C1703" s="870" t="s">
        <v>675</v>
      </c>
      <c r="D1703" s="870"/>
      <c r="E1703" s="835"/>
      <c r="F1703" s="835"/>
      <c r="G1703" s="836"/>
      <c r="H1703" s="871">
        <v>25.3</v>
      </c>
      <c r="I1703" s="874" t="s">
        <v>4288</v>
      </c>
      <c r="J1703" s="835"/>
      <c r="K1703" s="835"/>
      <c r="L1703" s="835"/>
      <c r="M1703" s="835"/>
      <c r="N1703" s="835"/>
      <c r="O1703" s="835"/>
      <c r="P1703" s="835"/>
      <c r="Q1703" s="835"/>
      <c r="R1703" s="835"/>
      <c r="S1703" s="835"/>
      <c r="T1703" s="835"/>
      <c r="U1703" s="835"/>
      <c r="V1703" s="835"/>
      <c r="W1703" s="836"/>
      <c r="X1703" s="824"/>
      <c r="Y1703" s="824"/>
      <c r="Z1703" s="824"/>
      <c r="AA1703" s="824"/>
      <c r="AB1703" s="824"/>
      <c r="AC1703" s="824"/>
    </row>
    <row r="1704" s="823" customFormat="1" ht="28.45" hidden="1" customHeight="1" outlineLevel="3" spans="1:29">
      <c r="A1704" s="873" t="s">
        <v>73</v>
      </c>
      <c r="B1704" s="870" t="s">
        <v>638</v>
      </c>
      <c r="C1704" s="870" t="s">
        <v>675</v>
      </c>
      <c r="D1704" s="846" t="s">
        <v>4289</v>
      </c>
      <c r="E1704" s="846" t="s">
        <v>298</v>
      </c>
      <c r="F1704" s="846" t="s">
        <v>4290</v>
      </c>
      <c r="G1704" s="846" t="s">
        <v>3441</v>
      </c>
      <c r="H1704" s="832">
        <v>16.68</v>
      </c>
      <c r="I1704" s="846" t="s">
        <v>165</v>
      </c>
      <c r="J1704" s="875">
        <v>27</v>
      </c>
      <c r="K1704" s="846" t="s">
        <v>38</v>
      </c>
      <c r="L1704" s="846" t="s">
        <v>3284</v>
      </c>
      <c r="M1704" s="846" t="s">
        <v>4291</v>
      </c>
      <c r="N1704" s="846" t="s">
        <v>4291</v>
      </c>
      <c r="O1704" s="846" t="s">
        <v>680</v>
      </c>
      <c r="P1704" s="846" t="s">
        <v>681</v>
      </c>
      <c r="Q1704" s="832">
        <v>7215.56</v>
      </c>
      <c r="R1704" s="832">
        <v>65951.13</v>
      </c>
      <c r="S1704" s="832">
        <v>525.14</v>
      </c>
      <c r="T1704" s="832">
        <v>6822.32</v>
      </c>
      <c r="U1704" s="846" t="s">
        <v>372</v>
      </c>
      <c r="V1704" s="846" t="s">
        <v>3294</v>
      </c>
      <c r="W1704" s="846"/>
      <c r="X1704" s="824"/>
      <c r="Y1704" s="824"/>
      <c r="Z1704" s="824"/>
      <c r="AA1704" s="824"/>
      <c r="AB1704" s="824"/>
      <c r="AC1704" s="824"/>
    </row>
    <row r="1705" s="823" customFormat="1" ht="28.45" hidden="1" customHeight="1" outlineLevel="3" spans="1:29">
      <c r="A1705" s="873" t="s">
        <v>73</v>
      </c>
      <c r="B1705" s="870" t="s">
        <v>638</v>
      </c>
      <c r="C1705" s="870" t="s">
        <v>675</v>
      </c>
      <c r="D1705" s="846" t="s">
        <v>4292</v>
      </c>
      <c r="E1705" s="846" t="s">
        <v>310</v>
      </c>
      <c r="F1705" s="846" t="s">
        <v>4293</v>
      </c>
      <c r="G1705" s="846" t="s">
        <v>338</v>
      </c>
      <c r="H1705" s="832">
        <v>8.62</v>
      </c>
      <c r="I1705" s="846" t="s">
        <v>1922</v>
      </c>
      <c r="J1705" s="875">
        <v>288</v>
      </c>
      <c r="K1705" s="846" t="s">
        <v>53</v>
      </c>
      <c r="L1705" s="846" t="s">
        <v>3284</v>
      </c>
      <c r="M1705" s="846" t="s">
        <v>4294</v>
      </c>
      <c r="N1705" s="846" t="s">
        <v>4294</v>
      </c>
      <c r="O1705" s="846" t="s">
        <v>646</v>
      </c>
      <c r="P1705" s="846" t="s">
        <v>681</v>
      </c>
      <c r="Q1705" s="832">
        <v>61.44</v>
      </c>
      <c r="R1705" s="832">
        <v>385829.61</v>
      </c>
      <c r="S1705" s="832">
        <v>20.97</v>
      </c>
      <c r="T1705" s="832">
        <v>65549.25</v>
      </c>
      <c r="U1705" s="846" t="s">
        <v>306</v>
      </c>
      <c r="V1705" s="846" t="s">
        <v>3317</v>
      </c>
      <c r="W1705" s="846"/>
      <c r="X1705" s="824"/>
      <c r="Y1705" s="824"/>
      <c r="Z1705" s="824"/>
      <c r="AA1705" s="824"/>
      <c r="AB1705" s="824"/>
      <c r="AC1705" s="824"/>
    </row>
    <row r="1706" s="823" customFormat="1" ht="28.45" hidden="1" customHeight="1" outlineLevel="2" collapsed="1" spans="1:29">
      <c r="A1706" s="870" t="s">
        <v>73</v>
      </c>
      <c r="B1706" s="870" t="s">
        <v>638</v>
      </c>
      <c r="C1706" s="870" t="s">
        <v>640</v>
      </c>
      <c r="D1706" s="870"/>
      <c r="E1706" s="835"/>
      <c r="F1706" s="835"/>
      <c r="G1706" s="836"/>
      <c r="H1706" s="871">
        <v>664.4</v>
      </c>
      <c r="I1706" s="874" t="s">
        <v>4295</v>
      </c>
      <c r="J1706" s="835"/>
      <c r="K1706" s="835"/>
      <c r="L1706" s="835"/>
      <c r="M1706" s="835"/>
      <c r="N1706" s="835"/>
      <c r="O1706" s="835"/>
      <c r="P1706" s="835"/>
      <c r="Q1706" s="835"/>
      <c r="R1706" s="835"/>
      <c r="S1706" s="835"/>
      <c r="T1706" s="835"/>
      <c r="U1706" s="835"/>
      <c r="V1706" s="835"/>
      <c r="W1706" s="836"/>
      <c r="X1706" s="824"/>
      <c r="Y1706" s="824"/>
      <c r="Z1706" s="824"/>
      <c r="AA1706" s="824"/>
      <c r="AB1706" s="824"/>
      <c r="AC1706" s="824"/>
    </row>
    <row r="1707" s="823" customFormat="1" ht="28.45" hidden="1" customHeight="1" outlineLevel="3" spans="1:29">
      <c r="A1707" s="873" t="s">
        <v>73</v>
      </c>
      <c r="B1707" s="870" t="s">
        <v>638</v>
      </c>
      <c r="C1707" s="870" t="s">
        <v>640</v>
      </c>
      <c r="D1707" s="846" t="s">
        <v>4296</v>
      </c>
      <c r="E1707" s="846" t="s">
        <v>34</v>
      </c>
      <c r="F1707" s="846" t="s">
        <v>4297</v>
      </c>
      <c r="G1707" s="846" t="s">
        <v>520</v>
      </c>
      <c r="H1707" s="832">
        <v>664.4</v>
      </c>
      <c r="I1707" s="846" t="s">
        <v>293</v>
      </c>
      <c r="J1707" s="875">
        <v>59</v>
      </c>
      <c r="K1707" s="846" t="s">
        <v>83</v>
      </c>
      <c r="L1707" s="846" t="s">
        <v>3355</v>
      </c>
      <c r="M1707" s="846" t="s">
        <v>4298</v>
      </c>
      <c r="N1707" s="846" t="s">
        <v>4299</v>
      </c>
      <c r="O1707" s="846" t="s">
        <v>646</v>
      </c>
      <c r="P1707" s="846" t="s">
        <v>652</v>
      </c>
      <c r="Q1707" s="832"/>
      <c r="R1707" s="832"/>
      <c r="S1707" s="832"/>
      <c r="T1707" s="832"/>
      <c r="U1707" s="846"/>
      <c r="V1707" s="846"/>
      <c r="W1707" s="846"/>
      <c r="X1707" s="824"/>
      <c r="Y1707" s="824"/>
      <c r="Z1707" s="824"/>
      <c r="AA1707" s="824"/>
      <c r="AB1707" s="824"/>
      <c r="AC1707" s="824"/>
    </row>
    <row r="1708" s="823" customFormat="1" ht="28.45" hidden="1" customHeight="1" outlineLevel="2" collapsed="1" spans="1:29">
      <c r="A1708" s="870" t="s">
        <v>73</v>
      </c>
      <c r="B1708" s="870" t="s">
        <v>638</v>
      </c>
      <c r="C1708" s="870" t="s">
        <v>653</v>
      </c>
      <c r="D1708" s="870"/>
      <c r="E1708" s="835"/>
      <c r="F1708" s="835"/>
      <c r="G1708" s="836"/>
      <c r="H1708" s="871">
        <v>191.97</v>
      </c>
      <c r="I1708" s="874" t="s">
        <v>4300</v>
      </c>
      <c r="J1708" s="835"/>
      <c r="K1708" s="835"/>
      <c r="L1708" s="835"/>
      <c r="M1708" s="835"/>
      <c r="N1708" s="835"/>
      <c r="O1708" s="835"/>
      <c r="P1708" s="835"/>
      <c r="Q1708" s="835"/>
      <c r="R1708" s="835"/>
      <c r="S1708" s="835"/>
      <c r="T1708" s="835"/>
      <c r="U1708" s="835"/>
      <c r="V1708" s="835"/>
      <c r="W1708" s="836"/>
      <c r="X1708" s="824"/>
      <c r="Y1708" s="824"/>
      <c r="Z1708" s="824"/>
      <c r="AA1708" s="824"/>
      <c r="AB1708" s="824"/>
      <c r="AC1708" s="824"/>
    </row>
    <row r="1709" s="823" customFormat="1" ht="28.45" hidden="1" customHeight="1" outlineLevel="3" spans="1:29">
      <c r="A1709" s="873" t="s">
        <v>73</v>
      </c>
      <c r="B1709" s="870" t="s">
        <v>638</v>
      </c>
      <c r="C1709" s="870" t="s">
        <v>653</v>
      </c>
      <c r="D1709" s="846" t="s">
        <v>4301</v>
      </c>
      <c r="E1709" s="846" t="s">
        <v>298</v>
      </c>
      <c r="F1709" s="846" t="s">
        <v>4302</v>
      </c>
      <c r="G1709" s="846" t="s">
        <v>4012</v>
      </c>
      <c r="H1709" s="832">
        <v>171.77</v>
      </c>
      <c r="I1709" s="846" t="s">
        <v>166</v>
      </c>
      <c r="J1709" s="875">
        <v>5</v>
      </c>
      <c r="K1709" s="846" t="s">
        <v>38</v>
      </c>
      <c r="L1709" s="846" t="s">
        <v>3355</v>
      </c>
      <c r="M1709" s="846"/>
      <c r="N1709" s="846" t="s">
        <v>4303</v>
      </c>
      <c r="O1709" s="846" t="s">
        <v>659</v>
      </c>
      <c r="P1709" s="846" t="s">
        <v>4304</v>
      </c>
      <c r="Q1709" s="832">
        <v>15657.52</v>
      </c>
      <c r="R1709" s="832">
        <v>22661.07</v>
      </c>
      <c r="S1709" s="832">
        <v>1685.02</v>
      </c>
      <c r="T1709" s="832">
        <v>6418.47</v>
      </c>
      <c r="U1709" s="846" t="s">
        <v>407</v>
      </c>
      <c r="V1709" s="846" t="s">
        <v>3663</v>
      </c>
      <c r="W1709" s="846"/>
      <c r="X1709" s="824"/>
      <c r="Y1709" s="824"/>
      <c r="Z1709" s="824"/>
      <c r="AA1709" s="824"/>
      <c r="AB1709" s="824"/>
      <c r="AC1709" s="824"/>
    </row>
    <row r="1710" s="823" customFormat="1" ht="28.45" hidden="1" customHeight="1" outlineLevel="3" spans="1:29">
      <c r="A1710" s="873" t="s">
        <v>73</v>
      </c>
      <c r="B1710" s="870" t="s">
        <v>638</v>
      </c>
      <c r="C1710" s="870" t="s">
        <v>653</v>
      </c>
      <c r="D1710" s="846" t="s">
        <v>4305</v>
      </c>
      <c r="E1710" s="846" t="s">
        <v>310</v>
      </c>
      <c r="F1710" s="846" t="s">
        <v>3302</v>
      </c>
      <c r="G1710" s="846" t="s">
        <v>338</v>
      </c>
      <c r="H1710" s="832">
        <v>20.2</v>
      </c>
      <c r="I1710" s="846" t="s">
        <v>1922</v>
      </c>
      <c r="J1710" s="875">
        <v>288</v>
      </c>
      <c r="K1710" s="846" t="s">
        <v>53</v>
      </c>
      <c r="L1710" s="846" t="s">
        <v>3355</v>
      </c>
      <c r="M1710" s="846" t="s">
        <v>4306</v>
      </c>
      <c r="N1710" s="846" t="s">
        <v>4306</v>
      </c>
      <c r="O1710" s="846" t="s">
        <v>666</v>
      </c>
      <c r="P1710" s="846" t="s">
        <v>4307</v>
      </c>
      <c r="Q1710" s="832">
        <v>147.9</v>
      </c>
      <c r="R1710" s="832">
        <v>20090.74</v>
      </c>
      <c r="S1710" s="832">
        <v>0</v>
      </c>
      <c r="T1710" s="832">
        <v>6084.99</v>
      </c>
      <c r="U1710" s="846"/>
      <c r="V1710" s="846" t="s">
        <v>3305</v>
      </c>
      <c r="W1710" s="846"/>
      <c r="X1710" s="824"/>
      <c r="Y1710" s="824"/>
      <c r="Z1710" s="824"/>
      <c r="AA1710" s="824"/>
      <c r="AB1710" s="824"/>
      <c r="AC1710" s="824"/>
    </row>
    <row r="1711" s="823" customFormat="1" ht="28.45" customHeight="1" collapsed="1" spans="1:29">
      <c r="A1711" s="870" t="s">
        <v>699</v>
      </c>
      <c r="B1711" s="870"/>
      <c r="C1711" s="835"/>
      <c r="D1711" s="835"/>
      <c r="E1711" s="835"/>
      <c r="F1711" s="835"/>
      <c r="G1711" s="836"/>
      <c r="H1711" s="871">
        <v>933.3383</v>
      </c>
      <c r="I1711" s="874" t="s">
        <v>4308</v>
      </c>
      <c r="J1711" s="835"/>
      <c r="K1711" s="835"/>
      <c r="L1711" s="835"/>
      <c r="M1711" s="835"/>
      <c r="N1711" s="835"/>
      <c r="O1711" s="835"/>
      <c r="P1711" s="835"/>
      <c r="Q1711" s="835"/>
      <c r="R1711" s="835"/>
      <c r="S1711" s="835"/>
      <c r="T1711" s="835"/>
      <c r="U1711" s="835"/>
      <c r="V1711" s="835"/>
      <c r="W1711" s="836"/>
      <c r="X1711" s="824"/>
      <c r="Y1711" s="824"/>
      <c r="Z1711" s="824"/>
      <c r="AA1711" s="824"/>
      <c r="AB1711" s="824"/>
      <c r="AC1711" s="824"/>
    </row>
    <row r="1712" s="823" customFormat="1" ht="28.45" hidden="1" customHeight="1" outlineLevel="1" collapsed="1" spans="1:29">
      <c r="A1712" s="870" t="s">
        <v>699</v>
      </c>
      <c r="B1712" s="870" t="s">
        <v>701</v>
      </c>
      <c r="C1712" s="870"/>
      <c r="D1712" s="835"/>
      <c r="E1712" s="835"/>
      <c r="F1712" s="835"/>
      <c r="G1712" s="836"/>
      <c r="H1712" s="871">
        <v>874.91</v>
      </c>
      <c r="I1712" s="874" t="s">
        <v>4309</v>
      </c>
      <c r="J1712" s="835"/>
      <c r="K1712" s="835"/>
      <c r="L1712" s="835"/>
      <c r="M1712" s="835"/>
      <c r="N1712" s="835"/>
      <c r="O1712" s="835"/>
      <c r="P1712" s="835"/>
      <c r="Q1712" s="835"/>
      <c r="R1712" s="835"/>
      <c r="S1712" s="835"/>
      <c r="T1712" s="835"/>
      <c r="U1712" s="835"/>
      <c r="V1712" s="835"/>
      <c r="W1712" s="836"/>
      <c r="X1712" s="824"/>
      <c r="Y1712" s="824"/>
      <c r="Z1712" s="824"/>
      <c r="AA1712" s="824"/>
      <c r="AB1712" s="824"/>
      <c r="AC1712" s="824"/>
    </row>
    <row r="1713" s="823" customFormat="1" ht="28.45" hidden="1" customHeight="1" outlineLevel="2" collapsed="1" spans="1:29">
      <c r="A1713" s="870" t="s">
        <v>699</v>
      </c>
      <c r="B1713" s="870" t="s">
        <v>701</v>
      </c>
      <c r="C1713" s="870" t="s">
        <v>1054</v>
      </c>
      <c r="D1713" s="870"/>
      <c r="E1713" s="835"/>
      <c r="F1713" s="835"/>
      <c r="G1713" s="836"/>
      <c r="H1713" s="871">
        <v>187.8832</v>
      </c>
      <c r="I1713" s="874" t="s">
        <v>4310</v>
      </c>
      <c r="J1713" s="835"/>
      <c r="K1713" s="835"/>
      <c r="L1713" s="835"/>
      <c r="M1713" s="835"/>
      <c r="N1713" s="835"/>
      <c r="O1713" s="835"/>
      <c r="P1713" s="835"/>
      <c r="Q1713" s="835"/>
      <c r="R1713" s="835"/>
      <c r="S1713" s="835"/>
      <c r="T1713" s="835"/>
      <c r="U1713" s="835"/>
      <c r="V1713" s="835"/>
      <c r="W1713" s="836"/>
      <c r="X1713" s="824"/>
      <c r="Y1713" s="824"/>
      <c r="Z1713" s="824"/>
      <c r="AA1713" s="824"/>
      <c r="AB1713" s="824"/>
      <c r="AC1713" s="824"/>
    </row>
    <row r="1714" s="823" customFormat="1" ht="28.45" hidden="1" customHeight="1" outlineLevel="3" spans="1:29">
      <c r="A1714" s="873" t="s">
        <v>699</v>
      </c>
      <c r="B1714" s="870" t="s">
        <v>701</v>
      </c>
      <c r="C1714" s="870" t="s">
        <v>1054</v>
      </c>
      <c r="D1714" s="846" t="s">
        <v>4311</v>
      </c>
      <c r="E1714" s="846" t="s">
        <v>4312</v>
      </c>
      <c r="F1714" s="846" t="s">
        <v>4313</v>
      </c>
      <c r="G1714" s="846" t="s">
        <v>1057</v>
      </c>
      <c r="H1714" s="832">
        <v>61.0155</v>
      </c>
      <c r="I1714" s="846" t="s">
        <v>4314</v>
      </c>
      <c r="J1714" s="875">
        <v>186</v>
      </c>
      <c r="K1714" s="846" t="s">
        <v>53</v>
      </c>
      <c r="L1714" s="846" t="s">
        <v>3355</v>
      </c>
      <c r="M1714" s="846" t="s">
        <v>4315</v>
      </c>
      <c r="N1714" s="846" t="s">
        <v>4315</v>
      </c>
      <c r="O1714" s="846" t="s">
        <v>1082</v>
      </c>
      <c r="P1714" s="846" t="s">
        <v>4316</v>
      </c>
      <c r="Q1714" s="832"/>
      <c r="R1714" s="832"/>
      <c r="S1714" s="832"/>
      <c r="T1714" s="832"/>
      <c r="U1714" s="846" t="s">
        <v>306</v>
      </c>
      <c r="V1714" s="846" t="s">
        <v>4317</v>
      </c>
      <c r="W1714" s="846"/>
      <c r="X1714" s="824"/>
      <c r="Y1714" s="824"/>
      <c r="Z1714" s="824"/>
      <c r="AA1714" s="824"/>
      <c r="AB1714" s="824"/>
      <c r="AC1714" s="824"/>
    </row>
    <row r="1715" s="823" customFormat="1" ht="28.45" hidden="1" customHeight="1" outlineLevel="3" spans="1:29">
      <c r="A1715" s="873" t="s">
        <v>699</v>
      </c>
      <c r="B1715" s="870" t="s">
        <v>701</v>
      </c>
      <c r="C1715" s="870" t="s">
        <v>1054</v>
      </c>
      <c r="D1715" s="846" t="s">
        <v>4318</v>
      </c>
      <c r="E1715" s="846" t="s">
        <v>4312</v>
      </c>
      <c r="F1715" s="846" t="s">
        <v>4319</v>
      </c>
      <c r="G1715" s="846" t="s">
        <v>1057</v>
      </c>
      <c r="H1715" s="832">
        <v>68</v>
      </c>
      <c r="I1715" s="846" t="s">
        <v>917</v>
      </c>
      <c r="J1715" s="875">
        <v>4</v>
      </c>
      <c r="K1715" s="846" t="s">
        <v>38</v>
      </c>
      <c r="L1715" s="846" t="s">
        <v>3355</v>
      </c>
      <c r="M1715" s="846" t="s">
        <v>847</v>
      </c>
      <c r="N1715" s="846" t="s">
        <v>4320</v>
      </c>
      <c r="O1715" s="846" t="s">
        <v>1077</v>
      </c>
      <c r="P1715" s="846" t="s">
        <v>4321</v>
      </c>
      <c r="Q1715" s="832"/>
      <c r="R1715" s="832"/>
      <c r="S1715" s="832"/>
      <c r="T1715" s="832"/>
      <c r="U1715" s="846" t="s">
        <v>407</v>
      </c>
      <c r="V1715" s="846" t="s">
        <v>4322</v>
      </c>
      <c r="W1715" s="846"/>
      <c r="X1715" s="824"/>
      <c r="Y1715" s="824"/>
      <c r="Z1715" s="824"/>
      <c r="AA1715" s="824"/>
      <c r="AB1715" s="824"/>
      <c r="AC1715" s="824"/>
    </row>
    <row r="1716" s="823" customFormat="1" ht="28.45" hidden="1" customHeight="1" outlineLevel="3" spans="1:29">
      <c r="A1716" s="873" t="s">
        <v>699</v>
      </c>
      <c r="B1716" s="870" t="s">
        <v>701</v>
      </c>
      <c r="C1716" s="870" t="s">
        <v>1054</v>
      </c>
      <c r="D1716" s="846" t="s">
        <v>4323</v>
      </c>
      <c r="E1716" s="846" t="s">
        <v>4312</v>
      </c>
      <c r="F1716" s="846" t="s">
        <v>4324</v>
      </c>
      <c r="G1716" s="846" t="s">
        <v>1057</v>
      </c>
      <c r="H1716" s="832">
        <v>1.1647</v>
      </c>
      <c r="I1716" s="846" t="s">
        <v>3414</v>
      </c>
      <c r="J1716" s="875">
        <v>84</v>
      </c>
      <c r="K1716" s="846" t="s">
        <v>83</v>
      </c>
      <c r="L1716" s="846" t="s">
        <v>3284</v>
      </c>
      <c r="M1716" s="846" t="s">
        <v>4325</v>
      </c>
      <c r="N1716" s="846" t="s">
        <v>4326</v>
      </c>
      <c r="O1716" s="846" t="s">
        <v>4327</v>
      </c>
      <c r="P1716" s="846" t="s">
        <v>4328</v>
      </c>
      <c r="Q1716" s="832"/>
      <c r="R1716" s="832"/>
      <c r="S1716" s="832"/>
      <c r="T1716" s="832"/>
      <c r="U1716" s="846" t="s">
        <v>525</v>
      </c>
      <c r="V1716" s="846" t="s">
        <v>4329</v>
      </c>
      <c r="W1716" s="846"/>
      <c r="X1716" s="824"/>
      <c r="Y1716" s="824"/>
      <c r="Z1716" s="824"/>
      <c r="AA1716" s="824"/>
      <c r="AB1716" s="824"/>
      <c r="AC1716" s="824"/>
    </row>
    <row r="1717" s="823" customFormat="1" ht="28.45" hidden="1" customHeight="1" outlineLevel="3" spans="1:29">
      <c r="A1717" s="873" t="s">
        <v>699</v>
      </c>
      <c r="B1717" s="870" t="s">
        <v>701</v>
      </c>
      <c r="C1717" s="870" t="s">
        <v>1054</v>
      </c>
      <c r="D1717" s="846" t="s">
        <v>4330</v>
      </c>
      <c r="E1717" s="846" t="s">
        <v>4312</v>
      </c>
      <c r="F1717" s="846" t="s">
        <v>4331</v>
      </c>
      <c r="G1717" s="846" t="s">
        <v>1057</v>
      </c>
      <c r="H1717" s="832">
        <v>56</v>
      </c>
      <c r="I1717" s="846" t="s">
        <v>64</v>
      </c>
      <c r="J1717" s="875">
        <v>7</v>
      </c>
      <c r="K1717" s="846" t="s">
        <v>38</v>
      </c>
      <c r="L1717" s="846" t="s">
        <v>3355</v>
      </c>
      <c r="M1717" s="846" t="s">
        <v>847</v>
      </c>
      <c r="N1717" s="846" t="s">
        <v>4332</v>
      </c>
      <c r="O1717" s="846" t="s">
        <v>1082</v>
      </c>
      <c r="P1717" s="846" t="s">
        <v>4321</v>
      </c>
      <c r="Q1717" s="832"/>
      <c r="R1717" s="832"/>
      <c r="S1717" s="832"/>
      <c r="T1717" s="832"/>
      <c r="U1717" s="846" t="s">
        <v>407</v>
      </c>
      <c r="V1717" s="846" t="s">
        <v>4333</v>
      </c>
      <c r="W1717" s="846"/>
      <c r="X1717" s="824"/>
      <c r="Y1717" s="824"/>
      <c r="Z1717" s="824"/>
      <c r="AA1717" s="824"/>
      <c r="AB1717" s="824"/>
      <c r="AC1717" s="824"/>
    </row>
    <row r="1718" s="823" customFormat="1" ht="28.45" hidden="1" customHeight="1" outlineLevel="3" spans="1:29">
      <c r="A1718" s="873" t="s">
        <v>699</v>
      </c>
      <c r="B1718" s="870" t="s">
        <v>701</v>
      </c>
      <c r="C1718" s="870" t="s">
        <v>1054</v>
      </c>
      <c r="D1718" s="846" t="s">
        <v>4334</v>
      </c>
      <c r="E1718" s="846" t="s">
        <v>4312</v>
      </c>
      <c r="F1718" s="846" t="s">
        <v>4335</v>
      </c>
      <c r="G1718" s="846" t="s">
        <v>1057</v>
      </c>
      <c r="H1718" s="832">
        <v>1.703</v>
      </c>
      <c r="I1718" s="846" t="s">
        <v>432</v>
      </c>
      <c r="J1718" s="875">
        <v>13</v>
      </c>
      <c r="K1718" s="846" t="s">
        <v>38</v>
      </c>
      <c r="L1718" s="846" t="s">
        <v>3284</v>
      </c>
      <c r="M1718" s="846" t="s">
        <v>847</v>
      </c>
      <c r="N1718" s="846" t="s">
        <v>4336</v>
      </c>
      <c r="O1718" s="846" t="s">
        <v>4337</v>
      </c>
      <c r="P1718" s="846" t="s">
        <v>4338</v>
      </c>
      <c r="Q1718" s="832"/>
      <c r="R1718" s="832"/>
      <c r="S1718" s="832"/>
      <c r="T1718" s="832"/>
      <c r="U1718" s="846" t="s">
        <v>388</v>
      </c>
      <c r="V1718" s="846" t="s">
        <v>4339</v>
      </c>
      <c r="W1718" s="846"/>
      <c r="X1718" s="824"/>
      <c r="Y1718" s="824"/>
      <c r="Z1718" s="824"/>
      <c r="AA1718" s="824"/>
      <c r="AB1718" s="824"/>
      <c r="AC1718" s="824"/>
    </row>
    <row r="1719" s="823" customFormat="1" ht="28.45" hidden="1" customHeight="1" outlineLevel="2" collapsed="1" spans="1:29">
      <c r="A1719" s="870" t="s">
        <v>699</v>
      </c>
      <c r="B1719" s="870" t="s">
        <v>701</v>
      </c>
      <c r="C1719" s="870" t="s">
        <v>779</v>
      </c>
      <c r="D1719" s="870"/>
      <c r="E1719" s="835"/>
      <c r="F1719" s="835"/>
      <c r="G1719" s="836"/>
      <c r="H1719" s="871">
        <v>669.0298</v>
      </c>
      <c r="I1719" s="874" t="s">
        <v>4340</v>
      </c>
      <c r="J1719" s="835"/>
      <c r="K1719" s="835"/>
      <c r="L1719" s="835"/>
      <c r="M1719" s="835"/>
      <c r="N1719" s="835"/>
      <c r="O1719" s="835"/>
      <c r="P1719" s="835"/>
      <c r="Q1719" s="835"/>
      <c r="R1719" s="835"/>
      <c r="S1719" s="835"/>
      <c r="T1719" s="835"/>
      <c r="U1719" s="835"/>
      <c r="V1719" s="835"/>
      <c r="W1719" s="836"/>
      <c r="X1719" s="824"/>
      <c r="Y1719" s="824"/>
      <c r="Z1719" s="824"/>
      <c r="AA1719" s="824"/>
      <c r="AB1719" s="824"/>
      <c r="AC1719" s="824"/>
    </row>
    <row r="1720" s="823" customFormat="1" ht="28.45" hidden="1" customHeight="1" outlineLevel="3" spans="1:29">
      <c r="A1720" s="873" t="s">
        <v>699</v>
      </c>
      <c r="B1720" s="870" t="s">
        <v>701</v>
      </c>
      <c r="C1720" s="870" t="s">
        <v>779</v>
      </c>
      <c r="D1720" s="846" t="s">
        <v>4341</v>
      </c>
      <c r="E1720" s="846" t="s">
        <v>4312</v>
      </c>
      <c r="F1720" s="846" t="s">
        <v>4342</v>
      </c>
      <c r="G1720" s="846" t="s">
        <v>723</v>
      </c>
      <c r="H1720" s="832">
        <v>14.1732</v>
      </c>
      <c r="I1720" s="846" t="s">
        <v>93</v>
      </c>
      <c r="J1720" s="875">
        <v>10</v>
      </c>
      <c r="K1720" s="846" t="s">
        <v>38</v>
      </c>
      <c r="L1720" s="846" t="s">
        <v>3355</v>
      </c>
      <c r="M1720" s="846" t="s">
        <v>847</v>
      </c>
      <c r="N1720" s="846" t="s">
        <v>4343</v>
      </c>
      <c r="O1720" s="846" t="s">
        <v>4344</v>
      </c>
      <c r="P1720" s="846" t="s">
        <v>4345</v>
      </c>
      <c r="Q1720" s="832"/>
      <c r="R1720" s="832"/>
      <c r="S1720" s="832"/>
      <c r="T1720" s="832"/>
      <c r="U1720" s="846" t="s">
        <v>525</v>
      </c>
      <c r="V1720" s="846" t="s">
        <v>4346</v>
      </c>
      <c r="W1720" s="846"/>
      <c r="X1720" s="824"/>
      <c r="Y1720" s="824"/>
      <c r="Z1720" s="824"/>
      <c r="AA1720" s="824"/>
      <c r="AB1720" s="824"/>
      <c r="AC1720" s="824"/>
    </row>
    <row r="1721" s="823" customFormat="1" ht="28.45" hidden="1" customHeight="1" outlineLevel="3" spans="1:29">
      <c r="A1721" s="873" t="s">
        <v>699</v>
      </c>
      <c r="B1721" s="870" t="s">
        <v>701</v>
      </c>
      <c r="C1721" s="870" t="s">
        <v>779</v>
      </c>
      <c r="D1721" s="846" t="s">
        <v>4347</v>
      </c>
      <c r="E1721" s="846" t="s">
        <v>4312</v>
      </c>
      <c r="F1721" s="846" t="s">
        <v>1192</v>
      </c>
      <c r="G1721" s="846" t="s">
        <v>723</v>
      </c>
      <c r="H1721" s="832">
        <v>106.5095</v>
      </c>
      <c r="I1721" s="846" t="s">
        <v>456</v>
      </c>
      <c r="J1721" s="875">
        <v>12</v>
      </c>
      <c r="K1721" s="846" t="s">
        <v>38</v>
      </c>
      <c r="L1721" s="846" t="s">
        <v>3355</v>
      </c>
      <c r="M1721" s="846" t="s">
        <v>4348</v>
      </c>
      <c r="N1721" s="846" t="s">
        <v>4348</v>
      </c>
      <c r="O1721" s="846" t="s">
        <v>829</v>
      </c>
      <c r="P1721" s="846" t="s">
        <v>1020</v>
      </c>
      <c r="Q1721" s="832"/>
      <c r="R1721" s="832"/>
      <c r="S1721" s="832"/>
      <c r="T1721" s="832"/>
      <c r="U1721" s="846" t="s">
        <v>372</v>
      </c>
      <c r="V1721" s="846" t="s">
        <v>1196</v>
      </c>
      <c r="W1721" s="846"/>
      <c r="X1721" s="824"/>
      <c r="Y1721" s="824"/>
      <c r="Z1721" s="824"/>
      <c r="AA1721" s="824"/>
      <c r="AB1721" s="824"/>
      <c r="AC1721" s="824"/>
    </row>
    <row r="1722" s="823" customFormat="1" ht="28.45" hidden="1" customHeight="1" outlineLevel="3" spans="1:29">
      <c r="A1722" s="873" t="s">
        <v>699</v>
      </c>
      <c r="B1722" s="870" t="s">
        <v>701</v>
      </c>
      <c r="C1722" s="870" t="s">
        <v>779</v>
      </c>
      <c r="D1722" s="846" t="s">
        <v>4349</v>
      </c>
      <c r="E1722" s="846" t="s">
        <v>4312</v>
      </c>
      <c r="F1722" s="846" t="s">
        <v>1192</v>
      </c>
      <c r="G1722" s="846" t="s">
        <v>723</v>
      </c>
      <c r="H1722" s="832">
        <v>214.0751</v>
      </c>
      <c r="I1722" s="846" t="s">
        <v>397</v>
      </c>
      <c r="J1722" s="875">
        <v>16</v>
      </c>
      <c r="K1722" s="846" t="s">
        <v>38</v>
      </c>
      <c r="L1722" s="846" t="s">
        <v>3355</v>
      </c>
      <c r="M1722" s="846" t="s">
        <v>847</v>
      </c>
      <c r="N1722" s="846" t="s">
        <v>4350</v>
      </c>
      <c r="O1722" s="846" t="s">
        <v>4351</v>
      </c>
      <c r="P1722" s="846" t="s">
        <v>4352</v>
      </c>
      <c r="Q1722" s="832"/>
      <c r="R1722" s="832"/>
      <c r="S1722" s="832"/>
      <c r="T1722" s="832"/>
      <c r="U1722" s="846" t="s">
        <v>372</v>
      </c>
      <c r="V1722" s="846" t="s">
        <v>1196</v>
      </c>
      <c r="W1722" s="846"/>
      <c r="X1722" s="824"/>
      <c r="Y1722" s="824"/>
      <c r="Z1722" s="824"/>
      <c r="AA1722" s="824"/>
      <c r="AB1722" s="824"/>
      <c r="AC1722" s="824"/>
    </row>
    <row r="1723" s="823" customFormat="1" ht="28.45" hidden="1" customHeight="1" outlineLevel="3" spans="1:29">
      <c r="A1723" s="873" t="s">
        <v>699</v>
      </c>
      <c r="B1723" s="870" t="s">
        <v>701</v>
      </c>
      <c r="C1723" s="870" t="s">
        <v>779</v>
      </c>
      <c r="D1723" s="846" t="s">
        <v>4353</v>
      </c>
      <c r="E1723" s="846" t="s">
        <v>4312</v>
      </c>
      <c r="F1723" s="846" t="s">
        <v>4354</v>
      </c>
      <c r="G1723" s="846" t="s">
        <v>723</v>
      </c>
      <c r="H1723" s="832">
        <v>25</v>
      </c>
      <c r="I1723" s="846" t="s">
        <v>397</v>
      </c>
      <c r="J1723" s="875">
        <v>16</v>
      </c>
      <c r="K1723" s="846" t="s">
        <v>38</v>
      </c>
      <c r="L1723" s="846" t="s">
        <v>3355</v>
      </c>
      <c r="M1723" s="846" t="s">
        <v>4355</v>
      </c>
      <c r="N1723" s="846" t="s">
        <v>4350</v>
      </c>
      <c r="O1723" s="846" t="s">
        <v>4351</v>
      </c>
      <c r="P1723" s="846" t="s">
        <v>4352</v>
      </c>
      <c r="Q1723" s="832"/>
      <c r="R1723" s="832"/>
      <c r="S1723" s="832"/>
      <c r="T1723" s="832"/>
      <c r="U1723" s="846" t="s">
        <v>372</v>
      </c>
      <c r="V1723" s="846" t="s">
        <v>1196</v>
      </c>
      <c r="W1723" s="846"/>
      <c r="X1723" s="824"/>
      <c r="Y1723" s="824"/>
      <c r="Z1723" s="824"/>
      <c r="AA1723" s="824"/>
      <c r="AB1723" s="824"/>
      <c r="AC1723" s="824"/>
    </row>
    <row r="1724" s="823" customFormat="1" ht="28.45" hidden="1" customHeight="1" outlineLevel="3" spans="1:29">
      <c r="A1724" s="873" t="s">
        <v>699</v>
      </c>
      <c r="B1724" s="870" t="s">
        <v>701</v>
      </c>
      <c r="C1724" s="870" t="s">
        <v>779</v>
      </c>
      <c r="D1724" s="846" t="s">
        <v>4356</v>
      </c>
      <c r="E1724" s="846" t="s">
        <v>4312</v>
      </c>
      <c r="F1724" s="846" t="s">
        <v>1192</v>
      </c>
      <c r="G1724" s="846" t="s">
        <v>723</v>
      </c>
      <c r="H1724" s="832">
        <v>132.734</v>
      </c>
      <c r="I1724" s="846" t="s">
        <v>456</v>
      </c>
      <c r="J1724" s="875">
        <v>12</v>
      </c>
      <c r="K1724" s="846" t="s">
        <v>38</v>
      </c>
      <c r="L1724" s="846" t="s">
        <v>3284</v>
      </c>
      <c r="M1724" s="846" t="s">
        <v>4357</v>
      </c>
      <c r="N1724" s="846" t="s">
        <v>4358</v>
      </c>
      <c r="O1724" s="846" t="s">
        <v>785</v>
      </c>
      <c r="P1724" s="846" t="s">
        <v>786</v>
      </c>
      <c r="Q1724" s="832"/>
      <c r="R1724" s="832"/>
      <c r="S1724" s="832"/>
      <c r="T1724" s="832"/>
      <c r="U1724" s="846" t="s">
        <v>372</v>
      </c>
      <c r="V1724" s="846" t="s">
        <v>1196</v>
      </c>
      <c r="W1724" s="846"/>
      <c r="X1724" s="824"/>
      <c r="Y1724" s="824"/>
      <c r="Z1724" s="824"/>
      <c r="AA1724" s="824"/>
      <c r="AB1724" s="824"/>
      <c r="AC1724" s="824"/>
    </row>
    <row r="1725" s="823" customFormat="1" ht="28.45" hidden="1" customHeight="1" outlineLevel="3" spans="1:29">
      <c r="A1725" s="873" t="s">
        <v>699</v>
      </c>
      <c r="B1725" s="870" t="s">
        <v>701</v>
      </c>
      <c r="C1725" s="870" t="s">
        <v>779</v>
      </c>
      <c r="D1725" s="846" t="s">
        <v>4359</v>
      </c>
      <c r="E1725" s="846" t="s">
        <v>4312</v>
      </c>
      <c r="F1725" s="846" t="s">
        <v>4360</v>
      </c>
      <c r="G1725" s="846" t="s">
        <v>723</v>
      </c>
      <c r="H1725" s="832">
        <v>15.1297</v>
      </c>
      <c r="I1725" s="846" t="s">
        <v>4361</v>
      </c>
      <c r="J1725" s="875">
        <v>662</v>
      </c>
      <c r="K1725" s="846" t="s">
        <v>53</v>
      </c>
      <c r="L1725" s="846" t="s">
        <v>3355</v>
      </c>
      <c r="M1725" s="846" t="s">
        <v>4362</v>
      </c>
      <c r="N1725" s="846" t="s">
        <v>4363</v>
      </c>
      <c r="O1725" s="846" t="s">
        <v>826</v>
      </c>
      <c r="P1725" s="846" t="s">
        <v>869</v>
      </c>
      <c r="Q1725" s="832"/>
      <c r="R1725" s="832"/>
      <c r="S1725" s="832"/>
      <c r="T1725" s="832"/>
      <c r="U1725" s="846" t="s">
        <v>306</v>
      </c>
      <c r="V1725" s="846" t="s">
        <v>4364</v>
      </c>
      <c r="W1725" s="846"/>
      <c r="X1725" s="824"/>
      <c r="Y1725" s="824"/>
      <c r="Z1725" s="824"/>
      <c r="AA1725" s="824"/>
      <c r="AB1725" s="824"/>
      <c r="AC1725" s="824"/>
    </row>
    <row r="1726" s="823" customFormat="1" ht="28.45" hidden="1" customHeight="1" outlineLevel="3" spans="1:29">
      <c r="A1726" s="873" t="s">
        <v>699</v>
      </c>
      <c r="B1726" s="870" t="s">
        <v>701</v>
      </c>
      <c r="C1726" s="870" t="s">
        <v>779</v>
      </c>
      <c r="D1726" s="846" t="s">
        <v>4359</v>
      </c>
      <c r="E1726" s="846" t="s">
        <v>4312</v>
      </c>
      <c r="F1726" s="846" t="s">
        <v>4360</v>
      </c>
      <c r="G1726" s="846" t="s">
        <v>723</v>
      </c>
      <c r="H1726" s="832">
        <v>20</v>
      </c>
      <c r="I1726" s="846" t="s">
        <v>4365</v>
      </c>
      <c r="J1726" s="875">
        <v>650</v>
      </c>
      <c r="K1726" s="846" t="s">
        <v>53</v>
      </c>
      <c r="L1726" s="846" t="s">
        <v>3355</v>
      </c>
      <c r="M1726" s="846" t="s">
        <v>4362</v>
      </c>
      <c r="N1726" s="846" t="s">
        <v>4363</v>
      </c>
      <c r="O1726" s="846" t="s">
        <v>826</v>
      </c>
      <c r="P1726" s="846" t="s">
        <v>869</v>
      </c>
      <c r="Q1726" s="832"/>
      <c r="R1726" s="832"/>
      <c r="S1726" s="832"/>
      <c r="T1726" s="832"/>
      <c r="U1726" s="846" t="s">
        <v>306</v>
      </c>
      <c r="V1726" s="846" t="s">
        <v>4364</v>
      </c>
      <c r="W1726" s="846"/>
      <c r="X1726" s="824"/>
      <c r="Y1726" s="824"/>
      <c r="Z1726" s="824"/>
      <c r="AA1726" s="824"/>
      <c r="AB1726" s="824"/>
      <c r="AC1726" s="824"/>
    </row>
    <row r="1727" s="823" customFormat="1" ht="28.45" hidden="1" customHeight="1" outlineLevel="3" spans="1:29">
      <c r="A1727" s="873" t="s">
        <v>699</v>
      </c>
      <c r="B1727" s="870" t="s">
        <v>701</v>
      </c>
      <c r="C1727" s="870" t="s">
        <v>779</v>
      </c>
      <c r="D1727" s="846" t="s">
        <v>4366</v>
      </c>
      <c r="E1727" s="846" t="s">
        <v>4312</v>
      </c>
      <c r="F1727" s="846" t="s">
        <v>4367</v>
      </c>
      <c r="G1727" s="846" t="s">
        <v>723</v>
      </c>
      <c r="H1727" s="832">
        <v>58.4451</v>
      </c>
      <c r="I1727" s="846" t="s">
        <v>166</v>
      </c>
      <c r="J1727" s="875">
        <v>5</v>
      </c>
      <c r="K1727" s="846" t="s">
        <v>38</v>
      </c>
      <c r="L1727" s="846" t="s">
        <v>3355</v>
      </c>
      <c r="M1727" s="846" t="s">
        <v>847</v>
      </c>
      <c r="N1727" s="846" t="s">
        <v>4368</v>
      </c>
      <c r="O1727" s="846" t="s">
        <v>895</v>
      </c>
      <c r="P1727" s="846" t="s">
        <v>4369</v>
      </c>
      <c r="Q1727" s="832"/>
      <c r="R1727" s="832"/>
      <c r="S1727" s="832"/>
      <c r="T1727" s="832"/>
      <c r="U1727" s="846" t="s">
        <v>407</v>
      </c>
      <c r="V1727" s="846" t="s">
        <v>4370</v>
      </c>
      <c r="W1727" s="846"/>
      <c r="X1727" s="824"/>
      <c r="Y1727" s="824"/>
      <c r="Z1727" s="824"/>
      <c r="AA1727" s="824"/>
      <c r="AB1727" s="824"/>
      <c r="AC1727" s="824"/>
    </row>
    <row r="1728" s="823" customFormat="1" ht="28.45" hidden="1" customHeight="1" outlineLevel="3" spans="1:29">
      <c r="A1728" s="873" t="s">
        <v>699</v>
      </c>
      <c r="B1728" s="870" t="s">
        <v>701</v>
      </c>
      <c r="C1728" s="870" t="s">
        <v>779</v>
      </c>
      <c r="D1728" s="846" t="s">
        <v>4371</v>
      </c>
      <c r="E1728" s="846" t="s">
        <v>4312</v>
      </c>
      <c r="F1728" s="846" t="s">
        <v>4342</v>
      </c>
      <c r="G1728" s="846" t="s">
        <v>723</v>
      </c>
      <c r="H1728" s="832">
        <v>32.5199</v>
      </c>
      <c r="I1728" s="846" t="s">
        <v>100</v>
      </c>
      <c r="J1728" s="875">
        <v>89</v>
      </c>
      <c r="K1728" s="846" t="s">
        <v>83</v>
      </c>
      <c r="L1728" s="846" t="s">
        <v>3355</v>
      </c>
      <c r="M1728" s="846" t="s">
        <v>4372</v>
      </c>
      <c r="N1728" s="846" t="s">
        <v>4373</v>
      </c>
      <c r="O1728" s="846" t="s">
        <v>925</v>
      </c>
      <c r="P1728" s="846" t="s">
        <v>998</v>
      </c>
      <c r="Q1728" s="832"/>
      <c r="R1728" s="832"/>
      <c r="S1728" s="832"/>
      <c r="T1728" s="832"/>
      <c r="U1728" s="846" t="s">
        <v>525</v>
      </c>
      <c r="V1728" s="846" t="s">
        <v>4346</v>
      </c>
      <c r="W1728" s="846"/>
      <c r="X1728" s="824"/>
      <c r="Y1728" s="824"/>
      <c r="Z1728" s="824"/>
      <c r="AA1728" s="824"/>
      <c r="AB1728" s="824"/>
      <c r="AC1728" s="824"/>
    </row>
    <row r="1729" s="823" customFormat="1" ht="28.45" hidden="1" customHeight="1" outlineLevel="3" spans="1:29">
      <c r="A1729" s="873" t="s">
        <v>699</v>
      </c>
      <c r="B1729" s="870" t="s">
        <v>701</v>
      </c>
      <c r="C1729" s="870" t="s">
        <v>779</v>
      </c>
      <c r="D1729" s="846" t="s">
        <v>4374</v>
      </c>
      <c r="E1729" s="846" t="s">
        <v>4312</v>
      </c>
      <c r="F1729" s="846" t="s">
        <v>4375</v>
      </c>
      <c r="G1729" s="846" t="s">
        <v>723</v>
      </c>
      <c r="H1729" s="832">
        <v>50.4433</v>
      </c>
      <c r="I1729" s="846" t="s">
        <v>456</v>
      </c>
      <c r="J1729" s="875">
        <v>12</v>
      </c>
      <c r="K1729" s="846" t="s">
        <v>38</v>
      </c>
      <c r="L1729" s="846" t="s">
        <v>3355</v>
      </c>
      <c r="M1729" s="846" t="s">
        <v>4376</v>
      </c>
      <c r="N1729" s="846" t="s">
        <v>4377</v>
      </c>
      <c r="O1729" s="846" t="s">
        <v>839</v>
      </c>
      <c r="P1729" s="846" t="s">
        <v>4369</v>
      </c>
      <c r="Q1729" s="832"/>
      <c r="R1729" s="832"/>
      <c r="S1729" s="832"/>
      <c r="T1729" s="832"/>
      <c r="U1729" s="846" t="s">
        <v>388</v>
      </c>
      <c r="V1729" s="846" t="s">
        <v>1196</v>
      </c>
      <c r="W1729" s="846"/>
      <c r="X1729" s="824"/>
      <c r="Y1729" s="824"/>
      <c r="Z1729" s="824"/>
      <c r="AA1729" s="824"/>
      <c r="AB1729" s="824"/>
      <c r="AC1729" s="824"/>
    </row>
    <row r="1730" s="823" customFormat="1" ht="28.45" hidden="1" customHeight="1" outlineLevel="2" collapsed="1" spans="1:29">
      <c r="A1730" s="870" t="s">
        <v>699</v>
      </c>
      <c r="B1730" s="870" t="s">
        <v>701</v>
      </c>
      <c r="C1730" s="870" t="s">
        <v>763</v>
      </c>
      <c r="D1730" s="870"/>
      <c r="E1730" s="835"/>
      <c r="F1730" s="835"/>
      <c r="G1730" s="836"/>
      <c r="H1730" s="871">
        <v>17.997</v>
      </c>
      <c r="I1730" s="874" t="s">
        <v>4378</v>
      </c>
      <c r="J1730" s="835"/>
      <c r="K1730" s="835"/>
      <c r="L1730" s="835"/>
      <c r="M1730" s="835"/>
      <c r="N1730" s="835"/>
      <c r="O1730" s="835"/>
      <c r="P1730" s="835"/>
      <c r="Q1730" s="835"/>
      <c r="R1730" s="835"/>
      <c r="S1730" s="835"/>
      <c r="T1730" s="835"/>
      <c r="U1730" s="835"/>
      <c r="V1730" s="835"/>
      <c r="W1730" s="836"/>
      <c r="X1730" s="824"/>
      <c r="Y1730" s="824"/>
      <c r="Z1730" s="824"/>
      <c r="AA1730" s="824"/>
      <c r="AB1730" s="824"/>
      <c r="AC1730" s="824"/>
    </row>
    <row r="1731" s="823" customFormat="1" ht="28.45" hidden="1" customHeight="1" outlineLevel="3" spans="1:29">
      <c r="A1731" s="873" t="s">
        <v>699</v>
      </c>
      <c r="B1731" s="870" t="s">
        <v>701</v>
      </c>
      <c r="C1731" s="870" t="s">
        <v>763</v>
      </c>
      <c r="D1731" s="846" t="s">
        <v>4379</v>
      </c>
      <c r="E1731" s="846" t="s">
        <v>1110</v>
      </c>
      <c r="F1731" s="846" t="s">
        <v>4380</v>
      </c>
      <c r="G1731" s="846" t="s">
        <v>4381</v>
      </c>
      <c r="H1731" s="832">
        <v>8.561</v>
      </c>
      <c r="I1731" s="846" t="s">
        <v>4382</v>
      </c>
      <c r="J1731" s="875">
        <v>138</v>
      </c>
      <c r="K1731" s="846" t="s">
        <v>119</v>
      </c>
      <c r="L1731" s="846" t="s">
        <v>3284</v>
      </c>
      <c r="M1731" s="846" t="s">
        <v>4383</v>
      </c>
      <c r="N1731" s="846" t="s">
        <v>4383</v>
      </c>
      <c r="O1731" s="846" t="s">
        <v>4384</v>
      </c>
      <c r="P1731" s="846" t="s">
        <v>4385</v>
      </c>
      <c r="Q1731" s="832"/>
      <c r="R1731" s="832"/>
      <c r="S1731" s="832"/>
      <c r="T1731" s="832"/>
      <c r="U1731" s="846" t="s">
        <v>306</v>
      </c>
      <c r="V1731" s="846"/>
      <c r="W1731" s="846"/>
      <c r="X1731" s="824"/>
      <c r="Y1731" s="824"/>
      <c r="Z1731" s="824"/>
      <c r="AA1731" s="824"/>
      <c r="AB1731" s="824"/>
      <c r="AC1731" s="824"/>
    </row>
    <row r="1732" s="823" customFormat="1" ht="28.45" hidden="1" customHeight="1" outlineLevel="3" spans="1:29">
      <c r="A1732" s="873" t="s">
        <v>699</v>
      </c>
      <c r="B1732" s="870" t="s">
        <v>701</v>
      </c>
      <c r="C1732" s="870" t="s">
        <v>763</v>
      </c>
      <c r="D1732" s="846" t="s">
        <v>4386</v>
      </c>
      <c r="E1732" s="846" t="s">
        <v>1110</v>
      </c>
      <c r="F1732" s="846" t="s">
        <v>4380</v>
      </c>
      <c r="G1732" s="846" t="s">
        <v>4381</v>
      </c>
      <c r="H1732" s="832">
        <v>5.968</v>
      </c>
      <c r="I1732" s="846" t="s">
        <v>190</v>
      </c>
      <c r="J1732" s="875">
        <v>126</v>
      </c>
      <c r="K1732" s="846" t="s">
        <v>119</v>
      </c>
      <c r="L1732" s="846" t="s">
        <v>3284</v>
      </c>
      <c r="M1732" s="846" t="s">
        <v>4383</v>
      </c>
      <c r="N1732" s="846" t="s">
        <v>4383</v>
      </c>
      <c r="O1732" s="846" t="s">
        <v>4384</v>
      </c>
      <c r="P1732" s="846" t="s">
        <v>4385</v>
      </c>
      <c r="Q1732" s="832"/>
      <c r="R1732" s="832"/>
      <c r="S1732" s="832"/>
      <c r="T1732" s="832"/>
      <c r="U1732" s="846" t="s">
        <v>306</v>
      </c>
      <c r="V1732" s="846"/>
      <c r="W1732" s="846"/>
      <c r="X1732" s="824"/>
      <c r="Y1732" s="824"/>
      <c r="Z1732" s="824"/>
      <c r="AA1732" s="824"/>
      <c r="AB1732" s="824"/>
      <c r="AC1732" s="824"/>
    </row>
    <row r="1733" s="823" customFormat="1" ht="28.45" hidden="1" customHeight="1" outlineLevel="3" spans="1:29">
      <c r="A1733" s="873" t="s">
        <v>699</v>
      </c>
      <c r="B1733" s="870" t="s">
        <v>701</v>
      </c>
      <c r="C1733" s="870" t="s">
        <v>763</v>
      </c>
      <c r="D1733" s="846" t="s">
        <v>4387</v>
      </c>
      <c r="E1733" s="846" t="s">
        <v>1110</v>
      </c>
      <c r="F1733" s="846" t="s">
        <v>4380</v>
      </c>
      <c r="G1733" s="846" t="s">
        <v>4388</v>
      </c>
      <c r="H1733" s="832">
        <v>1.991</v>
      </c>
      <c r="I1733" s="846" t="s">
        <v>190</v>
      </c>
      <c r="J1733" s="875">
        <v>126</v>
      </c>
      <c r="K1733" s="846" t="s">
        <v>119</v>
      </c>
      <c r="L1733" s="846" t="s">
        <v>3284</v>
      </c>
      <c r="M1733" s="846" t="s">
        <v>4383</v>
      </c>
      <c r="N1733" s="846" t="s">
        <v>4383</v>
      </c>
      <c r="O1733" s="846" t="s">
        <v>4384</v>
      </c>
      <c r="P1733" s="846" t="s">
        <v>4385</v>
      </c>
      <c r="Q1733" s="832"/>
      <c r="R1733" s="832"/>
      <c r="S1733" s="832"/>
      <c r="T1733" s="832"/>
      <c r="U1733" s="846" t="s">
        <v>306</v>
      </c>
      <c r="V1733" s="846"/>
      <c r="W1733" s="846"/>
      <c r="X1733" s="824"/>
      <c r="Y1733" s="824"/>
      <c r="Z1733" s="824"/>
      <c r="AA1733" s="824"/>
      <c r="AB1733" s="824"/>
      <c r="AC1733" s="824"/>
    </row>
    <row r="1734" s="823" customFormat="1" ht="28.45" hidden="1" customHeight="1" outlineLevel="3" spans="1:29">
      <c r="A1734" s="873" t="s">
        <v>699</v>
      </c>
      <c r="B1734" s="870" t="s">
        <v>701</v>
      </c>
      <c r="C1734" s="870" t="s">
        <v>763</v>
      </c>
      <c r="D1734" s="846" t="s">
        <v>4389</v>
      </c>
      <c r="E1734" s="846" t="s">
        <v>1110</v>
      </c>
      <c r="F1734" s="846" t="s">
        <v>4380</v>
      </c>
      <c r="G1734" s="846" t="s">
        <v>4390</v>
      </c>
      <c r="H1734" s="832">
        <v>1.477</v>
      </c>
      <c r="I1734" s="846" t="s">
        <v>401</v>
      </c>
      <c r="J1734" s="875">
        <v>118</v>
      </c>
      <c r="K1734" s="846" t="s">
        <v>119</v>
      </c>
      <c r="L1734" s="846" t="s">
        <v>3284</v>
      </c>
      <c r="M1734" s="846" t="s">
        <v>4383</v>
      </c>
      <c r="N1734" s="846" t="s">
        <v>4383</v>
      </c>
      <c r="O1734" s="846" t="s">
        <v>4384</v>
      </c>
      <c r="P1734" s="846" t="s">
        <v>4391</v>
      </c>
      <c r="Q1734" s="832"/>
      <c r="R1734" s="832"/>
      <c r="S1734" s="832"/>
      <c r="T1734" s="832"/>
      <c r="U1734" s="846" t="s">
        <v>306</v>
      </c>
      <c r="V1734" s="846"/>
      <c r="W1734" s="846"/>
      <c r="X1734" s="824"/>
      <c r="Y1734" s="824"/>
      <c r="Z1734" s="824"/>
      <c r="AA1734" s="824"/>
      <c r="AB1734" s="824"/>
      <c r="AC1734" s="824"/>
    </row>
    <row r="1735" s="823" customFormat="1" ht="28.45" hidden="1" customHeight="1" outlineLevel="1" spans="1:29">
      <c r="A1735" s="870" t="s">
        <v>699</v>
      </c>
      <c r="B1735" s="870" t="s">
        <v>1101</v>
      </c>
      <c r="C1735" s="870"/>
      <c r="D1735" s="835"/>
      <c r="E1735" s="835"/>
      <c r="F1735" s="835"/>
      <c r="G1735" s="836"/>
      <c r="H1735" s="871">
        <v>0</v>
      </c>
      <c r="I1735" s="874" t="s">
        <v>71</v>
      </c>
      <c r="J1735" s="835"/>
      <c r="K1735" s="835"/>
      <c r="L1735" s="835"/>
      <c r="M1735" s="835"/>
      <c r="N1735" s="835"/>
      <c r="O1735" s="835"/>
      <c r="P1735" s="835"/>
      <c r="Q1735" s="835"/>
      <c r="R1735" s="835"/>
      <c r="S1735" s="835"/>
      <c r="T1735" s="835"/>
      <c r="U1735" s="835"/>
      <c r="V1735" s="835"/>
      <c r="W1735" s="836"/>
      <c r="X1735" s="824"/>
      <c r="Y1735" s="824"/>
      <c r="Z1735" s="824"/>
      <c r="AA1735" s="824"/>
      <c r="AB1735" s="824"/>
      <c r="AC1735" s="824"/>
    </row>
    <row r="1736" s="823" customFormat="1" ht="28.45" hidden="1" customHeight="1" outlineLevel="1" collapsed="1" spans="1:29">
      <c r="A1736" s="870" t="s">
        <v>699</v>
      </c>
      <c r="B1736" s="870" t="s">
        <v>1261</v>
      </c>
      <c r="C1736" s="870"/>
      <c r="D1736" s="835"/>
      <c r="E1736" s="835"/>
      <c r="F1736" s="835"/>
      <c r="G1736" s="836"/>
      <c r="H1736" s="871">
        <v>58.4283</v>
      </c>
      <c r="I1736" s="874" t="s">
        <v>4392</v>
      </c>
      <c r="J1736" s="835"/>
      <c r="K1736" s="835"/>
      <c r="L1736" s="835"/>
      <c r="M1736" s="835"/>
      <c r="N1736" s="835"/>
      <c r="O1736" s="835"/>
      <c r="P1736" s="835"/>
      <c r="Q1736" s="835"/>
      <c r="R1736" s="835"/>
      <c r="S1736" s="835"/>
      <c r="T1736" s="835"/>
      <c r="U1736" s="835"/>
      <c r="V1736" s="835"/>
      <c r="W1736" s="836"/>
      <c r="X1736" s="824"/>
      <c r="Y1736" s="824"/>
      <c r="Z1736" s="824"/>
      <c r="AA1736" s="824"/>
      <c r="AB1736" s="824"/>
      <c r="AC1736" s="824"/>
    </row>
    <row r="1737" s="823" customFormat="1" ht="28.45" hidden="1" customHeight="1" outlineLevel="2" collapsed="1" spans="1:29">
      <c r="A1737" s="870" t="s">
        <v>699</v>
      </c>
      <c r="B1737" s="870" t="s">
        <v>1261</v>
      </c>
      <c r="C1737" s="870" t="s">
        <v>4393</v>
      </c>
      <c r="D1737" s="870"/>
      <c r="E1737" s="835"/>
      <c r="F1737" s="835"/>
      <c r="G1737" s="836"/>
      <c r="H1737" s="871">
        <v>58.4283</v>
      </c>
      <c r="I1737" s="874" t="s">
        <v>4392</v>
      </c>
      <c r="J1737" s="835"/>
      <c r="K1737" s="835"/>
      <c r="L1737" s="835"/>
      <c r="M1737" s="835"/>
      <c r="N1737" s="835"/>
      <c r="O1737" s="835"/>
      <c r="P1737" s="835"/>
      <c r="Q1737" s="835"/>
      <c r="R1737" s="835"/>
      <c r="S1737" s="835"/>
      <c r="T1737" s="835"/>
      <c r="U1737" s="835"/>
      <c r="V1737" s="835"/>
      <c r="W1737" s="836"/>
      <c r="X1737" s="824"/>
      <c r="Y1737" s="824"/>
      <c r="Z1737" s="824"/>
      <c r="AA1737" s="824"/>
      <c r="AB1737" s="824"/>
      <c r="AC1737" s="824"/>
    </row>
    <row r="1738" s="823" customFormat="1" ht="28.45" hidden="1" customHeight="1" outlineLevel="3" spans="1:29">
      <c r="A1738" s="873" t="s">
        <v>699</v>
      </c>
      <c r="B1738" s="870" t="s">
        <v>1261</v>
      </c>
      <c r="C1738" s="870" t="s">
        <v>4393</v>
      </c>
      <c r="D1738" s="846" t="s">
        <v>4394</v>
      </c>
      <c r="E1738" s="846" t="s">
        <v>4395</v>
      </c>
      <c r="F1738" s="846" t="s">
        <v>4396</v>
      </c>
      <c r="G1738" s="846" t="s">
        <v>4393</v>
      </c>
      <c r="H1738" s="832">
        <v>1</v>
      </c>
      <c r="I1738" s="846" t="s">
        <v>4267</v>
      </c>
      <c r="J1738" s="875">
        <v>111</v>
      </c>
      <c r="K1738" s="846" t="s">
        <v>119</v>
      </c>
      <c r="L1738" s="846" t="s">
        <v>3355</v>
      </c>
      <c r="M1738" s="846" t="s">
        <v>4397</v>
      </c>
      <c r="N1738" s="846" t="s">
        <v>4398</v>
      </c>
      <c r="O1738" s="846" t="s">
        <v>4399</v>
      </c>
      <c r="P1738" s="846" t="s">
        <v>4400</v>
      </c>
      <c r="Q1738" s="832"/>
      <c r="R1738" s="832"/>
      <c r="S1738" s="832"/>
      <c r="T1738" s="832"/>
      <c r="U1738" s="846" t="s">
        <v>306</v>
      </c>
      <c r="V1738" s="846"/>
      <c r="W1738" s="846"/>
      <c r="X1738" s="824"/>
      <c r="Y1738" s="824"/>
      <c r="Z1738" s="824"/>
      <c r="AA1738" s="824"/>
      <c r="AB1738" s="824"/>
      <c r="AC1738" s="824"/>
    </row>
    <row r="1739" s="823" customFormat="1" ht="28.45" hidden="1" customHeight="1" outlineLevel="3" spans="1:29">
      <c r="A1739" s="873" t="s">
        <v>699</v>
      </c>
      <c r="B1739" s="870" t="s">
        <v>1261</v>
      </c>
      <c r="C1739" s="870" t="s">
        <v>4393</v>
      </c>
      <c r="D1739" s="846" t="s">
        <v>4401</v>
      </c>
      <c r="E1739" s="846" t="s">
        <v>4395</v>
      </c>
      <c r="F1739" s="846" t="s">
        <v>4402</v>
      </c>
      <c r="G1739" s="846" t="s">
        <v>4393</v>
      </c>
      <c r="H1739" s="832">
        <v>10.9283</v>
      </c>
      <c r="I1739" s="846" t="s">
        <v>312</v>
      </c>
      <c r="J1739" s="875">
        <v>34</v>
      </c>
      <c r="K1739" s="846" t="s">
        <v>83</v>
      </c>
      <c r="L1739" s="846" t="s">
        <v>3355</v>
      </c>
      <c r="M1739" s="846" t="s">
        <v>4403</v>
      </c>
      <c r="N1739" s="846" t="s">
        <v>4403</v>
      </c>
      <c r="O1739" s="846" t="s">
        <v>4399</v>
      </c>
      <c r="P1739" s="846" t="s">
        <v>4400</v>
      </c>
      <c r="Q1739" s="832"/>
      <c r="R1739" s="832"/>
      <c r="S1739" s="832"/>
      <c r="T1739" s="832"/>
      <c r="U1739" s="846" t="s">
        <v>318</v>
      </c>
      <c r="V1739" s="846"/>
      <c r="W1739" s="846"/>
      <c r="X1739" s="824"/>
      <c r="Y1739" s="824"/>
      <c r="Z1739" s="824"/>
      <c r="AA1739" s="824"/>
      <c r="AB1739" s="824"/>
      <c r="AC1739" s="824"/>
    </row>
    <row r="1740" s="823" customFormat="1" ht="28.45" hidden="1" customHeight="1" outlineLevel="3" spans="1:29">
      <c r="A1740" s="873" t="s">
        <v>699</v>
      </c>
      <c r="B1740" s="870" t="s">
        <v>1261</v>
      </c>
      <c r="C1740" s="870" t="s">
        <v>4393</v>
      </c>
      <c r="D1740" s="846" t="s">
        <v>4404</v>
      </c>
      <c r="E1740" s="846" t="s">
        <v>4395</v>
      </c>
      <c r="F1740" s="846" t="s">
        <v>4405</v>
      </c>
      <c r="G1740" s="846" t="s">
        <v>4393</v>
      </c>
      <c r="H1740" s="832">
        <v>2</v>
      </c>
      <c r="I1740" s="846" t="s">
        <v>121</v>
      </c>
      <c r="J1740" s="875">
        <v>283</v>
      </c>
      <c r="K1740" s="846" t="s">
        <v>53</v>
      </c>
      <c r="L1740" s="846" t="s">
        <v>3355</v>
      </c>
      <c r="M1740" s="846" t="s">
        <v>4406</v>
      </c>
      <c r="N1740" s="846" t="s">
        <v>4407</v>
      </c>
      <c r="O1740" s="846" t="s">
        <v>4399</v>
      </c>
      <c r="P1740" s="846" t="s">
        <v>4400</v>
      </c>
      <c r="Q1740" s="832"/>
      <c r="R1740" s="832"/>
      <c r="S1740" s="832"/>
      <c r="T1740" s="832"/>
      <c r="U1740" s="846" t="s">
        <v>306</v>
      </c>
      <c r="V1740" s="846" t="s">
        <v>4346</v>
      </c>
      <c r="W1740" s="846"/>
      <c r="X1740" s="824"/>
      <c r="Y1740" s="824"/>
      <c r="Z1740" s="824"/>
      <c r="AA1740" s="824"/>
      <c r="AB1740" s="824"/>
      <c r="AC1740" s="824"/>
    </row>
    <row r="1741" s="823" customFormat="1" ht="28.45" hidden="1" customHeight="1" outlineLevel="3" spans="1:29">
      <c r="A1741" s="873" t="s">
        <v>699</v>
      </c>
      <c r="B1741" s="870" t="s">
        <v>1261</v>
      </c>
      <c r="C1741" s="870" t="s">
        <v>4393</v>
      </c>
      <c r="D1741" s="846" t="s">
        <v>4408</v>
      </c>
      <c r="E1741" s="846" t="s">
        <v>4395</v>
      </c>
      <c r="F1741" s="846" t="s">
        <v>4313</v>
      </c>
      <c r="G1741" s="846" t="s">
        <v>4393</v>
      </c>
      <c r="H1741" s="832">
        <v>42</v>
      </c>
      <c r="I1741" s="846" t="s">
        <v>4409</v>
      </c>
      <c r="J1741" s="875">
        <v>210</v>
      </c>
      <c r="K1741" s="846" t="s">
        <v>53</v>
      </c>
      <c r="L1741" s="846" t="s">
        <v>3355</v>
      </c>
      <c r="M1741" s="846" t="s">
        <v>4410</v>
      </c>
      <c r="N1741" s="846" t="s">
        <v>4410</v>
      </c>
      <c r="O1741" s="846" t="s">
        <v>4399</v>
      </c>
      <c r="P1741" s="846" t="s">
        <v>4400</v>
      </c>
      <c r="Q1741" s="832"/>
      <c r="R1741" s="832"/>
      <c r="S1741" s="832"/>
      <c r="T1741" s="832"/>
      <c r="U1741" s="846" t="s">
        <v>306</v>
      </c>
      <c r="V1741" s="846" t="s">
        <v>4317</v>
      </c>
      <c r="W1741" s="846"/>
      <c r="X1741" s="824"/>
      <c r="Y1741" s="824"/>
      <c r="Z1741" s="824"/>
      <c r="AA1741" s="824"/>
      <c r="AB1741" s="824"/>
      <c r="AC1741" s="824"/>
    </row>
    <row r="1742" s="823" customFormat="1" ht="28.45" hidden="1" customHeight="1" outlineLevel="3" spans="1:29">
      <c r="A1742" s="873" t="s">
        <v>699</v>
      </c>
      <c r="B1742" s="870" t="s">
        <v>1261</v>
      </c>
      <c r="C1742" s="870" t="s">
        <v>4393</v>
      </c>
      <c r="D1742" s="846" t="s">
        <v>4411</v>
      </c>
      <c r="E1742" s="846" t="s">
        <v>4395</v>
      </c>
      <c r="F1742" s="846" t="s">
        <v>4412</v>
      </c>
      <c r="G1742" s="846" t="s">
        <v>4393</v>
      </c>
      <c r="H1742" s="832">
        <v>0.5</v>
      </c>
      <c r="I1742" s="846" t="s">
        <v>2720</v>
      </c>
      <c r="J1742" s="875">
        <v>68</v>
      </c>
      <c r="K1742" s="846" t="s">
        <v>83</v>
      </c>
      <c r="L1742" s="846" t="s">
        <v>3355</v>
      </c>
      <c r="M1742" s="846" t="s">
        <v>4413</v>
      </c>
      <c r="N1742" s="846" t="s">
        <v>4413</v>
      </c>
      <c r="O1742" s="846" t="s">
        <v>4399</v>
      </c>
      <c r="P1742" s="846" t="s">
        <v>4400</v>
      </c>
      <c r="Q1742" s="832"/>
      <c r="R1742" s="832"/>
      <c r="S1742" s="832"/>
      <c r="T1742" s="832"/>
      <c r="U1742" s="846" t="s">
        <v>525</v>
      </c>
      <c r="V1742" s="846"/>
      <c r="W1742" s="846"/>
      <c r="X1742" s="824"/>
      <c r="Y1742" s="824"/>
      <c r="Z1742" s="824"/>
      <c r="AA1742" s="824"/>
      <c r="AB1742" s="824"/>
      <c r="AC1742" s="824"/>
    </row>
    <row r="1743" s="823" customFormat="1" ht="28.45" hidden="1" customHeight="1" outlineLevel="3" spans="1:29">
      <c r="A1743" s="873" t="s">
        <v>699</v>
      </c>
      <c r="B1743" s="870" t="s">
        <v>1261</v>
      </c>
      <c r="C1743" s="870" t="s">
        <v>4393</v>
      </c>
      <c r="D1743" s="846" t="s">
        <v>4414</v>
      </c>
      <c r="E1743" s="846" t="s">
        <v>4395</v>
      </c>
      <c r="F1743" s="846" t="s">
        <v>4415</v>
      </c>
      <c r="G1743" s="846" t="s">
        <v>4393</v>
      </c>
      <c r="H1743" s="832">
        <v>2</v>
      </c>
      <c r="I1743" s="846" t="s">
        <v>2965</v>
      </c>
      <c r="J1743" s="875">
        <v>48</v>
      </c>
      <c r="K1743" s="846" t="s">
        <v>83</v>
      </c>
      <c r="L1743" s="846" t="s">
        <v>3355</v>
      </c>
      <c r="M1743" s="846" t="s">
        <v>4413</v>
      </c>
      <c r="N1743" s="846" t="s">
        <v>4413</v>
      </c>
      <c r="O1743" s="846" t="s">
        <v>4399</v>
      </c>
      <c r="P1743" s="846" t="s">
        <v>4400</v>
      </c>
      <c r="Q1743" s="832"/>
      <c r="R1743" s="832"/>
      <c r="S1743" s="832"/>
      <c r="T1743" s="832"/>
      <c r="U1743" s="846" t="s">
        <v>318</v>
      </c>
      <c r="V1743" s="846" t="s">
        <v>4416</v>
      </c>
      <c r="W1743" s="846"/>
      <c r="X1743" s="824"/>
      <c r="Y1743" s="824"/>
      <c r="Z1743" s="824"/>
      <c r="AA1743" s="824"/>
      <c r="AB1743" s="824"/>
      <c r="AC1743" s="824"/>
    </row>
    <row r="1744" s="823" customFormat="1" ht="28.45" customHeight="1" collapsed="1" spans="1:29">
      <c r="A1744" s="870" t="s">
        <v>1470</v>
      </c>
      <c r="B1744" s="870"/>
      <c r="C1744" s="835"/>
      <c r="D1744" s="835"/>
      <c r="E1744" s="835"/>
      <c r="F1744" s="835"/>
      <c r="G1744" s="836"/>
      <c r="H1744" s="871">
        <v>2804.9</v>
      </c>
      <c r="I1744" s="874" t="s">
        <v>4417</v>
      </c>
      <c r="J1744" s="835"/>
      <c r="K1744" s="835"/>
      <c r="L1744" s="835"/>
      <c r="M1744" s="835"/>
      <c r="N1744" s="835"/>
      <c r="O1744" s="835"/>
      <c r="P1744" s="835"/>
      <c r="Q1744" s="835"/>
      <c r="R1744" s="835"/>
      <c r="S1744" s="835"/>
      <c r="T1744" s="835"/>
      <c r="U1744" s="835"/>
      <c r="V1744" s="835"/>
      <c r="W1744" s="836"/>
      <c r="X1744" s="824"/>
      <c r="Y1744" s="824"/>
      <c r="Z1744" s="824"/>
      <c r="AA1744" s="824"/>
      <c r="AB1744" s="824"/>
      <c r="AC1744" s="824"/>
    </row>
    <row r="1745" s="823" customFormat="1" ht="28.45" hidden="1" customHeight="1" outlineLevel="1" collapsed="1" spans="1:29">
      <c r="A1745" s="870" t="s">
        <v>1470</v>
      </c>
      <c r="B1745" s="870" t="s">
        <v>1472</v>
      </c>
      <c r="C1745" s="870"/>
      <c r="D1745" s="835"/>
      <c r="E1745" s="835"/>
      <c r="F1745" s="835"/>
      <c r="G1745" s="836"/>
      <c r="H1745" s="871">
        <v>16.37</v>
      </c>
      <c r="I1745" s="874" t="s">
        <v>71</v>
      </c>
      <c r="J1745" s="835"/>
      <c r="K1745" s="835"/>
      <c r="L1745" s="835"/>
      <c r="M1745" s="835"/>
      <c r="N1745" s="835"/>
      <c r="O1745" s="835"/>
      <c r="P1745" s="835"/>
      <c r="Q1745" s="835"/>
      <c r="R1745" s="835"/>
      <c r="S1745" s="835"/>
      <c r="T1745" s="835"/>
      <c r="U1745" s="835"/>
      <c r="V1745" s="835"/>
      <c r="W1745" s="836"/>
      <c r="X1745" s="824"/>
      <c r="Y1745" s="824"/>
      <c r="Z1745" s="824"/>
      <c r="AA1745" s="824"/>
      <c r="AB1745" s="824"/>
      <c r="AC1745" s="824"/>
    </row>
    <row r="1746" s="823" customFormat="1" ht="28.45" hidden="1" customHeight="1" outlineLevel="2" collapsed="1" spans="1:29">
      <c r="A1746" s="870" t="s">
        <v>1470</v>
      </c>
      <c r="B1746" s="870" t="s">
        <v>1472</v>
      </c>
      <c r="C1746" s="870" t="s">
        <v>1529</v>
      </c>
      <c r="D1746" s="870"/>
      <c r="E1746" s="835"/>
      <c r="F1746" s="835"/>
      <c r="G1746" s="836"/>
      <c r="H1746" s="871">
        <v>16.37</v>
      </c>
      <c r="I1746" s="874" t="s">
        <v>71</v>
      </c>
      <c r="J1746" s="835"/>
      <c r="K1746" s="835"/>
      <c r="L1746" s="835"/>
      <c r="M1746" s="835"/>
      <c r="N1746" s="835"/>
      <c r="O1746" s="835"/>
      <c r="P1746" s="835"/>
      <c r="Q1746" s="835"/>
      <c r="R1746" s="835"/>
      <c r="S1746" s="835"/>
      <c r="T1746" s="835"/>
      <c r="U1746" s="835"/>
      <c r="V1746" s="835"/>
      <c r="W1746" s="836"/>
      <c r="X1746" s="824"/>
      <c r="Y1746" s="824"/>
      <c r="Z1746" s="824"/>
      <c r="AA1746" s="824"/>
      <c r="AB1746" s="824"/>
      <c r="AC1746" s="824"/>
    </row>
    <row r="1747" s="823" customFormat="1" ht="28.45" hidden="1" customHeight="1" outlineLevel="3" spans="1:29">
      <c r="A1747" s="873" t="s">
        <v>1470</v>
      </c>
      <c r="B1747" s="870" t="s">
        <v>1472</v>
      </c>
      <c r="C1747" s="870" t="s">
        <v>1529</v>
      </c>
      <c r="D1747" s="846" t="s">
        <v>4418</v>
      </c>
      <c r="E1747" s="846" t="s">
        <v>34</v>
      </c>
      <c r="F1747" s="846" t="s">
        <v>4419</v>
      </c>
      <c r="G1747" s="846" t="s">
        <v>4420</v>
      </c>
      <c r="H1747" s="832">
        <v>16.37</v>
      </c>
      <c r="I1747" s="846" t="s">
        <v>817</v>
      </c>
      <c r="J1747" s="875">
        <v>45</v>
      </c>
      <c r="K1747" s="846" t="s">
        <v>83</v>
      </c>
      <c r="L1747" s="846" t="s">
        <v>3355</v>
      </c>
      <c r="M1747" s="846" t="s">
        <v>4421</v>
      </c>
      <c r="N1747" s="846" t="s">
        <v>4421</v>
      </c>
      <c r="O1747" s="846" t="s">
        <v>1209</v>
      </c>
      <c r="P1747" s="846" t="s">
        <v>4422</v>
      </c>
      <c r="Q1747" s="832">
        <v>16.37</v>
      </c>
      <c r="R1747" s="832">
        <v>16.37</v>
      </c>
      <c r="S1747" s="832">
        <v>-269.07</v>
      </c>
      <c r="T1747" s="832">
        <v>-269.07</v>
      </c>
      <c r="U1747" s="846" t="s">
        <v>318</v>
      </c>
      <c r="V1747" s="846" t="s">
        <v>4423</v>
      </c>
      <c r="W1747" s="846"/>
      <c r="X1747" s="824"/>
      <c r="Y1747" s="824"/>
      <c r="Z1747" s="824"/>
      <c r="AA1747" s="824"/>
      <c r="AB1747" s="824"/>
      <c r="AC1747" s="824"/>
    </row>
    <row r="1748" s="823" customFormat="1" ht="28.45" hidden="1" customHeight="1" outlineLevel="1" collapsed="1" spans="1:29">
      <c r="A1748" s="870" t="s">
        <v>1470</v>
      </c>
      <c r="B1748" s="870" t="s">
        <v>1777</v>
      </c>
      <c r="C1748" s="870"/>
      <c r="D1748" s="835"/>
      <c r="E1748" s="835"/>
      <c r="F1748" s="835"/>
      <c r="G1748" s="836"/>
      <c r="H1748" s="871">
        <v>1746.9</v>
      </c>
      <c r="I1748" s="874" t="s">
        <v>4424</v>
      </c>
      <c r="J1748" s="835"/>
      <c r="K1748" s="835"/>
      <c r="L1748" s="835"/>
      <c r="M1748" s="835"/>
      <c r="N1748" s="835"/>
      <c r="O1748" s="835"/>
      <c r="P1748" s="835"/>
      <c r="Q1748" s="835"/>
      <c r="R1748" s="835"/>
      <c r="S1748" s="835"/>
      <c r="T1748" s="835"/>
      <c r="U1748" s="835"/>
      <c r="V1748" s="835"/>
      <c r="W1748" s="836"/>
      <c r="X1748" s="824"/>
      <c r="Y1748" s="824"/>
      <c r="Z1748" s="824"/>
      <c r="AA1748" s="824"/>
      <c r="AB1748" s="824"/>
      <c r="AC1748" s="824"/>
    </row>
    <row r="1749" s="823" customFormat="1" ht="28.45" hidden="1" customHeight="1" outlineLevel="2" collapsed="1" spans="1:29">
      <c r="A1749" s="870" t="s">
        <v>1470</v>
      </c>
      <c r="B1749" s="870" t="s">
        <v>1777</v>
      </c>
      <c r="C1749" s="870" t="s">
        <v>2068</v>
      </c>
      <c r="D1749" s="870"/>
      <c r="E1749" s="835"/>
      <c r="F1749" s="835"/>
      <c r="G1749" s="836"/>
      <c r="H1749" s="871">
        <v>532.97</v>
      </c>
      <c r="I1749" s="874" t="s">
        <v>4425</v>
      </c>
      <c r="J1749" s="835"/>
      <c r="K1749" s="835"/>
      <c r="L1749" s="835"/>
      <c r="M1749" s="835"/>
      <c r="N1749" s="835"/>
      <c r="O1749" s="835"/>
      <c r="P1749" s="835"/>
      <c r="Q1749" s="835"/>
      <c r="R1749" s="835"/>
      <c r="S1749" s="835"/>
      <c r="T1749" s="835"/>
      <c r="U1749" s="835"/>
      <c r="V1749" s="835"/>
      <c r="W1749" s="836"/>
      <c r="X1749" s="824"/>
      <c r="Y1749" s="824"/>
      <c r="Z1749" s="824"/>
      <c r="AA1749" s="824"/>
      <c r="AB1749" s="824"/>
      <c r="AC1749" s="824"/>
    </row>
    <row r="1750" s="823" customFormat="1" ht="28.45" hidden="1" customHeight="1" outlineLevel="3" spans="1:29">
      <c r="A1750" s="873" t="s">
        <v>1470</v>
      </c>
      <c r="B1750" s="870" t="s">
        <v>1777</v>
      </c>
      <c r="C1750" s="870" t="s">
        <v>2068</v>
      </c>
      <c r="D1750" s="846" t="s">
        <v>4426</v>
      </c>
      <c r="E1750" s="846" t="s">
        <v>34</v>
      </c>
      <c r="F1750" s="846" t="s">
        <v>4427</v>
      </c>
      <c r="G1750" s="846" t="s">
        <v>4428</v>
      </c>
      <c r="H1750" s="832">
        <v>4.54</v>
      </c>
      <c r="I1750" s="846" t="s">
        <v>221</v>
      </c>
      <c r="J1750" s="875">
        <v>141</v>
      </c>
      <c r="K1750" s="846" t="s">
        <v>119</v>
      </c>
      <c r="L1750" s="846" t="s">
        <v>3284</v>
      </c>
      <c r="M1750" s="846" t="s">
        <v>4429</v>
      </c>
      <c r="N1750" s="846" t="s">
        <v>4429</v>
      </c>
      <c r="O1750" s="846" t="s">
        <v>2076</v>
      </c>
      <c r="P1750" s="846" t="s">
        <v>2077</v>
      </c>
      <c r="Q1750" s="832">
        <v>36.47</v>
      </c>
      <c r="R1750" s="832">
        <v>36.47</v>
      </c>
      <c r="S1750" s="832">
        <v>47.94</v>
      </c>
      <c r="T1750" s="832">
        <v>47.94</v>
      </c>
      <c r="U1750" s="846" t="s">
        <v>306</v>
      </c>
      <c r="V1750" s="846" t="s">
        <v>4430</v>
      </c>
      <c r="W1750" s="846"/>
      <c r="X1750" s="824"/>
      <c r="Y1750" s="824"/>
      <c r="Z1750" s="824"/>
      <c r="AA1750" s="824"/>
      <c r="AB1750" s="824"/>
      <c r="AC1750" s="824"/>
    </row>
    <row r="1751" s="823" customFormat="1" ht="28.45" hidden="1" customHeight="1" outlineLevel="3" spans="1:29">
      <c r="A1751" s="873" t="s">
        <v>1470</v>
      </c>
      <c r="B1751" s="870" t="s">
        <v>1777</v>
      </c>
      <c r="C1751" s="870" t="s">
        <v>2068</v>
      </c>
      <c r="D1751" s="846" t="s">
        <v>4431</v>
      </c>
      <c r="E1751" s="846" t="s">
        <v>34</v>
      </c>
      <c r="F1751" s="846" t="s">
        <v>4432</v>
      </c>
      <c r="G1751" s="846" t="s">
        <v>4428</v>
      </c>
      <c r="H1751" s="832">
        <v>3.22</v>
      </c>
      <c r="I1751" s="846" t="s">
        <v>4433</v>
      </c>
      <c r="J1751" s="875">
        <v>139</v>
      </c>
      <c r="K1751" s="846" t="s">
        <v>119</v>
      </c>
      <c r="L1751" s="846" t="s">
        <v>3284</v>
      </c>
      <c r="M1751" s="846" t="s">
        <v>4434</v>
      </c>
      <c r="N1751" s="846" t="s">
        <v>4434</v>
      </c>
      <c r="O1751" s="846" t="s">
        <v>2076</v>
      </c>
      <c r="P1751" s="846" t="s">
        <v>2077</v>
      </c>
      <c r="Q1751" s="832">
        <v>426.97</v>
      </c>
      <c r="R1751" s="832">
        <v>426.97</v>
      </c>
      <c r="S1751" s="832">
        <v>3.68</v>
      </c>
      <c r="T1751" s="832">
        <v>3.68</v>
      </c>
      <c r="U1751" s="846"/>
      <c r="V1751" s="846" t="s">
        <v>4435</v>
      </c>
      <c r="W1751" s="846"/>
      <c r="X1751" s="824"/>
      <c r="Y1751" s="824"/>
      <c r="Z1751" s="824"/>
      <c r="AA1751" s="824"/>
      <c r="AB1751" s="824"/>
      <c r="AC1751" s="824"/>
    </row>
    <row r="1752" s="823" customFormat="1" ht="28.45" hidden="1" customHeight="1" outlineLevel="3" spans="1:29">
      <c r="A1752" s="873" t="s">
        <v>1470</v>
      </c>
      <c r="B1752" s="870" t="s">
        <v>1777</v>
      </c>
      <c r="C1752" s="870" t="s">
        <v>2068</v>
      </c>
      <c r="D1752" s="846" t="s">
        <v>4436</v>
      </c>
      <c r="E1752" s="846" t="s">
        <v>34</v>
      </c>
      <c r="F1752" s="846" t="s">
        <v>4427</v>
      </c>
      <c r="G1752" s="846" t="s">
        <v>4428</v>
      </c>
      <c r="H1752" s="832">
        <v>5.29</v>
      </c>
      <c r="I1752" s="846" t="s">
        <v>4437</v>
      </c>
      <c r="J1752" s="875">
        <v>82</v>
      </c>
      <c r="K1752" s="846" t="s">
        <v>83</v>
      </c>
      <c r="L1752" s="846" t="s">
        <v>3284</v>
      </c>
      <c r="M1752" s="846" t="s">
        <v>4438</v>
      </c>
      <c r="N1752" s="846" t="s">
        <v>4438</v>
      </c>
      <c r="O1752" s="846" t="s">
        <v>2076</v>
      </c>
      <c r="P1752" s="846" t="s">
        <v>2077</v>
      </c>
      <c r="Q1752" s="832">
        <v>36.47</v>
      </c>
      <c r="R1752" s="832">
        <v>36.47</v>
      </c>
      <c r="S1752" s="832">
        <v>47.94</v>
      </c>
      <c r="T1752" s="832">
        <v>47.94</v>
      </c>
      <c r="U1752" s="846" t="s">
        <v>306</v>
      </c>
      <c r="V1752" s="846" t="s">
        <v>4430</v>
      </c>
      <c r="W1752" s="846"/>
      <c r="X1752" s="824"/>
      <c r="Y1752" s="824"/>
      <c r="Z1752" s="824"/>
      <c r="AA1752" s="824"/>
      <c r="AB1752" s="824"/>
      <c r="AC1752" s="824"/>
    </row>
    <row r="1753" s="823" customFormat="1" ht="28.45" hidden="1" customHeight="1" outlineLevel="3" spans="1:29">
      <c r="A1753" s="873" t="s">
        <v>1470</v>
      </c>
      <c r="B1753" s="870" t="s">
        <v>1777</v>
      </c>
      <c r="C1753" s="870" t="s">
        <v>2068</v>
      </c>
      <c r="D1753" s="846" t="s">
        <v>4439</v>
      </c>
      <c r="E1753" s="846" t="s">
        <v>34</v>
      </c>
      <c r="F1753" s="846" t="s">
        <v>4427</v>
      </c>
      <c r="G1753" s="846" t="s">
        <v>4428</v>
      </c>
      <c r="H1753" s="832">
        <v>8.07</v>
      </c>
      <c r="I1753" s="846" t="s">
        <v>3989</v>
      </c>
      <c r="J1753" s="875">
        <v>73</v>
      </c>
      <c r="K1753" s="846" t="s">
        <v>83</v>
      </c>
      <c r="L1753" s="846" t="s">
        <v>3284</v>
      </c>
      <c r="M1753" s="846" t="s">
        <v>4440</v>
      </c>
      <c r="N1753" s="846" t="s">
        <v>4440</v>
      </c>
      <c r="O1753" s="846" t="s">
        <v>2076</v>
      </c>
      <c r="P1753" s="846" t="s">
        <v>2077</v>
      </c>
      <c r="Q1753" s="832">
        <v>36.47</v>
      </c>
      <c r="R1753" s="832">
        <v>36.47</v>
      </c>
      <c r="S1753" s="832">
        <v>47.94</v>
      </c>
      <c r="T1753" s="832">
        <v>47.94</v>
      </c>
      <c r="U1753" s="846"/>
      <c r="V1753" s="846" t="s">
        <v>4430</v>
      </c>
      <c r="W1753" s="846"/>
      <c r="X1753" s="824"/>
      <c r="Y1753" s="824"/>
      <c r="Z1753" s="824"/>
      <c r="AA1753" s="824"/>
      <c r="AB1753" s="824"/>
      <c r="AC1753" s="824"/>
    </row>
    <row r="1754" s="823" customFormat="1" ht="28.45" hidden="1" customHeight="1" outlineLevel="3" spans="1:29">
      <c r="A1754" s="873" t="s">
        <v>1470</v>
      </c>
      <c r="B1754" s="870" t="s">
        <v>1777</v>
      </c>
      <c r="C1754" s="870" t="s">
        <v>2068</v>
      </c>
      <c r="D1754" s="846" t="s">
        <v>4441</v>
      </c>
      <c r="E1754" s="846" t="s">
        <v>34</v>
      </c>
      <c r="F1754" s="846" t="s">
        <v>4442</v>
      </c>
      <c r="G1754" s="846" t="s">
        <v>4428</v>
      </c>
      <c r="H1754" s="832">
        <v>379.27</v>
      </c>
      <c r="I1754" s="846" t="s">
        <v>768</v>
      </c>
      <c r="J1754" s="875">
        <v>104</v>
      </c>
      <c r="K1754" s="846" t="s">
        <v>119</v>
      </c>
      <c r="L1754" s="846" t="s">
        <v>3355</v>
      </c>
      <c r="M1754" s="846" t="s">
        <v>4443</v>
      </c>
      <c r="N1754" s="846" t="s">
        <v>4444</v>
      </c>
      <c r="O1754" s="846" t="s">
        <v>2076</v>
      </c>
      <c r="P1754" s="846" t="s">
        <v>2077</v>
      </c>
      <c r="Q1754" s="832">
        <v>424.27</v>
      </c>
      <c r="R1754" s="832">
        <v>470.23</v>
      </c>
      <c r="S1754" s="832">
        <v>424.27</v>
      </c>
      <c r="T1754" s="832">
        <v>428.31</v>
      </c>
      <c r="U1754" s="846" t="s">
        <v>306</v>
      </c>
      <c r="V1754" s="846" t="s">
        <v>4445</v>
      </c>
      <c r="W1754" s="846"/>
      <c r="X1754" s="824"/>
      <c r="Y1754" s="824"/>
      <c r="Z1754" s="824"/>
      <c r="AA1754" s="824"/>
      <c r="AB1754" s="824"/>
      <c r="AC1754" s="824"/>
    </row>
    <row r="1755" s="823" customFormat="1" ht="28.45" hidden="1" customHeight="1" outlineLevel="3" spans="1:29">
      <c r="A1755" s="873" t="s">
        <v>1470</v>
      </c>
      <c r="B1755" s="870" t="s">
        <v>1777</v>
      </c>
      <c r="C1755" s="870" t="s">
        <v>2068</v>
      </c>
      <c r="D1755" s="846" t="s">
        <v>4441</v>
      </c>
      <c r="E1755" s="846" t="s">
        <v>34</v>
      </c>
      <c r="F1755" s="846" t="s">
        <v>4442</v>
      </c>
      <c r="G1755" s="846" t="s">
        <v>4428</v>
      </c>
      <c r="H1755" s="832">
        <v>9.94</v>
      </c>
      <c r="I1755" s="846" t="s">
        <v>768</v>
      </c>
      <c r="J1755" s="875">
        <v>104</v>
      </c>
      <c r="K1755" s="846" t="s">
        <v>119</v>
      </c>
      <c r="L1755" s="846" t="s">
        <v>3355</v>
      </c>
      <c r="M1755" s="846" t="s">
        <v>4443</v>
      </c>
      <c r="N1755" s="846" t="s">
        <v>4444</v>
      </c>
      <c r="O1755" s="846" t="s">
        <v>2076</v>
      </c>
      <c r="P1755" s="846" t="s">
        <v>2077</v>
      </c>
      <c r="Q1755" s="832">
        <v>424.27</v>
      </c>
      <c r="R1755" s="832">
        <v>470.23</v>
      </c>
      <c r="S1755" s="832">
        <v>424.27</v>
      </c>
      <c r="T1755" s="832">
        <v>428.31</v>
      </c>
      <c r="U1755" s="846" t="s">
        <v>306</v>
      </c>
      <c r="V1755" s="846" t="s">
        <v>4445</v>
      </c>
      <c r="W1755" s="846"/>
      <c r="X1755" s="824"/>
      <c r="Y1755" s="824"/>
      <c r="Z1755" s="824"/>
      <c r="AA1755" s="824"/>
      <c r="AB1755" s="824"/>
      <c r="AC1755" s="824"/>
    </row>
    <row r="1756" s="823" customFormat="1" ht="28.45" hidden="1" customHeight="1" outlineLevel="3" spans="1:29">
      <c r="A1756" s="873" t="s">
        <v>1470</v>
      </c>
      <c r="B1756" s="870" t="s">
        <v>1777</v>
      </c>
      <c r="C1756" s="870" t="s">
        <v>2068</v>
      </c>
      <c r="D1756" s="846" t="s">
        <v>4446</v>
      </c>
      <c r="E1756" s="846" t="s">
        <v>34</v>
      </c>
      <c r="F1756" s="846" t="s">
        <v>2079</v>
      </c>
      <c r="G1756" s="846" t="s">
        <v>4428</v>
      </c>
      <c r="H1756" s="832">
        <v>4.42</v>
      </c>
      <c r="I1756" s="846" t="s">
        <v>4437</v>
      </c>
      <c r="J1756" s="875">
        <v>82</v>
      </c>
      <c r="K1756" s="846" t="s">
        <v>83</v>
      </c>
      <c r="L1756" s="846" t="s">
        <v>3284</v>
      </c>
      <c r="M1756" s="846" t="s">
        <v>4447</v>
      </c>
      <c r="N1756" s="846" t="s">
        <v>4447</v>
      </c>
      <c r="O1756" s="846" t="s">
        <v>2076</v>
      </c>
      <c r="P1756" s="846" t="s">
        <v>2077</v>
      </c>
      <c r="Q1756" s="832">
        <v>263.91</v>
      </c>
      <c r="R1756" s="832">
        <v>263.91</v>
      </c>
      <c r="S1756" s="832">
        <v>252.06</v>
      </c>
      <c r="T1756" s="832">
        <v>252.06</v>
      </c>
      <c r="U1756" s="846"/>
      <c r="V1756" s="846" t="s">
        <v>2081</v>
      </c>
      <c r="W1756" s="846"/>
      <c r="X1756" s="824"/>
      <c r="Y1756" s="824"/>
      <c r="Z1756" s="824"/>
      <c r="AA1756" s="824"/>
      <c r="AB1756" s="824"/>
      <c r="AC1756" s="824"/>
    </row>
    <row r="1757" s="823" customFormat="1" ht="28.45" hidden="1" customHeight="1" outlineLevel="3" spans="1:29">
      <c r="A1757" s="873" t="s">
        <v>1470</v>
      </c>
      <c r="B1757" s="870" t="s">
        <v>1777</v>
      </c>
      <c r="C1757" s="870" t="s">
        <v>2068</v>
      </c>
      <c r="D1757" s="846" t="s">
        <v>4448</v>
      </c>
      <c r="E1757" s="846" t="s">
        <v>34</v>
      </c>
      <c r="F1757" s="846" t="s">
        <v>4427</v>
      </c>
      <c r="G1757" s="846" t="s">
        <v>4428</v>
      </c>
      <c r="H1757" s="832">
        <v>4.54</v>
      </c>
      <c r="I1757" s="846" t="s">
        <v>1868</v>
      </c>
      <c r="J1757" s="875">
        <v>83</v>
      </c>
      <c r="K1757" s="846" t="s">
        <v>83</v>
      </c>
      <c r="L1757" s="846" t="s">
        <v>3284</v>
      </c>
      <c r="M1757" s="846" t="s">
        <v>3284</v>
      </c>
      <c r="N1757" s="846" t="s">
        <v>3284</v>
      </c>
      <c r="O1757" s="846" t="s">
        <v>2076</v>
      </c>
      <c r="P1757" s="846" t="s">
        <v>2077</v>
      </c>
      <c r="Q1757" s="832">
        <v>36.47</v>
      </c>
      <c r="R1757" s="832">
        <v>36.47</v>
      </c>
      <c r="S1757" s="832">
        <v>47.94</v>
      </c>
      <c r="T1757" s="832">
        <v>47.94</v>
      </c>
      <c r="U1757" s="846" t="s">
        <v>306</v>
      </c>
      <c r="V1757" s="846" t="s">
        <v>4430</v>
      </c>
      <c r="W1757" s="846"/>
      <c r="X1757" s="824"/>
      <c r="Y1757" s="824"/>
      <c r="Z1757" s="824"/>
      <c r="AA1757" s="824"/>
      <c r="AB1757" s="824"/>
      <c r="AC1757" s="824"/>
    </row>
    <row r="1758" s="823" customFormat="1" ht="28.45" hidden="1" customHeight="1" outlineLevel="3" spans="1:29">
      <c r="A1758" s="873" t="s">
        <v>1470</v>
      </c>
      <c r="B1758" s="870" t="s">
        <v>1777</v>
      </c>
      <c r="C1758" s="870" t="s">
        <v>2068</v>
      </c>
      <c r="D1758" s="846" t="s">
        <v>4449</v>
      </c>
      <c r="E1758" s="846" t="s">
        <v>34</v>
      </c>
      <c r="F1758" s="846" t="s">
        <v>4450</v>
      </c>
      <c r="G1758" s="846" t="s">
        <v>4428</v>
      </c>
      <c r="H1758" s="832">
        <v>1.27</v>
      </c>
      <c r="I1758" s="846" t="s">
        <v>201</v>
      </c>
      <c r="J1758" s="875">
        <v>99</v>
      </c>
      <c r="K1758" s="846" t="s">
        <v>119</v>
      </c>
      <c r="L1758" s="846" t="s">
        <v>3284</v>
      </c>
      <c r="M1758" s="846" t="s">
        <v>4451</v>
      </c>
      <c r="N1758" s="846" t="s">
        <v>4451</v>
      </c>
      <c r="O1758" s="846" t="s">
        <v>2076</v>
      </c>
      <c r="P1758" s="846" t="s">
        <v>2077</v>
      </c>
      <c r="Q1758" s="832">
        <v>1.27</v>
      </c>
      <c r="R1758" s="832">
        <v>1.27</v>
      </c>
      <c r="S1758" s="832">
        <v>1.27</v>
      </c>
      <c r="T1758" s="832">
        <v>1.27</v>
      </c>
      <c r="U1758" s="846"/>
      <c r="V1758" s="846" t="s">
        <v>4452</v>
      </c>
      <c r="W1758" s="846"/>
      <c r="X1758" s="824"/>
      <c r="Y1758" s="824"/>
      <c r="Z1758" s="824"/>
      <c r="AA1758" s="824"/>
      <c r="AB1758" s="824"/>
      <c r="AC1758" s="824"/>
    </row>
    <row r="1759" s="823" customFormat="1" ht="28.45" hidden="1" customHeight="1" outlineLevel="3" spans="1:29">
      <c r="A1759" s="873" t="s">
        <v>1470</v>
      </c>
      <c r="B1759" s="870" t="s">
        <v>1777</v>
      </c>
      <c r="C1759" s="870" t="s">
        <v>2068</v>
      </c>
      <c r="D1759" s="846" t="s">
        <v>4453</v>
      </c>
      <c r="E1759" s="846" t="s">
        <v>34</v>
      </c>
      <c r="F1759" s="846" t="s">
        <v>4427</v>
      </c>
      <c r="G1759" s="846" t="s">
        <v>4428</v>
      </c>
      <c r="H1759" s="832">
        <v>8.32</v>
      </c>
      <c r="I1759" s="846" t="s">
        <v>1868</v>
      </c>
      <c r="J1759" s="875">
        <v>83</v>
      </c>
      <c r="K1759" s="846" t="s">
        <v>83</v>
      </c>
      <c r="L1759" s="846" t="s">
        <v>3284</v>
      </c>
      <c r="M1759" s="846" t="s">
        <v>4454</v>
      </c>
      <c r="N1759" s="846" t="s">
        <v>4454</v>
      </c>
      <c r="O1759" s="846" t="s">
        <v>2076</v>
      </c>
      <c r="P1759" s="846" t="s">
        <v>2077</v>
      </c>
      <c r="Q1759" s="832">
        <v>36.47</v>
      </c>
      <c r="R1759" s="832">
        <v>36.47</v>
      </c>
      <c r="S1759" s="832">
        <v>47.94</v>
      </c>
      <c r="T1759" s="832">
        <v>47.94</v>
      </c>
      <c r="U1759" s="846"/>
      <c r="V1759" s="846" t="s">
        <v>4430</v>
      </c>
      <c r="W1759" s="846"/>
      <c r="X1759" s="824"/>
      <c r="Y1759" s="824"/>
      <c r="Z1759" s="824"/>
      <c r="AA1759" s="824"/>
      <c r="AB1759" s="824"/>
      <c r="AC1759" s="824"/>
    </row>
    <row r="1760" s="823" customFormat="1" ht="28.45" hidden="1" customHeight="1" outlineLevel="3" spans="1:29">
      <c r="A1760" s="873" t="s">
        <v>1470</v>
      </c>
      <c r="B1760" s="870" t="s">
        <v>1777</v>
      </c>
      <c r="C1760" s="870" t="s">
        <v>2068</v>
      </c>
      <c r="D1760" s="846" t="s">
        <v>4455</v>
      </c>
      <c r="E1760" s="846" t="s">
        <v>34</v>
      </c>
      <c r="F1760" s="846" t="s">
        <v>2079</v>
      </c>
      <c r="G1760" s="846" t="s">
        <v>4428</v>
      </c>
      <c r="H1760" s="832">
        <v>6.8</v>
      </c>
      <c r="I1760" s="846" t="s">
        <v>3414</v>
      </c>
      <c r="J1760" s="875">
        <v>84</v>
      </c>
      <c r="K1760" s="846" t="s">
        <v>83</v>
      </c>
      <c r="L1760" s="846" t="s">
        <v>3284</v>
      </c>
      <c r="M1760" s="846" t="s">
        <v>4456</v>
      </c>
      <c r="N1760" s="846" t="s">
        <v>4456</v>
      </c>
      <c r="O1760" s="846" t="s">
        <v>2076</v>
      </c>
      <c r="P1760" s="846" t="s">
        <v>2077</v>
      </c>
      <c r="Q1760" s="832">
        <v>263.91</v>
      </c>
      <c r="R1760" s="832">
        <v>263.91</v>
      </c>
      <c r="S1760" s="832">
        <v>252.06</v>
      </c>
      <c r="T1760" s="832">
        <v>252.06</v>
      </c>
      <c r="U1760" s="846" t="s">
        <v>525</v>
      </c>
      <c r="V1760" s="846" t="s">
        <v>2081</v>
      </c>
      <c r="W1760" s="846"/>
      <c r="X1760" s="824"/>
      <c r="Y1760" s="824"/>
      <c r="Z1760" s="824"/>
      <c r="AA1760" s="824"/>
      <c r="AB1760" s="824"/>
      <c r="AC1760" s="824"/>
    </row>
    <row r="1761" s="823" customFormat="1" ht="28.45" hidden="1" customHeight="1" outlineLevel="3" spans="1:29">
      <c r="A1761" s="873" t="s">
        <v>1470</v>
      </c>
      <c r="B1761" s="870" t="s">
        <v>1777</v>
      </c>
      <c r="C1761" s="870" t="s">
        <v>2068</v>
      </c>
      <c r="D1761" s="846" t="s">
        <v>4457</v>
      </c>
      <c r="E1761" s="846" t="s">
        <v>34</v>
      </c>
      <c r="F1761" s="846" t="s">
        <v>4427</v>
      </c>
      <c r="G1761" s="846" t="s">
        <v>4428</v>
      </c>
      <c r="H1761" s="832">
        <v>0.79</v>
      </c>
      <c r="I1761" s="846" t="s">
        <v>233</v>
      </c>
      <c r="J1761" s="875">
        <v>23</v>
      </c>
      <c r="K1761" s="846" t="s">
        <v>38</v>
      </c>
      <c r="L1761" s="846" t="s">
        <v>3284</v>
      </c>
      <c r="M1761" s="846" t="s">
        <v>3284</v>
      </c>
      <c r="N1761" s="846" t="s">
        <v>3284</v>
      </c>
      <c r="O1761" s="846" t="s">
        <v>2076</v>
      </c>
      <c r="P1761" s="846" t="s">
        <v>2077</v>
      </c>
      <c r="Q1761" s="832">
        <v>36.47</v>
      </c>
      <c r="R1761" s="832">
        <v>36.47</v>
      </c>
      <c r="S1761" s="832">
        <v>47.94</v>
      </c>
      <c r="T1761" s="832">
        <v>47.94</v>
      </c>
      <c r="U1761" s="846"/>
      <c r="V1761" s="846" t="s">
        <v>4430</v>
      </c>
      <c r="W1761" s="846"/>
      <c r="X1761" s="824"/>
      <c r="Y1761" s="824"/>
      <c r="Z1761" s="824"/>
      <c r="AA1761" s="824"/>
      <c r="AB1761" s="824"/>
      <c r="AC1761" s="824"/>
    </row>
    <row r="1762" s="823" customFormat="1" ht="28.45" hidden="1" customHeight="1" outlineLevel="3" spans="1:29">
      <c r="A1762" s="873" t="s">
        <v>1470</v>
      </c>
      <c r="B1762" s="870" t="s">
        <v>1777</v>
      </c>
      <c r="C1762" s="870" t="s">
        <v>2068</v>
      </c>
      <c r="D1762" s="846" t="s">
        <v>4458</v>
      </c>
      <c r="E1762" s="846" t="s">
        <v>34</v>
      </c>
      <c r="F1762" s="846" t="s">
        <v>4432</v>
      </c>
      <c r="G1762" s="846" t="s">
        <v>4428</v>
      </c>
      <c r="H1762" s="832">
        <v>4.51</v>
      </c>
      <c r="I1762" s="846" t="s">
        <v>2177</v>
      </c>
      <c r="J1762" s="875">
        <v>64</v>
      </c>
      <c r="K1762" s="846" t="s">
        <v>83</v>
      </c>
      <c r="L1762" s="846" t="s">
        <v>3284</v>
      </c>
      <c r="M1762" s="846" t="s">
        <v>4459</v>
      </c>
      <c r="N1762" s="846" t="s">
        <v>4459</v>
      </c>
      <c r="O1762" s="846" t="s">
        <v>2076</v>
      </c>
      <c r="P1762" s="846" t="s">
        <v>2077</v>
      </c>
      <c r="Q1762" s="832">
        <v>426.97</v>
      </c>
      <c r="R1762" s="832">
        <v>426.97</v>
      </c>
      <c r="S1762" s="832">
        <v>3.68</v>
      </c>
      <c r="T1762" s="832">
        <v>3.68</v>
      </c>
      <c r="U1762" s="846"/>
      <c r="V1762" s="846" t="s">
        <v>4435</v>
      </c>
      <c r="W1762" s="846"/>
      <c r="X1762" s="824"/>
      <c r="Y1762" s="824"/>
      <c r="Z1762" s="824"/>
      <c r="AA1762" s="824"/>
      <c r="AB1762" s="824"/>
      <c r="AC1762" s="824"/>
    </row>
    <row r="1763" s="823" customFormat="1" ht="28.45" hidden="1" customHeight="1" outlineLevel="3" spans="1:29">
      <c r="A1763" s="873" t="s">
        <v>1470</v>
      </c>
      <c r="B1763" s="870" t="s">
        <v>1777</v>
      </c>
      <c r="C1763" s="870" t="s">
        <v>2068</v>
      </c>
      <c r="D1763" s="846" t="s">
        <v>4460</v>
      </c>
      <c r="E1763" s="846" t="s">
        <v>34</v>
      </c>
      <c r="F1763" s="846" t="s">
        <v>2079</v>
      </c>
      <c r="G1763" s="846" t="s">
        <v>4428</v>
      </c>
      <c r="H1763" s="832">
        <v>68.61</v>
      </c>
      <c r="I1763" s="846" t="s">
        <v>1398</v>
      </c>
      <c r="J1763" s="875">
        <v>71</v>
      </c>
      <c r="K1763" s="846" t="s">
        <v>83</v>
      </c>
      <c r="L1763" s="846" t="s">
        <v>3355</v>
      </c>
      <c r="M1763" s="846" t="s">
        <v>4461</v>
      </c>
      <c r="N1763" s="846" t="s">
        <v>4461</v>
      </c>
      <c r="O1763" s="846" t="s">
        <v>2076</v>
      </c>
      <c r="P1763" s="846" t="s">
        <v>2077</v>
      </c>
      <c r="Q1763" s="832">
        <v>263.91</v>
      </c>
      <c r="R1763" s="832">
        <v>263.91</v>
      </c>
      <c r="S1763" s="832">
        <v>252.06</v>
      </c>
      <c r="T1763" s="832">
        <v>252.06</v>
      </c>
      <c r="U1763" s="846" t="s">
        <v>525</v>
      </c>
      <c r="V1763" s="846" t="s">
        <v>2081</v>
      </c>
      <c r="W1763" s="846"/>
      <c r="X1763" s="824"/>
      <c r="Y1763" s="824"/>
      <c r="Z1763" s="824"/>
      <c r="AA1763" s="824"/>
      <c r="AB1763" s="824"/>
      <c r="AC1763" s="824"/>
    </row>
    <row r="1764" s="823" customFormat="1" ht="28.45" hidden="1" customHeight="1" outlineLevel="3" spans="1:29">
      <c r="A1764" s="873" t="s">
        <v>1470</v>
      </c>
      <c r="B1764" s="870" t="s">
        <v>1777</v>
      </c>
      <c r="C1764" s="870" t="s">
        <v>2068</v>
      </c>
      <c r="D1764" s="846" t="s">
        <v>4462</v>
      </c>
      <c r="E1764" s="846" t="s">
        <v>34</v>
      </c>
      <c r="F1764" s="846" t="s">
        <v>4463</v>
      </c>
      <c r="G1764" s="846" t="s">
        <v>4428</v>
      </c>
      <c r="H1764" s="832">
        <v>0.14</v>
      </c>
      <c r="I1764" s="846" t="s">
        <v>582</v>
      </c>
      <c r="J1764" s="875">
        <v>63</v>
      </c>
      <c r="K1764" s="846" t="s">
        <v>83</v>
      </c>
      <c r="L1764" s="846" t="s">
        <v>3284</v>
      </c>
      <c r="M1764" s="846" t="s">
        <v>4464</v>
      </c>
      <c r="N1764" s="846" t="s">
        <v>4464</v>
      </c>
      <c r="O1764" s="846" t="s">
        <v>2076</v>
      </c>
      <c r="P1764" s="846" t="s">
        <v>2077</v>
      </c>
      <c r="Q1764" s="832">
        <v>272.15</v>
      </c>
      <c r="R1764" s="832">
        <v>8603.62</v>
      </c>
      <c r="S1764" s="832">
        <v>-197.07</v>
      </c>
      <c r="T1764" s="832">
        <v>2837.5</v>
      </c>
      <c r="U1764" s="846"/>
      <c r="V1764" s="846" t="s">
        <v>4465</v>
      </c>
      <c r="W1764" s="846"/>
      <c r="X1764" s="824"/>
      <c r="Y1764" s="824"/>
      <c r="Z1764" s="824"/>
      <c r="AA1764" s="824"/>
      <c r="AB1764" s="824"/>
      <c r="AC1764" s="824"/>
    </row>
    <row r="1765" s="823" customFormat="1" ht="28.45" hidden="1" customHeight="1" outlineLevel="3" spans="1:29">
      <c r="A1765" s="873" t="s">
        <v>1470</v>
      </c>
      <c r="B1765" s="870" t="s">
        <v>1777</v>
      </c>
      <c r="C1765" s="870" t="s">
        <v>2068</v>
      </c>
      <c r="D1765" s="846" t="s">
        <v>4466</v>
      </c>
      <c r="E1765" s="846" t="s">
        <v>34</v>
      </c>
      <c r="F1765" s="846" t="s">
        <v>4467</v>
      </c>
      <c r="G1765" s="846" t="s">
        <v>4428</v>
      </c>
      <c r="H1765" s="832">
        <v>4.31</v>
      </c>
      <c r="I1765" s="846" t="s">
        <v>166</v>
      </c>
      <c r="J1765" s="875">
        <v>5</v>
      </c>
      <c r="K1765" s="846" t="s">
        <v>38</v>
      </c>
      <c r="L1765" s="846" t="s">
        <v>3284</v>
      </c>
      <c r="M1765" s="846"/>
      <c r="N1765" s="846" t="s">
        <v>3284</v>
      </c>
      <c r="O1765" s="846" t="s">
        <v>2076</v>
      </c>
      <c r="P1765" s="846" t="s">
        <v>2077</v>
      </c>
      <c r="Q1765" s="832">
        <v>197.24</v>
      </c>
      <c r="R1765" s="832">
        <v>208966.84</v>
      </c>
      <c r="S1765" s="832">
        <v>226.03</v>
      </c>
      <c r="T1765" s="832">
        <v>2608.88</v>
      </c>
      <c r="U1765" s="846"/>
      <c r="V1765" s="846" t="s">
        <v>2617</v>
      </c>
      <c r="W1765" s="846"/>
      <c r="X1765" s="824"/>
      <c r="Y1765" s="824"/>
      <c r="Z1765" s="824"/>
      <c r="AA1765" s="824"/>
      <c r="AB1765" s="824"/>
      <c r="AC1765" s="824"/>
    </row>
    <row r="1766" s="823" customFormat="1" ht="28.45" hidden="1" customHeight="1" outlineLevel="3" spans="1:29">
      <c r="A1766" s="873" t="s">
        <v>1470</v>
      </c>
      <c r="B1766" s="870" t="s">
        <v>1777</v>
      </c>
      <c r="C1766" s="870" t="s">
        <v>2068</v>
      </c>
      <c r="D1766" s="846" t="s">
        <v>4468</v>
      </c>
      <c r="E1766" s="846" t="s">
        <v>34</v>
      </c>
      <c r="F1766" s="846" t="s">
        <v>2079</v>
      </c>
      <c r="G1766" s="846" t="s">
        <v>4428</v>
      </c>
      <c r="H1766" s="832">
        <v>11.37</v>
      </c>
      <c r="I1766" s="846" t="s">
        <v>295</v>
      </c>
      <c r="J1766" s="875">
        <v>37</v>
      </c>
      <c r="K1766" s="846" t="s">
        <v>83</v>
      </c>
      <c r="L1766" s="846" t="s">
        <v>3284</v>
      </c>
      <c r="M1766" s="846" t="s">
        <v>3284</v>
      </c>
      <c r="N1766" s="846" t="s">
        <v>3284</v>
      </c>
      <c r="O1766" s="846" t="s">
        <v>2076</v>
      </c>
      <c r="P1766" s="846" t="s">
        <v>2077</v>
      </c>
      <c r="Q1766" s="832">
        <v>263.91</v>
      </c>
      <c r="R1766" s="832">
        <v>263.91</v>
      </c>
      <c r="S1766" s="832">
        <v>252.06</v>
      </c>
      <c r="T1766" s="832">
        <v>252.06</v>
      </c>
      <c r="U1766" s="846"/>
      <c r="V1766" s="846" t="s">
        <v>2081</v>
      </c>
      <c r="W1766" s="846"/>
      <c r="X1766" s="824"/>
      <c r="Y1766" s="824"/>
      <c r="Z1766" s="824"/>
      <c r="AA1766" s="824"/>
      <c r="AB1766" s="824"/>
      <c r="AC1766" s="824"/>
    </row>
    <row r="1767" s="823" customFormat="1" ht="28.45" hidden="1" customHeight="1" outlineLevel="3" spans="1:29">
      <c r="A1767" s="873" t="s">
        <v>1470</v>
      </c>
      <c r="B1767" s="870" t="s">
        <v>1777</v>
      </c>
      <c r="C1767" s="870" t="s">
        <v>2068</v>
      </c>
      <c r="D1767" s="846" t="s">
        <v>4469</v>
      </c>
      <c r="E1767" s="846" t="s">
        <v>34</v>
      </c>
      <c r="F1767" s="846" t="s">
        <v>4427</v>
      </c>
      <c r="G1767" s="846" t="s">
        <v>4428</v>
      </c>
      <c r="H1767" s="832">
        <v>7.56</v>
      </c>
      <c r="I1767" s="846" t="s">
        <v>397</v>
      </c>
      <c r="J1767" s="875">
        <v>16</v>
      </c>
      <c r="K1767" s="846" t="s">
        <v>38</v>
      </c>
      <c r="L1767" s="846" t="s">
        <v>3284</v>
      </c>
      <c r="M1767" s="846" t="s">
        <v>4470</v>
      </c>
      <c r="N1767" s="846" t="s">
        <v>4470</v>
      </c>
      <c r="O1767" s="846" t="s">
        <v>2076</v>
      </c>
      <c r="P1767" s="846" t="s">
        <v>2077</v>
      </c>
      <c r="Q1767" s="832">
        <v>36.47</v>
      </c>
      <c r="R1767" s="832">
        <v>36.47</v>
      </c>
      <c r="S1767" s="832">
        <v>47.94</v>
      </c>
      <c r="T1767" s="832">
        <v>47.94</v>
      </c>
      <c r="U1767" s="846"/>
      <c r="V1767" s="846" t="s">
        <v>4430</v>
      </c>
      <c r="W1767" s="846"/>
      <c r="X1767" s="824"/>
      <c r="Y1767" s="824"/>
      <c r="Z1767" s="824"/>
      <c r="AA1767" s="824"/>
      <c r="AB1767" s="824"/>
      <c r="AC1767" s="824"/>
    </row>
    <row r="1768" s="823" customFormat="1" ht="28.45" hidden="1" customHeight="1" outlineLevel="2" collapsed="1" spans="1:29">
      <c r="A1768" s="870" t="s">
        <v>1470</v>
      </c>
      <c r="B1768" s="870" t="s">
        <v>1777</v>
      </c>
      <c r="C1768" s="870" t="s">
        <v>4471</v>
      </c>
      <c r="D1768" s="870"/>
      <c r="E1768" s="835"/>
      <c r="F1768" s="835"/>
      <c r="G1768" s="836"/>
      <c r="H1768" s="871">
        <v>186.54</v>
      </c>
      <c r="I1768" s="874" t="s">
        <v>4472</v>
      </c>
      <c r="J1768" s="835"/>
      <c r="K1768" s="835"/>
      <c r="L1768" s="835"/>
      <c r="M1768" s="835"/>
      <c r="N1768" s="835"/>
      <c r="O1768" s="835"/>
      <c r="P1768" s="835"/>
      <c r="Q1768" s="835"/>
      <c r="R1768" s="835"/>
      <c r="S1768" s="835"/>
      <c r="T1768" s="835"/>
      <c r="U1768" s="835"/>
      <c r="V1768" s="835"/>
      <c r="W1768" s="836"/>
      <c r="X1768" s="824"/>
      <c r="Y1768" s="824"/>
      <c r="Z1768" s="824"/>
      <c r="AA1768" s="824"/>
      <c r="AB1768" s="824"/>
      <c r="AC1768" s="824"/>
    </row>
    <row r="1769" s="823" customFormat="1" ht="28.45" hidden="1" customHeight="1" outlineLevel="3" spans="1:29">
      <c r="A1769" s="873" t="s">
        <v>1470</v>
      </c>
      <c r="B1769" s="870" t="s">
        <v>1777</v>
      </c>
      <c r="C1769" s="870" t="s">
        <v>4471</v>
      </c>
      <c r="D1769" s="846" t="s">
        <v>4473</v>
      </c>
      <c r="E1769" s="846" t="s">
        <v>34</v>
      </c>
      <c r="F1769" s="846" t="s">
        <v>4474</v>
      </c>
      <c r="G1769" s="846" t="s">
        <v>4428</v>
      </c>
      <c r="H1769" s="832">
        <v>0.13</v>
      </c>
      <c r="I1769" s="846" t="s">
        <v>4475</v>
      </c>
      <c r="J1769" s="875">
        <v>430</v>
      </c>
      <c r="K1769" s="846" t="s">
        <v>53</v>
      </c>
      <c r="L1769" s="846" t="s">
        <v>3284</v>
      </c>
      <c r="M1769" s="846" t="s">
        <v>4476</v>
      </c>
      <c r="N1769" s="846" t="s">
        <v>4476</v>
      </c>
      <c r="O1769" s="846" t="s">
        <v>3093</v>
      </c>
      <c r="P1769" s="846" t="s">
        <v>3093</v>
      </c>
      <c r="Q1769" s="832">
        <v>0</v>
      </c>
      <c r="R1769" s="832">
        <v>310.44</v>
      </c>
      <c r="S1769" s="832">
        <v>0.13</v>
      </c>
      <c r="T1769" s="832">
        <v>53.97</v>
      </c>
      <c r="U1769" s="846"/>
      <c r="V1769" s="846" t="s">
        <v>4477</v>
      </c>
      <c r="W1769" s="846" t="s">
        <v>4476</v>
      </c>
      <c r="X1769" s="824"/>
      <c r="Y1769" s="824"/>
      <c r="Z1769" s="824"/>
      <c r="AA1769" s="824"/>
      <c r="AB1769" s="824"/>
      <c r="AC1769" s="824"/>
    </row>
    <row r="1770" s="823" customFormat="1" ht="28.45" hidden="1" customHeight="1" outlineLevel="3" spans="1:29">
      <c r="A1770" s="873" t="s">
        <v>1470</v>
      </c>
      <c r="B1770" s="870" t="s">
        <v>1777</v>
      </c>
      <c r="C1770" s="870" t="s">
        <v>4471</v>
      </c>
      <c r="D1770" s="846" t="s">
        <v>4478</v>
      </c>
      <c r="E1770" s="846" t="s">
        <v>34</v>
      </c>
      <c r="F1770" s="846" t="s">
        <v>4479</v>
      </c>
      <c r="G1770" s="846" t="s">
        <v>4428</v>
      </c>
      <c r="H1770" s="832">
        <v>0.71</v>
      </c>
      <c r="I1770" s="846" t="s">
        <v>4480</v>
      </c>
      <c r="J1770" s="875">
        <v>124</v>
      </c>
      <c r="K1770" s="846" t="s">
        <v>119</v>
      </c>
      <c r="L1770" s="846" t="s">
        <v>3284</v>
      </c>
      <c r="M1770" s="846" t="s">
        <v>4481</v>
      </c>
      <c r="N1770" s="846" t="s">
        <v>4481</v>
      </c>
      <c r="O1770" s="846" t="s">
        <v>4482</v>
      </c>
      <c r="P1770" s="846" t="s">
        <v>4483</v>
      </c>
      <c r="Q1770" s="832">
        <v>5.4</v>
      </c>
      <c r="R1770" s="832">
        <v>448.27</v>
      </c>
      <c r="S1770" s="832">
        <v>3.55</v>
      </c>
      <c r="T1770" s="832">
        <v>51.57</v>
      </c>
      <c r="U1770" s="846"/>
      <c r="V1770" s="846" t="s">
        <v>4484</v>
      </c>
      <c r="W1770" s="846" t="s">
        <v>4481</v>
      </c>
      <c r="X1770" s="824"/>
      <c r="Y1770" s="824"/>
      <c r="Z1770" s="824"/>
      <c r="AA1770" s="824"/>
      <c r="AB1770" s="824"/>
      <c r="AC1770" s="824"/>
    </row>
    <row r="1771" s="823" customFormat="1" ht="28.45" hidden="1" customHeight="1" outlineLevel="3" spans="1:29">
      <c r="A1771" s="873" t="s">
        <v>1470</v>
      </c>
      <c r="B1771" s="870" t="s">
        <v>1777</v>
      </c>
      <c r="C1771" s="870" t="s">
        <v>4471</v>
      </c>
      <c r="D1771" s="846" t="s">
        <v>4485</v>
      </c>
      <c r="E1771" s="846" t="s">
        <v>34</v>
      </c>
      <c r="F1771" s="846" t="s">
        <v>4479</v>
      </c>
      <c r="G1771" s="846" t="s">
        <v>4428</v>
      </c>
      <c r="H1771" s="832">
        <v>2.84</v>
      </c>
      <c r="I1771" s="846" t="s">
        <v>3414</v>
      </c>
      <c r="J1771" s="875">
        <v>84</v>
      </c>
      <c r="K1771" s="846" t="s">
        <v>83</v>
      </c>
      <c r="L1771" s="846" t="s">
        <v>3284</v>
      </c>
      <c r="M1771" s="846" t="s">
        <v>4481</v>
      </c>
      <c r="N1771" s="846" t="s">
        <v>4481</v>
      </c>
      <c r="O1771" s="846" t="s">
        <v>4482</v>
      </c>
      <c r="P1771" s="846" t="s">
        <v>4486</v>
      </c>
      <c r="Q1771" s="832">
        <v>5.4</v>
      </c>
      <c r="R1771" s="832">
        <v>448.27</v>
      </c>
      <c r="S1771" s="832">
        <v>3.55</v>
      </c>
      <c r="T1771" s="832">
        <v>51.57</v>
      </c>
      <c r="U1771" s="846" t="s">
        <v>525</v>
      </c>
      <c r="V1771" s="846" t="s">
        <v>4484</v>
      </c>
      <c r="W1771" s="846" t="s">
        <v>4481</v>
      </c>
      <c r="X1771" s="824"/>
      <c r="Y1771" s="824"/>
      <c r="Z1771" s="824"/>
      <c r="AA1771" s="824"/>
      <c r="AB1771" s="824"/>
      <c r="AC1771" s="824"/>
    </row>
    <row r="1772" s="823" customFormat="1" ht="28.45" hidden="1" customHeight="1" outlineLevel="3" spans="1:29">
      <c r="A1772" s="873" t="s">
        <v>1470</v>
      </c>
      <c r="B1772" s="870" t="s">
        <v>1777</v>
      </c>
      <c r="C1772" s="870" t="s">
        <v>4471</v>
      </c>
      <c r="D1772" s="846" t="s">
        <v>4487</v>
      </c>
      <c r="E1772" s="846" t="s">
        <v>34</v>
      </c>
      <c r="F1772" s="846" t="s">
        <v>4488</v>
      </c>
      <c r="G1772" s="846" t="s">
        <v>4489</v>
      </c>
      <c r="H1772" s="832">
        <v>177.5</v>
      </c>
      <c r="I1772" s="846" t="s">
        <v>294</v>
      </c>
      <c r="J1772" s="875">
        <v>50</v>
      </c>
      <c r="K1772" s="846" t="s">
        <v>83</v>
      </c>
      <c r="L1772" s="846" t="s">
        <v>3355</v>
      </c>
      <c r="M1772" s="846" t="s">
        <v>4490</v>
      </c>
      <c r="N1772" s="846" t="s">
        <v>4491</v>
      </c>
      <c r="O1772" s="846" t="s">
        <v>3093</v>
      </c>
      <c r="P1772" s="846" t="s">
        <v>4486</v>
      </c>
      <c r="Q1772" s="832">
        <v>1545.83</v>
      </c>
      <c r="R1772" s="832">
        <v>1584.5</v>
      </c>
      <c r="S1772" s="832">
        <v>1502.6</v>
      </c>
      <c r="T1772" s="832">
        <v>1502.6</v>
      </c>
      <c r="U1772" s="846" t="s">
        <v>318</v>
      </c>
      <c r="V1772" s="846" t="s">
        <v>4492</v>
      </c>
      <c r="W1772" s="846" t="s">
        <v>4491</v>
      </c>
      <c r="X1772" s="824"/>
      <c r="Y1772" s="824"/>
      <c r="Z1772" s="824"/>
      <c r="AA1772" s="824"/>
      <c r="AB1772" s="824"/>
      <c r="AC1772" s="824"/>
    </row>
    <row r="1773" s="823" customFormat="1" ht="28.45" hidden="1" customHeight="1" outlineLevel="3" spans="1:29">
      <c r="A1773" s="873" t="s">
        <v>1470</v>
      </c>
      <c r="B1773" s="870" t="s">
        <v>1777</v>
      </c>
      <c r="C1773" s="870" t="s">
        <v>4471</v>
      </c>
      <c r="D1773" s="846" t="s">
        <v>4493</v>
      </c>
      <c r="E1773" s="846" t="s">
        <v>34</v>
      </c>
      <c r="F1773" s="846" t="s">
        <v>4494</v>
      </c>
      <c r="G1773" s="846" t="s">
        <v>4495</v>
      </c>
      <c r="H1773" s="832">
        <v>5.36</v>
      </c>
      <c r="I1773" s="846" t="s">
        <v>166</v>
      </c>
      <c r="J1773" s="875">
        <v>5</v>
      </c>
      <c r="K1773" s="846" t="s">
        <v>38</v>
      </c>
      <c r="L1773" s="846" t="s">
        <v>3284</v>
      </c>
      <c r="M1773" s="846"/>
      <c r="N1773" s="846" t="s">
        <v>4496</v>
      </c>
      <c r="O1773" s="846" t="s">
        <v>4482</v>
      </c>
      <c r="P1773" s="846" t="s">
        <v>4486</v>
      </c>
      <c r="Q1773" s="832">
        <v>13.32</v>
      </c>
      <c r="R1773" s="832">
        <v>734.04</v>
      </c>
      <c r="S1773" s="832">
        <v>12.72</v>
      </c>
      <c r="T1773" s="832">
        <v>12.21</v>
      </c>
      <c r="U1773" s="846"/>
      <c r="V1773" s="846" t="s">
        <v>4497</v>
      </c>
      <c r="W1773" s="846" t="s">
        <v>4496</v>
      </c>
      <c r="X1773" s="824"/>
      <c r="Y1773" s="824"/>
      <c r="Z1773" s="824"/>
      <c r="AA1773" s="824"/>
      <c r="AB1773" s="824"/>
      <c r="AC1773" s="824"/>
    </row>
    <row r="1774" s="823" customFormat="1" ht="28.45" hidden="1" customHeight="1" outlineLevel="2" collapsed="1" spans="1:29">
      <c r="A1774" s="870" t="s">
        <v>1470</v>
      </c>
      <c r="B1774" s="870" t="s">
        <v>1777</v>
      </c>
      <c r="C1774" s="870" t="s">
        <v>1883</v>
      </c>
      <c r="D1774" s="870"/>
      <c r="E1774" s="835"/>
      <c r="F1774" s="835"/>
      <c r="G1774" s="836"/>
      <c r="H1774" s="871">
        <v>174.97</v>
      </c>
      <c r="I1774" s="874" t="s">
        <v>4498</v>
      </c>
      <c r="J1774" s="835"/>
      <c r="K1774" s="835"/>
      <c r="L1774" s="835"/>
      <c r="M1774" s="835"/>
      <c r="N1774" s="835"/>
      <c r="O1774" s="835"/>
      <c r="P1774" s="835"/>
      <c r="Q1774" s="835"/>
      <c r="R1774" s="835"/>
      <c r="S1774" s="835"/>
      <c r="T1774" s="835"/>
      <c r="U1774" s="835"/>
      <c r="V1774" s="835"/>
      <c r="W1774" s="836"/>
      <c r="X1774" s="824"/>
      <c r="Y1774" s="824"/>
      <c r="Z1774" s="824"/>
      <c r="AA1774" s="824"/>
      <c r="AB1774" s="824"/>
      <c r="AC1774" s="824"/>
    </row>
    <row r="1775" s="823" customFormat="1" ht="28.45" hidden="1" customHeight="1" outlineLevel="3" spans="1:29">
      <c r="A1775" s="873" t="s">
        <v>1470</v>
      </c>
      <c r="B1775" s="870" t="s">
        <v>1777</v>
      </c>
      <c r="C1775" s="870" t="s">
        <v>1883</v>
      </c>
      <c r="D1775" s="846" t="s">
        <v>4499</v>
      </c>
      <c r="E1775" s="846" t="s">
        <v>34</v>
      </c>
      <c r="F1775" s="846" t="s">
        <v>4500</v>
      </c>
      <c r="G1775" s="846" t="s">
        <v>1550</v>
      </c>
      <c r="H1775" s="832">
        <v>117.47</v>
      </c>
      <c r="I1775" s="846" t="s">
        <v>1641</v>
      </c>
      <c r="J1775" s="875">
        <v>8</v>
      </c>
      <c r="K1775" s="846" t="s">
        <v>38</v>
      </c>
      <c r="L1775" s="846" t="s">
        <v>3355</v>
      </c>
      <c r="M1775" s="846" t="s">
        <v>4501</v>
      </c>
      <c r="N1775" s="846" t="s">
        <v>4502</v>
      </c>
      <c r="O1775" s="846" t="s">
        <v>1890</v>
      </c>
      <c r="P1775" s="846" t="s">
        <v>1891</v>
      </c>
      <c r="Q1775" s="832">
        <v>23261.4</v>
      </c>
      <c r="R1775" s="832">
        <v>116978.32</v>
      </c>
      <c r="S1775" s="832">
        <v>123.72</v>
      </c>
      <c r="T1775" s="832">
        <v>-45157.74</v>
      </c>
      <c r="U1775" s="846" t="s">
        <v>388</v>
      </c>
      <c r="V1775" s="846" t="s">
        <v>4503</v>
      </c>
      <c r="W1775" s="846"/>
      <c r="X1775" s="824"/>
      <c r="Y1775" s="824"/>
      <c r="Z1775" s="824"/>
      <c r="AA1775" s="824"/>
      <c r="AB1775" s="824"/>
      <c r="AC1775" s="824"/>
    </row>
    <row r="1776" s="823" customFormat="1" ht="28.45" hidden="1" customHeight="1" outlineLevel="3" spans="1:29">
      <c r="A1776" s="873" t="s">
        <v>1470</v>
      </c>
      <c r="B1776" s="870" t="s">
        <v>1777</v>
      </c>
      <c r="C1776" s="870" t="s">
        <v>1883</v>
      </c>
      <c r="D1776" s="846" t="s">
        <v>4504</v>
      </c>
      <c r="E1776" s="846" t="s">
        <v>34</v>
      </c>
      <c r="F1776" s="846" t="s">
        <v>1886</v>
      </c>
      <c r="G1776" s="846" t="s">
        <v>1550</v>
      </c>
      <c r="H1776" s="832">
        <v>22.14</v>
      </c>
      <c r="I1776" s="846" t="s">
        <v>3768</v>
      </c>
      <c r="J1776" s="875">
        <v>33</v>
      </c>
      <c r="K1776" s="846" t="s">
        <v>83</v>
      </c>
      <c r="L1776" s="846" t="s">
        <v>3355</v>
      </c>
      <c r="M1776" s="846" t="s">
        <v>4505</v>
      </c>
      <c r="N1776" s="846" t="s">
        <v>4506</v>
      </c>
      <c r="O1776" s="846" t="s">
        <v>1890</v>
      </c>
      <c r="P1776" s="846" t="s">
        <v>1891</v>
      </c>
      <c r="Q1776" s="832">
        <v>377.46</v>
      </c>
      <c r="R1776" s="832">
        <v>377.46</v>
      </c>
      <c r="S1776" s="832">
        <v>251.03</v>
      </c>
      <c r="T1776" s="832">
        <v>251.03</v>
      </c>
      <c r="U1776" s="846" t="s">
        <v>318</v>
      </c>
      <c r="V1776" s="846"/>
      <c r="W1776" s="846"/>
      <c r="X1776" s="824"/>
      <c r="Y1776" s="824"/>
      <c r="Z1776" s="824"/>
      <c r="AA1776" s="824"/>
      <c r="AB1776" s="824"/>
      <c r="AC1776" s="824"/>
    </row>
    <row r="1777" s="823" customFormat="1" ht="28.45" hidden="1" customHeight="1" outlineLevel="3" spans="1:29">
      <c r="A1777" s="873" t="s">
        <v>1470</v>
      </c>
      <c r="B1777" s="870" t="s">
        <v>1777</v>
      </c>
      <c r="C1777" s="870" t="s">
        <v>1883</v>
      </c>
      <c r="D1777" s="846" t="s">
        <v>4507</v>
      </c>
      <c r="E1777" s="846" t="s">
        <v>34</v>
      </c>
      <c r="F1777" s="846" t="s">
        <v>4500</v>
      </c>
      <c r="G1777" s="846" t="s">
        <v>1550</v>
      </c>
      <c r="H1777" s="832">
        <v>34.81</v>
      </c>
      <c r="I1777" s="846" t="s">
        <v>540</v>
      </c>
      <c r="J1777" s="875">
        <v>9</v>
      </c>
      <c r="K1777" s="846" t="s">
        <v>38</v>
      </c>
      <c r="L1777" s="846" t="s">
        <v>3355</v>
      </c>
      <c r="M1777" s="846" t="s">
        <v>4508</v>
      </c>
      <c r="N1777" s="846" t="s">
        <v>4502</v>
      </c>
      <c r="O1777" s="846" t="s">
        <v>1890</v>
      </c>
      <c r="P1777" s="846" t="s">
        <v>1891</v>
      </c>
      <c r="Q1777" s="832">
        <v>23261.4</v>
      </c>
      <c r="R1777" s="832">
        <v>116978.32</v>
      </c>
      <c r="S1777" s="832">
        <v>123.72</v>
      </c>
      <c r="T1777" s="832">
        <v>-45157.74</v>
      </c>
      <c r="U1777" s="846" t="s">
        <v>388</v>
      </c>
      <c r="V1777" s="846" t="s">
        <v>4503</v>
      </c>
      <c r="W1777" s="846"/>
      <c r="X1777" s="824"/>
      <c r="Y1777" s="824"/>
      <c r="Z1777" s="824"/>
      <c r="AA1777" s="824"/>
      <c r="AB1777" s="824"/>
      <c r="AC1777" s="824"/>
    </row>
    <row r="1778" s="823" customFormat="1" ht="28.45" hidden="1" customHeight="1" outlineLevel="3" spans="1:29">
      <c r="A1778" s="873" t="s">
        <v>1470</v>
      </c>
      <c r="B1778" s="870" t="s">
        <v>1777</v>
      </c>
      <c r="C1778" s="870" t="s">
        <v>1883</v>
      </c>
      <c r="D1778" s="846" t="s">
        <v>4509</v>
      </c>
      <c r="E1778" s="846" t="s">
        <v>34</v>
      </c>
      <c r="F1778" s="846" t="s">
        <v>4510</v>
      </c>
      <c r="G1778" s="846" t="s">
        <v>1550</v>
      </c>
      <c r="H1778" s="832">
        <v>0.55</v>
      </c>
      <c r="I1778" s="846" t="s">
        <v>37</v>
      </c>
      <c r="J1778" s="875">
        <v>15</v>
      </c>
      <c r="K1778" s="846" t="s">
        <v>38</v>
      </c>
      <c r="L1778" s="846" t="s">
        <v>3284</v>
      </c>
      <c r="M1778" s="846" t="s">
        <v>4511</v>
      </c>
      <c r="N1778" s="846" t="s">
        <v>4511</v>
      </c>
      <c r="O1778" s="846" t="s">
        <v>1890</v>
      </c>
      <c r="P1778" s="846" t="s">
        <v>1891</v>
      </c>
      <c r="Q1778" s="832">
        <v>6842.83</v>
      </c>
      <c r="R1778" s="832">
        <v>9348.49</v>
      </c>
      <c r="S1778" s="832">
        <v>2265.04</v>
      </c>
      <c r="T1778" s="832">
        <v>1119.85</v>
      </c>
      <c r="U1778" s="846"/>
      <c r="V1778" s="846" t="s">
        <v>4512</v>
      </c>
      <c r="W1778" s="846"/>
      <c r="X1778" s="824"/>
      <c r="Y1778" s="824"/>
      <c r="Z1778" s="824"/>
      <c r="AA1778" s="824"/>
      <c r="AB1778" s="824"/>
      <c r="AC1778" s="824"/>
    </row>
    <row r="1779" s="823" customFormat="1" ht="28.45" hidden="1" customHeight="1" outlineLevel="2" collapsed="1" spans="1:29">
      <c r="A1779" s="870" t="s">
        <v>1470</v>
      </c>
      <c r="B1779" s="870" t="s">
        <v>1777</v>
      </c>
      <c r="C1779" s="870" t="s">
        <v>4513</v>
      </c>
      <c r="D1779" s="870"/>
      <c r="E1779" s="835"/>
      <c r="F1779" s="835"/>
      <c r="G1779" s="836"/>
      <c r="H1779" s="871">
        <v>144.82</v>
      </c>
      <c r="I1779" s="874" t="s">
        <v>71</v>
      </c>
      <c r="J1779" s="835"/>
      <c r="K1779" s="835"/>
      <c r="L1779" s="835"/>
      <c r="M1779" s="835"/>
      <c r="N1779" s="835"/>
      <c r="O1779" s="835"/>
      <c r="P1779" s="835"/>
      <c r="Q1779" s="835"/>
      <c r="R1779" s="835"/>
      <c r="S1779" s="835"/>
      <c r="T1779" s="835"/>
      <c r="U1779" s="835"/>
      <c r="V1779" s="835"/>
      <c r="W1779" s="836"/>
      <c r="X1779" s="824"/>
      <c r="Y1779" s="824"/>
      <c r="Z1779" s="824"/>
      <c r="AA1779" s="824"/>
      <c r="AB1779" s="824"/>
      <c r="AC1779" s="824"/>
    </row>
    <row r="1780" s="823" customFormat="1" ht="28.45" hidden="1" customHeight="1" outlineLevel="3" spans="1:29">
      <c r="A1780" s="873" t="s">
        <v>1470</v>
      </c>
      <c r="B1780" s="870" t="s">
        <v>1777</v>
      </c>
      <c r="C1780" s="870" t="s">
        <v>4513</v>
      </c>
      <c r="D1780" s="846" t="s">
        <v>4514</v>
      </c>
      <c r="E1780" s="846" t="s">
        <v>34</v>
      </c>
      <c r="F1780" s="846" t="s">
        <v>4515</v>
      </c>
      <c r="G1780" s="846" t="s">
        <v>4489</v>
      </c>
      <c r="H1780" s="832">
        <v>104.82</v>
      </c>
      <c r="I1780" s="846" t="s">
        <v>2073</v>
      </c>
      <c r="J1780" s="875">
        <v>90</v>
      </c>
      <c r="K1780" s="846" t="s">
        <v>83</v>
      </c>
      <c r="L1780" s="846" t="s">
        <v>3284</v>
      </c>
      <c r="M1780" s="846" t="s">
        <v>4516</v>
      </c>
      <c r="N1780" s="846" t="s">
        <v>4517</v>
      </c>
      <c r="O1780" s="846" t="s">
        <v>4482</v>
      </c>
      <c r="P1780" s="846" t="s">
        <v>4482</v>
      </c>
      <c r="Q1780" s="832">
        <v>2291.69</v>
      </c>
      <c r="R1780" s="832">
        <v>2291.69</v>
      </c>
      <c r="S1780" s="832">
        <v>2394.82</v>
      </c>
      <c r="T1780" s="832">
        <v>2394.82</v>
      </c>
      <c r="U1780" s="846" t="s">
        <v>525</v>
      </c>
      <c r="V1780" s="846"/>
      <c r="W1780" s="846" t="s">
        <v>4517</v>
      </c>
      <c r="X1780" s="824"/>
      <c r="Y1780" s="824"/>
      <c r="Z1780" s="824"/>
      <c r="AA1780" s="824"/>
      <c r="AB1780" s="824"/>
      <c r="AC1780" s="824"/>
    </row>
    <row r="1781" s="823" customFormat="1" ht="28.45" hidden="1" customHeight="1" outlineLevel="3" spans="1:29">
      <c r="A1781" s="873" t="s">
        <v>1470</v>
      </c>
      <c r="B1781" s="870" t="s">
        <v>1777</v>
      </c>
      <c r="C1781" s="870" t="s">
        <v>4513</v>
      </c>
      <c r="D1781" s="846" t="s">
        <v>4518</v>
      </c>
      <c r="E1781" s="846" t="s">
        <v>34</v>
      </c>
      <c r="F1781" s="846" t="s">
        <v>4515</v>
      </c>
      <c r="G1781" s="846" t="s">
        <v>4489</v>
      </c>
      <c r="H1781" s="832">
        <v>40</v>
      </c>
      <c r="I1781" s="846" t="s">
        <v>2073</v>
      </c>
      <c r="J1781" s="875">
        <v>90</v>
      </c>
      <c r="K1781" s="846" t="s">
        <v>83</v>
      </c>
      <c r="L1781" s="846" t="s">
        <v>3284</v>
      </c>
      <c r="M1781" s="846" t="s">
        <v>4519</v>
      </c>
      <c r="N1781" s="846" t="s">
        <v>4520</v>
      </c>
      <c r="O1781" s="846" t="s">
        <v>4482</v>
      </c>
      <c r="P1781" s="846" t="s">
        <v>4482</v>
      </c>
      <c r="Q1781" s="832">
        <v>2291.69</v>
      </c>
      <c r="R1781" s="832">
        <v>2291.69</v>
      </c>
      <c r="S1781" s="832">
        <v>2394.82</v>
      </c>
      <c r="T1781" s="832">
        <v>2394.82</v>
      </c>
      <c r="U1781" s="846" t="s">
        <v>525</v>
      </c>
      <c r="V1781" s="846"/>
      <c r="W1781" s="846" t="s">
        <v>4520</v>
      </c>
      <c r="X1781" s="824"/>
      <c r="Y1781" s="824"/>
      <c r="Z1781" s="824"/>
      <c r="AA1781" s="824"/>
      <c r="AB1781" s="824"/>
      <c r="AC1781" s="824"/>
    </row>
    <row r="1782" s="823" customFormat="1" ht="28.45" hidden="1" customHeight="1" outlineLevel="2" collapsed="1" spans="1:29">
      <c r="A1782" s="870" t="s">
        <v>1470</v>
      </c>
      <c r="B1782" s="870" t="s">
        <v>1777</v>
      </c>
      <c r="C1782" s="870" t="s">
        <v>4521</v>
      </c>
      <c r="D1782" s="870"/>
      <c r="E1782" s="835"/>
      <c r="F1782" s="835"/>
      <c r="G1782" s="836"/>
      <c r="H1782" s="871">
        <v>65</v>
      </c>
      <c r="I1782" s="874" t="s">
        <v>4522</v>
      </c>
      <c r="J1782" s="835"/>
      <c r="K1782" s="835"/>
      <c r="L1782" s="835"/>
      <c r="M1782" s="835"/>
      <c r="N1782" s="835"/>
      <c r="O1782" s="835"/>
      <c r="P1782" s="835"/>
      <c r="Q1782" s="835"/>
      <c r="R1782" s="835"/>
      <c r="S1782" s="835"/>
      <c r="T1782" s="835"/>
      <c r="U1782" s="835"/>
      <c r="V1782" s="835"/>
      <c r="W1782" s="836"/>
      <c r="X1782" s="824"/>
      <c r="Y1782" s="824"/>
      <c r="Z1782" s="824"/>
      <c r="AA1782" s="824"/>
      <c r="AB1782" s="824"/>
      <c r="AC1782" s="824"/>
    </row>
    <row r="1783" s="823" customFormat="1" ht="28.45" hidden="1" customHeight="1" outlineLevel="3" spans="1:29">
      <c r="A1783" s="873" t="s">
        <v>1470</v>
      </c>
      <c r="B1783" s="870" t="s">
        <v>1777</v>
      </c>
      <c r="C1783" s="870" t="s">
        <v>4521</v>
      </c>
      <c r="D1783" s="846" t="s">
        <v>4523</v>
      </c>
      <c r="E1783" s="846" t="s">
        <v>34</v>
      </c>
      <c r="F1783" s="846" t="s">
        <v>4524</v>
      </c>
      <c r="G1783" s="846" t="s">
        <v>1550</v>
      </c>
      <c r="H1783" s="832">
        <v>65</v>
      </c>
      <c r="I1783" s="846" t="s">
        <v>350</v>
      </c>
      <c r="J1783" s="875">
        <v>0</v>
      </c>
      <c r="K1783" s="846" t="s">
        <v>38</v>
      </c>
      <c r="L1783" s="846" t="s">
        <v>3355</v>
      </c>
      <c r="M1783" s="846"/>
      <c r="N1783" s="846" t="s">
        <v>4525</v>
      </c>
      <c r="O1783" s="846" t="s">
        <v>4526</v>
      </c>
      <c r="P1783" s="846" t="s">
        <v>4527</v>
      </c>
      <c r="Q1783" s="832">
        <v>3228.86</v>
      </c>
      <c r="R1783" s="832">
        <v>16442.1</v>
      </c>
      <c r="S1783" s="832">
        <v>303.31</v>
      </c>
      <c r="T1783" s="832">
        <v>674.46</v>
      </c>
      <c r="U1783" s="846"/>
      <c r="V1783" s="846" t="s">
        <v>2045</v>
      </c>
      <c r="W1783" s="846"/>
      <c r="X1783" s="824"/>
      <c r="Y1783" s="824"/>
      <c r="Z1783" s="824"/>
      <c r="AA1783" s="824"/>
      <c r="AB1783" s="824"/>
      <c r="AC1783" s="824"/>
    </row>
    <row r="1784" s="823" customFormat="1" ht="28.45" hidden="1" customHeight="1" outlineLevel="2" collapsed="1" spans="1:29">
      <c r="A1784" s="870" t="s">
        <v>1470</v>
      </c>
      <c r="B1784" s="870" t="s">
        <v>1777</v>
      </c>
      <c r="C1784" s="870" t="s">
        <v>4528</v>
      </c>
      <c r="D1784" s="870"/>
      <c r="E1784" s="835"/>
      <c r="F1784" s="835"/>
      <c r="G1784" s="836"/>
      <c r="H1784" s="871">
        <v>642.6</v>
      </c>
      <c r="I1784" s="874" t="s">
        <v>4529</v>
      </c>
      <c r="J1784" s="835"/>
      <c r="K1784" s="835"/>
      <c r="L1784" s="835"/>
      <c r="M1784" s="835"/>
      <c r="N1784" s="835"/>
      <c r="O1784" s="835"/>
      <c r="P1784" s="835"/>
      <c r="Q1784" s="835"/>
      <c r="R1784" s="835"/>
      <c r="S1784" s="835"/>
      <c r="T1784" s="835"/>
      <c r="U1784" s="835"/>
      <c r="V1784" s="835"/>
      <c r="W1784" s="836"/>
      <c r="X1784" s="824"/>
      <c r="Y1784" s="824"/>
      <c r="Z1784" s="824"/>
      <c r="AA1784" s="824"/>
      <c r="AB1784" s="824"/>
      <c r="AC1784" s="824"/>
    </row>
    <row r="1785" s="823" customFormat="1" ht="28.45" hidden="1" customHeight="1" outlineLevel="3" spans="1:29">
      <c r="A1785" s="873" t="s">
        <v>1470</v>
      </c>
      <c r="B1785" s="870" t="s">
        <v>1777</v>
      </c>
      <c r="C1785" s="870" t="s">
        <v>4528</v>
      </c>
      <c r="D1785" s="846" t="s">
        <v>4530</v>
      </c>
      <c r="E1785" s="846" t="s">
        <v>310</v>
      </c>
      <c r="F1785" s="846" t="s">
        <v>4531</v>
      </c>
      <c r="G1785" s="846" t="s">
        <v>4532</v>
      </c>
      <c r="H1785" s="832">
        <v>357</v>
      </c>
      <c r="I1785" s="846" t="s">
        <v>166</v>
      </c>
      <c r="J1785" s="875">
        <v>5</v>
      </c>
      <c r="K1785" s="846" t="s">
        <v>38</v>
      </c>
      <c r="L1785" s="846" t="s">
        <v>3355</v>
      </c>
      <c r="M1785" s="846"/>
      <c r="N1785" s="846" t="s">
        <v>4533</v>
      </c>
      <c r="O1785" s="846" t="s">
        <v>4534</v>
      </c>
      <c r="P1785" s="846" t="s">
        <v>4534</v>
      </c>
      <c r="Q1785" s="832">
        <v>1785</v>
      </c>
      <c r="R1785" s="832">
        <v>1785</v>
      </c>
      <c r="S1785" s="832">
        <v>642.6</v>
      </c>
      <c r="T1785" s="832">
        <v>642.6</v>
      </c>
      <c r="U1785" s="846" t="s">
        <v>407</v>
      </c>
      <c r="V1785" s="846" t="s">
        <v>4535</v>
      </c>
      <c r="W1785" s="846"/>
      <c r="X1785" s="824"/>
      <c r="Y1785" s="824"/>
      <c r="Z1785" s="824"/>
      <c r="AA1785" s="824"/>
      <c r="AB1785" s="824"/>
      <c r="AC1785" s="824"/>
    </row>
    <row r="1786" s="823" customFormat="1" ht="28.45" hidden="1" customHeight="1" outlineLevel="3" spans="1:29">
      <c r="A1786" s="873" t="s">
        <v>1470</v>
      </c>
      <c r="B1786" s="870" t="s">
        <v>1777</v>
      </c>
      <c r="C1786" s="870" t="s">
        <v>4528</v>
      </c>
      <c r="D1786" s="846" t="s">
        <v>4530</v>
      </c>
      <c r="E1786" s="846" t="s">
        <v>310</v>
      </c>
      <c r="F1786" s="846" t="s">
        <v>4531</v>
      </c>
      <c r="G1786" s="846" t="s">
        <v>4532</v>
      </c>
      <c r="H1786" s="832">
        <v>285.6</v>
      </c>
      <c r="I1786" s="846" t="s">
        <v>166</v>
      </c>
      <c r="J1786" s="875">
        <v>5</v>
      </c>
      <c r="K1786" s="846" t="s">
        <v>38</v>
      </c>
      <c r="L1786" s="846" t="s">
        <v>3355</v>
      </c>
      <c r="M1786" s="846"/>
      <c r="N1786" s="846" t="s">
        <v>4533</v>
      </c>
      <c r="O1786" s="846" t="s">
        <v>4534</v>
      </c>
      <c r="P1786" s="846" t="s">
        <v>4534</v>
      </c>
      <c r="Q1786" s="832">
        <v>1785</v>
      </c>
      <c r="R1786" s="832">
        <v>1785</v>
      </c>
      <c r="S1786" s="832">
        <v>642.6</v>
      </c>
      <c r="T1786" s="832">
        <v>642.6</v>
      </c>
      <c r="U1786" s="846" t="s">
        <v>407</v>
      </c>
      <c r="V1786" s="846" t="s">
        <v>4535</v>
      </c>
      <c r="W1786" s="846"/>
      <c r="X1786" s="824"/>
      <c r="Y1786" s="824"/>
      <c r="Z1786" s="824"/>
      <c r="AA1786" s="824"/>
      <c r="AB1786" s="824"/>
      <c r="AC1786" s="824"/>
    </row>
    <row r="1787" s="823" customFormat="1" ht="28.45" hidden="1" customHeight="1" outlineLevel="1" collapsed="1" spans="1:29">
      <c r="A1787" s="870" t="s">
        <v>1470</v>
      </c>
      <c r="B1787" s="870" t="s">
        <v>2092</v>
      </c>
      <c r="C1787" s="870"/>
      <c r="D1787" s="835"/>
      <c r="E1787" s="835"/>
      <c r="F1787" s="835"/>
      <c r="G1787" s="836"/>
      <c r="H1787" s="871">
        <v>358.33</v>
      </c>
      <c r="I1787" s="874" t="s">
        <v>4536</v>
      </c>
      <c r="J1787" s="835"/>
      <c r="K1787" s="835"/>
      <c r="L1787" s="835"/>
      <c r="M1787" s="835"/>
      <c r="N1787" s="835"/>
      <c r="O1787" s="835"/>
      <c r="P1787" s="835"/>
      <c r="Q1787" s="835"/>
      <c r="R1787" s="835"/>
      <c r="S1787" s="835"/>
      <c r="T1787" s="835"/>
      <c r="U1787" s="835"/>
      <c r="V1787" s="835"/>
      <c r="W1787" s="836"/>
      <c r="X1787" s="824"/>
      <c r="Y1787" s="824"/>
      <c r="Z1787" s="824"/>
      <c r="AA1787" s="824"/>
      <c r="AB1787" s="824"/>
      <c r="AC1787" s="824"/>
    </row>
    <row r="1788" s="823" customFormat="1" ht="28.45" hidden="1" customHeight="1" outlineLevel="2" collapsed="1" spans="1:29">
      <c r="A1788" s="870" t="s">
        <v>1470</v>
      </c>
      <c r="B1788" s="870" t="s">
        <v>2092</v>
      </c>
      <c r="C1788" s="870" t="s">
        <v>2094</v>
      </c>
      <c r="D1788" s="870"/>
      <c r="E1788" s="835"/>
      <c r="F1788" s="835"/>
      <c r="G1788" s="836"/>
      <c r="H1788" s="871">
        <v>198.54</v>
      </c>
      <c r="I1788" s="874" t="s">
        <v>4537</v>
      </c>
      <c r="J1788" s="835"/>
      <c r="K1788" s="835"/>
      <c r="L1788" s="835"/>
      <c r="M1788" s="835"/>
      <c r="N1788" s="835"/>
      <c r="O1788" s="835"/>
      <c r="P1788" s="835"/>
      <c r="Q1788" s="835"/>
      <c r="R1788" s="835"/>
      <c r="S1788" s="835"/>
      <c r="T1788" s="835"/>
      <c r="U1788" s="835"/>
      <c r="V1788" s="835"/>
      <c r="W1788" s="836"/>
      <c r="X1788" s="824"/>
      <c r="Y1788" s="824"/>
      <c r="Z1788" s="824"/>
      <c r="AA1788" s="824"/>
      <c r="AB1788" s="824"/>
      <c r="AC1788" s="824"/>
    </row>
    <row r="1789" s="823" customFormat="1" ht="28.45" hidden="1" customHeight="1" outlineLevel="3" spans="1:29">
      <c r="A1789" s="873" t="s">
        <v>1470</v>
      </c>
      <c r="B1789" s="870" t="s">
        <v>2092</v>
      </c>
      <c r="C1789" s="870" t="s">
        <v>2094</v>
      </c>
      <c r="D1789" s="846" t="s">
        <v>4538</v>
      </c>
      <c r="E1789" s="846" t="s">
        <v>4539</v>
      </c>
      <c r="F1789" s="846" t="s">
        <v>4540</v>
      </c>
      <c r="G1789" s="846" t="s">
        <v>4541</v>
      </c>
      <c r="H1789" s="832">
        <v>187.8</v>
      </c>
      <c r="I1789" s="846" t="s">
        <v>1360</v>
      </c>
      <c r="J1789" s="875">
        <v>316</v>
      </c>
      <c r="K1789" s="846" t="s">
        <v>53</v>
      </c>
      <c r="L1789" s="846" t="s">
        <v>3355</v>
      </c>
      <c r="M1789" s="846" t="s">
        <v>4542</v>
      </c>
      <c r="N1789" s="846" t="s">
        <v>4542</v>
      </c>
      <c r="O1789" s="846" t="s">
        <v>2247</v>
      </c>
      <c r="P1789" s="846" t="s">
        <v>4543</v>
      </c>
      <c r="Q1789" s="832">
        <v>187.8</v>
      </c>
      <c r="R1789" s="832">
        <v>187.8</v>
      </c>
      <c r="S1789" s="832">
        <v>187.8</v>
      </c>
      <c r="T1789" s="832">
        <v>187.8</v>
      </c>
      <c r="U1789" s="846" t="s">
        <v>306</v>
      </c>
      <c r="V1789" s="846"/>
      <c r="W1789" s="846"/>
      <c r="X1789" s="824"/>
      <c r="Y1789" s="824"/>
      <c r="Z1789" s="824"/>
      <c r="AA1789" s="824"/>
      <c r="AB1789" s="824"/>
      <c r="AC1789" s="824"/>
    </row>
    <row r="1790" s="823" customFormat="1" ht="28.45" hidden="1" customHeight="1" outlineLevel="3" spans="1:29">
      <c r="A1790" s="873" t="s">
        <v>1470</v>
      </c>
      <c r="B1790" s="870" t="s">
        <v>2092</v>
      </c>
      <c r="C1790" s="870" t="s">
        <v>2094</v>
      </c>
      <c r="D1790" s="846" t="s">
        <v>4544</v>
      </c>
      <c r="E1790" s="846" t="s">
        <v>310</v>
      </c>
      <c r="F1790" s="846" t="s">
        <v>4545</v>
      </c>
      <c r="G1790" s="846" t="s">
        <v>4546</v>
      </c>
      <c r="H1790" s="832">
        <v>10.74</v>
      </c>
      <c r="I1790" s="846" t="s">
        <v>4547</v>
      </c>
      <c r="J1790" s="875">
        <v>965</v>
      </c>
      <c r="K1790" s="846" t="s">
        <v>53</v>
      </c>
      <c r="L1790" s="846" t="s">
        <v>3355</v>
      </c>
      <c r="M1790" s="846" t="s">
        <v>4548</v>
      </c>
      <c r="N1790" s="846" t="s">
        <v>4548</v>
      </c>
      <c r="O1790" s="846" t="s">
        <v>2129</v>
      </c>
      <c r="P1790" s="846" t="s">
        <v>2130</v>
      </c>
      <c r="Q1790" s="832"/>
      <c r="R1790" s="832"/>
      <c r="S1790" s="832"/>
      <c r="T1790" s="832"/>
      <c r="U1790" s="846" t="s">
        <v>306</v>
      </c>
      <c r="V1790" s="846"/>
      <c r="W1790" s="846"/>
      <c r="X1790" s="824"/>
      <c r="Y1790" s="824"/>
      <c r="Z1790" s="824"/>
      <c r="AA1790" s="824"/>
      <c r="AB1790" s="824"/>
      <c r="AC1790" s="824"/>
    </row>
    <row r="1791" s="823" customFormat="1" ht="28.45" hidden="1" customHeight="1" outlineLevel="2" collapsed="1" spans="1:29">
      <c r="A1791" s="870" t="s">
        <v>1470</v>
      </c>
      <c r="B1791" s="870" t="s">
        <v>2092</v>
      </c>
      <c r="C1791" s="870" t="s">
        <v>2138</v>
      </c>
      <c r="D1791" s="870"/>
      <c r="E1791" s="835"/>
      <c r="F1791" s="835"/>
      <c r="G1791" s="836"/>
      <c r="H1791" s="871">
        <v>137.8</v>
      </c>
      <c r="I1791" s="874" t="s">
        <v>4549</v>
      </c>
      <c r="J1791" s="835"/>
      <c r="K1791" s="835"/>
      <c r="L1791" s="835"/>
      <c r="M1791" s="835"/>
      <c r="N1791" s="835"/>
      <c r="O1791" s="835"/>
      <c r="P1791" s="835"/>
      <c r="Q1791" s="835"/>
      <c r="R1791" s="835"/>
      <c r="S1791" s="835"/>
      <c r="T1791" s="835"/>
      <c r="U1791" s="835"/>
      <c r="V1791" s="835"/>
      <c r="W1791" s="836"/>
      <c r="X1791" s="824"/>
      <c r="Y1791" s="824"/>
      <c r="Z1791" s="824"/>
      <c r="AA1791" s="824"/>
      <c r="AB1791" s="824"/>
      <c r="AC1791" s="824"/>
    </row>
    <row r="1792" s="823" customFormat="1" ht="28.45" hidden="1" customHeight="1" outlineLevel="3" spans="1:29">
      <c r="A1792" s="873" t="s">
        <v>1470</v>
      </c>
      <c r="B1792" s="870" t="s">
        <v>2092</v>
      </c>
      <c r="C1792" s="870" t="s">
        <v>2138</v>
      </c>
      <c r="D1792" s="846" t="s">
        <v>4550</v>
      </c>
      <c r="E1792" s="846" t="s">
        <v>310</v>
      </c>
      <c r="F1792" s="846" t="s">
        <v>4551</v>
      </c>
      <c r="G1792" s="846" t="s">
        <v>4552</v>
      </c>
      <c r="H1792" s="832">
        <v>19.46</v>
      </c>
      <c r="I1792" s="846" t="s">
        <v>4553</v>
      </c>
      <c r="J1792" s="875">
        <v>1112</v>
      </c>
      <c r="K1792" s="846" t="s">
        <v>53</v>
      </c>
      <c r="L1792" s="846" t="s">
        <v>3355</v>
      </c>
      <c r="M1792" s="846" t="s">
        <v>4554</v>
      </c>
      <c r="N1792" s="846" t="s">
        <v>4554</v>
      </c>
      <c r="O1792" s="846" t="s">
        <v>4555</v>
      </c>
      <c r="P1792" s="846" t="s">
        <v>2144</v>
      </c>
      <c r="Q1792" s="832">
        <v>697.83</v>
      </c>
      <c r="R1792" s="832">
        <v>697.83</v>
      </c>
      <c r="S1792" s="832">
        <v>0</v>
      </c>
      <c r="T1792" s="832">
        <v>0</v>
      </c>
      <c r="U1792" s="846" t="s">
        <v>306</v>
      </c>
      <c r="V1792" s="846"/>
      <c r="W1792" s="846"/>
      <c r="X1792" s="824"/>
      <c r="Y1792" s="824"/>
      <c r="Z1792" s="824"/>
      <c r="AA1792" s="824"/>
      <c r="AB1792" s="824"/>
      <c r="AC1792" s="824"/>
    </row>
    <row r="1793" s="823" customFormat="1" ht="28.45" hidden="1" customHeight="1" outlineLevel="3" spans="1:29">
      <c r="A1793" s="873" t="s">
        <v>1470</v>
      </c>
      <c r="B1793" s="870" t="s">
        <v>2092</v>
      </c>
      <c r="C1793" s="870" t="s">
        <v>2138</v>
      </c>
      <c r="D1793" s="846" t="s">
        <v>4550</v>
      </c>
      <c r="E1793" s="846" t="s">
        <v>310</v>
      </c>
      <c r="F1793" s="846" t="s">
        <v>4551</v>
      </c>
      <c r="G1793" s="846" t="s">
        <v>4552</v>
      </c>
      <c r="H1793" s="832">
        <v>11.08</v>
      </c>
      <c r="I1793" s="846" t="s">
        <v>4556</v>
      </c>
      <c r="J1793" s="875">
        <v>885</v>
      </c>
      <c r="K1793" s="846" t="s">
        <v>53</v>
      </c>
      <c r="L1793" s="846" t="s">
        <v>3355</v>
      </c>
      <c r="M1793" s="846" t="s">
        <v>4554</v>
      </c>
      <c r="N1793" s="846" t="s">
        <v>4554</v>
      </c>
      <c r="O1793" s="846" t="s">
        <v>4555</v>
      </c>
      <c r="P1793" s="846" t="s">
        <v>2144</v>
      </c>
      <c r="Q1793" s="832">
        <v>697.83</v>
      </c>
      <c r="R1793" s="832">
        <v>697.83</v>
      </c>
      <c r="S1793" s="832">
        <v>0</v>
      </c>
      <c r="T1793" s="832">
        <v>0</v>
      </c>
      <c r="U1793" s="846" t="s">
        <v>306</v>
      </c>
      <c r="V1793" s="846"/>
      <c r="W1793" s="846"/>
      <c r="X1793" s="824"/>
      <c r="Y1793" s="824"/>
      <c r="Z1793" s="824"/>
      <c r="AA1793" s="824"/>
      <c r="AB1793" s="824"/>
      <c r="AC1793" s="824"/>
    </row>
    <row r="1794" s="823" customFormat="1" ht="28.45" hidden="1" customHeight="1" outlineLevel="3" spans="1:29">
      <c r="A1794" s="873" t="s">
        <v>1470</v>
      </c>
      <c r="B1794" s="870" t="s">
        <v>2092</v>
      </c>
      <c r="C1794" s="870" t="s">
        <v>2138</v>
      </c>
      <c r="D1794" s="846" t="s">
        <v>4550</v>
      </c>
      <c r="E1794" s="846" t="s">
        <v>310</v>
      </c>
      <c r="F1794" s="846" t="s">
        <v>4551</v>
      </c>
      <c r="G1794" s="846" t="s">
        <v>4552</v>
      </c>
      <c r="H1794" s="832">
        <v>27.47</v>
      </c>
      <c r="I1794" s="846" t="s">
        <v>738</v>
      </c>
      <c r="J1794" s="875">
        <v>654</v>
      </c>
      <c r="K1794" s="846" t="s">
        <v>53</v>
      </c>
      <c r="L1794" s="846" t="s">
        <v>3355</v>
      </c>
      <c r="M1794" s="846" t="s">
        <v>4554</v>
      </c>
      <c r="N1794" s="846" t="s">
        <v>4554</v>
      </c>
      <c r="O1794" s="846" t="s">
        <v>4555</v>
      </c>
      <c r="P1794" s="846" t="s">
        <v>2144</v>
      </c>
      <c r="Q1794" s="832">
        <v>697.83</v>
      </c>
      <c r="R1794" s="832">
        <v>697.83</v>
      </c>
      <c r="S1794" s="832">
        <v>0</v>
      </c>
      <c r="T1794" s="832">
        <v>0</v>
      </c>
      <c r="U1794" s="846" t="s">
        <v>306</v>
      </c>
      <c r="V1794" s="846"/>
      <c r="W1794" s="846"/>
      <c r="X1794" s="824"/>
      <c r="Y1794" s="824"/>
      <c r="Z1794" s="824"/>
      <c r="AA1794" s="824"/>
      <c r="AB1794" s="824"/>
      <c r="AC1794" s="824"/>
    </row>
    <row r="1795" s="823" customFormat="1" ht="28.45" hidden="1" customHeight="1" outlineLevel="3" spans="1:29">
      <c r="A1795" s="873" t="s">
        <v>1470</v>
      </c>
      <c r="B1795" s="870" t="s">
        <v>2092</v>
      </c>
      <c r="C1795" s="870" t="s">
        <v>2138</v>
      </c>
      <c r="D1795" s="846" t="s">
        <v>4557</v>
      </c>
      <c r="E1795" s="846" t="s">
        <v>310</v>
      </c>
      <c r="F1795" s="846" t="s">
        <v>4558</v>
      </c>
      <c r="G1795" s="846" t="s">
        <v>4559</v>
      </c>
      <c r="H1795" s="832">
        <v>7</v>
      </c>
      <c r="I1795" s="846" t="s">
        <v>4560</v>
      </c>
      <c r="J1795" s="875">
        <v>787</v>
      </c>
      <c r="K1795" s="846" t="s">
        <v>53</v>
      </c>
      <c r="L1795" s="846" t="s">
        <v>3355</v>
      </c>
      <c r="M1795" s="846" t="s">
        <v>4561</v>
      </c>
      <c r="N1795" s="846" t="s">
        <v>4561</v>
      </c>
      <c r="O1795" s="846" t="s">
        <v>2143</v>
      </c>
      <c r="P1795" s="846" t="s">
        <v>4562</v>
      </c>
      <c r="Q1795" s="832">
        <v>360.7</v>
      </c>
      <c r="R1795" s="832">
        <v>360.7</v>
      </c>
      <c r="S1795" s="832">
        <v>30</v>
      </c>
      <c r="T1795" s="832">
        <v>30</v>
      </c>
      <c r="U1795" s="846" t="s">
        <v>306</v>
      </c>
      <c r="V1795" s="846"/>
      <c r="W1795" s="846"/>
      <c r="X1795" s="824"/>
      <c r="Y1795" s="824"/>
      <c r="Z1795" s="824"/>
      <c r="AA1795" s="824"/>
      <c r="AB1795" s="824"/>
      <c r="AC1795" s="824"/>
    </row>
    <row r="1796" s="823" customFormat="1" ht="28.45" hidden="1" customHeight="1" outlineLevel="3" spans="1:29">
      <c r="A1796" s="873" t="s">
        <v>1470</v>
      </c>
      <c r="B1796" s="870" t="s">
        <v>2092</v>
      </c>
      <c r="C1796" s="870" t="s">
        <v>2138</v>
      </c>
      <c r="D1796" s="846" t="s">
        <v>4563</v>
      </c>
      <c r="E1796" s="846" t="s">
        <v>310</v>
      </c>
      <c r="F1796" s="846" t="s">
        <v>4558</v>
      </c>
      <c r="G1796" s="846" t="s">
        <v>4559</v>
      </c>
      <c r="H1796" s="832">
        <v>7</v>
      </c>
      <c r="I1796" s="846" t="s">
        <v>4564</v>
      </c>
      <c r="J1796" s="875">
        <v>777</v>
      </c>
      <c r="K1796" s="846" t="s">
        <v>53</v>
      </c>
      <c r="L1796" s="846" t="s">
        <v>3355</v>
      </c>
      <c r="M1796" s="846" t="s">
        <v>4561</v>
      </c>
      <c r="N1796" s="846" t="s">
        <v>4561</v>
      </c>
      <c r="O1796" s="846" t="s">
        <v>2143</v>
      </c>
      <c r="P1796" s="846" t="s">
        <v>4562</v>
      </c>
      <c r="Q1796" s="832">
        <v>360.7</v>
      </c>
      <c r="R1796" s="832">
        <v>360.7</v>
      </c>
      <c r="S1796" s="832">
        <v>30</v>
      </c>
      <c r="T1796" s="832">
        <v>30</v>
      </c>
      <c r="U1796" s="846" t="s">
        <v>306</v>
      </c>
      <c r="V1796" s="846"/>
      <c r="W1796" s="846"/>
      <c r="X1796" s="824"/>
      <c r="Y1796" s="824"/>
      <c r="Z1796" s="824"/>
      <c r="AA1796" s="824"/>
      <c r="AB1796" s="824"/>
      <c r="AC1796" s="824"/>
    </row>
    <row r="1797" s="823" customFormat="1" ht="28.45" hidden="1" customHeight="1" outlineLevel="3" spans="1:29">
      <c r="A1797" s="873" t="s">
        <v>1470</v>
      </c>
      <c r="B1797" s="870" t="s">
        <v>2092</v>
      </c>
      <c r="C1797" s="870" t="s">
        <v>2138</v>
      </c>
      <c r="D1797" s="846" t="s">
        <v>4565</v>
      </c>
      <c r="E1797" s="846" t="s">
        <v>310</v>
      </c>
      <c r="F1797" s="846" t="s">
        <v>4558</v>
      </c>
      <c r="G1797" s="846" t="s">
        <v>4559</v>
      </c>
      <c r="H1797" s="832">
        <v>8</v>
      </c>
      <c r="I1797" s="846" t="s">
        <v>4566</v>
      </c>
      <c r="J1797" s="875">
        <v>782</v>
      </c>
      <c r="K1797" s="846" t="s">
        <v>53</v>
      </c>
      <c r="L1797" s="846" t="s">
        <v>3355</v>
      </c>
      <c r="M1797" s="846" t="s">
        <v>4561</v>
      </c>
      <c r="N1797" s="846" t="s">
        <v>4561</v>
      </c>
      <c r="O1797" s="846" t="s">
        <v>2143</v>
      </c>
      <c r="P1797" s="846" t="s">
        <v>4562</v>
      </c>
      <c r="Q1797" s="832">
        <v>360.7</v>
      </c>
      <c r="R1797" s="832">
        <v>360.7</v>
      </c>
      <c r="S1797" s="832">
        <v>30</v>
      </c>
      <c r="T1797" s="832">
        <v>30</v>
      </c>
      <c r="U1797" s="846" t="s">
        <v>306</v>
      </c>
      <c r="V1797" s="846"/>
      <c r="W1797" s="846"/>
      <c r="X1797" s="824"/>
      <c r="Y1797" s="824"/>
      <c r="Z1797" s="824"/>
      <c r="AA1797" s="824"/>
      <c r="AB1797" s="824"/>
      <c r="AC1797" s="824"/>
    </row>
    <row r="1798" s="823" customFormat="1" ht="28.45" hidden="1" customHeight="1" outlineLevel="3" spans="1:29">
      <c r="A1798" s="873" t="s">
        <v>1470</v>
      </c>
      <c r="B1798" s="870" t="s">
        <v>2092</v>
      </c>
      <c r="C1798" s="870" t="s">
        <v>2138</v>
      </c>
      <c r="D1798" s="846" t="s">
        <v>4567</v>
      </c>
      <c r="E1798" s="846" t="s">
        <v>310</v>
      </c>
      <c r="F1798" s="846" t="s">
        <v>4558</v>
      </c>
      <c r="G1798" s="846" t="s">
        <v>4559</v>
      </c>
      <c r="H1798" s="832">
        <v>8</v>
      </c>
      <c r="I1798" s="846" t="s">
        <v>4564</v>
      </c>
      <c r="J1798" s="875">
        <v>777</v>
      </c>
      <c r="K1798" s="846" t="s">
        <v>53</v>
      </c>
      <c r="L1798" s="846" t="s">
        <v>3355</v>
      </c>
      <c r="M1798" s="846" t="s">
        <v>4561</v>
      </c>
      <c r="N1798" s="846" t="s">
        <v>4561</v>
      </c>
      <c r="O1798" s="846" t="s">
        <v>2143</v>
      </c>
      <c r="P1798" s="846" t="s">
        <v>4562</v>
      </c>
      <c r="Q1798" s="832">
        <v>360.7</v>
      </c>
      <c r="R1798" s="832">
        <v>360.7</v>
      </c>
      <c r="S1798" s="832">
        <v>30</v>
      </c>
      <c r="T1798" s="832">
        <v>30</v>
      </c>
      <c r="U1798" s="846" t="s">
        <v>306</v>
      </c>
      <c r="V1798" s="846"/>
      <c r="W1798" s="846"/>
      <c r="X1798" s="824"/>
      <c r="Y1798" s="824"/>
      <c r="Z1798" s="824"/>
      <c r="AA1798" s="824"/>
      <c r="AB1798" s="824"/>
      <c r="AC1798" s="824"/>
    </row>
    <row r="1799" s="823" customFormat="1" ht="28.45" hidden="1" customHeight="1" outlineLevel="3" spans="1:29">
      <c r="A1799" s="873" t="s">
        <v>1470</v>
      </c>
      <c r="B1799" s="870" t="s">
        <v>2092</v>
      </c>
      <c r="C1799" s="870" t="s">
        <v>2138</v>
      </c>
      <c r="D1799" s="846" t="s">
        <v>4568</v>
      </c>
      <c r="E1799" s="846" t="s">
        <v>310</v>
      </c>
      <c r="F1799" s="846" t="s">
        <v>4569</v>
      </c>
      <c r="G1799" s="846" t="s">
        <v>4570</v>
      </c>
      <c r="H1799" s="832">
        <v>31.79</v>
      </c>
      <c r="I1799" s="846" t="s">
        <v>117</v>
      </c>
      <c r="J1799" s="875">
        <v>197</v>
      </c>
      <c r="K1799" s="846" t="s">
        <v>53</v>
      </c>
      <c r="L1799" s="846" t="s">
        <v>3355</v>
      </c>
      <c r="M1799" s="846" t="s">
        <v>4571</v>
      </c>
      <c r="N1799" s="846" t="s">
        <v>4571</v>
      </c>
      <c r="O1799" s="846" t="s">
        <v>2143</v>
      </c>
      <c r="P1799" s="846" t="s">
        <v>4572</v>
      </c>
      <c r="Q1799" s="832">
        <v>184.03</v>
      </c>
      <c r="R1799" s="832">
        <v>184.03</v>
      </c>
      <c r="S1799" s="832">
        <v>0</v>
      </c>
      <c r="T1799" s="832">
        <v>0</v>
      </c>
      <c r="U1799" s="846" t="s">
        <v>306</v>
      </c>
      <c r="V1799" s="846"/>
      <c r="W1799" s="846"/>
      <c r="X1799" s="824"/>
      <c r="Y1799" s="824"/>
      <c r="Z1799" s="824"/>
      <c r="AA1799" s="824"/>
      <c r="AB1799" s="824"/>
      <c r="AC1799" s="824"/>
    </row>
    <row r="1800" s="823" customFormat="1" ht="28.45" hidden="1" customHeight="1" outlineLevel="3" spans="1:29">
      <c r="A1800" s="873" t="s">
        <v>1470</v>
      </c>
      <c r="B1800" s="870" t="s">
        <v>2092</v>
      </c>
      <c r="C1800" s="870" t="s">
        <v>2138</v>
      </c>
      <c r="D1800" s="846" t="s">
        <v>4573</v>
      </c>
      <c r="E1800" s="846" t="s">
        <v>310</v>
      </c>
      <c r="F1800" s="846" t="s">
        <v>4574</v>
      </c>
      <c r="G1800" s="846" t="s">
        <v>4570</v>
      </c>
      <c r="H1800" s="832">
        <v>12</v>
      </c>
      <c r="I1800" s="846" t="s">
        <v>189</v>
      </c>
      <c r="J1800" s="875">
        <v>156</v>
      </c>
      <c r="K1800" s="846" t="s">
        <v>119</v>
      </c>
      <c r="L1800" s="846" t="s">
        <v>3355</v>
      </c>
      <c r="M1800" s="846" t="s">
        <v>4575</v>
      </c>
      <c r="N1800" s="846" t="s">
        <v>4575</v>
      </c>
      <c r="O1800" s="846" t="s">
        <v>2143</v>
      </c>
      <c r="P1800" s="846" t="s">
        <v>4572</v>
      </c>
      <c r="Q1800" s="832">
        <v>99.68</v>
      </c>
      <c r="R1800" s="832">
        <v>99.68</v>
      </c>
      <c r="S1800" s="832">
        <v>11.9</v>
      </c>
      <c r="T1800" s="832">
        <v>11.9</v>
      </c>
      <c r="U1800" s="846" t="s">
        <v>306</v>
      </c>
      <c r="V1800" s="846"/>
      <c r="W1800" s="846"/>
      <c r="X1800" s="824"/>
      <c r="Y1800" s="824"/>
      <c r="Z1800" s="824"/>
      <c r="AA1800" s="824"/>
      <c r="AB1800" s="824"/>
      <c r="AC1800" s="824"/>
    </row>
    <row r="1801" s="823" customFormat="1" ht="28.45" hidden="1" customHeight="1" outlineLevel="3" spans="1:29">
      <c r="A1801" s="873" t="s">
        <v>1470</v>
      </c>
      <c r="B1801" s="870" t="s">
        <v>2092</v>
      </c>
      <c r="C1801" s="870" t="s">
        <v>2138</v>
      </c>
      <c r="D1801" s="846" t="s">
        <v>4576</v>
      </c>
      <c r="E1801" s="846" t="s">
        <v>310</v>
      </c>
      <c r="F1801" s="846" t="s">
        <v>4577</v>
      </c>
      <c r="G1801" s="846" t="s">
        <v>4570</v>
      </c>
      <c r="H1801" s="832">
        <v>3</v>
      </c>
      <c r="I1801" s="846" t="s">
        <v>1539</v>
      </c>
      <c r="J1801" s="875">
        <v>20</v>
      </c>
      <c r="K1801" s="846" t="s">
        <v>38</v>
      </c>
      <c r="L1801" s="846" t="s">
        <v>3355</v>
      </c>
      <c r="M1801" s="846" t="s">
        <v>4578</v>
      </c>
      <c r="N1801" s="846" t="s">
        <v>4578</v>
      </c>
      <c r="O1801" s="846" t="s">
        <v>2143</v>
      </c>
      <c r="P1801" s="846" t="s">
        <v>2144</v>
      </c>
      <c r="Q1801" s="832">
        <v>203.49</v>
      </c>
      <c r="R1801" s="832">
        <v>203.49</v>
      </c>
      <c r="S1801" s="832">
        <v>0</v>
      </c>
      <c r="T1801" s="832">
        <v>0</v>
      </c>
      <c r="U1801" s="846" t="s">
        <v>372</v>
      </c>
      <c r="V1801" s="846"/>
      <c r="W1801" s="846"/>
      <c r="X1801" s="824"/>
      <c r="Y1801" s="824"/>
      <c r="Z1801" s="824"/>
      <c r="AA1801" s="824"/>
      <c r="AB1801" s="824"/>
      <c r="AC1801" s="824"/>
    </row>
    <row r="1802" s="823" customFormat="1" ht="28.45" hidden="1" customHeight="1" outlineLevel="3" spans="1:29">
      <c r="A1802" s="873" t="s">
        <v>1470</v>
      </c>
      <c r="B1802" s="870" t="s">
        <v>2092</v>
      </c>
      <c r="C1802" s="870" t="s">
        <v>2138</v>
      </c>
      <c r="D1802" s="846" t="s">
        <v>4579</v>
      </c>
      <c r="E1802" s="846" t="s">
        <v>310</v>
      </c>
      <c r="F1802" s="846" t="s">
        <v>4580</v>
      </c>
      <c r="G1802" s="846" t="s">
        <v>4581</v>
      </c>
      <c r="H1802" s="832">
        <v>3</v>
      </c>
      <c r="I1802" s="846" t="s">
        <v>1539</v>
      </c>
      <c r="J1802" s="875">
        <v>20</v>
      </c>
      <c r="K1802" s="846" t="s">
        <v>38</v>
      </c>
      <c r="L1802" s="846" t="s">
        <v>3355</v>
      </c>
      <c r="M1802" s="846" t="s">
        <v>4582</v>
      </c>
      <c r="N1802" s="846" t="s">
        <v>4583</v>
      </c>
      <c r="O1802" s="846" t="s">
        <v>2143</v>
      </c>
      <c r="P1802" s="846" t="s">
        <v>2164</v>
      </c>
      <c r="Q1802" s="832">
        <v>74.45</v>
      </c>
      <c r="R1802" s="832">
        <v>74.45</v>
      </c>
      <c r="S1802" s="832">
        <v>0</v>
      </c>
      <c r="T1802" s="832">
        <v>0</v>
      </c>
      <c r="U1802" s="846" t="s">
        <v>372</v>
      </c>
      <c r="V1802" s="846"/>
      <c r="W1802" s="846"/>
      <c r="X1802" s="824"/>
      <c r="Y1802" s="824"/>
      <c r="Z1802" s="824"/>
      <c r="AA1802" s="824"/>
      <c r="AB1802" s="824"/>
      <c r="AC1802" s="824"/>
    </row>
    <row r="1803" s="823" customFormat="1" ht="28.45" hidden="1" customHeight="1" outlineLevel="2" collapsed="1" spans="1:29">
      <c r="A1803" s="870" t="s">
        <v>1470</v>
      </c>
      <c r="B1803" s="870" t="s">
        <v>2092</v>
      </c>
      <c r="C1803" s="870" t="s">
        <v>4584</v>
      </c>
      <c r="D1803" s="870"/>
      <c r="E1803" s="835"/>
      <c r="F1803" s="835"/>
      <c r="G1803" s="836"/>
      <c r="H1803" s="871">
        <v>21.99</v>
      </c>
      <c r="I1803" s="874" t="s">
        <v>4585</v>
      </c>
      <c r="J1803" s="835"/>
      <c r="K1803" s="835"/>
      <c r="L1803" s="835"/>
      <c r="M1803" s="835"/>
      <c r="N1803" s="835"/>
      <c r="O1803" s="835"/>
      <c r="P1803" s="835"/>
      <c r="Q1803" s="835"/>
      <c r="R1803" s="835"/>
      <c r="S1803" s="835"/>
      <c r="T1803" s="835"/>
      <c r="U1803" s="835"/>
      <c r="V1803" s="835"/>
      <c r="W1803" s="836"/>
      <c r="X1803" s="824"/>
      <c r="Y1803" s="824"/>
      <c r="Z1803" s="824"/>
      <c r="AA1803" s="824"/>
      <c r="AB1803" s="824"/>
      <c r="AC1803" s="824"/>
    </row>
    <row r="1804" s="823" customFormat="1" ht="28.45" hidden="1" customHeight="1" outlineLevel="3" spans="1:29">
      <c r="A1804" s="873" t="s">
        <v>1470</v>
      </c>
      <c r="B1804" s="870" t="s">
        <v>2092</v>
      </c>
      <c r="C1804" s="870" t="s">
        <v>4584</v>
      </c>
      <c r="D1804" s="846" t="s">
        <v>4586</v>
      </c>
      <c r="E1804" s="846" t="s">
        <v>310</v>
      </c>
      <c r="F1804" s="846" t="s">
        <v>4587</v>
      </c>
      <c r="G1804" s="846" t="s">
        <v>4588</v>
      </c>
      <c r="H1804" s="832">
        <v>15.76</v>
      </c>
      <c r="I1804" s="846" t="s">
        <v>37</v>
      </c>
      <c r="J1804" s="875">
        <v>15</v>
      </c>
      <c r="K1804" s="846" t="s">
        <v>38</v>
      </c>
      <c r="L1804" s="846" t="s">
        <v>3355</v>
      </c>
      <c r="M1804" s="846"/>
      <c r="N1804" s="846" t="s">
        <v>4589</v>
      </c>
      <c r="O1804" s="846" t="s">
        <v>4590</v>
      </c>
      <c r="P1804" s="846" t="s">
        <v>4590</v>
      </c>
      <c r="Q1804" s="832">
        <v>1642.84</v>
      </c>
      <c r="R1804" s="832">
        <v>1642.84</v>
      </c>
      <c r="S1804" s="832">
        <v>0</v>
      </c>
      <c r="T1804" s="832">
        <v>0</v>
      </c>
      <c r="U1804" s="846" t="s">
        <v>388</v>
      </c>
      <c r="V1804" s="846"/>
      <c r="W1804" s="846"/>
      <c r="X1804" s="824"/>
      <c r="Y1804" s="824"/>
      <c r="Z1804" s="824"/>
      <c r="AA1804" s="824"/>
      <c r="AB1804" s="824"/>
      <c r="AC1804" s="824"/>
    </row>
    <row r="1805" s="823" customFormat="1" ht="28.45" hidden="1" customHeight="1" outlineLevel="3" spans="1:29">
      <c r="A1805" s="873" t="s">
        <v>1470</v>
      </c>
      <c r="B1805" s="870" t="s">
        <v>2092</v>
      </c>
      <c r="C1805" s="870" t="s">
        <v>4584</v>
      </c>
      <c r="D1805" s="846" t="s">
        <v>4591</v>
      </c>
      <c r="E1805" s="846" t="s">
        <v>310</v>
      </c>
      <c r="F1805" s="846" t="s">
        <v>4592</v>
      </c>
      <c r="G1805" s="846" t="s">
        <v>4593</v>
      </c>
      <c r="H1805" s="832">
        <v>6.23</v>
      </c>
      <c r="I1805" s="846" t="s">
        <v>243</v>
      </c>
      <c r="J1805" s="875">
        <v>25</v>
      </c>
      <c r="K1805" s="846" t="s">
        <v>38</v>
      </c>
      <c r="L1805" s="846" t="s">
        <v>3355</v>
      </c>
      <c r="M1805" s="846" t="s">
        <v>4594</v>
      </c>
      <c r="N1805" s="846" t="s">
        <v>4594</v>
      </c>
      <c r="O1805" s="846" t="s">
        <v>4595</v>
      </c>
      <c r="P1805" s="846" t="s">
        <v>4595</v>
      </c>
      <c r="Q1805" s="832">
        <v>191.95</v>
      </c>
      <c r="R1805" s="832">
        <v>191.95</v>
      </c>
      <c r="S1805" s="832">
        <v>0</v>
      </c>
      <c r="T1805" s="832">
        <v>0</v>
      </c>
      <c r="U1805" s="846" t="s">
        <v>372</v>
      </c>
      <c r="V1805" s="846"/>
      <c r="W1805" s="846"/>
      <c r="X1805" s="824"/>
      <c r="Y1805" s="824"/>
      <c r="Z1805" s="824"/>
      <c r="AA1805" s="824"/>
      <c r="AB1805" s="824"/>
      <c r="AC1805" s="824"/>
    </row>
    <row r="1806" s="823" customFormat="1" ht="28.45" hidden="1" customHeight="1" outlineLevel="1" collapsed="1" spans="1:29">
      <c r="A1806" s="870" t="s">
        <v>1470</v>
      </c>
      <c r="B1806" s="870" t="s">
        <v>2191</v>
      </c>
      <c r="C1806" s="870"/>
      <c r="D1806" s="835"/>
      <c r="E1806" s="835"/>
      <c r="F1806" s="835"/>
      <c r="G1806" s="836"/>
      <c r="H1806" s="871">
        <v>635.21</v>
      </c>
      <c r="I1806" s="874" t="s">
        <v>4596</v>
      </c>
      <c r="J1806" s="835"/>
      <c r="K1806" s="835"/>
      <c r="L1806" s="835"/>
      <c r="M1806" s="835"/>
      <c r="N1806" s="835"/>
      <c r="O1806" s="835"/>
      <c r="P1806" s="835"/>
      <c r="Q1806" s="835"/>
      <c r="R1806" s="835"/>
      <c r="S1806" s="835"/>
      <c r="T1806" s="835"/>
      <c r="U1806" s="835"/>
      <c r="V1806" s="835"/>
      <c r="W1806" s="836"/>
      <c r="X1806" s="824"/>
      <c r="Y1806" s="824"/>
      <c r="Z1806" s="824"/>
      <c r="AA1806" s="824"/>
      <c r="AB1806" s="824"/>
      <c r="AC1806" s="824"/>
    </row>
    <row r="1807" s="823" customFormat="1" ht="28.45" hidden="1" customHeight="1" outlineLevel="2" collapsed="1" spans="1:29">
      <c r="A1807" s="870" t="s">
        <v>1470</v>
      </c>
      <c r="B1807" s="870" t="s">
        <v>2191</v>
      </c>
      <c r="C1807" s="870" t="s">
        <v>2193</v>
      </c>
      <c r="D1807" s="870"/>
      <c r="E1807" s="835"/>
      <c r="F1807" s="835"/>
      <c r="G1807" s="836"/>
      <c r="H1807" s="871">
        <v>5.08</v>
      </c>
      <c r="I1807" s="874" t="s">
        <v>71</v>
      </c>
      <c r="J1807" s="835"/>
      <c r="K1807" s="835"/>
      <c r="L1807" s="835"/>
      <c r="M1807" s="835"/>
      <c r="N1807" s="835"/>
      <c r="O1807" s="835"/>
      <c r="P1807" s="835"/>
      <c r="Q1807" s="835"/>
      <c r="R1807" s="835"/>
      <c r="S1807" s="835"/>
      <c r="T1807" s="835"/>
      <c r="U1807" s="835"/>
      <c r="V1807" s="835"/>
      <c r="W1807" s="836"/>
      <c r="X1807" s="824"/>
      <c r="Y1807" s="824"/>
      <c r="Z1807" s="824"/>
      <c r="AA1807" s="824"/>
      <c r="AB1807" s="824"/>
      <c r="AC1807" s="824"/>
    </row>
    <row r="1808" s="823" customFormat="1" ht="28.45" hidden="1" customHeight="1" outlineLevel="3" spans="1:29">
      <c r="A1808" s="873" t="s">
        <v>1470</v>
      </c>
      <c r="B1808" s="870" t="s">
        <v>2191</v>
      </c>
      <c r="C1808" s="870" t="s">
        <v>2193</v>
      </c>
      <c r="D1808" s="846" t="s">
        <v>4597</v>
      </c>
      <c r="E1808" s="846" t="s">
        <v>34</v>
      </c>
      <c r="F1808" s="846" t="s">
        <v>4598</v>
      </c>
      <c r="G1808" s="846" t="s">
        <v>4599</v>
      </c>
      <c r="H1808" s="832">
        <v>5.08</v>
      </c>
      <c r="I1808" s="846" t="s">
        <v>294</v>
      </c>
      <c r="J1808" s="875">
        <v>50</v>
      </c>
      <c r="K1808" s="846" t="s">
        <v>83</v>
      </c>
      <c r="L1808" s="846" t="s">
        <v>3284</v>
      </c>
      <c r="M1808" s="846" t="s">
        <v>4600</v>
      </c>
      <c r="N1808" s="846" t="s">
        <v>4600</v>
      </c>
      <c r="O1808" s="846" t="s">
        <v>4601</v>
      </c>
      <c r="P1808" s="846" t="s">
        <v>2321</v>
      </c>
      <c r="Q1808" s="832">
        <v>330.47</v>
      </c>
      <c r="R1808" s="832">
        <v>364.59</v>
      </c>
      <c r="S1808" s="832">
        <v>229.18</v>
      </c>
      <c r="T1808" s="832">
        <v>167.67</v>
      </c>
      <c r="U1808" s="846" t="s">
        <v>318</v>
      </c>
      <c r="V1808" s="846" t="s">
        <v>2680</v>
      </c>
      <c r="W1808" s="846"/>
      <c r="X1808" s="824"/>
      <c r="Y1808" s="824"/>
      <c r="Z1808" s="824"/>
      <c r="AA1808" s="824"/>
      <c r="AB1808" s="824"/>
      <c r="AC1808" s="824"/>
    </row>
    <row r="1809" s="823" customFormat="1" ht="28.45" hidden="1" customHeight="1" outlineLevel="2" collapsed="1" spans="1:29">
      <c r="A1809" s="870" t="s">
        <v>1470</v>
      </c>
      <c r="B1809" s="870" t="s">
        <v>2191</v>
      </c>
      <c r="C1809" s="870" t="s">
        <v>4602</v>
      </c>
      <c r="D1809" s="870"/>
      <c r="E1809" s="835"/>
      <c r="F1809" s="835"/>
      <c r="G1809" s="836"/>
      <c r="H1809" s="871">
        <v>25.28</v>
      </c>
      <c r="I1809" s="874" t="s">
        <v>4603</v>
      </c>
      <c r="J1809" s="835"/>
      <c r="K1809" s="835"/>
      <c r="L1809" s="835"/>
      <c r="M1809" s="835"/>
      <c r="N1809" s="835"/>
      <c r="O1809" s="835"/>
      <c r="P1809" s="835"/>
      <c r="Q1809" s="835"/>
      <c r="R1809" s="835"/>
      <c r="S1809" s="835"/>
      <c r="T1809" s="835"/>
      <c r="U1809" s="835"/>
      <c r="V1809" s="835"/>
      <c r="W1809" s="836"/>
      <c r="X1809" s="824"/>
      <c r="Y1809" s="824"/>
      <c r="Z1809" s="824"/>
      <c r="AA1809" s="824"/>
      <c r="AB1809" s="824"/>
      <c r="AC1809" s="824"/>
    </row>
    <row r="1810" s="823" customFormat="1" ht="28.45" hidden="1" customHeight="1" outlineLevel="3" spans="1:29">
      <c r="A1810" s="873" t="s">
        <v>1470</v>
      </c>
      <c r="B1810" s="870" t="s">
        <v>2191</v>
      </c>
      <c r="C1810" s="870" t="s">
        <v>4602</v>
      </c>
      <c r="D1810" s="846" t="s">
        <v>4604</v>
      </c>
      <c r="E1810" s="846" t="s">
        <v>34</v>
      </c>
      <c r="F1810" s="846" t="s">
        <v>4605</v>
      </c>
      <c r="G1810" s="846" t="s">
        <v>4606</v>
      </c>
      <c r="H1810" s="832">
        <v>1.35</v>
      </c>
      <c r="I1810" s="846" t="s">
        <v>161</v>
      </c>
      <c r="J1810" s="875">
        <v>66</v>
      </c>
      <c r="K1810" s="846" t="s">
        <v>83</v>
      </c>
      <c r="L1810" s="846" t="s">
        <v>3284</v>
      </c>
      <c r="M1810" s="846" t="s">
        <v>4607</v>
      </c>
      <c r="N1810" s="846" t="s">
        <v>4607</v>
      </c>
      <c r="O1810" s="846" t="s">
        <v>4608</v>
      </c>
      <c r="P1810" s="846" t="s">
        <v>4609</v>
      </c>
      <c r="Q1810" s="832">
        <v>2.18</v>
      </c>
      <c r="R1810" s="832">
        <v>2.18</v>
      </c>
      <c r="S1810" s="832">
        <v>1.35</v>
      </c>
      <c r="T1810" s="832">
        <v>1.35</v>
      </c>
      <c r="U1810" s="846"/>
      <c r="V1810" s="846" t="s">
        <v>4610</v>
      </c>
      <c r="W1810" s="846"/>
      <c r="X1810" s="824"/>
      <c r="Y1810" s="824"/>
      <c r="Z1810" s="824"/>
      <c r="AA1810" s="824"/>
      <c r="AB1810" s="824"/>
      <c r="AC1810" s="824"/>
    </row>
    <row r="1811" s="823" customFormat="1" ht="28.45" hidden="1" customHeight="1" outlineLevel="3" spans="1:29">
      <c r="A1811" s="873" t="s">
        <v>1470</v>
      </c>
      <c r="B1811" s="870" t="s">
        <v>2191</v>
      </c>
      <c r="C1811" s="870" t="s">
        <v>4602</v>
      </c>
      <c r="D1811" s="846" t="s">
        <v>4611</v>
      </c>
      <c r="E1811" s="846" t="s">
        <v>34</v>
      </c>
      <c r="F1811" s="846" t="s">
        <v>4612</v>
      </c>
      <c r="G1811" s="846" t="s">
        <v>4599</v>
      </c>
      <c r="H1811" s="832">
        <v>1.73</v>
      </c>
      <c r="I1811" s="846" t="s">
        <v>37</v>
      </c>
      <c r="J1811" s="875">
        <v>15</v>
      </c>
      <c r="K1811" s="846" t="s">
        <v>38</v>
      </c>
      <c r="L1811" s="846" t="s">
        <v>3284</v>
      </c>
      <c r="M1811" s="846" t="s">
        <v>4613</v>
      </c>
      <c r="N1811" s="846" t="s">
        <v>4613</v>
      </c>
      <c r="O1811" s="846" t="s">
        <v>4608</v>
      </c>
      <c r="P1811" s="846" t="s">
        <v>4609</v>
      </c>
      <c r="Q1811" s="832">
        <v>330.47</v>
      </c>
      <c r="R1811" s="832">
        <v>364.59</v>
      </c>
      <c r="S1811" s="832">
        <v>229.18</v>
      </c>
      <c r="T1811" s="832">
        <v>167.67</v>
      </c>
      <c r="U1811" s="846"/>
      <c r="V1811" s="846" t="s">
        <v>2680</v>
      </c>
      <c r="W1811" s="846"/>
      <c r="X1811" s="824"/>
      <c r="Y1811" s="824"/>
      <c r="Z1811" s="824"/>
      <c r="AA1811" s="824"/>
      <c r="AB1811" s="824"/>
      <c r="AC1811" s="824"/>
    </row>
    <row r="1812" s="823" customFormat="1" ht="28.45" hidden="1" customHeight="1" outlineLevel="3" spans="1:29">
      <c r="A1812" s="873" t="s">
        <v>1470</v>
      </c>
      <c r="B1812" s="870" t="s">
        <v>2191</v>
      </c>
      <c r="C1812" s="870" t="s">
        <v>4602</v>
      </c>
      <c r="D1812" s="846" t="s">
        <v>4614</v>
      </c>
      <c r="E1812" s="846" t="s">
        <v>34</v>
      </c>
      <c r="F1812" s="846" t="s">
        <v>4615</v>
      </c>
      <c r="G1812" s="846" t="s">
        <v>4616</v>
      </c>
      <c r="H1812" s="832">
        <v>4.75</v>
      </c>
      <c r="I1812" s="846" t="s">
        <v>166</v>
      </c>
      <c r="J1812" s="875">
        <v>5</v>
      </c>
      <c r="K1812" s="846" t="s">
        <v>38</v>
      </c>
      <c r="L1812" s="846" t="s">
        <v>3355</v>
      </c>
      <c r="M1812" s="846"/>
      <c r="N1812" s="846" t="s">
        <v>4617</v>
      </c>
      <c r="O1812" s="846" t="s">
        <v>4608</v>
      </c>
      <c r="P1812" s="846" t="s">
        <v>4609</v>
      </c>
      <c r="Q1812" s="832">
        <v>111.05</v>
      </c>
      <c r="R1812" s="832">
        <v>181.36</v>
      </c>
      <c r="S1812" s="832">
        <v>22.2</v>
      </c>
      <c r="T1812" s="832">
        <v>51.89</v>
      </c>
      <c r="U1812" s="846" t="s">
        <v>407</v>
      </c>
      <c r="V1812" s="846" t="s">
        <v>4618</v>
      </c>
      <c r="W1812" s="846"/>
      <c r="X1812" s="824"/>
      <c r="Y1812" s="824"/>
      <c r="Z1812" s="824"/>
      <c r="AA1812" s="824"/>
      <c r="AB1812" s="824"/>
      <c r="AC1812" s="824"/>
    </row>
    <row r="1813" s="823" customFormat="1" ht="28.45" hidden="1" customHeight="1" outlineLevel="3" spans="1:29">
      <c r="A1813" s="873" t="s">
        <v>1470</v>
      </c>
      <c r="B1813" s="870" t="s">
        <v>2191</v>
      </c>
      <c r="C1813" s="870" t="s">
        <v>4602</v>
      </c>
      <c r="D1813" s="846" t="s">
        <v>4619</v>
      </c>
      <c r="E1813" s="846" t="s">
        <v>34</v>
      </c>
      <c r="F1813" s="846" t="s">
        <v>4615</v>
      </c>
      <c r="G1813" s="846" t="s">
        <v>4616</v>
      </c>
      <c r="H1813" s="832">
        <v>17.45</v>
      </c>
      <c r="I1813" s="846" t="s">
        <v>166</v>
      </c>
      <c r="J1813" s="875">
        <v>5</v>
      </c>
      <c r="K1813" s="846" t="s">
        <v>38</v>
      </c>
      <c r="L1813" s="846" t="s">
        <v>3355</v>
      </c>
      <c r="M1813" s="846"/>
      <c r="N1813" s="846" t="s">
        <v>4620</v>
      </c>
      <c r="O1813" s="846" t="s">
        <v>4608</v>
      </c>
      <c r="P1813" s="846" t="s">
        <v>4609</v>
      </c>
      <c r="Q1813" s="832">
        <v>111.05</v>
      </c>
      <c r="R1813" s="832">
        <v>181.36</v>
      </c>
      <c r="S1813" s="832">
        <v>22.2</v>
      </c>
      <c r="T1813" s="832">
        <v>51.89</v>
      </c>
      <c r="U1813" s="846" t="s">
        <v>407</v>
      </c>
      <c r="V1813" s="846" t="s">
        <v>4618</v>
      </c>
      <c r="W1813" s="846"/>
      <c r="X1813" s="824"/>
      <c r="Y1813" s="824"/>
      <c r="Z1813" s="824"/>
      <c r="AA1813" s="824"/>
      <c r="AB1813" s="824"/>
      <c r="AC1813" s="824"/>
    </row>
    <row r="1814" s="823" customFormat="1" ht="28.45" hidden="1" customHeight="1" outlineLevel="2" collapsed="1" spans="1:29">
      <c r="A1814" s="870" t="s">
        <v>1470</v>
      </c>
      <c r="B1814" s="870" t="s">
        <v>2191</v>
      </c>
      <c r="C1814" s="870" t="s">
        <v>2205</v>
      </c>
      <c r="D1814" s="870"/>
      <c r="E1814" s="835"/>
      <c r="F1814" s="835"/>
      <c r="G1814" s="836"/>
      <c r="H1814" s="871">
        <v>604.85</v>
      </c>
      <c r="I1814" s="874" t="s">
        <v>4621</v>
      </c>
      <c r="J1814" s="835"/>
      <c r="K1814" s="835"/>
      <c r="L1814" s="835"/>
      <c r="M1814" s="835"/>
      <c r="N1814" s="835"/>
      <c r="O1814" s="835"/>
      <c r="P1814" s="835"/>
      <c r="Q1814" s="835"/>
      <c r="R1814" s="835"/>
      <c r="S1814" s="835"/>
      <c r="T1814" s="835"/>
      <c r="U1814" s="835"/>
      <c r="V1814" s="835"/>
      <c r="W1814" s="836"/>
      <c r="X1814" s="824"/>
      <c r="Y1814" s="824"/>
      <c r="Z1814" s="824"/>
      <c r="AA1814" s="824"/>
      <c r="AB1814" s="824"/>
      <c r="AC1814" s="824"/>
    </row>
    <row r="1815" s="823" customFormat="1" ht="28.45" hidden="1" customHeight="1" outlineLevel="3" spans="1:29">
      <c r="A1815" s="873" t="s">
        <v>1470</v>
      </c>
      <c r="B1815" s="870" t="s">
        <v>2191</v>
      </c>
      <c r="C1815" s="870" t="s">
        <v>2205</v>
      </c>
      <c r="D1815" s="846" t="s">
        <v>4622</v>
      </c>
      <c r="E1815" s="846" t="s">
        <v>34</v>
      </c>
      <c r="F1815" s="846" t="s">
        <v>4623</v>
      </c>
      <c r="G1815" s="846" t="s">
        <v>4624</v>
      </c>
      <c r="H1815" s="832">
        <v>143.88</v>
      </c>
      <c r="I1815" s="846" t="s">
        <v>917</v>
      </c>
      <c r="J1815" s="875">
        <v>4</v>
      </c>
      <c r="K1815" s="846" t="s">
        <v>38</v>
      </c>
      <c r="L1815" s="846" t="s">
        <v>3355</v>
      </c>
      <c r="M1815" s="846"/>
      <c r="N1815" s="846" t="s">
        <v>4625</v>
      </c>
      <c r="O1815" s="846" t="s">
        <v>2240</v>
      </c>
      <c r="P1815" s="846" t="s">
        <v>2248</v>
      </c>
      <c r="Q1815" s="832">
        <v>287.1</v>
      </c>
      <c r="R1815" s="832">
        <v>287.1</v>
      </c>
      <c r="S1815" s="832">
        <v>287.1</v>
      </c>
      <c r="T1815" s="832">
        <v>287.1</v>
      </c>
      <c r="U1815" s="846" t="s">
        <v>407</v>
      </c>
      <c r="V1815" s="846" t="s">
        <v>4626</v>
      </c>
      <c r="W1815" s="846"/>
      <c r="X1815" s="824"/>
      <c r="Y1815" s="824"/>
      <c r="Z1815" s="824"/>
      <c r="AA1815" s="824"/>
      <c r="AB1815" s="824"/>
      <c r="AC1815" s="824"/>
    </row>
    <row r="1816" s="823" customFormat="1" ht="28.45" hidden="1" customHeight="1" outlineLevel="3" spans="1:29">
      <c r="A1816" s="873" t="s">
        <v>1470</v>
      </c>
      <c r="B1816" s="870" t="s">
        <v>2191</v>
      </c>
      <c r="C1816" s="870" t="s">
        <v>2205</v>
      </c>
      <c r="D1816" s="846" t="s">
        <v>4627</v>
      </c>
      <c r="E1816" s="846" t="s">
        <v>1110</v>
      </c>
      <c r="F1816" s="846" t="s">
        <v>4628</v>
      </c>
      <c r="G1816" s="846" t="s">
        <v>4541</v>
      </c>
      <c r="H1816" s="832">
        <v>261.92</v>
      </c>
      <c r="I1816" s="846" t="s">
        <v>37</v>
      </c>
      <c r="J1816" s="875">
        <v>15</v>
      </c>
      <c r="K1816" s="846" t="s">
        <v>38</v>
      </c>
      <c r="L1816" s="846" t="s">
        <v>3355</v>
      </c>
      <c r="M1816" s="846" t="s">
        <v>4629</v>
      </c>
      <c r="N1816" s="846" t="s">
        <v>4629</v>
      </c>
      <c r="O1816" s="846" t="s">
        <v>2240</v>
      </c>
      <c r="P1816" s="846" t="s">
        <v>2277</v>
      </c>
      <c r="Q1816" s="832">
        <v>261.94</v>
      </c>
      <c r="R1816" s="832">
        <v>261.94</v>
      </c>
      <c r="S1816" s="832">
        <v>261.68</v>
      </c>
      <c r="T1816" s="832">
        <v>261.68</v>
      </c>
      <c r="U1816" s="846" t="s">
        <v>388</v>
      </c>
      <c r="V1816" s="846"/>
      <c r="W1816" s="846"/>
      <c r="X1816" s="824"/>
      <c r="Y1816" s="824"/>
      <c r="Z1816" s="824"/>
      <c r="AA1816" s="824"/>
      <c r="AB1816" s="824"/>
      <c r="AC1816" s="824"/>
    </row>
    <row r="1817" s="823" customFormat="1" ht="28.45" hidden="1" customHeight="1" outlineLevel="3" spans="1:29">
      <c r="A1817" s="873" t="s">
        <v>1470</v>
      </c>
      <c r="B1817" s="870" t="s">
        <v>2191</v>
      </c>
      <c r="C1817" s="870" t="s">
        <v>2205</v>
      </c>
      <c r="D1817" s="846" t="s">
        <v>4630</v>
      </c>
      <c r="E1817" s="846" t="s">
        <v>4539</v>
      </c>
      <c r="F1817" s="846" t="s">
        <v>4631</v>
      </c>
      <c r="G1817" s="846" t="s">
        <v>4541</v>
      </c>
      <c r="H1817" s="832">
        <v>55.08</v>
      </c>
      <c r="I1817" s="846" t="s">
        <v>4632</v>
      </c>
      <c r="J1817" s="875">
        <v>1446</v>
      </c>
      <c r="K1817" s="846" t="s">
        <v>53</v>
      </c>
      <c r="L1817" s="846" t="s">
        <v>3284</v>
      </c>
      <c r="M1817" s="846" t="s">
        <v>4633</v>
      </c>
      <c r="N1817" s="846" t="s">
        <v>4633</v>
      </c>
      <c r="O1817" s="846" t="s">
        <v>4634</v>
      </c>
      <c r="P1817" s="846" t="s">
        <v>2248</v>
      </c>
      <c r="Q1817" s="832">
        <v>4.97</v>
      </c>
      <c r="R1817" s="832">
        <v>4.97</v>
      </c>
      <c r="S1817" s="832">
        <v>55.08</v>
      </c>
      <c r="T1817" s="832">
        <v>55.08</v>
      </c>
      <c r="U1817" s="846" t="s">
        <v>306</v>
      </c>
      <c r="V1817" s="846"/>
      <c r="W1817" s="846"/>
      <c r="X1817" s="824"/>
      <c r="Y1817" s="824"/>
      <c r="Z1817" s="824"/>
      <c r="AA1817" s="824"/>
      <c r="AB1817" s="824"/>
      <c r="AC1817" s="824"/>
    </row>
    <row r="1818" s="823" customFormat="1" ht="28.45" hidden="1" customHeight="1" outlineLevel="3" spans="1:29">
      <c r="A1818" s="873" t="s">
        <v>1470</v>
      </c>
      <c r="B1818" s="870" t="s">
        <v>2191</v>
      </c>
      <c r="C1818" s="870" t="s">
        <v>2205</v>
      </c>
      <c r="D1818" s="846" t="s">
        <v>4635</v>
      </c>
      <c r="E1818" s="846" t="s">
        <v>34</v>
      </c>
      <c r="F1818" s="846" t="s">
        <v>4636</v>
      </c>
      <c r="G1818" s="846" t="s">
        <v>4637</v>
      </c>
      <c r="H1818" s="832">
        <v>39.51</v>
      </c>
      <c r="I1818" s="846" t="s">
        <v>166</v>
      </c>
      <c r="J1818" s="875">
        <v>5</v>
      </c>
      <c r="K1818" s="846" t="s">
        <v>38</v>
      </c>
      <c r="L1818" s="846" t="s">
        <v>3355</v>
      </c>
      <c r="M1818" s="846"/>
      <c r="N1818" s="846" t="s">
        <v>4638</v>
      </c>
      <c r="O1818" s="846" t="s">
        <v>2240</v>
      </c>
      <c r="P1818" s="846" t="s">
        <v>2277</v>
      </c>
      <c r="Q1818" s="832">
        <v>961.58</v>
      </c>
      <c r="R1818" s="832">
        <v>961.58</v>
      </c>
      <c r="S1818" s="832">
        <v>959.7</v>
      </c>
      <c r="T1818" s="832">
        <v>959.7</v>
      </c>
      <c r="U1818" s="846"/>
      <c r="V1818" s="846"/>
      <c r="W1818" s="846"/>
      <c r="X1818" s="824"/>
      <c r="Y1818" s="824"/>
      <c r="Z1818" s="824"/>
      <c r="AA1818" s="824"/>
      <c r="AB1818" s="824"/>
      <c r="AC1818" s="824"/>
    </row>
    <row r="1819" s="823" customFormat="1" ht="28.45" hidden="1" customHeight="1" outlineLevel="3" spans="1:29">
      <c r="A1819" s="873" t="s">
        <v>1470</v>
      </c>
      <c r="B1819" s="870" t="s">
        <v>2191</v>
      </c>
      <c r="C1819" s="870" t="s">
        <v>2205</v>
      </c>
      <c r="D1819" s="846" t="s">
        <v>4639</v>
      </c>
      <c r="E1819" s="846" t="s">
        <v>1110</v>
      </c>
      <c r="F1819" s="846" t="s">
        <v>4640</v>
      </c>
      <c r="G1819" s="846" t="s">
        <v>4541</v>
      </c>
      <c r="H1819" s="832">
        <v>104.46</v>
      </c>
      <c r="I1819" s="846" t="s">
        <v>4641</v>
      </c>
      <c r="J1819" s="875">
        <v>136</v>
      </c>
      <c r="K1819" s="846" t="s">
        <v>119</v>
      </c>
      <c r="L1819" s="846" t="s">
        <v>3355</v>
      </c>
      <c r="M1819" s="846" t="s">
        <v>4642</v>
      </c>
      <c r="N1819" s="846" t="s">
        <v>4643</v>
      </c>
      <c r="O1819" s="846" t="s">
        <v>2224</v>
      </c>
      <c r="P1819" s="846" t="s">
        <v>2225</v>
      </c>
      <c r="Q1819" s="832">
        <v>431.75</v>
      </c>
      <c r="R1819" s="832">
        <v>431.75</v>
      </c>
      <c r="S1819" s="832">
        <v>424.36</v>
      </c>
      <c r="T1819" s="832">
        <v>424.36</v>
      </c>
      <c r="U1819" s="846" t="s">
        <v>306</v>
      </c>
      <c r="V1819" s="846"/>
      <c r="W1819" s="846"/>
      <c r="X1819" s="824"/>
      <c r="Y1819" s="824"/>
      <c r="Z1819" s="824"/>
      <c r="AA1819" s="824"/>
      <c r="AB1819" s="824"/>
      <c r="AC1819" s="824"/>
    </row>
    <row r="1820" s="823" customFormat="1" ht="28.45" hidden="1" customHeight="1" outlineLevel="1" spans="1:29">
      <c r="A1820" s="870" t="s">
        <v>1470</v>
      </c>
      <c r="B1820" s="870" t="s">
        <v>2326</v>
      </c>
      <c r="C1820" s="870"/>
      <c r="D1820" s="835"/>
      <c r="E1820" s="835"/>
      <c r="F1820" s="835"/>
      <c r="G1820" s="836"/>
      <c r="H1820" s="871">
        <v>0</v>
      </c>
      <c r="I1820" s="874" t="s">
        <v>71</v>
      </c>
      <c r="J1820" s="835"/>
      <c r="K1820" s="835"/>
      <c r="L1820" s="835"/>
      <c r="M1820" s="835"/>
      <c r="N1820" s="835"/>
      <c r="O1820" s="835"/>
      <c r="P1820" s="835"/>
      <c r="Q1820" s="835"/>
      <c r="R1820" s="835"/>
      <c r="S1820" s="835"/>
      <c r="T1820" s="835"/>
      <c r="U1820" s="835"/>
      <c r="V1820" s="835"/>
      <c r="W1820" s="836"/>
      <c r="X1820" s="824"/>
      <c r="Y1820" s="824"/>
      <c r="Z1820" s="824"/>
      <c r="AA1820" s="824"/>
      <c r="AB1820" s="824"/>
      <c r="AC1820" s="824"/>
    </row>
    <row r="1821" s="823" customFormat="1" ht="28.45" hidden="1" customHeight="1" outlineLevel="1" spans="1:29">
      <c r="A1821" s="870" t="s">
        <v>1470</v>
      </c>
      <c r="B1821" s="870" t="s">
        <v>2395</v>
      </c>
      <c r="C1821" s="870"/>
      <c r="D1821" s="835"/>
      <c r="E1821" s="835"/>
      <c r="F1821" s="835"/>
      <c r="G1821" s="836"/>
      <c r="H1821" s="871">
        <v>0</v>
      </c>
      <c r="I1821" s="874" t="s">
        <v>71</v>
      </c>
      <c r="J1821" s="835"/>
      <c r="K1821" s="835"/>
      <c r="L1821" s="835"/>
      <c r="M1821" s="835"/>
      <c r="N1821" s="835"/>
      <c r="O1821" s="835"/>
      <c r="P1821" s="835"/>
      <c r="Q1821" s="835"/>
      <c r="R1821" s="835"/>
      <c r="S1821" s="835"/>
      <c r="T1821" s="835"/>
      <c r="U1821" s="835"/>
      <c r="V1821" s="835"/>
      <c r="W1821" s="836"/>
      <c r="X1821" s="824"/>
      <c r="Y1821" s="824"/>
      <c r="Z1821" s="824"/>
      <c r="AA1821" s="824"/>
      <c r="AB1821" s="824"/>
      <c r="AC1821" s="824"/>
    </row>
    <row r="1822" s="823" customFormat="1" ht="28.45" hidden="1" customHeight="1" outlineLevel="1" collapsed="1" spans="1:29">
      <c r="A1822" s="870" t="s">
        <v>1470</v>
      </c>
      <c r="B1822" s="870" t="s">
        <v>2396</v>
      </c>
      <c r="C1822" s="870"/>
      <c r="D1822" s="835"/>
      <c r="E1822" s="835"/>
      <c r="F1822" s="835"/>
      <c r="G1822" s="836"/>
      <c r="H1822" s="871">
        <v>48.09</v>
      </c>
      <c r="I1822" s="874" t="s">
        <v>4644</v>
      </c>
      <c r="J1822" s="835"/>
      <c r="K1822" s="835"/>
      <c r="L1822" s="835"/>
      <c r="M1822" s="835"/>
      <c r="N1822" s="835"/>
      <c r="O1822" s="835"/>
      <c r="P1822" s="835"/>
      <c r="Q1822" s="835"/>
      <c r="R1822" s="835"/>
      <c r="S1822" s="835"/>
      <c r="T1822" s="835"/>
      <c r="U1822" s="835"/>
      <c r="V1822" s="835"/>
      <c r="W1822" s="836"/>
      <c r="X1822" s="824"/>
      <c r="Y1822" s="824"/>
      <c r="Z1822" s="824"/>
      <c r="AA1822" s="824"/>
      <c r="AB1822" s="824"/>
      <c r="AC1822" s="824"/>
    </row>
    <row r="1823" s="823" customFormat="1" ht="28.45" hidden="1" customHeight="1" outlineLevel="2" collapsed="1" spans="1:29">
      <c r="A1823" s="870" t="s">
        <v>1470</v>
      </c>
      <c r="B1823" s="870" t="s">
        <v>2396</v>
      </c>
      <c r="C1823" s="870" t="s">
        <v>4645</v>
      </c>
      <c r="D1823" s="870"/>
      <c r="E1823" s="835"/>
      <c r="F1823" s="835"/>
      <c r="G1823" s="836"/>
      <c r="H1823" s="871">
        <v>48.09</v>
      </c>
      <c r="I1823" s="874" t="s">
        <v>4644</v>
      </c>
      <c r="J1823" s="835"/>
      <c r="K1823" s="835"/>
      <c r="L1823" s="835"/>
      <c r="M1823" s="835"/>
      <c r="N1823" s="835"/>
      <c r="O1823" s="835"/>
      <c r="P1823" s="835"/>
      <c r="Q1823" s="835"/>
      <c r="R1823" s="835"/>
      <c r="S1823" s="835"/>
      <c r="T1823" s="835"/>
      <c r="U1823" s="835"/>
      <c r="V1823" s="835"/>
      <c r="W1823" s="836"/>
      <c r="X1823" s="824"/>
      <c r="Y1823" s="824"/>
      <c r="Z1823" s="824"/>
      <c r="AA1823" s="824"/>
      <c r="AB1823" s="824"/>
      <c r="AC1823" s="824"/>
    </row>
    <row r="1824" s="823" customFormat="1" ht="28.45" hidden="1" customHeight="1" outlineLevel="3" spans="1:29">
      <c r="A1824" s="873" t="s">
        <v>1470</v>
      </c>
      <c r="B1824" s="870" t="s">
        <v>2396</v>
      </c>
      <c r="C1824" s="870" t="s">
        <v>4645</v>
      </c>
      <c r="D1824" s="846" t="s">
        <v>4646</v>
      </c>
      <c r="E1824" s="846" t="s">
        <v>34</v>
      </c>
      <c r="F1824" s="846" t="s">
        <v>4647</v>
      </c>
      <c r="G1824" s="846" t="s">
        <v>1558</v>
      </c>
      <c r="H1824" s="832">
        <v>48.09</v>
      </c>
      <c r="I1824" s="846" t="s">
        <v>540</v>
      </c>
      <c r="J1824" s="875">
        <v>9</v>
      </c>
      <c r="K1824" s="846" t="s">
        <v>38</v>
      </c>
      <c r="L1824" s="846" t="s">
        <v>3355</v>
      </c>
      <c r="M1824" s="846"/>
      <c r="N1824" s="846" t="s">
        <v>4648</v>
      </c>
      <c r="O1824" s="846" t="s">
        <v>1731</v>
      </c>
      <c r="P1824" s="846" t="s">
        <v>4649</v>
      </c>
      <c r="Q1824" s="832"/>
      <c r="R1824" s="832">
        <v>875.11</v>
      </c>
      <c r="S1824" s="832"/>
      <c r="T1824" s="832">
        <v>0</v>
      </c>
      <c r="U1824" s="846" t="s">
        <v>388</v>
      </c>
      <c r="V1824" s="846"/>
      <c r="W1824" s="846"/>
      <c r="X1824" s="824"/>
      <c r="Y1824" s="824"/>
      <c r="Z1824" s="824"/>
      <c r="AA1824" s="824"/>
      <c r="AB1824" s="824"/>
      <c r="AC1824" s="824"/>
    </row>
    <row r="1825" s="823" customFormat="1" ht="28.45" customHeight="1" collapsed="1" spans="1:29">
      <c r="A1825" s="870" t="s">
        <v>2397</v>
      </c>
      <c r="B1825" s="870"/>
      <c r="C1825" s="835"/>
      <c r="D1825" s="835"/>
      <c r="E1825" s="835"/>
      <c r="F1825" s="835"/>
      <c r="G1825" s="836"/>
      <c r="H1825" s="871">
        <v>5929.96</v>
      </c>
      <c r="I1825" s="874" t="s">
        <v>4650</v>
      </c>
      <c r="J1825" s="835"/>
      <c r="K1825" s="835"/>
      <c r="L1825" s="835"/>
      <c r="M1825" s="835"/>
      <c r="N1825" s="835"/>
      <c r="O1825" s="835"/>
      <c r="P1825" s="835"/>
      <c r="Q1825" s="835"/>
      <c r="R1825" s="835"/>
      <c r="S1825" s="835"/>
      <c r="T1825" s="835"/>
      <c r="U1825" s="835"/>
      <c r="V1825" s="835"/>
      <c r="W1825" s="836"/>
      <c r="X1825" s="824"/>
      <c r="Y1825" s="824"/>
      <c r="Z1825" s="824"/>
      <c r="AA1825" s="824"/>
      <c r="AB1825" s="824"/>
      <c r="AC1825" s="824"/>
    </row>
    <row r="1826" s="823" customFormat="1" ht="28.45" hidden="1" customHeight="1" outlineLevel="1" spans="1:29">
      <c r="A1826" s="870" t="s">
        <v>2397</v>
      </c>
      <c r="B1826" s="870" t="s">
        <v>2399</v>
      </c>
      <c r="C1826" s="870"/>
      <c r="D1826" s="835"/>
      <c r="E1826" s="835"/>
      <c r="F1826" s="835"/>
      <c r="G1826" s="836"/>
      <c r="H1826" s="871">
        <v>0</v>
      </c>
      <c r="I1826" s="874" t="s">
        <v>71</v>
      </c>
      <c r="J1826" s="835"/>
      <c r="K1826" s="835"/>
      <c r="L1826" s="835"/>
      <c r="M1826" s="835"/>
      <c r="N1826" s="835"/>
      <c r="O1826" s="835"/>
      <c r="P1826" s="835"/>
      <c r="Q1826" s="835"/>
      <c r="R1826" s="835"/>
      <c r="S1826" s="835"/>
      <c r="T1826" s="835"/>
      <c r="U1826" s="835"/>
      <c r="V1826" s="835"/>
      <c r="W1826" s="836"/>
      <c r="X1826" s="824"/>
      <c r="Y1826" s="824"/>
      <c r="Z1826" s="824"/>
      <c r="AA1826" s="824"/>
      <c r="AB1826" s="824"/>
      <c r="AC1826" s="824"/>
    </row>
    <row r="1827" s="823" customFormat="1" ht="28.45" hidden="1" customHeight="1" outlineLevel="1" spans="1:29">
      <c r="A1827" s="870" t="s">
        <v>2397</v>
      </c>
      <c r="B1827" s="870" t="s">
        <v>2499</v>
      </c>
      <c r="C1827" s="870"/>
      <c r="D1827" s="835"/>
      <c r="E1827" s="835"/>
      <c r="F1827" s="835"/>
      <c r="G1827" s="836"/>
      <c r="H1827" s="871">
        <v>0</v>
      </c>
      <c r="I1827" s="874" t="s">
        <v>71</v>
      </c>
      <c r="J1827" s="835"/>
      <c r="K1827" s="835"/>
      <c r="L1827" s="835"/>
      <c r="M1827" s="835"/>
      <c r="N1827" s="835"/>
      <c r="O1827" s="835"/>
      <c r="P1827" s="835"/>
      <c r="Q1827" s="835"/>
      <c r="R1827" s="835"/>
      <c r="S1827" s="835"/>
      <c r="T1827" s="835"/>
      <c r="U1827" s="835"/>
      <c r="V1827" s="835"/>
      <c r="W1827" s="836"/>
      <c r="X1827" s="824"/>
      <c r="Y1827" s="824"/>
      <c r="Z1827" s="824"/>
      <c r="AA1827" s="824"/>
      <c r="AB1827" s="824"/>
      <c r="AC1827" s="824"/>
    </row>
    <row r="1828" s="823" customFormat="1" ht="28.45" hidden="1" customHeight="1" outlineLevel="1" collapsed="1" spans="1:29">
      <c r="A1828" s="870" t="s">
        <v>2397</v>
      </c>
      <c r="B1828" s="870" t="s">
        <v>2539</v>
      </c>
      <c r="C1828" s="870"/>
      <c r="D1828" s="835"/>
      <c r="E1828" s="835"/>
      <c r="F1828" s="835"/>
      <c r="G1828" s="836"/>
      <c r="H1828" s="871">
        <v>5529.96</v>
      </c>
      <c r="I1828" s="874" t="s">
        <v>4651</v>
      </c>
      <c r="J1828" s="835"/>
      <c r="K1828" s="835"/>
      <c r="L1828" s="835"/>
      <c r="M1828" s="835"/>
      <c r="N1828" s="835"/>
      <c r="O1828" s="835"/>
      <c r="P1828" s="835"/>
      <c r="Q1828" s="835"/>
      <c r="R1828" s="835"/>
      <c r="S1828" s="835"/>
      <c r="T1828" s="835"/>
      <c r="U1828" s="835"/>
      <c r="V1828" s="835"/>
      <c r="W1828" s="836"/>
      <c r="X1828" s="824"/>
      <c r="Y1828" s="824"/>
      <c r="Z1828" s="824"/>
      <c r="AA1828" s="824"/>
      <c r="AB1828" s="824"/>
      <c r="AC1828" s="824"/>
    </row>
    <row r="1829" s="823" customFormat="1" ht="28.45" hidden="1" customHeight="1" outlineLevel="2" collapsed="1" spans="1:29">
      <c r="A1829" s="870" t="s">
        <v>2397</v>
      </c>
      <c r="B1829" s="870" t="s">
        <v>2539</v>
      </c>
      <c r="C1829" s="870" t="s">
        <v>4652</v>
      </c>
      <c r="D1829" s="870"/>
      <c r="E1829" s="835"/>
      <c r="F1829" s="835"/>
      <c r="G1829" s="836"/>
      <c r="H1829" s="871">
        <v>5391.36</v>
      </c>
      <c r="I1829" s="874" t="s">
        <v>4653</v>
      </c>
      <c r="J1829" s="835"/>
      <c r="K1829" s="835"/>
      <c r="L1829" s="835"/>
      <c r="M1829" s="835"/>
      <c r="N1829" s="835"/>
      <c r="O1829" s="835"/>
      <c r="P1829" s="835"/>
      <c r="Q1829" s="835"/>
      <c r="R1829" s="835"/>
      <c r="S1829" s="835"/>
      <c r="T1829" s="835"/>
      <c r="U1829" s="835"/>
      <c r="V1829" s="835"/>
      <c r="W1829" s="836"/>
      <c r="X1829" s="824"/>
      <c r="Y1829" s="824"/>
      <c r="Z1829" s="824"/>
      <c r="AA1829" s="824"/>
      <c r="AB1829" s="824"/>
      <c r="AC1829" s="824"/>
    </row>
    <row r="1830" s="823" customFormat="1" ht="28.45" hidden="1" customHeight="1" outlineLevel="3" spans="1:29">
      <c r="A1830" s="873" t="s">
        <v>2397</v>
      </c>
      <c r="B1830" s="870" t="s">
        <v>2539</v>
      </c>
      <c r="C1830" s="870" t="s">
        <v>4652</v>
      </c>
      <c r="D1830" s="846" t="s">
        <v>4654</v>
      </c>
      <c r="E1830" s="846" t="s">
        <v>34</v>
      </c>
      <c r="F1830" s="846" t="s">
        <v>4655</v>
      </c>
      <c r="G1830" s="846" t="s">
        <v>4656</v>
      </c>
      <c r="H1830" s="832">
        <v>500</v>
      </c>
      <c r="I1830" s="846" t="s">
        <v>165</v>
      </c>
      <c r="J1830" s="875">
        <v>27</v>
      </c>
      <c r="K1830" s="846" t="s">
        <v>38</v>
      </c>
      <c r="L1830" s="846" t="s">
        <v>3355</v>
      </c>
      <c r="M1830" s="846" t="s">
        <v>4657</v>
      </c>
      <c r="N1830" s="846" t="s">
        <v>4657</v>
      </c>
      <c r="O1830" s="846" t="s">
        <v>4658</v>
      </c>
      <c r="P1830" s="846" t="s">
        <v>4659</v>
      </c>
      <c r="Q1830" s="832">
        <v>9406.36</v>
      </c>
      <c r="R1830" s="832">
        <v>9406.36</v>
      </c>
      <c r="S1830" s="832">
        <v>7356.81</v>
      </c>
      <c r="T1830" s="832">
        <v>7356.81</v>
      </c>
      <c r="U1830" s="846" t="s">
        <v>372</v>
      </c>
      <c r="V1830" s="846" t="s">
        <v>4660</v>
      </c>
      <c r="W1830" s="846"/>
      <c r="X1830" s="824"/>
      <c r="Y1830" s="824"/>
      <c r="Z1830" s="824"/>
      <c r="AA1830" s="824"/>
      <c r="AB1830" s="824"/>
      <c r="AC1830" s="824"/>
    </row>
    <row r="1831" s="823" customFormat="1" ht="28.45" hidden="1" customHeight="1" outlineLevel="3" spans="1:29">
      <c r="A1831" s="873" t="s">
        <v>2397</v>
      </c>
      <c r="B1831" s="870" t="s">
        <v>2539</v>
      </c>
      <c r="C1831" s="870" t="s">
        <v>4652</v>
      </c>
      <c r="D1831" s="846" t="s">
        <v>4661</v>
      </c>
      <c r="E1831" s="846" t="s">
        <v>34</v>
      </c>
      <c r="F1831" s="846" t="s">
        <v>4655</v>
      </c>
      <c r="G1831" s="846" t="s">
        <v>4656</v>
      </c>
      <c r="H1831" s="832">
        <v>281.36</v>
      </c>
      <c r="I1831" s="846" t="s">
        <v>165</v>
      </c>
      <c r="J1831" s="875">
        <v>27</v>
      </c>
      <c r="K1831" s="846" t="s">
        <v>38</v>
      </c>
      <c r="L1831" s="846" t="s">
        <v>3355</v>
      </c>
      <c r="M1831" s="846" t="s">
        <v>4657</v>
      </c>
      <c r="N1831" s="846" t="s">
        <v>4657</v>
      </c>
      <c r="O1831" s="846" t="s">
        <v>4658</v>
      </c>
      <c r="P1831" s="846" t="s">
        <v>4659</v>
      </c>
      <c r="Q1831" s="832">
        <v>9406.36</v>
      </c>
      <c r="R1831" s="832">
        <v>9406.36</v>
      </c>
      <c r="S1831" s="832">
        <v>7356.81</v>
      </c>
      <c r="T1831" s="832">
        <v>7356.81</v>
      </c>
      <c r="U1831" s="846" t="s">
        <v>372</v>
      </c>
      <c r="V1831" s="846" t="s">
        <v>4660</v>
      </c>
      <c r="W1831" s="846"/>
      <c r="X1831" s="824"/>
      <c r="Y1831" s="824"/>
      <c r="Z1831" s="824"/>
      <c r="AA1831" s="824"/>
      <c r="AB1831" s="824"/>
      <c r="AC1831" s="824"/>
    </row>
    <row r="1832" s="823" customFormat="1" ht="28.45" hidden="1" customHeight="1" outlineLevel="3" spans="1:29">
      <c r="A1832" s="873" t="s">
        <v>2397</v>
      </c>
      <c r="B1832" s="870" t="s">
        <v>2539</v>
      </c>
      <c r="C1832" s="870" t="s">
        <v>4652</v>
      </c>
      <c r="D1832" s="846" t="s">
        <v>4661</v>
      </c>
      <c r="E1832" s="846" t="s">
        <v>34</v>
      </c>
      <c r="F1832" s="846" t="s">
        <v>4655</v>
      </c>
      <c r="G1832" s="846" t="s">
        <v>4656</v>
      </c>
      <c r="H1832" s="832">
        <v>450</v>
      </c>
      <c r="I1832" s="846" t="s">
        <v>165</v>
      </c>
      <c r="J1832" s="875">
        <v>27</v>
      </c>
      <c r="K1832" s="846" t="s">
        <v>38</v>
      </c>
      <c r="L1832" s="846" t="s">
        <v>3355</v>
      </c>
      <c r="M1832" s="846" t="s">
        <v>4657</v>
      </c>
      <c r="N1832" s="846" t="s">
        <v>4657</v>
      </c>
      <c r="O1832" s="846" t="s">
        <v>4658</v>
      </c>
      <c r="P1832" s="846" t="s">
        <v>4659</v>
      </c>
      <c r="Q1832" s="832">
        <v>9406.36</v>
      </c>
      <c r="R1832" s="832">
        <v>9406.36</v>
      </c>
      <c r="S1832" s="832">
        <v>7356.81</v>
      </c>
      <c r="T1832" s="832">
        <v>7356.81</v>
      </c>
      <c r="U1832" s="846" t="s">
        <v>372</v>
      </c>
      <c r="V1832" s="846" t="s">
        <v>4660</v>
      </c>
      <c r="W1832" s="846"/>
      <c r="X1832" s="824"/>
      <c r="Y1832" s="824"/>
      <c r="Z1832" s="824"/>
      <c r="AA1832" s="824"/>
      <c r="AB1832" s="824"/>
      <c r="AC1832" s="824"/>
    </row>
    <row r="1833" s="823" customFormat="1" ht="28.45" hidden="1" customHeight="1" outlineLevel="3" spans="1:29">
      <c r="A1833" s="873" t="s">
        <v>2397</v>
      </c>
      <c r="B1833" s="870" t="s">
        <v>2539</v>
      </c>
      <c r="C1833" s="870" t="s">
        <v>4652</v>
      </c>
      <c r="D1833" s="846" t="s">
        <v>4661</v>
      </c>
      <c r="E1833" s="846" t="s">
        <v>34</v>
      </c>
      <c r="F1833" s="846" t="s">
        <v>4655</v>
      </c>
      <c r="G1833" s="846" t="s">
        <v>4656</v>
      </c>
      <c r="H1833" s="832">
        <v>450</v>
      </c>
      <c r="I1833" s="846" t="s">
        <v>462</v>
      </c>
      <c r="J1833" s="875">
        <v>26</v>
      </c>
      <c r="K1833" s="846" t="s">
        <v>38</v>
      </c>
      <c r="L1833" s="846" t="s">
        <v>3355</v>
      </c>
      <c r="M1833" s="846" t="s">
        <v>4657</v>
      </c>
      <c r="N1833" s="846" t="s">
        <v>4657</v>
      </c>
      <c r="O1833" s="846" t="s">
        <v>4658</v>
      </c>
      <c r="P1833" s="846" t="s">
        <v>4659</v>
      </c>
      <c r="Q1833" s="832">
        <v>9406.36</v>
      </c>
      <c r="R1833" s="832">
        <v>9406.36</v>
      </c>
      <c r="S1833" s="832">
        <v>7356.81</v>
      </c>
      <c r="T1833" s="832">
        <v>7356.81</v>
      </c>
      <c r="U1833" s="846" t="s">
        <v>372</v>
      </c>
      <c r="V1833" s="846" t="s">
        <v>4660</v>
      </c>
      <c r="W1833" s="846"/>
      <c r="X1833" s="824"/>
      <c r="Y1833" s="824"/>
      <c r="Z1833" s="824"/>
      <c r="AA1833" s="824"/>
      <c r="AB1833" s="824"/>
      <c r="AC1833" s="824"/>
    </row>
    <row r="1834" s="823" customFormat="1" ht="28.45" hidden="1" customHeight="1" outlineLevel="3" spans="1:29">
      <c r="A1834" s="873" t="s">
        <v>2397</v>
      </c>
      <c r="B1834" s="870" t="s">
        <v>2539</v>
      </c>
      <c r="C1834" s="870" t="s">
        <v>4652</v>
      </c>
      <c r="D1834" s="846" t="s">
        <v>4661</v>
      </c>
      <c r="E1834" s="846" t="s">
        <v>34</v>
      </c>
      <c r="F1834" s="846" t="s">
        <v>4655</v>
      </c>
      <c r="G1834" s="846" t="s">
        <v>4656</v>
      </c>
      <c r="H1834" s="832">
        <v>450</v>
      </c>
      <c r="I1834" s="846" t="s">
        <v>462</v>
      </c>
      <c r="J1834" s="875">
        <v>26</v>
      </c>
      <c r="K1834" s="846" t="s">
        <v>38</v>
      </c>
      <c r="L1834" s="846" t="s">
        <v>3355</v>
      </c>
      <c r="M1834" s="846" t="s">
        <v>4657</v>
      </c>
      <c r="N1834" s="846" t="s">
        <v>4657</v>
      </c>
      <c r="O1834" s="846" t="s">
        <v>4658</v>
      </c>
      <c r="P1834" s="846" t="s">
        <v>4659</v>
      </c>
      <c r="Q1834" s="832">
        <v>9406.36</v>
      </c>
      <c r="R1834" s="832">
        <v>9406.36</v>
      </c>
      <c r="S1834" s="832">
        <v>7356.81</v>
      </c>
      <c r="T1834" s="832">
        <v>7356.81</v>
      </c>
      <c r="U1834" s="846" t="s">
        <v>372</v>
      </c>
      <c r="V1834" s="846" t="s">
        <v>4660</v>
      </c>
      <c r="W1834" s="846"/>
      <c r="X1834" s="824"/>
      <c r="Y1834" s="824"/>
      <c r="Z1834" s="824"/>
      <c r="AA1834" s="824"/>
      <c r="AB1834" s="824"/>
      <c r="AC1834" s="824"/>
    </row>
    <row r="1835" s="823" customFormat="1" ht="28.45" hidden="1" customHeight="1" outlineLevel="3" spans="1:29">
      <c r="A1835" s="873" t="s">
        <v>2397</v>
      </c>
      <c r="B1835" s="870" t="s">
        <v>2539</v>
      </c>
      <c r="C1835" s="870" t="s">
        <v>4652</v>
      </c>
      <c r="D1835" s="846" t="s">
        <v>4661</v>
      </c>
      <c r="E1835" s="846" t="s">
        <v>34</v>
      </c>
      <c r="F1835" s="846" t="s">
        <v>4655</v>
      </c>
      <c r="G1835" s="846" t="s">
        <v>4656</v>
      </c>
      <c r="H1835" s="832">
        <v>450</v>
      </c>
      <c r="I1835" s="846" t="s">
        <v>462</v>
      </c>
      <c r="J1835" s="875">
        <v>26</v>
      </c>
      <c r="K1835" s="846" t="s">
        <v>38</v>
      </c>
      <c r="L1835" s="846" t="s">
        <v>3355</v>
      </c>
      <c r="M1835" s="846" t="s">
        <v>4657</v>
      </c>
      <c r="N1835" s="846" t="s">
        <v>4657</v>
      </c>
      <c r="O1835" s="846" t="s">
        <v>4658</v>
      </c>
      <c r="P1835" s="846" t="s">
        <v>4659</v>
      </c>
      <c r="Q1835" s="832">
        <v>9406.36</v>
      </c>
      <c r="R1835" s="832">
        <v>9406.36</v>
      </c>
      <c r="S1835" s="832">
        <v>7356.81</v>
      </c>
      <c r="T1835" s="832">
        <v>7356.81</v>
      </c>
      <c r="U1835" s="846" t="s">
        <v>372</v>
      </c>
      <c r="V1835" s="846" t="s">
        <v>4660</v>
      </c>
      <c r="W1835" s="846"/>
      <c r="X1835" s="824"/>
      <c r="Y1835" s="824"/>
      <c r="Z1835" s="824"/>
      <c r="AA1835" s="824"/>
      <c r="AB1835" s="824"/>
      <c r="AC1835" s="824"/>
    </row>
    <row r="1836" s="823" customFormat="1" ht="28.45" hidden="1" customHeight="1" outlineLevel="3" spans="1:29">
      <c r="A1836" s="873" t="s">
        <v>2397</v>
      </c>
      <c r="B1836" s="870" t="s">
        <v>2539</v>
      </c>
      <c r="C1836" s="870" t="s">
        <v>4652</v>
      </c>
      <c r="D1836" s="846" t="s">
        <v>4661</v>
      </c>
      <c r="E1836" s="846" t="s">
        <v>34</v>
      </c>
      <c r="F1836" s="846" t="s">
        <v>4655</v>
      </c>
      <c r="G1836" s="846" t="s">
        <v>4656</v>
      </c>
      <c r="H1836" s="832">
        <v>450</v>
      </c>
      <c r="I1836" s="846" t="s">
        <v>243</v>
      </c>
      <c r="J1836" s="875">
        <v>25</v>
      </c>
      <c r="K1836" s="846" t="s">
        <v>38</v>
      </c>
      <c r="L1836" s="846" t="s">
        <v>3355</v>
      </c>
      <c r="M1836" s="846" t="s">
        <v>4657</v>
      </c>
      <c r="N1836" s="846" t="s">
        <v>4657</v>
      </c>
      <c r="O1836" s="846" t="s">
        <v>4658</v>
      </c>
      <c r="P1836" s="846" t="s">
        <v>4659</v>
      </c>
      <c r="Q1836" s="832">
        <v>9406.36</v>
      </c>
      <c r="R1836" s="832">
        <v>9406.36</v>
      </c>
      <c r="S1836" s="832">
        <v>7356.81</v>
      </c>
      <c r="T1836" s="832">
        <v>7356.81</v>
      </c>
      <c r="U1836" s="846" t="s">
        <v>372</v>
      </c>
      <c r="V1836" s="846" t="s">
        <v>4660</v>
      </c>
      <c r="W1836" s="846"/>
      <c r="X1836" s="824"/>
      <c r="Y1836" s="824"/>
      <c r="Z1836" s="824"/>
      <c r="AA1836" s="824"/>
      <c r="AB1836" s="824"/>
      <c r="AC1836" s="824"/>
    </row>
    <row r="1837" s="823" customFormat="1" ht="28.45" hidden="1" customHeight="1" outlineLevel="3" spans="1:29">
      <c r="A1837" s="873" t="s">
        <v>2397</v>
      </c>
      <c r="B1837" s="870" t="s">
        <v>2539</v>
      </c>
      <c r="C1837" s="870" t="s">
        <v>4652</v>
      </c>
      <c r="D1837" s="846" t="s">
        <v>4661</v>
      </c>
      <c r="E1837" s="846" t="s">
        <v>34</v>
      </c>
      <c r="F1837" s="846" t="s">
        <v>4655</v>
      </c>
      <c r="G1837" s="846" t="s">
        <v>4656</v>
      </c>
      <c r="H1837" s="832">
        <v>450</v>
      </c>
      <c r="I1837" s="846" t="s">
        <v>236</v>
      </c>
      <c r="J1837" s="875">
        <v>24</v>
      </c>
      <c r="K1837" s="846" t="s">
        <v>38</v>
      </c>
      <c r="L1837" s="846" t="s">
        <v>3355</v>
      </c>
      <c r="M1837" s="846" t="s">
        <v>4657</v>
      </c>
      <c r="N1837" s="846" t="s">
        <v>4657</v>
      </c>
      <c r="O1837" s="846" t="s">
        <v>4658</v>
      </c>
      <c r="P1837" s="846" t="s">
        <v>4659</v>
      </c>
      <c r="Q1837" s="832">
        <v>9406.36</v>
      </c>
      <c r="R1837" s="832">
        <v>9406.36</v>
      </c>
      <c r="S1837" s="832">
        <v>7356.81</v>
      </c>
      <c r="T1837" s="832">
        <v>7356.81</v>
      </c>
      <c r="U1837" s="846" t="s">
        <v>372</v>
      </c>
      <c r="V1837" s="846" t="s">
        <v>4660</v>
      </c>
      <c r="W1837" s="846"/>
      <c r="X1837" s="824"/>
      <c r="Y1837" s="824"/>
      <c r="Z1837" s="824"/>
      <c r="AA1837" s="824"/>
      <c r="AB1837" s="824"/>
      <c r="AC1837" s="824"/>
    </row>
    <row r="1838" s="823" customFormat="1" ht="28.45" hidden="1" customHeight="1" outlineLevel="3" spans="1:29">
      <c r="A1838" s="873" t="s">
        <v>2397</v>
      </c>
      <c r="B1838" s="870" t="s">
        <v>2539</v>
      </c>
      <c r="C1838" s="870" t="s">
        <v>4652</v>
      </c>
      <c r="D1838" s="846" t="s">
        <v>4662</v>
      </c>
      <c r="E1838" s="846" t="s">
        <v>34</v>
      </c>
      <c r="F1838" s="846" t="s">
        <v>4655</v>
      </c>
      <c r="G1838" s="846" t="s">
        <v>4656</v>
      </c>
      <c r="H1838" s="832">
        <v>150</v>
      </c>
      <c r="I1838" s="846" t="s">
        <v>236</v>
      </c>
      <c r="J1838" s="875">
        <v>24</v>
      </c>
      <c r="K1838" s="846" t="s">
        <v>38</v>
      </c>
      <c r="L1838" s="846" t="s">
        <v>3355</v>
      </c>
      <c r="M1838" s="846" t="s">
        <v>4657</v>
      </c>
      <c r="N1838" s="846" t="s">
        <v>4657</v>
      </c>
      <c r="O1838" s="846" t="s">
        <v>4658</v>
      </c>
      <c r="P1838" s="846" t="s">
        <v>4659</v>
      </c>
      <c r="Q1838" s="832">
        <v>9406.36</v>
      </c>
      <c r="R1838" s="832">
        <v>9406.36</v>
      </c>
      <c r="S1838" s="832">
        <v>7356.81</v>
      </c>
      <c r="T1838" s="832">
        <v>7356.81</v>
      </c>
      <c r="U1838" s="846" t="s">
        <v>372</v>
      </c>
      <c r="V1838" s="846" t="s">
        <v>4660</v>
      </c>
      <c r="W1838" s="846"/>
      <c r="X1838" s="824"/>
      <c r="Y1838" s="824"/>
      <c r="Z1838" s="824"/>
      <c r="AA1838" s="824"/>
      <c r="AB1838" s="824"/>
      <c r="AC1838" s="824"/>
    </row>
    <row r="1839" s="823" customFormat="1" ht="28.45" hidden="1" customHeight="1" outlineLevel="3" spans="1:29">
      <c r="A1839" s="873" t="s">
        <v>2397</v>
      </c>
      <c r="B1839" s="870" t="s">
        <v>2539</v>
      </c>
      <c r="C1839" s="870" t="s">
        <v>4652</v>
      </c>
      <c r="D1839" s="846" t="s">
        <v>4662</v>
      </c>
      <c r="E1839" s="846" t="s">
        <v>34</v>
      </c>
      <c r="F1839" s="846" t="s">
        <v>4655</v>
      </c>
      <c r="G1839" s="846" t="s">
        <v>4656</v>
      </c>
      <c r="H1839" s="832">
        <v>200</v>
      </c>
      <c r="I1839" s="846" t="s">
        <v>537</v>
      </c>
      <c r="J1839" s="875">
        <v>21</v>
      </c>
      <c r="K1839" s="846" t="s">
        <v>38</v>
      </c>
      <c r="L1839" s="846" t="s">
        <v>3355</v>
      </c>
      <c r="M1839" s="846" t="s">
        <v>4657</v>
      </c>
      <c r="N1839" s="846" t="s">
        <v>4657</v>
      </c>
      <c r="O1839" s="846" t="s">
        <v>4658</v>
      </c>
      <c r="P1839" s="846" t="s">
        <v>4659</v>
      </c>
      <c r="Q1839" s="832">
        <v>9406.36</v>
      </c>
      <c r="R1839" s="832">
        <v>9406.36</v>
      </c>
      <c r="S1839" s="832">
        <v>7356.81</v>
      </c>
      <c r="T1839" s="832">
        <v>7356.81</v>
      </c>
      <c r="U1839" s="846" t="s">
        <v>372</v>
      </c>
      <c r="V1839" s="846" t="s">
        <v>4660</v>
      </c>
      <c r="W1839" s="846"/>
      <c r="X1839" s="824"/>
      <c r="Y1839" s="824"/>
      <c r="Z1839" s="824"/>
      <c r="AA1839" s="824"/>
      <c r="AB1839" s="824"/>
      <c r="AC1839" s="824"/>
    </row>
    <row r="1840" s="823" customFormat="1" ht="28.45" hidden="1" customHeight="1" outlineLevel="3" spans="1:29">
      <c r="A1840" s="873" t="s">
        <v>2397</v>
      </c>
      <c r="B1840" s="870" t="s">
        <v>2539</v>
      </c>
      <c r="C1840" s="870" t="s">
        <v>4652</v>
      </c>
      <c r="D1840" s="846" t="s">
        <v>4662</v>
      </c>
      <c r="E1840" s="846" t="s">
        <v>34</v>
      </c>
      <c r="F1840" s="846" t="s">
        <v>4655</v>
      </c>
      <c r="G1840" s="846" t="s">
        <v>4656</v>
      </c>
      <c r="H1840" s="832">
        <v>480</v>
      </c>
      <c r="I1840" s="846" t="s">
        <v>1539</v>
      </c>
      <c r="J1840" s="875">
        <v>20</v>
      </c>
      <c r="K1840" s="846" t="s">
        <v>38</v>
      </c>
      <c r="L1840" s="846" t="s">
        <v>3355</v>
      </c>
      <c r="M1840" s="846" t="s">
        <v>4657</v>
      </c>
      <c r="N1840" s="846" t="s">
        <v>4657</v>
      </c>
      <c r="O1840" s="846" t="s">
        <v>4658</v>
      </c>
      <c r="P1840" s="846" t="s">
        <v>4659</v>
      </c>
      <c r="Q1840" s="832">
        <v>9406.36</v>
      </c>
      <c r="R1840" s="832">
        <v>9406.36</v>
      </c>
      <c r="S1840" s="832">
        <v>7356.81</v>
      </c>
      <c r="T1840" s="832">
        <v>7356.81</v>
      </c>
      <c r="U1840" s="846" t="s">
        <v>372</v>
      </c>
      <c r="V1840" s="846" t="s">
        <v>4660</v>
      </c>
      <c r="W1840" s="846"/>
      <c r="X1840" s="824"/>
      <c r="Y1840" s="824"/>
      <c r="Z1840" s="824"/>
      <c r="AA1840" s="824"/>
      <c r="AB1840" s="824"/>
      <c r="AC1840" s="824"/>
    </row>
    <row r="1841" s="823" customFormat="1" ht="28.45" hidden="1" customHeight="1" outlineLevel="3" spans="1:29">
      <c r="A1841" s="873" t="s">
        <v>2397</v>
      </c>
      <c r="B1841" s="870" t="s">
        <v>2539</v>
      </c>
      <c r="C1841" s="870" t="s">
        <v>4652</v>
      </c>
      <c r="D1841" s="846" t="s">
        <v>4662</v>
      </c>
      <c r="E1841" s="846" t="s">
        <v>34</v>
      </c>
      <c r="F1841" s="846" t="s">
        <v>4655</v>
      </c>
      <c r="G1841" s="846" t="s">
        <v>4656</v>
      </c>
      <c r="H1841" s="832">
        <v>580</v>
      </c>
      <c r="I1841" s="846" t="s">
        <v>485</v>
      </c>
      <c r="J1841" s="875">
        <v>3</v>
      </c>
      <c r="K1841" s="846" t="s">
        <v>38</v>
      </c>
      <c r="L1841" s="846" t="s">
        <v>3355</v>
      </c>
      <c r="M1841" s="846"/>
      <c r="N1841" s="846" t="s">
        <v>4657</v>
      </c>
      <c r="O1841" s="846" t="s">
        <v>4658</v>
      </c>
      <c r="P1841" s="846" t="s">
        <v>4659</v>
      </c>
      <c r="Q1841" s="832">
        <v>9406.36</v>
      </c>
      <c r="R1841" s="832">
        <v>9406.36</v>
      </c>
      <c r="S1841" s="832">
        <v>7356.81</v>
      </c>
      <c r="T1841" s="832">
        <v>7356.81</v>
      </c>
      <c r="U1841" s="846" t="s">
        <v>372</v>
      </c>
      <c r="V1841" s="846" t="s">
        <v>4660</v>
      </c>
      <c r="W1841" s="846"/>
      <c r="X1841" s="824"/>
      <c r="Y1841" s="824"/>
      <c r="Z1841" s="824"/>
      <c r="AA1841" s="824"/>
      <c r="AB1841" s="824"/>
      <c r="AC1841" s="824"/>
    </row>
    <row r="1842" s="823" customFormat="1" ht="28.45" hidden="1" customHeight="1" outlineLevel="3" spans="1:29">
      <c r="A1842" s="873" t="s">
        <v>2397</v>
      </c>
      <c r="B1842" s="870" t="s">
        <v>2539</v>
      </c>
      <c r="C1842" s="870" t="s">
        <v>4652</v>
      </c>
      <c r="D1842" s="846" t="s">
        <v>4662</v>
      </c>
      <c r="E1842" s="846" t="s">
        <v>34</v>
      </c>
      <c r="F1842" s="846" t="s">
        <v>4655</v>
      </c>
      <c r="G1842" s="846" t="s">
        <v>4656</v>
      </c>
      <c r="H1842" s="832">
        <v>500</v>
      </c>
      <c r="I1842" s="846" t="s">
        <v>485</v>
      </c>
      <c r="J1842" s="875">
        <v>3</v>
      </c>
      <c r="K1842" s="846" t="s">
        <v>38</v>
      </c>
      <c r="L1842" s="846" t="s">
        <v>3355</v>
      </c>
      <c r="M1842" s="846" t="s">
        <v>4657</v>
      </c>
      <c r="N1842" s="846" t="s">
        <v>4657</v>
      </c>
      <c r="O1842" s="846" t="s">
        <v>4658</v>
      </c>
      <c r="P1842" s="846" t="s">
        <v>4659</v>
      </c>
      <c r="Q1842" s="832">
        <v>9406.36</v>
      </c>
      <c r="R1842" s="832">
        <v>9406.36</v>
      </c>
      <c r="S1842" s="832">
        <v>7356.81</v>
      </c>
      <c r="T1842" s="832">
        <v>7356.81</v>
      </c>
      <c r="U1842" s="846" t="s">
        <v>372</v>
      </c>
      <c r="V1842" s="846" t="s">
        <v>4660</v>
      </c>
      <c r="W1842" s="846"/>
      <c r="X1842" s="824"/>
      <c r="Y1842" s="824"/>
      <c r="Z1842" s="824"/>
      <c r="AA1842" s="824"/>
      <c r="AB1842" s="824"/>
      <c r="AC1842" s="824"/>
    </row>
    <row r="1843" s="823" customFormat="1" ht="28.45" hidden="1" customHeight="1" outlineLevel="2" collapsed="1" spans="1:29">
      <c r="A1843" s="870" t="s">
        <v>2397</v>
      </c>
      <c r="B1843" s="870" t="s">
        <v>2539</v>
      </c>
      <c r="C1843" s="870" t="s">
        <v>2541</v>
      </c>
      <c r="D1843" s="870"/>
      <c r="E1843" s="835"/>
      <c r="F1843" s="835"/>
      <c r="G1843" s="836"/>
      <c r="H1843" s="871">
        <v>138.6</v>
      </c>
      <c r="I1843" s="874" t="s">
        <v>4663</v>
      </c>
      <c r="J1843" s="835"/>
      <c r="K1843" s="835"/>
      <c r="L1843" s="835"/>
      <c r="M1843" s="835"/>
      <c r="N1843" s="835"/>
      <c r="O1843" s="835"/>
      <c r="P1843" s="835"/>
      <c r="Q1843" s="835"/>
      <c r="R1843" s="835"/>
      <c r="S1843" s="835"/>
      <c r="T1843" s="835"/>
      <c r="U1843" s="835"/>
      <c r="V1843" s="835"/>
      <c r="W1843" s="836"/>
      <c r="X1843" s="824"/>
      <c r="Y1843" s="824"/>
      <c r="Z1843" s="824"/>
      <c r="AA1843" s="824"/>
      <c r="AB1843" s="824"/>
      <c r="AC1843" s="824"/>
    </row>
    <row r="1844" s="823" customFormat="1" ht="28.45" hidden="1" customHeight="1" outlineLevel="3" spans="1:29">
      <c r="A1844" s="873" t="s">
        <v>2397</v>
      </c>
      <c r="B1844" s="870" t="s">
        <v>2539</v>
      </c>
      <c r="C1844" s="870" t="s">
        <v>2541</v>
      </c>
      <c r="D1844" s="846" t="s">
        <v>4664</v>
      </c>
      <c r="E1844" s="846" t="s">
        <v>34</v>
      </c>
      <c r="F1844" s="846" t="s">
        <v>4665</v>
      </c>
      <c r="G1844" s="846" t="s">
        <v>2552</v>
      </c>
      <c r="H1844" s="832">
        <v>138.6</v>
      </c>
      <c r="I1844" s="846" t="s">
        <v>243</v>
      </c>
      <c r="J1844" s="875">
        <v>25</v>
      </c>
      <c r="K1844" s="846" t="s">
        <v>38</v>
      </c>
      <c r="L1844" s="846" t="s">
        <v>3355</v>
      </c>
      <c r="M1844" s="846" t="s">
        <v>4666</v>
      </c>
      <c r="N1844" s="846" t="s">
        <v>4666</v>
      </c>
      <c r="O1844" s="846" t="s">
        <v>4667</v>
      </c>
      <c r="P1844" s="846" t="s">
        <v>4667</v>
      </c>
      <c r="Q1844" s="832">
        <v>11335.74</v>
      </c>
      <c r="R1844" s="832">
        <v>19200.84</v>
      </c>
      <c r="S1844" s="832">
        <v>3613.87</v>
      </c>
      <c r="T1844" s="832">
        <v>4142.56</v>
      </c>
      <c r="U1844" s="846" t="s">
        <v>372</v>
      </c>
      <c r="V1844" s="846" t="s">
        <v>4668</v>
      </c>
      <c r="W1844" s="846"/>
      <c r="X1844" s="824"/>
      <c r="Y1844" s="824"/>
      <c r="Z1844" s="824"/>
      <c r="AA1844" s="824"/>
      <c r="AB1844" s="824"/>
      <c r="AC1844" s="824"/>
    </row>
    <row r="1845" s="823" customFormat="1" ht="28.45" hidden="1" customHeight="1" outlineLevel="1" collapsed="1" spans="1:29">
      <c r="A1845" s="870" t="s">
        <v>2397</v>
      </c>
      <c r="B1845" s="870" t="s">
        <v>2547</v>
      </c>
      <c r="C1845" s="870"/>
      <c r="D1845" s="835"/>
      <c r="E1845" s="835"/>
      <c r="F1845" s="835"/>
      <c r="G1845" s="836"/>
      <c r="H1845" s="871">
        <v>400</v>
      </c>
      <c r="I1845" s="874" t="s">
        <v>4669</v>
      </c>
      <c r="J1845" s="835"/>
      <c r="K1845" s="835"/>
      <c r="L1845" s="835"/>
      <c r="M1845" s="835"/>
      <c r="N1845" s="835"/>
      <c r="O1845" s="835"/>
      <c r="P1845" s="835"/>
      <c r="Q1845" s="835"/>
      <c r="R1845" s="835"/>
      <c r="S1845" s="835"/>
      <c r="T1845" s="835"/>
      <c r="U1845" s="835"/>
      <c r="V1845" s="835"/>
      <c r="W1845" s="836"/>
      <c r="X1845" s="824"/>
      <c r="Y1845" s="824"/>
      <c r="Z1845" s="824"/>
      <c r="AA1845" s="824"/>
      <c r="AB1845" s="824"/>
      <c r="AC1845" s="824"/>
    </row>
    <row r="1846" s="823" customFormat="1" ht="28.45" hidden="1" customHeight="1" outlineLevel="2" collapsed="1" spans="1:29">
      <c r="A1846" s="870" t="s">
        <v>2397</v>
      </c>
      <c r="B1846" s="870" t="s">
        <v>2547</v>
      </c>
      <c r="C1846" s="870" t="s">
        <v>4670</v>
      </c>
      <c r="D1846" s="870"/>
      <c r="E1846" s="835"/>
      <c r="F1846" s="835"/>
      <c r="G1846" s="836"/>
      <c r="H1846" s="871">
        <v>400</v>
      </c>
      <c r="I1846" s="874" t="s">
        <v>71</v>
      </c>
      <c r="J1846" s="835"/>
      <c r="K1846" s="835"/>
      <c r="L1846" s="835"/>
      <c r="M1846" s="835"/>
      <c r="N1846" s="835"/>
      <c r="O1846" s="835"/>
      <c r="P1846" s="835"/>
      <c r="Q1846" s="835"/>
      <c r="R1846" s="835"/>
      <c r="S1846" s="835"/>
      <c r="T1846" s="835"/>
      <c r="U1846" s="835"/>
      <c r="V1846" s="835"/>
      <c r="W1846" s="836"/>
      <c r="X1846" s="824"/>
      <c r="Y1846" s="824"/>
      <c r="Z1846" s="824"/>
      <c r="AA1846" s="824"/>
      <c r="AB1846" s="824"/>
      <c r="AC1846" s="824"/>
    </row>
    <row r="1847" s="823" customFormat="1" ht="28.45" hidden="1" customHeight="1" outlineLevel="3" spans="1:29">
      <c r="A1847" s="873" t="s">
        <v>2397</v>
      </c>
      <c r="B1847" s="870" t="s">
        <v>2547</v>
      </c>
      <c r="C1847" s="870" t="s">
        <v>4670</v>
      </c>
      <c r="D1847" s="846" t="s">
        <v>4671</v>
      </c>
      <c r="E1847" s="846" t="s">
        <v>34</v>
      </c>
      <c r="F1847" s="846" t="s">
        <v>4672</v>
      </c>
      <c r="G1847" s="846" t="s">
        <v>4673</v>
      </c>
      <c r="H1847" s="832">
        <v>200</v>
      </c>
      <c r="I1847" s="846" t="s">
        <v>817</v>
      </c>
      <c r="J1847" s="875">
        <v>45</v>
      </c>
      <c r="K1847" s="846" t="s">
        <v>83</v>
      </c>
      <c r="L1847" s="846" t="s">
        <v>3355</v>
      </c>
      <c r="M1847" s="846" t="s">
        <v>4674</v>
      </c>
      <c r="N1847" s="846" t="s">
        <v>4674</v>
      </c>
      <c r="O1847" s="846" t="s">
        <v>4675</v>
      </c>
      <c r="P1847" s="846" t="s">
        <v>4676</v>
      </c>
      <c r="Q1847" s="832"/>
      <c r="R1847" s="832"/>
      <c r="S1847" s="832"/>
      <c r="T1847" s="832"/>
      <c r="U1847" s="846" t="s">
        <v>318</v>
      </c>
      <c r="V1847" s="846" t="s">
        <v>4677</v>
      </c>
      <c r="W1847" s="846"/>
      <c r="X1847" s="824"/>
      <c r="Y1847" s="824"/>
      <c r="Z1847" s="824"/>
      <c r="AA1847" s="824"/>
      <c r="AB1847" s="824"/>
      <c r="AC1847" s="824"/>
    </row>
    <row r="1848" s="823" customFormat="1" ht="28.45" hidden="1" customHeight="1" outlineLevel="3" spans="1:29">
      <c r="A1848" s="873" t="s">
        <v>2397</v>
      </c>
      <c r="B1848" s="870" t="s">
        <v>2547</v>
      </c>
      <c r="C1848" s="870" t="s">
        <v>4670</v>
      </c>
      <c r="D1848" s="846" t="s">
        <v>4678</v>
      </c>
      <c r="E1848" s="846" t="s">
        <v>34</v>
      </c>
      <c r="F1848" s="846" t="s">
        <v>4672</v>
      </c>
      <c r="G1848" s="846" t="s">
        <v>4673</v>
      </c>
      <c r="H1848" s="832">
        <v>200</v>
      </c>
      <c r="I1848" s="846" t="s">
        <v>37</v>
      </c>
      <c r="J1848" s="875">
        <v>15</v>
      </c>
      <c r="K1848" s="846" t="s">
        <v>38</v>
      </c>
      <c r="L1848" s="846" t="s">
        <v>3355</v>
      </c>
      <c r="M1848" s="846" t="s">
        <v>4674</v>
      </c>
      <c r="N1848" s="846" t="s">
        <v>4674</v>
      </c>
      <c r="O1848" s="846" t="s">
        <v>4675</v>
      </c>
      <c r="P1848" s="846" t="s">
        <v>4676</v>
      </c>
      <c r="Q1848" s="832"/>
      <c r="R1848" s="832"/>
      <c r="S1848" s="832"/>
      <c r="T1848" s="832"/>
      <c r="U1848" s="846" t="s">
        <v>318</v>
      </c>
      <c r="V1848" s="846" t="s">
        <v>4677</v>
      </c>
      <c r="W1848" s="846"/>
      <c r="X1848" s="824"/>
      <c r="Y1848" s="824"/>
      <c r="Z1848" s="824"/>
      <c r="AA1848" s="824"/>
      <c r="AB1848" s="824"/>
      <c r="AC1848" s="824"/>
    </row>
    <row r="1849" s="823" customFormat="1" ht="28.45" hidden="1" customHeight="1" outlineLevel="1" spans="1:29">
      <c r="A1849" s="870" t="s">
        <v>2397</v>
      </c>
      <c r="B1849" s="870" t="s">
        <v>2556</v>
      </c>
      <c r="C1849" s="870"/>
      <c r="D1849" s="835"/>
      <c r="E1849" s="835"/>
      <c r="F1849" s="835"/>
      <c r="G1849" s="836"/>
      <c r="H1849" s="871">
        <v>0</v>
      </c>
      <c r="I1849" s="874" t="s">
        <v>71</v>
      </c>
      <c r="J1849" s="835"/>
      <c r="K1849" s="835"/>
      <c r="L1849" s="835"/>
      <c r="M1849" s="835"/>
      <c r="N1849" s="835"/>
      <c r="O1849" s="835"/>
      <c r="P1849" s="835"/>
      <c r="Q1849" s="835"/>
      <c r="R1849" s="835"/>
      <c r="S1849" s="835"/>
      <c r="T1849" s="835"/>
      <c r="U1849" s="835"/>
      <c r="V1849" s="835"/>
      <c r="W1849" s="836"/>
      <c r="X1849" s="824"/>
      <c r="Y1849" s="824"/>
      <c r="Z1849" s="824"/>
      <c r="AA1849" s="824"/>
      <c r="AB1849" s="824"/>
      <c r="AC1849" s="824"/>
    </row>
    <row r="1850" s="823" customFormat="1" ht="28.45" customHeight="1" collapsed="1" spans="1:29">
      <c r="A1850" s="870" t="s">
        <v>2566</v>
      </c>
      <c r="B1850" s="870"/>
      <c r="C1850" s="835"/>
      <c r="D1850" s="835"/>
      <c r="E1850" s="835"/>
      <c r="F1850" s="835"/>
      <c r="G1850" s="836"/>
      <c r="H1850" s="871">
        <v>852.64</v>
      </c>
      <c r="I1850" s="874" t="s">
        <v>4679</v>
      </c>
      <c r="J1850" s="835"/>
      <c r="K1850" s="835"/>
      <c r="L1850" s="835"/>
      <c r="M1850" s="835"/>
      <c r="N1850" s="835"/>
      <c r="O1850" s="835"/>
      <c r="P1850" s="835"/>
      <c r="Q1850" s="835"/>
      <c r="R1850" s="835"/>
      <c r="S1850" s="835"/>
      <c r="T1850" s="835"/>
      <c r="U1850" s="835"/>
      <c r="V1850" s="835"/>
      <c r="W1850" s="836"/>
      <c r="X1850" s="824"/>
      <c r="Y1850" s="824"/>
      <c r="Z1850" s="824"/>
      <c r="AA1850" s="824"/>
      <c r="AB1850" s="824"/>
      <c r="AC1850" s="824"/>
    </row>
    <row r="1851" s="823" customFormat="1" ht="28.45" hidden="1" customHeight="1" outlineLevel="1" collapsed="1" spans="1:29">
      <c r="A1851" s="870" t="s">
        <v>2566</v>
      </c>
      <c r="B1851" s="870" t="s">
        <v>2568</v>
      </c>
      <c r="C1851" s="870"/>
      <c r="D1851" s="835"/>
      <c r="E1851" s="835"/>
      <c r="F1851" s="835"/>
      <c r="G1851" s="836"/>
      <c r="H1851" s="871">
        <v>852.64</v>
      </c>
      <c r="I1851" s="874" t="s">
        <v>4679</v>
      </c>
      <c r="J1851" s="835"/>
      <c r="K1851" s="835"/>
      <c r="L1851" s="835"/>
      <c r="M1851" s="835"/>
      <c r="N1851" s="835"/>
      <c r="O1851" s="835"/>
      <c r="P1851" s="835"/>
      <c r="Q1851" s="835"/>
      <c r="R1851" s="835"/>
      <c r="S1851" s="835"/>
      <c r="T1851" s="835"/>
      <c r="U1851" s="835"/>
      <c r="V1851" s="835"/>
      <c r="W1851" s="836"/>
      <c r="X1851" s="824"/>
      <c r="Y1851" s="824"/>
      <c r="Z1851" s="824"/>
      <c r="AA1851" s="824"/>
      <c r="AB1851" s="824"/>
      <c r="AC1851" s="824"/>
    </row>
    <row r="1852" s="823" customFormat="1" ht="28.45" hidden="1" customHeight="1" outlineLevel="2" collapsed="1" spans="1:29">
      <c r="A1852" s="870" t="s">
        <v>2566</v>
      </c>
      <c r="B1852" s="870" t="s">
        <v>2568</v>
      </c>
      <c r="C1852" s="870" t="s">
        <v>2570</v>
      </c>
      <c r="D1852" s="870"/>
      <c r="E1852" s="835"/>
      <c r="F1852" s="835"/>
      <c r="G1852" s="836"/>
      <c r="H1852" s="871">
        <v>464.14</v>
      </c>
      <c r="I1852" s="874" t="s">
        <v>4680</v>
      </c>
      <c r="J1852" s="835"/>
      <c r="K1852" s="835"/>
      <c r="L1852" s="835"/>
      <c r="M1852" s="835"/>
      <c r="N1852" s="835"/>
      <c r="O1852" s="835"/>
      <c r="P1852" s="835"/>
      <c r="Q1852" s="835"/>
      <c r="R1852" s="835"/>
      <c r="S1852" s="835"/>
      <c r="T1852" s="835"/>
      <c r="U1852" s="835"/>
      <c r="V1852" s="835"/>
      <c r="W1852" s="836"/>
      <c r="X1852" s="824"/>
      <c r="Y1852" s="824"/>
      <c r="Z1852" s="824"/>
      <c r="AA1852" s="824"/>
      <c r="AB1852" s="824"/>
      <c r="AC1852" s="824"/>
    </row>
    <row r="1853" s="823" customFormat="1" ht="28.45" hidden="1" customHeight="1" outlineLevel="3" spans="1:29">
      <c r="A1853" s="873" t="s">
        <v>2566</v>
      </c>
      <c r="B1853" s="870" t="s">
        <v>2568</v>
      </c>
      <c r="C1853" s="870" t="s">
        <v>2570</v>
      </c>
      <c r="D1853" s="846" t="s">
        <v>4681</v>
      </c>
      <c r="E1853" s="846" t="s">
        <v>34</v>
      </c>
      <c r="F1853" s="846" t="s">
        <v>4682</v>
      </c>
      <c r="G1853" s="846" t="s">
        <v>2591</v>
      </c>
      <c r="H1853" s="832">
        <v>111.42</v>
      </c>
      <c r="I1853" s="846" t="s">
        <v>1221</v>
      </c>
      <c r="J1853" s="875">
        <v>11</v>
      </c>
      <c r="K1853" s="846" t="s">
        <v>38</v>
      </c>
      <c r="L1853" s="846" t="s">
        <v>3355</v>
      </c>
      <c r="M1853" s="846" t="s">
        <v>4683</v>
      </c>
      <c r="N1853" s="846" t="s">
        <v>4684</v>
      </c>
      <c r="O1853" s="846" t="s">
        <v>2611</v>
      </c>
      <c r="P1853" s="846" t="s">
        <v>2594</v>
      </c>
      <c r="Q1853" s="832">
        <v>492.37</v>
      </c>
      <c r="R1853" s="832">
        <v>516.1</v>
      </c>
      <c r="S1853" s="832">
        <v>499.21</v>
      </c>
      <c r="T1853" s="832">
        <v>489.31</v>
      </c>
      <c r="U1853" s="846" t="s">
        <v>388</v>
      </c>
      <c r="V1853" s="846" t="s">
        <v>4685</v>
      </c>
      <c r="W1853" s="846"/>
      <c r="X1853" s="824"/>
      <c r="Y1853" s="824"/>
      <c r="Z1853" s="824"/>
      <c r="AA1853" s="824"/>
      <c r="AB1853" s="824"/>
      <c r="AC1853" s="824"/>
    </row>
    <row r="1854" s="823" customFormat="1" ht="28.45" hidden="1" customHeight="1" outlineLevel="3" spans="1:29">
      <c r="A1854" s="873" t="s">
        <v>2566</v>
      </c>
      <c r="B1854" s="870" t="s">
        <v>2568</v>
      </c>
      <c r="C1854" s="870" t="s">
        <v>2570</v>
      </c>
      <c r="D1854" s="846" t="s">
        <v>4681</v>
      </c>
      <c r="E1854" s="846" t="s">
        <v>34</v>
      </c>
      <c r="F1854" s="846" t="s">
        <v>4682</v>
      </c>
      <c r="G1854" s="846" t="s">
        <v>2591</v>
      </c>
      <c r="H1854" s="832">
        <v>333.96</v>
      </c>
      <c r="I1854" s="846" t="s">
        <v>1641</v>
      </c>
      <c r="J1854" s="875">
        <v>8</v>
      </c>
      <c r="K1854" s="846" t="s">
        <v>38</v>
      </c>
      <c r="L1854" s="846" t="s">
        <v>3355</v>
      </c>
      <c r="M1854" s="846" t="s">
        <v>4683</v>
      </c>
      <c r="N1854" s="846" t="s">
        <v>4684</v>
      </c>
      <c r="O1854" s="846" t="s">
        <v>2611</v>
      </c>
      <c r="P1854" s="846" t="s">
        <v>2594</v>
      </c>
      <c r="Q1854" s="832">
        <v>492.37</v>
      </c>
      <c r="R1854" s="832">
        <v>516.1</v>
      </c>
      <c r="S1854" s="832">
        <v>499.21</v>
      </c>
      <c r="T1854" s="832">
        <v>489.31</v>
      </c>
      <c r="U1854" s="846" t="s">
        <v>388</v>
      </c>
      <c r="V1854" s="846" t="s">
        <v>4685</v>
      </c>
      <c r="W1854" s="846"/>
      <c r="X1854" s="824"/>
      <c r="Y1854" s="824"/>
      <c r="Z1854" s="824"/>
      <c r="AA1854" s="824"/>
      <c r="AB1854" s="824"/>
      <c r="AC1854" s="824"/>
    </row>
    <row r="1855" s="823" customFormat="1" ht="28.45" hidden="1" customHeight="1" outlineLevel="3" spans="1:29">
      <c r="A1855" s="873" t="s">
        <v>2566</v>
      </c>
      <c r="B1855" s="870" t="s">
        <v>2568</v>
      </c>
      <c r="C1855" s="870" t="s">
        <v>2570</v>
      </c>
      <c r="D1855" s="846" t="s">
        <v>4686</v>
      </c>
      <c r="E1855" s="846" t="s">
        <v>34</v>
      </c>
      <c r="F1855" s="846" t="s">
        <v>3580</v>
      </c>
      <c r="G1855" s="846" t="s">
        <v>2591</v>
      </c>
      <c r="H1855" s="832">
        <v>17.75</v>
      </c>
      <c r="I1855" s="846" t="s">
        <v>432</v>
      </c>
      <c r="J1855" s="875">
        <v>13</v>
      </c>
      <c r="K1855" s="846" t="s">
        <v>38</v>
      </c>
      <c r="L1855" s="846" t="s">
        <v>3284</v>
      </c>
      <c r="M1855" s="846" t="s">
        <v>4687</v>
      </c>
      <c r="N1855" s="846" t="s">
        <v>4688</v>
      </c>
      <c r="O1855" s="846" t="s">
        <v>2600</v>
      </c>
      <c r="P1855" s="846" t="s">
        <v>2594</v>
      </c>
      <c r="Q1855" s="832">
        <v>0</v>
      </c>
      <c r="R1855" s="832">
        <v>6771.17</v>
      </c>
      <c r="S1855" s="832">
        <v>1.95</v>
      </c>
      <c r="T1855" s="832">
        <v>248.67</v>
      </c>
      <c r="U1855" s="846" t="s">
        <v>388</v>
      </c>
      <c r="V1855" s="846" t="s">
        <v>3583</v>
      </c>
      <c r="W1855" s="846"/>
      <c r="X1855" s="824"/>
      <c r="Y1855" s="824"/>
      <c r="Z1855" s="824"/>
      <c r="AA1855" s="824"/>
      <c r="AB1855" s="824"/>
      <c r="AC1855" s="824"/>
    </row>
    <row r="1856" s="823" customFormat="1" ht="28.45" hidden="1" customHeight="1" outlineLevel="3" spans="1:29">
      <c r="A1856" s="873" t="s">
        <v>2566</v>
      </c>
      <c r="B1856" s="870" t="s">
        <v>2568</v>
      </c>
      <c r="C1856" s="870" t="s">
        <v>2570</v>
      </c>
      <c r="D1856" s="846" t="s">
        <v>4689</v>
      </c>
      <c r="E1856" s="846" t="s">
        <v>34</v>
      </c>
      <c r="F1856" s="846" t="s">
        <v>3580</v>
      </c>
      <c r="G1856" s="846" t="s">
        <v>2591</v>
      </c>
      <c r="H1856" s="832">
        <v>1.01</v>
      </c>
      <c r="I1856" s="846" t="s">
        <v>485</v>
      </c>
      <c r="J1856" s="875">
        <v>3</v>
      </c>
      <c r="K1856" s="846" t="s">
        <v>38</v>
      </c>
      <c r="L1856" s="846" t="s">
        <v>3284</v>
      </c>
      <c r="M1856" s="846"/>
      <c r="N1856" s="846" t="s">
        <v>4690</v>
      </c>
      <c r="O1856" s="846" t="s">
        <v>2600</v>
      </c>
      <c r="P1856" s="846" t="s">
        <v>2594</v>
      </c>
      <c r="Q1856" s="832">
        <v>0</v>
      </c>
      <c r="R1856" s="832">
        <v>6771.17</v>
      </c>
      <c r="S1856" s="832">
        <v>1.95</v>
      </c>
      <c r="T1856" s="832">
        <v>248.67</v>
      </c>
      <c r="U1856" s="846"/>
      <c r="V1856" s="846" t="s">
        <v>3583</v>
      </c>
      <c r="W1856" s="846"/>
      <c r="X1856" s="824"/>
      <c r="Y1856" s="824"/>
      <c r="Z1856" s="824"/>
      <c r="AA1856" s="824"/>
      <c r="AB1856" s="824"/>
      <c r="AC1856" s="824"/>
    </row>
    <row r="1857" s="823" customFormat="1" ht="28.45" hidden="1" customHeight="1" outlineLevel="2" collapsed="1" spans="1:29">
      <c r="A1857" s="870" t="s">
        <v>2566</v>
      </c>
      <c r="B1857" s="870" t="s">
        <v>2568</v>
      </c>
      <c r="C1857" s="870" t="s">
        <v>2618</v>
      </c>
      <c r="D1857" s="870"/>
      <c r="E1857" s="835"/>
      <c r="F1857" s="835"/>
      <c r="G1857" s="836"/>
      <c r="H1857" s="871">
        <v>388.5</v>
      </c>
      <c r="I1857" s="874" t="s">
        <v>71</v>
      </c>
      <c r="J1857" s="835"/>
      <c r="K1857" s="835"/>
      <c r="L1857" s="835"/>
      <c r="M1857" s="835"/>
      <c r="N1857" s="835"/>
      <c r="O1857" s="835"/>
      <c r="P1857" s="835"/>
      <c r="Q1857" s="835"/>
      <c r="R1857" s="835"/>
      <c r="S1857" s="835"/>
      <c r="T1857" s="835"/>
      <c r="U1857" s="835"/>
      <c r="V1857" s="835"/>
      <c r="W1857" s="836"/>
      <c r="X1857" s="824"/>
      <c r="Y1857" s="824"/>
      <c r="Z1857" s="824"/>
      <c r="AA1857" s="824"/>
      <c r="AB1857" s="824"/>
      <c r="AC1857" s="824"/>
    </row>
    <row r="1858" s="823" customFormat="1" ht="28.45" hidden="1" customHeight="1" outlineLevel="3" spans="1:29">
      <c r="A1858" s="873" t="s">
        <v>2566</v>
      </c>
      <c r="B1858" s="870" t="s">
        <v>2568</v>
      </c>
      <c r="C1858" s="870" t="s">
        <v>2618</v>
      </c>
      <c r="D1858" s="846" t="s">
        <v>4691</v>
      </c>
      <c r="E1858" s="846" t="s">
        <v>34</v>
      </c>
      <c r="F1858" s="846" t="s">
        <v>4692</v>
      </c>
      <c r="G1858" s="846" t="s">
        <v>4693</v>
      </c>
      <c r="H1858" s="832">
        <v>310.7</v>
      </c>
      <c r="I1858" s="846" t="s">
        <v>462</v>
      </c>
      <c r="J1858" s="875">
        <v>26</v>
      </c>
      <c r="K1858" s="846" t="s">
        <v>38</v>
      </c>
      <c r="L1858" s="846" t="s">
        <v>3355</v>
      </c>
      <c r="M1858" s="846" t="s">
        <v>4694</v>
      </c>
      <c r="N1858" s="846" t="s">
        <v>4695</v>
      </c>
      <c r="O1858" s="846" t="s">
        <v>2626</v>
      </c>
      <c r="P1858" s="846" t="s">
        <v>2627</v>
      </c>
      <c r="Q1858" s="832">
        <v>388.5</v>
      </c>
      <c r="R1858" s="832">
        <v>388.5</v>
      </c>
      <c r="S1858" s="832">
        <v>569.82</v>
      </c>
      <c r="T1858" s="832">
        <v>570.94</v>
      </c>
      <c r="U1858" s="846" t="s">
        <v>372</v>
      </c>
      <c r="V1858" s="846" t="s">
        <v>4696</v>
      </c>
      <c r="W1858" s="846"/>
      <c r="X1858" s="824"/>
      <c r="Y1858" s="824"/>
      <c r="Z1858" s="824"/>
      <c r="AA1858" s="824"/>
      <c r="AB1858" s="824"/>
      <c r="AC1858" s="824"/>
    </row>
    <row r="1859" s="823" customFormat="1" ht="28.45" hidden="1" customHeight="1" outlineLevel="3" spans="1:29">
      <c r="A1859" s="873" t="s">
        <v>2566</v>
      </c>
      <c r="B1859" s="870" t="s">
        <v>2568</v>
      </c>
      <c r="C1859" s="870" t="s">
        <v>2618</v>
      </c>
      <c r="D1859" s="846" t="s">
        <v>4691</v>
      </c>
      <c r="E1859" s="846" t="s">
        <v>34</v>
      </c>
      <c r="F1859" s="846" t="s">
        <v>4692</v>
      </c>
      <c r="G1859" s="846" t="s">
        <v>4693</v>
      </c>
      <c r="H1859" s="832">
        <v>77.8</v>
      </c>
      <c r="I1859" s="846" t="s">
        <v>462</v>
      </c>
      <c r="J1859" s="875">
        <v>26</v>
      </c>
      <c r="K1859" s="846" t="s">
        <v>38</v>
      </c>
      <c r="L1859" s="846" t="s">
        <v>3355</v>
      </c>
      <c r="M1859" s="846" t="s">
        <v>4694</v>
      </c>
      <c r="N1859" s="846" t="s">
        <v>4695</v>
      </c>
      <c r="O1859" s="846" t="s">
        <v>2626</v>
      </c>
      <c r="P1859" s="846" t="s">
        <v>2627</v>
      </c>
      <c r="Q1859" s="832">
        <v>388.5</v>
      </c>
      <c r="R1859" s="832">
        <v>388.5</v>
      </c>
      <c r="S1859" s="832">
        <v>569.82</v>
      </c>
      <c r="T1859" s="832">
        <v>570.94</v>
      </c>
      <c r="U1859" s="846" t="s">
        <v>372</v>
      </c>
      <c r="V1859" s="846" t="s">
        <v>4696</v>
      </c>
      <c r="W1859" s="846"/>
      <c r="X1859" s="824"/>
      <c r="Y1859" s="824"/>
      <c r="Z1859" s="824"/>
      <c r="AA1859" s="824"/>
      <c r="AB1859" s="824"/>
      <c r="AC1859" s="824"/>
    </row>
    <row r="1860" s="823" customFormat="1" ht="28.45" hidden="1" customHeight="1" outlineLevel="1" spans="1:29">
      <c r="A1860" s="870" t="s">
        <v>2566</v>
      </c>
      <c r="B1860" s="870" t="s">
        <v>2702</v>
      </c>
      <c r="C1860" s="870"/>
      <c r="D1860" s="835"/>
      <c r="E1860" s="835"/>
      <c r="F1860" s="835"/>
      <c r="G1860" s="836"/>
      <c r="H1860" s="871">
        <v>0</v>
      </c>
      <c r="I1860" s="874" t="s">
        <v>71</v>
      </c>
      <c r="J1860" s="835"/>
      <c r="K1860" s="835"/>
      <c r="L1860" s="835"/>
      <c r="M1860" s="835"/>
      <c r="N1860" s="835"/>
      <c r="O1860" s="835"/>
      <c r="P1860" s="835"/>
      <c r="Q1860" s="835"/>
      <c r="R1860" s="835"/>
      <c r="S1860" s="835"/>
      <c r="T1860" s="835"/>
      <c r="U1860" s="835"/>
      <c r="V1860" s="835"/>
      <c r="W1860" s="836"/>
      <c r="X1860" s="824"/>
      <c r="Y1860" s="824"/>
      <c r="Z1860" s="824"/>
      <c r="AA1860" s="824"/>
      <c r="AB1860" s="824"/>
      <c r="AC1860" s="824"/>
    </row>
    <row r="1861" s="823" customFormat="1" ht="28.45" customHeight="1" collapsed="1" spans="1:29">
      <c r="A1861" s="870" t="s">
        <v>2732</v>
      </c>
      <c r="B1861" s="870"/>
      <c r="C1861" s="835"/>
      <c r="D1861" s="835"/>
      <c r="E1861" s="835"/>
      <c r="F1861" s="835"/>
      <c r="G1861" s="836"/>
      <c r="H1861" s="871">
        <v>34825.41</v>
      </c>
      <c r="I1861" s="874" t="s">
        <v>4697</v>
      </c>
      <c r="J1861" s="835"/>
      <c r="K1861" s="835"/>
      <c r="L1861" s="835"/>
      <c r="M1861" s="835"/>
      <c r="N1861" s="835"/>
      <c r="O1861" s="835"/>
      <c r="P1861" s="835"/>
      <c r="Q1861" s="835"/>
      <c r="R1861" s="835"/>
      <c r="S1861" s="835"/>
      <c r="T1861" s="835"/>
      <c r="U1861" s="835"/>
      <c r="V1861" s="835"/>
      <c r="W1861" s="836"/>
      <c r="X1861" s="824"/>
      <c r="Y1861" s="824"/>
      <c r="Z1861" s="824"/>
      <c r="AA1861" s="824"/>
      <c r="AB1861" s="824"/>
      <c r="AC1861" s="824"/>
    </row>
    <row r="1862" s="823" customFormat="1" ht="28.45" hidden="1" customHeight="1" outlineLevel="1" collapsed="1" spans="1:29">
      <c r="A1862" s="870" t="s">
        <v>2732</v>
      </c>
      <c r="B1862" s="870" t="s">
        <v>2734</v>
      </c>
      <c r="C1862" s="870"/>
      <c r="D1862" s="835"/>
      <c r="E1862" s="835"/>
      <c r="F1862" s="835"/>
      <c r="G1862" s="836"/>
      <c r="H1862" s="871">
        <v>1597.85</v>
      </c>
      <c r="I1862" s="874" t="s">
        <v>4698</v>
      </c>
      <c r="J1862" s="835"/>
      <c r="K1862" s="835"/>
      <c r="L1862" s="835"/>
      <c r="M1862" s="835"/>
      <c r="N1862" s="835"/>
      <c r="O1862" s="835"/>
      <c r="P1862" s="835"/>
      <c r="Q1862" s="835"/>
      <c r="R1862" s="835"/>
      <c r="S1862" s="835"/>
      <c r="T1862" s="835"/>
      <c r="U1862" s="835"/>
      <c r="V1862" s="835"/>
      <c r="W1862" s="836"/>
      <c r="X1862" s="824"/>
      <c r="Y1862" s="824"/>
      <c r="Z1862" s="824"/>
      <c r="AA1862" s="824"/>
      <c r="AB1862" s="824"/>
      <c r="AC1862" s="824"/>
    </row>
    <row r="1863" s="823" customFormat="1" ht="28.45" hidden="1" customHeight="1" outlineLevel="2" collapsed="1" spans="1:29">
      <c r="A1863" s="870" t="s">
        <v>2732</v>
      </c>
      <c r="B1863" s="870" t="s">
        <v>2734</v>
      </c>
      <c r="C1863" s="870" t="s">
        <v>4699</v>
      </c>
      <c r="D1863" s="870"/>
      <c r="E1863" s="835"/>
      <c r="F1863" s="835"/>
      <c r="G1863" s="836"/>
      <c r="H1863" s="871">
        <v>80.94</v>
      </c>
      <c r="I1863" s="874" t="s">
        <v>71</v>
      </c>
      <c r="J1863" s="835"/>
      <c r="K1863" s="835"/>
      <c r="L1863" s="835"/>
      <c r="M1863" s="835"/>
      <c r="N1863" s="835"/>
      <c r="O1863" s="835"/>
      <c r="P1863" s="835"/>
      <c r="Q1863" s="835"/>
      <c r="R1863" s="835"/>
      <c r="S1863" s="835"/>
      <c r="T1863" s="835"/>
      <c r="U1863" s="835"/>
      <c r="V1863" s="835"/>
      <c r="W1863" s="836"/>
      <c r="X1863" s="824"/>
      <c r="Y1863" s="824"/>
      <c r="Z1863" s="824"/>
      <c r="AA1863" s="824"/>
      <c r="AB1863" s="824"/>
      <c r="AC1863" s="824"/>
    </row>
    <row r="1864" s="823" customFormat="1" ht="28.45" hidden="1" customHeight="1" outlineLevel="3" spans="1:29">
      <c r="A1864" s="873" t="s">
        <v>2732</v>
      </c>
      <c r="B1864" s="870" t="s">
        <v>2734</v>
      </c>
      <c r="C1864" s="870" t="s">
        <v>4699</v>
      </c>
      <c r="D1864" s="846" t="s">
        <v>4700</v>
      </c>
      <c r="E1864" s="846" t="s">
        <v>34</v>
      </c>
      <c r="F1864" s="846" t="s">
        <v>4701</v>
      </c>
      <c r="G1864" s="846" t="s">
        <v>4702</v>
      </c>
      <c r="H1864" s="832">
        <v>80.94</v>
      </c>
      <c r="I1864" s="846" t="s">
        <v>4703</v>
      </c>
      <c r="J1864" s="875">
        <v>521</v>
      </c>
      <c r="K1864" s="846" t="s">
        <v>53</v>
      </c>
      <c r="L1864" s="846" t="s">
        <v>3355</v>
      </c>
      <c r="M1864" s="846" t="s">
        <v>4704</v>
      </c>
      <c r="N1864" s="846" t="s">
        <v>4705</v>
      </c>
      <c r="O1864" s="846" t="s">
        <v>4706</v>
      </c>
      <c r="P1864" s="846" t="s">
        <v>4707</v>
      </c>
      <c r="Q1864" s="832"/>
      <c r="R1864" s="832"/>
      <c r="S1864" s="832"/>
      <c r="T1864" s="832"/>
      <c r="U1864" s="846" t="s">
        <v>306</v>
      </c>
      <c r="V1864" s="846" t="s">
        <v>4708</v>
      </c>
      <c r="W1864" s="846"/>
      <c r="X1864" s="824"/>
      <c r="Y1864" s="824"/>
      <c r="Z1864" s="824"/>
      <c r="AA1864" s="824"/>
      <c r="AB1864" s="824"/>
      <c r="AC1864" s="824"/>
    </row>
    <row r="1865" s="823" customFormat="1" ht="28.45" hidden="1" customHeight="1" outlineLevel="2" collapsed="1" spans="1:29">
      <c r="A1865" s="870" t="s">
        <v>2732</v>
      </c>
      <c r="B1865" s="870" t="s">
        <v>2734</v>
      </c>
      <c r="C1865" s="870" t="s">
        <v>2736</v>
      </c>
      <c r="D1865" s="870"/>
      <c r="E1865" s="835"/>
      <c r="F1865" s="835"/>
      <c r="G1865" s="836"/>
      <c r="H1865" s="871">
        <v>72.86</v>
      </c>
      <c r="I1865" s="874" t="s">
        <v>71</v>
      </c>
      <c r="J1865" s="835"/>
      <c r="K1865" s="835"/>
      <c r="L1865" s="835"/>
      <c r="M1865" s="835"/>
      <c r="N1865" s="835"/>
      <c r="O1865" s="835"/>
      <c r="P1865" s="835"/>
      <c r="Q1865" s="835"/>
      <c r="R1865" s="835"/>
      <c r="S1865" s="835"/>
      <c r="T1865" s="835"/>
      <c r="U1865" s="835"/>
      <c r="V1865" s="835"/>
      <c r="W1865" s="836"/>
      <c r="X1865" s="824"/>
      <c r="Y1865" s="824"/>
      <c r="Z1865" s="824"/>
      <c r="AA1865" s="824"/>
      <c r="AB1865" s="824"/>
      <c r="AC1865" s="824"/>
    </row>
    <row r="1866" s="823" customFormat="1" ht="28.45" hidden="1" customHeight="1" outlineLevel="3" spans="1:29">
      <c r="A1866" s="873" t="s">
        <v>2732</v>
      </c>
      <c r="B1866" s="870" t="s">
        <v>2734</v>
      </c>
      <c r="C1866" s="870" t="s">
        <v>2736</v>
      </c>
      <c r="D1866" s="846" t="s">
        <v>4709</v>
      </c>
      <c r="E1866" s="846" t="s">
        <v>1110</v>
      </c>
      <c r="F1866" s="846" t="s">
        <v>4710</v>
      </c>
      <c r="G1866" s="846" t="s">
        <v>4711</v>
      </c>
      <c r="H1866" s="832">
        <v>72.86</v>
      </c>
      <c r="I1866" s="846" t="s">
        <v>4712</v>
      </c>
      <c r="J1866" s="875">
        <v>697</v>
      </c>
      <c r="K1866" s="846" t="s">
        <v>53</v>
      </c>
      <c r="L1866" s="846" t="s">
        <v>3355</v>
      </c>
      <c r="M1866" s="846" t="s">
        <v>4713</v>
      </c>
      <c r="N1866" s="846" t="s">
        <v>4713</v>
      </c>
      <c r="O1866" s="846" t="s">
        <v>2744</v>
      </c>
      <c r="P1866" s="846" t="s">
        <v>2744</v>
      </c>
      <c r="Q1866" s="832">
        <v>302.47</v>
      </c>
      <c r="R1866" s="832">
        <v>302.47</v>
      </c>
      <c r="S1866" s="832">
        <v>72.86</v>
      </c>
      <c r="T1866" s="832">
        <v>72.86</v>
      </c>
      <c r="U1866" s="846" t="s">
        <v>306</v>
      </c>
      <c r="V1866" s="846"/>
      <c r="W1866" s="846"/>
      <c r="X1866" s="824"/>
      <c r="Y1866" s="824"/>
      <c r="Z1866" s="824"/>
      <c r="AA1866" s="824"/>
      <c r="AB1866" s="824"/>
      <c r="AC1866" s="824"/>
    </row>
    <row r="1867" s="823" customFormat="1" ht="28.45" hidden="1" customHeight="1" outlineLevel="2" collapsed="1" spans="1:29">
      <c r="A1867" s="870" t="s">
        <v>2732</v>
      </c>
      <c r="B1867" s="870" t="s">
        <v>2734</v>
      </c>
      <c r="C1867" s="870" t="s">
        <v>4714</v>
      </c>
      <c r="D1867" s="870"/>
      <c r="E1867" s="835"/>
      <c r="F1867" s="835"/>
      <c r="G1867" s="836"/>
      <c r="H1867" s="871">
        <v>948.2</v>
      </c>
      <c r="I1867" s="874" t="s">
        <v>4715</v>
      </c>
      <c r="J1867" s="835"/>
      <c r="K1867" s="835"/>
      <c r="L1867" s="835"/>
      <c r="M1867" s="835"/>
      <c r="N1867" s="835"/>
      <c r="O1867" s="835"/>
      <c r="P1867" s="835"/>
      <c r="Q1867" s="835"/>
      <c r="R1867" s="835"/>
      <c r="S1867" s="835"/>
      <c r="T1867" s="835"/>
      <c r="U1867" s="835"/>
      <c r="V1867" s="835"/>
      <c r="W1867" s="836"/>
      <c r="X1867" s="824"/>
      <c r="Y1867" s="824"/>
      <c r="Z1867" s="824"/>
      <c r="AA1867" s="824"/>
      <c r="AB1867" s="824"/>
      <c r="AC1867" s="824"/>
    </row>
    <row r="1868" s="823" customFormat="1" ht="28.45" hidden="1" customHeight="1" outlineLevel="3" spans="1:29">
      <c r="A1868" s="873" t="s">
        <v>2732</v>
      </c>
      <c r="B1868" s="870" t="s">
        <v>2734</v>
      </c>
      <c r="C1868" s="870" t="s">
        <v>4714</v>
      </c>
      <c r="D1868" s="846" t="s">
        <v>4716</v>
      </c>
      <c r="E1868" s="846" t="s">
        <v>34</v>
      </c>
      <c r="F1868" s="846" t="s">
        <v>4717</v>
      </c>
      <c r="G1868" s="846" t="s">
        <v>4718</v>
      </c>
      <c r="H1868" s="832">
        <v>497.45</v>
      </c>
      <c r="I1868" s="846" t="s">
        <v>64</v>
      </c>
      <c r="J1868" s="875">
        <v>7</v>
      </c>
      <c r="K1868" s="846" t="s">
        <v>38</v>
      </c>
      <c r="L1868" s="846" t="s">
        <v>3355</v>
      </c>
      <c r="M1868" s="846" t="s">
        <v>4719</v>
      </c>
      <c r="N1868" s="846" t="s">
        <v>4719</v>
      </c>
      <c r="O1868" s="846" t="s">
        <v>4720</v>
      </c>
      <c r="P1868" s="846" t="s">
        <v>4721</v>
      </c>
      <c r="Q1868" s="832">
        <v>1607.12</v>
      </c>
      <c r="R1868" s="832">
        <v>1607.12</v>
      </c>
      <c r="S1868" s="832">
        <v>1375.07</v>
      </c>
      <c r="T1868" s="832">
        <v>1357.8</v>
      </c>
      <c r="U1868" s="846" t="s">
        <v>407</v>
      </c>
      <c r="V1868" s="846" t="s">
        <v>4722</v>
      </c>
      <c r="W1868" s="846"/>
      <c r="X1868" s="824"/>
      <c r="Y1868" s="824"/>
      <c r="Z1868" s="824"/>
      <c r="AA1868" s="824"/>
      <c r="AB1868" s="824"/>
      <c r="AC1868" s="824"/>
    </row>
    <row r="1869" s="823" customFormat="1" ht="28.45" hidden="1" customHeight="1" outlineLevel="3" spans="1:29">
      <c r="A1869" s="873" t="s">
        <v>2732</v>
      </c>
      <c r="B1869" s="870" t="s">
        <v>2734</v>
      </c>
      <c r="C1869" s="870" t="s">
        <v>4714</v>
      </c>
      <c r="D1869" s="846" t="s">
        <v>4716</v>
      </c>
      <c r="E1869" s="846" t="s">
        <v>34</v>
      </c>
      <c r="F1869" s="846" t="s">
        <v>4717</v>
      </c>
      <c r="G1869" s="846" t="s">
        <v>4718</v>
      </c>
      <c r="H1869" s="832">
        <v>1.62</v>
      </c>
      <c r="I1869" s="846" t="s">
        <v>64</v>
      </c>
      <c r="J1869" s="875">
        <v>7</v>
      </c>
      <c r="K1869" s="846" t="s">
        <v>38</v>
      </c>
      <c r="L1869" s="846" t="s">
        <v>3355</v>
      </c>
      <c r="M1869" s="846" t="s">
        <v>4719</v>
      </c>
      <c r="N1869" s="846" t="s">
        <v>4719</v>
      </c>
      <c r="O1869" s="846" t="s">
        <v>4720</v>
      </c>
      <c r="P1869" s="846" t="s">
        <v>4721</v>
      </c>
      <c r="Q1869" s="832">
        <v>1607.12</v>
      </c>
      <c r="R1869" s="832">
        <v>1607.12</v>
      </c>
      <c r="S1869" s="832">
        <v>1375.07</v>
      </c>
      <c r="T1869" s="832">
        <v>1357.8</v>
      </c>
      <c r="U1869" s="846" t="s">
        <v>407</v>
      </c>
      <c r="V1869" s="846" t="s">
        <v>4722</v>
      </c>
      <c r="W1869" s="846"/>
      <c r="X1869" s="824"/>
      <c r="Y1869" s="824"/>
      <c r="Z1869" s="824"/>
      <c r="AA1869" s="824"/>
      <c r="AB1869" s="824"/>
      <c r="AC1869" s="824"/>
    </row>
    <row r="1870" s="823" customFormat="1" ht="28.45" hidden="1" customHeight="1" outlineLevel="3" spans="1:29">
      <c r="A1870" s="873" t="s">
        <v>2732</v>
      </c>
      <c r="B1870" s="870" t="s">
        <v>2734</v>
      </c>
      <c r="C1870" s="870" t="s">
        <v>4714</v>
      </c>
      <c r="D1870" s="846" t="s">
        <v>4723</v>
      </c>
      <c r="E1870" s="846" t="s">
        <v>34</v>
      </c>
      <c r="F1870" s="846" t="s">
        <v>4724</v>
      </c>
      <c r="G1870" s="846" t="s">
        <v>4718</v>
      </c>
      <c r="H1870" s="832">
        <v>349.73</v>
      </c>
      <c r="I1870" s="846" t="s">
        <v>330</v>
      </c>
      <c r="J1870" s="875">
        <v>6</v>
      </c>
      <c r="K1870" s="846" t="s">
        <v>38</v>
      </c>
      <c r="L1870" s="846" t="s">
        <v>3355</v>
      </c>
      <c r="M1870" s="846" t="s">
        <v>4725</v>
      </c>
      <c r="N1870" s="846" t="s">
        <v>4725</v>
      </c>
      <c r="O1870" s="846" t="s">
        <v>4726</v>
      </c>
      <c r="P1870" s="846" t="s">
        <v>4721</v>
      </c>
      <c r="Q1870" s="832">
        <v>419.61</v>
      </c>
      <c r="R1870" s="832">
        <v>419.61</v>
      </c>
      <c r="S1870" s="832">
        <v>418.36</v>
      </c>
      <c r="T1870" s="832">
        <v>418.36</v>
      </c>
      <c r="U1870" s="846" t="s">
        <v>407</v>
      </c>
      <c r="V1870" s="846" t="s">
        <v>4727</v>
      </c>
      <c r="W1870" s="846"/>
      <c r="X1870" s="824"/>
      <c r="Y1870" s="824"/>
      <c r="Z1870" s="824"/>
      <c r="AA1870" s="824"/>
      <c r="AB1870" s="824"/>
      <c r="AC1870" s="824"/>
    </row>
    <row r="1871" s="823" customFormat="1" ht="28.45" hidden="1" customHeight="1" outlineLevel="3" spans="1:29">
      <c r="A1871" s="873" t="s">
        <v>2732</v>
      </c>
      <c r="B1871" s="870" t="s">
        <v>2734</v>
      </c>
      <c r="C1871" s="870" t="s">
        <v>4714</v>
      </c>
      <c r="D1871" s="846" t="s">
        <v>4723</v>
      </c>
      <c r="E1871" s="846" t="s">
        <v>34</v>
      </c>
      <c r="F1871" s="846" t="s">
        <v>4724</v>
      </c>
      <c r="G1871" s="846" t="s">
        <v>4718</v>
      </c>
      <c r="H1871" s="832">
        <v>5.5</v>
      </c>
      <c r="I1871" s="846" t="s">
        <v>330</v>
      </c>
      <c r="J1871" s="875">
        <v>6</v>
      </c>
      <c r="K1871" s="846" t="s">
        <v>38</v>
      </c>
      <c r="L1871" s="846" t="s">
        <v>3355</v>
      </c>
      <c r="M1871" s="846" t="s">
        <v>4725</v>
      </c>
      <c r="N1871" s="846" t="s">
        <v>4725</v>
      </c>
      <c r="O1871" s="846" t="s">
        <v>4726</v>
      </c>
      <c r="P1871" s="846" t="s">
        <v>4721</v>
      </c>
      <c r="Q1871" s="832">
        <v>419.61</v>
      </c>
      <c r="R1871" s="832">
        <v>419.61</v>
      </c>
      <c r="S1871" s="832">
        <v>418.36</v>
      </c>
      <c r="T1871" s="832">
        <v>418.36</v>
      </c>
      <c r="U1871" s="846" t="s">
        <v>407</v>
      </c>
      <c r="V1871" s="846" t="s">
        <v>4727</v>
      </c>
      <c r="W1871" s="846"/>
      <c r="X1871" s="824"/>
      <c r="Y1871" s="824"/>
      <c r="Z1871" s="824"/>
      <c r="AA1871" s="824"/>
      <c r="AB1871" s="824"/>
      <c r="AC1871" s="824"/>
    </row>
    <row r="1872" s="823" customFormat="1" ht="28.45" hidden="1" customHeight="1" outlineLevel="3" spans="1:29">
      <c r="A1872" s="873" t="s">
        <v>2732</v>
      </c>
      <c r="B1872" s="870" t="s">
        <v>2734</v>
      </c>
      <c r="C1872" s="870" t="s">
        <v>4714</v>
      </c>
      <c r="D1872" s="846" t="s">
        <v>4728</v>
      </c>
      <c r="E1872" s="846" t="s">
        <v>1110</v>
      </c>
      <c r="F1872" s="846" t="s">
        <v>4729</v>
      </c>
      <c r="G1872" s="846" t="s">
        <v>4730</v>
      </c>
      <c r="H1872" s="832">
        <v>93.9</v>
      </c>
      <c r="I1872" s="846" t="s">
        <v>1851</v>
      </c>
      <c r="J1872" s="875">
        <v>32</v>
      </c>
      <c r="K1872" s="846" t="s">
        <v>83</v>
      </c>
      <c r="L1872" s="846" t="s">
        <v>3355</v>
      </c>
      <c r="M1872" s="846" t="s">
        <v>4731</v>
      </c>
      <c r="N1872" s="846" t="s">
        <v>4731</v>
      </c>
      <c r="O1872" s="846" t="s">
        <v>4726</v>
      </c>
      <c r="P1872" s="846" t="s">
        <v>4732</v>
      </c>
      <c r="Q1872" s="832">
        <v>313.01</v>
      </c>
      <c r="R1872" s="832">
        <v>313.01</v>
      </c>
      <c r="S1872" s="832">
        <v>93.9</v>
      </c>
      <c r="T1872" s="832">
        <v>93.9</v>
      </c>
      <c r="U1872" s="846" t="s">
        <v>318</v>
      </c>
      <c r="V1872" s="846"/>
      <c r="W1872" s="846"/>
      <c r="X1872" s="824"/>
      <c r="Y1872" s="824"/>
      <c r="Z1872" s="824"/>
      <c r="AA1872" s="824"/>
      <c r="AB1872" s="824"/>
      <c r="AC1872" s="824"/>
    </row>
    <row r="1873" s="823" customFormat="1" ht="28.45" hidden="1" customHeight="1" outlineLevel="2" collapsed="1" spans="1:29">
      <c r="A1873" s="870" t="s">
        <v>2732</v>
      </c>
      <c r="B1873" s="870" t="s">
        <v>2734</v>
      </c>
      <c r="C1873" s="870" t="s">
        <v>2748</v>
      </c>
      <c r="D1873" s="870"/>
      <c r="E1873" s="835"/>
      <c r="F1873" s="835"/>
      <c r="G1873" s="836"/>
      <c r="H1873" s="871">
        <v>378.01</v>
      </c>
      <c r="I1873" s="874" t="s">
        <v>71</v>
      </c>
      <c r="J1873" s="835"/>
      <c r="K1873" s="835"/>
      <c r="L1873" s="835"/>
      <c r="M1873" s="835"/>
      <c r="N1873" s="835"/>
      <c r="O1873" s="835"/>
      <c r="P1873" s="835"/>
      <c r="Q1873" s="835"/>
      <c r="R1873" s="835"/>
      <c r="S1873" s="835"/>
      <c r="T1873" s="835"/>
      <c r="U1873" s="835"/>
      <c r="V1873" s="835"/>
      <c r="W1873" s="836"/>
      <c r="X1873" s="824"/>
      <c r="Y1873" s="824"/>
      <c r="Z1873" s="824"/>
      <c r="AA1873" s="824"/>
      <c r="AB1873" s="824"/>
      <c r="AC1873" s="824"/>
    </row>
    <row r="1874" s="823" customFormat="1" ht="28.45" hidden="1" customHeight="1" outlineLevel="3" spans="1:29">
      <c r="A1874" s="873" t="s">
        <v>2732</v>
      </c>
      <c r="B1874" s="870" t="s">
        <v>2734</v>
      </c>
      <c r="C1874" s="870" t="s">
        <v>2748</v>
      </c>
      <c r="D1874" s="846" t="s">
        <v>4733</v>
      </c>
      <c r="E1874" s="846" t="s">
        <v>34</v>
      </c>
      <c r="F1874" s="846" t="s">
        <v>4734</v>
      </c>
      <c r="G1874" s="846" t="s">
        <v>4735</v>
      </c>
      <c r="H1874" s="832">
        <v>30</v>
      </c>
      <c r="I1874" s="846" t="s">
        <v>1000</v>
      </c>
      <c r="J1874" s="875">
        <v>135</v>
      </c>
      <c r="K1874" s="846" t="s">
        <v>119</v>
      </c>
      <c r="L1874" s="846" t="s">
        <v>3355</v>
      </c>
      <c r="M1874" s="846" t="s">
        <v>4736</v>
      </c>
      <c r="N1874" s="846" t="s">
        <v>4736</v>
      </c>
      <c r="O1874" s="846" t="s">
        <v>4737</v>
      </c>
      <c r="P1874" s="846" t="s">
        <v>4737</v>
      </c>
      <c r="Q1874" s="832">
        <v>343.49</v>
      </c>
      <c r="R1874" s="832">
        <v>343.49</v>
      </c>
      <c r="S1874" s="832">
        <v>348.01</v>
      </c>
      <c r="T1874" s="832">
        <v>348.01</v>
      </c>
      <c r="U1874" s="846" t="s">
        <v>306</v>
      </c>
      <c r="V1874" s="846" t="s">
        <v>4738</v>
      </c>
      <c r="W1874" s="846"/>
      <c r="X1874" s="824"/>
      <c r="Y1874" s="824"/>
      <c r="Z1874" s="824"/>
      <c r="AA1874" s="824"/>
      <c r="AB1874" s="824"/>
      <c r="AC1874" s="824"/>
    </row>
    <row r="1875" s="823" customFormat="1" ht="28.45" hidden="1" customHeight="1" outlineLevel="3" spans="1:29">
      <c r="A1875" s="873" t="s">
        <v>2732</v>
      </c>
      <c r="B1875" s="870" t="s">
        <v>2734</v>
      </c>
      <c r="C1875" s="870" t="s">
        <v>2748</v>
      </c>
      <c r="D1875" s="846" t="s">
        <v>4733</v>
      </c>
      <c r="E1875" s="846" t="s">
        <v>34</v>
      </c>
      <c r="F1875" s="846" t="s">
        <v>4734</v>
      </c>
      <c r="G1875" s="846" t="s">
        <v>4735</v>
      </c>
      <c r="H1875" s="832">
        <v>348.01</v>
      </c>
      <c r="I1875" s="846" t="s">
        <v>1000</v>
      </c>
      <c r="J1875" s="875">
        <v>135</v>
      </c>
      <c r="K1875" s="846" t="s">
        <v>119</v>
      </c>
      <c r="L1875" s="846" t="s">
        <v>3355</v>
      </c>
      <c r="M1875" s="846" t="s">
        <v>4736</v>
      </c>
      <c r="N1875" s="846" t="s">
        <v>4736</v>
      </c>
      <c r="O1875" s="846" t="s">
        <v>4737</v>
      </c>
      <c r="P1875" s="846" t="s">
        <v>4737</v>
      </c>
      <c r="Q1875" s="832">
        <v>343.49</v>
      </c>
      <c r="R1875" s="832">
        <v>343.49</v>
      </c>
      <c r="S1875" s="832">
        <v>348.01</v>
      </c>
      <c r="T1875" s="832">
        <v>348.01</v>
      </c>
      <c r="U1875" s="846" t="s">
        <v>306</v>
      </c>
      <c r="V1875" s="846" t="s">
        <v>4738</v>
      </c>
      <c r="W1875" s="846"/>
      <c r="X1875" s="824"/>
      <c r="Y1875" s="824"/>
      <c r="Z1875" s="824"/>
      <c r="AA1875" s="824"/>
      <c r="AB1875" s="824"/>
      <c r="AC1875" s="824"/>
    </row>
    <row r="1876" s="823" customFormat="1" ht="28.45" hidden="1" customHeight="1" outlineLevel="2" collapsed="1" spans="1:29">
      <c r="A1876" s="870" t="s">
        <v>2732</v>
      </c>
      <c r="B1876" s="870" t="s">
        <v>2734</v>
      </c>
      <c r="C1876" s="870" t="s">
        <v>4739</v>
      </c>
      <c r="D1876" s="870"/>
      <c r="E1876" s="835"/>
      <c r="F1876" s="835"/>
      <c r="G1876" s="836"/>
      <c r="H1876" s="871">
        <v>117.84</v>
      </c>
      <c r="I1876" s="874" t="s">
        <v>4740</v>
      </c>
      <c r="J1876" s="835"/>
      <c r="K1876" s="835"/>
      <c r="L1876" s="835"/>
      <c r="M1876" s="835"/>
      <c r="N1876" s="835"/>
      <c r="O1876" s="835"/>
      <c r="P1876" s="835"/>
      <c r="Q1876" s="835"/>
      <c r="R1876" s="835"/>
      <c r="S1876" s="835"/>
      <c r="T1876" s="835"/>
      <c r="U1876" s="835"/>
      <c r="V1876" s="835"/>
      <c r="W1876" s="836"/>
      <c r="X1876" s="824"/>
      <c r="Y1876" s="824"/>
      <c r="Z1876" s="824"/>
      <c r="AA1876" s="824"/>
      <c r="AB1876" s="824"/>
      <c r="AC1876" s="824"/>
    </row>
    <row r="1877" s="823" customFormat="1" ht="28.45" hidden="1" customHeight="1" outlineLevel="3" spans="1:29">
      <c r="A1877" s="873" t="s">
        <v>2732</v>
      </c>
      <c r="B1877" s="870" t="s">
        <v>2734</v>
      </c>
      <c r="C1877" s="870" t="s">
        <v>4739</v>
      </c>
      <c r="D1877" s="846" t="s">
        <v>4741</v>
      </c>
      <c r="E1877" s="846" t="s">
        <v>4539</v>
      </c>
      <c r="F1877" s="846" t="s">
        <v>4742</v>
      </c>
      <c r="G1877" s="846" t="s">
        <v>4743</v>
      </c>
      <c r="H1877" s="832">
        <v>19.64</v>
      </c>
      <c r="I1877" s="846" t="s">
        <v>1312</v>
      </c>
      <c r="J1877" s="875">
        <v>46</v>
      </c>
      <c r="K1877" s="846" t="s">
        <v>83</v>
      </c>
      <c r="L1877" s="846" t="s">
        <v>3355</v>
      </c>
      <c r="M1877" s="846" t="s">
        <v>4744</v>
      </c>
      <c r="N1877" s="846" t="s">
        <v>4745</v>
      </c>
      <c r="O1877" s="846" t="s">
        <v>4746</v>
      </c>
      <c r="P1877" s="846" t="s">
        <v>4747</v>
      </c>
      <c r="Q1877" s="832">
        <v>1857.09</v>
      </c>
      <c r="R1877" s="832">
        <v>2221.41</v>
      </c>
      <c r="S1877" s="832">
        <v>293.63</v>
      </c>
      <c r="T1877" s="832">
        <v>293.92</v>
      </c>
      <c r="U1877" s="846" t="s">
        <v>318</v>
      </c>
      <c r="V1877" s="846" t="s">
        <v>4748</v>
      </c>
      <c r="W1877" s="846"/>
      <c r="X1877" s="824"/>
      <c r="Y1877" s="824"/>
      <c r="Z1877" s="824"/>
      <c r="AA1877" s="824"/>
      <c r="AB1877" s="824"/>
      <c r="AC1877" s="824"/>
    </row>
    <row r="1878" s="823" customFormat="1" ht="28.45" hidden="1" customHeight="1" outlineLevel="3" spans="1:29">
      <c r="A1878" s="873" t="s">
        <v>2732</v>
      </c>
      <c r="B1878" s="870" t="s">
        <v>2734</v>
      </c>
      <c r="C1878" s="870" t="s">
        <v>4739</v>
      </c>
      <c r="D1878" s="846" t="s">
        <v>4741</v>
      </c>
      <c r="E1878" s="846" t="s">
        <v>4539</v>
      </c>
      <c r="F1878" s="846" t="s">
        <v>4742</v>
      </c>
      <c r="G1878" s="846" t="s">
        <v>4743</v>
      </c>
      <c r="H1878" s="832">
        <v>19.64</v>
      </c>
      <c r="I1878" s="846" t="s">
        <v>1312</v>
      </c>
      <c r="J1878" s="875">
        <v>46</v>
      </c>
      <c r="K1878" s="846" t="s">
        <v>83</v>
      </c>
      <c r="L1878" s="846" t="s">
        <v>3355</v>
      </c>
      <c r="M1878" s="846" t="s">
        <v>4744</v>
      </c>
      <c r="N1878" s="846" t="s">
        <v>4745</v>
      </c>
      <c r="O1878" s="846" t="s">
        <v>4746</v>
      </c>
      <c r="P1878" s="846" t="s">
        <v>4747</v>
      </c>
      <c r="Q1878" s="832">
        <v>1857.09</v>
      </c>
      <c r="R1878" s="832">
        <v>2221.41</v>
      </c>
      <c r="S1878" s="832">
        <v>293.63</v>
      </c>
      <c r="T1878" s="832">
        <v>293.92</v>
      </c>
      <c r="U1878" s="846" t="s">
        <v>318</v>
      </c>
      <c r="V1878" s="846" t="s">
        <v>4748</v>
      </c>
      <c r="W1878" s="846"/>
      <c r="X1878" s="824"/>
      <c r="Y1878" s="824"/>
      <c r="Z1878" s="824"/>
      <c r="AA1878" s="824"/>
      <c r="AB1878" s="824"/>
      <c r="AC1878" s="824"/>
    </row>
    <row r="1879" s="823" customFormat="1" ht="28.45" hidden="1" customHeight="1" outlineLevel="3" spans="1:29">
      <c r="A1879" s="873" t="s">
        <v>2732</v>
      </c>
      <c r="B1879" s="870" t="s">
        <v>2734</v>
      </c>
      <c r="C1879" s="870" t="s">
        <v>4739</v>
      </c>
      <c r="D1879" s="846" t="s">
        <v>4741</v>
      </c>
      <c r="E1879" s="846" t="s">
        <v>4539</v>
      </c>
      <c r="F1879" s="846" t="s">
        <v>4742</v>
      </c>
      <c r="G1879" s="846" t="s">
        <v>4743</v>
      </c>
      <c r="H1879" s="832">
        <v>19.64</v>
      </c>
      <c r="I1879" s="846" t="s">
        <v>584</v>
      </c>
      <c r="J1879" s="875">
        <v>35</v>
      </c>
      <c r="K1879" s="846" t="s">
        <v>83</v>
      </c>
      <c r="L1879" s="846" t="s">
        <v>3355</v>
      </c>
      <c r="M1879" s="846" t="s">
        <v>4744</v>
      </c>
      <c r="N1879" s="846" t="s">
        <v>4745</v>
      </c>
      <c r="O1879" s="846" t="s">
        <v>4746</v>
      </c>
      <c r="P1879" s="846" t="s">
        <v>4747</v>
      </c>
      <c r="Q1879" s="832">
        <v>1857.09</v>
      </c>
      <c r="R1879" s="832">
        <v>2221.41</v>
      </c>
      <c r="S1879" s="832">
        <v>293.63</v>
      </c>
      <c r="T1879" s="832">
        <v>293.92</v>
      </c>
      <c r="U1879" s="846" t="s">
        <v>318</v>
      </c>
      <c r="V1879" s="846" t="s">
        <v>4748</v>
      </c>
      <c r="W1879" s="846"/>
      <c r="X1879" s="824"/>
      <c r="Y1879" s="824"/>
      <c r="Z1879" s="824"/>
      <c r="AA1879" s="824"/>
      <c r="AB1879" s="824"/>
      <c r="AC1879" s="824"/>
    </row>
    <row r="1880" s="823" customFormat="1" ht="28.45" hidden="1" customHeight="1" outlineLevel="3" spans="1:29">
      <c r="A1880" s="873" t="s">
        <v>2732</v>
      </c>
      <c r="B1880" s="870" t="s">
        <v>2734</v>
      </c>
      <c r="C1880" s="870" t="s">
        <v>4739</v>
      </c>
      <c r="D1880" s="846" t="s">
        <v>4741</v>
      </c>
      <c r="E1880" s="846" t="s">
        <v>4539</v>
      </c>
      <c r="F1880" s="846" t="s">
        <v>4742</v>
      </c>
      <c r="G1880" s="846" t="s">
        <v>4743</v>
      </c>
      <c r="H1880" s="832">
        <v>19.64</v>
      </c>
      <c r="I1880" s="846" t="s">
        <v>584</v>
      </c>
      <c r="J1880" s="875">
        <v>35</v>
      </c>
      <c r="K1880" s="846" t="s">
        <v>83</v>
      </c>
      <c r="L1880" s="846" t="s">
        <v>3355</v>
      </c>
      <c r="M1880" s="846" t="s">
        <v>4744</v>
      </c>
      <c r="N1880" s="846" t="s">
        <v>4745</v>
      </c>
      <c r="O1880" s="846" t="s">
        <v>4746</v>
      </c>
      <c r="P1880" s="846" t="s">
        <v>4747</v>
      </c>
      <c r="Q1880" s="832">
        <v>1857.09</v>
      </c>
      <c r="R1880" s="832">
        <v>2221.41</v>
      </c>
      <c r="S1880" s="832">
        <v>293.63</v>
      </c>
      <c r="T1880" s="832">
        <v>293.92</v>
      </c>
      <c r="U1880" s="846" t="s">
        <v>318</v>
      </c>
      <c r="V1880" s="846" t="s">
        <v>4748</v>
      </c>
      <c r="W1880" s="846"/>
      <c r="X1880" s="824"/>
      <c r="Y1880" s="824"/>
      <c r="Z1880" s="824"/>
      <c r="AA1880" s="824"/>
      <c r="AB1880" s="824"/>
      <c r="AC1880" s="824"/>
    </row>
    <row r="1881" s="823" customFormat="1" ht="28.45" hidden="1" customHeight="1" outlineLevel="3" spans="1:29">
      <c r="A1881" s="873" t="s">
        <v>2732</v>
      </c>
      <c r="B1881" s="870" t="s">
        <v>2734</v>
      </c>
      <c r="C1881" s="870" t="s">
        <v>4739</v>
      </c>
      <c r="D1881" s="846" t="s">
        <v>4741</v>
      </c>
      <c r="E1881" s="846" t="s">
        <v>4539</v>
      </c>
      <c r="F1881" s="846" t="s">
        <v>4742</v>
      </c>
      <c r="G1881" s="846" t="s">
        <v>4743</v>
      </c>
      <c r="H1881" s="832">
        <v>19.64</v>
      </c>
      <c r="I1881" s="846" t="s">
        <v>584</v>
      </c>
      <c r="J1881" s="875">
        <v>35</v>
      </c>
      <c r="K1881" s="846" t="s">
        <v>83</v>
      </c>
      <c r="L1881" s="846" t="s">
        <v>3355</v>
      </c>
      <c r="M1881" s="846" t="s">
        <v>4744</v>
      </c>
      <c r="N1881" s="846" t="s">
        <v>4745</v>
      </c>
      <c r="O1881" s="846" t="s">
        <v>4746</v>
      </c>
      <c r="P1881" s="846" t="s">
        <v>4747</v>
      </c>
      <c r="Q1881" s="832">
        <v>1857.09</v>
      </c>
      <c r="R1881" s="832">
        <v>2221.41</v>
      </c>
      <c r="S1881" s="832">
        <v>293.63</v>
      </c>
      <c r="T1881" s="832">
        <v>293.92</v>
      </c>
      <c r="U1881" s="846" t="s">
        <v>318</v>
      </c>
      <c r="V1881" s="846" t="s">
        <v>4748</v>
      </c>
      <c r="W1881" s="846"/>
      <c r="X1881" s="824"/>
      <c r="Y1881" s="824"/>
      <c r="Z1881" s="824"/>
      <c r="AA1881" s="824"/>
      <c r="AB1881" s="824"/>
      <c r="AC1881" s="824"/>
    </row>
    <row r="1882" s="823" customFormat="1" ht="28.45" hidden="1" customHeight="1" outlineLevel="3" spans="1:29">
      <c r="A1882" s="873" t="s">
        <v>2732</v>
      </c>
      <c r="B1882" s="870" t="s">
        <v>2734</v>
      </c>
      <c r="C1882" s="870" t="s">
        <v>4739</v>
      </c>
      <c r="D1882" s="846" t="s">
        <v>4741</v>
      </c>
      <c r="E1882" s="846" t="s">
        <v>4539</v>
      </c>
      <c r="F1882" s="846" t="s">
        <v>4742</v>
      </c>
      <c r="G1882" s="846" t="s">
        <v>4743</v>
      </c>
      <c r="H1882" s="832">
        <v>19.64</v>
      </c>
      <c r="I1882" s="846" t="s">
        <v>584</v>
      </c>
      <c r="J1882" s="875">
        <v>35</v>
      </c>
      <c r="K1882" s="846" t="s">
        <v>83</v>
      </c>
      <c r="L1882" s="846" t="s">
        <v>3355</v>
      </c>
      <c r="M1882" s="846" t="s">
        <v>4744</v>
      </c>
      <c r="N1882" s="846" t="s">
        <v>4745</v>
      </c>
      <c r="O1882" s="846" t="s">
        <v>4746</v>
      </c>
      <c r="P1882" s="846" t="s">
        <v>4747</v>
      </c>
      <c r="Q1882" s="832">
        <v>1857.09</v>
      </c>
      <c r="R1882" s="832">
        <v>2221.41</v>
      </c>
      <c r="S1882" s="832">
        <v>293.63</v>
      </c>
      <c r="T1882" s="832">
        <v>293.92</v>
      </c>
      <c r="U1882" s="846" t="s">
        <v>318</v>
      </c>
      <c r="V1882" s="846" t="s">
        <v>4748</v>
      </c>
      <c r="W1882" s="846"/>
      <c r="X1882" s="824"/>
      <c r="Y1882" s="824"/>
      <c r="Z1882" s="824"/>
      <c r="AA1882" s="824"/>
      <c r="AB1882" s="824"/>
      <c r="AC1882" s="824"/>
    </row>
    <row r="1883" s="823" customFormat="1" ht="28.45" hidden="1" customHeight="1" outlineLevel="1" collapsed="1" spans="1:29">
      <c r="A1883" s="870" t="s">
        <v>2732</v>
      </c>
      <c r="B1883" s="870" t="s">
        <v>2850</v>
      </c>
      <c r="C1883" s="870"/>
      <c r="D1883" s="835"/>
      <c r="E1883" s="835"/>
      <c r="F1883" s="835"/>
      <c r="G1883" s="836"/>
      <c r="H1883" s="871">
        <v>33227.56</v>
      </c>
      <c r="I1883" s="874" t="s">
        <v>4749</v>
      </c>
      <c r="J1883" s="835"/>
      <c r="K1883" s="835"/>
      <c r="L1883" s="835"/>
      <c r="M1883" s="835"/>
      <c r="N1883" s="835"/>
      <c r="O1883" s="835"/>
      <c r="P1883" s="835"/>
      <c r="Q1883" s="835"/>
      <c r="R1883" s="835"/>
      <c r="S1883" s="835"/>
      <c r="T1883" s="835"/>
      <c r="U1883" s="835"/>
      <c r="V1883" s="835"/>
      <c r="W1883" s="836"/>
      <c r="X1883" s="824"/>
      <c r="Y1883" s="824"/>
      <c r="Z1883" s="824"/>
      <c r="AA1883" s="824"/>
      <c r="AB1883" s="824"/>
      <c r="AC1883" s="824"/>
    </row>
    <row r="1884" s="823" customFormat="1" ht="28.45" hidden="1" customHeight="1" outlineLevel="2" collapsed="1" spans="1:29">
      <c r="A1884" s="870" t="s">
        <v>2732</v>
      </c>
      <c r="B1884" s="870" t="s">
        <v>2850</v>
      </c>
      <c r="C1884" s="870" t="s">
        <v>2862</v>
      </c>
      <c r="D1884" s="870"/>
      <c r="E1884" s="835"/>
      <c r="F1884" s="835"/>
      <c r="G1884" s="836"/>
      <c r="H1884" s="871">
        <v>6139.49</v>
      </c>
      <c r="I1884" s="874" t="s">
        <v>4750</v>
      </c>
      <c r="J1884" s="835"/>
      <c r="K1884" s="835"/>
      <c r="L1884" s="835"/>
      <c r="M1884" s="835"/>
      <c r="N1884" s="835"/>
      <c r="O1884" s="835"/>
      <c r="P1884" s="835"/>
      <c r="Q1884" s="835"/>
      <c r="R1884" s="835"/>
      <c r="S1884" s="835"/>
      <c r="T1884" s="835"/>
      <c r="U1884" s="835"/>
      <c r="V1884" s="835"/>
      <c r="W1884" s="836"/>
      <c r="X1884" s="824"/>
      <c r="Y1884" s="824"/>
      <c r="Z1884" s="824"/>
      <c r="AA1884" s="824"/>
      <c r="AB1884" s="824"/>
      <c r="AC1884" s="824"/>
    </row>
    <row r="1885" s="823" customFormat="1" ht="28.45" hidden="1" customHeight="1" outlineLevel="3" spans="1:29">
      <c r="A1885" s="873" t="s">
        <v>2732</v>
      </c>
      <c r="B1885" s="870" t="s">
        <v>2850</v>
      </c>
      <c r="C1885" s="870" t="s">
        <v>2862</v>
      </c>
      <c r="D1885" s="846" t="s">
        <v>4751</v>
      </c>
      <c r="E1885" s="846" t="s">
        <v>3858</v>
      </c>
      <c r="F1885" s="846" t="s">
        <v>4752</v>
      </c>
      <c r="G1885" s="846" t="s">
        <v>4753</v>
      </c>
      <c r="H1885" s="832">
        <v>24.95</v>
      </c>
      <c r="I1885" s="846" t="s">
        <v>350</v>
      </c>
      <c r="J1885" s="875">
        <v>0</v>
      </c>
      <c r="K1885" s="846" t="s">
        <v>38</v>
      </c>
      <c r="L1885" s="846" t="s">
        <v>3355</v>
      </c>
      <c r="M1885" s="846"/>
      <c r="N1885" s="846" t="s">
        <v>4754</v>
      </c>
      <c r="O1885" s="846" t="s">
        <v>2885</v>
      </c>
      <c r="P1885" s="846" t="s">
        <v>2871</v>
      </c>
      <c r="Q1885" s="832">
        <v>1439.39</v>
      </c>
      <c r="R1885" s="832">
        <v>2358.89</v>
      </c>
      <c r="S1885" s="832">
        <v>15.96</v>
      </c>
      <c r="T1885" s="832">
        <v>15.96</v>
      </c>
      <c r="U1885" s="846"/>
      <c r="V1885" s="846" t="s">
        <v>4755</v>
      </c>
      <c r="W1885" s="846"/>
      <c r="X1885" s="824"/>
      <c r="Y1885" s="824"/>
      <c r="Z1885" s="824"/>
      <c r="AA1885" s="824"/>
      <c r="AB1885" s="824"/>
      <c r="AC1885" s="824"/>
    </row>
    <row r="1886" s="823" customFormat="1" ht="28.45" hidden="1" customHeight="1" outlineLevel="3" spans="1:29">
      <c r="A1886" s="873" t="s">
        <v>2732</v>
      </c>
      <c r="B1886" s="870" t="s">
        <v>2850</v>
      </c>
      <c r="C1886" s="870" t="s">
        <v>2862</v>
      </c>
      <c r="D1886" s="846" t="s">
        <v>4756</v>
      </c>
      <c r="E1886" s="846" t="s">
        <v>3858</v>
      </c>
      <c r="F1886" s="846" t="s">
        <v>4757</v>
      </c>
      <c r="G1886" s="846" t="s">
        <v>4753</v>
      </c>
      <c r="H1886" s="832">
        <v>2.76</v>
      </c>
      <c r="I1886" s="846" t="s">
        <v>330</v>
      </c>
      <c r="J1886" s="875">
        <v>6</v>
      </c>
      <c r="K1886" s="846" t="s">
        <v>38</v>
      </c>
      <c r="L1886" s="846" t="s">
        <v>3355</v>
      </c>
      <c r="M1886" s="846"/>
      <c r="N1886" s="846" t="s">
        <v>4758</v>
      </c>
      <c r="O1886" s="846" t="s">
        <v>2885</v>
      </c>
      <c r="P1886" s="846" t="s">
        <v>2871</v>
      </c>
      <c r="Q1886" s="832">
        <v>5077.34</v>
      </c>
      <c r="R1886" s="832">
        <v>5077.34</v>
      </c>
      <c r="S1886" s="832">
        <v>24.19</v>
      </c>
      <c r="T1886" s="832">
        <v>24.19</v>
      </c>
      <c r="U1886" s="846"/>
      <c r="V1886" s="846"/>
      <c r="W1886" s="846"/>
      <c r="X1886" s="824"/>
      <c r="Y1886" s="824"/>
      <c r="Z1886" s="824"/>
      <c r="AA1886" s="824"/>
      <c r="AB1886" s="824"/>
      <c r="AC1886" s="824"/>
    </row>
    <row r="1887" s="823" customFormat="1" ht="28.45" hidden="1" customHeight="1" outlineLevel="3" spans="1:29">
      <c r="A1887" s="873" t="s">
        <v>2732</v>
      </c>
      <c r="B1887" s="870" t="s">
        <v>2850</v>
      </c>
      <c r="C1887" s="870" t="s">
        <v>2862</v>
      </c>
      <c r="D1887" s="846" t="s">
        <v>4759</v>
      </c>
      <c r="E1887" s="846" t="s">
        <v>34</v>
      </c>
      <c r="F1887" s="846" t="s">
        <v>4760</v>
      </c>
      <c r="G1887" s="846" t="s">
        <v>2889</v>
      </c>
      <c r="H1887" s="832">
        <v>71.18</v>
      </c>
      <c r="I1887" s="846" t="s">
        <v>3669</v>
      </c>
      <c r="J1887" s="875">
        <v>93</v>
      </c>
      <c r="K1887" s="846" t="s">
        <v>119</v>
      </c>
      <c r="L1887" s="846" t="s">
        <v>3355</v>
      </c>
      <c r="M1887" s="846" t="s">
        <v>4761</v>
      </c>
      <c r="N1887" s="846" t="s">
        <v>4761</v>
      </c>
      <c r="O1887" s="846" t="s">
        <v>2870</v>
      </c>
      <c r="P1887" s="846" t="s">
        <v>4762</v>
      </c>
      <c r="Q1887" s="832">
        <v>60011.46</v>
      </c>
      <c r="R1887" s="832">
        <v>60011.46</v>
      </c>
      <c r="S1887" s="832">
        <v>42461</v>
      </c>
      <c r="T1887" s="832">
        <v>42461</v>
      </c>
      <c r="U1887" s="846" t="s">
        <v>306</v>
      </c>
      <c r="V1887" s="846" t="s">
        <v>2872</v>
      </c>
      <c r="W1887" s="846"/>
      <c r="X1887" s="824"/>
      <c r="Y1887" s="824"/>
      <c r="Z1887" s="824"/>
      <c r="AA1887" s="824"/>
      <c r="AB1887" s="824"/>
      <c r="AC1887" s="824"/>
    </row>
    <row r="1888" s="823" customFormat="1" ht="28.45" hidden="1" customHeight="1" outlineLevel="3" spans="1:29">
      <c r="A1888" s="873" t="s">
        <v>2732</v>
      </c>
      <c r="B1888" s="870" t="s">
        <v>2850</v>
      </c>
      <c r="C1888" s="870" t="s">
        <v>2862</v>
      </c>
      <c r="D1888" s="846" t="s">
        <v>4763</v>
      </c>
      <c r="E1888" s="846" t="s">
        <v>3858</v>
      </c>
      <c r="F1888" s="846" t="s">
        <v>4760</v>
      </c>
      <c r="G1888" s="846" t="s">
        <v>2889</v>
      </c>
      <c r="H1888" s="832">
        <v>27.81</v>
      </c>
      <c r="I1888" s="846" t="s">
        <v>2961</v>
      </c>
      <c r="J1888" s="875">
        <v>53</v>
      </c>
      <c r="K1888" s="846" t="s">
        <v>83</v>
      </c>
      <c r="L1888" s="846" t="s">
        <v>3355</v>
      </c>
      <c r="M1888" s="846" t="s">
        <v>4761</v>
      </c>
      <c r="N1888" s="846" t="s">
        <v>4761</v>
      </c>
      <c r="O1888" s="846" t="s">
        <v>2870</v>
      </c>
      <c r="P1888" s="846" t="s">
        <v>2871</v>
      </c>
      <c r="Q1888" s="832">
        <v>60011.46</v>
      </c>
      <c r="R1888" s="832">
        <v>60011.46</v>
      </c>
      <c r="S1888" s="832">
        <v>42461</v>
      </c>
      <c r="T1888" s="832">
        <v>42461</v>
      </c>
      <c r="U1888" s="846" t="s">
        <v>306</v>
      </c>
      <c r="V1888" s="846" t="s">
        <v>2872</v>
      </c>
      <c r="W1888" s="846"/>
      <c r="X1888" s="824"/>
      <c r="Y1888" s="824"/>
      <c r="Z1888" s="824"/>
      <c r="AA1888" s="824"/>
      <c r="AB1888" s="824"/>
      <c r="AC1888" s="824"/>
    </row>
    <row r="1889" s="823" customFormat="1" ht="28.45" hidden="1" customHeight="1" outlineLevel="3" spans="1:29">
      <c r="A1889" s="873" t="s">
        <v>2732</v>
      </c>
      <c r="B1889" s="870" t="s">
        <v>2850</v>
      </c>
      <c r="C1889" s="870" t="s">
        <v>2862</v>
      </c>
      <c r="D1889" s="846" t="s">
        <v>4763</v>
      </c>
      <c r="E1889" s="846" t="s">
        <v>3858</v>
      </c>
      <c r="F1889" s="846" t="s">
        <v>4760</v>
      </c>
      <c r="G1889" s="846" t="s">
        <v>2889</v>
      </c>
      <c r="H1889" s="832">
        <v>240.78</v>
      </c>
      <c r="I1889" s="846" t="s">
        <v>3669</v>
      </c>
      <c r="J1889" s="875">
        <v>93</v>
      </c>
      <c r="K1889" s="846" t="s">
        <v>119</v>
      </c>
      <c r="L1889" s="846" t="s">
        <v>3355</v>
      </c>
      <c r="M1889" s="846" t="s">
        <v>4761</v>
      </c>
      <c r="N1889" s="846" t="s">
        <v>4761</v>
      </c>
      <c r="O1889" s="846" t="s">
        <v>2870</v>
      </c>
      <c r="P1889" s="846" t="s">
        <v>2871</v>
      </c>
      <c r="Q1889" s="832">
        <v>60011.46</v>
      </c>
      <c r="R1889" s="832">
        <v>60011.46</v>
      </c>
      <c r="S1889" s="832">
        <v>42461</v>
      </c>
      <c r="T1889" s="832">
        <v>42461</v>
      </c>
      <c r="U1889" s="846" t="s">
        <v>306</v>
      </c>
      <c r="V1889" s="846" t="s">
        <v>2872</v>
      </c>
      <c r="W1889" s="846"/>
      <c r="X1889" s="824"/>
      <c r="Y1889" s="824"/>
      <c r="Z1889" s="824"/>
      <c r="AA1889" s="824"/>
      <c r="AB1889" s="824"/>
      <c r="AC1889" s="824"/>
    </row>
    <row r="1890" s="823" customFormat="1" ht="28.45" hidden="1" customHeight="1" outlineLevel="3" spans="1:29">
      <c r="A1890" s="873" t="s">
        <v>2732</v>
      </c>
      <c r="B1890" s="870" t="s">
        <v>2850</v>
      </c>
      <c r="C1890" s="870" t="s">
        <v>2862</v>
      </c>
      <c r="D1890" s="846" t="s">
        <v>4763</v>
      </c>
      <c r="E1890" s="846" t="s">
        <v>3858</v>
      </c>
      <c r="F1890" s="846" t="s">
        <v>4760</v>
      </c>
      <c r="G1890" s="846" t="s">
        <v>2889</v>
      </c>
      <c r="H1890" s="832">
        <v>78.72</v>
      </c>
      <c r="I1890" s="846" t="s">
        <v>2961</v>
      </c>
      <c r="J1890" s="875">
        <v>53</v>
      </c>
      <c r="K1890" s="846" t="s">
        <v>83</v>
      </c>
      <c r="L1890" s="846" t="s">
        <v>3355</v>
      </c>
      <c r="M1890" s="846" t="s">
        <v>4761</v>
      </c>
      <c r="N1890" s="846" t="s">
        <v>4761</v>
      </c>
      <c r="O1890" s="846" t="s">
        <v>2870</v>
      </c>
      <c r="P1890" s="846" t="s">
        <v>2871</v>
      </c>
      <c r="Q1890" s="832">
        <v>60011.46</v>
      </c>
      <c r="R1890" s="832">
        <v>60011.46</v>
      </c>
      <c r="S1890" s="832">
        <v>42461</v>
      </c>
      <c r="T1890" s="832">
        <v>42461</v>
      </c>
      <c r="U1890" s="846" t="s">
        <v>306</v>
      </c>
      <c r="V1890" s="846" t="s">
        <v>2872</v>
      </c>
      <c r="W1890" s="846"/>
      <c r="X1890" s="824"/>
      <c r="Y1890" s="824"/>
      <c r="Z1890" s="824"/>
      <c r="AA1890" s="824"/>
      <c r="AB1890" s="824"/>
      <c r="AC1890" s="824"/>
    </row>
    <row r="1891" s="823" customFormat="1" ht="28.45" hidden="1" customHeight="1" outlineLevel="3" spans="1:29">
      <c r="A1891" s="873" t="s">
        <v>2732</v>
      </c>
      <c r="B1891" s="870" t="s">
        <v>2850</v>
      </c>
      <c r="C1891" s="870" t="s">
        <v>2862</v>
      </c>
      <c r="D1891" s="846" t="s">
        <v>4764</v>
      </c>
      <c r="E1891" s="846" t="s">
        <v>3858</v>
      </c>
      <c r="F1891" s="846" t="s">
        <v>4760</v>
      </c>
      <c r="G1891" s="846" t="s">
        <v>2889</v>
      </c>
      <c r="H1891" s="832">
        <v>572.09</v>
      </c>
      <c r="I1891" s="846" t="s">
        <v>3669</v>
      </c>
      <c r="J1891" s="875">
        <v>93</v>
      </c>
      <c r="K1891" s="846" t="s">
        <v>119</v>
      </c>
      <c r="L1891" s="846" t="s">
        <v>3355</v>
      </c>
      <c r="M1891" s="846" t="s">
        <v>4761</v>
      </c>
      <c r="N1891" s="846" t="s">
        <v>4761</v>
      </c>
      <c r="O1891" s="846" t="s">
        <v>2870</v>
      </c>
      <c r="P1891" s="846" t="s">
        <v>2871</v>
      </c>
      <c r="Q1891" s="832">
        <v>60011.46</v>
      </c>
      <c r="R1891" s="832">
        <v>60011.46</v>
      </c>
      <c r="S1891" s="832">
        <v>42461</v>
      </c>
      <c r="T1891" s="832">
        <v>42461</v>
      </c>
      <c r="U1891" s="846" t="s">
        <v>306</v>
      </c>
      <c r="V1891" s="846" t="s">
        <v>2872</v>
      </c>
      <c r="W1891" s="846"/>
      <c r="X1891" s="824"/>
      <c r="Y1891" s="824"/>
      <c r="Z1891" s="824"/>
      <c r="AA1891" s="824"/>
      <c r="AB1891" s="824"/>
      <c r="AC1891" s="824"/>
    </row>
    <row r="1892" s="823" customFormat="1" ht="28.45" hidden="1" customHeight="1" outlineLevel="3" spans="1:29">
      <c r="A1892" s="873" t="s">
        <v>2732</v>
      </c>
      <c r="B1892" s="870" t="s">
        <v>2850</v>
      </c>
      <c r="C1892" s="870" t="s">
        <v>2862</v>
      </c>
      <c r="D1892" s="846" t="s">
        <v>4764</v>
      </c>
      <c r="E1892" s="846" t="s">
        <v>3858</v>
      </c>
      <c r="F1892" s="846" t="s">
        <v>4760</v>
      </c>
      <c r="G1892" s="846" t="s">
        <v>2889</v>
      </c>
      <c r="H1892" s="832">
        <v>110.48</v>
      </c>
      <c r="I1892" s="846" t="s">
        <v>2961</v>
      </c>
      <c r="J1892" s="875">
        <v>53</v>
      </c>
      <c r="K1892" s="846" t="s">
        <v>83</v>
      </c>
      <c r="L1892" s="846" t="s">
        <v>3355</v>
      </c>
      <c r="M1892" s="846" t="s">
        <v>4761</v>
      </c>
      <c r="N1892" s="846" t="s">
        <v>4761</v>
      </c>
      <c r="O1892" s="846" t="s">
        <v>2870</v>
      </c>
      <c r="P1892" s="846" t="s">
        <v>2871</v>
      </c>
      <c r="Q1892" s="832">
        <v>60011.46</v>
      </c>
      <c r="R1892" s="832">
        <v>60011.46</v>
      </c>
      <c r="S1892" s="832">
        <v>42461</v>
      </c>
      <c r="T1892" s="832">
        <v>42461</v>
      </c>
      <c r="U1892" s="846" t="s">
        <v>306</v>
      </c>
      <c r="V1892" s="846" t="s">
        <v>2872</v>
      </c>
      <c r="W1892" s="846"/>
      <c r="X1892" s="824"/>
      <c r="Y1892" s="824"/>
      <c r="Z1892" s="824"/>
      <c r="AA1892" s="824"/>
      <c r="AB1892" s="824"/>
      <c r="AC1892" s="824"/>
    </row>
    <row r="1893" s="823" customFormat="1" ht="28.45" hidden="1" customHeight="1" outlineLevel="3" spans="1:29">
      <c r="A1893" s="873" t="s">
        <v>2732</v>
      </c>
      <c r="B1893" s="870" t="s">
        <v>2850</v>
      </c>
      <c r="C1893" s="870" t="s">
        <v>2862</v>
      </c>
      <c r="D1893" s="846" t="s">
        <v>4765</v>
      </c>
      <c r="E1893" s="846" t="s">
        <v>3858</v>
      </c>
      <c r="F1893" s="846" t="s">
        <v>4760</v>
      </c>
      <c r="G1893" s="846" t="s">
        <v>2889</v>
      </c>
      <c r="H1893" s="832">
        <v>3364.97</v>
      </c>
      <c r="I1893" s="846" t="s">
        <v>2961</v>
      </c>
      <c r="J1893" s="875">
        <v>53</v>
      </c>
      <c r="K1893" s="846" t="s">
        <v>83</v>
      </c>
      <c r="L1893" s="846" t="s">
        <v>3355</v>
      </c>
      <c r="M1893" s="846" t="s">
        <v>4761</v>
      </c>
      <c r="N1893" s="846" t="s">
        <v>4761</v>
      </c>
      <c r="O1893" s="846" t="s">
        <v>2870</v>
      </c>
      <c r="P1893" s="846" t="s">
        <v>2871</v>
      </c>
      <c r="Q1893" s="832">
        <v>60011.46</v>
      </c>
      <c r="R1893" s="832">
        <v>60011.46</v>
      </c>
      <c r="S1893" s="832">
        <v>42461</v>
      </c>
      <c r="T1893" s="832">
        <v>42461</v>
      </c>
      <c r="U1893" s="846" t="s">
        <v>306</v>
      </c>
      <c r="V1893" s="846" t="s">
        <v>2872</v>
      </c>
      <c r="W1893" s="846"/>
      <c r="X1893" s="824"/>
      <c r="Y1893" s="824"/>
      <c r="Z1893" s="824"/>
      <c r="AA1893" s="824"/>
      <c r="AB1893" s="824"/>
      <c r="AC1893" s="824"/>
    </row>
    <row r="1894" s="823" customFormat="1" ht="28.45" hidden="1" customHeight="1" outlineLevel="3" spans="1:29">
      <c r="A1894" s="873" t="s">
        <v>2732</v>
      </c>
      <c r="B1894" s="870" t="s">
        <v>2850</v>
      </c>
      <c r="C1894" s="870" t="s">
        <v>2862</v>
      </c>
      <c r="D1894" s="846" t="s">
        <v>4766</v>
      </c>
      <c r="E1894" s="846" t="s">
        <v>3858</v>
      </c>
      <c r="F1894" s="846" t="s">
        <v>4760</v>
      </c>
      <c r="G1894" s="846" t="s">
        <v>2889</v>
      </c>
      <c r="H1894" s="832">
        <v>570.02</v>
      </c>
      <c r="I1894" s="846" t="s">
        <v>3669</v>
      </c>
      <c r="J1894" s="875">
        <v>93</v>
      </c>
      <c r="K1894" s="846" t="s">
        <v>119</v>
      </c>
      <c r="L1894" s="846" t="s">
        <v>3355</v>
      </c>
      <c r="M1894" s="846" t="s">
        <v>4761</v>
      </c>
      <c r="N1894" s="846" t="s">
        <v>4761</v>
      </c>
      <c r="O1894" s="846" t="s">
        <v>2870</v>
      </c>
      <c r="P1894" s="846" t="s">
        <v>2871</v>
      </c>
      <c r="Q1894" s="832">
        <v>60011.46</v>
      </c>
      <c r="R1894" s="832">
        <v>60011.46</v>
      </c>
      <c r="S1894" s="832">
        <v>42461</v>
      </c>
      <c r="T1894" s="832">
        <v>42461</v>
      </c>
      <c r="U1894" s="846" t="s">
        <v>306</v>
      </c>
      <c r="V1894" s="846" t="s">
        <v>2872</v>
      </c>
      <c r="W1894" s="846"/>
      <c r="X1894" s="824"/>
      <c r="Y1894" s="824"/>
      <c r="Z1894" s="824"/>
      <c r="AA1894" s="824"/>
      <c r="AB1894" s="824"/>
      <c r="AC1894" s="824"/>
    </row>
    <row r="1895" s="823" customFormat="1" ht="28.45" hidden="1" customHeight="1" outlineLevel="3" spans="1:29">
      <c r="A1895" s="873" t="s">
        <v>2732</v>
      </c>
      <c r="B1895" s="870" t="s">
        <v>2850</v>
      </c>
      <c r="C1895" s="870" t="s">
        <v>2862</v>
      </c>
      <c r="D1895" s="846" t="s">
        <v>4766</v>
      </c>
      <c r="E1895" s="846" t="s">
        <v>3858</v>
      </c>
      <c r="F1895" s="846" t="s">
        <v>4760</v>
      </c>
      <c r="G1895" s="846" t="s">
        <v>2889</v>
      </c>
      <c r="H1895" s="832">
        <v>733.59</v>
      </c>
      <c r="I1895" s="846" t="s">
        <v>3669</v>
      </c>
      <c r="J1895" s="875">
        <v>93</v>
      </c>
      <c r="K1895" s="846" t="s">
        <v>119</v>
      </c>
      <c r="L1895" s="846" t="s">
        <v>3355</v>
      </c>
      <c r="M1895" s="846" t="s">
        <v>4761</v>
      </c>
      <c r="N1895" s="846" t="s">
        <v>4761</v>
      </c>
      <c r="O1895" s="846" t="s">
        <v>2870</v>
      </c>
      <c r="P1895" s="846" t="s">
        <v>2871</v>
      </c>
      <c r="Q1895" s="832">
        <v>60011.46</v>
      </c>
      <c r="R1895" s="832">
        <v>60011.46</v>
      </c>
      <c r="S1895" s="832">
        <v>42461</v>
      </c>
      <c r="T1895" s="832">
        <v>42461</v>
      </c>
      <c r="U1895" s="846" t="s">
        <v>306</v>
      </c>
      <c r="V1895" s="846" t="s">
        <v>2872</v>
      </c>
      <c r="W1895" s="846"/>
      <c r="X1895" s="824"/>
      <c r="Y1895" s="824"/>
      <c r="Z1895" s="824"/>
      <c r="AA1895" s="824"/>
      <c r="AB1895" s="824"/>
      <c r="AC1895" s="824"/>
    </row>
    <row r="1896" s="823" customFormat="1" ht="28.45" hidden="1" customHeight="1" outlineLevel="3" spans="1:29">
      <c r="A1896" s="873" t="s">
        <v>2732</v>
      </c>
      <c r="B1896" s="870" t="s">
        <v>2850</v>
      </c>
      <c r="C1896" s="870" t="s">
        <v>2862</v>
      </c>
      <c r="D1896" s="846" t="s">
        <v>4767</v>
      </c>
      <c r="E1896" s="846" t="s">
        <v>4768</v>
      </c>
      <c r="F1896" s="846" t="s">
        <v>4769</v>
      </c>
      <c r="G1896" s="846" t="s">
        <v>2889</v>
      </c>
      <c r="H1896" s="832">
        <v>70.73</v>
      </c>
      <c r="I1896" s="846" t="s">
        <v>4770</v>
      </c>
      <c r="J1896" s="875">
        <v>292</v>
      </c>
      <c r="K1896" s="846" t="s">
        <v>53</v>
      </c>
      <c r="L1896" s="846" t="s">
        <v>3284</v>
      </c>
      <c r="M1896" s="846" t="s">
        <v>4771</v>
      </c>
      <c r="N1896" s="846" t="s">
        <v>4771</v>
      </c>
      <c r="O1896" s="846" t="s">
        <v>4772</v>
      </c>
      <c r="P1896" s="846" t="s">
        <v>2871</v>
      </c>
      <c r="Q1896" s="832">
        <v>60011.46</v>
      </c>
      <c r="R1896" s="832">
        <v>60011.46</v>
      </c>
      <c r="S1896" s="832">
        <v>42461</v>
      </c>
      <c r="T1896" s="832">
        <v>42461</v>
      </c>
      <c r="U1896" s="846" t="s">
        <v>306</v>
      </c>
      <c r="V1896" s="846" t="s">
        <v>2872</v>
      </c>
      <c r="W1896" s="846"/>
      <c r="X1896" s="824"/>
      <c r="Y1896" s="824"/>
      <c r="Z1896" s="824"/>
      <c r="AA1896" s="824"/>
      <c r="AB1896" s="824"/>
      <c r="AC1896" s="824"/>
    </row>
    <row r="1897" s="823" customFormat="1" ht="28.45" hidden="1" customHeight="1" outlineLevel="3" spans="1:29">
      <c r="A1897" s="873" t="s">
        <v>2732</v>
      </c>
      <c r="B1897" s="870" t="s">
        <v>2850</v>
      </c>
      <c r="C1897" s="870" t="s">
        <v>2862</v>
      </c>
      <c r="D1897" s="846" t="s">
        <v>4773</v>
      </c>
      <c r="E1897" s="846" t="s">
        <v>4768</v>
      </c>
      <c r="F1897" s="846" t="s">
        <v>4769</v>
      </c>
      <c r="G1897" s="846" t="s">
        <v>2889</v>
      </c>
      <c r="H1897" s="832">
        <v>45.22</v>
      </c>
      <c r="I1897" s="846" t="s">
        <v>4774</v>
      </c>
      <c r="J1897" s="875">
        <v>162</v>
      </c>
      <c r="K1897" s="846" t="s">
        <v>119</v>
      </c>
      <c r="L1897" s="846" t="s">
        <v>3284</v>
      </c>
      <c r="M1897" s="846" t="s">
        <v>4771</v>
      </c>
      <c r="N1897" s="846" t="s">
        <v>4771</v>
      </c>
      <c r="O1897" s="846" t="s">
        <v>4775</v>
      </c>
      <c r="P1897" s="846" t="s">
        <v>2871</v>
      </c>
      <c r="Q1897" s="832">
        <v>60011.46</v>
      </c>
      <c r="R1897" s="832">
        <v>60011.46</v>
      </c>
      <c r="S1897" s="832">
        <v>42461</v>
      </c>
      <c r="T1897" s="832">
        <v>42461</v>
      </c>
      <c r="U1897" s="846" t="s">
        <v>306</v>
      </c>
      <c r="V1897" s="846" t="s">
        <v>2872</v>
      </c>
      <c r="W1897" s="846"/>
      <c r="X1897" s="824"/>
      <c r="Y1897" s="824"/>
      <c r="Z1897" s="824"/>
      <c r="AA1897" s="824"/>
      <c r="AB1897" s="824"/>
      <c r="AC1897" s="824"/>
    </row>
    <row r="1898" s="823" customFormat="1" ht="28.45" hidden="1" customHeight="1" outlineLevel="3" spans="1:29">
      <c r="A1898" s="873" t="s">
        <v>2732</v>
      </c>
      <c r="B1898" s="870" t="s">
        <v>2850</v>
      </c>
      <c r="C1898" s="870" t="s">
        <v>2862</v>
      </c>
      <c r="D1898" s="846" t="s">
        <v>4776</v>
      </c>
      <c r="E1898" s="846" t="s">
        <v>4768</v>
      </c>
      <c r="F1898" s="846" t="s">
        <v>4769</v>
      </c>
      <c r="G1898" s="846" t="s">
        <v>2889</v>
      </c>
      <c r="H1898" s="832">
        <v>0.49</v>
      </c>
      <c r="I1898" s="846" t="s">
        <v>622</v>
      </c>
      <c r="J1898" s="875">
        <v>245</v>
      </c>
      <c r="K1898" s="846" t="s">
        <v>53</v>
      </c>
      <c r="L1898" s="846" t="s">
        <v>3284</v>
      </c>
      <c r="M1898" s="846" t="s">
        <v>4771</v>
      </c>
      <c r="N1898" s="846" t="s">
        <v>4771</v>
      </c>
      <c r="O1898" s="846" t="s">
        <v>4772</v>
      </c>
      <c r="P1898" s="846" t="s">
        <v>2871</v>
      </c>
      <c r="Q1898" s="832">
        <v>60011.46</v>
      </c>
      <c r="R1898" s="832">
        <v>60011.46</v>
      </c>
      <c r="S1898" s="832">
        <v>42461</v>
      </c>
      <c r="T1898" s="832">
        <v>42461</v>
      </c>
      <c r="U1898" s="846" t="s">
        <v>306</v>
      </c>
      <c r="V1898" s="846" t="s">
        <v>2872</v>
      </c>
      <c r="W1898" s="846"/>
      <c r="X1898" s="824"/>
      <c r="Y1898" s="824"/>
      <c r="Z1898" s="824"/>
      <c r="AA1898" s="824"/>
      <c r="AB1898" s="824"/>
      <c r="AC1898" s="824"/>
    </row>
    <row r="1899" s="823" customFormat="1" ht="28.45" hidden="1" customHeight="1" outlineLevel="3" spans="1:29">
      <c r="A1899" s="873" t="s">
        <v>2732</v>
      </c>
      <c r="B1899" s="870" t="s">
        <v>2850</v>
      </c>
      <c r="C1899" s="870" t="s">
        <v>2862</v>
      </c>
      <c r="D1899" s="846" t="s">
        <v>4777</v>
      </c>
      <c r="E1899" s="846" t="s">
        <v>4768</v>
      </c>
      <c r="F1899" s="846" t="s">
        <v>4769</v>
      </c>
      <c r="G1899" s="846" t="s">
        <v>2889</v>
      </c>
      <c r="H1899" s="832">
        <v>30.96</v>
      </c>
      <c r="I1899" s="846" t="s">
        <v>4778</v>
      </c>
      <c r="J1899" s="875">
        <v>100</v>
      </c>
      <c r="K1899" s="846" t="s">
        <v>119</v>
      </c>
      <c r="L1899" s="846" t="s">
        <v>3284</v>
      </c>
      <c r="M1899" s="846" t="s">
        <v>4779</v>
      </c>
      <c r="N1899" s="846" t="s">
        <v>4779</v>
      </c>
      <c r="O1899" s="846" t="s">
        <v>4780</v>
      </c>
      <c r="P1899" s="846" t="s">
        <v>2871</v>
      </c>
      <c r="Q1899" s="832">
        <v>60011.46</v>
      </c>
      <c r="R1899" s="832">
        <v>60011.46</v>
      </c>
      <c r="S1899" s="832">
        <v>42461</v>
      </c>
      <c r="T1899" s="832">
        <v>42461</v>
      </c>
      <c r="U1899" s="846" t="s">
        <v>306</v>
      </c>
      <c r="V1899" s="846" t="s">
        <v>2872</v>
      </c>
      <c r="W1899" s="846"/>
      <c r="X1899" s="824"/>
      <c r="Y1899" s="824"/>
      <c r="Z1899" s="824"/>
      <c r="AA1899" s="824"/>
      <c r="AB1899" s="824"/>
      <c r="AC1899" s="824"/>
    </row>
    <row r="1900" s="823" customFormat="1" ht="28.45" hidden="1" customHeight="1" outlineLevel="3" spans="1:29">
      <c r="A1900" s="873" t="s">
        <v>2732</v>
      </c>
      <c r="B1900" s="870" t="s">
        <v>2850</v>
      </c>
      <c r="C1900" s="870" t="s">
        <v>2862</v>
      </c>
      <c r="D1900" s="846" t="s">
        <v>4781</v>
      </c>
      <c r="E1900" s="846" t="s">
        <v>4768</v>
      </c>
      <c r="F1900" s="846" t="s">
        <v>4769</v>
      </c>
      <c r="G1900" s="846" t="s">
        <v>2889</v>
      </c>
      <c r="H1900" s="832">
        <v>93.66</v>
      </c>
      <c r="I1900" s="846" t="s">
        <v>4782</v>
      </c>
      <c r="J1900" s="875">
        <v>142</v>
      </c>
      <c r="K1900" s="846" t="s">
        <v>119</v>
      </c>
      <c r="L1900" s="846" t="s">
        <v>3284</v>
      </c>
      <c r="M1900" s="846" t="s">
        <v>4771</v>
      </c>
      <c r="N1900" s="846" t="s">
        <v>4771</v>
      </c>
      <c r="O1900" s="846" t="s">
        <v>4780</v>
      </c>
      <c r="P1900" s="846" t="s">
        <v>2871</v>
      </c>
      <c r="Q1900" s="832">
        <v>60011.46</v>
      </c>
      <c r="R1900" s="832">
        <v>60011.46</v>
      </c>
      <c r="S1900" s="832">
        <v>42461</v>
      </c>
      <c r="T1900" s="832">
        <v>42461</v>
      </c>
      <c r="U1900" s="846" t="s">
        <v>306</v>
      </c>
      <c r="V1900" s="846" t="s">
        <v>2872</v>
      </c>
      <c r="W1900" s="846"/>
      <c r="X1900" s="824"/>
      <c r="Y1900" s="824"/>
      <c r="Z1900" s="824"/>
      <c r="AA1900" s="824"/>
      <c r="AB1900" s="824"/>
      <c r="AC1900" s="824"/>
    </row>
    <row r="1901" s="823" customFormat="1" ht="28.45" hidden="1" customHeight="1" outlineLevel="3" spans="1:29">
      <c r="A1901" s="873" t="s">
        <v>2732</v>
      </c>
      <c r="B1901" s="870" t="s">
        <v>2850</v>
      </c>
      <c r="C1901" s="870" t="s">
        <v>2862</v>
      </c>
      <c r="D1901" s="846" t="s">
        <v>4783</v>
      </c>
      <c r="E1901" s="846" t="s">
        <v>4768</v>
      </c>
      <c r="F1901" s="846" t="s">
        <v>4769</v>
      </c>
      <c r="G1901" s="846" t="s">
        <v>2889</v>
      </c>
      <c r="H1901" s="832">
        <v>46.95</v>
      </c>
      <c r="I1901" s="846" t="s">
        <v>4774</v>
      </c>
      <c r="J1901" s="875">
        <v>162</v>
      </c>
      <c r="K1901" s="846" t="s">
        <v>119</v>
      </c>
      <c r="L1901" s="846" t="s">
        <v>3284</v>
      </c>
      <c r="M1901" s="846" t="s">
        <v>4771</v>
      </c>
      <c r="N1901" s="846" t="s">
        <v>4771</v>
      </c>
      <c r="O1901" s="846" t="s">
        <v>4775</v>
      </c>
      <c r="P1901" s="846" t="s">
        <v>2871</v>
      </c>
      <c r="Q1901" s="832">
        <v>60011.46</v>
      </c>
      <c r="R1901" s="832">
        <v>60011.46</v>
      </c>
      <c r="S1901" s="832">
        <v>42461</v>
      </c>
      <c r="T1901" s="832">
        <v>42461</v>
      </c>
      <c r="U1901" s="846" t="s">
        <v>306</v>
      </c>
      <c r="V1901" s="846" t="s">
        <v>2872</v>
      </c>
      <c r="W1901" s="846"/>
      <c r="X1901" s="824"/>
      <c r="Y1901" s="824"/>
      <c r="Z1901" s="824"/>
      <c r="AA1901" s="824"/>
      <c r="AB1901" s="824"/>
      <c r="AC1901" s="824"/>
    </row>
    <row r="1902" s="823" customFormat="1" ht="28.45" hidden="1" customHeight="1" outlineLevel="3" spans="1:29">
      <c r="A1902" s="873" t="s">
        <v>2732</v>
      </c>
      <c r="B1902" s="870" t="s">
        <v>2850</v>
      </c>
      <c r="C1902" s="870" t="s">
        <v>2862</v>
      </c>
      <c r="D1902" s="846" t="s">
        <v>4784</v>
      </c>
      <c r="E1902" s="846" t="s">
        <v>4768</v>
      </c>
      <c r="F1902" s="846" t="s">
        <v>4769</v>
      </c>
      <c r="G1902" s="846" t="s">
        <v>2889</v>
      </c>
      <c r="H1902" s="832">
        <v>52.18</v>
      </c>
      <c r="I1902" s="846" t="s">
        <v>4774</v>
      </c>
      <c r="J1902" s="875">
        <v>162</v>
      </c>
      <c r="K1902" s="846" t="s">
        <v>119</v>
      </c>
      <c r="L1902" s="846" t="s">
        <v>3284</v>
      </c>
      <c r="M1902" s="846" t="s">
        <v>4771</v>
      </c>
      <c r="N1902" s="846" t="s">
        <v>4771</v>
      </c>
      <c r="O1902" s="846" t="s">
        <v>4775</v>
      </c>
      <c r="P1902" s="846" t="s">
        <v>2871</v>
      </c>
      <c r="Q1902" s="832">
        <v>60011.46</v>
      </c>
      <c r="R1902" s="832">
        <v>60011.46</v>
      </c>
      <c r="S1902" s="832">
        <v>42461</v>
      </c>
      <c r="T1902" s="832">
        <v>42461</v>
      </c>
      <c r="U1902" s="846" t="s">
        <v>306</v>
      </c>
      <c r="V1902" s="846" t="s">
        <v>2872</v>
      </c>
      <c r="W1902" s="846"/>
      <c r="X1902" s="824"/>
      <c r="Y1902" s="824"/>
      <c r="Z1902" s="824"/>
      <c r="AA1902" s="824"/>
      <c r="AB1902" s="824"/>
      <c r="AC1902" s="824"/>
    </row>
    <row r="1903" s="823" customFormat="1" ht="28.45" hidden="1" customHeight="1" outlineLevel="3" spans="1:29">
      <c r="A1903" s="873" t="s">
        <v>2732</v>
      </c>
      <c r="B1903" s="870" t="s">
        <v>2850</v>
      </c>
      <c r="C1903" s="870" t="s">
        <v>2862</v>
      </c>
      <c r="D1903" s="846" t="s">
        <v>4785</v>
      </c>
      <c r="E1903" s="846" t="s">
        <v>3858</v>
      </c>
      <c r="F1903" s="846" t="s">
        <v>4786</v>
      </c>
      <c r="G1903" s="846" t="s">
        <v>4753</v>
      </c>
      <c r="H1903" s="832">
        <v>1.95</v>
      </c>
      <c r="I1903" s="846" t="s">
        <v>1904</v>
      </c>
      <c r="J1903" s="875">
        <v>56</v>
      </c>
      <c r="K1903" s="846" t="s">
        <v>83</v>
      </c>
      <c r="L1903" s="846" t="s">
        <v>3355</v>
      </c>
      <c r="M1903" s="846" t="s">
        <v>4758</v>
      </c>
      <c r="N1903" s="846" t="s">
        <v>4758</v>
      </c>
      <c r="O1903" s="846" t="s">
        <v>2885</v>
      </c>
      <c r="P1903" s="846" t="s">
        <v>2871</v>
      </c>
      <c r="Q1903" s="832">
        <v>200.95</v>
      </c>
      <c r="R1903" s="832">
        <v>200.95</v>
      </c>
      <c r="S1903" s="832">
        <v>-306.29</v>
      </c>
      <c r="T1903" s="832">
        <v>-394.48</v>
      </c>
      <c r="U1903" s="846" t="s">
        <v>318</v>
      </c>
      <c r="V1903" s="846"/>
      <c r="W1903" s="846"/>
      <c r="X1903" s="824"/>
      <c r="Y1903" s="824"/>
      <c r="Z1903" s="824"/>
      <c r="AA1903" s="824"/>
      <c r="AB1903" s="824"/>
      <c r="AC1903" s="824"/>
    </row>
    <row r="1904" s="823" customFormat="1" ht="28.45" hidden="1" customHeight="1" outlineLevel="2" collapsed="1" spans="1:29">
      <c r="A1904" s="870" t="s">
        <v>2732</v>
      </c>
      <c r="B1904" s="870" t="s">
        <v>2850</v>
      </c>
      <c r="C1904" s="870" t="s">
        <v>2852</v>
      </c>
      <c r="D1904" s="870"/>
      <c r="E1904" s="835"/>
      <c r="F1904" s="835"/>
      <c r="G1904" s="836"/>
      <c r="H1904" s="871">
        <v>45.88</v>
      </c>
      <c r="I1904" s="874" t="s">
        <v>71</v>
      </c>
      <c r="J1904" s="835"/>
      <c r="K1904" s="835"/>
      <c r="L1904" s="835"/>
      <c r="M1904" s="835"/>
      <c r="N1904" s="835"/>
      <c r="O1904" s="835"/>
      <c r="P1904" s="835"/>
      <c r="Q1904" s="835"/>
      <c r="R1904" s="835"/>
      <c r="S1904" s="835"/>
      <c r="T1904" s="835"/>
      <c r="U1904" s="835"/>
      <c r="V1904" s="835"/>
      <c r="W1904" s="836"/>
      <c r="X1904" s="824"/>
      <c r="Y1904" s="824"/>
      <c r="Z1904" s="824"/>
      <c r="AA1904" s="824"/>
      <c r="AB1904" s="824"/>
      <c r="AC1904" s="824"/>
    </row>
    <row r="1905" s="823" customFormat="1" ht="28.45" hidden="1" customHeight="1" outlineLevel="3" spans="1:29">
      <c r="A1905" s="873" t="s">
        <v>2732</v>
      </c>
      <c r="B1905" s="870" t="s">
        <v>2850</v>
      </c>
      <c r="C1905" s="870" t="s">
        <v>2852</v>
      </c>
      <c r="D1905" s="846" t="s">
        <v>4787</v>
      </c>
      <c r="E1905" s="846" t="s">
        <v>4768</v>
      </c>
      <c r="F1905" s="846" t="s">
        <v>4769</v>
      </c>
      <c r="G1905" s="846" t="s">
        <v>2889</v>
      </c>
      <c r="H1905" s="832">
        <v>35.7</v>
      </c>
      <c r="I1905" s="846" t="s">
        <v>2954</v>
      </c>
      <c r="J1905" s="875">
        <v>72</v>
      </c>
      <c r="K1905" s="846" t="s">
        <v>83</v>
      </c>
      <c r="L1905" s="846" t="s">
        <v>3284</v>
      </c>
      <c r="M1905" s="846" t="s">
        <v>4779</v>
      </c>
      <c r="N1905" s="846" t="s">
        <v>4779</v>
      </c>
      <c r="O1905" s="846" t="s">
        <v>2871</v>
      </c>
      <c r="P1905" s="846" t="s">
        <v>2871</v>
      </c>
      <c r="Q1905" s="832">
        <v>60011.46</v>
      </c>
      <c r="R1905" s="832">
        <v>60011.46</v>
      </c>
      <c r="S1905" s="832">
        <v>42461</v>
      </c>
      <c r="T1905" s="832">
        <v>42461</v>
      </c>
      <c r="U1905" s="846" t="s">
        <v>306</v>
      </c>
      <c r="V1905" s="846" t="s">
        <v>2872</v>
      </c>
      <c r="W1905" s="846"/>
      <c r="X1905" s="824"/>
      <c r="Y1905" s="824"/>
      <c r="Z1905" s="824"/>
      <c r="AA1905" s="824"/>
      <c r="AB1905" s="824"/>
      <c r="AC1905" s="824"/>
    </row>
    <row r="1906" s="823" customFormat="1" ht="28.45" hidden="1" customHeight="1" outlineLevel="3" spans="1:29">
      <c r="A1906" s="873" t="s">
        <v>2732</v>
      </c>
      <c r="B1906" s="870" t="s">
        <v>2850</v>
      </c>
      <c r="C1906" s="870" t="s">
        <v>2852</v>
      </c>
      <c r="D1906" s="846" t="s">
        <v>4787</v>
      </c>
      <c r="E1906" s="846" t="s">
        <v>4768</v>
      </c>
      <c r="F1906" s="846" t="s">
        <v>4769</v>
      </c>
      <c r="G1906" s="846" t="s">
        <v>2889</v>
      </c>
      <c r="H1906" s="832">
        <v>10.18</v>
      </c>
      <c r="I1906" s="846" t="s">
        <v>2479</v>
      </c>
      <c r="J1906" s="875">
        <v>70</v>
      </c>
      <c r="K1906" s="846" t="s">
        <v>83</v>
      </c>
      <c r="L1906" s="846" t="s">
        <v>3284</v>
      </c>
      <c r="M1906" s="846" t="s">
        <v>4779</v>
      </c>
      <c r="N1906" s="846" t="s">
        <v>4779</v>
      </c>
      <c r="O1906" s="846" t="s">
        <v>2871</v>
      </c>
      <c r="P1906" s="846" t="s">
        <v>2871</v>
      </c>
      <c r="Q1906" s="832">
        <v>60011.46</v>
      </c>
      <c r="R1906" s="832">
        <v>60011.46</v>
      </c>
      <c r="S1906" s="832">
        <v>42461</v>
      </c>
      <c r="T1906" s="832">
        <v>42461</v>
      </c>
      <c r="U1906" s="846"/>
      <c r="V1906" s="846" t="s">
        <v>2872</v>
      </c>
      <c r="W1906" s="846"/>
      <c r="X1906" s="824"/>
      <c r="Y1906" s="824"/>
      <c r="Z1906" s="824"/>
      <c r="AA1906" s="824"/>
      <c r="AB1906" s="824"/>
      <c r="AC1906" s="824"/>
    </row>
    <row r="1907" s="823" customFormat="1" ht="28.45" hidden="1" customHeight="1" outlineLevel="2" collapsed="1" spans="1:29">
      <c r="A1907" s="870" t="s">
        <v>2732</v>
      </c>
      <c r="B1907" s="870" t="s">
        <v>2850</v>
      </c>
      <c r="C1907" s="870" t="s">
        <v>2912</v>
      </c>
      <c r="D1907" s="870"/>
      <c r="E1907" s="835"/>
      <c r="F1907" s="835"/>
      <c r="G1907" s="836"/>
      <c r="H1907" s="871">
        <v>27042.19</v>
      </c>
      <c r="I1907" s="874" t="s">
        <v>4788</v>
      </c>
      <c r="J1907" s="835"/>
      <c r="K1907" s="835"/>
      <c r="L1907" s="835"/>
      <c r="M1907" s="835"/>
      <c r="N1907" s="835"/>
      <c r="O1907" s="835"/>
      <c r="P1907" s="835"/>
      <c r="Q1907" s="835"/>
      <c r="R1907" s="835"/>
      <c r="S1907" s="835"/>
      <c r="T1907" s="835"/>
      <c r="U1907" s="835"/>
      <c r="V1907" s="835"/>
      <c r="W1907" s="836"/>
      <c r="X1907" s="824"/>
      <c r="Y1907" s="824"/>
      <c r="Z1907" s="824"/>
      <c r="AA1907" s="824"/>
      <c r="AB1907" s="824"/>
      <c r="AC1907" s="824"/>
    </row>
    <row r="1908" s="823" customFormat="1" ht="28.45" hidden="1" customHeight="1" outlineLevel="3" spans="1:29">
      <c r="A1908" s="873" t="s">
        <v>2732</v>
      </c>
      <c r="B1908" s="870" t="s">
        <v>2850</v>
      </c>
      <c r="C1908" s="870" t="s">
        <v>2912</v>
      </c>
      <c r="D1908" s="846" t="s">
        <v>4789</v>
      </c>
      <c r="E1908" s="846" t="s">
        <v>4539</v>
      </c>
      <c r="F1908" s="846" t="s">
        <v>4790</v>
      </c>
      <c r="G1908" s="846" t="s">
        <v>4791</v>
      </c>
      <c r="H1908" s="832">
        <v>57.2</v>
      </c>
      <c r="I1908" s="846" t="s">
        <v>4792</v>
      </c>
      <c r="J1908" s="875">
        <v>80</v>
      </c>
      <c r="K1908" s="846" t="s">
        <v>83</v>
      </c>
      <c r="L1908" s="846" t="s">
        <v>3355</v>
      </c>
      <c r="M1908" s="846" t="s">
        <v>4793</v>
      </c>
      <c r="N1908" s="846" t="s">
        <v>4793</v>
      </c>
      <c r="O1908" s="846" t="s">
        <v>4794</v>
      </c>
      <c r="P1908" s="846" t="s">
        <v>4795</v>
      </c>
      <c r="Q1908" s="832">
        <v>124549.64</v>
      </c>
      <c r="R1908" s="832">
        <v>124549.64</v>
      </c>
      <c r="S1908" s="832">
        <v>65073.72</v>
      </c>
      <c r="T1908" s="832">
        <v>65073.72</v>
      </c>
      <c r="U1908" s="846" t="s">
        <v>525</v>
      </c>
      <c r="V1908" s="846"/>
      <c r="W1908" s="846"/>
      <c r="X1908" s="824"/>
      <c r="Y1908" s="824"/>
      <c r="Z1908" s="824"/>
      <c r="AA1908" s="824"/>
      <c r="AB1908" s="824"/>
      <c r="AC1908" s="824"/>
    </row>
    <row r="1909" s="823" customFormat="1" ht="28.45" hidden="1" customHeight="1" outlineLevel="3" spans="1:29">
      <c r="A1909" s="873" t="s">
        <v>2732</v>
      </c>
      <c r="B1909" s="870" t="s">
        <v>2850</v>
      </c>
      <c r="C1909" s="870" t="s">
        <v>2912</v>
      </c>
      <c r="D1909" s="846" t="s">
        <v>4796</v>
      </c>
      <c r="E1909" s="846" t="s">
        <v>4539</v>
      </c>
      <c r="F1909" s="846" t="s">
        <v>4790</v>
      </c>
      <c r="G1909" s="846" t="s">
        <v>4791</v>
      </c>
      <c r="H1909" s="832">
        <v>6769.94</v>
      </c>
      <c r="I1909" s="846" t="s">
        <v>3698</v>
      </c>
      <c r="J1909" s="875">
        <v>39</v>
      </c>
      <c r="K1909" s="846" t="s">
        <v>83</v>
      </c>
      <c r="L1909" s="846" t="s">
        <v>3355</v>
      </c>
      <c r="M1909" s="846" t="s">
        <v>4793</v>
      </c>
      <c r="N1909" s="846" t="s">
        <v>4793</v>
      </c>
      <c r="O1909" s="846" t="s">
        <v>4794</v>
      </c>
      <c r="P1909" s="846" t="s">
        <v>4795</v>
      </c>
      <c r="Q1909" s="832">
        <v>124549.64</v>
      </c>
      <c r="R1909" s="832">
        <v>124549.64</v>
      </c>
      <c r="S1909" s="832">
        <v>65073.72</v>
      </c>
      <c r="T1909" s="832">
        <v>65073.72</v>
      </c>
      <c r="U1909" s="846" t="s">
        <v>525</v>
      </c>
      <c r="V1909" s="846"/>
      <c r="W1909" s="846"/>
      <c r="X1909" s="824"/>
      <c r="Y1909" s="824"/>
      <c r="Z1909" s="824"/>
      <c r="AA1909" s="824"/>
      <c r="AB1909" s="824"/>
      <c r="AC1909" s="824"/>
    </row>
    <row r="1910" s="823" customFormat="1" ht="28.45" hidden="1" customHeight="1" outlineLevel="3" spans="1:29">
      <c r="A1910" s="873" t="s">
        <v>2732</v>
      </c>
      <c r="B1910" s="870" t="s">
        <v>2850</v>
      </c>
      <c r="C1910" s="870" t="s">
        <v>2912</v>
      </c>
      <c r="D1910" s="846" t="s">
        <v>4797</v>
      </c>
      <c r="E1910" s="846" t="s">
        <v>4539</v>
      </c>
      <c r="F1910" s="846" t="s">
        <v>4790</v>
      </c>
      <c r="G1910" s="846" t="s">
        <v>4791</v>
      </c>
      <c r="H1910" s="832">
        <v>8990.74</v>
      </c>
      <c r="I1910" s="846" t="s">
        <v>1539</v>
      </c>
      <c r="J1910" s="875">
        <v>20</v>
      </c>
      <c r="K1910" s="846" t="s">
        <v>38</v>
      </c>
      <c r="L1910" s="846" t="s">
        <v>3355</v>
      </c>
      <c r="M1910" s="846" t="s">
        <v>4793</v>
      </c>
      <c r="N1910" s="846" t="s">
        <v>4793</v>
      </c>
      <c r="O1910" s="846" t="s">
        <v>4794</v>
      </c>
      <c r="P1910" s="846" t="s">
        <v>4795</v>
      </c>
      <c r="Q1910" s="832">
        <v>124549.64</v>
      </c>
      <c r="R1910" s="832">
        <v>124549.64</v>
      </c>
      <c r="S1910" s="832">
        <v>65073.72</v>
      </c>
      <c r="T1910" s="832">
        <v>65073.72</v>
      </c>
      <c r="U1910" s="846" t="s">
        <v>525</v>
      </c>
      <c r="V1910" s="846"/>
      <c r="W1910" s="846"/>
      <c r="X1910" s="824"/>
      <c r="Y1910" s="824"/>
      <c r="Z1910" s="824"/>
      <c r="AA1910" s="824"/>
      <c r="AB1910" s="824"/>
      <c r="AC1910" s="824"/>
    </row>
    <row r="1911" s="823" customFormat="1" ht="28.45" hidden="1" customHeight="1" outlineLevel="3" spans="1:29">
      <c r="A1911" s="873" t="s">
        <v>2732</v>
      </c>
      <c r="B1911" s="870" t="s">
        <v>2850</v>
      </c>
      <c r="C1911" s="870" t="s">
        <v>2912</v>
      </c>
      <c r="D1911" s="846" t="s">
        <v>4798</v>
      </c>
      <c r="E1911" s="846" t="s">
        <v>4539</v>
      </c>
      <c r="F1911" s="846" t="s">
        <v>4790</v>
      </c>
      <c r="G1911" s="846" t="s">
        <v>4791</v>
      </c>
      <c r="H1911" s="832">
        <v>6169.68</v>
      </c>
      <c r="I1911" s="846" t="s">
        <v>540</v>
      </c>
      <c r="J1911" s="875">
        <v>9</v>
      </c>
      <c r="K1911" s="846" t="s">
        <v>38</v>
      </c>
      <c r="L1911" s="846" t="s">
        <v>3355</v>
      </c>
      <c r="M1911" s="846" t="s">
        <v>4793</v>
      </c>
      <c r="N1911" s="846" t="s">
        <v>4793</v>
      </c>
      <c r="O1911" s="846" t="s">
        <v>4794</v>
      </c>
      <c r="P1911" s="846" t="s">
        <v>4795</v>
      </c>
      <c r="Q1911" s="832">
        <v>124549.64</v>
      </c>
      <c r="R1911" s="832">
        <v>124549.64</v>
      </c>
      <c r="S1911" s="832">
        <v>65073.72</v>
      </c>
      <c r="T1911" s="832">
        <v>65073.72</v>
      </c>
      <c r="U1911" s="846" t="s">
        <v>525</v>
      </c>
      <c r="V1911" s="846"/>
      <c r="W1911" s="846"/>
      <c r="X1911" s="824"/>
      <c r="Y1911" s="824"/>
      <c r="Z1911" s="824"/>
      <c r="AA1911" s="824"/>
      <c r="AB1911" s="824"/>
      <c r="AC1911" s="824"/>
    </row>
    <row r="1912" s="823" customFormat="1" ht="28.45" hidden="1" customHeight="1" outlineLevel="3" spans="1:29">
      <c r="A1912" s="873" t="s">
        <v>2732</v>
      </c>
      <c r="B1912" s="870" t="s">
        <v>2850</v>
      </c>
      <c r="C1912" s="870" t="s">
        <v>2912</v>
      </c>
      <c r="D1912" s="846" t="s">
        <v>4799</v>
      </c>
      <c r="E1912" s="846" t="s">
        <v>4539</v>
      </c>
      <c r="F1912" s="846" t="s">
        <v>4790</v>
      </c>
      <c r="G1912" s="846" t="s">
        <v>4791</v>
      </c>
      <c r="H1912" s="832">
        <v>5054.63</v>
      </c>
      <c r="I1912" s="846" t="s">
        <v>2177</v>
      </c>
      <c r="J1912" s="875">
        <v>64</v>
      </c>
      <c r="K1912" s="846" t="s">
        <v>83</v>
      </c>
      <c r="L1912" s="846" t="s">
        <v>3355</v>
      </c>
      <c r="M1912" s="846" t="s">
        <v>4793</v>
      </c>
      <c r="N1912" s="846" t="s">
        <v>4793</v>
      </c>
      <c r="O1912" s="846" t="s">
        <v>4794</v>
      </c>
      <c r="P1912" s="846" t="s">
        <v>4795</v>
      </c>
      <c r="Q1912" s="832">
        <v>124549.64</v>
      </c>
      <c r="R1912" s="832">
        <v>124549.64</v>
      </c>
      <c r="S1912" s="832">
        <v>65073.72</v>
      </c>
      <c r="T1912" s="832">
        <v>65073.72</v>
      </c>
      <c r="U1912" s="846" t="s">
        <v>525</v>
      </c>
      <c r="V1912" s="846"/>
      <c r="W1912" s="846"/>
      <c r="X1912" s="824"/>
      <c r="Y1912" s="824"/>
      <c r="Z1912" s="824"/>
      <c r="AA1912" s="824"/>
      <c r="AB1912" s="824"/>
      <c r="AC1912" s="824"/>
    </row>
    <row r="1913" s="823" customFormat="1" ht="28.45" hidden="1" customHeight="1" outlineLevel="1" spans="1:29">
      <c r="A1913" s="870" t="s">
        <v>2732</v>
      </c>
      <c r="B1913" s="870" t="s">
        <v>2931</v>
      </c>
      <c r="C1913" s="870"/>
      <c r="D1913" s="835"/>
      <c r="E1913" s="835"/>
      <c r="F1913" s="835"/>
      <c r="G1913" s="836"/>
      <c r="H1913" s="871">
        <v>0</v>
      </c>
      <c r="I1913" s="874" t="s">
        <v>71</v>
      </c>
      <c r="J1913" s="835"/>
      <c r="K1913" s="835"/>
      <c r="L1913" s="835"/>
      <c r="M1913" s="835"/>
      <c r="N1913" s="835"/>
      <c r="O1913" s="835"/>
      <c r="P1913" s="835"/>
      <c r="Q1913" s="835"/>
      <c r="R1913" s="835"/>
      <c r="S1913" s="835"/>
      <c r="T1913" s="835"/>
      <c r="U1913" s="835"/>
      <c r="V1913" s="835"/>
      <c r="W1913" s="836"/>
      <c r="X1913" s="824"/>
      <c r="Y1913" s="824"/>
      <c r="Z1913" s="824"/>
      <c r="AA1913" s="824"/>
      <c r="AB1913" s="824"/>
      <c r="AC1913" s="824"/>
    </row>
    <row r="1914" s="823" customFormat="1" ht="28.45" hidden="1" customHeight="1" outlineLevel="1" spans="1:29">
      <c r="A1914" s="870" t="s">
        <v>2732</v>
      </c>
      <c r="B1914" s="870" t="s">
        <v>3056</v>
      </c>
      <c r="C1914" s="870"/>
      <c r="D1914" s="835"/>
      <c r="E1914" s="835"/>
      <c r="F1914" s="835"/>
      <c r="G1914" s="836"/>
      <c r="H1914" s="871">
        <v>0</v>
      </c>
      <c r="I1914" s="874" t="s">
        <v>71</v>
      </c>
      <c r="J1914" s="835"/>
      <c r="K1914" s="835"/>
      <c r="L1914" s="835"/>
      <c r="M1914" s="835"/>
      <c r="N1914" s="835"/>
      <c r="O1914" s="835"/>
      <c r="P1914" s="835"/>
      <c r="Q1914" s="835"/>
      <c r="R1914" s="835"/>
      <c r="S1914" s="835"/>
      <c r="T1914" s="835"/>
      <c r="U1914" s="835"/>
      <c r="V1914" s="835"/>
      <c r="W1914" s="836"/>
      <c r="X1914" s="824"/>
      <c r="Y1914" s="824"/>
      <c r="Z1914" s="824"/>
      <c r="AA1914" s="824"/>
      <c r="AB1914" s="824"/>
      <c r="AC1914" s="824"/>
    </row>
    <row r="1915" s="823" customFormat="1" ht="28.45" hidden="1" customHeight="1" outlineLevel="1" spans="1:29">
      <c r="A1915" s="870" t="s">
        <v>2732</v>
      </c>
      <c r="B1915" s="870" t="s">
        <v>3057</v>
      </c>
      <c r="C1915" s="870"/>
      <c r="D1915" s="835"/>
      <c r="E1915" s="835"/>
      <c r="F1915" s="835"/>
      <c r="G1915" s="836"/>
      <c r="H1915" s="871">
        <v>0</v>
      </c>
      <c r="I1915" s="874" t="s">
        <v>71</v>
      </c>
      <c r="J1915" s="835"/>
      <c r="K1915" s="835"/>
      <c r="L1915" s="835"/>
      <c r="M1915" s="835"/>
      <c r="N1915" s="835"/>
      <c r="O1915" s="835"/>
      <c r="P1915" s="835"/>
      <c r="Q1915" s="835"/>
      <c r="R1915" s="835"/>
      <c r="S1915" s="835"/>
      <c r="T1915" s="835"/>
      <c r="U1915" s="835"/>
      <c r="V1915" s="835"/>
      <c r="W1915" s="836"/>
      <c r="X1915" s="824"/>
      <c r="Y1915" s="824"/>
      <c r="Z1915" s="824"/>
      <c r="AA1915" s="824"/>
      <c r="AB1915" s="824"/>
      <c r="AC1915" s="824"/>
    </row>
    <row r="1916" s="823" customFormat="1" ht="28.45" customHeight="1" collapsed="1" spans="1:29">
      <c r="A1916" s="870" t="s">
        <v>3058</v>
      </c>
      <c r="B1916" s="870"/>
      <c r="C1916" s="835"/>
      <c r="D1916" s="835"/>
      <c r="E1916" s="835"/>
      <c r="F1916" s="835"/>
      <c r="G1916" s="836"/>
      <c r="H1916" s="871">
        <v>0</v>
      </c>
      <c r="I1916" s="874" t="s">
        <v>71</v>
      </c>
      <c r="J1916" s="835"/>
      <c r="K1916" s="835"/>
      <c r="L1916" s="835"/>
      <c r="M1916" s="835"/>
      <c r="N1916" s="835"/>
      <c r="O1916" s="835"/>
      <c r="P1916" s="835"/>
      <c r="Q1916" s="835"/>
      <c r="R1916" s="835"/>
      <c r="S1916" s="835"/>
      <c r="T1916" s="835"/>
      <c r="U1916" s="835"/>
      <c r="V1916" s="835"/>
      <c r="W1916" s="836"/>
      <c r="X1916" s="824"/>
      <c r="Y1916" s="824"/>
      <c r="Z1916" s="824"/>
      <c r="AA1916" s="824"/>
      <c r="AB1916" s="824"/>
      <c r="AC1916" s="824"/>
    </row>
    <row r="1917" s="823" customFormat="1" ht="28.45" hidden="1" customHeight="1" outlineLevel="1" spans="1:29">
      <c r="A1917" s="870" t="s">
        <v>3058</v>
      </c>
      <c r="B1917" s="870" t="s">
        <v>3059</v>
      </c>
      <c r="C1917" s="870"/>
      <c r="D1917" s="835"/>
      <c r="E1917" s="835"/>
      <c r="F1917" s="835"/>
      <c r="G1917" s="836"/>
      <c r="H1917" s="871">
        <v>0</v>
      </c>
      <c r="I1917" s="874" t="s">
        <v>71</v>
      </c>
      <c r="J1917" s="835"/>
      <c r="K1917" s="835"/>
      <c r="L1917" s="835"/>
      <c r="M1917" s="835"/>
      <c r="N1917" s="835"/>
      <c r="O1917" s="835"/>
      <c r="P1917" s="835"/>
      <c r="Q1917" s="835"/>
      <c r="R1917" s="835"/>
      <c r="S1917" s="835"/>
      <c r="T1917" s="835"/>
      <c r="U1917" s="835"/>
      <c r="V1917" s="835"/>
      <c r="W1917" s="836"/>
      <c r="X1917" s="824"/>
      <c r="Y1917" s="824"/>
      <c r="Z1917" s="824"/>
      <c r="AA1917" s="824"/>
      <c r="AB1917" s="824"/>
      <c r="AC1917" s="824"/>
    </row>
    <row r="1918" s="823" customFormat="1" ht="28.45" customHeight="1" collapsed="1" spans="1:29">
      <c r="A1918" s="870" t="s">
        <v>3060</v>
      </c>
      <c r="B1918" s="870"/>
      <c r="C1918" s="835"/>
      <c r="D1918" s="835"/>
      <c r="E1918" s="835"/>
      <c r="F1918" s="835"/>
      <c r="G1918" s="836"/>
      <c r="H1918" s="871">
        <v>12000</v>
      </c>
      <c r="I1918" s="874" t="s">
        <v>71</v>
      </c>
      <c r="J1918" s="835"/>
      <c r="K1918" s="835"/>
      <c r="L1918" s="835"/>
      <c r="M1918" s="835"/>
      <c r="N1918" s="835"/>
      <c r="O1918" s="835"/>
      <c r="P1918" s="835"/>
      <c r="Q1918" s="835"/>
      <c r="R1918" s="835"/>
      <c r="S1918" s="835"/>
      <c r="T1918" s="835"/>
      <c r="U1918" s="835"/>
      <c r="V1918" s="835"/>
      <c r="W1918" s="836"/>
      <c r="X1918" s="824"/>
      <c r="Y1918" s="824"/>
      <c r="Z1918" s="824"/>
      <c r="AA1918" s="824"/>
      <c r="AB1918" s="824"/>
      <c r="AC1918" s="824"/>
    </row>
    <row r="1919" s="823" customFormat="1" ht="28.45" hidden="1" customHeight="1" outlineLevel="1" spans="1:29">
      <c r="A1919" s="870" t="s">
        <v>3060</v>
      </c>
      <c r="B1919" s="870" t="s">
        <v>3062</v>
      </c>
      <c r="C1919" s="870"/>
      <c r="D1919" s="835"/>
      <c r="E1919" s="835"/>
      <c r="F1919" s="835"/>
      <c r="G1919" s="836"/>
      <c r="H1919" s="871">
        <v>0</v>
      </c>
      <c r="I1919" s="874" t="s">
        <v>71</v>
      </c>
      <c r="J1919" s="835"/>
      <c r="K1919" s="835"/>
      <c r="L1919" s="835"/>
      <c r="M1919" s="835"/>
      <c r="N1919" s="835"/>
      <c r="O1919" s="835"/>
      <c r="P1919" s="835"/>
      <c r="Q1919" s="835"/>
      <c r="R1919" s="835"/>
      <c r="S1919" s="835"/>
      <c r="T1919" s="835"/>
      <c r="U1919" s="835"/>
      <c r="V1919" s="835"/>
      <c r="W1919" s="836"/>
      <c r="X1919" s="824"/>
      <c r="Y1919" s="824"/>
      <c r="Z1919" s="824"/>
      <c r="AA1919" s="824"/>
      <c r="AB1919" s="824"/>
      <c r="AC1919" s="824"/>
    </row>
    <row r="1920" s="823" customFormat="1" ht="28.45" hidden="1" customHeight="1" outlineLevel="1" collapsed="1" spans="1:29">
      <c r="A1920" s="870" t="s">
        <v>3060</v>
      </c>
      <c r="B1920" s="870" t="s">
        <v>3063</v>
      </c>
      <c r="C1920" s="870"/>
      <c r="D1920" s="835"/>
      <c r="E1920" s="835"/>
      <c r="F1920" s="835"/>
      <c r="G1920" s="836"/>
      <c r="H1920" s="871">
        <v>12000</v>
      </c>
      <c r="I1920" s="874" t="s">
        <v>71</v>
      </c>
      <c r="J1920" s="835"/>
      <c r="K1920" s="835"/>
      <c r="L1920" s="835"/>
      <c r="M1920" s="835"/>
      <c r="N1920" s="835"/>
      <c r="O1920" s="835"/>
      <c r="P1920" s="835"/>
      <c r="Q1920" s="835"/>
      <c r="R1920" s="835"/>
      <c r="S1920" s="835"/>
      <c r="T1920" s="835"/>
      <c r="U1920" s="835"/>
      <c r="V1920" s="835"/>
      <c r="W1920" s="836"/>
      <c r="X1920" s="824"/>
      <c r="Y1920" s="824"/>
      <c r="Z1920" s="824"/>
      <c r="AA1920" s="824"/>
      <c r="AB1920" s="824"/>
      <c r="AC1920" s="824"/>
    </row>
    <row r="1921" s="823" customFormat="1" ht="28.45" hidden="1" customHeight="1" outlineLevel="2" collapsed="1" spans="1:29">
      <c r="A1921" s="870" t="s">
        <v>3060</v>
      </c>
      <c r="B1921" s="870" t="s">
        <v>3063</v>
      </c>
      <c r="C1921" s="870" t="s">
        <v>3064</v>
      </c>
      <c r="D1921" s="870"/>
      <c r="E1921" s="835"/>
      <c r="F1921" s="835"/>
      <c r="G1921" s="836"/>
      <c r="H1921" s="871">
        <v>12000</v>
      </c>
      <c r="I1921" s="874" t="s">
        <v>71</v>
      </c>
      <c r="J1921" s="835"/>
      <c r="K1921" s="835"/>
      <c r="L1921" s="835"/>
      <c r="M1921" s="835"/>
      <c r="N1921" s="835"/>
      <c r="O1921" s="835"/>
      <c r="P1921" s="835"/>
      <c r="Q1921" s="835"/>
      <c r="R1921" s="835"/>
      <c r="S1921" s="835"/>
      <c r="T1921" s="835"/>
      <c r="U1921" s="835"/>
      <c r="V1921" s="835"/>
      <c r="W1921" s="836"/>
      <c r="X1921" s="824"/>
      <c r="Y1921" s="824"/>
      <c r="Z1921" s="824"/>
      <c r="AA1921" s="824"/>
      <c r="AB1921" s="824"/>
      <c r="AC1921" s="824"/>
    </row>
    <row r="1922" s="823" customFormat="1" ht="28.45" hidden="1" customHeight="1" outlineLevel="3" spans="1:29">
      <c r="A1922" s="873" t="s">
        <v>3060</v>
      </c>
      <c r="B1922" s="870" t="s">
        <v>3063</v>
      </c>
      <c r="C1922" s="870" t="s">
        <v>3064</v>
      </c>
      <c r="D1922" s="846" t="s">
        <v>3079</v>
      </c>
      <c r="E1922" s="846" t="s">
        <v>34</v>
      </c>
      <c r="F1922" s="846" t="s">
        <v>3080</v>
      </c>
      <c r="G1922" s="846" t="s">
        <v>3081</v>
      </c>
      <c r="H1922" s="832">
        <v>12000</v>
      </c>
      <c r="I1922" s="846" t="s">
        <v>1398</v>
      </c>
      <c r="J1922" s="875">
        <v>71</v>
      </c>
      <c r="K1922" s="846" t="s">
        <v>83</v>
      </c>
      <c r="L1922" s="846" t="s">
        <v>3355</v>
      </c>
      <c r="M1922" s="846" t="s">
        <v>4800</v>
      </c>
      <c r="N1922" s="846" t="s">
        <v>4800</v>
      </c>
      <c r="O1922" s="846" t="s">
        <v>3076</v>
      </c>
      <c r="P1922" s="846" t="s">
        <v>3083</v>
      </c>
      <c r="Q1922" s="832"/>
      <c r="R1922" s="832"/>
      <c r="S1922" s="832"/>
      <c r="T1922" s="832"/>
      <c r="U1922" s="846" t="s">
        <v>525</v>
      </c>
      <c r="V1922" s="846" t="s">
        <v>3084</v>
      </c>
      <c r="W1922" s="846"/>
      <c r="X1922" s="824"/>
      <c r="Y1922" s="824"/>
      <c r="Z1922" s="824"/>
      <c r="AA1922" s="824"/>
      <c r="AB1922" s="824"/>
      <c r="AC1922" s="824"/>
    </row>
    <row r="1923" s="823" customFormat="1" ht="28.45" hidden="1" customHeight="1" outlineLevel="1" spans="1:29">
      <c r="A1923" s="870" t="s">
        <v>3060</v>
      </c>
      <c r="B1923" s="870" t="s">
        <v>3085</v>
      </c>
      <c r="C1923" s="870"/>
      <c r="D1923" s="835"/>
      <c r="E1923" s="835"/>
      <c r="F1923" s="835"/>
      <c r="G1923" s="836"/>
      <c r="H1923" s="871">
        <v>0</v>
      </c>
      <c r="I1923" s="874" t="s">
        <v>71</v>
      </c>
      <c r="J1923" s="835"/>
      <c r="K1923" s="835"/>
      <c r="L1923" s="835"/>
      <c r="M1923" s="835"/>
      <c r="N1923" s="835"/>
      <c r="O1923" s="835"/>
      <c r="P1923" s="835"/>
      <c r="Q1923" s="835"/>
      <c r="R1923" s="835"/>
      <c r="S1923" s="835"/>
      <c r="T1923" s="835"/>
      <c r="U1923" s="835"/>
      <c r="V1923" s="835"/>
      <c r="W1923" s="836"/>
      <c r="X1923" s="824"/>
      <c r="Y1923" s="824"/>
      <c r="Z1923" s="824"/>
      <c r="AA1923" s="824"/>
      <c r="AB1923" s="824"/>
      <c r="AC1923" s="824"/>
    </row>
    <row r="1924" s="823" customFormat="1" ht="28.45" customHeight="1" spans="1:29">
      <c r="A1924" s="876" t="s">
        <v>3272</v>
      </c>
      <c r="B1924" s="835"/>
      <c r="C1924" s="835"/>
      <c r="D1924" s="835"/>
      <c r="E1924" s="835"/>
      <c r="F1924" s="835"/>
      <c r="G1924" s="836"/>
      <c r="H1924" s="877">
        <v>81191.0983</v>
      </c>
      <c r="I1924" s="878" t="s">
        <v>4801</v>
      </c>
      <c r="J1924" s="835"/>
      <c r="K1924" s="835"/>
      <c r="L1924" s="835"/>
      <c r="M1924" s="835"/>
      <c r="N1924" s="835"/>
      <c r="O1924" s="835"/>
      <c r="P1924" s="835"/>
      <c r="Q1924" s="835"/>
      <c r="R1924" s="835"/>
      <c r="S1924" s="835"/>
      <c r="T1924" s="835"/>
      <c r="U1924" s="835"/>
      <c r="V1924" s="835"/>
      <c r="W1924" s="836"/>
      <c r="X1924" s="824"/>
      <c r="Y1924" s="824"/>
      <c r="Z1924" s="824"/>
      <c r="AA1924" s="824"/>
      <c r="AB1924" s="824"/>
      <c r="AC1924" s="824"/>
    </row>
    <row r="1925" s="823" customFormat="1" ht="47.45" customHeight="1" spans="1:29">
      <c r="A1925" s="868" t="s">
        <v>4802</v>
      </c>
      <c r="B1925" s="835"/>
      <c r="C1925" s="835"/>
      <c r="D1925" s="835"/>
      <c r="E1925" s="835"/>
      <c r="F1925" s="835"/>
      <c r="G1925" s="835"/>
      <c r="H1925" s="835"/>
      <c r="I1925" s="835"/>
      <c r="J1925" s="835"/>
      <c r="K1925" s="835"/>
      <c r="L1925" s="835"/>
      <c r="M1925" s="835"/>
      <c r="N1925" s="835"/>
      <c r="O1925" s="835"/>
      <c r="P1925" s="835"/>
      <c r="Q1925" s="835"/>
      <c r="R1925" s="835"/>
      <c r="S1925" s="835"/>
      <c r="T1925" s="835"/>
      <c r="U1925" s="835"/>
      <c r="V1925" s="835"/>
      <c r="W1925" s="836"/>
      <c r="X1925" s="824"/>
      <c r="Y1925" s="824"/>
      <c r="Z1925" s="824"/>
      <c r="AA1925" s="824"/>
      <c r="AB1925" s="824"/>
      <c r="AC1925" s="824"/>
    </row>
    <row r="1926" s="823" customFormat="1" ht="43.7" customHeight="1" spans="1:29">
      <c r="A1926" s="869" t="s">
        <v>2</v>
      </c>
      <c r="B1926" s="869" t="s">
        <v>3</v>
      </c>
      <c r="C1926" s="869" t="s">
        <v>4</v>
      </c>
      <c r="D1926" s="869" t="s">
        <v>5</v>
      </c>
      <c r="E1926" s="869" t="s">
        <v>6</v>
      </c>
      <c r="F1926" s="869" t="s">
        <v>3275</v>
      </c>
      <c r="G1926" s="869" t="s">
        <v>8</v>
      </c>
      <c r="H1926" s="869" t="s">
        <v>9</v>
      </c>
      <c r="I1926" s="869" t="s">
        <v>10</v>
      </c>
      <c r="J1926" s="869" t="s">
        <v>11</v>
      </c>
      <c r="K1926" s="869" t="s">
        <v>12</v>
      </c>
      <c r="L1926" s="869" t="s">
        <v>13</v>
      </c>
      <c r="M1926" s="869" t="s">
        <v>3276</v>
      </c>
      <c r="N1926" s="869" t="s">
        <v>3277</v>
      </c>
      <c r="O1926" s="869" t="s">
        <v>19</v>
      </c>
      <c r="P1926" s="869" t="s">
        <v>20</v>
      </c>
      <c r="Q1926" s="869" t="s">
        <v>21</v>
      </c>
      <c r="R1926" s="869" t="s">
        <v>22</v>
      </c>
      <c r="S1926" s="869" t="s">
        <v>23</v>
      </c>
      <c r="T1926" s="869" t="s">
        <v>24</v>
      </c>
      <c r="U1926" s="869" t="s">
        <v>25</v>
      </c>
      <c r="V1926" s="869" t="s">
        <v>26</v>
      </c>
      <c r="W1926" s="869" t="s">
        <v>27</v>
      </c>
      <c r="X1926" s="824"/>
      <c r="Y1926" s="824"/>
      <c r="Z1926" s="824"/>
      <c r="AA1926" s="824"/>
      <c r="AB1926" s="824"/>
      <c r="AC1926" s="824"/>
    </row>
    <row r="1927" s="823" customFormat="1" ht="28.45" customHeight="1" collapsed="1" spans="1:29">
      <c r="A1927" s="870" t="s">
        <v>28</v>
      </c>
      <c r="B1927" s="870"/>
      <c r="C1927" s="835"/>
      <c r="D1927" s="835"/>
      <c r="E1927" s="835"/>
      <c r="F1927" s="835"/>
      <c r="G1927" s="836"/>
      <c r="H1927" s="871">
        <v>0</v>
      </c>
      <c r="I1927" s="874" t="s">
        <v>71</v>
      </c>
      <c r="J1927" s="835"/>
      <c r="K1927" s="835"/>
      <c r="L1927" s="835"/>
      <c r="M1927" s="835"/>
      <c r="N1927" s="835"/>
      <c r="O1927" s="835"/>
      <c r="P1927" s="835"/>
      <c r="Q1927" s="835"/>
      <c r="R1927" s="835"/>
      <c r="S1927" s="835"/>
      <c r="T1927" s="835"/>
      <c r="U1927" s="835"/>
      <c r="V1927" s="835"/>
      <c r="W1927" s="836"/>
      <c r="X1927" s="824"/>
      <c r="Y1927" s="824"/>
      <c r="Z1927" s="824"/>
      <c r="AA1927" s="824"/>
      <c r="AB1927" s="824"/>
      <c r="AC1927" s="824"/>
    </row>
    <row r="1928" s="823" customFormat="1" ht="28.45" hidden="1" customHeight="1" outlineLevel="1" spans="1:29">
      <c r="A1928" s="870" t="s">
        <v>28</v>
      </c>
      <c r="B1928" s="870" t="s">
        <v>30</v>
      </c>
      <c r="C1928" s="870"/>
      <c r="D1928" s="835"/>
      <c r="E1928" s="835"/>
      <c r="F1928" s="835"/>
      <c r="G1928" s="836"/>
      <c r="H1928" s="871">
        <v>0</v>
      </c>
      <c r="I1928" s="874" t="s">
        <v>71</v>
      </c>
      <c r="J1928" s="835"/>
      <c r="K1928" s="835"/>
      <c r="L1928" s="835"/>
      <c r="M1928" s="835"/>
      <c r="N1928" s="835"/>
      <c r="O1928" s="835"/>
      <c r="P1928" s="835"/>
      <c r="Q1928" s="835"/>
      <c r="R1928" s="835"/>
      <c r="S1928" s="835"/>
      <c r="T1928" s="835"/>
      <c r="U1928" s="835"/>
      <c r="V1928" s="835"/>
      <c r="W1928" s="836"/>
      <c r="X1928" s="824"/>
      <c r="Y1928" s="824"/>
      <c r="Z1928" s="824"/>
      <c r="AA1928" s="824"/>
      <c r="AB1928" s="824"/>
      <c r="AC1928" s="824"/>
    </row>
    <row r="1929" s="823" customFormat="1" ht="28.45" hidden="1" customHeight="1" outlineLevel="1" spans="1:29">
      <c r="A1929" s="870" t="s">
        <v>28</v>
      </c>
      <c r="B1929" s="870" t="s">
        <v>45</v>
      </c>
      <c r="C1929" s="870"/>
      <c r="D1929" s="835"/>
      <c r="E1929" s="835"/>
      <c r="F1929" s="835"/>
      <c r="G1929" s="836"/>
      <c r="H1929" s="871">
        <v>0</v>
      </c>
      <c r="I1929" s="874" t="s">
        <v>71</v>
      </c>
      <c r="J1929" s="835"/>
      <c r="K1929" s="835"/>
      <c r="L1929" s="835"/>
      <c r="M1929" s="835"/>
      <c r="N1929" s="835"/>
      <c r="O1929" s="835"/>
      <c r="P1929" s="835"/>
      <c r="Q1929" s="835"/>
      <c r="R1929" s="835"/>
      <c r="S1929" s="835"/>
      <c r="T1929" s="835"/>
      <c r="U1929" s="835"/>
      <c r="V1929" s="835"/>
      <c r="W1929" s="836"/>
      <c r="X1929" s="824"/>
      <c r="Y1929" s="824"/>
      <c r="Z1929" s="824"/>
      <c r="AA1929" s="824"/>
      <c r="AB1929" s="824"/>
      <c r="AC1929" s="824"/>
    </row>
    <row r="1930" s="823" customFormat="1" ht="28.45" hidden="1" customHeight="1" outlineLevel="1" spans="1:29">
      <c r="A1930" s="870" t="s">
        <v>28</v>
      </c>
      <c r="B1930" s="870" t="s">
        <v>59</v>
      </c>
      <c r="C1930" s="870"/>
      <c r="D1930" s="835"/>
      <c r="E1930" s="835"/>
      <c r="F1930" s="835"/>
      <c r="G1930" s="836"/>
      <c r="H1930" s="871">
        <v>0</v>
      </c>
      <c r="I1930" s="874" t="s">
        <v>71</v>
      </c>
      <c r="J1930" s="835"/>
      <c r="K1930" s="835"/>
      <c r="L1930" s="835"/>
      <c r="M1930" s="835"/>
      <c r="N1930" s="835"/>
      <c r="O1930" s="835"/>
      <c r="P1930" s="835"/>
      <c r="Q1930" s="835"/>
      <c r="R1930" s="835"/>
      <c r="S1930" s="835"/>
      <c r="T1930" s="835"/>
      <c r="U1930" s="835"/>
      <c r="V1930" s="835"/>
      <c r="W1930" s="836"/>
      <c r="X1930" s="824"/>
      <c r="Y1930" s="824"/>
      <c r="Z1930" s="824"/>
      <c r="AA1930" s="824"/>
      <c r="AB1930" s="824"/>
      <c r="AC1930" s="824"/>
    </row>
    <row r="1931" s="823" customFormat="1" ht="28.45" hidden="1" customHeight="1" outlineLevel="1" spans="1:29">
      <c r="A1931" s="870" t="s">
        <v>28</v>
      </c>
      <c r="B1931" s="870" t="s">
        <v>70</v>
      </c>
      <c r="C1931" s="870"/>
      <c r="D1931" s="835"/>
      <c r="E1931" s="835"/>
      <c r="F1931" s="835"/>
      <c r="G1931" s="836"/>
      <c r="H1931" s="871">
        <v>0</v>
      </c>
      <c r="I1931" s="874" t="s">
        <v>71</v>
      </c>
      <c r="J1931" s="835"/>
      <c r="K1931" s="835"/>
      <c r="L1931" s="835"/>
      <c r="M1931" s="835"/>
      <c r="N1931" s="835"/>
      <c r="O1931" s="835"/>
      <c r="P1931" s="835"/>
      <c r="Q1931" s="835"/>
      <c r="R1931" s="835"/>
      <c r="S1931" s="835"/>
      <c r="T1931" s="835"/>
      <c r="U1931" s="835"/>
      <c r="V1931" s="835"/>
      <c r="W1931" s="836"/>
      <c r="X1931" s="824"/>
      <c r="Y1931" s="824"/>
      <c r="Z1931" s="824"/>
      <c r="AA1931" s="824"/>
      <c r="AB1931" s="824"/>
      <c r="AC1931" s="824"/>
    </row>
    <row r="1932" s="823" customFormat="1" ht="28.45" hidden="1" customHeight="1" outlineLevel="1" spans="1:29">
      <c r="A1932" s="870" t="s">
        <v>28</v>
      </c>
      <c r="B1932" s="870" t="s">
        <v>72</v>
      </c>
      <c r="C1932" s="870"/>
      <c r="D1932" s="835"/>
      <c r="E1932" s="835"/>
      <c r="F1932" s="835"/>
      <c r="G1932" s="836"/>
      <c r="H1932" s="871">
        <v>0</v>
      </c>
      <c r="I1932" s="874" t="s">
        <v>71</v>
      </c>
      <c r="J1932" s="835"/>
      <c r="K1932" s="835"/>
      <c r="L1932" s="835"/>
      <c r="M1932" s="835"/>
      <c r="N1932" s="835"/>
      <c r="O1932" s="835"/>
      <c r="P1932" s="835"/>
      <c r="Q1932" s="835"/>
      <c r="R1932" s="835"/>
      <c r="S1932" s="835"/>
      <c r="T1932" s="835"/>
      <c r="U1932" s="835"/>
      <c r="V1932" s="835"/>
      <c r="W1932" s="836"/>
      <c r="X1932" s="824"/>
      <c r="Y1932" s="824"/>
      <c r="Z1932" s="824"/>
      <c r="AA1932" s="824"/>
      <c r="AB1932" s="824"/>
      <c r="AC1932" s="824"/>
    </row>
    <row r="1933" s="823" customFormat="1" ht="28.45" customHeight="1" collapsed="1" spans="1:29">
      <c r="A1933" s="870" t="s">
        <v>73</v>
      </c>
      <c r="B1933" s="870"/>
      <c r="C1933" s="835"/>
      <c r="D1933" s="835"/>
      <c r="E1933" s="835"/>
      <c r="F1933" s="835"/>
      <c r="G1933" s="836"/>
      <c r="H1933" s="871">
        <v>117256.81</v>
      </c>
      <c r="I1933" s="874" t="s">
        <v>4803</v>
      </c>
      <c r="J1933" s="835"/>
      <c r="K1933" s="835"/>
      <c r="L1933" s="835"/>
      <c r="M1933" s="835"/>
      <c r="N1933" s="835"/>
      <c r="O1933" s="835"/>
      <c r="P1933" s="835"/>
      <c r="Q1933" s="835"/>
      <c r="R1933" s="835"/>
      <c r="S1933" s="835"/>
      <c r="T1933" s="835"/>
      <c r="U1933" s="835"/>
      <c r="V1933" s="835"/>
      <c r="W1933" s="836"/>
      <c r="X1933" s="824"/>
      <c r="Y1933" s="824"/>
      <c r="Z1933" s="824"/>
      <c r="AA1933" s="824"/>
      <c r="AB1933" s="824"/>
      <c r="AC1933" s="824"/>
    </row>
    <row r="1934" s="823" customFormat="1" ht="28.45" hidden="1" customHeight="1" outlineLevel="1" collapsed="1" spans="1:29">
      <c r="A1934" s="870" t="s">
        <v>73</v>
      </c>
      <c r="B1934" s="870" t="s">
        <v>75</v>
      </c>
      <c r="C1934" s="870"/>
      <c r="D1934" s="835"/>
      <c r="E1934" s="835"/>
      <c r="F1934" s="835"/>
      <c r="G1934" s="836"/>
      <c r="H1934" s="871">
        <v>50497.21</v>
      </c>
      <c r="I1934" s="874" t="s">
        <v>4804</v>
      </c>
      <c r="J1934" s="835"/>
      <c r="K1934" s="835"/>
      <c r="L1934" s="835"/>
      <c r="M1934" s="835"/>
      <c r="N1934" s="835"/>
      <c r="O1934" s="835"/>
      <c r="P1934" s="835"/>
      <c r="Q1934" s="835"/>
      <c r="R1934" s="835"/>
      <c r="S1934" s="835"/>
      <c r="T1934" s="835"/>
      <c r="U1934" s="835"/>
      <c r="V1934" s="835"/>
      <c r="W1934" s="836"/>
      <c r="X1934" s="824"/>
      <c r="Y1934" s="824"/>
      <c r="Z1934" s="824"/>
      <c r="AA1934" s="824"/>
      <c r="AB1934" s="824"/>
      <c r="AC1934" s="824"/>
    </row>
    <row r="1935" s="823" customFormat="1" ht="28.45" hidden="1" customHeight="1" outlineLevel="2" collapsed="1" spans="1:29">
      <c r="A1935" s="870" t="s">
        <v>73</v>
      </c>
      <c r="B1935" s="870" t="s">
        <v>75</v>
      </c>
      <c r="C1935" s="870" t="s">
        <v>4805</v>
      </c>
      <c r="D1935" s="870"/>
      <c r="E1935" s="835"/>
      <c r="F1935" s="835"/>
      <c r="G1935" s="836"/>
      <c r="H1935" s="871">
        <v>115.37</v>
      </c>
      <c r="I1935" s="874" t="s">
        <v>4806</v>
      </c>
      <c r="J1935" s="835"/>
      <c r="K1935" s="835"/>
      <c r="L1935" s="835"/>
      <c r="M1935" s="835"/>
      <c r="N1935" s="835"/>
      <c r="O1935" s="835"/>
      <c r="P1935" s="835"/>
      <c r="Q1935" s="835"/>
      <c r="R1935" s="835"/>
      <c r="S1935" s="835"/>
      <c r="T1935" s="835"/>
      <c r="U1935" s="835"/>
      <c r="V1935" s="835"/>
      <c r="W1935" s="836"/>
      <c r="X1935" s="824"/>
      <c r="Y1935" s="824"/>
      <c r="Z1935" s="824"/>
      <c r="AA1935" s="824"/>
      <c r="AB1935" s="824"/>
      <c r="AC1935" s="824"/>
    </row>
    <row r="1936" s="823" customFormat="1" ht="28.45" hidden="1" customHeight="1" outlineLevel="3" spans="1:29">
      <c r="A1936" s="873" t="s">
        <v>73</v>
      </c>
      <c r="B1936" s="870" t="s">
        <v>75</v>
      </c>
      <c r="C1936" s="870" t="s">
        <v>4805</v>
      </c>
      <c r="D1936" s="846" t="s">
        <v>4807</v>
      </c>
      <c r="E1936" s="846" t="s">
        <v>34</v>
      </c>
      <c r="F1936" s="846" t="s">
        <v>4808</v>
      </c>
      <c r="G1936" s="846" t="s">
        <v>449</v>
      </c>
      <c r="H1936" s="832">
        <v>106.8</v>
      </c>
      <c r="I1936" s="846" t="s">
        <v>1641</v>
      </c>
      <c r="J1936" s="875">
        <v>8</v>
      </c>
      <c r="K1936" s="846" t="s">
        <v>38</v>
      </c>
      <c r="L1936" s="846" t="s">
        <v>3284</v>
      </c>
      <c r="M1936" s="846" t="s">
        <v>4809</v>
      </c>
      <c r="N1936" s="846" t="s">
        <v>4810</v>
      </c>
      <c r="O1936" s="846" t="s">
        <v>3398</v>
      </c>
      <c r="P1936" s="846" t="s">
        <v>4811</v>
      </c>
      <c r="Q1936" s="832">
        <v>9262.18</v>
      </c>
      <c r="R1936" s="832">
        <v>25263.52</v>
      </c>
      <c r="S1936" s="832">
        <v>6835.07</v>
      </c>
      <c r="T1936" s="832">
        <v>15411.46</v>
      </c>
      <c r="U1936" s="846" t="s">
        <v>388</v>
      </c>
      <c r="V1936" s="846" t="s">
        <v>3533</v>
      </c>
      <c r="W1936" s="846"/>
      <c r="X1936" s="824"/>
      <c r="Y1936" s="824"/>
      <c r="Z1936" s="824"/>
      <c r="AA1936" s="824"/>
      <c r="AB1936" s="824"/>
      <c r="AC1936" s="824"/>
    </row>
    <row r="1937" s="823" customFormat="1" ht="28.45" hidden="1" customHeight="1" outlineLevel="3" spans="1:29">
      <c r="A1937" s="873" t="s">
        <v>73</v>
      </c>
      <c r="B1937" s="870" t="s">
        <v>75</v>
      </c>
      <c r="C1937" s="870" t="s">
        <v>4805</v>
      </c>
      <c r="D1937" s="846" t="s">
        <v>4812</v>
      </c>
      <c r="E1937" s="846" t="s">
        <v>34</v>
      </c>
      <c r="F1937" s="846" t="s">
        <v>4813</v>
      </c>
      <c r="G1937" s="846" t="s">
        <v>449</v>
      </c>
      <c r="H1937" s="832">
        <v>7.49</v>
      </c>
      <c r="I1937" s="846" t="s">
        <v>236</v>
      </c>
      <c r="J1937" s="875">
        <v>24</v>
      </c>
      <c r="K1937" s="846" t="s">
        <v>38</v>
      </c>
      <c r="L1937" s="846" t="s">
        <v>3284</v>
      </c>
      <c r="M1937" s="846" t="s">
        <v>4814</v>
      </c>
      <c r="N1937" s="846" t="s">
        <v>4815</v>
      </c>
      <c r="O1937" s="846" t="s">
        <v>3398</v>
      </c>
      <c r="P1937" s="846" t="s">
        <v>4811</v>
      </c>
      <c r="Q1937" s="832">
        <v>8.76</v>
      </c>
      <c r="R1937" s="832">
        <v>8.76</v>
      </c>
      <c r="S1937" s="832">
        <v>-38.92</v>
      </c>
      <c r="T1937" s="832">
        <v>-38.92</v>
      </c>
      <c r="U1937" s="846"/>
      <c r="V1937" s="846"/>
      <c r="W1937" s="846"/>
      <c r="X1937" s="824"/>
      <c r="Y1937" s="824"/>
      <c r="Z1937" s="824"/>
      <c r="AA1937" s="824"/>
      <c r="AB1937" s="824"/>
      <c r="AC1937" s="824"/>
    </row>
    <row r="1938" s="823" customFormat="1" ht="28.45" hidden="1" customHeight="1" outlineLevel="3" spans="1:29">
      <c r="A1938" s="873" t="s">
        <v>73</v>
      </c>
      <c r="B1938" s="870" t="s">
        <v>75</v>
      </c>
      <c r="C1938" s="870" t="s">
        <v>4805</v>
      </c>
      <c r="D1938" s="846" t="s">
        <v>4816</v>
      </c>
      <c r="E1938" s="846" t="s">
        <v>34</v>
      </c>
      <c r="F1938" s="846" t="s">
        <v>4813</v>
      </c>
      <c r="G1938" s="846" t="s">
        <v>449</v>
      </c>
      <c r="H1938" s="832">
        <v>1.08</v>
      </c>
      <c r="I1938" s="846" t="s">
        <v>1539</v>
      </c>
      <c r="J1938" s="875">
        <v>20</v>
      </c>
      <c r="K1938" s="846" t="s">
        <v>38</v>
      </c>
      <c r="L1938" s="846" t="s">
        <v>3284</v>
      </c>
      <c r="M1938" s="846" t="s">
        <v>4817</v>
      </c>
      <c r="N1938" s="846" t="s">
        <v>4818</v>
      </c>
      <c r="O1938" s="846" t="s">
        <v>3398</v>
      </c>
      <c r="P1938" s="846" t="s">
        <v>4811</v>
      </c>
      <c r="Q1938" s="832">
        <v>8.76</v>
      </c>
      <c r="R1938" s="832">
        <v>8.76</v>
      </c>
      <c r="S1938" s="832">
        <v>-38.92</v>
      </c>
      <c r="T1938" s="832">
        <v>-38.92</v>
      </c>
      <c r="U1938" s="846"/>
      <c r="V1938" s="846"/>
      <c r="W1938" s="846"/>
      <c r="X1938" s="824"/>
      <c r="Y1938" s="824"/>
      <c r="Z1938" s="824"/>
      <c r="AA1938" s="824"/>
      <c r="AB1938" s="824"/>
      <c r="AC1938" s="824"/>
    </row>
    <row r="1939" s="823" customFormat="1" ht="28.45" hidden="1" customHeight="1" outlineLevel="2" collapsed="1" spans="1:29">
      <c r="A1939" s="870" t="s">
        <v>73</v>
      </c>
      <c r="B1939" s="870" t="s">
        <v>75</v>
      </c>
      <c r="C1939" s="870" t="s">
        <v>3280</v>
      </c>
      <c r="D1939" s="870"/>
      <c r="E1939" s="835"/>
      <c r="F1939" s="835"/>
      <c r="G1939" s="836"/>
      <c r="H1939" s="871">
        <v>688.81</v>
      </c>
      <c r="I1939" s="874" t="s">
        <v>4819</v>
      </c>
      <c r="J1939" s="835"/>
      <c r="K1939" s="835"/>
      <c r="L1939" s="835"/>
      <c r="M1939" s="835"/>
      <c r="N1939" s="835"/>
      <c r="O1939" s="835"/>
      <c r="P1939" s="835"/>
      <c r="Q1939" s="835"/>
      <c r="R1939" s="835"/>
      <c r="S1939" s="835"/>
      <c r="T1939" s="835"/>
      <c r="U1939" s="835"/>
      <c r="V1939" s="835"/>
      <c r="W1939" s="836"/>
      <c r="X1939" s="824"/>
      <c r="Y1939" s="824"/>
      <c r="Z1939" s="824"/>
      <c r="AA1939" s="824"/>
      <c r="AB1939" s="824"/>
      <c r="AC1939" s="824"/>
    </row>
    <row r="1940" s="823" customFormat="1" ht="28.45" hidden="1" customHeight="1" outlineLevel="3" spans="1:29">
      <c r="A1940" s="873" t="s">
        <v>73</v>
      </c>
      <c r="B1940" s="870" t="s">
        <v>75</v>
      </c>
      <c r="C1940" s="870" t="s">
        <v>3280</v>
      </c>
      <c r="D1940" s="846" t="s">
        <v>4820</v>
      </c>
      <c r="E1940" s="846" t="s">
        <v>34</v>
      </c>
      <c r="F1940" s="846" t="s">
        <v>3531</v>
      </c>
      <c r="G1940" s="846" t="s">
        <v>338</v>
      </c>
      <c r="H1940" s="832">
        <v>4.55</v>
      </c>
      <c r="I1940" s="846" t="s">
        <v>3698</v>
      </c>
      <c r="J1940" s="875">
        <v>39</v>
      </c>
      <c r="K1940" s="846" t="s">
        <v>83</v>
      </c>
      <c r="L1940" s="846" t="s">
        <v>3284</v>
      </c>
      <c r="M1940" s="846"/>
      <c r="N1940" s="846" t="s">
        <v>4821</v>
      </c>
      <c r="O1940" s="846" t="s">
        <v>3462</v>
      </c>
      <c r="P1940" s="846" t="s">
        <v>3287</v>
      </c>
      <c r="Q1940" s="832">
        <v>10482.6</v>
      </c>
      <c r="R1940" s="832">
        <v>25263.52</v>
      </c>
      <c r="S1940" s="832">
        <v>7480.22</v>
      </c>
      <c r="T1940" s="832">
        <v>15411.46</v>
      </c>
      <c r="U1940" s="846" t="s">
        <v>318</v>
      </c>
      <c r="V1940" s="846" t="s">
        <v>3533</v>
      </c>
      <c r="W1940" s="846"/>
      <c r="X1940" s="824"/>
      <c r="Y1940" s="824"/>
      <c r="Z1940" s="824"/>
      <c r="AA1940" s="824"/>
      <c r="AB1940" s="824"/>
      <c r="AC1940" s="824"/>
    </row>
    <row r="1941" s="823" customFormat="1" ht="28.45" hidden="1" customHeight="1" outlineLevel="3" spans="1:29">
      <c r="A1941" s="873" t="s">
        <v>73</v>
      </c>
      <c r="B1941" s="870" t="s">
        <v>75</v>
      </c>
      <c r="C1941" s="870" t="s">
        <v>3280</v>
      </c>
      <c r="D1941" s="846" t="s">
        <v>4822</v>
      </c>
      <c r="E1941" s="846" t="s">
        <v>34</v>
      </c>
      <c r="F1941" s="846" t="s">
        <v>3531</v>
      </c>
      <c r="G1941" s="846" t="s">
        <v>338</v>
      </c>
      <c r="H1941" s="832">
        <v>675.78</v>
      </c>
      <c r="I1941" s="846" t="s">
        <v>1641</v>
      </c>
      <c r="J1941" s="875">
        <v>8</v>
      </c>
      <c r="K1941" s="846" t="s">
        <v>38</v>
      </c>
      <c r="L1941" s="846" t="s">
        <v>3355</v>
      </c>
      <c r="M1941" s="846" t="s">
        <v>4823</v>
      </c>
      <c r="N1941" s="846" t="s">
        <v>4824</v>
      </c>
      <c r="O1941" s="846" t="s">
        <v>3462</v>
      </c>
      <c r="P1941" s="846" t="s">
        <v>3287</v>
      </c>
      <c r="Q1941" s="832">
        <v>10482.6</v>
      </c>
      <c r="R1941" s="832">
        <v>25263.52</v>
      </c>
      <c r="S1941" s="832">
        <v>7480.22</v>
      </c>
      <c r="T1941" s="832">
        <v>15411.46</v>
      </c>
      <c r="U1941" s="846" t="s">
        <v>318</v>
      </c>
      <c r="V1941" s="846" t="s">
        <v>3533</v>
      </c>
      <c r="W1941" s="846"/>
      <c r="X1941" s="824"/>
      <c r="Y1941" s="824"/>
      <c r="Z1941" s="824"/>
      <c r="AA1941" s="824"/>
      <c r="AB1941" s="824"/>
      <c r="AC1941" s="824"/>
    </row>
    <row r="1942" s="823" customFormat="1" ht="28.45" hidden="1" customHeight="1" outlineLevel="3" spans="1:29">
      <c r="A1942" s="873" t="s">
        <v>73</v>
      </c>
      <c r="B1942" s="870" t="s">
        <v>75</v>
      </c>
      <c r="C1942" s="870" t="s">
        <v>3280</v>
      </c>
      <c r="D1942" s="846" t="s">
        <v>4825</v>
      </c>
      <c r="E1942" s="846" t="s">
        <v>34</v>
      </c>
      <c r="F1942" s="846" t="s">
        <v>3290</v>
      </c>
      <c r="G1942" s="846" t="s">
        <v>338</v>
      </c>
      <c r="H1942" s="832">
        <v>8.48</v>
      </c>
      <c r="I1942" s="846" t="s">
        <v>380</v>
      </c>
      <c r="J1942" s="875">
        <v>196</v>
      </c>
      <c r="K1942" s="846" t="s">
        <v>53</v>
      </c>
      <c r="L1942" s="846" t="s">
        <v>3284</v>
      </c>
      <c r="M1942" s="846" t="s">
        <v>4826</v>
      </c>
      <c r="N1942" s="846" t="s">
        <v>4826</v>
      </c>
      <c r="O1942" s="846" t="s">
        <v>86</v>
      </c>
      <c r="P1942" s="846" t="s">
        <v>3293</v>
      </c>
      <c r="Q1942" s="832">
        <v>7080.81</v>
      </c>
      <c r="R1942" s="832">
        <v>65951.13</v>
      </c>
      <c r="S1942" s="832">
        <v>75.89</v>
      </c>
      <c r="T1942" s="832">
        <v>6822.32</v>
      </c>
      <c r="U1942" s="846" t="s">
        <v>306</v>
      </c>
      <c r="V1942" s="846" t="s">
        <v>3294</v>
      </c>
      <c r="W1942" s="846"/>
      <c r="X1942" s="824"/>
      <c r="Y1942" s="824"/>
      <c r="Z1942" s="824"/>
      <c r="AA1942" s="824"/>
      <c r="AB1942" s="824"/>
      <c r="AC1942" s="824"/>
    </row>
    <row r="1943" s="823" customFormat="1" ht="28.45" hidden="1" customHeight="1" outlineLevel="2" collapsed="1" spans="1:29">
      <c r="A1943" s="870" t="s">
        <v>73</v>
      </c>
      <c r="B1943" s="870" t="s">
        <v>75</v>
      </c>
      <c r="C1943" s="870" t="s">
        <v>77</v>
      </c>
      <c r="D1943" s="870"/>
      <c r="E1943" s="835"/>
      <c r="F1943" s="835"/>
      <c r="G1943" s="836"/>
      <c r="H1943" s="871">
        <v>60.9</v>
      </c>
      <c r="I1943" s="874" t="s">
        <v>71</v>
      </c>
      <c r="J1943" s="835"/>
      <c r="K1943" s="835"/>
      <c r="L1943" s="835"/>
      <c r="M1943" s="835"/>
      <c r="N1943" s="835"/>
      <c r="O1943" s="835"/>
      <c r="P1943" s="835"/>
      <c r="Q1943" s="835"/>
      <c r="R1943" s="835"/>
      <c r="S1943" s="835"/>
      <c r="T1943" s="835"/>
      <c r="U1943" s="835"/>
      <c r="V1943" s="835"/>
      <c r="W1943" s="836"/>
      <c r="X1943" s="824"/>
      <c r="Y1943" s="824"/>
      <c r="Z1943" s="824"/>
      <c r="AA1943" s="824"/>
      <c r="AB1943" s="824"/>
      <c r="AC1943" s="824"/>
    </row>
    <row r="1944" s="823" customFormat="1" ht="28.45" hidden="1" customHeight="1" outlineLevel="3" spans="1:29">
      <c r="A1944" s="873" t="s">
        <v>73</v>
      </c>
      <c r="B1944" s="870" t="s">
        <v>75</v>
      </c>
      <c r="C1944" s="870" t="s">
        <v>77</v>
      </c>
      <c r="D1944" s="846" t="s">
        <v>4827</v>
      </c>
      <c r="E1944" s="846" t="s">
        <v>34</v>
      </c>
      <c r="F1944" s="846" t="s">
        <v>4828</v>
      </c>
      <c r="G1944" s="846" t="s">
        <v>542</v>
      </c>
      <c r="H1944" s="832">
        <v>30.76</v>
      </c>
      <c r="I1944" s="846" t="s">
        <v>3684</v>
      </c>
      <c r="J1944" s="875">
        <v>57</v>
      </c>
      <c r="K1944" s="846" t="s">
        <v>83</v>
      </c>
      <c r="L1944" s="846" t="s">
        <v>3284</v>
      </c>
      <c r="M1944" s="846" t="s">
        <v>4829</v>
      </c>
      <c r="N1944" s="846" t="s">
        <v>4829</v>
      </c>
      <c r="O1944" s="846" t="s">
        <v>4830</v>
      </c>
      <c r="P1944" s="846" t="s">
        <v>3384</v>
      </c>
      <c r="Q1944" s="832">
        <v>53612.62</v>
      </c>
      <c r="R1944" s="832">
        <v>66448.09</v>
      </c>
      <c r="S1944" s="832">
        <v>16638.35</v>
      </c>
      <c r="T1944" s="832">
        <v>16638.35</v>
      </c>
      <c r="U1944" s="846" t="s">
        <v>318</v>
      </c>
      <c r="V1944" s="846" t="s">
        <v>4831</v>
      </c>
      <c r="W1944" s="846"/>
      <c r="X1944" s="824"/>
      <c r="Y1944" s="824"/>
      <c r="Z1944" s="824"/>
      <c r="AA1944" s="824"/>
      <c r="AB1944" s="824"/>
      <c r="AC1944" s="824"/>
    </row>
    <row r="1945" s="823" customFormat="1" ht="28.45" hidden="1" customHeight="1" outlineLevel="3" spans="1:29">
      <c r="A1945" s="873" t="s">
        <v>73</v>
      </c>
      <c r="B1945" s="870" t="s">
        <v>75</v>
      </c>
      <c r="C1945" s="870" t="s">
        <v>77</v>
      </c>
      <c r="D1945" s="846" t="s">
        <v>4832</v>
      </c>
      <c r="E1945" s="846" t="s">
        <v>34</v>
      </c>
      <c r="F1945" s="846" t="s">
        <v>4275</v>
      </c>
      <c r="G1945" s="846" t="s">
        <v>338</v>
      </c>
      <c r="H1945" s="832">
        <v>8.63</v>
      </c>
      <c r="I1945" s="846" t="s">
        <v>625</v>
      </c>
      <c r="J1945" s="875">
        <v>242</v>
      </c>
      <c r="K1945" s="846" t="s">
        <v>53</v>
      </c>
      <c r="L1945" s="846" t="s">
        <v>3284</v>
      </c>
      <c r="M1945" s="846" t="s">
        <v>4833</v>
      </c>
      <c r="N1945" s="846" t="s">
        <v>4833</v>
      </c>
      <c r="O1945" s="846" t="s">
        <v>3383</v>
      </c>
      <c r="P1945" s="846" t="s">
        <v>4834</v>
      </c>
      <c r="Q1945" s="832">
        <v>7080.81</v>
      </c>
      <c r="R1945" s="832">
        <v>65951.13</v>
      </c>
      <c r="S1945" s="832">
        <v>75.89</v>
      </c>
      <c r="T1945" s="832">
        <v>6822.32</v>
      </c>
      <c r="U1945" s="846"/>
      <c r="V1945" s="846" t="s">
        <v>3294</v>
      </c>
      <c r="W1945" s="846"/>
      <c r="X1945" s="824"/>
      <c r="Y1945" s="824"/>
      <c r="Z1945" s="824"/>
      <c r="AA1945" s="824"/>
      <c r="AB1945" s="824"/>
      <c r="AC1945" s="824"/>
    </row>
    <row r="1946" s="823" customFormat="1" ht="28.45" hidden="1" customHeight="1" outlineLevel="3" spans="1:29">
      <c r="A1946" s="873" t="s">
        <v>73</v>
      </c>
      <c r="B1946" s="870" t="s">
        <v>75</v>
      </c>
      <c r="C1946" s="870" t="s">
        <v>77</v>
      </c>
      <c r="D1946" s="846" t="s">
        <v>4835</v>
      </c>
      <c r="E1946" s="846" t="s">
        <v>34</v>
      </c>
      <c r="F1946" s="846" t="s">
        <v>4275</v>
      </c>
      <c r="G1946" s="846" t="s">
        <v>338</v>
      </c>
      <c r="H1946" s="832">
        <v>12.81</v>
      </c>
      <c r="I1946" s="846" t="s">
        <v>4836</v>
      </c>
      <c r="J1946" s="875">
        <v>181</v>
      </c>
      <c r="K1946" s="846" t="s">
        <v>53</v>
      </c>
      <c r="L1946" s="846" t="s">
        <v>3284</v>
      </c>
      <c r="M1946" s="846" t="s">
        <v>4837</v>
      </c>
      <c r="N1946" s="846" t="s">
        <v>4837</v>
      </c>
      <c r="O1946" s="846" t="s">
        <v>3383</v>
      </c>
      <c r="P1946" s="846" t="s">
        <v>4834</v>
      </c>
      <c r="Q1946" s="832">
        <v>7080.81</v>
      </c>
      <c r="R1946" s="832">
        <v>65951.13</v>
      </c>
      <c r="S1946" s="832">
        <v>75.89</v>
      </c>
      <c r="T1946" s="832">
        <v>6822.32</v>
      </c>
      <c r="U1946" s="846" t="s">
        <v>306</v>
      </c>
      <c r="V1946" s="846" t="s">
        <v>3294</v>
      </c>
      <c r="W1946" s="846"/>
      <c r="X1946" s="824"/>
      <c r="Y1946" s="824"/>
      <c r="Z1946" s="824"/>
      <c r="AA1946" s="824"/>
      <c r="AB1946" s="824"/>
      <c r="AC1946" s="824"/>
    </row>
    <row r="1947" s="823" customFormat="1" ht="28.45" hidden="1" customHeight="1" outlineLevel="3" spans="1:29">
      <c r="A1947" s="873" t="s">
        <v>73</v>
      </c>
      <c r="B1947" s="870" t="s">
        <v>75</v>
      </c>
      <c r="C1947" s="870" t="s">
        <v>77</v>
      </c>
      <c r="D1947" s="846" t="s">
        <v>4838</v>
      </c>
      <c r="E1947" s="846" t="s">
        <v>34</v>
      </c>
      <c r="F1947" s="846" t="s">
        <v>4839</v>
      </c>
      <c r="G1947" s="846" t="s">
        <v>338</v>
      </c>
      <c r="H1947" s="832">
        <v>1.8</v>
      </c>
      <c r="I1947" s="846" t="s">
        <v>4840</v>
      </c>
      <c r="J1947" s="875">
        <v>145</v>
      </c>
      <c r="K1947" s="846" t="s">
        <v>119</v>
      </c>
      <c r="L1947" s="846" t="s">
        <v>3284</v>
      </c>
      <c r="M1947" s="846" t="s">
        <v>4841</v>
      </c>
      <c r="N1947" s="846" t="s">
        <v>4841</v>
      </c>
      <c r="O1947" s="846" t="s">
        <v>3383</v>
      </c>
      <c r="P1947" s="846" t="s">
        <v>4834</v>
      </c>
      <c r="Q1947" s="832">
        <v>7080.81</v>
      </c>
      <c r="R1947" s="832">
        <v>65951.13</v>
      </c>
      <c r="S1947" s="832">
        <v>75.89</v>
      </c>
      <c r="T1947" s="832">
        <v>6822.32</v>
      </c>
      <c r="U1947" s="846" t="s">
        <v>306</v>
      </c>
      <c r="V1947" s="846" t="s">
        <v>3294</v>
      </c>
      <c r="W1947" s="846"/>
      <c r="X1947" s="824"/>
      <c r="Y1947" s="824"/>
      <c r="Z1947" s="824"/>
      <c r="AA1947" s="824"/>
      <c r="AB1947" s="824"/>
      <c r="AC1947" s="824"/>
    </row>
    <row r="1948" s="823" customFormat="1" ht="28.45" hidden="1" customHeight="1" outlineLevel="3" spans="1:29">
      <c r="A1948" s="873" t="s">
        <v>73</v>
      </c>
      <c r="B1948" s="870" t="s">
        <v>75</v>
      </c>
      <c r="C1948" s="870" t="s">
        <v>77</v>
      </c>
      <c r="D1948" s="846" t="s">
        <v>4838</v>
      </c>
      <c r="E1948" s="846" t="s">
        <v>34</v>
      </c>
      <c r="F1948" s="846" t="s">
        <v>4839</v>
      </c>
      <c r="G1948" s="846" t="s">
        <v>338</v>
      </c>
      <c r="H1948" s="832">
        <v>6.9</v>
      </c>
      <c r="I1948" s="846" t="s">
        <v>118</v>
      </c>
      <c r="J1948" s="875">
        <v>166</v>
      </c>
      <c r="K1948" s="846" t="s">
        <v>119</v>
      </c>
      <c r="L1948" s="846" t="s">
        <v>3284</v>
      </c>
      <c r="M1948" s="846" t="s">
        <v>4841</v>
      </c>
      <c r="N1948" s="846" t="s">
        <v>4841</v>
      </c>
      <c r="O1948" s="846" t="s">
        <v>3383</v>
      </c>
      <c r="P1948" s="846" t="s">
        <v>4834</v>
      </c>
      <c r="Q1948" s="832">
        <v>7080.81</v>
      </c>
      <c r="R1948" s="832">
        <v>65951.13</v>
      </c>
      <c r="S1948" s="832">
        <v>75.89</v>
      </c>
      <c r="T1948" s="832">
        <v>6822.32</v>
      </c>
      <c r="U1948" s="846" t="s">
        <v>306</v>
      </c>
      <c r="V1948" s="846" t="s">
        <v>3294</v>
      </c>
      <c r="W1948" s="846"/>
      <c r="X1948" s="824"/>
      <c r="Y1948" s="824"/>
      <c r="Z1948" s="824"/>
      <c r="AA1948" s="824"/>
      <c r="AB1948" s="824"/>
      <c r="AC1948" s="824"/>
    </row>
    <row r="1949" s="823" customFormat="1" ht="28.45" hidden="1" customHeight="1" outlineLevel="2" collapsed="1" spans="1:29">
      <c r="A1949" s="870" t="s">
        <v>73</v>
      </c>
      <c r="B1949" s="870" t="s">
        <v>75</v>
      </c>
      <c r="C1949" s="870" t="s">
        <v>3444</v>
      </c>
      <c r="D1949" s="870"/>
      <c r="E1949" s="835"/>
      <c r="F1949" s="835"/>
      <c r="G1949" s="836"/>
      <c r="H1949" s="871">
        <v>15866.54</v>
      </c>
      <c r="I1949" s="874" t="s">
        <v>4842</v>
      </c>
      <c r="J1949" s="835"/>
      <c r="K1949" s="835"/>
      <c r="L1949" s="835"/>
      <c r="M1949" s="835"/>
      <c r="N1949" s="835"/>
      <c r="O1949" s="835"/>
      <c r="P1949" s="835"/>
      <c r="Q1949" s="835"/>
      <c r="R1949" s="835"/>
      <c r="S1949" s="835"/>
      <c r="T1949" s="835"/>
      <c r="U1949" s="835"/>
      <c r="V1949" s="835"/>
      <c r="W1949" s="836"/>
      <c r="X1949" s="824"/>
      <c r="Y1949" s="824"/>
      <c r="Z1949" s="824"/>
      <c r="AA1949" s="824"/>
      <c r="AB1949" s="824"/>
      <c r="AC1949" s="824"/>
    </row>
    <row r="1950" s="823" customFormat="1" ht="28.45" hidden="1" customHeight="1" outlineLevel="3" spans="1:29">
      <c r="A1950" s="873" t="s">
        <v>73</v>
      </c>
      <c r="B1950" s="870" t="s">
        <v>75</v>
      </c>
      <c r="C1950" s="870" t="s">
        <v>3444</v>
      </c>
      <c r="D1950" s="846" t="s">
        <v>4843</v>
      </c>
      <c r="E1950" s="846" t="s">
        <v>34</v>
      </c>
      <c r="F1950" s="846" t="s">
        <v>4808</v>
      </c>
      <c r="G1950" s="846" t="s">
        <v>3612</v>
      </c>
      <c r="H1950" s="832">
        <v>1.38</v>
      </c>
      <c r="I1950" s="846" t="s">
        <v>37</v>
      </c>
      <c r="J1950" s="875">
        <v>15</v>
      </c>
      <c r="K1950" s="846" t="s">
        <v>38</v>
      </c>
      <c r="L1950" s="846" t="s">
        <v>3284</v>
      </c>
      <c r="M1950" s="846"/>
      <c r="N1950" s="846" t="s">
        <v>4844</v>
      </c>
      <c r="O1950" s="846" t="s">
        <v>3462</v>
      </c>
      <c r="P1950" s="846" t="s">
        <v>3287</v>
      </c>
      <c r="Q1950" s="832">
        <v>9262.18</v>
      </c>
      <c r="R1950" s="832">
        <v>25263.52</v>
      </c>
      <c r="S1950" s="832">
        <v>6835.07</v>
      </c>
      <c r="T1950" s="832">
        <v>15411.46</v>
      </c>
      <c r="U1950" s="846" t="s">
        <v>388</v>
      </c>
      <c r="V1950" s="846" t="s">
        <v>3533</v>
      </c>
      <c r="W1950" s="846"/>
      <c r="X1950" s="824"/>
      <c r="Y1950" s="824"/>
      <c r="Z1950" s="824"/>
      <c r="AA1950" s="824"/>
      <c r="AB1950" s="824"/>
      <c r="AC1950" s="824"/>
    </row>
    <row r="1951" s="823" customFormat="1" ht="28.45" hidden="1" customHeight="1" outlineLevel="3" spans="1:29">
      <c r="A1951" s="873" t="s">
        <v>73</v>
      </c>
      <c r="B1951" s="870" t="s">
        <v>75</v>
      </c>
      <c r="C1951" s="870" t="s">
        <v>3444</v>
      </c>
      <c r="D1951" s="846" t="s">
        <v>4845</v>
      </c>
      <c r="E1951" s="846" t="s">
        <v>34</v>
      </c>
      <c r="F1951" s="846" t="s">
        <v>3959</v>
      </c>
      <c r="G1951" s="846" t="s">
        <v>3955</v>
      </c>
      <c r="H1951" s="832">
        <v>3.7</v>
      </c>
      <c r="I1951" s="846" t="s">
        <v>1370</v>
      </c>
      <c r="J1951" s="875">
        <v>52</v>
      </c>
      <c r="K1951" s="846" t="s">
        <v>83</v>
      </c>
      <c r="L1951" s="846" t="s">
        <v>3284</v>
      </c>
      <c r="M1951" s="846" t="s">
        <v>4846</v>
      </c>
      <c r="N1951" s="846" t="s">
        <v>4846</v>
      </c>
      <c r="O1951" s="846" t="s">
        <v>3458</v>
      </c>
      <c r="P1951" s="846" t="s">
        <v>3529</v>
      </c>
      <c r="Q1951" s="832">
        <v>2380.34</v>
      </c>
      <c r="R1951" s="832">
        <v>260526.76</v>
      </c>
      <c r="S1951" s="832">
        <v>1886.22</v>
      </c>
      <c r="T1951" s="832">
        <v>99435.76</v>
      </c>
      <c r="U1951" s="846"/>
      <c r="V1951" s="846" t="s">
        <v>3949</v>
      </c>
      <c r="W1951" s="846"/>
      <c r="X1951" s="824"/>
      <c r="Y1951" s="824"/>
      <c r="Z1951" s="824"/>
      <c r="AA1951" s="824"/>
      <c r="AB1951" s="824"/>
      <c r="AC1951" s="824"/>
    </row>
    <row r="1952" s="823" customFormat="1" ht="28.45" hidden="1" customHeight="1" outlineLevel="3" spans="1:29">
      <c r="A1952" s="873" t="s">
        <v>73</v>
      </c>
      <c r="B1952" s="870" t="s">
        <v>75</v>
      </c>
      <c r="C1952" s="870" t="s">
        <v>3444</v>
      </c>
      <c r="D1952" s="846" t="s">
        <v>4847</v>
      </c>
      <c r="E1952" s="846" t="s">
        <v>34</v>
      </c>
      <c r="F1952" s="846" t="s">
        <v>4808</v>
      </c>
      <c r="G1952" s="846" t="s">
        <v>449</v>
      </c>
      <c r="H1952" s="832">
        <v>1.02</v>
      </c>
      <c r="I1952" s="846" t="s">
        <v>37</v>
      </c>
      <c r="J1952" s="875">
        <v>15</v>
      </c>
      <c r="K1952" s="846" t="s">
        <v>38</v>
      </c>
      <c r="L1952" s="846" t="s">
        <v>3284</v>
      </c>
      <c r="M1952" s="846"/>
      <c r="N1952" s="846" t="s">
        <v>4844</v>
      </c>
      <c r="O1952" s="846" t="s">
        <v>3462</v>
      </c>
      <c r="P1952" s="846" t="s">
        <v>3287</v>
      </c>
      <c r="Q1952" s="832">
        <v>9262.18</v>
      </c>
      <c r="R1952" s="832">
        <v>25263.52</v>
      </c>
      <c r="S1952" s="832">
        <v>6835.07</v>
      </c>
      <c r="T1952" s="832">
        <v>15411.46</v>
      </c>
      <c r="U1952" s="846" t="s">
        <v>388</v>
      </c>
      <c r="V1952" s="846" t="s">
        <v>3533</v>
      </c>
      <c r="W1952" s="846"/>
      <c r="X1952" s="824"/>
      <c r="Y1952" s="824"/>
      <c r="Z1952" s="824"/>
      <c r="AA1952" s="824"/>
      <c r="AB1952" s="824"/>
      <c r="AC1952" s="824"/>
    </row>
    <row r="1953" s="823" customFormat="1" ht="28.45" hidden="1" customHeight="1" outlineLevel="3" spans="1:29">
      <c r="A1953" s="873" t="s">
        <v>73</v>
      </c>
      <c r="B1953" s="870" t="s">
        <v>75</v>
      </c>
      <c r="C1953" s="870" t="s">
        <v>3444</v>
      </c>
      <c r="D1953" s="846" t="s">
        <v>4848</v>
      </c>
      <c r="E1953" s="846" t="s">
        <v>34</v>
      </c>
      <c r="F1953" s="846" t="s">
        <v>3593</v>
      </c>
      <c r="G1953" s="846" t="s">
        <v>338</v>
      </c>
      <c r="H1953" s="832">
        <v>23.57</v>
      </c>
      <c r="I1953" s="846" t="s">
        <v>4849</v>
      </c>
      <c r="J1953" s="875">
        <v>78</v>
      </c>
      <c r="K1953" s="846" t="s">
        <v>83</v>
      </c>
      <c r="L1953" s="846" t="s">
        <v>3284</v>
      </c>
      <c r="M1953" s="846" t="s">
        <v>4850</v>
      </c>
      <c r="N1953" s="846" t="s">
        <v>4850</v>
      </c>
      <c r="O1953" s="846" t="s">
        <v>3458</v>
      </c>
      <c r="P1953" s="846" t="s">
        <v>4851</v>
      </c>
      <c r="Q1953" s="832">
        <v>155221.72</v>
      </c>
      <c r="R1953" s="832">
        <v>385829.61</v>
      </c>
      <c r="S1953" s="832">
        <v>121.13</v>
      </c>
      <c r="T1953" s="832">
        <v>65549.25</v>
      </c>
      <c r="U1953" s="846"/>
      <c r="V1953" s="846" t="s">
        <v>3317</v>
      </c>
      <c r="W1953" s="846"/>
      <c r="X1953" s="824"/>
      <c r="Y1953" s="824"/>
      <c r="Z1953" s="824"/>
      <c r="AA1953" s="824"/>
      <c r="AB1953" s="824"/>
      <c r="AC1953" s="824"/>
    </row>
    <row r="1954" s="823" customFormat="1" ht="28.45" hidden="1" customHeight="1" outlineLevel="3" spans="1:29">
      <c r="A1954" s="873" t="s">
        <v>73</v>
      </c>
      <c r="B1954" s="870" t="s">
        <v>75</v>
      </c>
      <c r="C1954" s="870" t="s">
        <v>3444</v>
      </c>
      <c r="D1954" s="846" t="s">
        <v>4852</v>
      </c>
      <c r="E1954" s="846" t="s">
        <v>34</v>
      </c>
      <c r="F1954" s="846" t="s">
        <v>3593</v>
      </c>
      <c r="G1954" s="846" t="s">
        <v>338</v>
      </c>
      <c r="H1954" s="832">
        <v>9.97</v>
      </c>
      <c r="I1954" s="846" t="s">
        <v>4180</v>
      </c>
      <c r="J1954" s="875">
        <v>65</v>
      </c>
      <c r="K1954" s="846" t="s">
        <v>83</v>
      </c>
      <c r="L1954" s="846" t="s">
        <v>3284</v>
      </c>
      <c r="M1954" s="846" t="s">
        <v>4850</v>
      </c>
      <c r="N1954" s="846" t="s">
        <v>4850</v>
      </c>
      <c r="O1954" s="846" t="s">
        <v>3458</v>
      </c>
      <c r="P1954" s="846" t="s">
        <v>3287</v>
      </c>
      <c r="Q1954" s="832">
        <v>155221.72</v>
      </c>
      <c r="R1954" s="832">
        <v>385829.61</v>
      </c>
      <c r="S1954" s="832">
        <v>121.13</v>
      </c>
      <c r="T1954" s="832">
        <v>65549.25</v>
      </c>
      <c r="U1954" s="846"/>
      <c r="V1954" s="846" t="s">
        <v>3317</v>
      </c>
      <c r="W1954" s="846"/>
      <c r="X1954" s="824"/>
      <c r="Y1954" s="824"/>
      <c r="Z1954" s="824"/>
      <c r="AA1954" s="824"/>
      <c r="AB1954" s="824"/>
      <c r="AC1954" s="824"/>
    </row>
    <row r="1955" s="823" customFormat="1" ht="28.45" hidden="1" customHeight="1" outlineLevel="3" spans="1:29">
      <c r="A1955" s="873" t="s">
        <v>73</v>
      </c>
      <c r="B1955" s="870" t="s">
        <v>75</v>
      </c>
      <c r="C1955" s="870" t="s">
        <v>3444</v>
      </c>
      <c r="D1955" s="846" t="s">
        <v>4853</v>
      </c>
      <c r="E1955" s="846" t="s">
        <v>34</v>
      </c>
      <c r="F1955" s="846" t="s">
        <v>3593</v>
      </c>
      <c r="G1955" s="846" t="s">
        <v>338</v>
      </c>
      <c r="H1955" s="832">
        <v>11.67</v>
      </c>
      <c r="I1955" s="846" t="s">
        <v>582</v>
      </c>
      <c r="J1955" s="875">
        <v>63</v>
      </c>
      <c r="K1955" s="846" t="s">
        <v>83</v>
      </c>
      <c r="L1955" s="846" t="s">
        <v>3284</v>
      </c>
      <c r="M1955" s="846" t="s">
        <v>4854</v>
      </c>
      <c r="N1955" s="846" t="s">
        <v>4854</v>
      </c>
      <c r="O1955" s="846" t="s">
        <v>3458</v>
      </c>
      <c r="P1955" s="846" t="s">
        <v>3287</v>
      </c>
      <c r="Q1955" s="832">
        <v>155221.72</v>
      </c>
      <c r="R1955" s="832">
        <v>385829.61</v>
      </c>
      <c r="S1955" s="832">
        <v>121.13</v>
      </c>
      <c r="T1955" s="832">
        <v>65549.25</v>
      </c>
      <c r="U1955" s="846"/>
      <c r="V1955" s="846" t="s">
        <v>3317</v>
      </c>
      <c r="W1955" s="846"/>
      <c r="X1955" s="824"/>
      <c r="Y1955" s="824"/>
      <c r="Z1955" s="824"/>
      <c r="AA1955" s="824"/>
      <c r="AB1955" s="824"/>
      <c r="AC1955" s="824"/>
    </row>
    <row r="1956" s="823" customFormat="1" ht="28.45" hidden="1" customHeight="1" outlineLevel="3" spans="1:29">
      <c r="A1956" s="873" t="s">
        <v>73</v>
      </c>
      <c r="B1956" s="870" t="s">
        <v>75</v>
      </c>
      <c r="C1956" s="870" t="s">
        <v>3444</v>
      </c>
      <c r="D1956" s="846" t="s">
        <v>4855</v>
      </c>
      <c r="E1956" s="846" t="s">
        <v>34</v>
      </c>
      <c r="F1956" s="846" t="s">
        <v>3593</v>
      </c>
      <c r="G1956" s="846" t="s">
        <v>338</v>
      </c>
      <c r="H1956" s="832">
        <v>9.96</v>
      </c>
      <c r="I1956" s="846" t="s">
        <v>485</v>
      </c>
      <c r="J1956" s="875">
        <v>3</v>
      </c>
      <c r="K1956" s="846" t="s">
        <v>38</v>
      </c>
      <c r="L1956" s="846" t="s">
        <v>3284</v>
      </c>
      <c r="M1956" s="846"/>
      <c r="N1956" s="846" t="s">
        <v>4850</v>
      </c>
      <c r="O1956" s="846" t="s">
        <v>3458</v>
      </c>
      <c r="P1956" s="846" t="s">
        <v>3287</v>
      </c>
      <c r="Q1956" s="832">
        <v>155221.72</v>
      </c>
      <c r="R1956" s="832">
        <v>385829.61</v>
      </c>
      <c r="S1956" s="832">
        <v>121.13</v>
      </c>
      <c r="T1956" s="832">
        <v>65549.25</v>
      </c>
      <c r="U1956" s="846" t="s">
        <v>525</v>
      </c>
      <c r="V1956" s="846" t="s">
        <v>3317</v>
      </c>
      <c r="W1956" s="846"/>
      <c r="X1956" s="824"/>
      <c r="Y1956" s="824"/>
      <c r="Z1956" s="824"/>
      <c r="AA1956" s="824"/>
      <c r="AB1956" s="824"/>
      <c r="AC1956" s="824"/>
    </row>
    <row r="1957" s="823" customFormat="1" ht="28.45" hidden="1" customHeight="1" outlineLevel="3" spans="1:29">
      <c r="A1957" s="873" t="s">
        <v>73</v>
      </c>
      <c r="B1957" s="870" t="s">
        <v>75</v>
      </c>
      <c r="C1957" s="870" t="s">
        <v>3444</v>
      </c>
      <c r="D1957" s="846" t="s">
        <v>4856</v>
      </c>
      <c r="E1957" s="846" t="s">
        <v>34</v>
      </c>
      <c r="F1957" s="846" t="s">
        <v>3593</v>
      </c>
      <c r="G1957" s="846" t="s">
        <v>338</v>
      </c>
      <c r="H1957" s="832">
        <v>5.97</v>
      </c>
      <c r="I1957" s="846" t="s">
        <v>2422</v>
      </c>
      <c r="J1957" s="875">
        <v>58</v>
      </c>
      <c r="K1957" s="846" t="s">
        <v>83</v>
      </c>
      <c r="L1957" s="846" t="s">
        <v>3284</v>
      </c>
      <c r="M1957" s="846" t="s">
        <v>4850</v>
      </c>
      <c r="N1957" s="846" t="s">
        <v>4850</v>
      </c>
      <c r="O1957" s="846" t="s">
        <v>3458</v>
      </c>
      <c r="P1957" s="846" t="s">
        <v>3287</v>
      </c>
      <c r="Q1957" s="832">
        <v>155221.72</v>
      </c>
      <c r="R1957" s="832">
        <v>385829.61</v>
      </c>
      <c r="S1957" s="832">
        <v>121.13</v>
      </c>
      <c r="T1957" s="832">
        <v>65549.25</v>
      </c>
      <c r="U1957" s="846"/>
      <c r="V1957" s="846" t="s">
        <v>3317</v>
      </c>
      <c r="W1957" s="846"/>
      <c r="X1957" s="824"/>
      <c r="Y1957" s="824"/>
      <c r="Z1957" s="824"/>
      <c r="AA1957" s="824"/>
      <c r="AB1957" s="824"/>
      <c r="AC1957" s="824"/>
    </row>
    <row r="1958" s="823" customFormat="1" ht="28.45" hidden="1" customHeight="1" outlineLevel="3" spans="1:29">
      <c r="A1958" s="873" t="s">
        <v>73</v>
      </c>
      <c r="B1958" s="870" t="s">
        <v>75</v>
      </c>
      <c r="C1958" s="870" t="s">
        <v>3444</v>
      </c>
      <c r="D1958" s="846" t="s">
        <v>4857</v>
      </c>
      <c r="E1958" s="846" t="s">
        <v>34</v>
      </c>
      <c r="F1958" s="846" t="s">
        <v>4858</v>
      </c>
      <c r="G1958" s="846" t="s">
        <v>338</v>
      </c>
      <c r="H1958" s="832">
        <v>0.58</v>
      </c>
      <c r="I1958" s="846" t="s">
        <v>534</v>
      </c>
      <c r="J1958" s="875">
        <v>1</v>
      </c>
      <c r="K1958" s="846" t="s">
        <v>38</v>
      </c>
      <c r="L1958" s="846" t="s">
        <v>3284</v>
      </c>
      <c r="M1958" s="846"/>
      <c r="N1958" s="846" t="s">
        <v>4859</v>
      </c>
      <c r="O1958" s="846" t="s">
        <v>3286</v>
      </c>
      <c r="P1958" s="846" t="s">
        <v>3293</v>
      </c>
      <c r="Q1958" s="832">
        <v>0</v>
      </c>
      <c r="R1958" s="832">
        <v>0</v>
      </c>
      <c r="S1958" s="832">
        <v>0.58</v>
      </c>
      <c r="T1958" s="832">
        <v>0.58</v>
      </c>
      <c r="U1958" s="846"/>
      <c r="V1958" s="846" t="s">
        <v>4860</v>
      </c>
      <c r="W1958" s="846"/>
      <c r="X1958" s="824"/>
      <c r="Y1958" s="824"/>
      <c r="Z1958" s="824"/>
      <c r="AA1958" s="824"/>
      <c r="AB1958" s="824"/>
      <c r="AC1958" s="824"/>
    </row>
    <row r="1959" s="823" customFormat="1" ht="28.45" hidden="1" customHeight="1" outlineLevel="3" spans="1:29">
      <c r="A1959" s="873" t="s">
        <v>73</v>
      </c>
      <c r="B1959" s="870" t="s">
        <v>75</v>
      </c>
      <c r="C1959" s="870" t="s">
        <v>3444</v>
      </c>
      <c r="D1959" s="846" t="s">
        <v>4861</v>
      </c>
      <c r="E1959" s="846" t="s">
        <v>34</v>
      </c>
      <c r="F1959" s="846" t="s">
        <v>3488</v>
      </c>
      <c r="G1959" s="846" t="s">
        <v>338</v>
      </c>
      <c r="H1959" s="832">
        <v>6.73</v>
      </c>
      <c r="I1959" s="846" t="s">
        <v>1453</v>
      </c>
      <c r="J1959" s="875">
        <v>31</v>
      </c>
      <c r="K1959" s="846" t="s">
        <v>83</v>
      </c>
      <c r="L1959" s="846" t="s">
        <v>3284</v>
      </c>
      <c r="M1959" s="846" t="s">
        <v>4862</v>
      </c>
      <c r="N1959" s="846" t="s">
        <v>4862</v>
      </c>
      <c r="O1959" s="846" t="s">
        <v>3458</v>
      </c>
      <c r="P1959" s="846" t="s">
        <v>3287</v>
      </c>
      <c r="Q1959" s="832">
        <v>8123.73</v>
      </c>
      <c r="R1959" s="832">
        <v>19629.14</v>
      </c>
      <c r="S1959" s="832">
        <v>5099</v>
      </c>
      <c r="T1959" s="832">
        <v>12645.75</v>
      </c>
      <c r="U1959" s="846"/>
      <c r="V1959" s="846" t="s">
        <v>3491</v>
      </c>
      <c r="W1959" s="846"/>
      <c r="X1959" s="824"/>
      <c r="Y1959" s="824"/>
      <c r="Z1959" s="824"/>
      <c r="AA1959" s="824"/>
      <c r="AB1959" s="824"/>
      <c r="AC1959" s="824"/>
    </row>
    <row r="1960" s="823" customFormat="1" ht="28.45" hidden="1" customHeight="1" outlineLevel="3" spans="1:29">
      <c r="A1960" s="873" t="s">
        <v>73</v>
      </c>
      <c r="B1960" s="870" t="s">
        <v>75</v>
      </c>
      <c r="C1960" s="870" t="s">
        <v>3444</v>
      </c>
      <c r="D1960" s="846" t="s">
        <v>4863</v>
      </c>
      <c r="E1960" s="846" t="s">
        <v>34</v>
      </c>
      <c r="F1960" s="846" t="s">
        <v>3496</v>
      </c>
      <c r="G1960" s="846" t="s">
        <v>338</v>
      </c>
      <c r="H1960" s="832">
        <v>183.03</v>
      </c>
      <c r="I1960" s="846" t="s">
        <v>1453</v>
      </c>
      <c r="J1960" s="875">
        <v>31</v>
      </c>
      <c r="K1960" s="846" t="s">
        <v>83</v>
      </c>
      <c r="L1960" s="846" t="s">
        <v>3284</v>
      </c>
      <c r="M1960" s="846" t="s">
        <v>4864</v>
      </c>
      <c r="N1960" s="846" t="s">
        <v>4865</v>
      </c>
      <c r="O1960" s="846" t="s">
        <v>3458</v>
      </c>
      <c r="P1960" s="846" t="s">
        <v>3287</v>
      </c>
      <c r="Q1960" s="832">
        <v>9735.64</v>
      </c>
      <c r="R1960" s="832">
        <v>64323.58</v>
      </c>
      <c r="S1960" s="832">
        <v>1436.12</v>
      </c>
      <c r="T1960" s="832">
        <v>3799.44</v>
      </c>
      <c r="U1960" s="846" t="s">
        <v>318</v>
      </c>
      <c r="V1960" s="846" t="s">
        <v>3501</v>
      </c>
      <c r="W1960" s="846"/>
      <c r="X1960" s="824"/>
      <c r="Y1960" s="824"/>
      <c r="Z1960" s="824"/>
      <c r="AA1960" s="824"/>
      <c r="AB1960" s="824"/>
      <c r="AC1960" s="824"/>
    </row>
    <row r="1961" s="823" customFormat="1" ht="28.45" hidden="1" customHeight="1" outlineLevel="3" spans="1:29">
      <c r="A1961" s="873" t="s">
        <v>73</v>
      </c>
      <c r="B1961" s="870" t="s">
        <v>75</v>
      </c>
      <c r="C1961" s="870" t="s">
        <v>3444</v>
      </c>
      <c r="D1961" s="846" t="s">
        <v>4866</v>
      </c>
      <c r="E1961" s="846" t="s">
        <v>34</v>
      </c>
      <c r="F1961" s="846" t="s">
        <v>4808</v>
      </c>
      <c r="G1961" s="846" t="s">
        <v>449</v>
      </c>
      <c r="H1961" s="832">
        <v>1135.38</v>
      </c>
      <c r="I1961" s="846" t="s">
        <v>534</v>
      </c>
      <c r="J1961" s="875">
        <v>1</v>
      </c>
      <c r="K1961" s="846" t="s">
        <v>38</v>
      </c>
      <c r="L1961" s="846" t="s">
        <v>3355</v>
      </c>
      <c r="M1961" s="846"/>
      <c r="N1961" s="846" t="s">
        <v>4867</v>
      </c>
      <c r="O1961" s="846" t="s">
        <v>3462</v>
      </c>
      <c r="P1961" s="846" t="s">
        <v>3287</v>
      </c>
      <c r="Q1961" s="832">
        <v>9262.18</v>
      </c>
      <c r="R1961" s="832">
        <v>25263.52</v>
      </c>
      <c r="S1961" s="832">
        <v>6835.07</v>
      </c>
      <c r="T1961" s="832">
        <v>15411.46</v>
      </c>
      <c r="U1961" s="846" t="s">
        <v>388</v>
      </c>
      <c r="V1961" s="846" t="s">
        <v>3533</v>
      </c>
      <c r="W1961" s="846"/>
      <c r="X1961" s="824"/>
      <c r="Y1961" s="824"/>
      <c r="Z1961" s="824"/>
      <c r="AA1961" s="824"/>
      <c r="AB1961" s="824"/>
      <c r="AC1961" s="824"/>
    </row>
    <row r="1962" s="823" customFormat="1" ht="28.45" hidden="1" customHeight="1" outlineLevel="3" spans="1:29">
      <c r="A1962" s="873" t="s">
        <v>73</v>
      </c>
      <c r="B1962" s="870" t="s">
        <v>75</v>
      </c>
      <c r="C1962" s="870" t="s">
        <v>3444</v>
      </c>
      <c r="D1962" s="846" t="s">
        <v>4868</v>
      </c>
      <c r="E1962" s="846" t="s">
        <v>34</v>
      </c>
      <c r="F1962" s="846" t="s">
        <v>3531</v>
      </c>
      <c r="G1962" s="846" t="s">
        <v>338</v>
      </c>
      <c r="H1962" s="832">
        <v>74.67</v>
      </c>
      <c r="I1962" s="846" t="s">
        <v>1485</v>
      </c>
      <c r="J1962" s="875">
        <v>28</v>
      </c>
      <c r="K1962" s="846" t="s">
        <v>38</v>
      </c>
      <c r="L1962" s="846" t="s">
        <v>3355</v>
      </c>
      <c r="M1962" s="846" t="s">
        <v>4869</v>
      </c>
      <c r="N1962" s="846" t="s">
        <v>4870</v>
      </c>
      <c r="O1962" s="846" t="s">
        <v>3462</v>
      </c>
      <c r="P1962" s="846" t="s">
        <v>3287</v>
      </c>
      <c r="Q1962" s="832">
        <v>9262.18</v>
      </c>
      <c r="R1962" s="832">
        <v>25263.52</v>
      </c>
      <c r="S1962" s="832">
        <v>6835.07</v>
      </c>
      <c r="T1962" s="832">
        <v>15411.46</v>
      </c>
      <c r="U1962" s="846" t="s">
        <v>318</v>
      </c>
      <c r="V1962" s="846" t="s">
        <v>3533</v>
      </c>
      <c r="W1962" s="846"/>
      <c r="X1962" s="824"/>
      <c r="Y1962" s="824"/>
      <c r="Z1962" s="824"/>
      <c r="AA1962" s="824"/>
      <c r="AB1962" s="824"/>
      <c r="AC1962" s="824"/>
    </row>
    <row r="1963" s="823" customFormat="1" ht="28.45" hidden="1" customHeight="1" outlineLevel="3" spans="1:29">
      <c r="A1963" s="873" t="s">
        <v>73</v>
      </c>
      <c r="B1963" s="870" t="s">
        <v>75</v>
      </c>
      <c r="C1963" s="870" t="s">
        <v>3444</v>
      </c>
      <c r="D1963" s="846" t="s">
        <v>4871</v>
      </c>
      <c r="E1963" s="846" t="s">
        <v>34</v>
      </c>
      <c r="F1963" s="846" t="s">
        <v>3531</v>
      </c>
      <c r="G1963" s="846" t="s">
        <v>338</v>
      </c>
      <c r="H1963" s="832">
        <v>347.7</v>
      </c>
      <c r="I1963" s="846" t="s">
        <v>531</v>
      </c>
      <c r="J1963" s="875">
        <v>22</v>
      </c>
      <c r="K1963" s="846" t="s">
        <v>38</v>
      </c>
      <c r="L1963" s="846" t="s">
        <v>3355</v>
      </c>
      <c r="M1963" s="846" t="s">
        <v>4872</v>
      </c>
      <c r="N1963" s="846" t="s">
        <v>4873</v>
      </c>
      <c r="O1963" s="846" t="s">
        <v>3462</v>
      </c>
      <c r="P1963" s="846" t="s">
        <v>3287</v>
      </c>
      <c r="Q1963" s="832">
        <v>9262.18</v>
      </c>
      <c r="R1963" s="832">
        <v>25263.52</v>
      </c>
      <c r="S1963" s="832">
        <v>6835.07</v>
      </c>
      <c r="T1963" s="832">
        <v>15411.46</v>
      </c>
      <c r="U1963" s="846" t="s">
        <v>318</v>
      </c>
      <c r="V1963" s="846" t="s">
        <v>3533</v>
      </c>
      <c r="W1963" s="846"/>
      <c r="X1963" s="824"/>
      <c r="Y1963" s="824"/>
      <c r="Z1963" s="824"/>
      <c r="AA1963" s="824"/>
      <c r="AB1963" s="824"/>
      <c r="AC1963" s="824"/>
    </row>
    <row r="1964" s="823" customFormat="1" ht="28.45" hidden="1" customHeight="1" outlineLevel="3" spans="1:29">
      <c r="A1964" s="873" t="s">
        <v>73</v>
      </c>
      <c r="B1964" s="870" t="s">
        <v>75</v>
      </c>
      <c r="C1964" s="870" t="s">
        <v>3444</v>
      </c>
      <c r="D1964" s="846" t="s">
        <v>4871</v>
      </c>
      <c r="E1964" s="846" t="s">
        <v>34</v>
      </c>
      <c r="F1964" s="846" t="s">
        <v>3531</v>
      </c>
      <c r="G1964" s="846" t="s">
        <v>338</v>
      </c>
      <c r="H1964" s="832">
        <v>1390.79</v>
      </c>
      <c r="I1964" s="846" t="s">
        <v>531</v>
      </c>
      <c r="J1964" s="875">
        <v>22</v>
      </c>
      <c r="K1964" s="846" t="s">
        <v>38</v>
      </c>
      <c r="L1964" s="846" t="s">
        <v>3355</v>
      </c>
      <c r="M1964" s="846" t="s">
        <v>4872</v>
      </c>
      <c r="N1964" s="846" t="s">
        <v>4873</v>
      </c>
      <c r="O1964" s="846" t="s">
        <v>3462</v>
      </c>
      <c r="P1964" s="846" t="s">
        <v>3287</v>
      </c>
      <c r="Q1964" s="832">
        <v>9262.18</v>
      </c>
      <c r="R1964" s="832">
        <v>25263.52</v>
      </c>
      <c r="S1964" s="832">
        <v>6835.07</v>
      </c>
      <c r="T1964" s="832">
        <v>15411.46</v>
      </c>
      <c r="U1964" s="846" t="s">
        <v>318</v>
      </c>
      <c r="V1964" s="846" t="s">
        <v>3533</v>
      </c>
      <c r="W1964" s="846"/>
      <c r="X1964" s="824"/>
      <c r="Y1964" s="824"/>
      <c r="Z1964" s="824"/>
      <c r="AA1964" s="824"/>
      <c r="AB1964" s="824"/>
      <c r="AC1964" s="824"/>
    </row>
    <row r="1965" s="823" customFormat="1" ht="28.45" hidden="1" customHeight="1" outlineLevel="3" spans="1:29">
      <c r="A1965" s="873" t="s">
        <v>73</v>
      </c>
      <c r="B1965" s="870" t="s">
        <v>75</v>
      </c>
      <c r="C1965" s="870" t="s">
        <v>3444</v>
      </c>
      <c r="D1965" s="846" t="s">
        <v>4874</v>
      </c>
      <c r="E1965" s="846" t="s">
        <v>34</v>
      </c>
      <c r="F1965" s="846" t="s">
        <v>3531</v>
      </c>
      <c r="G1965" s="846" t="s">
        <v>338</v>
      </c>
      <c r="H1965" s="832">
        <v>1547</v>
      </c>
      <c r="I1965" s="846" t="s">
        <v>432</v>
      </c>
      <c r="J1965" s="875">
        <v>13</v>
      </c>
      <c r="K1965" s="846" t="s">
        <v>38</v>
      </c>
      <c r="L1965" s="846" t="s">
        <v>3355</v>
      </c>
      <c r="M1965" s="846" t="s">
        <v>4875</v>
      </c>
      <c r="N1965" s="846" t="s">
        <v>4876</v>
      </c>
      <c r="O1965" s="846" t="s">
        <v>3462</v>
      </c>
      <c r="P1965" s="846" t="s">
        <v>3287</v>
      </c>
      <c r="Q1965" s="832">
        <v>9262.18</v>
      </c>
      <c r="R1965" s="832">
        <v>25263.52</v>
      </c>
      <c r="S1965" s="832">
        <v>6835.07</v>
      </c>
      <c r="T1965" s="832">
        <v>15411.46</v>
      </c>
      <c r="U1965" s="846" t="s">
        <v>318</v>
      </c>
      <c r="V1965" s="846" t="s">
        <v>3533</v>
      </c>
      <c r="W1965" s="846"/>
      <c r="X1965" s="824"/>
      <c r="Y1965" s="824"/>
      <c r="Z1965" s="824"/>
      <c r="AA1965" s="824"/>
      <c r="AB1965" s="824"/>
      <c r="AC1965" s="824"/>
    </row>
    <row r="1966" s="823" customFormat="1" ht="28.45" hidden="1" customHeight="1" outlineLevel="3" spans="1:29">
      <c r="A1966" s="873" t="s">
        <v>73</v>
      </c>
      <c r="B1966" s="870" t="s">
        <v>75</v>
      </c>
      <c r="C1966" s="870" t="s">
        <v>3444</v>
      </c>
      <c r="D1966" s="846" t="s">
        <v>4874</v>
      </c>
      <c r="E1966" s="846" t="s">
        <v>34</v>
      </c>
      <c r="F1966" s="846" t="s">
        <v>3531</v>
      </c>
      <c r="G1966" s="846" t="s">
        <v>338</v>
      </c>
      <c r="H1966" s="832">
        <v>274.14</v>
      </c>
      <c r="I1966" s="846" t="s">
        <v>456</v>
      </c>
      <c r="J1966" s="875">
        <v>12</v>
      </c>
      <c r="K1966" s="846" t="s">
        <v>38</v>
      </c>
      <c r="L1966" s="846" t="s">
        <v>3355</v>
      </c>
      <c r="M1966" s="846" t="s">
        <v>4875</v>
      </c>
      <c r="N1966" s="846" t="s">
        <v>4876</v>
      </c>
      <c r="O1966" s="846" t="s">
        <v>3462</v>
      </c>
      <c r="P1966" s="846" t="s">
        <v>3287</v>
      </c>
      <c r="Q1966" s="832">
        <v>9262.18</v>
      </c>
      <c r="R1966" s="832">
        <v>25263.52</v>
      </c>
      <c r="S1966" s="832">
        <v>6835.07</v>
      </c>
      <c r="T1966" s="832">
        <v>15411.46</v>
      </c>
      <c r="U1966" s="846" t="s">
        <v>318</v>
      </c>
      <c r="V1966" s="846" t="s">
        <v>3533</v>
      </c>
      <c r="W1966" s="846"/>
      <c r="X1966" s="824"/>
      <c r="Y1966" s="824"/>
      <c r="Z1966" s="824"/>
      <c r="AA1966" s="824"/>
      <c r="AB1966" s="824"/>
      <c r="AC1966" s="824"/>
    </row>
    <row r="1967" s="823" customFormat="1" ht="28.45" hidden="1" customHeight="1" outlineLevel="3" spans="1:29">
      <c r="A1967" s="873" t="s">
        <v>73</v>
      </c>
      <c r="B1967" s="870" t="s">
        <v>75</v>
      </c>
      <c r="C1967" s="870" t="s">
        <v>3444</v>
      </c>
      <c r="D1967" s="846" t="s">
        <v>4877</v>
      </c>
      <c r="E1967" s="846" t="s">
        <v>34</v>
      </c>
      <c r="F1967" s="846" t="s">
        <v>3531</v>
      </c>
      <c r="G1967" s="846" t="s">
        <v>338</v>
      </c>
      <c r="H1967" s="832">
        <v>15.49</v>
      </c>
      <c r="I1967" s="846" t="s">
        <v>175</v>
      </c>
      <c r="J1967" s="875">
        <v>18</v>
      </c>
      <c r="K1967" s="846" t="s">
        <v>38</v>
      </c>
      <c r="L1967" s="846" t="s">
        <v>3355</v>
      </c>
      <c r="M1967" s="846" t="s">
        <v>4878</v>
      </c>
      <c r="N1967" s="846" t="s">
        <v>4879</v>
      </c>
      <c r="O1967" s="846" t="s">
        <v>3462</v>
      </c>
      <c r="P1967" s="846" t="s">
        <v>3287</v>
      </c>
      <c r="Q1967" s="832">
        <v>9262.18</v>
      </c>
      <c r="R1967" s="832">
        <v>25263.52</v>
      </c>
      <c r="S1967" s="832">
        <v>6835.07</v>
      </c>
      <c r="T1967" s="832">
        <v>15411.46</v>
      </c>
      <c r="U1967" s="846" t="s">
        <v>318</v>
      </c>
      <c r="V1967" s="846" t="s">
        <v>3533</v>
      </c>
      <c r="W1967" s="846"/>
      <c r="X1967" s="824"/>
      <c r="Y1967" s="824"/>
      <c r="Z1967" s="824"/>
      <c r="AA1967" s="824"/>
      <c r="AB1967" s="824"/>
      <c r="AC1967" s="824"/>
    </row>
    <row r="1968" s="823" customFormat="1" ht="28.45" hidden="1" customHeight="1" outlineLevel="3" spans="1:29">
      <c r="A1968" s="873" t="s">
        <v>73</v>
      </c>
      <c r="B1968" s="870" t="s">
        <v>75</v>
      </c>
      <c r="C1968" s="870" t="s">
        <v>3444</v>
      </c>
      <c r="D1968" s="846" t="s">
        <v>4880</v>
      </c>
      <c r="E1968" s="846" t="s">
        <v>34</v>
      </c>
      <c r="F1968" s="846" t="s">
        <v>3531</v>
      </c>
      <c r="G1968" s="846" t="s">
        <v>338</v>
      </c>
      <c r="H1968" s="832">
        <v>344.02</v>
      </c>
      <c r="I1968" s="846" t="s">
        <v>1641</v>
      </c>
      <c r="J1968" s="875">
        <v>8</v>
      </c>
      <c r="K1968" s="846" t="s">
        <v>38</v>
      </c>
      <c r="L1968" s="846" t="s">
        <v>3355</v>
      </c>
      <c r="M1968" s="846" t="s">
        <v>4881</v>
      </c>
      <c r="N1968" s="846" t="s">
        <v>4882</v>
      </c>
      <c r="O1968" s="846" t="s">
        <v>3462</v>
      </c>
      <c r="P1968" s="846" t="s">
        <v>3287</v>
      </c>
      <c r="Q1968" s="832">
        <v>9262.18</v>
      </c>
      <c r="R1968" s="832">
        <v>25263.52</v>
      </c>
      <c r="S1968" s="832">
        <v>6835.07</v>
      </c>
      <c r="T1968" s="832">
        <v>15411.46</v>
      </c>
      <c r="U1968" s="846" t="s">
        <v>318</v>
      </c>
      <c r="V1968" s="846" t="s">
        <v>3533</v>
      </c>
      <c r="W1968" s="846"/>
      <c r="X1968" s="824"/>
      <c r="Y1968" s="824"/>
      <c r="Z1968" s="824"/>
      <c r="AA1968" s="824"/>
      <c r="AB1968" s="824"/>
      <c r="AC1968" s="824"/>
    </row>
    <row r="1969" s="823" customFormat="1" ht="28.45" hidden="1" customHeight="1" outlineLevel="3" spans="1:29">
      <c r="A1969" s="873" t="s">
        <v>73</v>
      </c>
      <c r="B1969" s="870" t="s">
        <v>75</v>
      </c>
      <c r="C1969" s="870" t="s">
        <v>3444</v>
      </c>
      <c r="D1969" s="846" t="s">
        <v>4883</v>
      </c>
      <c r="E1969" s="846" t="s">
        <v>34</v>
      </c>
      <c r="F1969" s="846" t="s">
        <v>4142</v>
      </c>
      <c r="G1969" s="846" t="s">
        <v>338</v>
      </c>
      <c r="H1969" s="832">
        <v>4295.8</v>
      </c>
      <c r="I1969" s="846" t="s">
        <v>432</v>
      </c>
      <c r="J1969" s="875">
        <v>13</v>
      </c>
      <c r="K1969" s="846" t="s">
        <v>38</v>
      </c>
      <c r="L1969" s="846" t="s">
        <v>3355</v>
      </c>
      <c r="M1969" s="846" t="s">
        <v>4884</v>
      </c>
      <c r="N1969" s="846" t="s">
        <v>4885</v>
      </c>
      <c r="O1969" s="846" t="s">
        <v>3462</v>
      </c>
      <c r="P1969" s="846" t="s">
        <v>4851</v>
      </c>
      <c r="Q1969" s="832">
        <v>10833.23</v>
      </c>
      <c r="R1969" s="832">
        <v>24713.29</v>
      </c>
      <c r="S1969" s="832">
        <v>5939.67</v>
      </c>
      <c r="T1969" s="832">
        <v>10543.82</v>
      </c>
      <c r="U1969" s="846" t="s">
        <v>388</v>
      </c>
      <c r="V1969" s="846" t="s">
        <v>637</v>
      </c>
      <c r="W1969" s="846"/>
      <c r="X1969" s="824"/>
      <c r="Y1969" s="824"/>
      <c r="Z1969" s="824"/>
      <c r="AA1969" s="824"/>
      <c r="AB1969" s="824"/>
      <c r="AC1969" s="824"/>
    </row>
    <row r="1970" s="823" customFormat="1" ht="28.45" hidden="1" customHeight="1" outlineLevel="3" spans="1:29">
      <c r="A1970" s="873" t="s">
        <v>73</v>
      </c>
      <c r="B1970" s="870" t="s">
        <v>75</v>
      </c>
      <c r="C1970" s="870" t="s">
        <v>3444</v>
      </c>
      <c r="D1970" s="846" t="s">
        <v>4883</v>
      </c>
      <c r="E1970" s="846" t="s">
        <v>34</v>
      </c>
      <c r="F1970" s="846" t="s">
        <v>4142</v>
      </c>
      <c r="G1970" s="846" t="s">
        <v>338</v>
      </c>
      <c r="H1970" s="832">
        <v>30.45</v>
      </c>
      <c r="I1970" s="846" t="s">
        <v>432</v>
      </c>
      <c r="J1970" s="875">
        <v>13</v>
      </c>
      <c r="K1970" s="846" t="s">
        <v>38</v>
      </c>
      <c r="L1970" s="846" t="s">
        <v>3355</v>
      </c>
      <c r="M1970" s="846" t="s">
        <v>4884</v>
      </c>
      <c r="N1970" s="846" t="s">
        <v>4885</v>
      </c>
      <c r="O1970" s="846" t="s">
        <v>3462</v>
      </c>
      <c r="P1970" s="846" t="s">
        <v>4851</v>
      </c>
      <c r="Q1970" s="832">
        <v>10833.23</v>
      </c>
      <c r="R1970" s="832">
        <v>24713.29</v>
      </c>
      <c r="S1970" s="832">
        <v>5939.67</v>
      </c>
      <c r="T1970" s="832">
        <v>10543.82</v>
      </c>
      <c r="U1970" s="846" t="s">
        <v>388</v>
      </c>
      <c r="V1970" s="846" t="s">
        <v>637</v>
      </c>
      <c r="W1970" s="846"/>
      <c r="X1970" s="824"/>
      <c r="Y1970" s="824"/>
      <c r="Z1970" s="824"/>
      <c r="AA1970" s="824"/>
      <c r="AB1970" s="824"/>
      <c r="AC1970" s="824"/>
    </row>
    <row r="1971" s="823" customFormat="1" ht="28.45" hidden="1" customHeight="1" outlineLevel="3" spans="1:29">
      <c r="A1971" s="873" t="s">
        <v>73</v>
      </c>
      <c r="B1971" s="870" t="s">
        <v>75</v>
      </c>
      <c r="C1971" s="870" t="s">
        <v>3444</v>
      </c>
      <c r="D1971" s="846" t="s">
        <v>4886</v>
      </c>
      <c r="E1971" s="846" t="s">
        <v>34</v>
      </c>
      <c r="F1971" s="846" t="s">
        <v>3455</v>
      </c>
      <c r="G1971" s="846" t="s">
        <v>338</v>
      </c>
      <c r="H1971" s="832">
        <v>718.15</v>
      </c>
      <c r="I1971" s="846" t="s">
        <v>367</v>
      </c>
      <c r="J1971" s="875">
        <v>17</v>
      </c>
      <c r="K1971" s="846" t="s">
        <v>38</v>
      </c>
      <c r="L1971" s="846" t="s">
        <v>3355</v>
      </c>
      <c r="M1971" s="846"/>
      <c r="N1971" s="846" t="s">
        <v>4887</v>
      </c>
      <c r="O1971" s="846" t="s">
        <v>3286</v>
      </c>
      <c r="P1971" s="846" t="s">
        <v>3529</v>
      </c>
      <c r="Q1971" s="832">
        <v>67749.47</v>
      </c>
      <c r="R1971" s="832">
        <v>147951.18</v>
      </c>
      <c r="S1971" s="832">
        <v>4837.66</v>
      </c>
      <c r="T1971" s="832">
        <v>26008.81</v>
      </c>
      <c r="U1971" s="846" t="s">
        <v>372</v>
      </c>
      <c r="V1971" s="846" t="s">
        <v>3385</v>
      </c>
      <c r="W1971" s="846"/>
      <c r="X1971" s="824"/>
      <c r="Y1971" s="824"/>
      <c r="Z1971" s="824"/>
      <c r="AA1971" s="824"/>
      <c r="AB1971" s="824"/>
      <c r="AC1971" s="824"/>
    </row>
    <row r="1972" s="823" customFormat="1" ht="28.45" hidden="1" customHeight="1" outlineLevel="3" spans="1:29">
      <c r="A1972" s="873" t="s">
        <v>73</v>
      </c>
      <c r="B1972" s="870" t="s">
        <v>75</v>
      </c>
      <c r="C1972" s="870" t="s">
        <v>3444</v>
      </c>
      <c r="D1972" s="846" t="s">
        <v>4888</v>
      </c>
      <c r="E1972" s="846" t="s">
        <v>34</v>
      </c>
      <c r="F1972" s="846" t="s">
        <v>4889</v>
      </c>
      <c r="G1972" s="846" t="s">
        <v>3612</v>
      </c>
      <c r="H1972" s="832">
        <v>13.62</v>
      </c>
      <c r="I1972" s="846" t="s">
        <v>330</v>
      </c>
      <c r="J1972" s="875">
        <v>6</v>
      </c>
      <c r="K1972" s="846" t="s">
        <v>38</v>
      </c>
      <c r="L1972" s="846" t="s">
        <v>3284</v>
      </c>
      <c r="M1972" s="846"/>
      <c r="N1972" s="846" t="s">
        <v>4890</v>
      </c>
      <c r="O1972" s="846" t="s">
        <v>3462</v>
      </c>
      <c r="P1972" s="846" t="s">
        <v>3287</v>
      </c>
      <c r="Q1972" s="832">
        <v>4167.84</v>
      </c>
      <c r="R1972" s="832">
        <v>12664.62</v>
      </c>
      <c r="S1972" s="832">
        <v>1085.26</v>
      </c>
      <c r="T1972" s="832">
        <v>2162.97</v>
      </c>
      <c r="U1972" s="846" t="s">
        <v>407</v>
      </c>
      <c r="V1972" s="846" t="s">
        <v>4891</v>
      </c>
      <c r="W1972" s="846"/>
      <c r="X1972" s="824"/>
      <c r="Y1972" s="824"/>
      <c r="Z1972" s="824"/>
      <c r="AA1972" s="824"/>
      <c r="AB1972" s="824"/>
      <c r="AC1972" s="824"/>
    </row>
    <row r="1973" s="823" customFormat="1" ht="28.45" hidden="1" customHeight="1" outlineLevel="3" spans="1:29">
      <c r="A1973" s="873" t="s">
        <v>73</v>
      </c>
      <c r="B1973" s="870" t="s">
        <v>75</v>
      </c>
      <c r="C1973" s="870" t="s">
        <v>3444</v>
      </c>
      <c r="D1973" s="846" t="s">
        <v>4892</v>
      </c>
      <c r="E1973" s="846" t="s">
        <v>34</v>
      </c>
      <c r="F1973" s="846" t="s">
        <v>4893</v>
      </c>
      <c r="G1973" s="846" t="s">
        <v>338</v>
      </c>
      <c r="H1973" s="832">
        <v>24.36</v>
      </c>
      <c r="I1973" s="846" t="s">
        <v>531</v>
      </c>
      <c r="J1973" s="875">
        <v>22</v>
      </c>
      <c r="K1973" s="846" t="s">
        <v>38</v>
      </c>
      <c r="L1973" s="846" t="s">
        <v>3284</v>
      </c>
      <c r="M1973" s="846" t="s">
        <v>4862</v>
      </c>
      <c r="N1973" s="846" t="s">
        <v>4862</v>
      </c>
      <c r="O1973" s="846" t="s">
        <v>3383</v>
      </c>
      <c r="P1973" s="846" t="s">
        <v>86</v>
      </c>
      <c r="Q1973" s="832">
        <v>857.62</v>
      </c>
      <c r="R1973" s="832">
        <v>25490.94</v>
      </c>
      <c r="S1973" s="832">
        <v>39.98</v>
      </c>
      <c r="T1973" s="832">
        <v>17.16</v>
      </c>
      <c r="U1973" s="846" t="s">
        <v>372</v>
      </c>
      <c r="V1973" s="846" t="s">
        <v>4894</v>
      </c>
      <c r="W1973" s="846"/>
      <c r="X1973" s="824"/>
      <c r="Y1973" s="824"/>
      <c r="Z1973" s="824"/>
      <c r="AA1973" s="824"/>
      <c r="AB1973" s="824"/>
      <c r="AC1973" s="824"/>
    </row>
    <row r="1974" s="823" customFormat="1" ht="28.45" hidden="1" customHeight="1" outlineLevel="3" spans="1:29">
      <c r="A1974" s="873" t="s">
        <v>73</v>
      </c>
      <c r="B1974" s="870" t="s">
        <v>75</v>
      </c>
      <c r="C1974" s="870" t="s">
        <v>3444</v>
      </c>
      <c r="D1974" s="846" t="s">
        <v>4895</v>
      </c>
      <c r="E1974" s="846" t="s">
        <v>34</v>
      </c>
      <c r="F1974" s="846" t="s">
        <v>4893</v>
      </c>
      <c r="G1974" s="846" t="s">
        <v>338</v>
      </c>
      <c r="H1974" s="832">
        <v>0.68</v>
      </c>
      <c r="I1974" s="846" t="s">
        <v>397</v>
      </c>
      <c r="J1974" s="875">
        <v>16</v>
      </c>
      <c r="K1974" s="846" t="s">
        <v>38</v>
      </c>
      <c r="L1974" s="846" t="s">
        <v>3284</v>
      </c>
      <c r="M1974" s="846" t="s">
        <v>4862</v>
      </c>
      <c r="N1974" s="846" t="s">
        <v>4862</v>
      </c>
      <c r="O1974" s="846" t="s">
        <v>3383</v>
      </c>
      <c r="P1974" s="846" t="s">
        <v>86</v>
      </c>
      <c r="Q1974" s="832">
        <v>857.62</v>
      </c>
      <c r="R1974" s="832">
        <v>25490.94</v>
      </c>
      <c r="S1974" s="832">
        <v>39.98</v>
      </c>
      <c r="T1974" s="832">
        <v>17.16</v>
      </c>
      <c r="U1974" s="846"/>
      <c r="V1974" s="846" t="s">
        <v>4894</v>
      </c>
      <c r="W1974" s="846"/>
      <c r="X1974" s="824"/>
      <c r="Y1974" s="824"/>
      <c r="Z1974" s="824"/>
      <c r="AA1974" s="824"/>
      <c r="AB1974" s="824"/>
      <c r="AC1974" s="824"/>
    </row>
    <row r="1975" s="823" customFormat="1" ht="28.45" hidden="1" customHeight="1" outlineLevel="3" spans="1:29">
      <c r="A1975" s="873" t="s">
        <v>73</v>
      </c>
      <c r="B1975" s="870" t="s">
        <v>75</v>
      </c>
      <c r="C1975" s="870" t="s">
        <v>3444</v>
      </c>
      <c r="D1975" s="846" t="s">
        <v>4896</v>
      </c>
      <c r="E1975" s="846" t="s">
        <v>34</v>
      </c>
      <c r="F1975" s="846" t="s">
        <v>4893</v>
      </c>
      <c r="G1975" s="846" t="s">
        <v>338</v>
      </c>
      <c r="H1975" s="832">
        <v>11.59</v>
      </c>
      <c r="I1975" s="846" t="s">
        <v>534</v>
      </c>
      <c r="J1975" s="875">
        <v>1</v>
      </c>
      <c r="K1975" s="846" t="s">
        <v>38</v>
      </c>
      <c r="L1975" s="846" t="s">
        <v>3284</v>
      </c>
      <c r="M1975" s="846"/>
      <c r="N1975" s="846" t="s">
        <v>4862</v>
      </c>
      <c r="O1975" s="846" t="s">
        <v>3383</v>
      </c>
      <c r="P1975" s="846" t="s">
        <v>86</v>
      </c>
      <c r="Q1975" s="832">
        <v>857.62</v>
      </c>
      <c r="R1975" s="832">
        <v>25490.94</v>
      </c>
      <c r="S1975" s="832">
        <v>39.98</v>
      </c>
      <c r="T1975" s="832">
        <v>17.16</v>
      </c>
      <c r="U1975" s="846" t="s">
        <v>372</v>
      </c>
      <c r="V1975" s="846" t="s">
        <v>4894</v>
      </c>
      <c r="W1975" s="846"/>
      <c r="X1975" s="824"/>
      <c r="Y1975" s="824"/>
      <c r="Z1975" s="824"/>
      <c r="AA1975" s="824"/>
      <c r="AB1975" s="824"/>
      <c r="AC1975" s="824"/>
    </row>
    <row r="1976" s="823" customFormat="1" ht="28.45" hidden="1" customHeight="1" outlineLevel="3" spans="1:29">
      <c r="A1976" s="873" t="s">
        <v>73</v>
      </c>
      <c r="B1976" s="870" t="s">
        <v>75</v>
      </c>
      <c r="C1976" s="870" t="s">
        <v>3444</v>
      </c>
      <c r="D1976" s="846" t="s">
        <v>4897</v>
      </c>
      <c r="E1976" s="846" t="s">
        <v>34</v>
      </c>
      <c r="F1976" s="846" t="s">
        <v>4893</v>
      </c>
      <c r="G1976" s="846" t="s">
        <v>338</v>
      </c>
      <c r="H1976" s="832">
        <v>4.94</v>
      </c>
      <c r="I1976" s="846" t="s">
        <v>531</v>
      </c>
      <c r="J1976" s="875">
        <v>22</v>
      </c>
      <c r="K1976" s="846" t="s">
        <v>38</v>
      </c>
      <c r="L1976" s="846" t="s">
        <v>3284</v>
      </c>
      <c r="M1976" s="846" t="s">
        <v>4862</v>
      </c>
      <c r="N1976" s="846" t="s">
        <v>4862</v>
      </c>
      <c r="O1976" s="846" t="s">
        <v>3383</v>
      </c>
      <c r="P1976" s="846" t="s">
        <v>86</v>
      </c>
      <c r="Q1976" s="832">
        <v>857.62</v>
      </c>
      <c r="R1976" s="832">
        <v>25490.94</v>
      </c>
      <c r="S1976" s="832">
        <v>39.98</v>
      </c>
      <c r="T1976" s="832">
        <v>17.16</v>
      </c>
      <c r="U1976" s="846" t="s">
        <v>372</v>
      </c>
      <c r="V1976" s="846" t="s">
        <v>4894</v>
      </c>
      <c r="W1976" s="846"/>
      <c r="X1976" s="824"/>
      <c r="Y1976" s="824"/>
      <c r="Z1976" s="824"/>
      <c r="AA1976" s="824"/>
      <c r="AB1976" s="824"/>
      <c r="AC1976" s="824"/>
    </row>
    <row r="1977" s="823" customFormat="1" ht="28.45" hidden="1" customHeight="1" outlineLevel="3" spans="1:29">
      <c r="A1977" s="873" t="s">
        <v>73</v>
      </c>
      <c r="B1977" s="870" t="s">
        <v>75</v>
      </c>
      <c r="C1977" s="870" t="s">
        <v>3444</v>
      </c>
      <c r="D1977" s="846" t="s">
        <v>4898</v>
      </c>
      <c r="E1977" s="846" t="s">
        <v>34</v>
      </c>
      <c r="F1977" s="846" t="s">
        <v>4893</v>
      </c>
      <c r="G1977" s="846" t="s">
        <v>338</v>
      </c>
      <c r="H1977" s="832">
        <v>2.2</v>
      </c>
      <c r="I1977" s="846" t="s">
        <v>531</v>
      </c>
      <c r="J1977" s="875">
        <v>22</v>
      </c>
      <c r="K1977" s="846" t="s">
        <v>38</v>
      </c>
      <c r="L1977" s="846" t="s">
        <v>3284</v>
      </c>
      <c r="M1977" s="846" t="s">
        <v>4862</v>
      </c>
      <c r="N1977" s="846" t="s">
        <v>4862</v>
      </c>
      <c r="O1977" s="846" t="s">
        <v>3383</v>
      </c>
      <c r="P1977" s="846" t="s">
        <v>86</v>
      </c>
      <c r="Q1977" s="832">
        <v>857.62</v>
      </c>
      <c r="R1977" s="832">
        <v>25490.94</v>
      </c>
      <c r="S1977" s="832">
        <v>39.98</v>
      </c>
      <c r="T1977" s="832">
        <v>17.16</v>
      </c>
      <c r="U1977" s="846" t="s">
        <v>372</v>
      </c>
      <c r="V1977" s="846" t="s">
        <v>4894</v>
      </c>
      <c r="W1977" s="846"/>
      <c r="X1977" s="824"/>
      <c r="Y1977" s="824"/>
      <c r="Z1977" s="824"/>
      <c r="AA1977" s="824"/>
      <c r="AB1977" s="824"/>
      <c r="AC1977" s="824"/>
    </row>
    <row r="1978" s="823" customFormat="1" ht="28.45" hidden="1" customHeight="1" outlineLevel="3" spans="1:29">
      <c r="A1978" s="873" t="s">
        <v>73</v>
      </c>
      <c r="B1978" s="870" t="s">
        <v>75</v>
      </c>
      <c r="C1978" s="870" t="s">
        <v>3444</v>
      </c>
      <c r="D1978" s="846" t="s">
        <v>4899</v>
      </c>
      <c r="E1978" s="846" t="s">
        <v>34</v>
      </c>
      <c r="F1978" s="846" t="s">
        <v>4893</v>
      </c>
      <c r="G1978" s="846" t="s">
        <v>338</v>
      </c>
      <c r="H1978" s="832">
        <v>5.91</v>
      </c>
      <c r="I1978" s="846" t="s">
        <v>531</v>
      </c>
      <c r="J1978" s="875">
        <v>22</v>
      </c>
      <c r="K1978" s="846" t="s">
        <v>38</v>
      </c>
      <c r="L1978" s="846" t="s">
        <v>3284</v>
      </c>
      <c r="M1978" s="846" t="s">
        <v>4862</v>
      </c>
      <c r="N1978" s="846" t="s">
        <v>4862</v>
      </c>
      <c r="O1978" s="846" t="s">
        <v>3383</v>
      </c>
      <c r="P1978" s="846" t="s">
        <v>86</v>
      </c>
      <c r="Q1978" s="832">
        <v>857.62</v>
      </c>
      <c r="R1978" s="832">
        <v>25490.94</v>
      </c>
      <c r="S1978" s="832">
        <v>39.98</v>
      </c>
      <c r="T1978" s="832">
        <v>17.16</v>
      </c>
      <c r="U1978" s="846" t="s">
        <v>372</v>
      </c>
      <c r="V1978" s="846" t="s">
        <v>4894</v>
      </c>
      <c r="W1978" s="846"/>
      <c r="X1978" s="824"/>
      <c r="Y1978" s="824"/>
      <c r="Z1978" s="824"/>
      <c r="AA1978" s="824"/>
      <c r="AB1978" s="824"/>
      <c r="AC1978" s="824"/>
    </row>
    <row r="1979" s="823" customFormat="1" ht="28.45" hidden="1" customHeight="1" outlineLevel="3" spans="1:29">
      <c r="A1979" s="873" t="s">
        <v>73</v>
      </c>
      <c r="B1979" s="870" t="s">
        <v>75</v>
      </c>
      <c r="C1979" s="870" t="s">
        <v>3444</v>
      </c>
      <c r="D1979" s="846" t="s">
        <v>4900</v>
      </c>
      <c r="E1979" s="846" t="s">
        <v>34</v>
      </c>
      <c r="F1979" s="846" t="s">
        <v>4893</v>
      </c>
      <c r="G1979" s="846" t="s">
        <v>338</v>
      </c>
      <c r="H1979" s="832">
        <v>2.46</v>
      </c>
      <c r="I1979" s="846" t="s">
        <v>537</v>
      </c>
      <c r="J1979" s="875">
        <v>21</v>
      </c>
      <c r="K1979" s="846" t="s">
        <v>38</v>
      </c>
      <c r="L1979" s="846" t="s">
        <v>3284</v>
      </c>
      <c r="M1979" s="846" t="s">
        <v>4862</v>
      </c>
      <c r="N1979" s="846" t="s">
        <v>4862</v>
      </c>
      <c r="O1979" s="846" t="s">
        <v>3383</v>
      </c>
      <c r="P1979" s="846" t="s">
        <v>86</v>
      </c>
      <c r="Q1979" s="832">
        <v>857.62</v>
      </c>
      <c r="R1979" s="832">
        <v>25490.94</v>
      </c>
      <c r="S1979" s="832">
        <v>39.98</v>
      </c>
      <c r="T1979" s="832">
        <v>17.16</v>
      </c>
      <c r="U1979" s="846" t="s">
        <v>372</v>
      </c>
      <c r="V1979" s="846" t="s">
        <v>4894</v>
      </c>
      <c r="W1979" s="846"/>
      <c r="X1979" s="824"/>
      <c r="Y1979" s="824"/>
      <c r="Z1979" s="824"/>
      <c r="AA1979" s="824"/>
      <c r="AB1979" s="824"/>
      <c r="AC1979" s="824"/>
    </row>
    <row r="1980" s="823" customFormat="1" ht="28.45" hidden="1" customHeight="1" outlineLevel="3" spans="1:29">
      <c r="A1980" s="873" t="s">
        <v>73</v>
      </c>
      <c r="B1980" s="870" t="s">
        <v>75</v>
      </c>
      <c r="C1980" s="870" t="s">
        <v>3444</v>
      </c>
      <c r="D1980" s="846" t="s">
        <v>4901</v>
      </c>
      <c r="E1980" s="846" t="s">
        <v>34</v>
      </c>
      <c r="F1980" s="846" t="s">
        <v>4893</v>
      </c>
      <c r="G1980" s="846" t="s">
        <v>338</v>
      </c>
      <c r="H1980" s="832">
        <v>0.38</v>
      </c>
      <c r="I1980" s="846" t="s">
        <v>367</v>
      </c>
      <c r="J1980" s="875">
        <v>17</v>
      </c>
      <c r="K1980" s="846" t="s">
        <v>38</v>
      </c>
      <c r="L1980" s="846" t="s">
        <v>3284</v>
      </c>
      <c r="M1980" s="846" t="s">
        <v>4862</v>
      </c>
      <c r="N1980" s="846" t="s">
        <v>4862</v>
      </c>
      <c r="O1980" s="846" t="s">
        <v>3383</v>
      </c>
      <c r="P1980" s="846" t="s">
        <v>86</v>
      </c>
      <c r="Q1980" s="832">
        <v>857.62</v>
      </c>
      <c r="R1980" s="832">
        <v>25490.94</v>
      </c>
      <c r="S1980" s="832">
        <v>39.98</v>
      </c>
      <c r="T1980" s="832">
        <v>17.16</v>
      </c>
      <c r="U1980" s="846" t="s">
        <v>372</v>
      </c>
      <c r="V1980" s="846" t="s">
        <v>4894</v>
      </c>
      <c r="W1980" s="846"/>
      <c r="X1980" s="824"/>
      <c r="Y1980" s="824"/>
      <c r="Z1980" s="824"/>
      <c r="AA1980" s="824"/>
      <c r="AB1980" s="824"/>
      <c r="AC1980" s="824"/>
    </row>
    <row r="1981" s="823" customFormat="1" ht="28.45" hidden="1" customHeight="1" outlineLevel="3" spans="1:29">
      <c r="A1981" s="873" t="s">
        <v>73</v>
      </c>
      <c r="B1981" s="870" t="s">
        <v>75</v>
      </c>
      <c r="C1981" s="870" t="s">
        <v>3444</v>
      </c>
      <c r="D1981" s="846" t="s">
        <v>4902</v>
      </c>
      <c r="E1981" s="846" t="s">
        <v>34</v>
      </c>
      <c r="F1981" s="846" t="s">
        <v>4893</v>
      </c>
      <c r="G1981" s="846" t="s">
        <v>338</v>
      </c>
      <c r="H1981" s="832">
        <v>1.74</v>
      </c>
      <c r="I1981" s="846" t="s">
        <v>37</v>
      </c>
      <c r="J1981" s="875">
        <v>15</v>
      </c>
      <c r="K1981" s="846" t="s">
        <v>38</v>
      </c>
      <c r="L1981" s="846" t="s">
        <v>3284</v>
      </c>
      <c r="M1981" s="846" t="s">
        <v>4862</v>
      </c>
      <c r="N1981" s="846" t="s">
        <v>4862</v>
      </c>
      <c r="O1981" s="846" t="s">
        <v>3383</v>
      </c>
      <c r="P1981" s="846" t="s">
        <v>86</v>
      </c>
      <c r="Q1981" s="832">
        <v>857.62</v>
      </c>
      <c r="R1981" s="832">
        <v>25490.94</v>
      </c>
      <c r="S1981" s="832">
        <v>39.98</v>
      </c>
      <c r="T1981" s="832">
        <v>17.16</v>
      </c>
      <c r="U1981" s="846"/>
      <c r="V1981" s="846" t="s">
        <v>4894</v>
      </c>
      <c r="W1981" s="846"/>
      <c r="X1981" s="824"/>
      <c r="Y1981" s="824"/>
      <c r="Z1981" s="824"/>
      <c r="AA1981" s="824"/>
      <c r="AB1981" s="824"/>
      <c r="AC1981" s="824"/>
    </row>
    <row r="1982" s="823" customFormat="1" ht="28.45" hidden="1" customHeight="1" outlineLevel="3" spans="1:29">
      <c r="A1982" s="873" t="s">
        <v>73</v>
      </c>
      <c r="B1982" s="870" t="s">
        <v>75</v>
      </c>
      <c r="C1982" s="870" t="s">
        <v>3444</v>
      </c>
      <c r="D1982" s="846" t="s">
        <v>4903</v>
      </c>
      <c r="E1982" s="846" t="s">
        <v>34</v>
      </c>
      <c r="F1982" s="846" t="s">
        <v>4893</v>
      </c>
      <c r="G1982" s="846" t="s">
        <v>338</v>
      </c>
      <c r="H1982" s="832">
        <v>4.43</v>
      </c>
      <c r="I1982" s="846" t="s">
        <v>531</v>
      </c>
      <c r="J1982" s="875">
        <v>22</v>
      </c>
      <c r="K1982" s="846" t="s">
        <v>38</v>
      </c>
      <c r="L1982" s="846" t="s">
        <v>3284</v>
      </c>
      <c r="M1982" s="846" t="s">
        <v>4862</v>
      </c>
      <c r="N1982" s="846" t="s">
        <v>4862</v>
      </c>
      <c r="O1982" s="846" t="s">
        <v>3383</v>
      </c>
      <c r="P1982" s="846" t="s">
        <v>86</v>
      </c>
      <c r="Q1982" s="832">
        <v>857.62</v>
      </c>
      <c r="R1982" s="832">
        <v>25490.94</v>
      </c>
      <c r="S1982" s="832">
        <v>39.98</v>
      </c>
      <c r="T1982" s="832">
        <v>17.16</v>
      </c>
      <c r="U1982" s="846" t="s">
        <v>372</v>
      </c>
      <c r="V1982" s="846" t="s">
        <v>4894</v>
      </c>
      <c r="W1982" s="846"/>
      <c r="X1982" s="824"/>
      <c r="Y1982" s="824"/>
      <c r="Z1982" s="824"/>
      <c r="AA1982" s="824"/>
      <c r="AB1982" s="824"/>
      <c r="AC1982" s="824"/>
    </row>
    <row r="1983" s="823" customFormat="1" ht="28.45" hidden="1" customHeight="1" outlineLevel="3" spans="1:29">
      <c r="A1983" s="873" t="s">
        <v>73</v>
      </c>
      <c r="B1983" s="870" t="s">
        <v>75</v>
      </c>
      <c r="C1983" s="870" t="s">
        <v>3444</v>
      </c>
      <c r="D1983" s="846" t="s">
        <v>4904</v>
      </c>
      <c r="E1983" s="846" t="s">
        <v>34</v>
      </c>
      <c r="F1983" s="846" t="s">
        <v>4893</v>
      </c>
      <c r="G1983" s="846" t="s">
        <v>338</v>
      </c>
      <c r="H1983" s="832">
        <v>5.65</v>
      </c>
      <c r="I1983" s="846" t="s">
        <v>534</v>
      </c>
      <c r="J1983" s="875">
        <v>1</v>
      </c>
      <c r="K1983" s="846" t="s">
        <v>38</v>
      </c>
      <c r="L1983" s="846" t="s">
        <v>3284</v>
      </c>
      <c r="M1983" s="846"/>
      <c r="N1983" s="846" t="s">
        <v>4862</v>
      </c>
      <c r="O1983" s="846" t="s">
        <v>3383</v>
      </c>
      <c r="P1983" s="846" t="s">
        <v>86</v>
      </c>
      <c r="Q1983" s="832">
        <v>857.62</v>
      </c>
      <c r="R1983" s="832">
        <v>25490.94</v>
      </c>
      <c r="S1983" s="832">
        <v>39.98</v>
      </c>
      <c r="T1983" s="832">
        <v>17.16</v>
      </c>
      <c r="U1983" s="846" t="s">
        <v>372</v>
      </c>
      <c r="V1983" s="846" t="s">
        <v>4894</v>
      </c>
      <c r="W1983" s="846"/>
      <c r="X1983" s="824"/>
      <c r="Y1983" s="824"/>
      <c r="Z1983" s="824"/>
      <c r="AA1983" s="824"/>
      <c r="AB1983" s="824"/>
      <c r="AC1983" s="824"/>
    </row>
    <row r="1984" s="823" customFormat="1" ht="28.45" hidden="1" customHeight="1" outlineLevel="3" spans="1:29">
      <c r="A1984" s="873" t="s">
        <v>73</v>
      </c>
      <c r="B1984" s="870" t="s">
        <v>75</v>
      </c>
      <c r="C1984" s="870" t="s">
        <v>3444</v>
      </c>
      <c r="D1984" s="846" t="s">
        <v>4905</v>
      </c>
      <c r="E1984" s="846" t="s">
        <v>34</v>
      </c>
      <c r="F1984" s="846" t="s">
        <v>4893</v>
      </c>
      <c r="G1984" s="846" t="s">
        <v>338</v>
      </c>
      <c r="H1984" s="832">
        <v>0.8</v>
      </c>
      <c r="I1984" s="846" t="s">
        <v>485</v>
      </c>
      <c r="J1984" s="875">
        <v>3</v>
      </c>
      <c r="K1984" s="846" t="s">
        <v>38</v>
      </c>
      <c r="L1984" s="846" t="s">
        <v>3284</v>
      </c>
      <c r="M1984" s="846"/>
      <c r="N1984" s="846" t="s">
        <v>4859</v>
      </c>
      <c r="O1984" s="846" t="s">
        <v>3286</v>
      </c>
      <c r="P1984" s="846" t="s">
        <v>3293</v>
      </c>
      <c r="Q1984" s="832">
        <v>857.62</v>
      </c>
      <c r="R1984" s="832">
        <v>25490.94</v>
      </c>
      <c r="S1984" s="832">
        <v>39.98</v>
      </c>
      <c r="T1984" s="832">
        <v>17.16</v>
      </c>
      <c r="U1984" s="846" t="s">
        <v>372</v>
      </c>
      <c r="V1984" s="846" t="s">
        <v>4894</v>
      </c>
      <c r="W1984" s="846"/>
      <c r="X1984" s="824"/>
      <c r="Y1984" s="824"/>
      <c r="Z1984" s="824"/>
      <c r="AA1984" s="824"/>
      <c r="AB1984" s="824"/>
      <c r="AC1984" s="824"/>
    </row>
    <row r="1985" s="823" customFormat="1" ht="28.45" hidden="1" customHeight="1" outlineLevel="3" spans="1:29">
      <c r="A1985" s="873" t="s">
        <v>73</v>
      </c>
      <c r="B1985" s="870" t="s">
        <v>75</v>
      </c>
      <c r="C1985" s="870" t="s">
        <v>3444</v>
      </c>
      <c r="D1985" s="846" t="s">
        <v>4906</v>
      </c>
      <c r="E1985" s="846" t="s">
        <v>34</v>
      </c>
      <c r="F1985" s="846" t="s">
        <v>3937</v>
      </c>
      <c r="G1985" s="846" t="s">
        <v>3511</v>
      </c>
      <c r="H1985" s="832">
        <v>1.44</v>
      </c>
      <c r="I1985" s="846" t="s">
        <v>485</v>
      </c>
      <c r="J1985" s="875">
        <v>3</v>
      </c>
      <c r="K1985" s="846" t="s">
        <v>38</v>
      </c>
      <c r="L1985" s="846" t="s">
        <v>3284</v>
      </c>
      <c r="M1985" s="846"/>
      <c r="N1985" s="846" t="s">
        <v>4907</v>
      </c>
      <c r="O1985" s="846" t="s">
        <v>3286</v>
      </c>
      <c r="P1985" s="846" t="s">
        <v>3529</v>
      </c>
      <c r="Q1985" s="832">
        <v>8510.06</v>
      </c>
      <c r="R1985" s="832">
        <v>14985.41</v>
      </c>
      <c r="S1985" s="832">
        <v>1825.04</v>
      </c>
      <c r="T1985" s="832">
        <v>2202.88</v>
      </c>
      <c r="U1985" s="846"/>
      <c r="V1985" s="846" t="s">
        <v>3288</v>
      </c>
      <c r="W1985" s="846"/>
      <c r="X1985" s="824"/>
      <c r="Y1985" s="824"/>
      <c r="Z1985" s="824"/>
      <c r="AA1985" s="824"/>
      <c r="AB1985" s="824"/>
      <c r="AC1985" s="824"/>
    </row>
    <row r="1986" s="823" customFormat="1" ht="28.45" hidden="1" customHeight="1" outlineLevel="3" spans="1:29">
      <c r="A1986" s="873" t="s">
        <v>73</v>
      </c>
      <c r="B1986" s="870" t="s">
        <v>75</v>
      </c>
      <c r="C1986" s="870" t="s">
        <v>3444</v>
      </c>
      <c r="D1986" s="846" t="s">
        <v>4908</v>
      </c>
      <c r="E1986" s="846" t="s">
        <v>34</v>
      </c>
      <c r="F1986" s="846" t="s">
        <v>3488</v>
      </c>
      <c r="G1986" s="846" t="s">
        <v>338</v>
      </c>
      <c r="H1986" s="832">
        <v>25.5</v>
      </c>
      <c r="I1986" s="846" t="s">
        <v>166</v>
      </c>
      <c r="J1986" s="875">
        <v>5</v>
      </c>
      <c r="K1986" s="846" t="s">
        <v>38</v>
      </c>
      <c r="L1986" s="846" t="s">
        <v>3284</v>
      </c>
      <c r="M1986" s="846"/>
      <c r="N1986" s="846" t="s">
        <v>4909</v>
      </c>
      <c r="O1986" s="846" t="s">
        <v>3462</v>
      </c>
      <c r="P1986" s="846" t="s">
        <v>3287</v>
      </c>
      <c r="Q1986" s="832">
        <v>8123.73</v>
      </c>
      <c r="R1986" s="832">
        <v>19629.14</v>
      </c>
      <c r="S1986" s="832">
        <v>5099</v>
      </c>
      <c r="T1986" s="832">
        <v>12645.75</v>
      </c>
      <c r="U1986" s="846"/>
      <c r="V1986" s="846" t="s">
        <v>3491</v>
      </c>
      <c r="W1986" s="846"/>
      <c r="X1986" s="824"/>
      <c r="Y1986" s="824"/>
      <c r="Z1986" s="824"/>
      <c r="AA1986" s="824"/>
      <c r="AB1986" s="824"/>
      <c r="AC1986" s="824"/>
    </row>
    <row r="1987" s="823" customFormat="1" ht="28.45" hidden="1" customHeight="1" outlineLevel="3" spans="1:29">
      <c r="A1987" s="873" t="s">
        <v>73</v>
      </c>
      <c r="B1987" s="870" t="s">
        <v>75</v>
      </c>
      <c r="C1987" s="870" t="s">
        <v>3444</v>
      </c>
      <c r="D1987" s="846" t="s">
        <v>4908</v>
      </c>
      <c r="E1987" s="846" t="s">
        <v>34</v>
      </c>
      <c r="F1987" s="846" t="s">
        <v>3488</v>
      </c>
      <c r="G1987" s="846" t="s">
        <v>338</v>
      </c>
      <c r="H1987" s="832">
        <v>12.02</v>
      </c>
      <c r="I1987" s="846" t="s">
        <v>1175</v>
      </c>
      <c r="J1987" s="875">
        <v>2</v>
      </c>
      <c r="K1987" s="846" t="s">
        <v>38</v>
      </c>
      <c r="L1987" s="846" t="s">
        <v>3284</v>
      </c>
      <c r="M1987" s="846"/>
      <c r="N1987" s="846" t="s">
        <v>4909</v>
      </c>
      <c r="O1987" s="846" t="s">
        <v>3462</v>
      </c>
      <c r="P1987" s="846" t="s">
        <v>3287</v>
      </c>
      <c r="Q1987" s="832">
        <v>8123.73</v>
      </c>
      <c r="R1987" s="832">
        <v>19629.14</v>
      </c>
      <c r="S1987" s="832">
        <v>5099</v>
      </c>
      <c r="T1987" s="832">
        <v>12645.75</v>
      </c>
      <c r="U1987" s="846"/>
      <c r="V1987" s="846" t="s">
        <v>3491</v>
      </c>
      <c r="W1987" s="846"/>
      <c r="X1987" s="824"/>
      <c r="Y1987" s="824"/>
      <c r="Z1987" s="824"/>
      <c r="AA1987" s="824"/>
      <c r="AB1987" s="824"/>
      <c r="AC1987" s="824"/>
    </row>
    <row r="1988" s="823" customFormat="1" ht="28.45" hidden="1" customHeight="1" outlineLevel="3" spans="1:29">
      <c r="A1988" s="873" t="s">
        <v>73</v>
      </c>
      <c r="B1988" s="870" t="s">
        <v>75</v>
      </c>
      <c r="C1988" s="870" t="s">
        <v>3444</v>
      </c>
      <c r="D1988" s="846" t="s">
        <v>4910</v>
      </c>
      <c r="E1988" s="846" t="s">
        <v>34</v>
      </c>
      <c r="F1988" s="846" t="s">
        <v>4911</v>
      </c>
      <c r="G1988" s="846" t="s">
        <v>3475</v>
      </c>
      <c r="H1988" s="832">
        <v>3.47</v>
      </c>
      <c r="I1988" s="846" t="s">
        <v>456</v>
      </c>
      <c r="J1988" s="875">
        <v>12</v>
      </c>
      <c r="K1988" s="846" t="s">
        <v>38</v>
      </c>
      <c r="L1988" s="846" t="s">
        <v>3284</v>
      </c>
      <c r="M1988" s="846" t="s">
        <v>4912</v>
      </c>
      <c r="N1988" s="846" t="s">
        <v>4912</v>
      </c>
      <c r="O1988" s="846" t="s">
        <v>3500</v>
      </c>
      <c r="P1988" s="846" t="s">
        <v>3463</v>
      </c>
      <c r="Q1988" s="832">
        <v>15264.62</v>
      </c>
      <c r="R1988" s="832">
        <v>43364.81</v>
      </c>
      <c r="S1988" s="832">
        <v>14005.99</v>
      </c>
      <c r="T1988" s="832">
        <v>22483.24</v>
      </c>
      <c r="U1988" s="846"/>
      <c r="V1988" s="846" t="s">
        <v>3329</v>
      </c>
      <c r="W1988" s="846"/>
      <c r="X1988" s="824"/>
      <c r="Y1988" s="824"/>
      <c r="Z1988" s="824"/>
      <c r="AA1988" s="824"/>
      <c r="AB1988" s="824"/>
      <c r="AC1988" s="824"/>
    </row>
    <row r="1989" s="823" customFormat="1" ht="28.45" hidden="1" customHeight="1" outlineLevel="3" spans="1:29">
      <c r="A1989" s="873" t="s">
        <v>73</v>
      </c>
      <c r="B1989" s="870" t="s">
        <v>75</v>
      </c>
      <c r="C1989" s="870" t="s">
        <v>3444</v>
      </c>
      <c r="D1989" s="846" t="s">
        <v>4910</v>
      </c>
      <c r="E1989" s="846" t="s">
        <v>34</v>
      </c>
      <c r="F1989" s="846" t="s">
        <v>4911</v>
      </c>
      <c r="G1989" s="846" t="s">
        <v>3475</v>
      </c>
      <c r="H1989" s="832">
        <v>6.11</v>
      </c>
      <c r="I1989" s="846" t="s">
        <v>534</v>
      </c>
      <c r="J1989" s="875">
        <v>1</v>
      </c>
      <c r="K1989" s="846" t="s">
        <v>38</v>
      </c>
      <c r="L1989" s="846" t="s">
        <v>3284</v>
      </c>
      <c r="M1989" s="846"/>
      <c r="N1989" s="846" t="s">
        <v>4912</v>
      </c>
      <c r="O1989" s="846" t="s">
        <v>3500</v>
      </c>
      <c r="P1989" s="846" t="s">
        <v>3463</v>
      </c>
      <c r="Q1989" s="832">
        <v>15264.62</v>
      </c>
      <c r="R1989" s="832">
        <v>43364.81</v>
      </c>
      <c r="S1989" s="832">
        <v>14005.99</v>
      </c>
      <c r="T1989" s="832">
        <v>22483.24</v>
      </c>
      <c r="U1989" s="846"/>
      <c r="V1989" s="846" t="s">
        <v>3329</v>
      </c>
      <c r="W1989" s="846"/>
      <c r="X1989" s="824"/>
      <c r="Y1989" s="824"/>
      <c r="Z1989" s="824"/>
      <c r="AA1989" s="824"/>
      <c r="AB1989" s="824"/>
      <c r="AC1989" s="824"/>
    </row>
    <row r="1990" s="823" customFormat="1" ht="28.45" hidden="1" customHeight="1" outlineLevel="3" spans="1:29">
      <c r="A1990" s="873" t="s">
        <v>73</v>
      </c>
      <c r="B1990" s="870" t="s">
        <v>75</v>
      </c>
      <c r="C1990" s="870" t="s">
        <v>3444</v>
      </c>
      <c r="D1990" s="846" t="s">
        <v>4913</v>
      </c>
      <c r="E1990" s="846" t="s">
        <v>34</v>
      </c>
      <c r="F1990" s="846" t="s">
        <v>4911</v>
      </c>
      <c r="G1990" s="846" t="s">
        <v>338</v>
      </c>
      <c r="H1990" s="832">
        <v>5.92</v>
      </c>
      <c r="I1990" s="846" t="s">
        <v>534</v>
      </c>
      <c r="J1990" s="875">
        <v>1</v>
      </c>
      <c r="K1990" s="846" t="s">
        <v>38</v>
      </c>
      <c r="L1990" s="846" t="s">
        <v>3284</v>
      </c>
      <c r="M1990" s="846"/>
      <c r="N1990" s="846" t="s">
        <v>4914</v>
      </c>
      <c r="O1990" s="846" t="s">
        <v>3500</v>
      </c>
      <c r="P1990" s="846" t="s">
        <v>3463</v>
      </c>
      <c r="Q1990" s="832">
        <v>15264.62</v>
      </c>
      <c r="R1990" s="832">
        <v>43364.81</v>
      </c>
      <c r="S1990" s="832">
        <v>14005.99</v>
      </c>
      <c r="T1990" s="832">
        <v>22483.24</v>
      </c>
      <c r="U1990" s="846" t="s">
        <v>388</v>
      </c>
      <c r="V1990" s="846" t="s">
        <v>3329</v>
      </c>
      <c r="W1990" s="846"/>
      <c r="X1990" s="824"/>
      <c r="Y1990" s="824"/>
      <c r="Z1990" s="824"/>
      <c r="AA1990" s="824"/>
      <c r="AB1990" s="824"/>
      <c r="AC1990" s="824"/>
    </row>
    <row r="1991" s="823" customFormat="1" ht="28.45" hidden="1" customHeight="1" outlineLevel="3" spans="1:29">
      <c r="A1991" s="873" t="s">
        <v>73</v>
      </c>
      <c r="B1991" s="870" t="s">
        <v>75</v>
      </c>
      <c r="C1991" s="870" t="s">
        <v>3444</v>
      </c>
      <c r="D1991" s="846" t="s">
        <v>4915</v>
      </c>
      <c r="E1991" s="846" t="s">
        <v>34</v>
      </c>
      <c r="F1991" s="846" t="s">
        <v>4911</v>
      </c>
      <c r="G1991" s="846" t="s">
        <v>3475</v>
      </c>
      <c r="H1991" s="832">
        <v>72.25</v>
      </c>
      <c r="I1991" s="846" t="s">
        <v>350</v>
      </c>
      <c r="J1991" s="875">
        <v>0</v>
      </c>
      <c r="K1991" s="846" t="s">
        <v>38</v>
      </c>
      <c r="L1991" s="846" t="s">
        <v>3284</v>
      </c>
      <c r="M1991" s="846"/>
      <c r="N1991" s="846" t="s">
        <v>4916</v>
      </c>
      <c r="O1991" s="846" t="s">
        <v>3500</v>
      </c>
      <c r="P1991" s="846" t="s">
        <v>3463</v>
      </c>
      <c r="Q1991" s="832">
        <v>15264.62</v>
      </c>
      <c r="R1991" s="832">
        <v>43364.81</v>
      </c>
      <c r="S1991" s="832">
        <v>14005.99</v>
      </c>
      <c r="T1991" s="832">
        <v>22483.24</v>
      </c>
      <c r="U1991" s="846"/>
      <c r="V1991" s="846" t="s">
        <v>3329</v>
      </c>
      <c r="W1991" s="846"/>
      <c r="X1991" s="824"/>
      <c r="Y1991" s="824"/>
      <c r="Z1991" s="824"/>
      <c r="AA1991" s="824"/>
      <c r="AB1991" s="824"/>
      <c r="AC1991" s="824"/>
    </row>
    <row r="1992" s="823" customFormat="1" ht="28.45" hidden="1" customHeight="1" outlineLevel="3" spans="1:29">
      <c r="A1992" s="873" t="s">
        <v>73</v>
      </c>
      <c r="B1992" s="870" t="s">
        <v>75</v>
      </c>
      <c r="C1992" s="870" t="s">
        <v>3444</v>
      </c>
      <c r="D1992" s="846" t="s">
        <v>4917</v>
      </c>
      <c r="E1992" s="846" t="s">
        <v>34</v>
      </c>
      <c r="F1992" s="846" t="s">
        <v>4911</v>
      </c>
      <c r="G1992" s="846" t="s">
        <v>338</v>
      </c>
      <c r="H1992" s="832">
        <v>161.29</v>
      </c>
      <c r="I1992" s="846" t="s">
        <v>456</v>
      </c>
      <c r="J1992" s="875">
        <v>12</v>
      </c>
      <c r="K1992" s="846" t="s">
        <v>38</v>
      </c>
      <c r="L1992" s="846" t="s">
        <v>3355</v>
      </c>
      <c r="M1992" s="846"/>
      <c r="N1992" s="846" t="s">
        <v>4918</v>
      </c>
      <c r="O1992" s="846" t="s">
        <v>3500</v>
      </c>
      <c r="P1992" s="846" t="s">
        <v>3463</v>
      </c>
      <c r="Q1992" s="832">
        <v>15264.62</v>
      </c>
      <c r="R1992" s="832">
        <v>43364.81</v>
      </c>
      <c r="S1992" s="832">
        <v>14005.99</v>
      </c>
      <c r="T1992" s="832">
        <v>22483.24</v>
      </c>
      <c r="U1992" s="846" t="s">
        <v>388</v>
      </c>
      <c r="V1992" s="846" t="s">
        <v>3329</v>
      </c>
      <c r="W1992" s="846"/>
      <c r="X1992" s="824"/>
      <c r="Y1992" s="824"/>
      <c r="Z1992" s="824"/>
      <c r="AA1992" s="824"/>
      <c r="AB1992" s="824"/>
      <c r="AC1992" s="824"/>
    </row>
    <row r="1993" s="823" customFormat="1" ht="28.45" hidden="1" customHeight="1" outlineLevel="3" spans="1:29">
      <c r="A1993" s="873" t="s">
        <v>73</v>
      </c>
      <c r="B1993" s="870" t="s">
        <v>75</v>
      </c>
      <c r="C1993" s="870" t="s">
        <v>3444</v>
      </c>
      <c r="D1993" s="846" t="s">
        <v>4917</v>
      </c>
      <c r="E1993" s="846" t="s">
        <v>34</v>
      </c>
      <c r="F1993" s="846" t="s">
        <v>4911</v>
      </c>
      <c r="G1993" s="846" t="s">
        <v>338</v>
      </c>
      <c r="H1993" s="832">
        <v>1.35</v>
      </c>
      <c r="I1993" s="846" t="s">
        <v>534</v>
      </c>
      <c r="J1993" s="875">
        <v>1</v>
      </c>
      <c r="K1993" s="846" t="s">
        <v>38</v>
      </c>
      <c r="L1993" s="846" t="s">
        <v>3355</v>
      </c>
      <c r="M1993" s="846"/>
      <c r="N1993" s="846" t="s">
        <v>4918</v>
      </c>
      <c r="O1993" s="846" t="s">
        <v>3500</v>
      </c>
      <c r="P1993" s="846" t="s">
        <v>3463</v>
      </c>
      <c r="Q1993" s="832">
        <v>15264.62</v>
      </c>
      <c r="R1993" s="832">
        <v>43364.81</v>
      </c>
      <c r="S1993" s="832">
        <v>14005.99</v>
      </c>
      <c r="T1993" s="832">
        <v>22483.24</v>
      </c>
      <c r="U1993" s="846" t="s">
        <v>388</v>
      </c>
      <c r="V1993" s="846" t="s">
        <v>3329</v>
      </c>
      <c r="W1993" s="846"/>
      <c r="X1993" s="824"/>
      <c r="Y1993" s="824"/>
      <c r="Z1993" s="824"/>
      <c r="AA1993" s="824"/>
      <c r="AB1993" s="824"/>
      <c r="AC1993" s="824"/>
    </row>
    <row r="1994" s="823" customFormat="1" ht="28.45" hidden="1" customHeight="1" outlineLevel="3" spans="1:29">
      <c r="A1994" s="873" t="s">
        <v>73</v>
      </c>
      <c r="B1994" s="870" t="s">
        <v>75</v>
      </c>
      <c r="C1994" s="870" t="s">
        <v>3444</v>
      </c>
      <c r="D1994" s="846" t="s">
        <v>4919</v>
      </c>
      <c r="E1994" s="846" t="s">
        <v>34</v>
      </c>
      <c r="F1994" s="846" t="s">
        <v>4911</v>
      </c>
      <c r="G1994" s="846" t="s">
        <v>338</v>
      </c>
      <c r="H1994" s="832">
        <v>1641.84</v>
      </c>
      <c r="I1994" s="846" t="s">
        <v>456</v>
      </c>
      <c r="J1994" s="875">
        <v>12</v>
      </c>
      <c r="K1994" s="846" t="s">
        <v>38</v>
      </c>
      <c r="L1994" s="846" t="s">
        <v>3355</v>
      </c>
      <c r="M1994" s="846" t="s">
        <v>4920</v>
      </c>
      <c r="N1994" s="846" t="s">
        <v>4921</v>
      </c>
      <c r="O1994" s="846" t="s">
        <v>3500</v>
      </c>
      <c r="P1994" s="846" t="s">
        <v>3463</v>
      </c>
      <c r="Q1994" s="832">
        <v>15264.62</v>
      </c>
      <c r="R1994" s="832">
        <v>43364.81</v>
      </c>
      <c r="S1994" s="832">
        <v>14005.99</v>
      </c>
      <c r="T1994" s="832">
        <v>22483.24</v>
      </c>
      <c r="U1994" s="846" t="s">
        <v>388</v>
      </c>
      <c r="V1994" s="846" t="s">
        <v>3329</v>
      </c>
      <c r="W1994" s="846"/>
      <c r="X1994" s="824"/>
      <c r="Y1994" s="824"/>
      <c r="Z1994" s="824"/>
      <c r="AA1994" s="824"/>
      <c r="AB1994" s="824"/>
      <c r="AC1994" s="824"/>
    </row>
    <row r="1995" s="823" customFormat="1" ht="28.45" hidden="1" customHeight="1" outlineLevel="3" spans="1:29">
      <c r="A1995" s="873" t="s">
        <v>73</v>
      </c>
      <c r="B1995" s="870" t="s">
        <v>75</v>
      </c>
      <c r="C1995" s="870" t="s">
        <v>3444</v>
      </c>
      <c r="D1995" s="846" t="s">
        <v>4919</v>
      </c>
      <c r="E1995" s="846" t="s">
        <v>34</v>
      </c>
      <c r="F1995" s="846" t="s">
        <v>4911</v>
      </c>
      <c r="G1995" s="846" t="s">
        <v>338</v>
      </c>
      <c r="H1995" s="832">
        <v>13.7</v>
      </c>
      <c r="I1995" s="846" t="s">
        <v>534</v>
      </c>
      <c r="J1995" s="875">
        <v>1</v>
      </c>
      <c r="K1995" s="846" t="s">
        <v>38</v>
      </c>
      <c r="L1995" s="846" t="s">
        <v>3355</v>
      </c>
      <c r="M1995" s="846"/>
      <c r="N1995" s="846" t="s">
        <v>4921</v>
      </c>
      <c r="O1995" s="846" t="s">
        <v>3500</v>
      </c>
      <c r="P1995" s="846" t="s">
        <v>3463</v>
      </c>
      <c r="Q1995" s="832">
        <v>15264.62</v>
      </c>
      <c r="R1995" s="832">
        <v>43364.81</v>
      </c>
      <c r="S1995" s="832">
        <v>14005.99</v>
      </c>
      <c r="T1995" s="832">
        <v>22483.24</v>
      </c>
      <c r="U1995" s="846" t="s">
        <v>388</v>
      </c>
      <c r="V1995" s="846" t="s">
        <v>3329</v>
      </c>
      <c r="W1995" s="846"/>
      <c r="X1995" s="824"/>
      <c r="Y1995" s="824"/>
      <c r="Z1995" s="824"/>
      <c r="AA1995" s="824"/>
      <c r="AB1995" s="824"/>
      <c r="AC1995" s="824"/>
    </row>
    <row r="1996" s="823" customFormat="1" ht="28.45" hidden="1" customHeight="1" outlineLevel="3" spans="1:29">
      <c r="A1996" s="873" t="s">
        <v>73</v>
      </c>
      <c r="B1996" s="870" t="s">
        <v>75</v>
      </c>
      <c r="C1996" s="870" t="s">
        <v>3444</v>
      </c>
      <c r="D1996" s="846" t="s">
        <v>4922</v>
      </c>
      <c r="E1996" s="846" t="s">
        <v>34</v>
      </c>
      <c r="F1996" s="846" t="s">
        <v>4911</v>
      </c>
      <c r="G1996" s="846" t="s">
        <v>338</v>
      </c>
      <c r="H1996" s="832">
        <v>12.61</v>
      </c>
      <c r="I1996" s="846" t="s">
        <v>456</v>
      </c>
      <c r="J1996" s="875">
        <v>12</v>
      </c>
      <c r="K1996" s="846" t="s">
        <v>38</v>
      </c>
      <c r="L1996" s="846" t="s">
        <v>3284</v>
      </c>
      <c r="M1996" s="846" t="s">
        <v>4923</v>
      </c>
      <c r="N1996" s="846" t="s">
        <v>4924</v>
      </c>
      <c r="O1996" s="846" t="s">
        <v>3500</v>
      </c>
      <c r="P1996" s="846" t="s">
        <v>3463</v>
      </c>
      <c r="Q1996" s="832">
        <v>15264.62</v>
      </c>
      <c r="R1996" s="832">
        <v>43364.81</v>
      </c>
      <c r="S1996" s="832">
        <v>14005.99</v>
      </c>
      <c r="T1996" s="832">
        <v>22483.24</v>
      </c>
      <c r="U1996" s="846"/>
      <c r="V1996" s="846" t="s">
        <v>3329</v>
      </c>
      <c r="W1996" s="846"/>
      <c r="X1996" s="824"/>
      <c r="Y1996" s="824"/>
      <c r="Z1996" s="824"/>
      <c r="AA1996" s="824"/>
      <c r="AB1996" s="824"/>
      <c r="AC1996" s="824"/>
    </row>
    <row r="1997" s="823" customFormat="1" ht="28.45" hidden="1" customHeight="1" outlineLevel="3" spans="1:29">
      <c r="A1997" s="873" t="s">
        <v>73</v>
      </c>
      <c r="B1997" s="870" t="s">
        <v>75</v>
      </c>
      <c r="C1997" s="870" t="s">
        <v>3444</v>
      </c>
      <c r="D1997" s="846" t="s">
        <v>4922</v>
      </c>
      <c r="E1997" s="846" t="s">
        <v>34</v>
      </c>
      <c r="F1997" s="846" t="s">
        <v>4911</v>
      </c>
      <c r="G1997" s="846" t="s">
        <v>338</v>
      </c>
      <c r="H1997" s="832">
        <v>4.77</v>
      </c>
      <c r="I1997" s="846" t="s">
        <v>534</v>
      </c>
      <c r="J1997" s="875">
        <v>1</v>
      </c>
      <c r="K1997" s="846" t="s">
        <v>38</v>
      </c>
      <c r="L1997" s="846" t="s">
        <v>3284</v>
      </c>
      <c r="M1997" s="846"/>
      <c r="N1997" s="846" t="s">
        <v>4924</v>
      </c>
      <c r="O1997" s="846" t="s">
        <v>3500</v>
      </c>
      <c r="P1997" s="846" t="s">
        <v>3463</v>
      </c>
      <c r="Q1997" s="832">
        <v>15264.62</v>
      </c>
      <c r="R1997" s="832">
        <v>43364.81</v>
      </c>
      <c r="S1997" s="832">
        <v>14005.99</v>
      </c>
      <c r="T1997" s="832">
        <v>22483.24</v>
      </c>
      <c r="U1997" s="846"/>
      <c r="V1997" s="846" t="s">
        <v>3329</v>
      </c>
      <c r="W1997" s="846"/>
      <c r="X1997" s="824"/>
      <c r="Y1997" s="824"/>
      <c r="Z1997" s="824"/>
      <c r="AA1997" s="824"/>
      <c r="AB1997" s="824"/>
      <c r="AC1997" s="824"/>
    </row>
    <row r="1998" s="823" customFormat="1" ht="28.45" hidden="1" customHeight="1" outlineLevel="3" spans="1:29">
      <c r="A1998" s="873" t="s">
        <v>73</v>
      </c>
      <c r="B1998" s="870" t="s">
        <v>75</v>
      </c>
      <c r="C1998" s="870" t="s">
        <v>3444</v>
      </c>
      <c r="D1998" s="846" t="s">
        <v>4925</v>
      </c>
      <c r="E1998" s="846" t="s">
        <v>34</v>
      </c>
      <c r="F1998" s="846" t="s">
        <v>3503</v>
      </c>
      <c r="G1998" s="846" t="s">
        <v>338</v>
      </c>
      <c r="H1998" s="832">
        <v>3.85</v>
      </c>
      <c r="I1998" s="846" t="s">
        <v>175</v>
      </c>
      <c r="J1998" s="875">
        <v>18</v>
      </c>
      <c r="K1998" s="846" t="s">
        <v>38</v>
      </c>
      <c r="L1998" s="846" t="s">
        <v>3284</v>
      </c>
      <c r="M1998" s="846" t="s">
        <v>4926</v>
      </c>
      <c r="N1998" s="846" t="s">
        <v>4927</v>
      </c>
      <c r="O1998" s="846" t="s">
        <v>3500</v>
      </c>
      <c r="P1998" s="846" t="s">
        <v>3463</v>
      </c>
      <c r="Q1998" s="832">
        <v>15264.62</v>
      </c>
      <c r="R1998" s="832">
        <v>43364.81</v>
      </c>
      <c r="S1998" s="832">
        <v>14005.99</v>
      </c>
      <c r="T1998" s="832">
        <v>22483.24</v>
      </c>
      <c r="U1998" s="846" t="s">
        <v>372</v>
      </c>
      <c r="V1998" s="846" t="s">
        <v>3329</v>
      </c>
      <c r="W1998" s="846"/>
      <c r="X1998" s="824"/>
      <c r="Y1998" s="824"/>
      <c r="Z1998" s="824"/>
      <c r="AA1998" s="824"/>
      <c r="AB1998" s="824"/>
      <c r="AC1998" s="824"/>
    </row>
    <row r="1999" s="823" customFormat="1" ht="28.45" hidden="1" customHeight="1" outlineLevel="3" spans="1:29">
      <c r="A1999" s="873" t="s">
        <v>73</v>
      </c>
      <c r="B1999" s="870" t="s">
        <v>75</v>
      </c>
      <c r="C1999" s="870" t="s">
        <v>3444</v>
      </c>
      <c r="D1999" s="846" t="s">
        <v>4928</v>
      </c>
      <c r="E1999" s="846" t="s">
        <v>34</v>
      </c>
      <c r="F1999" s="846" t="s">
        <v>3503</v>
      </c>
      <c r="G1999" s="846" t="s">
        <v>338</v>
      </c>
      <c r="H1999" s="832">
        <v>670.7</v>
      </c>
      <c r="I1999" s="846" t="s">
        <v>243</v>
      </c>
      <c r="J1999" s="875">
        <v>25</v>
      </c>
      <c r="K1999" s="846" t="s">
        <v>38</v>
      </c>
      <c r="L1999" s="846" t="s">
        <v>3355</v>
      </c>
      <c r="M1999" s="846"/>
      <c r="N1999" s="846" t="s">
        <v>4929</v>
      </c>
      <c r="O1999" s="846" t="s">
        <v>3500</v>
      </c>
      <c r="P1999" s="846" t="s">
        <v>3463</v>
      </c>
      <c r="Q1999" s="832">
        <v>15264.62</v>
      </c>
      <c r="R1999" s="832">
        <v>43364.81</v>
      </c>
      <c r="S1999" s="832">
        <v>14005.99</v>
      </c>
      <c r="T1999" s="832">
        <v>22483.24</v>
      </c>
      <c r="U1999" s="846" t="s">
        <v>372</v>
      </c>
      <c r="V1999" s="846" t="s">
        <v>3329</v>
      </c>
      <c r="W1999" s="846"/>
      <c r="X1999" s="824"/>
      <c r="Y1999" s="824"/>
      <c r="Z1999" s="824"/>
      <c r="AA1999" s="824"/>
      <c r="AB1999" s="824"/>
      <c r="AC1999" s="824"/>
    </row>
    <row r="2000" s="823" customFormat="1" ht="28.45" hidden="1" customHeight="1" outlineLevel="3" spans="1:29">
      <c r="A2000" s="873" t="s">
        <v>73</v>
      </c>
      <c r="B2000" s="870" t="s">
        <v>75</v>
      </c>
      <c r="C2000" s="870" t="s">
        <v>3444</v>
      </c>
      <c r="D2000" s="846" t="s">
        <v>4928</v>
      </c>
      <c r="E2000" s="846" t="s">
        <v>34</v>
      </c>
      <c r="F2000" s="846" t="s">
        <v>3503</v>
      </c>
      <c r="G2000" s="846" t="s">
        <v>338</v>
      </c>
      <c r="H2000" s="832">
        <v>19.06</v>
      </c>
      <c r="I2000" s="846" t="s">
        <v>175</v>
      </c>
      <c r="J2000" s="875">
        <v>18</v>
      </c>
      <c r="K2000" s="846" t="s">
        <v>38</v>
      </c>
      <c r="L2000" s="846" t="s">
        <v>3355</v>
      </c>
      <c r="M2000" s="846" t="s">
        <v>4930</v>
      </c>
      <c r="N2000" s="846" t="s">
        <v>4929</v>
      </c>
      <c r="O2000" s="846" t="s">
        <v>3500</v>
      </c>
      <c r="P2000" s="846" t="s">
        <v>3463</v>
      </c>
      <c r="Q2000" s="832">
        <v>15264.62</v>
      </c>
      <c r="R2000" s="832">
        <v>43364.81</v>
      </c>
      <c r="S2000" s="832">
        <v>14005.99</v>
      </c>
      <c r="T2000" s="832">
        <v>22483.24</v>
      </c>
      <c r="U2000" s="846" t="s">
        <v>372</v>
      </c>
      <c r="V2000" s="846" t="s">
        <v>3329</v>
      </c>
      <c r="W2000" s="846"/>
      <c r="X2000" s="824"/>
      <c r="Y2000" s="824"/>
      <c r="Z2000" s="824"/>
      <c r="AA2000" s="824"/>
      <c r="AB2000" s="824"/>
      <c r="AC2000" s="824"/>
    </row>
    <row r="2001" s="823" customFormat="1" ht="28.45" hidden="1" customHeight="1" outlineLevel="3" spans="1:29">
      <c r="A2001" s="873" t="s">
        <v>73</v>
      </c>
      <c r="B2001" s="870" t="s">
        <v>75</v>
      </c>
      <c r="C2001" s="870" t="s">
        <v>3444</v>
      </c>
      <c r="D2001" s="846" t="s">
        <v>4931</v>
      </c>
      <c r="E2001" s="846" t="s">
        <v>34</v>
      </c>
      <c r="F2001" s="846" t="s">
        <v>3496</v>
      </c>
      <c r="G2001" s="846" t="s">
        <v>3511</v>
      </c>
      <c r="H2001" s="832">
        <v>7.36</v>
      </c>
      <c r="I2001" s="846" t="s">
        <v>175</v>
      </c>
      <c r="J2001" s="875">
        <v>18</v>
      </c>
      <c r="K2001" s="846" t="s">
        <v>38</v>
      </c>
      <c r="L2001" s="846" t="s">
        <v>3284</v>
      </c>
      <c r="M2001" s="846" t="s">
        <v>4932</v>
      </c>
      <c r="N2001" s="846" t="s">
        <v>4932</v>
      </c>
      <c r="O2001" s="846" t="s">
        <v>3462</v>
      </c>
      <c r="P2001" s="846" t="s">
        <v>3463</v>
      </c>
      <c r="Q2001" s="832">
        <v>9735.64</v>
      </c>
      <c r="R2001" s="832">
        <v>64323.58</v>
      </c>
      <c r="S2001" s="832">
        <v>1436.12</v>
      </c>
      <c r="T2001" s="832">
        <v>3799.44</v>
      </c>
      <c r="U2001" s="846"/>
      <c r="V2001" s="846" t="s">
        <v>3501</v>
      </c>
      <c r="W2001" s="846"/>
      <c r="X2001" s="824"/>
      <c r="Y2001" s="824"/>
      <c r="Z2001" s="824"/>
      <c r="AA2001" s="824"/>
      <c r="AB2001" s="824"/>
      <c r="AC2001" s="824"/>
    </row>
    <row r="2002" s="823" customFormat="1" ht="28.45" hidden="1" customHeight="1" outlineLevel="3" spans="1:29">
      <c r="A2002" s="873" t="s">
        <v>73</v>
      </c>
      <c r="B2002" s="870" t="s">
        <v>75</v>
      </c>
      <c r="C2002" s="870" t="s">
        <v>3444</v>
      </c>
      <c r="D2002" s="846" t="s">
        <v>4933</v>
      </c>
      <c r="E2002" s="846" t="s">
        <v>34</v>
      </c>
      <c r="F2002" s="846" t="s">
        <v>3649</v>
      </c>
      <c r="G2002" s="846" t="s">
        <v>4934</v>
      </c>
      <c r="H2002" s="832">
        <v>98.87</v>
      </c>
      <c r="I2002" s="846" t="s">
        <v>350</v>
      </c>
      <c r="J2002" s="875">
        <v>0</v>
      </c>
      <c r="K2002" s="846" t="s">
        <v>38</v>
      </c>
      <c r="L2002" s="846" t="s">
        <v>3355</v>
      </c>
      <c r="M2002" s="846"/>
      <c r="N2002" s="846" t="s">
        <v>4935</v>
      </c>
      <c r="O2002" s="846" t="s">
        <v>3286</v>
      </c>
      <c r="P2002" s="846" t="s">
        <v>4936</v>
      </c>
      <c r="Q2002" s="832">
        <v>44617.49</v>
      </c>
      <c r="R2002" s="832">
        <v>97253.53</v>
      </c>
      <c r="S2002" s="832">
        <v>14819.62</v>
      </c>
      <c r="T2002" s="832">
        <v>47369.72</v>
      </c>
      <c r="U2002" s="846"/>
      <c r="V2002" s="846" t="s">
        <v>3651</v>
      </c>
      <c r="W2002" s="846"/>
      <c r="X2002" s="824"/>
      <c r="Y2002" s="824"/>
      <c r="Z2002" s="824"/>
      <c r="AA2002" s="824"/>
      <c r="AB2002" s="824"/>
      <c r="AC2002" s="824"/>
    </row>
    <row r="2003" s="823" customFormat="1" ht="28.45" hidden="1" customHeight="1" outlineLevel="3" spans="1:29">
      <c r="A2003" s="873" t="s">
        <v>73</v>
      </c>
      <c r="B2003" s="870" t="s">
        <v>75</v>
      </c>
      <c r="C2003" s="870" t="s">
        <v>3444</v>
      </c>
      <c r="D2003" s="846" t="s">
        <v>4937</v>
      </c>
      <c r="E2003" s="846" t="s">
        <v>34</v>
      </c>
      <c r="F2003" s="846" t="s">
        <v>3515</v>
      </c>
      <c r="G2003" s="846" t="s">
        <v>338</v>
      </c>
      <c r="H2003" s="832">
        <v>3.78</v>
      </c>
      <c r="I2003" s="846" t="s">
        <v>3684</v>
      </c>
      <c r="J2003" s="875">
        <v>57</v>
      </c>
      <c r="K2003" s="846" t="s">
        <v>83</v>
      </c>
      <c r="L2003" s="846" t="s">
        <v>3284</v>
      </c>
      <c r="M2003" s="846" t="s">
        <v>4938</v>
      </c>
      <c r="N2003" s="846" t="s">
        <v>4938</v>
      </c>
      <c r="O2003" s="846" t="s">
        <v>3478</v>
      </c>
      <c r="P2003" s="846" t="s">
        <v>3463</v>
      </c>
      <c r="Q2003" s="832">
        <v>371.82</v>
      </c>
      <c r="R2003" s="832">
        <v>5109.28</v>
      </c>
      <c r="S2003" s="832">
        <v>292.35</v>
      </c>
      <c r="T2003" s="832">
        <v>2864.3</v>
      </c>
      <c r="U2003" s="846" t="s">
        <v>318</v>
      </c>
      <c r="V2003" s="846" t="s">
        <v>3519</v>
      </c>
      <c r="W2003" s="846"/>
      <c r="X2003" s="824"/>
      <c r="Y2003" s="824"/>
      <c r="Z2003" s="824"/>
      <c r="AA2003" s="824"/>
      <c r="AB2003" s="824"/>
      <c r="AC2003" s="824"/>
    </row>
    <row r="2004" s="823" customFormat="1" ht="28.45" hidden="1" customHeight="1" outlineLevel="3" spans="1:29">
      <c r="A2004" s="873" t="s">
        <v>73</v>
      </c>
      <c r="B2004" s="870" t="s">
        <v>75</v>
      </c>
      <c r="C2004" s="870" t="s">
        <v>3444</v>
      </c>
      <c r="D2004" s="846" t="s">
        <v>4937</v>
      </c>
      <c r="E2004" s="846" t="s">
        <v>34</v>
      </c>
      <c r="F2004" s="846" t="s">
        <v>3515</v>
      </c>
      <c r="G2004" s="846" t="s">
        <v>338</v>
      </c>
      <c r="H2004" s="832">
        <v>50</v>
      </c>
      <c r="I2004" s="846" t="s">
        <v>1904</v>
      </c>
      <c r="J2004" s="875">
        <v>56</v>
      </c>
      <c r="K2004" s="846" t="s">
        <v>83</v>
      </c>
      <c r="L2004" s="846" t="s">
        <v>3284</v>
      </c>
      <c r="M2004" s="846" t="s">
        <v>4938</v>
      </c>
      <c r="N2004" s="846" t="s">
        <v>4938</v>
      </c>
      <c r="O2004" s="846" t="s">
        <v>3478</v>
      </c>
      <c r="P2004" s="846" t="s">
        <v>3463</v>
      </c>
      <c r="Q2004" s="832">
        <v>371.82</v>
      </c>
      <c r="R2004" s="832">
        <v>5109.28</v>
      </c>
      <c r="S2004" s="832">
        <v>292.35</v>
      </c>
      <c r="T2004" s="832">
        <v>2864.3</v>
      </c>
      <c r="U2004" s="846" t="s">
        <v>318</v>
      </c>
      <c r="V2004" s="846" t="s">
        <v>3519</v>
      </c>
      <c r="W2004" s="846"/>
      <c r="X2004" s="824"/>
      <c r="Y2004" s="824"/>
      <c r="Z2004" s="824"/>
      <c r="AA2004" s="824"/>
      <c r="AB2004" s="824"/>
      <c r="AC2004" s="824"/>
    </row>
    <row r="2005" s="823" customFormat="1" ht="28.45" hidden="1" customHeight="1" outlineLevel="3" spans="1:29">
      <c r="A2005" s="873" t="s">
        <v>73</v>
      </c>
      <c r="B2005" s="870" t="s">
        <v>75</v>
      </c>
      <c r="C2005" s="870" t="s">
        <v>3444</v>
      </c>
      <c r="D2005" s="846" t="s">
        <v>4937</v>
      </c>
      <c r="E2005" s="846" t="s">
        <v>34</v>
      </c>
      <c r="F2005" s="846" t="s">
        <v>3515</v>
      </c>
      <c r="G2005" s="846" t="s">
        <v>338</v>
      </c>
      <c r="H2005" s="832">
        <v>8.26</v>
      </c>
      <c r="I2005" s="846" t="s">
        <v>1904</v>
      </c>
      <c r="J2005" s="875">
        <v>56</v>
      </c>
      <c r="K2005" s="846" t="s">
        <v>83</v>
      </c>
      <c r="L2005" s="846" t="s">
        <v>3284</v>
      </c>
      <c r="M2005" s="846" t="s">
        <v>4938</v>
      </c>
      <c r="N2005" s="846" t="s">
        <v>4938</v>
      </c>
      <c r="O2005" s="846" t="s">
        <v>3478</v>
      </c>
      <c r="P2005" s="846" t="s">
        <v>3463</v>
      </c>
      <c r="Q2005" s="832">
        <v>371.82</v>
      </c>
      <c r="R2005" s="832">
        <v>5109.28</v>
      </c>
      <c r="S2005" s="832">
        <v>292.35</v>
      </c>
      <c r="T2005" s="832">
        <v>2864.3</v>
      </c>
      <c r="U2005" s="846" t="s">
        <v>318</v>
      </c>
      <c r="V2005" s="846" t="s">
        <v>3519</v>
      </c>
      <c r="W2005" s="846"/>
      <c r="X2005" s="824"/>
      <c r="Y2005" s="824"/>
      <c r="Z2005" s="824"/>
      <c r="AA2005" s="824"/>
      <c r="AB2005" s="824"/>
      <c r="AC2005" s="824"/>
    </row>
    <row r="2006" s="823" customFormat="1" ht="28.45" hidden="1" customHeight="1" outlineLevel="3" spans="1:29">
      <c r="A2006" s="873" t="s">
        <v>73</v>
      </c>
      <c r="B2006" s="870" t="s">
        <v>75</v>
      </c>
      <c r="C2006" s="870" t="s">
        <v>3444</v>
      </c>
      <c r="D2006" s="846" t="s">
        <v>4939</v>
      </c>
      <c r="E2006" s="846" t="s">
        <v>34</v>
      </c>
      <c r="F2006" s="846" t="s">
        <v>3593</v>
      </c>
      <c r="G2006" s="846" t="s">
        <v>338</v>
      </c>
      <c r="H2006" s="832">
        <v>15.98</v>
      </c>
      <c r="I2006" s="846" t="s">
        <v>100</v>
      </c>
      <c r="J2006" s="875">
        <v>89</v>
      </c>
      <c r="K2006" s="846" t="s">
        <v>83</v>
      </c>
      <c r="L2006" s="846" t="s">
        <v>3284</v>
      </c>
      <c r="M2006" s="846" t="s">
        <v>4850</v>
      </c>
      <c r="N2006" s="846" t="s">
        <v>4850</v>
      </c>
      <c r="O2006" s="846" t="s">
        <v>3458</v>
      </c>
      <c r="P2006" s="846" t="s">
        <v>3287</v>
      </c>
      <c r="Q2006" s="832">
        <v>155221.72</v>
      </c>
      <c r="R2006" s="832">
        <v>385829.61</v>
      </c>
      <c r="S2006" s="832">
        <v>121.13</v>
      </c>
      <c r="T2006" s="832">
        <v>65549.25</v>
      </c>
      <c r="U2006" s="846"/>
      <c r="V2006" s="846" t="s">
        <v>3317</v>
      </c>
      <c r="W2006" s="846"/>
      <c r="X2006" s="824"/>
      <c r="Y2006" s="824"/>
      <c r="Z2006" s="824"/>
      <c r="AA2006" s="824"/>
      <c r="AB2006" s="824"/>
      <c r="AC2006" s="824"/>
    </row>
    <row r="2007" s="823" customFormat="1" ht="28.45" hidden="1" customHeight="1" outlineLevel="3" spans="1:29">
      <c r="A2007" s="873" t="s">
        <v>73</v>
      </c>
      <c r="B2007" s="870" t="s">
        <v>75</v>
      </c>
      <c r="C2007" s="870" t="s">
        <v>3444</v>
      </c>
      <c r="D2007" s="846" t="s">
        <v>4940</v>
      </c>
      <c r="E2007" s="846" t="s">
        <v>34</v>
      </c>
      <c r="F2007" s="846" t="s">
        <v>3593</v>
      </c>
      <c r="G2007" s="846" t="s">
        <v>338</v>
      </c>
      <c r="H2007" s="832">
        <v>2.97</v>
      </c>
      <c r="I2007" s="846" t="s">
        <v>1113</v>
      </c>
      <c r="J2007" s="875">
        <v>87</v>
      </c>
      <c r="K2007" s="846" t="s">
        <v>83</v>
      </c>
      <c r="L2007" s="846" t="s">
        <v>3284</v>
      </c>
      <c r="M2007" s="846" t="s">
        <v>4850</v>
      </c>
      <c r="N2007" s="846" t="s">
        <v>4850</v>
      </c>
      <c r="O2007" s="846" t="s">
        <v>3458</v>
      </c>
      <c r="P2007" s="846" t="s">
        <v>3287</v>
      </c>
      <c r="Q2007" s="832">
        <v>155221.72</v>
      </c>
      <c r="R2007" s="832">
        <v>385829.61</v>
      </c>
      <c r="S2007" s="832">
        <v>121.13</v>
      </c>
      <c r="T2007" s="832">
        <v>65549.25</v>
      </c>
      <c r="U2007" s="846"/>
      <c r="V2007" s="846" t="s">
        <v>3317</v>
      </c>
      <c r="W2007" s="846"/>
      <c r="X2007" s="824"/>
      <c r="Y2007" s="824"/>
      <c r="Z2007" s="824"/>
      <c r="AA2007" s="824"/>
      <c r="AB2007" s="824"/>
      <c r="AC2007" s="824"/>
    </row>
    <row r="2008" s="823" customFormat="1" ht="28.45" hidden="1" customHeight="1" outlineLevel="3" spans="1:29">
      <c r="A2008" s="873" t="s">
        <v>73</v>
      </c>
      <c r="B2008" s="870" t="s">
        <v>75</v>
      </c>
      <c r="C2008" s="870" t="s">
        <v>3444</v>
      </c>
      <c r="D2008" s="846" t="s">
        <v>4941</v>
      </c>
      <c r="E2008" s="846" t="s">
        <v>34</v>
      </c>
      <c r="F2008" s="846" t="s">
        <v>3593</v>
      </c>
      <c r="G2008" s="846" t="s">
        <v>338</v>
      </c>
      <c r="H2008" s="832">
        <v>4.31</v>
      </c>
      <c r="I2008" s="846" t="s">
        <v>3414</v>
      </c>
      <c r="J2008" s="875">
        <v>84</v>
      </c>
      <c r="K2008" s="846" t="s">
        <v>83</v>
      </c>
      <c r="L2008" s="846" t="s">
        <v>3284</v>
      </c>
      <c r="M2008" s="846" t="s">
        <v>4850</v>
      </c>
      <c r="N2008" s="846" t="s">
        <v>4850</v>
      </c>
      <c r="O2008" s="846" t="s">
        <v>3458</v>
      </c>
      <c r="P2008" s="846" t="s">
        <v>3287</v>
      </c>
      <c r="Q2008" s="832">
        <v>155221.72</v>
      </c>
      <c r="R2008" s="832">
        <v>385829.61</v>
      </c>
      <c r="S2008" s="832">
        <v>121.13</v>
      </c>
      <c r="T2008" s="832">
        <v>65549.25</v>
      </c>
      <c r="U2008" s="846" t="s">
        <v>525</v>
      </c>
      <c r="V2008" s="846" t="s">
        <v>3317</v>
      </c>
      <c r="W2008" s="846"/>
      <c r="X2008" s="824"/>
      <c r="Y2008" s="824"/>
      <c r="Z2008" s="824"/>
      <c r="AA2008" s="824"/>
      <c r="AB2008" s="824"/>
      <c r="AC2008" s="824"/>
    </row>
    <row r="2009" s="823" customFormat="1" ht="28.45" hidden="1" customHeight="1" outlineLevel="3" spans="1:29">
      <c r="A2009" s="873" t="s">
        <v>73</v>
      </c>
      <c r="B2009" s="870" t="s">
        <v>75</v>
      </c>
      <c r="C2009" s="870" t="s">
        <v>3444</v>
      </c>
      <c r="D2009" s="846" t="s">
        <v>4942</v>
      </c>
      <c r="E2009" s="846" t="s">
        <v>34</v>
      </c>
      <c r="F2009" s="846" t="s">
        <v>3649</v>
      </c>
      <c r="G2009" s="846" t="s">
        <v>3511</v>
      </c>
      <c r="H2009" s="832">
        <v>1461.17</v>
      </c>
      <c r="I2009" s="846" t="s">
        <v>917</v>
      </c>
      <c r="J2009" s="875">
        <v>4</v>
      </c>
      <c r="K2009" s="846" t="s">
        <v>38</v>
      </c>
      <c r="L2009" s="846" t="s">
        <v>3355</v>
      </c>
      <c r="M2009" s="846"/>
      <c r="N2009" s="846" t="s">
        <v>4943</v>
      </c>
      <c r="O2009" s="846" t="s">
        <v>3286</v>
      </c>
      <c r="P2009" s="846" t="s">
        <v>3529</v>
      </c>
      <c r="Q2009" s="832">
        <v>44617.49</v>
      </c>
      <c r="R2009" s="832">
        <v>97253.53</v>
      </c>
      <c r="S2009" s="832">
        <v>14819.62</v>
      </c>
      <c r="T2009" s="832">
        <v>47369.72</v>
      </c>
      <c r="U2009" s="846" t="s">
        <v>407</v>
      </c>
      <c r="V2009" s="846" t="s">
        <v>3651</v>
      </c>
      <c r="W2009" s="846"/>
      <c r="X2009" s="824"/>
      <c r="Y2009" s="824"/>
      <c r="Z2009" s="824"/>
      <c r="AA2009" s="824"/>
      <c r="AB2009" s="824"/>
      <c r="AC2009" s="824"/>
    </row>
    <row r="2010" s="823" customFormat="1" ht="28.45" hidden="1" customHeight="1" outlineLevel="3" spans="1:29">
      <c r="A2010" s="873" t="s">
        <v>73</v>
      </c>
      <c r="B2010" s="870" t="s">
        <v>75</v>
      </c>
      <c r="C2010" s="870" t="s">
        <v>3444</v>
      </c>
      <c r="D2010" s="846" t="s">
        <v>4942</v>
      </c>
      <c r="E2010" s="846" t="s">
        <v>34</v>
      </c>
      <c r="F2010" s="846" t="s">
        <v>3649</v>
      </c>
      <c r="G2010" s="846" t="s">
        <v>3511</v>
      </c>
      <c r="H2010" s="832">
        <v>259.44</v>
      </c>
      <c r="I2010" s="846" t="s">
        <v>350</v>
      </c>
      <c r="J2010" s="875">
        <v>0</v>
      </c>
      <c r="K2010" s="846" t="s">
        <v>38</v>
      </c>
      <c r="L2010" s="846" t="s">
        <v>3355</v>
      </c>
      <c r="M2010" s="846"/>
      <c r="N2010" s="846" t="s">
        <v>4943</v>
      </c>
      <c r="O2010" s="846" t="s">
        <v>3286</v>
      </c>
      <c r="P2010" s="846" t="s">
        <v>3529</v>
      </c>
      <c r="Q2010" s="832">
        <v>44617.49</v>
      </c>
      <c r="R2010" s="832">
        <v>97253.53</v>
      </c>
      <c r="S2010" s="832">
        <v>14819.62</v>
      </c>
      <c r="T2010" s="832">
        <v>47369.72</v>
      </c>
      <c r="U2010" s="846"/>
      <c r="V2010" s="846" t="s">
        <v>3651</v>
      </c>
      <c r="W2010" s="846"/>
      <c r="X2010" s="824"/>
      <c r="Y2010" s="824"/>
      <c r="Z2010" s="824"/>
      <c r="AA2010" s="824"/>
      <c r="AB2010" s="824"/>
      <c r="AC2010" s="824"/>
    </row>
    <row r="2011" s="823" customFormat="1" ht="28.45" hidden="1" customHeight="1" outlineLevel="3" spans="1:29">
      <c r="A2011" s="873" t="s">
        <v>73</v>
      </c>
      <c r="B2011" s="870" t="s">
        <v>75</v>
      </c>
      <c r="C2011" s="870" t="s">
        <v>3444</v>
      </c>
      <c r="D2011" s="846" t="s">
        <v>4942</v>
      </c>
      <c r="E2011" s="846" t="s">
        <v>34</v>
      </c>
      <c r="F2011" s="846" t="s">
        <v>3649</v>
      </c>
      <c r="G2011" s="846" t="s">
        <v>3511</v>
      </c>
      <c r="H2011" s="832">
        <v>600.56</v>
      </c>
      <c r="I2011" s="846" t="s">
        <v>350</v>
      </c>
      <c r="J2011" s="875">
        <v>0</v>
      </c>
      <c r="K2011" s="846" t="s">
        <v>38</v>
      </c>
      <c r="L2011" s="846" t="s">
        <v>3355</v>
      </c>
      <c r="M2011" s="846"/>
      <c r="N2011" s="846" t="s">
        <v>4943</v>
      </c>
      <c r="O2011" s="846" t="s">
        <v>3286</v>
      </c>
      <c r="P2011" s="846" t="s">
        <v>3529</v>
      </c>
      <c r="Q2011" s="832">
        <v>44617.49</v>
      </c>
      <c r="R2011" s="832">
        <v>97253.53</v>
      </c>
      <c r="S2011" s="832">
        <v>14819.62</v>
      </c>
      <c r="T2011" s="832">
        <v>47369.72</v>
      </c>
      <c r="U2011" s="846"/>
      <c r="V2011" s="846" t="s">
        <v>3651</v>
      </c>
      <c r="W2011" s="846"/>
      <c r="X2011" s="824"/>
      <c r="Y2011" s="824"/>
      <c r="Z2011" s="824"/>
      <c r="AA2011" s="824"/>
      <c r="AB2011" s="824"/>
      <c r="AC2011" s="824"/>
    </row>
    <row r="2012" s="823" customFormat="1" ht="28.45" hidden="1" customHeight="1" outlineLevel="3" spans="1:29">
      <c r="A2012" s="873" t="s">
        <v>73</v>
      </c>
      <c r="B2012" s="870" t="s">
        <v>75</v>
      </c>
      <c r="C2012" s="870" t="s">
        <v>3444</v>
      </c>
      <c r="D2012" s="846" t="s">
        <v>4944</v>
      </c>
      <c r="E2012" s="846" t="s">
        <v>34</v>
      </c>
      <c r="F2012" s="846" t="s">
        <v>4162</v>
      </c>
      <c r="G2012" s="846" t="s">
        <v>338</v>
      </c>
      <c r="H2012" s="832">
        <v>10.26</v>
      </c>
      <c r="I2012" s="846" t="s">
        <v>917</v>
      </c>
      <c r="J2012" s="875">
        <v>4</v>
      </c>
      <c r="K2012" s="846" t="s">
        <v>38</v>
      </c>
      <c r="L2012" s="846" t="s">
        <v>3284</v>
      </c>
      <c r="M2012" s="846"/>
      <c r="N2012" s="846" t="s">
        <v>4945</v>
      </c>
      <c r="O2012" s="846" t="s">
        <v>3286</v>
      </c>
      <c r="P2012" s="846" t="s">
        <v>3529</v>
      </c>
      <c r="Q2012" s="832">
        <v>33097.89</v>
      </c>
      <c r="R2012" s="832">
        <v>104677.02</v>
      </c>
      <c r="S2012" s="832">
        <v>11869.14</v>
      </c>
      <c r="T2012" s="832">
        <v>24321.67</v>
      </c>
      <c r="U2012" s="846"/>
      <c r="V2012" s="846" t="s">
        <v>3588</v>
      </c>
      <c r="W2012" s="846"/>
      <c r="X2012" s="824"/>
      <c r="Y2012" s="824"/>
      <c r="Z2012" s="824"/>
      <c r="AA2012" s="824"/>
      <c r="AB2012" s="824"/>
      <c r="AC2012" s="824"/>
    </row>
    <row r="2013" s="823" customFormat="1" ht="28.45" hidden="1" customHeight="1" outlineLevel="3" spans="1:29">
      <c r="A2013" s="873" t="s">
        <v>73</v>
      </c>
      <c r="B2013" s="870" t="s">
        <v>75</v>
      </c>
      <c r="C2013" s="870" t="s">
        <v>3444</v>
      </c>
      <c r="D2013" s="846" t="s">
        <v>4946</v>
      </c>
      <c r="E2013" s="846" t="s">
        <v>34</v>
      </c>
      <c r="F2013" s="846" t="s">
        <v>4162</v>
      </c>
      <c r="G2013" s="846" t="s">
        <v>338</v>
      </c>
      <c r="H2013" s="832">
        <v>5.86</v>
      </c>
      <c r="I2013" s="846" t="s">
        <v>1453</v>
      </c>
      <c r="J2013" s="875">
        <v>31</v>
      </c>
      <c r="K2013" s="846" t="s">
        <v>83</v>
      </c>
      <c r="L2013" s="846" t="s">
        <v>3284</v>
      </c>
      <c r="M2013" s="846"/>
      <c r="N2013" s="846" t="s">
        <v>4945</v>
      </c>
      <c r="O2013" s="846" t="s">
        <v>3286</v>
      </c>
      <c r="P2013" s="846" t="s">
        <v>3529</v>
      </c>
      <c r="Q2013" s="832">
        <v>33097.89</v>
      </c>
      <c r="R2013" s="832">
        <v>104677.02</v>
      </c>
      <c r="S2013" s="832">
        <v>11869.14</v>
      </c>
      <c r="T2013" s="832">
        <v>24321.67</v>
      </c>
      <c r="U2013" s="846"/>
      <c r="V2013" s="846" t="s">
        <v>3588</v>
      </c>
      <c r="W2013" s="846"/>
      <c r="X2013" s="824"/>
      <c r="Y2013" s="824"/>
      <c r="Z2013" s="824"/>
      <c r="AA2013" s="824"/>
      <c r="AB2013" s="824"/>
      <c r="AC2013" s="824"/>
    </row>
    <row r="2014" s="823" customFormat="1" ht="28.45" hidden="1" customHeight="1" outlineLevel="3" spans="1:29">
      <c r="A2014" s="873" t="s">
        <v>73</v>
      </c>
      <c r="B2014" s="870" t="s">
        <v>75</v>
      </c>
      <c r="C2014" s="870" t="s">
        <v>3444</v>
      </c>
      <c r="D2014" s="846" t="s">
        <v>4947</v>
      </c>
      <c r="E2014" s="846" t="s">
        <v>34</v>
      </c>
      <c r="F2014" s="846" t="s">
        <v>3944</v>
      </c>
      <c r="G2014" s="846" t="s">
        <v>3955</v>
      </c>
      <c r="H2014" s="832">
        <v>8.95</v>
      </c>
      <c r="I2014" s="846" t="s">
        <v>1175</v>
      </c>
      <c r="J2014" s="875">
        <v>2</v>
      </c>
      <c r="K2014" s="846" t="s">
        <v>38</v>
      </c>
      <c r="L2014" s="846" t="s">
        <v>3284</v>
      </c>
      <c r="M2014" s="846"/>
      <c r="N2014" s="846" t="s">
        <v>4948</v>
      </c>
      <c r="O2014" s="846" t="s">
        <v>3458</v>
      </c>
      <c r="P2014" s="846" t="s">
        <v>3529</v>
      </c>
      <c r="Q2014" s="832">
        <v>2380.34</v>
      </c>
      <c r="R2014" s="832">
        <v>260526.76</v>
      </c>
      <c r="S2014" s="832">
        <v>1886.22</v>
      </c>
      <c r="T2014" s="832">
        <v>99435.76</v>
      </c>
      <c r="U2014" s="846"/>
      <c r="V2014" s="846" t="s">
        <v>3949</v>
      </c>
      <c r="W2014" s="846"/>
      <c r="X2014" s="824"/>
      <c r="Y2014" s="824"/>
      <c r="Z2014" s="824"/>
      <c r="AA2014" s="824"/>
      <c r="AB2014" s="824"/>
      <c r="AC2014" s="824"/>
    </row>
    <row r="2015" s="823" customFormat="1" ht="28.45" hidden="1" customHeight="1" outlineLevel="3" spans="1:29">
      <c r="A2015" s="873" t="s">
        <v>73</v>
      </c>
      <c r="B2015" s="870" t="s">
        <v>75</v>
      </c>
      <c r="C2015" s="870" t="s">
        <v>3444</v>
      </c>
      <c r="D2015" s="846" t="s">
        <v>4949</v>
      </c>
      <c r="E2015" s="846" t="s">
        <v>34</v>
      </c>
      <c r="F2015" s="846" t="s">
        <v>3959</v>
      </c>
      <c r="G2015" s="846" t="s">
        <v>3955</v>
      </c>
      <c r="H2015" s="832">
        <v>1.48</v>
      </c>
      <c r="I2015" s="846" t="s">
        <v>1175</v>
      </c>
      <c r="J2015" s="875">
        <v>2</v>
      </c>
      <c r="K2015" s="846" t="s">
        <v>38</v>
      </c>
      <c r="L2015" s="846" t="s">
        <v>3355</v>
      </c>
      <c r="M2015" s="846"/>
      <c r="N2015" s="846" t="s">
        <v>4950</v>
      </c>
      <c r="O2015" s="846" t="s">
        <v>3458</v>
      </c>
      <c r="P2015" s="846" t="s">
        <v>3529</v>
      </c>
      <c r="Q2015" s="832">
        <v>2380.34</v>
      </c>
      <c r="R2015" s="832">
        <v>260526.76</v>
      </c>
      <c r="S2015" s="832">
        <v>1886.22</v>
      </c>
      <c r="T2015" s="832">
        <v>99435.76</v>
      </c>
      <c r="U2015" s="846" t="s">
        <v>407</v>
      </c>
      <c r="V2015" s="846" t="s">
        <v>3949</v>
      </c>
      <c r="W2015" s="846"/>
      <c r="X2015" s="824"/>
      <c r="Y2015" s="824"/>
      <c r="Z2015" s="824"/>
      <c r="AA2015" s="824"/>
      <c r="AB2015" s="824"/>
      <c r="AC2015" s="824"/>
    </row>
    <row r="2016" s="823" customFormat="1" ht="28.45" hidden="1" customHeight="1" outlineLevel="3" spans="1:29">
      <c r="A2016" s="873" t="s">
        <v>73</v>
      </c>
      <c r="B2016" s="870" t="s">
        <v>75</v>
      </c>
      <c r="C2016" s="870" t="s">
        <v>3444</v>
      </c>
      <c r="D2016" s="846" t="s">
        <v>4949</v>
      </c>
      <c r="E2016" s="846" t="s">
        <v>34</v>
      </c>
      <c r="F2016" s="846" t="s">
        <v>3959</v>
      </c>
      <c r="G2016" s="846" t="s">
        <v>3955</v>
      </c>
      <c r="H2016" s="832">
        <v>143</v>
      </c>
      <c r="I2016" s="846" t="s">
        <v>1175</v>
      </c>
      <c r="J2016" s="875">
        <v>2</v>
      </c>
      <c r="K2016" s="846" t="s">
        <v>38</v>
      </c>
      <c r="L2016" s="846" t="s">
        <v>3355</v>
      </c>
      <c r="M2016" s="846"/>
      <c r="N2016" s="846" t="s">
        <v>4950</v>
      </c>
      <c r="O2016" s="846" t="s">
        <v>3458</v>
      </c>
      <c r="P2016" s="846" t="s">
        <v>3529</v>
      </c>
      <c r="Q2016" s="832">
        <v>2380.34</v>
      </c>
      <c r="R2016" s="832">
        <v>260526.76</v>
      </c>
      <c r="S2016" s="832">
        <v>1886.22</v>
      </c>
      <c r="T2016" s="832">
        <v>99435.76</v>
      </c>
      <c r="U2016" s="846" t="s">
        <v>407</v>
      </c>
      <c r="V2016" s="846" t="s">
        <v>3949</v>
      </c>
      <c r="W2016" s="846"/>
      <c r="X2016" s="824"/>
      <c r="Y2016" s="824"/>
      <c r="Z2016" s="824"/>
      <c r="AA2016" s="824"/>
      <c r="AB2016" s="824"/>
      <c r="AC2016" s="824"/>
    </row>
    <row r="2017" s="823" customFormat="1" ht="28.45" hidden="1" customHeight="1" outlineLevel="3" spans="1:29">
      <c r="A2017" s="873" t="s">
        <v>73</v>
      </c>
      <c r="B2017" s="870" t="s">
        <v>75</v>
      </c>
      <c r="C2017" s="870" t="s">
        <v>3444</v>
      </c>
      <c r="D2017" s="846" t="s">
        <v>4951</v>
      </c>
      <c r="E2017" s="846" t="s">
        <v>34</v>
      </c>
      <c r="F2017" s="846" t="s">
        <v>3944</v>
      </c>
      <c r="G2017" s="846" t="s">
        <v>3955</v>
      </c>
      <c r="H2017" s="832">
        <v>18.48</v>
      </c>
      <c r="I2017" s="846" t="s">
        <v>537</v>
      </c>
      <c r="J2017" s="875">
        <v>21</v>
      </c>
      <c r="K2017" s="846" t="s">
        <v>38</v>
      </c>
      <c r="L2017" s="846" t="s">
        <v>3284</v>
      </c>
      <c r="M2017" s="846" t="s">
        <v>4952</v>
      </c>
      <c r="N2017" s="846" t="s">
        <v>4952</v>
      </c>
      <c r="O2017" s="846" t="s">
        <v>3458</v>
      </c>
      <c r="P2017" s="846" t="s">
        <v>3529</v>
      </c>
      <c r="Q2017" s="832">
        <v>2380.34</v>
      </c>
      <c r="R2017" s="832">
        <v>260526.76</v>
      </c>
      <c r="S2017" s="832">
        <v>1886.22</v>
      </c>
      <c r="T2017" s="832">
        <v>99435.76</v>
      </c>
      <c r="U2017" s="846"/>
      <c r="V2017" s="846" t="s">
        <v>3949</v>
      </c>
      <c r="W2017" s="846"/>
      <c r="X2017" s="824"/>
      <c r="Y2017" s="824"/>
      <c r="Z2017" s="824"/>
      <c r="AA2017" s="824"/>
      <c r="AB2017" s="824"/>
      <c r="AC2017" s="824"/>
    </row>
    <row r="2018" s="823" customFormat="1" ht="28.45" hidden="1" customHeight="1" outlineLevel="2" collapsed="1" spans="1:29">
      <c r="A2018" s="870" t="s">
        <v>73</v>
      </c>
      <c r="B2018" s="870" t="s">
        <v>75</v>
      </c>
      <c r="C2018" s="870" t="s">
        <v>3386</v>
      </c>
      <c r="D2018" s="870"/>
      <c r="E2018" s="835"/>
      <c r="F2018" s="835"/>
      <c r="G2018" s="836"/>
      <c r="H2018" s="871">
        <v>1201.74</v>
      </c>
      <c r="I2018" s="874" t="s">
        <v>4953</v>
      </c>
      <c r="J2018" s="835"/>
      <c r="K2018" s="835"/>
      <c r="L2018" s="835"/>
      <c r="M2018" s="835"/>
      <c r="N2018" s="835"/>
      <c r="O2018" s="835"/>
      <c r="P2018" s="835"/>
      <c r="Q2018" s="835"/>
      <c r="R2018" s="835"/>
      <c r="S2018" s="835"/>
      <c r="T2018" s="835"/>
      <c r="U2018" s="835"/>
      <c r="V2018" s="835"/>
      <c r="W2018" s="836"/>
      <c r="X2018" s="824"/>
      <c r="Y2018" s="824"/>
      <c r="Z2018" s="824"/>
      <c r="AA2018" s="824"/>
      <c r="AB2018" s="824"/>
      <c r="AC2018" s="824"/>
    </row>
    <row r="2019" s="823" customFormat="1" ht="28.45" hidden="1" customHeight="1" outlineLevel="3" spans="1:29">
      <c r="A2019" s="873" t="s">
        <v>73</v>
      </c>
      <c r="B2019" s="870" t="s">
        <v>75</v>
      </c>
      <c r="C2019" s="870" t="s">
        <v>3386</v>
      </c>
      <c r="D2019" s="846" t="s">
        <v>4954</v>
      </c>
      <c r="E2019" s="846" t="s">
        <v>34</v>
      </c>
      <c r="F2019" s="846" t="s">
        <v>4808</v>
      </c>
      <c r="G2019" s="846" t="s">
        <v>3612</v>
      </c>
      <c r="H2019" s="832">
        <v>0.3</v>
      </c>
      <c r="I2019" s="846" t="s">
        <v>456</v>
      </c>
      <c r="J2019" s="875">
        <v>12</v>
      </c>
      <c r="K2019" s="846" t="s">
        <v>38</v>
      </c>
      <c r="L2019" s="846" t="s">
        <v>3355</v>
      </c>
      <c r="M2019" s="846" t="s">
        <v>4955</v>
      </c>
      <c r="N2019" s="846" t="s">
        <v>4956</v>
      </c>
      <c r="O2019" s="846" t="s">
        <v>4830</v>
      </c>
      <c r="P2019" s="846" t="s">
        <v>4957</v>
      </c>
      <c r="Q2019" s="832">
        <v>9262.18</v>
      </c>
      <c r="R2019" s="832">
        <v>25263.52</v>
      </c>
      <c r="S2019" s="832">
        <v>6835.07</v>
      </c>
      <c r="T2019" s="832">
        <v>15411.46</v>
      </c>
      <c r="U2019" s="846" t="s">
        <v>388</v>
      </c>
      <c r="V2019" s="846" t="s">
        <v>3533</v>
      </c>
      <c r="W2019" s="846"/>
      <c r="X2019" s="824"/>
      <c r="Y2019" s="824"/>
      <c r="Z2019" s="824"/>
      <c r="AA2019" s="824"/>
      <c r="AB2019" s="824"/>
      <c r="AC2019" s="824"/>
    </row>
    <row r="2020" s="823" customFormat="1" ht="28.45" hidden="1" customHeight="1" outlineLevel="3" spans="1:29">
      <c r="A2020" s="873" t="s">
        <v>73</v>
      </c>
      <c r="B2020" s="870" t="s">
        <v>75</v>
      </c>
      <c r="C2020" s="870" t="s">
        <v>3386</v>
      </c>
      <c r="D2020" s="846" t="s">
        <v>4958</v>
      </c>
      <c r="E2020" s="846" t="s">
        <v>34</v>
      </c>
      <c r="F2020" s="846" t="s">
        <v>4808</v>
      </c>
      <c r="G2020" s="846" t="s">
        <v>3612</v>
      </c>
      <c r="H2020" s="832">
        <v>1.13</v>
      </c>
      <c r="I2020" s="846" t="s">
        <v>432</v>
      </c>
      <c r="J2020" s="875">
        <v>13</v>
      </c>
      <c r="K2020" s="846" t="s">
        <v>38</v>
      </c>
      <c r="L2020" s="846" t="s">
        <v>3284</v>
      </c>
      <c r="M2020" s="846" t="s">
        <v>4959</v>
      </c>
      <c r="N2020" s="846" t="s">
        <v>4960</v>
      </c>
      <c r="O2020" s="846" t="s">
        <v>4830</v>
      </c>
      <c r="P2020" s="846" t="s">
        <v>4957</v>
      </c>
      <c r="Q2020" s="832">
        <v>9262.18</v>
      </c>
      <c r="R2020" s="832">
        <v>25263.52</v>
      </c>
      <c r="S2020" s="832">
        <v>6835.07</v>
      </c>
      <c r="T2020" s="832">
        <v>15411.46</v>
      </c>
      <c r="U2020" s="846"/>
      <c r="V2020" s="846" t="s">
        <v>3533</v>
      </c>
      <c r="W2020" s="846"/>
      <c r="X2020" s="824"/>
      <c r="Y2020" s="824"/>
      <c r="Z2020" s="824"/>
      <c r="AA2020" s="824"/>
      <c r="AB2020" s="824"/>
      <c r="AC2020" s="824"/>
    </row>
    <row r="2021" s="823" customFormat="1" ht="28.45" hidden="1" customHeight="1" outlineLevel="3" spans="1:29">
      <c r="A2021" s="873" t="s">
        <v>73</v>
      </c>
      <c r="B2021" s="870" t="s">
        <v>75</v>
      </c>
      <c r="C2021" s="870" t="s">
        <v>3386</v>
      </c>
      <c r="D2021" s="846" t="s">
        <v>4961</v>
      </c>
      <c r="E2021" s="846" t="s">
        <v>34</v>
      </c>
      <c r="F2021" s="846" t="s">
        <v>3546</v>
      </c>
      <c r="G2021" s="846" t="s">
        <v>4962</v>
      </c>
      <c r="H2021" s="832">
        <v>78.89</v>
      </c>
      <c r="I2021" s="846" t="s">
        <v>37</v>
      </c>
      <c r="J2021" s="875">
        <v>15</v>
      </c>
      <c r="K2021" s="846" t="s">
        <v>38</v>
      </c>
      <c r="L2021" s="846" t="s">
        <v>3355</v>
      </c>
      <c r="M2021" s="846" t="s">
        <v>4963</v>
      </c>
      <c r="N2021" s="846" t="s">
        <v>4964</v>
      </c>
      <c r="O2021" s="846" t="s">
        <v>4830</v>
      </c>
      <c r="P2021" s="846" t="s">
        <v>4957</v>
      </c>
      <c r="Q2021" s="832">
        <v>7196.53</v>
      </c>
      <c r="R2021" s="832">
        <v>36090.56</v>
      </c>
      <c r="S2021" s="832">
        <v>1370.39</v>
      </c>
      <c r="T2021" s="832">
        <v>17298.83</v>
      </c>
      <c r="U2021" s="846" t="s">
        <v>388</v>
      </c>
      <c r="V2021" s="846" t="s">
        <v>3549</v>
      </c>
      <c r="W2021" s="846"/>
      <c r="X2021" s="824"/>
      <c r="Y2021" s="824"/>
      <c r="Z2021" s="824"/>
      <c r="AA2021" s="824"/>
      <c r="AB2021" s="824"/>
      <c r="AC2021" s="824"/>
    </row>
    <row r="2022" s="823" customFormat="1" ht="28.45" hidden="1" customHeight="1" outlineLevel="3" spans="1:29">
      <c r="A2022" s="873" t="s">
        <v>73</v>
      </c>
      <c r="B2022" s="870" t="s">
        <v>75</v>
      </c>
      <c r="C2022" s="870" t="s">
        <v>3386</v>
      </c>
      <c r="D2022" s="846" t="s">
        <v>4965</v>
      </c>
      <c r="E2022" s="846" t="s">
        <v>34</v>
      </c>
      <c r="F2022" s="846" t="s">
        <v>4966</v>
      </c>
      <c r="G2022" s="846" t="s">
        <v>3325</v>
      </c>
      <c r="H2022" s="832">
        <v>59.86</v>
      </c>
      <c r="I2022" s="846" t="s">
        <v>93</v>
      </c>
      <c r="J2022" s="875">
        <v>10</v>
      </c>
      <c r="K2022" s="846" t="s">
        <v>38</v>
      </c>
      <c r="L2022" s="846" t="s">
        <v>3284</v>
      </c>
      <c r="M2022" s="846" t="s">
        <v>4967</v>
      </c>
      <c r="N2022" s="846" t="s">
        <v>4967</v>
      </c>
      <c r="O2022" s="846" t="s">
        <v>3398</v>
      </c>
      <c r="P2022" s="846" t="s">
        <v>4968</v>
      </c>
      <c r="Q2022" s="832">
        <v>25424.36</v>
      </c>
      <c r="R2022" s="832">
        <v>79695.88</v>
      </c>
      <c r="S2022" s="832">
        <v>1610.16</v>
      </c>
      <c r="T2022" s="832">
        <v>-1045.6</v>
      </c>
      <c r="U2022" s="846" t="s">
        <v>388</v>
      </c>
      <c r="V2022" s="846" t="s">
        <v>1898</v>
      </c>
      <c r="W2022" s="846"/>
      <c r="X2022" s="824"/>
      <c r="Y2022" s="824"/>
      <c r="Z2022" s="824"/>
      <c r="AA2022" s="824"/>
      <c r="AB2022" s="824"/>
      <c r="AC2022" s="824"/>
    </row>
    <row r="2023" s="823" customFormat="1" ht="28.45" hidden="1" customHeight="1" outlineLevel="3" spans="1:29">
      <c r="A2023" s="873" t="s">
        <v>73</v>
      </c>
      <c r="B2023" s="870" t="s">
        <v>75</v>
      </c>
      <c r="C2023" s="870" t="s">
        <v>3386</v>
      </c>
      <c r="D2023" s="846" t="s">
        <v>4969</v>
      </c>
      <c r="E2023" s="846" t="s">
        <v>34</v>
      </c>
      <c r="F2023" s="846" t="s">
        <v>3396</v>
      </c>
      <c r="G2023" s="846" t="s">
        <v>500</v>
      </c>
      <c r="H2023" s="832">
        <v>7.56</v>
      </c>
      <c r="I2023" s="846" t="s">
        <v>4147</v>
      </c>
      <c r="J2023" s="875">
        <v>54</v>
      </c>
      <c r="K2023" s="846" t="s">
        <v>83</v>
      </c>
      <c r="L2023" s="846" t="s">
        <v>3284</v>
      </c>
      <c r="M2023" s="846" t="s">
        <v>3471</v>
      </c>
      <c r="N2023" s="846" t="s">
        <v>3471</v>
      </c>
      <c r="O2023" s="846" t="s">
        <v>3478</v>
      </c>
      <c r="P2023" s="846" t="s">
        <v>3399</v>
      </c>
      <c r="Q2023" s="832">
        <v>12931.75</v>
      </c>
      <c r="R2023" s="832">
        <v>24744.1</v>
      </c>
      <c r="S2023" s="832">
        <v>848.42</v>
      </c>
      <c r="T2023" s="832">
        <v>848.42</v>
      </c>
      <c r="U2023" s="846"/>
      <c r="V2023" s="846" t="s">
        <v>3400</v>
      </c>
      <c r="W2023" s="846"/>
      <c r="X2023" s="824"/>
      <c r="Y2023" s="824"/>
      <c r="Z2023" s="824"/>
      <c r="AA2023" s="824"/>
      <c r="AB2023" s="824"/>
      <c r="AC2023" s="824"/>
    </row>
    <row r="2024" s="823" customFormat="1" ht="28.45" hidden="1" customHeight="1" outlineLevel="3" spans="1:29">
      <c r="A2024" s="873" t="s">
        <v>73</v>
      </c>
      <c r="B2024" s="870" t="s">
        <v>75</v>
      </c>
      <c r="C2024" s="870" t="s">
        <v>3386</v>
      </c>
      <c r="D2024" s="846" t="s">
        <v>4970</v>
      </c>
      <c r="E2024" s="846" t="s">
        <v>34</v>
      </c>
      <c r="F2024" s="846" t="s">
        <v>3396</v>
      </c>
      <c r="G2024" s="846" t="s">
        <v>500</v>
      </c>
      <c r="H2024" s="832">
        <v>4.06</v>
      </c>
      <c r="I2024" s="846" t="s">
        <v>1370</v>
      </c>
      <c r="J2024" s="875">
        <v>52</v>
      </c>
      <c r="K2024" s="846" t="s">
        <v>83</v>
      </c>
      <c r="L2024" s="846" t="s">
        <v>3284</v>
      </c>
      <c r="M2024" s="846" t="s">
        <v>4971</v>
      </c>
      <c r="N2024" s="846" t="s">
        <v>4971</v>
      </c>
      <c r="O2024" s="846" t="s">
        <v>3478</v>
      </c>
      <c r="P2024" s="846" t="s">
        <v>3399</v>
      </c>
      <c r="Q2024" s="832">
        <v>12931.75</v>
      </c>
      <c r="R2024" s="832">
        <v>24744.1</v>
      </c>
      <c r="S2024" s="832">
        <v>848.42</v>
      </c>
      <c r="T2024" s="832">
        <v>848.42</v>
      </c>
      <c r="U2024" s="846"/>
      <c r="V2024" s="846" t="s">
        <v>3400</v>
      </c>
      <c r="W2024" s="846"/>
      <c r="X2024" s="824"/>
      <c r="Y2024" s="824"/>
      <c r="Z2024" s="824"/>
      <c r="AA2024" s="824"/>
      <c r="AB2024" s="824"/>
      <c r="AC2024" s="824"/>
    </row>
    <row r="2025" s="823" customFormat="1" ht="28.45" hidden="1" customHeight="1" outlineLevel="3" spans="1:29">
      <c r="A2025" s="873" t="s">
        <v>73</v>
      </c>
      <c r="B2025" s="870" t="s">
        <v>75</v>
      </c>
      <c r="C2025" s="870" t="s">
        <v>3386</v>
      </c>
      <c r="D2025" s="846" t="s">
        <v>4972</v>
      </c>
      <c r="E2025" s="846" t="s">
        <v>34</v>
      </c>
      <c r="F2025" s="846" t="s">
        <v>3396</v>
      </c>
      <c r="G2025" s="846" t="s">
        <v>500</v>
      </c>
      <c r="H2025" s="832">
        <v>6.56</v>
      </c>
      <c r="I2025" s="846" t="s">
        <v>1453</v>
      </c>
      <c r="J2025" s="875">
        <v>31</v>
      </c>
      <c r="K2025" s="846" t="s">
        <v>83</v>
      </c>
      <c r="L2025" s="846" t="s">
        <v>3284</v>
      </c>
      <c r="M2025" s="846" t="s">
        <v>4973</v>
      </c>
      <c r="N2025" s="846" t="s">
        <v>4973</v>
      </c>
      <c r="O2025" s="846" t="s">
        <v>3478</v>
      </c>
      <c r="P2025" s="846" t="s">
        <v>3399</v>
      </c>
      <c r="Q2025" s="832">
        <v>12931.75</v>
      </c>
      <c r="R2025" s="832">
        <v>24744.1</v>
      </c>
      <c r="S2025" s="832">
        <v>848.42</v>
      </c>
      <c r="T2025" s="832">
        <v>848.42</v>
      </c>
      <c r="U2025" s="846"/>
      <c r="V2025" s="846" t="s">
        <v>3400</v>
      </c>
      <c r="W2025" s="846"/>
      <c r="X2025" s="824"/>
      <c r="Y2025" s="824"/>
      <c r="Z2025" s="824"/>
      <c r="AA2025" s="824"/>
      <c r="AB2025" s="824"/>
      <c r="AC2025" s="824"/>
    </row>
    <row r="2026" s="823" customFormat="1" ht="28.45" hidden="1" customHeight="1" outlineLevel="3" spans="1:29">
      <c r="A2026" s="873" t="s">
        <v>73</v>
      </c>
      <c r="B2026" s="870" t="s">
        <v>75</v>
      </c>
      <c r="C2026" s="870" t="s">
        <v>3386</v>
      </c>
      <c r="D2026" s="846" t="s">
        <v>4974</v>
      </c>
      <c r="E2026" s="846" t="s">
        <v>34</v>
      </c>
      <c r="F2026" s="846" t="s">
        <v>3396</v>
      </c>
      <c r="G2026" s="846" t="s">
        <v>500</v>
      </c>
      <c r="H2026" s="832">
        <v>0.6</v>
      </c>
      <c r="I2026" s="846" t="s">
        <v>432</v>
      </c>
      <c r="J2026" s="875">
        <v>13</v>
      </c>
      <c r="K2026" s="846" t="s">
        <v>38</v>
      </c>
      <c r="L2026" s="846" t="s">
        <v>3284</v>
      </c>
      <c r="M2026" s="846" t="s">
        <v>4975</v>
      </c>
      <c r="N2026" s="846" t="s">
        <v>4975</v>
      </c>
      <c r="O2026" s="846" t="s">
        <v>3478</v>
      </c>
      <c r="P2026" s="846" t="s">
        <v>3399</v>
      </c>
      <c r="Q2026" s="832">
        <v>12931.75</v>
      </c>
      <c r="R2026" s="832">
        <v>24744.1</v>
      </c>
      <c r="S2026" s="832">
        <v>848.42</v>
      </c>
      <c r="T2026" s="832">
        <v>848.42</v>
      </c>
      <c r="U2026" s="846"/>
      <c r="V2026" s="846" t="s">
        <v>3400</v>
      </c>
      <c r="W2026" s="846"/>
      <c r="X2026" s="824"/>
      <c r="Y2026" s="824"/>
      <c r="Z2026" s="824"/>
      <c r="AA2026" s="824"/>
      <c r="AB2026" s="824"/>
      <c r="AC2026" s="824"/>
    </row>
    <row r="2027" s="823" customFormat="1" ht="28.45" hidden="1" customHeight="1" outlineLevel="3" spans="1:29">
      <c r="A2027" s="873" t="s">
        <v>73</v>
      </c>
      <c r="B2027" s="870" t="s">
        <v>75</v>
      </c>
      <c r="C2027" s="870" t="s">
        <v>3386</v>
      </c>
      <c r="D2027" s="846" t="s">
        <v>4976</v>
      </c>
      <c r="E2027" s="846" t="s">
        <v>34</v>
      </c>
      <c r="F2027" s="846" t="s">
        <v>3396</v>
      </c>
      <c r="G2027" s="846" t="s">
        <v>500</v>
      </c>
      <c r="H2027" s="832">
        <v>6.05</v>
      </c>
      <c r="I2027" s="846" t="s">
        <v>166</v>
      </c>
      <c r="J2027" s="875">
        <v>5</v>
      </c>
      <c r="K2027" s="846" t="s">
        <v>38</v>
      </c>
      <c r="L2027" s="846" t="s">
        <v>3284</v>
      </c>
      <c r="M2027" s="846"/>
      <c r="N2027" s="846" t="s">
        <v>4977</v>
      </c>
      <c r="O2027" s="846" t="s">
        <v>3478</v>
      </c>
      <c r="P2027" s="846" t="s">
        <v>3399</v>
      </c>
      <c r="Q2027" s="832">
        <v>12931.75</v>
      </c>
      <c r="R2027" s="832">
        <v>24744.1</v>
      </c>
      <c r="S2027" s="832">
        <v>848.42</v>
      </c>
      <c r="T2027" s="832">
        <v>848.42</v>
      </c>
      <c r="U2027" s="846"/>
      <c r="V2027" s="846" t="s">
        <v>3400</v>
      </c>
      <c r="W2027" s="846"/>
      <c r="X2027" s="824"/>
      <c r="Y2027" s="824"/>
      <c r="Z2027" s="824"/>
      <c r="AA2027" s="824"/>
      <c r="AB2027" s="824"/>
      <c r="AC2027" s="824"/>
    </row>
    <row r="2028" s="823" customFormat="1" ht="28.45" hidden="1" customHeight="1" outlineLevel="3" spans="1:29">
      <c r="A2028" s="873" t="s">
        <v>73</v>
      </c>
      <c r="B2028" s="870" t="s">
        <v>75</v>
      </c>
      <c r="C2028" s="870" t="s">
        <v>3386</v>
      </c>
      <c r="D2028" s="846" t="s">
        <v>4978</v>
      </c>
      <c r="E2028" s="846" t="s">
        <v>34</v>
      </c>
      <c r="F2028" s="846" t="s">
        <v>4979</v>
      </c>
      <c r="G2028" s="846" t="s">
        <v>92</v>
      </c>
      <c r="H2028" s="832">
        <v>1.78</v>
      </c>
      <c r="I2028" s="846" t="s">
        <v>292</v>
      </c>
      <c r="J2028" s="875">
        <v>76</v>
      </c>
      <c r="K2028" s="846" t="s">
        <v>83</v>
      </c>
      <c r="L2028" s="846" t="s">
        <v>3284</v>
      </c>
      <c r="M2028" s="846" t="s">
        <v>4980</v>
      </c>
      <c r="N2028" s="846" t="s">
        <v>4980</v>
      </c>
      <c r="O2028" s="846" t="s">
        <v>3500</v>
      </c>
      <c r="P2028" s="846" t="s">
        <v>3393</v>
      </c>
      <c r="Q2028" s="832">
        <v>61179.14</v>
      </c>
      <c r="R2028" s="832">
        <v>485603</v>
      </c>
      <c r="S2028" s="832">
        <v>24.4</v>
      </c>
      <c r="T2028" s="832">
        <v>535.5</v>
      </c>
      <c r="U2028" s="846"/>
      <c r="V2028" s="846" t="s">
        <v>4981</v>
      </c>
      <c r="W2028" s="846"/>
      <c r="X2028" s="824"/>
      <c r="Y2028" s="824"/>
      <c r="Z2028" s="824"/>
      <c r="AA2028" s="824"/>
      <c r="AB2028" s="824"/>
      <c r="AC2028" s="824"/>
    </row>
    <row r="2029" s="823" customFormat="1" ht="28.45" hidden="1" customHeight="1" outlineLevel="3" spans="1:29">
      <c r="A2029" s="873" t="s">
        <v>73</v>
      </c>
      <c r="B2029" s="870" t="s">
        <v>75</v>
      </c>
      <c r="C2029" s="870" t="s">
        <v>3386</v>
      </c>
      <c r="D2029" s="846" t="s">
        <v>4978</v>
      </c>
      <c r="E2029" s="846" t="s">
        <v>34</v>
      </c>
      <c r="F2029" s="846" t="s">
        <v>4979</v>
      </c>
      <c r="G2029" s="846" t="s">
        <v>92</v>
      </c>
      <c r="H2029" s="832">
        <v>0.11</v>
      </c>
      <c r="I2029" s="846" t="s">
        <v>3989</v>
      </c>
      <c r="J2029" s="875">
        <v>73</v>
      </c>
      <c r="K2029" s="846" t="s">
        <v>83</v>
      </c>
      <c r="L2029" s="846" t="s">
        <v>3284</v>
      </c>
      <c r="M2029" s="846" t="s">
        <v>4982</v>
      </c>
      <c r="N2029" s="846" t="s">
        <v>4982</v>
      </c>
      <c r="O2029" s="846" t="s">
        <v>3500</v>
      </c>
      <c r="P2029" s="846" t="s">
        <v>3393</v>
      </c>
      <c r="Q2029" s="832">
        <v>61179.14</v>
      </c>
      <c r="R2029" s="832">
        <v>485603</v>
      </c>
      <c r="S2029" s="832">
        <v>24.4</v>
      </c>
      <c r="T2029" s="832">
        <v>535.5</v>
      </c>
      <c r="U2029" s="846"/>
      <c r="V2029" s="846" t="s">
        <v>4981</v>
      </c>
      <c r="W2029" s="846"/>
      <c r="X2029" s="824"/>
      <c r="Y2029" s="824"/>
      <c r="Z2029" s="824"/>
      <c r="AA2029" s="824"/>
      <c r="AB2029" s="824"/>
      <c r="AC2029" s="824"/>
    </row>
    <row r="2030" s="823" customFormat="1" ht="28.45" hidden="1" customHeight="1" outlineLevel="3" spans="1:29">
      <c r="A2030" s="873" t="s">
        <v>73</v>
      </c>
      <c r="B2030" s="870" t="s">
        <v>75</v>
      </c>
      <c r="C2030" s="870" t="s">
        <v>3386</v>
      </c>
      <c r="D2030" s="846" t="s">
        <v>4978</v>
      </c>
      <c r="E2030" s="846" t="s">
        <v>34</v>
      </c>
      <c r="F2030" s="846" t="s">
        <v>4979</v>
      </c>
      <c r="G2030" s="846" t="s">
        <v>92</v>
      </c>
      <c r="H2030" s="832">
        <v>0.26</v>
      </c>
      <c r="I2030" s="846" t="s">
        <v>175</v>
      </c>
      <c r="J2030" s="875">
        <v>18</v>
      </c>
      <c r="K2030" s="846" t="s">
        <v>38</v>
      </c>
      <c r="L2030" s="846" t="s">
        <v>3284</v>
      </c>
      <c r="M2030" s="846" t="s">
        <v>4980</v>
      </c>
      <c r="N2030" s="846" t="s">
        <v>4980</v>
      </c>
      <c r="O2030" s="846" t="s">
        <v>3500</v>
      </c>
      <c r="P2030" s="846" t="s">
        <v>3393</v>
      </c>
      <c r="Q2030" s="832">
        <v>61179.14</v>
      </c>
      <c r="R2030" s="832">
        <v>485603</v>
      </c>
      <c r="S2030" s="832">
        <v>24.4</v>
      </c>
      <c r="T2030" s="832">
        <v>535.5</v>
      </c>
      <c r="U2030" s="846"/>
      <c r="V2030" s="846" t="s">
        <v>4981</v>
      </c>
      <c r="W2030" s="846"/>
      <c r="X2030" s="824"/>
      <c r="Y2030" s="824"/>
      <c r="Z2030" s="824"/>
      <c r="AA2030" s="824"/>
      <c r="AB2030" s="824"/>
      <c r="AC2030" s="824"/>
    </row>
    <row r="2031" s="823" customFormat="1" ht="28.45" hidden="1" customHeight="1" outlineLevel="3" spans="1:29">
      <c r="A2031" s="873" t="s">
        <v>73</v>
      </c>
      <c r="B2031" s="870" t="s">
        <v>75</v>
      </c>
      <c r="C2031" s="870" t="s">
        <v>3386</v>
      </c>
      <c r="D2031" s="846" t="s">
        <v>4983</v>
      </c>
      <c r="E2031" s="846" t="s">
        <v>34</v>
      </c>
      <c r="F2031" s="846" t="s">
        <v>4979</v>
      </c>
      <c r="G2031" s="846" t="s">
        <v>92</v>
      </c>
      <c r="H2031" s="832">
        <v>0.82</v>
      </c>
      <c r="I2031" s="846" t="s">
        <v>2954</v>
      </c>
      <c r="J2031" s="875">
        <v>72</v>
      </c>
      <c r="K2031" s="846" t="s">
        <v>83</v>
      </c>
      <c r="L2031" s="846" t="s">
        <v>3284</v>
      </c>
      <c r="M2031" s="846" t="s">
        <v>4984</v>
      </c>
      <c r="N2031" s="846" t="s">
        <v>4984</v>
      </c>
      <c r="O2031" s="846" t="s">
        <v>3500</v>
      </c>
      <c r="P2031" s="846" t="s">
        <v>3393</v>
      </c>
      <c r="Q2031" s="832">
        <v>61179.14</v>
      </c>
      <c r="R2031" s="832">
        <v>485603</v>
      </c>
      <c r="S2031" s="832">
        <v>24.4</v>
      </c>
      <c r="T2031" s="832">
        <v>535.5</v>
      </c>
      <c r="U2031" s="846"/>
      <c r="V2031" s="846" t="s">
        <v>4981</v>
      </c>
      <c r="W2031" s="846"/>
      <c r="X2031" s="824"/>
      <c r="Y2031" s="824"/>
      <c r="Z2031" s="824"/>
      <c r="AA2031" s="824"/>
      <c r="AB2031" s="824"/>
      <c r="AC2031" s="824"/>
    </row>
    <row r="2032" s="823" customFormat="1" ht="28.45" hidden="1" customHeight="1" outlineLevel="3" spans="1:29">
      <c r="A2032" s="873" t="s">
        <v>73</v>
      </c>
      <c r="B2032" s="870" t="s">
        <v>75</v>
      </c>
      <c r="C2032" s="870" t="s">
        <v>3386</v>
      </c>
      <c r="D2032" s="846" t="s">
        <v>4983</v>
      </c>
      <c r="E2032" s="846" t="s">
        <v>34</v>
      </c>
      <c r="F2032" s="846" t="s">
        <v>4979</v>
      </c>
      <c r="G2032" s="846" t="s">
        <v>92</v>
      </c>
      <c r="H2032" s="832">
        <v>1.12</v>
      </c>
      <c r="I2032" s="846" t="s">
        <v>2954</v>
      </c>
      <c r="J2032" s="875">
        <v>72</v>
      </c>
      <c r="K2032" s="846" t="s">
        <v>83</v>
      </c>
      <c r="L2032" s="846" t="s">
        <v>3284</v>
      </c>
      <c r="M2032" s="846" t="s">
        <v>4985</v>
      </c>
      <c r="N2032" s="846" t="s">
        <v>4985</v>
      </c>
      <c r="O2032" s="846" t="s">
        <v>3500</v>
      </c>
      <c r="P2032" s="846" t="s">
        <v>3393</v>
      </c>
      <c r="Q2032" s="832">
        <v>61179.14</v>
      </c>
      <c r="R2032" s="832">
        <v>485603</v>
      </c>
      <c r="S2032" s="832">
        <v>24.4</v>
      </c>
      <c r="T2032" s="832">
        <v>535.5</v>
      </c>
      <c r="U2032" s="846"/>
      <c r="V2032" s="846" t="s">
        <v>4981</v>
      </c>
      <c r="W2032" s="846"/>
      <c r="X2032" s="824"/>
      <c r="Y2032" s="824"/>
      <c r="Z2032" s="824"/>
      <c r="AA2032" s="824"/>
      <c r="AB2032" s="824"/>
      <c r="AC2032" s="824"/>
    </row>
    <row r="2033" s="823" customFormat="1" ht="28.45" hidden="1" customHeight="1" outlineLevel="3" spans="1:29">
      <c r="A2033" s="873" t="s">
        <v>73</v>
      </c>
      <c r="B2033" s="870" t="s">
        <v>75</v>
      </c>
      <c r="C2033" s="870" t="s">
        <v>3386</v>
      </c>
      <c r="D2033" s="846" t="s">
        <v>4986</v>
      </c>
      <c r="E2033" s="846" t="s">
        <v>34</v>
      </c>
      <c r="F2033" s="846" t="s">
        <v>4979</v>
      </c>
      <c r="G2033" s="846" t="s">
        <v>92</v>
      </c>
      <c r="H2033" s="832">
        <v>0.82</v>
      </c>
      <c r="I2033" s="846" t="s">
        <v>2954</v>
      </c>
      <c r="J2033" s="875">
        <v>72</v>
      </c>
      <c r="K2033" s="846" t="s">
        <v>83</v>
      </c>
      <c r="L2033" s="846" t="s">
        <v>3284</v>
      </c>
      <c r="M2033" s="846" t="s">
        <v>4985</v>
      </c>
      <c r="N2033" s="846" t="s">
        <v>4985</v>
      </c>
      <c r="O2033" s="846" t="s">
        <v>3500</v>
      </c>
      <c r="P2033" s="846" t="s">
        <v>3393</v>
      </c>
      <c r="Q2033" s="832">
        <v>61179.14</v>
      </c>
      <c r="R2033" s="832">
        <v>485603</v>
      </c>
      <c r="S2033" s="832">
        <v>24.4</v>
      </c>
      <c r="T2033" s="832">
        <v>535.5</v>
      </c>
      <c r="U2033" s="846"/>
      <c r="V2033" s="846" t="s">
        <v>4981</v>
      </c>
      <c r="W2033" s="846"/>
      <c r="X2033" s="824"/>
      <c r="Y2033" s="824"/>
      <c r="Z2033" s="824"/>
      <c r="AA2033" s="824"/>
      <c r="AB2033" s="824"/>
      <c r="AC2033" s="824"/>
    </row>
    <row r="2034" s="823" customFormat="1" ht="28.45" hidden="1" customHeight="1" outlineLevel="3" spans="1:29">
      <c r="A2034" s="873" t="s">
        <v>73</v>
      </c>
      <c r="B2034" s="870" t="s">
        <v>75</v>
      </c>
      <c r="C2034" s="870" t="s">
        <v>3386</v>
      </c>
      <c r="D2034" s="846" t="s">
        <v>4986</v>
      </c>
      <c r="E2034" s="846" t="s">
        <v>34</v>
      </c>
      <c r="F2034" s="846" t="s">
        <v>4979</v>
      </c>
      <c r="G2034" s="846" t="s">
        <v>92</v>
      </c>
      <c r="H2034" s="832">
        <v>1.12</v>
      </c>
      <c r="I2034" s="846" t="s">
        <v>2954</v>
      </c>
      <c r="J2034" s="875">
        <v>72</v>
      </c>
      <c r="K2034" s="846" t="s">
        <v>83</v>
      </c>
      <c r="L2034" s="846" t="s">
        <v>3284</v>
      </c>
      <c r="M2034" s="846" t="s">
        <v>4985</v>
      </c>
      <c r="N2034" s="846" t="s">
        <v>4985</v>
      </c>
      <c r="O2034" s="846" t="s">
        <v>3500</v>
      </c>
      <c r="P2034" s="846" t="s">
        <v>3393</v>
      </c>
      <c r="Q2034" s="832">
        <v>61179.14</v>
      </c>
      <c r="R2034" s="832">
        <v>485603</v>
      </c>
      <c r="S2034" s="832">
        <v>24.4</v>
      </c>
      <c r="T2034" s="832">
        <v>535.5</v>
      </c>
      <c r="U2034" s="846"/>
      <c r="V2034" s="846" t="s">
        <v>4981</v>
      </c>
      <c r="W2034" s="846"/>
      <c r="X2034" s="824"/>
      <c r="Y2034" s="824"/>
      <c r="Z2034" s="824"/>
      <c r="AA2034" s="824"/>
      <c r="AB2034" s="824"/>
      <c r="AC2034" s="824"/>
    </row>
    <row r="2035" s="823" customFormat="1" ht="28.45" hidden="1" customHeight="1" outlineLevel="3" spans="1:29">
      <c r="A2035" s="873" t="s">
        <v>73</v>
      </c>
      <c r="B2035" s="870" t="s">
        <v>75</v>
      </c>
      <c r="C2035" s="870" t="s">
        <v>3386</v>
      </c>
      <c r="D2035" s="846" t="s">
        <v>4987</v>
      </c>
      <c r="E2035" s="846" t="s">
        <v>34</v>
      </c>
      <c r="F2035" s="846" t="s">
        <v>4979</v>
      </c>
      <c r="G2035" s="846" t="s">
        <v>3325</v>
      </c>
      <c r="H2035" s="832">
        <v>18.37</v>
      </c>
      <c r="I2035" s="846" t="s">
        <v>37</v>
      </c>
      <c r="J2035" s="875">
        <v>15</v>
      </c>
      <c r="K2035" s="846" t="s">
        <v>38</v>
      </c>
      <c r="L2035" s="846" t="s">
        <v>3284</v>
      </c>
      <c r="M2035" s="846" t="s">
        <v>4988</v>
      </c>
      <c r="N2035" s="846" t="s">
        <v>4988</v>
      </c>
      <c r="O2035" s="846" t="s">
        <v>3398</v>
      </c>
      <c r="P2035" s="846" t="s">
        <v>4968</v>
      </c>
      <c r="Q2035" s="832">
        <v>61179.14</v>
      </c>
      <c r="R2035" s="832">
        <v>485603</v>
      </c>
      <c r="S2035" s="832">
        <v>24.4</v>
      </c>
      <c r="T2035" s="832">
        <v>535.5</v>
      </c>
      <c r="U2035" s="846" t="s">
        <v>388</v>
      </c>
      <c r="V2035" s="846" t="s">
        <v>4981</v>
      </c>
      <c r="W2035" s="846"/>
      <c r="X2035" s="824"/>
      <c r="Y2035" s="824"/>
      <c r="Z2035" s="824"/>
      <c r="AA2035" s="824"/>
      <c r="AB2035" s="824"/>
      <c r="AC2035" s="824"/>
    </row>
    <row r="2036" s="823" customFormat="1" ht="28.45" hidden="1" customHeight="1" outlineLevel="3" spans="1:29">
      <c r="A2036" s="873" t="s">
        <v>73</v>
      </c>
      <c r="B2036" s="870" t="s">
        <v>75</v>
      </c>
      <c r="C2036" s="870" t="s">
        <v>3386</v>
      </c>
      <c r="D2036" s="846" t="s">
        <v>4989</v>
      </c>
      <c r="E2036" s="846" t="s">
        <v>34</v>
      </c>
      <c r="F2036" s="846" t="s">
        <v>4990</v>
      </c>
      <c r="G2036" s="846" t="s">
        <v>92</v>
      </c>
      <c r="H2036" s="832">
        <v>0.06</v>
      </c>
      <c r="I2036" s="846" t="s">
        <v>4792</v>
      </c>
      <c r="J2036" s="875">
        <v>80</v>
      </c>
      <c r="K2036" s="846" t="s">
        <v>83</v>
      </c>
      <c r="L2036" s="846" t="s">
        <v>3284</v>
      </c>
      <c r="M2036" s="846" t="s">
        <v>4991</v>
      </c>
      <c r="N2036" s="846" t="s">
        <v>4991</v>
      </c>
      <c r="O2036" s="846" t="s">
        <v>3398</v>
      </c>
      <c r="P2036" s="846" t="s">
        <v>4992</v>
      </c>
      <c r="Q2036" s="832">
        <v>0.29</v>
      </c>
      <c r="R2036" s="832">
        <v>0.29</v>
      </c>
      <c r="S2036" s="832">
        <v>0.06</v>
      </c>
      <c r="T2036" s="832">
        <v>0.06</v>
      </c>
      <c r="U2036" s="846"/>
      <c r="V2036" s="846"/>
      <c r="W2036" s="846"/>
      <c r="X2036" s="824"/>
      <c r="Y2036" s="824"/>
      <c r="Z2036" s="824"/>
      <c r="AA2036" s="824"/>
      <c r="AB2036" s="824"/>
      <c r="AC2036" s="824"/>
    </row>
    <row r="2037" s="823" customFormat="1" ht="28.45" hidden="1" customHeight="1" outlineLevel="3" spans="1:29">
      <c r="A2037" s="873" t="s">
        <v>73</v>
      </c>
      <c r="B2037" s="870" t="s">
        <v>75</v>
      </c>
      <c r="C2037" s="870" t="s">
        <v>3386</v>
      </c>
      <c r="D2037" s="846" t="s">
        <v>4993</v>
      </c>
      <c r="E2037" s="846" t="s">
        <v>34</v>
      </c>
      <c r="F2037" s="846" t="s">
        <v>4994</v>
      </c>
      <c r="G2037" s="846" t="s">
        <v>92</v>
      </c>
      <c r="H2037" s="832">
        <v>0.41</v>
      </c>
      <c r="I2037" s="846" t="s">
        <v>1641</v>
      </c>
      <c r="J2037" s="875">
        <v>8</v>
      </c>
      <c r="K2037" s="846" t="s">
        <v>38</v>
      </c>
      <c r="L2037" s="846" t="s">
        <v>3284</v>
      </c>
      <c r="M2037" s="846" t="s">
        <v>4995</v>
      </c>
      <c r="N2037" s="846" t="s">
        <v>4995</v>
      </c>
      <c r="O2037" s="846" t="s">
        <v>3398</v>
      </c>
      <c r="P2037" s="846" t="s">
        <v>4968</v>
      </c>
      <c r="Q2037" s="832">
        <v>23.66</v>
      </c>
      <c r="R2037" s="832">
        <v>23.66</v>
      </c>
      <c r="S2037" s="832">
        <v>0</v>
      </c>
      <c r="T2037" s="832">
        <v>0</v>
      </c>
      <c r="U2037" s="846" t="s">
        <v>388</v>
      </c>
      <c r="V2037" s="846" t="s">
        <v>4996</v>
      </c>
      <c r="W2037" s="846"/>
      <c r="X2037" s="824"/>
      <c r="Y2037" s="824"/>
      <c r="Z2037" s="824"/>
      <c r="AA2037" s="824"/>
      <c r="AB2037" s="824"/>
      <c r="AC2037" s="824"/>
    </row>
    <row r="2038" s="823" customFormat="1" ht="28.45" hidden="1" customHeight="1" outlineLevel="3" spans="1:29">
      <c r="A2038" s="873" t="s">
        <v>73</v>
      </c>
      <c r="B2038" s="870" t="s">
        <v>75</v>
      </c>
      <c r="C2038" s="870" t="s">
        <v>3386</v>
      </c>
      <c r="D2038" s="846" t="s">
        <v>4997</v>
      </c>
      <c r="E2038" s="846" t="s">
        <v>34</v>
      </c>
      <c r="F2038" s="846" t="s">
        <v>4966</v>
      </c>
      <c r="G2038" s="846" t="s">
        <v>3325</v>
      </c>
      <c r="H2038" s="832">
        <v>89.79</v>
      </c>
      <c r="I2038" s="846" t="s">
        <v>93</v>
      </c>
      <c r="J2038" s="875">
        <v>10</v>
      </c>
      <c r="K2038" s="846" t="s">
        <v>38</v>
      </c>
      <c r="L2038" s="846" t="s">
        <v>3284</v>
      </c>
      <c r="M2038" s="846" t="s">
        <v>4967</v>
      </c>
      <c r="N2038" s="846" t="s">
        <v>4967</v>
      </c>
      <c r="O2038" s="846" t="s">
        <v>3398</v>
      </c>
      <c r="P2038" s="846" t="s">
        <v>4968</v>
      </c>
      <c r="Q2038" s="832">
        <v>25424.36</v>
      </c>
      <c r="R2038" s="832">
        <v>79695.88</v>
      </c>
      <c r="S2038" s="832">
        <v>1610.16</v>
      </c>
      <c r="T2038" s="832">
        <v>-1045.6</v>
      </c>
      <c r="U2038" s="846" t="s">
        <v>388</v>
      </c>
      <c r="V2038" s="846" t="s">
        <v>1898</v>
      </c>
      <c r="W2038" s="846"/>
      <c r="X2038" s="824"/>
      <c r="Y2038" s="824"/>
      <c r="Z2038" s="824"/>
      <c r="AA2038" s="824"/>
      <c r="AB2038" s="824"/>
      <c r="AC2038" s="824"/>
    </row>
    <row r="2039" s="823" customFormat="1" ht="28.45" hidden="1" customHeight="1" outlineLevel="3" spans="1:29">
      <c r="A2039" s="873" t="s">
        <v>73</v>
      </c>
      <c r="B2039" s="870" t="s">
        <v>75</v>
      </c>
      <c r="C2039" s="870" t="s">
        <v>3386</v>
      </c>
      <c r="D2039" s="846" t="s">
        <v>4997</v>
      </c>
      <c r="E2039" s="846" t="s">
        <v>34</v>
      </c>
      <c r="F2039" s="846" t="s">
        <v>4966</v>
      </c>
      <c r="G2039" s="846" t="s">
        <v>3325</v>
      </c>
      <c r="H2039" s="832">
        <v>301.47</v>
      </c>
      <c r="I2039" s="846" t="s">
        <v>93</v>
      </c>
      <c r="J2039" s="875">
        <v>10</v>
      </c>
      <c r="K2039" s="846" t="s">
        <v>38</v>
      </c>
      <c r="L2039" s="846" t="s">
        <v>3355</v>
      </c>
      <c r="M2039" s="846" t="s">
        <v>4998</v>
      </c>
      <c r="N2039" s="846" t="s">
        <v>4998</v>
      </c>
      <c r="O2039" s="846" t="s">
        <v>3398</v>
      </c>
      <c r="P2039" s="846" t="s">
        <v>4968</v>
      </c>
      <c r="Q2039" s="832">
        <v>25424.36</v>
      </c>
      <c r="R2039" s="832">
        <v>79695.88</v>
      </c>
      <c r="S2039" s="832">
        <v>1610.16</v>
      </c>
      <c r="T2039" s="832">
        <v>-1045.6</v>
      </c>
      <c r="U2039" s="846" t="s">
        <v>388</v>
      </c>
      <c r="V2039" s="846" t="s">
        <v>1898</v>
      </c>
      <c r="W2039" s="846"/>
      <c r="X2039" s="824"/>
      <c r="Y2039" s="824"/>
      <c r="Z2039" s="824"/>
      <c r="AA2039" s="824"/>
      <c r="AB2039" s="824"/>
      <c r="AC2039" s="824"/>
    </row>
    <row r="2040" s="823" customFormat="1" ht="28.45" hidden="1" customHeight="1" outlineLevel="3" spans="1:29">
      <c r="A2040" s="873" t="s">
        <v>73</v>
      </c>
      <c r="B2040" s="870" t="s">
        <v>75</v>
      </c>
      <c r="C2040" s="870" t="s">
        <v>3386</v>
      </c>
      <c r="D2040" s="846" t="s">
        <v>4997</v>
      </c>
      <c r="E2040" s="846" t="s">
        <v>34</v>
      </c>
      <c r="F2040" s="846" t="s">
        <v>4966</v>
      </c>
      <c r="G2040" s="846" t="s">
        <v>3325</v>
      </c>
      <c r="H2040" s="832">
        <v>298.59</v>
      </c>
      <c r="I2040" s="846" t="s">
        <v>93</v>
      </c>
      <c r="J2040" s="875">
        <v>10</v>
      </c>
      <c r="K2040" s="846" t="s">
        <v>38</v>
      </c>
      <c r="L2040" s="846" t="s">
        <v>3355</v>
      </c>
      <c r="M2040" s="846" t="s">
        <v>4998</v>
      </c>
      <c r="N2040" s="846" t="s">
        <v>4998</v>
      </c>
      <c r="O2040" s="846" t="s">
        <v>3398</v>
      </c>
      <c r="P2040" s="846" t="s">
        <v>4968</v>
      </c>
      <c r="Q2040" s="832">
        <v>25424.36</v>
      </c>
      <c r="R2040" s="832">
        <v>79695.88</v>
      </c>
      <c r="S2040" s="832">
        <v>1610.16</v>
      </c>
      <c r="T2040" s="832">
        <v>-1045.6</v>
      </c>
      <c r="U2040" s="846" t="s">
        <v>388</v>
      </c>
      <c r="V2040" s="846" t="s">
        <v>1898</v>
      </c>
      <c r="W2040" s="846"/>
      <c r="X2040" s="824"/>
      <c r="Y2040" s="824"/>
      <c r="Z2040" s="824"/>
      <c r="AA2040" s="824"/>
      <c r="AB2040" s="824"/>
      <c r="AC2040" s="824"/>
    </row>
    <row r="2041" s="823" customFormat="1" ht="28.45" hidden="1" customHeight="1" outlineLevel="3" spans="1:29">
      <c r="A2041" s="873" t="s">
        <v>73</v>
      </c>
      <c r="B2041" s="870" t="s">
        <v>75</v>
      </c>
      <c r="C2041" s="870" t="s">
        <v>3386</v>
      </c>
      <c r="D2041" s="846" t="s">
        <v>4997</v>
      </c>
      <c r="E2041" s="846" t="s">
        <v>34</v>
      </c>
      <c r="F2041" s="846" t="s">
        <v>4966</v>
      </c>
      <c r="G2041" s="846" t="s">
        <v>3325</v>
      </c>
      <c r="H2041" s="832">
        <v>298.35</v>
      </c>
      <c r="I2041" s="846" t="s">
        <v>93</v>
      </c>
      <c r="J2041" s="875">
        <v>10</v>
      </c>
      <c r="K2041" s="846" t="s">
        <v>38</v>
      </c>
      <c r="L2041" s="846" t="s">
        <v>3355</v>
      </c>
      <c r="M2041" s="846" t="s">
        <v>4998</v>
      </c>
      <c r="N2041" s="846" t="s">
        <v>4998</v>
      </c>
      <c r="O2041" s="846" t="s">
        <v>3398</v>
      </c>
      <c r="P2041" s="846" t="s">
        <v>4968</v>
      </c>
      <c r="Q2041" s="832">
        <v>25424.36</v>
      </c>
      <c r="R2041" s="832">
        <v>79695.88</v>
      </c>
      <c r="S2041" s="832">
        <v>1610.16</v>
      </c>
      <c r="T2041" s="832">
        <v>-1045.6</v>
      </c>
      <c r="U2041" s="846" t="s">
        <v>388</v>
      </c>
      <c r="V2041" s="846" t="s">
        <v>1898</v>
      </c>
      <c r="W2041" s="846"/>
      <c r="X2041" s="824"/>
      <c r="Y2041" s="824"/>
      <c r="Z2041" s="824"/>
      <c r="AA2041" s="824"/>
      <c r="AB2041" s="824"/>
      <c r="AC2041" s="824"/>
    </row>
    <row r="2042" s="823" customFormat="1" ht="28.45" hidden="1" customHeight="1" outlineLevel="3" spans="1:29">
      <c r="A2042" s="873" t="s">
        <v>73</v>
      </c>
      <c r="B2042" s="870" t="s">
        <v>75</v>
      </c>
      <c r="C2042" s="870" t="s">
        <v>3386</v>
      </c>
      <c r="D2042" s="846" t="s">
        <v>4999</v>
      </c>
      <c r="E2042" s="846" t="s">
        <v>34</v>
      </c>
      <c r="F2042" s="846" t="s">
        <v>4994</v>
      </c>
      <c r="G2042" s="846" t="s">
        <v>92</v>
      </c>
      <c r="H2042" s="832">
        <v>0.3</v>
      </c>
      <c r="I2042" s="846" t="s">
        <v>1641</v>
      </c>
      <c r="J2042" s="875">
        <v>8</v>
      </c>
      <c r="K2042" s="846" t="s">
        <v>38</v>
      </c>
      <c r="L2042" s="846" t="s">
        <v>3284</v>
      </c>
      <c r="M2042" s="846" t="s">
        <v>5000</v>
      </c>
      <c r="N2042" s="846" t="s">
        <v>5000</v>
      </c>
      <c r="O2042" s="846" t="s">
        <v>3500</v>
      </c>
      <c r="P2042" s="846" t="s">
        <v>3393</v>
      </c>
      <c r="Q2042" s="832">
        <v>23.66</v>
      </c>
      <c r="R2042" s="832">
        <v>23.66</v>
      </c>
      <c r="S2042" s="832">
        <v>0</v>
      </c>
      <c r="T2042" s="832">
        <v>0</v>
      </c>
      <c r="U2042" s="846" t="s">
        <v>388</v>
      </c>
      <c r="V2042" s="846" t="s">
        <v>4996</v>
      </c>
      <c r="W2042" s="846"/>
      <c r="X2042" s="824"/>
      <c r="Y2042" s="824"/>
      <c r="Z2042" s="824"/>
      <c r="AA2042" s="824"/>
      <c r="AB2042" s="824"/>
      <c r="AC2042" s="824"/>
    </row>
    <row r="2043" s="823" customFormat="1" ht="28.45" hidden="1" customHeight="1" outlineLevel="3" spans="1:29">
      <c r="A2043" s="873" t="s">
        <v>73</v>
      </c>
      <c r="B2043" s="870" t="s">
        <v>75</v>
      </c>
      <c r="C2043" s="870" t="s">
        <v>3386</v>
      </c>
      <c r="D2043" s="846" t="s">
        <v>4999</v>
      </c>
      <c r="E2043" s="846" t="s">
        <v>34</v>
      </c>
      <c r="F2043" s="846" t="s">
        <v>4994</v>
      </c>
      <c r="G2043" s="846" t="s">
        <v>92</v>
      </c>
      <c r="H2043" s="832">
        <v>0.58</v>
      </c>
      <c r="I2043" s="846" t="s">
        <v>166</v>
      </c>
      <c r="J2043" s="875">
        <v>5</v>
      </c>
      <c r="K2043" s="846" t="s">
        <v>38</v>
      </c>
      <c r="L2043" s="846" t="s">
        <v>3284</v>
      </c>
      <c r="M2043" s="846"/>
      <c r="N2043" s="846" t="s">
        <v>5000</v>
      </c>
      <c r="O2043" s="846" t="s">
        <v>3500</v>
      </c>
      <c r="P2043" s="846" t="s">
        <v>3393</v>
      </c>
      <c r="Q2043" s="832">
        <v>23.66</v>
      </c>
      <c r="R2043" s="832">
        <v>23.66</v>
      </c>
      <c r="S2043" s="832">
        <v>0</v>
      </c>
      <c r="T2043" s="832">
        <v>0</v>
      </c>
      <c r="U2043" s="846" t="s">
        <v>388</v>
      </c>
      <c r="V2043" s="846" t="s">
        <v>4996</v>
      </c>
      <c r="W2043" s="846"/>
      <c r="X2043" s="824"/>
      <c r="Y2043" s="824"/>
      <c r="Z2043" s="824"/>
      <c r="AA2043" s="824"/>
      <c r="AB2043" s="824"/>
      <c r="AC2043" s="824"/>
    </row>
    <row r="2044" s="823" customFormat="1" ht="28.45" hidden="1" customHeight="1" outlineLevel="3" spans="1:29">
      <c r="A2044" s="873" t="s">
        <v>73</v>
      </c>
      <c r="B2044" s="870" t="s">
        <v>75</v>
      </c>
      <c r="C2044" s="870" t="s">
        <v>3386</v>
      </c>
      <c r="D2044" s="846" t="s">
        <v>3395</v>
      </c>
      <c r="E2044" s="846" t="s">
        <v>34</v>
      </c>
      <c r="F2044" s="846" t="s">
        <v>3396</v>
      </c>
      <c r="G2044" s="846" t="s">
        <v>3325</v>
      </c>
      <c r="H2044" s="832">
        <v>11.66</v>
      </c>
      <c r="I2044" s="846" t="s">
        <v>37</v>
      </c>
      <c r="J2044" s="875">
        <v>15</v>
      </c>
      <c r="K2044" s="846" t="s">
        <v>38</v>
      </c>
      <c r="L2044" s="846" t="s">
        <v>3284</v>
      </c>
      <c r="M2044" s="846" t="s">
        <v>3397</v>
      </c>
      <c r="N2044" s="846" t="s">
        <v>5001</v>
      </c>
      <c r="O2044" s="846" t="s">
        <v>3398</v>
      </c>
      <c r="P2044" s="846" t="s">
        <v>3399</v>
      </c>
      <c r="Q2044" s="832">
        <v>12931.75</v>
      </c>
      <c r="R2044" s="832">
        <v>24744.1</v>
      </c>
      <c r="S2044" s="832">
        <v>848.42</v>
      </c>
      <c r="T2044" s="832">
        <v>848.42</v>
      </c>
      <c r="U2044" s="846" t="s">
        <v>318</v>
      </c>
      <c r="V2044" s="846" t="s">
        <v>3400</v>
      </c>
      <c r="W2044" s="846"/>
      <c r="X2044" s="824"/>
      <c r="Y2044" s="824"/>
      <c r="Z2044" s="824"/>
      <c r="AA2044" s="824"/>
      <c r="AB2044" s="824"/>
      <c r="AC2044" s="824"/>
    </row>
    <row r="2045" s="823" customFormat="1" ht="28.45" hidden="1" customHeight="1" outlineLevel="3" spans="1:29">
      <c r="A2045" s="873" t="s">
        <v>73</v>
      </c>
      <c r="B2045" s="870" t="s">
        <v>75</v>
      </c>
      <c r="C2045" s="870" t="s">
        <v>3386</v>
      </c>
      <c r="D2045" s="846" t="s">
        <v>3395</v>
      </c>
      <c r="E2045" s="846" t="s">
        <v>34</v>
      </c>
      <c r="F2045" s="846" t="s">
        <v>3396</v>
      </c>
      <c r="G2045" s="846" t="s">
        <v>3325</v>
      </c>
      <c r="H2045" s="832">
        <v>1.67</v>
      </c>
      <c r="I2045" s="846" t="s">
        <v>175</v>
      </c>
      <c r="J2045" s="875">
        <v>18</v>
      </c>
      <c r="K2045" s="846" t="s">
        <v>38</v>
      </c>
      <c r="L2045" s="846" t="s">
        <v>3284</v>
      </c>
      <c r="M2045" s="846" t="s">
        <v>3397</v>
      </c>
      <c r="N2045" s="846" t="s">
        <v>5001</v>
      </c>
      <c r="O2045" s="846" t="s">
        <v>3398</v>
      </c>
      <c r="P2045" s="846" t="s">
        <v>3399</v>
      </c>
      <c r="Q2045" s="832">
        <v>12931.75</v>
      </c>
      <c r="R2045" s="832">
        <v>24744.1</v>
      </c>
      <c r="S2045" s="832">
        <v>848.42</v>
      </c>
      <c r="T2045" s="832">
        <v>848.42</v>
      </c>
      <c r="U2045" s="846" t="s">
        <v>318</v>
      </c>
      <c r="V2045" s="846" t="s">
        <v>3400</v>
      </c>
      <c r="W2045" s="846"/>
      <c r="X2045" s="824"/>
      <c r="Y2045" s="824"/>
      <c r="Z2045" s="824"/>
      <c r="AA2045" s="824"/>
      <c r="AB2045" s="824"/>
      <c r="AC2045" s="824"/>
    </row>
    <row r="2046" s="823" customFormat="1" ht="28.45" hidden="1" customHeight="1" outlineLevel="3" spans="1:29">
      <c r="A2046" s="873" t="s">
        <v>73</v>
      </c>
      <c r="B2046" s="870" t="s">
        <v>75</v>
      </c>
      <c r="C2046" s="870" t="s">
        <v>3386</v>
      </c>
      <c r="D2046" s="846" t="s">
        <v>5002</v>
      </c>
      <c r="E2046" s="846" t="s">
        <v>34</v>
      </c>
      <c r="F2046" s="846" t="s">
        <v>4839</v>
      </c>
      <c r="G2046" s="846" t="s">
        <v>338</v>
      </c>
      <c r="H2046" s="832">
        <v>9.45</v>
      </c>
      <c r="I2046" s="846" t="s">
        <v>3466</v>
      </c>
      <c r="J2046" s="875">
        <v>140</v>
      </c>
      <c r="K2046" s="846" t="s">
        <v>119</v>
      </c>
      <c r="L2046" s="846" t="s">
        <v>3284</v>
      </c>
      <c r="M2046" s="846" t="s">
        <v>5003</v>
      </c>
      <c r="N2046" s="846" t="s">
        <v>5003</v>
      </c>
      <c r="O2046" s="846" t="s">
        <v>4830</v>
      </c>
      <c r="P2046" s="846" t="s">
        <v>4834</v>
      </c>
      <c r="Q2046" s="832">
        <v>39145.07</v>
      </c>
      <c r="R2046" s="832">
        <v>65951.13</v>
      </c>
      <c r="S2046" s="832">
        <v>3545.66</v>
      </c>
      <c r="T2046" s="832">
        <v>6822.32</v>
      </c>
      <c r="U2046" s="846"/>
      <c r="V2046" s="846" t="s">
        <v>3294</v>
      </c>
      <c r="W2046" s="846"/>
      <c r="X2046" s="824"/>
      <c r="Y2046" s="824"/>
      <c r="Z2046" s="824"/>
      <c r="AA2046" s="824"/>
      <c r="AB2046" s="824"/>
      <c r="AC2046" s="824"/>
    </row>
    <row r="2047" s="823" customFormat="1" ht="28.45" hidden="1" customHeight="1" outlineLevel="2" collapsed="1" spans="1:29">
      <c r="A2047" s="870" t="s">
        <v>73</v>
      </c>
      <c r="B2047" s="870" t="s">
        <v>75</v>
      </c>
      <c r="C2047" s="870" t="s">
        <v>307</v>
      </c>
      <c r="D2047" s="870"/>
      <c r="E2047" s="835"/>
      <c r="F2047" s="835"/>
      <c r="G2047" s="836"/>
      <c r="H2047" s="871">
        <v>9186.95</v>
      </c>
      <c r="I2047" s="874" t="s">
        <v>5004</v>
      </c>
      <c r="J2047" s="835"/>
      <c r="K2047" s="835"/>
      <c r="L2047" s="835"/>
      <c r="M2047" s="835"/>
      <c r="N2047" s="835"/>
      <c r="O2047" s="835"/>
      <c r="P2047" s="835"/>
      <c r="Q2047" s="835"/>
      <c r="R2047" s="835"/>
      <c r="S2047" s="835"/>
      <c r="T2047" s="835"/>
      <c r="U2047" s="835"/>
      <c r="V2047" s="835"/>
      <c r="W2047" s="836"/>
      <c r="X2047" s="824"/>
      <c r="Y2047" s="824"/>
      <c r="Z2047" s="824"/>
      <c r="AA2047" s="824"/>
      <c r="AB2047" s="824"/>
      <c r="AC2047" s="824"/>
    </row>
    <row r="2048" s="823" customFormat="1" ht="28.45" hidden="1" customHeight="1" outlineLevel="3" spans="1:29">
      <c r="A2048" s="873" t="s">
        <v>73</v>
      </c>
      <c r="B2048" s="870" t="s">
        <v>75</v>
      </c>
      <c r="C2048" s="870" t="s">
        <v>307</v>
      </c>
      <c r="D2048" s="846" t="s">
        <v>5005</v>
      </c>
      <c r="E2048" s="846" t="s">
        <v>310</v>
      </c>
      <c r="F2048" s="846" t="s">
        <v>5006</v>
      </c>
      <c r="G2048" s="846" t="s">
        <v>3325</v>
      </c>
      <c r="H2048" s="832">
        <v>1350</v>
      </c>
      <c r="I2048" s="846" t="s">
        <v>37</v>
      </c>
      <c r="J2048" s="875">
        <v>15</v>
      </c>
      <c r="K2048" s="846" t="s">
        <v>38</v>
      </c>
      <c r="L2048" s="846" t="s">
        <v>3355</v>
      </c>
      <c r="M2048" s="846" t="s">
        <v>5007</v>
      </c>
      <c r="N2048" s="846" t="s">
        <v>5008</v>
      </c>
      <c r="O2048" s="846" t="s">
        <v>3315</v>
      </c>
      <c r="P2048" s="846" t="s">
        <v>5009</v>
      </c>
      <c r="Q2048" s="832">
        <v>6906.07</v>
      </c>
      <c r="R2048" s="832">
        <v>7933.99</v>
      </c>
      <c r="S2048" s="832">
        <v>5934.02</v>
      </c>
      <c r="T2048" s="832">
        <v>5934.02</v>
      </c>
      <c r="U2048" s="846" t="s">
        <v>318</v>
      </c>
      <c r="V2048" s="846" t="s">
        <v>5010</v>
      </c>
      <c r="W2048" s="846"/>
      <c r="X2048" s="824"/>
      <c r="Y2048" s="824"/>
      <c r="Z2048" s="824"/>
      <c r="AA2048" s="824"/>
      <c r="AB2048" s="824"/>
      <c r="AC2048" s="824"/>
    </row>
    <row r="2049" s="823" customFormat="1" ht="28.45" hidden="1" customHeight="1" outlineLevel="3" spans="1:29">
      <c r="A2049" s="873" t="s">
        <v>73</v>
      </c>
      <c r="B2049" s="870" t="s">
        <v>75</v>
      </c>
      <c r="C2049" s="870" t="s">
        <v>307</v>
      </c>
      <c r="D2049" s="846" t="s">
        <v>5005</v>
      </c>
      <c r="E2049" s="846" t="s">
        <v>310</v>
      </c>
      <c r="F2049" s="846" t="s">
        <v>5006</v>
      </c>
      <c r="G2049" s="846" t="s">
        <v>3325</v>
      </c>
      <c r="H2049" s="832">
        <v>91.52</v>
      </c>
      <c r="I2049" s="846" t="s">
        <v>37</v>
      </c>
      <c r="J2049" s="875">
        <v>15</v>
      </c>
      <c r="K2049" s="846" t="s">
        <v>38</v>
      </c>
      <c r="L2049" s="846" t="s">
        <v>3355</v>
      </c>
      <c r="M2049" s="846" t="s">
        <v>5007</v>
      </c>
      <c r="N2049" s="846" t="s">
        <v>5008</v>
      </c>
      <c r="O2049" s="846" t="s">
        <v>3315</v>
      </c>
      <c r="P2049" s="846" t="s">
        <v>5009</v>
      </c>
      <c r="Q2049" s="832">
        <v>6906.07</v>
      </c>
      <c r="R2049" s="832">
        <v>7933.99</v>
      </c>
      <c r="S2049" s="832">
        <v>5934.02</v>
      </c>
      <c r="T2049" s="832">
        <v>5934.02</v>
      </c>
      <c r="U2049" s="846" t="s">
        <v>318</v>
      </c>
      <c r="V2049" s="846" t="s">
        <v>5010</v>
      </c>
      <c r="W2049" s="846"/>
      <c r="X2049" s="824"/>
      <c r="Y2049" s="824"/>
      <c r="Z2049" s="824"/>
      <c r="AA2049" s="824"/>
      <c r="AB2049" s="824"/>
      <c r="AC2049" s="824"/>
    </row>
    <row r="2050" s="823" customFormat="1" ht="28.45" hidden="1" customHeight="1" outlineLevel="3" spans="1:29">
      <c r="A2050" s="873" t="s">
        <v>73</v>
      </c>
      <c r="B2050" s="870" t="s">
        <v>75</v>
      </c>
      <c r="C2050" s="870" t="s">
        <v>307</v>
      </c>
      <c r="D2050" s="846" t="s">
        <v>5011</v>
      </c>
      <c r="E2050" s="846" t="s">
        <v>310</v>
      </c>
      <c r="F2050" s="846" t="s">
        <v>5006</v>
      </c>
      <c r="G2050" s="846" t="s">
        <v>3325</v>
      </c>
      <c r="H2050" s="832">
        <v>1250</v>
      </c>
      <c r="I2050" s="846" t="s">
        <v>37</v>
      </c>
      <c r="J2050" s="875">
        <v>15</v>
      </c>
      <c r="K2050" s="846" t="s">
        <v>38</v>
      </c>
      <c r="L2050" s="846" t="s">
        <v>3355</v>
      </c>
      <c r="M2050" s="846" t="s">
        <v>5007</v>
      </c>
      <c r="N2050" s="846" t="s">
        <v>5008</v>
      </c>
      <c r="O2050" s="846" t="s">
        <v>3315</v>
      </c>
      <c r="P2050" s="846" t="s">
        <v>5009</v>
      </c>
      <c r="Q2050" s="832">
        <v>6906.07</v>
      </c>
      <c r="R2050" s="832">
        <v>7933.99</v>
      </c>
      <c r="S2050" s="832">
        <v>5934.02</v>
      </c>
      <c r="T2050" s="832">
        <v>5934.02</v>
      </c>
      <c r="U2050" s="846" t="s">
        <v>318</v>
      </c>
      <c r="V2050" s="846" t="s">
        <v>5010</v>
      </c>
      <c r="W2050" s="846"/>
      <c r="X2050" s="824"/>
      <c r="Y2050" s="824"/>
      <c r="Z2050" s="824"/>
      <c r="AA2050" s="824"/>
      <c r="AB2050" s="824"/>
      <c r="AC2050" s="824"/>
    </row>
    <row r="2051" s="823" customFormat="1" ht="28.45" hidden="1" customHeight="1" outlineLevel="3" spans="1:29">
      <c r="A2051" s="873" t="s">
        <v>73</v>
      </c>
      <c r="B2051" s="870" t="s">
        <v>75</v>
      </c>
      <c r="C2051" s="870" t="s">
        <v>307</v>
      </c>
      <c r="D2051" s="846" t="s">
        <v>5011</v>
      </c>
      <c r="E2051" s="846" t="s">
        <v>310</v>
      </c>
      <c r="F2051" s="846" t="s">
        <v>5006</v>
      </c>
      <c r="G2051" s="846" t="s">
        <v>3325</v>
      </c>
      <c r="H2051" s="832">
        <v>272.5</v>
      </c>
      <c r="I2051" s="846" t="s">
        <v>37</v>
      </c>
      <c r="J2051" s="875">
        <v>15</v>
      </c>
      <c r="K2051" s="846" t="s">
        <v>38</v>
      </c>
      <c r="L2051" s="846" t="s">
        <v>3355</v>
      </c>
      <c r="M2051" s="846" t="s">
        <v>5007</v>
      </c>
      <c r="N2051" s="846" t="s">
        <v>5008</v>
      </c>
      <c r="O2051" s="846" t="s">
        <v>3315</v>
      </c>
      <c r="P2051" s="846" t="s">
        <v>5009</v>
      </c>
      <c r="Q2051" s="832">
        <v>6906.07</v>
      </c>
      <c r="R2051" s="832">
        <v>7933.99</v>
      </c>
      <c r="S2051" s="832">
        <v>5934.02</v>
      </c>
      <c r="T2051" s="832">
        <v>5934.02</v>
      </c>
      <c r="U2051" s="846" t="s">
        <v>318</v>
      </c>
      <c r="V2051" s="846" t="s">
        <v>5010</v>
      </c>
      <c r="W2051" s="846"/>
      <c r="X2051" s="824"/>
      <c r="Y2051" s="824"/>
      <c r="Z2051" s="824"/>
      <c r="AA2051" s="824"/>
      <c r="AB2051" s="824"/>
      <c r="AC2051" s="824"/>
    </row>
    <row r="2052" s="823" customFormat="1" ht="28.45" hidden="1" customHeight="1" outlineLevel="3" spans="1:29">
      <c r="A2052" s="873" t="s">
        <v>73</v>
      </c>
      <c r="B2052" s="870" t="s">
        <v>75</v>
      </c>
      <c r="C2052" s="870" t="s">
        <v>307</v>
      </c>
      <c r="D2052" s="846" t="s">
        <v>5012</v>
      </c>
      <c r="E2052" s="846" t="s">
        <v>310</v>
      </c>
      <c r="F2052" s="846" t="s">
        <v>5013</v>
      </c>
      <c r="G2052" s="846" t="s">
        <v>3325</v>
      </c>
      <c r="H2052" s="832">
        <v>3025</v>
      </c>
      <c r="I2052" s="846" t="s">
        <v>37</v>
      </c>
      <c r="J2052" s="875">
        <v>15</v>
      </c>
      <c r="K2052" s="846" t="s">
        <v>38</v>
      </c>
      <c r="L2052" s="846" t="s">
        <v>3355</v>
      </c>
      <c r="M2052" s="846" t="s">
        <v>5014</v>
      </c>
      <c r="N2052" s="846" t="s">
        <v>5015</v>
      </c>
      <c r="O2052" s="846" t="s">
        <v>3315</v>
      </c>
      <c r="P2052" s="846" t="s">
        <v>3316</v>
      </c>
      <c r="Q2052" s="832">
        <v>30749.22</v>
      </c>
      <c r="R2052" s="832">
        <v>53641.68</v>
      </c>
      <c r="S2052" s="832">
        <v>21572.76</v>
      </c>
      <c r="T2052" s="832">
        <v>27540.93</v>
      </c>
      <c r="U2052" s="846" t="s">
        <v>318</v>
      </c>
      <c r="V2052" s="846" t="s">
        <v>5016</v>
      </c>
      <c r="W2052" s="846"/>
      <c r="X2052" s="824"/>
      <c r="Y2052" s="824"/>
      <c r="Z2052" s="824"/>
      <c r="AA2052" s="824"/>
      <c r="AB2052" s="824"/>
      <c r="AC2052" s="824"/>
    </row>
    <row r="2053" s="823" customFormat="1" ht="28.45" hidden="1" customHeight="1" outlineLevel="3" spans="1:29">
      <c r="A2053" s="873" t="s">
        <v>73</v>
      </c>
      <c r="B2053" s="870" t="s">
        <v>75</v>
      </c>
      <c r="C2053" s="870" t="s">
        <v>307</v>
      </c>
      <c r="D2053" s="846" t="s">
        <v>5017</v>
      </c>
      <c r="E2053" s="846" t="s">
        <v>310</v>
      </c>
      <c r="F2053" s="846" t="s">
        <v>5013</v>
      </c>
      <c r="G2053" s="846" t="s">
        <v>3325</v>
      </c>
      <c r="H2053" s="832">
        <v>2700</v>
      </c>
      <c r="I2053" s="846" t="s">
        <v>485</v>
      </c>
      <c r="J2053" s="875">
        <v>3</v>
      </c>
      <c r="K2053" s="846" t="s">
        <v>38</v>
      </c>
      <c r="L2053" s="846" t="s">
        <v>3355</v>
      </c>
      <c r="M2053" s="846"/>
      <c r="N2053" s="846" t="s">
        <v>5018</v>
      </c>
      <c r="O2053" s="846" t="s">
        <v>3315</v>
      </c>
      <c r="P2053" s="846" t="s">
        <v>3316</v>
      </c>
      <c r="Q2053" s="832">
        <v>30749.22</v>
      </c>
      <c r="R2053" s="832">
        <v>53641.68</v>
      </c>
      <c r="S2053" s="832">
        <v>21572.76</v>
      </c>
      <c r="T2053" s="832">
        <v>27540.93</v>
      </c>
      <c r="U2053" s="846" t="s">
        <v>318</v>
      </c>
      <c r="V2053" s="846" t="s">
        <v>5016</v>
      </c>
      <c r="W2053" s="846"/>
      <c r="X2053" s="824"/>
      <c r="Y2053" s="824"/>
      <c r="Z2053" s="824"/>
      <c r="AA2053" s="824"/>
      <c r="AB2053" s="824"/>
      <c r="AC2053" s="824"/>
    </row>
    <row r="2054" s="823" customFormat="1" ht="28.45" hidden="1" customHeight="1" outlineLevel="3" spans="1:29">
      <c r="A2054" s="873" t="s">
        <v>73</v>
      </c>
      <c r="B2054" s="870" t="s">
        <v>75</v>
      </c>
      <c r="C2054" s="870" t="s">
        <v>307</v>
      </c>
      <c r="D2054" s="846" t="s">
        <v>5017</v>
      </c>
      <c r="E2054" s="846" t="s">
        <v>310</v>
      </c>
      <c r="F2054" s="846" t="s">
        <v>5013</v>
      </c>
      <c r="G2054" s="846" t="s">
        <v>3325</v>
      </c>
      <c r="H2054" s="832">
        <v>300</v>
      </c>
      <c r="I2054" s="846" t="s">
        <v>485</v>
      </c>
      <c r="J2054" s="875">
        <v>3</v>
      </c>
      <c r="K2054" s="846" t="s">
        <v>38</v>
      </c>
      <c r="L2054" s="846" t="s">
        <v>3355</v>
      </c>
      <c r="M2054" s="846"/>
      <c r="N2054" s="846" t="s">
        <v>5018</v>
      </c>
      <c r="O2054" s="846" t="s">
        <v>3315</v>
      </c>
      <c r="P2054" s="846" t="s">
        <v>3316</v>
      </c>
      <c r="Q2054" s="832">
        <v>30749.22</v>
      </c>
      <c r="R2054" s="832">
        <v>53641.68</v>
      </c>
      <c r="S2054" s="832">
        <v>21572.76</v>
      </c>
      <c r="T2054" s="832">
        <v>27540.93</v>
      </c>
      <c r="U2054" s="846" t="s">
        <v>318</v>
      </c>
      <c r="V2054" s="846" t="s">
        <v>5016</v>
      </c>
      <c r="W2054" s="846"/>
      <c r="X2054" s="824"/>
      <c r="Y2054" s="824"/>
      <c r="Z2054" s="824"/>
      <c r="AA2054" s="824"/>
      <c r="AB2054" s="824"/>
      <c r="AC2054" s="824"/>
    </row>
    <row r="2055" s="823" customFormat="1" ht="28.45" hidden="1" customHeight="1" outlineLevel="3" spans="1:29">
      <c r="A2055" s="873" t="s">
        <v>73</v>
      </c>
      <c r="B2055" s="870" t="s">
        <v>75</v>
      </c>
      <c r="C2055" s="870" t="s">
        <v>307</v>
      </c>
      <c r="D2055" s="846" t="s">
        <v>5019</v>
      </c>
      <c r="E2055" s="846" t="s">
        <v>298</v>
      </c>
      <c r="F2055" s="846" t="s">
        <v>5020</v>
      </c>
      <c r="G2055" s="846" t="s">
        <v>355</v>
      </c>
      <c r="H2055" s="832">
        <v>41.01</v>
      </c>
      <c r="I2055" s="846" t="s">
        <v>166</v>
      </c>
      <c r="J2055" s="875">
        <v>5</v>
      </c>
      <c r="K2055" s="846" t="s">
        <v>38</v>
      </c>
      <c r="L2055" s="846" t="s">
        <v>3355</v>
      </c>
      <c r="M2055" s="846"/>
      <c r="N2055" s="846" t="s">
        <v>5021</v>
      </c>
      <c r="O2055" s="846" t="s">
        <v>5022</v>
      </c>
      <c r="P2055" s="846" t="s">
        <v>5023</v>
      </c>
      <c r="Q2055" s="832">
        <v>297.12</v>
      </c>
      <c r="R2055" s="832">
        <v>605338.58</v>
      </c>
      <c r="S2055" s="832">
        <v>197.92</v>
      </c>
      <c r="T2055" s="832">
        <v>-1563.79</v>
      </c>
      <c r="U2055" s="846" t="s">
        <v>372</v>
      </c>
      <c r="V2055" s="846"/>
      <c r="W2055" s="846"/>
      <c r="X2055" s="824"/>
      <c r="Y2055" s="824"/>
      <c r="Z2055" s="824"/>
      <c r="AA2055" s="824"/>
      <c r="AB2055" s="824"/>
      <c r="AC2055" s="824"/>
    </row>
    <row r="2056" s="823" customFormat="1" ht="28.45" hidden="1" customHeight="1" outlineLevel="3" spans="1:29">
      <c r="A2056" s="873" t="s">
        <v>73</v>
      </c>
      <c r="B2056" s="870" t="s">
        <v>75</v>
      </c>
      <c r="C2056" s="870" t="s">
        <v>307</v>
      </c>
      <c r="D2056" s="846" t="s">
        <v>5019</v>
      </c>
      <c r="E2056" s="846" t="s">
        <v>298</v>
      </c>
      <c r="F2056" s="846" t="s">
        <v>5020</v>
      </c>
      <c r="G2056" s="846" t="s">
        <v>355</v>
      </c>
      <c r="H2056" s="832">
        <v>156.92</v>
      </c>
      <c r="I2056" s="846" t="s">
        <v>175</v>
      </c>
      <c r="J2056" s="875">
        <v>18</v>
      </c>
      <c r="K2056" s="846" t="s">
        <v>38</v>
      </c>
      <c r="L2056" s="846" t="s">
        <v>3355</v>
      </c>
      <c r="M2056" s="846" t="s">
        <v>5024</v>
      </c>
      <c r="N2056" s="846" t="s">
        <v>5021</v>
      </c>
      <c r="O2056" s="846" t="s">
        <v>5022</v>
      </c>
      <c r="P2056" s="846" t="s">
        <v>5023</v>
      </c>
      <c r="Q2056" s="832">
        <v>297.12</v>
      </c>
      <c r="R2056" s="832">
        <v>605338.58</v>
      </c>
      <c r="S2056" s="832">
        <v>197.92</v>
      </c>
      <c r="T2056" s="832">
        <v>-1563.79</v>
      </c>
      <c r="U2056" s="846" t="s">
        <v>372</v>
      </c>
      <c r="V2056" s="846"/>
      <c r="W2056" s="846"/>
      <c r="X2056" s="824"/>
      <c r="Y2056" s="824"/>
      <c r="Z2056" s="824"/>
      <c r="AA2056" s="824"/>
      <c r="AB2056" s="824"/>
      <c r="AC2056" s="824"/>
    </row>
    <row r="2057" s="823" customFormat="1" ht="28.45" hidden="1" customHeight="1" outlineLevel="2" collapsed="1" spans="1:29">
      <c r="A2057" s="870" t="s">
        <v>73</v>
      </c>
      <c r="B2057" s="870" t="s">
        <v>75</v>
      </c>
      <c r="C2057" s="870" t="s">
        <v>325</v>
      </c>
      <c r="D2057" s="870"/>
      <c r="E2057" s="835"/>
      <c r="F2057" s="835"/>
      <c r="G2057" s="836"/>
      <c r="H2057" s="871">
        <v>11238.57</v>
      </c>
      <c r="I2057" s="874" t="s">
        <v>5025</v>
      </c>
      <c r="J2057" s="835"/>
      <c r="K2057" s="835"/>
      <c r="L2057" s="835"/>
      <c r="M2057" s="835"/>
      <c r="N2057" s="835"/>
      <c r="O2057" s="835"/>
      <c r="P2057" s="835"/>
      <c r="Q2057" s="835"/>
      <c r="R2057" s="835"/>
      <c r="S2057" s="835"/>
      <c r="T2057" s="835"/>
      <c r="U2057" s="835"/>
      <c r="V2057" s="835"/>
      <c r="W2057" s="836"/>
      <c r="X2057" s="824"/>
      <c r="Y2057" s="824"/>
      <c r="Z2057" s="824"/>
      <c r="AA2057" s="824"/>
      <c r="AB2057" s="824"/>
      <c r="AC2057" s="824"/>
    </row>
    <row r="2058" s="823" customFormat="1" ht="28.45" hidden="1" customHeight="1" outlineLevel="3" spans="1:29">
      <c r="A2058" s="873" t="s">
        <v>73</v>
      </c>
      <c r="B2058" s="870" t="s">
        <v>75</v>
      </c>
      <c r="C2058" s="870" t="s">
        <v>325</v>
      </c>
      <c r="D2058" s="846" t="s">
        <v>5026</v>
      </c>
      <c r="E2058" s="846" t="s">
        <v>310</v>
      </c>
      <c r="F2058" s="846" t="s">
        <v>5013</v>
      </c>
      <c r="G2058" s="846" t="s">
        <v>3325</v>
      </c>
      <c r="H2058" s="832">
        <v>1600</v>
      </c>
      <c r="I2058" s="846" t="s">
        <v>339</v>
      </c>
      <c r="J2058" s="875">
        <v>14</v>
      </c>
      <c r="K2058" s="846" t="s">
        <v>38</v>
      </c>
      <c r="L2058" s="846" t="s">
        <v>3355</v>
      </c>
      <c r="M2058" s="846" t="s">
        <v>5027</v>
      </c>
      <c r="N2058" s="846" t="s">
        <v>5028</v>
      </c>
      <c r="O2058" s="846" t="s">
        <v>387</v>
      </c>
      <c r="P2058" s="846" t="s">
        <v>392</v>
      </c>
      <c r="Q2058" s="832">
        <v>30749.22</v>
      </c>
      <c r="R2058" s="832">
        <v>53641.68</v>
      </c>
      <c r="S2058" s="832">
        <v>21572.76</v>
      </c>
      <c r="T2058" s="832">
        <v>27540.93</v>
      </c>
      <c r="U2058" s="846" t="s">
        <v>318</v>
      </c>
      <c r="V2058" s="846" t="s">
        <v>5016</v>
      </c>
      <c r="W2058" s="846"/>
      <c r="X2058" s="824"/>
      <c r="Y2058" s="824"/>
      <c r="Z2058" s="824"/>
      <c r="AA2058" s="824"/>
      <c r="AB2058" s="824"/>
      <c r="AC2058" s="824"/>
    </row>
    <row r="2059" s="823" customFormat="1" ht="28.45" hidden="1" customHeight="1" outlineLevel="3" spans="1:29">
      <c r="A2059" s="873" t="s">
        <v>73</v>
      </c>
      <c r="B2059" s="870" t="s">
        <v>75</v>
      </c>
      <c r="C2059" s="870" t="s">
        <v>325</v>
      </c>
      <c r="D2059" s="846" t="s">
        <v>5026</v>
      </c>
      <c r="E2059" s="846" t="s">
        <v>310</v>
      </c>
      <c r="F2059" s="846" t="s">
        <v>5013</v>
      </c>
      <c r="G2059" s="846" t="s">
        <v>3325</v>
      </c>
      <c r="H2059" s="832">
        <v>215</v>
      </c>
      <c r="I2059" s="846" t="s">
        <v>339</v>
      </c>
      <c r="J2059" s="875">
        <v>14</v>
      </c>
      <c r="K2059" s="846" t="s">
        <v>38</v>
      </c>
      <c r="L2059" s="846" t="s">
        <v>3355</v>
      </c>
      <c r="M2059" s="846" t="s">
        <v>5027</v>
      </c>
      <c r="N2059" s="846" t="s">
        <v>5028</v>
      </c>
      <c r="O2059" s="846" t="s">
        <v>387</v>
      </c>
      <c r="P2059" s="846" t="s">
        <v>392</v>
      </c>
      <c r="Q2059" s="832">
        <v>30749.22</v>
      </c>
      <c r="R2059" s="832">
        <v>53641.68</v>
      </c>
      <c r="S2059" s="832">
        <v>21572.76</v>
      </c>
      <c r="T2059" s="832">
        <v>27540.93</v>
      </c>
      <c r="U2059" s="846" t="s">
        <v>318</v>
      </c>
      <c r="V2059" s="846" t="s">
        <v>5016</v>
      </c>
      <c r="W2059" s="846"/>
      <c r="X2059" s="824"/>
      <c r="Y2059" s="824"/>
      <c r="Z2059" s="824"/>
      <c r="AA2059" s="824"/>
      <c r="AB2059" s="824"/>
      <c r="AC2059" s="824"/>
    </row>
    <row r="2060" s="823" customFormat="1" ht="28.45" hidden="1" customHeight="1" outlineLevel="3" spans="1:29">
      <c r="A2060" s="873" t="s">
        <v>73</v>
      </c>
      <c r="B2060" s="870" t="s">
        <v>75</v>
      </c>
      <c r="C2060" s="870" t="s">
        <v>325</v>
      </c>
      <c r="D2060" s="846" t="s">
        <v>5029</v>
      </c>
      <c r="E2060" s="846" t="s">
        <v>310</v>
      </c>
      <c r="F2060" s="846" t="s">
        <v>5013</v>
      </c>
      <c r="G2060" s="846" t="s">
        <v>3325</v>
      </c>
      <c r="H2060" s="832">
        <v>8000</v>
      </c>
      <c r="I2060" s="846" t="s">
        <v>1641</v>
      </c>
      <c r="J2060" s="875">
        <v>8</v>
      </c>
      <c r="K2060" s="846" t="s">
        <v>38</v>
      </c>
      <c r="L2060" s="846" t="s">
        <v>3355</v>
      </c>
      <c r="M2060" s="846" t="s">
        <v>5030</v>
      </c>
      <c r="N2060" s="846" t="s">
        <v>5031</v>
      </c>
      <c r="O2060" s="846" t="s">
        <v>387</v>
      </c>
      <c r="P2060" s="846" t="s">
        <v>392</v>
      </c>
      <c r="Q2060" s="832">
        <v>30749.22</v>
      </c>
      <c r="R2060" s="832">
        <v>53641.68</v>
      </c>
      <c r="S2060" s="832">
        <v>21572.76</v>
      </c>
      <c r="T2060" s="832">
        <v>27540.93</v>
      </c>
      <c r="U2060" s="846" t="s">
        <v>318</v>
      </c>
      <c r="V2060" s="846" t="s">
        <v>5016</v>
      </c>
      <c r="W2060" s="846"/>
      <c r="X2060" s="824"/>
      <c r="Y2060" s="824"/>
      <c r="Z2060" s="824"/>
      <c r="AA2060" s="824"/>
      <c r="AB2060" s="824"/>
      <c r="AC2060" s="824"/>
    </row>
    <row r="2061" s="823" customFormat="1" ht="28.45" hidden="1" customHeight="1" outlineLevel="3" spans="1:29">
      <c r="A2061" s="873" t="s">
        <v>73</v>
      </c>
      <c r="B2061" s="870" t="s">
        <v>75</v>
      </c>
      <c r="C2061" s="870" t="s">
        <v>325</v>
      </c>
      <c r="D2061" s="846" t="s">
        <v>5029</v>
      </c>
      <c r="E2061" s="846" t="s">
        <v>310</v>
      </c>
      <c r="F2061" s="846" t="s">
        <v>5013</v>
      </c>
      <c r="G2061" s="846" t="s">
        <v>3325</v>
      </c>
      <c r="H2061" s="832">
        <v>1220</v>
      </c>
      <c r="I2061" s="846" t="s">
        <v>1641</v>
      </c>
      <c r="J2061" s="875">
        <v>8</v>
      </c>
      <c r="K2061" s="846" t="s">
        <v>38</v>
      </c>
      <c r="L2061" s="846" t="s">
        <v>3355</v>
      </c>
      <c r="M2061" s="846" t="s">
        <v>5030</v>
      </c>
      <c r="N2061" s="846" t="s">
        <v>5031</v>
      </c>
      <c r="O2061" s="846" t="s">
        <v>387</v>
      </c>
      <c r="P2061" s="846" t="s">
        <v>392</v>
      </c>
      <c r="Q2061" s="832">
        <v>30749.22</v>
      </c>
      <c r="R2061" s="832">
        <v>53641.68</v>
      </c>
      <c r="S2061" s="832">
        <v>21572.76</v>
      </c>
      <c r="T2061" s="832">
        <v>27540.93</v>
      </c>
      <c r="U2061" s="846" t="s">
        <v>318</v>
      </c>
      <c r="V2061" s="846" t="s">
        <v>5016</v>
      </c>
      <c r="W2061" s="846"/>
      <c r="X2061" s="824"/>
      <c r="Y2061" s="824"/>
      <c r="Z2061" s="824"/>
      <c r="AA2061" s="824"/>
      <c r="AB2061" s="824"/>
      <c r="AC2061" s="824"/>
    </row>
    <row r="2062" s="823" customFormat="1" ht="28.45" hidden="1" customHeight="1" outlineLevel="3" spans="1:29">
      <c r="A2062" s="873" t="s">
        <v>73</v>
      </c>
      <c r="B2062" s="870" t="s">
        <v>75</v>
      </c>
      <c r="C2062" s="870" t="s">
        <v>325</v>
      </c>
      <c r="D2062" s="846" t="s">
        <v>5032</v>
      </c>
      <c r="E2062" s="846" t="s">
        <v>310</v>
      </c>
      <c r="F2062" s="846" t="s">
        <v>5033</v>
      </c>
      <c r="G2062" s="846" t="s">
        <v>431</v>
      </c>
      <c r="H2062" s="832">
        <v>18</v>
      </c>
      <c r="I2062" s="846" t="s">
        <v>534</v>
      </c>
      <c r="J2062" s="875">
        <v>1</v>
      </c>
      <c r="K2062" s="846" t="s">
        <v>38</v>
      </c>
      <c r="L2062" s="846" t="s">
        <v>3355</v>
      </c>
      <c r="M2062" s="846"/>
      <c r="N2062" s="846" t="s">
        <v>5034</v>
      </c>
      <c r="O2062" s="846" t="s">
        <v>352</v>
      </c>
      <c r="P2062" s="846" t="s">
        <v>353</v>
      </c>
      <c r="Q2062" s="832">
        <v>85.47</v>
      </c>
      <c r="R2062" s="832">
        <v>85.47</v>
      </c>
      <c r="S2062" s="832">
        <v>18</v>
      </c>
      <c r="T2062" s="832">
        <v>18</v>
      </c>
      <c r="U2062" s="846"/>
      <c r="V2062" s="846"/>
      <c r="W2062" s="846"/>
      <c r="X2062" s="824"/>
      <c r="Y2062" s="824"/>
      <c r="Z2062" s="824"/>
      <c r="AA2062" s="824"/>
      <c r="AB2062" s="824"/>
      <c r="AC2062" s="824"/>
    </row>
    <row r="2063" s="823" customFormat="1" ht="28.45" hidden="1" customHeight="1" outlineLevel="3" spans="1:29">
      <c r="A2063" s="873" t="s">
        <v>73</v>
      </c>
      <c r="B2063" s="870" t="s">
        <v>75</v>
      </c>
      <c r="C2063" s="870" t="s">
        <v>325</v>
      </c>
      <c r="D2063" s="846" t="s">
        <v>5035</v>
      </c>
      <c r="E2063" s="846" t="s">
        <v>310</v>
      </c>
      <c r="F2063" s="846" t="s">
        <v>3761</v>
      </c>
      <c r="G2063" s="846" t="s">
        <v>412</v>
      </c>
      <c r="H2063" s="832">
        <v>61.97</v>
      </c>
      <c r="I2063" s="846" t="s">
        <v>534</v>
      </c>
      <c r="J2063" s="875">
        <v>1</v>
      </c>
      <c r="K2063" s="846" t="s">
        <v>38</v>
      </c>
      <c r="L2063" s="846" t="s">
        <v>3355</v>
      </c>
      <c r="M2063" s="846"/>
      <c r="N2063" s="846" t="s">
        <v>5036</v>
      </c>
      <c r="O2063" s="846" t="s">
        <v>342</v>
      </c>
      <c r="P2063" s="846" t="s">
        <v>343</v>
      </c>
      <c r="Q2063" s="832">
        <v>2297.01</v>
      </c>
      <c r="R2063" s="832">
        <v>4718.16</v>
      </c>
      <c r="S2063" s="832">
        <v>2005.97</v>
      </c>
      <c r="T2063" s="832">
        <v>3709.73</v>
      </c>
      <c r="U2063" s="846"/>
      <c r="V2063" s="846" t="s">
        <v>3765</v>
      </c>
      <c r="W2063" s="846"/>
      <c r="X2063" s="824"/>
      <c r="Y2063" s="824"/>
      <c r="Z2063" s="824"/>
      <c r="AA2063" s="824"/>
      <c r="AB2063" s="824"/>
      <c r="AC2063" s="824"/>
    </row>
    <row r="2064" s="823" customFormat="1" ht="28.45" hidden="1" customHeight="1" outlineLevel="3" spans="1:29">
      <c r="A2064" s="873" t="s">
        <v>73</v>
      </c>
      <c r="B2064" s="870" t="s">
        <v>75</v>
      </c>
      <c r="C2064" s="870" t="s">
        <v>325</v>
      </c>
      <c r="D2064" s="846" t="s">
        <v>5035</v>
      </c>
      <c r="E2064" s="846" t="s">
        <v>310</v>
      </c>
      <c r="F2064" s="846" t="s">
        <v>3761</v>
      </c>
      <c r="G2064" s="846" t="s">
        <v>412</v>
      </c>
      <c r="H2064" s="832">
        <v>0.9</v>
      </c>
      <c r="I2064" s="846" t="s">
        <v>534</v>
      </c>
      <c r="J2064" s="875">
        <v>1</v>
      </c>
      <c r="K2064" s="846" t="s">
        <v>38</v>
      </c>
      <c r="L2064" s="846" t="s">
        <v>3355</v>
      </c>
      <c r="M2064" s="846"/>
      <c r="N2064" s="846" t="s">
        <v>5036</v>
      </c>
      <c r="O2064" s="846" t="s">
        <v>342</v>
      </c>
      <c r="P2064" s="846" t="s">
        <v>343</v>
      </c>
      <c r="Q2064" s="832">
        <v>2297.01</v>
      </c>
      <c r="R2064" s="832">
        <v>4718.16</v>
      </c>
      <c r="S2064" s="832">
        <v>2005.97</v>
      </c>
      <c r="T2064" s="832">
        <v>3709.73</v>
      </c>
      <c r="U2064" s="846"/>
      <c r="V2064" s="846" t="s">
        <v>3765</v>
      </c>
      <c r="W2064" s="846"/>
      <c r="X2064" s="824"/>
      <c r="Y2064" s="824"/>
      <c r="Z2064" s="824"/>
      <c r="AA2064" s="824"/>
      <c r="AB2064" s="824"/>
      <c r="AC2064" s="824"/>
    </row>
    <row r="2065" s="823" customFormat="1" ht="28.45" hidden="1" customHeight="1" outlineLevel="3" spans="1:29">
      <c r="A2065" s="873" t="s">
        <v>73</v>
      </c>
      <c r="B2065" s="870" t="s">
        <v>75</v>
      </c>
      <c r="C2065" s="870" t="s">
        <v>325</v>
      </c>
      <c r="D2065" s="846" t="s">
        <v>5035</v>
      </c>
      <c r="E2065" s="846" t="s">
        <v>310</v>
      </c>
      <c r="F2065" s="846" t="s">
        <v>3761</v>
      </c>
      <c r="G2065" s="846" t="s">
        <v>412</v>
      </c>
      <c r="H2065" s="832">
        <v>0.79</v>
      </c>
      <c r="I2065" s="846" t="s">
        <v>534</v>
      </c>
      <c r="J2065" s="875">
        <v>1</v>
      </c>
      <c r="K2065" s="846" t="s">
        <v>38</v>
      </c>
      <c r="L2065" s="846" t="s">
        <v>3355</v>
      </c>
      <c r="M2065" s="846"/>
      <c r="N2065" s="846" t="s">
        <v>5036</v>
      </c>
      <c r="O2065" s="846" t="s">
        <v>342</v>
      </c>
      <c r="P2065" s="846" t="s">
        <v>343</v>
      </c>
      <c r="Q2065" s="832">
        <v>2297.01</v>
      </c>
      <c r="R2065" s="832">
        <v>4718.16</v>
      </c>
      <c r="S2065" s="832">
        <v>2005.97</v>
      </c>
      <c r="T2065" s="832">
        <v>3709.73</v>
      </c>
      <c r="U2065" s="846"/>
      <c r="V2065" s="846" t="s">
        <v>3765</v>
      </c>
      <c r="W2065" s="846"/>
      <c r="X2065" s="824"/>
      <c r="Y2065" s="824"/>
      <c r="Z2065" s="824"/>
      <c r="AA2065" s="824"/>
      <c r="AB2065" s="824"/>
      <c r="AC2065" s="824"/>
    </row>
    <row r="2066" s="823" customFormat="1" ht="28.45" hidden="1" customHeight="1" outlineLevel="3" spans="1:29">
      <c r="A2066" s="873" t="s">
        <v>73</v>
      </c>
      <c r="B2066" s="870" t="s">
        <v>75</v>
      </c>
      <c r="C2066" s="870" t="s">
        <v>325</v>
      </c>
      <c r="D2066" s="846" t="s">
        <v>5037</v>
      </c>
      <c r="E2066" s="846" t="s">
        <v>310</v>
      </c>
      <c r="F2066" s="846" t="s">
        <v>5038</v>
      </c>
      <c r="G2066" s="846" t="s">
        <v>329</v>
      </c>
      <c r="H2066" s="832">
        <v>16.95</v>
      </c>
      <c r="I2066" s="846" t="s">
        <v>1175</v>
      </c>
      <c r="J2066" s="875">
        <v>2</v>
      </c>
      <c r="K2066" s="846" t="s">
        <v>38</v>
      </c>
      <c r="L2066" s="846" t="s">
        <v>3355</v>
      </c>
      <c r="M2066" s="846"/>
      <c r="N2066" s="846" t="s">
        <v>5039</v>
      </c>
      <c r="O2066" s="846" t="s">
        <v>382</v>
      </c>
      <c r="P2066" s="846" t="s">
        <v>343</v>
      </c>
      <c r="Q2066" s="832">
        <v>3327.17</v>
      </c>
      <c r="R2066" s="832">
        <v>3374.25</v>
      </c>
      <c r="S2066" s="832">
        <v>241.18</v>
      </c>
      <c r="T2066" s="832">
        <v>241.18</v>
      </c>
      <c r="U2066" s="846" t="s">
        <v>407</v>
      </c>
      <c r="V2066" s="846" t="s">
        <v>5040</v>
      </c>
      <c r="W2066" s="846"/>
      <c r="X2066" s="824"/>
      <c r="Y2066" s="824"/>
      <c r="Z2066" s="824"/>
      <c r="AA2066" s="824"/>
      <c r="AB2066" s="824"/>
      <c r="AC2066" s="824"/>
    </row>
    <row r="2067" s="823" customFormat="1" ht="28.45" hidden="1" customHeight="1" outlineLevel="3" spans="1:29">
      <c r="A2067" s="873" t="s">
        <v>73</v>
      </c>
      <c r="B2067" s="870" t="s">
        <v>75</v>
      </c>
      <c r="C2067" s="870" t="s">
        <v>325</v>
      </c>
      <c r="D2067" s="846" t="s">
        <v>5041</v>
      </c>
      <c r="E2067" s="846" t="s">
        <v>310</v>
      </c>
      <c r="F2067" s="846" t="s">
        <v>5038</v>
      </c>
      <c r="G2067" s="846" t="s">
        <v>329</v>
      </c>
      <c r="H2067" s="832">
        <v>42.36</v>
      </c>
      <c r="I2067" s="846" t="s">
        <v>1175</v>
      </c>
      <c r="J2067" s="875">
        <v>2</v>
      </c>
      <c r="K2067" s="846" t="s">
        <v>38</v>
      </c>
      <c r="L2067" s="846" t="s">
        <v>3355</v>
      </c>
      <c r="M2067" s="846"/>
      <c r="N2067" s="846" t="s">
        <v>5036</v>
      </c>
      <c r="O2067" s="846" t="s">
        <v>342</v>
      </c>
      <c r="P2067" s="846" t="s">
        <v>343</v>
      </c>
      <c r="Q2067" s="832">
        <v>3327.17</v>
      </c>
      <c r="R2067" s="832">
        <v>3374.25</v>
      </c>
      <c r="S2067" s="832">
        <v>241.18</v>
      </c>
      <c r="T2067" s="832">
        <v>241.18</v>
      </c>
      <c r="U2067" s="846" t="s">
        <v>407</v>
      </c>
      <c r="V2067" s="846" t="s">
        <v>5040</v>
      </c>
      <c r="W2067" s="846"/>
      <c r="X2067" s="824"/>
      <c r="Y2067" s="824"/>
      <c r="Z2067" s="824"/>
      <c r="AA2067" s="824"/>
      <c r="AB2067" s="824"/>
      <c r="AC2067" s="824"/>
    </row>
    <row r="2068" s="823" customFormat="1" ht="28.45" hidden="1" customHeight="1" outlineLevel="3" spans="1:29">
      <c r="A2068" s="873" t="s">
        <v>73</v>
      </c>
      <c r="B2068" s="870" t="s">
        <v>75</v>
      </c>
      <c r="C2068" s="870" t="s">
        <v>325</v>
      </c>
      <c r="D2068" s="846" t="s">
        <v>5042</v>
      </c>
      <c r="E2068" s="846" t="s">
        <v>310</v>
      </c>
      <c r="F2068" s="846" t="s">
        <v>5043</v>
      </c>
      <c r="G2068" s="846" t="s">
        <v>3441</v>
      </c>
      <c r="H2068" s="832">
        <v>62.6</v>
      </c>
      <c r="I2068" s="846" t="s">
        <v>534</v>
      </c>
      <c r="J2068" s="875">
        <v>1</v>
      </c>
      <c r="K2068" s="846" t="s">
        <v>38</v>
      </c>
      <c r="L2068" s="846" t="s">
        <v>3355</v>
      </c>
      <c r="M2068" s="846"/>
      <c r="N2068" s="846" t="s">
        <v>5044</v>
      </c>
      <c r="O2068" s="846" t="s">
        <v>387</v>
      </c>
      <c r="P2068" s="846" t="s">
        <v>362</v>
      </c>
      <c r="Q2068" s="832">
        <v>1557.76</v>
      </c>
      <c r="R2068" s="832">
        <v>1557.76</v>
      </c>
      <c r="S2068" s="832">
        <v>279.45</v>
      </c>
      <c r="T2068" s="832">
        <v>279.45</v>
      </c>
      <c r="U2068" s="846"/>
      <c r="V2068" s="846"/>
      <c r="W2068" s="846"/>
      <c r="X2068" s="824"/>
      <c r="Y2068" s="824"/>
      <c r="Z2068" s="824"/>
      <c r="AA2068" s="824"/>
      <c r="AB2068" s="824"/>
      <c r="AC2068" s="824"/>
    </row>
    <row r="2069" s="823" customFormat="1" ht="28.45" hidden="1" customHeight="1" outlineLevel="2" collapsed="1" spans="1:29">
      <c r="A2069" s="870" t="s">
        <v>73</v>
      </c>
      <c r="B2069" s="870" t="s">
        <v>75</v>
      </c>
      <c r="C2069" s="870" t="s">
        <v>5045</v>
      </c>
      <c r="D2069" s="870"/>
      <c r="E2069" s="835"/>
      <c r="F2069" s="835"/>
      <c r="G2069" s="836"/>
      <c r="H2069" s="871">
        <v>12138.33</v>
      </c>
      <c r="I2069" s="874" t="s">
        <v>5046</v>
      </c>
      <c r="J2069" s="835"/>
      <c r="K2069" s="835"/>
      <c r="L2069" s="835"/>
      <c r="M2069" s="835"/>
      <c r="N2069" s="835"/>
      <c r="O2069" s="835"/>
      <c r="P2069" s="835"/>
      <c r="Q2069" s="835"/>
      <c r="R2069" s="835"/>
      <c r="S2069" s="835"/>
      <c r="T2069" s="835"/>
      <c r="U2069" s="835"/>
      <c r="V2069" s="835"/>
      <c r="W2069" s="836"/>
      <c r="X2069" s="824"/>
      <c r="Y2069" s="824"/>
      <c r="Z2069" s="824"/>
      <c r="AA2069" s="824"/>
      <c r="AB2069" s="824"/>
      <c r="AC2069" s="824"/>
    </row>
    <row r="2070" s="823" customFormat="1" ht="28.45" hidden="1" customHeight="1" outlineLevel="3" spans="1:29">
      <c r="A2070" s="873" t="s">
        <v>73</v>
      </c>
      <c r="B2070" s="870" t="s">
        <v>75</v>
      </c>
      <c r="C2070" s="870" t="s">
        <v>5045</v>
      </c>
      <c r="D2070" s="846" t="s">
        <v>5047</v>
      </c>
      <c r="E2070" s="846" t="s">
        <v>34</v>
      </c>
      <c r="F2070" s="846" t="s">
        <v>3465</v>
      </c>
      <c r="G2070" s="846" t="s">
        <v>338</v>
      </c>
      <c r="H2070" s="832">
        <v>1.9</v>
      </c>
      <c r="I2070" s="846" t="s">
        <v>4792</v>
      </c>
      <c r="J2070" s="875">
        <v>80</v>
      </c>
      <c r="K2070" s="846" t="s">
        <v>83</v>
      </c>
      <c r="L2070" s="846" t="s">
        <v>3284</v>
      </c>
      <c r="M2070" s="846" t="s">
        <v>5048</v>
      </c>
      <c r="N2070" s="846" t="s">
        <v>5048</v>
      </c>
      <c r="O2070" s="846" t="s">
        <v>5049</v>
      </c>
      <c r="P2070" s="846" t="s">
        <v>5050</v>
      </c>
      <c r="Q2070" s="832">
        <v>36298.2</v>
      </c>
      <c r="R2070" s="832">
        <v>109658.39</v>
      </c>
      <c r="S2070" s="832">
        <v>1548.49</v>
      </c>
      <c r="T2070" s="832">
        <v>19910.72</v>
      </c>
      <c r="U2070" s="846"/>
      <c r="V2070" s="846" t="s">
        <v>3469</v>
      </c>
      <c r="W2070" s="846"/>
      <c r="X2070" s="824"/>
      <c r="Y2070" s="824"/>
      <c r="Z2070" s="824"/>
      <c r="AA2070" s="824"/>
      <c r="AB2070" s="824"/>
      <c r="AC2070" s="824"/>
    </row>
    <row r="2071" s="823" customFormat="1" ht="28.45" hidden="1" customHeight="1" outlineLevel="3" spans="1:29">
      <c r="A2071" s="873" t="s">
        <v>73</v>
      </c>
      <c r="B2071" s="870" t="s">
        <v>75</v>
      </c>
      <c r="C2071" s="870" t="s">
        <v>5045</v>
      </c>
      <c r="D2071" s="846" t="s">
        <v>5051</v>
      </c>
      <c r="E2071" s="846" t="s">
        <v>34</v>
      </c>
      <c r="F2071" s="846" t="s">
        <v>3937</v>
      </c>
      <c r="G2071" s="846" t="s">
        <v>3511</v>
      </c>
      <c r="H2071" s="832">
        <v>8.64</v>
      </c>
      <c r="I2071" s="846" t="s">
        <v>1453</v>
      </c>
      <c r="J2071" s="875">
        <v>31</v>
      </c>
      <c r="K2071" s="846" t="s">
        <v>83</v>
      </c>
      <c r="L2071" s="846" t="s">
        <v>3284</v>
      </c>
      <c r="M2071" s="846" t="s">
        <v>5052</v>
      </c>
      <c r="N2071" s="846" t="s">
        <v>5053</v>
      </c>
      <c r="O2071" s="846" t="s">
        <v>5049</v>
      </c>
      <c r="P2071" s="846" t="s">
        <v>5050</v>
      </c>
      <c r="Q2071" s="832">
        <v>8510.06</v>
      </c>
      <c r="R2071" s="832">
        <v>14985.41</v>
      </c>
      <c r="S2071" s="832">
        <v>1825.04</v>
      </c>
      <c r="T2071" s="832">
        <v>2202.88</v>
      </c>
      <c r="U2071" s="846" t="s">
        <v>318</v>
      </c>
      <c r="V2071" s="846" t="s">
        <v>3288</v>
      </c>
      <c r="W2071" s="846"/>
      <c r="X2071" s="824"/>
      <c r="Y2071" s="824"/>
      <c r="Z2071" s="824"/>
      <c r="AA2071" s="824"/>
      <c r="AB2071" s="824"/>
      <c r="AC2071" s="824"/>
    </row>
    <row r="2072" s="823" customFormat="1" ht="28.45" hidden="1" customHeight="1" outlineLevel="3" spans="1:29">
      <c r="A2072" s="873" t="s">
        <v>73</v>
      </c>
      <c r="B2072" s="870" t="s">
        <v>75</v>
      </c>
      <c r="C2072" s="870" t="s">
        <v>5045</v>
      </c>
      <c r="D2072" s="846" t="s">
        <v>5054</v>
      </c>
      <c r="E2072" s="846" t="s">
        <v>34</v>
      </c>
      <c r="F2072" s="846" t="s">
        <v>3937</v>
      </c>
      <c r="G2072" s="846" t="s">
        <v>3511</v>
      </c>
      <c r="H2072" s="832">
        <v>8.48</v>
      </c>
      <c r="I2072" s="846" t="s">
        <v>456</v>
      </c>
      <c r="J2072" s="875">
        <v>12</v>
      </c>
      <c r="K2072" s="846" t="s">
        <v>38</v>
      </c>
      <c r="L2072" s="846" t="s">
        <v>3284</v>
      </c>
      <c r="M2072" s="846" t="s">
        <v>5055</v>
      </c>
      <c r="N2072" s="846" t="s">
        <v>5056</v>
      </c>
      <c r="O2072" s="846" t="s">
        <v>5049</v>
      </c>
      <c r="P2072" s="846" t="s">
        <v>5050</v>
      </c>
      <c r="Q2072" s="832">
        <v>8510.06</v>
      </c>
      <c r="R2072" s="832">
        <v>14985.41</v>
      </c>
      <c r="S2072" s="832">
        <v>1825.04</v>
      </c>
      <c r="T2072" s="832">
        <v>2202.88</v>
      </c>
      <c r="U2072" s="846" t="s">
        <v>318</v>
      </c>
      <c r="V2072" s="846" t="s">
        <v>3288</v>
      </c>
      <c r="W2072" s="846"/>
      <c r="X2072" s="824"/>
      <c r="Y2072" s="824"/>
      <c r="Z2072" s="824"/>
      <c r="AA2072" s="824"/>
      <c r="AB2072" s="824"/>
      <c r="AC2072" s="824"/>
    </row>
    <row r="2073" s="823" customFormat="1" ht="28.45" hidden="1" customHeight="1" outlineLevel="3" spans="1:29">
      <c r="A2073" s="873" t="s">
        <v>73</v>
      </c>
      <c r="B2073" s="870" t="s">
        <v>75</v>
      </c>
      <c r="C2073" s="870" t="s">
        <v>5045</v>
      </c>
      <c r="D2073" s="846" t="s">
        <v>5057</v>
      </c>
      <c r="E2073" s="846" t="s">
        <v>34</v>
      </c>
      <c r="F2073" s="846" t="s">
        <v>3585</v>
      </c>
      <c r="G2073" s="846" t="s">
        <v>3762</v>
      </c>
      <c r="H2073" s="832">
        <v>194.43</v>
      </c>
      <c r="I2073" s="846" t="s">
        <v>534</v>
      </c>
      <c r="J2073" s="875">
        <v>1</v>
      </c>
      <c r="K2073" s="846" t="s">
        <v>38</v>
      </c>
      <c r="L2073" s="846" t="s">
        <v>3355</v>
      </c>
      <c r="M2073" s="846"/>
      <c r="N2073" s="846" t="s">
        <v>5058</v>
      </c>
      <c r="O2073" s="846" t="s">
        <v>5049</v>
      </c>
      <c r="P2073" s="846" t="s">
        <v>5050</v>
      </c>
      <c r="Q2073" s="832">
        <v>33097.89</v>
      </c>
      <c r="R2073" s="832">
        <v>104677.02</v>
      </c>
      <c r="S2073" s="832">
        <v>11869.14</v>
      </c>
      <c r="T2073" s="832">
        <v>24321.67</v>
      </c>
      <c r="U2073" s="846"/>
      <c r="V2073" s="846" t="s">
        <v>3588</v>
      </c>
      <c r="W2073" s="846"/>
      <c r="X2073" s="824"/>
      <c r="Y2073" s="824"/>
      <c r="Z2073" s="824"/>
      <c r="AA2073" s="824"/>
      <c r="AB2073" s="824"/>
      <c r="AC2073" s="824"/>
    </row>
    <row r="2074" s="823" customFormat="1" ht="28.45" hidden="1" customHeight="1" outlineLevel="3" spans="1:29">
      <c r="A2074" s="873" t="s">
        <v>73</v>
      </c>
      <c r="B2074" s="870" t="s">
        <v>75</v>
      </c>
      <c r="C2074" s="870" t="s">
        <v>5045</v>
      </c>
      <c r="D2074" s="846" t="s">
        <v>5059</v>
      </c>
      <c r="E2074" s="846" t="s">
        <v>34</v>
      </c>
      <c r="F2074" s="846" t="s">
        <v>5060</v>
      </c>
      <c r="G2074" s="846" t="s">
        <v>3325</v>
      </c>
      <c r="H2074" s="832">
        <v>1200</v>
      </c>
      <c r="I2074" s="846" t="s">
        <v>321</v>
      </c>
      <c r="J2074" s="875">
        <v>40</v>
      </c>
      <c r="K2074" s="846" t="s">
        <v>83</v>
      </c>
      <c r="L2074" s="846" t="s">
        <v>3355</v>
      </c>
      <c r="M2074" s="846" t="s">
        <v>5061</v>
      </c>
      <c r="N2074" s="846" t="s">
        <v>5061</v>
      </c>
      <c r="O2074" s="846" t="s">
        <v>5062</v>
      </c>
      <c r="P2074" s="846" t="s">
        <v>5063</v>
      </c>
      <c r="Q2074" s="832">
        <v>10167.9</v>
      </c>
      <c r="R2074" s="832">
        <v>10366.84</v>
      </c>
      <c r="S2074" s="832">
        <v>6974.95</v>
      </c>
      <c r="T2074" s="832">
        <v>6974.95</v>
      </c>
      <c r="U2074" s="846" t="s">
        <v>318</v>
      </c>
      <c r="V2074" s="846" t="s">
        <v>5064</v>
      </c>
      <c r="W2074" s="846"/>
      <c r="X2074" s="824"/>
      <c r="Y2074" s="824"/>
      <c r="Z2074" s="824"/>
      <c r="AA2074" s="824"/>
      <c r="AB2074" s="824"/>
      <c r="AC2074" s="824"/>
    </row>
    <row r="2075" s="823" customFormat="1" ht="28.45" hidden="1" customHeight="1" outlineLevel="3" spans="1:29">
      <c r="A2075" s="873" t="s">
        <v>73</v>
      </c>
      <c r="B2075" s="870" t="s">
        <v>75</v>
      </c>
      <c r="C2075" s="870" t="s">
        <v>5045</v>
      </c>
      <c r="D2075" s="846" t="s">
        <v>5059</v>
      </c>
      <c r="E2075" s="846" t="s">
        <v>34</v>
      </c>
      <c r="F2075" s="846" t="s">
        <v>5060</v>
      </c>
      <c r="G2075" s="846" t="s">
        <v>3325</v>
      </c>
      <c r="H2075" s="832">
        <v>381.5</v>
      </c>
      <c r="I2075" s="846" t="s">
        <v>321</v>
      </c>
      <c r="J2075" s="875">
        <v>40</v>
      </c>
      <c r="K2075" s="846" t="s">
        <v>83</v>
      </c>
      <c r="L2075" s="846" t="s">
        <v>3355</v>
      </c>
      <c r="M2075" s="846" t="s">
        <v>5061</v>
      </c>
      <c r="N2075" s="846" t="s">
        <v>5061</v>
      </c>
      <c r="O2075" s="846" t="s">
        <v>5062</v>
      </c>
      <c r="P2075" s="846" t="s">
        <v>5063</v>
      </c>
      <c r="Q2075" s="832">
        <v>10167.9</v>
      </c>
      <c r="R2075" s="832">
        <v>10366.84</v>
      </c>
      <c r="S2075" s="832">
        <v>6974.95</v>
      </c>
      <c r="T2075" s="832">
        <v>6974.95</v>
      </c>
      <c r="U2075" s="846" t="s">
        <v>318</v>
      </c>
      <c r="V2075" s="846" t="s">
        <v>5064</v>
      </c>
      <c r="W2075" s="846"/>
      <c r="X2075" s="824"/>
      <c r="Y2075" s="824"/>
      <c r="Z2075" s="824"/>
      <c r="AA2075" s="824"/>
      <c r="AB2075" s="824"/>
      <c r="AC2075" s="824"/>
    </row>
    <row r="2076" s="823" customFormat="1" ht="28.45" hidden="1" customHeight="1" outlineLevel="3" spans="1:29">
      <c r="A2076" s="873" t="s">
        <v>73</v>
      </c>
      <c r="B2076" s="870" t="s">
        <v>75</v>
      </c>
      <c r="C2076" s="870" t="s">
        <v>5045</v>
      </c>
      <c r="D2076" s="846" t="s">
        <v>5065</v>
      </c>
      <c r="E2076" s="846" t="s">
        <v>34</v>
      </c>
      <c r="F2076" s="846" t="s">
        <v>5060</v>
      </c>
      <c r="G2076" s="846" t="s">
        <v>3325</v>
      </c>
      <c r="H2076" s="832">
        <v>2100</v>
      </c>
      <c r="I2076" s="846" t="s">
        <v>350</v>
      </c>
      <c r="J2076" s="875">
        <v>0</v>
      </c>
      <c r="K2076" s="846" t="s">
        <v>38</v>
      </c>
      <c r="L2076" s="846" t="s">
        <v>3355</v>
      </c>
      <c r="M2076" s="846"/>
      <c r="N2076" s="846" t="s">
        <v>5066</v>
      </c>
      <c r="O2076" s="846" t="s">
        <v>5062</v>
      </c>
      <c r="P2076" s="846" t="s">
        <v>5067</v>
      </c>
      <c r="Q2076" s="832">
        <v>10167.9</v>
      </c>
      <c r="R2076" s="832">
        <v>10366.84</v>
      </c>
      <c r="S2076" s="832">
        <v>6974.95</v>
      </c>
      <c r="T2076" s="832">
        <v>6974.95</v>
      </c>
      <c r="U2076" s="846"/>
      <c r="V2076" s="846" t="s">
        <v>5064</v>
      </c>
      <c r="W2076" s="846"/>
      <c r="X2076" s="824"/>
      <c r="Y2076" s="824"/>
      <c r="Z2076" s="824"/>
      <c r="AA2076" s="824"/>
      <c r="AB2076" s="824"/>
      <c r="AC2076" s="824"/>
    </row>
    <row r="2077" s="823" customFormat="1" ht="28.45" hidden="1" customHeight="1" outlineLevel="3" spans="1:29">
      <c r="A2077" s="873" t="s">
        <v>73</v>
      </c>
      <c r="B2077" s="870" t="s">
        <v>75</v>
      </c>
      <c r="C2077" s="870" t="s">
        <v>5045</v>
      </c>
      <c r="D2077" s="846" t="s">
        <v>5065</v>
      </c>
      <c r="E2077" s="846" t="s">
        <v>34</v>
      </c>
      <c r="F2077" s="846" t="s">
        <v>5060</v>
      </c>
      <c r="G2077" s="846" t="s">
        <v>3325</v>
      </c>
      <c r="H2077" s="832">
        <v>302.4</v>
      </c>
      <c r="I2077" s="846" t="s">
        <v>350</v>
      </c>
      <c r="J2077" s="875">
        <v>0</v>
      </c>
      <c r="K2077" s="846" t="s">
        <v>38</v>
      </c>
      <c r="L2077" s="846" t="s">
        <v>3355</v>
      </c>
      <c r="M2077" s="846"/>
      <c r="N2077" s="846" t="s">
        <v>5066</v>
      </c>
      <c r="O2077" s="846" t="s">
        <v>5062</v>
      </c>
      <c r="P2077" s="846" t="s">
        <v>5067</v>
      </c>
      <c r="Q2077" s="832">
        <v>10167.9</v>
      </c>
      <c r="R2077" s="832">
        <v>10366.84</v>
      </c>
      <c r="S2077" s="832">
        <v>6974.95</v>
      </c>
      <c r="T2077" s="832">
        <v>6974.95</v>
      </c>
      <c r="U2077" s="846"/>
      <c r="V2077" s="846" t="s">
        <v>5064</v>
      </c>
      <c r="W2077" s="846"/>
      <c r="X2077" s="824"/>
      <c r="Y2077" s="824"/>
      <c r="Z2077" s="824"/>
      <c r="AA2077" s="824"/>
      <c r="AB2077" s="824"/>
      <c r="AC2077" s="824"/>
    </row>
    <row r="2078" s="823" customFormat="1" ht="28.45" hidden="1" customHeight="1" outlineLevel="3" spans="1:29">
      <c r="A2078" s="873" t="s">
        <v>73</v>
      </c>
      <c r="B2078" s="870" t="s">
        <v>75</v>
      </c>
      <c r="C2078" s="870" t="s">
        <v>5045</v>
      </c>
      <c r="D2078" s="846" t="s">
        <v>5068</v>
      </c>
      <c r="E2078" s="846" t="s">
        <v>34</v>
      </c>
      <c r="F2078" s="846" t="s">
        <v>3405</v>
      </c>
      <c r="G2078" s="846" t="s">
        <v>3325</v>
      </c>
      <c r="H2078" s="832">
        <v>1.72</v>
      </c>
      <c r="I2078" s="846" t="s">
        <v>292</v>
      </c>
      <c r="J2078" s="875">
        <v>76</v>
      </c>
      <c r="K2078" s="846" t="s">
        <v>83</v>
      </c>
      <c r="L2078" s="846" t="s">
        <v>3284</v>
      </c>
      <c r="M2078" s="846" t="s">
        <v>5069</v>
      </c>
      <c r="N2078" s="846" t="s">
        <v>5069</v>
      </c>
      <c r="O2078" s="846" t="s">
        <v>5070</v>
      </c>
      <c r="P2078" s="846" t="s">
        <v>5063</v>
      </c>
      <c r="Q2078" s="832">
        <v>43651.63</v>
      </c>
      <c r="R2078" s="832">
        <v>81797.33</v>
      </c>
      <c r="S2078" s="832">
        <v>-109.38</v>
      </c>
      <c r="T2078" s="832">
        <v>-108.51</v>
      </c>
      <c r="U2078" s="846"/>
      <c r="V2078" s="846" t="s">
        <v>3406</v>
      </c>
      <c r="W2078" s="846"/>
      <c r="X2078" s="824"/>
      <c r="Y2078" s="824"/>
      <c r="Z2078" s="824"/>
      <c r="AA2078" s="824"/>
      <c r="AB2078" s="824"/>
      <c r="AC2078" s="824"/>
    </row>
    <row r="2079" s="823" customFormat="1" ht="28.45" hidden="1" customHeight="1" outlineLevel="3" spans="1:29">
      <c r="A2079" s="873" t="s">
        <v>73</v>
      </c>
      <c r="B2079" s="870" t="s">
        <v>75</v>
      </c>
      <c r="C2079" s="870" t="s">
        <v>5045</v>
      </c>
      <c r="D2079" s="846" t="s">
        <v>5071</v>
      </c>
      <c r="E2079" s="846" t="s">
        <v>34</v>
      </c>
      <c r="F2079" s="846" t="s">
        <v>3405</v>
      </c>
      <c r="G2079" s="846" t="s">
        <v>3325</v>
      </c>
      <c r="H2079" s="832">
        <v>6.61</v>
      </c>
      <c r="I2079" s="846" t="s">
        <v>817</v>
      </c>
      <c r="J2079" s="875">
        <v>45</v>
      </c>
      <c r="K2079" s="846" t="s">
        <v>83</v>
      </c>
      <c r="L2079" s="846" t="s">
        <v>3284</v>
      </c>
      <c r="M2079" s="846" t="s">
        <v>5072</v>
      </c>
      <c r="N2079" s="846" t="s">
        <v>3342</v>
      </c>
      <c r="O2079" s="846" t="s">
        <v>5062</v>
      </c>
      <c r="P2079" s="846" t="s">
        <v>5063</v>
      </c>
      <c r="Q2079" s="832">
        <v>43651.63</v>
      </c>
      <c r="R2079" s="832">
        <v>81797.33</v>
      </c>
      <c r="S2079" s="832">
        <v>-109.38</v>
      </c>
      <c r="T2079" s="832">
        <v>-108.51</v>
      </c>
      <c r="U2079" s="846"/>
      <c r="V2079" s="846" t="s">
        <v>3406</v>
      </c>
      <c r="W2079" s="846"/>
      <c r="X2079" s="824"/>
      <c r="Y2079" s="824"/>
      <c r="Z2079" s="824"/>
      <c r="AA2079" s="824"/>
      <c r="AB2079" s="824"/>
      <c r="AC2079" s="824"/>
    </row>
    <row r="2080" s="823" customFormat="1" ht="28.45" hidden="1" customHeight="1" outlineLevel="3" spans="1:29">
      <c r="A2080" s="873" t="s">
        <v>73</v>
      </c>
      <c r="B2080" s="870" t="s">
        <v>75</v>
      </c>
      <c r="C2080" s="870" t="s">
        <v>5045</v>
      </c>
      <c r="D2080" s="846" t="s">
        <v>5073</v>
      </c>
      <c r="E2080" s="846" t="s">
        <v>34</v>
      </c>
      <c r="F2080" s="846" t="s">
        <v>3405</v>
      </c>
      <c r="G2080" s="846" t="s">
        <v>3325</v>
      </c>
      <c r="H2080" s="832">
        <v>58.65</v>
      </c>
      <c r="I2080" s="846" t="s">
        <v>817</v>
      </c>
      <c r="J2080" s="875">
        <v>45</v>
      </c>
      <c r="K2080" s="846" t="s">
        <v>83</v>
      </c>
      <c r="L2080" s="846" t="s">
        <v>3284</v>
      </c>
      <c r="M2080" s="846" t="s">
        <v>5072</v>
      </c>
      <c r="N2080" s="846" t="s">
        <v>3342</v>
      </c>
      <c r="O2080" s="846" t="s">
        <v>5062</v>
      </c>
      <c r="P2080" s="846" t="s">
        <v>5063</v>
      </c>
      <c r="Q2080" s="832">
        <v>43651.63</v>
      </c>
      <c r="R2080" s="832">
        <v>81797.33</v>
      </c>
      <c r="S2080" s="832">
        <v>-109.38</v>
      </c>
      <c r="T2080" s="832">
        <v>-108.51</v>
      </c>
      <c r="U2080" s="846" t="s">
        <v>318</v>
      </c>
      <c r="V2080" s="846" t="s">
        <v>3406</v>
      </c>
      <c r="W2080" s="846"/>
      <c r="X2080" s="824"/>
      <c r="Y2080" s="824"/>
      <c r="Z2080" s="824"/>
      <c r="AA2080" s="824"/>
      <c r="AB2080" s="824"/>
      <c r="AC2080" s="824"/>
    </row>
    <row r="2081" s="823" customFormat="1" ht="28.45" hidden="1" customHeight="1" outlineLevel="3" spans="1:29">
      <c r="A2081" s="873" t="s">
        <v>73</v>
      </c>
      <c r="B2081" s="870" t="s">
        <v>75</v>
      </c>
      <c r="C2081" s="870" t="s">
        <v>5045</v>
      </c>
      <c r="D2081" s="846" t="s">
        <v>5074</v>
      </c>
      <c r="E2081" s="846" t="s">
        <v>34</v>
      </c>
      <c r="F2081" s="846" t="s">
        <v>3474</v>
      </c>
      <c r="G2081" s="846" t="s">
        <v>3475</v>
      </c>
      <c r="H2081" s="832">
        <v>36.14</v>
      </c>
      <c r="I2081" s="846" t="s">
        <v>3411</v>
      </c>
      <c r="J2081" s="875">
        <v>91</v>
      </c>
      <c r="K2081" s="846" t="s">
        <v>119</v>
      </c>
      <c r="L2081" s="846" t="s">
        <v>3284</v>
      </c>
      <c r="M2081" s="846" t="s">
        <v>5075</v>
      </c>
      <c r="N2081" s="846" t="s">
        <v>5075</v>
      </c>
      <c r="O2081" s="846" t="s">
        <v>5049</v>
      </c>
      <c r="P2081" s="846" t="s">
        <v>5050</v>
      </c>
      <c r="Q2081" s="832">
        <v>3858.86</v>
      </c>
      <c r="R2081" s="832">
        <v>61385.84</v>
      </c>
      <c r="S2081" s="832">
        <v>3407.81</v>
      </c>
      <c r="T2081" s="832">
        <v>8140.44</v>
      </c>
      <c r="U2081" s="846" t="s">
        <v>306</v>
      </c>
      <c r="V2081" s="846" t="s">
        <v>2601</v>
      </c>
      <c r="W2081" s="846"/>
      <c r="X2081" s="824"/>
      <c r="Y2081" s="824"/>
      <c r="Z2081" s="824"/>
      <c r="AA2081" s="824"/>
      <c r="AB2081" s="824"/>
      <c r="AC2081" s="824"/>
    </row>
    <row r="2082" s="823" customFormat="1" ht="28.45" hidden="1" customHeight="1" outlineLevel="3" spans="1:29">
      <c r="A2082" s="873" t="s">
        <v>73</v>
      </c>
      <c r="B2082" s="870" t="s">
        <v>75</v>
      </c>
      <c r="C2082" s="870" t="s">
        <v>5045</v>
      </c>
      <c r="D2082" s="846" t="s">
        <v>5076</v>
      </c>
      <c r="E2082" s="846" t="s">
        <v>34</v>
      </c>
      <c r="F2082" s="846" t="s">
        <v>3761</v>
      </c>
      <c r="G2082" s="846" t="s">
        <v>3762</v>
      </c>
      <c r="H2082" s="832">
        <v>3.16</v>
      </c>
      <c r="I2082" s="846" t="s">
        <v>462</v>
      </c>
      <c r="J2082" s="875">
        <v>26</v>
      </c>
      <c r="K2082" s="846" t="s">
        <v>38</v>
      </c>
      <c r="L2082" s="846" t="s">
        <v>3284</v>
      </c>
      <c r="M2082" s="846" t="s">
        <v>5077</v>
      </c>
      <c r="N2082" s="846" t="s">
        <v>5077</v>
      </c>
      <c r="O2082" s="846" t="s">
        <v>5049</v>
      </c>
      <c r="P2082" s="846" t="s">
        <v>5050</v>
      </c>
      <c r="Q2082" s="832">
        <v>2297.01</v>
      </c>
      <c r="R2082" s="832">
        <v>4718.16</v>
      </c>
      <c r="S2082" s="832">
        <v>2005.97</v>
      </c>
      <c r="T2082" s="832">
        <v>3709.73</v>
      </c>
      <c r="U2082" s="846"/>
      <c r="V2082" s="846" t="s">
        <v>3765</v>
      </c>
      <c r="W2082" s="846"/>
      <c r="X2082" s="824"/>
      <c r="Y2082" s="824"/>
      <c r="Z2082" s="824"/>
      <c r="AA2082" s="824"/>
      <c r="AB2082" s="824"/>
      <c r="AC2082" s="824"/>
    </row>
    <row r="2083" s="823" customFormat="1" ht="28.45" hidden="1" customHeight="1" outlineLevel="3" spans="1:29">
      <c r="A2083" s="873" t="s">
        <v>73</v>
      </c>
      <c r="B2083" s="870" t="s">
        <v>75</v>
      </c>
      <c r="C2083" s="870" t="s">
        <v>5045</v>
      </c>
      <c r="D2083" s="846" t="s">
        <v>5078</v>
      </c>
      <c r="E2083" s="846" t="s">
        <v>34</v>
      </c>
      <c r="F2083" s="846" t="s">
        <v>5013</v>
      </c>
      <c r="G2083" s="846" t="s">
        <v>3325</v>
      </c>
      <c r="H2083" s="832">
        <v>1824</v>
      </c>
      <c r="I2083" s="846" t="s">
        <v>1904</v>
      </c>
      <c r="J2083" s="875">
        <v>56</v>
      </c>
      <c r="K2083" s="846" t="s">
        <v>83</v>
      </c>
      <c r="L2083" s="846" t="s">
        <v>3355</v>
      </c>
      <c r="M2083" s="846" t="s">
        <v>5079</v>
      </c>
      <c r="N2083" s="846" t="s">
        <v>5079</v>
      </c>
      <c r="O2083" s="846" t="s">
        <v>5070</v>
      </c>
      <c r="P2083" s="846" t="s">
        <v>5063</v>
      </c>
      <c r="Q2083" s="832">
        <v>30749.22</v>
      </c>
      <c r="R2083" s="832">
        <v>53641.68</v>
      </c>
      <c r="S2083" s="832">
        <v>21572.76</v>
      </c>
      <c r="T2083" s="832">
        <v>27540.93</v>
      </c>
      <c r="U2083" s="846" t="s">
        <v>318</v>
      </c>
      <c r="V2083" s="846" t="s">
        <v>5016</v>
      </c>
      <c r="W2083" s="846"/>
      <c r="X2083" s="824"/>
      <c r="Y2083" s="824"/>
      <c r="Z2083" s="824"/>
      <c r="AA2083" s="824"/>
      <c r="AB2083" s="824"/>
      <c r="AC2083" s="824"/>
    </row>
    <row r="2084" s="823" customFormat="1" ht="28.45" hidden="1" customHeight="1" outlineLevel="3" spans="1:29">
      <c r="A2084" s="873" t="s">
        <v>73</v>
      </c>
      <c r="B2084" s="870" t="s">
        <v>75</v>
      </c>
      <c r="C2084" s="870" t="s">
        <v>5045</v>
      </c>
      <c r="D2084" s="846" t="s">
        <v>5080</v>
      </c>
      <c r="E2084" s="846" t="s">
        <v>34</v>
      </c>
      <c r="F2084" s="846" t="s">
        <v>5081</v>
      </c>
      <c r="G2084" s="846" t="s">
        <v>3325</v>
      </c>
      <c r="H2084" s="832">
        <v>93</v>
      </c>
      <c r="I2084" s="846" t="s">
        <v>37</v>
      </c>
      <c r="J2084" s="875">
        <v>15</v>
      </c>
      <c r="K2084" s="846" t="s">
        <v>38</v>
      </c>
      <c r="L2084" s="846" t="s">
        <v>3355</v>
      </c>
      <c r="M2084" s="846" t="s">
        <v>5082</v>
      </c>
      <c r="N2084" s="846" t="s">
        <v>5083</v>
      </c>
      <c r="O2084" s="846" t="s">
        <v>5062</v>
      </c>
      <c r="P2084" s="846" t="s">
        <v>5067</v>
      </c>
      <c r="Q2084" s="832">
        <v>5241.82</v>
      </c>
      <c r="R2084" s="832">
        <v>6771.17</v>
      </c>
      <c r="S2084" s="832">
        <v>578.92</v>
      </c>
      <c r="T2084" s="832">
        <v>248.67</v>
      </c>
      <c r="U2084" s="846" t="s">
        <v>372</v>
      </c>
      <c r="V2084" s="846" t="s">
        <v>3583</v>
      </c>
      <c r="W2084" s="846"/>
      <c r="X2084" s="824"/>
      <c r="Y2084" s="824"/>
      <c r="Z2084" s="824"/>
      <c r="AA2084" s="824"/>
      <c r="AB2084" s="824"/>
      <c r="AC2084" s="824"/>
    </row>
    <row r="2085" s="823" customFormat="1" ht="28.45" hidden="1" customHeight="1" outlineLevel="3" spans="1:29">
      <c r="A2085" s="873" t="s">
        <v>73</v>
      </c>
      <c r="B2085" s="870" t="s">
        <v>75</v>
      </c>
      <c r="C2085" s="870" t="s">
        <v>5045</v>
      </c>
      <c r="D2085" s="846" t="s">
        <v>5080</v>
      </c>
      <c r="E2085" s="846" t="s">
        <v>34</v>
      </c>
      <c r="F2085" s="846" t="s">
        <v>5081</v>
      </c>
      <c r="G2085" s="846" t="s">
        <v>3325</v>
      </c>
      <c r="H2085" s="832">
        <v>288.68</v>
      </c>
      <c r="I2085" s="846" t="s">
        <v>236</v>
      </c>
      <c r="J2085" s="875">
        <v>24</v>
      </c>
      <c r="K2085" s="846" t="s">
        <v>38</v>
      </c>
      <c r="L2085" s="846" t="s">
        <v>3355</v>
      </c>
      <c r="M2085" s="846" t="s">
        <v>5082</v>
      </c>
      <c r="N2085" s="846" t="s">
        <v>5083</v>
      </c>
      <c r="O2085" s="846" t="s">
        <v>5062</v>
      </c>
      <c r="P2085" s="846" t="s">
        <v>5067</v>
      </c>
      <c r="Q2085" s="832">
        <v>5241.82</v>
      </c>
      <c r="R2085" s="832">
        <v>6771.17</v>
      </c>
      <c r="S2085" s="832">
        <v>578.92</v>
      </c>
      <c r="T2085" s="832">
        <v>248.67</v>
      </c>
      <c r="U2085" s="846" t="s">
        <v>372</v>
      </c>
      <c r="V2085" s="846" t="s">
        <v>3583</v>
      </c>
      <c r="W2085" s="846"/>
      <c r="X2085" s="824"/>
      <c r="Y2085" s="824"/>
      <c r="Z2085" s="824"/>
      <c r="AA2085" s="824"/>
      <c r="AB2085" s="824"/>
      <c r="AC2085" s="824"/>
    </row>
    <row r="2086" s="823" customFormat="1" ht="28.45" hidden="1" customHeight="1" outlineLevel="3" spans="1:29">
      <c r="A2086" s="873" t="s">
        <v>73</v>
      </c>
      <c r="B2086" s="870" t="s">
        <v>75</v>
      </c>
      <c r="C2086" s="870" t="s">
        <v>5045</v>
      </c>
      <c r="D2086" s="846" t="s">
        <v>5080</v>
      </c>
      <c r="E2086" s="846" t="s">
        <v>34</v>
      </c>
      <c r="F2086" s="846" t="s">
        <v>5081</v>
      </c>
      <c r="G2086" s="846" t="s">
        <v>3325</v>
      </c>
      <c r="H2086" s="832">
        <v>299.9</v>
      </c>
      <c r="I2086" s="846" t="s">
        <v>330</v>
      </c>
      <c r="J2086" s="875">
        <v>6</v>
      </c>
      <c r="K2086" s="846" t="s">
        <v>38</v>
      </c>
      <c r="L2086" s="846" t="s">
        <v>3355</v>
      </c>
      <c r="M2086" s="846"/>
      <c r="N2086" s="846" t="s">
        <v>5083</v>
      </c>
      <c r="O2086" s="846" t="s">
        <v>5062</v>
      </c>
      <c r="P2086" s="846" t="s">
        <v>5067</v>
      </c>
      <c r="Q2086" s="832">
        <v>5241.82</v>
      </c>
      <c r="R2086" s="832">
        <v>6771.17</v>
      </c>
      <c r="S2086" s="832">
        <v>578.92</v>
      </c>
      <c r="T2086" s="832">
        <v>248.67</v>
      </c>
      <c r="U2086" s="846" t="s">
        <v>372</v>
      </c>
      <c r="V2086" s="846" t="s">
        <v>3583</v>
      </c>
      <c r="W2086" s="846"/>
      <c r="X2086" s="824"/>
      <c r="Y2086" s="824"/>
      <c r="Z2086" s="824"/>
      <c r="AA2086" s="824"/>
      <c r="AB2086" s="824"/>
      <c r="AC2086" s="824"/>
    </row>
    <row r="2087" s="823" customFormat="1" ht="28.45" hidden="1" customHeight="1" outlineLevel="3" spans="1:29">
      <c r="A2087" s="873" t="s">
        <v>73</v>
      </c>
      <c r="B2087" s="870" t="s">
        <v>75</v>
      </c>
      <c r="C2087" s="870" t="s">
        <v>5045</v>
      </c>
      <c r="D2087" s="846" t="s">
        <v>5080</v>
      </c>
      <c r="E2087" s="846" t="s">
        <v>34</v>
      </c>
      <c r="F2087" s="846" t="s">
        <v>5081</v>
      </c>
      <c r="G2087" s="846" t="s">
        <v>3325</v>
      </c>
      <c r="H2087" s="832">
        <v>191</v>
      </c>
      <c r="I2087" s="846" t="s">
        <v>330</v>
      </c>
      <c r="J2087" s="875">
        <v>6</v>
      </c>
      <c r="K2087" s="846" t="s">
        <v>38</v>
      </c>
      <c r="L2087" s="846" t="s">
        <v>3355</v>
      </c>
      <c r="M2087" s="846"/>
      <c r="N2087" s="846" t="s">
        <v>5083</v>
      </c>
      <c r="O2087" s="846" t="s">
        <v>5062</v>
      </c>
      <c r="P2087" s="846" t="s">
        <v>5067</v>
      </c>
      <c r="Q2087" s="832">
        <v>5241.82</v>
      </c>
      <c r="R2087" s="832">
        <v>6771.17</v>
      </c>
      <c r="S2087" s="832">
        <v>578.92</v>
      </c>
      <c r="T2087" s="832">
        <v>248.67</v>
      </c>
      <c r="U2087" s="846" t="s">
        <v>372</v>
      </c>
      <c r="V2087" s="846" t="s">
        <v>3583</v>
      </c>
      <c r="W2087" s="846"/>
      <c r="X2087" s="824"/>
      <c r="Y2087" s="824"/>
      <c r="Z2087" s="824"/>
      <c r="AA2087" s="824"/>
      <c r="AB2087" s="824"/>
      <c r="AC2087" s="824"/>
    </row>
    <row r="2088" s="823" customFormat="1" ht="28.45" hidden="1" customHeight="1" outlineLevel="3" spans="1:29">
      <c r="A2088" s="873" t="s">
        <v>73</v>
      </c>
      <c r="B2088" s="870" t="s">
        <v>75</v>
      </c>
      <c r="C2088" s="870" t="s">
        <v>5045</v>
      </c>
      <c r="D2088" s="846" t="s">
        <v>5084</v>
      </c>
      <c r="E2088" s="846" t="s">
        <v>34</v>
      </c>
      <c r="F2088" s="846" t="s">
        <v>5085</v>
      </c>
      <c r="G2088" s="846" t="s">
        <v>3325</v>
      </c>
      <c r="H2088" s="832">
        <v>1500</v>
      </c>
      <c r="I2088" s="846" t="s">
        <v>575</v>
      </c>
      <c r="J2088" s="875">
        <v>60</v>
      </c>
      <c r="K2088" s="846" t="s">
        <v>83</v>
      </c>
      <c r="L2088" s="846" t="s">
        <v>3355</v>
      </c>
      <c r="M2088" s="846" t="s">
        <v>5086</v>
      </c>
      <c r="N2088" s="846" t="s">
        <v>5086</v>
      </c>
      <c r="O2088" s="846" t="s">
        <v>5070</v>
      </c>
      <c r="P2088" s="846" t="s">
        <v>5063</v>
      </c>
      <c r="Q2088" s="832">
        <v>2436.78</v>
      </c>
      <c r="R2088" s="832">
        <v>2654.08</v>
      </c>
      <c r="S2088" s="832">
        <v>2068.6</v>
      </c>
      <c r="T2088" s="832">
        <v>2068.6</v>
      </c>
      <c r="U2088" s="846" t="s">
        <v>306</v>
      </c>
      <c r="V2088" s="846" t="s">
        <v>5087</v>
      </c>
      <c r="W2088" s="846"/>
      <c r="X2088" s="824"/>
      <c r="Y2088" s="824"/>
      <c r="Z2088" s="824"/>
      <c r="AA2088" s="824"/>
      <c r="AB2088" s="824"/>
      <c r="AC2088" s="824"/>
    </row>
    <row r="2089" s="823" customFormat="1" ht="28.45" hidden="1" customHeight="1" outlineLevel="3" spans="1:29">
      <c r="A2089" s="873" t="s">
        <v>73</v>
      </c>
      <c r="B2089" s="870" t="s">
        <v>75</v>
      </c>
      <c r="C2089" s="870" t="s">
        <v>5045</v>
      </c>
      <c r="D2089" s="846" t="s">
        <v>5084</v>
      </c>
      <c r="E2089" s="846" t="s">
        <v>34</v>
      </c>
      <c r="F2089" s="846" t="s">
        <v>5085</v>
      </c>
      <c r="G2089" s="846" t="s">
        <v>3325</v>
      </c>
      <c r="H2089" s="832">
        <v>48.16</v>
      </c>
      <c r="I2089" s="846" t="s">
        <v>575</v>
      </c>
      <c r="J2089" s="875">
        <v>60</v>
      </c>
      <c r="K2089" s="846" t="s">
        <v>83</v>
      </c>
      <c r="L2089" s="846" t="s">
        <v>3355</v>
      </c>
      <c r="M2089" s="846" t="s">
        <v>5086</v>
      </c>
      <c r="N2089" s="846" t="s">
        <v>5086</v>
      </c>
      <c r="O2089" s="846" t="s">
        <v>5070</v>
      </c>
      <c r="P2089" s="846" t="s">
        <v>5063</v>
      </c>
      <c r="Q2089" s="832">
        <v>2436.78</v>
      </c>
      <c r="R2089" s="832">
        <v>2654.08</v>
      </c>
      <c r="S2089" s="832">
        <v>2068.6</v>
      </c>
      <c r="T2089" s="832">
        <v>2068.6</v>
      </c>
      <c r="U2089" s="846" t="s">
        <v>306</v>
      </c>
      <c r="V2089" s="846" t="s">
        <v>5087</v>
      </c>
      <c r="W2089" s="846"/>
      <c r="X2089" s="824"/>
      <c r="Y2089" s="824"/>
      <c r="Z2089" s="824"/>
      <c r="AA2089" s="824"/>
      <c r="AB2089" s="824"/>
      <c r="AC2089" s="824"/>
    </row>
    <row r="2090" s="823" customFormat="1" ht="28.45" hidden="1" customHeight="1" outlineLevel="3" spans="1:29">
      <c r="A2090" s="873" t="s">
        <v>73</v>
      </c>
      <c r="B2090" s="870" t="s">
        <v>75</v>
      </c>
      <c r="C2090" s="870" t="s">
        <v>5045</v>
      </c>
      <c r="D2090" s="846" t="s">
        <v>5084</v>
      </c>
      <c r="E2090" s="846" t="s">
        <v>34</v>
      </c>
      <c r="F2090" s="846" t="s">
        <v>5085</v>
      </c>
      <c r="G2090" s="846" t="s">
        <v>3325</v>
      </c>
      <c r="H2090" s="832">
        <v>8.81</v>
      </c>
      <c r="I2090" s="846" t="s">
        <v>575</v>
      </c>
      <c r="J2090" s="875">
        <v>60</v>
      </c>
      <c r="K2090" s="846" t="s">
        <v>83</v>
      </c>
      <c r="L2090" s="846" t="s">
        <v>3355</v>
      </c>
      <c r="M2090" s="846" t="s">
        <v>5086</v>
      </c>
      <c r="N2090" s="846" t="s">
        <v>5086</v>
      </c>
      <c r="O2090" s="846" t="s">
        <v>5070</v>
      </c>
      <c r="P2090" s="846" t="s">
        <v>5063</v>
      </c>
      <c r="Q2090" s="832">
        <v>2436.78</v>
      </c>
      <c r="R2090" s="832">
        <v>2654.08</v>
      </c>
      <c r="S2090" s="832">
        <v>2068.6</v>
      </c>
      <c r="T2090" s="832">
        <v>2068.6</v>
      </c>
      <c r="U2090" s="846" t="s">
        <v>306</v>
      </c>
      <c r="V2090" s="846" t="s">
        <v>5087</v>
      </c>
      <c r="W2090" s="846"/>
      <c r="X2090" s="824"/>
      <c r="Y2090" s="824"/>
      <c r="Z2090" s="824"/>
      <c r="AA2090" s="824"/>
      <c r="AB2090" s="824"/>
      <c r="AC2090" s="824"/>
    </row>
    <row r="2091" s="823" customFormat="1" ht="28.45" hidden="1" customHeight="1" outlineLevel="3" spans="1:29">
      <c r="A2091" s="873" t="s">
        <v>73</v>
      </c>
      <c r="B2091" s="870" t="s">
        <v>75</v>
      </c>
      <c r="C2091" s="870" t="s">
        <v>5045</v>
      </c>
      <c r="D2091" s="846" t="s">
        <v>5084</v>
      </c>
      <c r="E2091" s="846" t="s">
        <v>34</v>
      </c>
      <c r="F2091" s="846" t="s">
        <v>5085</v>
      </c>
      <c r="G2091" s="846" t="s">
        <v>3325</v>
      </c>
      <c r="H2091" s="832">
        <v>27.5</v>
      </c>
      <c r="I2091" s="846" t="s">
        <v>233</v>
      </c>
      <c r="J2091" s="875">
        <v>23</v>
      </c>
      <c r="K2091" s="846" t="s">
        <v>38</v>
      </c>
      <c r="L2091" s="846" t="s">
        <v>3355</v>
      </c>
      <c r="M2091" s="846" t="s">
        <v>5086</v>
      </c>
      <c r="N2091" s="846" t="s">
        <v>5086</v>
      </c>
      <c r="O2091" s="846" t="s">
        <v>5070</v>
      </c>
      <c r="P2091" s="846" t="s">
        <v>5063</v>
      </c>
      <c r="Q2091" s="832">
        <v>2436.78</v>
      </c>
      <c r="R2091" s="832">
        <v>2654.08</v>
      </c>
      <c r="S2091" s="832">
        <v>2068.6</v>
      </c>
      <c r="T2091" s="832">
        <v>2068.6</v>
      </c>
      <c r="U2091" s="846" t="s">
        <v>306</v>
      </c>
      <c r="V2091" s="846" t="s">
        <v>5087</v>
      </c>
      <c r="W2091" s="846"/>
      <c r="X2091" s="824"/>
      <c r="Y2091" s="824"/>
      <c r="Z2091" s="824"/>
      <c r="AA2091" s="824"/>
      <c r="AB2091" s="824"/>
      <c r="AC2091" s="824"/>
    </row>
    <row r="2092" s="823" customFormat="1" ht="28.45" hidden="1" customHeight="1" outlineLevel="3" spans="1:29">
      <c r="A2092" s="873" t="s">
        <v>73</v>
      </c>
      <c r="B2092" s="870" t="s">
        <v>75</v>
      </c>
      <c r="C2092" s="870" t="s">
        <v>5045</v>
      </c>
      <c r="D2092" s="846" t="s">
        <v>5084</v>
      </c>
      <c r="E2092" s="846" t="s">
        <v>34</v>
      </c>
      <c r="F2092" s="846" t="s">
        <v>5085</v>
      </c>
      <c r="G2092" s="846" t="s">
        <v>3325</v>
      </c>
      <c r="H2092" s="832">
        <v>2.13</v>
      </c>
      <c r="I2092" s="846" t="s">
        <v>3411</v>
      </c>
      <c r="J2092" s="875">
        <v>91</v>
      </c>
      <c r="K2092" s="846" t="s">
        <v>119</v>
      </c>
      <c r="L2092" s="846" t="s">
        <v>3355</v>
      </c>
      <c r="M2092" s="846" t="s">
        <v>5086</v>
      </c>
      <c r="N2092" s="846" t="s">
        <v>5086</v>
      </c>
      <c r="O2092" s="846" t="s">
        <v>5070</v>
      </c>
      <c r="P2092" s="846" t="s">
        <v>5063</v>
      </c>
      <c r="Q2092" s="832">
        <v>2436.78</v>
      </c>
      <c r="R2092" s="832">
        <v>2654.08</v>
      </c>
      <c r="S2092" s="832">
        <v>2068.6</v>
      </c>
      <c r="T2092" s="832">
        <v>2068.6</v>
      </c>
      <c r="U2092" s="846" t="s">
        <v>306</v>
      </c>
      <c r="V2092" s="846" t="s">
        <v>5087</v>
      </c>
      <c r="W2092" s="846"/>
      <c r="X2092" s="824"/>
      <c r="Y2092" s="824"/>
      <c r="Z2092" s="824"/>
      <c r="AA2092" s="824"/>
      <c r="AB2092" s="824"/>
      <c r="AC2092" s="824"/>
    </row>
    <row r="2093" s="823" customFormat="1" ht="28.45" hidden="1" customHeight="1" outlineLevel="3" spans="1:29">
      <c r="A2093" s="873" t="s">
        <v>73</v>
      </c>
      <c r="B2093" s="870" t="s">
        <v>75</v>
      </c>
      <c r="C2093" s="870" t="s">
        <v>5045</v>
      </c>
      <c r="D2093" s="846" t="s">
        <v>5088</v>
      </c>
      <c r="E2093" s="846" t="s">
        <v>34</v>
      </c>
      <c r="F2093" s="846" t="s">
        <v>5089</v>
      </c>
      <c r="G2093" s="846" t="s">
        <v>3325</v>
      </c>
      <c r="H2093" s="832">
        <v>2.03</v>
      </c>
      <c r="I2093" s="846" t="s">
        <v>37</v>
      </c>
      <c r="J2093" s="875">
        <v>15</v>
      </c>
      <c r="K2093" s="846" t="s">
        <v>38</v>
      </c>
      <c r="L2093" s="846" t="s">
        <v>3284</v>
      </c>
      <c r="M2093" s="846" t="s">
        <v>5090</v>
      </c>
      <c r="N2093" s="846" t="s">
        <v>5090</v>
      </c>
      <c r="O2093" s="846" t="s">
        <v>5091</v>
      </c>
      <c r="P2093" s="846" t="s">
        <v>5092</v>
      </c>
      <c r="Q2093" s="832">
        <v>0</v>
      </c>
      <c r="R2093" s="832">
        <v>0</v>
      </c>
      <c r="S2093" s="832">
        <v>5099</v>
      </c>
      <c r="T2093" s="832">
        <v>12645.75</v>
      </c>
      <c r="U2093" s="846"/>
      <c r="V2093" s="846" t="s">
        <v>3491</v>
      </c>
      <c r="W2093" s="846"/>
      <c r="X2093" s="824"/>
      <c r="Y2093" s="824"/>
      <c r="Z2093" s="824"/>
      <c r="AA2093" s="824"/>
      <c r="AB2093" s="824"/>
      <c r="AC2093" s="824"/>
    </row>
    <row r="2094" s="823" customFormat="1" ht="28.45" hidden="1" customHeight="1" outlineLevel="3" spans="1:29">
      <c r="A2094" s="873" t="s">
        <v>73</v>
      </c>
      <c r="B2094" s="870" t="s">
        <v>75</v>
      </c>
      <c r="C2094" s="870" t="s">
        <v>5045</v>
      </c>
      <c r="D2094" s="846" t="s">
        <v>5093</v>
      </c>
      <c r="E2094" s="846" t="s">
        <v>34</v>
      </c>
      <c r="F2094" s="846" t="s">
        <v>5094</v>
      </c>
      <c r="G2094" s="846" t="s">
        <v>520</v>
      </c>
      <c r="H2094" s="832">
        <v>213.03</v>
      </c>
      <c r="I2094" s="846" t="s">
        <v>1539</v>
      </c>
      <c r="J2094" s="875">
        <v>20</v>
      </c>
      <c r="K2094" s="846" t="s">
        <v>38</v>
      </c>
      <c r="L2094" s="846" t="s">
        <v>3355</v>
      </c>
      <c r="M2094" s="846" t="s">
        <v>5095</v>
      </c>
      <c r="N2094" s="846" t="s">
        <v>5095</v>
      </c>
      <c r="O2094" s="846" t="s">
        <v>5091</v>
      </c>
      <c r="P2094" s="846" t="s">
        <v>5096</v>
      </c>
      <c r="Q2094" s="832">
        <v>2136.02</v>
      </c>
      <c r="R2094" s="832">
        <v>16652.47</v>
      </c>
      <c r="S2094" s="832">
        <v>1885.79</v>
      </c>
      <c r="T2094" s="832">
        <v>1720.41</v>
      </c>
      <c r="U2094" s="846" t="s">
        <v>372</v>
      </c>
      <c r="V2094" s="846" t="s">
        <v>5097</v>
      </c>
      <c r="W2094" s="846"/>
      <c r="X2094" s="824"/>
      <c r="Y2094" s="824"/>
      <c r="Z2094" s="824"/>
      <c r="AA2094" s="824"/>
      <c r="AB2094" s="824"/>
      <c r="AC2094" s="824"/>
    </row>
    <row r="2095" s="823" customFormat="1" ht="28.45" hidden="1" customHeight="1" outlineLevel="3" spans="1:29">
      <c r="A2095" s="873" t="s">
        <v>73</v>
      </c>
      <c r="B2095" s="870" t="s">
        <v>75</v>
      </c>
      <c r="C2095" s="870" t="s">
        <v>5045</v>
      </c>
      <c r="D2095" s="846" t="s">
        <v>5098</v>
      </c>
      <c r="E2095" s="846" t="s">
        <v>34</v>
      </c>
      <c r="F2095" s="846" t="s">
        <v>5094</v>
      </c>
      <c r="G2095" s="846" t="s">
        <v>520</v>
      </c>
      <c r="H2095" s="832">
        <v>1528.09</v>
      </c>
      <c r="I2095" s="846" t="s">
        <v>37</v>
      </c>
      <c r="J2095" s="875">
        <v>15</v>
      </c>
      <c r="K2095" s="846" t="s">
        <v>38</v>
      </c>
      <c r="L2095" s="846" t="s">
        <v>3355</v>
      </c>
      <c r="M2095" s="846"/>
      <c r="N2095" s="846" t="s">
        <v>5099</v>
      </c>
      <c r="O2095" s="846" t="s">
        <v>5091</v>
      </c>
      <c r="P2095" s="846" t="s">
        <v>5096</v>
      </c>
      <c r="Q2095" s="832">
        <v>2136.02</v>
      </c>
      <c r="R2095" s="832">
        <v>16652.47</v>
      </c>
      <c r="S2095" s="832">
        <v>1885.79</v>
      </c>
      <c r="T2095" s="832">
        <v>1720.41</v>
      </c>
      <c r="U2095" s="846" t="s">
        <v>372</v>
      </c>
      <c r="V2095" s="846" t="s">
        <v>5097</v>
      </c>
      <c r="W2095" s="846"/>
      <c r="X2095" s="824"/>
      <c r="Y2095" s="824"/>
      <c r="Z2095" s="824"/>
      <c r="AA2095" s="824"/>
      <c r="AB2095" s="824"/>
      <c r="AC2095" s="824"/>
    </row>
    <row r="2096" s="823" customFormat="1" ht="28.45" hidden="1" customHeight="1" outlineLevel="3" spans="1:29">
      <c r="A2096" s="873" t="s">
        <v>73</v>
      </c>
      <c r="B2096" s="870" t="s">
        <v>75</v>
      </c>
      <c r="C2096" s="870" t="s">
        <v>5045</v>
      </c>
      <c r="D2096" s="846" t="s">
        <v>5100</v>
      </c>
      <c r="E2096" s="846" t="s">
        <v>34</v>
      </c>
      <c r="F2096" s="846" t="s">
        <v>5094</v>
      </c>
      <c r="G2096" s="846" t="s">
        <v>520</v>
      </c>
      <c r="H2096" s="832">
        <v>4.02</v>
      </c>
      <c r="I2096" s="846" t="s">
        <v>243</v>
      </c>
      <c r="J2096" s="875">
        <v>25</v>
      </c>
      <c r="K2096" s="846" t="s">
        <v>38</v>
      </c>
      <c r="L2096" s="846" t="s">
        <v>3284</v>
      </c>
      <c r="M2096" s="846" t="s">
        <v>5101</v>
      </c>
      <c r="N2096" s="846" t="s">
        <v>5101</v>
      </c>
      <c r="O2096" s="846" t="s">
        <v>5091</v>
      </c>
      <c r="P2096" s="846" t="s">
        <v>5096</v>
      </c>
      <c r="Q2096" s="832">
        <v>2136.02</v>
      </c>
      <c r="R2096" s="832">
        <v>16652.47</v>
      </c>
      <c r="S2096" s="832">
        <v>1885.79</v>
      </c>
      <c r="T2096" s="832">
        <v>1720.41</v>
      </c>
      <c r="U2096" s="846"/>
      <c r="V2096" s="846" t="s">
        <v>5097</v>
      </c>
      <c r="W2096" s="846"/>
      <c r="X2096" s="824"/>
      <c r="Y2096" s="824"/>
      <c r="Z2096" s="824"/>
      <c r="AA2096" s="824"/>
      <c r="AB2096" s="824"/>
      <c r="AC2096" s="824"/>
    </row>
    <row r="2097" s="823" customFormat="1" ht="28.45" hidden="1" customHeight="1" outlineLevel="3" spans="1:29">
      <c r="A2097" s="873" t="s">
        <v>73</v>
      </c>
      <c r="B2097" s="870" t="s">
        <v>75</v>
      </c>
      <c r="C2097" s="870" t="s">
        <v>5045</v>
      </c>
      <c r="D2097" s="846" t="s">
        <v>5102</v>
      </c>
      <c r="E2097" s="846" t="s">
        <v>34</v>
      </c>
      <c r="F2097" s="846" t="s">
        <v>5103</v>
      </c>
      <c r="G2097" s="846" t="s">
        <v>338</v>
      </c>
      <c r="H2097" s="832">
        <v>0.18</v>
      </c>
      <c r="I2097" s="846" t="s">
        <v>817</v>
      </c>
      <c r="J2097" s="875">
        <v>45</v>
      </c>
      <c r="K2097" s="846" t="s">
        <v>83</v>
      </c>
      <c r="L2097" s="846" t="s">
        <v>3284</v>
      </c>
      <c r="M2097" s="846" t="s">
        <v>5104</v>
      </c>
      <c r="N2097" s="846" t="s">
        <v>5105</v>
      </c>
      <c r="O2097" s="846" t="s">
        <v>5049</v>
      </c>
      <c r="P2097" s="846" t="s">
        <v>5050</v>
      </c>
      <c r="Q2097" s="832">
        <v>25424.36</v>
      </c>
      <c r="R2097" s="832">
        <v>79695.88</v>
      </c>
      <c r="S2097" s="832">
        <v>1610.16</v>
      </c>
      <c r="T2097" s="832">
        <v>-1045.6</v>
      </c>
      <c r="U2097" s="846"/>
      <c r="V2097" s="846" t="s">
        <v>1898</v>
      </c>
      <c r="W2097" s="846"/>
      <c r="X2097" s="824"/>
      <c r="Y2097" s="824"/>
      <c r="Z2097" s="824"/>
      <c r="AA2097" s="824"/>
      <c r="AB2097" s="824"/>
      <c r="AC2097" s="824"/>
    </row>
    <row r="2098" s="823" customFormat="1" ht="28.45" hidden="1" customHeight="1" outlineLevel="3" spans="1:29">
      <c r="A2098" s="873" t="s">
        <v>73</v>
      </c>
      <c r="B2098" s="870" t="s">
        <v>75</v>
      </c>
      <c r="C2098" s="870" t="s">
        <v>5045</v>
      </c>
      <c r="D2098" s="846" t="s">
        <v>5106</v>
      </c>
      <c r="E2098" s="846" t="s">
        <v>34</v>
      </c>
      <c r="F2098" s="846" t="s">
        <v>5107</v>
      </c>
      <c r="G2098" s="846" t="s">
        <v>3325</v>
      </c>
      <c r="H2098" s="832">
        <v>94.08</v>
      </c>
      <c r="I2098" s="846" t="s">
        <v>37</v>
      </c>
      <c r="J2098" s="875">
        <v>15</v>
      </c>
      <c r="K2098" s="846" t="s">
        <v>38</v>
      </c>
      <c r="L2098" s="846" t="s">
        <v>3355</v>
      </c>
      <c r="M2098" s="846" t="s">
        <v>5108</v>
      </c>
      <c r="N2098" s="846" t="s">
        <v>5108</v>
      </c>
      <c r="O2098" s="846" t="s">
        <v>5109</v>
      </c>
      <c r="P2098" s="846" t="s">
        <v>5067</v>
      </c>
      <c r="Q2098" s="832">
        <v>25424.36</v>
      </c>
      <c r="R2098" s="832">
        <v>79695.88</v>
      </c>
      <c r="S2098" s="832">
        <v>1610.16</v>
      </c>
      <c r="T2098" s="832">
        <v>-1045.6</v>
      </c>
      <c r="U2098" s="846" t="s">
        <v>388</v>
      </c>
      <c r="V2098" s="846" t="s">
        <v>1898</v>
      </c>
      <c r="W2098" s="846"/>
      <c r="X2098" s="824"/>
      <c r="Y2098" s="824"/>
      <c r="Z2098" s="824"/>
      <c r="AA2098" s="824"/>
      <c r="AB2098" s="824"/>
      <c r="AC2098" s="824"/>
    </row>
    <row r="2099" s="823" customFormat="1" ht="28.45" hidden="1" customHeight="1" outlineLevel="3" spans="1:29">
      <c r="A2099" s="873" t="s">
        <v>73</v>
      </c>
      <c r="B2099" s="870" t="s">
        <v>75</v>
      </c>
      <c r="C2099" s="870" t="s">
        <v>5045</v>
      </c>
      <c r="D2099" s="846" t="s">
        <v>5110</v>
      </c>
      <c r="E2099" s="846" t="s">
        <v>34</v>
      </c>
      <c r="F2099" s="846" t="s">
        <v>5107</v>
      </c>
      <c r="G2099" s="846" t="s">
        <v>3325</v>
      </c>
      <c r="H2099" s="832">
        <v>91.87</v>
      </c>
      <c r="I2099" s="846" t="s">
        <v>37</v>
      </c>
      <c r="J2099" s="875">
        <v>15</v>
      </c>
      <c r="K2099" s="846" t="s">
        <v>38</v>
      </c>
      <c r="L2099" s="846" t="s">
        <v>3355</v>
      </c>
      <c r="M2099" s="846" t="s">
        <v>5111</v>
      </c>
      <c r="N2099" s="846" t="s">
        <v>5111</v>
      </c>
      <c r="O2099" s="846" t="s">
        <v>5109</v>
      </c>
      <c r="P2099" s="846" t="s">
        <v>5067</v>
      </c>
      <c r="Q2099" s="832">
        <v>25424.36</v>
      </c>
      <c r="R2099" s="832">
        <v>79695.88</v>
      </c>
      <c r="S2099" s="832">
        <v>1610.16</v>
      </c>
      <c r="T2099" s="832">
        <v>-1045.6</v>
      </c>
      <c r="U2099" s="846" t="s">
        <v>388</v>
      </c>
      <c r="V2099" s="846" t="s">
        <v>1898</v>
      </c>
      <c r="W2099" s="846"/>
      <c r="X2099" s="824"/>
      <c r="Y2099" s="824"/>
      <c r="Z2099" s="824"/>
      <c r="AA2099" s="824"/>
      <c r="AB2099" s="824"/>
      <c r="AC2099" s="824"/>
    </row>
    <row r="2100" s="823" customFormat="1" ht="28.45" hidden="1" customHeight="1" outlineLevel="3" spans="1:29">
      <c r="A2100" s="873" t="s">
        <v>73</v>
      </c>
      <c r="B2100" s="870" t="s">
        <v>75</v>
      </c>
      <c r="C2100" s="870" t="s">
        <v>5045</v>
      </c>
      <c r="D2100" s="846" t="s">
        <v>5110</v>
      </c>
      <c r="E2100" s="846" t="s">
        <v>34</v>
      </c>
      <c r="F2100" s="846" t="s">
        <v>5107</v>
      </c>
      <c r="G2100" s="846" t="s">
        <v>3325</v>
      </c>
      <c r="H2100" s="832">
        <v>380.26</v>
      </c>
      <c r="I2100" s="846" t="s">
        <v>37</v>
      </c>
      <c r="J2100" s="875">
        <v>15</v>
      </c>
      <c r="K2100" s="846" t="s">
        <v>38</v>
      </c>
      <c r="L2100" s="846" t="s">
        <v>3355</v>
      </c>
      <c r="M2100" s="846" t="s">
        <v>5111</v>
      </c>
      <c r="N2100" s="846" t="s">
        <v>5111</v>
      </c>
      <c r="O2100" s="846" t="s">
        <v>5109</v>
      </c>
      <c r="P2100" s="846" t="s">
        <v>5067</v>
      </c>
      <c r="Q2100" s="832">
        <v>25424.36</v>
      </c>
      <c r="R2100" s="832">
        <v>79695.88</v>
      </c>
      <c r="S2100" s="832">
        <v>1610.16</v>
      </c>
      <c r="T2100" s="832">
        <v>-1045.6</v>
      </c>
      <c r="U2100" s="846" t="s">
        <v>388</v>
      </c>
      <c r="V2100" s="846" t="s">
        <v>1898</v>
      </c>
      <c r="W2100" s="846"/>
      <c r="X2100" s="824"/>
      <c r="Y2100" s="824"/>
      <c r="Z2100" s="824"/>
      <c r="AA2100" s="824"/>
      <c r="AB2100" s="824"/>
      <c r="AC2100" s="824"/>
    </row>
    <row r="2101" s="823" customFormat="1" ht="28.45" hidden="1" customHeight="1" outlineLevel="3" spans="1:29">
      <c r="A2101" s="873" t="s">
        <v>73</v>
      </c>
      <c r="B2101" s="870" t="s">
        <v>75</v>
      </c>
      <c r="C2101" s="870" t="s">
        <v>5045</v>
      </c>
      <c r="D2101" s="846" t="s">
        <v>5112</v>
      </c>
      <c r="E2101" s="846" t="s">
        <v>34</v>
      </c>
      <c r="F2101" s="846" t="s">
        <v>5006</v>
      </c>
      <c r="G2101" s="846" t="s">
        <v>3325</v>
      </c>
      <c r="H2101" s="832">
        <v>0.93</v>
      </c>
      <c r="I2101" s="846" t="s">
        <v>3414</v>
      </c>
      <c r="J2101" s="875">
        <v>84</v>
      </c>
      <c r="K2101" s="846" t="s">
        <v>83</v>
      </c>
      <c r="L2101" s="846" t="s">
        <v>3284</v>
      </c>
      <c r="M2101" s="846" t="s">
        <v>5113</v>
      </c>
      <c r="N2101" s="846" t="s">
        <v>5113</v>
      </c>
      <c r="O2101" s="846" t="s">
        <v>5070</v>
      </c>
      <c r="P2101" s="846" t="s">
        <v>5063</v>
      </c>
      <c r="Q2101" s="832">
        <v>6906.07</v>
      </c>
      <c r="R2101" s="832">
        <v>7933.99</v>
      </c>
      <c r="S2101" s="832">
        <v>5934.02</v>
      </c>
      <c r="T2101" s="832">
        <v>5934.02</v>
      </c>
      <c r="U2101" s="846"/>
      <c r="V2101" s="846" t="s">
        <v>5010</v>
      </c>
      <c r="W2101" s="846"/>
      <c r="X2101" s="824"/>
      <c r="Y2101" s="824"/>
      <c r="Z2101" s="824"/>
      <c r="AA2101" s="824"/>
      <c r="AB2101" s="824"/>
      <c r="AC2101" s="824"/>
    </row>
    <row r="2102" s="823" customFormat="1" ht="28.45" hidden="1" customHeight="1" outlineLevel="3" spans="1:29">
      <c r="A2102" s="873" t="s">
        <v>73</v>
      </c>
      <c r="B2102" s="870" t="s">
        <v>75</v>
      </c>
      <c r="C2102" s="870" t="s">
        <v>5045</v>
      </c>
      <c r="D2102" s="846" t="s">
        <v>5114</v>
      </c>
      <c r="E2102" s="846" t="s">
        <v>34</v>
      </c>
      <c r="F2102" s="846" t="s">
        <v>5006</v>
      </c>
      <c r="G2102" s="846" t="s">
        <v>3325</v>
      </c>
      <c r="H2102" s="832">
        <v>0.13</v>
      </c>
      <c r="I2102" s="846" t="s">
        <v>3669</v>
      </c>
      <c r="J2102" s="875">
        <v>93</v>
      </c>
      <c r="K2102" s="846" t="s">
        <v>119</v>
      </c>
      <c r="L2102" s="846" t="s">
        <v>3284</v>
      </c>
      <c r="M2102" s="846" t="s">
        <v>5113</v>
      </c>
      <c r="N2102" s="846" t="s">
        <v>5113</v>
      </c>
      <c r="O2102" s="846" t="s">
        <v>5070</v>
      </c>
      <c r="P2102" s="846" t="s">
        <v>5063</v>
      </c>
      <c r="Q2102" s="832">
        <v>6906.07</v>
      </c>
      <c r="R2102" s="832">
        <v>7933.99</v>
      </c>
      <c r="S2102" s="832">
        <v>5934.02</v>
      </c>
      <c r="T2102" s="832">
        <v>5934.02</v>
      </c>
      <c r="U2102" s="846"/>
      <c r="V2102" s="846" t="s">
        <v>5010</v>
      </c>
      <c r="W2102" s="846"/>
      <c r="X2102" s="824"/>
      <c r="Y2102" s="824"/>
      <c r="Z2102" s="824"/>
      <c r="AA2102" s="824"/>
      <c r="AB2102" s="824"/>
      <c r="AC2102" s="824"/>
    </row>
    <row r="2103" s="823" customFormat="1" ht="28.45" hidden="1" customHeight="1" outlineLevel="3" spans="1:29">
      <c r="A2103" s="873" t="s">
        <v>73</v>
      </c>
      <c r="B2103" s="870" t="s">
        <v>75</v>
      </c>
      <c r="C2103" s="870" t="s">
        <v>5045</v>
      </c>
      <c r="D2103" s="846" t="s">
        <v>5115</v>
      </c>
      <c r="E2103" s="846" t="s">
        <v>34</v>
      </c>
      <c r="F2103" s="846" t="s">
        <v>5006</v>
      </c>
      <c r="G2103" s="846" t="s">
        <v>3325</v>
      </c>
      <c r="H2103" s="832">
        <v>47.99</v>
      </c>
      <c r="I2103" s="846" t="s">
        <v>575</v>
      </c>
      <c r="J2103" s="875">
        <v>60</v>
      </c>
      <c r="K2103" s="846" t="s">
        <v>83</v>
      </c>
      <c r="L2103" s="846" t="s">
        <v>3284</v>
      </c>
      <c r="M2103" s="846" t="s">
        <v>5116</v>
      </c>
      <c r="N2103" s="846" t="s">
        <v>5116</v>
      </c>
      <c r="O2103" s="846" t="s">
        <v>5070</v>
      </c>
      <c r="P2103" s="846" t="s">
        <v>5063</v>
      </c>
      <c r="Q2103" s="832">
        <v>6906.07</v>
      </c>
      <c r="R2103" s="832">
        <v>7933.99</v>
      </c>
      <c r="S2103" s="832">
        <v>5934.02</v>
      </c>
      <c r="T2103" s="832">
        <v>5934.02</v>
      </c>
      <c r="U2103" s="846" t="s">
        <v>318</v>
      </c>
      <c r="V2103" s="846" t="s">
        <v>5010</v>
      </c>
      <c r="W2103" s="846"/>
      <c r="X2103" s="824"/>
      <c r="Y2103" s="824"/>
      <c r="Z2103" s="824"/>
      <c r="AA2103" s="824"/>
      <c r="AB2103" s="824"/>
      <c r="AC2103" s="824"/>
    </row>
    <row r="2104" s="823" customFormat="1" ht="28.45" hidden="1" customHeight="1" outlineLevel="3" spans="1:29">
      <c r="A2104" s="873" t="s">
        <v>73</v>
      </c>
      <c r="B2104" s="870" t="s">
        <v>75</v>
      </c>
      <c r="C2104" s="870" t="s">
        <v>5045</v>
      </c>
      <c r="D2104" s="846" t="s">
        <v>5117</v>
      </c>
      <c r="E2104" s="846" t="s">
        <v>34</v>
      </c>
      <c r="F2104" s="846" t="s">
        <v>5006</v>
      </c>
      <c r="G2104" s="846" t="s">
        <v>3325</v>
      </c>
      <c r="H2104" s="832">
        <v>701.35</v>
      </c>
      <c r="I2104" s="846" t="s">
        <v>339</v>
      </c>
      <c r="J2104" s="875">
        <v>14</v>
      </c>
      <c r="K2104" s="846" t="s">
        <v>38</v>
      </c>
      <c r="L2104" s="846" t="s">
        <v>3355</v>
      </c>
      <c r="M2104" s="846" t="s">
        <v>5118</v>
      </c>
      <c r="N2104" s="846" t="s">
        <v>5118</v>
      </c>
      <c r="O2104" s="846" t="s">
        <v>5070</v>
      </c>
      <c r="P2104" s="846" t="s">
        <v>5063</v>
      </c>
      <c r="Q2104" s="832">
        <v>6906.07</v>
      </c>
      <c r="R2104" s="832">
        <v>7933.99</v>
      </c>
      <c r="S2104" s="832">
        <v>5934.02</v>
      </c>
      <c r="T2104" s="832">
        <v>5934.02</v>
      </c>
      <c r="U2104" s="846" t="s">
        <v>318</v>
      </c>
      <c r="V2104" s="846" t="s">
        <v>5010</v>
      </c>
      <c r="W2104" s="846"/>
      <c r="X2104" s="824"/>
      <c r="Y2104" s="824"/>
      <c r="Z2104" s="824"/>
      <c r="AA2104" s="824"/>
      <c r="AB2104" s="824"/>
      <c r="AC2104" s="824"/>
    </row>
    <row r="2105" s="823" customFormat="1" ht="28.45" hidden="1" customHeight="1" outlineLevel="3" spans="1:29">
      <c r="A2105" s="873" t="s">
        <v>73</v>
      </c>
      <c r="B2105" s="870" t="s">
        <v>75</v>
      </c>
      <c r="C2105" s="870" t="s">
        <v>5045</v>
      </c>
      <c r="D2105" s="846" t="s">
        <v>5117</v>
      </c>
      <c r="E2105" s="846" t="s">
        <v>34</v>
      </c>
      <c r="F2105" s="846" t="s">
        <v>5006</v>
      </c>
      <c r="G2105" s="846" t="s">
        <v>3325</v>
      </c>
      <c r="H2105" s="832">
        <v>199.59</v>
      </c>
      <c r="I2105" s="846" t="s">
        <v>339</v>
      </c>
      <c r="J2105" s="875">
        <v>14</v>
      </c>
      <c r="K2105" s="846" t="s">
        <v>38</v>
      </c>
      <c r="L2105" s="846" t="s">
        <v>3355</v>
      </c>
      <c r="M2105" s="846" t="s">
        <v>5118</v>
      </c>
      <c r="N2105" s="846" t="s">
        <v>5118</v>
      </c>
      <c r="O2105" s="846" t="s">
        <v>5070</v>
      </c>
      <c r="P2105" s="846" t="s">
        <v>5063</v>
      </c>
      <c r="Q2105" s="832">
        <v>6906.07</v>
      </c>
      <c r="R2105" s="832">
        <v>7933.99</v>
      </c>
      <c r="S2105" s="832">
        <v>5934.02</v>
      </c>
      <c r="T2105" s="832">
        <v>5934.02</v>
      </c>
      <c r="U2105" s="846" t="s">
        <v>318</v>
      </c>
      <c r="V2105" s="846" t="s">
        <v>5010</v>
      </c>
      <c r="W2105" s="846"/>
      <c r="X2105" s="824"/>
      <c r="Y2105" s="824"/>
      <c r="Z2105" s="824"/>
      <c r="AA2105" s="824"/>
      <c r="AB2105" s="824"/>
      <c r="AC2105" s="824"/>
    </row>
    <row r="2106" s="823" customFormat="1" ht="28.45" hidden="1" customHeight="1" outlineLevel="3" spans="1:29">
      <c r="A2106" s="873" t="s">
        <v>73</v>
      </c>
      <c r="B2106" s="870" t="s">
        <v>75</v>
      </c>
      <c r="C2106" s="870" t="s">
        <v>5045</v>
      </c>
      <c r="D2106" s="846" t="s">
        <v>5119</v>
      </c>
      <c r="E2106" s="846" t="s">
        <v>34</v>
      </c>
      <c r="F2106" s="846" t="s">
        <v>3396</v>
      </c>
      <c r="G2106" s="846" t="s">
        <v>3325</v>
      </c>
      <c r="H2106" s="832">
        <v>0.83</v>
      </c>
      <c r="I2106" s="846" t="s">
        <v>3768</v>
      </c>
      <c r="J2106" s="875">
        <v>33</v>
      </c>
      <c r="K2106" s="846" t="s">
        <v>83</v>
      </c>
      <c r="L2106" s="846" t="s">
        <v>3284</v>
      </c>
      <c r="M2106" s="846" t="s">
        <v>5120</v>
      </c>
      <c r="N2106" s="846" t="s">
        <v>3342</v>
      </c>
      <c r="O2106" s="846" t="s">
        <v>5062</v>
      </c>
      <c r="P2106" s="846" t="s">
        <v>5067</v>
      </c>
      <c r="Q2106" s="832">
        <v>12931.75</v>
      </c>
      <c r="R2106" s="832">
        <v>24744.1</v>
      </c>
      <c r="S2106" s="832">
        <v>848.42</v>
      </c>
      <c r="T2106" s="832">
        <v>848.42</v>
      </c>
      <c r="U2106" s="846" t="s">
        <v>318</v>
      </c>
      <c r="V2106" s="846" t="s">
        <v>3400</v>
      </c>
      <c r="W2106" s="846"/>
      <c r="X2106" s="824"/>
      <c r="Y2106" s="824"/>
      <c r="Z2106" s="824"/>
      <c r="AA2106" s="824"/>
      <c r="AB2106" s="824"/>
      <c r="AC2106" s="824"/>
    </row>
    <row r="2107" s="823" customFormat="1" ht="28.45" hidden="1" customHeight="1" outlineLevel="3" spans="1:29">
      <c r="A2107" s="873" t="s">
        <v>73</v>
      </c>
      <c r="B2107" s="870" t="s">
        <v>75</v>
      </c>
      <c r="C2107" s="870" t="s">
        <v>5045</v>
      </c>
      <c r="D2107" s="846" t="s">
        <v>5119</v>
      </c>
      <c r="E2107" s="846" t="s">
        <v>34</v>
      </c>
      <c r="F2107" s="846" t="s">
        <v>3396</v>
      </c>
      <c r="G2107" s="846" t="s">
        <v>3325</v>
      </c>
      <c r="H2107" s="832">
        <v>17.12</v>
      </c>
      <c r="I2107" s="846" t="s">
        <v>3768</v>
      </c>
      <c r="J2107" s="875">
        <v>33</v>
      </c>
      <c r="K2107" s="846" t="s">
        <v>83</v>
      </c>
      <c r="L2107" s="846" t="s">
        <v>3284</v>
      </c>
      <c r="M2107" s="846" t="s">
        <v>5120</v>
      </c>
      <c r="N2107" s="846" t="s">
        <v>3342</v>
      </c>
      <c r="O2107" s="846" t="s">
        <v>5062</v>
      </c>
      <c r="P2107" s="846" t="s">
        <v>5067</v>
      </c>
      <c r="Q2107" s="832">
        <v>12931.75</v>
      </c>
      <c r="R2107" s="832">
        <v>24744.1</v>
      </c>
      <c r="S2107" s="832">
        <v>848.42</v>
      </c>
      <c r="T2107" s="832">
        <v>848.42</v>
      </c>
      <c r="U2107" s="846" t="s">
        <v>318</v>
      </c>
      <c r="V2107" s="846" t="s">
        <v>3400</v>
      </c>
      <c r="W2107" s="846"/>
      <c r="X2107" s="824"/>
      <c r="Y2107" s="824"/>
      <c r="Z2107" s="824"/>
      <c r="AA2107" s="824"/>
      <c r="AB2107" s="824"/>
      <c r="AC2107" s="824"/>
    </row>
    <row r="2108" s="823" customFormat="1" ht="28.45" hidden="1" customHeight="1" outlineLevel="3" spans="1:29">
      <c r="A2108" s="873" t="s">
        <v>73</v>
      </c>
      <c r="B2108" s="870" t="s">
        <v>75</v>
      </c>
      <c r="C2108" s="870" t="s">
        <v>5045</v>
      </c>
      <c r="D2108" s="846" t="s">
        <v>5121</v>
      </c>
      <c r="E2108" s="846" t="s">
        <v>34</v>
      </c>
      <c r="F2108" s="846" t="s">
        <v>4966</v>
      </c>
      <c r="G2108" s="846" t="s">
        <v>3325</v>
      </c>
      <c r="H2108" s="832">
        <v>150.38</v>
      </c>
      <c r="I2108" s="846" t="s">
        <v>37</v>
      </c>
      <c r="J2108" s="875">
        <v>15</v>
      </c>
      <c r="K2108" s="846" t="s">
        <v>38</v>
      </c>
      <c r="L2108" s="846" t="s">
        <v>3355</v>
      </c>
      <c r="M2108" s="846" t="s">
        <v>5122</v>
      </c>
      <c r="N2108" s="846" t="s">
        <v>5122</v>
      </c>
      <c r="O2108" s="846" t="s">
        <v>5109</v>
      </c>
      <c r="P2108" s="846" t="s">
        <v>5067</v>
      </c>
      <c r="Q2108" s="832">
        <v>25424.36</v>
      </c>
      <c r="R2108" s="832">
        <v>79695.88</v>
      </c>
      <c r="S2108" s="832">
        <v>1610.16</v>
      </c>
      <c r="T2108" s="832">
        <v>-1045.6</v>
      </c>
      <c r="U2108" s="846" t="s">
        <v>388</v>
      </c>
      <c r="V2108" s="846" t="s">
        <v>1898</v>
      </c>
      <c r="W2108" s="846"/>
      <c r="X2108" s="824"/>
      <c r="Y2108" s="824"/>
      <c r="Z2108" s="824"/>
      <c r="AA2108" s="824"/>
      <c r="AB2108" s="824"/>
      <c r="AC2108" s="824"/>
    </row>
    <row r="2109" s="823" customFormat="1" ht="28.45" hidden="1" customHeight="1" outlineLevel="3" spans="1:29">
      <c r="A2109" s="873" t="s">
        <v>73</v>
      </c>
      <c r="B2109" s="870" t="s">
        <v>75</v>
      </c>
      <c r="C2109" s="870" t="s">
        <v>5045</v>
      </c>
      <c r="D2109" s="846" t="s">
        <v>5121</v>
      </c>
      <c r="E2109" s="846" t="s">
        <v>34</v>
      </c>
      <c r="F2109" s="846" t="s">
        <v>4966</v>
      </c>
      <c r="G2109" s="846" t="s">
        <v>3325</v>
      </c>
      <c r="H2109" s="832">
        <v>1.78</v>
      </c>
      <c r="I2109" s="846" t="s">
        <v>37</v>
      </c>
      <c r="J2109" s="875">
        <v>15</v>
      </c>
      <c r="K2109" s="846" t="s">
        <v>38</v>
      </c>
      <c r="L2109" s="846" t="s">
        <v>3355</v>
      </c>
      <c r="M2109" s="846" t="s">
        <v>5122</v>
      </c>
      <c r="N2109" s="846" t="s">
        <v>5122</v>
      </c>
      <c r="O2109" s="846" t="s">
        <v>5109</v>
      </c>
      <c r="P2109" s="846" t="s">
        <v>5067</v>
      </c>
      <c r="Q2109" s="832">
        <v>25424.36</v>
      </c>
      <c r="R2109" s="832">
        <v>79695.88</v>
      </c>
      <c r="S2109" s="832">
        <v>1610.16</v>
      </c>
      <c r="T2109" s="832">
        <v>-1045.6</v>
      </c>
      <c r="U2109" s="846" t="s">
        <v>388</v>
      </c>
      <c r="V2109" s="846" t="s">
        <v>1898</v>
      </c>
      <c r="W2109" s="846"/>
      <c r="X2109" s="824"/>
      <c r="Y2109" s="824"/>
      <c r="Z2109" s="824"/>
      <c r="AA2109" s="824"/>
      <c r="AB2109" s="824"/>
      <c r="AC2109" s="824"/>
    </row>
    <row r="2110" s="823" customFormat="1" ht="28.45" hidden="1" customHeight="1" outlineLevel="3" spans="1:29">
      <c r="A2110" s="873" t="s">
        <v>73</v>
      </c>
      <c r="B2110" s="870" t="s">
        <v>75</v>
      </c>
      <c r="C2110" s="870" t="s">
        <v>5045</v>
      </c>
      <c r="D2110" s="846" t="s">
        <v>5123</v>
      </c>
      <c r="E2110" s="846" t="s">
        <v>34</v>
      </c>
      <c r="F2110" s="846" t="s">
        <v>3362</v>
      </c>
      <c r="G2110" s="846" t="s">
        <v>3325</v>
      </c>
      <c r="H2110" s="832">
        <v>12.49</v>
      </c>
      <c r="I2110" s="846" t="s">
        <v>2073</v>
      </c>
      <c r="J2110" s="875">
        <v>90</v>
      </c>
      <c r="K2110" s="846" t="s">
        <v>83</v>
      </c>
      <c r="L2110" s="846" t="s">
        <v>3284</v>
      </c>
      <c r="M2110" s="846" t="s">
        <v>5124</v>
      </c>
      <c r="N2110" s="846" t="s">
        <v>5125</v>
      </c>
      <c r="O2110" s="846" t="s">
        <v>5070</v>
      </c>
      <c r="P2110" s="846" t="s">
        <v>5067</v>
      </c>
      <c r="Q2110" s="832">
        <v>32432.93</v>
      </c>
      <c r="R2110" s="832">
        <v>362602.12</v>
      </c>
      <c r="S2110" s="832">
        <v>39.03</v>
      </c>
      <c r="T2110" s="832">
        <v>3013.39</v>
      </c>
      <c r="U2110" s="846"/>
      <c r="V2110" s="846" t="s">
        <v>3364</v>
      </c>
      <c r="W2110" s="846"/>
      <c r="X2110" s="824"/>
      <c r="Y2110" s="824"/>
      <c r="Z2110" s="824"/>
      <c r="AA2110" s="824"/>
      <c r="AB2110" s="824"/>
      <c r="AC2110" s="824"/>
    </row>
    <row r="2111" s="823" customFormat="1" ht="28.45" hidden="1" customHeight="1" outlineLevel="3" spans="1:29">
      <c r="A2111" s="873" t="s">
        <v>73</v>
      </c>
      <c r="B2111" s="870" t="s">
        <v>75</v>
      </c>
      <c r="C2111" s="870" t="s">
        <v>5045</v>
      </c>
      <c r="D2111" s="846" t="s">
        <v>5126</v>
      </c>
      <c r="E2111" s="846" t="s">
        <v>34</v>
      </c>
      <c r="F2111" s="846" t="s">
        <v>5127</v>
      </c>
      <c r="G2111" s="846" t="s">
        <v>542</v>
      </c>
      <c r="H2111" s="832">
        <v>56.39</v>
      </c>
      <c r="I2111" s="846" t="s">
        <v>292</v>
      </c>
      <c r="J2111" s="875">
        <v>76</v>
      </c>
      <c r="K2111" s="846" t="s">
        <v>83</v>
      </c>
      <c r="L2111" s="846" t="s">
        <v>3355</v>
      </c>
      <c r="M2111" s="846" t="s">
        <v>5128</v>
      </c>
      <c r="N2111" s="846" t="s">
        <v>5129</v>
      </c>
      <c r="O2111" s="846" t="s">
        <v>5091</v>
      </c>
      <c r="P2111" s="846" t="s">
        <v>5096</v>
      </c>
      <c r="Q2111" s="832">
        <v>3858.86</v>
      </c>
      <c r="R2111" s="832">
        <v>61385.84</v>
      </c>
      <c r="S2111" s="832">
        <v>3407.81</v>
      </c>
      <c r="T2111" s="832">
        <v>8140.44</v>
      </c>
      <c r="U2111" s="846" t="s">
        <v>525</v>
      </c>
      <c r="V2111" s="846" t="s">
        <v>2601</v>
      </c>
      <c r="W2111" s="846"/>
      <c r="X2111" s="824"/>
      <c r="Y2111" s="824"/>
      <c r="Z2111" s="824"/>
      <c r="AA2111" s="824"/>
      <c r="AB2111" s="824"/>
      <c r="AC2111" s="824"/>
    </row>
    <row r="2112" s="823" customFormat="1" ht="28.45" hidden="1" customHeight="1" outlineLevel="3" spans="1:29">
      <c r="A2112" s="873" t="s">
        <v>73</v>
      </c>
      <c r="B2112" s="870" t="s">
        <v>75</v>
      </c>
      <c r="C2112" s="870" t="s">
        <v>5045</v>
      </c>
      <c r="D2112" s="846" t="s">
        <v>5130</v>
      </c>
      <c r="E2112" s="846" t="s">
        <v>34</v>
      </c>
      <c r="F2112" s="846" t="s">
        <v>3488</v>
      </c>
      <c r="G2112" s="846" t="s">
        <v>3325</v>
      </c>
      <c r="H2112" s="832">
        <v>48.98</v>
      </c>
      <c r="I2112" s="846" t="s">
        <v>37</v>
      </c>
      <c r="J2112" s="875">
        <v>15</v>
      </c>
      <c r="K2112" s="846" t="s">
        <v>38</v>
      </c>
      <c r="L2112" s="846" t="s">
        <v>3355</v>
      </c>
      <c r="M2112" s="846" t="s">
        <v>5131</v>
      </c>
      <c r="N2112" s="846" t="s">
        <v>5131</v>
      </c>
      <c r="O2112" s="846" t="s">
        <v>5109</v>
      </c>
      <c r="P2112" s="846" t="s">
        <v>5067</v>
      </c>
      <c r="Q2112" s="832">
        <v>8123.73</v>
      </c>
      <c r="R2112" s="832">
        <v>19629.14</v>
      </c>
      <c r="S2112" s="832">
        <v>5099</v>
      </c>
      <c r="T2112" s="832">
        <v>12645.75</v>
      </c>
      <c r="U2112" s="846" t="s">
        <v>388</v>
      </c>
      <c r="V2112" s="846" t="s">
        <v>3491</v>
      </c>
      <c r="W2112" s="846"/>
      <c r="X2112" s="824"/>
      <c r="Y2112" s="824"/>
      <c r="Z2112" s="824"/>
      <c r="AA2112" s="824"/>
      <c r="AB2112" s="824"/>
      <c r="AC2112" s="824"/>
    </row>
    <row r="2113" s="823" customFormat="1" ht="28.45" hidden="1" customHeight="1" outlineLevel="1" collapsed="1" spans="1:29">
      <c r="A2113" s="870" t="s">
        <v>73</v>
      </c>
      <c r="B2113" s="870" t="s">
        <v>417</v>
      </c>
      <c r="C2113" s="870"/>
      <c r="D2113" s="835"/>
      <c r="E2113" s="835"/>
      <c r="F2113" s="835"/>
      <c r="G2113" s="836"/>
      <c r="H2113" s="871">
        <v>37245.27</v>
      </c>
      <c r="I2113" s="874" t="s">
        <v>5132</v>
      </c>
      <c r="J2113" s="835"/>
      <c r="K2113" s="835"/>
      <c r="L2113" s="835"/>
      <c r="M2113" s="835"/>
      <c r="N2113" s="835"/>
      <c r="O2113" s="835"/>
      <c r="P2113" s="835"/>
      <c r="Q2113" s="835"/>
      <c r="R2113" s="835"/>
      <c r="S2113" s="835"/>
      <c r="T2113" s="835"/>
      <c r="U2113" s="835"/>
      <c r="V2113" s="835"/>
      <c r="W2113" s="836"/>
      <c r="X2113" s="824"/>
      <c r="Y2113" s="824"/>
      <c r="Z2113" s="824"/>
      <c r="AA2113" s="824"/>
      <c r="AB2113" s="824"/>
      <c r="AC2113" s="824"/>
    </row>
    <row r="2114" s="823" customFormat="1" ht="28.45" hidden="1" customHeight="1" outlineLevel="2" collapsed="1" spans="1:29">
      <c r="A2114" s="870" t="s">
        <v>73</v>
      </c>
      <c r="B2114" s="870" t="s">
        <v>417</v>
      </c>
      <c r="C2114" s="870" t="s">
        <v>427</v>
      </c>
      <c r="D2114" s="870"/>
      <c r="E2114" s="835"/>
      <c r="F2114" s="835"/>
      <c r="G2114" s="836"/>
      <c r="H2114" s="871">
        <v>13644.25</v>
      </c>
      <c r="I2114" s="874" t="s">
        <v>5133</v>
      </c>
      <c r="J2114" s="835"/>
      <c r="K2114" s="835"/>
      <c r="L2114" s="835"/>
      <c r="M2114" s="835"/>
      <c r="N2114" s="835"/>
      <c r="O2114" s="835"/>
      <c r="P2114" s="835"/>
      <c r="Q2114" s="835"/>
      <c r="R2114" s="835"/>
      <c r="S2114" s="835"/>
      <c r="T2114" s="835"/>
      <c r="U2114" s="835"/>
      <c r="V2114" s="835"/>
      <c r="W2114" s="836"/>
      <c r="X2114" s="824"/>
      <c r="Y2114" s="824"/>
      <c r="Z2114" s="824"/>
      <c r="AA2114" s="824"/>
      <c r="AB2114" s="824"/>
      <c r="AC2114" s="824"/>
    </row>
    <row r="2115" s="823" customFormat="1" ht="28.45" hidden="1" customHeight="1" outlineLevel="3" spans="1:29">
      <c r="A2115" s="873" t="s">
        <v>73</v>
      </c>
      <c r="B2115" s="870" t="s">
        <v>417</v>
      </c>
      <c r="C2115" s="870" t="s">
        <v>427</v>
      </c>
      <c r="D2115" s="846" t="s">
        <v>5134</v>
      </c>
      <c r="E2115" s="846" t="s">
        <v>34</v>
      </c>
      <c r="F2115" s="846" t="s">
        <v>3593</v>
      </c>
      <c r="G2115" s="846" t="s">
        <v>338</v>
      </c>
      <c r="H2115" s="832">
        <v>7.86</v>
      </c>
      <c r="I2115" s="846" t="s">
        <v>1439</v>
      </c>
      <c r="J2115" s="875">
        <v>85</v>
      </c>
      <c r="K2115" s="846" t="s">
        <v>83</v>
      </c>
      <c r="L2115" s="846" t="s">
        <v>3355</v>
      </c>
      <c r="M2115" s="846" t="s">
        <v>5135</v>
      </c>
      <c r="N2115" s="846" t="s">
        <v>5136</v>
      </c>
      <c r="O2115" s="846" t="s">
        <v>3567</v>
      </c>
      <c r="P2115" s="846" t="s">
        <v>3587</v>
      </c>
      <c r="Q2115" s="832">
        <v>230384.95</v>
      </c>
      <c r="R2115" s="832">
        <v>385829.61</v>
      </c>
      <c r="S2115" s="832">
        <v>65407.15</v>
      </c>
      <c r="T2115" s="832">
        <v>65549.25</v>
      </c>
      <c r="U2115" s="846"/>
      <c r="V2115" s="846" t="s">
        <v>3317</v>
      </c>
      <c r="W2115" s="846"/>
      <c r="X2115" s="824"/>
      <c r="Y2115" s="824"/>
      <c r="Z2115" s="824"/>
      <c r="AA2115" s="824"/>
      <c r="AB2115" s="824"/>
      <c r="AC2115" s="824"/>
    </row>
    <row r="2116" s="823" customFormat="1" ht="28.45" hidden="1" customHeight="1" outlineLevel="3" spans="1:29">
      <c r="A2116" s="873" t="s">
        <v>73</v>
      </c>
      <c r="B2116" s="870" t="s">
        <v>417</v>
      </c>
      <c r="C2116" s="870" t="s">
        <v>427</v>
      </c>
      <c r="D2116" s="846" t="s">
        <v>5137</v>
      </c>
      <c r="E2116" s="846" t="s">
        <v>34</v>
      </c>
      <c r="F2116" s="846" t="s">
        <v>3593</v>
      </c>
      <c r="G2116" s="846" t="s">
        <v>338</v>
      </c>
      <c r="H2116" s="832">
        <v>15.53</v>
      </c>
      <c r="I2116" s="846" t="s">
        <v>4173</v>
      </c>
      <c r="J2116" s="875">
        <v>88</v>
      </c>
      <c r="K2116" s="846" t="s">
        <v>83</v>
      </c>
      <c r="L2116" s="846" t="s">
        <v>3355</v>
      </c>
      <c r="M2116" s="846" t="s">
        <v>5138</v>
      </c>
      <c r="N2116" s="846" t="s">
        <v>5136</v>
      </c>
      <c r="O2116" s="846" t="s">
        <v>3567</v>
      </c>
      <c r="P2116" s="846" t="s">
        <v>3587</v>
      </c>
      <c r="Q2116" s="832">
        <v>230384.95</v>
      </c>
      <c r="R2116" s="832">
        <v>385829.61</v>
      </c>
      <c r="S2116" s="832">
        <v>65407.15</v>
      </c>
      <c r="T2116" s="832">
        <v>65549.25</v>
      </c>
      <c r="U2116" s="846"/>
      <c r="V2116" s="846" t="s">
        <v>3317</v>
      </c>
      <c r="W2116" s="846"/>
      <c r="X2116" s="824"/>
      <c r="Y2116" s="824"/>
      <c r="Z2116" s="824"/>
      <c r="AA2116" s="824"/>
      <c r="AB2116" s="824"/>
      <c r="AC2116" s="824"/>
    </row>
    <row r="2117" s="823" customFormat="1" ht="28.45" hidden="1" customHeight="1" outlineLevel="3" spans="1:29">
      <c r="A2117" s="873" t="s">
        <v>73</v>
      </c>
      <c r="B2117" s="870" t="s">
        <v>417</v>
      </c>
      <c r="C2117" s="870" t="s">
        <v>427</v>
      </c>
      <c r="D2117" s="846" t="s">
        <v>5139</v>
      </c>
      <c r="E2117" s="846" t="s">
        <v>34</v>
      </c>
      <c r="F2117" s="846" t="s">
        <v>3593</v>
      </c>
      <c r="G2117" s="846" t="s">
        <v>338</v>
      </c>
      <c r="H2117" s="832">
        <v>7.81</v>
      </c>
      <c r="I2117" s="846" t="s">
        <v>3414</v>
      </c>
      <c r="J2117" s="875">
        <v>84</v>
      </c>
      <c r="K2117" s="846" t="s">
        <v>83</v>
      </c>
      <c r="L2117" s="846" t="s">
        <v>3355</v>
      </c>
      <c r="M2117" s="846" t="s">
        <v>5140</v>
      </c>
      <c r="N2117" s="846" t="s">
        <v>5136</v>
      </c>
      <c r="O2117" s="846" t="s">
        <v>3567</v>
      </c>
      <c r="P2117" s="846" t="s">
        <v>3587</v>
      </c>
      <c r="Q2117" s="832">
        <v>230384.95</v>
      </c>
      <c r="R2117" s="832">
        <v>385829.61</v>
      </c>
      <c r="S2117" s="832">
        <v>65407.15</v>
      </c>
      <c r="T2117" s="832">
        <v>65549.25</v>
      </c>
      <c r="U2117" s="846"/>
      <c r="V2117" s="846" t="s">
        <v>3317</v>
      </c>
      <c r="W2117" s="846"/>
      <c r="X2117" s="824"/>
      <c r="Y2117" s="824"/>
      <c r="Z2117" s="824"/>
      <c r="AA2117" s="824"/>
      <c r="AB2117" s="824"/>
      <c r="AC2117" s="824"/>
    </row>
    <row r="2118" s="823" customFormat="1" ht="28.45" hidden="1" customHeight="1" outlineLevel="3" spans="1:29">
      <c r="A2118" s="873" t="s">
        <v>73</v>
      </c>
      <c r="B2118" s="870" t="s">
        <v>417</v>
      </c>
      <c r="C2118" s="870" t="s">
        <v>427</v>
      </c>
      <c r="D2118" s="846" t="s">
        <v>5141</v>
      </c>
      <c r="E2118" s="846" t="s">
        <v>34</v>
      </c>
      <c r="F2118" s="846" t="s">
        <v>3593</v>
      </c>
      <c r="G2118" s="846" t="s">
        <v>338</v>
      </c>
      <c r="H2118" s="832">
        <v>7.88</v>
      </c>
      <c r="I2118" s="846" t="s">
        <v>1439</v>
      </c>
      <c r="J2118" s="875">
        <v>85</v>
      </c>
      <c r="K2118" s="846" t="s">
        <v>83</v>
      </c>
      <c r="L2118" s="846" t="s">
        <v>3355</v>
      </c>
      <c r="M2118" s="846" t="s">
        <v>5140</v>
      </c>
      <c r="N2118" s="846" t="s">
        <v>5136</v>
      </c>
      <c r="O2118" s="846" t="s">
        <v>3567</v>
      </c>
      <c r="P2118" s="846" t="s">
        <v>3587</v>
      </c>
      <c r="Q2118" s="832">
        <v>230384.95</v>
      </c>
      <c r="R2118" s="832">
        <v>385829.61</v>
      </c>
      <c r="S2118" s="832">
        <v>65407.15</v>
      </c>
      <c r="T2118" s="832">
        <v>65549.25</v>
      </c>
      <c r="U2118" s="846"/>
      <c r="V2118" s="846" t="s">
        <v>3317</v>
      </c>
      <c r="W2118" s="846"/>
      <c r="X2118" s="824"/>
      <c r="Y2118" s="824"/>
      <c r="Z2118" s="824"/>
      <c r="AA2118" s="824"/>
      <c r="AB2118" s="824"/>
      <c r="AC2118" s="824"/>
    </row>
    <row r="2119" s="823" customFormat="1" ht="28.45" hidden="1" customHeight="1" outlineLevel="3" spans="1:29">
      <c r="A2119" s="873" t="s">
        <v>73</v>
      </c>
      <c r="B2119" s="870" t="s">
        <v>417</v>
      </c>
      <c r="C2119" s="870" t="s">
        <v>427</v>
      </c>
      <c r="D2119" s="846" t="s">
        <v>5142</v>
      </c>
      <c r="E2119" s="846" t="s">
        <v>34</v>
      </c>
      <c r="F2119" s="846" t="s">
        <v>4293</v>
      </c>
      <c r="G2119" s="846" t="s">
        <v>338</v>
      </c>
      <c r="H2119" s="832">
        <v>17.84</v>
      </c>
      <c r="I2119" s="846" t="s">
        <v>1398</v>
      </c>
      <c r="J2119" s="875">
        <v>71</v>
      </c>
      <c r="K2119" s="846" t="s">
        <v>83</v>
      </c>
      <c r="L2119" s="846" t="s">
        <v>3355</v>
      </c>
      <c r="M2119" s="846" t="s">
        <v>5143</v>
      </c>
      <c r="N2119" s="846" t="s">
        <v>5143</v>
      </c>
      <c r="O2119" s="846" t="s">
        <v>5144</v>
      </c>
      <c r="P2119" s="846" t="s">
        <v>3575</v>
      </c>
      <c r="Q2119" s="832">
        <v>230384.95</v>
      </c>
      <c r="R2119" s="832">
        <v>385829.61</v>
      </c>
      <c r="S2119" s="832">
        <v>65407.15</v>
      </c>
      <c r="T2119" s="832">
        <v>65549.25</v>
      </c>
      <c r="U2119" s="846"/>
      <c r="V2119" s="846" t="s">
        <v>3317</v>
      </c>
      <c r="W2119" s="846"/>
      <c r="X2119" s="824"/>
      <c r="Y2119" s="824"/>
      <c r="Z2119" s="824"/>
      <c r="AA2119" s="824"/>
      <c r="AB2119" s="824"/>
      <c r="AC2119" s="824"/>
    </row>
    <row r="2120" s="823" customFormat="1" ht="28.45" hidden="1" customHeight="1" outlineLevel="3" spans="1:29">
      <c r="A2120" s="873" t="s">
        <v>73</v>
      </c>
      <c r="B2120" s="870" t="s">
        <v>417</v>
      </c>
      <c r="C2120" s="870" t="s">
        <v>427</v>
      </c>
      <c r="D2120" s="846" t="s">
        <v>5145</v>
      </c>
      <c r="E2120" s="846" t="s">
        <v>34</v>
      </c>
      <c r="F2120" s="846" t="s">
        <v>3460</v>
      </c>
      <c r="G2120" s="846" t="s">
        <v>338</v>
      </c>
      <c r="H2120" s="832">
        <v>0.93</v>
      </c>
      <c r="I2120" s="846" t="s">
        <v>236</v>
      </c>
      <c r="J2120" s="875">
        <v>24</v>
      </c>
      <c r="K2120" s="846" t="s">
        <v>38</v>
      </c>
      <c r="L2120" s="846" t="s">
        <v>3355</v>
      </c>
      <c r="M2120" s="846" t="s">
        <v>5146</v>
      </c>
      <c r="N2120" s="846" t="s">
        <v>5146</v>
      </c>
      <c r="O2120" s="846" t="s">
        <v>3791</v>
      </c>
      <c r="P2120" s="846" t="s">
        <v>3595</v>
      </c>
      <c r="Q2120" s="832">
        <v>230384.95</v>
      </c>
      <c r="R2120" s="832">
        <v>385829.61</v>
      </c>
      <c r="S2120" s="832">
        <v>65407.15</v>
      </c>
      <c r="T2120" s="832">
        <v>65549.25</v>
      </c>
      <c r="U2120" s="846"/>
      <c r="V2120" s="846" t="s">
        <v>3317</v>
      </c>
      <c r="W2120" s="846"/>
      <c r="X2120" s="824"/>
      <c r="Y2120" s="824"/>
      <c r="Z2120" s="824"/>
      <c r="AA2120" s="824"/>
      <c r="AB2120" s="824"/>
      <c r="AC2120" s="824"/>
    </row>
    <row r="2121" s="823" customFormat="1" ht="28.45" hidden="1" customHeight="1" outlineLevel="3" spans="1:29">
      <c r="A2121" s="873" t="s">
        <v>73</v>
      </c>
      <c r="B2121" s="870" t="s">
        <v>417</v>
      </c>
      <c r="C2121" s="870" t="s">
        <v>427</v>
      </c>
      <c r="D2121" s="846" t="s">
        <v>5147</v>
      </c>
      <c r="E2121" s="846" t="s">
        <v>34</v>
      </c>
      <c r="F2121" s="846" t="s">
        <v>5148</v>
      </c>
      <c r="G2121" s="846" t="s">
        <v>477</v>
      </c>
      <c r="H2121" s="832">
        <v>129.35</v>
      </c>
      <c r="I2121" s="846" t="s">
        <v>1539</v>
      </c>
      <c r="J2121" s="875">
        <v>20</v>
      </c>
      <c r="K2121" s="846" t="s">
        <v>38</v>
      </c>
      <c r="L2121" s="846" t="s">
        <v>3284</v>
      </c>
      <c r="M2121" s="846" t="s">
        <v>5149</v>
      </c>
      <c r="N2121" s="846" t="s">
        <v>5149</v>
      </c>
      <c r="O2121" s="846" t="s">
        <v>3682</v>
      </c>
      <c r="P2121" s="846" t="s">
        <v>3667</v>
      </c>
      <c r="Q2121" s="832">
        <v>47727.68</v>
      </c>
      <c r="R2121" s="832">
        <v>207638.07</v>
      </c>
      <c r="S2121" s="832">
        <v>1665.39</v>
      </c>
      <c r="T2121" s="832">
        <v>34474.77</v>
      </c>
      <c r="U2121" s="846" t="s">
        <v>318</v>
      </c>
      <c r="V2121" s="846" t="s">
        <v>3877</v>
      </c>
      <c r="W2121" s="846"/>
      <c r="X2121" s="824"/>
      <c r="Y2121" s="824"/>
      <c r="Z2121" s="824"/>
      <c r="AA2121" s="824"/>
      <c r="AB2121" s="824"/>
      <c r="AC2121" s="824"/>
    </row>
    <row r="2122" s="823" customFormat="1" ht="28.45" hidden="1" customHeight="1" outlineLevel="3" spans="1:29">
      <c r="A2122" s="873" t="s">
        <v>73</v>
      </c>
      <c r="B2122" s="870" t="s">
        <v>417</v>
      </c>
      <c r="C2122" s="870" t="s">
        <v>427</v>
      </c>
      <c r="D2122" s="846" t="s">
        <v>5150</v>
      </c>
      <c r="E2122" s="846" t="s">
        <v>34</v>
      </c>
      <c r="F2122" s="846" t="s">
        <v>3460</v>
      </c>
      <c r="G2122" s="846" t="s">
        <v>338</v>
      </c>
      <c r="H2122" s="832">
        <v>1.04</v>
      </c>
      <c r="I2122" s="846" t="s">
        <v>175</v>
      </c>
      <c r="J2122" s="875">
        <v>18</v>
      </c>
      <c r="K2122" s="846" t="s">
        <v>38</v>
      </c>
      <c r="L2122" s="846" t="s">
        <v>3355</v>
      </c>
      <c r="M2122" s="846" t="s">
        <v>5151</v>
      </c>
      <c r="N2122" s="846" t="s">
        <v>5151</v>
      </c>
      <c r="O2122" s="846" t="s">
        <v>3791</v>
      </c>
      <c r="P2122" s="846" t="s">
        <v>3595</v>
      </c>
      <c r="Q2122" s="832">
        <v>230384.95</v>
      </c>
      <c r="R2122" s="832">
        <v>385829.61</v>
      </c>
      <c r="S2122" s="832">
        <v>65407.15</v>
      </c>
      <c r="T2122" s="832">
        <v>65549.25</v>
      </c>
      <c r="U2122" s="846"/>
      <c r="V2122" s="846" t="s">
        <v>3317</v>
      </c>
      <c r="W2122" s="846"/>
      <c r="X2122" s="824"/>
      <c r="Y2122" s="824"/>
      <c r="Z2122" s="824"/>
      <c r="AA2122" s="824"/>
      <c r="AB2122" s="824"/>
      <c r="AC2122" s="824"/>
    </row>
    <row r="2123" s="823" customFormat="1" ht="28.45" hidden="1" customHeight="1" outlineLevel="3" spans="1:29">
      <c r="A2123" s="873" t="s">
        <v>73</v>
      </c>
      <c r="B2123" s="870" t="s">
        <v>417</v>
      </c>
      <c r="C2123" s="870" t="s">
        <v>427</v>
      </c>
      <c r="D2123" s="846" t="s">
        <v>5152</v>
      </c>
      <c r="E2123" s="846" t="s">
        <v>34</v>
      </c>
      <c r="F2123" s="846" t="s">
        <v>3460</v>
      </c>
      <c r="G2123" s="846" t="s">
        <v>338</v>
      </c>
      <c r="H2123" s="832">
        <v>1.06</v>
      </c>
      <c r="I2123" s="846" t="s">
        <v>432</v>
      </c>
      <c r="J2123" s="875">
        <v>13</v>
      </c>
      <c r="K2123" s="846" t="s">
        <v>38</v>
      </c>
      <c r="L2123" s="846" t="s">
        <v>3355</v>
      </c>
      <c r="M2123" s="846" t="s">
        <v>5153</v>
      </c>
      <c r="N2123" s="846" t="s">
        <v>5153</v>
      </c>
      <c r="O2123" s="846" t="s">
        <v>3791</v>
      </c>
      <c r="P2123" s="846" t="s">
        <v>3595</v>
      </c>
      <c r="Q2123" s="832">
        <v>230384.95</v>
      </c>
      <c r="R2123" s="832">
        <v>385829.61</v>
      </c>
      <c r="S2123" s="832">
        <v>65407.15</v>
      </c>
      <c r="T2123" s="832">
        <v>65549.25</v>
      </c>
      <c r="U2123" s="846"/>
      <c r="V2123" s="846" t="s">
        <v>3317</v>
      </c>
      <c r="W2123" s="846"/>
      <c r="X2123" s="824"/>
      <c r="Y2123" s="824"/>
      <c r="Z2123" s="824"/>
      <c r="AA2123" s="824"/>
      <c r="AB2123" s="824"/>
      <c r="AC2123" s="824"/>
    </row>
    <row r="2124" s="823" customFormat="1" ht="28.45" hidden="1" customHeight="1" outlineLevel="3" spans="1:29">
      <c r="A2124" s="873" t="s">
        <v>73</v>
      </c>
      <c r="B2124" s="870" t="s">
        <v>417</v>
      </c>
      <c r="C2124" s="870" t="s">
        <v>427</v>
      </c>
      <c r="D2124" s="846" t="s">
        <v>5154</v>
      </c>
      <c r="E2124" s="846" t="s">
        <v>34</v>
      </c>
      <c r="F2124" s="846" t="s">
        <v>3460</v>
      </c>
      <c r="G2124" s="846" t="s">
        <v>338</v>
      </c>
      <c r="H2124" s="832">
        <v>7.69</v>
      </c>
      <c r="I2124" s="846" t="s">
        <v>64</v>
      </c>
      <c r="J2124" s="875">
        <v>7</v>
      </c>
      <c r="K2124" s="846" t="s">
        <v>38</v>
      </c>
      <c r="L2124" s="846" t="s">
        <v>3284</v>
      </c>
      <c r="M2124" s="846" t="s">
        <v>5155</v>
      </c>
      <c r="N2124" s="846" t="s">
        <v>5155</v>
      </c>
      <c r="O2124" s="846" t="s">
        <v>3791</v>
      </c>
      <c r="P2124" s="846" t="s">
        <v>3595</v>
      </c>
      <c r="Q2124" s="832">
        <v>230384.95</v>
      </c>
      <c r="R2124" s="832">
        <v>385829.61</v>
      </c>
      <c r="S2124" s="832">
        <v>65407.15</v>
      </c>
      <c r="T2124" s="832">
        <v>65549.25</v>
      </c>
      <c r="U2124" s="846" t="s">
        <v>318</v>
      </c>
      <c r="V2124" s="846" t="s">
        <v>3317</v>
      </c>
      <c r="W2124" s="846"/>
      <c r="X2124" s="824"/>
      <c r="Y2124" s="824"/>
      <c r="Z2124" s="824"/>
      <c r="AA2124" s="824"/>
      <c r="AB2124" s="824"/>
      <c r="AC2124" s="824"/>
    </row>
    <row r="2125" s="823" customFormat="1" ht="28.45" hidden="1" customHeight="1" outlineLevel="3" spans="1:29">
      <c r="A2125" s="873" t="s">
        <v>73</v>
      </c>
      <c r="B2125" s="870" t="s">
        <v>417</v>
      </c>
      <c r="C2125" s="870" t="s">
        <v>427</v>
      </c>
      <c r="D2125" s="846" t="s">
        <v>5156</v>
      </c>
      <c r="E2125" s="846" t="s">
        <v>34</v>
      </c>
      <c r="F2125" s="846" t="s">
        <v>3572</v>
      </c>
      <c r="G2125" s="846" t="s">
        <v>338</v>
      </c>
      <c r="H2125" s="832">
        <v>14.66</v>
      </c>
      <c r="I2125" s="846" t="s">
        <v>289</v>
      </c>
      <c r="J2125" s="875">
        <v>116</v>
      </c>
      <c r="K2125" s="846" t="s">
        <v>119</v>
      </c>
      <c r="L2125" s="846" t="s">
        <v>3284</v>
      </c>
      <c r="M2125" s="846" t="s">
        <v>5157</v>
      </c>
      <c r="N2125" s="846" t="s">
        <v>5157</v>
      </c>
      <c r="O2125" s="846" t="s">
        <v>3574</v>
      </c>
      <c r="P2125" s="846" t="s">
        <v>3578</v>
      </c>
      <c r="Q2125" s="832">
        <v>230384.95</v>
      </c>
      <c r="R2125" s="832">
        <v>385829.61</v>
      </c>
      <c r="S2125" s="832">
        <v>65407.15</v>
      </c>
      <c r="T2125" s="832">
        <v>65549.25</v>
      </c>
      <c r="U2125" s="846"/>
      <c r="V2125" s="846" t="s">
        <v>3317</v>
      </c>
      <c r="W2125" s="846"/>
      <c r="X2125" s="824"/>
      <c r="Y2125" s="824"/>
      <c r="Z2125" s="824"/>
      <c r="AA2125" s="824"/>
      <c r="AB2125" s="824"/>
      <c r="AC2125" s="824"/>
    </row>
    <row r="2126" s="823" customFormat="1" ht="28.45" hidden="1" customHeight="1" outlineLevel="3" spans="1:29">
      <c r="A2126" s="873" t="s">
        <v>73</v>
      </c>
      <c r="B2126" s="870" t="s">
        <v>417</v>
      </c>
      <c r="C2126" s="870" t="s">
        <v>427</v>
      </c>
      <c r="D2126" s="846" t="s">
        <v>5158</v>
      </c>
      <c r="E2126" s="846" t="s">
        <v>34</v>
      </c>
      <c r="F2126" s="846" t="s">
        <v>3593</v>
      </c>
      <c r="G2126" s="846" t="s">
        <v>338</v>
      </c>
      <c r="H2126" s="832">
        <v>15.47</v>
      </c>
      <c r="I2126" s="846" t="s">
        <v>1439</v>
      </c>
      <c r="J2126" s="875">
        <v>85</v>
      </c>
      <c r="K2126" s="846" t="s">
        <v>83</v>
      </c>
      <c r="L2126" s="846" t="s">
        <v>3355</v>
      </c>
      <c r="M2126" s="846" t="s">
        <v>5159</v>
      </c>
      <c r="N2126" s="846" t="s">
        <v>5159</v>
      </c>
      <c r="O2126" s="846" t="s">
        <v>3855</v>
      </c>
      <c r="P2126" s="846" t="s">
        <v>3667</v>
      </c>
      <c r="Q2126" s="832">
        <v>230384.95</v>
      </c>
      <c r="R2126" s="832">
        <v>385829.61</v>
      </c>
      <c r="S2126" s="832">
        <v>65407.15</v>
      </c>
      <c r="T2126" s="832">
        <v>65549.25</v>
      </c>
      <c r="U2126" s="846"/>
      <c r="V2126" s="846" t="s">
        <v>3317</v>
      </c>
      <c r="W2126" s="846"/>
      <c r="X2126" s="824"/>
      <c r="Y2126" s="824"/>
      <c r="Z2126" s="824"/>
      <c r="AA2126" s="824"/>
      <c r="AB2126" s="824"/>
      <c r="AC2126" s="824"/>
    </row>
    <row r="2127" s="823" customFormat="1" ht="28.45" hidden="1" customHeight="1" outlineLevel="3" spans="1:29">
      <c r="A2127" s="873" t="s">
        <v>73</v>
      </c>
      <c r="B2127" s="870" t="s">
        <v>417</v>
      </c>
      <c r="C2127" s="870" t="s">
        <v>427</v>
      </c>
      <c r="D2127" s="846" t="s">
        <v>5160</v>
      </c>
      <c r="E2127" s="846" t="s">
        <v>34</v>
      </c>
      <c r="F2127" s="846" t="s">
        <v>3593</v>
      </c>
      <c r="G2127" s="846" t="s">
        <v>338</v>
      </c>
      <c r="H2127" s="832">
        <v>4.12</v>
      </c>
      <c r="I2127" s="846" t="s">
        <v>4437</v>
      </c>
      <c r="J2127" s="875">
        <v>82</v>
      </c>
      <c r="K2127" s="846" t="s">
        <v>83</v>
      </c>
      <c r="L2127" s="846" t="s">
        <v>3355</v>
      </c>
      <c r="M2127" s="846" t="s">
        <v>5159</v>
      </c>
      <c r="N2127" s="846" t="s">
        <v>5159</v>
      </c>
      <c r="O2127" s="846" t="s">
        <v>3855</v>
      </c>
      <c r="P2127" s="846" t="s">
        <v>3667</v>
      </c>
      <c r="Q2127" s="832">
        <v>230384.95</v>
      </c>
      <c r="R2127" s="832">
        <v>385829.61</v>
      </c>
      <c r="S2127" s="832">
        <v>65407.15</v>
      </c>
      <c r="T2127" s="832">
        <v>65549.25</v>
      </c>
      <c r="U2127" s="846"/>
      <c r="V2127" s="846" t="s">
        <v>3317</v>
      </c>
      <c r="W2127" s="846"/>
      <c r="X2127" s="824"/>
      <c r="Y2127" s="824"/>
      <c r="Z2127" s="824"/>
      <c r="AA2127" s="824"/>
      <c r="AB2127" s="824"/>
      <c r="AC2127" s="824"/>
    </row>
    <row r="2128" s="823" customFormat="1" ht="28.45" hidden="1" customHeight="1" outlineLevel="3" spans="1:29">
      <c r="A2128" s="873" t="s">
        <v>73</v>
      </c>
      <c r="B2128" s="870" t="s">
        <v>417</v>
      </c>
      <c r="C2128" s="870" t="s">
        <v>427</v>
      </c>
      <c r="D2128" s="846" t="s">
        <v>5161</v>
      </c>
      <c r="E2128" s="846" t="s">
        <v>34</v>
      </c>
      <c r="F2128" s="846" t="s">
        <v>4293</v>
      </c>
      <c r="G2128" s="846" t="s">
        <v>338</v>
      </c>
      <c r="H2128" s="832">
        <v>11.47</v>
      </c>
      <c r="I2128" s="846" t="s">
        <v>1398</v>
      </c>
      <c r="J2128" s="875">
        <v>71</v>
      </c>
      <c r="K2128" s="846" t="s">
        <v>83</v>
      </c>
      <c r="L2128" s="846" t="s">
        <v>3355</v>
      </c>
      <c r="M2128" s="846" t="s">
        <v>5162</v>
      </c>
      <c r="N2128" s="846" t="s">
        <v>5162</v>
      </c>
      <c r="O2128" s="846" t="s">
        <v>3869</v>
      </c>
      <c r="P2128" s="846" t="s">
        <v>3578</v>
      </c>
      <c r="Q2128" s="832">
        <v>230384.95</v>
      </c>
      <c r="R2128" s="832">
        <v>385829.61</v>
      </c>
      <c r="S2128" s="832">
        <v>65407.15</v>
      </c>
      <c r="T2128" s="832">
        <v>65549.25</v>
      </c>
      <c r="U2128" s="846"/>
      <c r="V2128" s="846" t="s">
        <v>3317</v>
      </c>
      <c r="W2128" s="846"/>
      <c r="X2128" s="824"/>
      <c r="Y2128" s="824"/>
      <c r="Z2128" s="824"/>
      <c r="AA2128" s="824"/>
      <c r="AB2128" s="824"/>
      <c r="AC2128" s="824"/>
    </row>
    <row r="2129" s="823" customFormat="1" ht="28.45" hidden="1" customHeight="1" outlineLevel="3" spans="1:29">
      <c r="A2129" s="873" t="s">
        <v>73</v>
      </c>
      <c r="B2129" s="870" t="s">
        <v>417</v>
      </c>
      <c r="C2129" s="870" t="s">
        <v>427</v>
      </c>
      <c r="D2129" s="846" t="s">
        <v>5163</v>
      </c>
      <c r="E2129" s="846" t="s">
        <v>34</v>
      </c>
      <c r="F2129" s="846" t="s">
        <v>3572</v>
      </c>
      <c r="G2129" s="846" t="s">
        <v>338</v>
      </c>
      <c r="H2129" s="832">
        <v>29.86</v>
      </c>
      <c r="I2129" s="846" t="s">
        <v>37</v>
      </c>
      <c r="J2129" s="875">
        <v>15</v>
      </c>
      <c r="K2129" s="846" t="s">
        <v>38</v>
      </c>
      <c r="L2129" s="846" t="s">
        <v>3284</v>
      </c>
      <c r="M2129" s="846" t="s">
        <v>5164</v>
      </c>
      <c r="N2129" s="846" t="s">
        <v>5164</v>
      </c>
      <c r="O2129" s="846" t="s">
        <v>3574</v>
      </c>
      <c r="P2129" s="846" t="s">
        <v>3575</v>
      </c>
      <c r="Q2129" s="832">
        <v>230384.95</v>
      </c>
      <c r="R2129" s="832">
        <v>385829.61</v>
      </c>
      <c r="S2129" s="832">
        <v>65407.15</v>
      </c>
      <c r="T2129" s="832">
        <v>65549.25</v>
      </c>
      <c r="U2129" s="846"/>
      <c r="V2129" s="846" t="s">
        <v>3317</v>
      </c>
      <c r="W2129" s="846"/>
      <c r="X2129" s="824"/>
      <c r="Y2129" s="824"/>
      <c r="Z2129" s="824"/>
      <c r="AA2129" s="824"/>
      <c r="AB2129" s="824"/>
      <c r="AC2129" s="824"/>
    </row>
    <row r="2130" s="823" customFormat="1" ht="28.45" hidden="1" customHeight="1" outlineLevel="3" spans="1:29">
      <c r="A2130" s="873" t="s">
        <v>73</v>
      </c>
      <c r="B2130" s="870" t="s">
        <v>417</v>
      </c>
      <c r="C2130" s="870" t="s">
        <v>427</v>
      </c>
      <c r="D2130" s="846" t="s">
        <v>5165</v>
      </c>
      <c r="E2130" s="846" t="s">
        <v>34</v>
      </c>
      <c r="F2130" s="846" t="s">
        <v>3572</v>
      </c>
      <c r="G2130" s="846" t="s">
        <v>338</v>
      </c>
      <c r="H2130" s="832">
        <v>14.92</v>
      </c>
      <c r="I2130" s="846" t="s">
        <v>1539</v>
      </c>
      <c r="J2130" s="875">
        <v>20</v>
      </c>
      <c r="K2130" s="846" t="s">
        <v>38</v>
      </c>
      <c r="L2130" s="846" t="s">
        <v>3284</v>
      </c>
      <c r="M2130" s="846" t="s">
        <v>5166</v>
      </c>
      <c r="N2130" s="846" t="s">
        <v>5166</v>
      </c>
      <c r="O2130" s="846" t="s">
        <v>3574</v>
      </c>
      <c r="P2130" s="846" t="s">
        <v>3575</v>
      </c>
      <c r="Q2130" s="832">
        <v>230384.95</v>
      </c>
      <c r="R2130" s="832">
        <v>385829.61</v>
      </c>
      <c r="S2130" s="832">
        <v>65407.15</v>
      </c>
      <c r="T2130" s="832">
        <v>65549.25</v>
      </c>
      <c r="U2130" s="846"/>
      <c r="V2130" s="846" t="s">
        <v>3317</v>
      </c>
      <c r="W2130" s="846"/>
      <c r="X2130" s="824"/>
      <c r="Y2130" s="824"/>
      <c r="Z2130" s="824"/>
      <c r="AA2130" s="824"/>
      <c r="AB2130" s="824"/>
      <c r="AC2130" s="824"/>
    </row>
    <row r="2131" s="823" customFormat="1" ht="28.45" hidden="1" customHeight="1" outlineLevel="3" spans="1:29">
      <c r="A2131" s="873" t="s">
        <v>73</v>
      </c>
      <c r="B2131" s="870" t="s">
        <v>417</v>
      </c>
      <c r="C2131" s="870" t="s">
        <v>427</v>
      </c>
      <c r="D2131" s="846" t="s">
        <v>5167</v>
      </c>
      <c r="E2131" s="846" t="s">
        <v>34</v>
      </c>
      <c r="F2131" s="846" t="s">
        <v>5168</v>
      </c>
      <c r="G2131" s="846" t="s">
        <v>338</v>
      </c>
      <c r="H2131" s="832">
        <v>1087.86</v>
      </c>
      <c r="I2131" s="846" t="s">
        <v>93</v>
      </c>
      <c r="J2131" s="875">
        <v>10</v>
      </c>
      <c r="K2131" s="846" t="s">
        <v>38</v>
      </c>
      <c r="L2131" s="846" t="s">
        <v>3355</v>
      </c>
      <c r="M2131" s="846" t="s">
        <v>5169</v>
      </c>
      <c r="N2131" s="846" t="s">
        <v>5169</v>
      </c>
      <c r="O2131" s="846" t="s">
        <v>3855</v>
      </c>
      <c r="P2131" s="846" t="s">
        <v>3575</v>
      </c>
      <c r="Q2131" s="832">
        <v>2279.07</v>
      </c>
      <c r="R2131" s="832">
        <v>19629.14</v>
      </c>
      <c r="S2131" s="832">
        <v>2885.38</v>
      </c>
      <c r="T2131" s="832">
        <v>12645.75</v>
      </c>
      <c r="U2131" s="846" t="s">
        <v>372</v>
      </c>
      <c r="V2131" s="846" t="s">
        <v>3491</v>
      </c>
      <c r="W2131" s="846"/>
      <c r="X2131" s="824"/>
      <c r="Y2131" s="824"/>
      <c r="Z2131" s="824"/>
      <c r="AA2131" s="824"/>
      <c r="AB2131" s="824"/>
      <c r="AC2131" s="824"/>
    </row>
    <row r="2132" s="823" customFormat="1" ht="28.45" hidden="1" customHeight="1" outlineLevel="3" spans="1:29">
      <c r="A2132" s="873" t="s">
        <v>73</v>
      </c>
      <c r="B2132" s="870" t="s">
        <v>417</v>
      </c>
      <c r="C2132" s="870" t="s">
        <v>427</v>
      </c>
      <c r="D2132" s="846" t="s">
        <v>5170</v>
      </c>
      <c r="E2132" s="846" t="s">
        <v>34</v>
      </c>
      <c r="F2132" s="846" t="s">
        <v>4293</v>
      </c>
      <c r="G2132" s="846" t="s">
        <v>338</v>
      </c>
      <c r="H2132" s="832">
        <v>2.1</v>
      </c>
      <c r="I2132" s="846" t="s">
        <v>471</v>
      </c>
      <c r="J2132" s="875">
        <v>51</v>
      </c>
      <c r="K2132" s="846" t="s">
        <v>83</v>
      </c>
      <c r="L2132" s="846" t="s">
        <v>3355</v>
      </c>
      <c r="M2132" s="846" t="s">
        <v>5143</v>
      </c>
      <c r="N2132" s="846" t="s">
        <v>5143</v>
      </c>
      <c r="O2132" s="846" t="s">
        <v>5144</v>
      </c>
      <c r="P2132" s="846" t="s">
        <v>3575</v>
      </c>
      <c r="Q2132" s="832">
        <v>230384.95</v>
      </c>
      <c r="R2132" s="832">
        <v>385829.61</v>
      </c>
      <c r="S2132" s="832">
        <v>65407.15</v>
      </c>
      <c r="T2132" s="832">
        <v>65549.25</v>
      </c>
      <c r="U2132" s="846"/>
      <c r="V2132" s="846" t="s">
        <v>3317</v>
      </c>
      <c r="W2132" s="846"/>
      <c r="X2132" s="824"/>
      <c r="Y2132" s="824"/>
      <c r="Z2132" s="824"/>
      <c r="AA2132" s="824"/>
      <c r="AB2132" s="824"/>
      <c r="AC2132" s="824"/>
    </row>
    <row r="2133" s="823" customFormat="1" ht="28.45" hidden="1" customHeight="1" outlineLevel="3" spans="1:29">
      <c r="A2133" s="873" t="s">
        <v>73</v>
      </c>
      <c r="B2133" s="870" t="s">
        <v>417</v>
      </c>
      <c r="C2133" s="870" t="s">
        <v>427</v>
      </c>
      <c r="D2133" s="846" t="s">
        <v>5171</v>
      </c>
      <c r="E2133" s="846" t="s">
        <v>34</v>
      </c>
      <c r="F2133" s="846" t="s">
        <v>4293</v>
      </c>
      <c r="G2133" s="846" t="s">
        <v>338</v>
      </c>
      <c r="H2133" s="832">
        <v>2.25</v>
      </c>
      <c r="I2133" s="846" t="s">
        <v>321</v>
      </c>
      <c r="J2133" s="875">
        <v>40</v>
      </c>
      <c r="K2133" s="846" t="s">
        <v>83</v>
      </c>
      <c r="L2133" s="846" t="s">
        <v>3355</v>
      </c>
      <c r="M2133" s="846" t="s">
        <v>5162</v>
      </c>
      <c r="N2133" s="846" t="s">
        <v>5162</v>
      </c>
      <c r="O2133" s="846" t="s">
        <v>3869</v>
      </c>
      <c r="P2133" s="846" t="s">
        <v>3578</v>
      </c>
      <c r="Q2133" s="832">
        <v>230384.95</v>
      </c>
      <c r="R2133" s="832">
        <v>385829.61</v>
      </c>
      <c r="S2133" s="832">
        <v>65407.15</v>
      </c>
      <c r="T2133" s="832">
        <v>65549.25</v>
      </c>
      <c r="U2133" s="846"/>
      <c r="V2133" s="846" t="s">
        <v>3317</v>
      </c>
      <c r="W2133" s="846"/>
      <c r="X2133" s="824"/>
      <c r="Y2133" s="824"/>
      <c r="Z2133" s="824"/>
      <c r="AA2133" s="824"/>
      <c r="AB2133" s="824"/>
      <c r="AC2133" s="824"/>
    </row>
    <row r="2134" s="823" customFormat="1" ht="28.45" hidden="1" customHeight="1" outlineLevel="3" spans="1:29">
      <c r="A2134" s="873" t="s">
        <v>73</v>
      </c>
      <c r="B2134" s="870" t="s">
        <v>417</v>
      </c>
      <c r="C2134" s="870" t="s">
        <v>427</v>
      </c>
      <c r="D2134" s="846" t="s">
        <v>5172</v>
      </c>
      <c r="E2134" s="846" t="s">
        <v>34</v>
      </c>
      <c r="F2134" s="846" t="s">
        <v>3531</v>
      </c>
      <c r="G2134" s="846" t="s">
        <v>338</v>
      </c>
      <c r="H2134" s="832">
        <v>8.12</v>
      </c>
      <c r="I2134" s="846" t="s">
        <v>321</v>
      </c>
      <c r="J2134" s="875">
        <v>40</v>
      </c>
      <c r="K2134" s="846" t="s">
        <v>83</v>
      </c>
      <c r="L2134" s="846" t="s">
        <v>3284</v>
      </c>
      <c r="M2134" s="846" t="s">
        <v>5173</v>
      </c>
      <c r="N2134" s="846" t="s">
        <v>5173</v>
      </c>
      <c r="O2134" s="846" t="s">
        <v>5174</v>
      </c>
      <c r="P2134" s="846" t="s">
        <v>436</v>
      </c>
      <c r="Q2134" s="832">
        <v>10482.6</v>
      </c>
      <c r="R2134" s="832">
        <v>25263.52</v>
      </c>
      <c r="S2134" s="832">
        <v>7480.22</v>
      </c>
      <c r="T2134" s="832">
        <v>15411.46</v>
      </c>
      <c r="U2134" s="846" t="s">
        <v>318</v>
      </c>
      <c r="V2134" s="846" t="s">
        <v>3533</v>
      </c>
      <c r="W2134" s="846"/>
      <c r="X2134" s="824"/>
      <c r="Y2134" s="824"/>
      <c r="Z2134" s="824"/>
      <c r="AA2134" s="824"/>
      <c r="AB2134" s="824"/>
      <c r="AC2134" s="824"/>
    </row>
    <row r="2135" s="823" customFormat="1" ht="28.45" hidden="1" customHeight="1" outlineLevel="3" spans="1:29">
      <c r="A2135" s="873" t="s">
        <v>73</v>
      </c>
      <c r="B2135" s="870" t="s">
        <v>417</v>
      </c>
      <c r="C2135" s="870" t="s">
        <v>427</v>
      </c>
      <c r="D2135" s="846" t="s">
        <v>5175</v>
      </c>
      <c r="E2135" s="846" t="s">
        <v>34</v>
      </c>
      <c r="F2135" s="846" t="s">
        <v>3531</v>
      </c>
      <c r="G2135" s="846" t="s">
        <v>338</v>
      </c>
      <c r="H2135" s="832">
        <v>5.11</v>
      </c>
      <c r="I2135" s="846" t="s">
        <v>3698</v>
      </c>
      <c r="J2135" s="875">
        <v>39</v>
      </c>
      <c r="K2135" s="846" t="s">
        <v>83</v>
      </c>
      <c r="L2135" s="846" t="s">
        <v>3284</v>
      </c>
      <c r="M2135" s="846" t="s">
        <v>5173</v>
      </c>
      <c r="N2135" s="846" t="s">
        <v>5173</v>
      </c>
      <c r="O2135" s="846" t="s">
        <v>5174</v>
      </c>
      <c r="P2135" s="846" t="s">
        <v>436</v>
      </c>
      <c r="Q2135" s="832">
        <v>10482.6</v>
      </c>
      <c r="R2135" s="832">
        <v>25263.52</v>
      </c>
      <c r="S2135" s="832">
        <v>7480.22</v>
      </c>
      <c r="T2135" s="832">
        <v>15411.46</v>
      </c>
      <c r="U2135" s="846" t="s">
        <v>318</v>
      </c>
      <c r="V2135" s="846" t="s">
        <v>3533</v>
      </c>
      <c r="W2135" s="846"/>
      <c r="X2135" s="824"/>
      <c r="Y2135" s="824"/>
      <c r="Z2135" s="824"/>
      <c r="AA2135" s="824"/>
      <c r="AB2135" s="824"/>
      <c r="AC2135" s="824"/>
    </row>
    <row r="2136" s="823" customFormat="1" ht="28.45" hidden="1" customHeight="1" outlineLevel="3" spans="1:29">
      <c r="A2136" s="873" t="s">
        <v>73</v>
      </c>
      <c r="B2136" s="870" t="s">
        <v>417</v>
      </c>
      <c r="C2136" s="870" t="s">
        <v>427</v>
      </c>
      <c r="D2136" s="846" t="s">
        <v>5176</v>
      </c>
      <c r="E2136" s="846" t="s">
        <v>34</v>
      </c>
      <c r="F2136" s="846" t="s">
        <v>3531</v>
      </c>
      <c r="G2136" s="846" t="s">
        <v>338</v>
      </c>
      <c r="H2136" s="832">
        <v>1.29</v>
      </c>
      <c r="I2136" s="846" t="s">
        <v>3698</v>
      </c>
      <c r="J2136" s="875">
        <v>39</v>
      </c>
      <c r="K2136" s="846" t="s">
        <v>83</v>
      </c>
      <c r="L2136" s="846" t="s">
        <v>3284</v>
      </c>
      <c r="M2136" s="846" t="s">
        <v>5173</v>
      </c>
      <c r="N2136" s="846" t="s">
        <v>5173</v>
      </c>
      <c r="O2136" s="846" t="s">
        <v>5174</v>
      </c>
      <c r="P2136" s="846" t="s">
        <v>436</v>
      </c>
      <c r="Q2136" s="832">
        <v>10482.6</v>
      </c>
      <c r="R2136" s="832">
        <v>25263.52</v>
      </c>
      <c r="S2136" s="832">
        <v>7480.22</v>
      </c>
      <c r="T2136" s="832">
        <v>15411.46</v>
      </c>
      <c r="U2136" s="846"/>
      <c r="V2136" s="846" t="s">
        <v>3533</v>
      </c>
      <c r="W2136" s="846"/>
      <c r="X2136" s="824"/>
      <c r="Y2136" s="824"/>
      <c r="Z2136" s="824"/>
      <c r="AA2136" s="824"/>
      <c r="AB2136" s="824"/>
      <c r="AC2136" s="824"/>
    </row>
    <row r="2137" s="823" customFormat="1" ht="28.45" hidden="1" customHeight="1" outlineLevel="3" spans="1:29">
      <c r="A2137" s="873" t="s">
        <v>73</v>
      </c>
      <c r="B2137" s="870" t="s">
        <v>417</v>
      </c>
      <c r="C2137" s="870" t="s">
        <v>427</v>
      </c>
      <c r="D2137" s="846" t="s">
        <v>5177</v>
      </c>
      <c r="E2137" s="846" t="s">
        <v>34</v>
      </c>
      <c r="F2137" s="846" t="s">
        <v>3531</v>
      </c>
      <c r="G2137" s="846" t="s">
        <v>338</v>
      </c>
      <c r="H2137" s="832">
        <v>4.13</v>
      </c>
      <c r="I2137" s="846" t="s">
        <v>3698</v>
      </c>
      <c r="J2137" s="875">
        <v>39</v>
      </c>
      <c r="K2137" s="846" t="s">
        <v>83</v>
      </c>
      <c r="L2137" s="846" t="s">
        <v>3284</v>
      </c>
      <c r="M2137" s="846" t="s">
        <v>5173</v>
      </c>
      <c r="N2137" s="846" t="s">
        <v>5173</v>
      </c>
      <c r="O2137" s="846" t="s">
        <v>5174</v>
      </c>
      <c r="P2137" s="846" t="s">
        <v>436</v>
      </c>
      <c r="Q2137" s="832">
        <v>10482.6</v>
      </c>
      <c r="R2137" s="832">
        <v>25263.52</v>
      </c>
      <c r="S2137" s="832">
        <v>7480.22</v>
      </c>
      <c r="T2137" s="832">
        <v>15411.46</v>
      </c>
      <c r="U2137" s="846"/>
      <c r="V2137" s="846" t="s">
        <v>3533</v>
      </c>
      <c r="W2137" s="846"/>
      <c r="X2137" s="824"/>
      <c r="Y2137" s="824"/>
      <c r="Z2137" s="824"/>
      <c r="AA2137" s="824"/>
      <c r="AB2137" s="824"/>
      <c r="AC2137" s="824"/>
    </row>
    <row r="2138" s="823" customFormat="1" ht="28.45" hidden="1" customHeight="1" outlineLevel="3" spans="1:29">
      <c r="A2138" s="873" t="s">
        <v>73</v>
      </c>
      <c r="B2138" s="870" t="s">
        <v>417</v>
      </c>
      <c r="C2138" s="870" t="s">
        <v>427</v>
      </c>
      <c r="D2138" s="846" t="s">
        <v>5178</v>
      </c>
      <c r="E2138" s="846" t="s">
        <v>34</v>
      </c>
      <c r="F2138" s="846" t="s">
        <v>3531</v>
      </c>
      <c r="G2138" s="846" t="s">
        <v>338</v>
      </c>
      <c r="H2138" s="832">
        <v>4.93</v>
      </c>
      <c r="I2138" s="846" t="s">
        <v>312</v>
      </c>
      <c r="J2138" s="875">
        <v>34</v>
      </c>
      <c r="K2138" s="846" t="s">
        <v>83</v>
      </c>
      <c r="L2138" s="846" t="s">
        <v>3284</v>
      </c>
      <c r="M2138" s="846" t="s">
        <v>5173</v>
      </c>
      <c r="N2138" s="846" t="s">
        <v>5173</v>
      </c>
      <c r="O2138" s="846" t="s">
        <v>5174</v>
      </c>
      <c r="P2138" s="846" t="s">
        <v>436</v>
      </c>
      <c r="Q2138" s="832">
        <v>10482.6</v>
      </c>
      <c r="R2138" s="832">
        <v>25263.52</v>
      </c>
      <c r="S2138" s="832">
        <v>7480.22</v>
      </c>
      <c r="T2138" s="832">
        <v>15411.46</v>
      </c>
      <c r="U2138" s="846" t="s">
        <v>318</v>
      </c>
      <c r="V2138" s="846" t="s">
        <v>3533</v>
      </c>
      <c r="W2138" s="846"/>
      <c r="X2138" s="824"/>
      <c r="Y2138" s="824"/>
      <c r="Z2138" s="824"/>
      <c r="AA2138" s="824"/>
      <c r="AB2138" s="824"/>
      <c r="AC2138" s="824"/>
    </row>
    <row r="2139" s="823" customFormat="1" ht="28.45" hidden="1" customHeight="1" outlineLevel="3" spans="1:29">
      <c r="A2139" s="873" t="s">
        <v>73</v>
      </c>
      <c r="B2139" s="870" t="s">
        <v>417</v>
      </c>
      <c r="C2139" s="870" t="s">
        <v>427</v>
      </c>
      <c r="D2139" s="846" t="s">
        <v>5179</v>
      </c>
      <c r="E2139" s="846" t="s">
        <v>34</v>
      </c>
      <c r="F2139" s="846" t="s">
        <v>3531</v>
      </c>
      <c r="G2139" s="846" t="s">
        <v>338</v>
      </c>
      <c r="H2139" s="832">
        <v>0.66</v>
      </c>
      <c r="I2139" s="846" t="s">
        <v>917</v>
      </c>
      <c r="J2139" s="875">
        <v>4</v>
      </c>
      <c r="K2139" s="846" t="s">
        <v>38</v>
      </c>
      <c r="L2139" s="846" t="s">
        <v>3284</v>
      </c>
      <c r="M2139" s="846"/>
      <c r="N2139" s="846" t="s">
        <v>5173</v>
      </c>
      <c r="O2139" s="846" t="s">
        <v>5174</v>
      </c>
      <c r="P2139" s="846" t="s">
        <v>436</v>
      </c>
      <c r="Q2139" s="832">
        <v>10482.6</v>
      </c>
      <c r="R2139" s="832">
        <v>25263.52</v>
      </c>
      <c r="S2139" s="832">
        <v>7480.22</v>
      </c>
      <c r="T2139" s="832">
        <v>15411.46</v>
      </c>
      <c r="U2139" s="846" t="s">
        <v>318</v>
      </c>
      <c r="V2139" s="846" t="s">
        <v>3533</v>
      </c>
      <c r="W2139" s="846"/>
      <c r="X2139" s="824"/>
      <c r="Y2139" s="824"/>
      <c r="Z2139" s="824"/>
      <c r="AA2139" s="824"/>
      <c r="AB2139" s="824"/>
      <c r="AC2139" s="824"/>
    </row>
    <row r="2140" s="823" customFormat="1" ht="28.45" hidden="1" customHeight="1" outlineLevel="3" spans="1:29">
      <c r="A2140" s="873" t="s">
        <v>73</v>
      </c>
      <c r="B2140" s="870" t="s">
        <v>417</v>
      </c>
      <c r="C2140" s="870" t="s">
        <v>427</v>
      </c>
      <c r="D2140" s="846" t="s">
        <v>5180</v>
      </c>
      <c r="E2140" s="846" t="s">
        <v>34</v>
      </c>
      <c r="F2140" s="846" t="s">
        <v>3531</v>
      </c>
      <c r="G2140" s="846" t="s">
        <v>338</v>
      </c>
      <c r="H2140" s="832">
        <v>1.19</v>
      </c>
      <c r="I2140" s="846" t="s">
        <v>1485</v>
      </c>
      <c r="J2140" s="875">
        <v>28</v>
      </c>
      <c r="K2140" s="846" t="s">
        <v>38</v>
      </c>
      <c r="L2140" s="846" t="s">
        <v>3284</v>
      </c>
      <c r="M2140" s="846" t="s">
        <v>5173</v>
      </c>
      <c r="N2140" s="846" t="s">
        <v>5173</v>
      </c>
      <c r="O2140" s="846" t="s">
        <v>5174</v>
      </c>
      <c r="P2140" s="846" t="s">
        <v>436</v>
      </c>
      <c r="Q2140" s="832">
        <v>10482.6</v>
      </c>
      <c r="R2140" s="832">
        <v>25263.52</v>
      </c>
      <c r="S2140" s="832">
        <v>7480.22</v>
      </c>
      <c r="T2140" s="832">
        <v>15411.46</v>
      </c>
      <c r="U2140" s="846"/>
      <c r="V2140" s="846" t="s">
        <v>3533</v>
      </c>
      <c r="W2140" s="846"/>
      <c r="X2140" s="824"/>
      <c r="Y2140" s="824"/>
      <c r="Z2140" s="824"/>
      <c r="AA2140" s="824"/>
      <c r="AB2140" s="824"/>
      <c r="AC2140" s="824"/>
    </row>
    <row r="2141" s="823" customFormat="1" ht="28.45" hidden="1" customHeight="1" outlineLevel="3" spans="1:29">
      <c r="A2141" s="873" t="s">
        <v>73</v>
      </c>
      <c r="B2141" s="870" t="s">
        <v>417</v>
      </c>
      <c r="C2141" s="870" t="s">
        <v>427</v>
      </c>
      <c r="D2141" s="846" t="s">
        <v>5181</v>
      </c>
      <c r="E2141" s="846" t="s">
        <v>34</v>
      </c>
      <c r="F2141" s="846" t="s">
        <v>3531</v>
      </c>
      <c r="G2141" s="846" t="s">
        <v>338</v>
      </c>
      <c r="H2141" s="832">
        <v>0.15</v>
      </c>
      <c r="I2141" s="846" t="s">
        <v>1485</v>
      </c>
      <c r="J2141" s="875">
        <v>28</v>
      </c>
      <c r="K2141" s="846" t="s">
        <v>38</v>
      </c>
      <c r="L2141" s="846" t="s">
        <v>3284</v>
      </c>
      <c r="M2141" s="846" t="s">
        <v>5173</v>
      </c>
      <c r="N2141" s="846" t="s">
        <v>5173</v>
      </c>
      <c r="O2141" s="846" t="s">
        <v>5174</v>
      </c>
      <c r="P2141" s="846" t="s">
        <v>436</v>
      </c>
      <c r="Q2141" s="832">
        <v>10482.6</v>
      </c>
      <c r="R2141" s="832">
        <v>25263.52</v>
      </c>
      <c r="S2141" s="832">
        <v>7480.22</v>
      </c>
      <c r="T2141" s="832">
        <v>15411.46</v>
      </c>
      <c r="U2141" s="846"/>
      <c r="V2141" s="846" t="s">
        <v>3533</v>
      </c>
      <c r="W2141" s="846"/>
      <c r="X2141" s="824"/>
      <c r="Y2141" s="824"/>
      <c r="Z2141" s="824"/>
      <c r="AA2141" s="824"/>
      <c r="AB2141" s="824"/>
      <c r="AC2141" s="824"/>
    </row>
    <row r="2142" s="823" customFormat="1" ht="28.45" hidden="1" customHeight="1" outlineLevel="3" spans="1:29">
      <c r="A2142" s="873" t="s">
        <v>73</v>
      </c>
      <c r="B2142" s="870" t="s">
        <v>417</v>
      </c>
      <c r="C2142" s="870" t="s">
        <v>427</v>
      </c>
      <c r="D2142" s="846" t="s">
        <v>5182</v>
      </c>
      <c r="E2142" s="846" t="s">
        <v>34</v>
      </c>
      <c r="F2142" s="846" t="s">
        <v>3531</v>
      </c>
      <c r="G2142" s="846" t="s">
        <v>338</v>
      </c>
      <c r="H2142" s="832">
        <v>1.97</v>
      </c>
      <c r="I2142" s="846" t="s">
        <v>537</v>
      </c>
      <c r="J2142" s="875">
        <v>21</v>
      </c>
      <c r="K2142" s="846" t="s">
        <v>38</v>
      </c>
      <c r="L2142" s="846" t="s">
        <v>3284</v>
      </c>
      <c r="M2142" s="846" t="s">
        <v>5173</v>
      </c>
      <c r="N2142" s="846" t="s">
        <v>5173</v>
      </c>
      <c r="O2142" s="846" t="s">
        <v>5174</v>
      </c>
      <c r="P2142" s="846" t="s">
        <v>436</v>
      </c>
      <c r="Q2142" s="832">
        <v>10482.6</v>
      </c>
      <c r="R2142" s="832">
        <v>25263.52</v>
      </c>
      <c r="S2142" s="832">
        <v>7480.22</v>
      </c>
      <c r="T2142" s="832">
        <v>15411.46</v>
      </c>
      <c r="U2142" s="846"/>
      <c r="V2142" s="846" t="s">
        <v>3533</v>
      </c>
      <c r="W2142" s="846"/>
      <c r="X2142" s="824"/>
      <c r="Y2142" s="824"/>
      <c r="Z2142" s="824"/>
      <c r="AA2142" s="824"/>
      <c r="AB2142" s="824"/>
      <c r="AC2142" s="824"/>
    </row>
    <row r="2143" s="823" customFormat="1" ht="28.45" hidden="1" customHeight="1" outlineLevel="3" spans="1:29">
      <c r="A2143" s="873" t="s">
        <v>73</v>
      </c>
      <c r="B2143" s="870" t="s">
        <v>417</v>
      </c>
      <c r="C2143" s="870" t="s">
        <v>427</v>
      </c>
      <c r="D2143" s="846" t="s">
        <v>5183</v>
      </c>
      <c r="E2143" s="846" t="s">
        <v>34</v>
      </c>
      <c r="F2143" s="846" t="s">
        <v>3531</v>
      </c>
      <c r="G2143" s="846" t="s">
        <v>338</v>
      </c>
      <c r="H2143" s="832">
        <v>0.52</v>
      </c>
      <c r="I2143" s="846" t="s">
        <v>1539</v>
      </c>
      <c r="J2143" s="875">
        <v>20</v>
      </c>
      <c r="K2143" s="846" t="s">
        <v>38</v>
      </c>
      <c r="L2143" s="846" t="s">
        <v>3284</v>
      </c>
      <c r="M2143" s="846" t="s">
        <v>5173</v>
      </c>
      <c r="N2143" s="846" t="s">
        <v>5173</v>
      </c>
      <c r="O2143" s="846" t="s">
        <v>5174</v>
      </c>
      <c r="P2143" s="846" t="s">
        <v>436</v>
      </c>
      <c r="Q2143" s="832">
        <v>10482.6</v>
      </c>
      <c r="R2143" s="832">
        <v>25263.52</v>
      </c>
      <c r="S2143" s="832">
        <v>7480.22</v>
      </c>
      <c r="T2143" s="832">
        <v>15411.46</v>
      </c>
      <c r="U2143" s="846"/>
      <c r="V2143" s="846" t="s">
        <v>3533</v>
      </c>
      <c r="W2143" s="846"/>
      <c r="X2143" s="824"/>
      <c r="Y2143" s="824"/>
      <c r="Z2143" s="824"/>
      <c r="AA2143" s="824"/>
      <c r="AB2143" s="824"/>
      <c r="AC2143" s="824"/>
    </row>
    <row r="2144" s="823" customFormat="1" ht="28.45" hidden="1" customHeight="1" outlineLevel="3" spans="1:29">
      <c r="A2144" s="873" t="s">
        <v>73</v>
      </c>
      <c r="B2144" s="870" t="s">
        <v>417</v>
      </c>
      <c r="C2144" s="870" t="s">
        <v>427</v>
      </c>
      <c r="D2144" s="846" t="s">
        <v>5184</v>
      </c>
      <c r="E2144" s="846" t="s">
        <v>34</v>
      </c>
      <c r="F2144" s="846" t="s">
        <v>3531</v>
      </c>
      <c r="G2144" s="846" t="s">
        <v>338</v>
      </c>
      <c r="H2144" s="832">
        <v>3.22</v>
      </c>
      <c r="I2144" s="846" t="s">
        <v>471</v>
      </c>
      <c r="J2144" s="875">
        <v>51</v>
      </c>
      <c r="K2144" s="846" t="s">
        <v>83</v>
      </c>
      <c r="L2144" s="846" t="s">
        <v>3284</v>
      </c>
      <c r="M2144" s="846" t="s">
        <v>5173</v>
      </c>
      <c r="N2144" s="846" t="s">
        <v>5173</v>
      </c>
      <c r="O2144" s="846" t="s">
        <v>5174</v>
      </c>
      <c r="P2144" s="846" t="s">
        <v>436</v>
      </c>
      <c r="Q2144" s="832">
        <v>10482.6</v>
      </c>
      <c r="R2144" s="832">
        <v>25263.52</v>
      </c>
      <c r="S2144" s="832">
        <v>7480.22</v>
      </c>
      <c r="T2144" s="832">
        <v>15411.46</v>
      </c>
      <c r="U2144" s="846"/>
      <c r="V2144" s="846" t="s">
        <v>3533</v>
      </c>
      <c r="W2144" s="846"/>
      <c r="X2144" s="824"/>
      <c r="Y2144" s="824"/>
      <c r="Z2144" s="824"/>
      <c r="AA2144" s="824"/>
      <c r="AB2144" s="824"/>
      <c r="AC2144" s="824"/>
    </row>
    <row r="2145" s="823" customFormat="1" ht="28.45" hidden="1" customHeight="1" outlineLevel="3" spans="1:29">
      <c r="A2145" s="873" t="s">
        <v>73</v>
      </c>
      <c r="B2145" s="870" t="s">
        <v>417</v>
      </c>
      <c r="C2145" s="870" t="s">
        <v>427</v>
      </c>
      <c r="D2145" s="846" t="s">
        <v>5185</v>
      </c>
      <c r="E2145" s="846" t="s">
        <v>34</v>
      </c>
      <c r="F2145" s="846" t="s">
        <v>3531</v>
      </c>
      <c r="G2145" s="846" t="s">
        <v>338</v>
      </c>
      <c r="H2145" s="832">
        <v>8.43</v>
      </c>
      <c r="I2145" s="846" t="s">
        <v>1539</v>
      </c>
      <c r="J2145" s="875">
        <v>20</v>
      </c>
      <c r="K2145" s="846" t="s">
        <v>38</v>
      </c>
      <c r="L2145" s="846" t="s">
        <v>3284</v>
      </c>
      <c r="M2145" s="846" t="s">
        <v>5173</v>
      </c>
      <c r="N2145" s="846" t="s">
        <v>5173</v>
      </c>
      <c r="O2145" s="846" t="s">
        <v>5174</v>
      </c>
      <c r="P2145" s="846" t="s">
        <v>436</v>
      </c>
      <c r="Q2145" s="832">
        <v>10482.6</v>
      </c>
      <c r="R2145" s="832">
        <v>25263.52</v>
      </c>
      <c r="S2145" s="832">
        <v>7480.22</v>
      </c>
      <c r="T2145" s="832">
        <v>15411.46</v>
      </c>
      <c r="U2145" s="846" t="s">
        <v>318</v>
      </c>
      <c r="V2145" s="846" t="s">
        <v>3533</v>
      </c>
      <c r="W2145" s="846"/>
      <c r="X2145" s="824"/>
      <c r="Y2145" s="824"/>
      <c r="Z2145" s="824"/>
      <c r="AA2145" s="824"/>
      <c r="AB2145" s="824"/>
      <c r="AC2145" s="824"/>
    </row>
    <row r="2146" s="823" customFormat="1" ht="28.45" hidden="1" customHeight="1" outlineLevel="3" spans="1:29">
      <c r="A2146" s="873" t="s">
        <v>73</v>
      </c>
      <c r="B2146" s="870" t="s">
        <v>417</v>
      </c>
      <c r="C2146" s="870" t="s">
        <v>427</v>
      </c>
      <c r="D2146" s="846" t="s">
        <v>5186</v>
      </c>
      <c r="E2146" s="846" t="s">
        <v>34</v>
      </c>
      <c r="F2146" s="846" t="s">
        <v>3531</v>
      </c>
      <c r="G2146" s="846" t="s">
        <v>338</v>
      </c>
      <c r="H2146" s="832">
        <v>1.57</v>
      </c>
      <c r="I2146" s="846" t="s">
        <v>1539</v>
      </c>
      <c r="J2146" s="875">
        <v>20</v>
      </c>
      <c r="K2146" s="846" t="s">
        <v>38</v>
      </c>
      <c r="L2146" s="846" t="s">
        <v>3284</v>
      </c>
      <c r="M2146" s="846" t="s">
        <v>5173</v>
      </c>
      <c r="N2146" s="846" t="s">
        <v>5173</v>
      </c>
      <c r="O2146" s="846" t="s">
        <v>5174</v>
      </c>
      <c r="P2146" s="846" t="s">
        <v>436</v>
      </c>
      <c r="Q2146" s="832">
        <v>10482.6</v>
      </c>
      <c r="R2146" s="832">
        <v>25263.52</v>
      </c>
      <c r="S2146" s="832">
        <v>7480.22</v>
      </c>
      <c r="T2146" s="832">
        <v>15411.46</v>
      </c>
      <c r="U2146" s="846"/>
      <c r="V2146" s="846" t="s">
        <v>3533</v>
      </c>
      <c r="W2146" s="846"/>
      <c r="X2146" s="824"/>
      <c r="Y2146" s="824"/>
      <c r="Z2146" s="824"/>
      <c r="AA2146" s="824"/>
      <c r="AB2146" s="824"/>
      <c r="AC2146" s="824"/>
    </row>
    <row r="2147" s="823" customFormat="1" ht="28.45" hidden="1" customHeight="1" outlineLevel="3" spans="1:29">
      <c r="A2147" s="873" t="s">
        <v>73</v>
      </c>
      <c r="B2147" s="870" t="s">
        <v>417</v>
      </c>
      <c r="C2147" s="870" t="s">
        <v>427</v>
      </c>
      <c r="D2147" s="846" t="s">
        <v>5187</v>
      </c>
      <c r="E2147" s="846" t="s">
        <v>34</v>
      </c>
      <c r="F2147" s="846" t="s">
        <v>3593</v>
      </c>
      <c r="G2147" s="846" t="s">
        <v>338</v>
      </c>
      <c r="H2147" s="832">
        <v>1.6</v>
      </c>
      <c r="I2147" s="846" t="s">
        <v>4173</v>
      </c>
      <c r="J2147" s="875">
        <v>88</v>
      </c>
      <c r="K2147" s="846" t="s">
        <v>83</v>
      </c>
      <c r="L2147" s="846" t="s">
        <v>3355</v>
      </c>
      <c r="M2147" s="846" t="s">
        <v>5143</v>
      </c>
      <c r="N2147" s="846" t="s">
        <v>5143</v>
      </c>
      <c r="O2147" s="846" t="s">
        <v>3700</v>
      </c>
      <c r="P2147" s="846" t="s">
        <v>3667</v>
      </c>
      <c r="Q2147" s="832">
        <v>230384.95</v>
      </c>
      <c r="R2147" s="832">
        <v>385829.61</v>
      </c>
      <c r="S2147" s="832">
        <v>65407.15</v>
      </c>
      <c r="T2147" s="832">
        <v>65549.25</v>
      </c>
      <c r="U2147" s="846"/>
      <c r="V2147" s="846" t="s">
        <v>3317</v>
      </c>
      <c r="W2147" s="846"/>
      <c r="X2147" s="824"/>
      <c r="Y2147" s="824"/>
      <c r="Z2147" s="824"/>
      <c r="AA2147" s="824"/>
      <c r="AB2147" s="824"/>
      <c r="AC2147" s="824"/>
    </row>
    <row r="2148" s="823" customFormat="1" ht="28.45" hidden="1" customHeight="1" outlineLevel="3" spans="1:29">
      <c r="A2148" s="873" t="s">
        <v>73</v>
      </c>
      <c r="B2148" s="870" t="s">
        <v>417</v>
      </c>
      <c r="C2148" s="870" t="s">
        <v>427</v>
      </c>
      <c r="D2148" s="846" t="s">
        <v>5188</v>
      </c>
      <c r="E2148" s="846" t="s">
        <v>34</v>
      </c>
      <c r="F2148" s="846" t="s">
        <v>3590</v>
      </c>
      <c r="G2148" s="846" t="s">
        <v>470</v>
      </c>
      <c r="H2148" s="832">
        <v>47.45</v>
      </c>
      <c r="I2148" s="846" t="s">
        <v>590</v>
      </c>
      <c r="J2148" s="875">
        <v>41</v>
      </c>
      <c r="K2148" s="846" t="s">
        <v>83</v>
      </c>
      <c r="L2148" s="846" t="s">
        <v>3355</v>
      </c>
      <c r="M2148" s="846" t="s">
        <v>5189</v>
      </c>
      <c r="N2148" s="846" t="s">
        <v>5189</v>
      </c>
      <c r="O2148" s="846" t="s">
        <v>459</v>
      </c>
      <c r="P2148" s="846" t="s">
        <v>473</v>
      </c>
      <c r="Q2148" s="832">
        <v>48997.06</v>
      </c>
      <c r="R2148" s="832">
        <v>104677.02</v>
      </c>
      <c r="S2148" s="832">
        <v>6496.82</v>
      </c>
      <c r="T2148" s="832">
        <v>24321.67</v>
      </c>
      <c r="U2148" s="846" t="s">
        <v>318</v>
      </c>
      <c r="V2148" s="846" t="s">
        <v>3588</v>
      </c>
      <c r="W2148" s="846"/>
      <c r="X2148" s="824"/>
      <c r="Y2148" s="824"/>
      <c r="Z2148" s="824"/>
      <c r="AA2148" s="824"/>
      <c r="AB2148" s="824"/>
      <c r="AC2148" s="824"/>
    </row>
    <row r="2149" s="823" customFormat="1" ht="28.45" hidden="1" customHeight="1" outlineLevel="3" spans="1:29">
      <c r="A2149" s="873" t="s">
        <v>73</v>
      </c>
      <c r="B2149" s="870" t="s">
        <v>417</v>
      </c>
      <c r="C2149" s="870" t="s">
        <v>427</v>
      </c>
      <c r="D2149" s="846" t="s">
        <v>5190</v>
      </c>
      <c r="E2149" s="846" t="s">
        <v>34</v>
      </c>
      <c r="F2149" s="846" t="s">
        <v>3460</v>
      </c>
      <c r="G2149" s="846" t="s">
        <v>338</v>
      </c>
      <c r="H2149" s="832">
        <v>0.05</v>
      </c>
      <c r="I2149" s="846" t="s">
        <v>4849</v>
      </c>
      <c r="J2149" s="875">
        <v>78</v>
      </c>
      <c r="K2149" s="846" t="s">
        <v>83</v>
      </c>
      <c r="L2149" s="846" t="s">
        <v>3355</v>
      </c>
      <c r="M2149" s="846" t="s">
        <v>5191</v>
      </c>
      <c r="N2149" s="846" t="s">
        <v>5191</v>
      </c>
      <c r="O2149" s="846" t="s">
        <v>3574</v>
      </c>
      <c r="P2149" s="846" t="s">
        <v>3578</v>
      </c>
      <c r="Q2149" s="832">
        <v>230384.95</v>
      </c>
      <c r="R2149" s="832">
        <v>385829.61</v>
      </c>
      <c r="S2149" s="832">
        <v>65407.15</v>
      </c>
      <c r="T2149" s="832">
        <v>65549.25</v>
      </c>
      <c r="U2149" s="846"/>
      <c r="V2149" s="846" t="s">
        <v>3317</v>
      </c>
      <c r="W2149" s="846"/>
      <c r="X2149" s="824"/>
      <c r="Y2149" s="824"/>
      <c r="Z2149" s="824"/>
      <c r="AA2149" s="824"/>
      <c r="AB2149" s="824"/>
      <c r="AC2149" s="824"/>
    </row>
    <row r="2150" s="823" customFormat="1" ht="28.45" hidden="1" customHeight="1" outlineLevel="3" spans="1:29">
      <c r="A2150" s="873" t="s">
        <v>73</v>
      </c>
      <c r="B2150" s="870" t="s">
        <v>417</v>
      </c>
      <c r="C2150" s="870" t="s">
        <v>427</v>
      </c>
      <c r="D2150" s="846" t="s">
        <v>5192</v>
      </c>
      <c r="E2150" s="846" t="s">
        <v>34</v>
      </c>
      <c r="F2150" s="846" t="s">
        <v>3708</v>
      </c>
      <c r="G2150" s="846" t="s">
        <v>449</v>
      </c>
      <c r="H2150" s="832">
        <v>1.39</v>
      </c>
      <c r="I2150" s="846" t="s">
        <v>4849</v>
      </c>
      <c r="J2150" s="875">
        <v>78</v>
      </c>
      <c r="K2150" s="846" t="s">
        <v>83</v>
      </c>
      <c r="L2150" s="846" t="s">
        <v>3355</v>
      </c>
      <c r="M2150" s="846" t="s">
        <v>5193</v>
      </c>
      <c r="N2150" s="846" t="s">
        <v>5193</v>
      </c>
      <c r="O2150" s="846" t="s">
        <v>459</v>
      </c>
      <c r="P2150" s="846" t="s">
        <v>452</v>
      </c>
      <c r="Q2150" s="832">
        <v>230384.95</v>
      </c>
      <c r="R2150" s="832">
        <v>385829.61</v>
      </c>
      <c r="S2150" s="832">
        <v>65407.15</v>
      </c>
      <c r="T2150" s="832">
        <v>65549.25</v>
      </c>
      <c r="U2150" s="846"/>
      <c r="V2150" s="846" t="s">
        <v>3317</v>
      </c>
      <c r="W2150" s="846"/>
      <c r="X2150" s="824"/>
      <c r="Y2150" s="824"/>
      <c r="Z2150" s="824"/>
      <c r="AA2150" s="824"/>
      <c r="AB2150" s="824"/>
      <c r="AC2150" s="824"/>
    </row>
    <row r="2151" s="823" customFormat="1" ht="28.45" hidden="1" customHeight="1" outlineLevel="3" spans="1:29">
      <c r="A2151" s="873" t="s">
        <v>73</v>
      </c>
      <c r="B2151" s="870" t="s">
        <v>417</v>
      </c>
      <c r="C2151" s="870" t="s">
        <v>427</v>
      </c>
      <c r="D2151" s="846" t="s">
        <v>5194</v>
      </c>
      <c r="E2151" s="846" t="s">
        <v>34</v>
      </c>
      <c r="F2151" s="846" t="s">
        <v>3593</v>
      </c>
      <c r="G2151" s="846" t="s">
        <v>338</v>
      </c>
      <c r="H2151" s="832">
        <v>7.73</v>
      </c>
      <c r="I2151" s="846" t="s">
        <v>5195</v>
      </c>
      <c r="J2151" s="875">
        <v>77</v>
      </c>
      <c r="K2151" s="846" t="s">
        <v>83</v>
      </c>
      <c r="L2151" s="846" t="s">
        <v>3355</v>
      </c>
      <c r="M2151" s="846" t="s">
        <v>5196</v>
      </c>
      <c r="N2151" s="846" t="s">
        <v>5196</v>
      </c>
      <c r="O2151" s="846" t="s">
        <v>459</v>
      </c>
      <c r="P2151" s="846" t="s">
        <v>3595</v>
      </c>
      <c r="Q2151" s="832">
        <v>230384.95</v>
      </c>
      <c r="R2151" s="832">
        <v>385829.61</v>
      </c>
      <c r="S2151" s="832">
        <v>65407.15</v>
      </c>
      <c r="T2151" s="832">
        <v>65549.25</v>
      </c>
      <c r="U2151" s="846"/>
      <c r="V2151" s="846" t="s">
        <v>3317</v>
      </c>
      <c r="W2151" s="846"/>
      <c r="X2151" s="824"/>
      <c r="Y2151" s="824"/>
      <c r="Z2151" s="824"/>
      <c r="AA2151" s="824"/>
      <c r="AB2151" s="824"/>
      <c r="AC2151" s="824"/>
    </row>
    <row r="2152" s="823" customFormat="1" ht="28.45" hidden="1" customHeight="1" outlineLevel="3" spans="1:29">
      <c r="A2152" s="873" t="s">
        <v>73</v>
      </c>
      <c r="B2152" s="870" t="s">
        <v>417</v>
      </c>
      <c r="C2152" s="870" t="s">
        <v>427</v>
      </c>
      <c r="D2152" s="846" t="s">
        <v>5197</v>
      </c>
      <c r="E2152" s="846" t="s">
        <v>34</v>
      </c>
      <c r="F2152" s="846" t="s">
        <v>3593</v>
      </c>
      <c r="G2152" s="846" t="s">
        <v>338</v>
      </c>
      <c r="H2152" s="832">
        <v>1.6</v>
      </c>
      <c r="I2152" s="846" t="s">
        <v>510</v>
      </c>
      <c r="J2152" s="875">
        <v>69</v>
      </c>
      <c r="K2152" s="846" t="s">
        <v>83</v>
      </c>
      <c r="L2152" s="846" t="s">
        <v>3355</v>
      </c>
      <c r="M2152" s="846" t="s">
        <v>5196</v>
      </c>
      <c r="N2152" s="846" t="s">
        <v>5196</v>
      </c>
      <c r="O2152" s="846" t="s">
        <v>459</v>
      </c>
      <c r="P2152" s="846" t="s">
        <v>3595</v>
      </c>
      <c r="Q2152" s="832">
        <v>230384.95</v>
      </c>
      <c r="R2152" s="832">
        <v>385829.61</v>
      </c>
      <c r="S2152" s="832">
        <v>65407.15</v>
      </c>
      <c r="T2152" s="832">
        <v>65549.25</v>
      </c>
      <c r="U2152" s="846"/>
      <c r="V2152" s="846" t="s">
        <v>3317</v>
      </c>
      <c r="W2152" s="846"/>
      <c r="X2152" s="824"/>
      <c r="Y2152" s="824"/>
      <c r="Z2152" s="824"/>
      <c r="AA2152" s="824"/>
      <c r="AB2152" s="824"/>
      <c r="AC2152" s="824"/>
    </row>
    <row r="2153" s="823" customFormat="1" ht="28.45" hidden="1" customHeight="1" outlineLevel="3" spans="1:29">
      <c r="A2153" s="873" t="s">
        <v>73</v>
      </c>
      <c r="B2153" s="870" t="s">
        <v>417</v>
      </c>
      <c r="C2153" s="870" t="s">
        <v>427</v>
      </c>
      <c r="D2153" s="846" t="s">
        <v>5198</v>
      </c>
      <c r="E2153" s="846" t="s">
        <v>34</v>
      </c>
      <c r="F2153" s="846" t="s">
        <v>3593</v>
      </c>
      <c r="G2153" s="846" t="s">
        <v>338</v>
      </c>
      <c r="H2153" s="832">
        <v>2.29</v>
      </c>
      <c r="I2153" s="846" t="s">
        <v>4180</v>
      </c>
      <c r="J2153" s="875">
        <v>65</v>
      </c>
      <c r="K2153" s="846" t="s">
        <v>83</v>
      </c>
      <c r="L2153" s="846" t="s">
        <v>3355</v>
      </c>
      <c r="M2153" s="846" t="s">
        <v>5196</v>
      </c>
      <c r="N2153" s="846" t="s">
        <v>5196</v>
      </c>
      <c r="O2153" s="846" t="s">
        <v>459</v>
      </c>
      <c r="P2153" s="846" t="s">
        <v>452</v>
      </c>
      <c r="Q2153" s="832">
        <v>230384.95</v>
      </c>
      <c r="R2153" s="832">
        <v>385829.61</v>
      </c>
      <c r="S2153" s="832">
        <v>65407.15</v>
      </c>
      <c r="T2153" s="832">
        <v>65549.25</v>
      </c>
      <c r="U2153" s="846"/>
      <c r="V2153" s="846" t="s">
        <v>3317</v>
      </c>
      <c r="W2153" s="846"/>
      <c r="X2153" s="824"/>
      <c r="Y2153" s="824"/>
      <c r="Z2153" s="824"/>
      <c r="AA2153" s="824"/>
      <c r="AB2153" s="824"/>
      <c r="AC2153" s="824"/>
    </row>
    <row r="2154" s="823" customFormat="1" ht="28.45" hidden="1" customHeight="1" outlineLevel="3" spans="1:29">
      <c r="A2154" s="873" t="s">
        <v>73</v>
      </c>
      <c r="B2154" s="870" t="s">
        <v>417</v>
      </c>
      <c r="C2154" s="870" t="s">
        <v>427</v>
      </c>
      <c r="D2154" s="846" t="s">
        <v>5199</v>
      </c>
      <c r="E2154" s="846" t="s">
        <v>34</v>
      </c>
      <c r="F2154" s="846" t="s">
        <v>3593</v>
      </c>
      <c r="G2154" s="846" t="s">
        <v>338</v>
      </c>
      <c r="H2154" s="832">
        <v>2.29</v>
      </c>
      <c r="I2154" s="846" t="s">
        <v>3074</v>
      </c>
      <c r="J2154" s="875">
        <v>62</v>
      </c>
      <c r="K2154" s="846" t="s">
        <v>83</v>
      </c>
      <c r="L2154" s="846" t="s">
        <v>3355</v>
      </c>
      <c r="M2154" s="846" t="s">
        <v>5196</v>
      </c>
      <c r="N2154" s="846" t="s">
        <v>5196</v>
      </c>
      <c r="O2154" s="846" t="s">
        <v>459</v>
      </c>
      <c r="P2154" s="846" t="s">
        <v>452</v>
      </c>
      <c r="Q2154" s="832">
        <v>230384.95</v>
      </c>
      <c r="R2154" s="832">
        <v>385829.61</v>
      </c>
      <c r="S2154" s="832">
        <v>65407.15</v>
      </c>
      <c r="T2154" s="832">
        <v>65549.25</v>
      </c>
      <c r="U2154" s="846"/>
      <c r="V2154" s="846" t="s">
        <v>3317</v>
      </c>
      <c r="W2154" s="846"/>
      <c r="X2154" s="824"/>
      <c r="Y2154" s="824"/>
      <c r="Z2154" s="824"/>
      <c r="AA2154" s="824"/>
      <c r="AB2154" s="824"/>
      <c r="AC2154" s="824"/>
    </row>
    <row r="2155" s="823" customFormat="1" ht="28.45" hidden="1" customHeight="1" outlineLevel="3" spans="1:29">
      <c r="A2155" s="873" t="s">
        <v>73</v>
      </c>
      <c r="B2155" s="870" t="s">
        <v>417</v>
      </c>
      <c r="C2155" s="870" t="s">
        <v>427</v>
      </c>
      <c r="D2155" s="846" t="s">
        <v>5200</v>
      </c>
      <c r="E2155" s="846" t="s">
        <v>34</v>
      </c>
      <c r="F2155" s="846" t="s">
        <v>3523</v>
      </c>
      <c r="G2155" s="846" t="s">
        <v>338</v>
      </c>
      <c r="H2155" s="832">
        <v>8.08</v>
      </c>
      <c r="I2155" s="846" t="s">
        <v>582</v>
      </c>
      <c r="J2155" s="875">
        <v>63</v>
      </c>
      <c r="K2155" s="846" t="s">
        <v>83</v>
      </c>
      <c r="L2155" s="846" t="s">
        <v>3355</v>
      </c>
      <c r="M2155" s="846" t="s">
        <v>5196</v>
      </c>
      <c r="N2155" s="846" t="s">
        <v>5196</v>
      </c>
      <c r="O2155" s="846" t="s">
        <v>459</v>
      </c>
      <c r="P2155" s="846" t="s">
        <v>3595</v>
      </c>
      <c r="Q2155" s="832">
        <v>230384.95</v>
      </c>
      <c r="R2155" s="832">
        <v>385829.61</v>
      </c>
      <c r="S2155" s="832">
        <v>65407.15</v>
      </c>
      <c r="T2155" s="832">
        <v>65549.25</v>
      </c>
      <c r="U2155" s="846" t="s">
        <v>525</v>
      </c>
      <c r="V2155" s="846" t="s">
        <v>3317</v>
      </c>
      <c r="W2155" s="846"/>
      <c r="X2155" s="824"/>
      <c r="Y2155" s="824"/>
      <c r="Z2155" s="824"/>
      <c r="AA2155" s="824"/>
      <c r="AB2155" s="824"/>
      <c r="AC2155" s="824"/>
    </row>
    <row r="2156" s="823" customFormat="1" ht="28.45" hidden="1" customHeight="1" outlineLevel="3" spans="1:29">
      <c r="A2156" s="873" t="s">
        <v>73</v>
      </c>
      <c r="B2156" s="870" t="s">
        <v>417</v>
      </c>
      <c r="C2156" s="870" t="s">
        <v>427</v>
      </c>
      <c r="D2156" s="846" t="s">
        <v>5201</v>
      </c>
      <c r="E2156" s="846" t="s">
        <v>34</v>
      </c>
      <c r="F2156" s="846" t="s">
        <v>3593</v>
      </c>
      <c r="G2156" s="846" t="s">
        <v>338</v>
      </c>
      <c r="H2156" s="832">
        <v>1.22</v>
      </c>
      <c r="I2156" s="846" t="s">
        <v>3684</v>
      </c>
      <c r="J2156" s="875">
        <v>57</v>
      </c>
      <c r="K2156" s="846" t="s">
        <v>83</v>
      </c>
      <c r="L2156" s="846" t="s">
        <v>3355</v>
      </c>
      <c r="M2156" s="846" t="s">
        <v>5202</v>
      </c>
      <c r="N2156" s="846" t="s">
        <v>5202</v>
      </c>
      <c r="O2156" s="846" t="s">
        <v>3567</v>
      </c>
      <c r="P2156" s="846" t="s">
        <v>3587</v>
      </c>
      <c r="Q2156" s="832">
        <v>230384.95</v>
      </c>
      <c r="R2156" s="832">
        <v>385829.61</v>
      </c>
      <c r="S2156" s="832">
        <v>65407.15</v>
      </c>
      <c r="T2156" s="832">
        <v>65549.25</v>
      </c>
      <c r="U2156" s="846"/>
      <c r="V2156" s="846" t="s">
        <v>3317</v>
      </c>
      <c r="W2156" s="846"/>
      <c r="X2156" s="824"/>
      <c r="Y2156" s="824"/>
      <c r="Z2156" s="824"/>
      <c r="AA2156" s="824"/>
      <c r="AB2156" s="824"/>
      <c r="AC2156" s="824"/>
    </row>
    <row r="2157" s="823" customFormat="1" ht="28.45" hidden="1" customHeight="1" outlineLevel="3" spans="1:29">
      <c r="A2157" s="873" t="s">
        <v>73</v>
      </c>
      <c r="B2157" s="870" t="s">
        <v>417</v>
      </c>
      <c r="C2157" s="870" t="s">
        <v>427</v>
      </c>
      <c r="D2157" s="846" t="s">
        <v>5203</v>
      </c>
      <c r="E2157" s="846" t="s">
        <v>34</v>
      </c>
      <c r="F2157" s="846" t="s">
        <v>3593</v>
      </c>
      <c r="G2157" s="846" t="s">
        <v>338</v>
      </c>
      <c r="H2157" s="832">
        <v>3.2</v>
      </c>
      <c r="I2157" s="846" t="s">
        <v>293</v>
      </c>
      <c r="J2157" s="875">
        <v>59</v>
      </c>
      <c r="K2157" s="846" t="s">
        <v>83</v>
      </c>
      <c r="L2157" s="846" t="s">
        <v>3355</v>
      </c>
      <c r="M2157" s="846" t="s">
        <v>5196</v>
      </c>
      <c r="N2157" s="846" t="s">
        <v>5196</v>
      </c>
      <c r="O2157" s="846" t="s">
        <v>459</v>
      </c>
      <c r="P2157" s="846" t="s">
        <v>452</v>
      </c>
      <c r="Q2157" s="832">
        <v>230384.95</v>
      </c>
      <c r="R2157" s="832">
        <v>385829.61</v>
      </c>
      <c r="S2157" s="832">
        <v>65407.15</v>
      </c>
      <c r="T2157" s="832">
        <v>65549.25</v>
      </c>
      <c r="U2157" s="846"/>
      <c r="V2157" s="846" t="s">
        <v>3317</v>
      </c>
      <c r="W2157" s="846"/>
      <c r="X2157" s="824"/>
      <c r="Y2157" s="824"/>
      <c r="Z2157" s="824"/>
      <c r="AA2157" s="824"/>
      <c r="AB2157" s="824"/>
      <c r="AC2157" s="824"/>
    </row>
    <row r="2158" s="823" customFormat="1" ht="28.45" hidden="1" customHeight="1" outlineLevel="3" spans="1:29">
      <c r="A2158" s="873" t="s">
        <v>73</v>
      </c>
      <c r="B2158" s="870" t="s">
        <v>417</v>
      </c>
      <c r="C2158" s="870" t="s">
        <v>427</v>
      </c>
      <c r="D2158" s="846" t="s">
        <v>5204</v>
      </c>
      <c r="E2158" s="846" t="s">
        <v>34</v>
      </c>
      <c r="F2158" s="846" t="s">
        <v>3708</v>
      </c>
      <c r="G2158" s="846" t="s">
        <v>449</v>
      </c>
      <c r="H2158" s="832">
        <v>1.38</v>
      </c>
      <c r="I2158" s="846" t="s">
        <v>1904</v>
      </c>
      <c r="J2158" s="875">
        <v>56</v>
      </c>
      <c r="K2158" s="846" t="s">
        <v>83</v>
      </c>
      <c r="L2158" s="846" t="s">
        <v>3355</v>
      </c>
      <c r="M2158" s="846" t="s">
        <v>5193</v>
      </c>
      <c r="N2158" s="846" t="s">
        <v>5193</v>
      </c>
      <c r="O2158" s="846" t="s">
        <v>459</v>
      </c>
      <c r="P2158" s="846" t="s">
        <v>452</v>
      </c>
      <c r="Q2158" s="832">
        <v>230384.95</v>
      </c>
      <c r="R2158" s="832">
        <v>385829.61</v>
      </c>
      <c r="S2158" s="832">
        <v>65407.15</v>
      </c>
      <c r="T2158" s="832">
        <v>65549.25</v>
      </c>
      <c r="U2158" s="846"/>
      <c r="V2158" s="846" t="s">
        <v>3317</v>
      </c>
      <c r="W2158" s="846"/>
      <c r="X2158" s="824"/>
      <c r="Y2158" s="824"/>
      <c r="Z2158" s="824"/>
      <c r="AA2158" s="824"/>
      <c r="AB2158" s="824"/>
      <c r="AC2158" s="824"/>
    </row>
    <row r="2159" s="823" customFormat="1" ht="28.45" hidden="1" customHeight="1" outlineLevel="3" spans="1:29">
      <c r="A2159" s="873" t="s">
        <v>73</v>
      </c>
      <c r="B2159" s="870" t="s">
        <v>417</v>
      </c>
      <c r="C2159" s="870" t="s">
        <v>427</v>
      </c>
      <c r="D2159" s="846" t="s">
        <v>5205</v>
      </c>
      <c r="E2159" s="846" t="s">
        <v>34</v>
      </c>
      <c r="F2159" s="846" t="s">
        <v>3708</v>
      </c>
      <c r="G2159" s="846" t="s">
        <v>449</v>
      </c>
      <c r="H2159" s="832">
        <v>2.07</v>
      </c>
      <c r="I2159" s="846" t="s">
        <v>3684</v>
      </c>
      <c r="J2159" s="875">
        <v>57</v>
      </c>
      <c r="K2159" s="846" t="s">
        <v>83</v>
      </c>
      <c r="L2159" s="846" t="s">
        <v>3355</v>
      </c>
      <c r="M2159" s="846" t="s">
        <v>5193</v>
      </c>
      <c r="N2159" s="846" t="s">
        <v>5193</v>
      </c>
      <c r="O2159" s="846" t="s">
        <v>459</v>
      </c>
      <c r="P2159" s="846" t="s">
        <v>452</v>
      </c>
      <c r="Q2159" s="832">
        <v>230384.95</v>
      </c>
      <c r="R2159" s="832">
        <v>385829.61</v>
      </c>
      <c r="S2159" s="832">
        <v>65407.15</v>
      </c>
      <c r="T2159" s="832">
        <v>65549.25</v>
      </c>
      <c r="U2159" s="846"/>
      <c r="V2159" s="846" t="s">
        <v>3317</v>
      </c>
      <c r="W2159" s="846"/>
      <c r="X2159" s="824"/>
      <c r="Y2159" s="824"/>
      <c r="Z2159" s="824"/>
      <c r="AA2159" s="824"/>
      <c r="AB2159" s="824"/>
      <c r="AC2159" s="824"/>
    </row>
    <row r="2160" s="823" customFormat="1" ht="28.45" hidden="1" customHeight="1" outlineLevel="3" spans="1:29">
      <c r="A2160" s="873" t="s">
        <v>73</v>
      </c>
      <c r="B2160" s="870" t="s">
        <v>417</v>
      </c>
      <c r="C2160" s="870" t="s">
        <v>427</v>
      </c>
      <c r="D2160" s="846" t="s">
        <v>5206</v>
      </c>
      <c r="E2160" s="846" t="s">
        <v>34</v>
      </c>
      <c r="F2160" s="846" t="s">
        <v>3593</v>
      </c>
      <c r="G2160" s="846" t="s">
        <v>338</v>
      </c>
      <c r="H2160" s="832">
        <v>8.48</v>
      </c>
      <c r="I2160" s="846" t="s">
        <v>3684</v>
      </c>
      <c r="J2160" s="875">
        <v>57</v>
      </c>
      <c r="K2160" s="846" t="s">
        <v>83</v>
      </c>
      <c r="L2160" s="846" t="s">
        <v>3355</v>
      </c>
      <c r="M2160" s="846" t="s">
        <v>5196</v>
      </c>
      <c r="N2160" s="846" t="s">
        <v>5196</v>
      </c>
      <c r="O2160" s="846" t="s">
        <v>459</v>
      </c>
      <c r="P2160" s="846" t="s">
        <v>3595</v>
      </c>
      <c r="Q2160" s="832">
        <v>230384.95</v>
      </c>
      <c r="R2160" s="832">
        <v>385829.61</v>
      </c>
      <c r="S2160" s="832">
        <v>65407.15</v>
      </c>
      <c r="T2160" s="832">
        <v>65549.25</v>
      </c>
      <c r="U2160" s="846"/>
      <c r="V2160" s="846" t="s">
        <v>3317</v>
      </c>
      <c r="W2160" s="846"/>
      <c r="X2160" s="824"/>
      <c r="Y2160" s="824"/>
      <c r="Z2160" s="824"/>
      <c r="AA2160" s="824"/>
      <c r="AB2160" s="824"/>
      <c r="AC2160" s="824"/>
    </row>
    <row r="2161" s="823" customFormat="1" ht="28.45" hidden="1" customHeight="1" outlineLevel="3" spans="1:29">
      <c r="A2161" s="873" t="s">
        <v>73</v>
      </c>
      <c r="B2161" s="870" t="s">
        <v>417</v>
      </c>
      <c r="C2161" s="870" t="s">
        <v>427</v>
      </c>
      <c r="D2161" s="846" t="s">
        <v>5207</v>
      </c>
      <c r="E2161" s="846" t="s">
        <v>34</v>
      </c>
      <c r="F2161" s="846" t="s">
        <v>3593</v>
      </c>
      <c r="G2161" s="846" t="s">
        <v>338</v>
      </c>
      <c r="H2161" s="832">
        <v>1.72</v>
      </c>
      <c r="I2161" s="846" t="s">
        <v>2422</v>
      </c>
      <c r="J2161" s="875">
        <v>58</v>
      </c>
      <c r="K2161" s="846" t="s">
        <v>83</v>
      </c>
      <c r="L2161" s="846" t="s">
        <v>3355</v>
      </c>
      <c r="M2161" s="846" t="s">
        <v>5196</v>
      </c>
      <c r="N2161" s="846" t="s">
        <v>5196</v>
      </c>
      <c r="O2161" s="846" t="s">
        <v>459</v>
      </c>
      <c r="P2161" s="846" t="s">
        <v>3595</v>
      </c>
      <c r="Q2161" s="832">
        <v>230384.95</v>
      </c>
      <c r="R2161" s="832">
        <v>385829.61</v>
      </c>
      <c r="S2161" s="832">
        <v>65407.15</v>
      </c>
      <c r="T2161" s="832">
        <v>65549.25</v>
      </c>
      <c r="U2161" s="846"/>
      <c r="V2161" s="846" t="s">
        <v>3317</v>
      </c>
      <c r="W2161" s="846"/>
      <c r="X2161" s="824"/>
      <c r="Y2161" s="824"/>
      <c r="Z2161" s="824"/>
      <c r="AA2161" s="824"/>
      <c r="AB2161" s="824"/>
      <c r="AC2161" s="824"/>
    </row>
    <row r="2162" s="823" customFormat="1" ht="28.45" hidden="1" customHeight="1" outlineLevel="3" spans="1:29">
      <c r="A2162" s="873" t="s">
        <v>73</v>
      </c>
      <c r="B2162" s="870" t="s">
        <v>417</v>
      </c>
      <c r="C2162" s="870" t="s">
        <v>427</v>
      </c>
      <c r="D2162" s="846" t="s">
        <v>5208</v>
      </c>
      <c r="E2162" s="846" t="s">
        <v>34</v>
      </c>
      <c r="F2162" s="846" t="s">
        <v>3593</v>
      </c>
      <c r="G2162" s="846" t="s">
        <v>338</v>
      </c>
      <c r="H2162" s="832">
        <v>7.79</v>
      </c>
      <c r="I2162" s="846" t="s">
        <v>1342</v>
      </c>
      <c r="J2162" s="875">
        <v>55</v>
      </c>
      <c r="K2162" s="846" t="s">
        <v>83</v>
      </c>
      <c r="L2162" s="846" t="s">
        <v>3355</v>
      </c>
      <c r="M2162" s="846" t="s">
        <v>5209</v>
      </c>
      <c r="N2162" s="846" t="s">
        <v>5136</v>
      </c>
      <c r="O2162" s="846" t="s">
        <v>3567</v>
      </c>
      <c r="P2162" s="846" t="s">
        <v>3587</v>
      </c>
      <c r="Q2162" s="832">
        <v>230384.95</v>
      </c>
      <c r="R2162" s="832">
        <v>385829.61</v>
      </c>
      <c r="S2162" s="832">
        <v>65407.15</v>
      </c>
      <c r="T2162" s="832">
        <v>65549.25</v>
      </c>
      <c r="U2162" s="846"/>
      <c r="V2162" s="846" t="s">
        <v>3317</v>
      </c>
      <c r="W2162" s="846"/>
      <c r="X2162" s="824"/>
      <c r="Y2162" s="824"/>
      <c r="Z2162" s="824"/>
      <c r="AA2162" s="824"/>
      <c r="AB2162" s="824"/>
      <c r="AC2162" s="824"/>
    </row>
    <row r="2163" s="823" customFormat="1" ht="28.45" hidden="1" customHeight="1" outlineLevel="3" spans="1:29">
      <c r="A2163" s="873" t="s">
        <v>73</v>
      </c>
      <c r="B2163" s="870" t="s">
        <v>417</v>
      </c>
      <c r="C2163" s="870" t="s">
        <v>427</v>
      </c>
      <c r="D2163" s="846" t="s">
        <v>5210</v>
      </c>
      <c r="E2163" s="846" t="s">
        <v>34</v>
      </c>
      <c r="F2163" s="846" t="s">
        <v>3593</v>
      </c>
      <c r="G2163" s="846" t="s">
        <v>338</v>
      </c>
      <c r="H2163" s="832">
        <v>1.45</v>
      </c>
      <c r="I2163" s="846" t="s">
        <v>1342</v>
      </c>
      <c r="J2163" s="875">
        <v>55</v>
      </c>
      <c r="K2163" s="846" t="s">
        <v>83</v>
      </c>
      <c r="L2163" s="846" t="s">
        <v>3355</v>
      </c>
      <c r="M2163" s="846" t="s">
        <v>5196</v>
      </c>
      <c r="N2163" s="846" t="s">
        <v>5196</v>
      </c>
      <c r="O2163" s="846" t="s">
        <v>459</v>
      </c>
      <c r="P2163" s="846" t="s">
        <v>3595</v>
      </c>
      <c r="Q2163" s="832">
        <v>230384.95</v>
      </c>
      <c r="R2163" s="832">
        <v>385829.61</v>
      </c>
      <c r="S2163" s="832">
        <v>65407.15</v>
      </c>
      <c r="T2163" s="832">
        <v>65549.25</v>
      </c>
      <c r="U2163" s="846"/>
      <c r="V2163" s="846" t="s">
        <v>3317</v>
      </c>
      <c r="W2163" s="846"/>
      <c r="X2163" s="824"/>
      <c r="Y2163" s="824"/>
      <c r="Z2163" s="824"/>
      <c r="AA2163" s="824"/>
      <c r="AB2163" s="824"/>
      <c r="AC2163" s="824"/>
    </row>
    <row r="2164" s="823" customFormat="1" ht="28.45" hidden="1" customHeight="1" outlineLevel="3" spans="1:29">
      <c r="A2164" s="873" t="s">
        <v>73</v>
      </c>
      <c r="B2164" s="870" t="s">
        <v>417</v>
      </c>
      <c r="C2164" s="870" t="s">
        <v>427</v>
      </c>
      <c r="D2164" s="846" t="s">
        <v>5211</v>
      </c>
      <c r="E2164" s="846" t="s">
        <v>34</v>
      </c>
      <c r="F2164" s="846" t="s">
        <v>3593</v>
      </c>
      <c r="G2164" s="846" t="s">
        <v>338</v>
      </c>
      <c r="H2164" s="832">
        <v>7.25</v>
      </c>
      <c r="I2164" s="846" t="s">
        <v>294</v>
      </c>
      <c r="J2164" s="875">
        <v>50</v>
      </c>
      <c r="K2164" s="846" t="s">
        <v>83</v>
      </c>
      <c r="L2164" s="846" t="s">
        <v>3355</v>
      </c>
      <c r="M2164" s="846" t="s">
        <v>5212</v>
      </c>
      <c r="N2164" s="846" t="s">
        <v>5213</v>
      </c>
      <c r="O2164" s="846" t="s">
        <v>3567</v>
      </c>
      <c r="P2164" s="846" t="s">
        <v>3587</v>
      </c>
      <c r="Q2164" s="832">
        <v>230384.95</v>
      </c>
      <c r="R2164" s="832">
        <v>385829.61</v>
      </c>
      <c r="S2164" s="832">
        <v>65407.15</v>
      </c>
      <c r="T2164" s="832">
        <v>65549.25</v>
      </c>
      <c r="U2164" s="846"/>
      <c r="V2164" s="846" t="s">
        <v>3317</v>
      </c>
      <c r="W2164" s="846"/>
      <c r="X2164" s="824"/>
      <c r="Y2164" s="824"/>
      <c r="Z2164" s="824"/>
      <c r="AA2164" s="824"/>
      <c r="AB2164" s="824"/>
      <c r="AC2164" s="824"/>
    </row>
    <row r="2165" s="823" customFormat="1" ht="28.45" hidden="1" customHeight="1" outlineLevel="3" spans="1:29">
      <c r="A2165" s="873" t="s">
        <v>73</v>
      </c>
      <c r="B2165" s="870" t="s">
        <v>417</v>
      </c>
      <c r="C2165" s="870" t="s">
        <v>427</v>
      </c>
      <c r="D2165" s="846" t="s">
        <v>5214</v>
      </c>
      <c r="E2165" s="846" t="s">
        <v>34</v>
      </c>
      <c r="F2165" s="846" t="s">
        <v>3708</v>
      </c>
      <c r="G2165" s="846" t="s">
        <v>449</v>
      </c>
      <c r="H2165" s="832">
        <v>2.09</v>
      </c>
      <c r="I2165" s="846" t="s">
        <v>294</v>
      </c>
      <c r="J2165" s="875">
        <v>50</v>
      </c>
      <c r="K2165" s="846" t="s">
        <v>83</v>
      </c>
      <c r="L2165" s="846" t="s">
        <v>3355</v>
      </c>
      <c r="M2165" s="846" t="s">
        <v>5193</v>
      </c>
      <c r="N2165" s="846" t="s">
        <v>5193</v>
      </c>
      <c r="O2165" s="846" t="s">
        <v>459</v>
      </c>
      <c r="P2165" s="846" t="s">
        <v>452</v>
      </c>
      <c r="Q2165" s="832">
        <v>230384.95</v>
      </c>
      <c r="R2165" s="832">
        <v>385829.61</v>
      </c>
      <c r="S2165" s="832">
        <v>65407.15</v>
      </c>
      <c r="T2165" s="832">
        <v>65549.25</v>
      </c>
      <c r="U2165" s="846"/>
      <c r="V2165" s="846" t="s">
        <v>3317</v>
      </c>
      <c r="W2165" s="846"/>
      <c r="X2165" s="824"/>
      <c r="Y2165" s="824"/>
      <c r="Z2165" s="824"/>
      <c r="AA2165" s="824"/>
      <c r="AB2165" s="824"/>
      <c r="AC2165" s="824"/>
    </row>
    <row r="2166" s="823" customFormat="1" ht="28.45" hidden="1" customHeight="1" outlineLevel="3" spans="1:29">
      <c r="A2166" s="873" t="s">
        <v>73</v>
      </c>
      <c r="B2166" s="870" t="s">
        <v>417</v>
      </c>
      <c r="C2166" s="870" t="s">
        <v>427</v>
      </c>
      <c r="D2166" s="846" t="s">
        <v>5215</v>
      </c>
      <c r="E2166" s="846" t="s">
        <v>34</v>
      </c>
      <c r="F2166" s="846" t="s">
        <v>3708</v>
      </c>
      <c r="G2166" s="846" t="s">
        <v>449</v>
      </c>
      <c r="H2166" s="832">
        <v>2.08</v>
      </c>
      <c r="I2166" s="846" t="s">
        <v>571</v>
      </c>
      <c r="J2166" s="875">
        <v>49</v>
      </c>
      <c r="K2166" s="846" t="s">
        <v>83</v>
      </c>
      <c r="L2166" s="846" t="s">
        <v>3355</v>
      </c>
      <c r="M2166" s="846" t="s">
        <v>5193</v>
      </c>
      <c r="N2166" s="846" t="s">
        <v>5193</v>
      </c>
      <c r="O2166" s="846" t="s">
        <v>459</v>
      </c>
      <c r="P2166" s="846" t="s">
        <v>452</v>
      </c>
      <c r="Q2166" s="832">
        <v>230384.95</v>
      </c>
      <c r="R2166" s="832">
        <v>385829.61</v>
      </c>
      <c r="S2166" s="832">
        <v>65407.15</v>
      </c>
      <c r="T2166" s="832">
        <v>65549.25</v>
      </c>
      <c r="U2166" s="846"/>
      <c r="V2166" s="846" t="s">
        <v>3317</v>
      </c>
      <c r="W2166" s="846"/>
      <c r="X2166" s="824"/>
      <c r="Y2166" s="824"/>
      <c r="Z2166" s="824"/>
      <c r="AA2166" s="824"/>
      <c r="AB2166" s="824"/>
      <c r="AC2166" s="824"/>
    </row>
    <row r="2167" s="823" customFormat="1" ht="28.45" hidden="1" customHeight="1" outlineLevel="3" spans="1:29">
      <c r="A2167" s="873" t="s">
        <v>73</v>
      </c>
      <c r="B2167" s="870" t="s">
        <v>417</v>
      </c>
      <c r="C2167" s="870" t="s">
        <v>427</v>
      </c>
      <c r="D2167" s="846" t="s">
        <v>5216</v>
      </c>
      <c r="E2167" s="846" t="s">
        <v>34</v>
      </c>
      <c r="F2167" s="846" t="s">
        <v>3708</v>
      </c>
      <c r="G2167" s="846" t="s">
        <v>449</v>
      </c>
      <c r="H2167" s="832">
        <v>1.39</v>
      </c>
      <c r="I2167" s="846" t="s">
        <v>2965</v>
      </c>
      <c r="J2167" s="875">
        <v>48</v>
      </c>
      <c r="K2167" s="846" t="s">
        <v>83</v>
      </c>
      <c r="L2167" s="846" t="s">
        <v>3355</v>
      </c>
      <c r="M2167" s="846" t="s">
        <v>5193</v>
      </c>
      <c r="N2167" s="846" t="s">
        <v>5193</v>
      </c>
      <c r="O2167" s="846" t="s">
        <v>459</v>
      </c>
      <c r="P2167" s="846" t="s">
        <v>452</v>
      </c>
      <c r="Q2167" s="832">
        <v>230384.95</v>
      </c>
      <c r="R2167" s="832">
        <v>385829.61</v>
      </c>
      <c r="S2167" s="832">
        <v>65407.15</v>
      </c>
      <c r="T2167" s="832">
        <v>65549.25</v>
      </c>
      <c r="U2167" s="846"/>
      <c r="V2167" s="846" t="s">
        <v>3317</v>
      </c>
      <c r="W2167" s="846"/>
      <c r="X2167" s="824"/>
      <c r="Y2167" s="824"/>
      <c r="Z2167" s="824"/>
      <c r="AA2167" s="824"/>
      <c r="AB2167" s="824"/>
      <c r="AC2167" s="824"/>
    </row>
    <row r="2168" s="823" customFormat="1" ht="28.45" hidden="1" customHeight="1" outlineLevel="3" spans="1:29">
      <c r="A2168" s="873" t="s">
        <v>73</v>
      </c>
      <c r="B2168" s="870" t="s">
        <v>417</v>
      </c>
      <c r="C2168" s="870" t="s">
        <v>427</v>
      </c>
      <c r="D2168" s="846" t="s">
        <v>5217</v>
      </c>
      <c r="E2168" s="846" t="s">
        <v>34</v>
      </c>
      <c r="F2168" s="846" t="s">
        <v>3708</v>
      </c>
      <c r="G2168" s="846" t="s">
        <v>449</v>
      </c>
      <c r="H2168" s="832">
        <v>1.4</v>
      </c>
      <c r="I2168" s="846" t="s">
        <v>2452</v>
      </c>
      <c r="J2168" s="875">
        <v>42</v>
      </c>
      <c r="K2168" s="846" t="s">
        <v>83</v>
      </c>
      <c r="L2168" s="846" t="s">
        <v>3355</v>
      </c>
      <c r="M2168" s="846" t="s">
        <v>5193</v>
      </c>
      <c r="N2168" s="846" t="s">
        <v>5193</v>
      </c>
      <c r="O2168" s="846" t="s">
        <v>459</v>
      </c>
      <c r="P2168" s="846" t="s">
        <v>452</v>
      </c>
      <c r="Q2168" s="832">
        <v>230384.95</v>
      </c>
      <c r="R2168" s="832">
        <v>385829.61</v>
      </c>
      <c r="S2168" s="832">
        <v>65407.15</v>
      </c>
      <c r="T2168" s="832">
        <v>65549.25</v>
      </c>
      <c r="U2168" s="846"/>
      <c r="V2168" s="846" t="s">
        <v>3317</v>
      </c>
      <c r="W2168" s="846"/>
      <c r="X2168" s="824"/>
      <c r="Y2168" s="824"/>
      <c r="Z2168" s="824"/>
      <c r="AA2168" s="824"/>
      <c r="AB2168" s="824"/>
      <c r="AC2168" s="824"/>
    </row>
    <row r="2169" s="823" customFormat="1" ht="28.45" hidden="1" customHeight="1" outlineLevel="3" spans="1:29">
      <c r="A2169" s="873" t="s">
        <v>73</v>
      </c>
      <c r="B2169" s="870" t="s">
        <v>417</v>
      </c>
      <c r="C2169" s="870" t="s">
        <v>427</v>
      </c>
      <c r="D2169" s="846" t="s">
        <v>5218</v>
      </c>
      <c r="E2169" s="846" t="s">
        <v>34</v>
      </c>
      <c r="F2169" s="846" t="s">
        <v>3708</v>
      </c>
      <c r="G2169" s="846" t="s">
        <v>449</v>
      </c>
      <c r="H2169" s="832">
        <v>1.42</v>
      </c>
      <c r="I2169" s="846" t="s">
        <v>590</v>
      </c>
      <c r="J2169" s="875">
        <v>41</v>
      </c>
      <c r="K2169" s="846" t="s">
        <v>83</v>
      </c>
      <c r="L2169" s="846" t="s">
        <v>3355</v>
      </c>
      <c r="M2169" s="846" t="s">
        <v>5193</v>
      </c>
      <c r="N2169" s="846" t="s">
        <v>5193</v>
      </c>
      <c r="O2169" s="846" t="s">
        <v>459</v>
      </c>
      <c r="P2169" s="846" t="s">
        <v>452</v>
      </c>
      <c r="Q2169" s="832">
        <v>230384.95</v>
      </c>
      <c r="R2169" s="832">
        <v>385829.61</v>
      </c>
      <c r="S2169" s="832">
        <v>65407.15</v>
      </c>
      <c r="T2169" s="832">
        <v>65549.25</v>
      </c>
      <c r="U2169" s="846"/>
      <c r="V2169" s="846" t="s">
        <v>3317</v>
      </c>
      <c r="W2169" s="846"/>
      <c r="X2169" s="824"/>
      <c r="Y2169" s="824"/>
      <c r="Z2169" s="824"/>
      <c r="AA2169" s="824"/>
      <c r="AB2169" s="824"/>
      <c r="AC2169" s="824"/>
    </row>
    <row r="2170" s="823" customFormat="1" ht="28.45" hidden="1" customHeight="1" outlineLevel="3" spans="1:29">
      <c r="A2170" s="873" t="s">
        <v>73</v>
      </c>
      <c r="B2170" s="870" t="s">
        <v>417</v>
      </c>
      <c r="C2170" s="870" t="s">
        <v>427</v>
      </c>
      <c r="D2170" s="846" t="s">
        <v>5219</v>
      </c>
      <c r="E2170" s="846" t="s">
        <v>34</v>
      </c>
      <c r="F2170" s="846" t="s">
        <v>3593</v>
      </c>
      <c r="G2170" s="846" t="s">
        <v>338</v>
      </c>
      <c r="H2170" s="832">
        <v>1.53</v>
      </c>
      <c r="I2170" s="846" t="s">
        <v>590</v>
      </c>
      <c r="J2170" s="875">
        <v>41</v>
      </c>
      <c r="K2170" s="846" t="s">
        <v>83</v>
      </c>
      <c r="L2170" s="846" t="s">
        <v>3355</v>
      </c>
      <c r="M2170" s="846" t="s">
        <v>5196</v>
      </c>
      <c r="N2170" s="846" t="s">
        <v>5196</v>
      </c>
      <c r="O2170" s="846" t="s">
        <v>459</v>
      </c>
      <c r="P2170" s="846" t="s">
        <v>3595</v>
      </c>
      <c r="Q2170" s="832">
        <v>230384.95</v>
      </c>
      <c r="R2170" s="832">
        <v>385829.61</v>
      </c>
      <c r="S2170" s="832">
        <v>65407.15</v>
      </c>
      <c r="T2170" s="832">
        <v>65549.25</v>
      </c>
      <c r="U2170" s="846"/>
      <c r="V2170" s="846" t="s">
        <v>3317</v>
      </c>
      <c r="W2170" s="846"/>
      <c r="X2170" s="824"/>
      <c r="Y2170" s="824"/>
      <c r="Z2170" s="824"/>
      <c r="AA2170" s="824"/>
      <c r="AB2170" s="824"/>
      <c r="AC2170" s="824"/>
    </row>
    <row r="2171" s="823" customFormat="1" ht="28.45" hidden="1" customHeight="1" outlineLevel="3" spans="1:29">
      <c r="A2171" s="873" t="s">
        <v>73</v>
      </c>
      <c r="B2171" s="870" t="s">
        <v>417</v>
      </c>
      <c r="C2171" s="870" t="s">
        <v>427</v>
      </c>
      <c r="D2171" s="846" t="s">
        <v>5220</v>
      </c>
      <c r="E2171" s="846" t="s">
        <v>34</v>
      </c>
      <c r="F2171" s="846" t="s">
        <v>3708</v>
      </c>
      <c r="G2171" s="846" t="s">
        <v>449</v>
      </c>
      <c r="H2171" s="832">
        <v>1.41</v>
      </c>
      <c r="I2171" s="846" t="s">
        <v>3698</v>
      </c>
      <c r="J2171" s="875">
        <v>39</v>
      </c>
      <c r="K2171" s="846" t="s">
        <v>83</v>
      </c>
      <c r="L2171" s="846" t="s">
        <v>3355</v>
      </c>
      <c r="M2171" s="846" t="s">
        <v>5193</v>
      </c>
      <c r="N2171" s="846" t="s">
        <v>5193</v>
      </c>
      <c r="O2171" s="846" t="s">
        <v>459</v>
      </c>
      <c r="P2171" s="846" t="s">
        <v>452</v>
      </c>
      <c r="Q2171" s="832">
        <v>230384.95</v>
      </c>
      <c r="R2171" s="832">
        <v>385829.61</v>
      </c>
      <c r="S2171" s="832">
        <v>65407.15</v>
      </c>
      <c r="T2171" s="832">
        <v>65549.25</v>
      </c>
      <c r="U2171" s="846"/>
      <c r="V2171" s="846" t="s">
        <v>3317</v>
      </c>
      <c r="W2171" s="846"/>
      <c r="X2171" s="824"/>
      <c r="Y2171" s="824"/>
      <c r="Z2171" s="824"/>
      <c r="AA2171" s="824"/>
      <c r="AB2171" s="824"/>
      <c r="AC2171" s="824"/>
    </row>
    <row r="2172" s="823" customFormat="1" ht="28.45" hidden="1" customHeight="1" outlineLevel="3" spans="1:29">
      <c r="A2172" s="873" t="s">
        <v>73</v>
      </c>
      <c r="B2172" s="870" t="s">
        <v>417</v>
      </c>
      <c r="C2172" s="870" t="s">
        <v>427</v>
      </c>
      <c r="D2172" s="846" t="s">
        <v>5221</v>
      </c>
      <c r="E2172" s="846" t="s">
        <v>34</v>
      </c>
      <c r="F2172" s="846" t="s">
        <v>3593</v>
      </c>
      <c r="G2172" s="846" t="s">
        <v>338</v>
      </c>
      <c r="H2172" s="832">
        <v>3.17</v>
      </c>
      <c r="I2172" s="846" t="s">
        <v>3768</v>
      </c>
      <c r="J2172" s="875">
        <v>33</v>
      </c>
      <c r="K2172" s="846" t="s">
        <v>83</v>
      </c>
      <c r="L2172" s="846" t="s">
        <v>3355</v>
      </c>
      <c r="M2172" s="846" t="s">
        <v>5196</v>
      </c>
      <c r="N2172" s="846" t="s">
        <v>5196</v>
      </c>
      <c r="O2172" s="846" t="s">
        <v>459</v>
      </c>
      <c r="P2172" s="846" t="s">
        <v>452</v>
      </c>
      <c r="Q2172" s="832">
        <v>230384.95</v>
      </c>
      <c r="R2172" s="832">
        <v>385829.61</v>
      </c>
      <c r="S2172" s="832">
        <v>65407.15</v>
      </c>
      <c r="T2172" s="832">
        <v>65549.25</v>
      </c>
      <c r="U2172" s="846" t="s">
        <v>525</v>
      </c>
      <c r="V2172" s="846" t="s">
        <v>3317</v>
      </c>
      <c r="W2172" s="846"/>
      <c r="X2172" s="824"/>
      <c r="Y2172" s="824"/>
      <c r="Z2172" s="824"/>
      <c r="AA2172" s="824"/>
      <c r="AB2172" s="824"/>
      <c r="AC2172" s="824"/>
    </row>
    <row r="2173" s="823" customFormat="1" ht="28.45" hidden="1" customHeight="1" outlineLevel="3" spans="1:29">
      <c r="A2173" s="873" t="s">
        <v>73</v>
      </c>
      <c r="B2173" s="870" t="s">
        <v>417</v>
      </c>
      <c r="C2173" s="870" t="s">
        <v>427</v>
      </c>
      <c r="D2173" s="846" t="s">
        <v>5222</v>
      </c>
      <c r="E2173" s="846" t="s">
        <v>34</v>
      </c>
      <c r="F2173" s="846" t="s">
        <v>3708</v>
      </c>
      <c r="G2173" s="846" t="s">
        <v>449</v>
      </c>
      <c r="H2173" s="832">
        <v>1.41</v>
      </c>
      <c r="I2173" s="846" t="s">
        <v>462</v>
      </c>
      <c r="J2173" s="875">
        <v>26</v>
      </c>
      <c r="K2173" s="846" t="s">
        <v>38</v>
      </c>
      <c r="L2173" s="846" t="s">
        <v>3355</v>
      </c>
      <c r="M2173" s="846" t="s">
        <v>5193</v>
      </c>
      <c r="N2173" s="846" t="s">
        <v>5193</v>
      </c>
      <c r="O2173" s="846" t="s">
        <v>459</v>
      </c>
      <c r="P2173" s="846" t="s">
        <v>452</v>
      </c>
      <c r="Q2173" s="832">
        <v>230384.95</v>
      </c>
      <c r="R2173" s="832">
        <v>385829.61</v>
      </c>
      <c r="S2173" s="832">
        <v>65407.15</v>
      </c>
      <c r="T2173" s="832">
        <v>65549.25</v>
      </c>
      <c r="U2173" s="846"/>
      <c r="V2173" s="846" t="s">
        <v>3317</v>
      </c>
      <c r="W2173" s="846"/>
      <c r="X2173" s="824"/>
      <c r="Y2173" s="824"/>
      <c r="Z2173" s="824"/>
      <c r="AA2173" s="824"/>
      <c r="AB2173" s="824"/>
      <c r="AC2173" s="824"/>
    </row>
    <row r="2174" s="823" customFormat="1" ht="28.45" hidden="1" customHeight="1" outlineLevel="3" spans="1:29">
      <c r="A2174" s="873" t="s">
        <v>73</v>
      </c>
      <c r="B2174" s="870" t="s">
        <v>417</v>
      </c>
      <c r="C2174" s="870" t="s">
        <v>427</v>
      </c>
      <c r="D2174" s="846" t="s">
        <v>5223</v>
      </c>
      <c r="E2174" s="846" t="s">
        <v>34</v>
      </c>
      <c r="F2174" s="846" t="s">
        <v>3708</v>
      </c>
      <c r="G2174" s="846" t="s">
        <v>449</v>
      </c>
      <c r="H2174" s="832">
        <v>1.41</v>
      </c>
      <c r="I2174" s="846" t="s">
        <v>462</v>
      </c>
      <c r="J2174" s="875">
        <v>26</v>
      </c>
      <c r="K2174" s="846" t="s">
        <v>38</v>
      </c>
      <c r="L2174" s="846" t="s">
        <v>3355</v>
      </c>
      <c r="M2174" s="846" t="s">
        <v>5193</v>
      </c>
      <c r="N2174" s="846" t="s">
        <v>5193</v>
      </c>
      <c r="O2174" s="846" t="s">
        <v>459</v>
      </c>
      <c r="P2174" s="846" t="s">
        <v>452</v>
      </c>
      <c r="Q2174" s="832">
        <v>230384.95</v>
      </c>
      <c r="R2174" s="832">
        <v>385829.61</v>
      </c>
      <c r="S2174" s="832">
        <v>65407.15</v>
      </c>
      <c r="T2174" s="832">
        <v>65549.25</v>
      </c>
      <c r="U2174" s="846"/>
      <c r="V2174" s="846" t="s">
        <v>3317</v>
      </c>
      <c r="W2174" s="846"/>
      <c r="X2174" s="824"/>
      <c r="Y2174" s="824"/>
      <c r="Z2174" s="824"/>
      <c r="AA2174" s="824"/>
      <c r="AB2174" s="824"/>
      <c r="AC2174" s="824"/>
    </row>
    <row r="2175" s="823" customFormat="1" ht="28.45" hidden="1" customHeight="1" outlineLevel="3" spans="1:29">
      <c r="A2175" s="873" t="s">
        <v>73</v>
      </c>
      <c r="B2175" s="870" t="s">
        <v>417</v>
      </c>
      <c r="C2175" s="870" t="s">
        <v>427</v>
      </c>
      <c r="D2175" s="846" t="s">
        <v>5224</v>
      </c>
      <c r="E2175" s="846" t="s">
        <v>34</v>
      </c>
      <c r="F2175" s="846" t="s">
        <v>3593</v>
      </c>
      <c r="G2175" s="846" t="s">
        <v>338</v>
      </c>
      <c r="H2175" s="832">
        <v>1.73</v>
      </c>
      <c r="I2175" s="846" t="s">
        <v>462</v>
      </c>
      <c r="J2175" s="875">
        <v>26</v>
      </c>
      <c r="K2175" s="846" t="s">
        <v>38</v>
      </c>
      <c r="L2175" s="846" t="s">
        <v>3284</v>
      </c>
      <c r="M2175" s="846" t="s">
        <v>5225</v>
      </c>
      <c r="N2175" s="846" t="s">
        <v>5225</v>
      </c>
      <c r="O2175" s="846" t="s">
        <v>459</v>
      </c>
      <c r="P2175" s="846" t="s">
        <v>3595</v>
      </c>
      <c r="Q2175" s="832">
        <v>230384.95</v>
      </c>
      <c r="R2175" s="832">
        <v>385829.61</v>
      </c>
      <c r="S2175" s="832">
        <v>65407.15</v>
      </c>
      <c r="T2175" s="832">
        <v>65549.25</v>
      </c>
      <c r="U2175" s="846" t="s">
        <v>525</v>
      </c>
      <c r="V2175" s="846" t="s">
        <v>3317</v>
      </c>
      <c r="W2175" s="846"/>
      <c r="X2175" s="824"/>
      <c r="Y2175" s="824"/>
      <c r="Z2175" s="824"/>
      <c r="AA2175" s="824"/>
      <c r="AB2175" s="824"/>
      <c r="AC2175" s="824"/>
    </row>
    <row r="2176" s="823" customFormat="1" ht="28.45" hidden="1" customHeight="1" outlineLevel="3" spans="1:29">
      <c r="A2176" s="873" t="s">
        <v>73</v>
      </c>
      <c r="B2176" s="870" t="s">
        <v>417</v>
      </c>
      <c r="C2176" s="870" t="s">
        <v>427</v>
      </c>
      <c r="D2176" s="846" t="s">
        <v>5226</v>
      </c>
      <c r="E2176" s="846" t="s">
        <v>34</v>
      </c>
      <c r="F2176" s="846" t="s">
        <v>3708</v>
      </c>
      <c r="G2176" s="846" t="s">
        <v>449</v>
      </c>
      <c r="H2176" s="832">
        <v>1.42</v>
      </c>
      <c r="I2176" s="846" t="s">
        <v>243</v>
      </c>
      <c r="J2176" s="875">
        <v>25</v>
      </c>
      <c r="K2176" s="846" t="s">
        <v>38</v>
      </c>
      <c r="L2176" s="846" t="s">
        <v>3355</v>
      </c>
      <c r="M2176" s="846" t="s">
        <v>5227</v>
      </c>
      <c r="N2176" s="846" t="s">
        <v>5196</v>
      </c>
      <c r="O2176" s="846" t="s">
        <v>459</v>
      </c>
      <c r="P2176" s="846" t="s">
        <v>452</v>
      </c>
      <c r="Q2176" s="832">
        <v>230384.95</v>
      </c>
      <c r="R2176" s="832">
        <v>385829.61</v>
      </c>
      <c r="S2176" s="832">
        <v>65407.15</v>
      </c>
      <c r="T2176" s="832">
        <v>65549.25</v>
      </c>
      <c r="U2176" s="846"/>
      <c r="V2176" s="846" t="s">
        <v>3317</v>
      </c>
      <c r="W2176" s="846"/>
      <c r="X2176" s="824"/>
      <c r="Y2176" s="824"/>
      <c r="Z2176" s="824"/>
      <c r="AA2176" s="824"/>
      <c r="AB2176" s="824"/>
      <c r="AC2176" s="824"/>
    </row>
    <row r="2177" s="823" customFormat="1" ht="28.45" hidden="1" customHeight="1" outlineLevel="3" spans="1:29">
      <c r="A2177" s="873" t="s">
        <v>73</v>
      </c>
      <c r="B2177" s="870" t="s">
        <v>417</v>
      </c>
      <c r="C2177" s="870" t="s">
        <v>427</v>
      </c>
      <c r="D2177" s="846" t="s">
        <v>5228</v>
      </c>
      <c r="E2177" s="846" t="s">
        <v>34</v>
      </c>
      <c r="F2177" s="846" t="s">
        <v>3593</v>
      </c>
      <c r="G2177" s="846" t="s">
        <v>338</v>
      </c>
      <c r="H2177" s="832">
        <v>4</v>
      </c>
      <c r="I2177" s="846" t="s">
        <v>236</v>
      </c>
      <c r="J2177" s="875">
        <v>24</v>
      </c>
      <c r="K2177" s="846" t="s">
        <v>38</v>
      </c>
      <c r="L2177" s="846" t="s">
        <v>3284</v>
      </c>
      <c r="M2177" s="846" t="s">
        <v>5229</v>
      </c>
      <c r="N2177" s="846" t="s">
        <v>5230</v>
      </c>
      <c r="O2177" s="846" t="s">
        <v>459</v>
      </c>
      <c r="P2177" s="846" t="s">
        <v>3595</v>
      </c>
      <c r="Q2177" s="832">
        <v>230384.95</v>
      </c>
      <c r="R2177" s="832">
        <v>385829.61</v>
      </c>
      <c r="S2177" s="832">
        <v>65407.15</v>
      </c>
      <c r="T2177" s="832">
        <v>65549.25</v>
      </c>
      <c r="U2177" s="846"/>
      <c r="V2177" s="846" t="s">
        <v>3317</v>
      </c>
      <c r="W2177" s="846"/>
      <c r="X2177" s="824"/>
      <c r="Y2177" s="824"/>
      <c r="Z2177" s="824"/>
      <c r="AA2177" s="824"/>
      <c r="AB2177" s="824"/>
      <c r="AC2177" s="824"/>
    </row>
    <row r="2178" s="823" customFormat="1" ht="28.45" hidden="1" customHeight="1" outlineLevel="3" spans="1:29">
      <c r="A2178" s="873" t="s">
        <v>73</v>
      </c>
      <c r="B2178" s="870" t="s">
        <v>417</v>
      </c>
      <c r="C2178" s="870" t="s">
        <v>427</v>
      </c>
      <c r="D2178" s="846" t="s">
        <v>5231</v>
      </c>
      <c r="E2178" s="846" t="s">
        <v>34</v>
      </c>
      <c r="F2178" s="846" t="s">
        <v>3808</v>
      </c>
      <c r="G2178" s="846" t="s">
        <v>3612</v>
      </c>
      <c r="H2178" s="832">
        <v>151.29</v>
      </c>
      <c r="I2178" s="846" t="s">
        <v>432</v>
      </c>
      <c r="J2178" s="875">
        <v>13</v>
      </c>
      <c r="K2178" s="846" t="s">
        <v>38</v>
      </c>
      <c r="L2178" s="846" t="s">
        <v>3355</v>
      </c>
      <c r="M2178" s="846" t="s">
        <v>5232</v>
      </c>
      <c r="N2178" s="846" t="s">
        <v>3613</v>
      </c>
      <c r="O2178" s="846" t="s">
        <v>3791</v>
      </c>
      <c r="P2178" s="846" t="s">
        <v>3595</v>
      </c>
      <c r="Q2178" s="832">
        <v>12712.83</v>
      </c>
      <c r="R2178" s="832">
        <v>20090.74</v>
      </c>
      <c r="S2178" s="832">
        <v>6069.02</v>
      </c>
      <c r="T2178" s="832">
        <v>6084.99</v>
      </c>
      <c r="U2178" s="846" t="s">
        <v>318</v>
      </c>
      <c r="V2178" s="846" t="s">
        <v>3305</v>
      </c>
      <c r="W2178" s="846"/>
      <c r="X2178" s="824"/>
      <c r="Y2178" s="824"/>
      <c r="Z2178" s="824"/>
      <c r="AA2178" s="824"/>
      <c r="AB2178" s="824"/>
      <c r="AC2178" s="824"/>
    </row>
    <row r="2179" s="823" customFormat="1" ht="28.45" hidden="1" customHeight="1" outlineLevel="3" spans="1:29">
      <c r="A2179" s="873" t="s">
        <v>73</v>
      </c>
      <c r="B2179" s="870" t="s">
        <v>417</v>
      </c>
      <c r="C2179" s="870" t="s">
        <v>427</v>
      </c>
      <c r="D2179" s="846" t="s">
        <v>5233</v>
      </c>
      <c r="E2179" s="846" t="s">
        <v>34</v>
      </c>
      <c r="F2179" s="846" t="s">
        <v>3611</v>
      </c>
      <c r="G2179" s="846" t="s">
        <v>3612</v>
      </c>
      <c r="H2179" s="832">
        <v>71.44</v>
      </c>
      <c r="I2179" s="846" t="s">
        <v>1641</v>
      </c>
      <c r="J2179" s="875">
        <v>8</v>
      </c>
      <c r="K2179" s="846" t="s">
        <v>38</v>
      </c>
      <c r="L2179" s="846" t="s">
        <v>3355</v>
      </c>
      <c r="M2179" s="846" t="s">
        <v>5234</v>
      </c>
      <c r="N2179" s="846" t="s">
        <v>5234</v>
      </c>
      <c r="O2179" s="846" t="s">
        <v>3791</v>
      </c>
      <c r="P2179" s="846" t="s">
        <v>3595</v>
      </c>
      <c r="Q2179" s="832">
        <v>69522.43</v>
      </c>
      <c r="R2179" s="832">
        <v>109658.39</v>
      </c>
      <c r="S2179" s="832">
        <v>18362.23</v>
      </c>
      <c r="T2179" s="832">
        <v>19910.72</v>
      </c>
      <c r="U2179" s="846" t="s">
        <v>388</v>
      </c>
      <c r="V2179" s="846" t="s">
        <v>3469</v>
      </c>
      <c r="W2179" s="846"/>
      <c r="X2179" s="824"/>
      <c r="Y2179" s="824"/>
      <c r="Z2179" s="824"/>
      <c r="AA2179" s="824"/>
      <c r="AB2179" s="824"/>
      <c r="AC2179" s="824"/>
    </row>
    <row r="2180" s="823" customFormat="1" ht="28.45" hidden="1" customHeight="1" outlineLevel="3" spans="1:29">
      <c r="A2180" s="873" t="s">
        <v>73</v>
      </c>
      <c r="B2180" s="870" t="s">
        <v>417</v>
      </c>
      <c r="C2180" s="870" t="s">
        <v>427</v>
      </c>
      <c r="D2180" s="846" t="s">
        <v>5235</v>
      </c>
      <c r="E2180" s="846" t="s">
        <v>34</v>
      </c>
      <c r="F2180" s="846" t="s">
        <v>3708</v>
      </c>
      <c r="G2180" s="846" t="s">
        <v>449</v>
      </c>
      <c r="H2180" s="832">
        <v>1.42</v>
      </c>
      <c r="I2180" s="846" t="s">
        <v>537</v>
      </c>
      <c r="J2180" s="875">
        <v>21</v>
      </c>
      <c r="K2180" s="846" t="s">
        <v>38</v>
      </c>
      <c r="L2180" s="846" t="s">
        <v>3355</v>
      </c>
      <c r="M2180" s="846" t="s">
        <v>5193</v>
      </c>
      <c r="N2180" s="846" t="s">
        <v>5193</v>
      </c>
      <c r="O2180" s="846" t="s">
        <v>459</v>
      </c>
      <c r="P2180" s="846" t="s">
        <v>452</v>
      </c>
      <c r="Q2180" s="832">
        <v>230384.95</v>
      </c>
      <c r="R2180" s="832">
        <v>385829.61</v>
      </c>
      <c r="S2180" s="832">
        <v>65407.15</v>
      </c>
      <c r="T2180" s="832">
        <v>65549.25</v>
      </c>
      <c r="U2180" s="846"/>
      <c r="V2180" s="846" t="s">
        <v>3317</v>
      </c>
      <c r="W2180" s="846"/>
      <c r="X2180" s="824"/>
      <c r="Y2180" s="824"/>
      <c r="Z2180" s="824"/>
      <c r="AA2180" s="824"/>
      <c r="AB2180" s="824"/>
      <c r="AC2180" s="824"/>
    </row>
    <row r="2181" s="823" customFormat="1" ht="28.45" hidden="1" customHeight="1" outlineLevel="3" spans="1:29">
      <c r="A2181" s="873" t="s">
        <v>73</v>
      </c>
      <c r="B2181" s="870" t="s">
        <v>417</v>
      </c>
      <c r="C2181" s="870" t="s">
        <v>427</v>
      </c>
      <c r="D2181" s="846" t="s">
        <v>5236</v>
      </c>
      <c r="E2181" s="846" t="s">
        <v>34</v>
      </c>
      <c r="F2181" s="846" t="s">
        <v>3808</v>
      </c>
      <c r="G2181" s="846" t="s">
        <v>3612</v>
      </c>
      <c r="H2181" s="832">
        <v>259.08</v>
      </c>
      <c r="I2181" s="846" t="s">
        <v>534</v>
      </c>
      <c r="J2181" s="875">
        <v>1</v>
      </c>
      <c r="K2181" s="846" t="s">
        <v>38</v>
      </c>
      <c r="L2181" s="846" t="s">
        <v>3355</v>
      </c>
      <c r="M2181" s="846"/>
      <c r="N2181" s="846" t="s">
        <v>5234</v>
      </c>
      <c r="O2181" s="846" t="s">
        <v>3614</v>
      </c>
      <c r="P2181" s="846" t="s">
        <v>3595</v>
      </c>
      <c r="Q2181" s="832">
        <v>12712.83</v>
      </c>
      <c r="R2181" s="832">
        <v>20090.74</v>
      </c>
      <c r="S2181" s="832">
        <v>6069.02</v>
      </c>
      <c r="T2181" s="832">
        <v>6084.99</v>
      </c>
      <c r="U2181" s="846" t="s">
        <v>318</v>
      </c>
      <c r="V2181" s="846" t="s">
        <v>3305</v>
      </c>
      <c r="W2181" s="846"/>
      <c r="X2181" s="824"/>
      <c r="Y2181" s="824"/>
      <c r="Z2181" s="824"/>
      <c r="AA2181" s="824"/>
      <c r="AB2181" s="824"/>
      <c r="AC2181" s="824"/>
    </row>
    <row r="2182" s="823" customFormat="1" ht="28.45" hidden="1" customHeight="1" outlineLevel="3" spans="1:29">
      <c r="A2182" s="873" t="s">
        <v>73</v>
      </c>
      <c r="B2182" s="870" t="s">
        <v>417</v>
      </c>
      <c r="C2182" s="870" t="s">
        <v>427</v>
      </c>
      <c r="D2182" s="846" t="s">
        <v>5237</v>
      </c>
      <c r="E2182" s="846" t="s">
        <v>34</v>
      </c>
      <c r="F2182" s="846" t="s">
        <v>3708</v>
      </c>
      <c r="G2182" s="846" t="s">
        <v>449</v>
      </c>
      <c r="H2182" s="832">
        <v>1.43</v>
      </c>
      <c r="I2182" s="846" t="s">
        <v>1448</v>
      </c>
      <c r="J2182" s="875">
        <v>19</v>
      </c>
      <c r="K2182" s="846" t="s">
        <v>38</v>
      </c>
      <c r="L2182" s="846" t="s">
        <v>3355</v>
      </c>
      <c r="M2182" s="846" t="s">
        <v>5193</v>
      </c>
      <c r="N2182" s="846" t="s">
        <v>5193</v>
      </c>
      <c r="O2182" s="846" t="s">
        <v>459</v>
      </c>
      <c r="P2182" s="846" t="s">
        <v>452</v>
      </c>
      <c r="Q2182" s="832">
        <v>230384.95</v>
      </c>
      <c r="R2182" s="832">
        <v>385829.61</v>
      </c>
      <c r="S2182" s="832">
        <v>65407.15</v>
      </c>
      <c r="T2182" s="832">
        <v>65549.25</v>
      </c>
      <c r="U2182" s="846"/>
      <c r="V2182" s="846" t="s">
        <v>3317</v>
      </c>
      <c r="W2182" s="846"/>
      <c r="X2182" s="824"/>
      <c r="Y2182" s="824"/>
      <c r="Z2182" s="824"/>
      <c r="AA2182" s="824"/>
      <c r="AB2182" s="824"/>
      <c r="AC2182" s="824"/>
    </row>
    <row r="2183" s="823" customFormat="1" ht="28.45" hidden="1" customHeight="1" outlineLevel="3" spans="1:29">
      <c r="A2183" s="873" t="s">
        <v>73</v>
      </c>
      <c r="B2183" s="870" t="s">
        <v>417</v>
      </c>
      <c r="C2183" s="870" t="s">
        <v>427</v>
      </c>
      <c r="D2183" s="846" t="s">
        <v>5238</v>
      </c>
      <c r="E2183" s="846" t="s">
        <v>34</v>
      </c>
      <c r="F2183" s="846" t="s">
        <v>3708</v>
      </c>
      <c r="G2183" s="846" t="s">
        <v>449</v>
      </c>
      <c r="H2183" s="832">
        <v>1.41</v>
      </c>
      <c r="I2183" s="846" t="s">
        <v>175</v>
      </c>
      <c r="J2183" s="875">
        <v>18</v>
      </c>
      <c r="K2183" s="846" t="s">
        <v>38</v>
      </c>
      <c r="L2183" s="846" t="s">
        <v>3355</v>
      </c>
      <c r="M2183" s="846" t="s">
        <v>5193</v>
      </c>
      <c r="N2183" s="846" t="s">
        <v>5193</v>
      </c>
      <c r="O2183" s="846" t="s">
        <v>459</v>
      </c>
      <c r="P2183" s="846" t="s">
        <v>452</v>
      </c>
      <c r="Q2183" s="832">
        <v>230384.95</v>
      </c>
      <c r="R2183" s="832">
        <v>385829.61</v>
      </c>
      <c r="S2183" s="832">
        <v>65407.15</v>
      </c>
      <c r="T2183" s="832">
        <v>65549.25</v>
      </c>
      <c r="U2183" s="846"/>
      <c r="V2183" s="846" t="s">
        <v>3317</v>
      </c>
      <c r="W2183" s="846"/>
      <c r="X2183" s="824"/>
      <c r="Y2183" s="824"/>
      <c r="Z2183" s="824"/>
      <c r="AA2183" s="824"/>
      <c r="AB2183" s="824"/>
      <c r="AC2183" s="824"/>
    </row>
    <row r="2184" s="823" customFormat="1" ht="28.45" hidden="1" customHeight="1" outlineLevel="3" spans="1:29">
      <c r="A2184" s="873" t="s">
        <v>73</v>
      </c>
      <c r="B2184" s="870" t="s">
        <v>417</v>
      </c>
      <c r="C2184" s="870" t="s">
        <v>427</v>
      </c>
      <c r="D2184" s="846" t="s">
        <v>5239</v>
      </c>
      <c r="E2184" s="846" t="s">
        <v>34</v>
      </c>
      <c r="F2184" s="846" t="s">
        <v>3611</v>
      </c>
      <c r="G2184" s="846" t="s">
        <v>5240</v>
      </c>
      <c r="H2184" s="832">
        <v>106.98</v>
      </c>
      <c r="I2184" s="846" t="s">
        <v>432</v>
      </c>
      <c r="J2184" s="875">
        <v>13</v>
      </c>
      <c r="K2184" s="846" t="s">
        <v>38</v>
      </c>
      <c r="L2184" s="846" t="s">
        <v>3355</v>
      </c>
      <c r="M2184" s="846" t="s">
        <v>5241</v>
      </c>
      <c r="N2184" s="846" t="s">
        <v>5241</v>
      </c>
      <c r="O2184" s="846" t="s">
        <v>3791</v>
      </c>
      <c r="P2184" s="846" t="s">
        <v>3595</v>
      </c>
      <c r="Q2184" s="832">
        <v>69522.43</v>
      </c>
      <c r="R2184" s="832">
        <v>109658.39</v>
      </c>
      <c r="S2184" s="832">
        <v>18362.23</v>
      </c>
      <c r="T2184" s="832">
        <v>19910.72</v>
      </c>
      <c r="U2184" s="846" t="s">
        <v>388</v>
      </c>
      <c r="V2184" s="846" t="s">
        <v>3469</v>
      </c>
      <c r="W2184" s="846"/>
      <c r="X2184" s="824"/>
      <c r="Y2184" s="824"/>
      <c r="Z2184" s="824"/>
      <c r="AA2184" s="824"/>
      <c r="AB2184" s="824"/>
      <c r="AC2184" s="824"/>
    </row>
    <row r="2185" s="823" customFormat="1" ht="28.45" hidden="1" customHeight="1" outlineLevel="3" spans="1:29">
      <c r="A2185" s="873" t="s">
        <v>73</v>
      </c>
      <c r="B2185" s="870" t="s">
        <v>417</v>
      </c>
      <c r="C2185" s="870" t="s">
        <v>427</v>
      </c>
      <c r="D2185" s="846" t="s">
        <v>5242</v>
      </c>
      <c r="E2185" s="846" t="s">
        <v>34</v>
      </c>
      <c r="F2185" s="846" t="s">
        <v>3708</v>
      </c>
      <c r="G2185" s="846" t="s">
        <v>449</v>
      </c>
      <c r="H2185" s="832">
        <v>5.03</v>
      </c>
      <c r="I2185" s="846" t="s">
        <v>432</v>
      </c>
      <c r="J2185" s="875">
        <v>13</v>
      </c>
      <c r="K2185" s="846" t="s">
        <v>38</v>
      </c>
      <c r="L2185" s="846" t="s">
        <v>3355</v>
      </c>
      <c r="M2185" s="846" t="s">
        <v>5243</v>
      </c>
      <c r="N2185" s="846" t="s">
        <v>5243</v>
      </c>
      <c r="O2185" s="846" t="s">
        <v>3791</v>
      </c>
      <c r="P2185" s="846" t="s">
        <v>3595</v>
      </c>
      <c r="Q2185" s="832">
        <v>230384.95</v>
      </c>
      <c r="R2185" s="832">
        <v>385829.61</v>
      </c>
      <c r="S2185" s="832">
        <v>65407.15</v>
      </c>
      <c r="T2185" s="832">
        <v>65549.25</v>
      </c>
      <c r="U2185" s="846"/>
      <c r="V2185" s="846" t="s">
        <v>3317</v>
      </c>
      <c r="W2185" s="846"/>
      <c r="X2185" s="824"/>
      <c r="Y2185" s="824"/>
      <c r="Z2185" s="824"/>
      <c r="AA2185" s="824"/>
      <c r="AB2185" s="824"/>
      <c r="AC2185" s="824"/>
    </row>
    <row r="2186" s="823" customFormat="1" ht="28.45" hidden="1" customHeight="1" outlineLevel="3" spans="1:29">
      <c r="A2186" s="873" t="s">
        <v>73</v>
      </c>
      <c r="B2186" s="870" t="s">
        <v>417</v>
      </c>
      <c r="C2186" s="870" t="s">
        <v>427</v>
      </c>
      <c r="D2186" s="846" t="s">
        <v>5244</v>
      </c>
      <c r="E2186" s="846" t="s">
        <v>34</v>
      </c>
      <c r="F2186" s="846" t="s">
        <v>3708</v>
      </c>
      <c r="G2186" s="846" t="s">
        <v>449</v>
      </c>
      <c r="H2186" s="832">
        <v>1.39</v>
      </c>
      <c r="I2186" s="846" t="s">
        <v>37</v>
      </c>
      <c r="J2186" s="875">
        <v>15</v>
      </c>
      <c r="K2186" s="846" t="s">
        <v>38</v>
      </c>
      <c r="L2186" s="846" t="s">
        <v>3355</v>
      </c>
      <c r="M2186" s="846" t="s">
        <v>5193</v>
      </c>
      <c r="N2186" s="846" t="s">
        <v>5193</v>
      </c>
      <c r="O2186" s="846" t="s">
        <v>459</v>
      </c>
      <c r="P2186" s="846" t="s">
        <v>452</v>
      </c>
      <c r="Q2186" s="832">
        <v>230384.95</v>
      </c>
      <c r="R2186" s="832">
        <v>385829.61</v>
      </c>
      <c r="S2186" s="832">
        <v>65407.15</v>
      </c>
      <c r="T2186" s="832">
        <v>65549.25</v>
      </c>
      <c r="U2186" s="846"/>
      <c r="V2186" s="846" t="s">
        <v>3317</v>
      </c>
      <c r="W2186" s="846"/>
      <c r="X2186" s="824"/>
      <c r="Y2186" s="824"/>
      <c r="Z2186" s="824"/>
      <c r="AA2186" s="824"/>
      <c r="AB2186" s="824"/>
      <c r="AC2186" s="824"/>
    </row>
    <row r="2187" s="823" customFormat="1" ht="28.45" hidden="1" customHeight="1" outlineLevel="3" spans="1:29">
      <c r="A2187" s="873" t="s">
        <v>73</v>
      </c>
      <c r="B2187" s="870" t="s">
        <v>417</v>
      </c>
      <c r="C2187" s="870" t="s">
        <v>427</v>
      </c>
      <c r="D2187" s="846" t="s">
        <v>5245</v>
      </c>
      <c r="E2187" s="846" t="s">
        <v>34</v>
      </c>
      <c r="F2187" s="846" t="s">
        <v>3708</v>
      </c>
      <c r="G2187" s="846" t="s">
        <v>449</v>
      </c>
      <c r="H2187" s="832">
        <v>1.39</v>
      </c>
      <c r="I2187" s="846" t="s">
        <v>339</v>
      </c>
      <c r="J2187" s="875">
        <v>14</v>
      </c>
      <c r="K2187" s="846" t="s">
        <v>38</v>
      </c>
      <c r="L2187" s="846" t="s">
        <v>3355</v>
      </c>
      <c r="M2187" s="846" t="s">
        <v>5193</v>
      </c>
      <c r="N2187" s="846" t="s">
        <v>5193</v>
      </c>
      <c r="O2187" s="846" t="s">
        <v>459</v>
      </c>
      <c r="P2187" s="846" t="s">
        <v>452</v>
      </c>
      <c r="Q2187" s="832">
        <v>230384.95</v>
      </c>
      <c r="R2187" s="832">
        <v>385829.61</v>
      </c>
      <c r="S2187" s="832">
        <v>65407.15</v>
      </c>
      <c r="T2187" s="832">
        <v>65549.25</v>
      </c>
      <c r="U2187" s="846"/>
      <c r="V2187" s="846" t="s">
        <v>3317</v>
      </c>
      <c r="W2187" s="846"/>
      <c r="X2187" s="824"/>
      <c r="Y2187" s="824"/>
      <c r="Z2187" s="824"/>
      <c r="AA2187" s="824"/>
      <c r="AB2187" s="824"/>
      <c r="AC2187" s="824"/>
    </row>
    <row r="2188" s="823" customFormat="1" ht="28.45" hidden="1" customHeight="1" outlineLevel="3" spans="1:29">
      <c r="A2188" s="873" t="s">
        <v>73</v>
      </c>
      <c r="B2188" s="870" t="s">
        <v>417</v>
      </c>
      <c r="C2188" s="870" t="s">
        <v>427</v>
      </c>
      <c r="D2188" s="846" t="s">
        <v>5246</v>
      </c>
      <c r="E2188" s="846" t="s">
        <v>34</v>
      </c>
      <c r="F2188" s="846" t="s">
        <v>3590</v>
      </c>
      <c r="G2188" s="846" t="s">
        <v>470</v>
      </c>
      <c r="H2188" s="832">
        <v>19.01</v>
      </c>
      <c r="I2188" s="846" t="s">
        <v>166</v>
      </c>
      <c r="J2188" s="875">
        <v>5</v>
      </c>
      <c r="K2188" s="846" t="s">
        <v>38</v>
      </c>
      <c r="L2188" s="846" t="s">
        <v>3355</v>
      </c>
      <c r="M2188" s="846"/>
      <c r="N2188" s="846" t="s">
        <v>5247</v>
      </c>
      <c r="O2188" s="846" t="s">
        <v>3567</v>
      </c>
      <c r="P2188" s="846" t="s">
        <v>473</v>
      </c>
      <c r="Q2188" s="832">
        <v>48997.06</v>
      </c>
      <c r="R2188" s="832">
        <v>104677.02</v>
      </c>
      <c r="S2188" s="832">
        <v>6496.82</v>
      </c>
      <c r="T2188" s="832">
        <v>24321.67</v>
      </c>
      <c r="U2188" s="846" t="s">
        <v>318</v>
      </c>
      <c r="V2188" s="846" t="s">
        <v>3588</v>
      </c>
      <c r="W2188" s="846"/>
      <c r="X2188" s="824"/>
      <c r="Y2188" s="824"/>
      <c r="Z2188" s="824"/>
      <c r="AA2188" s="824"/>
      <c r="AB2188" s="824"/>
      <c r="AC2188" s="824"/>
    </row>
    <row r="2189" s="823" customFormat="1" ht="28.45" hidden="1" customHeight="1" outlineLevel="3" spans="1:29">
      <c r="A2189" s="873" t="s">
        <v>73</v>
      </c>
      <c r="B2189" s="870" t="s">
        <v>417</v>
      </c>
      <c r="C2189" s="870" t="s">
        <v>427</v>
      </c>
      <c r="D2189" s="846" t="s">
        <v>5248</v>
      </c>
      <c r="E2189" s="846" t="s">
        <v>34</v>
      </c>
      <c r="F2189" s="846" t="s">
        <v>3708</v>
      </c>
      <c r="G2189" s="846" t="s">
        <v>449</v>
      </c>
      <c r="H2189" s="832">
        <v>1.4</v>
      </c>
      <c r="I2189" s="846" t="s">
        <v>432</v>
      </c>
      <c r="J2189" s="875">
        <v>13</v>
      </c>
      <c r="K2189" s="846" t="s">
        <v>38</v>
      </c>
      <c r="L2189" s="846" t="s">
        <v>3355</v>
      </c>
      <c r="M2189" s="846" t="s">
        <v>5193</v>
      </c>
      <c r="N2189" s="846" t="s">
        <v>5193</v>
      </c>
      <c r="O2189" s="846" t="s">
        <v>459</v>
      </c>
      <c r="P2189" s="846" t="s">
        <v>452</v>
      </c>
      <c r="Q2189" s="832">
        <v>230384.95</v>
      </c>
      <c r="R2189" s="832">
        <v>385829.61</v>
      </c>
      <c r="S2189" s="832">
        <v>65407.15</v>
      </c>
      <c r="T2189" s="832">
        <v>65549.25</v>
      </c>
      <c r="U2189" s="846"/>
      <c r="V2189" s="846" t="s">
        <v>3317</v>
      </c>
      <c r="W2189" s="846"/>
      <c r="X2189" s="824"/>
      <c r="Y2189" s="824"/>
      <c r="Z2189" s="824"/>
      <c r="AA2189" s="824"/>
      <c r="AB2189" s="824"/>
      <c r="AC2189" s="824"/>
    </row>
    <row r="2190" s="823" customFormat="1" ht="28.45" hidden="1" customHeight="1" outlineLevel="3" spans="1:29">
      <c r="A2190" s="873" t="s">
        <v>73</v>
      </c>
      <c r="B2190" s="870" t="s">
        <v>417</v>
      </c>
      <c r="C2190" s="870" t="s">
        <v>427</v>
      </c>
      <c r="D2190" s="846" t="s">
        <v>5249</v>
      </c>
      <c r="E2190" s="846" t="s">
        <v>34</v>
      </c>
      <c r="F2190" s="846" t="s">
        <v>3708</v>
      </c>
      <c r="G2190" s="846" t="s">
        <v>449</v>
      </c>
      <c r="H2190" s="832">
        <v>1.4</v>
      </c>
      <c r="I2190" s="846" t="s">
        <v>456</v>
      </c>
      <c r="J2190" s="875">
        <v>12</v>
      </c>
      <c r="K2190" s="846" t="s">
        <v>38</v>
      </c>
      <c r="L2190" s="846" t="s">
        <v>3355</v>
      </c>
      <c r="M2190" s="846" t="s">
        <v>5193</v>
      </c>
      <c r="N2190" s="846" t="s">
        <v>5193</v>
      </c>
      <c r="O2190" s="846" t="s">
        <v>459</v>
      </c>
      <c r="P2190" s="846" t="s">
        <v>452</v>
      </c>
      <c r="Q2190" s="832">
        <v>230384.95</v>
      </c>
      <c r="R2190" s="832">
        <v>385829.61</v>
      </c>
      <c r="S2190" s="832">
        <v>65407.15</v>
      </c>
      <c r="T2190" s="832">
        <v>65549.25</v>
      </c>
      <c r="U2190" s="846"/>
      <c r="V2190" s="846" t="s">
        <v>3317</v>
      </c>
      <c r="W2190" s="846"/>
      <c r="X2190" s="824"/>
      <c r="Y2190" s="824"/>
      <c r="Z2190" s="824"/>
      <c r="AA2190" s="824"/>
      <c r="AB2190" s="824"/>
      <c r="AC2190" s="824"/>
    </row>
    <row r="2191" s="823" customFormat="1" ht="28.45" hidden="1" customHeight="1" outlineLevel="3" spans="1:29">
      <c r="A2191" s="873" t="s">
        <v>73</v>
      </c>
      <c r="B2191" s="870" t="s">
        <v>417</v>
      </c>
      <c r="C2191" s="870" t="s">
        <v>427</v>
      </c>
      <c r="D2191" s="846" t="s">
        <v>5250</v>
      </c>
      <c r="E2191" s="846" t="s">
        <v>34</v>
      </c>
      <c r="F2191" s="846" t="s">
        <v>3599</v>
      </c>
      <c r="G2191" s="846" t="s">
        <v>338</v>
      </c>
      <c r="H2191" s="832">
        <v>2.63</v>
      </c>
      <c r="I2191" s="846" t="s">
        <v>64</v>
      </c>
      <c r="J2191" s="875">
        <v>7</v>
      </c>
      <c r="K2191" s="846" t="s">
        <v>38</v>
      </c>
      <c r="L2191" s="846" t="s">
        <v>3284</v>
      </c>
      <c r="M2191" s="846" t="s">
        <v>5251</v>
      </c>
      <c r="N2191" s="846" t="s">
        <v>5252</v>
      </c>
      <c r="O2191" s="846" t="s">
        <v>459</v>
      </c>
      <c r="P2191" s="846" t="s">
        <v>452</v>
      </c>
      <c r="Q2191" s="832">
        <v>27857.93</v>
      </c>
      <c r="R2191" s="832">
        <v>27857.93</v>
      </c>
      <c r="S2191" s="832">
        <v>28608.38</v>
      </c>
      <c r="T2191" s="832">
        <v>28608.38</v>
      </c>
      <c r="U2191" s="846"/>
      <c r="V2191" s="846" t="s">
        <v>3601</v>
      </c>
      <c r="W2191" s="846"/>
      <c r="X2191" s="824"/>
      <c r="Y2191" s="824"/>
      <c r="Z2191" s="824"/>
      <c r="AA2191" s="824"/>
      <c r="AB2191" s="824"/>
      <c r="AC2191" s="824"/>
    </row>
    <row r="2192" s="823" customFormat="1" ht="28.45" hidden="1" customHeight="1" outlineLevel="3" spans="1:29">
      <c r="A2192" s="873" t="s">
        <v>73</v>
      </c>
      <c r="B2192" s="870" t="s">
        <v>417</v>
      </c>
      <c r="C2192" s="870" t="s">
        <v>427</v>
      </c>
      <c r="D2192" s="846" t="s">
        <v>5253</v>
      </c>
      <c r="E2192" s="846" t="s">
        <v>34</v>
      </c>
      <c r="F2192" s="846" t="s">
        <v>3531</v>
      </c>
      <c r="G2192" s="846" t="s">
        <v>338</v>
      </c>
      <c r="H2192" s="832">
        <v>1.8</v>
      </c>
      <c r="I2192" s="846" t="s">
        <v>917</v>
      </c>
      <c r="J2192" s="875">
        <v>4</v>
      </c>
      <c r="K2192" s="846" t="s">
        <v>38</v>
      </c>
      <c r="L2192" s="846" t="s">
        <v>3284</v>
      </c>
      <c r="M2192" s="846"/>
      <c r="N2192" s="846" t="s">
        <v>5173</v>
      </c>
      <c r="O2192" s="846" t="s">
        <v>5174</v>
      </c>
      <c r="P2192" s="846" t="s">
        <v>5254</v>
      </c>
      <c r="Q2192" s="832">
        <v>10482.6</v>
      </c>
      <c r="R2192" s="832">
        <v>25263.52</v>
      </c>
      <c r="S2192" s="832">
        <v>7480.22</v>
      </c>
      <c r="T2192" s="832">
        <v>15411.46</v>
      </c>
      <c r="U2192" s="846"/>
      <c r="V2192" s="846" t="s">
        <v>3533</v>
      </c>
      <c r="W2192" s="846"/>
      <c r="X2192" s="824"/>
      <c r="Y2192" s="824"/>
      <c r="Z2192" s="824"/>
      <c r="AA2192" s="824"/>
      <c r="AB2192" s="824"/>
      <c r="AC2192" s="824"/>
    </row>
    <row r="2193" s="823" customFormat="1" ht="28.45" hidden="1" customHeight="1" outlineLevel="3" spans="1:29">
      <c r="A2193" s="873" t="s">
        <v>73</v>
      </c>
      <c r="B2193" s="870" t="s">
        <v>417</v>
      </c>
      <c r="C2193" s="870" t="s">
        <v>427</v>
      </c>
      <c r="D2193" s="846" t="s">
        <v>5255</v>
      </c>
      <c r="E2193" s="846" t="s">
        <v>34</v>
      </c>
      <c r="F2193" s="846" t="s">
        <v>3649</v>
      </c>
      <c r="G2193" s="846" t="s">
        <v>3903</v>
      </c>
      <c r="H2193" s="832">
        <v>36.26</v>
      </c>
      <c r="I2193" s="846" t="s">
        <v>917</v>
      </c>
      <c r="J2193" s="875">
        <v>4</v>
      </c>
      <c r="K2193" s="846" t="s">
        <v>38</v>
      </c>
      <c r="L2193" s="846" t="s">
        <v>3355</v>
      </c>
      <c r="M2193" s="846"/>
      <c r="N2193" s="846" t="s">
        <v>5256</v>
      </c>
      <c r="O2193" s="846" t="s">
        <v>451</v>
      </c>
      <c r="P2193" s="846" t="s">
        <v>3647</v>
      </c>
      <c r="Q2193" s="832">
        <v>52636.04</v>
      </c>
      <c r="R2193" s="832">
        <v>97253.53</v>
      </c>
      <c r="S2193" s="832">
        <v>32550.1</v>
      </c>
      <c r="T2193" s="832">
        <v>47369.72</v>
      </c>
      <c r="U2193" s="846" t="s">
        <v>318</v>
      </c>
      <c r="V2193" s="846" t="s">
        <v>3651</v>
      </c>
      <c r="W2193" s="846"/>
      <c r="X2193" s="824"/>
      <c r="Y2193" s="824"/>
      <c r="Z2193" s="824"/>
      <c r="AA2193" s="824"/>
      <c r="AB2193" s="824"/>
      <c r="AC2193" s="824"/>
    </row>
    <row r="2194" s="823" customFormat="1" ht="28.45" hidden="1" customHeight="1" outlineLevel="3" spans="1:29">
      <c r="A2194" s="873" t="s">
        <v>73</v>
      </c>
      <c r="B2194" s="870" t="s">
        <v>417</v>
      </c>
      <c r="C2194" s="870" t="s">
        <v>427</v>
      </c>
      <c r="D2194" s="846" t="s">
        <v>5257</v>
      </c>
      <c r="E2194" s="846" t="s">
        <v>34</v>
      </c>
      <c r="F2194" s="846" t="s">
        <v>2605</v>
      </c>
      <c r="G2194" s="846" t="s">
        <v>338</v>
      </c>
      <c r="H2194" s="832">
        <v>0.78</v>
      </c>
      <c r="I2194" s="846" t="s">
        <v>301</v>
      </c>
      <c r="J2194" s="875">
        <v>866</v>
      </c>
      <c r="K2194" s="846" t="s">
        <v>53</v>
      </c>
      <c r="L2194" s="846" t="s">
        <v>3284</v>
      </c>
      <c r="M2194" s="846" t="s">
        <v>5258</v>
      </c>
      <c r="N2194" s="846" t="s">
        <v>5258</v>
      </c>
      <c r="O2194" s="846" t="s">
        <v>5259</v>
      </c>
      <c r="P2194" s="846" t="s">
        <v>3595</v>
      </c>
      <c r="Q2194" s="832">
        <v>19468.59</v>
      </c>
      <c r="R2194" s="832">
        <v>61385.84</v>
      </c>
      <c r="S2194" s="832">
        <v>1761.81</v>
      </c>
      <c r="T2194" s="832">
        <v>8140.44</v>
      </c>
      <c r="U2194" s="846"/>
      <c r="V2194" s="846" t="s">
        <v>2601</v>
      </c>
      <c r="W2194" s="846"/>
      <c r="X2194" s="824"/>
      <c r="Y2194" s="824"/>
      <c r="Z2194" s="824"/>
      <c r="AA2194" s="824"/>
      <c r="AB2194" s="824"/>
      <c r="AC2194" s="824"/>
    </row>
    <row r="2195" s="823" customFormat="1" ht="28.45" hidden="1" customHeight="1" outlineLevel="3" spans="1:29">
      <c r="A2195" s="873" t="s">
        <v>73</v>
      </c>
      <c r="B2195" s="870" t="s">
        <v>417</v>
      </c>
      <c r="C2195" s="870" t="s">
        <v>427</v>
      </c>
      <c r="D2195" s="846" t="s">
        <v>5260</v>
      </c>
      <c r="E2195" s="846" t="s">
        <v>34</v>
      </c>
      <c r="F2195" s="846" t="s">
        <v>3708</v>
      </c>
      <c r="G2195" s="846" t="s">
        <v>449</v>
      </c>
      <c r="H2195" s="832">
        <v>5.13</v>
      </c>
      <c r="I2195" s="846" t="s">
        <v>2867</v>
      </c>
      <c r="J2195" s="875">
        <v>125</v>
      </c>
      <c r="K2195" s="846" t="s">
        <v>119</v>
      </c>
      <c r="L2195" s="846" t="s">
        <v>3355</v>
      </c>
      <c r="M2195" s="846" t="s">
        <v>5261</v>
      </c>
      <c r="N2195" s="846" t="s">
        <v>5261</v>
      </c>
      <c r="O2195" s="846" t="s">
        <v>3686</v>
      </c>
      <c r="P2195" s="846" t="s">
        <v>452</v>
      </c>
      <c r="Q2195" s="832">
        <v>230384.95</v>
      </c>
      <c r="R2195" s="832">
        <v>385829.61</v>
      </c>
      <c r="S2195" s="832">
        <v>65407.15</v>
      </c>
      <c r="T2195" s="832">
        <v>65549.25</v>
      </c>
      <c r="U2195" s="846"/>
      <c r="V2195" s="846" t="s">
        <v>3317</v>
      </c>
      <c r="W2195" s="846"/>
      <c r="X2195" s="824"/>
      <c r="Y2195" s="824"/>
      <c r="Z2195" s="824"/>
      <c r="AA2195" s="824"/>
      <c r="AB2195" s="824"/>
      <c r="AC2195" s="824"/>
    </row>
    <row r="2196" s="823" customFormat="1" ht="28.45" hidden="1" customHeight="1" outlineLevel="3" spans="1:29">
      <c r="A2196" s="873" t="s">
        <v>73</v>
      </c>
      <c r="B2196" s="870" t="s">
        <v>417</v>
      </c>
      <c r="C2196" s="870" t="s">
        <v>427</v>
      </c>
      <c r="D2196" s="846" t="s">
        <v>5262</v>
      </c>
      <c r="E2196" s="846" t="s">
        <v>34</v>
      </c>
      <c r="F2196" s="846" t="s">
        <v>3593</v>
      </c>
      <c r="G2196" s="846" t="s">
        <v>338</v>
      </c>
      <c r="H2196" s="832">
        <v>0.92</v>
      </c>
      <c r="I2196" s="846" t="s">
        <v>100</v>
      </c>
      <c r="J2196" s="875">
        <v>89</v>
      </c>
      <c r="K2196" s="846" t="s">
        <v>83</v>
      </c>
      <c r="L2196" s="846" t="s">
        <v>3355</v>
      </c>
      <c r="M2196" s="846" t="s">
        <v>5143</v>
      </c>
      <c r="N2196" s="846" t="s">
        <v>5143</v>
      </c>
      <c r="O2196" s="846" t="s">
        <v>3700</v>
      </c>
      <c r="P2196" s="846" t="s">
        <v>3667</v>
      </c>
      <c r="Q2196" s="832">
        <v>230384.95</v>
      </c>
      <c r="R2196" s="832">
        <v>385829.61</v>
      </c>
      <c r="S2196" s="832">
        <v>65407.15</v>
      </c>
      <c r="T2196" s="832">
        <v>65549.25</v>
      </c>
      <c r="U2196" s="846" t="s">
        <v>525</v>
      </c>
      <c r="V2196" s="846" t="s">
        <v>3317</v>
      </c>
      <c r="W2196" s="846"/>
      <c r="X2196" s="824"/>
      <c r="Y2196" s="824"/>
      <c r="Z2196" s="824"/>
      <c r="AA2196" s="824"/>
      <c r="AB2196" s="824"/>
      <c r="AC2196" s="824"/>
    </row>
    <row r="2197" s="823" customFormat="1" ht="28.45" hidden="1" customHeight="1" outlineLevel="3" spans="1:29">
      <c r="A2197" s="873" t="s">
        <v>73</v>
      </c>
      <c r="B2197" s="870" t="s">
        <v>417</v>
      </c>
      <c r="C2197" s="870" t="s">
        <v>427</v>
      </c>
      <c r="D2197" s="846" t="s">
        <v>5263</v>
      </c>
      <c r="E2197" s="846" t="s">
        <v>34</v>
      </c>
      <c r="F2197" s="846" t="s">
        <v>3593</v>
      </c>
      <c r="G2197" s="846" t="s">
        <v>338</v>
      </c>
      <c r="H2197" s="832">
        <v>7.77</v>
      </c>
      <c r="I2197" s="846" t="s">
        <v>401</v>
      </c>
      <c r="J2197" s="875">
        <v>118</v>
      </c>
      <c r="K2197" s="846" t="s">
        <v>119</v>
      </c>
      <c r="L2197" s="846" t="s">
        <v>3355</v>
      </c>
      <c r="M2197" s="846" t="s">
        <v>5264</v>
      </c>
      <c r="N2197" s="846" t="s">
        <v>5265</v>
      </c>
      <c r="O2197" s="846" t="s">
        <v>3686</v>
      </c>
      <c r="P2197" s="846" t="s">
        <v>3595</v>
      </c>
      <c r="Q2197" s="832">
        <v>230384.95</v>
      </c>
      <c r="R2197" s="832">
        <v>385829.61</v>
      </c>
      <c r="S2197" s="832">
        <v>65407.15</v>
      </c>
      <c r="T2197" s="832">
        <v>65549.25</v>
      </c>
      <c r="U2197" s="846"/>
      <c r="V2197" s="846" t="s">
        <v>3317</v>
      </c>
      <c r="W2197" s="846"/>
      <c r="X2197" s="824"/>
      <c r="Y2197" s="824"/>
      <c r="Z2197" s="824"/>
      <c r="AA2197" s="824"/>
      <c r="AB2197" s="824"/>
      <c r="AC2197" s="824"/>
    </row>
    <row r="2198" s="823" customFormat="1" ht="28.45" hidden="1" customHeight="1" outlineLevel="3" spans="1:29">
      <c r="A2198" s="873" t="s">
        <v>73</v>
      </c>
      <c r="B2198" s="870" t="s">
        <v>417</v>
      </c>
      <c r="C2198" s="870" t="s">
        <v>427</v>
      </c>
      <c r="D2198" s="846" t="s">
        <v>5266</v>
      </c>
      <c r="E2198" s="846" t="s">
        <v>34</v>
      </c>
      <c r="F2198" s="846" t="s">
        <v>3593</v>
      </c>
      <c r="G2198" s="846" t="s">
        <v>338</v>
      </c>
      <c r="H2198" s="832">
        <v>18.77</v>
      </c>
      <c r="I2198" s="846" t="s">
        <v>3986</v>
      </c>
      <c r="J2198" s="875">
        <v>103</v>
      </c>
      <c r="K2198" s="846" t="s">
        <v>119</v>
      </c>
      <c r="L2198" s="846" t="s">
        <v>3355</v>
      </c>
      <c r="M2198" s="846" t="s">
        <v>5267</v>
      </c>
      <c r="N2198" s="846" t="s">
        <v>5265</v>
      </c>
      <c r="O2198" s="846" t="s">
        <v>3686</v>
      </c>
      <c r="P2198" s="846" t="s">
        <v>3595</v>
      </c>
      <c r="Q2198" s="832">
        <v>230384.95</v>
      </c>
      <c r="R2198" s="832">
        <v>385829.61</v>
      </c>
      <c r="S2198" s="832">
        <v>65407.15</v>
      </c>
      <c r="T2198" s="832">
        <v>65549.25</v>
      </c>
      <c r="U2198" s="846"/>
      <c r="V2198" s="846" t="s">
        <v>3317</v>
      </c>
      <c r="W2198" s="846"/>
      <c r="X2198" s="824"/>
      <c r="Y2198" s="824"/>
      <c r="Z2198" s="824"/>
      <c r="AA2198" s="824"/>
      <c r="AB2198" s="824"/>
      <c r="AC2198" s="824"/>
    </row>
    <row r="2199" s="823" customFormat="1" ht="28.45" hidden="1" customHeight="1" outlineLevel="3" spans="1:29">
      <c r="A2199" s="873" t="s">
        <v>73</v>
      </c>
      <c r="B2199" s="870" t="s">
        <v>417</v>
      </c>
      <c r="C2199" s="870" t="s">
        <v>427</v>
      </c>
      <c r="D2199" s="846" t="s">
        <v>5268</v>
      </c>
      <c r="E2199" s="846" t="s">
        <v>34</v>
      </c>
      <c r="F2199" s="846" t="s">
        <v>3593</v>
      </c>
      <c r="G2199" s="846" t="s">
        <v>338</v>
      </c>
      <c r="H2199" s="832">
        <v>7.79</v>
      </c>
      <c r="I2199" s="846" t="s">
        <v>321</v>
      </c>
      <c r="J2199" s="875">
        <v>40</v>
      </c>
      <c r="K2199" s="846" t="s">
        <v>83</v>
      </c>
      <c r="L2199" s="846" t="s">
        <v>3355</v>
      </c>
      <c r="M2199" s="846" t="s">
        <v>5162</v>
      </c>
      <c r="N2199" s="846" t="s">
        <v>5162</v>
      </c>
      <c r="O2199" s="846" t="s">
        <v>3869</v>
      </c>
      <c r="P2199" s="846" t="s">
        <v>3667</v>
      </c>
      <c r="Q2199" s="832">
        <v>230384.95</v>
      </c>
      <c r="R2199" s="832">
        <v>385829.61</v>
      </c>
      <c r="S2199" s="832">
        <v>65407.15</v>
      </c>
      <c r="T2199" s="832">
        <v>65549.25</v>
      </c>
      <c r="U2199" s="846"/>
      <c r="V2199" s="846" t="s">
        <v>3317</v>
      </c>
      <c r="W2199" s="846"/>
      <c r="X2199" s="824"/>
      <c r="Y2199" s="824"/>
      <c r="Z2199" s="824"/>
      <c r="AA2199" s="824"/>
      <c r="AB2199" s="824"/>
      <c r="AC2199" s="824"/>
    </row>
    <row r="2200" s="823" customFormat="1" ht="28.45" hidden="1" customHeight="1" outlineLevel="3" spans="1:29">
      <c r="A2200" s="873" t="s">
        <v>73</v>
      </c>
      <c r="B2200" s="870" t="s">
        <v>417</v>
      </c>
      <c r="C2200" s="870" t="s">
        <v>427</v>
      </c>
      <c r="D2200" s="846" t="s">
        <v>5269</v>
      </c>
      <c r="E2200" s="846" t="s">
        <v>34</v>
      </c>
      <c r="F2200" s="846" t="s">
        <v>3599</v>
      </c>
      <c r="G2200" s="846" t="s">
        <v>338</v>
      </c>
      <c r="H2200" s="832">
        <v>7.71</v>
      </c>
      <c r="I2200" s="846" t="s">
        <v>339</v>
      </c>
      <c r="J2200" s="875">
        <v>14</v>
      </c>
      <c r="K2200" s="846" t="s">
        <v>38</v>
      </c>
      <c r="L2200" s="846" t="s">
        <v>3284</v>
      </c>
      <c r="M2200" s="846" t="s">
        <v>5270</v>
      </c>
      <c r="N2200" s="846" t="s">
        <v>5270</v>
      </c>
      <c r="O2200" s="846" t="s">
        <v>3869</v>
      </c>
      <c r="P2200" s="846" t="s">
        <v>3667</v>
      </c>
      <c r="Q2200" s="832">
        <v>27857.93</v>
      </c>
      <c r="R2200" s="832">
        <v>27857.93</v>
      </c>
      <c r="S2200" s="832">
        <v>28608.38</v>
      </c>
      <c r="T2200" s="832">
        <v>28608.38</v>
      </c>
      <c r="U2200" s="846"/>
      <c r="V2200" s="846" t="s">
        <v>3601</v>
      </c>
      <c r="W2200" s="846"/>
      <c r="X2200" s="824"/>
      <c r="Y2200" s="824"/>
      <c r="Z2200" s="824"/>
      <c r="AA2200" s="824"/>
      <c r="AB2200" s="824"/>
      <c r="AC2200" s="824"/>
    </row>
    <row r="2201" s="823" customFormat="1" ht="28.45" hidden="1" customHeight="1" outlineLevel="3" spans="1:29">
      <c r="A2201" s="873" t="s">
        <v>73</v>
      </c>
      <c r="B2201" s="870" t="s">
        <v>417</v>
      </c>
      <c r="C2201" s="870" t="s">
        <v>427</v>
      </c>
      <c r="D2201" s="846" t="s">
        <v>5271</v>
      </c>
      <c r="E2201" s="846" t="s">
        <v>34</v>
      </c>
      <c r="F2201" s="846" t="s">
        <v>3599</v>
      </c>
      <c r="G2201" s="846" t="s">
        <v>338</v>
      </c>
      <c r="H2201" s="832">
        <v>3.89</v>
      </c>
      <c r="I2201" s="846" t="s">
        <v>339</v>
      </c>
      <c r="J2201" s="875">
        <v>14</v>
      </c>
      <c r="K2201" s="846" t="s">
        <v>38</v>
      </c>
      <c r="L2201" s="846" t="s">
        <v>3284</v>
      </c>
      <c r="M2201" s="846" t="s">
        <v>5270</v>
      </c>
      <c r="N2201" s="846" t="s">
        <v>5270</v>
      </c>
      <c r="O2201" s="846" t="s">
        <v>3869</v>
      </c>
      <c r="P2201" s="846" t="s">
        <v>3667</v>
      </c>
      <c r="Q2201" s="832">
        <v>27857.93</v>
      </c>
      <c r="R2201" s="832">
        <v>27857.93</v>
      </c>
      <c r="S2201" s="832">
        <v>28608.38</v>
      </c>
      <c r="T2201" s="832">
        <v>28608.38</v>
      </c>
      <c r="U2201" s="846"/>
      <c r="V2201" s="846" t="s">
        <v>3601</v>
      </c>
      <c r="W2201" s="846"/>
      <c r="X2201" s="824"/>
      <c r="Y2201" s="824"/>
      <c r="Z2201" s="824"/>
      <c r="AA2201" s="824"/>
      <c r="AB2201" s="824"/>
      <c r="AC2201" s="824"/>
    </row>
    <row r="2202" s="823" customFormat="1" ht="28.45" hidden="1" customHeight="1" outlineLevel="3" spans="1:29">
      <c r="A2202" s="873" t="s">
        <v>73</v>
      </c>
      <c r="B2202" s="870" t="s">
        <v>417</v>
      </c>
      <c r="C2202" s="870" t="s">
        <v>427</v>
      </c>
      <c r="D2202" s="846" t="s">
        <v>5272</v>
      </c>
      <c r="E2202" s="846" t="s">
        <v>34</v>
      </c>
      <c r="F2202" s="846" t="s">
        <v>3593</v>
      </c>
      <c r="G2202" s="846" t="s">
        <v>338</v>
      </c>
      <c r="H2202" s="832">
        <v>1.76</v>
      </c>
      <c r="I2202" s="846" t="s">
        <v>191</v>
      </c>
      <c r="J2202" s="875">
        <v>94</v>
      </c>
      <c r="K2202" s="846" t="s">
        <v>119</v>
      </c>
      <c r="L2202" s="846" t="s">
        <v>3355</v>
      </c>
      <c r="M2202" s="846" t="s">
        <v>5273</v>
      </c>
      <c r="N2202" s="846" t="s">
        <v>5265</v>
      </c>
      <c r="O2202" s="846" t="s">
        <v>3686</v>
      </c>
      <c r="P2202" s="846" t="s">
        <v>3595</v>
      </c>
      <c r="Q2202" s="832">
        <v>230384.95</v>
      </c>
      <c r="R2202" s="832">
        <v>385829.61</v>
      </c>
      <c r="S2202" s="832">
        <v>65407.15</v>
      </c>
      <c r="T2202" s="832">
        <v>65549.25</v>
      </c>
      <c r="U2202" s="846"/>
      <c r="V2202" s="846" t="s">
        <v>3317</v>
      </c>
      <c r="W2202" s="846"/>
      <c r="X2202" s="824"/>
      <c r="Y2202" s="824"/>
      <c r="Z2202" s="824"/>
      <c r="AA2202" s="824"/>
      <c r="AB2202" s="824"/>
      <c r="AC2202" s="824"/>
    </row>
    <row r="2203" s="823" customFormat="1" ht="28.45" hidden="1" customHeight="1" outlineLevel="3" spans="1:29">
      <c r="A2203" s="873" t="s">
        <v>73</v>
      </c>
      <c r="B2203" s="870" t="s">
        <v>417</v>
      </c>
      <c r="C2203" s="870" t="s">
        <v>427</v>
      </c>
      <c r="D2203" s="846" t="s">
        <v>5274</v>
      </c>
      <c r="E2203" s="846" t="s">
        <v>34</v>
      </c>
      <c r="F2203" s="846" t="s">
        <v>3593</v>
      </c>
      <c r="G2203" s="846" t="s">
        <v>338</v>
      </c>
      <c r="H2203" s="832">
        <v>0.9</v>
      </c>
      <c r="I2203" s="846" t="s">
        <v>5275</v>
      </c>
      <c r="J2203" s="875">
        <v>92</v>
      </c>
      <c r="K2203" s="846" t="s">
        <v>119</v>
      </c>
      <c r="L2203" s="846" t="s">
        <v>3355</v>
      </c>
      <c r="M2203" s="846" t="s">
        <v>5143</v>
      </c>
      <c r="N2203" s="846" t="s">
        <v>5143</v>
      </c>
      <c r="O2203" s="846" t="s">
        <v>3700</v>
      </c>
      <c r="P2203" s="846" t="s">
        <v>3667</v>
      </c>
      <c r="Q2203" s="832">
        <v>230384.95</v>
      </c>
      <c r="R2203" s="832">
        <v>385829.61</v>
      </c>
      <c r="S2203" s="832">
        <v>65407.15</v>
      </c>
      <c r="T2203" s="832">
        <v>65549.25</v>
      </c>
      <c r="U2203" s="846"/>
      <c r="V2203" s="846" t="s">
        <v>3317</v>
      </c>
      <c r="W2203" s="846"/>
      <c r="X2203" s="824"/>
      <c r="Y2203" s="824"/>
      <c r="Z2203" s="824"/>
      <c r="AA2203" s="824"/>
      <c r="AB2203" s="824"/>
      <c r="AC2203" s="824"/>
    </row>
    <row r="2204" s="823" customFormat="1" ht="28.45" hidden="1" customHeight="1" outlineLevel="3" spans="1:29">
      <c r="A2204" s="873" t="s">
        <v>73</v>
      </c>
      <c r="B2204" s="870" t="s">
        <v>417</v>
      </c>
      <c r="C2204" s="870" t="s">
        <v>427</v>
      </c>
      <c r="D2204" s="846" t="s">
        <v>5276</v>
      </c>
      <c r="E2204" s="846" t="s">
        <v>34</v>
      </c>
      <c r="F2204" s="846" t="s">
        <v>3593</v>
      </c>
      <c r="G2204" s="846" t="s">
        <v>338</v>
      </c>
      <c r="H2204" s="832">
        <v>1.49</v>
      </c>
      <c r="I2204" s="846" t="s">
        <v>2073</v>
      </c>
      <c r="J2204" s="875">
        <v>90</v>
      </c>
      <c r="K2204" s="846" t="s">
        <v>83</v>
      </c>
      <c r="L2204" s="846" t="s">
        <v>3355</v>
      </c>
      <c r="M2204" s="846" t="s">
        <v>5277</v>
      </c>
      <c r="N2204" s="846" t="s">
        <v>5265</v>
      </c>
      <c r="O2204" s="846" t="s">
        <v>3686</v>
      </c>
      <c r="P2204" s="846" t="s">
        <v>3595</v>
      </c>
      <c r="Q2204" s="832">
        <v>230384.95</v>
      </c>
      <c r="R2204" s="832">
        <v>385829.61</v>
      </c>
      <c r="S2204" s="832">
        <v>65407.15</v>
      </c>
      <c r="T2204" s="832">
        <v>65549.25</v>
      </c>
      <c r="U2204" s="846"/>
      <c r="V2204" s="846" t="s">
        <v>3317</v>
      </c>
      <c r="W2204" s="846"/>
      <c r="X2204" s="824"/>
      <c r="Y2204" s="824"/>
      <c r="Z2204" s="824"/>
      <c r="AA2204" s="824"/>
      <c r="AB2204" s="824"/>
      <c r="AC2204" s="824"/>
    </row>
    <row r="2205" s="823" customFormat="1" ht="28.45" hidden="1" customHeight="1" outlineLevel="3" spans="1:29">
      <c r="A2205" s="873" t="s">
        <v>73</v>
      </c>
      <c r="B2205" s="870" t="s">
        <v>417</v>
      </c>
      <c r="C2205" s="870" t="s">
        <v>427</v>
      </c>
      <c r="D2205" s="846" t="s">
        <v>5278</v>
      </c>
      <c r="E2205" s="846" t="s">
        <v>34</v>
      </c>
      <c r="F2205" s="846" t="s">
        <v>3593</v>
      </c>
      <c r="G2205" s="846" t="s">
        <v>338</v>
      </c>
      <c r="H2205" s="832">
        <v>0.68</v>
      </c>
      <c r="I2205" s="846" t="s">
        <v>5275</v>
      </c>
      <c r="J2205" s="875">
        <v>92</v>
      </c>
      <c r="K2205" s="846" t="s">
        <v>119</v>
      </c>
      <c r="L2205" s="846" t="s">
        <v>3355</v>
      </c>
      <c r="M2205" s="846" t="s">
        <v>5143</v>
      </c>
      <c r="N2205" s="846" t="s">
        <v>5143</v>
      </c>
      <c r="O2205" s="846" t="s">
        <v>3700</v>
      </c>
      <c r="P2205" s="846" t="s">
        <v>3667</v>
      </c>
      <c r="Q2205" s="832">
        <v>230384.95</v>
      </c>
      <c r="R2205" s="832">
        <v>385829.61</v>
      </c>
      <c r="S2205" s="832">
        <v>65407.15</v>
      </c>
      <c r="T2205" s="832">
        <v>65549.25</v>
      </c>
      <c r="U2205" s="846"/>
      <c r="V2205" s="846" t="s">
        <v>3317</v>
      </c>
      <c r="W2205" s="846"/>
      <c r="X2205" s="824"/>
      <c r="Y2205" s="824"/>
      <c r="Z2205" s="824"/>
      <c r="AA2205" s="824"/>
      <c r="AB2205" s="824"/>
      <c r="AC2205" s="824"/>
    </row>
    <row r="2206" s="823" customFormat="1" ht="28.45" hidden="1" customHeight="1" outlineLevel="3" spans="1:29">
      <c r="A2206" s="873" t="s">
        <v>73</v>
      </c>
      <c r="B2206" s="870" t="s">
        <v>417</v>
      </c>
      <c r="C2206" s="870" t="s">
        <v>427</v>
      </c>
      <c r="D2206" s="846" t="s">
        <v>5279</v>
      </c>
      <c r="E2206" s="846" t="s">
        <v>34</v>
      </c>
      <c r="F2206" s="846" t="s">
        <v>3593</v>
      </c>
      <c r="G2206" s="846" t="s">
        <v>338</v>
      </c>
      <c r="H2206" s="832">
        <v>0.51</v>
      </c>
      <c r="I2206" s="846" t="s">
        <v>2954</v>
      </c>
      <c r="J2206" s="875">
        <v>72</v>
      </c>
      <c r="K2206" s="846" t="s">
        <v>83</v>
      </c>
      <c r="L2206" s="846" t="s">
        <v>3355</v>
      </c>
      <c r="M2206" s="846" t="s">
        <v>5264</v>
      </c>
      <c r="N2206" s="846" t="s">
        <v>5265</v>
      </c>
      <c r="O2206" s="846" t="s">
        <v>3686</v>
      </c>
      <c r="P2206" s="846" t="s">
        <v>3595</v>
      </c>
      <c r="Q2206" s="832">
        <v>230384.95</v>
      </c>
      <c r="R2206" s="832">
        <v>385829.61</v>
      </c>
      <c r="S2206" s="832">
        <v>65407.15</v>
      </c>
      <c r="T2206" s="832">
        <v>65549.25</v>
      </c>
      <c r="U2206" s="846" t="s">
        <v>525</v>
      </c>
      <c r="V2206" s="846" t="s">
        <v>3317</v>
      </c>
      <c r="W2206" s="846"/>
      <c r="X2206" s="824"/>
      <c r="Y2206" s="824"/>
      <c r="Z2206" s="824"/>
      <c r="AA2206" s="824"/>
      <c r="AB2206" s="824"/>
      <c r="AC2206" s="824"/>
    </row>
    <row r="2207" s="823" customFormat="1" ht="28.45" hidden="1" customHeight="1" outlineLevel="3" spans="1:29">
      <c r="A2207" s="873" t="s">
        <v>73</v>
      </c>
      <c r="B2207" s="870" t="s">
        <v>417</v>
      </c>
      <c r="C2207" s="870" t="s">
        <v>427</v>
      </c>
      <c r="D2207" s="846" t="s">
        <v>5279</v>
      </c>
      <c r="E2207" s="846" t="s">
        <v>34</v>
      </c>
      <c r="F2207" s="846" t="s">
        <v>3593</v>
      </c>
      <c r="G2207" s="846" t="s">
        <v>338</v>
      </c>
      <c r="H2207" s="832">
        <v>8.02</v>
      </c>
      <c r="I2207" s="846" t="s">
        <v>166</v>
      </c>
      <c r="J2207" s="875">
        <v>5</v>
      </c>
      <c r="K2207" s="846" t="s">
        <v>38</v>
      </c>
      <c r="L2207" s="846" t="s">
        <v>3355</v>
      </c>
      <c r="M2207" s="846"/>
      <c r="N2207" s="846" t="s">
        <v>5265</v>
      </c>
      <c r="O2207" s="846" t="s">
        <v>3686</v>
      </c>
      <c r="P2207" s="846" t="s">
        <v>3595</v>
      </c>
      <c r="Q2207" s="832">
        <v>230384.95</v>
      </c>
      <c r="R2207" s="832">
        <v>385829.61</v>
      </c>
      <c r="S2207" s="832">
        <v>65407.15</v>
      </c>
      <c r="T2207" s="832">
        <v>65549.25</v>
      </c>
      <c r="U2207" s="846" t="s">
        <v>525</v>
      </c>
      <c r="V2207" s="846" t="s">
        <v>3317</v>
      </c>
      <c r="W2207" s="846"/>
      <c r="X2207" s="824"/>
      <c r="Y2207" s="824"/>
      <c r="Z2207" s="824"/>
      <c r="AA2207" s="824"/>
      <c r="AB2207" s="824"/>
      <c r="AC2207" s="824"/>
    </row>
    <row r="2208" s="823" customFormat="1" ht="28.45" hidden="1" customHeight="1" outlineLevel="3" spans="1:29">
      <c r="A2208" s="873" t="s">
        <v>73</v>
      </c>
      <c r="B2208" s="870" t="s">
        <v>417</v>
      </c>
      <c r="C2208" s="870" t="s">
        <v>427</v>
      </c>
      <c r="D2208" s="846" t="s">
        <v>5280</v>
      </c>
      <c r="E2208" s="846" t="s">
        <v>34</v>
      </c>
      <c r="F2208" s="846" t="s">
        <v>3593</v>
      </c>
      <c r="G2208" s="846" t="s">
        <v>338</v>
      </c>
      <c r="H2208" s="832">
        <v>0.72</v>
      </c>
      <c r="I2208" s="846" t="s">
        <v>1398</v>
      </c>
      <c r="J2208" s="875">
        <v>71</v>
      </c>
      <c r="K2208" s="846" t="s">
        <v>83</v>
      </c>
      <c r="L2208" s="846" t="s">
        <v>3355</v>
      </c>
      <c r="M2208" s="846" t="s">
        <v>5281</v>
      </c>
      <c r="N2208" s="846" t="s">
        <v>5265</v>
      </c>
      <c r="O2208" s="846" t="s">
        <v>3686</v>
      </c>
      <c r="P2208" s="846" t="s">
        <v>3595</v>
      </c>
      <c r="Q2208" s="832">
        <v>230384.95</v>
      </c>
      <c r="R2208" s="832">
        <v>385829.61</v>
      </c>
      <c r="S2208" s="832">
        <v>65407.15</v>
      </c>
      <c r="T2208" s="832">
        <v>65549.25</v>
      </c>
      <c r="U2208" s="846" t="s">
        <v>525</v>
      </c>
      <c r="V2208" s="846" t="s">
        <v>3317</v>
      </c>
      <c r="W2208" s="846"/>
      <c r="X2208" s="824"/>
      <c r="Y2208" s="824"/>
      <c r="Z2208" s="824"/>
      <c r="AA2208" s="824"/>
      <c r="AB2208" s="824"/>
      <c r="AC2208" s="824"/>
    </row>
    <row r="2209" s="823" customFormat="1" ht="28.45" hidden="1" customHeight="1" outlineLevel="3" spans="1:29">
      <c r="A2209" s="873" t="s">
        <v>73</v>
      </c>
      <c r="B2209" s="870" t="s">
        <v>417</v>
      </c>
      <c r="C2209" s="870" t="s">
        <v>427</v>
      </c>
      <c r="D2209" s="846" t="s">
        <v>5282</v>
      </c>
      <c r="E2209" s="846" t="s">
        <v>34</v>
      </c>
      <c r="F2209" s="846" t="s">
        <v>3593</v>
      </c>
      <c r="G2209" s="846" t="s">
        <v>338</v>
      </c>
      <c r="H2209" s="832">
        <v>2.51</v>
      </c>
      <c r="I2209" s="846" t="s">
        <v>191</v>
      </c>
      <c r="J2209" s="875">
        <v>94</v>
      </c>
      <c r="K2209" s="846" t="s">
        <v>119</v>
      </c>
      <c r="L2209" s="846" t="s">
        <v>3355</v>
      </c>
      <c r="M2209" s="846" t="s">
        <v>5196</v>
      </c>
      <c r="N2209" s="846" t="s">
        <v>5196</v>
      </c>
      <c r="O2209" s="846" t="s">
        <v>459</v>
      </c>
      <c r="P2209" s="846" t="s">
        <v>3595</v>
      </c>
      <c r="Q2209" s="832">
        <v>230384.95</v>
      </c>
      <c r="R2209" s="832">
        <v>385829.61</v>
      </c>
      <c r="S2209" s="832">
        <v>65407.15</v>
      </c>
      <c r="T2209" s="832">
        <v>65549.25</v>
      </c>
      <c r="U2209" s="846"/>
      <c r="V2209" s="846" t="s">
        <v>3317</v>
      </c>
      <c r="W2209" s="846"/>
      <c r="X2209" s="824"/>
      <c r="Y2209" s="824"/>
      <c r="Z2209" s="824"/>
      <c r="AA2209" s="824"/>
      <c r="AB2209" s="824"/>
      <c r="AC2209" s="824"/>
    </row>
    <row r="2210" s="823" customFormat="1" ht="28.45" hidden="1" customHeight="1" outlineLevel="3" spans="1:29">
      <c r="A2210" s="873" t="s">
        <v>73</v>
      </c>
      <c r="B2210" s="870" t="s">
        <v>417</v>
      </c>
      <c r="C2210" s="870" t="s">
        <v>427</v>
      </c>
      <c r="D2210" s="846" t="s">
        <v>5283</v>
      </c>
      <c r="E2210" s="846" t="s">
        <v>34</v>
      </c>
      <c r="F2210" s="846" t="s">
        <v>3593</v>
      </c>
      <c r="G2210" s="846" t="s">
        <v>338</v>
      </c>
      <c r="H2210" s="832">
        <v>1.37</v>
      </c>
      <c r="I2210" s="846" t="s">
        <v>3411</v>
      </c>
      <c r="J2210" s="875">
        <v>91</v>
      </c>
      <c r="K2210" s="846" t="s">
        <v>119</v>
      </c>
      <c r="L2210" s="846" t="s">
        <v>3355</v>
      </c>
      <c r="M2210" s="846" t="s">
        <v>5143</v>
      </c>
      <c r="N2210" s="846" t="s">
        <v>5143</v>
      </c>
      <c r="O2210" s="846" t="s">
        <v>3700</v>
      </c>
      <c r="P2210" s="846" t="s">
        <v>3667</v>
      </c>
      <c r="Q2210" s="832">
        <v>230384.95</v>
      </c>
      <c r="R2210" s="832">
        <v>385829.61</v>
      </c>
      <c r="S2210" s="832">
        <v>65407.15</v>
      </c>
      <c r="T2210" s="832">
        <v>65549.25</v>
      </c>
      <c r="U2210" s="846"/>
      <c r="V2210" s="846" t="s">
        <v>3317</v>
      </c>
      <c r="W2210" s="846"/>
      <c r="X2210" s="824"/>
      <c r="Y2210" s="824"/>
      <c r="Z2210" s="824"/>
      <c r="AA2210" s="824"/>
      <c r="AB2210" s="824"/>
      <c r="AC2210" s="824"/>
    </row>
    <row r="2211" s="823" customFormat="1" ht="28.45" hidden="1" customHeight="1" outlineLevel="3" spans="1:29">
      <c r="A2211" s="873" t="s">
        <v>73</v>
      </c>
      <c r="B2211" s="870" t="s">
        <v>417</v>
      </c>
      <c r="C2211" s="870" t="s">
        <v>427</v>
      </c>
      <c r="D2211" s="846" t="s">
        <v>5284</v>
      </c>
      <c r="E2211" s="846" t="s">
        <v>34</v>
      </c>
      <c r="F2211" s="846" t="s">
        <v>3593</v>
      </c>
      <c r="G2211" s="846" t="s">
        <v>338</v>
      </c>
      <c r="H2211" s="832">
        <v>2.95</v>
      </c>
      <c r="I2211" s="846" t="s">
        <v>100</v>
      </c>
      <c r="J2211" s="875">
        <v>89</v>
      </c>
      <c r="K2211" s="846" t="s">
        <v>83</v>
      </c>
      <c r="L2211" s="846" t="s">
        <v>3355</v>
      </c>
      <c r="M2211" s="846" t="s">
        <v>5285</v>
      </c>
      <c r="N2211" s="846" t="s">
        <v>5265</v>
      </c>
      <c r="O2211" s="846" t="s">
        <v>3686</v>
      </c>
      <c r="P2211" s="846" t="s">
        <v>3595</v>
      </c>
      <c r="Q2211" s="832">
        <v>230384.95</v>
      </c>
      <c r="R2211" s="832">
        <v>385829.61</v>
      </c>
      <c r="S2211" s="832">
        <v>65407.15</v>
      </c>
      <c r="T2211" s="832">
        <v>65549.25</v>
      </c>
      <c r="U2211" s="846" t="s">
        <v>525</v>
      </c>
      <c r="V2211" s="846" t="s">
        <v>3317</v>
      </c>
      <c r="W2211" s="846"/>
      <c r="X2211" s="824"/>
      <c r="Y2211" s="824"/>
      <c r="Z2211" s="824"/>
      <c r="AA2211" s="824"/>
      <c r="AB2211" s="824"/>
      <c r="AC2211" s="824"/>
    </row>
    <row r="2212" s="823" customFormat="1" ht="28.45" hidden="1" customHeight="1" outlineLevel="3" spans="1:29">
      <c r="A2212" s="873" t="s">
        <v>73</v>
      </c>
      <c r="B2212" s="870" t="s">
        <v>417</v>
      </c>
      <c r="C2212" s="870" t="s">
        <v>427</v>
      </c>
      <c r="D2212" s="846" t="s">
        <v>5286</v>
      </c>
      <c r="E2212" s="846" t="s">
        <v>34</v>
      </c>
      <c r="F2212" s="846" t="s">
        <v>3593</v>
      </c>
      <c r="G2212" s="846" t="s">
        <v>338</v>
      </c>
      <c r="H2212" s="832">
        <v>0.91</v>
      </c>
      <c r="I2212" s="846" t="s">
        <v>2073</v>
      </c>
      <c r="J2212" s="875">
        <v>90</v>
      </c>
      <c r="K2212" s="846" t="s">
        <v>83</v>
      </c>
      <c r="L2212" s="846" t="s">
        <v>3355</v>
      </c>
      <c r="M2212" s="846" t="s">
        <v>5143</v>
      </c>
      <c r="N2212" s="846" t="s">
        <v>5143</v>
      </c>
      <c r="O2212" s="846" t="s">
        <v>3700</v>
      </c>
      <c r="P2212" s="846" t="s">
        <v>3667</v>
      </c>
      <c r="Q2212" s="832">
        <v>230384.95</v>
      </c>
      <c r="R2212" s="832">
        <v>385829.61</v>
      </c>
      <c r="S2212" s="832">
        <v>65407.15</v>
      </c>
      <c r="T2212" s="832">
        <v>65549.25</v>
      </c>
      <c r="U2212" s="846"/>
      <c r="V2212" s="846" t="s">
        <v>3317</v>
      </c>
      <c r="W2212" s="846"/>
      <c r="X2212" s="824"/>
      <c r="Y2212" s="824"/>
      <c r="Z2212" s="824"/>
      <c r="AA2212" s="824"/>
      <c r="AB2212" s="824"/>
      <c r="AC2212" s="824"/>
    </row>
    <row r="2213" s="823" customFormat="1" ht="28.45" hidden="1" customHeight="1" outlineLevel="3" spans="1:29">
      <c r="A2213" s="873" t="s">
        <v>73</v>
      </c>
      <c r="B2213" s="870" t="s">
        <v>417</v>
      </c>
      <c r="C2213" s="870" t="s">
        <v>427</v>
      </c>
      <c r="D2213" s="846" t="s">
        <v>5287</v>
      </c>
      <c r="E2213" s="846" t="s">
        <v>34</v>
      </c>
      <c r="F2213" s="846" t="s">
        <v>3593</v>
      </c>
      <c r="G2213" s="846" t="s">
        <v>338</v>
      </c>
      <c r="H2213" s="832">
        <v>1.6</v>
      </c>
      <c r="I2213" s="846" t="s">
        <v>2073</v>
      </c>
      <c r="J2213" s="875">
        <v>90</v>
      </c>
      <c r="K2213" s="846" t="s">
        <v>83</v>
      </c>
      <c r="L2213" s="846" t="s">
        <v>3355</v>
      </c>
      <c r="M2213" s="846" t="s">
        <v>5143</v>
      </c>
      <c r="N2213" s="846" t="s">
        <v>5143</v>
      </c>
      <c r="O2213" s="846" t="s">
        <v>3700</v>
      </c>
      <c r="P2213" s="846" t="s">
        <v>3667</v>
      </c>
      <c r="Q2213" s="832">
        <v>230384.95</v>
      </c>
      <c r="R2213" s="832">
        <v>385829.61</v>
      </c>
      <c r="S2213" s="832">
        <v>65407.15</v>
      </c>
      <c r="T2213" s="832">
        <v>65549.25</v>
      </c>
      <c r="U2213" s="846"/>
      <c r="V2213" s="846" t="s">
        <v>3317</v>
      </c>
      <c r="W2213" s="846"/>
      <c r="X2213" s="824"/>
      <c r="Y2213" s="824"/>
      <c r="Z2213" s="824"/>
      <c r="AA2213" s="824"/>
      <c r="AB2213" s="824"/>
      <c r="AC2213" s="824"/>
    </row>
    <row r="2214" s="823" customFormat="1" ht="28.45" hidden="1" customHeight="1" outlineLevel="3" spans="1:29">
      <c r="A2214" s="873" t="s">
        <v>73</v>
      </c>
      <c r="B2214" s="870" t="s">
        <v>417</v>
      </c>
      <c r="C2214" s="870" t="s">
        <v>427</v>
      </c>
      <c r="D2214" s="846" t="s">
        <v>5288</v>
      </c>
      <c r="E2214" s="846" t="s">
        <v>34</v>
      </c>
      <c r="F2214" s="846" t="s">
        <v>3593</v>
      </c>
      <c r="G2214" s="846" t="s">
        <v>338</v>
      </c>
      <c r="H2214" s="832">
        <v>25.14</v>
      </c>
      <c r="I2214" s="846" t="s">
        <v>4173</v>
      </c>
      <c r="J2214" s="875">
        <v>88</v>
      </c>
      <c r="K2214" s="846" t="s">
        <v>83</v>
      </c>
      <c r="L2214" s="846" t="s">
        <v>3355</v>
      </c>
      <c r="M2214" s="846" t="s">
        <v>5265</v>
      </c>
      <c r="N2214" s="846" t="s">
        <v>5265</v>
      </c>
      <c r="O2214" s="846" t="s">
        <v>3686</v>
      </c>
      <c r="P2214" s="846" t="s">
        <v>3595</v>
      </c>
      <c r="Q2214" s="832">
        <v>230384.95</v>
      </c>
      <c r="R2214" s="832">
        <v>385829.61</v>
      </c>
      <c r="S2214" s="832">
        <v>65407.15</v>
      </c>
      <c r="T2214" s="832">
        <v>65549.25</v>
      </c>
      <c r="U2214" s="846" t="s">
        <v>525</v>
      </c>
      <c r="V2214" s="846" t="s">
        <v>3317</v>
      </c>
      <c r="W2214" s="846"/>
      <c r="X2214" s="824"/>
      <c r="Y2214" s="824"/>
      <c r="Z2214" s="824"/>
      <c r="AA2214" s="824"/>
      <c r="AB2214" s="824"/>
      <c r="AC2214" s="824"/>
    </row>
    <row r="2215" s="823" customFormat="1" ht="28.45" hidden="1" customHeight="1" outlineLevel="3" spans="1:29">
      <c r="A2215" s="873" t="s">
        <v>73</v>
      </c>
      <c r="B2215" s="870" t="s">
        <v>417</v>
      </c>
      <c r="C2215" s="870" t="s">
        <v>427</v>
      </c>
      <c r="D2215" s="846" t="s">
        <v>5288</v>
      </c>
      <c r="E2215" s="846" t="s">
        <v>34</v>
      </c>
      <c r="F2215" s="846" t="s">
        <v>3593</v>
      </c>
      <c r="G2215" s="846" t="s">
        <v>338</v>
      </c>
      <c r="H2215" s="832">
        <v>4.71</v>
      </c>
      <c r="I2215" s="846" t="s">
        <v>1398</v>
      </c>
      <c r="J2215" s="875">
        <v>71</v>
      </c>
      <c r="K2215" s="846" t="s">
        <v>83</v>
      </c>
      <c r="L2215" s="846" t="s">
        <v>3355</v>
      </c>
      <c r="M2215" s="846" t="s">
        <v>5289</v>
      </c>
      <c r="N2215" s="846" t="s">
        <v>5265</v>
      </c>
      <c r="O2215" s="846" t="s">
        <v>3686</v>
      </c>
      <c r="P2215" s="846" t="s">
        <v>3595</v>
      </c>
      <c r="Q2215" s="832">
        <v>230384.95</v>
      </c>
      <c r="R2215" s="832">
        <v>385829.61</v>
      </c>
      <c r="S2215" s="832">
        <v>65407.15</v>
      </c>
      <c r="T2215" s="832">
        <v>65549.25</v>
      </c>
      <c r="U2215" s="846" t="s">
        <v>525</v>
      </c>
      <c r="V2215" s="846" t="s">
        <v>3317</v>
      </c>
      <c r="W2215" s="846"/>
      <c r="X2215" s="824"/>
      <c r="Y2215" s="824"/>
      <c r="Z2215" s="824"/>
      <c r="AA2215" s="824"/>
      <c r="AB2215" s="824"/>
      <c r="AC2215" s="824"/>
    </row>
    <row r="2216" s="823" customFormat="1" ht="28.45" hidden="1" customHeight="1" outlineLevel="3" spans="1:29">
      <c r="A2216" s="873" t="s">
        <v>73</v>
      </c>
      <c r="B2216" s="870" t="s">
        <v>417</v>
      </c>
      <c r="C2216" s="870" t="s">
        <v>427</v>
      </c>
      <c r="D2216" s="846" t="s">
        <v>5290</v>
      </c>
      <c r="E2216" s="846" t="s">
        <v>34</v>
      </c>
      <c r="F2216" s="846" t="s">
        <v>3593</v>
      </c>
      <c r="G2216" s="846" t="s">
        <v>338</v>
      </c>
      <c r="H2216" s="832">
        <v>27.99</v>
      </c>
      <c r="I2216" s="846" t="s">
        <v>4173</v>
      </c>
      <c r="J2216" s="875">
        <v>88</v>
      </c>
      <c r="K2216" s="846" t="s">
        <v>83</v>
      </c>
      <c r="L2216" s="846" t="s">
        <v>3355</v>
      </c>
      <c r="M2216" s="846" t="s">
        <v>5291</v>
      </c>
      <c r="N2216" s="846" t="s">
        <v>5265</v>
      </c>
      <c r="O2216" s="846" t="s">
        <v>3686</v>
      </c>
      <c r="P2216" s="846" t="s">
        <v>3595</v>
      </c>
      <c r="Q2216" s="832">
        <v>230384.95</v>
      </c>
      <c r="R2216" s="832">
        <v>385829.61</v>
      </c>
      <c r="S2216" s="832">
        <v>65407.15</v>
      </c>
      <c r="T2216" s="832">
        <v>65549.25</v>
      </c>
      <c r="U2216" s="846" t="s">
        <v>525</v>
      </c>
      <c r="V2216" s="846" t="s">
        <v>3317</v>
      </c>
      <c r="W2216" s="846"/>
      <c r="X2216" s="824"/>
      <c r="Y2216" s="824"/>
      <c r="Z2216" s="824"/>
      <c r="AA2216" s="824"/>
      <c r="AB2216" s="824"/>
      <c r="AC2216" s="824"/>
    </row>
    <row r="2217" s="823" customFormat="1" ht="28.45" hidden="1" customHeight="1" outlineLevel="3" spans="1:29">
      <c r="A2217" s="873" t="s">
        <v>73</v>
      </c>
      <c r="B2217" s="870" t="s">
        <v>417</v>
      </c>
      <c r="C2217" s="870" t="s">
        <v>427</v>
      </c>
      <c r="D2217" s="846" t="s">
        <v>5290</v>
      </c>
      <c r="E2217" s="846" t="s">
        <v>34</v>
      </c>
      <c r="F2217" s="846" t="s">
        <v>3593</v>
      </c>
      <c r="G2217" s="846" t="s">
        <v>338</v>
      </c>
      <c r="H2217" s="832">
        <v>2.18</v>
      </c>
      <c r="I2217" s="846" t="s">
        <v>2954</v>
      </c>
      <c r="J2217" s="875">
        <v>72</v>
      </c>
      <c r="K2217" s="846" t="s">
        <v>83</v>
      </c>
      <c r="L2217" s="846" t="s">
        <v>3355</v>
      </c>
      <c r="M2217" s="846" t="s">
        <v>5265</v>
      </c>
      <c r="N2217" s="846" t="s">
        <v>5265</v>
      </c>
      <c r="O2217" s="846" t="s">
        <v>3686</v>
      </c>
      <c r="P2217" s="846" t="s">
        <v>3595</v>
      </c>
      <c r="Q2217" s="832">
        <v>230384.95</v>
      </c>
      <c r="R2217" s="832">
        <v>385829.61</v>
      </c>
      <c r="S2217" s="832">
        <v>65407.15</v>
      </c>
      <c r="T2217" s="832">
        <v>65549.25</v>
      </c>
      <c r="U2217" s="846" t="s">
        <v>525</v>
      </c>
      <c r="V2217" s="846" t="s">
        <v>3317</v>
      </c>
      <c r="W2217" s="846"/>
      <c r="X2217" s="824"/>
      <c r="Y2217" s="824"/>
      <c r="Z2217" s="824"/>
      <c r="AA2217" s="824"/>
      <c r="AB2217" s="824"/>
      <c r="AC2217" s="824"/>
    </row>
    <row r="2218" s="823" customFormat="1" ht="28.45" hidden="1" customHeight="1" outlineLevel="3" spans="1:29">
      <c r="A2218" s="873" t="s">
        <v>73</v>
      </c>
      <c r="B2218" s="870" t="s">
        <v>417</v>
      </c>
      <c r="C2218" s="870" t="s">
        <v>427</v>
      </c>
      <c r="D2218" s="846" t="s">
        <v>5292</v>
      </c>
      <c r="E2218" s="846" t="s">
        <v>34</v>
      </c>
      <c r="F2218" s="846" t="s">
        <v>3708</v>
      </c>
      <c r="G2218" s="846" t="s">
        <v>449</v>
      </c>
      <c r="H2218" s="832">
        <v>3.15</v>
      </c>
      <c r="I2218" s="846" t="s">
        <v>1113</v>
      </c>
      <c r="J2218" s="875">
        <v>87</v>
      </c>
      <c r="K2218" s="846" t="s">
        <v>83</v>
      </c>
      <c r="L2218" s="846" t="s">
        <v>3355</v>
      </c>
      <c r="M2218" s="846" t="s">
        <v>5193</v>
      </c>
      <c r="N2218" s="846" t="s">
        <v>5193</v>
      </c>
      <c r="O2218" s="846" t="s">
        <v>459</v>
      </c>
      <c r="P2218" s="846" t="s">
        <v>452</v>
      </c>
      <c r="Q2218" s="832">
        <v>230384.95</v>
      </c>
      <c r="R2218" s="832">
        <v>385829.61</v>
      </c>
      <c r="S2218" s="832">
        <v>65407.15</v>
      </c>
      <c r="T2218" s="832">
        <v>65549.25</v>
      </c>
      <c r="U2218" s="846"/>
      <c r="V2218" s="846" t="s">
        <v>3317</v>
      </c>
      <c r="W2218" s="846"/>
      <c r="X2218" s="824"/>
      <c r="Y2218" s="824"/>
      <c r="Z2218" s="824"/>
      <c r="AA2218" s="824"/>
      <c r="AB2218" s="824"/>
      <c r="AC2218" s="824"/>
    </row>
    <row r="2219" s="823" customFormat="1" ht="28.45" hidden="1" customHeight="1" outlineLevel="3" spans="1:29">
      <c r="A2219" s="873" t="s">
        <v>73</v>
      </c>
      <c r="B2219" s="870" t="s">
        <v>417</v>
      </c>
      <c r="C2219" s="870" t="s">
        <v>427</v>
      </c>
      <c r="D2219" s="846" t="s">
        <v>5293</v>
      </c>
      <c r="E2219" s="846" t="s">
        <v>34</v>
      </c>
      <c r="F2219" s="846" t="s">
        <v>3593</v>
      </c>
      <c r="G2219" s="846" t="s">
        <v>338</v>
      </c>
      <c r="H2219" s="832">
        <v>4.7</v>
      </c>
      <c r="I2219" s="846" t="s">
        <v>1113</v>
      </c>
      <c r="J2219" s="875">
        <v>87</v>
      </c>
      <c r="K2219" s="846" t="s">
        <v>83</v>
      </c>
      <c r="L2219" s="846" t="s">
        <v>3355</v>
      </c>
      <c r="M2219" s="846" t="s">
        <v>5294</v>
      </c>
      <c r="N2219" s="846" t="s">
        <v>5136</v>
      </c>
      <c r="O2219" s="846" t="s">
        <v>3791</v>
      </c>
      <c r="P2219" s="846" t="s">
        <v>3595</v>
      </c>
      <c r="Q2219" s="832">
        <v>230384.95</v>
      </c>
      <c r="R2219" s="832">
        <v>385829.61</v>
      </c>
      <c r="S2219" s="832">
        <v>65407.15</v>
      </c>
      <c r="T2219" s="832">
        <v>65549.25</v>
      </c>
      <c r="U2219" s="846"/>
      <c r="V2219" s="846" t="s">
        <v>3317</v>
      </c>
      <c r="W2219" s="846"/>
      <c r="X2219" s="824"/>
      <c r="Y2219" s="824"/>
      <c r="Z2219" s="824"/>
      <c r="AA2219" s="824"/>
      <c r="AB2219" s="824"/>
      <c r="AC2219" s="824"/>
    </row>
    <row r="2220" s="823" customFormat="1" ht="28.45" hidden="1" customHeight="1" outlineLevel="3" spans="1:29">
      <c r="A2220" s="873" t="s">
        <v>73</v>
      </c>
      <c r="B2220" s="870" t="s">
        <v>417</v>
      </c>
      <c r="C2220" s="870" t="s">
        <v>427</v>
      </c>
      <c r="D2220" s="846" t="s">
        <v>5295</v>
      </c>
      <c r="E2220" s="846" t="s">
        <v>34</v>
      </c>
      <c r="F2220" s="846" t="s">
        <v>3593</v>
      </c>
      <c r="G2220" s="846" t="s">
        <v>338</v>
      </c>
      <c r="H2220" s="832">
        <v>13.35</v>
      </c>
      <c r="I2220" s="846" t="s">
        <v>1439</v>
      </c>
      <c r="J2220" s="875">
        <v>85</v>
      </c>
      <c r="K2220" s="846" t="s">
        <v>83</v>
      </c>
      <c r="L2220" s="846" t="s">
        <v>3355</v>
      </c>
      <c r="M2220" s="846" t="s">
        <v>5296</v>
      </c>
      <c r="N2220" s="846" t="s">
        <v>5136</v>
      </c>
      <c r="O2220" s="846" t="s">
        <v>3791</v>
      </c>
      <c r="P2220" s="846" t="s">
        <v>3595</v>
      </c>
      <c r="Q2220" s="832">
        <v>230384.95</v>
      </c>
      <c r="R2220" s="832">
        <v>385829.61</v>
      </c>
      <c r="S2220" s="832">
        <v>65407.15</v>
      </c>
      <c r="T2220" s="832">
        <v>65549.25</v>
      </c>
      <c r="U2220" s="846"/>
      <c r="V2220" s="846" t="s">
        <v>3317</v>
      </c>
      <c r="W2220" s="846"/>
      <c r="X2220" s="824"/>
      <c r="Y2220" s="824"/>
      <c r="Z2220" s="824"/>
      <c r="AA2220" s="824"/>
      <c r="AB2220" s="824"/>
      <c r="AC2220" s="824"/>
    </row>
    <row r="2221" s="823" customFormat="1" ht="28.45" hidden="1" customHeight="1" outlineLevel="3" spans="1:29">
      <c r="A2221" s="873" t="s">
        <v>73</v>
      </c>
      <c r="B2221" s="870" t="s">
        <v>417</v>
      </c>
      <c r="C2221" s="870" t="s">
        <v>427</v>
      </c>
      <c r="D2221" s="846" t="s">
        <v>5297</v>
      </c>
      <c r="E2221" s="846" t="s">
        <v>34</v>
      </c>
      <c r="F2221" s="846" t="s">
        <v>3593</v>
      </c>
      <c r="G2221" s="846" t="s">
        <v>338</v>
      </c>
      <c r="H2221" s="832">
        <v>1.99</v>
      </c>
      <c r="I2221" s="846" t="s">
        <v>3414</v>
      </c>
      <c r="J2221" s="875">
        <v>84</v>
      </c>
      <c r="K2221" s="846" t="s">
        <v>83</v>
      </c>
      <c r="L2221" s="846" t="s">
        <v>3355</v>
      </c>
      <c r="M2221" s="846" t="s">
        <v>5298</v>
      </c>
      <c r="N2221" s="846" t="s">
        <v>5136</v>
      </c>
      <c r="O2221" s="846" t="s">
        <v>3791</v>
      </c>
      <c r="P2221" s="846" t="s">
        <v>3595</v>
      </c>
      <c r="Q2221" s="832">
        <v>230384.95</v>
      </c>
      <c r="R2221" s="832">
        <v>385829.61</v>
      </c>
      <c r="S2221" s="832">
        <v>65407.15</v>
      </c>
      <c r="T2221" s="832">
        <v>65549.25</v>
      </c>
      <c r="U2221" s="846"/>
      <c r="V2221" s="846" t="s">
        <v>3317</v>
      </c>
      <c r="W2221" s="846"/>
      <c r="X2221" s="824"/>
      <c r="Y2221" s="824"/>
      <c r="Z2221" s="824"/>
      <c r="AA2221" s="824"/>
      <c r="AB2221" s="824"/>
      <c r="AC2221" s="824"/>
    </row>
    <row r="2222" s="823" customFormat="1" ht="28.45" hidden="1" customHeight="1" outlineLevel="3" spans="1:29">
      <c r="A2222" s="873" t="s">
        <v>73</v>
      </c>
      <c r="B2222" s="870" t="s">
        <v>417</v>
      </c>
      <c r="C2222" s="870" t="s">
        <v>427</v>
      </c>
      <c r="D2222" s="846" t="s">
        <v>5299</v>
      </c>
      <c r="E2222" s="846" t="s">
        <v>34</v>
      </c>
      <c r="F2222" s="846" t="s">
        <v>3460</v>
      </c>
      <c r="G2222" s="846" t="s">
        <v>338</v>
      </c>
      <c r="H2222" s="832">
        <v>0.37</v>
      </c>
      <c r="I2222" s="846" t="s">
        <v>1439</v>
      </c>
      <c r="J2222" s="875">
        <v>85</v>
      </c>
      <c r="K2222" s="846" t="s">
        <v>83</v>
      </c>
      <c r="L2222" s="846" t="s">
        <v>3355</v>
      </c>
      <c r="M2222" s="846" t="s">
        <v>5300</v>
      </c>
      <c r="N2222" s="846" t="s">
        <v>5300</v>
      </c>
      <c r="O2222" s="846" t="s">
        <v>3791</v>
      </c>
      <c r="P2222" s="846" t="s">
        <v>3595</v>
      </c>
      <c r="Q2222" s="832">
        <v>230384.95</v>
      </c>
      <c r="R2222" s="832">
        <v>385829.61</v>
      </c>
      <c r="S2222" s="832">
        <v>65407.15</v>
      </c>
      <c r="T2222" s="832">
        <v>65549.25</v>
      </c>
      <c r="U2222" s="846"/>
      <c r="V2222" s="846" t="s">
        <v>3317</v>
      </c>
      <c r="W2222" s="846"/>
      <c r="X2222" s="824"/>
      <c r="Y2222" s="824"/>
      <c r="Z2222" s="824"/>
      <c r="AA2222" s="824"/>
      <c r="AB2222" s="824"/>
      <c r="AC2222" s="824"/>
    </row>
    <row r="2223" s="823" customFormat="1" ht="28.45" hidden="1" customHeight="1" outlineLevel="3" spans="1:29">
      <c r="A2223" s="873" t="s">
        <v>73</v>
      </c>
      <c r="B2223" s="870" t="s">
        <v>417</v>
      </c>
      <c r="C2223" s="870" t="s">
        <v>427</v>
      </c>
      <c r="D2223" s="846" t="s">
        <v>5301</v>
      </c>
      <c r="E2223" s="846" t="s">
        <v>34</v>
      </c>
      <c r="F2223" s="846" t="s">
        <v>3593</v>
      </c>
      <c r="G2223" s="846" t="s">
        <v>338</v>
      </c>
      <c r="H2223" s="832">
        <v>7.53</v>
      </c>
      <c r="I2223" s="846" t="s">
        <v>4437</v>
      </c>
      <c r="J2223" s="875">
        <v>82</v>
      </c>
      <c r="K2223" s="846" t="s">
        <v>83</v>
      </c>
      <c r="L2223" s="846" t="s">
        <v>3355</v>
      </c>
      <c r="M2223" s="846" t="s">
        <v>5162</v>
      </c>
      <c r="N2223" s="846" t="s">
        <v>5162</v>
      </c>
      <c r="O2223" s="846" t="s">
        <v>3869</v>
      </c>
      <c r="P2223" s="846" t="s">
        <v>3667</v>
      </c>
      <c r="Q2223" s="832">
        <v>230384.95</v>
      </c>
      <c r="R2223" s="832">
        <v>385829.61</v>
      </c>
      <c r="S2223" s="832">
        <v>65407.15</v>
      </c>
      <c r="T2223" s="832">
        <v>65549.25</v>
      </c>
      <c r="U2223" s="846"/>
      <c r="V2223" s="846" t="s">
        <v>3317</v>
      </c>
      <c r="W2223" s="846"/>
      <c r="X2223" s="824"/>
      <c r="Y2223" s="824"/>
      <c r="Z2223" s="824"/>
      <c r="AA2223" s="824"/>
      <c r="AB2223" s="824"/>
      <c r="AC2223" s="824"/>
    </row>
    <row r="2224" s="823" customFormat="1" ht="28.45" hidden="1" customHeight="1" outlineLevel="3" spans="1:29">
      <c r="A2224" s="873" t="s">
        <v>73</v>
      </c>
      <c r="B2224" s="870" t="s">
        <v>417</v>
      </c>
      <c r="C2224" s="870" t="s">
        <v>427</v>
      </c>
      <c r="D2224" s="846" t="s">
        <v>5302</v>
      </c>
      <c r="E2224" s="846" t="s">
        <v>34</v>
      </c>
      <c r="F2224" s="846" t="s">
        <v>3593</v>
      </c>
      <c r="G2224" s="846" t="s">
        <v>338</v>
      </c>
      <c r="H2224" s="832">
        <v>2.28</v>
      </c>
      <c r="I2224" s="846" t="s">
        <v>2959</v>
      </c>
      <c r="J2224" s="875">
        <v>67</v>
      </c>
      <c r="K2224" s="846" t="s">
        <v>83</v>
      </c>
      <c r="L2224" s="846" t="s">
        <v>3355</v>
      </c>
      <c r="M2224" s="846" t="s">
        <v>5303</v>
      </c>
      <c r="N2224" s="846" t="s">
        <v>5303</v>
      </c>
      <c r="O2224" s="846" t="s">
        <v>3791</v>
      </c>
      <c r="P2224" s="846" t="s">
        <v>3595</v>
      </c>
      <c r="Q2224" s="832">
        <v>230384.95</v>
      </c>
      <c r="R2224" s="832">
        <v>385829.61</v>
      </c>
      <c r="S2224" s="832">
        <v>65407.15</v>
      </c>
      <c r="T2224" s="832">
        <v>65549.25</v>
      </c>
      <c r="U2224" s="846"/>
      <c r="V2224" s="846" t="s">
        <v>3317</v>
      </c>
      <c r="W2224" s="846"/>
      <c r="X2224" s="824"/>
      <c r="Y2224" s="824"/>
      <c r="Z2224" s="824"/>
      <c r="AA2224" s="824"/>
      <c r="AB2224" s="824"/>
      <c r="AC2224" s="824"/>
    </row>
    <row r="2225" s="823" customFormat="1" ht="28.45" hidden="1" customHeight="1" outlineLevel="3" spans="1:29">
      <c r="A2225" s="873" t="s">
        <v>73</v>
      </c>
      <c r="B2225" s="870" t="s">
        <v>417</v>
      </c>
      <c r="C2225" s="870" t="s">
        <v>427</v>
      </c>
      <c r="D2225" s="846" t="s">
        <v>5304</v>
      </c>
      <c r="E2225" s="846" t="s">
        <v>34</v>
      </c>
      <c r="F2225" s="846" t="s">
        <v>3593</v>
      </c>
      <c r="G2225" s="846" t="s">
        <v>338</v>
      </c>
      <c r="H2225" s="832">
        <v>2.6</v>
      </c>
      <c r="I2225" s="846" t="s">
        <v>2720</v>
      </c>
      <c r="J2225" s="875">
        <v>68</v>
      </c>
      <c r="K2225" s="846" t="s">
        <v>83</v>
      </c>
      <c r="L2225" s="846" t="s">
        <v>3355</v>
      </c>
      <c r="M2225" s="846" t="s">
        <v>5305</v>
      </c>
      <c r="N2225" s="846" t="s">
        <v>5265</v>
      </c>
      <c r="O2225" s="846" t="s">
        <v>3686</v>
      </c>
      <c r="P2225" s="846" t="s">
        <v>3595</v>
      </c>
      <c r="Q2225" s="832">
        <v>230384.95</v>
      </c>
      <c r="R2225" s="832">
        <v>385829.61</v>
      </c>
      <c r="S2225" s="832">
        <v>65407.15</v>
      </c>
      <c r="T2225" s="832">
        <v>65549.25</v>
      </c>
      <c r="U2225" s="846"/>
      <c r="V2225" s="846" t="s">
        <v>3317</v>
      </c>
      <c r="W2225" s="846"/>
      <c r="X2225" s="824"/>
      <c r="Y2225" s="824"/>
      <c r="Z2225" s="824"/>
      <c r="AA2225" s="824"/>
      <c r="AB2225" s="824"/>
      <c r="AC2225" s="824"/>
    </row>
    <row r="2226" s="823" customFormat="1" ht="28.45" hidden="1" customHeight="1" outlineLevel="3" spans="1:29">
      <c r="A2226" s="873" t="s">
        <v>73</v>
      </c>
      <c r="B2226" s="870" t="s">
        <v>417</v>
      </c>
      <c r="C2226" s="870" t="s">
        <v>427</v>
      </c>
      <c r="D2226" s="846" t="s">
        <v>5306</v>
      </c>
      <c r="E2226" s="846" t="s">
        <v>34</v>
      </c>
      <c r="F2226" s="846" t="s">
        <v>3838</v>
      </c>
      <c r="G2226" s="846" t="s">
        <v>5307</v>
      </c>
      <c r="H2226" s="832">
        <v>1.73</v>
      </c>
      <c r="I2226" s="846" t="s">
        <v>375</v>
      </c>
      <c r="J2226" s="875">
        <v>44</v>
      </c>
      <c r="K2226" s="846" t="s">
        <v>83</v>
      </c>
      <c r="L2226" s="846" t="s">
        <v>3355</v>
      </c>
      <c r="M2226" s="846" t="s">
        <v>5308</v>
      </c>
      <c r="N2226" s="846" t="s">
        <v>5309</v>
      </c>
      <c r="O2226" s="846" t="s">
        <v>441</v>
      </c>
      <c r="P2226" s="846" t="s">
        <v>442</v>
      </c>
      <c r="Q2226" s="832">
        <v>23751.92</v>
      </c>
      <c r="R2226" s="832">
        <v>97379.81</v>
      </c>
      <c r="S2226" s="832">
        <v>22199.91</v>
      </c>
      <c r="T2226" s="832">
        <v>32478.42</v>
      </c>
      <c r="U2226" s="846"/>
      <c r="V2226" s="846" t="s">
        <v>600</v>
      </c>
      <c r="W2226" s="846"/>
      <c r="X2226" s="824"/>
      <c r="Y2226" s="824"/>
      <c r="Z2226" s="824"/>
      <c r="AA2226" s="824"/>
      <c r="AB2226" s="824"/>
      <c r="AC2226" s="824"/>
    </row>
    <row r="2227" s="823" customFormat="1" ht="28.45" hidden="1" customHeight="1" outlineLevel="3" spans="1:29">
      <c r="A2227" s="873" t="s">
        <v>73</v>
      </c>
      <c r="B2227" s="870" t="s">
        <v>417</v>
      </c>
      <c r="C2227" s="870" t="s">
        <v>427</v>
      </c>
      <c r="D2227" s="846" t="s">
        <v>5306</v>
      </c>
      <c r="E2227" s="846" t="s">
        <v>34</v>
      </c>
      <c r="F2227" s="846" t="s">
        <v>3838</v>
      </c>
      <c r="G2227" s="846" t="s">
        <v>5307</v>
      </c>
      <c r="H2227" s="832">
        <v>1.04</v>
      </c>
      <c r="I2227" s="846" t="s">
        <v>5310</v>
      </c>
      <c r="J2227" s="875">
        <v>47</v>
      </c>
      <c r="K2227" s="846" t="s">
        <v>83</v>
      </c>
      <c r="L2227" s="846" t="s">
        <v>3355</v>
      </c>
      <c r="M2227" s="846" t="s">
        <v>5308</v>
      </c>
      <c r="N2227" s="846" t="s">
        <v>5309</v>
      </c>
      <c r="O2227" s="846" t="s">
        <v>441</v>
      </c>
      <c r="P2227" s="846" t="s">
        <v>442</v>
      </c>
      <c r="Q2227" s="832">
        <v>23751.92</v>
      </c>
      <c r="R2227" s="832">
        <v>97379.81</v>
      </c>
      <c r="S2227" s="832">
        <v>22199.91</v>
      </c>
      <c r="T2227" s="832">
        <v>32478.42</v>
      </c>
      <c r="U2227" s="846"/>
      <c r="V2227" s="846" t="s">
        <v>600</v>
      </c>
      <c r="W2227" s="846"/>
      <c r="X2227" s="824"/>
      <c r="Y2227" s="824"/>
      <c r="Z2227" s="824"/>
      <c r="AA2227" s="824"/>
      <c r="AB2227" s="824"/>
      <c r="AC2227" s="824"/>
    </row>
    <row r="2228" s="823" customFormat="1" ht="28.45" hidden="1" customHeight="1" outlineLevel="3" spans="1:29">
      <c r="A2228" s="873" t="s">
        <v>73</v>
      </c>
      <c r="B2228" s="870" t="s">
        <v>417</v>
      </c>
      <c r="C2228" s="870" t="s">
        <v>427</v>
      </c>
      <c r="D2228" s="846" t="s">
        <v>5311</v>
      </c>
      <c r="E2228" s="846" t="s">
        <v>34</v>
      </c>
      <c r="F2228" s="846" t="s">
        <v>3593</v>
      </c>
      <c r="G2228" s="846" t="s">
        <v>338</v>
      </c>
      <c r="H2228" s="832">
        <v>3.66</v>
      </c>
      <c r="I2228" s="846" t="s">
        <v>161</v>
      </c>
      <c r="J2228" s="875">
        <v>66</v>
      </c>
      <c r="K2228" s="846" t="s">
        <v>83</v>
      </c>
      <c r="L2228" s="846" t="s">
        <v>3355</v>
      </c>
      <c r="M2228" s="846" t="s">
        <v>5312</v>
      </c>
      <c r="N2228" s="846" t="s">
        <v>5265</v>
      </c>
      <c r="O2228" s="846" t="s">
        <v>3686</v>
      </c>
      <c r="P2228" s="846" t="s">
        <v>3595</v>
      </c>
      <c r="Q2228" s="832">
        <v>230384.95</v>
      </c>
      <c r="R2228" s="832">
        <v>385829.61</v>
      </c>
      <c r="S2228" s="832">
        <v>65407.15</v>
      </c>
      <c r="T2228" s="832">
        <v>65549.25</v>
      </c>
      <c r="U2228" s="846"/>
      <c r="V2228" s="846" t="s">
        <v>3317</v>
      </c>
      <c r="W2228" s="846"/>
      <c r="X2228" s="824"/>
      <c r="Y2228" s="824"/>
      <c r="Z2228" s="824"/>
      <c r="AA2228" s="824"/>
      <c r="AB2228" s="824"/>
      <c r="AC2228" s="824"/>
    </row>
    <row r="2229" s="823" customFormat="1" ht="28.45" hidden="1" customHeight="1" outlineLevel="3" spans="1:29">
      <c r="A2229" s="873" t="s">
        <v>73</v>
      </c>
      <c r="B2229" s="870" t="s">
        <v>417</v>
      </c>
      <c r="C2229" s="870" t="s">
        <v>427</v>
      </c>
      <c r="D2229" s="846" t="s">
        <v>5313</v>
      </c>
      <c r="E2229" s="846" t="s">
        <v>34</v>
      </c>
      <c r="F2229" s="846" t="s">
        <v>3593</v>
      </c>
      <c r="G2229" s="846" t="s">
        <v>338</v>
      </c>
      <c r="H2229" s="832">
        <v>9.85</v>
      </c>
      <c r="I2229" s="846" t="s">
        <v>2177</v>
      </c>
      <c r="J2229" s="875">
        <v>64</v>
      </c>
      <c r="K2229" s="846" t="s">
        <v>83</v>
      </c>
      <c r="L2229" s="846" t="s">
        <v>3355</v>
      </c>
      <c r="M2229" s="846" t="s">
        <v>5314</v>
      </c>
      <c r="N2229" s="846" t="s">
        <v>5265</v>
      </c>
      <c r="O2229" s="846" t="s">
        <v>3686</v>
      </c>
      <c r="P2229" s="846" t="s">
        <v>3595</v>
      </c>
      <c r="Q2229" s="832">
        <v>230384.95</v>
      </c>
      <c r="R2229" s="832">
        <v>385829.61</v>
      </c>
      <c r="S2229" s="832">
        <v>65407.15</v>
      </c>
      <c r="T2229" s="832">
        <v>65549.25</v>
      </c>
      <c r="U2229" s="846"/>
      <c r="V2229" s="846" t="s">
        <v>3317</v>
      </c>
      <c r="W2229" s="846"/>
      <c r="X2229" s="824"/>
      <c r="Y2229" s="824"/>
      <c r="Z2229" s="824"/>
      <c r="AA2229" s="824"/>
      <c r="AB2229" s="824"/>
      <c r="AC2229" s="824"/>
    </row>
    <row r="2230" s="823" customFormat="1" ht="28.45" hidden="1" customHeight="1" outlineLevel="3" spans="1:29">
      <c r="A2230" s="873" t="s">
        <v>73</v>
      </c>
      <c r="B2230" s="870" t="s">
        <v>417</v>
      </c>
      <c r="C2230" s="870" t="s">
        <v>427</v>
      </c>
      <c r="D2230" s="846" t="s">
        <v>5315</v>
      </c>
      <c r="E2230" s="846" t="s">
        <v>34</v>
      </c>
      <c r="F2230" s="846" t="s">
        <v>3593</v>
      </c>
      <c r="G2230" s="846" t="s">
        <v>338</v>
      </c>
      <c r="H2230" s="832">
        <v>7.07</v>
      </c>
      <c r="I2230" s="846" t="s">
        <v>3074</v>
      </c>
      <c r="J2230" s="875">
        <v>62</v>
      </c>
      <c r="K2230" s="846" t="s">
        <v>83</v>
      </c>
      <c r="L2230" s="846" t="s">
        <v>3355</v>
      </c>
      <c r="M2230" s="846" t="s">
        <v>5264</v>
      </c>
      <c r="N2230" s="846" t="s">
        <v>5265</v>
      </c>
      <c r="O2230" s="846" t="s">
        <v>3686</v>
      </c>
      <c r="P2230" s="846" t="s">
        <v>3595</v>
      </c>
      <c r="Q2230" s="832">
        <v>230384.95</v>
      </c>
      <c r="R2230" s="832">
        <v>385829.61</v>
      </c>
      <c r="S2230" s="832">
        <v>65407.15</v>
      </c>
      <c r="T2230" s="832">
        <v>65549.25</v>
      </c>
      <c r="U2230" s="846"/>
      <c r="V2230" s="846" t="s">
        <v>3317</v>
      </c>
      <c r="W2230" s="846"/>
      <c r="X2230" s="824"/>
      <c r="Y2230" s="824"/>
      <c r="Z2230" s="824"/>
      <c r="AA2230" s="824"/>
      <c r="AB2230" s="824"/>
      <c r="AC2230" s="824"/>
    </row>
    <row r="2231" s="823" customFormat="1" ht="28.45" hidden="1" customHeight="1" outlineLevel="3" spans="1:29">
      <c r="A2231" s="873" t="s">
        <v>73</v>
      </c>
      <c r="B2231" s="870" t="s">
        <v>417</v>
      </c>
      <c r="C2231" s="870" t="s">
        <v>427</v>
      </c>
      <c r="D2231" s="846" t="s">
        <v>5316</v>
      </c>
      <c r="E2231" s="846" t="s">
        <v>34</v>
      </c>
      <c r="F2231" s="846" t="s">
        <v>3593</v>
      </c>
      <c r="G2231" s="846" t="s">
        <v>338</v>
      </c>
      <c r="H2231" s="832">
        <v>7.05</v>
      </c>
      <c r="I2231" s="846" t="s">
        <v>293</v>
      </c>
      <c r="J2231" s="875">
        <v>59</v>
      </c>
      <c r="K2231" s="846" t="s">
        <v>83</v>
      </c>
      <c r="L2231" s="846" t="s">
        <v>3355</v>
      </c>
      <c r="M2231" s="846" t="s">
        <v>5317</v>
      </c>
      <c r="N2231" s="846" t="s">
        <v>5265</v>
      </c>
      <c r="O2231" s="846" t="s">
        <v>3686</v>
      </c>
      <c r="P2231" s="846" t="s">
        <v>3595</v>
      </c>
      <c r="Q2231" s="832">
        <v>230384.95</v>
      </c>
      <c r="R2231" s="832">
        <v>385829.61</v>
      </c>
      <c r="S2231" s="832">
        <v>65407.15</v>
      </c>
      <c r="T2231" s="832">
        <v>65549.25</v>
      </c>
      <c r="U2231" s="846"/>
      <c r="V2231" s="846" t="s">
        <v>3317</v>
      </c>
      <c r="W2231" s="846"/>
      <c r="X2231" s="824"/>
      <c r="Y2231" s="824"/>
      <c r="Z2231" s="824"/>
      <c r="AA2231" s="824"/>
      <c r="AB2231" s="824"/>
      <c r="AC2231" s="824"/>
    </row>
    <row r="2232" s="823" customFormat="1" ht="28.45" hidden="1" customHeight="1" outlineLevel="3" spans="1:29">
      <c r="A2232" s="873" t="s">
        <v>73</v>
      </c>
      <c r="B2232" s="870" t="s">
        <v>417</v>
      </c>
      <c r="C2232" s="870" t="s">
        <v>427</v>
      </c>
      <c r="D2232" s="846" t="s">
        <v>5318</v>
      </c>
      <c r="E2232" s="846" t="s">
        <v>34</v>
      </c>
      <c r="F2232" s="846" t="s">
        <v>3593</v>
      </c>
      <c r="G2232" s="846" t="s">
        <v>338</v>
      </c>
      <c r="H2232" s="832">
        <v>7.78</v>
      </c>
      <c r="I2232" s="846" t="s">
        <v>3684</v>
      </c>
      <c r="J2232" s="875">
        <v>57</v>
      </c>
      <c r="K2232" s="846" t="s">
        <v>83</v>
      </c>
      <c r="L2232" s="846" t="s">
        <v>3355</v>
      </c>
      <c r="M2232" s="846" t="s">
        <v>5143</v>
      </c>
      <c r="N2232" s="846" t="s">
        <v>5143</v>
      </c>
      <c r="O2232" s="846" t="s">
        <v>3700</v>
      </c>
      <c r="P2232" s="846" t="s">
        <v>3667</v>
      </c>
      <c r="Q2232" s="832">
        <v>230384.95</v>
      </c>
      <c r="R2232" s="832">
        <v>385829.61</v>
      </c>
      <c r="S2232" s="832">
        <v>65407.15</v>
      </c>
      <c r="T2232" s="832">
        <v>65549.25</v>
      </c>
      <c r="U2232" s="846" t="s">
        <v>525</v>
      </c>
      <c r="V2232" s="846" t="s">
        <v>3317</v>
      </c>
      <c r="W2232" s="846"/>
      <c r="X2232" s="824"/>
      <c r="Y2232" s="824"/>
      <c r="Z2232" s="824"/>
      <c r="AA2232" s="824"/>
      <c r="AB2232" s="824"/>
      <c r="AC2232" s="824"/>
    </row>
    <row r="2233" s="823" customFormat="1" ht="28.45" hidden="1" customHeight="1" outlineLevel="3" spans="1:29">
      <c r="A2233" s="873" t="s">
        <v>73</v>
      </c>
      <c r="B2233" s="870" t="s">
        <v>417</v>
      </c>
      <c r="C2233" s="870" t="s">
        <v>427</v>
      </c>
      <c r="D2233" s="846" t="s">
        <v>5319</v>
      </c>
      <c r="E2233" s="846" t="s">
        <v>34</v>
      </c>
      <c r="F2233" s="846" t="s">
        <v>3593</v>
      </c>
      <c r="G2233" s="846" t="s">
        <v>338</v>
      </c>
      <c r="H2233" s="832">
        <v>7.83</v>
      </c>
      <c r="I2233" s="846" t="s">
        <v>3684</v>
      </c>
      <c r="J2233" s="875">
        <v>57</v>
      </c>
      <c r="K2233" s="846" t="s">
        <v>83</v>
      </c>
      <c r="L2233" s="846" t="s">
        <v>3355</v>
      </c>
      <c r="M2233" s="846" t="s">
        <v>5143</v>
      </c>
      <c r="N2233" s="846" t="s">
        <v>5143</v>
      </c>
      <c r="O2233" s="846" t="s">
        <v>3700</v>
      </c>
      <c r="P2233" s="846" t="s">
        <v>3667</v>
      </c>
      <c r="Q2233" s="832">
        <v>230384.95</v>
      </c>
      <c r="R2233" s="832">
        <v>385829.61</v>
      </c>
      <c r="S2233" s="832">
        <v>65407.15</v>
      </c>
      <c r="T2233" s="832">
        <v>65549.25</v>
      </c>
      <c r="U2233" s="846" t="s">
        <v>525</v>
      </c>
      <c r="V2233" s="846" t="s">
        <v>3317</v>
      </c>
      <c r="W2233" s="846"/>
      <c r="X2233" s="824"/>
      <c r="Y2233" s="824"/>
      <c r="Z2233" s="824"/>
      <c r="AA2233" s="824"/>
      <c r="AB2233" s="824"/>
      <c r="AC2233" s="824"/>
    </row>
    <row r="2234" s="823" customFormat="1" ht="28.45" hidden="1" customHeight="1" outlineLevel="3" spans="1:29">
      <c r="A2234" s="873" t="s">
        <v>73</v>
      </c>
      <c r="B2234" s="870" t="s">
        <v>417</v>
      </c>
      <c r="C2234" s="870" t="s">
        <v>427</v>
      </c>
      <c r="D2234" s="846" t="s">
        <v>5320</v>
      </c>
      <c r="E2234" s="846" t="s">
        <v>34</v>
      </c>
      <c r="F2234" s="846" t="s">
        <v>3838</v>
      </c>
      <c r="G2234" s="846" t="s">
        <v>477</v>
      </c>
      <c r="H2234" s="832">
        <v>6.85</v>
      </c>
      <c r="I2234" s="846" t="s">
        <v>236</v>
      </c>
      <c r="J2234" s="875">
        <v>24</v>
      </c>
      <c r="K2234" s="846" t="s">
        <v>38</v>
      </c>
      <c r="L2234" s="846" t="s">
        <v>3355</v>
      </c>
      <c r="M2234" s="846" t="s">
        <v>5321</v>
      </c>
      <c r="N2234" s="846" t="s">
        <v>5322</v>
      </c>
      <c r="O2234" s="846" t="s">
        <v>441</v>
      </c>
      <c r="P2234" s="846" t="s">
        <v>442</v>
      </c>
      <c r="Q2234" s="832">
        <v>23751.92</v>
      </c>
      <c r="R2234" s="832">
        <v>97379.81</v>
      </c>
      <c r="S2234" s="832">
        <v>22199.91</v>
      </c>
      <c r="T2234" s="832">
        <v>32478.42</v>
      </c>
      <c r="U2234" s="846" t="s">
        <v>372</v>
      </c>
      <c r="V2234" s="846" t="s">
        <v>600</v>
      </c>
      <c r="W2234" s="846"/>
      <c r="X2234" s="824"/>
      <c r="Y2234" s="824"/>
      <c r="Z2234" s="824"/>
      <c r="AA2234" s="824"/>
      <c r="AB2234" s="824"/>
      <c r="AC2234" s="824"/>
    </row>
    <row r="2235" s="823" customFormat="1" ht="28.45" hidden="1" customHeight="1" outlineLevel="3" spans="1:29">
      <c r="A2235" s="873" t="s">
        <v>73</v>
      </c>
      <c r="B2235" s="870" t="s">
        <v>417</v>
      </c>
      <c r="C2235" s="870" t="s">
        <v>427</v>
      </c>
      <c r="D2235" s="846" t="s">
        <v>5323</v>
      </c>
      <c r="E2235" s="846" t="s">
        <v>34</v>
      </c>
      <c r="F2235" s="846" t="s">
        <v>3593</v>
      </c>
      <c r="G2235" s="846" t="s">
        <v>338</v>
      </c>
      <c r="H2235" s="832">
        <v>5.2</v>
      </c>
      <c r="I2235" s="846" t="s">
        <v>293</v>
      </c>
      <c r="J2235" s="875">
        <v>59</v>
      </c>
      <c r="K2235" s="846" t="s">
        <v>83</v>
      </c>
      <c r="L2235" s="846" t="s">
        <v>3355</v>
      </c>
      <c r="M2235" s="846" t="s">
        <v>5324</v>
      </c>
      <c r="N2235" s="846" t="s">
        <v>5265</v>
      </c>
      <c r="O2235" s="846" t="s">
        <v>3686</v>
      </c>
      <c r="P2235" s="846" t="s">
        <v>3595</v>
      </c>
      <c r="Q2235" s="832">
        <v>230384.95</v>
      </c>
      <c r="R2235" s="832">
        <v>385829.61</v>
      </c>
      <c r="S2235" s="832">
        <v>65407.15</v>
      </c>
      <c r="T2235" s="832">
        <v>65549.25</v>
      </c>
      <c r="U2235" s="846"/>
      <c r="V2235" s="846" t="s">
        <v>3317</v>
      </c>
      <c r="W2235" s="846"/>
      <c r="X2235" s="824"/>
      <c r="Y2235" s="824"/>
      <c r="Z2235" s="824"/>
      <c r="AA2235" s="824"/>
      <c r="AB2235" s="824"/>
      <c r="AC2235" s="824"/>
    </row>
    <row r="2236" s="823" customFormat="1" ht="28.45" hidden="1" customHeight="1" outlineLevel="3" spans="1:29">
      <c r="A2236" s="873" t="s">
        <v>73</v>
      </c>
      <c r="B2236" s="870" t="s">
        <v>417</v>
      </c>
      <c r="C2236" s="870" t="s">
        <v>427</v>
      </c>
      <c r="D2236" s="846" t="s">
        <v>5325</v>
      </c>
      <c r="E2236" s="846" t="s">
        <v>34</v>
      </c>
      <c r="F2236" s="846" t="s">
        <v>3460</v>
      </c>
      <c r="G2236" s="846" t="s">
        <v>338</v>
      </c>
      <c r="H2236" s="832">
        <v>0.59</v>
      </c>
      <c r="I2236" s="846" t="s">
        <v>3684</v>
      </c>
      <c r="J2236" s="875">
        <v>57</v>
      </c>
      <c r="K2236" s="846" t="s">
        <v>83</v>
      </c>
      <c r="L2236" s="846" t="s">
        <v>3355</v>
      </c>
      <c r="M2236" s="846" t="s">
        <v>5326</v>
      </c>
      <c r="N2236" s="846" t="s">
        <v>5326</v>
      </c>
      <c r="O2236" s="846" t="s">
        <v>3791</v>
      </c>
      <c r="P2236" s="846" t="s">
        <v>3595</v>
      </c>
      <c r="Q2236" s="832">
        <v>230384.95</v>
      </c>
      <c r="R2236" s="832">
        <v>385829.61</v>
      </c>
      <c r="S2236" s="832">
        <v>65407.15</v>
      </c>
      <c r="T2236" s="832">
        <v>65549.25</v>
      </c>
      <c r="U2236" s="846"/>
      <c r="V2236" s="846" t="s">
        <v>3317</v>
      </c>
      <c r="W2236" s="846"/>
      <c r="X2236" s="824"/>
      <c r="Y2236" s="824"/>
      <c r="Z2236" s="824"/>
      <c r="AA2236" s="824"/>
      <c r="AB2236" s="824"/>
      <c r="AC2236" s="824"/>
    </row>
    <row r="2237" s="823" customFormat="1" ht="28.45" hidden="1" customHeight="1" outlineLevel="3" spans="1:29">
      <c r="A2237" s="873" t="s">
        <v>73</v>
      </c>
      <c r="B2237" s="870" t="s">
        <v>417</v>
      </c>
      <c r="C2237" s="870" t="s">
        <v>427</v>
      </c>
      <c r="D2237" s="846" t="s">
        <v>5327</v>
      </c>
      <c r="E2237" s="846" t="s">
        <v>34</v>
      </c>
      <c r="F2237" s="846" t="s">
        <v>3593</v>
      </c>
      <c r="G2237" s="846" t="s">
        <v>338</v>
      </c>
      <c r="H2237" s="832">
        <v>7.16</v>
      </c>
      <c r="I2237" s="846" t="s">
        <v>3684</v>
      </c>
      <c r="J2237" s="875">
        <v>57</v>
      </c>
      <c r="K2237" s="846" t="s">
        <v>83</v>
      </c>
      <c r="L2237" s="846" t="s">
        <v>3355</v>
      </c>
      <c r="M2237" s="846" t="s">
        <v>5328</v>
      </c>
      <c r="N2237" s="846" t="s">
        <v>5136</v>
      </c>
      <c r="O2237" s="846" t="s">
        <v>3686</v>
      </c>
      <c r="P2237" s="846" t="s">
        <v>3595</v>
      </c>
      <c r="Q2237" s="832">
        <v>230384.95</v>
      </c>
      <c r="R2237" s="832">
        <v>385829.61</v>
      </c>
      <c r="S2237" s="832">
        <v>65407.15</v>
      </c>
      <c r="T2237" s="832">
        <v>65549.25</v>
      </c>
      <c r="U2237" s="846"/>
      <c r="V2237" s="846" t="s">
        <v>3317</v>
      </c>
      <c r="W2237" s="846"/>
      <c r="X2237" s="824"/>
      <c r="Y2237" s="824"/>
      <c r="Z2237" s="824"/>
      <c r="AA2237" s="824"/>
      <c r="AB2237" s="824"/>
      <c r="AC2237" s="824"/>
    </row>
    <row r="2238" s="823" customFormat="1" ht="28.45" hidden="1" customHeight="1" outlineLevel="3" spans="1:29">
      <c r="A2238" s="873" t="s">
        <v>73</v>
      </c>
      <c r="B2238" s="870" t="s">
        <v>417</v>
      </c>
      <c r="C2238" s="870" t="s">
        <v>427</v>
      </c>
      <c r="D2238" s="846" t="s">
        <v>5329</v>
      </c>
      <c r="E2238" s="846" t="s">
        <v>34</v>
      </c>
      <c r="F2238" s="846" t="s">
        <v>3708</v>
      </c>
      <c r="G2238" s="846" t="s">
        <v>449</v>
      </c>
      <c r="H2238" s="832">
        <v>3.9</v>
      </c>
      <c r="I2238" s="846" t="s">
        <v>3026</v>
      </c>
      <c r="J2238" s="875">
        <v>43</v>
      </c>
      <c r="K2238" s="846" t="s">
        <v>83</v>
      </c>
      <c r="L2238" s="846" t="s">
        <v>3355</v>
      </c>
      <c r="M2238" s="846" t="s">
        <v>5143</v>
      </c>
      <c r="N2238" s="846" t="s">
        <v>5143</v>
      </c>
      <c r="O2238" s="846" t="s">
        <v>3700</v>
      </c>
      <c r="P2238" s="846" t="s">
        <v>3667</v>
      </c>
      <c r="Q2238" s="832">
        <v>230384.95</v>
      </c>
      <c r="R2238" s="832">
        <v>385829.61</v>
      </c>
      <c r="S2238" s="832">
        <v>65407.15</v>
      </c>
      <c r="T2238" s="832">
        <v>65549.25</v>
      </c>
      <c r="U2238" s="846"/>
      <c r="V2238" s="846" t="s">
        <v>3317</v>
      </c>
      <c r="W2238" s="846"/>
      <c r="X2238" s="824"/>
      <c r="Y2238" s="824"/>
      <c r="Z2238" s="824"/>
      <c r="AA2238" s="824"/>
      <c r="AB2238" s="824"/>
      <c r="AC2238" s="824"/>
    </row>
    <row r="2239" s="823" customFormat="1" ht="28.45" hidden="1" customHeight="1" outlineLevel="3" spans="1:29">
      <c r="A2239" s="873" t="s">
        <v>73</v>
      </c>
      <c r="B2239" s="870" t="s">
        <v>417</v>
      </c>
      <c r="C2239" s="870" t="s">
        <v>427</v>
      </c>
      <c r="D2239" s="846" t="s">
        <v>5330</v>
      </c>
      <c r="E2239" s="846" t="s">
        <v>34</v>
      </c>
      <c r="F2239" s="846" t="s">
        <v>3593</v>
      </c>
      <c r="G2239" s="846" t="s">
        <v>338</v>
      </c>
      <c r="H2239" s="832">
        <v>15.49</v>
      </c>
      <c r="I2239" s="846" t="s">
        <v>1342</v>
      </c>
      <c r="J2239" s="875">
        <v>55</v>
      </c>
      <c r="K2239" s="846" t="s">
        <v>83</v>
      </c>
      <c r="L2239" s="846" t="s">
        <v>3355</v>
      </c>
      <c r="M2239" s="846" t="s">
        <v>5159</v>
      </c>
      <c r="N2239" s="846" t="s">
        <v>5159</v>
      </c>
      <c r="O2239" s="846" t="s">
        <v>3700</v>
      </c>
      <c r="P2239" s="846" t="s">
        <v>3667</v>
      </c>
      <c r="Q2239" s="832">
        <v>230384.95</v>
      </c>
      <c r="R2239" s="832">
        <v>385829.61</v>
      </c>
      <c r="S2239" s="832">
        <v>65407.15</v>
      </c>
      <c r="T2239" s="832">
        <v>65549.25</v>
      </c>
      <c r="U2239" s="846"/>
      <c r="V2239" s="846" t="s">
        <v>3317</v>
      </c>
      <c r="W2239" s="846"/>
      <c r="X2239" s="824"/>
      <c r="Y2239" s="824"/>
      <c r="Z2239" s="824"/>
      <c r="AA2239" s="824"/>
      <c r="AB2239" s="824"/>
      <c r="AC2239" s="824"/>
    </row>
    <row r="2240" s="823" customFormat="1" ht="28.45" hidden="1" customHeight="1" outlineLevel="3" spans="1:29">
      <c r="A2240" s="873" t="s">
        <v>73</v>
      </c>
      <c r="B2240" s="870" t="s">
        <v>417</v>
      </c>
      <c r="C2240" s="870" t="s">
        <v>427</v>
      </c>
      <c r="D2240" s="846" t="s">
        <v>5331</v>
      </c>
      <c r="E2240" s="846" t="s">
        <v>34</v>
      </c>
      <c r="F2240" s="846" t="s">
        <v>3808</v>
      </c>
      <c r="G2240" s="846" t="s">
        <v>3612</v>
      </c>
      <c r="H2240" s="832">
        <v>14.2</v>
      </c>
      <c r="I2240" s="846" t="s">
        <v>1453</v>
      </c>
      <c r="J2240" s="875">
        <v>31</v>
      </c>
      <c r="K2240" s="846" t="s">
        <v>83</v>
      </c>
      <c r="L2240" s="846" t="s">
        <v>3284</v>
      </c>
      <c r="M2240" s="846" t="s">
        <v>5234</v>
      </c>
      <c r="N2240" s="846" t="s">
        <v>5332</v>
      </c>
      <c r="O2240" s="846" t="s">
        <v>3791</v>
      </c>
      <c r="P2240" s="846" t="s">
        <v>3595</v>
      </c>
      <c r="Q2240" s="832">
        <v>12712.83</v>
      </c>
      <c r="R2240" s="832">
        <v>20090.74</v>
      </c>
      <c r="S2240" s="832">
        <v>6069.02</v>
      </c>
      <c r="T2240" s="832">
        <v>6084.99</v>
      </c>
      <c r="U2240" s="846" t="s">
        <v>318</v>
      </c>
      <c r="V2240" s="846" t="s">
        <v>3305</v>
      </c>
      <c r="W2240" s="846"/>
      <c r="X2240" s="824"/>
      <c r="Y2240" s="824"/>
      <c r="Z2240" s="824"/>
      <c r="AA2240" s="824"/>
      <c r="AB2240" s="824"/>
      <c r="AC2240" s="824"/>
    </row>
    <row r="2241" s="823" customFormat="1" ht="28.45" hidden="1" customHeight="1" outlineLevel="3" spans="1:29">
      <c r="A2241" s="873" t="s">
        <v>73</v>
      </c>
      <c r="B2241" s="870" t="s">
        <v>417</v>
      </c>
      <c r="C2241" s="870" t="s">
        <v>427</v>
      </c>
      <c r="D2241" s="846" t="s">
        <v>5333</v>
      </c>
      <c r="E2241" s="846" t="s">
        <v>34</v>
      </c>
      <c r="F2241" s="846" t="s">
        <v>3593</v>
      </c>
      <c r="G2241" s="846" t="s">
        <v>338</v>
      </c>
      <c r="H2241" s="832">
        <v>7.52</v>
      </c>
      <c r="I2241" s="846" t="s">
        <v>294</v>
      </c>
      <c r="J2241" s="875">
        <v>50</v>
      </c>
      <c r="K2241" s="846" t="s">
        <v>83</v>
      </c>
      <c r="L2241" s="846" t="s">
        <v>3355</v>
      </c>
      <c r="M2241" s="846" t="s">
        <v>5334</v>
      </c>
      <c r="N2241" s="846" t="s">
        <v>5265</v>
      </c>
      <c r="O2241" s="846" t="s">
        <v>3686</v>
      </c>
      <c r="P2241" s="846" t="s">
        <v>3595</v>
      </c>
      <c r="Q2241" s="832">
        <v>230384.95</v>
      </c>
      <c r="R2241" s="832">
        <v>385829.61</v>
      </c>
      <c r="S2241" s="832">
        <v>65407.15</v>
      </c>
      <c r="T2241" s="832">
        <v>65549.25</v>
      </c>
      <c r="U2241" s="846"/>
      <c r="V2241" s="846" t="s">
        <v>3317</v>
      </c>
      <c r="W2241" s="846"/>
      <c r="X2241" s="824"/>
      <c r="Y2241" s="824"/>
      <c r="Z2241" s="824"/>
      <c r="AA2241" s="824"/>
      <c r="AB2241" s="824"/>
      <c r="AC2241" s="824"/>
    </row>
    <row r="2242" s="823" customFormat="1" ht="28.45" hidden="1" customHeight="1" outlineLevel="3" spans="1:29">
      <c r="A2242" s="873" t="s">
        <v>73</v>
      </c>
      <c r="B2242" s="870" t="s">
        <v>417</v>
      </c>
      <c r="C2242" s="870" t="s">
        <v>427</v>
      </c>
      <c r="D2242" s="846" t="s">
        <v>5335</v>
      </c>
      <c r="E2242" s="846" t="s">
        <v>34</v>
      </c>
      <c r="F2242" s="846" t="s">
        <v>3460</v>
      </c>
      <c r="G2242" s="846" t="s">
        <v>338</v>
      </c>
      <c r="H2242" s="832">
        <v>0.99</v>
      </c>
      <c r="I2242" s="846" t="s">
        <v>471</v>
      </c>
      <c r="J2242" s="875">
        <v>51</v>
      </c>
      <c r="K2242" s="846" t="s">
        <v>83</v>
      </c>
      <c r="L2242" s="846" t="s">
        <v>3355</v>
      </c>
      <c r="M2242" s="846" t="s">
        <v>5336</v>
      </c>
      <c r="N2242" s="846" t="s">
        <v>5336</v>
      </c>
      <c r="O2242" s="846" t="s">
        <v>3791</v>
      </c>
      <c r="P2242" s="846" t="s">
        <v>3595</v>
      </c>
      <c r="Q2242" s="832">
        <v>230384.95</v>
      </c>
      <c r="R2242" s="832">
        <v>385829.61</v>
      </c>
      <c r="S2242" s="832">
        <v>65407.15</v>
      </c>
      <c r="T2242" s="832">
        <v>65549.25</v>
      </c>
      <c r="U2242" s="846"/>
      <c r="V2242" s="846" t="s">
        <v>3317</v>
      </c>
      <c r="W2242" s="846"/>
      <c r="X2242" s="824"/>
      <c r="Y2242" s="824"/>
      <c r="Z2242" s="824"/>
      <c r="AA2242" s="824"/>
      <c r="AB2242" s="824"/>
      <c r="AC2242" s="824"/>
    </row>
    <row r="2243" s="823" customFormat="1" ht="28.45" hidden="1" customHeight="1" outlineLevel="3" spans="1:29">
      <c r="A2243" s="873" t="s">
        <v>73</v>
      </c>
      <c r="B2243" s="870" t="s">
        <v>417</v>
      </c>
      <c r="C2243" s="870" t="s">
        <v>427</v>
      </c>
      <c r="D2243" s="846" t="s">
        <v>5337</v>
      </c>
      <c r="E2243" s="846" t="s">
        <v>34</v>
      </c>
      <c r="F2243" s="846" t="s">
        <v>3808</v>
      </c>
      <c r="G2243" s="846" t="s">
        <v>3612</v>
      </c>
      <c r="H2243" s="832">
        <v>18.49</v>
      </c>
      <c r="I2243" s="846" t="s">
        <v>1485</v>
      </c>
      <c r="J2243" s="875">
        <v>28</v>
      </c>
      <c r="K2243" s="846" t="s">
        <v>38</v>
      </c>
      <c r="L2243" s="846" t="s">
        <v>3355</v>
      </c>
      <c r="M2243" s="846" t="s">
        <v>5234</v>
      </c>
      <c r="N2243" s="846" t="s">
        <v>5234</v>
      </c>
      <c r="O2243" s="846" t="s">
        <v>3791</v>
      </c>
      <c r="P2243" s="846" t="s">
        <v>3595</v>
      </c>
      <c r="Q2243" s="832">
        <v>12712.83</v>
      </c>
      <c r="R2243" s="832">
        <v>20090.74</v>
      </c>
      <c r="S2243" s="832">
        <v>6069.02</v>
      </c>
      <c r="T2243" s="832">
        <v>6084.99</v>
      </c>
      <c r="U2243" s="846" t="s">
        <v>318</v>
      </c>
      <c r="V2243" s="846" t="s">
        <v>3305</v>
      </c>
      <c r="W2243" s="846"/>
      <c r="X2243" s="824"/>
      <c r="Y2243" s="824"/>
      <c r="Z2243" s="824"/>
      <c r="AA2243" s="824"/>
      <c r="AB2243" s="824"/>
      <c r="AC2243" s="824"/>
    </row>
    <row r="2244" s="823" customFormat="1" ht="28.45" hidden="1" customHeight="1" outlineLevel="3" spans="1:29">
      <c r="A2244" s="873" t="s">
        <v>73</v>
      </c>
      <c r="B2244" s="870" t="s">
        <v>417</v>
      </c>
      <c r="C2244" s="870" t="s">
        <v>427</v>
      </c>
      <c r="D2244" s="846" t="s">
        <v>5338</v>
      </c>
      <c r="E2244" s="846" t="s">
        <v>34</v>
      </c>
      <c r="F2244" s="846" t="s">
        <v>5148</v>
      </c>
      <c r="G2244" s="846" t="s">
        <v>477</v>
      </c>
      <c r="H2244" s="832">
        <v>33.19</v>
      </c>
      <c r="I2244" s="846" t="s">
        <v>471</v>
      </c>
      <c r="J2244" s="875">
        <v>51</v>
      </c>
      <c r="K2244" s="846" t="s">
        <v>83</v>
      </c>
      <c r="L2244" s="846" t="s">
        <v>3355</v>
      </c>
      <c r="M2244" s="846" t="s">
        <v>5339</v>
      </c>
      <c r="N2244" s="846" t="s">
        <v>5339</v>
      </c>
      <c r="O2244" s="846" t="s">
        <v>3682</v>
      </c>
      <c r="P2244" s="846" t="s">
        <v>3667</v>
      </c>
      <c r="Q2244" s="832">
        <v>47727.68</v>
      </c>
      <c r="R2244" s="832">
        <v>207638.07</v>
      </c>
      <c r="S2244" s="832">
        <v>1665.39</v>
      </c>
      <c r="T2244" s="832">
        <v>34474.77</v>
      </c>
      <c r="U2244" s="846" t="s">
        <v>318</v>
      </c>
      <c r="V2244" s="846" t="s">
        <v>3877</v>
      </c>
      <c r="W2244" s="846"/>
      <c r="X2244" s="824"/>
      <c r="Y2244" s="824"/>
      <c r="Z2244" s="824"/>
      <c r="AA2244" s="824"/>
      <c r="AB2244" s="824"/>
      <c r="AC2244" s="824"/>
    </row>
    <row r="2245" s="823" customFormat="1" ht="28.45" hidden="1" customHeight="1" outlineLevel="3" spans="1:29">
      <c r="A2245" s="873" t="s">
        <v>73</v>
      </c>
      <c r="B2245" s="870" t="s">
        <v>417</v>
      </c>
      <c r="C2245" s="870" t="s">
        <v>427</v>
      </c>
      <c r="D2245" s="846" t="s">
        <v>5338</v>
      </c>
      <c r="E2245" s="846" t="s">
        <v>34</v>
      </c>
      <c r="F2245" s="846" t="s">
        <v>5148</v>
      </c>
      <c r="G2245" s="846" t="s">
        <v>477</v>
      </c>
      <c r="H2245" s="832">
        <v>8.8</v>
      </c>
      <c r="I2245" s="846" t="s">
        <v>817</v>
      </c>
      <c r="J2245" s="875">
        <v>45</v>
      </c>
      <c r="K2245" s="846" t="s">
        <v>83</v>
      </c>
      <c r="L2245" s="846" t="s">
        <v>3355</v>
      </c>
      <c r="M2245" s="846" t="s">
        <v>5339</v>
      </c>
      <c r="N2245" s="846" t="s">
        <v>5339</v>
      </c>
      <c r="O2245" s="846" t="s">
        <v>3682</v>
      </c>
      <c r="P2245" s="846" t="s">
        <v>3667</v>
      </c>
      <c r="Q2245" s="832">
        <v>47727.68</v>
      </c>
      <c r="R2245" s="832">
        <v>207638.07</v>
      </c>
      <c r="S2245" s="832">
        <v>1665.39</v>
      </c>
      <c r="T2245" s="832">
        <v>34474.77</v>
      </c>
      <c r="U2245" s="846" t="s">
        <v>318</v>
      </c>
      <c r="V2245" s="846" t="s">
        <v>3877</v>
      </c>
      <c r="W2245" s="846"/>
      <c r="X2245" s="824"/>
      <c r="Y2245" s="824"/>
      <c r="Z2245" s="824"/>
      <c r="AA2245" s="824"/>
      <c r="AB2245" s="824"/>
      <c r="AC2245" s="824"/>
    </row>
    <row r="2246" s="823" customFormat="1" ht="28.45" hidden="1" customHeight="1" outlineLevel="3" spans="1:29">
      <c r="A2246" s="873" t="s">
        <v>73</v>
      </c>
      <c r="B2246" s="870" t="s">
        <v>417</v>
      </c>
      <c r="C2246" s="870" t="s">
        <v>427</v>
      </c>
      <c r="D2246" s="846" t="s">
        <v>5340</v>
      </c>
      <c r="E2246" s="846" t="s">
        <v>34</v>
      </c>
      <c r="F2246" s="846" t="s">
        <v>3593</v>
      </c>
      <c r="G2246" s="846" t="s">
        <v>338</v>
      </c>
      <c r="H2246" s="832">
        <v>7.79</v>
      </c>
      <c r="I2246" s="846" t="s">
        <v>5310</v>
      </c>
      <c r="J2246" s="875">
        <v>47</v>
      </c>
      <c r="K2246" s="846" t="s">
        <v>83</v>
      </c>
      <c r="L2246" s="846" t="s">
        <v>3355</v>
      </c>
      <c r="M2246" s="846" t="s">
        <v>5159</v>
      </c>
      <c r="N2246" s="846" t="s">
        <v>5159</v>
      </c>
      <c r="O2246" s="846" t="s">
        <v>3700</v>
      </c>
      <c r="P2246" s="846" t="s">
        <v>3667</v>
      </c>
      <c r="Q2246" s="832">
        <v>230384.95</v>
      </c>
      <c r="R2246" s="832">
        <v>385829.61</v>
      </c>
      <c r="S2246" s="832">
        <v>65407.15</v>
      </c>
      <c r="T2246" s="832">
        <v>65549.25</v>
      </c>
      <c r="U2246" s="846"/>
      <c r="V2246" s="846" t="s">
        <v>3317</v>
      </c>
      <c r="W2246" s="846"/>
      <c r="X2246" s="824"/>
      <c r="Y2246" s="824"/>
      <c r="Z2246" s="824"/>
      <c r="AA2246" s="824"/>
      <c r="AB2246" s="824"/>
      <c r="AC2246" s="824"/>
    </row>
    <row r="2247" s="823" customFormat="1" ht="28.45" hidden="1" customHeight="1" outlineLevel="3" spans="1:29">
      <c r="A2247" s="873" t="s">
        <v>73</v>
      </c>
      <c r="B2247" s="870" t="s">
        <v>417</v>
      </c>
      <c r="C2247" s="870" t="s">
        <v>427</v>
      </c>
      <c r="D2247" s="846" t="s">
        <v>5341</v>
      </c>
      <c r="E2247" s="846" t="s">
        <v>34</v>
      </c>
      <c r="F2247" s="846" t="s">
        <v>3711</v>
      </c>
      <c r="G2247" s="846" t="s">
        <v>439</v>
      </c>
      <c r="H2247" s="832">
        <v>693.73</v>
      </c>
      <c r="I2247" s="846" t="s">
        <v>462</v>
      </c>
      <c r="J2247" s="875">
        <v>26</v>
      </c>
      <c r="K2247" s="846" t="s">
        <v>38</v>
      </c>
      <c r="L2247" s="846" t="s">
        <v>3355</v>
      </c>
      <c r="M2247" s="846" t="s">
        <v>5342</v>
      </c>
      <c r="N2247" s="846" t="s">
        <v>5342</v>
      </c>
      <c r="O2247" s="846" t="s">
        <v>441</v>
      </c>
      <c r="P2247" s="846" t="s">
        <v>442</v>
      </c>
      <c r="Q2247" s="832">
        <v>23751.92</v>
      </c>
      <c r="R2247" s="832">
        <v>97379.81</v>
      </c>
      <c r="S2247" s="832">
        <v>22199.91</v>
      </c>
      <c r="T2247" s="832">
        <v>32478.42</v>
      </c>
      <c r="U2247" s="846" t="s">
        <v>372</v>
      </c>
      <c r="V2247" s="846" t="s">
        <v>600</v>
      </c>
      <c r="W2247" s="846"/>
      <c r="X2247" s="824"/>
      <c r="Y2247" s="824"/>
      <c r="Z2247" s="824"/>
      <c r="AA2247" s="824"/>
      <c r="AB2247" s="824"/>
      <c r="AC2247" s="824"/>
    </row>
    <row r="2248" s="823" customFormat="1" ht="28.45" hidden="1" customHeight="1" outlineLevel="3" spans="1:29">
      <c r="A2248" s="873" t="s">
        <v>73</v>
      </c>
      <c r="B2248" s="870" t="s">
        <v>417</v>
      </c>
      <c r="C2248" s="870" t="s">
        <v>427</v>
      </c>
      <c r="D2248" s="846" t="s">
        <v>5343</v>
      </c>
      <c r="E2248" s="846" t="s">
        <v>34</v>
      </c>
      <c r="F2248" s="846" t="s">
        <v>3708</v>
      </c>
      <c r="G2248" s="846" t="s">
        <v>449</v>
      </c>
      <c r="H2248" s="832">
        <v>3.15</v>
      </c>
      <c r="I2248" s="846" t="s">
        <v>3026</v>
      </c>
      <c r="J2248" s="875">
        <v>43</v>
      </c>
      <c r="K2248" s="846" t="s">
        <v>83</v>
      </c>
      <c r="L2248" s="846" t="s">
        <v>3355</v>
      </c>
      <c r="M2248" s="846" t="s">
        <v>5159</v>
      </c>
      <c r="N2248" s="846" t="s">
        <v>5159</v>
      </c>
      <c r="O2248" s="846" t="s">
        <v>3700</v>
      </c>
      <c r="P2248" s="846" t="s">
        <v>3667</v>
      </c>
      <c r="Q2248" s="832">
        <v>230384.95</v>
      </c>
      <c r="R2248" s="832">
        <v>385829.61</v>
      </c>
      <c r="S2248" s="832">
        <v>65407.15</v>
      </c>
      <c r="T2248" s="832">
        <v>65549.25</v>
      </c>
      <c r="U2248" s="846"/>
      <c r="V2248" s="846" t="s">
        <v>3317</v>
      </c>
      <c r="W2248" s="846"/>
      <c r="X2248" s="824"/>
      <c r="Y2248" s="824"/>
      <c r="Z2248" s="824"/>
      <c r="AA2248" s="824"/>
      <c r="AB2248" s="824"/>
      <c r="AC2248" s="824"/>
    </row>
    <row r="2249" s="823" customFormat="1" ht="28.45" hidden="1" customHeight="1" outlineLevel="3" spans="1:29">
      <c r="A2249" s="873" t="s">
        <v>73</v>
      </c>
      <c r="B2249" s="870" t="s">
        <v>417</v>
      </c>
      <c r="C2249" s="870" t="s">
        <v>427</v>
      </c>
      <c r="D2249" s="846" t="s">
        <v>5344</v>
      </c>
      <c r="E2249" s="846" t="s">
        <v>34</v>
      </c>
      <c r="F2249" s="846" t="s">
        <v>3531</v>
      </c>
      <c r="G2249" s="846" t="s">
        <v>338</v>
      </c>
      <c r="H2249" s="832">
        <v>673.8</v>
      </c>
      <c r="I2249" s="846" t="s">
        <v>165</v>
      </c>
      <c r="J2249" s="875">
        <v>27</v>
      </c>
      <c r="K2249" s="846" t="s">
        <v>38</v>
      </c>
      <c r="L2249" s="846" t="s">
        <v>3355</v>
      </c>
      <c r="M2249" s="846" t="s">
        <v>5345</v>
      </c>
      <c r="N2249" s="846" t="s">
        <v>5346</v>
      </c>
      <c r="O2249" s="846" t="s">
        <v>5347</v>
      </c>
      <c r="P2249" s="846" t="s">
        <v>5348</v>
      </c>
      <c r="Q2249" s="832">
        <v>10482.6</v>
      </c>
      <c r="R2249" s="832">
        <v>25263.52</v>
      </c>
      <c r="S2249" s="832">
        <v>7480.22</v>
      </c>
      <c r="T2249" s="832">
        <v>15411.46</v>
      </c>
      <c r="U2249" s="846" t="s">
        <v>318</v>
      </c>
      <c r="V2249" s="846" t="s">
        <v>3533</v>
      </c>
      <c r="W2249" s="846"/>
      <c r="X2249" s="824"/>
      <c r="Y2249" s="824"/>
      <c r="Z2249" s="824"/>
      <c r="AA2249" s="824"/>
      <c r="AB2249" s="824"/>
      <c r="AC2249" s="824"/>
    </row>
    <row r="2250" s="823" customFormat="1" ht="28.45" hidden="1" customHeight="1" outlineLevel="3" spans="1:29">
      <c r="A2250" s="873" t="s">
        <v>73</v>
      </c>
      <c r="B2250" s="870" t="s">
        <v>417</v>
      </c>
      <c r="C2250" s="870" t="s">
        <v>427</v>
      </c>
      <c r="D2250" s="846" t="s">
        <v>5349</v>
      </c>
      <c r="E2250" s="846" t="s">
        <v>34</v>
      </c>
      <c r="F2250" s="846" t="s">
        <v>3389</v>
      </c>
      <c r="G2250" s="846" t="s">
        <v>520</v>
      </c>
      <c r="H2250" s="832">
        <v>0.79</v>
      </c>
      <c r="I2250" s="846" t="s">
        <v>1448</v>
      </c>
      <c r="J2250" s="875">
        <v>19</v>
      </c>
      <c r="K2250" s="846" t="s">
        <v>38</v>
      </c>
      <c r="L2250" s="846" t="s">
        <v>3284</v>
      </c>
      <c r="M2250" s="846" t="s">
        <v>5350</v>
      </c>
      <c r="N2250" s="846" t="s">
        <v>5350</v>
      </c>
      <c r="O2250" s="846" t="s">
        <v>5347</v>
      </c>
      <c r="P2250" s="846" t="s">
        <v>5351</v>
      </c>
      <c r="Q2250" s="832">
        <v>80826.77</v>
      </c>
      <c r="R2250" s="832">
        <v>243568.79</v>
      </c>
      <c r="S2250" s="832">
        <v>25720.55</v>
      </c>
      <c r="T2250" s="832">
        <v>61702.19</v>
      </c>
      <c r="U2250" s="846" t="s">
        <v>372</v>
      </c>
      <c r="V2250" s="846" t="s">
        <v>3394</v>
      </c>
      <c r="W2250" s="846"/>
      <c r="X2250" s="824"/>
      <c r="Y2250" s="824"/>
      <c r="Z2250" s="824"/>
      <c r="AA2250" s="824"/>
      <c r="AB2250" s="824"/>
      <c r="AC2250" s="824"/>
    </row>
    <row r="2251" s="823" customFormat="1" ht="28.45" hidden="1" customHeight="1" outlineLevel="3" spans="1:29">
      <c r="A2251" s="873" t="s">
        <v>73</v>
      </c>
      <c r="B2251" s="870" t="s">
        <v>417</v>
      </c>
      <c r="C2251" s="870" t="s">
        <v>427</v>
      </c>
      <c r="D2251" s="846" t="s">
        <v>5352</v>
      </c>
      <c r="E2251" s="846" t="s">
        <v>34</v>
      </c>
      <c r="F2251" s="846" t="s">
        <v>3808</v>
      </c>
      <c r="G2251" s="846" t="s">
        <v>3612</v>
      </c>
      <c r="H2251" s="832">
        <v>63.58</v>
      </c>
      <c r="I2251" s="846" t="s">
        <v>537</v>
      </c>
      <c r="J2251" s="875">
        <v>21</v>
      </c>
      <c r="K2251" s="846" t="s">
        <v>38</v>
      </c>
      <c r="L2251" s="846" t="s">
        <v>3284</v>
      </c>
      <c r="M2251" s="846" t="s">
        <v>5234</v>
      </c>
      <c r="N2251" s="846" t="s">
        <v>5234</v>
      </c>
      <c r="O2251" s="846" t="s">
        <v>3791</v>
      </c>
      <c r="P2251" s="846" t="s">
        <v>3595</v>
      </c>
      <c r="Q2251" s="832">
        <v>12712.83</v>
      </c>
      <c r="R2251" s="832">
        <v>20090.74</v>
      </c>
      <c r="S2251" s="832">
        <v>6069.02</v>
      </c>
      <c r="T2251" s="832">
        <v>6084.99</v>
      </c>
      <c r="U2251" s="846" t="s">
        <v>318</v>
      </c>
      <c r="V2251" s="846" t="s">
        <v>3305</v>
      </c>
      <c r="W2251" s="846"/>
      <c r="X2251" s="824"/>
      <c r="Y2251" s="824"/>
      <c r="Z2251" s="824"/>
      <c r="AA2251" s="824"/>
      <c r="AB2251" s="824"/>
      <c r="AC2251" s="824"/>
    </row>
    <row r="2252" s="823" customFormat="1" ht="28.45" hidden="1" customHeight="1" outlineLevel="3" spans="1:29">
      <c r="A2252" s="873" t="s">
        <v>73</v>
      </c>
      <c r="B2252" s="870" t="s">
        <v>417</v>
      </c>
      <c r="C2252" s="870" t="s">
        <v>427</v>
      </c>
      <c r="D2252" s="846" t="s">
        <v>5353</v>
      </c>
      <c r="E2252" s="846" t="s">
        <v>34</v>
      </c>
      <c r="F2252" s="846" t="s">
        <v>3593</v>
      </c>
      <c r="G2252" s="846" t="s">
        <v>338</v>
      </c>
      <c r="H2252" s="832">
        <v>1.8</v>
      </c>
      <c r="I2252" s="846" t="s">
        <v>3698</v>
      </c>
      <c r="J2252" s="875">
        <v>39</v>
      </c>
      <c r="K2252" s="846" t="s">
        <v>83</v>
      </c>
      <c r="L2252" s="846" t="s">
        <v>3355</v>
      </c>
      <c r="M2252" s="846" t="s">
        <v>5354</v>
      </c>
      <c r="N2252" s="846" t="s">
        <v>5136</v>
      </c>
      <c r="O2252" s="846" t="s">
        <v>3791</v>
      </c>
      <c r="P2252" s="846" t="s">
        <v>3595</v>
      </c>
      <c r="Q2252" s="832">
        <v>230384.95</v>
      </c>
      <c r="R2252" s="832">
        <v>385829.61</v>
      </c>
      <c r="S2252" s="832">
        <v>65407.15</v>
      </c>
      <c r="T2252" s="832">
        <v>65549.25</v>
      </c>
      <c r="U2252" s="846"/>
      <c r="V2252" s="846" t="s">
        <v>3317</v>
      </c>
      <c r="W2252" s="846"/>
      <c r="X2252" s="824"/>
      <c r="Y2252" s="824"/>
      <c r="Z2252" s="824"/>
      <c r="AA2252" s="824"/>
      <c r="AB2252" s="824"/>
      <c r="AC2252" s="824"/>
    </row>
    <row r="2253" s="823" customFormat="1" ht="28.45" hidden="1" customHeight="1" outlineLevel="3" spans="1:29">
      <c r="A2253" s="873" t="s">
        <v>73</v>
      </c>
      <c r="B2253" s="870" t="s">
        <v>417</v>
      </c>
      <c r="C2253" s="870" t="s">
        <v>427</v>
      </c>
      <c r="D2253" s="846" t="s">
        <v>5355</v>
      </c>
      <c r="E2253" s="846" t="s">
        <v>34</v>
      </c>
      <c r="F2253" s="846" t="s">
        <v>3460</v>
      </c>
      <c r="G2253" s="846" t="s">
        <v>338</v>
      </c>
      <c r="H2253" s="832">
        <v>0.9</v>
      </c>
      <c r="I2253" s="846" t="s">
        <v>321</v>
      </c>
      <c r="J2253" s="875">
        <v>40</v>
      </c>
      <c r="K2253" s="846" t="s">
        <v>83</v>
      </c>
      <c r="L2253" s="846" t="s">
        <v>3355</v>
      </c>
      <c r="M2253" s="846" t="s">
        <v>5356</v>
      </c>
      <c r="N2253" s="846" t="s">
        <v>5356</v>
      </c>
      <c r="O2253" s="846" t="s">
        <v>3791</v>
      </c>
      <c r="P2253" s="846" t="s">
        <v>3595</v>
      </c>
      <c r="Q2253" s="832">
        <v>230384.95</v>
      </c>
      <c r="R2253" s="832">
        <v>385829.61</v>
      </c>
      <c r="S2253" s="832">
        <v>65407.15</v>
      </c>
      <c r="T2253" s="832">
        <v>65549.25</v>
      </c>
      <c r="U2253" s="846"/>
      <c r="V2253" s="846" t="s">
        <v>3317</v>
      </c>
      <c r="W2253" s="846"/>
      <c r="X2253" s="824"/>
      <c r="Y2253" s="824"/>
      <c r="Z2253" s="824"/>
      <c r="AA2253" s="824"/>
      <c r="AB2253" s="824"/>
      <c r="AC2253" s="824"/>
    </row>
    <row r="2254" s="823" customFormat="1" ht="28.45" hidden="1" customHeight="1" outlineLevel="3" spans="1:29">
      <c r="A2254" s="873" t="s">
        <v>73</v>
      </c>
      <c r="B2254" s="870" t="s">
        <v>417</v>
      </c>
      <c r="C2254" s="870" t="s">
        <v>427</v>
      </c>
      <c r="D2254" s="846" t="s">
        <v>5357</v>
      </c>
      <c r="E2254" s="846" t="s">
        <v>34</v>
      </c>
      <c r="F2254" s="846" t="s">
        <v>3671</v>
      </c>
      <c r="G2254" s="846" t="s">
        <v>477</v>
      </c>
      <c r="H2254" s="832">
        <v>20.79</v>
      </c>
      <c r="I2254" s="846" t="s">
        <v>233</v>
      </c>
      <c r="J2254" s="875">
        <v>23</v>
      </c>
      <c r="K2254" s="846" t="s">
        <v>38</v>
      </c>
      <c r="L2254" s="846" t="s">
        <v>3355</v>
      </c>
      <c r="M2254" s="846" t="s">
        <v>5358</v>
      </c>
      <c r="N2254" s="846" t="s">
        <v>5359</v>
      </c>
      <c r="O2254" s="846" t="s">
        <v>441</v>
      </c>
      <c r="P2254" s="846" t="s">
        <v>442</v>
      </c>
      <c r="Q2254" s="832">
        <v>23751.92</v>
      </c>
      <c r="R2254" s="832">
        <v>97379.81</v>
      </c>
      <c r="S2254" s="832">
        <v>22199.91</v>
      </c>
      <c r="T2254" s="832">
        <v>32478.42</v>
      </c>
      <c r="U2254" s="846" t="s">
        <v>372</v>
      </c>
      <c r="V2254" s="846" t="s">
        <v>600</v>
      </c>
      <c r="W2254" s="846"/>
      <c r="X2254" s="824"/>
      <c r="Y2254" s="824"/>
      <c r="Z2254" s="824"/>
      <c r="AA2254" s="824"/>
      <c r="AB2254" s="824"/>
      <c r="AC2254" s="824"/>
    </row>
    <row r="2255" s="823" customFormat="1" ht="28.45" hidden="1" customHeight="1" outlineLevel="3" spans="1:29">
      <c r="A2255" s="873" t="s">
        <v>73</v>
      </c>
      <c r="B2255" s="870" t="s">
        <v>417</v>
      </c>
      <c r="C2255" s="870" t="s">
        <v>427</v>
      </c>
      <c r="D2255" s="846" t="s">
        <v>5360</v>
      </c>
      <c r="E2255" s="846" t="s">
        <v>34</v>
      </c>
      <c r="F2255" s="846" t="s">
        <v>3655</v>
      </c>
      <c r="G2255" s="846" t="s">
        <v>92</v>
      </c>
      <c r="H2255" s="832">
        <v>116.59</v>
      </c>
      <c r="I2255" s="846" t="s">
        <v>350</v>
      </c>
      <c r="J2255" s="875">
        <v>0</v>
      </c>
      <c r="K2255" s="846" t="s">
        <v>38</v>
      </c>
      <c r="L2255" s="846" t="s">
        <v>3355</v>
      </c>
      <c r="M2255" s="846"/>
      <c r="N2255" s="846" t="s">
        <v>5361</v>
      </c>
      <c r="O2255" s="846" t="s">
        <v>3682</v>
      </c>
      <c r="P2255" s="846" t="s">
        <v>5362</v>
      </c>
      <c r="Q2255" s="832">
        <v>26958.18</v>
      </c>
      <c r="R2255" s="832">
        <v>36090.56</v>
      </c>
      <c r="S2255" s="832">
        <v>14020.83</v>
      </c>
      <c r="T2255" s="832">
        <v>17298.83</v>
      </c>
      <c r="U2255" s="846"/>
      <c r="V2255" s="846" t="s">
        <v>3549</v>
      </c>
      <c r="W2255" s="846"/>
      <c r="X2255" s="824"/>
      <c r="Y2255" s="824"/>
      <c r="Z2255" s="824"/>
      <c r="AA2255" s="824"/>
      <c r="AB2255" s="824"/>
      <c r="AC2255" s="824"/>
    </row>
    <row r="2256" s="823" customFormat="1" ht="28.45" hidden="1" customHeight="1" outlineLevel="3" spans="1:29">
      <c r="A2256" s="873" t="s">
        <v>73</v>
      </c>
      <c r="B2256" s="870" t="s">
        <v>417</v>
      </c>
      <c r="C2256" s="870" t="s">
        <v>427</v>
      </c>
      <c r="D2256" s="846" t="s">
        <v>5363</v>
      </c>
      <c r="E2256" s="846" t="s">
        <v>34</v>
      </c>
      <c r="F2256" s="846" t="s">
        <v>3593</v>
      </c>
      <c r="G2256" s="846" t="s">
        <v>338</v>
      </c>
      <c r="H2256" s="832">
        <v>8.97</v>
      </c>
      <c r="I2256" s="846" t="s">
        <v>3768</v>
      </c>
      <c r="J2256" s="875">
        <v>33</v>
      </c>
      <c r="K2256" s="846" t="s">
        <v>83</v>
      </c>
      <c r="L2256" s="846" t="s">
        <v>3355</v>
      </c>
      <c r="M2256" s="846" t="s">
        <v>5364</v>
      </c>
      <c r="N2256" s="846" t="s">
        <v>5265</v>
      </c>
      <c r="O2256" s="846" t="s">
        <v>3686</v>
      </c>
      <c r="P2256" s="846" t="s">
        <v>3595</v>
      </c>
      <c r="Q2256" s="832">
        <v>230384.95</v>
      </c>
      <c r="R2256" s="832">
        <v>385829.61</v>
      </c>
      <c r="S2256" s="832">
        <v>65407.15</v>
      </c>
      <c r="T2256" s="832">
        <v>65549.25</v>
      </c>
      <c r="U2256" s="846"/>
      <c r="V2256" s="846" t="s">
        <v>3317</v>
      </c>
      <c r="W2256" s="846"/>
      <c r="X2256" s="824"/>
      <c r="Y2256" s="824"/>
      <c r="Z2256" s="824"/>
      <c r="AA2256" s="824"/>
      <c r="AB2256" s="824"/>
      <c r="AC2256" s="824"/>
    </row>
    <row r="2257" s="823" customFormat="1" ht="28.45" hidden="1" customHeight="1" outlineLevel="3" spans="1:29">
      <c r="A2257" s="873" t="s">
        <v>73</v>
      </c>
      <c r="B2257" s="870" t="s">
        <v>417</v>
      </c>
      <c r="C2257" s="870" t="s">
        <v>427</v>
      </c>
      <c r="D2257" s="846" t="s">
        <v>5365</v>
      </c>
      <c r="E2257" s="846" t="s">
        <v>34</v>
      </c>
      <c r="F2257" s="846" t="s">
        <v>3593</v>
      </c>
      <c r="G2257" s="846" t="s">
        <v>338</v>
      </c>
      <c r="H2257" s="832">
        <v>18.13</v>
      </c>
      <c r="I2257" s="846" t="s">
        <v>3768</v>
      </c>
      <c r="J2257" s="875">
        <v>33</v>
      </c>
      <c r="K2257" s="846" t="s">
        <v>83</v>
      </c>
      <c r="L2257" s="846" t="s">
        <v>3355</v>
      </c>
      <c r="M2257" s="846" t="s">
        <v>5366</v>
      </c>
      <c r="N2257" s="846" t="s">
        <v>5265</v>
      </c>
      <c r="O2257" s="846" t="s">
        <v>3686</v>
      </c>
      <c r="P2257" s="846" t="s">
        <v>3595</v>
      </c>
      <c r="Q2257" s="832">
        <v>230384.95</v>
      </c>
      <c r="R2257" s="832">
        <v>385829.61</v>
      </c>
      <c r="S2257" s="832">
        <v>65407.15</v>
      </c>
      <c r="T2257" s="832">
        <v>65549.25</v>
      </c>
      <c r="U2257" s="846" t="s">
        <v>525</v>
      </c>
      <c r="V2257" s="846" t="s">
        <v>3317</v>
      </c>
      <c r="W2257" s="846"/>
      <c r="X2257" s="824"/>
      <c r="Y2257" s="824"/>
      <c r="Z2257" s="824"/>
      <c r="AA2257" s="824"/>
      <c r="AB2257" s="824"/>
      <c r="AC2257" s="824"/>
    </row>
    <row r="2258" s="823" customFormat="1" ht="28.45" hidden="1" customHeight="1" outlineLevel="3" spans="1:29">
      <c r="A2258" s="873" t="s">
        <v>73</v>
      </c>
      <c r="B2258" s="870" t="s">
        <v>417</v>
      </c>
      <c r="C2258" s="870" t="s">
        <v>427</v>
      </c>
      <c r="D2258" s="846" t="s">
        <v>5365</v>
      </c>
      <c r="E2258" s="846" t="s">
        <v>34</v>
      </c>
      <c r="F2258" s="846" t="s">
        <v>3593</v>
      </c>
      <c r="G2258" s="846" t="s">
        <v>338</v>
      </c>
      <c r="H2258" s="832">
        <v>7.12</v>
      </c>
      <c r="I2258" s="846" t="s">
        <v>37</v>
      </c>
      <c r="J2258" s="875">
        <v>15</v>
      </c>
      <c r="K2258" s="846" t="s">
        <v>38</v>
      </c>
      <c r="L2258" s="846" t="s">
        <v>3355</v>
      </c>
      <c r="M2258" s="846" t="s">
        <v>5367</v>
      </c>
      <c r="N2258" s="846" t="s">
        <v>5265</v>
      </c>
      <c r="O2258" s="846" t="s">
        <v>3686</v>
      </c>
      <c r="P2258" s="846" t="s">
        <v>3595</v>
      </c>
      <c r="Q2258" s="832">
        <v>230384.95</v>
      </c>
      <c r="R2258" s="832">
        <v>385829.61</v>
      </c>
      <c r="S2258" s="832">
        <v>65407.15</v>
      </c>
      <c r="T2258" s="832">
        <v>65549.25</v>
      </c>
      <c r="U2258" s="846" t="s">
        <v>525</v>
      </c>
      <c r="V2258" s="846" t="s">
        <v>3317</v>
      </c>
      <c r="W2258" s="846"/>
      <c r="X2258" s="824"/>
      <c r="Y2258" s="824"/>
      <c r="Z2258" s="824"/>
      <c r="AA2258" s="824"/>
      <c r="AB2258" s="824"/>
      <c r="AC2258" s="824"/>
    </row>
    <row r="2259" s="823" customFormat="1" ht="28.45" hidden="1" customHeight="1" outlineLevel="3" spans="1:29">
      <c r="A2259" s="873" t="s">
        <v>73</v>
      </c>
      <c r="B2259" s="870" t="s">
        <v>417</v>
      </c>
      <c r="C2259" s="870" t="s">
        <v>427</v>
      </c>
      <c r="D2259" s="846" t="s">
        <v>5365</v>
      </c>
      <c r="E2259" s="846" t="s">
        <v>34</v>
      </c>
      <c r="F2259" s="846" t="s">
        <v>3593</v>
      </c>
      <c r="G2259" s="846" t="s">
        <v>338</v>
      </c>
      <c r="H2259" s="832">
        <v>5</v>
      </c>
      <c r="I2259" s="846" t="s">
        <v>917</v>
      </c>
      <c r="J2259" s="875">
        <v>4</v>
      </c>
      <c r="K2259" s="846" t="s">
        <v>38</v>
      </c>
      <c r="L2259" s="846" t="s">
        <v>3355</v>
      </c>
      <c r="M2259" s="846"/>
      <c r="N2259" s="846" t="s">
        <v>5265</v>
      </c>
      <c r="O2259" s="846" t="s">
        <v>3686</v>
      </c>
      <c r="P2259" s="846" t="s">
        <v>3595</v>
      </c>
      <c r="Q2259" s="832">
        <v>230384.95</v>
      </c>
      <c r="R2259" s="832">
        <v>385829.61</v>
      </c>
      <c r="S2259" s="832">
        <v>65407.15</v>
      </c>
      <c r="T2259" s="832">
        <v>65549.25</v>
      </c>
      <c r="U2259" s="846" t="s">
        <v>525</v>
      </c>
      <c r="V2259" s="846" t="s">
        <v>3317</v>
      </c>
      <c r="W2259" s="846"/>
      <c r="X2259" s="824"/>
      <c r="Y2259" s="824"/>
      <c r="Z2259" s="824"/>
      <c r="AA2259" s="824"/>
      <c r="AB2259" s="824"/>
      <c r="AC2259" s="824"/>
    </row>
    <row r="2260" s="823" customFormat="1" ht="28.45" hidden="1" customHeight="1" outlineLevel="3" spans="1:29">
      <c r="A2260" s="873" t="s">
        <v>73</v>
      </c>
      <c r="B2260" s="870" t="s">
        <v>417</v>
      </c>
      <c r="C2260" s="870" t="s">
        <v>427</v>
      </c>
      <c r="D2260" s="846" t="s">
        <v>5368</v>
      </c>
      <c r="E2260" s="846" t="s">
        <v>34</v>
      </c>
      <c r="F2260" s="846" t="s">
        <v>3460</v>
      </c>
      <c r="G2260" s="846" t="s">
        <v>338</v>
      </c>
      <c r="H2260" s="832">
        <v>4.56</v>
      </c>
      <c r="I2260" s="846" t="s">
        <v>3768</v>
      </c>
      <c r="J2260" s="875">
        <v>33</v>
      </c>
      <c r="K2260" s="846" t="s">
        <v>83</v>
      </c>
      <c r="L2260" s="846" t="s">
        <v>3284</v>
      </c>
      <c r="M2260" s="846" t="s">
        <v>5369</v>
      </c>
      <c r="N2260" s="846" t="s">
        <v>5369</v>
      </c>
      <c r="O2260" s="846" t="s">
        <v>3791</v>
      </c>
      <c r="P2260" s="846" t="s">
        <v>3595</v>
      </c>
      <c r="Q2260" s="832">
        <v>230384.95</v>
      </c>
      <c r="R2260" s="832">
        <v>385829.61</v>
      </c>
      <c r="S2260" s="832">
        <v>65407.15</v>
      </c>
      <c r="T2260" s="832">
        <v>65549.25</v>
      </c>
      <c r="U2260" s="846" t="s">
        <v>318</v>
      </c>
      <c r="V2260" s="846" t="s">
        <v>3317</v>
      </c>
      <c r="W2260" s="846"/>
      <c r="X2260" s="824"/>
      <c r="Y2260" s="824"/>
      <c r="Z2260" s="824"/>
      <c r="AA2260" s="824"/>
      <c r="AB2260" s="824"/>
      <c r="AC2260" s="824"/>
    </row>
    <row r="2261" s="823" customFormat="1" ht="28.45" hidden="1" customHeight="1" outlineLevel="3" spans="1:29">
      <c r="A2261" s="873" t="s">
        <v>73</v>
      </c>
      <c r="B2261" s="870" t="s">
        <v>417</v>
      </c>
      <c r="C2261" s="870" t="s">
        <v>427</v>
      </c>
      <c r="D2261" s="846" t="s">
        <v>5370</v>
      </c>
      <c r="E2261" s="846" t="s">
        <v>34</v>
      </c>
      <c r="F2261" s="846" t="s">
        <v>3593</v>
      </c>
      <c r="G2261" s="846" t="s">
        <v>338</v>
      </c>
      <c r="H2261" s="832">
        <v>4.19</v>
      </c>
      <c r="I2261" s="846" t="s">
        <v>1453</v>
      </c>
      <c r="J2261" s="875">
        <v>31</v>
      </c>
      <c r="K2261" s="846" t="s">
        <v>83</v>
      </c>
      <c r="L2261" s="846" t="s">
        <v>3284</v>
      </c>
      <c r="M2261" s="846" t="s">
        <v>5371</v>
      </c>
      <c r="N2261" s="846" t="s">
        <v>5371</v>
      </c>
      <c r="O2261" s="846" t="s">
        <v>3791</v>
      </c>
      <c r="P2261" s="846" t="s">
        <v>3595</v>
      </c>
      <c r="Q2261" s="832">
        <v>230384.95</v>
      </c>
      <c r="R2261" s="832">
        <v>385829.61</v>
      </c>
      <c r="S2261" s="832">
        <v>65407.15</v>
      </c>
      <c r="T2261" s="832">
        <v>65549.25</v>
      </c>
      <c r="U2261" s="846"/>
      <c r="V2261" s="846" t="s">
        <v>3317</v>
      </c>
      <c r="W2261" s="846"/>
      <c r="X2261" s="824"/>
      <c r="Y2261" s="824"/>
      <c r="Z2261" s="824"/>
      <c r="AA2261" s="824"/>
      <c r="AB2261" s="824"/>
      <c r="AC2261" s="824"/>
    </row>
    <row r="2262" s="823" customFormat="1" ht="28.45" hidden="1" customHeight="1" outlineLevel="3" spans="1:29">
      <c r="A2262" s="873" t="s">
        <v>73</v>
      </c>
      <c r="B2262" s="870" t="s">
        <v>417</v>
      </c>
      <c r="C2262" s="870" t="s">
        <v>427</v>
      </c>
      <c r="D2262" s="846" t="s">
        <v>5372</v>
      </c>
      <c r="E2262" s="846" t="s">
        <v>34</v>
      </c>
      <c r="F2262" s="846" t="s">
        <v>3593</v>
      </c>
      <c r="G2262" s="846" t="s">
        <v>338</v>
      </c>
      <c r="H2262" s="832">
        <v>23.04</v>
      </c>
      <c r="I2262" s="846" t="s">
        <v>1851</v>
      </c>
      <c r="J2262" s="875">
        <v>32</v>
      </c>
      <c r="K2262" s="846" t="s">
        <v>83</v>
      </c>
      <c r="L2262" s="846" t="s">
        <v>3355</v>
      </c>
      <c r="M2262" s="846" t="s">
        <v>5159</v>
      </c>
      <c r="N2262" s="846" t="s">
        <v>5159</v>
      </c>
      <c r="O2262" s="846" t="s">
        <v>3700</v>
      </c>
      <c r="P2262" s="846" t="s">
        <v>3667</v>
      </c>
      <c r="Q2262" s="832">
        <v>230384.95</v>
      </c>
      <c r="R2262" s="832">
        <v>385829.61</v>
      </c>
      <c r="S2262" s="832">
        <v>65407.15</v>
      </c>
      <c r="T2262" s="832">
        <v>65549.25</v>
      </c>
      <c r="U2262" s="846"/>
      <c r="V2262" s="846" t="s">
        <v>3317</v>
      </c>
      <c r="W2262" s="846"/>
      <c r="X2262" s="824"/>
      <c r="Y2262" s="824"/>
      <c r="Z2262" s="824"/>
      <c r="AA2262" s="824"/>
      <c r="AB2262" s="824"/>
      <c r="AC2262" s="824"/>
    </row>
    <row r="2263" s="823" customFormat="1" ht="28.45" hidden="1" customHeight="1" outlineLevel="3" spans="1:29">
      <c r="A2263" s="873" t="s">
        <v>73</v>
      </c>
      <c r="B2263" s="870" t="s">
        <v>417</v>
      </c>
      <c r="C2263" s="870" t="s">
        <v>427</v>
      </c>
      <c r="D2263" s="846" t="s">
        <v>5373</v>
      </c>
      <c r="E2263" s="846" t="s">
        <v>34</v>
      </c>
      <c r="F2263" s="846" t="s">
        <v>3593</v>
      </c>
      <c r="G2263" s="846" t="s">
        <v>338</v>
      </c>
      <c r="H2263" s="832">
        <v>249.27</v>
      </c>
      <c r="I2263" s="846" t="s">
        <v>1485</v>
      </c>
      <c r="J2263" s="875">
        <v>28</v>
      </c>
      <c r="K2263" s="846" t="s">
        <v>38</v>
      </c>
      <c r="L2263" s="846" t="s">
        <v>3355</v>
      </c>
      <c r="M2263" s="846" t="s">
        <v>5374</v>
      </c>
      <c r="N2263" s="846" t="s">
        <v>5265</v>
      </c>
      <c r="O2263" s="846" t="s">
        <v>3686</v>
      </c>
      <c r="P2263" s="846" t="s">
        <v>3595</v>
      </c>
      <c r="Q2263" s="832">
        <v>230384.95</v>
      </c>
      <c r="R2263" s="832">
        <v>385829.61</v>
      </c>
      <c r="S2263" s="832">
        <v>65407.15</v>
      </c>
      <c r="T2263" s="832">
        <v>65549.25</v>
      </c>
      <c r="U2263" s="846" t="s">
        <v>525</v>
      </c>
      <c r="V2263" s="846" t="s">
        <v>3317</v>
      </c>
      <c r="W2263" s="846"/>
      <c r="X2263" s="824"/>
      <c r="Y2263" s="824"/>
      <c r="Z2263" s="824"/>
      <c r="AA2263" s="824"/>
      <c r="AB2263" s="824"/>
      <c r="AC2263" s="824"/>
    </row>
    <row r="2264" s="823" customFormat="1" ht="28.45" hidden="1" customHeight="1" outlineLevel="3" spans="1:29">
      <c r="A2264" s="873" t="s">
        <v>73</v>
      </c>
      <c r="B2264" s="870" t="s">
        <v>417</v>
      </c>
      <c r="C2264" s="870" t="s">
        <v>427</v>
      </c>
      <c r="D2264" s="846" t="s">
        <v>5375</v>
      </c>
      <c r="E2264" s="846" t="s">
        <v>34</v>
      </c>
      <c r="F2264" s="846" t="s">
        <v>3593</v>
      </c>
      <c r="G2264" s="846" t="s">
        <v>338</v>
      </c>
      <c r="H2264" s="832">
        <v>11.48</v>
      </c>
      <c r="I2264" s="846" t="s">
        <v>1485</v>
      </c>
      <c r="J2264" s="875">
        <v>28</v>
      </c>
      <c r="K2264" s="846" t="s">
        <v>38</v>
      </c>
      <c r="L2264" s="846" t="s">
        <v>3284</v>
      </c>
      <c r="M2264" s="846" t="s">
        <v>5376</v>
      </c>
      <c r="N2264" s="846" t="s">
        <v>5376</v>
      </c>
      <c r="O2264" s="846" t="s">
        <v>3869</v>
      </c>
      <c r="P2264" s="846" t="s">
        <v>3667</v>
      </c>
      <c r="Q2264" s="832">
        <v>230384.95</v>
      </c>
      <c r="R2264" s="832">
        <v>385829.61</v>
      </c>
      <c r="S2264" s="832">
        <v>65407.15</v>
      </c>
      <c r="T2264" s="832">
        <v>65549.25</v>
      </c>
      <c r="U2264" s="846" t="s">
        <v>525</v>
      </c>
      <c r="V2264" s="846" t="s">
        <v>3317</v>
      </c>
      <c r="W2264" s="846"/>
      <c r="X2264" s="824"/>
      <c r="Y2264" s="824"/>
      <c r="Z2264" s="824"/>
      <c r="AA2264" s="824"/>
      <c r="AB2264" s="824"/>
      <c r="AC2264" s="824"/>
    </row>
    <row r="2265" s="823" customFormat="1" ht="28.45" hidden="1" customHeight="1" outlineLevel="3" spans="1:29">
      <c r="A2265" s="873" t="s">
        <v>73</v>
      </c>
      <c r="B2265" s="870" t="s">
        <v>417</v>
      </c>
      <c r="C2265" s="870" t="s">
        <v>427</v>
      </c>
      <c r="D2265" s="846" t="s">
        <v>5377</v>
      </c>
      <c r="E2265" s="846" t="s">
        <v>34</v>
      </c>
      <c r="F2265" s="846" t="s">
        <v>3531</v>
      </c>
      <c r="G2265" s="846" t="s">
        <v>338</v>
      </c>
      <c r="H2265" s="832">
        <v>1.26</v>
      </c>
      <c r="I2265" s="846" t="s">
        <v>1485</v>
      </c>
      <c r="J2265" s="875">
        <v>28</v>
      </c>
      <c r="K2265" s="846" t="s">
        <v>38</v>
      </c>
      <c r="L2265" s="846" t="s">
        <v>3284</v>
      </c>
      <c r="M2265" s="846" t="s">
        <v>5378</v>
      </c>
      <c r="N2265" s="846" t="s">
        <v>5378</v>
      </c>
      <c r="O2265" s="846" t="s">
        <v>5379</v>
      </c>
      <c r="P2265" s="846" t="s">
        <v>5380</v>
      </c>
      <c r="Q2265" s="832">
        <v>10482.6</v>
      </c>
      <c r="R2265" s="832">
        <v>25263.52</v>
      </c>
      <c r="S2265" s="832">
        <v>7480.22</v>
      </c>
      <c r="T2265" s="832">
        <v>15411.46</v>
      </c>
      <c r="U2265" s="846"/>
      <c r="V2265" s="846" t="s">
        <v>3533</v>
      </c>
      <c r="W2265" s="846"/>
      <c r="X2265" s="824"/>
      <c r="Y2265" s="824"/>
      <c r="Z2265" s="824"/>
      <c r="AA2265" s="824"/>
      <c r="AB2265" s="824"/>
      <c r="AC2265" s="824"/>
    </row>
    <row r="2266" s="823" customFormat="1" ht="28.45" hidden="1" customHeight="1" outlineLevel="3" spans="1:29">
      <c r="A2266" s="873" t="s">
        <v>73</v>
      </c>
      <c r="B2266" s="870" t="s">
        <v>417</v>
      </c>
      <c r="C2266" s="870" t="s">
        <v>427</v>
      </c>
      <c r="D2266" s="846" t="s">
        <v>5381</v>
      </c>
      <c r="E2266" s="846" t="s">
        <v>34</v>
      </c>
      <c r="F2266" s="846" t="s">
        <v>3611</v>
      </c>
      <c r="G2266" s="846" t="s">
        <v>3612</v>
      </c>
      <c r="H2266" s="832">
        <v>13.11</v>
      </c>
      <c r="I2266" s="846" t="s">
        <v>456</v>
      </c>
      <c r="J2266" s="875">
        <v>12</v>
      </c>
      <c r="K2266" s="846" t="s">
        <v>38</v>
      </c>
      <c r="L2266" s="846" t="s">
        <v>3355</v>
      </c>
      <c r="M2266" s="846" t="s">
        <v>5234</v>
      </c>
      <c r="N2266" s="846" t="s">
        <v>5234</v>
      </c>
      <c r="O2266" s="846" t="s">
        <v>3791</v>
      </c>
      <c r="P2266" s="846" t="s">
        <v>3595</v>
      </c>
      <c r="Q2266" s="832">
        <v>69522.43</v>
      </c>
      <c r="R2266" s="832">
        <v>109658.39</v>
      </c>
      <c r="S2266" s="832">
        <v>18362.23</v>
      </c>
      <c r="T2266" s="832">
        <v>19910.72</v>
      </c>
      <c r="U2266" s="846" t="s">
        <v>388</v>
      </c>
      <c r="V2266" s="846" t="s">
        <v>3469</v>
      </c>
      <c r="W2266" s="846"/>
      <c r="X2266" s="824"/>
      <c r="Y2266" s="824"/>
      <c r="Z2266" s="824"/>
      <c r="AA2266" s="824"/>
      <c r="AB2266" s="824"/>
      <c r="AC2266" s="824"/>
    </row>
    <row r="2267" s="823" customFormat="1" ht="28.45" hidden="1" customHeight="1" outlineLevel="3" spans="1:29">
      <c r="A2267" s="873" t="s">
        <v>73</v>
      </c>
      <c r="B2267" s="870" t="s">
        <v>417</v>
      </c>
      <c r="C2267" s="870" t="s">
        <v>427</v>
      </c>
      <c r="D2267" s="846" t="s">
        <v>5382</v>
      </c>
      <c r="E2267" s="846" t="s">
        <v>34</v>
      </c>
      <c r="F2267" s="846" t="s">
        <v>3593</v>
      </c>
      <c r="G2267" s="846" t="s">
        <v>338</v>
      </c>
      <c r="H2267" s="832">
        <v>32.4</v>
      </c>
      <c r="I2267" s="846" t="s">
        <v>236</v>
      </c>
      <c r="J2267" s="875">
        <v>24</v>
      </c>
      <c r="K2267" s="846" t="s">
        <v>38</v>
      </c>
      <c r="L2267" s="846" t="s">
        <v>3355</v>
      </c>
      <c r="M2267" s="846" t="s">
        <v>5383</v>
      </c>
      <c r="N2267" s="846" t="s">
        <v>5265</v>
      </c>
      <c r="O2267" s="846" t="s">
        <v>3686</v>
      </c>
      <c r="P2267" s="846" t="s">
        <v>3595</v>
      </c>
      <c r="Q2267" s="832">
        <v>230384.95</v>
      </c>
      <c r="R2267" s="832">
        <v>385829.61</v>
      </c>
      <c r="S2267" s="832">
        <v>65407.15</v>
      </c>
      <c r="T2267" s="832">
        <v>65549.25</v>
      </c>
      <c r="U2267" s="846" t="s">
        <v>525</v>
      </c>
      <c r="V2267" s="846" t="s">
        <v>3317</v>
      </c>
      <c r="W2267" s="846"/>
      <c r="X2267" s="824"/>
      <c r="Y2267" s="824"/>
      <c r="Z2267" s="824"/>
      <c r="AA2267" s="824"/>
      <c r="AB2267" s="824"/>
      <c r="AC2267" s="824"/>
    </row>
    <row r="2268" s="823" customFormat="1" ht="28.45" hidden="1" customHeight="1" outlineLevel="3" spans="1:29">
      <c r="A2268" s="873" t="s">
        <v>73</v>
      </c>
      <c r="B2268" s="870" t="s">
        <v>417</v>
      </c>
      <c r="C2268" s="870" t="s">
        <v>427</v>
      </c>
      <c r="D2268" s="846" t="s">
        <v>5384</v>
      </c>
      <c r="E2268" s="846" t="s">
        <v>34</v>
      </c>
      <c r="F2268" s="846" t="s">
        <v>3531</v>
      </c>
      <c r="G2268" s="846" t="s">
        <v>338</v>
      </c>
      <c r="H2268" s="832">
        <v>3.51</v>
      </c>
      <c r="I2268" s="846" t="s">
        <v>236</v>
      </c>
      <c r="J2268" s="875">
        <v>24</v>
      </c>
      <c r="K2268" s="846" t="s">
        <v>38</v>
      </c>
      <c r="L2268" s="846" t="s">
        <v>3284</v>
      </c>
      <c r="M2268" s="846" t="s">
        <v>5385</v>
      </c>
      <c r="N2268" s="846" t="s">
        <v>5385</v>
      </c>
      <c r="O2268" s="846" t="s">
        <v>5379</v>
      </c>
      <c r="P2268" s="846" t="s">
        <v>5380</v>
      </c>
      <c r="Q2268" s="832">
        <v>10482.6</v>
      </c>
      <c r="R2268" s="832">
        <v>25263.52</v>
      </c>
      <c r="S2268" s="832">
        <v>7480.22</v>
      </c>
      <c r="T2268" s="832">
        <v>15411.46</v>
      </c>
      <c r="U2268" s="846"/>
      <c r="V2268" s="846" t="s">
        <v>3533</v>
      </c>
      <c r="W2268" s="846"/>
      <c r="X2268" s="824"/>
      <c r="Y2268" s="824"/>
      <c r="Z2268" s="824"/>
      <c r="AA2268" s="824"/>
      <c r="AB2268" s="824"/>
      <c r="AC2268" s="824"/>
    </row>
    <row r="2269" s="823" customFormat="1" ht="28.45" hidden="1" customHeight="1" outlineLevel="3" spans="1:29">
      <c r="A2269" s="873" t="s">
        <v>73</v>
      </c>
      <c r="B2269" s="870" t="s">
        <v>417</v>
      </c>
      <c r="C2269" s="870" t="s">
        <v>427</v>
      </c>
      <c r="D2269" s="846" t="s">
        <v>5386</v>
      </c>
      <c r="E2269" s="846" t="s">
        <v>34</v>
      </c>
      <c r="F2269" s="846" t="s">
        <v>3593</v>
      </c>
      <c r="G2269" s="846" t="s">
        <v>338</v>
      </c>
      <c r="H2269" s="832">
        <v>7.62</v>
      </c>
      <c r="I2269" s="846" t="s">
        <v>243</v>
      </c>
      <c r="J2269" s="875">
        <v>25</v>
      </c>
      <c r="K2269" s="846" t="s">
        <v>38</v>
      </c>
      <c r="L2269" s="846" t="s">
        <v>3355</v>
      </c>
      <c r="M2269" s="846" t="s">
        <v>5159</v>
      </c>
      <c r="N2269" s="846" t="s">
        <v>5159</v>
      </c>
      <c r="O2269" s="846" t="s">
        <v>3700</v>
      </c>
      <c r="P2269" s="846" t="s">
        <v>3667</v>
      </c>
      <c r="Q2269" s="832">
        <v>230384.95</v>
      </c>
      <c r="R2269" s="832">
        <v>385829.61</v>
      </c>
      <c r="S2269" s="832">
        <v>65407.15</v>
      </c>
      <c r="T2269" s="832">
        <v>65549.25</v>
      </c>
      <c r="U2269" s="846"/>
      <c r="V2269" s="846" t="s">
        <v>3317</v>
      </c>
      <c r="W2269" s="846"/>
      <c r="X2269" s="824"/>
      <c r="Y2269" s="824"/>
      <c r="Z2269" s="824"/>
      <c r="AA2269" s="824"/>
      <c r="AB2269" s="824"/>
      <c r="AC2269" s="824"/>
    </row>
    <row r="2270" s="823" customFormat="1" ht="28.45" hidden="1" customHeight="1" outlineLevel="3" spans="1:29">
      <c r="A2270" s="873" t="s">
        <v>73</v>
      </c>
      <c r="B2270" s="870" t="s">
        <v>417</v>
      </c>
      <c r="C2270" s="870" t="s">
        <v>427</v>
      </c>
      <c r="D2270" s="846" t="s">
        <v>5387</v>
      </c>
      <c r="E2270" s="846" t="s">
        <v>34</v>
      </c>
      <c r="F2270" s="846" t="s">
        <v>3593</v>
      </c>
      <c r="G2270" s="846" t="s">
        <v>338</v>
      </c>
      <c r="H2270" s="832">
        <v>2.18</v>
      </c>
      <c r="I2270" s="846" t="s">
        <v>537</v>
      </c>
      <c r="J2270" s="875">
        <v>21</v>
      </c>
      <c r="K2270" s="846" t="s">
        <v>38</v>
      </c>
      <c r="L2270" s="846" t="s">
        <v>3284</v>
      </c>
      <c r="M2270" s="846" t="s">
        <v>5388</v>
      </c>
      <c r="N2270" s="846" t="s">
        <v>5388</v>
      </c>
      <c r="O2270" s="846" t="s">
        <v>3791</v>
      </c>
      <c r="P2270" s="846" t="s">
        <v>3595</v>
      </c>
      <c r="Q2270" s="832">
        <v>230384.95</v>
      </c>
      <c r="R2270" s="832">
        <v>385829.61</v>
      </c>
      <c r="S2270" s="832">
        <v>65407.15</v>
      </c>
      <c r="T2270" s="832">
        <v>65549.25</v>
      </c>
      <c r="U2270" s="846"/>
      <c r="V2270" s="846" t="s">
        <v>3317</v>
      </c>
      <c r="W2270" s="846"/>
      <c r="X2270" s="824"/>
      <c r="Y2270" s="824"/>
      <c r="Z2270" s="824"/>
      <c r="AA2270" s="824"/>
      <c r="AB2270" s="824"/>
      <c r="AC2270" s="824"/>
    </row>
    <row r="2271" s="823" customFormat="1" ht="28.45" hidden="1" customHeight="1" outlineLevel="3" spans="1:29">
      <c r="A2271" s="873" t="s">
        <v>73</v>
      </c>
      <c r="B2271" s="870" t="s">
        <v>417</v>
      </c>
      <c r="C2271" s="870" t="s">
        <v>427</v>
      </c>
      <c r="D2271" s="846" t="s">
        <v>5389</v>
      </c>
      <c r="E2271" s="846" t="s">
        <v>34</v>
      </c>
      <c r="F2271" s="846" t="s">
        <v>3593</v>
      </c>
      <c r="G2271" s="846" t="s">
        <v>338</v>
      </c>
      <c r="H2271" s="832">
        <v>36.92</v>
      </c>
      <c r="I2271" s="846" t="s">
        <v>537</v>
      </c>
      <c r="J2271" s="875">
        <v>21</v>
      </c>
      <c r="K2271" s="846" t="s">
        <v>38</v>
      </c>
      <c r="L2271" s="846" t="s">
        <v>3355</v>
      </c>
      <c r="M2271" s="846" t="s">
        <v>5390</v>
      </c>
      <c r="N2271" s="846" t="s">
        <v>5391</v>
      </c>
      <c r="O2271" s="846" t="s">
        <v>3686</v>
      </c>
      <c r="P2271" s="846" t="s">
        <v>3595</v>
      </c>
      <c r="Q2271" s="832">
        <v>230384.95</v>
      </c>
      <c r="R2271" s="832">
        <v>385829.61</v>
      </c>
      <c r="S2271" s="832">
        <v>65407.15</v>
      </c>
      <c r="T2271" s="832">
        <v>65549.25</v>
      </c>
      <c r="U2271" s="846" t="s">
        <v>525</v>
      </c>
      <c r="V2271" s="846" t="s">
        <v>3317</v>
      </c>
      <c r="W2271" s="846"/>
      <c r="X2271" s="824"/>
      <c r="Y2271" s="824"/>
      <c r="Z2271" s="824"/>
      <c r="AA2271" s="824"/>
      <c r="AB2271" s="824"/>
      <c r="AC2271" s="824"/>
    </row>
    <row r="2272" s="823" customFormat="1" ht="28.45" hidden="1" customHeight="1" outlineLevel="3" spans="1:29">
      <c r="A2272" s="873" t="s">
        <v>73</v>
      </c>
      <c r="B2272" s="870" t="s">
        <v>417</v>
      </c>
      <c r="C2272" s="870" t="s">
        <v>427</v>
      </c>
      <c r="D2272" s="846" t="s">
        <v>5392</v>
      </c>
      <c r="E2272" s="846" t="s">
        <v>34</v>
      </c>
      <c r="F2272" s="846" t="s">
        <v>3593</v>
      </c>
      <c r="G2272" s="846" t="s">
        <v>338</v>
      </c>
      <c r="H2272" s="832">
        <v>29.44</v>
      </c>
      <c r="I2272" s="846" t="s">
        <v>537</v>
      </c>
      <c r="J2272" s="875">
        <v>21</v>
      </c>
      <c r="K2272" s="846" t="s">
        <v>38</v>
      </c>
      <c r="L2272" s="846" t="s">
        <v>3355</v>
      </c>
      <c r="M2272" s="846" t="s">
        <v>5393</v>
      </c>
      <c r="N2272" s="846" t="s">
        <v>5265</v>
      </c>
      <c r="O2272" s="846" t="s">
        <v>3686</v>
      </c>
      <c r="P2272" s="846" t="s">
        <v>3595</v>
      </c>
      <c r="Q2272" s="832">
        <v>230384.95</v>
      </c>
      <c r="R2272" s="832">
        <v>385829.61</v>
      </c>
      <c r="S2272" s="832">
        <v>65407.15</v>
      </c>
      <c r="T2272" s="832">
        <v>65549.25</v>
      </c>
      <c r="U2272" s="846"/>
      <c r="V2272" s="846" t="s">
        <v>3317</v>
      </c>
      <c r="W2272" s="846"/>
      <c r="X2272" s="824"/>
      <c r="Y2272" s="824"/>
      <c r="Z2272" s="824"/>
      <c r="AA2272" s="824"/>
      <c r="AB2272" s="824"/>
      <c r="AC2272" s="824"/>
    </row>
    <row r="2273" s="823" customFormat="1" ht="28.45" hidden="1" customHeight="1" outlineLevel="3" spans="1:29">
      <c r="A2273" s="873" t="s">
        <v>73</v>
      </c>
      <c r="B2273" s="870" t="s">
        <v>417</v>
      </c>
      <c r="C2273" s="870" t="s">
        <v>427</v>
      </c>
      <c r="D2273" s="846" t="s">
        <v>5394</v>
      </c>
      <c r="E2273" s="846" t="s">
        <v>34</v>
      </c>
      <c r="F2273" s="846" t="s">
        <v>3465</v>
      </c>
      <c r="G2273" s="846" t="s">
        <v>520</v>
      </c>
      <c r="H2273" s="832">
        <v>19.48</v>
      </c>
      <c r="I2273" s="846" t="s">
        <v>37</v>
      </c>
      <c r="J2273" s="875">
        <v>15</v>
      </c>
      <c r="K2273" s="846" t="s">
        <v>38</v>
      </c>
      <c r="L2273" s="846" t="s">
        <v>3284</v>
      </c>
      <c r="M2273" s="846" t="s">
        <v>5395</v>
      </c>
      <c r="N2273" s="846" t="s">
        <v>5395</v>
      </c>
      <c r="O2273" s="846" t="s">
        <v>5347</v>
      </c>
      <c r="P2273" s="846" t="s">
        <v>5396</v>
      </c>
      <c r="Q2273" s="832">
        <v>69522.43</v>
      </c>
      <c r="R2273" s="832">
        <v>109658.39</v>
      </c>
      <c r="S2273" s="832">
        <v>18362.23</v>
      </c>
      <c r="T2273" s="832">
        <v>19910.72</v>
      </c>
      <c r="U2273" s="846" t="s">
        <v>372</v>
      </c>
      <c r="V2273" s="846" t="s">
        <v>3469</v>
      </c>
      <c r="W2273" s="846"/>
      <c r="X2273" s="824"/>
      <c r="Y2273" s="824"/>
      <c r="Z2273" s="824"/>
      <c r="AA2273" s="824"/>
      <c r="AB2273" s="824"/>
      <c r="AC2273" s="824"/>
    </row>
    <row r="2274" s="823" customFormat="1" ht="28.45" hidden="1" customHeight="1" outlineLevel="3" spans="1:29">
      <c r="A2274" s="873" t="s">
        <v>73</v>
      </c>
      <c r="B2274" s="870" t="s">
        <v>417</v>
      </c>
      <c r="C2274" s="870" t="s">
        <v>427</v>
      </c>
      <c r="D2274" s="846" t="s">
        <v>5397</v>
      </c>
      <c r="E2274" s="846" t="s">
        <v>34</v>
      </c>
      <c r="F2274" s="846" t="s">
        <v>3649</v>
      </c>
      <c r="G2274" s="846" t="s">
        <v>338</v>
      </c>
      <c r="H2274" s="832">
        <v>74.15</v>
      </c>
      <c r="I2274" s="846" t="s">
        <v>537</v>
      </c>
      <c r="J2274" s="875">
        <v>21</v>
      </c>
      <c r="K2274" s="846" t="s">
        <v>38</v>
      </c>
      <c r="L2274" s="846" t="s">
        <v>3355</v>
      </c>
      <c r="M2274" s="846" t="s">
        <v>5398</v>
      </c>
      <c r="N2274" s="846" t="s">
        <v>5399</v>
      </c>
      <c r="O2274" s="846" t="s">
        <v>451</v>
      </c>
      <c r="P2274" s="846" t="s">
        <v>3647</v>
      </c>
      <c r="Q2274" s="832">
        <v>52636.04</v>
      </c>
      <c r="R2274" s="832">
        <v>97253.53</v>
      </c>
      <c r="S2274" s="832">
        <v>32550.1</v>
      </c>
      <c r="T2274" s="832">
        <v>47369.72</v>
      </c>
      <c r="U2274" s="846" t="s">
        <v>318</v>
      </c>
      <c r="V2274" s="846" t="s">
        <v>3651</v>
      </c>
      <c r="W2274" s="846"/>
      <c r="X2274" s="824"/>
      <c r="Y2274" s="824"/>
      <c r="Z2274" s="824"/>
      <c r="AA2274" s="824"/>
      <c r="AB2274" s="824"/>
      <c r="AC2274" s="824"/>
    </row>
    <row r="2275" s="823" customFormat="1" ht="28.45" hidden="1" customHeight="1" outlineLevel="3" spans="1:29">
      <c r="A2275" s="873" t="s">
        <v>73</v>
      </c>
      <c r="B2275" s="870" t="s">
        <v>417</v>
      </c>
      <c r="C2275" s="870" t="s">
        <v>427</v>
      </c>
      <c r="D2275" s="846" t="s">
        <v>5400</v>
      </c>
      <c r="E2275" s="846" t="s">
        <v>34</v>
      </c>
      <c r="F2275" s="846" t="s">
        <v>3649</v>
      </c>
      <c r="G2275" s="846" t="s">
        <v>338</v>
      </c>
      <c r="H2275" s="832">
        <v>70.18</v>
      </c>
      <c r="I2275" s="846" t="s">
        <v>1539</v>
      </c>
      <c r="J2275" s="875">
        <v>20</v>
      </c>
      <c r="K2275" s="846" t="s">
        <v>38</v>
      </c>
      <c r="L2275" s="846" t="s">
        <v>3355</v>
      </c>
      <c r="M2275" s="846" t="s">
        <v>5401</v>
      </c>
      <c r="N2275" s="846" t="s">
        <v>5402</v>
      </c>
      <c r="O2275" s="846" t="s">
        <v>451</v>
      </c>
      <c r="P2275" s="846" t="s">
        <v>3647</v>
      </c>
      <c r="Q2275" s="832">
        <v>52636.04</v>
      </c>
      <c r="R2275" s="832">
        <v>97253.53</v>
      </c>
      <c r="S2275" s="832">
        <v>32550.1</v>
      </c>
      <c r="T2275" s="832">
        <v>47369.72</v>
      </c>
      <c r="U2275" s="846" t="s">
        <v>318</v>
      </c>
      <c r="V2275" s="846" t="s">
        <v>3651</v>
      </c>
      <c r="W2275" s="846"/>
      <c r="X2275" s="824"/>
      <c r="Y2275" s="824"/>
      <c r="Z2275" s="824"/>
      <c r="AA2275" s="824"/>
      <c r="AB2275" s="824"/>
      <c r="AC2275" s="824"/>
    </row>
    <row r="2276" s="823" customFormat="1" ht="28.45" hidden="1" customHeight="1" outlineLevel="3" spans="1:29">
      <c r="A2276" s="873" t="s">
        <v>73</v>
      </c>
      <c r="B2276" s="870" t="s">
        <v>417</v>
      </c>
      <c r="C2276" s="870" t="s">
        <v>427</v>
      </c>
      <c r="D2276" s="846" t="s">
        <v>5403</v>
      </c>
      <c r="E2276" s="846" t="s">
        <v>34</v>
      </c>
      <c r="F2276" s="846" t="s">
        <v>3599</v>
      </c>
      <c r="G2276" s="846" t="s">
        <v>338</v>
      </c>
      <c r="H2276" s="832">
        <v>341.93</v>
      </c>
      <c r="I2276" s="846" t="s">
        <v>1539</v>
      </c>
      <c r="J2276" s="875">
        <v>20</v>
      </c>
      <c r="K2276" s="846" t="s">
        <v>38</v>
      </c>
      <c r="L2276" s="846" t="s">
        <v>3284</v>
      </c>
      <c r="M2276" s="846" t="s">
        <v>5404</v>
      </c>
      <c r="N2276" s="846" t="s">
        <v>5405</v>
      </c>
      <c r="O2276" s="846" t="s">
        <v>3686</v>
      </c>
      <c r="P2276" s="846" t="s">
        <v>3595</v>
      </c>
      <c r="Q2276" s="832">
        <v>27857.93</v>
      </c>
      <c r="R2276" s="832">
        <v>27857.93</v>
      </c>
      <c r="S2276" s="832">
        <v>28608.38</v>
      </c>
      <c r="T2276" s="832">
        <v>28608.38</v>
      </c>
      <c r="U2276" s="846" t="s">
        <v>372</v>
      </c>
      <c r="V2276" s="846" t="s">
        <v>3601</v>
      </c>
      <c r="W2276" s="846"/>
      <c r="X2276" s="824"/>
      <c r="Y2276" s="824"/>
      <c r="Z2276" s="824"/>
      <c r="AA2276" s="824"/>
      <c r="AB2276" s="824"/>
      <c r="AC2276" s="824"/>
    </row>
    <row r="2277" s="823" customFormat="1" ht="28.45" hidden="1" customHeight="1" outlineLevel="3" spans="1:29">
      <c r="A2277" s="873" t="s">
        <v>73</v>
      </c>
      <c r="B2277" s="870" t="s">
        <v>417</v>
      </c>
      <c r="C2277" s="870" t="s">
        <v>427</v>
      </c>
      <c r="D2277" s="846" t="s">
        <v>5406</v>
      </c>
      <c r="E2277" s="846" t="s">
        <v>34</v>
      </c>
      <c r="F2277" s="846" t="s">
        <v>3599</v>
      </c>
      <c r="G2277" s="846" t="s">
        <v>338</v>
      </c>
      <c r="H2277" s="832">
        <v>3.96</v>
      </c>
      <c r="I2277" s="846" t="s">
        <v>1539</v>
      </c>
      <c r="J2277" s="875">
        <v>20</v>
      </c>
      <c r="K2277" s="846" t="s">
        <v>38</v>
      </c>
      <c r="L2277" s="846" t="s">
        <v>3355</v>
      </c>
      <c r="M2277" s="846" t="s">
        <v>5407</v>
      </c>
      <c r="N2277" s="846" t="s">
        <v>5265</v>
      </c>
      <c r="O2277" s="846" t="s">
        <v>3686</v>
      </c>
      <c r="P2277" s="846" t="s">
        <v>3595</v>
      </c>
      <c r="Q2277" s="832">
        <v>27857.93</v>
      </c>
      <c r="R2277" s="832">
        <v>27857.93</v>
      </c>
      <c r="S2277" s="832">
        <v>28608.38</v>
      </c>
      <c r="T2277" s="832">
        <v>28608.38</v>
      </c>
      <c r="U2277" s="846"/>
      <c r="V2277" s="846" t="s">
        <v>3601</v>
      </c>
      <c r="W2277" s="846"/>
      <c r="X2277" s="824"/>
      <c r="Y2277" s="824"/>
      <c r="Z2277" s="824"/>
      <c r="AA2277" s="824"/>
      <c r="AB2277" s="824"/>
      <c r="AC2277" s="824"/>
    </row>
    <row r="2278" s="823" customFormat="1" ht="28.45" hidden="1" customHeight="1" outlineLevel="3" spans="1:29">
      <c r="A2278" s="873" t="s">
        <v>73</v>
      </c>
      <c r="B2278" s="870" t="s">
        <v>417</v>
      </c>
      <c r="C2278" s="870" t="s">
        <v>427</v>
      </c>
      <c r="D2278" s="846" t="s">
        <v>5408</v>
      </c>
      <c r="E2278" s="846" t="s">
        <v>34</v>
      </c>
      <c r="F2278" s="846" t="s">
        <v>3531</v>
      </c>
      <c r="G2278" s="846" t="s">
        <v>338</v>
      </c>
      <c r="H2278" s="832">
        <v>11.97</v>
      </c>
      <c r="I2278" s="846" t="s">
        <v>175</v>
      </c>
      <c r="J2278" s="875">
        <v>18</v>
      </c>
      <c r="K2278" s="846" t="s">
        <v>38</v>
      </c>
      <c r="L2278" s="846" t="s">
        <v>3284</v>
      </c>
      <c r="M2278" s="846" t="s">
        <v>5409</v>
      </c>
      <c r="N2278" s="846" t="s">
        <v>5409</v>
      </c>
      <c r="O2278" s="846" t="s">
        <v>5379</v>
      </c>
      <c r="P2278" s="846" t="s">
        <v>5380</v>
      </c>
      <c r="Q2278" s="832">
        <v>10482.6</v>
      </c>
      <c r="R2278" s="832">
        <v>25263.52</v>
      </c>
      <c r="S2278" s="832">
        <v>7480.22</v>
      </c>
      <c r="T2278" s="832">
        <v>15411.46</v>
      </c>
      <c r="U2278" s="846" t="s">
        <v>318</v>
      </c>
      <c r="V2278" s="846" t="s">
        <v>3533</v>
      </c>
      <c r="W2278" s="846"/>
      <c r="X2278" s="824"/>
      <c r="Y2278" s="824"/>
      <c r="Z2278" s="824"/>
      <c r="AA2278" s="824"/>
      <c r="AB2278" s="824"/>
      <c r="AC2278" s="824"/>
    </row>
    <row r="2279" s="823" customFormat="1" ht="28.45" hidden="1" customHeight="1" outlineLevel="3" spans="1:29">
      <c r="A2279" s="873" t="s">
        <v>73</v>
      </c>
      <c r="B2279" s="870" t="s">
        <v>417</v>
      </c>
      <c r="C2279" s="870" t="s">
        <v>427</v>
      </c>
      <c r="D2279" s="846" t="s">
        <v>3823</v>
      </c>
      <c r="E2279" s="846" t="s">
        <v>34</v>
      </c>
      <c r="F2279" s="846" t="s">
        <v>3599</v>
      </c>
      <c r="G2279" s="846" t="s">
        <v>338</v>
      </c>
      <c r="H2279" s="832">
        <v>366.45</v>
      </c>
      <c r="I2279" s="846" t="s">
        <v>1448</v>
      </c>
      <c r="J2279" s="875">
        <v>19</v>
      </c>
      <c r="K2279" s="846" t="s">
        <v>38</v>
      </c>
      <c r="L2279" s="846" t="s">
        <v>3284</v>
      </c>
      <c r="M2279" s="846" t="s">
        <v>5410</v>
      </c>
      <c r="N2279" s="846" t="s">
        <v>5410</v>
      </c>
      <c r="O2279" s="846" t="s">
        <v>3791</v>
      </c>
      <c r="P2279" s="846" t="s">
        <v>3595</v>
      </c>
      <c r="Q2279" s="832">
        <v>27857.93</v>
      </c>
      <c r="R2279" s="832">
        <v>27857.93</v>
      </c>
      <c r="S2279" s="832">
        <v>28608.38</v>
      </c>
      <c r="T2279" s="832">
        <v>28608.38</v>
      </c>
      <c r="U2279" s="846" t="s">
        <v>372</v>
      </c>
      <c r="V2279" s="846" t="s">
        <v>3601</v>
      </c>
      <c r="W2279" s="846"/>
      <c r="X2279" s="824"/>
      <c r="Y2279" s="824"/>
      <c r="Z2279" s="824"/>
      <c r="AA2279" s="824"/>
      <c r="AB2279" s="824"/>
      <c r="AC2279" s="824"/>
    </row>
    <row r="2280" s="823" customFormat="1" ht="28.45" hidden="1" customHeight="1" outlineLevel="3" spans="1:29">
      <c r="A2280" s="873" t="s">
        <v>73</v>
      </c>
      <c r="B2280" s="870" t="s">
        <v>417</v>
      </c>
      <c r="C2280" s="870" t="s">
        <v>427</v>
      </c>
      <c r="D2280" s="846" t="s">
        <v>5411</v>
      </c>
      <c r="E2280" s="846" t="s">
        <v>34</v>
      </c>
      <c r="F2280" s="846" t="s">
        <v>3465</v>
      </c>
      <c r="G2280" s="846" t="s">
        <v>338</v>
      </c>
      <c r="H2280" s="832">
        <v>986.95</v>
      </c>
      <c r="I2280" s="846" t="s">
        <v>367</v>
      </c>
      <c r="J2280" s="875">
        <v>17</v>
      </c>
      <c r="K2280" s="846" t="s">
        <v>38</v>
      </c>
      <c r="L2280" s="846" t="s">
        <v>3355</v>
      </c>
      <c r="M2280" s="846" t="s">
        <v>5412</v>
      </c>
      <c r="N2280" s="846" t="s">
        <v>5413</v>
      </c>
      <c r="O2280" s="846" t="s">
        <v>451</v>
      </c>
      <c r="P2280" s="846" t="s">
        <v>3587</v>
      </c>
      <c r="Q2280" s="832">
        <v>69522.43</v>
      </c>
      <c r="R2280" s="832">
        <v>109658.39</v>
      </c>
      <c r="S2280" s="832">
        <v>18362.23</v>
      </c>
      <c r="T2280" s="832">
        <v>19910.72</v>
      </c>
      <c r="U2280" s="846" t="s">
        <v>372</v>
      </c>
      <c r="V2280" s="846" t="s">
        <v>3469</v>
      </c>
      <c r="W2280" s="846"/>
      <c r="X2280" s="824"/>
      <c r="Y2280" s="824"/>
      <c r="Z2280" s="824"/>
      <c r="AA2280" s="824"/>
      <c r="AB2280" s="824"/>
      <c r="AC2280" s="824"/>
    </row>
    <row r="2281" s="823" customFormat="1" ht="28.45" hidden="1" customHeight="1" outlineLevel="3" spans="1:29">
      <c r="A2281" s="873" t="s">
        <v>73</v>
      </c>
      <c r="B2281" s="870" t="s">
        <v>417</v>
      </c>
      <c r="C2281" s="870" t="s">
        <v>427</v>
      </c>
      <c r="D2281" s="846" t="s">
        <v>5414</v>
      </c>
      <c r="E2281" s="846" t="s">
        <v>34</v>
      </c>
      <c r="F2281" s="846" t="s">
        <v>3599</v>
      </c>
      <c r="G2281" s="846" t="s">
        <v>338</v>
      </c>
      <c r="H2281" s="832">
        <v>12.5</v>
      </c>
      <c r="I2281" s="846" t="s">
        <v>175</v>
      </c>
      <c r="J2281" s="875">
        <v>18</v>
      </c>
      <c r="K2281" s="846" t="s">
        <v>38</v>
      </c>
      <c r="L2281" s="846" t="s">
        <v>3284</v>
      </c>
      <c r="M2281" s="846" t="s">
        <v>5415</v>
      </c>
      <c r="N2281" s="846" t="s">
        <v>5415</v>
      </c>
      <c r="O2281" s="846" t="s">
        <v>3700</v>
      </c>
      <c r="P2281" s="846" t="s">
        <v>3667</v>
      </c>
      <c r="Q2281" s="832">
        <v>27857.93</v>
      </c>
      <c r="R2281" s="832">
        <v>27857.93</v>
      </c>
      <c r="S2281" s="832">
        <v>28608.38</v>
      </c>
      <c r="T2281" s="832">
        <v>28608.38</v>
      </c>
      <c r="U2281" s="846" t="s">
        <v>372</v>
      </c>
      <c r="V2281" s="846" t="s">
        <v>3601</v>
      </c>
      <c r="W2281" s="846"/>
      <c r="X2281" s="824"/>
      <c r="Y2281" s="824"/>
      <c r="Z2281" s="824"/>
      <c r="AA2281" s="824"/>
      <c r="AB2281" s="824"/>
      <c r="AC2281" s="824"/>
    </row>
    <row r="2282" s="823" customFormat="1" ht="28.45" hidden="1" customHeight="1" outlineLevel="3" spans="1:29">
      <c r="A2282" s="873" t="s">
        <v>73</v>
      </c>
      <c r="B2282" s="870" t="s">
        <v>417</v>
      </c>
      <c r="C2282" s="870" t="s">
        <v>427</v>
      </c>
      <c r="D2282" s="846" t="s">
        <v>5416</v>
      </c>
      <c r="E2282" s="846" t="s">
        <v>34</v>
      </c>
      <c r="F2282" s="846" t="s">
        <v>3599</v>
      </c>
      <c r="G2282" s="846" t="s">
        <v>338</v>
      </c>
      <c r="H2282" s="832">
        <v>198.6</v>
      </c>
      <c r="I2282" s="846" t="s">
        <v>37</v>
      </c>
      <c r="J2282" s="875">
        <v>15</v>
      </c>
      <c r="K2282" s="846" t="s">
        <v>38</v>
      </c>
      <c r="L2282" s="846" t="s">
        <v>3355</v>
      </c>
      <c r="M2282" s="846" t="s">
        <v>5417</v>
      </c>
      <c r="N2282" s="846" t="s">
        <v>5417</v>
      </c>
      <c r="O2282" s="846" t="s">
        <v>3791</v>
      </c>
      <c r="P2282" s="846" t="s">
        <v>3595</v>
      </c>
      <c r="Q2282" s="832">
        <v>27857.93</v>
      </c>
      <c r="R2282" s="832">
        <v>27857.93</v>
      </c>
      <c r="S2282" s="832">
        <v>28608.38</v>
      </c>
      <c r="T2282" s="832">
        <v>28608.38</v>
      </c>
      <c r="U2282" s="846" t="s">
        <v>372</v>
      </c>
      <c r="V2282" s="846" t="s">
        <v>3601</v>
      </c>
      <c r="W2282" s="846"/>
      <c r="X2282" s="824"/>
      <c r="Y2282" s="824"/>
      <c r="Z2282" s="824"/>
      <c r="AA2282" s="824"/>
      <c r="AB2282" s="824"/>
      <c r="AC2282" s="824"/>
    </row>
    <row r="2283" s="823" customFormat="1" ht="28.45" hidden="1" customHeight="1" outlineLevel="3" spans="1:29">
      <c r="A2283" s="873" t="s">
        <v>73</v>
      </c>
      <c r="B2283" s="870" t="s">
        <v>417</v>
      </c>
      <c r="C2283" s="870" t="s">
        <v>427</v>
      </c>
      <c r="D2283" s="846" t="s">
        <v>5418</v>
      </c>
      <c r="E2283" s="846" t="s">
        <v>34</v>
      </c>
      <c r="F2283" s="846" t="s">
        <v>3708</v>
      </c>
      <c r="G2283" s="846" t="s">
        <v>449</v>
      </c>
      <c r="H2283" s="832">
        <v>1.64</v>
      </c>
      <c r="I2283" s="846" t="s">
        <v>37</v>
      </c>
      <c r="J2283" s="875">
        <v>15</v>
      </c>
      <c r="K2283" s="846" t="s">
        <v>38</v>
      </c>
      <c r="L2283" s="846" t="s">
        <v>3355</v>
      </c>
      <c r="M2283" s="846" t="s">
        <v>5159</v>
      </c>
      <c r="N2283" s="846" t="s">
        <v>5159</v>
      </c>
      <c r="O2283" s="846" t="s">
        <v>3700</v>
      </c>
      <c r="P2283" s="846" t="s">
        <v>3667</v>
      </c>
      <c r="Q2283" s="832">
        <v>230384.95</v>
      </c>
      <c r="R2283" s="832">
        <v>385829.61</v>
      </c>
      <c r="S2283" s="832">
        <v>65407.15</v>
      </c>
      <c r="T2283" s="832">
        <v>65549.25</v>
      </c>
      <c r="U2283" s="846"/>
      <c r="V2283" s="846" t="s">
        <v>3317</v>
      </c>
      <c r="W2283" s="846"/>
      <c r="X2283" s="824"/>
      <c r="Y2283" s="824"/>
      <c r="Z2283" s="824"/>
      <c r="AA2283" s="824"/>
      <c r="AB2283" s="824"/>
      <c r="AC2283" s="824"/>
    </row>
    <row r="2284" s="823" customFormat="1" ht="28.45" hidden="1" customHeight="1" outlineLevel="3" spans="1:29">
      <c r="A2284" s="873" t="s">
        <v>73</v>
      </c>
      <c r="B2284" s="870" t="s">
        <v>417</v>
      </c>
      <c r="C2284" s="870" t="s">
        <v>427</v>
      </c>
      <c r="D2284" s="846" t="s">
        <v>5419</v>
      </c>
      <c r="E2284" s="846" t="s">
        <v>34</v>
      </c>
      <c r="F2284" s="846" t="s">
        <v>3465</v>
      </c>
      <c r="G2284" s="846" t="s">
        <v>338</v>
      </c>
      <c r="H2284" s="832">
        <v>102.13</v>
      </c>
      <c r="I2284" s="846" t="s">
        <v>432</v>
      </c>
      <c r="J2284" s="875">
        <v>13</v>
      </c>
      <c r="K2284" s="846" t="s">
        <v>38</v>
      </c>
      <c r="L2284" s="846" t="s">
        <v>3355</v>
      </c>
      <c r="M2284" s="846" t="s">
        <v>5420</v>
      </c>
      <c r="N2284" s="846" t="s">
        <v>5421</v>
      </c>
      <c r="O2284" s="846" t="s">
        <v>451</v>
      </c>
      <c r="P2284" s="846" t="s">
        <v>3595</v>
      </c>
      <c r="Q2284" s="832">
        <v>69522.43</v>
      </c>
      <c r="R2284" s="832">
        <v>109658.39</v>
      </c>
      <c r="S2284" s="832">
        <v>18362.23</v>
      </c>
      <c r="T2284" s="832">
        <v>19910.72</v>
      </c>
      <c r="U2284" s="846" t="s">
        <v>372</v>
      </c>
      <c r="V2284" s="846" t="s">
        <v>3469</v>
      </c>
      <c r="W2284" s="846"/>
      <c r="X2284" s="824"/>
      <c r="Y2284" s="824"/>
      <c r="Z2284" s="824"/>
      <c r="AA2284" s="824"/>
      <c r="AB2284" s="824"/>
      <c r="AC2284" s="824"/>
    </row>
    <row r="2285" s="823" customFormat="1" ht="28.45" hidden="1" customHeight="1" outlineLevel="3" spans="1:29">
      <c r="A2285" s="873" t="s">
        <v>73</v>
      </c>
      <c r="B2285" s="870" t="s">
        <v>417</v>
      </c>
      <c r="C2285" s="870" t="s">
        <v>427</v>
      </c>
      <c r="D2285" s="846" t="s">
        <v>5422</v>
      </c>
      <c r="E2285" s="846" t="s">
        <v>34</v>
      </c>
      <c r="F2285" s="846" t="s">
        <v>3599</v>
      </c>
      <c r="G2285" s="846" t="s">
        <v>338</v>
      </c>
      <c r="H2285" s="832">
        <v>633.67</v>
      </c>
      <c r="I2285" s="846" t="s">
        <v>432</v>
      </c>
      <c r="J2285" s="875">
        <v>13</v>
      </c>
      <c r="K2285" s="846" t="s">
        <v>38</v>
      </c>
      <c r="L2285" s="846" t="s">
        <v>3284</v>
      </c>
      <c r="M2285" s="846" t="s">
        <v>5423</v>
      </c>
      <c r="N2285" s="846" t="s">
        <v>5423</v>
      </c>
      <c r="O2285" s="846" t="s">
        <v>3791</v>
      </c>
      <c r="P2285" s="846" t="s">
        <v>3595</v>
      </c>
      <c r="Q2285" s="832">
        <v>27857.93</v>
      </c>
      <c r="R2285" s="832">
        <v>27857.93</v>
      </c>
      <c r="S2285" s="832">
        <v>28608.38</v>
      </c>
      <c r="T2285" s="832">
        <v>28608.38</v>
      </c>
      <c r="U2285" s="846" t="s">
        <v>372</v>
      </c>
      <c r="V2285" s="846" t="s">
        <v>3601</v>
      </c>
      <c r="W2285" s="846"/>
      <c r="X2285" s="824"/>
      <c r="Y2285" s="824"/>
      <c r="Z2285" s="824"/>
      <c r="AA2285" s="824"/>
      <c r="AB2285" s="824"/>
      <c r="AC2285" s="824"/>
    </row>
    <row r="2286" s="823" customFormat="1" ht="28.45" hidden="1" customHeight="1" outlineLevel="3" spans="1:29">
      <c r="A2286" s="873" t="s">
        <v>73</v>
      </c>
      <c r="B2286" s="870" t="s">
        <v>417</v>
      </c>
      <c r="C2286" s="870" t="s">
        <v>427</v>
      </c>
      <c r="D2286" s="846" t="s">
        <v>5424</v>
      </c>
      <c r="E2286" s="846" t="s">
        <v>34</v>
      </c>
      <c r="F2286" s="846" t="s">
        <v>3599</v>
      </c>
      <c r="G2286" s="846" t="s">
        <v>338</v>
      </c>
      <c r="H2286" s="832">
        <v>670</v>
      </c>
      <c r="I2286" s="846" t="s">
        <v>339</v>
      </c>
      <c r="J2286" s="875">
        <v>14</v>
      </c>
      <c r="K2286" s="846" t="s">
        <v>38</v>
      </c>
      <c r="L2286" s="846" t="s">
        <v>3355</v>
      </c>
      <c r="M2286" s="846" t="s">
        <v>5425</v>
      </c>
      <c r="N2286" s="846" t="s">
        <v>5426</v>
      </c>
      <c r="O2286" s="846" t="s">
        <v>3700</v>
      </c>
      <c r="P2286" s="846" t="s">
        <v>3667</v>
      </c>
      <c r="Q2286" s="832">
        <v>27857.93</v>
      </c>
      <c r="R2286" s="832">
        <v>27857.93</v>
      </c>
      <c r="S2286" s="832">
        <v>28608.38</v>
      </c>
      <c r="T2286" s="832">
        <v>28608.38</v>
      </c>
      <c r="U2286" s="846" t="s">
        <v>372</v>
      </c>
      <c r="V2286" s="846" t="s">
        <v>3601</v>
      </c>
      <c r="W2286" s="846"/>
      <c r="X2286" s="824"/>
      <c r="Y2286" s="824"/>
      <c r="Z2286" s="824"/>
      <c r="AA2286" s="824"/>
      <c r="AB2286" s="824"/>
      <c r="AC2286" s="824"/>
    </row>
    <row r="2287" s="823" customFormat="1" ht="28.45" hidden="1" customHeight="1" outlineLevel="3" spans="1:29">
      <c r="A2287" s="873" t="s">
        <v>73</v>
      </c>
      <c r="B2287" s="870" t="s">
        <v>417</v>
      </c>
      <c r="C2287" s="870" t="s">
        <v>427</v>
      </c>
      <c r="D2287" s="846" t="s">
        <v>5427</v>
      </c>
      <c r="E2287" s="846" t="s">
        <v>34</v>
      </c>
      <c r="F2287" s="846" t="s">
        <v>3312</v>
      </c>
      <c r="G2287" s="846" t="s">
        <v>338</v>
      </c>
      <c r="H2287" s="832">
        <v>2.12</v>
      </c>
      <c r="I2287" s="846" t="s">
        <v>432</v>
      </c>
      <c r="J2287" s="875">
        <v>13</v>
      </c>
      <c r="K2287" s="846" t="s">
        <v>38</v>
      </c>
      <c r="L2287" s="846" t="s">
        <v>3284</v>
      </c>
      <c r="M2287" s="846" t="s">
        <v>5428</v>
      </c>
      <c r="N2287" s="846" t="s">
        <v>5428</v>
      </c>
      <c r="O2287" s="846" t="s">
        <v>3559</v>
      </c>
      <c r="P2287" s="846" t="s">
        <v>3560</v>
      </c>
      <c r="Q2287" s="832">
        <v>230384.95</v>
      </c>
      <c r="R2287" s="832">
        <v>385829.61</v>
      </c>
      <c r="S2287" s="832">
        <v>65407.15</v>
      </c>
      <c r="T2287" s="832">
        <v>65549.25</v>
      </c>
      <c r="U2287" s="846"/>
      <c r="V2287" s="846" t="s">
        <v>3317</v>
      </c>
      <c r="W2287" s="846"/>
      <c r="X2287" s="824"/>
      <c r="Y2287" s="824"/>
      <c r="Z2287" s="824"/>
      <c r="AA2287" s="824"/>
      <c r="AB2287" s="824"/>
      <c r="AC2287" s="824"/>
    </row>
    <row r="2288" s="823" customFormat="1" ht="28.45" hidden="1" customHeight="1" outlineLevel="3" spans="1:29">
      <c r="A2288" s="873" t="s">
        <v>73</v>
      </c>
      <c r="B2288" s="870" t="s">
        <v>417</v>
      </c>
      <c r="C2288" s="870" t="s">
        <v>427</v>
      </c>
      <c r="D2288" s="846" t="s">
        <v>5429</v>
      </c>
      <c r="E2288" s="846" t="s">
        <v>34</v>
      </c>
      <c r="F2288" s="846" t="s">
        <v>3599</v>
      </c>
      <c r="G2288" s="846" t="s">
        <v>338</v>
      </c>
      <c r="H2288" s="832">
        <v>330</v>
      </c>
      <c r="I2288" s="846" t="s">
        <v>456</v>
      </c>
      <c r="J2288" s="875">
        <v>12</v>
      </c>
      <c r="K2288" s="846" t="s">
        <v>38</v>
      </c>
      <c r="L2288" s="846" t="s">
        <v>3284</v>
      </c>
      <c r="M2288" s="846" t="s">
        <v>5430</v>
      </c>
      <c r="N2288" s="846" t="s">
        <v>5430</v>
      </c>
      <c r="O2288" s="846" t="s">
        <v>3791</v>
      </c>
      <c r="P2288" s="846" t="s">
        <v>3595</v>
      </c>
      <c r="Q2288" s="832">
        <v>27857.93</v>
      </c>
      <c r="R2288" s="832">
        <v>27857.93</v>
      </c>
      <c r="S2288" s="832">
        <v>28608.38</v>
      </c>
      <c r="T2288" s="832">
        <v>28608.38</v>
      </c>
      <c r="U2288" s="846" t="s">
        <v>372</v>
      </c>
      <c r="V2288" s="846" t="s">
        <v>3601</v>
      </c>
      <c r="W2288" s="846"/>
      <c r="X2288" s="824"/>
      <c r="Y2288" s="824"/>
      <c r="Z2288" s="824"/>
      <c r="AA2288" s="824"/>
      <c r="AB2288" s="824"/>
      <c r="AC2288" s="824"/>
    </row>
    <row r="2289" s="823" customFormat="1" ht="28.45" hidden="1" customHeight="1" outlineLevel="3" spans="1:29">
      <c r="A2289" s="873" t="s">
        <v>73</v>
      </c>
      <c r="B2289" s="870" t="s">
        <v>417</v>
      </c>
      <c r="C2289" s="870" t="s">
        <v>427</v>
      </c>
      <c r="D2289" s="846" t="s">
        <v>5431</v>
      </c>
      <c r="E2289" s="846" t="s">
        <v>34</v>
      </c>
      <c r="F2289" s="846" t="s">
        <v>3465</v>
      </c>
      <c r="G2289" s="846" t="s">
        <v>520</v>
      </c>
      <c r="H2289" s="832">
        <v>4.69</v>
      </c>
      <c r="I2289" s="846" t="s">
        <v>917</v>
      </c>
      <c r="J2289" s="875">
        <v>4</v>
      </c>
      <c r="K2289" s="846" t="s">
        <v>38</v>
      </c>
      <c r="L2289" s="846" t="s">
        <v>3284</v>
      </c>
      <c r="M2289" s="846"/>
      <c r="N2289" s="846" t="s">
        <v>5432</v>
      </c>
      <c r="O2289" s="846" t="s">
        <v>5347</v>
      </c>
      <c r="P2289" s="846" t="s">
        <v>5396</v>
      </c>
      <c r="Q2289" s="832">
        <v>69522.43</v>
      </c>
      <c r="R2289" s="832">
        <v>109658.39</v>
      </c>
      <c r="S2289" s="832">
        <v>18362.23</v>
      </c>
      <c r="T2289" s="832">
        <v>19910.72</v>
      </c>
      <c r="U2289" s="846" t="s">
        <v>372</v>
      </c>
      <c r="V2289" s="846" t="s">
        <v>3469</v>
      </c>
      <c r="W2289" s="846"/>
      <c r="X2289" s="824"/>
      <c r="Y2289" s="824"/>
      <c r="Z2289" s="824"/>
      <c r="AA2289" s="824"/>
      <c r="AB2289" s="824"/>
      <c r="AC2289" s="824"/>
    </row>
    <row r="2290" s="823" customFormat="1" ht="28.45" hidden="1" customHeight="1" outlineLevel="3" spans="1:29">
      <c r="A2290" s="873" t="s">
        <v>73</v>
      </c>
      <c r="B2290" s="870" t="s">
        <v>417</v>
      </c>
      <c r="C2290" s="870" t="s">
        <v>427</v>
      </c>
      <c r="D2290" s="846" t="s">
        <v>5433</v>
      </c>
      <c r="E2290" s="846" t="s">
        <v>34</v>
      </c>
      <c r="F2290" s="846" t="s">
        <v>3599</v>
      </c>
      <c r="G2290" s="846" t="s">
        <v>338</v>
      </c>
      <c r="H2290" s="832">
        <v>661</v>
      </c>
      <c r="I2290" s="846" t="s">
        <v>330</v>
      </c>
      <c r="J2290" s="875">
        <v>6</v>
      </c>
      <c r="K2290" s="846" t="s">
        <v>38</v>
      </c>
      <c r="L2290" s="846" t="s">
        <v>3355</v>
      </c>
      <c r="M2290" s="846"/>
      <c r="N2290" s="846" t="s">
        <v>5434</v>
      </c>
      <c r="O2290" s="846" t="s">
        <v>3791</v>
      </c>
      <c r="P2290" s="846" t="s">
        <v>3595</v>
      </c>
      <c r="Q2290" s="832">
        <v>27857.93</v>
      </c>
      <c r="R2290" s="832">
        <v>27857.93</v>
      </c>
      <c r="S2290" s="832">
        <v>28608.38</v>
      </c>
      <c r="T2290" s="832">
        <v>28608.38</v>
      </c>
      <c r="U2290" s="846" t="s">
        <v>372</v>
      </c>
      <c r="V2290" s="846" t="s">
        <v>3601</v>
      </c>
      <c r="W2290" s="846"/>
      <c r="X2290" s="824"/>
      <c r="Y2290" s="824"/>
      <c r="Z2290" s="824"/>
      <c r="AA2290" s="824"/>
      <c r="AB2290" s="824"/>
      <c r="AC2290" s="824"/>
    </row>
    <row r="2291" s="823" customFormat="1" ht="28.45" hidden="1" customHeight="1" outlineLevel="3" spans="1:29">
      <c r="A2291" s="873" t="s">
        <v>73</v>
      </c>
      <c r="B2291" s="870" t="s">
        <v>417</v>
      </c>
      <c r="C2291" s="870" t="s">
        <v>427</v>
      </c>
      <c r="D2291" s="846" t="s">
        <v>5435</v>
      </c>
      <c r="E2291" s="846" t="s">
        <v>34</v>
      </c>
      <c r="F2291" s="846" t="s">
        <v>4808</v>
      </c>
      <c r="G2291" s="846" t="s">
        <v>449</v>
      </c>
      <c r="H2291" s="832">
        <v>524.25</v>
      </c>
      <c r="I2291" s="846" t="s">
        <v>64</v>
      </c>
      <c r="J2291" s="875">
        <v>7</v>
      </c>
      <c r="K2291" s="846" t="s">
        <v>38</v>
      </c>
      <c r="L2291" s="846" t="s">
        <v>3355</v>
      </c>
      <c r="M2291" s="846" t="s">
        <v>5436</v>
      </c>
      <c r="N2291" s="846" t="s">
        <v>5436</v>
      </c>
      <c r="O2291" s="846" t="s">
        <v>451</v>
      </c>
      <c r="P2291" s="846" t="s">
        <v>3595</v>
      </c>
      <c r="Q2291" s="832">
        <v>10482.6</v>
      </c>
      <c r="R2291" s="832">
        <v>25263.52</v>
      </c>
      <c r="S2291" s="832">
        <v>7480.22</v>
      </c>
      <c r="T2291" s="832">
        <v>15411.46</v>
      </c>
      <c r="U2291" s="846" t="s">
        <v>407</v>
      </c>
      <c r="V2291" s="846" t="s">
        <v>3533</v>
      </c>
      <c r="W2291" s="846"/>
      <c r="X2291" s="824"/>
      <c r="Y2291" s="824"/>
      <c r="Z2291" s="824"/>
      <c r="AA2291" s="824"/>
      <c r="AB2291" s="824"/>
      <c r="AC2291" s="824"/>
    </row>
    <row r="2292" s="823" customFormat="1" ht="28.45" hidden="1" customHeight="1" outlineLevel="3" spans="1:29">
      <c r="A2292" s="873" t="s">
        <v>73</v>
      </c>
      <c r="B2292" s="870" t="s">
        <v>417</v>
      </c>
      <c r="C2292" s="870" t="s">
        <v>427</v>
      </c>
      <c r="D2292" s="846" t="s">
        <v>5437</v>
      </c>
      <c r="E2292" s="846" t="s">
        <v>34</v>
      </c>
      <c r="F2292" s="846" t="s">
        <v>3599</v>
      </c>
      <c r="G2292" s="846" t="s">
        <v>338</v>
      </c>
      <c r="H2292" s="832">
        <v>194.1</v>
      </c>
      <c r="I2292" s="846" t="s">
        <v>166</v>
      </c>
      <c r="J2292" s="875">
        <v>5</v>
      </c>
      <c r="K2292" s="846" t="s">
        <v>38</v>
      </c>
      <c r="L2292" s="846" t="s">
        <v>3284</v>
      </c>
      <c r="M2292" s="846"/>
      <c r="N2292" s="846" t="s">
        <v>5438</v>
      </c>
      <c r="O2292" s="846" t="s">
        <v>3791</v>
      </c>
      <c r="P2292" s="846" t="s">
        <v>3595</v>
      </c>
      <c r="Q2292" s="832">
        <v>27857.93</v>
      </c>
      <c r="R2292" s="832">
        <v>27857.93</v>
      </c>
      <c r="S2292" s="832">
        <v>28608.38</v>
      </c>
      <c r="T2292" s="832">
        <v>28608.38</v>
      </c>
      <c r="U2292" s="846" t="s">
        <v>372</v>
      </c>
      <c r="V2292" s="846" t="s">
        <v>3601</v>
      </c>
      <c r="W2292" s="846"/>
      <c r="X2292" s="824"/>
      <c r="Y2292" s="824"/>
      <c r="Z2292" s="824"/>
      <c r="AA2292" s="824"/>
      <c r="AB2292" s="824"/>
      <c r="AC2292" s="824"/>
    </row>
    <row r="2293" s="823" customFormat="1" ht="28.45" hidden="1" customHeight="1" outlineLevel="3" spans="1:29">
      <c r="A2293" s="873" t="s">
        <v>73</v>
      </c>
      <c r="B2293" s="870" t="s">
        <v>417</v>
      </c>
      <c r="C2293" s="870" t="s">
        <v>427</v>
      </c>
      <c r="D2293" s="846" t="s">
        <v>5439</v>
      </c>
      <c r="E2293" s="846" t="s">
        <v>34</v>
      </c>
      <c r="F2293" s="846" t="s">
        <v>3531</v>
      </c>
      <c r="G2293" s="846" t="s">
        <v>338</v>
      </c>
      <c r="H2293" s="832">
        <v>3.48</v>
      </c>
      <c r="I2293" s="846" t="s">
        <v>917</v>
      </c>
      <c r="J2293" s="875">
        <v>4</v>
      </c>
      <c r="K2293" s="846" t="s">
        <v>38</v>
      </c>
      <c r="L2293" s="846" t="s">
        <v>3284</v>
      </c>
      <c r="M2293" s="846"/>
      <c r="N2293" s="846" t="s">
        <v>5440</v>
      </c>
      <c r="O2293" s="846" t="s">
        <v>5379</v>
      </c>
      <c r="P2293" s="846" t="s">
        <v>5380</v>
      </c>
      <c r="Q2293" s="832">
        <v>10482.6</v>
      </c>
      <c r="R2293" s="832">
        <v>25263.52</v>
      </c>
      <c r="S2293" s="832">
        <v>7480.22</v>
      </c>
      <c r="T2293" s="832">
        <v>15411.46</v>
      </c>
      <c r="U2293" s="846" t="s">
        <v>318</v>
      </c>
      <c r="V2293" s="846" t="s">
        <v>3533</v>
      </c>
      <c r="W2293" s="846"/>
      <c r="X2293" s="824"/>
      <c r="Y2293" s="824"/>
      <c r="Z2293" s="824"/>
      <c r="AA2293" s="824"/>
      <c r="AB2293" s="824"/>
      <c r="AC2293" s="824"/>
    </row>
    <row r="2294" s="823" customFormat="1" ht="28.45" hidden="1" customHeight="1" outlineLevel="3" spans="1:29">
      <c r="A2294" s="873" t="s">
        <v>73</v>
      </c>
      <c r="B2294" s="870" t="s">
        <v>417</v>
      </c>
      <c r="C2294" s="870" t="s">
        <v>427</v>
      </c>
      <c r="D2294" s="846" t="s">
        <v>5441</v>
      </c>
      <c r="E2294" s="846" t="s">
        <v>34</v>
      </c>
      <c r="F2294" s="846" t="s">
        <v>3599</v>
      </c>
      <c r="G2294" s="846" t="s">
        <v>338</v>
      </c>
      <c r="H2294" s="832">
        <v>539.29</v>
      </c>
      <c r="I2294" s="846" t="s">
        <v>917</v>
      </c>
      <c r="J2294" s="875">
        <v>4</v>
      </c>
      <c r="K2294" s="846" t="s">
        <v>38</v>
      </c>
      <c r="L2294" s="846" t="s">
        <v>3284</v>
      </c>
      <c r="M2294" s="846"/>
      <c r="N2294" s="846" t="s">
        <v>5442</v>
      </c>
      <c r="O2294" s="846" t="s">
        <v>3791</v>
      </c>
      <c r="P2294" s="846" t="s">
        <v>3595</v>
      </c>
      <c r="Q2294" s="832">
        <v>27857.93</v>
      </c>
      <c r="R2294" s="832">
        <v>27857.93</v>
      </c>
      <c r="S2294" s="832">
        <v>28608.38</v>
      </c>
      <c r="T2294" s="832">
        <v>28608.38</v>
      </c>
      <c r="U2294" s="846" t="s">
        <v>372</v>
      </c>
      <c r="V2294" s="846" t="s">
        <v>3601</v>
      </c>
      <c r="W2294" s="846"/>
      <c r="X2294" s="824"/>
      <c r="Y2294" s="824"/>
      <c r="Z2294" s="824"/>
      <c r="AA2294" s="824"/>
      <c r="AB2294" s="824"/>
      <c r="AC2294" s="824"/>
    </row>
    <row r="2295" s="823" customFormat="1" ht="28.45" hidden="1" customHeight="1" outlineLevel="3" spans="1:29">
      <c r="A2295" s="873" t="s">
        <v>73</v>
      </c>
      <c r="B2295" s="870" t="s">
        <v>417</v>
      </c>
      <c r="C2295" s="870" t="s">
        <v>427</v>
      </c>
      <c r="D2295" s="846" t="s">
        <v>5443</v>
      </c>
      <c r="E2295" s="846" t="s">
        <v>34</v>
      </c>
      <c r="F2295" s="846" t="s">
        <v>3599</v>
      </c>
      <c r="G2295" s="846" t="s">
        <v>338</v>
      </c>
      <c r="H2295" s="832">
        <v>653</v>
      </c>
      <c r="I2295" s="846" t="s">
        <v>917</v>
      </c>
      <c r="J2295" s="875">
        <v>4</v>
      </c>
      <c r="K2295" s="846" t="s">
        <v>38</v>
      </c>
      <c r="L2295" s="846" t="s">
        <v>3355</v>
      </c>
      <c r="M2295" s="846"/>
      <c r="N2295" s="846" t="s">
        <v>5444</v>
      </c>
      <c r="O2295" s="846" t="s">
        <v>3791</v>
      </c>
      <c r="P2295" s="846" t="s">
        <v>3595</v>
      </c>
      <c r="Q2295" s="832">
        <v>27857.93</v>
      </c>
      <c r="R2295" s="832">
        <v>27857.93</v>
      </c>
      <c r="S2295" s="832">
        <v>28608.38</v>
      </c>
      <c r="T2295" s="832">
        <v>28608.38</v>
      </c>
      <c r="U2295" s="846" t="s">
        <v>372</v>
      </c>
      <c r="V2295" s="846" t="s">
        <v>3601</v>
      </c>
      <c r="W2295" s="846"/>
      <c r="X2295" s="824"/>
      <c r="Y2295" s="824"/>
      <c r="Z2295" s="824"/>
      <c r="AA2295" s="824"/>
      <c r="AB2295" s="824"/>
      <c r="AC2295" s="824"/>
    </row>
    <row r="2296" s="823" customFormat="1" ht="28.45" hidden="1" customHeight="1" outlineLevel="3" spans="1:29">
      <c r="A2296" s="873" t="s">
        <v>73</v>
      </c>
      <c r="B2296" s="870" t="s">
        <v>417</v>
      </c>
      <c r="C2296" s="870" t="s">
        <v>427</v>
      </c>
      <c r="D2296" s="846" t="s">
        <v>5445</v>
      </c>
      <c r="E2296" s="846" t="s">
        <v>34</v>
      </c>
      <c r="F2296" s="846" t="s">
        <v>3599</v>
      </c>
      <c r="G2296" s="846" t="s">
        <v>338</v>
      </c>
      <c r="H2296" s="832">
        <v>659</v>
      </c>
      <c r="I2296" s="846" t="s">
        <v>534</v>
      </c>
      <c r="J2296" s="875">
        <v>1</v>
      </c>
      <c r="K2296" s="846" t="s">
        <v>38</v>
      </c>
      <c r="L2296" s="846" t="s">
        <v>3284</v>
      </c>
      <c r="M2296" s="846"/>
      <c r="N2296" s="846" t="s">
        <v>5446</v>
      </c>
      <c r="O2296" s="846" t="s">
        <v>3791</v>
      </c>
      <c r="P2296" s="846" t="s">
        <v>3595</v>
      </c>
      <c r="Q2296" s="832">
        <v>27857.93</v>
      </c>
      <c r="R2296" s="832">
        <v>27857.93</v>
      </c>
      <c r="S2296" s="832">
        <v>28608.38</v>
      </c>
      <c r="T2296" s="832">
        <v>28608.38</v>
      </c>
      <c r="U2296" s="846" t="s">
        <v>372</v>
      </c>
      <c r="V2296" s="846" t="s">
        <v>3601</v>
      </c>
      <c r="W2296" s="846"/>
      <c r="X2296" s="824"/>
      <c r="Y2296" s="824"/>
      <c r="Z2296" s="824"/>
      <c r="AA2296" s="824"/>
      <c r="AB2296" s="824"/>
      <c r="AC2296" s="824"/>
    </row>
    <row r="2297" s="823" customFormat="1" ht="28.45" hidden="1" customHeight="1" outlineLevel="3" spans="1:29">
      <c r="A2297" s="873" t="s">
        <v>73</v>
      </c>
      <c r="B2297" s="870" t="s">
        <v>417</v>
      </c>
      <c r="C2297" s="870" t="s">
        <v>427</v>
      </c>
      <c r="D2297" s="846" t="s">
        <v>5447</v>
      </c>
      <c r="E2297" s="846" t="s">
        <v>34</v>
      </c>
      <c r="F2297" s="846" t="s">
        <v>3599</v>
      </c>
      <c r="G2297" s="846" t="s">
        <v>338</v>
      </c>
      <c r="H2297" s="832">
        <v>672.18</v>
      </c>
      <c r="I2297" s="846" t="s">
        <v>534</v>
      </c>
      <c r="J2297" s="875">
        <v>1</v>
      </c>
      <c r="K2297" s="846" t="s">
        <v>38</v>
      </c>
      <c r="L2297" s="846" t="s">
        <v>3284</v>
      </c>
      <c r="M2297" s="846"/>
      <c r="N2297" s="846" t="s">
        <v>5448</v>
      </c>
      <c r="O2297" s="846" t="s">
        <v>3791</v>
      </c>
      <c r="P2297" s="846" t="s">
        <v>3595</v>
      </c>
      <c r="Q2297" s="832">
        <v>27857.93</v>
      </c>
      <c r="R2297" s="832">
        <v>27857.93</v>
      </c>
      <c r="S2297" s="832">
        <v>28608.38</v>
      </c>
      <c r="T2297" s="832">
        <v>28608.38</v>
      </c>
      <c r="U2297" s="846" t="s">
        <v>372</v>
      </c>
      <c r="V2297" s="846" t="s">
        <v>3601</v>
      </c>
      <c r="W2297" s="846"/>
      <c r="X2297" s="824"/>
      <c r="Y2297" s="824"/>
      <c r="Z2297" s="824"/>
      <c r="AA2297" s="824"/>
      <c r="AB2297" s="824"/>
      <c r="AC2297" s="824"/>
    </row>
    <row r="2298" s="823" customFormat="1" ht="28.45" hidden="1" customHeight="1" outlineLevel="3" spans="1:29">
      <c r="A2298" s="873" t="s">
        <v>73</v>
      </c>
      <c r="B2298" s="870" t="s">
        <v>417</v>
      </c>
      <c r="C2298" s="870" t="s">
        <v>427</v>
      </c>
      <c r="D2298" s="846" t="s">
        <v>5449</v>
      </c>
      <c r="E2298" s="846" t="s">
        <v>34</v>
      </c>
      <c r="F2298" s="846" t="s">
        <v>3599</v>
      </c>
      <c r="G2298" s="846" t="s">
        <v>338</v>
      </c>
      <c r="H2298" s="832">
        <v>655</v>
      </c>
      <c r="I2298" s="846" t="s">
        <v>350</v>
      </c>
      <c r="J2298" s="875">
        <v>0</v>
      </c>
      <c r="K2298" s="846" t="s">
        <v>38</v>
      </c>
      <c r="L2298" s="846" t="s">
        <v>3355</v>
      </c>
      <c r="M2298" s="846"/>
      <c r="N2298" s="846" t="s">
        <v>5450</v>
      </c>
      <c r="O2298" s="846" t="s">
        <v>3791</v>
      </c>
      <c r="P2298" s="846" t="s">
        <v>3595</v>
      </c>
      <c r="Q2298" s="832">
        <v>27857.93</v>
      </c>
      <c r="R2298" s="832">
        <v>27857.93</v>
      </c>
      <c r="S2298" s="832">
        <v>28608.38</v>
      </c>
      <c r="T2298" s="832">
        <v>28608.38</v>
      </c>
      <c r="U2298" s="846"/>
      <c r="V2298" s="846" t="s">
        <v>3601</v>
      </c>
      <c r="W2298" s="846"/>
      <c r="X2298" s="824"/>
      <c r="Y2298" s="824"/>
      <c r="Z2298" s="824"/>
      <c r="AA2298" s="824"/>
      <c r="AB2298" s="824"/>
      <c r="AC2298" s="824"/>
    </row>
    <row r="2299" s="823" customFormat="1" ht="28.45" hidden="1" customHeight="1" outlineLevel="3" spans="1:29">
      <c r="A2299" s="873" t="s">
        <v>73</v>
      </c>
      <c r="B2299" s="870" t="s">
        <v>417</v>
      </c>
      <c r="C2299" s="870" t="s">
        <v>427</v>
      </c>
      <c r="D2299" s="846" t="s">
        <v>5451</v>
      </c>
      <c r="E2299" s="846" t="s">
        <v>34</v>
      </c>
      <c r="F2299" s="846" t="s">
        <v>3599</v>
      </c>
      <c r="G2299" s="846" t="s">
        <v>338</v>
      </c>
      <c r="H2299" s="832">
        <v>655</v>
      </c>
      <c r="I2299" s="846" t="s">
        <v>350</v>
      </c>
      <c r="J2299" s="875">
        <v>0</v>
      </c>
      <c r="K2299" s="846" t="s">
        <v>38</v>
      </c>
      <c r="L2299" s="846" t="s">
        <v>3355</v>
      </c>
      <c r="M2299" s="846"/>
      <c r="N2299" s="846" t="s">
        <v>5303</v>
      </c>
      <c r="O2299" s="846" t="s">
        <v>3791</v>
      </c>
      <c r="P2299" s="846" t="s">
        <v>3595</v>
      </c>
      <c r="Q2299" s="832">
        <v>27857.93</v>
      </c>
      <c r="R2299" s="832">
        <v>27857.93</v>
      </c>
      <c r="S2299" s="832">
        <v>28608.38</v>
      </c>
      <c r="T2299" s="832">
        <v>28608.38</v>
      </c>
      <c r="U2299" s="846"/>
      <c r="V2299" s="846" t="s">
        <v>3601</v>
      </c>
      <c r="W2299" s="846"/>
      <c r="X2299" s="824"/>
      <c r="Y2299" s="824"/>
      <c r="Z2299" s="824"/>
      <c r="AA2299" s="824"/>
      <c r="AB2299" s="824"/>
      <c r="AC2299" s="824"/>
    </row>
    <row r="2300" s="823" customFormat="1" ht="28.45" hidden="1" customHeight="1" outlineLevel="2" collapsed="1" spans="1:29">
      <c r="A2300" s="870" t="s">
        <v>73</v>
      </c>
      <c r="B2300" s="870" t="s">
        <v>417</v>
      </c>
      <c r="C2300" s="870" t="s">
        <v>3870</v>
      </c>
      <c r="D2300" s="870"/>
      <c r="E2300" s="835"/>
      <c r="F2300" s="835"/>
      <c r="G2300" s="836"/>
      <c r="H2300" s="871">
        <v>4631.81</v>
      </c>
      <c r="I2300" s="874" t="s">
        <v>5452</v>
      </c>
      <c r="J2300" s="835"/>
      <c r="K2300" s="835"/>
      <c r="L2300" s="835"/>
      <c r="M2300" s="835"/>
      <c r="N2300" s="835"/>
      <c r="O2300" s="835"/>
      <c r="P2300" s="835"/>
      <c r="Q2300" s="835"/>
      <c r="R2300" s="835"/>
      <c r="S2300" s="835"/>
      <c r="T2300" s="835"/>
      <c r="U2300" s="835"/>
      <c r="V2300" s="835"/>
      <c r="W2300" s="836"/>
      <c r="X2300" s="824"/>
      <c r="Y2300" s="824"/>
      <c r="Z2300" s="824"/>
      <c r="AA2300" s="824"/>
      <c r="AB2300" s="824"/>
      <c r="AC2300" s="824"/>
    </row>
    <row r="2301" s="823" customFormat="1" ht="28.45" hidden="1" customHeight="1" outlineLevel="3" spans="1:29">
      <c r="A2301" s="873" t="s">
        <v>73</v>
      </c>
      <c r="B2301" s="870" t="s">
        <v>417</v>
      </c>
      <c r="C2301" s="870" t="s">
        <v>3870</v>
      </c>
      <c r="D2301" s="846" t="s">
        <v>5453</v>
      </c>
      <c r="E2301" s="846" t="s">
        <v>34</v>
      </c>
      <c r="F2301" s="846" t="s">
        <v>5454</v>
      </c>
      <c r="G2301" s="846" t="s">
        <v>4012</v>
      </c>
      <c r="H2301" s="832">
        <v>196.55</v>
      </c>
      <c r="I2301" s="846" t="s">
        <v>175</v>
      </c>
      <c r="J2301" s="875">
        <v>18</v>
      </c>
      <c r="K2301" s="846" t="s">
        <v>38</v>
      </c>
      <c r="L2301" s="846" t="s">
        <v>3355</v>
      </c>
      <c r="M2301" s="846" t="s">
        <v>5455</v>
      </c>
      <c r="N2301" s="846" t="s">
        <v>5455</v>
      </c>
      <c r="O2301" s="846" t="s">
        <v>3614</v>
      </c>
      <c r="P2301" s="846" t="s">
        <v>3876</v>
      </c>
      <c r="Q2301" s="832">
        <v>5708.69</v>
      </c>
      <c r="R2301" s="832">
        <v>22661.07</v>
      </c>
      <c r="S2301" s="832">
        <v>4514.5</v>
      </c>
      <c r="T2301" s="832">
        <v>6418.47</v>
      </c>
      <c r="U2301" s="846" t="s">
        <v>372</v>
      </c>
      <c r="V2301" s="846" t="s">
        <v>3663</v>
      </c>
      <c r="W2301" s="846"/>
      <c r="X2301" s="824"/>
      <c r="Y2301" s="824"/>
      <c r="Z2301" s="824"/>
      <c r="AA2301" s="824"/>
      <c r="AB2301" s="824"/>
      <c r="AC2301" s="824"/>
    </row>
    <row r="2302" s="823" customFormat="1" ht="28.45" hidden="1" customHeight="1" outlineLevel="3" spans="1:29">
      <c r="A2302" s="873" t="s">
        <v>73</v>
      </c>
      <c r="B2302" s="870" t="s">
        <v>417</v>
      </c>
      <c r="C2302" s="870" t="s">
        <v>3870</v>
      </c>
      <c r="D2302" s="846" t="s">
        <v>5453</v>
      </c>
      <c r="E2302" s="846" t="s">
        <v>34</v>
      </c>
      <c r="F2302" s="846" t="s">
        <v>5454</v>
      </c>
      <c r="G2302" s="846" t="s">
        <v>4012</v>
      </c>
      <c r="H2302" s="832">
        <v>242.68</v>
      </c>
      <c r="I2302" s="846" t="s">
        <v>330</v>
      </c>
      <c r="J2302" s="875">
        <v>6</v>
      </c>
      <c r="K2302" s="846" t="s">
        <v>38</v>
      </c>
      <c r="L2302" s="846" t="s">
        <v>3355</v>
      </c>
      <c r="M2302" s="846"/>
      <c r="N2302" s="846" t="s">
        <v>5455</v>
      </c>
      <c r="O2302" s="846" t="s">
        <v>3614</v>
      </c>
      <c r="P2302" s="846" t="s">
        <v>3876</v>
      </c>
      <c r="Q2302" s="832">
        <v>5708.69</v>
      </c>
      <c r="R2302" s="832">
        <v>22661.07</v>
      </c>
      <c r="S2302" s="832">
        <v>4514.5</v>
      </c>
      <c r="T2302" s="832">
        <v>6418.47</v>
      </c>
      <c r="U2302" s="846" t="s">
        <v>372</v>
      </c>
      <c r="V2302" s="846" t="s">
        <v>3663</v>
      </c>
      <c r="W2302" s="846"/>
      <c r="X2302" s="824"/>
      <c r="Y2302" s="824"/>
      <c r="Z2302" s="824"/>
      <c r="AA2302" s="824"/>
      <c r="AB2302" s="824"/>
      <c r="AC2302" s="824"/>
    </row>
    <row r="2303" s="823" customFormat="1" ht="28.45" hidden="1" customHeight="1" outlineLevel="3" spans="1:29">
      <c r="A2303" s="873" t="s">
        <v>73</v>
      </c>
      <c r="B2303" s="870" t="s">
        <v>417</v>
      </c>
      <c r="C2303" s="870" t="s">
        <v>3870</v>
      </c>
      <c r="D2303" s="846" t="s">
        <v>5456</v>
      </c>
      <c r="E2303" s="846" t="s">
        <v>34</v>
      </c>
      <c r="F2303" s="846" t="s">
        <v>5454</v>
      </c>
      <c r="G2303" s="846" t="s">
        <v>4012</v>
      </c>
      <c r="H2303" s="832">
        <v>250.86</v>
      </c>
      <c r="I2303" s="846" t="s">
        <v>175</v>
      </c>
      <c r="J2303" s="875">
        <v>18</v>
      </c>
      <c r="K2303" s="846" t="s">
        <v>38</v>
      </c>
      <c r="L2303" s="846" t="s">
        <v>3355</v>
      </c>
      <c r="M2303" s="846" t="s">
        <v>5455</v>
      </c>
      <c r="N2303" s="846" t="s">
        <v>5455</v>
      </c>
      <c r="O2303" s="846" t="s">
        <v>3614</v>
      </c>
      <c r="P2303" s="846" t="s">
        <v>3876</v>
      </c>
      <c r="Q2303" s="832">
        <v>5708.69</v>
      </c>
      <c r="R2303" s="832">
        <v>22661.07</v>
      </c>
      <c r="S2303" s="832">
        <v>4514.5</v>
      </c>
      <c r="T2303" s="832">
        <v>6418.47</v>
      </c>
      <c r="U2303" s="846" t="s">
        <v>372</v>
      </c>
      <c r="V2303" s="846" t="s">
        <v>3663</v>
      </c>
      <c r="W2303" s="846"/>
      <c r="X2303" s="824"/>
      <c r="Y2303" s="824"/>
      <c r="Z2303" s="824"/>
      <c r="AA2303" s="824"/>
      <c r="AB2303" s="824"/>
      <c r="AC2303" s="824"/>
    </row>
    <row r="2304" s="823" customFormat="1" ht="28.45" hidden="1" customHeight="1" outlineLevel="3" spans="1:29">
      <c r="A2304" s="873" t="s">
        <v>73</v>
      </c>
      <c r="B2304" s="870" t="s">
        <v>417</v>
      </c>
      <c r="C2304" s="870" t="s">
        <v>3870</v>
      </c>
      <c r="D2304" s="846" t="s">
        <v>5456</v>
      </c>
      <c r="E2304" s="846" t="s">
        <v>34</v>
      </c>
      <c r="F2304" s="846" t="s">
        <v>5454</v>
      </c>
      <c r="G2304" s="846" t="s">
        <v>4012</v>
      </c>
      <c r="H2304" s="832">
        <v>546.31</v>
      </c>
      <c r="I2304" s="846" t="s">
        <v>330</v>
      </c>
      <c r="J2304" s="875">
        <v>6</v>
      </c>
      <c r="K2304" s="846" t="s">
        <v>38</v>
      </c>
      <c r="L2304" s="846" t="s">
        <v>3355</v>
      </c>
      <c r="M2304" s="846"/>
      <c r="N2304" s="846" t="s">
        <v>5455</v>
      </c>
      <c r="O2304" s="846" t="s">
        <v>3614</v>
      </c>
      <c r="P2304" s="846" t="s">
        <v>3876</v>
      </c>
      <c r="Q2304" s="832">
        <v>5708.69</v>
      </c>
      <c r="R2304" s="832">
        <v>22661.07</v>
      </c>
      <c r="S2304" s="832">
        <v>4514.5</v>
      </c>
      <c r="T2304" s="832">
        <v>6418.47</v>
      </c>
      <c r="U2304" s="846" t="s">
        <v>372</v>
      </c>
      <c r="V2304" s="846" t="s">
        <v>3663</v>
      </c>
      <c r="W2304" s="846"/>
      <c r="X2304" s="824"/>
      <c r="Y2304" s="824"/>
      <c r="Z2304" s="824"/>
      <c r="AA2304" s="824"/>
      <c r="AB2304" s="824"/>
      <c r="AC2304" s="824"/>
    </row>
    <row r="2305" s="823" customFormat="1" ht="28.45" hidden="1" customHeight="1" outlineLevel="3" spans="1:29">
      <c r="A2305" s="873" t="s">
        <v>73</v>
      </c>
      <c r="B2305" s="870" t="s">
        <v>417</v>
      </c>
      <c r="C2305" s="870" t="s">
        <v>3870</v>
      </c>
      <c r="D2305" s="846" t="s">
        <v>5457</v>
      </c>
      <c r="E2305" s="846" t="s">
        <v>34</v>
      </c>
      <c r="F2305" s="846" t="s">
        <v>3649</v>
      </c>
      <c r="G2305" s="846" t="s">
        <v>3511</v>
      </c>
      <c r="H2305" s="832">
        <v>21.32</v>
      </c>
      <c r="I2305" s="846" t="s">
        <v>571</v>
      </c>
      <c r="J2305" s="875">
        <v>49</v>
      </c>
      <c r="K2305" s="846" t="s">
        <v>83</v>
      </c>
      <c r="L2305" s="846" t="s">
        <v>3355</v>
      </c>
      <c r="M2305" s="846" t="s">
        <v>5458</v>
      </c>
      <c r="N2305" s="846" t="s">
        <v>5458</v>
      </c>
      <c r="O2305" s="846" t="s">
        <v>3881</v>
      </c>
      <c r="P2305" s="846" t="s">
        <v>3882</v>
      </c>
      <c r="Q2305" s="832">
        <v>52636.04</v>
      </c>
      <c r="R2305" s="832">
        <v>97253.53</v>
      </c>
      <c r="S2305" s="832">
        <v>32550.1</v>
      </c>
      <c r="T2305" s="832">
        <v>47369.72</v>
      </c>
      <c r="U2305" s="846"/>
      <c r="V2305" s="846" t="s">
        <v>3651</v>
      </c>
      <c r="W2305" s="846"/>
      <c r="X2305" s="824"/>
      <c r="Y2305" s="824"/>
      <c r="Z2305" s="824"/>
      <c r="AA2305" s="824"/>
      <c r="AB2305" s="824"/>
      <c r="AC2305" s="824"/>
    </row>
    <row r="2306" s="823" customFormat="1" ht="28.45" hidden="1" customHeight="1" outlineLevel="3" spans="1:29">
      <c r="A2306" s="873" t="s">
        <v>73</v>
      </c>
      <c r="B2306" s="870" t="s">
        <v>417</v>
      </c>
      <c r="C2306" s="870" t="s">
        <v>3870</v>
      </c>
      <c r="D2306" s="846" t="s">
        <v>5459</v>
      </c>
      <c r="E2306" s="846" t="s">
        <v>34</v>
      </c>
      <c r="F2306" s="846" t="s">
        <v>3649</v>
      </c>
      <c r="G2306" s="846" t="s">
        <v>3511</v>
      </c>
      <c r="H2306" s="832">
        <v>522.77</v>
      </c>
      <c r="I2306" s="846" t="s">
        <v>1539</v>
      </c>
      <c r="J2306" s="875">
        <v>20</v>
      </c>
      <c r="K2306" s="846" t="s">
        <v>38</v>
      </c>
      <c r="L2306" s="846" t="s">
        <v>3355</v>
      </c>
      <c r="M2306" s="846" t="s">
        <v>5460</v>
      </c>
      <c r="N2306" s="846" t="s">
        <v>5461</v>
      </c>
      <c r="O2306" s="846" t="s">
        <v>3881</v>
      </c>
      <c r="P2306" s="846" t="s">
        <v>3882</v>
      </c>
      <c r="Q2306" s="832">
        <v>52636.04</v>
      </c>
      <c r="R2306" s="832">
        <v>97253.53</v>
      </c>
      <c r="S2306" s="832">
        <v>32550.1</v>
      </c>
      <c r="T2306" s="832">
        <v>47369.72</v>
      </c>
      <c r="U2306" s="846" t="s">
        <v>318</v>
      </c>
      <c r="V2306" s="846" t="s">
        <v>3651</v>
      </c>
      <c r="W2306" s="846"/>
      <c r="X2306" s="824"/>
      <c r="Y2306" s="824"/>
      <c r="Z2306" s="824"/>
      <c r="AA2306" s="824"/>
      <c r="AB2306" s="824"/>
      <c r="AC2306" s="824"/>
    </row>
    <row r="2307" s="823" customFormat="1" ht="28.45" hidden="1" customHeight="1" outlineLevel="3" spans="1:29">
      <c r="A2307" s="873" t="s">
        <v>73</v>
      </c>
      <c r="B2307" s="870" t="s">
        <v>417</v>
      </c>
      <c r="C2307" s="870" t="s">
        <v>3870</v>
      </c>
      <c r="D2307" s="846" t="s">
        <v>5459</v>
      </c>
      <c r="E2307" s="846" t="s">
        <v>34</v>
      </c>
      <c r="F2307" s="846" t="s">
        <v>3649</v>
      </c>
      <c r="G2307" s="846" t="s">
        <v>3511</v>
      </c>
      <c r="H2307" s="832">
        <v>588.86</v>
      </c>
      <c r="I2307" s="846" t="s">
        <v>1539</v>
      </c>
      <c r="J2307" s="875">
        <v>20</v>
      </c>
      <c r="K2307" s="846" t="s">
        <v>38</v>
      </c>
      <c r="L2307" s="846" t="s">
        <v>3284</v>
      </c>
      <c r="M2307" s="846" t="s">
        <v>5462</v>
      </c>
      <c r="N2307" s="846" t="s">
        <v>5462</v>
      </c>
      <c r="O2307" s="846" t="s">
        <v>3881</v>
      </c>
      <c r="P2307" s="846" t="s">
        <v>3882</v>
      </c>
      <c r="Q2307" s="832">
        <v>52636.04</v>
      </c>
      <c r="R2307" s="832">
        <v>97253.53</v>
      </c>
      <c r="S2307" s="832">
        <v>32550.1</v>
      </c>
      <c r="T2307" s="832">
        <v>47369.72</v>
      </c>
      <c r="U2307" s="846" t="s">
        <v>318</v>
      </c>
      <c r="V2307" s="846" t="s">
        <v>3651</v>
      </c>
      <c r="W2307" s="846"/>
      <c r="X2307" s="824"/>
      <c r="Y2307" s="824"/>
      <c r="Z2307" s="824"/>
      <c r="AA2307" s="824"/>
      <c r="AB2307" s="824"/>
      <c r="AC2307" s="824"/>
    </row>
    <row r="2308" s="823" customFormat="1" ht="28.45" hidden="1" customHeight="1" outlineLevel="3" spans="1:29">
      <c r="A2308" s="873" t="s">
        <v>73</v>
      </c>
      <c r="B2308" s="870" t="s">
        <v>417</v>
      </c>
      <c r="C2308" s="870" t="s">
        <v>3870</v>
      </c>
      <c r="D2308" s="846" t="s">
        <v>5463</v>
      </c>
      <c r="E2308" s="846" t="s">
        <v>34</v>
      </c>
      <c r="F2308" s="846" t="s">
        <v>3649</v>
      </c>
      <c r="G2308" s="846" t="s">
        <v>338</v>
      </c>
      <c r="H2308" s="832">
        <v>265.74</v>
      </c>
      <c r="I2308" s="846" t="s">
        <v>37</v>
      </c>
      <c r="J2308" s="875">
        <v>15</v>
      </c>
      <c r="K2308" s="846" t="s">
        <v>38</v>
      </c>
      <c r="L2308" s="846" t="s">
        <v>3355</v>
      </c>
      <c r="M2308" s="846" t="s">
        <v>5464</v>
      </c>
      <c r="N2308" s="846" t="s">
        <v>5465</v>
      </c>
      <c r="O2308" s="846" t="s">
        <v>3881</v>
      </c>
      <c r="P2308" s="846" t="s">
        <v>3882</v>
      </c>
      <c r="Q2308" s="832">
        <v>52636.04</v>
      </c>
      <c r="R2308" s="832">
        <v>97253.53</v>
      </c>
      <c r="S2308" s="832">
        <v>32550.1</v>
      </c>
      <c r="T2308" s="832">
        <v>47369.72</v>
      </c>
      <c r="U2308" s="846" t="s">
        <v>318</v>
      </c>
      <c r="V2308" s="846" t="s">
        <v>3651</v>
      </c>
      <c r="W2308" s="846"/>
      <c r="X2308" s="824"/>
      <c r="Y2308" s="824"/>
      <c r="Z2308" s="824"/>
      <c r="AA2308" s="824"/>
      <c r="AB2308" s="824"/>
      <c r="AC2308" s="824"/>
    </row>
    <row r="2309" s="823" customFormat="1" ht="28.45" hidden="1" customHeight="1" outlineLevel="3" spans="1:29">
      <c r="A2309" s="873" t="s">
        <v>73</v>
      </c>
      <c r="B2309" s="870" t="s">
        <v>417</v>
      </c>
      <c r="C2309" s="870" t="s">
        <v>3870</v>
      </c>
      <c r="D2309" s="846" t="s">
        <v>5463</v>
      </c>
      <c r="E2309" s="846" t="s">
        <v>34</v>
      </c>
      <c r="F2309" s="846" t="s">
        <v>3649</v>
      </c>
      <c r="G2309" s="846" t="s">
        <v>338</v>
      </c>
      <c r="H2309" s="832">
        <v>84.93</v>
      </c>
      <c r="I2309" s="846" t="s">
        <v>37</v>
      </c>
      <c r="J2309" s="875">
        <v>15</v>
      </c>
      <c r="K2309" s="846" t="s">
        <v>38</v>
      </c>
      <c r="L2309" s="846" t="s">
        <v>3284</v>
      </c>
      <c r="M2309" s="846" t="s">
        <v>5466</v>
      </c>
      <c r="N2309" s="846" t="s">
        <v>5466</v>
      </c>
      <c r="O2309" s="846" t="s">
        <v>3881</v>
      </c>
      <c r="P2309" s="846" t="s">
        <v>3882</v>
      </c>
      <c r="Q2309" s="832">
        <v>52636.04</v>
      </c>
      <c r="R2309" s="832">
        <v>97253.53</v>
      </c>
      <c r="S2309" s="832">
        <v>32550.1</v>
      </c>
      <c r="T2309" s="832">
        <v>47369.72</v>
      </c>
      <c r="U2309" s="846" t="s">
        <v>318</v>
      </c>
      <c r="V2309" s="846" t="s">
        <v>3651</v>
      </c>
      <c r="W2309" s="846"/>
      <c r="X2309" s="824"/>
      <c r="Y2309" s="824"/>
      <c r="Z2309" s="824"/>
      <c r="AA2309" s="824"/>
      <c r="AB2309" s="824"/>
      <c r="AC2309" s="824"/>
    </row>
    <row r="2310" s="823" customFormat="1" ht="28.45" hidden="1" customHeight="1" outlineLevel="3" spans="1:29">
      <c r="A2310" s="873" t="s">
        <v>73</v>
      </c>
      <c r="B2310" s="870" t="s">
        <v>417</v>
      </c>
      <c r="C2310" s="870" t="s">
        <v>3870</v>
      </c>
      <c r="D2310" s="846" t="s">
        <v>5467</v>
      </c>
      <c r="E2310" s="846" t="s">
        <v>34</v>
      </c>
      <c r="F2310" s="846" t="s">
        <v>3649</v>
      </c>
      <c r="G2310" s="846" t="s">
        <v>3511</v>
      </c>
      <c r="H2310" s="832">
        <v>108.61</v>
      </c>
      <c r="I2310" s="846" t="s">
        <v>1539</v>
      </c>
      <c r="J2310" s="875">
        <v>20</v>
      </c>
      <c r="K2310" s="846" t="s">
        <v>38</v>
      </c>
      <c r="L2310" s="846" t="s">
        <v>3284</v>
      </c>
      <c r="M2310" s="846" t="s">
        <v>5468</v>
      </c>
      <c r="N2310" s="846" t="s">
        <v>5468</v>
      </c>
      <c r="O2310" s="846" t="s">
        <v>3881</v>
      </c>
      <c r="P2310" s="846" t="s">
        <v>3882</v>
      </c>
      <c r="Q2310" s="832">
        <v>52636.04</v>
      </c>
      <c r="R2310" s="832">
        <v>97253.53</v>
      </c>
      <c r="S2310" s="832">
        <v>32550.1</v>
      </c>
      <c r="T2310" s="832">
        <v>47369.72</v>
      </c>
      <c r="U2310" s="846" t="s">
        <v>318</v>
      </c>
      <c r="V2310" s="846" t="s">
        <v>3651</v>
      </c>
      <c r="W2310" s="846"/>
      <c r="X2310" s="824"/>
      <c r="Y2310" s="824"/>
      <c r="Z2310" s="824"/>
      <c r="AA2310" s="824"/>
      <c r="AB2310" s="824"/>
      <c r="AC2310" s="824"/>
    </row>
    <row r="2311" s="823" customFormat="1" ht="28.45" hidden="1" customHeight="1" outlineLevel="3" spans="1:29">
      <c r="A2311" s="873" t="s">
        <v>73</v>
      </c>
      <c r="B2311" s="870" t="s">
        <v>417</v>
      </c>
      <c r="C2311" s="870" t="s">
        <v>3870</v>
      </c>
      <c r="D2311" s="846" t="s">
        <v>5467</v>
      </c>
      <c r="E2311" s="846" t="s">
        <v>34</v>
      </c>
      <c r="F2311" s="846" t="s">
        <v>3649</v>
      </c>
      <c r="G2311" s="846" t="s">
        <v>3511</v>
      </c>
      <c r="H2311" s="832">
        <v>37.7</v>
      </c>
      <c r="I2311" s="846" t="s">
        <v>37</v>
      </c>
      <c r="J2311" s="875">
        <v>15</v>
      </c>
      <c r="K2311" s="846" t="s">
        <v>38</v>
      </c>
      <c r="L2311" s="846" t="s">
        <v>3284</v>
      </c>
      <c r="M2311" s="846" t="s">
        <v>5468</v>
      </c>
      <c r="N2311" s="846" t="s">
        <v>5468</v>
      </c>
      <c r="O2311" s="846" t="s">
        <v>3881</v>
      </c>
      <c r="P2311" s="846" t="s">
        <v>3882</v>
      </c>
      <c r="Q2311" s="832">
        <v>52636.04</v>
      </c>
      <c r="R2311" s="832">
        <v>97253.53</v>
      </c>
      <c r="S2311" s="832">
        <v>32550.1</v>
      </c>
      <c r="T2311" s="832">
        <v>47369.72</v>
      </c>
      <c r="U2311" s="846" t="s">
        <v>318</v>
      </c>
      <c r="V2311" s="846" t="s">
        <v>3651</v>
      </c>
      <c r="W2311" s="846"/>
      <c r="X2311" s="824"/>
      <c r="Y2311" s="824"/>
      <c r="Z2311" s="824"/>
      <c r="AA2311" s="824"/>
      <c r="AB2311" s="824"/>
      <c r="AC2311" s="824"/>
    </row>
    <row r="2312" s="823" customFormat="1" ht="28.45" hidden="1" customHeight="1" outlineLevel="3" spans="1:29">
      <c r="A2312" s="873" t="s">
        <v>73</v>
      </c>
      <c r="B2312" s="870" t="s">
        <v>417</v>
      </c>
      <c r="C2312" s="870" t="s">
        <v>3870</v>
      </c>
      <c r="D2312" s="846" t="s">
        <v>5469</v>
      </c>
      <c r="E2312" s="846" t="s">
        <v>34</v>
      </c>
      <c r="F2312" s="846" t="s">
        <v>3649</v>
      </c>
      <c r="G2312" s="846" t="s">
        <v>338</v>
      </c>
      <c r="H2312" s="832">
        <v>41.26</v>
      </c>
      <c r="I2312" s="846" t="s">
        <v>37</v>
      </c>
      <c r="J2312" s="875">
        <v>15</v>
      </c>
      <c r="K2312" s="846" t="s">
        <v>38</v>
      </c>
      <c r="L2312" s="846" t="s">
        <v>3284</v>
      </c>
      <c r="M2312" s="846" t="s">
        <v>5470</v>
      </c>
      <c r="N2312" s="846" t="s">
        <v>5470</v>
      </c>
      <c r="O2312" s="846" t="s">
        <v>3881</v>
      </c>
      <c r="P2312" s="846" t="s">
        <v>3882</v>
      </c>
      <c r="Q2312" s="832">
        <v>52636.04</v>
      </c>
      <c r="R2312" s="832">
        <v>97253.53</v>
      </c>
      <c r="S2312" s="832">
        <v>32550.1</v>
      </c>
      <c r="T2312" s="832">
        <v>47369.72</v>
      </c>
      <c r="U2312" s="846" t="s">
        <v>318</v>
      </c>
      <c r="V2312" s="846" t="s">
        <v>3651</v>
      </c>
      <c r="W2312" s="846"/>
      <c r="X2312" s="824"/>
      <c r="Y2312" s="824"/>
      <c r="Z2312" s="824"/>
      <c r="AA2312" s="824"/>
      <c r="AB2312" s="824"/>
      <c r="AC2312" s="824"/>
    </row>
    <row r="2313" s="823" customFormat="1" ht="28.45" hidden="1" customHeight="1" outlineLevel="3" spans="1:29">
      <c r="A2313" s="873" t="s">
        <v>73</v>
      </c>
      <c r="B2313" s="870" t="s">
        <v>417</v>
      </c>
      <c r="C2313" s="870" t="s">
        <v>3870</v>
      </c>
      <c r="D2313" s="846" t="s">
        <v>5471</v>
      </c>
      <c r="E2313" s="846" t="s">
        <v>34</v>
      </c>
      <c r="F2313" s="846" t="s">
        <v>3873</v>
      </c>
      <c r="G2313" s="846" t="s">
        <v>338</v>
      </c>
      <c r="H2313" s="832">
        <v>198.7</v>
      </c>
      <c r="I2313" s="846" t="s">
        <v>175</v>
      </c>
      <c r="J2313" s="875">
        <v>18</v>
      </c>
      <c r="K2313" s="846" t="s">
        <v>38</v>
      </c>
      <c r="L2313" s="846" t="s">
        <v>3284</v>
      </c>
      <c r="M2313" s="846" t="s">
        <v>5472</v>
      </c>
      <c r="N2313" s="846" t="s">
        <v>5472</v>
      </c>
      <c r="O2313" s="846" t="s">
        <v>5473</v>
      </c>
      <c r="P2313" s="846" t="s">
        <v>3891</v>
      </c>
      <c r="Q2313" s="832">
        <v>47727.68</v>
      </c>
      <c r="R2313" s="832">
        <v>207638.07</v>
      </c>
      <c r="S2313" s="832">
        <v>1665.39</v>
      </c>
      <c r="T2313" s="832">
        <v>34474.77</v>
      </c>
      <c r="U2313" s="846" t="s">
        <v>372</v>
      </c>
      <c r="V2313" s="846" t="s">
        <v>3877</v>
      </c>
      <c r="W2313" s="846"/>
      <c r="X2313" s="824"/>
      <c r="Y2313" s="824"/>
      <c r="Z2313" s="824"/>
      <c r="AA2313" s="824"/>
      <c r="AB2313" s="824"/>
      <c r="AC2313" s="824"/>
    </row>
    <row r="2314" s="823" customFormat="1" ht="28.45" hidden="1" customHeight="1" outlineLevel="3" spans="1:29">
      <c r="A2314" s="873" t="s">
        <v>73</v>
      </c>
      <c r="B2314" s="870" t="s">
        <v>417</v>
      </c>
      <c r="C2314" s="870" t="s">
        <v>3870</v>
      </c>
      <c r="D2314" s="846" t="s">
        <v>5474</v>
      </c>
      <c r="E2314" s="846" t="s">
        <v>34</v>
      </c>
      <c r="F2314" s="846" t="s">
        <v>3649</v>
      </c>
      <c r="G2314" s="846" t="s">
        <v>338</v>
      </c>
      <c r="H2314" s="832">
        <v>31.74</v>
      </c>
      <c r="I2314" s="846" t="s">
        <v>2961</v>
      </c>
      <c r="J2314" s="875">
        <v>53</v>
      </c>
      <c r="K2314" s="846" t="s">
        <v>83</v>
      </c>
      <c r="L2314" s="846" t="s">
        <v>3355</v>
      </c>
      <c r="M2314" s="846" t="s">
        <v>5475</v>
      </c>
      <c r="N2314" s="846" t="s">
        <v>5475</v>
      </c>
      <c r="O2314" s="846" t="s">
        <v>3881</v>
      </c>
      <c r="P2314" s="846" t="s">
        <v>3882</v>
      </c>
      <c r="Q2314" s="832">
        <v>52636.04</v>
      </c>
      <c r="R2314" s="832">
        <v>97253.53</v>
      </c>
      <c r="S2314" s="832">
        <v>32550.1</v>
      </c>
      <c r="T2314" s="832">
        <v>47369.72</v>
      </c>
      <c r="U2314" s="846" t="s">
        <v>318</v>
      </c>
      <c r="V2314" s="846" t="s">
        <v>3651</v>
      </c>
      <c r="W2314" s="846"/>
      <c r="X2314" s="824"/>
      <c r="Y2314" s="824"/>
      <c r="Z2314" s="824"/>
      <c r="AA2314" s="824"/>
      <c r="AB2314" s="824"/>
      <c r="AC2314" s="824"/>
    </row>
    <row r="2315" s="823" customFormat="1" ht="28.45" hidden="1" customHeight="1" outlineLevel="3" spans="1:29">
      <c r="A2315" s="873" t="s">
        <v>73</v>
      </c>
      <c r="B2315" s="870" t="s">
        <v>417</v>
      </c>
      <c r="C2315" s="870" t="s">
        <v>3870</v>
      </c>
      <c r="D2315" s="846" t="s">
        <v>5476</v>
      </c>
      <c r="E2315" s="846" t="s">
        <v>34</v>
      </c>
      <c r="F2315" s="846" t="s">
        <v>3649</v>
      </c>
      <c r="G2315" s="846" t="s">
        <v>3511</v>
      </c>
      <c r="H2315" s="832">
        <v>50.18</v>
      </c>
      <c r="I2315" s="846" t="s">
        <v>2961</v>
      </c>
      <c r="J2315" s="875">
        <v>53</v>
      </c>
      <c r="K2315" s="846" t="s">
        <v>83</v>
      </c>
      <c r="L2315" s="846" t="s">
        <v>3355</v>
      </c>
      <c r="M2315" s="846" t="s">
        <v>5477</v>
      </c>
      <c r="N2315" s="846" t="s">
        <v>5477</v>
      </c>
      <c r="O2315" s="846" t="s">
        <v>3881</v>
      </c>
      <c r="P2315" s="846" t="s">
        <v>3882</v>
      </c>
      <c r="Q2315" s="832">
        <v>52636.04</v>
      </c>
      <c r="R2315" s="832">
        <v>97253.53</v>
      </c>
      <c r="S2315" s="832">
        <v>32550.1</v>
      </c>
      <c r="T2315" s="832">
        <v>47369.72</v>
      </c>
      <c r="U2315" s="846" t="s">
        <v>318</v>
      </c>
      <c r="V2315" s="846" t="s">
        <v>3651</v>
      </c>
      <c r="W2315" s="846"/>
      <c r="X2315" s="824"/>
      <c r="Y2315" s="824"/>
      <c r="Z2315" s="824"/>
      <c r="AA2315" s="824"/>
      <c r="AB2315" s="824"/>
      <c r="AC2315" s="824"/>
    </row>
    <row r="2316" s="823" customFormat="1" ht="28.45" hidden="1" customHeight="1" outlineLevel="3" spans="1:29">
      <c r="A2316" s="873" t="s">
        <v>73</v>
      </c>
      <c r="B2316" s="870" t="s">
        <v>417</v>
      </c>
      <c r="C2316" s="870" t="s">
        <v>3870</v>
      </c>
      <c r="D2316" s="846" t="s">
        <v>5478</v>
      </c>
      <c r="E2316" s="846" t="s">
        <v>34</v>
      </c>
      <c r="F2316" s="846" t="s">
        <v>3649</v>
      </c>
      <c r="G2316" s="846" t="s">
        <v>3511</v>
      </c>
      <c r="H2316" s="832">
        <v>18.37</v>
      </c>
      <c r="I2316" s="846" t="s">
        <v>2961</v>
      </c>
      <c r="J2316" s="875">
        <v>53</v>
      </c>
      <c r="K2316" s="846" t="s">
        <v>83</v>
      </c>
      <c r="L2316" s="846" t="s">
        <v>3355</v>
      </c>
      <c r="M2316" s="846" t="s">
        <v>5479</v>
      </c>
      <c r="N2316" s="846" t="s">
        <v>5479</v>
      </c>
      <c r="O2316" s="846" t="s">
        <v>3881</v>
      </c>
      <c r="P2316" s="846" t="s">
        <v>3882</v>
      </c>
      <c r="Q2316" s="832">
        <v>52636.04</v>
      </c>
      <c r="R2316" s="832">
        <v>97253.53</v>
      </c>
      <c r="S2316" s="832">
        <v>32550.1</v>
      </c>
      <c r="T2316" s="832">
        <v>47369.72</v>
      </c>
      <c r="U2316" s="846" t="s">
        <v>318</v>
      </c>
      <c r="V2316" s="846" t="s">
        <v>3651</v>
      </c>
      <c r="W2316" s="846"/>
      <c r="X2316" s="824"/>
      <c r="Y2316" s="824"/>
      <c r="Z2316" s="824"/>
      <c r="AA2316" s="824"/>
      <c r="AB2316" s="824"/>
      <c r="AC2316" s="824"/>
    </row>
    <row r="2317" s="823" customFormat="1" ht="28.45" hidden="1" customHeight="1" outlineLevel="3" spans="1:29">
      <c r="A2317" s="873" t="s">
        <v>73</v>
      </c>
      <c r="B2317" s="870" t="s">
        <v>417</v>
      </c>
      <c r="C2317" s="870" t="s">
        <v>3870</v>
      </c>
      <c r="D2317" s="846" t="s">
        <v>5480</v>
      </c>
      <c r="E2317" s="846" t="s">
        <v>34</v>
      </c>
      <c r="F2317" s="846" t="s">
        <v>5481</v>
      </c>
      <c r="G2317" s="846" t="s">
        <v>520</v>
      </c>
      <c r="H2317" s="832">
        <v>14.59</v>
      </c>
      <c r="I2317" s="846" t="s">
        <v>3768</v>
      </c>
      <c r="J2317" s="875">
        <v>33</v>
      </c>
      <c r="K2317" s="846" t="s">
        <v>83</v>
      </c>
      <c r="L2317" s="846" t="s">
        <v>3355</v>
      </c>
      <c r="M2317" s="846" t="s">
        <v>5482</v>
      </c>
      <c r="N2317" s="846" t="s">
        <v>5482</v>
      </c>
      <c r="O2317" s="846" t="s">
        <v>3881</v>
      </c>
      <c r="P2317" s="846" t="s">
        <v>3882</v>
      </c>
      <c r="Q2317" s="832">
        <v>52636.04</v>
      </c>
      <c r="R2317" s="832">
        <v>97253.53</v>
      </c>
      <c r="S2317" s="832">
        <v>32550.1</v>
      </c>
      <c r="T2317" s="832">
        <v>47369.72</v>
      </c>
      <c r="U2317" s="846" t="s">
        <v>318</v>
      </c>
      <c r="V2317" s="846" t="s">
        <v>3651</v>
      </c>
      <c r="W2317" s="846"/>
      <c r="X2317" s="824"/>
      <c r="Y2317" s="824"/>
      <c r="Z2317" s="824"/>
      <c r="AA2317" s="824"/>
      <c r="AB2317" s="824"/>
      <c r="AC2317" s="824"/>
    </row>
    <row r="2318" s="823" customFormat="1" ht="28.45" hidden="1" customHeight="1" outlineLevel="3" spans="1:29">
      <c r="A2318" s="873" t="s">
        <v>73</v>
      </c>
      <c r="B2318" s="870" t="s">
        <v>417</v>
      </c>
      <c r="C2318" s="870" t="s">
        <v>3870</v>
      </c>
      <c r="D2318" s="846" t="s">
        <v>5483</v>
      </c>
      <c r="E2318" s="846" t="s">
        <v>34</v>
      </c>
      <c r="F2318" s="846" t="s">
        <v>3649</v>
      </c>
      <c r="G2318" s="846" t="s">
        <v>3511</v>
      </c>
      <c r="H2318" s="832">
        <v>81.3</v>
      </c>
      <c r="I2318" s="846" t="s">
        <v>586</v>
      </c>
      <c r="J2318" s="875">
        <v>38</v>
      </c>
      <c r="K2318" s="846" t="s">
        <v>83</v>
      </c>
      <c r="L2318" s="846" t="s">
        <v>3355</v>
      </c>
      <c r="M2318" s="846" t="s">
        <v>5484</v>
      </c>
      <c r="N2318" s="846" t="s">
        <v>5485</v>
      </c>
      <c r="O2318" s="846" t="s">
        <v>3881</v>
      </c>
      <c r="P2318" s="846" t="s">
        <v>3882</v>
      </c>
      <c r="Q2318" s="832">
        <v>52636.04</v>
      </c>
      <c r="R2318" s="832">
        <v>97253.53</v>
      </c>
      <c r="S2318" s="832">
        <v>32550.1</v>
      </c>
      <c r="T2318" s="832">
        <v>47369.72</v>
      </c>
      <c r="U2318" s="846" t="s">
        <v>318</v>
      </c>
      <c r="V2318" s="846" t="s">
        <v>3651</v>
      </c>
      <c r="W2318" s="846"/>
      <c r="X2318" s="824"/>
      <c r="Y2318" s="824"/>
      <c r="Z2318" s="824"/>
      <c r="AA2318" s="824"/>
      <c r="AB2318" s="824"/>
      <c r="AC2318" s="824"/>
    </row>
    <row r="2319" s="823" customFormat="1" ht="28.45" hidden="1" customHeight="1" outlineLevel="3" spans="1:29">
      <c r="A2319" s="873" t="s">
        <v>73</v>
      </c>
      <c r="B2319" s="870" t="s">
        <v>417</v>
      </c>
      <c r="C2319" s="870" t="s">
        <v>3870</v>
      </c>
      <c r="D2319" s="846" t="s">
        <v>5486</v>
      </c>
      <c r="E2319" s="846" t="s">
        <v>34</v>
      </c>
      <c r="F2319" s="846" t="s">
        <v>3649</v>
      </c>
      <c r="G2319" s="846" t="s">
        <v>3903</v>
      </c>
      <c r="H2319" s="832">
        <v>11.6</v>
      </c>
      <c r="I2319" s="846" t="s">
        <v>1453</v>
      </c>
      <c r="J2319" s="875">
        <v>31</v>
      </c>
      <c r="K2319" s="846" t="s">
        <v>83</v>
      </c>
      <c r="L2319" s="846" t="s">
        <v>3355</v>
      </c>
      <c r="M2319" s="846" t="s">
        <v>5487</v>
      </c>
      <c r="N2319" s="846" t="s">
        <v>5487</v>
      </c>
      <c r="O2319" s="846" t="s">
        <v>3881</v>
      </c>
      <c r="P2319" s="846" t="s">
        <v>3882</v>
      </c>
      <c r="Q2319" s="832">
        <v>52636.04</v>
      </c>
      <c r="R2319" s="832">
        <v>97253.53</v>
      </c>
      <c r="S2319" s="832">
        <v>32550.1</v>
      </c>
      <c r="T2319" s="832">
        <v>47369.72</v>
      </c>
      <c r="U2319" s="846" t="s">
        <v>318</v>
      </c>
      <c r="V2319" s="846" t="s">
        <v>3651</v>
      </c>
      <c r="W2319" s="846"/>
      <c r="X2319" s="824"/>
      <c r="Y2319" s="824"/>
      <c r="Z2319" s="824"/>
      <c r="AA2319" s="824"/>
      <c r="AB2319" s="824"/>
      <c r="AC2319" s="824"/>
    </row>
    <row r="2320" s="823" customFormat="1" ht="28.45" hidden="1" customHeight="1" outlineLevel="3" spans="1:29">
      <c r="A2320" s="873" t="s">
        <v>73</v>
      </c>
      <c r="B2320" s="870" t="s">
        <v>417</v>
      </c>
      <c r="C2320" s="870" t="s">
        <v>3870</v>
      </c>
      <c r="D2320" s="846" t="s">
        <v>5488</v>
      </c>
      <c r="E2320" s="846" t="s">
        <v>34</v>
      </c>
      <c r="F2320" s="846" t="s">
        <v>3649</v>
      </c>
      <c r="G2320" s="846" t="s">
        <v>3511</v>
      </c>
      <c r="H2320" s="832">
        <v>8.97</v>
      </c>
      <c r="I2320" s="846" t="s">
        <v>1453</v>
      </c>
      <c r="J2320" s="875">
        <v>31</v>
      </c>
      <c r="K2320" s="846" t="s">
        <v>83</v>
      </c>
      <c r="L2320" s="846" t="s">
        <v>3355</v>
      </c>
      <c r="M2320" s="846" t="s">
        <v>5489</v>
      </c>
      <c r="N2320" s="846" t="s">
        <v>5489</v>
      </c>
      <c r="O2320" s="846" t="s">
        <v>3881</v>
      </c>
      <c r="P2320" s="846" t="s">
        <v>3882</v>
      </c>
      <c r="Q2320" s="832">
        <v>52636.04</v>
      </c>
      <c r="R2320" s="832">
        <v>97253.53</v>
      </c>
      <c r="S2320" s="832">
        <v>32550.1</v>
      </c>
      <c r="T2320" s="832">
        <v>47369.72</v>
      </c>
      <c r="U2320" s="846" t="s">
        <v>318</v>
      </c>
      <c r="V2320" s="846" t="s">
        <v>3651</v>
      </c>
      <c r="W2320" s="846"/>
      <c r="X2320" s="824"/>
      <c r="Y2320" s="824"/>
      <c r="Z2320" s="824"/>
      <c r="AA2320" s="824"/>
      <c r="AB2320" s="824"/>
      <c r="AC2320" s="824"/>
    </row>
    <row r="2321" s="823" customFormat="1" ht="28.45" hidden="1" customHeight="1" outlineLevel="3" spans="1:29">
      <c r="A2321" s="873" t="s">
        <v>73</v>
      </c>
      <c r="B2321" s="870" t="s">
        <v>417</v>
      </c>
      <c r="C2321" s="870" t="s">
        <v>3870</v>
      </c>
      <c r="D2321" s="846" t="s">
        <v>5490</v>
      </c>
      <c r="E2321" s="846" t="s">
        <v>34</v>
      </c>
      <c r="F2321" s="846" t="s">
        <v>4239</v>
      </c>
      <c r="G2321" s="846" t="s">
        <v>338</v>
      </c>
      <c r="H2321" s="832">
        <v>41.52</v>
      </c>
      <c r="I2321" s="846" t="s">
        <v>1485</v>
      </c>
      <c r="J2321" s="875">
        <v>28</v>
      </c>
      <c r="K2321" s="846" t="s">
        <v>38</v>
      </c>
      <c r="L2321" s="846" t="s">
        <v>3355</v>
      </c>
      <c r="M2321" s="846" t="s">
        <v>5491</v>
      </c>
      <c r="N2321" s="846" t="s">
        <v>5492</v>
      </c>
      <c r="O2321" s="846" t="s">
        <v>3890</v>
      </c>
      <c r="P2321" s="846" t="s">
        <v>3891</v>
      </c>
      <c r="Q2321" s="832">
        <v>28167.58</v>
      </c>
      <c r="R2321" s="832">
        <v>41646.18</v>
      </c>
      <c r="S2321" s="832">
        <v>5531.64</v>
      </c>
      <c r="T2321" s="832">
        <v>5531.64</v>
      </c>
      <c r="U2321" s="846" t="s">
        <v>372</v>
      </c>
      <c r="V2321" s="846" t="s">
        <v>3892</v>
      </c>
      <c r="W2321" s="846"/>
      <c r="X2321" s="824"/>
      <c r="Y2321" s="824"/>
      <c r="Z2321" s="824"/>
      <c r="AA2321" s="824"/>
      <c r="AB2321" s="824"/>
      <c r="AC2321" s="824"/>
    </row>
    <row r="2322" s="823" customFormat="1" ht="28.45" hidden="1" customHeight="1" outlineLevel="3" spans="1:29">
      <c r="A2322" s="873" t="s">
        <v>73</v>
      </c>
      <c r="B2322" s="870" t="s">
        <v>417</v>
      </c>
      <c r="C2322" s="870" t="s">
        <v>3870</v>
      </c>
      <c r="D2322" s="846" t="s">
        <v>5493</v>
      </c>
      <c r="E2322" s="846" t="s">
        <v>34</v>
      </c>
      <c r="F2322" s="846" t="s">
        <v>5494</v>
      </c>
      <c r="G2322" s="846" t="s">
        <v>3888</v>
      </c>
      <c r="H2322" s="832">
        <v>3.9</v>
      </c>
      <c r="I2322" s="846" t="s">
        <v>537</v>
      </c>
      <c r="J2322" s="875">
        <v>21</v>
      </c>
      <c r="K2322" s="846" t="s">
        <v>38</v>
      </c>
      <c r="L2322" s="846" t="s">
        <v>3284</v>
      </c>
      <c r="M2322" s="846" t="s">
        <v>5495</v>
      </c>
      <c r="N2322" s="846" t="s">
        <v>5495</v>
      </c>
      <c r="O2322" s="846" t="s">
        <v>3890</v>
      </c>
      <c r="P2322" s="846" t="s">
        <v>3891</v>
      </c>
      <c r="Q2322" s="832">
        <v>4774.57</v>
      </c>
      <c r="R2322" s="832">
        <v>4925.98</v>
      </c>
      <c r="S2322" s="832">
        <v>3871.56</v>
      </c>
      <c r="T2322" s="832">
        <v>3871.56</v>
      </c>
      <c r="U2322" s="846"/>
      <c r="V2322" s="846" t="s">
        <v>5496</v>
      </c>
      <c r="W2322" s="846"/>
      <c r="X2322" s="824"/>
      <c r="Y2322" s="824"/>
      <c r="Z2322" s="824"/>
      <c r="AA2322" s="824"/>
      <c r="AB2322" s="824"/>
      <c r="AC2322" s="824"/>
    </row>
    <row r="2323" s="823" customFormat="1" ht="28.45" hidden="1" customHeight="1" outlineLevel="3" spans="1:29">
      <c r="A2323" s="873" t="s">
        <v>73</v>
      </c>
      <c r="B2323" s="870" t="s">
        <v>417</v>
      </c>
      <c r="C2323" s="870" t="s">
        <v>3870</v>
      </c>
      <c r="D2323" s="846" t="s">
        <v>5497</v>
      </c>
      <c r="E2323" s="846" t="s">
        <v>34</v>
      </c>
      <c r="F2323" s="846" t="s">
        <v>3649</v>
      </c>
      <c r="G2323" s="846" t="s">
        <v>338</v>
      </c>
      <c r="H2323" s="832">
        <v>81.11</v>
      </c>
      <c r="I2323" s="846" t="s">
        <v>432</v>
      </c>
      <c r="J2323" s="875">
        <v>13</v>
      </c>
      <c r="K2323" s="846" t="s">
        <v>38</v>
      </c>
      <c r="L2323" s="846" t="s">
        <v>3355</v>
      </c>
      <c r="M2323" s="846" t="s">
        <v>5498</v>
      </c>
      <c r="N2323" s="846" t="s">
        <v>5498</v>
      </c>
      <c r="O2323" s="846" t="s">
        <v>3881</v>
      </c>
      <c r="P2323" s="846" t="s">
        <v>3882</v>
      </c>
      <c r="Q2323" s="832">
        <v>52636.04</v>
      </c>
      <c r="R2323" s="832">
        <v>97253.53</v>
      </c>
      <c r="S2323" s="832">
        <v>32550.1</v>
      </c>
      <c r="T2323" s="832">
        <v>47369.72</v>
      </c>
      <c r="U2323" s="846" t="s">
        <v>318</v>
      </c>
      <c r="V2323" s="846" t="s">
        <v>3651</v>
      </c>
      <c r="W2323" s="846"/>
      <c r="X2323" s="824"/>
      <c r="Y2323" s="824"/>
      <c r="Z2323" s="824"/>
      <c r="AA2323" s="824"/>
      <c r="AB2323" s="824"/>
      <c r="AC2323" s="824"/>
    </row>
    <row r="2324" s="823" customFormat="1" ht="28.45" hidden="1" customHeight="1" outlineLevel="3" spans="1:29">
      <c r="A2324" s="873" t="s">
        <v>73</v>
      </c>
      <c r="B2324" s="870" t="s">
        <v>417</v>
      </c>
      <c r="C2324" s="870" t="s">
        <v>3870</v>
      </c>
      <c r="D2324" s="846" t="s">
        <v>5499</v>
      </c>
      <c r="E2324" s="846" t="s">
        <v>34</v>
      </c>
      <c r="F2324" s="846" t="s">
        <v>3649</v>
      </c>
      <c r="G2324" s="846" t="s">
        <v>338</v>
      </c>
      <c r="H2324" s="832">
        <v>55.96</v>
      </c>
      <c r="I2324" s="846" t="s">
        <v>432</v>
      </c>
      <c r="J2324" s="875">
        <v>13</v>
      </c>
      <c r="K2324" s="846" t="s">
        <v>38</v>
      </c>
      <c r="L2324" s="846" t="s">
        <v>3355</v>
      </c>
      <c r="M2324" s="846" t="s">
        <v>5500</v>
      </c>
      <c r="N2324" s="846" t="s">
        <v>5500</v>
      </c>
      <c r="O2324" s="846" t="s">
        <v>3881</v>
      </c>
      <c r="P2324" s="846" t="s">
        <v>3882</v>
      </c>
      <c r="Q2324" s="832">
        <v>52636.04</v>
      </c>
      <c r="R2324" s="832">
        <v>97253.53</v>
      </c>
      <c r="S2324" s="832">
        <v>32550.1</v>
      </c>
      <c r="T2324" s="832">
        <v>47369.72</v>
      </c>
      <c r="U2324" s="846" t="s">
        <v>318</v>
      </c>
      <c r="V2324" s="846" t="s">
        <v>3651</v>
      </c>
      <c r="W2324" s="846"/>
      <c r="X2324" s="824"/>
      <c r="Y2324" s="824"/>
      <c r="Z2324" s="824"/>
      <c r="AA2324" s="824"/>
      <c r="AB2324" s="824"/>
      <c r="AC2324" s="824"/>
    </row>
    <row r="2325" s="823" customFormat="1" ht="28.45" hidden="1" customHeight="1" outlineLevel="3" spans="1:29">
      <c r="A2325" s="873" t="s">
        <v>73</v>
      </c>
      <c r="B2325" s="870" t="s">
        <v>417</v>
      </c>
      <c r="C2325" s="870" t="s">
        <v>3870</v>
      </c>
      <c r="D2325" s="846" t="s">
        <v>5499</v>
      </c>
      <c r="E2325" s="846" t="s">
        <v>34</v>
      </c>
      <c r="F2325" s="846" t="s">
        <v>3649</v>
      </c>
      <c r="G2325" s="846" t="s">
        <v>338</v>
      </c>
      <c r="H2325" s="832">
        <v>6.26</v>
      </c>
      <c r="I2325" s="846" t="s">
        <v>1221</v>
      </c>
      <c r="J2325" s="875">
        <v>11</v>
      </c>
      <c r="K2325" s="846" t="s">
        <v>38</v>
      </c>
      <c r="L2325" s="846" t="s">
        <v>3355</v>
      </c>
      <c r="M2325" s="846" t="s">
        <v>5500</v>
      </c>
      <c r="N2325" s="846" t="s">
        <v>5500</v>
      </c>
      <c r="O2325" s="846" t="s">
        <v>3881</v>
      </c>
      <c r="P2325" s="846" t="s">
        <v>3882</v>
      </c>
      <c r="Q2325" s="832">
        <v>52636.04</v>
      </c>
      <c r="R2325" s="832">
        <v>97253.53</v>
      </c>
      <c r="S2325" s="832">
        <v>32550.1</v>
      </c>
      <c r="T2325" s="832">
        <v>47369.72</v>
      </c>
      <c r="U2325" s="846" t="s">
        <v>318</v>
      </c>
      <c r="V2325" s="846" t="s">
        <v>3651</v>
      </c>
      <c r="W2325" s="846"/>
      <c r="X2325" s="824"/>
      <c r="Y2325" s="824"/>
      <c r="Z2325" s="824"/>
      <c r="AA2325" s="824"/>
      <c r="AB2325" s="824"/>
      <c r="AC2325" s="824"/>
    </row>
    <row r="2326" s="823" customFormat="1" ht="28.45" hidden="1" customHeight="1" outlineLevel="3" spans="1:29">
      <c r="A2326" s="873" t="s">
        <v>73</v>
      </c>
      <c r="B2326" s="870" t="s">
        <v>417</v>
      </c>
      <c r="C2326" s="870" t="s">
        <v>3870</v>
      </c>
      <c r="D2326" s="846" t="s">
        <v>5501</v>
      </c>
      <c r="E2326" s="846" t="s">
        <v>34</v>
      </c>
      <c r="F2326" s="846" t="s">
        <v>5502</v>
      </c>
      <c r="G2326" s="846" t="s">
        <v>4240</v>
      </c>
      <c r="H2326" s="832">
        <v>280.62</v>
      </c>
      <c r="I2326" s="846" t="s">
        <v>64</v>
      </c>
      <c r="J2326" s="875">
        <v>7</v>
      </c>
      <c r="K2326" s="846" t="s">
        <v>38</v>
      </c>
      <c r="L2326" s="846" t="s">
        <v>3355</v>
      </c>
      <c r="M2326" s="846" t="s">
        <v>5503</v>
      </c>
      <c r="N2326" s="846" t="s">
        <v>5504</v>
      </c>
      <c r="O2326" s="846" t="s">
        <v>3890</v>
      </c>
      <c r="P2326" s="846" t="s">
        <v>3891</v>
      </c>
      <c r="Q2326" s="832">
        <v>4774.57</v>
      </c>
      <c r="R2326" s="832">
        <v>4925.98</v>
      </c>
      <c r="S2326" s="832">
        <v>3871.56</v>
      </c>
      <c r="T2326" s="832">
        <v>3871.56</v>
      </c>
      <c r="U2326" s="846" t="s">
        <v>407</v>
      </c>
      <c r="V2326" s="846" t="s">
        <v>5496</v>
      </c>
      <c r="W2326" s="846"/>
      <c r="X2326" s="824"/>
      <c r="Y2326" s="824"/>
      <c r="Z2326" s="824"/>
      <c r="AA2326" s="824"/>
      <c r="AB2326" s="824"/>
      <c r="AC2326" s="824"/>
    </row>
    <row r="2327" s="823" customFormat="1" ht="28.45" hidden="1" customHeight="1" outlineLevel="3" spans="1:29">
      <c r="A2327" s="873" t="s">
        <v>73</v>
      </c>
      <c r="B2327" s="870" t="s">
        <v>417</v>
      </c>
      <c r="C2327" s="870" t="s">
        <v>3870</v>
      </c>
      <c r="D2327" s="846" t="s">
        <v>5505</v>
      </c>
      <c r="E2327" s="846" t="s">
        <v>34</v>
      </c>
      <c r="F2327" s="846" t="s">
        <v>3649</v>
      </c>
      <c r="G2327" s="846" t="s">
        <v>3511</v>
      </c>
      <c r="H2327" s="832">
        <v>84.77</v>
      </c>
      <c r="I2327" s="846" t="s">
        <v>37</v>
      </c>
      <c r="J2327" s="875">
        <v>15</v>
      </c>
      <c r="K2327" s="846" t="s">
        <v>38</v>
      </c>
      <c r="L2327" s="846" t="s">
        <v>3355</v>
      </c>
      <c r="M2327" s="846" t="s">
        <v>5506</v>
      </c>
      <c r="N2327" s="846" t="s">
        <v>5506</v>
      </c>
      <c r="O2327" s="846" t="s">
        <v>3881</v>
      </c>
      <c r="P2327" s="846" t="s">
        <v>3882</v>
      </c>
      <c r="Q2327" s="832">
        <v>52636.04</v>
      </c>
      <c r="R2327" s="832">
        <v>97253.53</v>
      </c>
      <c r="S2327" s="832">
        <v>32550.1</v>
      </c>
      <c r="T2327" s="832">
        <v>47369.72</v>
      </c>
      <c r="U2327" s="846" t="s">
        <v>318</v>
      </c>
      <c r="V2327" s="846" t="s">
        <v>3651</v>
      </c>
      <c r="W2327" s="846"/>
      <c r="X2327" s="824"/>
      <c r="Y2327" s="824"/>
      <c r="Z2327" s="824"/>
      <c r="AA2327" s="824"/>
      <c r="AB2327" s="824"/>
      <c r="AC2327" s="824"/>
    </row>
    <row r="2328" s="823" customFormat="1" ht="28.45" hidden="1" customHeight="1" outlineLevel="3" spans="1:29">
      <c r="A2328" s="873" t="s">
        <v>73</v>
      </c>
      <c r="B2328" s="870" t="s">
        <v>417</v>
      </c>
      <c r="C2328" s="870" t="s">
        <v>3870</v>
      </c>
      <c r="D2328" s="846" t="s">
        <v>5505</v>
      </c>
      <c r="E2328" s="846" t="s">
        <v>34</v>
      </c>
      <c r="F2328" s="846" t="s">
        <v>3649</v>
      </c>
      <c r="G2328" s="846" t="s">
        <v>3511</v>
      </c>
      <c r="H2328" s="832">
        <v>0.98</v>
      </c>
      <c r="I2328" s="846" t="s">
        <v>37</v>
      </c>
      <c r="J2328" s="875">
        <v>15</v>
      </c>
      <c r="K2328" s="846" t="s">
        <v>38</v>
      </c>
      <c r="L2328" s="846" t="s">
        <v>3284</v>
      </c>
      <c r="M2328" s="846" t="s">
        <v>5506</v>
      </c>
      <c r="N2328" s="846" t="s">
        <v>5507</v>
      </c>
      <c r="O2328" s="846" t="s">
        <v>3881</v>
      </c>
      <c r="P2328" s="846" t="s">
        <v>3882</v>
      </c>
      <c r="Q2328" s="832">
        <v>52636.04</v>
      </c>
      <c r="R2328" s="832">
        <v>97253.53</v>
      </c>
      <c r="S2328" s="832">
        <v>32550.1</v>
      </c>
      <c r="T2328" s="832">
        <v>47369.72</v>
      </c>
      <c r="U2328" s="846" t="s">
        <v>318</v>
      </c>
      <c r="V2328" s="846" t="s">
        <v>3651</v>
      </c>
      <c r="W2328" s="846"/>
      <c r="X2328" s="824"/>
      <c r="Y2328" s="824"/>
      <c r="Z2328" s="824"/>
      <c r="AA2328" s="824"/>
      <c r="AB2328" s="824"/>
      <c r="AC2328" s="824"/>
    </row>
    <row r="2329" s="823" customFormat="1" ht="28.45" hidden="1" customHeight="1" outlineLevel="3" spans="1:29">
      <c r="A2329" s="873" t="s">
        <v>73</v>
      </c>
      <c r="B2329" s="870" t="s">
        <v>417</v>
      </c>
      <c r="C2329" s="870" t="s">
        <v>3870</v>
      </c>
      <c r="D2329" s="846" t="s">
        <v>5508</v>
      </c>
      <c r="E2329" s="846" t="s">
        <v>34</v>
      </c>
      <c r="F2329" s="846" t="s">
        <v>3649</v>
      </c>
      <c r="G2329" s="846" t="s">
        <v>3903</v>
      </c>
      <c r="H2329" s="832">
        <v>79.17</v>
      </c>
      <c r="I2329" s="846" t="s">
        <v>166</v>
      </c>
      <c r="J2329" s="875">
        <v>5</v>
      </c>
      <c r="K2329" s="846" t="s">
        <v>38</v>
      </c>
      <c r="L2329" s="846" t="s">
        <v>3355</v>
      </c>
      <c r="M2329" s="846"/>
      <c r="N2329" s="846" t="s">
        <v>5509</v>
      </c>
      <c r="O2329" s="846" t="s">
        <v>3881</v>
      </c>
      <c r="P2329" s="846" t="s">
        <v>3882</v>
      </c>
      <c r="Q2329" s="832">
        <v>52636.04</v>
      </c>
      <c r="R2329" s="832">
        <v>97253.53</v>
      </c>
      <c r="S2329" s="832">
        <v>32550.1</v>
      </c>
      <c r="T2329" s="832">
        <v>47369.72</v>
      </c>
      <c r="U2329" s="846" t="s">
        <v>318</v>
      </c>
      <c r="V2329" s="846" t="s">
        <v>3651</v>
      </c>
      <c r="W2329" s="846"/>
      <c r="X2329" s="824"/>
      <c r="Y2329" s="824"/>
      <c r="Z2329" s="824"/>
      <c r="AA2329" s="824"/>
      <c r="AB2329" s="824"/>
      <c r="AC2329" s="824"/>
    </row>
    <row r="2330" s="823" customFormat="1" ht="28.45" hidden="1" customHeight="1" outlineLevel="3" spans="1:29">
      <c r="A2330" s="873" t="s">
        <v>73</v>
      </c>
      <c r="B2330" s="870" t="s">
        <v>417</v>
      </c>
      <c r="C2330" s="870" t="s">
        <v>3870</v>
      </c>
      <c r="D2330" s="846" t="s">
        <v>5508</v>
      </c>
      <c r="E2330" s="846" t="s">
        <v>34</v>
      </c>
      <c r="F2330" s="846" t="s">
        <v>3649</v>
      </c>
      <c r="G2330" s="846" t="s">
        <v>3903</v>
      </c>
      <c r="H2330" s="832">
        <v>208.42</v>
      </c>
      <c r="I2330" s="846" t="s">
        <v>166</v>
      </c>
      <c r="J2330" s="875">
        <v>5</v>
      </c>
      <c r="K2330" s="846" t="s">
        <v>38</v>
      </c>
      <c r="L2330" s="846" t="s">
        <v>3355</v>
      </c>
      <c r="M2330" s="846"/>
      <c r="N2330" s="846" t="s">
        <v>5509</v>
      </c>
      <c r="O2330" s="846" t="s">
        <v>3881</v>
      </c>
      <c r="P2330" s="846" t="s">
        <v>3882</v>
      </c>
      <c r="Q2330" s="832">
        <v>52636.04</v>
      </c>
      <c r="R2330" s="832">
        <v>97253.53</v>
      </c>
      <c r="S2330" s="832">
        <v>32550.1</v>
      </c>
      <c r="T2330" s="832">
        <v>47369.72</v>
      </c>
      <c r="U2330" s="846" t="s">
        <v>318</v>
      </c>
      <c r="V2330" s="846" t="s">
        <v>3651</v>
      </c>
      <c r="W2330" s="846"/>
      <c r="X2330" s="824"/>
      <c r="Y2330" s="824"/>
      <c r="Z2330" s="824"/>
      <c r="AA2330" s="824"/>
      <c r="AB2330" s="824"/>
      <c r="AC2330" s="824"/>
    </row>
    <row r="2331" s="823" customFormat="1" ht="28.45" hidden="1" customHeight="1" outlineLevel="3" spans="1:29">
      <c r="A2331" s="873" t="s">
        <v>73</v>
      </c>
      <c r="B2331" s="870" t="s">
        <v>417</v>
      </c>
      <c r="C2331" s="870" t="s">
        <v>3870</v>
      </c>
      <c r="D2331" s="846" t="s">
        <v>5508</v>
      </c>
      <c r="E2331" s="846" t="s">
        <v>34</v>
      </c>
      <c r="F2331" s="846" t="s">
        <v>3649</v>
      </c>
      <c r="G2331" s="846" t="s">
        <v>3903</v>
      </c>
      <c r="H2331" s="832">
        <v>14.95</v>
      </c>
      <c r="I2331" s="846" t="s">
        <v>917</v>
      </c>
      <c r="J2331" s="875">
        <v>4</v>
      </c>
      <c r="K2331" s="846" t="s">
        <v>38</v>
      </c>
      <c r="L2331" s="846" t="s">
        <v>3355</v>
      </c>
      <c r="M2331" s="846"/>
      <c r="N2331" s="846" t="s">
        <v>5509</v>
      </c>
      <c r="O2331" s="846" t="s">
        <v>3881</v>
      </c>
      <c r="P2331" s="846" t="s">
        <v>3882</v>
      </c>
      <c r="Q2331" s="832">
        <v>52636.04</v>
      </c>
      <c r="R2331" s="832">
        <v>97253.53</v>
      </c>
      <c r="S2331" s="832">
        <v>32550.1</v>
      </c>
      <c r="T2331" s="832">
        <v>47369.72</v>
      </c>
      <c r="U2331" s="846" t="s">
        <v>318</v>
      </c>
      <c r="V2331" s="846" t="s">
        <v>3651</v>
      </c>
      <c r="W2331" s="846"/>
      <c r="X2331" s="824"/>
      <c r="Y2331" s="824"/>
      <c r="Z2331" s="824"/>
      <c r="AA2331" s="824"/>
      <c r="AB2331" s="824"/>
      <c r="AC2331" s="824"/>
    </row>
    <row r="2332" s="823" customFormat="1" ht="28.45" hidden="1" customHeight="1" outlineLevel="3" spans="1:29">
      <c r="A2332" s="873" t="s">
        <v>73</v>
      </c>
      <c r="B2332" s="870" t="s">
        <v>417</v>
      </c>
      <c r="C2332" s="870" t="s">
        <v>3870</v>
      </c>
      <c r="D2332" s="846" t="s">
        <v>5510</v>
      </c>
      <c r="E2332" s="846" t="s">
        <v>34</v>
      </c>
      <c r="F2332" s="846" t="s">
        <v>3649</v>
      </c>
      <c r="G2332" s="846" t="s">
        <v>3511</v>
      </c>
      <c r="H2332" s="832">
        <v>98.77</v>
      </c>
      <c r="I2332" s="846" t="s">
        <v>917</v>
      </c>
      <c r="J2332" s="875">
        <v>4</v>
      </c>
      <c r="K2332" s="846" t="s">
        <v>38</v>
      </c>
      <c r="L2332" s="846" t="s">
        <v>3355</v>
      </c>
      <c r="M2332" s="846"/>
      <c r="N2332" s="846" t="s">
        <v>5511</v>
      </c>
      <c r="O2332" s="846" t="s">
        <v>3881</v>
      </c>
      <c r="P2332" s="846" t="s">
        <v>3882</v>
      </c>
      <c r="Q2332" s="832">
        <v>52636.04</v>
      </c>
      <c r="R2332" s="832">
        <v>97253.53</v>
      </c>
      <c r="S2332" s="832">
        <v>32550.1</v>
      </c>
      <c r="T2332" s="832">
        <v>47369.72</v>
      </c>
      <c r="U2332" s="846" t="s">
        <v>318</v>
      </c>
      <c r="V2332" s="846" t="s">
        <v>3651</v>
      </c>
      <c r="W2332" s="846"/>
      <c r="X2332" s="824"/>
      <c r="Y2332" s="824"/>
      <c r="Z2332" s="824"/>
      <c r="AA2332" s="824"/>
      <c r="AB2332" s="824"/>
      <c r="AC2332" s="824"/>
    </row>
    <row r="2333" s="823" customFormat="1" ht="28.45" hidden="1" customHeight="1" outlineLevel="3" spans="1:29">
      <c r="A2333" s="873" t="s">
        <v>73</v>
      </c>
      <c r="B2333" s="870" t="s">
        <v>417</v>
      </c>
      <c r="C2333" s="870" t="s">
        <v>3870</v>
      </c>
      <c r="D2333" s="846" t="s">
        <v>5512</v>
      </c>
      <c r="E2333" s="846" t="s">
        <v>34</v>
      </c>
      <c r="F2333" s="846" t="s">
        <v>3649</v>
      </c>
      <c r="G2333" s="846" t="s">
        <v>338</v>
      </c>
      <c r="H2333" s="832">
        <v>100.55</v>
      </c>
      <c r="I2333" s="846" t="s">
        <v>534</v>
      </c>
      <c r="J2333" s="875">
        <v>1</v>
      </c>
      <c r="K2333" s="846" t="s">
        <v>38</v>
      </c>
      <c r="L2333" s="846" t="s">
        <v>3355</v>
      </c>
      <c r="M2333" s="846"/>
      <c r="N2333" s="846" t="s">
        <v>5513</v>
      </c>
      <c r="O2333" s="846" t="s">
        <v>3881</v>
      </c>
      <c r="P2333" s="846" t="s">
        <v>3882</v>
      </c>
      <c r="Q2333" s="832">
        <v>52636.04</v>
      </c>
      <c r="R2333" s="832">
        <v>97253.53</v>
      </c>
      <c r="S2333" s="832">
        <v>32550.1</v>
      </c>
      <c r="T2333" s="832">
        <v>47369.72</v>
      </c>
      <c r="U2333" s="846" t="s">
        <v>318</v>
      </c>
      <c r="V2333" s="846" t="s">
        <v>3651</v>
      </c>
      <c r="W2333" s="846"/>
      <c r="X2333" s="824"/>
      <c r="Y2333" s="824"/>
      <c r="Z2333" s="824"/>
      <c r="AA2333" s="824"/>
      <c r="AB2333" s="824"/>
      <c r="AC2333" s="824"/>
    </row>
    <row r="2334" s="823" customFormat="1" ht="28.45" hidden="1" customHeight="1" outlineLevel="3" spans="1:29">
      <c r="A2334" s="873" t="s">
        <v>73</v>
      </c>
      <c r="B2334" s="870" t="s">
        <v>417</v>
      </c>
      <c r="C2334" s="870" t="s">
        <v>3870</v>
      </c>
      <c r="D2334" s="846" t="s">
        <v>3907</v>
      </c>
      <c r="E2334" s="846" t="s">
        <v>34</v>
      </c>
      <c r="F2334" s="846" t="s">
        <v>3649</v>
      </c>
      <c r="G2334" s="846" t="s">
        <v>3511</v>
      </c>
      <c r="H2334" s="832">
        <v>36</v>
      </c>
      <c r="I2334" s="846" t="s">
        <v>37</v>
      </c>
      <c r="J2334" s="875">
        <v>15</v>
      </c>
      <c r="K2334" s="846" t="s">
        <v>38</v>
      </c>
      <c r="L2334" s="846" t="s">
        <v>3355</v>
      </c>
      <c r="M2334" s="846" t="s">
        <v>5514</v>
      </c>
      <c r="N2334" s="846" t="s">
        <v>5514</v>
      </c>
      <c r="O2334" s="846" t="s">
        <v>3881</v>
      </c>
      <c r="P2334" s="846" t="s">
        <v>3882</v>
      </c>
      <c r="Q2334" s="832">
        <v>52636.04</v>
      </c>
      <c r="R2334" s="832">
        <v>97253.53</v>
      </c>
      <c r="S2334" s="832">
        <v>32550.1</v>
      </c>
      <c r="T2334" s="832">
        <v>47369.72</v>
      </c>
      <c r="U2334" s="846" t="s">
        <v>318</v>
      </c>
      <c r="V2334" s="846" t="s">
        <v>3651</v>
      </c>
      <c r="W2334" s="846"/>
      <c r="X2334" s="824"/>
      <c r="Y2334" s="824"/>
      <c r="Z2334" s="824"/>
      <c r="AA2334" s="824"/>
      <c r="AB2334" s="824"/>
      <c r="AC2334" s="824"/>
    </row>
    <row r="2335" s="823" customFormat="1" ht="28.45" hidden="1" customHeight="1" outlineLevel="3" spans="1:29">
      <c r="A2335" s="873" t="s">
        <v>73</v>
      </c>
      <c r="B2335" s="870" t="s">
        <v>417</v>
      </c>
      <c r="C2335" s="870" t="s">
        <v>3870</v>
      </c>
      <c r="D2335" s="846" t="s">
        <v>3909</v>
      </c>
      <c r="E2335" s="846" t="s">
        <v>34</v>
      </c>
      <c r="F2335" s="846" t="s">
        <v>3649</v>
      </c>
      <c r="G2335" s="846" t="s">
        <v>338</v>
      </c>
      <c r="H2335" s="832">
        <v>215.45</v>
      </c>
      <c r="I2335" s="846" t="s">
        <v>37</v>
      </c>
      <c r="J2335" s="875">
        <v>15</v>
      </c>
      <c r="K2335" s="846" t="s">
        <v>38</v>
      </c>
      <c r="L2335" s="846" t="s">
        <v>3355</v>
      </c>
      <c r="M2335" s="846" t="s">
        <v>5515</v>
      </c>
      <c r="N2335" s="846" t="s">
        <v>5515</v>
      </c>
      <c r="O2335" s="846" t="s">
        <v>3881</v>
      </c>
      <c r="P2335" s="846" t="s">
        <v>3882</v>
      </c>
      <c r="Q2335" s="832">
        <v>52636.04</v>
      </c>
      <c r="R2335" s="832">
        <v>97253.53</v>
      </c>
      <c r="S2335" s="832">
        <v>32550.1</v>
      </c>
      <c r="T2335" s="832">
        <v>47369.72</v>
      </c>
      <c r="U2335" s="846" t="s">
        <v>318</v>
      </c>
      <c r="V2335" s="846" t="s">
        <v>3651</v>
      </c>
      <c r="W2335" s="846"/>
      <c r="X2335" s="824"/>
      <c r="Y2335" s="824"/>
      <c r="Z2335" s="824"/>
      <c r="AA2335" s="824"/>
      <c r="AB2335" s="824"/>
      <c r="AC2335" s="824"/>
    </row>
    <row r="2336" s="823" customFormat="1" ht="28.45" hidden="1" customHeight="1" outlineLevel="3" spans="1:29">
      <c r="A2336" s="873" t="s">
        <v>73</v>
      </c>
      <c r="B2336" s="870" t="s">
        <v>417</v>
      </c>
      <c r="C2336" s="870" t="s">
        <v>3870</v>
      </c>
      <c r="D2336" s="846" t="s">
        <v>5516</v>
      </c>
      <c r="E2336" s="846" t="s">
        <v>34</v>
      </c>
      <c r="F2336" s="846" t="s">
        <v>4239</v>
      </c>
      <c r="G2336" s="846" t="s">
        <v>4240</v>
      </c>
      <c r="H2336" s="832">
        <v>0.34</v>
      </c>
      <c r="I2336" s="846" t="s">
        <v>1615</v>
      </c>
      <c r="J2336" s="875">
        <v>61</v>
      </c>
      <c r="K2336" s="846" t="s">
        <v>83</v>
      </c>
      <c r="L2336" s="846" t="s">
        <v>3284</v>
      </c>
      <c r="M2336" s="846" t="s">
        <v>5517</v>
      </c>
      <c r="N2336" s="846" t="s">
        <v>5518</v>
      </c>
      <c r="O2336" s="846" t="s">
        <v>3890</v>
      </c>
      <c r="P2336" s="846" t="s">
        <v>3876</v>
      </c>
      <c r="Q2336" s="832">
        <v>28167.58</v>
      </c>
      <c r="R2336" s="832">
        <v>41646.18</v>
      </c>
      <c r="S2336" s="832">
        <v>5531.64</v>
      </c>
      <c r="T2336" s="832">
        <v>5531.64</v>
      </c>
      <c r="U2336" s="846"/>
      <c r="V2336" s="846" t="s">
        <v>3892</v>
      </c>
      <c r="W2336" s="846"/>
      <c r="X2336" s="824"/>
      <c r="Y2336" s="824"/>
      <c r="Z2336" s="824"/>
      <c r="AA2336" s="824"/>
      <c r="AB2336" s="824"/>
      <c r="AC2336" s="824"/>
    </row>
    <row r="2337" s="823" customFormat="1" ht="28.45" hidden="1" customHeight="1" outlineLevel="2" collapsed="1" spans="1:29">
      <c r="A2337" s="870" t="s">
        <v>73</v>
      </c>
      <c r="B2337" s="870" t="s">
        <v>417</v>
      </c>
      <c r="C2337" s="870" t="s">
        <v>5519</v>
      </c>
      <c r="D2337" s="870"/>
      <c r="E2337" s="835"/>
      <c r="F2337" s="835"/>
      <c r="G2337" s="836"/>
      <c r="H2337" s="871">
        <v>27.08</v>
      </c>
      <c r="I2337" s="874" t="s">
        <v>71</v>
      </c>
      <c r="J2337" s="835"/>
      <c r="K2337" s="835"/>
      <c r="L2337" s="835"/>
      <c r="M2337" s="835"/>
      <c r="N2337" s="835"/>
      <c r="O2337" s="835"/>
      <c r="P2337" s="835"/>
      <c r="Q2337" s="835"/>
      <c r="R2337" s="835"/>
      <c r="S2337" s="835"/>
      <c r="T2337" s="835"/>
      <c r="U2337" s="835"/>
      <c r="V2337" s="835"/>
      <c r="W2337" s="836"/>
      <c r="X2337" s="824"/>
      <c r="Y2337" s="824"/>
      <c r="Z2337" s="824"/>
      <c r="AA2337" s="824"/>
      <c r="AB2337" s="824"/>
      <c r="AC2337" s="824"/>
    </row>
    <row r="2338" s="823" customFormat="1" ht="28.45" hidden="1" customHeight="1" outlineLevel="3" spans="1:29">
      <c r="A2338" s="873" t="s">
        <v>73</v>
      </c>
      <c r="B2338" s="870" t="s">
        <v>417</v>
      </c>
      <c r="C2338" s="870" t="s">
        <v>5519</v>
      </c>
      <c r="D2338" s="846" t="s">
        <v>5520</v>
      </c>
      <c r="E2338" s="846" t="s">
        <v>34</v>
      </c>
      <c r="F2338" s="846" t="s">
        <v>3540</v>
      </c>
      <c r="G2338" s="846" t="s">
        <v>3475</v>
      </c>
      <c r="H2338" s="832">
        <v>27.08</v>
      </c>
      <c r="I2338" s="846" t="s">
        <v>3004</v>
      </c>
      <c r="J2338" s="875">
        <v>212</v>
      </c>
      <c r="K2338" s="846" t="s">
        <v>53</v>
      </c>
      <c r="L2338" s="846" t="s">
        <v>3284</v>
      </c>
      <c r="M2338" s="846" t="s">
        <v>5521</v>
      </c>
      <c r="N2338" s="846" t="s">
        <v>5521</v>
      </c>
      <c r="O2338" s="846" t="s">
        <v>493</v>
      </c>
      <c r="P2338" s="846" t="s">
        <v>494</v>
      </c>
      <c r="Q2338" s="832">
        <v>144758.97</v>
      </c>
      <c r="R2338" s="832">
        <v>218128.09</v>
      </c>
      <c r="S2338" s="832">
        <v>47662.75</v>
      </c>
      <c r="T2338" s="832">
        <v>47662.75</v>
      </c>
      <c r="U2338" s="846"/>
      <c r="V2338" s="846" t="s">
        <v>3544</v>
      </c>
      <c r="W2338" s="846"/>
      <c r="X2338" s="824"/>
      <c r="Y2338" s="824"/>
      <c r="Z2338" s="824"/>
      <c r="AA2338" s="824"/>
      <c r="AB2338" s="824"/>
      <c r="AC2338" s="824"/>
    </row>
    <row r="2339" s="823" customFormat="1" ht="28.45" hidden="1" customHeight="1" outlineLevel="2" collapsed="1" spans="1:29">
      <c r="A2339" s="870" t="s">
        <v>73</v>
      </c>
      <c r="B2339" s="870" t="s">
        <v>417</v>
      </c>
      <c r="C2339" s="870" t="s">
        <v>487</v>
      </c>
      <c r="D2339" s="870"/>
      <c r="E2339" s="835"/>
      <c r="F2339" s="835"/>
      <c r="G2339" s="836"/>
      <c r="H2339" s="871">
        <v>17970.73</v>
      </c>
      <c r="I2339" s="874" t="s">
        <v>5522</v>
      </c>
      <c r="J2339" s="835"/>
      <c r="K2339" s="835"/>
      <c r="L2339" s="835"/>
      <c r="M2339" s="835"/>
      <c r="N2339" s="835"/>
      <c r="O2339" s="835"/>
      <c r="P2339" s="835"/>
      <c r="Q2339" s="835"/>
      <c r="R2339" s="835"/>
      <c r="S2339" s="835"/>
      <c r="T2339" s="835"/>
      <c r="U2339" s="835"/>
      <c r="V2339" s="835"/>
      <c r="W2339" s="836"/>
      <c r="X2339" s="824"/>
      <c r="Y2339" s="824"/>
      <c r="Z2339" s="824"/>
      <c r="AA2339" s="824"/>
      <c r="AB2339" s="824"/>
      <c r="AC2339" s="824"/>
    </row>
    <row r="2340" s="823" customFormat="1" ht="28.45" hidden="1" customHeight="1" outlineLevel="3" spans="1:29">
      <c r="A2340" s="873" t="s">
        <v>73</v>
      </c>
      <c r="B2340" s="870" t="s">
        <v>417</v>
      </c>
      <c r="C2340" s="870" t="s">
        <v>487</v>
      </c>
      <c r="D2340" s="846" t="s">
        <v>5523</v>
      </c>
      <c r="E2340" s="846" t="s">
        <v>34</v>
      </c>
      <c r="F2340" s="846" t="s">
        <v>3540</v>
      </c>
      <c r="G2340" s="846" t="s">
        <v>92</v>
      </c>
      <c r="H2340" s="832">
        <v>147.17</v>
      </c>
      <c r="I2340" s="846" t="s">
        <v>2720</v>
      </c>
      <c r="J2340" s="875">
        <v>68</v>
      </c>
      <c r="K2340" s="846" t="s">
        <v>83</v>
      </c>
      <c r="L2340" s="846" t="s">
        <v>3284</v>
      </c>
      <c r="M2340" s="846" t="s">
        <v>5524</v>
      </c>
      <c r="N2340" s="846" t="s">
        <v>5524</v>
      </c>
      <c r="O2340" s="846" t="s">
        <v>493</v>
      </c>
      <c r="P2340" s="846" t="s">
        <v>494</v>
      </c>
      <c r="Q2340" s="832">
        <v>144758.97</v>
      </c>
      <c r="R2340" s="832">
        <v>218128.09</v>
      </c>
      <c r="S2340" s="832">
        <v>47662.75</v>
      </c>
      <c r="T2340" s="832">
        <v>47662.75</v>
      </c>
      <c r="U2340" s="846"/>
      <c r="V2340" s="846" t="s">
        <v>3544</v>
      </c>
      <c r="W2340" s="846"/>
      <c r="X2340" s="824"/>
      <c r="Y2340" s="824"/>
      <c r="Z2340" s="824"/>
      <c r="AA2340" s="824"/>
      <c r="AB2340" s="824"/>
      <c r="AC2340" s="824"/>
    </row>
    <row r="2341" s="823" customFormat="1" ht="28.45" hidden="1" customHeight="1" outlineLevel="3" spans="1:29">
      <c r="A2341" s="873" t="s">
        <v>73</v>
      </c>
      <c r="B2341" s="870" t="s">
        <v>417</v>
      </c>
      <c r="C2341" s="870" t="s">
        <v>487</v>
      </c>
      <c r="D2341" s="846" t="s">
        <v>5525</v>
      </c>
      <c r="E2341" s="846" t="s">
        <v>34</v>
      </c>
      <c r="F2341" s="846" t="s">
        <v>3540</v>
      </c>
      <c r="G2341" s="846" t="s">
        <v>3475</v>
      </c>
      <c r="H2341" s="832">
        <v>4.22</v>
      </c>
      <c r="I2341" s="846" t="s">
        <v>471</v>
      </c>
      <c r="J2341" s="875">
        <v>51</v>
      </c>
      <c r="K2341" s="846" t="s">
        <v>83</v>
      </c>
      <c r="L2341" s="846" t="s">
        <v>3284</v>
      </c>
      <c r="M2341" s="846" t="s">
        <v>5526</v>
      </c>
      <c r="N2341" s="846" t="s">
        <v>5526</v>
      </c>
      <c r="O2341" s="846" t="s">
        <v>493</v>
      </c>
      <c r="P2341" s="846" t="s">
        <v>3543</v>
      </c>
      <c r="Q2341" s="832">
        <v>144758.97</v>
      </c>
      <c r="R2341" s="832">
        <v>218128.09</v>
      </c>
      <c r="S2341" s="832">
        <v>47662.75</v>
      </c>
      <c r="T2341" s="832">
        <v>47662.75</v>
      </c>
      <c r="U2341" s="846" t="s">
        <v>525</v>
      </c>
      <c r="V2341" s="846" t="s">
        <v>3544</v>
      </c>
      <c r="W2341" s="846"/>
      <c r="X2341" s="824"/>
      <c r="Y2341" s="824"/>
      <c r="Z2341" s="824"/>
      <c r="AA2341" s="824"/>
      <c r="AB2341" s="824"/>
      <c r="AC2341" s="824"/>
    </row>
    <row r="2342" s="823" customFormat="1" ht="28.45" hidden="1" customHeight="1" outlineLevel="3" spans="1:29">
      <c r="A2342" s="873" t="s">
        <v>73</v>
      </c>
      <c r="B2342" s="870" t="s">
        <v>417</v>
      </c>
      <c r="C2342" s="870" t="s">
        <v>487</v>
      </c>
      <c r="D2342" s="846" t="s">
        <v>5527</v>
      </c>
      <c r="E2342" s="846" t="s">
        <v>34</v>
      </c>
      <c r="F2342" s="846" t="s">
        <v>3540</v>
      </c>
      <c r="G2342" s="846" t="s">
        <v>92</v>
      </c>
      <c r="H2342" s="832">
        <v>6162.18</v>
      </c>
      <c r="I2342" s="846" t="s">
        <v>537</v>
      </c>
      <c r="J2342" s="875">
        <v>21</v>
      </c>
      <c r="K2342" s="846" t="s">
        <v>38</v>
      </c>
      <c r="L2342" s="846" t="s">
        <v>3355</v>
      </c>
      <c r="M2342" s="846" t="s">
        <v>5528</v>
      </c>
      <c r="N2342" s="846" t="s">
        <v>5528</v>
      </c>
      <c r="O2342" s="846" t="s">
        <v>493</v>
      </c>
      <c r="P2342" s="846" t="s">
        <v>494</v>
      </c>
      <c r="Q2342" s="832">
        <v>144758.97</v>
      </c>
      <c r="R2342" s="832">
        <v>218128.09</v>
      </c>
      <c r="S2342" s="832">
        <v>47662.75</v>
      </c>
      <c r="T2342" s="832">
        <v>47662.75</v>
      </c>
      <c r="U2342" s="846" t="s">
        <v>525</v>
      </c>
      <c r="V2342" s="846" t="s">
        <v>3544</v>
      </c>
      <c r="W2342" s="846"/>
      <c r="X2342" s="824"/>
      <c r="Y2342" s="824"/>
      <c r="Z2342" s="824"/>
      <c r="AA2342" s="824"/>
      <c r="AB2342" s="824"/>
      <c r="AC2342" s="824"/>
    </row>
    <row r="2343" s="823" customFormat="1" ht="28.45" hidden="1" customHeight="1" outlineLevel="3" spans="1:29">
      <c r="A2343" s="873" t="s">
        <v>73</v>
      </c>
      <c r="B2343" s="870" t="s">
        <v>417</v>
      </c>
      <c r="C2343" s="870" t="s">
        <v>487</v>
      </c>
      <c r="D2343" s="846" t="s">
        <v>5529</v>
      </c>
      <c r="E2343" s="846" t="s">
        <v>34</v>
      </c>
      <c r="F2343" s="846" t="s">
        <v>3540</v>
      </c>
      <c r="G2343" s="846" t="s">
        <v>92</v>
      </c>
      <c r="H2343" s="832">
        <v>10000</v>
      </c>
      <c r="I2343" s="846" t="s">
        <v>1539</v>
      </c>
      <c r="J2343" s="875">
        <v>20</v>
      </c>
      <c r="K2343" s="846" t="s">
        <v>38</v>
      </c>
      <c r="L2343" s="846" t="s">
        <v>3355</v>
      </c>
      <c r="M2343" s="846" t="s">
        <v>5530</v>
      </c>
      <c r="N2343" s="846" t="s">
        <v>5530</v>
      </c>
      <c r="O2343" s="846" t="s">
        <v>3542</v>
      </c>
      <c r="P2343" s="846" t="s">
        <v>494</v>
      </c>
      <c r="Q2343" s="832">
        <v>144758.97</v>
      </c>
      <c r="R2343" s="832">
        <v>218128.09</v>
      </c>
      <c r="S2343" s="832">
        <v>47662.75</v>
      </c>
      <c r="T2343" s="832">
        <v>47662.75</v>
      </c>
      <c r="U2343" s="846" t="s">
        <v>525</v>
      </c>
      <c r="V2343" s="846" t="s">
        <v>3544</v>
      </c>
      <c r="W2343" s="846"/>
      <c r="X2343" s="824"/>
      <c r="Y2343" s="824"/>
      <c r="Z2343" s="824"/>
      <c r="AA2343" s="824"/>
      <c r="AB2343" s="824"/>
      <c r="AC2343" s="824"/>
    </row>
    <row r="2344" s="823" customFormat="1" ht="28.45" hidden="1" customHeight="1" outlineLevel="3" spans="1:29">
      <c r="A2344" s="873" t="s">
        <v>73</v>
      </c>
      <c r="B2344" s="870" t="s">
        <v>417</v>
      </c>
      <c r="C2344" s="870" t="s">
        <v>487</v>
      </c>
      <c r="D2344" s="846" t="s">
        <v>5531</v>
      </c>
      <c r="E2344" s="846" t="s">
        <v>34</v>
      </c>
      <c r="F2344" s="846" t="s">
        <v>3540</v>
      </c>
      <c r="G2344" s="846" t="s">
        <v>3762</v>
      </c>
      <c r="H2344" s="832">
        <v>148.86</v>
      </c>
      <c r="I2344" s="846" t="s">
        <v>1448</v>
      </c>
      <c r="J2344" s="875">
        <v>19</v>
      </c>
      <c r="K2344" s="846" t="s">
        <v>38</v>
      </c>
      <c r="L2344" s="846" t="s">
        <v>3284</v>
      </c>
      <c r="M2344" s="846" t="s">
        <v>5532</v>
      </c>
      <c r="N2344" s="846" t="s">
        <v>5532</v>
      </c>
      <c r="O2344" s="846" t="s">
        <v>493</v>
      </c>
      <c r="P2344" s="846" t="s">
        <v>3543</v>
      </c>
      <c r="Q2344" s="832">
        <v>144758.97</v>
      </c>
      <c r="R2344" s="832">
        <v>218128.09</v>
      </c>
      <c r="S2344" s="832">
        <v>47662.75</v>
      </c>
      <c r="T2344" s="832">
        <v>47662.75</v>
      </c>
      <c r="U2344" s="846" t="s">
        <v>525</v>
      </c>
      <c r="V2344" s="846" t="s">
        <v>3544</v>
      </c>
      <c r="W2344" s="846"/>
      <c r="X2344" s="824"/>
      <c r="Y2344" s="824"/>
      <c r="Z2344" s="824"/>
      <c r="AA2344" s="824"/>
      <c r="AB2344" s="824"/>
      <c r="AC2344" s="824"/>
    </row>
    <row r="2345" s="823" customFormat="1" ht="28.45" hidden="1" customHeight="1" outlineLevel="3" spans="1:29">
      <c r="A2345" s="873" t="s">
        <v>73</v>
      </c>
      <c r="B2345" s="870" t="s">
        <v>417</v>
      </c>
      <c r="C2345" s="870" t="s">
        <v>487</v>
      </c>
      <c r="D2345" s="846" t="s">
        <v>5533</v>
      </c>
      <c r="E2345" s="846" t="s">
        <v>34</v>
      </c>
      <c r="F2345" s="846" t="s">
        <v>3540</v>
      </c>
      <c r="G2345" s="846" t="s">
        <v>3762</v>
      </c>
      <c r="H2345" s="832">
        <v>76.26</v>
      </c>
      <c r="I2345" s="846" t="s">
        <v>1448</v>
      </c>
      <c r="J2345" s="875">
        <v>19</v>
      </c>
      <c r="K2345" s="846" t="s">
        <v>38</v>
      </c>
      <c r="L2345" s="846" t="s">
        <v>3284</v>
      </c>
      <c r="M2345" s="846" t="s">
        <v>5534</v>
      </c>
      <c r="N2345" s="846" t="s">
        <v>5534</v>
      </c>
      <c r="O2345" s="846" t="s">
        <v>493</v>
      </c>
      <c r="P2345" s="846" t="s">
        <v>3543</v>
      </c>
      <c r="Q2345" s="832">
        <v>144758.97</v>
      </c>
      <c r="R2345" s="832">
        <v>218128.09</v>
      </c>
      <c r="S2345" s="832">
        <v>47662.75</v>
      </c>
      <c r="T2345" s="832">
        <v>47662.75</v>
      </c>
      <c r="U2345" s="846" t="s">
        <v>525</v>
      </c>
      <c r="V2345" s="846" t="s">
        <v>3544</v>
      </c>
      <c r="W2345" s="846"/>
      <c r="X2345" s="824"/>
      <c r="Y2345" s="824"/>
      <c r="Z2345" s="824"/>
      <c r="AA2345" s="824"/>
      <c r="AB2345" s="824"/>
      <c r="AC2345" s="824"/>
    </row>
    <row r="2346" s="823" customFormat="1" ht="28.45" hidden="1" customHeight="1" outlineLevel="3" spans="1:29">
      <c r="A2346" s="873" t="s">
        <v>73</v>
      </c>
      <c r="B2346" s="870" t="s">
        <v>417</v>
      </c>
      <c r="C2346" s="870" t="s">
        <v>487</v>
      </c>
      <c r="D2346" s="846" t="s">
        <v>5535</v>
      </c>
      <c r="E2346" s="846" t="s">
        <v>34</v>
      </c>
      <c r="F2346" s="846" t="s">
        <v>3540</v>
      </c>
      <c r="G2346" s="846" t="s">
        <v>3762</v>
      </c>
      <c r="H2346" s="832">
        <v>163.96</v>
      </c>
      <c r="I2346" s="846" t="s">
        <v>1448</v>
      </c>
      <c r="J2346" s="875">
        <v>19</v>
      </c>
      <c r="K2346" s="846" t="s">
        <v>38</v>
      </c>
      <c r="L2346" s="846" t="s">
        <v>3284</v>
      </c>
      <c r="M2346" s="846" t="s">
        <v>5536</v>
      </c>
      <c r="N2346" s="846" t="s">
        <v>5536</v>
      </c>
      <c r="O2346" s="846" t="s">
        <v>493</v>
      </c>
      <c r="P2346" s="846" t="s">
        <v>3543</v>
      </c>
      <c r="Q2346" s="832">
        <v>144758.97</v>
      </c>
      <c r="R2346" s="832">
        <v>218128.09</v>
      </c>
      <c r="S2346" s="832">
        <v>47662.75</v>
      </c>
      <c r="T2346" s="832">
        <v>47662.75</v>
      </c>
      <c r="U2346" s="846" t="s">
        <v>525</v>
      </c>
      <c r="V2346" s="846" t="s">
        <v>3544</v>
      </c>
      <c r="W2346" s="846"/>
      <c r="X2346" s="824"/>
      <c r="Y2346" s="824"/>
      <c r="Z2346" s="824"/>
      <c r="AA2346" s="824"/>
      <c r="AB2346" s="824"/>
      <c r="AC2346" s="824"/>
    </row>
    <row r="2347" s="823" customFormat="1" ht="28.45" hidden="1" customHeight="1" outlineLevel="3" spans="1:29">
      <c r="A2347" s="873" t="s">
        <v>73</v>
      </c>
      <c r="B2347" s="870" t="s">
        <v>417</v>
      </c>
      <c r="C2347" s="870" t="s">
        <v>487</v>
      </c>
      <c r="D2347" s="846" t="s">
        <v>5537</v>
      </c>
      <c r="E2347" s="846" t="s">
        <v>34</v>
      </c>
      <c r="F2347" s="846" t="s">
        <v>3655</v>
      </c>
      <c r="G2347" s="846" t="s">
        <v>500</v>
      </c>
      <c r="H2347" s="832">
        <v>87.7</v>
      </c>
      <c r="I2347" s="846" t="s">
        <v>1439</v>
      </c>
      <c r="J2347" s="875">
        <v>85</v>
      </c>
      <c r="K2347" s="846" t="s">
        <v>83</v>
      </c>
      <c r="L2347" s="846" t="s">
        <v>3284</v>
      </c>
      <c r="M2347" s="846" t="s">
        <v>5538</v>
      </c>
      <c r="N2347" s="846" t="s">
        <v>5538</v>
      </c>
      <c r="O2347" s="846" t="s">
        <v>3542</v>
      </c>
      <c r="P2347" s="846" t="s">
        <v>5539</v>
      </c>
      <c r="Q2347" s="832">
        <v>26958.18</v>
      </c>
      <c r="R2347" s="832">
        <v>36090.56</v>
      </c>
      <c r="S2347" s="832">
        <v>14020.83</v>
      </c>
      <c r="T2347" s="832">
        <v>17298.83</v>
      </c>
      <c r="U2347" s="846" t="s">
        <v>525</v>
      </c>
      <c r="V2347" s="846" t="s">
        <v>3549</v>
      </c>
      <c r="W2347" s="846"/>
      <c r="X2347" s="824"/>
      <c r="Y2347" s="824"/>
      <c r="Z2347" s="824"/>
      <c r="AA2347" s="824"/>
      <c r="AB2347" s="824"/>
      <c r="AC2347" s="824"/>
    </row>
    <row r="2348" s="823" customFormat="1" ht="28.45" hidden="1" customHeight="1" outlineLevel="3" spans="1:29">
      <c r="A2348" s="873" t="s">
        <v>73</v>
      </c>
      <c r="B2348" s="870" t="s">
        <v>417</v>
      </c>
      <c r="C2348" s="870" t="s">
        <v>487</v>
      </c>
      <c r="D2348" s="846" t="s">
        <v>3539</v>
      </c>
      <c r="E2348" s="846" t="s">
        <v>34</v>
      </c>
      <c r="F2348" s="846" t="s">
        <v>3540</v>
      </c>
      <c r="G2348" s="846" t="s">
        <v>92</v>
      </c>
      <c r="H2348" s="832">
        <v>9.51</v>
      </c>
      <c r="I2348" s="846" t="s">
        <v>590</v>
      </c>
      <c r="J2348" s="875">
        <v>41</v>
      </c>
      <c r="K2348" s="846" t="s">
        <v>83</v>
      </c>
      <c r="L2348" s="846" t="s">
        <v>3284</v>
      </c>
      <c r="M2348" s="846" t="s">
        <v>5540</v>
      </c>
      <c r="N2348" s="846" t="s">
        <v>5540</v>
      </c>
      <c r="O2348" s="846" t="s">
        <v>3542</v>
      </c>
      <c r="P2348" s="846" t="s">
        <v>3543</v>
      </c>
      <c r="Q2348" s="832">
        <v>144758.97</v>
      </c>
      <c r="R2348" s="832">
        <v>218128.09</v>
      </c>
      <c r="S2348" s="832">
        <v>47662.75</v>
      </c>
      <c r="T2348" s="832">
        <v>47662.75</v>
      </c>
      <c r="U2348" s="846"/>
      <c r="V2348" s="846" t="s">
        <v>3544</v>
      </c>
      <c r="W2348" s="846"/>
      <c r="X2348" s="824"/>
      <c r="Y2348" s="824"/>
      <c r="Z2348" s="824"/>
      <c r="AA2348" s="824"/>
      <c r="AB2348" s="824"/>
      <c r="AC2348" s="824"/>
    </row>
    <row r="2349" s="823" customFormat="1" ht="28.45" hidden="1" customHeight="1" outlineLevel="3" spans="1:29">
      <c r="A2349" s="873" t="s">
        <v>73</v>
      </c>
      <c r="B2349" s="870" t="s">
        <v>417</v>
      </c>
      <c r="C2349" s="870" t="s">
        <v>487</v>
      </c>
      <c r="D2349" s="846" t="s">
        <v>5541</v>
      </c>
      <c r="E2349" s="846" t="s">
        <v>34</v>
      </c>
      <c r="F2349" s="846" t="s">
        <v>3540</v>
      </c>
      <c r="G2349" s="846" t="s">
        <v>3762</v>
      </c>
      <c r="H2349" s="832">
        <v>24.8</v>
      </c>
      <c r="I2349" s="846" t="s">
        <v>321</v>
      </c>
      <c r="J2349" s="875">
        <v>40</v>
      </c>
      <c r="K2349" s="846" t="s">
        <v>83</v>
      </c>
      <c r="L2349" s="846" t="s">
        <v>3284</v>
      </c>
      <c r="M2349" s="846" t="s">
        <v>5542</v>
      </c>
      <c r="N2349" s="846" t="s">
        <v>5542</v>
      </c>
      <c r="O2349" s="846" t="s">
        <v>3542</v>
      </c>
      <c r="P2349" s="846" t="s">
        <v>5543</v>
      </c>
      <c r="Q2349" s="832">
        <v>144758.97</v>
      </c>
      <c r="R2349" s="832">
        <v>218128.09</v>
      </c>
      <c r="S2349" s="832">
        <v>47662.75</v>
      </c>
      <c r="T2349" s="832">
        <v>47662.75</v>
      </c>
      <c r="U2349" s="846"/>
      <c r="V2349" s="846" t="s">
        <v>3544</v>
      </c>
      <c r="W2349" s="846"/>
      <c r="X2349" s="824"/>
      <c r="Y2349" s="824"/>
      <c r="Z2349" s="824"/>
      <c r="AA2349" s="824"/>
      <c r="AB2349" s="824"/>
      <c r="AC2349" s="824"/>
    </row>
    <row r="2350" s="823" customFormat="1" ht="28.45" hidden="1" customHeight="1" outlineLevel="3" spans="1:29">
      <c r="A2350" s="873" t="s">
        <v>73</v>
      </c>
      <c r="B2350" s="870" t="s">
        <v>417</v>
      </c>
      <c r="C2350" s="870" t="s">
        <v>487</v>
      </c>
      <c r="D2350" s="846" t="s">
        <v>5544</v>
      </c>
      <c r="E2350" s="846" t="s">
        <v>34</v>
      </c>
      <c r="F2350" s="846" t="s">
        <v>3540</v>
      </c>
      <c r="G2350" s="846" t="s">
        <v>520</v>
      </c>
      <c r="H2350" s="832">
        <v>131.78</v>
      </c>
      <c r="I2350" s="846" t="s">
        <v>312</v>
      </c>
      <c r="J2350" s="875">
        <v>34</v>
      </c>
      <c r="K2350" s="846" t="s">
        <v>83</v>
      </c>
      <c r="L2350" s="846" t="s">
        <v>3355</v>
      </c>
      <c r="M2350" s="846" t="s">
        <v>5545</v>
      </c>
      <c r="N2350" s="846" t="s">
        <v>5545</v>
      </c>
      <c r="O2350" s="846" t="s">
        <v>3542</v>
      </c>
      <c r="P2350" s="846" t="s">
        <v>5543</v>
      </c>
      <c r="Q2350" s="832">
        <v>144758.97</v>
      </c>
      <c r="R2350" s="832">
        <v>218128.09</v>
      </c>
      <c r="S2350" s="832">
        <v>47662.75</v>
      </c>
      <c r="T2350" s="832">
        <v>47662.75</v>
      </c>
      <c r="U2350" s="846" t="s">
        <v>525</v>
      </c>
      <c r="V2350" s="846" t="s">
        <v>3544</v>
      </c>
      <c r="W2350" s="846"/>
      <c r="X2350" s="824"/>
      <c r="Y2350" s="824"/>
      <c r="Z2350" s="824"/>
      <c r="AA2350" s="824"/>
      <c r="AB2350" s="824"/>
      <c r="AC2350" s="824"/>
    </row>
    <row r="2351" s="823" customFormat="1" ht="28.45" hidden="1" customHeight="1" outlineLevel="3" spans="1:29">
      <c r="A2351" s="873" t="s">
        <v>73</v>
      </c>
      <c r="B2351" s="870" t="s">
        <v>417</v>
      </c>
      <c r="C2351" s="870" t="s">
        <v>487</v>
      </c>
      <c r="D2351" s="846" t="s">
        <v>5546</v>
      </c>
      <c r="E2351" s="846" t="s">
        <v>34</v>
      </c>
      <c r="F2351" s="846" t="s">
        <v>3540</v>
      </c>
      <c r="G2351" s="846" t="s">
        <v>520</v>
      </c>
      <c r="H2351" s="832">
        <v>331.25</v>
      </c>
      <c r="I2351" s="846" t="s">
        <v>1851</v>
      </c>
      <c r="J2351" s="875">
        <v>32</v>
      </c>
      <c r="K2351" s="846" t="s">
        <v>83</v>
      </c>
      <c r="L2351" s="846" t="s">
        <v>3355</v>
      </c>
      <c r="M2351" s="846" t="s">
        <v>5547</v>
      </c>
      <c r="N2351" s="846" t="s">
        <v>5547</v>
      </c>
      <c r="O2351" s="846" t="s">
        <v>3542</v>
      </c>
      <c r="P2351" s="846" t="s">
        <v>5543</v>
      </c>
      <c r="Q2351" s="832">
        <v>144758.97</v>
      </c>
      <c r="R2351" s="832">
        <v>218128.09</v>
      </c>
      <c r="S2351" s="832">
        <v>47662.75</v>
      </c>
      <c r="T2351" s="832">
        <v>47662.75</v>
      </c>
      <c r="U2351" s="846" t="s">
        <v>525</v>
      </c>
      <c r="V2351" s="846" t="s">
        <v>3544</v>
      </c>
      <c r="W2351" s="846"/>
      <c r="X2351" s="824"/>
      <c r="Y2351" s="824"/>
      <c r="Z2351" s="824"/>
      <c r="AA2351" s="824"/>
      <c r="AB2351" s="824"/>
      <c r="AC2351" s="824"/>
    </row>
    <row r="2352" s="823" customFormat="1" ht="28.45" hidden="1" customHeight="1" outlineLevel="3" spans="1:29">
      <c r="A2352" s="873" t="s">
        <v>73</v>
      </c>
      <c r="B2352" s="870" t="s">
        <v>417</v>
      </c>
      <c r="C2352" s="870" t="s">
        <v>487</v>
      </c>
      <c r="D2352" s="846" t="s">
        <v>5548</v>
      </c>
      <c r="E2352" s="846" t="s">
        <v>34</v>
      </c>
      <c r="F2352" s="846" t="s">
        <v>3540</v>
      </c>
      <c r="G2352" s="846" t="s">
        <v>3762</v>
      </c>
      <c r="H2352" s="832">
        <v>11.13</v>
      </c>
      <c r="I2352" s="846" t="s">
        <v>1539</v>
      </c>
      <c r="J2352" s="875">
        <v>20</v>
      </c>
      <c r="K2352" s="846" t="s">
        <v>38</v>
      </c>
      <c r="L2352" s="846" t="s">
        <v>3284</v>
      </c>
      <c r="M2352" s="846" t="s">
        <v>5549</v>
      </c>
      <c r="N2352" s="846" t="s">
        <v>5550</v>
      </c>
      <c r="O2352" s="846" t="s">
        <v>3542</v>
      </c>
      <c r="P2352" s="846" t="s">
        <v>5543</v>
      </c>
      <c r="Q2352" s="832">
        <v>144758.97</v>
      </c>
      <c r="R2352" s="832">
        <v>218128.09</v>
      </c>
      <c r="S2352" s="832">
        <v>47662.75</v>
      </c>
      <c r="T2352" s="832">
        <v>47662.75</v>
      </c>
      <c r="U2352" s="846" t="s">
        <v>525</v>
      </c>
      <c r="V2352" s="846" t="s">
        <v>3544</v>
      </c>
      <c r="W2352" s="846"/>
      <c r="X2352" s="824"/>
      <c r="Y2352" s="824"/>
      <c r="Z2352" s="824"/>
      <c r="AA2352" s="824"/>
      <c r="AB2352" s="824"/>
      <c r="AC2352" s="824"/>
    </row>
    <row r="2353" s="823" customFormat="1" ht="28.45" hidden="1" customHeight="1" outlineLevel="3" spans="1:29">
      <c r="A2353" s="873" t="s">
        <v>73</v>
      </c>
      <c r="B2353" s="870" t="s">
        <v>417</v>
      </c>
      <c r="C2353" s="870" t="s">
        <v>487</v>
      </c>
      <c r="D2353" s="846" t="s">
        <v>5551</v>
      </c>
      <c r="E2353" s="846" t="s">
        <v>34</v>
      </c>
      <c r="F2353" s="846" t="s">
        <v>3540</v>
      </c>
      <c r="G2353" s="846" t="s">
        <v>3762</v>
      </c>
      <c r="H2353" s="832">
        <v>3.98</v>
      </c>
      <c r="I2353" s="846" t="s">
        <v>339</v>
      </c>
      <c r="J2353" s="875">
        <v>14</v>
      </c>
      <c r="K2353" s="846" t="s">
        <v>38</v>
      </c>
      <c r="L2353" s="846" t="s">
        <v>3284</v>
      </c>
      <c r="M2353" s="846" t="s">
        <v>5552</v>
      </c>
      <c r="N2353" s="846" t="s">
        <v>5553</v>
      </c>
      <c r="O2353" s="846" t="s">
        <v>3542</v>
      </c>
      <c r="P2353" s="846" t="s">
        <v>5543</v>
      </c>
      <c r="Q2353" s="832">
        <v>144758.97</v>
      </c>
      <c r="R2353" s="832">
        <v>218128.09</v>
      </c>
      <c r="S2353" s="832">
        <v>47662.75</v>
      </c>
      <c r="T2353" s="832">
        <v>47662.75</v>
      </c>
      <c r="U2353" s="846"/>
      <c r="V2353" s="846" t="s">
        <v>3544</v>
      </c>
      <c r="W2353" s="846"/>
      <c r="X2353" s="824"/>
      <c r="Y2353" s="824"/>
      <c r="Z2353" s="824"/>
      <c r="AA2353" s="824"/>
      <c r="AB2353" s="824"/>
      <c r="AC2353" s="824"/>
    </row>
    <row r="2354" s="823" customFormat="1" ht="28.45" hidden="1" customHeight="1" outlineLevel="3" spans="1:29">
      <c r="A2354" s="873" t="s">
        <v>73</v>
      </c>
      <c r="B2354" s="870" t="s">
        <v>417</v>
      </c>
      <c r="C2354" s="870" t="s">
        <v>487</v>
      </c>
      <c r="D2354" s="846" t="s">
        <v>5554</v>
      </c>
      <c r="E2354" s="846" t="s">
        <v>34</v>
      </c>
      <c r="F2354" s="846" t="s">
        <v>3540</v>
      </c>
      <c r="G2354" s="846" t="s">
        <v>3762</v>
      </c>
      <c r="H2354" s="832">
        <v>17.54</v>
      </c>
      <c r="I2354" s="846" t="s">
        <v>339</v>
      </c>
      <c r="J2354" s="875">
        <v>14</v>
      </c>
      <c r="K2354" s="846" t="s">
        <v>38</v>
      </c>
      <c r="L2354" s="846" t="s">
        <v>3284</v>
      </c>
      <c r="M2354" s="846" t="s">
        <v>5555</v>
      </c>
      <c r="N2354" s="846" t="s">
        <v>5556</v>
      </c>
      <c r="O2354" s="846" t="s">
        <v>3542</v>
      </c>
      <c r="P2354" s="846" t="s">
        <v>5543</v>
      </c>
      <c r="Q2354" s="832">
        <v>144758.97</v>
      </c>
      <c r="R2354" s="832">
        <v>218128.09</v>
      </c>
      <c r="S2354" s="832">
        <v>47662.75</v>
      </c>
      <c r="T2354" s="832">
        <v>47662.75</v>
      </c>
      <c r="U2354" s="846"/>
      <c r="V2354" s="846" t="s">
        <v>3544</v>
      </c>
      <c r="W2354" s="846"/>
      <c r="X2354" s="824"/>
      <c r="Y2354" s="824"/>
      <c r="Z2354" s="824"/>
      <c r="AA2354" s="824"/>
      <c r="AB2354" s="824"/>
      <c r="AC2354" s="824"/>
    </row>
    <row r="2355" s="823" customFormat="1" ht="28.45" hidden="1" customHeight="1" outlineLevel="3" spans="1:29">
      <c r="A2355" s="873" t="s">
        <v>73</v>
      </c>
      <c r="B2355" s="870" t="s">
        <v>417</v>
      </c>
      <c r="C2355" s="870" t="s">
        <v>487</v>
      </c>
      <c r="D2355" s="846" t="s">
        <v>5557</v>
      </c>
      <c r="E2355" s="846" t="s">
        <v>34</v>
      </c>
      <c r="F2355" s="846" t="s">
        <v>3540</v>
      </c>
      <c r="G2355" s="846" t="s">
        <v>3762</v>
      </c>
      <c r="H2355" s="832">
        <v>4.16</v>
      </c>
      <c r="I2355" s="846" t="s">
        <v>3074</v>
      </c>
      <c r="J2355" s="875">
        <v>62</v>
      </c>
      <c r="K2355" s="846" t="s">
        <v>83</v>
      </c>
      <c r="L2355" s="846" t="s">
        <v>3284</v>
      </c>
      <c r="M2355" s="846" t="s">
        <v>5558</v>
      </c>
      <c r="N2355" s="846" t="s">
        <v>5558</v>
      </c>
      <c r="O2355" s="846" t="s">
        <v>3542</v>
      </c>
      <c r="P2355" s="846" t="s">
        <v>3543</v>
      </c>
      <c r="Q2355" s="832">
        <v>144758.97</v>
      </c>
      <c r="R2355" s="832">
        <v>218128.09</v>
      </c>
      <c r="S2355" s="832">
        <v>47662.75</v>
      </c>
      <c r="T2355" s="832">
        <v>47662.75</v>
      </c>
      <c r="U2355" s="846" t="s">
        <v>525</v>
      </c>
      <c r="V2355" s="846" t="s">
        <v>3544</v>
      </c>
      <c r="W2355" s="846"/>
      <c r="X2355" s="824"/>
      <c r="Y2355" s="824"/>
      <c r="Z2355" s="824"/>
      <c r="AA2355" s="824"/>
      <c r="AB2355" s="824"/>
      <c r="AC2355" s="824"/>
    </row>
    <row r="2356" s="823" customFormat="1" ht="28.45" hidden="1" customHeight="1" outlineLevel="3" spans="1:29">
      <c r="A2356" s="873" t="s">
        <v>73</v>
      </c>
      <c r="B2356" s="870" t="s">
        <v>417</v>
      </c>
      <c r="C2356" s="870" t="s">
        <v>487</v>
      </c>
      <c r="D2356" s="846" t="s">
        <v>5559</v>
      </c>
      <c r="E2356" s="846" t="s">
        <v>34</v>
      </c>
      <c r="F2356" s="846" t="s">
        <v>3540</v>
      </c>
      <c r="G2356" s="846" t="s">
        <v>92</v>
      </c>
      <c r="H2356" s="832">
        <v>603.28</v>
      </c>
      <c r="I2356" s="846" t="s">
        <v>3074</v>
      </c>
      <c r="J2356" s="875">
        <v>62</v>
      </c>
      <c r="K2356" s="846" t="s">
        <v>83</v>
      </c>
      <c r="L2356" s="846" t="s">
        <v>3355</v>
      </c>
      <c r="M2356" s="846" t="s">
        <v>5560</v>
      </c>
      <c r="N2356" s="846" t="s">
        <v>5560</v>
      </c>
      <c r="O2356" s="846" t="s">
        <v>493</v>
      </c>
      <c r="P2356" s="846" t="s">
        <v>494</v>
      </c>
      <c r="Q2356" s="832">
        <v>144758.97</v>
      </c>
      <c r="R2356" s="832">
        <v>218128.09</v>
      </c>
      <c r="S2356" s="832">
        <v>47662.75</v>
      </c>
      <c r="T2356" s="832">
        <v>47662.75</v>
      </c>
      <c r="U2356" s="846" t="s">
        <v>525</v>
      </c>
      <c r="V2356" s="846" t="s">
        <v>3544</v>
      </c>
      <c r="W2356" s="846"/>
      <c r="X2356" s="824"/>
      <c r="Y2356" s="824"/>
      <c r="Z2356" s="824"/>
      <c r="AA2356" s="824"/>
      <c r="AB2356" s="824"/>
      <c r="AC2356" s="824"/>
    </row>
    <row r="2357" s="823" customFormat="1" ht="28.45" hidden="1" customHeight="1" outlineLevel="3" spans="1:29">
      <c r="A2357" s="873" t="s">
        <v>73</v>
      </c>
      <c r="B2357" s="870" t="s">
        <v>417</v>
      </c>
      <c r="C2357" s="870" t="s">
        <v>487</v>
      </c>
      <c r="D2357" s="846" t="s">
        <v>5561</v>
      </c>
      <c r="E2357" s="846" t="s">
        <v>34</v>
      </c>
      <c r="F2357" s="846" t="s">
        <v>3546</v>
      </c>
      <c r="G2357" s="846" t="s">
        <v>355</v>
      </c>
      <c r="H2357" s="832">
        <v>20.36</v>
      </c>
      <c r="I2357" s="846" t="s">
        <v>432</v>
      </c>
      <c r="J2357" s="875">
        <v>13</v>
      </c>
      <c r="K2357" s="846" t="s">
        <v>38</v>
      </c>
      <c r="L2357" s="846" t="s">
        <v>3284</v>
      </c>
      <c r="M2357" s="846" t="s">
        <v>5562</v>
      </c>
      <c r="N2357" s="846" t="s">
        <v>5562</v>
      </c>
      <c r="O2357" s="846" t="s">
        <v>493</v>
      </c>
      <c r="P2357" s="846" t="s">
        <v>494</v>
      </c>
      <c r="Q2357" s="832">
        <v>26958.18</v>
      </c>
      <c r="R2357" s="832">
        <v>36090.56</v>
      </c>
      <c r="S2357" s="832">
        <v>14020.83</v>
      </c>
      <c r="T2357" s="832">
        <v>17298.83</v>
      </c>
      <c r="U2357" s="846" t="s">
        <v>388</v>
      </c>
      <c r="V2357" s="846" t="s">
        <v>3549</v>
      </c>
      <c r="W2357" s="846"/>
      <c r="X2357" s="824"/>
      <c r="Y2357" s="824"/>
      <c r="Z2357" s="824"/>
      <c r="AA2357" s="824"/>
      <c r="AB2357" s="824"/>
      <c r="AC2357" s="824"/>
    </row>
    <row r="2358" s="823" customFormat="1" ht="28.45" hidden="1" customHeight="1" outlineLevel="3" spans="1:29">
      <c r="A2358" s="873" t="s">
        <v>73</v>
      </c>
      <c r="B2358" s="870" t="s">
        <v>417</v>
      </c>
      <c r="C2358" s="870" t="s">
        <v>487</v>
      </c>
      <c r="D2358" s="846" t="s">
        <v>5561</v>
      </c>
      <c r="E2358" s="846" t="s">
        <v>34</v>
      </c>
      <c r="F2358" s="846" t="s">
        <v>3546</v>
      </c>
      <c r="G2358" s="846" t="s">
        <v>355</v>
      </c>
      <c r="H2358" s="832">
        <v>22.59</v>
      </c>
      <c r="I2358" s="846" t="s">
        <v>64</v>
      </c>
      <c r="J2358" s="875">
        <v>7</v>
      </c>
      <c r="K2358" s="846" t="s">
        <v>38</v>
      </c>
      <c r="L2358" s="846" t="s">
        <v>3284</v>
      </c>
      <c r="M2358" s="846" t="s">
        <v>5562</v>
      </c>
      <c r="N2358" s="846" t="s">
        <v>5562</v>
      </c>
      <c r="O2358" s="846" t="s">
        <v>493</v>
      </c>
      <c r="P2358" s="846" t="s">
        <v>494</v>
      </c>
      <c r="Q2358" s="832">
        <v>26958.18</v>
      </c>
      <c r="R2358" s="832">
        <v>36090.56</v>
      </c>
      <c r="S2358" s="832">
        <v>14020.83</v>
      </c>
      <c r="T2358" s="832">
        <v>17298.83</v>
      </c>
      <c r="U2358" s="846" t="s">
        <v>388</v>
      </c>
      <c r="V2358" s="846" t="s">
        <v>3549</v>
      </c>
      <c r="W2358" s="846"/>
      <c r="X2358" s="824"/>
      <c r="Y2358" s="824"/>
      <c r="Z2358" s="824"/>
      <c r="AA2358" s="824"/>
      <c r="AB2358" s="824"/>
      <c r="AC2358" s="824"/>
    </row>
    <row r="2359" s="823" customFormat="1" ht="28.45" hidden="1" customHeight="1" outlineLevel="2" collapsed="1" spans="1:29">
      <c r="A2359" s="870" t="s">
        <v>73</v>
      </c>
      <c r="B2359" s="870" t="s">
        <v>417</v>
      </c>
      <c r="C2359" s="870" t="s">
        <v>3915</v>
      </c>
      <c r="D2359" s="870"/>
      <c r="E2359" s="835"/>
      <c r="F2359" s="835"/>
      <c r="G2359" s="836"/>
      <c r="H2359" s="871">
        <v>971.4</v>
      </c>
      <c r="I2359" s="874" t="s">
        <v>5563</v>
      </c>
      <c r="J2359" s="835"/>
      <c r="K2359" s="835"/>
      <c r="L2359" s="835"/>
      <c r="M2359" s="835"/>
      <c r="N2359" s="835"/>
      <c r="O2359" s="835"/>
      <c r="P2359" s="835"/>
      <c r="Q2359" s="835"/>
      <c r="R2359" s="835"/>
      <c r="S2359" s="835"/>
      <c r="T2359" s="835"/>
      <c r="U2359" s="835"/>
      <c r="V2359" s="835"/>
      <c r="W2359" s="836"/>
      <c r="X2359" s="824"/>
      <c r="Y2359" s="824"/>
      <c r="Z2359" s="824"/>
      <c r="AA2359" s="824"/>
      <c r="AB2359" s="824"/>
      <c r="AC2359" s="824"/>
    </row>
    <row r="2360" s="823" customFormat="1" ht="28.45" hidden="1" customHeight="1" outlineLevel="3" spans="1:29">
      <c r="A2360" s="873" t="s">
        <v>73</v>
      </c>
      <c r="B2360" s="870" t="s">
        <v>417</v>
      </c>
      <c r="C2360" s="870" t="s">
        <v>3915</v>
      </c>
      <c r="D2360" s="846" t="s">
        <v>5564</v>
      </c>
      <c r="E2360" s="846" t="s">
        <v>34</v>
      </c>
      <c r="F2360" s="846" t="s">
        <v>3460</v>
      </c>
      <c r="G2360" s="846" t="s">
        <v>338</v>
      </c>
      <c r="H2360" s="832">
        <v>10.49</v>
      </c>
      <c r="I2360" s="846" t="s">
        <v>5195</v>
      </c>
      <c r="J2360" s="875">
        <v>77</v>
      </c>
      <c r="K2360" s="846" t="s">
        <v>83</v>
      </c>
      <c r="L2360" s="846" t="s">
        <v>3355</v>
      </c>
      <c r="M2360" s="846" t="s">
        <v>5162</v>
      </c>
      <c r="N2360" s="846" t="s">
        <v>5162</v>
      </c>
      <c r="O2360" s="846" t="s">
        <v>3869</v>
      </c>
      <c r="P2360" s="846" t="s">
        <v>3578</v>
      </c>
      <c r="Q2360" s="832">
        <v>230384.95</v>
      </c>
      <c r="R2360" s="832">
        <v>385829.61</v>
      </c>
      <c r="S2360" s="832">
        <v>65407.15</v>
      </c>
      <c r="T2360" s="832">
        <v>65549.25</v>
      </c>
      <c r="U2360" s="846"/>
      <c r="V2360" s="846" t="s">
        <v>3317</v>
      </c>
      <c r="W2360" s="846"/>
      <c r="X2360" s="824"/>
      <c r="Y2360" s="824"/>
      <c r="Z2360" s="824"/>
      <c r="AA2360" s="824"/>
      <c r="AB2360" s="824"/>
      <c r="AC2360" s="824"/>
    </row>
    <row r="2361" s="823" customFormat="1" ht="28.45" hidden="1" customHeight="1" outlineLevel="3" spans="1:29">
      <c r="A2361" s="873" t="s">
        <v>73</v>
      </c>
      <c r="B2361" s="870" t="s">
        <v>417</v>
      </c>
      <c r="C2361" s="870" t="s">
        <v>3915</v>
      </c>
      <c r="D2361" s="846" t="s">
        <v>5565</v>
      </c>
      <c r="E2361" s="846" t="s">
        <v>34</v>
      </c>
      <c r="F2361" s="846" t="s">
        <v>3460</v>
      </c>
      <c r="G2361" s="846" t="s">
        <v>338</v>
      </c>
      <c r="H2361" s="832">
        <v>0.53</v>
      </c>
      <c r="I2361" s="846" t="s">
        <v>161</v>
      </c>
      <c r="J2361" s="875">
        <v>66</v>
      </c>
      <c r="K2361" s="846" t="s">
        <v>83</v>
      </c>
      <c r="L2361" s="846" t="s">
        <v>3355</v>
      </c>
      <c r="M2361" s="846" t="s">
        <v>5162</v>
      </c>
      <c r="N2361" s="846" t="s">
        <v>5162</v>
      </c>
      <c r="O2361" s="846" t="s">
        <v>3869</v>
      </c>
      <c r="P2361" s="846" t="s">
        <v>3578</v>
      </c>
      <c r="Q2361" s="832">
        <v>230384.95</v>
      </c>
      <c r="R2361" s="832">
        <v>385829.61</v>
      </c>
      <c r="S2361" s="832">
        <v>65407.15</v>
      </c>
      <c r="T2361" s="832">
        <v>65549.25</v>
      </c>
      <c r="U2361" s="846"/>
      <c r="V2361" s="846" t="s">
        <v>3317</v>
      </c>
      <c r="W2361" s="846"/>
      <c r="X2361" s="824"/>
      <c r="Y2361" s="824"/>
      <c r="Z2361" s="824"/>
      <c r="AA2361" s="824"/>
      <c r="AB2361" s="824"/>
      <c r="AC2361" s="824"/>
    </row>
    <row r="2362" s="823" customFormat="1" ht="28.45" hidden="1" customHeight="1" outlineLevel="3" spans="1:29">
      <c r="A2362" s="873" t="s">
        <v>73</v>
      </c>
      <c r="B2362" s="870" t="s">
        <v>417</v>
      </c>
      <c r="C2362" s="870" t="s">
        <v>3915</v>
      </c>
      <c r="D2362" s="846" t="s">
        <v>5566</v>
      </c>
      <c r="E2362" s="846" t="s">
        <v>34</v>
      </c>
      <c r="F2362" s="846" t="s">
        <v>5168</v>
      </c>
      <c r="G2362" s="846" t="s">
        <v>338</v>
      </c>
      <c r="H2362" s="832">
        <v>956.21</v>
      </c>
      <c r="I2362" s="846" t="s">
        <v>243</v>
      </c>
      <c r="J2362" s="875">
        <v>25</v>
      </c>
      <c r="K2362" s="846" t="s">
        <v>38</v>
      </c>
      <c r="L2362" s="846" t="s">
        <v>3284</v>
      </c>
      <c r="M2362" s="846" t="s">
        <v>5567</v>
      </c>
      <c r="N2362" s="846" t="s">
        <v>5567</v>
      </c>
      <c r="O2362" s="846" t="s">
        <v>3855</v>
      </c>
      <c r="P2362" s="846" t="s">
        <v>3575</v>
      </c>
      <c r="Q2362" s="832">
        <v>2279.07</v>
      </c>
      <c r="R2362" s="832">
        <v>19629.14</v>
      </c>
      <c r="S2362" s="832">
        <v>2885.38</v>
      </c>
      <c r="T2362" s="832">
        <v>12645.75</v>
      </c>
      <c r="U2362" s="846" t="s">
        <v>372</v>
      </c>
      <c r="V2362" s="846" t="s">
        <v>3491</v>
      </c>
      <c r="W2362" s="846"/>
      <c r="X2362" s="824"/>
      <c r="Y2362" s="824"/>
      <c r="Z2362" s="824"/>
      <c r="AA2362" s="824"/>
      <c r="AB2362" s="824"/>
      <c r="AC2362" s="824"/>
    </row>
    <row r="2363" s="823" customFormat="1" ht="28.45" hidden="1" customHeight="1" outlineLevel="3" spans="1:29">
      <c r="A2363" s="873" t="s">
        <v>73</v>
      </c>
      <c r="B2363" s="870" t="s">
        <v>417</v>
      </c>
      <c r="C2363" s="870" t="s">
        <v>3915</v>
      </c>
      <c r="D2363" s="846" t="s">
        <v>5568</v>
      </c>
      <c r="E2363" s="846" t="s">
        <v>34</v>
      </c>
      <c r="F2363" s="846" t="s">
        <v>3460</v>
      </c>
      <c r="G2363" s="846" t="s">
        <v>338</v>
      </c>
      <c r="H2363" s="832">
        <v>4.17</v>
      </c>
      <c r="I2363" s="846" t="s">
        <v>294</v>
      </c>
      <c r="J2363" s="875">
        <v>50</v>
      </c>
      <c r="K2363" s="846" t="s">
        <v>83</v>
      </c>
      <c r="L2363" s="846" t="s">
        <v>3355</v>
      </c>
      <c r="M2363" s="846" t="s">
        <v>5162</v>
      </c>
      <c r="N2363" s="846" t="s">
        <v>5162</v>
      </c>
      <c r="O2363" s="846" t="s">
        <v>3869</v>
      </c>
      <c r="P2363" s="846" t="s">
        <v>3578</v>
      </c>
      <c r="Q2363" s="832">
        <v>230384.95</v>
      </c>
      <c r="R2363" s="832">
        <v>385829.61</v>
      </c>
      <c r="S2363" s="832">
        <v>65407.15</v>
      </c>
      <c r="T2363" s="832">
        <v>65549.25</v>
      </c>
      <c r="U2363" s="846"/>
      <c r="V2363" s="846" t="s">
        <v>3317</v>
      </c>
      <c r="W2363" s="846"/>
      <c r="X2363" s="824"/>
      <c r="Y2363" s="824"/>
      <c r="Z2363" s="824"/>
      <c r="AA2363" s="824"/>
      <c r="AB2363" s="824"/>
      <c r="AC2363" s="824"/>
    </row>
    <row r="2364" s="823" customFormat="1" ht="28.45" hidden="1" customHeight="1" outlineLevel="1" collapsed="1" spans="1:29">
      <c r="A2364" s="870" t="s">
        <v>73</v>
      </c>
      <c r="B2364" s="870" t="s">
        <v>495</v>
      </c>
      <c r="C2364" s="870"/>
      <c r="D2364" s="835"/>
      <c r="E2364" s="835"/>
      <c r="F2364" s="835"/>
      <c r="G2364" s="836"/>
      <c r="H2364" s="871">
        <v>17233.02</v>
      </c>
      <c r="I2364" s="874" t="s">
        <v>5569</v>
      </c>
      <c r="J2364" s="835"/>
      <c r="K2364" s="835"/>
      <c r="L2364" s="835"/>
      <c r="M2364" s="835"/>
      <c r="N2364" s="835"/>
      <c r="O2364" s="835"/>
      <c r="P2364" s="835"/>
      <c r="Q2364" s="835"/>
      <c r="R2364" s="835"/>
      <c r="S2364" s="835"/>
      <c r="T2364" s="835"/>
      <c r="U2364" s="835"/>
      <c r="V2364" s="835"/>
      <c r="W2364" s="836"/>
      <c r="X2364" s="824"/>
      <c r="Y2364" s="824"/>
      <c r="Z2364" s="824"/>
      <c r="AA2364" s="824"/>
      <c r="AB2364" s="824"/>
      <c r="AC2364" s="824"/>
    </row>
    <row r="2365" s="823" customFormat="1" ht="28.45" hidden="1" customHeight="1" outlineLevel="2" collapsed="1" spans="1:29">
      <c r="A2365" s="870" t="s">
        <v>73</v>
      </c>
      <c r="B2365" s="870" t="s">
        <v>495</v>
      </c>
      <c r="C2365" s="870" t="s">
        <v>497</v>
      </c>
      <c r="D2365" s="870"/>
      <c r="E2365" s="835"/>
      <c r="F2365" s="835"/>
      <c r="G2365" s="836"/>
      <c r="H2365" s="871">
        <v>8650.03</v>
      </c>
      <c r="I2365" s="874" t="s">
        <v>5570</v>
      </c>
      <c r="J2365" s="835"/>
      <c r="K2365" s="835"/>
      <c r="L2365" s="835"/>
      <c r="M2365" s="835"/>
      <c r="N2365" s="835"/>
      <c r="O2365" s="835"/>
      <c r="P2365" s="835"/>
      <c r="Q2365" s="835"/>
      <c r="R2365" s="835"/>
      <c r="S2365" s="835"/>
      <c r="T2365" s="835"/>
      <c r="U2365" s="835"/>
      <c r="V2365" s="835"/>
      <c r="W2365" s="836"/>
      <c r="X2365" s="824"/>
      <c r="Y2365" s="824"/>
      <c r="Z2365" s="824"/>
      <c r="AA2365" s="824"/>
      <c r="AB2365" s="824"/>
      <c r="AC2365" s="824"/>
    </row>
    <row r="2366" s="823" customFormat="1" ht="28.45" hidden="1" customHeight="1" outlineLevel="3" spans="1:29">
      <c r="A2366" s="873" t="s">
        <v>73</v>
      </c>
      <c r="B2366" s="870" t="s">
        <v>495</v>
      </c>
      <c r="C2366" s="870" t="s">
        <v>497</v>
      </c>
      <c r="D2366" s="846" t="s">
        <v>5571</v>
      </c>
      <c r="E2366" s="846" t="s">
        <v>34</v>
      </c>
      <c r="F2366" s="846" t="s">
        <v>4104</v>
      </c>
      <c r="G2366" s="846" t="s">
        <v>500</v>
      </c>
      <c r="H2366" s="832">
        <v>0.49</v>
      </c>
      <c r="I2366" s="846" t="s">
        <v>3482</v>
      </c>
      <c r="J2366" s="875">
        <v>105</v>
      </c>
      <c r="K2366" s="846" t="s">
        <v>119</v>
      </c>
      <c r="L2366" s="846" t="s">
        <v>3284</v>
      </c>
      <c r="M2366" s="846" t="s">
        <v>5572</v>
      </c>
      <c r="N2366" s="846" t="s">
        <v>5572</v>
      </c>
      <c r="O2366" s="846" t="s">
        <v>5573</v>
      </c>
      <c r="P2366" s="846" t="s">
        <v>5574</v>
      </c>
      <c r="Q2366" s="832">
        <v>64540.3</v>
      </c>
      <c r="R2366" s="832">
        <v>97379.81</v>
      </c>
      <c r="S2366" s="832">
        <v>2192.28</v>
      </c>
      <c r="T2366" s="832">
        <v>32478.42</v>
      </c>
      <c r="U2366" s="846"/>
      <c r="V2366" s="846" t="s">
        <v>600</v>
      </c>
      <c r="W2366" s="846"/>
      <c r="X2366" s="824"/>
      <c r="Y2366" s="824"/>
      <c r="Z2366" s="824"/>
      <c r="AA2366" s="824"/>
      <c r="AB2366" s="824"/>
      <c r="AC2366" s="824"/>
    </row>
    <row r="2367" s="823" customFormat="1" ht="28.45" hidden="1" customHeight="1" outlineLevel="3" spans="1:29">
      <c r="A2367" s="873" t="s">
        <v>73</v>
      </c>
      <c r="B2367" s="870" t="s">
        <v>495</v>
      </c>
      <c r="C2367" s="870" t="s">
        <v>497</v>
      </c>
      <c r="D2367" s="846" t="s">
        <v>5575</v>
      </c>
      <c r="E2367" s="846" t="s">
        <v>34</v>
      </c>
      <c r="F2367" s="846" t="s">
        <v>3389</v>
      </c>
      <c r="G2367" s="846" t="s">
        <v>3325</v>
      </c>
      <c r="H2367" s="832">
        <v>684.83</v>
      </c>
      <c r="I2367" s="846" t="s">
        <v>279</v>
      </c>
      <c r="J2367" s="875">
        <v>154</v>
      </c>
      <c r="K2367" s="846" t="s">
        <v>119</v>
      </c>
      <c r="L2367" s="846" t="s">
        <v>3284</v>
      </c>
      <c r="M2367" s="846" t="s">
        <v>5576</v>
      </c>
      <c r="N2367" s="846" t="s">
        <v>5577</v>
      </c>
      <c r="O2367" s="846" t="s">
        <v>4207</v>
      </c>
      <c r="P2367" s="846" t="s">
        <v>4208</v>
      </c>
      <c r="Q2367" s="832">
        <v>116792.87</v>
      </c>
      <c r="R2367" s="832">
        <v>243568.79</v>
      </c>
      <c r="S2367" s="832">
        <v>32102.75</v>
      </c>
      <c r="T2367" s="832">
        <v>61702.19</v>
      </c>
      <c r="U2367" s="846" t="s">
        <v>306</v>
      </c>
      <c r="V2367" s="846" t="s">
        <v>3394</v>
      </c>
      <c r="W2367" s="846"/>
      <c r="X2367" s="824"/>
      <c r="Y2367" s="824"/>
      <c r="Z2367" s="824"/>
      <c r="AA2367" s="824"/>
      <c r="AB2367" s="824"/>
      <c r="AC2367" s="824"/>
    </row>
    <row r="2368" s="823" customFormat="1" ht="28.45" hidden="1" customHeight="1" outlineLevel="3" spans="1:29">
      <c r="A2368" s="873" t="s">
        <v>73</v>
      </c>
      <c r="B2368" s="870" t="s">
        <v>495</v>
      </c>
      <c r="C2368" s="870" t="s">
        <v>497</v>
      </c>
      <c r="D2368" s="846" t="s">
        <v>5578</v>
      </c>
      <c r="E2368" s="846" t="s">
        <v>34</v>
      </c>
      <c r="F2368" s="846" t="s">
        <v>3389</v>
      </c>
      <c r="G2368" s="846" t="s">
        <v>338</v>
      </c>
      <c r="H2368" s="832">
        <v>154</v>
      </c>
      <c r="I2368" s="846" t="s">
        <v>1312</v>
      </c>
      <c r="J2368" s="875">
        <v>46</v>
      </c>
      <c r="K2368" s="846" t="s">
        <v>83</v>
      </c>
      <c r="L2368" s="846" t="s">
        <v>3284</v>
      </c>
      <c r="M2368" s="846" t="s">
        <v>5579</v>
      </c>
      <c r="N2368" s="846" t="s">
        <v>5579</v>
      </c>
      <c r="O2368" s="846" t="s">
        <v>4213</v>
      </c>
      <c r="P2368" s="846" t="s">
        <v>4262</v>
      </c>
      <c r="Q2368" s="832">
        <v>116792.87</v>
      </c>
      <c r="R2368" s="832">
        <v>243568.79</v>
      </c>
      <c r="S2368" s="832">
        <v>32102.75</v>
      </c>
      <c r="T2368" s="832">
        <v>61702.19</v>
      </c>
      <c r="U2368" s="846" t="s">
        <v>306</v>
      </c>
      <c r="V2368" s="846" t="s">
        <v>3394</v>
      </c>
      <c r="W2368" s="846"/>
      <c r="X2368" s="824"/>
      <c r="Y2368" s="824"/>
      <c r="Z2368" s="824"/>
      <c r="AA2368" s="824"/>
      <c r="AB2368" s="824"/>
      <c r="AC2368" s="824"/>
    </row>
    <row r="2369" s="823" customFormat="1" ht="28.45" hidden="1" customHeight="1" outlineLevel="3" spans="1:29">
      <c r="A2369" s="873" t="s">
        <v>73</v>
      </c>
      <c r="B2369" s="870" t="s">
        <v>495</v>
      </c>
      <c r="C2369" s="870" t="s">
        <v>497</v>
      </c>
      <c r="D2369" s="846" t="s">
        <v>5580</v>
      </c>
      <c r="E2369" s="846" t="s">
        <v>34</v>
      </c>
      <c r="F2369" s="846" t="s">
        <v>3389</v>
      </c>
      <c r="G2369" s="846" t="s">
        <v>338</v>
      </c>
      <c r="H2369" s="832">
        <v>648</v>
      </c>
      <c r="I2369" s="846" t="s">
        <v>37</v>
      </c>
      <c r="J2369" s="875">
        <v>15</v>
      </c>
      <c r="K2369" s="846" t="s">
        <v>38</v>
      </c>
      <c r="L2369" s="846" t="s">
        <v>3284</v>
      </c>
      <c r="M2369" s="846" t="s">
        <v>5581</v>
      </c>
      <c r="N2369" s="846" t="s">
        <v>5581</v>
      </c>
      <c r="O2369" s="846" t="s">
        <v>4213</v>
      </c>
      <c r="P2369" s="846" t="s">
        <v>4262</v>
      </c>
      <c r="Q2369" s="832">
        <v>116792.87</v>
      </c>
      <c r="R2369" s="832">
        <v>243568.79</v>
      </c>
      <c r="S2369" s="832">
        <v>32102.75</v>
      </c>
      <c r="T2369" s="832">
        <v>61702.19</v>
      </c>
      <c r="U2369" s="846" t="s">
        <v>306</v>
      </c>
      <c r="V2369" s="846" t="s">
        <v>3394</v>
      </c>
      <c r="W2369" s="846"/>
      <c r="X2369" s="824"/>
      <c r="Y2369" s="824"/>
      <c r="Z2369" s="824"/>
      <c r="AA2369" s="824"/>
      <c r="AB2369" s="824"/>
      <c r="AC2369" s="824"/>
    </row>
    <row r="2370" s="823" customFormat="1" ht="28.45" hidden="1" customHeight="1" outlineLevel="3" spans="1:29">
      <c r="A2370" s="873" t="s">
        <v>73</v>
      </c>
      <c r="B2370" s="870" t="s">
        <v>495</v>
      </c>
      <c r="C2370" s="870" t="s">
        <v>497</v>
      </c>
      <c r="D2370" s="846" t="s">
        <v>5582</v>
      </c>
      <c r="E2370" s="846" t="s">
        <v>34</v>
      </c>
      <c r="F2370" s="846" t="s">
        <v>3389</v>
      </c>
      <c r="G2370" s="846" t="s">
        <v>338</v>
      </c>
      <c r="H2370" s="832">
        <v>162</v>
      </c>
      <c r="I2370" s="846" t="s">
        <v>3698</v>
      </c>
      <c r="J2370" s="875">
        <v>39</v>
      </c>
      <c r="K2370" s="846" t="s">
        <v>83</v>
      </c>
      <c r="L2370" s="846" t="s">
        <v>3284</v>
      </c>
      <c r="M2370" s="846" t="s">
        <v>5583</v>
      </c>
      <c r="N2370" s="846" t="s">
        <v>5583</v>
      </c>
      <c r="O2370" s="846" t="s">
        <v>4213</v>
      </c>
      <c r="P2370" s="846" t="s">
        <v>4262</v>
      </c>
      <c r="Q2370" s="832">
        <v>116792.87</v>
      </c>
      <c r="R2370" s="832">
        <v>243568.79</v>
      </c>
      <c r="S2370" s="832">
        <v>32102.75</v>
      </c>
      <c r="T2370" s="832">
        <v>61702.19</v>
      </c>
      <c r="U2370" s="846" t="s">
        <v>306</v>
      </c>
      <c r="V2370" s="846" t="s">
        <v>3394</v>
      </c>
      <c r="W2370" s="846"/>
      <c r="X2370" s="824"/>
      <c r="Y2370" s="824"/>
      <c r="Z2370" s="824"/>
      <c r="AA2370" s="824"/>
      <c r="AB2370" s="824"/>
      <c r="AC2370" s="824"/>
    </row>
    <row r="2371" s="823" customFormat="1" ht="28.45" hidden="1" customHeight="1" outlineLevel="3" spans="1:29">
      <c r="A2371" s="873" t="s">
        <v>73</v>
      </c>
      <c r="B2371" s="870" t="s">
        <v>495</v>
      </c>
      <c r="C2371" s="870" t="s">
        <v>497</v>
      </c>
      <c r="D2371" s="846" t="s">
        <v>5584</v>
      </c>
      <c r="E2371" s="846" t="s">
        <v>34</v>
      </c>
      <c r="F2371" s="846" t="s">
        <v>3389</v>
      </c>
      <c r="G2371" s="846" t="s">
        <v>338</v>
      </c>
      <c r="H2371" s="832">
        <v>159</v>
      </c>
      <c r="I2371" s="846" t="s">
        <v>37</v>
      </c>
      <c r="J2371" s="875">
        <v>15</v>
      </c>
      <c r="K2371" s="846" t="s">
        <v>38</v>
      </c>
      <c r="L2371" s="846" t="s">
        <v>3284</v>
      </c>
      <c r="M2371" s="846" t="s">
        <v>5585</v>
      </c>
      <c r="N2371" s="846" t="s">
        <v>5585</v>
      </c>
      <c r="O2371" s="846" t="s">
        <v>4213</v>
      </c>
      <c r="P2371" s="846" t="s">
        <v>4262</v>
      </c>
      <c r="Q2371" s="832">
        <v>116792.87</v>
      </c>
      <c r="R2371" s="832">
        <v>243568.79</v>
      </c>
      <c r="S2371" s="832">
        <v>32102.75</v>
      </c>
      <c r="T2371" s="832">
        <v>61702.19</v>
      </c>
      <c r="U2371" s="846" t="s">
        <v>306</v>
      </c>
      <c r="V2371" s="846" t="s">
        <v>3394</v>
      </c>
      <c r="W2371" s="846"/>
      <c r="X2371" s="824"/>
      <c r="Y2371" s="824"/>
      <c r="Z2371" s="824"/>
      <c r="AA2371" s="824"/>
      <c r="AB2371" s="824"/>
      <c r="AC2371" s="824"/>
    </row>
    <row r="2372" s="823" customFormat="1" ht="28.45" hidden="1" customHeight="1" outlineLevel="3" spans="1:29">
      <c r="A2372" s="873" t="s">
        <v>73</v>
      </c>
      <c r="B2372" s="870" t="s">
        <v>495</v>
      </c>
      <c r="C2372" s="870" t="s">
        <v>497</v>
      </c>
      <c r="D2372" s="846" t="s">
        <v>5586</v>
      </c>
      <c r="E2372" s="846" t="s">
        <v>34</v>
      </c>
      <c r="F2372" s="846" t="s">
        <v>3389</v>
      </c>
      <c r="G2372" s="846" t="s">
        <v>338</v>
      </c>
      <c r="H2372" s="832">
        <v>311.6</v>
      </c>
      <c r="I2372" s="846" t="s">
        <v>37</v>
      </c>
      <c r="J2372" s="875">
        <v>15</v>
      </c>
      <c r="K2372" s="846" t="s">
        <v>38</v>
      </c>
      <c r="L2372" s="846" t="s">
        <v>3284</v>
      </c>
      <c r="M2372" s="846" t="s">
        <v>5587</v>
      </c>
      <c r="N2372" s="846" t="s">
        <v>5587</v>
      </c>
      <c r="O2372" s="846" t="s">
        <v>4213</v>
      </c>
      <c r="P2372" s="846" t="s">
        <v>4262</v>
      </c>
      <c r="Q2372" s="832">
        <v>116792.87</v>
      </c>
      <c r="R2372" s="832">
        <v>243568.79</v>
      </c>
      <c r="S2372" s="832">
        <v>32102.75</v>
      </c>
      <c r="T2372" s="832">
        <v>61702.19</v>
      </c>
      <c r="U2372" s="846" t="s">
        <v>306</v>
      </c>
      <c r="V2372" s="846" t="s">
        <v>3394</v>
      </c>
      <c r="W2372" s="846"/>
      <c r="X2372" s="824"/>
      <c r="Y2372" s="824"/>
      <c r="Z2372" s="824"/>
      <c r="AA2372" s="824"/>
      <c r="AB2372" s="824"/>
      <c r="AC2372" s="824"/>
    </row>
    <row r="2373" s="823" customFormat="1" ht="28.45" hidden="1" customHeight="1" outlineLevel="3" spans="1:29">
      <c r="A2373" s="873" t="s">
        <v>73</v>
      </c>
      <c r="B2373" s="870" t="s">
        <v>495</v>
      </c>
      <c r="C2373" s="870" t="s">
        <v>497</v>
      </c>
      <c r="D2373" s="846" t="s">
        <v>5588</v>
      </c>
      <c r="E2373" s="846" t="s">
        <v>34</v>
      </c>
      <c r="F2373" s="846" t="s">
        <v>3389</v>
      </c>
      <c r="G2373" s="846" t="s">
        <v>338</v>
      </c>
      <c r="H2373" s="832">
        <v>627.4</v>
      </c>
      <c r="I2373" s="846" t="s">
        <v>37</v>
      </c>
      <c r="J2373" s="875">
        <v>15</v>
      </c>
      <c r="K2373" s="846" t="s">
        <v>38</v>
      </c>
      <c r="L2373" s="846" t="s">
        <v>3284</v>
      </c>
      <c r="M2373" s="846" t="s">
        <v>5589</v>
      </c>
      <c r="N2373" s="846" t="s">
        <v>5589</v>
      </c>
      <c r="O2373" s="846" t="s">
        <v>4213</v>
      </c>
      <c r="P2373" s="846" t="s">
        <v>4262</v>
      </c>
      <c r="Q2373" s="832">
        <v>116792.87</v>
      </c>
      <c r="R2373" s="832">
        <v>243568.79</v>
      </c>
      <c r="S2373" s="832">
        <v>32102.75</v>
      </c>
      <c r="T2373" s="832">
        <v>61702.19</v>
      </c>
      <c r="U2373" s="846" t="s">
        <v>306</v>
      </c>
      <c r="V2373" s="846" t="s">
        <v>3394</v>
      </c>
      <c r="W2373" s="846"/>
      <c r="X2373" s="824"/>
      <c r="Y2373" s="824"/>
      <c r="Z2373" s="824"/>
      <c r="AA2373" s="824"/>
      <c r="AB2373" s="824"/>
      <c r="AC2373" s="824"/>
    </row>
    <row r="2374" s="823" customFormat="1" ht="28.45" hidden="1" customHeight="1" outlineLevel="3" spans="1:29">
      <c r="A2374" s="873" t="s">
        <v>73</v>
      </c>
      <c r="B2374" s="870" t="s">
        <v>495</v>
      </c>
      <c r="C2374" s="870" t="s">
        <v>497</v>
      </c>
      <c r="D2374" s="846" t="s">
        <v>5590</v>
      </c>
      <c r="E2374" s="846" t="s">
        <v>34</v>
      </c>
      <c r="F2374" s="846" t="s">
        <v>5591</v>
      </c>
      <c r="G2374" s="846" t="s">
        <v>3325</v>
      </c>
      <c r="H2374" s="832">
        <v>4.2</v>
      </c>
      <c r="I2374" s="846" t="s">
        <v>243</v>
      </c>
      <c r="J2374" s="875">
        <v>25</v>
      </c>
      <c r="K2374" s="846" t="s">
        <v>38</v>
      </c>
      <c r="L2374" s="846" t="s">
        <v>3355</v>
      </c>
      <c r="M2374" s="846" t="s">
        <v>5592</v>
      </c>
      <c r="N2374" s="846" t="s">
        <v>5593</v>
      </c>
      <c r="O2374" s="846" t="s">
        <v>4213</v>
      </c>
      <c r="P2374" s="846" t="s">
        <v>4208</v>
      </c>
      <c r="Q2374" s="832">
        <v>11705.39</v>
      </c>
      <c r="R2374" s="832">
        <v>13498.47</v>
      </c>
      <c r="S2374" s="832">
        <v>5325.14</v>
      </c>
      <c r="T2374" s="832">
        <v>5462.63</v>
      </c>
      <c r="U2374" s="846"/>
      <c r="V2374" s="846" t="s">
        <v>3336</v>
      </c>
      <c r="W2374" s="846"/>
      <c r="X2374" s="824"/>
      <c r="Y2374" s="824"/>
      <c r="Z2374" s="824"/>
      <c r="AA2374" s="824"/>
      <c r="AB2374" s="824"/>
      <c r="AC2374" s="824"/>
    </row>
    <row r="2375" s="823" customFormat="1" ht="28.45" hidden="1" customHeight="1" outlineLevel="3" spans="1:29">
      <c r="A2375" s="873" t="s">
        <v>73</v>
      </c>
      <c r="B2375" s="870" t="s">
        <v>495</v>
      </c>
      <c r="C2375" s="870" t="s">
        <v>497</v>
      </c>
      <c r="D2375" s="846" t="s">
        <v>5594</v>
      </c>
      <c r="E2375" s="846" t="s">
        <v>34</v>
      </c>
      <c r="F2375" s="846" t="s">
        <v>5595</v>
      </c>
      <c r="G2375" s="846" t="s">
        <v>3325</v>
      </c>
      <c r="H2375" s="832">
        <v>148</v>
      </c>
      <c r="I2375" s="846" t="s">
        <v>166</v>
      </c>
      <c r="J2375" s="875">
        <v>5</v>
      </c>
      <c r="K2375" s="846" t="s">
        <v>38</v>
      </c>
      <c r="L2375" s="846" t="s">
        <v>3284</v>
      </c>
      <c r="M2375" s="846"/>
      <c r="N2375" s="846" t="s">
        <v>5596</v>
      </c>
      <c r="O2375" s="846" t="s">
        <v>4213</v>
      </c>
      <c r="P2375" s="846" t="s">
        <v>4208</v>
      </c>
      <c r="Q2375" s="832">
        <v>17401.81</v>
      </c>
      <c r="R2375" s="832">
        <v>37201.33</v>
      </c>
      <c r="S2375" s="832">
        <v>3312.69</v>
      </c>
      <c r="T2375" s="832">
        <v>4118.74</v>
      </c>
      <c r="U2375" s="846" t="s">
        <v>407</v>
      </c>
      <c r="V2375" s="846" t="s">
        <v>3385</v>
      </c>
      <c r="W2375" s="846"/>
      <c r="X2375" s="824"/>
      <c r="Y2375" s="824"/>
      <c r="Z2375" s="824"/>
      <c r="AA2375" s="824"/>
      <c r="AB2375" s="824"/>
      <c r="AC2375" s="824"/>
    </row>
    <row r="2376" s="823" customFormat="1" ht="28.45" hidden="1" customHeight="1" outlineLevel="3" spans="1:29">
      <c r="A2376" s="873" t="s">
        <v>73</v>
      </c>
      <c r="B2376" s="870" t="s">
        <v>495</v>
      </c>
      <c r="C2376" s="870" t="s">
        <v>497</v>
      </c>
      <c r="D2376" s="846" t="s">
        <v>5597</v>
      </c>
      <c r="E2376" s="846" t="s">
        <v>34</v>
      </c>
      <c r="F2376" s="846" t="s">
        <v>5598</v>
      </c>
      <c r="G2376" s="846" t="s">
        <v>3325</v>
      </c>
      <c r="H2376" s="832">
        <v>148.5</v>
      </c>
      <c r="I2376" s="846" t="s">
        <v>93</v>
      </c>
      <c r="J2376" s="875">
        <v>10</v>
      </c>
      <c r="K2376" s="846" t="s">
        <v>38</v>
      </c>
      <c r="L2376" s="846" t="s">
        <v>3284</v>
      </c>
      <c r="M2376" s="846" t="s">
        <v>5599</v>
      </c>
      <c r="N2376" s="846" t="s">
        <v>5600</v>
      </c>
      <c r="O2376" s="846" t="s">
        <v>4213</v>
      </c>
      <c r="P2376" s="846" t="s">
        <v>4208</v>
      </c>
      <c r="Q2376" s="832">
        <v>9200.9</v>
      </c>
      <c r="R2376" s="832">
        <v>19629.14</v>
      </c>
      <c r="S2376" s="832">
        <v>4643.61</v>
      </c>
      <c r="T2376" s="832">
        <v>12645.75</v>
      </c>
      <c r="U2376" s="846" t="s">
        <v>388</v>
      </c>
      <c r="V2376" s="846" t="s">
        <v>3491</v>
      </c>
      <c r="W2376" s="846"/>
      <c r="X2376" s="824"/>
      <c r="Y2376" s="824"/>
      <c r="Z2376" s="824"/>
      <c r="AA2376" s="824"/>
      <c r="AB2376" s="824"/>
      <c r="AC2376" s="824"/>
    </row>
    <row r="2377" s="823" customFormat="1" ht="28.45" hidden="1" customHeight="1" outlineLevel="3" spans="1:29">
      <c r="A2377" s="873" t="s">
        <v>73</v>
      </c>
      <c r="B2377" s="870" t="s">
        <v>495</v>
      </c>
      <c r="C2377" s="870" t="s">
        <v>497</v>
      </c>
      <c r="D2377" s="846" t="s">
        <v>5601</v>
      </c>
      <c r="E2377" s="846" t="s">
        <v>34</v>
      </c>
      <c r="F2377" s="846" t="s">
        <v>5103</v>
      </c>
      <c r="G2377" s="846" t="s">
        <v>3325</v>
      </c>
      <c r="H2377" s="832">
        <v>59</v>
      </c>
      <c r="I2377" s="846" t="s">
        <v>166</v>
      </c>
      <c r="J2377" s="875">
        <v>5</v>
      </c>
      <c r="K2377" s="846" t="s">
        <v>38</v>
      </c>
      <c r="L2377" s="846" t="s">
        <v>3355</v>
      </c>
      <c r="M2377" s="846"/>
      <c r="N2377" s="846" t="s">
        <v>5602</v>
      </c>
      <c r="O2377" s="846" t="s">
        <v>4213</v>
      </c>
      <c r="P2377" s="846" t="s">
        <v>4208</v>
      </c>
      <c r="Q2377" s="832">
        <v>15162.02</v>
      </c>
      <c r="R2377" s="832">
        <v>79695.88</v>
      </c>
      <c r="S2377" s="832">
        <v>147.86</v>
      </c>
      <c r="T2377" s="832">
        <v>-1045.6</v>
      </c>
      <c r="U2377" s="846" t="s">
        <v>407</v>
      </c>
      <c r="V2377" s="846" t="s">
        <v>1898</v>
      </c>
      <c r="W2377" s="846"/>
      <c r="X2377" s="824"/>
      <c r="Y2377" s="824"/>
      <c r="Z2377" s="824"/>
      <c r="AA2377" s="824"/>
      <c r="AB2377" s="824"/>
      <c r="AC2377" s="824"/>
    </row>
    <row r="2378" s="823" customFormat="1" ht="28.45" hidden="1" customHeight="1" outlineLevel="3" spans="1:29">
      <c r="A2378" s="873" t="s">
        <v>73</v>
      </c>
      <c r="B2378" s="870" t="s">
        <v>495</v>
      </c>
      <c r="C2378" s="870" t="s">
        <v>497</v>
      </c>
      <c r="D2378" s="846" t="s">
        <v>5603</v>
      </c>
      <c r="E2378" s="846" t="s">
        <v>34</v>
      </c>
      <c r="F2378" s="846" t="s">
        <v>5604</v>
      </c>
      <c r="G2378" s="846" t="s">
        <v>3325</v>
      </c>
      <c r="H2378" s="832">
        <v>0.9</v>
      </c>
      <c r="I2378" s="846" t="s">
        <v>37</v>
      </c>
      <c r="J2378" s="875">
        <v>15</v>
      </c>
      <c r="K2378" s="846" t="s">
        <v>38</v>
      </c>
      <c r="L2378" s="846" t="s">
        <v>3284</v>
      </c>
      <c r="M2378" s="846" t="s">
        <v>5605</v>
      </c>
      <c r="N2378" s="846" t="s">
        <v>5606</v>
      </c>
      <c r="O2378" s="846" t="s">
        <v>4213</v>
      </c>
      <c r="P2378" s="846" t="s">
        <v>4208</v>
      </c>
      <c r="Q2378" s="832">
        <v>68085.12</v>
      </c>
      <c r="R2378" s="832">
        <v>147951.18</v>
      </c>
      <c r="S2378" s="832">
        <v>22249.48</v>
      </c>
      <c r="T2378" s="832">
        <v>26008.81</v>
      </c>
      <c r="U2378" s="846"/>
      <c r="V2378" s="846" t="s">
        <v>3385</v>
      </c>
      <c r="W2378" s="846"/>
      <c r="X2378" s="824"/>
      <c r="Y2378" s="824"/>
      <c r="Z2378" s="824"/>
      <c r="AA2378" s="824"/>
      <c r="AB2378" s="824"/>
      <c r="AC2378" s="824"/>
    </row>
    <row r="2379" s="823" customFormat="1" ht="28.45" hidden="1" customHeight="1" outlineLevel="3" spans="1:29">
      <c r="A2379" s="873" t="s">
        <v>73</v>
      </c>
      <c r="B2379" s="870" t="s">
        <v>495</v>
      </c>
      <c r="C2379" s="870" t="s">
        <v>497</v>
      </c>
      <c r="D2379" s="846" t="s">
        <v>5607</v>
      </c>
      <c r="E2379" s="846" t="s">
        <v>34</v>
      </c>
      <c r="F2379" s="846" t="s">
        <v>5608</v>
      </c>
      <c r="G2379" s="846" t="s">
        <v>520</v>
      </c>
      <c r="H2379" s="832">
        <v>2.12</v>
      </c>
      <c r="I2379" s="846" t="s">
        <v>741</v>
      </c>
      <c r="J2379" s="875">
        <v>501</v>
      </c>
      <c r="K2379" s="846" t="s">
        <v>53</v>
      </c>
      <c r="L2379" s="846" t="s">
        <v>3284</v>
      </c>
      <c r="M2379" s="846" t="s">
        <v>5609</v>
      </c>
      <c r="N2379" s="846" t="s">
        <v>5610</v>
      </c>
      <c r="O2379" s="846" t="s">
        <v>4234</v>
      </c>
      <c r="P2379" s="846" t="s">
        <v>5611</v>
      </c>
      <c r="Q2379" s="832">
        <v>68085.12</v>
      </c>
      <c r="R2379" s="832">
        <v>147951.18</v>
      </c>
      <c r="S2379" s="832">
        <v>22249.48</v>
      </c>
      <c r="T2379" s="832">
        <v>26008.81</v>
      </c>
      <c r="U2379" s="846" t="s">
        <v>306</v>
      </c>
      <c r="V2379" s="846" t="s">
        <v>3385</v>
      </c>
      <c r="W2379" s="846"/>
      <c r="X2379" s="824"/>
      <c r="Y2379" s="824"/>
      <c r="Z2379" s="824"/>
      <c r="AA2379" s="824"/>
      <c r="AB2379" s="824"/>
      <c r="AC2379" s="824"/>
    </row>
    <row r="2380" s="823" customFormat="1" ht="28.45" hidden="1" customHeight="1" outlineLevel="3" spans="1:29">
      <c r="A2380" s="873" t="s">
        <v>73</v>
      </c>
      <c r="B2380" s="870" t="s">
        <v>495</v>
      </c>
      <c r="C2380" s="870" t="s">
        <v>497</v>
      </c>
      <c r="D2380" s="846" t="s">
        <v>5612</v>
      </c>
      <c r="E2380" s="846" t="s">
        <v>34</v>
      </c>
      <c r="F2380" s="846" t="s">
        <v>4011</v>
      </c>
      <c r="G2380" s="846" t="s">
        <v>4012</v>
      </c>
      <c r="H2380" s="832">
        <v>0.11</v>
      </c>
      <c r="I2380" s="846" t="s">
        <v>5275</v>
      </c>
      <c r="J2380" s="875">
        <v>92</v>
      </c>
      <c r="K2380" s="846" t="s">
        <v>119</v>
      </c>
      <c r="L2380" s="846" t="s">
        <v>3284</v>
      </c>
      <c r="M2380" s="846" t="s">
        <v>5613</v>
      </c>
      <c r="N2380" s="846" t="s">
        <v>5613</v>
      </c>
      <c r="O2380" s="846" t="s">
        <v>5614</v>
      </c>
      <c r="P2380" s="846" t="s">
        <v>4217</v>
      </c>
      <c r="Q2380" s="832">
        <v>116792.87</v>
      </c>
      <c r="R2380" s="832">
        <v>243568.79</v>
      </c>
      <c r="S2380" s="832">
        <v>32102.75</v>
      </c>
      <c r="T2380" s="832">
        <v>61702.19</v>
      </c>
      <c r="U2380" s="846"/>
      <c r="V2380" s="846" t="s">
        <v>3394</v>
      </c>
      <c r="W2380" s="846"/>
      <c r="X2380" s="824"/>
      <c r="Y2380" s="824"/>
      <c r="Z2380" s="824"/>
      <c r="AA2380" s="824"/>
      <c r="AB2380" s="824"/>
      <c r="AC2380" s="824"/>
    </row>
    <row r="2381" s="823" customFormat="1" ht="28.45" hidden="1" customHeight="1" outlineLevel="3" spans="1:29">
      <c r="A2381" s="873" t="s">
        <v>73</v>
      </c>
      <c r="B2381" s="870" t="s">
        <v>495</v>
      </c>
      <c r="C2381" s="870" t="s">
        <v>497</v>
      </c>
      <c r="D2381" s="846" t="s">
        <v>5615</v>
      </c>
      <c r="E2381" s="846" t="s">
        <v>34</v>
      </c>
      <c r="F2381" s="846" t="s">
        <v>4011</v>
      </c>
      <c r="G2381" s="846" t="s">
        <v>4012</v>
      </c>
      <c r="H2381" s="832">
        <v>60.81</v>
      </c>
      <c r="I2381" s="846" t="s">
        <v>200</v>
      </c>
      <c r="J2381" s="875">
        <v>130</v>
      </c>
      <c r="K2381" s="846" t="s">
        <v>119</v>
      </c>
      <c r="L2381" s="846" t="s">
        <v>3284</v>
      </c>
      <c r="M2381" s="846" t="s">
        <v>5616</v>
      </c>
      <c r="N2381" s="846" t="s">
        <v>5617</v>
      </c>
      <c r="O2381" s="846" t="s">
        <v>4216</v>
      </c>
      <c r="P2381" s="846" t="s">
        <v>4217</v>
      </c>
      <c r="Q2381" s="832">
        <v>116792.87</v>
      </c>
      <c r="R2381" s="832">
        <v>243568.79</v>
      </c>
      <c r="S2381" s="832">
        <v>32102.75</v>
      </c>
      <c r="T2381" s="832">
        <v>61702.19</v>
      </c>
      <c r="U2381" s="846" t="s">
        <v>306</v>
      </c>
      <c r="V2381" s="846" t="s">
        <v>3394</v>
      </c>
      <c r="W2381" s="846"/>
      <c r="X2381" s="824"/>
      <c r="Y2381" s="824"/>
      <c r="Z2381" s="824"/>
      <c r="AA2381" s="824"/>
      <c r="AB2381" s="824"/>
      <c r="AC2381" s="824"/>
    </row>
    <row r="2382" s="823" customFormat="1" ht="28.45" hidden="1" customHeight="1" outlineLevel="3" spans="1:29">
      <c r="A2382" s="873" t="s">
        <v>73</v>
      </c>
      <c r="B2382" s="870" t="s">
        <v>495</v>
      </c>
      <c r="C2382" s="870" t="s">
        <v>497</v>
      </c>
      <c r="D2382" s="846" t="s">
        <v>5618</v>
      </c>
      <c r="E2382" s="846" t="s">
        <v>34</v>
      </c>
      <c r="F2382" s="846" t="s">
        <v>3366</v>
      </c>
      <c r="G2382" s="846" t="s">
        <v>92</v>
      </c>
      <c r="H2382" s="832">
        <v>4.97</v>
      </c>
      <c r="I2382" s="846" t="s">
        <v>254</v>
      </c>
      <c r="J2382" s="875">
        <v>455</v>
      </c>
      <c r="K2382" s="846" t="s">
        <v>53</v>
      </c>
      <c r="L2382" s="846" t="s">
        <v>3284</v>
      </c>
      <c r="M2382" s="846" t="s">
        <v>5619</v>
      </c>
      <c r="N2382" s="846" t="s">
        <v>5620</v>
      </c>
      <c r="O2382" s="846" t="s">
        <v>4216</v>
      </c>
      <c r="P2382" s="846" t="s">
        <v>5621</v>
      </c>
      <c r="Q2382" s="832">
        <v>34870.04</v>
      </c>
      <c r="R2382" s="832">
        <v>208127.97</v>
      </c>
      <c r="S2382" s="832">
        <v>5122.58</v>
      </c>
      <c r="T2382" s="832">
        <v>8043.85</v>
      </c>
      <c r="U2382" s="846"/>
      <c r="V2382" s="846" t="s">
        <v>3371</v>
      </c>
      <c r="W2382" s="846"/>
      <c r="X2382" s="824"/>
      <c r="Y2382" s="824"/>
      <c r="Z2382" s="824"/>
      <c r="AA2382" s="824"/>
      <c r="AB2382" s="824"/>
      <c r="AC2382" s="824"/>
    </row>
    <row r="2383" s="823" customFormat="1" ht="28.45" hidden="1" customHeight="1" outlineLevel="3" spans="1:29">
      <c r="A2383" s="873" t="s">
        <v>73</v>
      </c>
      <c r="B2383" s="870" t="s">
        <v>495</v>
      </c>
      <c r="C2383" s="870" t="s">
        <v>497</v>
      </c>
      <c r="D2383" s="846" t="s">
        <v>5622</v>
      </c>
      <c r="E2383" s="846" t="s">
        <v>34</v>
      </c>
      <c r="F2383" s="846" t="s">
        <v>3366</v>
      </c>
      <c r="G2383" s="846" t="s">
        <v>92</v>
      </c>
      <c r="H2383" s="832">
        <v>286.82</v>
      </c>
      <c r="I2383" s="846" t="s">
        <v>5623</v>
      </c>
      <c r="J2383" s="875">
        <v>423</v>
      </c>
      <c r="K2383" s="846" t="s">
        <v>53</v>
      </c>
      <c r="L2383" s="846" t="s">
        <v>3284</v>
      </c>
      <c r="M2383" s="846" t="s">
        <v>5619</v>
      </c>
      <c r="N2383" s="846" t="s">
        <v>5620</v>
      </c>
      <c r="O2383" s="846" t="s">
        <v>4216</v>
      </c>
      <c r="P2383" s="846" t="s">
        <v>5621</v>
      </c>
      <c r="Q2383" s="832">
        <v>34870.04</v>
      </c>
      <c r="R2383" s="832">
        <v>208127.97</v>
      </c>
      <c r="S2383" s="832">
        <v>5122.58</v>
      </c>
      <c r="T2383" s="832">
        <v>8043.85</v>
      </c>
      <c r="U2383" s="846" t="s">
        <v>306</v>
      </c>
      <c r="V2383" s="846" t="s">
        <v>3371</v>
      </c>
      <c r="W2383" s="846"/>
      <c r="X2383" s="824"/>
      <c r="Y2383" s="824"/>
      <c r="Z2383" s="824"/>
      <c r="AA2383" s="824"/>
      <c r="AB2383" s="824"/>
      <c r="AC2383" s="824"/>
    </row>
    <row r="2384" s="823" customFormat="1" ht="28.45" hidden="1" customHeight="1" outlineLevel="3" spans="1:29">
      <c r="A2384" s="873" t="s">
        <v>73</v>
      </c>
      <c r="B2384" s="870" t="s">
        <v>495</v>
      </c>
      <c r="C2384" s="870" t="s">
        <v>497</v>
      </c>
      <c r="D2384" s="846" t="s">
        <v>5624</v>
      </c>
      <c r="E2384" s="846" t="s">
        <v>34</v>
      </c>
      <c r="F2384" s="846" t="s">
        <v>3366</v>
      </c>
      <c r="G2384" s="846" t="s">
        <v>500</v>
      </c>
      <c r="H2384" s="832">
        <v>0.25</v>
      </c>
      <c r="I2384" s="846" t="s">
        <v>5625</v>
      </c>
      <c r="J2384" s="875">
        <v>392</v>
      </c>
      <c r="K2384" s="846" t="s">
        <v>53</v>
      </c>
      <c r="L2384" s="846" t="s">
        <v>3284</v>
      </c>
      <c r="M2384" s="846" t="s">
        <v>5619</v>
      </c>
      <c r="N2384" s="846" t="s">
        <v>5620</v>
      </c>
      <c r="O2384" s="846" t="s">
        <v>4216</v>
      </c>
      <c r="P2384" s="846" t="s">
        <v>5621</v>
      </c>
      <c r="Q2384" s="832">
        <v>34870.04</v>
      </c>
      <c r="R2384" s="832">
        <v>208127.97</v>
      </c>
      <c r="S2384" s="832">
        <v>5122.58</v>
      </c>
      <c r="T2384" s="832">
        <v>8043.85</v>
      </c>
      <c r="U2384" s="846"/>
      <c r="V2384" s="846" t="s">
        <v>3371</v>
      </c>
      <c r="W2384" s="846"/>
      <c r="X2384" s="824"/>
      <c r="Y2384" s="824"/>
      <c r="Z2384" s="824"/>
      <c r="AA2384" s="824"/>
      <c r="AB2384" s="824"/>
      <c r="AC2384" s="824"/>
    </row>
    <row r="2385" s="823" customFormat="1" ht="28.45" hidden="1" customHeight="1" outlineLevel="3" spans="1:29">
      <c r="A2385" s="873" t="s">
        <v>73</v>
      </c>
      <c r="B2385" s="870" t="s">
        <v>495</v>
      </c>
      <c r="C2385" s="870" t="s">
        <v>497</v>
      </c>
      <c r="D2385" s="846" t="s">
        <v>5626</v>
      </c>
      <c r="E2385" s="846" t="s">
        <v>34</v>
      </c>
      <c r="F2385" s="846" t="s">
        <v>4011</v>
      </c>
      <c r="G2385" s="846" t="s">
        <v>4012</v>
      </c>
      <c r="H2385" s="832">
        <v>23.41</v>
      </c>
      <c r="I2385" s="846" t="s">
        <v>2965</v>
      </c>
      <c r="J2385" s="875">
        <v>48</v>
      </c>
      <c r="K2385" s="846" t="s">
        <v>83</v>
      </c>
      <c r="L2385" s="846" t="s">
        <v>3355</v>
      </c>
      <c r="M2385" s="846" t="s">
        <v>5627</v>
      </c>
      <c r="N2385" s="846" t="s">
        <v>5628</v>
      </c>
      <c r="O2385" s="846" t="s">
        <v>4234</v>
      </c>
      <c r="P2385" s="846" t="s">
        <v>4217</v>
      </c>
      <c r="Q2385" s="832">
        <v>116792.87</v>
      </c>
      <c r="R2385" s="832">
        <v>243568.79</v>
      </c>
      <c r="S2385" s="832">
        <v>32102.75</v>
      </c>
      <c r="T2385" s="832">
        <v>61702.19</v>
      </c>
      <c r="U2385" s="846" t="s">
        <v>306</v>
      </c>
      <c r="V2385" s="846" t="s">
        <v>3394</v>
      </c>
      <c r="W2385" s="846"/>
      <c r="X2385" s="824"/>
      <c r="Y2385" s="824"/>
      <c r="Z2385" s="824"/>
      <c r="AA2385" s="824"/>
      <c r="AB2385" s="824"/>
      <c r="AC2385" s="824"/>
    </row>
    <row r="2386" s="823" customFormat="1" ht="28.45" hidden="1" customHeight="1" outlineLevel="3" spans="1:29">
      <c r="A2386" s="873" t="s">
        <v>73</v>
      </c>
      <c r="B2386" s="870" t="s">
        <v>495</v>
      </c>
      <c r="C2386" s="870" t="s">
        <v>497</v>
      </c>
      <c r="D2386" s="846" t="s">
        <v>5626</v>
      </c>
      <c r="E2386" s="846" t="s">
        <v>34</v>
      </c>
      <c r="F2386" s="846" t="s">
        <v>4011</v>
      </c>
      <c r="G2386" s="846" t="s">
        <v>4012</v>
      </c>
      <c r="H2386" s="832">
        <v>156.46</v>
      </c>
      <c r="I2386" s="846" t="s">
        <v>590</v>
      </c>
      <c r="J2386" s="875">
        <v>41</v>
      </c>
      <c r="K2386" s="846" t="s">
        <v>83</v>
      </c>
      <c r="L2386" s="846" t="s">
        <v>3355</v>
      </c>
      <c r="M2386" s="846" t="s">
        <v>5627</v>
      </c>
      <c r="N2386" s="846" t="s">
        <v>5628</v>
      </c>
      <c r="O2386" s="846" t="s">
        <v>4234</v>
      </c>
      <c r="P2386" s="846" t="s">
        <v>4217</v>
      </c>
      <c r="Q2386" s="832">
        <v>116792.87</v>
      </c>
      <c r="R2386" s="832">
        <v>243568.79</v>
      </c>
      <c r="S2386" s="832">
        <v>32102.75</v>
      </c>
      <c r="T2386" s="832">
        <v>61702.19</v>
      </c>
      <c r="U2386" s="846" t="s">
        <v>306</v>
      </c>
      <c r="V2386" s="846" t="s">
        <v>3394</v>
      </c>
      <c r="W2386" s="846"/>
      <c r="X2386" s="824"/>
      <c r="Y2386" s="824"/>
      <c r="Z2386" s="824"/>
      <c r="AA2386" s="824"/>
      <c r="AB2386" s="824"/>
      <c r="AC2386" s="824"/>
    </row>
    <row r="2387" s="823" customFormat="1" ht="28.45" hidden="1" customHeight="1" outlineLevel="3" spans="1:29">
      <c r="A2387" s="873" t="s">
        <v>73</v>
      </c>
      <c r="B2387" s="870" t="s">
        <v>495</v>
      </c>
      <c r="C2387" s="870" t="s">
        <v>497</v>
      </c>
      <c r="D2387" s="846" t="s">
        <v>5629</v>
      </c>
      <c r="E2387" s="846" t="s">
        <v>34</v>
      </c>
      <c r="F2387" s="846" t="s">
        <v>4011</v>
      </c>
      <c r="G2387" s="846" t="s">
        <v>4012</v>
      </c>
      <c r="H2387" s="832">
        <v>301.96</v>
      </c>
      <c r="I2387" s="846" t="s">
        <v>537</v>
      </c>
      <c r="J2387" s="875">
        <v>21</v>
      </c>
      <c r="K2387" s="846" t="s">
        <v>38</v>
      </c>
      <c r="L2387" s="846" t="s">
        <v>3355</v>
      </c>
      <c r="M2387" s="846" t="s">
        <v>5630</v>
      </c>
      <c r="N2387" s="846" t="s">
        <v>5631</v>
      </c>
      <c r="O2387" s="846" t="s">
        <v>4234</v>
      </c>
      <c r="P2387" s="846" t="s">
        <v>4217</v>
      </c>
      <c r="Q2387" s="832">
        <v>116792.87</v>
      </c>
      <c r="R2387" s="832">
        <v>243568.79</v>
      </c>
      <c r="S2387" s="832">
        <v>32102.75</v>
      </c>
      <c r="T2387" s="832">
        <v>61702.19</v>
      </c>
      <c r="U2387" s="846" t="s">
        <v>306</v>
      </c>
      <c r="V2387" s="846" t="s">
        <v>3394</v>
      </c>
      <c r="W2387" s="846"/>
      <c r="X2387" s="824"/>
      <c r="Y2387" s="824"/>
      <c r="Z2387" s="824"/>
      <c r="AA2387" s="824"/>
      <c r="AB2387" s="824"/>
      <c r="AC2387" s="824"/>
    </row>
    <row r="2388" s="823" customFormat="1" ht="28.45" hidden="1" customHeight="1" outlineLevel="3" spans="1:29">
      <c r="A2388" s="873" t="s">
        <v>73</v>
      </c>
      <c r="B2388" s="870" t="s">
        <v>495</v>
      </c>
      <c r="C2388" s="870" t="s">
        <v>497</v>
      </c>
      <c r="D2388" s="846" t="s">
        <v>5629</v>
      </c>
      <c r="E2388" s="846" t="s">
        <v>34</v>
      </c>
      <c r="F2388" s="846" t="s">
        <v>4011</v>
      </c>
      <c r="G2388" s="846" t="s">
        <v>4012</v>
      </c>
      <c r="H2388" s="832">
        <v>723.86</v>
      </c>
      <c r="I2388" s="846" t="s">
        <v>537</v>
      </c>
      <c r="J2388" s="875">
        <v>21</v>
      </c>
      <c r="K2388" s="846" t="s">
        <v>38</v>
      </c>
      <c r="L2388" s="846" t="s">
        <v>3355</v>
      </c>
      <c r="M2388" s="846" t="s">
        <v>5630</v>
      </c>
      <c r="N2388" s="846" t="s">
        <v>5631</v>
      </c>
      <c r="O2388" s="846" t="s">
        <v>4234</v>
      </c>
      <c r="P2388" s="846" t="s">
        <v>4217</v>
      </c>
      <c r="Q2388" s="832">
        <v>116792.87</v>
      </c>
      <c r="R2388" s="832">
        <v>243568.79</v>
      </c>
      <c r="S2388" s="832">
        <v>32102.75</v>
      </c>
      <c r="T2388" s="832">
        <v>61702.19</v>
      </c>
      <c r="U2388" s="846" t="s">
        <v>306</v>
      </c>
      <c r="V2388" s="846" t="s">
        <v>3394</v>
      </c>
      <c r="W2388" s="846"/>
      <c r="X2388" s="824"/>
      <c r="Y2388" s="824"/>
      <c r="Z2388" s="824"/>
      <c r="AA2388" s="824"/>
      <c r="AB2388" s="824"/>
      <c r="AC2388" s="824"/>
    </row>
    <row r="2389" s="823" customFormat="1" ht="28.45" hidden="1" customHeight="1" outlineLevel="3" spans="1:29">
      <c r="A2389" s="873" t="s">
        <v>73</v>
      </c>
      <c r="B2389" s="870" t="s">
        <v>495</v>
      </c>
      <c r="C2389" s="870" t="s">
        <v>497</v>
      </c>
      <c r="D2389" s="846" t="s">
        <v>5629</v>
      </c>
      <c r="E2389" s="846" t="s">
        <v>34</v>
      </c>
      <c r="F2389" s="846" t="s">
        <v>4011</v>
      </c>
      <c r="G2389" s="846" t="s">
        <v>4012</v>
      </c>
      <c r="H2389" s="832">
        <v>1057</v>
      </c>
      <c r="I2389" s="846" t="s">
        <v>537</v>
      </c>
      <c r="J2389" s="875">
        <v>21</v>
      </c>
      <c r="K2389" s="846" t="s">
        <v>38</v>
      </c>
      <c r="L2389" s="846" t="s">
        <v>3355</v>
      </c>
      <c r="M2389" s="846" t="s">
        <v>5630</v>
      </c>
      <c r="N2389" s="846" t="s">
        <v>5631</v>
      </c>
      <c r="O2389" s="846" t="s">
        <v>4234</v>
      </c>
      <c r="P2389" s="846" t="s">
        <v>4217</v>
      </c>
      <c r="Q2389" s="832">
        <v>116792.87</v>
      </c>
      <c r="R2389" s="832">
        <v>243568.79</v>
      </c>
      <c r="S2389" s="832">
        <v>32102.75</v>
      </c>
      <c r="T2389" s="832">
        <v>61702.19</v>
      </c>
      <c r="U2389" s="846" t="s">
        <v>306</v>
      </c>
      <c r="V2389" s="846" t="s">
        <v>3394</v>
      </c>
      <c r="W2389" s="846"/>
      <c r="X2389" s="824"/>
      <c r="Y2389" s="824"/>
      <c r="Z2389" s="824"/>
      <c r="AA2389" s="824"/>
      <c r="AB2389" s="824"/>
      <c r="AC2389" s="824"/>
    </row>
    <row r="2390" s="823" customFormat="1" ht="28.45" hidden="1" customHeight="1" outlineLevel="3" spans="1:29">
      <c r="A2390" s="873" t="s">
        <v>73</v>
      </c>
      <c r="B2390" s="870" t="s">
        <v>495</v>
      </c>
      <c r="C2390" s="870" t="s">
        <v>497</v>
      </c>
      <c r="D2390" s="846" t="s">
        <v>5632</v>
      </c>
      <c r="E2390" s="846" t="s">
        <v>34</v>
      </c>
      <c r="F2390" s="846" t="s">
        <v>4011</v>
      </c>
      <c r="G2390" s="846" t="s">
        <v>4012</v>
      </c>
      <c r="H2390" s="832">
        <v>1858.2</v>
      </c>
      <c r="I2390" s="846" t="s">
        <v>917</v>
      </c>
      <c r="J2390" s="875">
        <v>4</v>
      </c>
      <c r="K2390" s="846" t="s">
        <v>38</v>
      </c>
      <c r="L2390" s="846" t="s">
        <v>3355</v>
      </c>
      <c r="M2390" s="846"/>
      <c r="N2390" s="846" t="s">
        <v>5633</v>
      </c>
      <c r="O2390" s="846" t="s">
        <v>4234</v>
      </c>
      <c r="P2390" s="846" t="s">
        <v>4217</v>
      </c>
      <c r="Q2390" s="832">
        <v>116792.87</v>
      </c>
      <c r="R2390" s="832">
        <v>243568.79</v>
      </c>
      <c r="S2390" s="832">
        <v>32102.75</v>
      </c>
      <c r="T2390" s="832">
        <v>61702.19</v>
      </c>
      <c r="U2390" s="846" t="s">
        <v>306</v>
      </c>
      <c r="V2390" s="846" t="s">
        <v>3394</v>
      </c>
      <c r="W2390" s="846"/>
      <c r="X2390" s="824"/>
      <c r="Y2390" s="824"/>
      <c r="Z2390" s="824"/>
      <c r="AA2390" s="824"/>
      <c r="AB2390" s="824"/>
      <c r="AC2390" s="824"/>
    </row>
    <row r="2391" s="823" customFormat="1" ht="28.45" hidden="1" customHeight="1" outlineLevel="3" spans="1:29">
      <c r="A2391" s="873" t="s">
        <v>73</v>
      </c>
      <c r="B2391" s="870" t="s">
        <v>495</v>
      </c>
      <c r="C2391" s="870" t="s">
        <v>497</v>
      </c>
      <c r="D2391" s="846" t="s">
        <v>5632</v>
      </c>
      <c r="E2391" s="846" t="s">
        <v>34</v>
      </c>
      <c r="F2391" s="846" t="s">
        <v>4011</v>
      </c>
      <c r="G2391" s="846" t="s">
        <v>4012</v>
      </c>
      <c r="H2391" s="832">
        <v>24.16</v>
      </c>
      <c r="I2391" s="846" t="s">
        <v>917</v>
      </c>
      <c r="J2391" s="875">
        <v>4</v>
      </c>
      <c r="K2391" s="846" t="s">
        <v>38</v>
      </c>
      <c r="L2391" s="846" t="s">
        <v>3355</v>
      </c>
      <c r="M2391" s="846"/>
      <c r="N2391" s="846" t="s">
        <v>5633</v>
      </c>
      <c r="O2391" s="846" t="s">
        <v>4234</v>
      </c>
      <c r="P2391" s="846" t="s">
        <v>4217</v>
      </c>
      <c r="Q2391" s="832">
        <v>116792.87</v>
      </c>
      <c r="R2391" s="832">
        <v>243568.79</v>
      </c>
      <c r="S2391" s="832">
        <v>32102.75</v>
      </c>
      <c r="T2391" s="832">
        <v>61702.19</v>
      </c>
      <c r="U2391" s="846" t="s">
        <v>306</v>
      </c>
      <c r="V2391" s="846" t="s">
        <v>3394</v>
      </c>
      <c r="W2391" s="846"/>
      <c r="X2391" s="824"/>
      <c r="Y2391" s="824"/>
      <c r="Z2391" s="824"/>
      <c r="AA2391" s="824"/>
      <c r="AB2391" s="824"/>
      <c r="AC2391" s="824"/>
    </row>
    <row r="2392" s="823" customFormat="1" ht="28.45" hidden="1" customHeight="1" outlineLevel="3" spans="1:29">
      <c r="A2392" s="873" t="s">
        <v>73</v>
      </c>
      <c r="B2392" s="870" t="s">
        <v>495</v>
      </c>
      <c r="C2392" s="870" t="s">
        <v>497</v>
      </c>
      <c r="D2392" s="846" t="s">
        <v>5632</v>
      </c>
      <c r="E2392" s="846" t="s">
        <v>34</v>
      </c>
      <c r="F2392" s="846" t="s">
        <v>4011</v>
      </c>
      <c r="G2392" s="846" t="s">
        <v>4012</v>
      </c>
      <c r="H2392" s="832">
        <v>106.64</v>
      </c>
      <c r="I2392" s="846" t="s">
        <v>917</v>
      </c>
      <c r="J2392" s="875">
        <v>4</v>
      </c>
      <c r="K2392" s="846" t="s">
        <v>38</v>
      </c>
      <c r="L2392" s="846" t="s">
        <v>3355</v>
      </c>
      <c r="M2392" s="846"/>
      <c r="N2392" s="846" t="s">
        <v>5633</v>
      </c>
      <c r="O2392" s="846" t="s">
        <v>4234</v>
      </c>
      <c r="P2392" s="846" t="s">
        <v>4217</v>
      </c>
      <c r="Q2392" s="832">
        <v>116792.87</v>
      </c>
      <c r="R2392" s="832">
        <v>243568.79</v>
      </c>
      <c r="S2392" s="832">
        <v>32102.75</v>
      </c>
      <c r="T2392" s="832">
        <v>61702.19</v>
      </c>
      <c r="U2392" s="846" t="s">
        <v>306</v>
      </c>
      <c r="V2392" s="846" t="s">
        <v>3394</v>
      </c>
      <c r="W2392" s="846"/>
      <c r="X2392" s="824"/>
      <c r="Y2392" s="824"/>
      <c r="Z2392" s="824"/>
      <c r="AA2392" s="824"/>
      <c r="AB2392" s="824"/>
      <c r="AC2392" s="824"/>
    </row>
    <row r="2393" s="823" customFormat="1" ht="28.45" hidden="1" customHeight="1" outlineLevel="3" spans="1:29">
      <c r="A2393" s="873" t="s">
        <v>73</v>
      </c>
      <c r="B2393" s="870" t="s">
        <v>495</v>
      </c>
      <c r="C2393" s="870" t="s">
        <v>497</v>
      </c>
      <c r="D2393" s="846" t="s">
        <v>4235</v>
      </c>
      <c r="E2393" s="846" t="s">
        <v>34</v>
      </c>
      <c r="F2393" s="846" t="s">
        <v>4011</v>
      </c>
      <c r="G2393" s="846" t="s">
        <v>4231</v>
      </c>
      <c r="H2393" s="832">
        <v>225.86</v>
      </c>
      <c r="I2393" s="846" t="s">
        <v>456</v>
      </c>
      <c r="J2393" s="875">
        <v>12</v>
      </c>
      <c r="K2393" s="846" t="s">
        <v>38</v>
      </c>
      <c r="L2393" s="846" t="s">
        <v>3355</v>
      </c>
      <c r="M2393" s="846" t="s">
        <v>5634</v>
      </c>
      <c r="N2393" s="846" t="s">
        <v>4237</v>
      </c>
      <c r="O2393" s="846" t="s">
        <v>4234</v>
      </c>
      <c r="P2393" s="846" t="s">
        <v>4217</v>
      </c>
      <c r="Q2393" s="832">
        <v>116792.87</v>
      </c>
      <c r="R2393" s="832">
        <v>243568.79</v>
      </c>
      <c r="S2393" s="832">
        <v>32102.75</v>
      </c>
      <c r="T2393" s="832">
        <v>61702.19</v>
      </c>
      <c r="U2393" s="846" t="s">
        <v>306</v>
      </c>
      <c r="V2393" s="846" t="s">
        <v>3394</v>
      </c>
      <c r="W2393" s="846"/>
      <c r="X2393" s="824"/>
      <c r="Y2393" s="824"/>
      <c r="Z2393" s="824"/>
      <c r="AA2393" s="824"/>
      <c r="AB2393" s="824"/>
      <c r="AC2393" s="824"/>
    </row>
    <row r="2394" s="823" customFormat="1" ht="28.45" hidden="1" customHeight="1" outlineLevel="3" spans="1:29">
      <c r="A2394" s="873" t="s">
        <v>73</v>
      </c>
      <c r="B2394" s="870" t="s">
        <v>495</v>
      </c>
      <c r="C2394" s="870" t="s">
        <v>497</v>
      </c>
      <c r="D2394" s="846" t="s">
        <v>4235</v>
      </c>
      <c r="E2394" s="846" t="s">
        <v>34</v>
      </c>
      <c r="F2394" s="846" t="s">
        <v>4011</v>
      </c>
      <c r="G2394" s="846" t="s">
        <v>4231</v>
      </c>
      <c r="H2394" s="832">
        <v>52.13</v>
      </c>
      <c r="I2394" s="846" t="s">
        <v>456</v>
      </c>
      <c r="J2394" s="875">
        <v>12</v>
      </c>
      <c r="K2394" s="846" t="s">
        <v>38</v>
      </c>
      <c r="L2394" s="846" t="s">
        <v>3355</v>
      </c>
      <c r="M2394" s="846" t="s">
        <v>5634</v>
      </c>
      <c r="N2394" s="846" t="s">
        <v>4237</v>
      </c>
      <c r="O2394" s="846" t="s">
        <v>4234</v>
      </c>
      <c r="P2394" s="846" t="s">
        <v>4217</v>
      </c>
      <c r="Q2394" s="832">
        <v>116792.87</v>
      </c>
      <c r="R2394" s="832">
        <v>243568.79</v>
      </c>
      <c r="S2394" s="832">
        <v>32102.75</v>
      </c>
      <c r="T2394" s="832">
        <v>61702.19</v>
      </c>
      <c r="U2394" s="846" t="s">
        <v>306</v>
      </c>
      <c r="V2394" s="846" t="s">
        <v>3394</v>
      </c>
      <c r="W2394" s="846"/>
      <c r="X2394" s="824"/>
      <c r="Y2394" s="824"/>
      <c r="Z2394" s="824"/>
      <c r="AA2394" s="824"/>
      <c r="AB2394" s="824"/>
      <c r="AC2394" s="824"/>
    </row>
    <row r="2395" s="823" customFormat="1" ht="28.45" hidden="1" customHeight="1" outlineLevel="3" spans="1:29">
      <c r="A2395" s="873" t="s">
        <v>73</v>
      </c>
      <c r="B2395" s="870" t="s">
        <v>495</v>
      </c>
      <c r="C2395" s="870" t="s">
        <v>497</v>
      </c>
      <c r="D2395" s="846" t="s">
        <v>4235</v>
      </c>
      <c r="E2395" s="846" t="s">
        <v>34</v>
      </c>
      <c r="F2395" s="846" t="s">
        <v>4011</v>
      </c>
      <c r="G2395" s="846" t="s">
        <v>4231</v>
      </c>
      <c r="H2395" s="832">
        <v>106.64</v>
      </c>
      <c r="I2395" s="846" t="s">
        <v>917</v>
      </c>
      <c r="J2395" s="875">
        <v>4</v>
      </c>
      <c r="K2395" s="846" t="s">
        <v>38</v>
      </c>
      <c r="L2395" s="846" t="s">
        <v>3355</v>
      </c>
      <c r="M2395" s="846"/>
      <c r="N2395" s="846" t="s">
        <v>4237</v>
      </c>
      <c r="O2395" s="846" t="s">
        <v>4234</v>
      </c>
      <c r="P2395" s="846" t="s">
        <v>4217</v>
      </c>
      <c r="Q2395" s="832">
        <v>116792.87</v>
      </c>
      <c r="R2395" s="832">
        <v>243568.79</v>
      </c>
      <c r="S2395" s="832">
        <v>32102.75</v>
      </c>
      <c r="T2395" s="832">
        <v>61702.19</v>
      </c>
      <c r="U2395" s="846" t="s">
        <v>306</v>
      </c>
      <c r="V2395" s="846" t="s">
        <v>3394</v>
      </c>
      <c r="W2395" s="846"/>
      <c r="X2395" s="824"/>
      <c r="Y2395" s="824"/>
      <c r="Z2395" s="824"/>
      <c r="AA2395" s="824"/>
      <c r="AB2395" s="824"/>
      <c r="AC2395" s="824"/>
    </row>
    <row r="2396" s="823" customFormat="1" ht="28.45" hidden="1" customHeight="1" outlineLevel="3" spans="1:29">
      <c r="A2396" s="873" t="s">
        <v>73</v>
      </c>
      <c r="B2396" s="870" t="s">
        <v>495</v>
      </c>
      <c r="C2396" s="870" t="s">
        <v>497</v>
      </c>
      <c r="D2396" s="846" t="s">
        <v>4235</v>
      </c>
      <c r="E2396" s="846" t="s">
        <v>34</v>
      </c>
      <c r="F2396" s="846" t="s">
        <v>4011</v>
      </c>
      <c r="G2396" s="846" t="s">
        <v>4231</v>
      </c>
      <c r="H2396" s="832">
        <v>110.17</v>
      </c>
      <c r="I2396" s="846" t="s">
        <v>456</v>
      </c>
      <c r="J2396" s="875">
        <v>12</v>
      </c>
      <c r="K2396" s="846" t="s">
        <v>38</v>
      </c>
      <c r="L2396" s="846" t="s">
        <v>3355</v>
      </c>
      <c r="M2396" s="846" t="s">
        <v>5634</v>
      </c>
      <c r="N2396" s="846" t="s">
        <v>4237</v>
      </c>
      <c r="O2396" s="846" t="s">
        <v>4234</v>
      </c>
      <c r="P2396" s="846" t="s">
        <v>4217</v>
      </c>
      <c r="Q2396" s="832">
        <v>116792.87</v>
      </c>
      <c r="R2396" s="832">
        <v>243568.79</v>
      </c>
      <c r="S2396" s="832">
        <v>32102.75</v>
      </c>
      <c r="T2396" s="832">
        <v>61702.19</v>
      </c>
      <c r="U2396" s="846" t="s">
        <v>306</v>
      </c>
      <c r="V2396" s="846" t="s">
        <v>3394</v>
      </c>
      <c r="W2396" s="846"/>
      <c r="X2396" s="824"/>
      <c r="Y2396" s="824"/>
      <c r="Z2396" s="824"/>
      <c r="AA2396" s="824"/>
      <c r="AB2396" s="824"/>
      <c r="AC2396" s="824"/>
    </row>
    <row r="2397" s="823" customFormat="1" ht="28.45" hidden="1" customHeight="1" outlineLevel="3" spans="1:29">
      <c r="A2397" s="873" t="s">
        <v>73</v>
      </c>
      <c r="B2397" s="870" t="s">
        <v>495</v>
      </c>
      <c r="C2397" s="870" t="s">
        <v>497</v>
      </c>
      <c r="D2397" s="846" t="s">
        <v>5635</v>
      </c>
      <c r="E2397" s="846" t="s">
        <v>34</v>
      </c>
      <c r="F2397" s="846" t="s">
        <v>4011</v>
      </c>
      <c r="G2397" s="846" t="s">
        <v>4012</v>
      </c>
      <c r="H2397" s="832">
        <v>0.96</v>
      </c>
      <c r="I2397" s="846" t="s">
        <v>2867</v>
      </c>
      <c r="J2397" s="875">
        <v>125</v>
      </c>
      <c r="K2397" s="846" t="s">
        <v>119</v>
      </c>
      <c r="L2397" s="846" t="s">
        <v>3284</v>
      </c>
      <c r="M2397" s="846" t="s">
        <v>5636</v>
      </c>
      <c r="N2397" s="846" t="s">
        <v>5636</v>
      </c>
      <c r="O2397" s="846" t="s">
        <v>4249</v>
      </c>
      <c r="P2397" s="846" t="s">
        <v>4217</v>
      </c>
      <c r="Q2397" s="832">
        <v>116792.87</v>
      </c>
      <c r="R2397" s="832">
        <v>243568.79</v>
      </c>
      <c r="S2397" s="832">
        <v>32102.75</v>
      </c>
      <c r="T2397" s="832">
        <v>61702.19</v>
      </c>
      <c r="U2397" s="846"/>
      <c r="V2397" s="846" t="s">
        <v>3394</v>
      </c>
      <c r="W2397" s="846"/>
      <c r="X2397" s="824"/>
      <c r="Y2397" s="824"/>
      <c r="Z2397" s="824"/>
      <c r="AA2397" s="824"/>
      <c r="AB2397" s="824"/>
      <c r="AC2397" s="824"/>
    </row>
    <row r="2398" s="823" customFormat="1" ht="28.45" hidden="1" customHeight="1" outlineLevel="3" spans="1:29">
      <c r="A2398" s="873" t="s">
        <v>73</v>
      </c>
      <c r="B2398" s="870" t="s">
        <v>495</v>
      </c>
      <c r="C2398" s="870" t="s">
        <v>497</v>
      </c>
      <c r="D2398" s="846" t="s">
        <v>5637</v>
      </c>
      <c r="E2398" s="846" t="s">
        <v>34</v>
      </c>
      <c r="F2398" s="846" t="s">
        <v>4011</v>
      </c>
      <c r="G2398" s="846" t="s">
        <v>4012</v>
      </c>
      <c r="H2398" s="832">
        <v>20.22</v>
      </c>
      <c r="I2398" s="846" t="s">
        <v>3486</v>
      </c>
      <c r="J2398" s="875">
        <v>95</v>
      </c>
      <c r="K2398" s="846" t="s">
        <v>119</v>
      </c>
      <c r="L2398" s="846" t="s">
        <v>3284</v>
      </c>
      <c r="M2398" s="846" t="s">
        <v>5638</v>
      </c>
      <c r="N2398" s="846" t="s">
        <v>5638</v>
      </c>
      <c r="O2398" s="846" t="s">
        <v>4249</v>
      </c>
      <c r="P2398" s="846" t="s">
        <v>4217</v>
      </c>
      <c r="Q2398" s="832">
        <v>116792.87</v>
      </c>
      <c r="R2398" s="832">
        <v>243568.79</v>
      </c>
      <c r="S2398" s="832">
        <v>32102.75</v>
      </c>
      <c r="T2398" s="832">
        <v>61702.19</v>
      </c>
      <c r="U2398" s="846" t="s">
        <v>306</v>
      </c>
      <c r="V2398" s="846" t="s">
        <v>3394</v>
      </c>
      <c r="W2398" s="846"/>
      <c r="X2398" s="824"/>
      <c r="Y2398" s="824"/>
      <c r="Z2398" s="824"/>
      <c r="AA2398" s="824"/>
      <c r="AB2398" s="824"/>
      <c r="AC2398" s="824"/>
    </row>
    <row r="2399" s="823" customFormat="1" ht="28.45" hidden="1" customHeight="1" outlineLevel="3" spans="1:29">
      <c r="A2399" s="873" t="s">
        <v>73</v>
      </c>
      <c r="B2399" s="870" t="s">
        <v>495</v>
      </c>
      <c r="C2399" s="870" t="s">
        <v>497</v>
      </c>
      <c r="D2399" s="846" t="s">
        <v>5637</v>
      </c>
      <c r="E2399" s="846" t="s">
        <v>34</v>
      </c>
      <c r="F2399" s="846" t="s">
        <v>4011</v>
      </c>
      <c r="G2399" s="846" t="s">
        <v>4012</v>
      </c>
      <c r="H2399" s="832">
        <v>185</v>
      </c>
      <c r="I2399" s="846" t="s">
        <v>3684</v>
      </c>
      <c r="J2399" s="875">
        <v>57</v>
      </c>
      <c r="K2399" s="846" t="s">
        <v>83</v>
      </c>
      <c r="L2399" s="846" t="s">
        <v>3284</v>
      </c>
      <c r="M2399" s="846" t="s">
        <v>5638</v>
      </c>
      <c r="N2399" s="846" t="s">
        <v>5638</v>
      </c>
      <c r="O2399" s="846" t="s">
        <v>4249</v>
      </c>
      <c r="P2399" s="846" t="s">
        <v>4217</v>
      </c>
      <c r="Q2399" s="832">
        <v>116792.87</v>
      </c>
      <c r="R2399" s="832">
        <v>243568.79</v>
      </c>
      <c r="S2399" s="832">
        <v>32102.75</v>
      </c>
      <c r="T2399" s="832">
        <v>61702.19</v>
      </c>
      <c r="U2399" s="846" t="s">
        <v>306</v>
      </c>
      <c r="V2399" s="846" t="s">
        <v>3394</v>
      </c>
      <c r="W2399" s="846"/>
      <c r="X2399" s="824"/>
      <c r="Y2399" s="824"/>
      <c r="Z2399" s="824"/>
      <c r="AA2399" s="824"/>
      <c r="AB2399" s="824"/>
      <c r="AC2399" s="824"/>
    </row>
    <row r="2400" s="823" customFormat="1" ht="28.45" hidden="1" customHeight="1" outlineLevel="3" spans="1:29">
      <c r="A2400" s="873" t="s">
        <v>73</v>
      </c>
      <c r="B2400" s="870" t="s">
        <v>495</v>
      </c>
      <c r="C2400" s="870" t="s">
        <v>497</v>
      </c>
      <c r="D2400" s="846" t="s">
        <v>5639</v>
      </c>
      <c r="E2400" s="846" t="s">
        <v>34</v>
      </c>
      <c r="F2400" s="846" t="s">
        <v>4011</v>
      </c>
      <c r="G2400" s="846" t="s">
        <v>4012</v>
      </c>
      <c r="H2400" s="832">
        <v>182.09</v>
      </c>
      <c r="I2400" s="846" t="s">
        <v>1485</v>
      </c>
      <c r="J2400" s="875">
        <v>28</v>
      </c>
      <c r="K2400" s="846" t="s">
        <v>38</v>
      </c>
      <c r="L2400" s="846" t="s">
        <v>3284</v>
      </c>
      <c r="M2400" s="846" t="s">
        <v>5640</v>
      </c>
      <c r="N2400" s="846" t="s">
        <v>5640</v>
      </c>
      <c r="O2400" s="846" t="s">
        <v>4249</v>
      </c>
      <c r="P2400" s="846" t="s">
        <v>4217</v>
      </c>
      <c r="Q2400" s="832">
        <v>116792.87</v>
      </c>
      <c r="R2400" s="832">
        <v>243568.79</v>
      </c>
      <c r="S2400" s="832">
        <v>32102.75</v>
      </c>
      <c r="T2400" s="832">
        <v>61702.19</v>
      </c>
      <c r="U2400" s="846" t="s">
        <v>306</v>
      </c>
      <c r="V2400" s="846" t="s">
        <v>3394</v>
      </c>
      <c r="W2400" s="846"/>
      <c r="X2400" s="824"/>
      <c r="Y2400" s="824"/>
      <c r="Z2400" s="824"/>
      <c r="AA2400" s="824"/>
      <c r="AB2400" s="824"/>
      <c r="AC2400" s="824"/>
    </row>
    <row r="2401" s="823" customFormat="1" ht="28.45" hidden="1" customHeight="1" outlineLevel="3" spans="1:29">
      <c r="A2401" s="873" t="s">
        <v>73</v>
      </c>
      <c r="B2401" s="870" t="s">
        <v>495</v>
      </c>
      <c r="C2401" s="870" t="s">
        <v>497</v>
      </c>
      <c r="D2401" s="846" t="s">
        <v>5641</v>
      </c>
      <c r="E2401" s="846" t="s">
        <v>34</v>
      </c>
      <c r="F2401" s="846" t="s">
        <v>4011</v>
      </c>
      <c r="G2401" s="846" t="s">
        <v>4012</v>
      </c>
      <c r="H2401" s="832">
        <v>32.24</v>
      </c>
      <c r="I2401" s="846" t="s">
        <v>1868</v>
      </c>
      <c r="J2401" s="875">
        <v>83</v>
      </c>
      <c r="K2401" s="846" t="s">
        <v>83</v>
      </c>
      <c r="L2401" s="846" t="s">
        <v>3284</v>
      </c>
      <c r="M2401" s="846" t="s">
        <v>5642</v>
      </c>
      <c r="N2401" s="846" t="s">
        <v>5643</v>
      </c>
      <c r="O2401" s="846" t="s">
        <v>4249</v>
      </c>
      <c r="P2401" s="846" t="s">
        <v>4217</v>
      </c>
      <c r="Q2401" s="832">
        <v>116792.87</v>
      </c>
      <c r="R2401" s="832">
        <v>243568.79</v>
      </c>
      <c r="S2401" s="832">
        <v>32102.75</v>
      </c>
      <c r="T2401" s="832">
        <v>61702.19</v>
      </c>
      <c r="U2401" s="846" t="s">
        <v>306</v>
      </c>
      <c r="V2401" s="846" t="s">
        <v>3394</v>
      </c>
      <c r="W2401" s="846"/>
      <c r="X2401" s="824"/>
      <c r="Y2401" s="824"/>
      <c r="Z2401" s="824"/>
      <c r="AA2401" s="824"/>
      <c r="AB2401" s="824"/>
      <c r="AC2401" s="824"/>
    </row>
    <row r="2402" s="823" customFormat="1" ht="28.45" hidden="1" customHeight="1" outlineLevel="3" spans="1:29">
      <c r="A2402" s="873" t="s">
        <v>73</v>
      </c>
      <c r="B2402" s="870" t="s">
        <v>495</v>
      </c>
      <c r="C2402" s="870" t="s">
        <v>497</v>
      </c>
      <c r="D2402" s="846" t="s">
        <v>5644</v>
      </c>
      <c r="E2402" s="846" t="s">
        <v>34</v>
      </c>
      <c r="F2402" s="846" t="s">
        <v>4104</v>
      </c>
      <c r="G2402" s="846" t="s">
        <v>500</v>
      </c>
      <c r="H2402" s="832">
        <v>18.57</v>
      </c>
      <c r="I2402" s="846" t="s">
        <v>5645</v>
      </c>
      <c r="J2402" s="875">
        <v>794</v>
      </c>
      <c r="K2402" s="846" t="s">
        <v>53</v>
      </c>
      <c r="L2402" s="846" t="s">
        <v>3284</v>
      </c>
      <c r="M2402" s="846"/>
      <c r="N2402" s="846" t="s">
        <v>5646</v>
      </c>
      <c r="O2402" s="846" t="s">
        <v>5647</v>
      </c>
      <c r="P2402" s="846" t="s">
        <v>5574</v>
      </c>
      <c r="Q2402" s="832">
        <v>64540.3</v>
      </c>
      <c r="R2402" s="832">
        <v>97379.81</v>
      </c>
      <c r="S2402" s="832">
        <v>2192.28</v>
      </c>
      <c r="T2402" s="832">
        <v>32478.42</v>
      </c>
      <c r="U2402" s="846"/>
      <c r="V2402" s="846" t="s">
        <v>600</v>
      </c>
      <c r="W2402" s="846"/>
      <c r="X2402" s="824"/>
      <c r="Y2402" s="824"/>
      <c r="Z2402" s="824"/>
      <c r="AA2402" s="824"/>
      <c r="AB2402" s="824"/>
      <c r="AC2402" s="824"/>
    </row>
    <row r="2403" s="823" customFormat="1" ht="28.45" hidden="1" customHeight="1" outlineLevel="3" spans="1:29">
      <c r="A2403" s="873" t="s">
        <v>73</v>
      </c>
      <c r="B2403" s="870" t="s">
        <v>495</v>
      </c>
      <c r="C2403" s="870" t="s">
        <v>497</v>
      </c>
      <c r="D2403" s="846" t="s">
        <v>5648</v>
      </c>
      <c r="E2403" s="846" t="s">
        <v>34</v>
      </c>
      <c r="F2403" s="846" t="s">
        <v>4104</v>
      </c>
      <c r="G2403" s="846" t="s">
        <v>92</v>
      </c>
      <c r="H2403" s="832">
        <v>1.13</v>
      </c>
      <c r="I2403" s="846" t="s">
        <v>5649</v>
      </c>
      <c r="J2403" s="875">
        <v>409</v>
      </c>
      <c r="K2403" s="846" t="s">
        <v>53</v>
      </c>
      <c r="L2403" s="846" t="s">
        <v>3284</v>
      </c>
      <c r="M2403" s="846"/>
      <c r="N2403" s="846" t="s">
        <v>5650</v>
      </c>
      <c r="O2403" s="846" t="s">
        <v>5647</v>
      </c>
      <c r="P2403" s="846" t="s">
        <v>5574</v>
      </c>
      <c r="Q2403" s="832">
        <v>64540.3</v>
      </c>
      <c r="R2403" s="832">
        <v>97379.81</v>
      </c>
      <c r="S2403" s="832">
        <v>2192.28</v>
      </c>
      <c r="T2403" s="832">
        <v>32478.42</v>
      </c>
      <c r="U2403" s="846"/>
      <c r="V2403" s="846" t="s">
        <v>600</v>
      </c>
      <c r="W2403" s="846"/>
      <c r="X2403" s="824"/>
      <c r="Y2403" s="824"/>
      <c r="Z2403" s="824"/>
      <c r="AA2403" s="824"/>
      <c r="AB2403" s="824"/>
      <c r="AC2403" s="824"/>
    </row>
    <row r="2404" s="823" customFormat="1" ht="28.45" hidden="1" customHeight="1" outlineLevel="3" spans="1:29">
      <c r="A2404" s="873" t="s">
        <v>73</v>
      </c>
      <c r="B2404" s="870" t="s">
        <v>495</v>
      </c>
      <c r="C2404" s="870" t="s">
        <v>497</v>
      </c>
      <c r="D2404" s="846" t="s">
        <v>5651</v>
      </c>
      <c r="E2404" s="846" t="s">
        <v>34</v>
      </c>
      <c r="F2404" s="846" t="s">
        <v>4104</v>
      </c>
      <c r="G2404" s="846" t="s">
        <v>500</v>
      </c>
      <c r="H2404" s="832">
        <v>0.05</v>
      </c>
      <c r="I2404" s="846" t="s">
        <v>5652</v>
      </c>
      <c r="J2404" s="875">
        <v>334</v>
      </c>
      <c r="K2404" s="846" t="s">
        <v>53</v>
      </c>
      <c r="L2404" s="846" t="s">
        <v>3284</v>
      </c>
      <c r="M2404" s="846"/>
      <c r="N2404" s="846" t="s">
        <v>5653</v>
      </c>
      <c r="O2404" s="846" t="s">
        <v>5647</v>
      </c>
      <c r="P2404" s="846" t="s">
        <v>5574</v>
      </c>
      <c r="Q2404" s="832">
        <v>64540.3</v>
      </c>
      <c r="R2404" s="832">
        <v>97379.81</v>
      </c>
      <c r="S2404" s="832">
        <v>2192.28</v>
      </c>
      <c r="T2404" s="832">
        <v>32478.42</v>
      </c>
      <c r="U2404" s="846" t="s">
        <v>306</v>
      </c>
      <c r="V2404" s="846" t="s">
        <v>600</v>
      </c>
      <c r="W2404" s="846"/>
      <c r="X2404" s="824"/>
      <c r="Y2404" s="824"/>
      <c r="Z2404" s="824"/>
      <c r="AA2404" s="824"/>
      <c r="AB2404" s="824"/>
      <c r="AC2404" s="824"/>
    </row>
    <row r="2405" s="823" customFormat="1" ht="28.45" hidden="1" customHeight="1" outlineLevel="3" spans="1:29">
      <c r="A2405" s="873" t="s">
        <v>73</v>
      </c>
      <c r="B2405" s="870" t="s">
        <v>495</v>
      </c>
      <c r="C2405" s="870" t="s">
        <v>497</v>
      </c>
      <c r="D2405" s="846" t="s">
        <v>5654</v>
      </c>
      <c r="E2405" s="846" t="s">
        <v>34</v>
      </c>
      <c r="F2405" s="846" t="s">
        <v>4104</v>
      </c>
      <c r="G2405" s="846" t="s">
        <v>520</v>
      </c>
      <c r="H2405" s="832">
        <v>0.28</v>
      </c>
      <c r="I2405" s="846" t="s">
        <v>5655</v>
      </c>
      <c r="J2405" s="875">
        <v>217</v>
      </c>
      <c r="K2405" s="846" t="s">
        <v>53</v>
      </c>
      <c r="L2405" s="846" t="s">
        <v>3284</v>
      </c>
      <c r="M2405" s="846" t="s">
        <v>5656</v>
      </c>
      <c r="N2405" s="846" t="s">
        <v>5656</v>
      </c>
      <c r="O2405" s="846" t="s">
        <v>5573</v>
      </c>
      <c r="P2405" s="846" t="s">
        <v>5574</v>
      </c>
      <c r="Q2405" s="832">
        <v>64540.3</v>
      </c>
      <c r="R2405" s="832">
        <v>97379.81</v>
      </c>
      <c r="S2405" s="832">
        <v>2192.28</v>
      </c>
      <c r="T2405" s="832">
        <v>32478.42</v>
      </c>
      <c r="U2405" s="846"/>
      <c r="V2405" s="846" t="s">
        <v>600</v>
      </c>
      <c r="W2405" s="846"/>
      <c r="X2405" s="824"/>
      <c r="Y2405" s="824"/>
      <c r="Z2405" s="824"/>
      <c r="AA2405" s="824"/>
      <c r="AB2405" s="824"/>
      <c r="AC2405" s="824"/>
    </row>
    <row r="2406" s="823" customFormat="1" ht="28.45" hidden="1" customHeight="1" outlineLevel="2" collapsed="1" spans="1:29">
      <c r="A2406" s="870" t="s">
        <v>73</v>
      </c>
      <c r="B2406" s="870" t="s">
        <v>495</v>
      </c>
      <c r="C2406" s="870" t="s">
        <v>505</v>
      </c>
      <c r="D2406" s="870"/>
      <c r="E2406" s="835"/>
      <c r="F2406" s="835"/>
      <c r="G2406" s="836"/>
      <c r="H2406" s="871">
        <v>3870.09</v>
      </c>
      <c r="I2406" s="874" t="s">
        <v>5657</v>
      </c>
      <c r="J2406" s="835"/>
      <c r="K2406" s="835"/>
      <c r="L2406" s="835"/>
      <c r="M2406" s="835"/>
      <c r="N2406" s="835"/>
      <c r="O2406" s="835"/>
      <c r="P2406" s="835"/>
      <c r="Q2406" s="835"/>
      <c r="R2406" s="835"/>
      <c r="S2406" s="835"/>
      <c r="T2406" s="835"/>
      <c r="U2406" s="835"/>
      <c r="V2406" s="835"/>
      <c r="W2406" s="836"/>
      <c r="X2406" s="824"/>
      <c r="Y2406" s="824"/>
      <c r="Z2406" s="824"/>
      <c r="AA2406" s="824"/>
      <c r="AB2406" s="824"/>
      <c r="AC2406" s="824"/>
    </row>
    <row r="2407" s="823" customFormat="1" ht="28.45" hidden="1" customHeight="1" outlineLevel="3" spans="1:29">
      <c r="A2407" s="873" t="s">
        <v>73</v>
      </c>
      <c r="B2407" s="870" t="s">
        <v>495</v>
      </c>
      <c r="C2407" s="870" t="s">
        <v>505</v>
      </c>
      <c r="D2407" s="846" t="s">
        <v>5658</v>
      </c>
      <c r="E2407" s="846" t="s">
        <v>34</v>
      </c>
      <c r="F2407" s="846" t="s">
        <v>3927</v>
      </c>
      <c r="G2407" s="846" t="s">
        <v>338</v>
      </c>
      <c r="H2407" s="832">
        <v>75.58</v>
      </c>
      <c r="I2407" s="846" t="s">
        <v>540</v>
      </c>
      <c r="J2407" s="875">
        <v>9</v>
      </c>
      <c r="K2407" s="846" t="s">
        <v>38</v>
      </c>
      <c r="L2407" s="846" t="s">
        <v>3355</v>
      </c>
      <c r="M2407" s="846" t="s">
        <v>5659</v>
      </c>
      <c r="N2407" s="846" t="s">
        <v>5660</v>
      </c>
      <c r="O2407" s="846" t="s">
        <v>3930</v>
      </c>
      <c r="P2407" s="846" t="s">
        <v>3931</v>
      </c>
      <c r="Q2407" s="832">
        <v>9200.9</v>
      </c>
      <c r="R2407" s="832">
        <v>19629.14</v>
      </c>
      <c r="S2407" s="832">
        <v>4643.61</v>
      </c>
      <c r="T2407" s="832">
        <v>12645.75</v>
      </c>
      <c r="U2407" s="846" t="s">
        <v>388</v>
      </c>
      <c r="V2407" s="846" t="s">
        <v>3491</v>
      </c>
      <c r="W2407" s="846"/>
      <c r="X2407" s="824"/>
      <c r="Y2407" s="824"/>
      <c r="Z2407" s="824"/>
      <c r="AA2407" s="824"/>
      <c r="AB2407" s="824"/>
      <c r="AC2407" s="824"/>
    </row>
    <row r="2408" s="823" customFormat="1" ht="28.45" hidden="1" customHeight="1" outlineLevel="3" spans="1:29">
      <c r="A2408" s="873" t="s">
        <v>73</v>
      </c>
      <c r="B2408" s="870" t="s">
        <v>495</v>
      </c>
      <c r="C2408" s="870" t="s">
        <v>505</v>
      </c>
      <c r="D2408" s="846" t="s">
        <v>5658</v>
      </c>
      <c r="E2408" s="846" t="s">
        <v>34</v>
      </c>
      <c r="F2408" s="846" t="s">
        <v>3927</v>
      </c>
      <c r="G2408" s="846" t="s">
        <v>338</v>
      </c>
      <c r="H2408" s="832">
        <v>38.99</v>
      </c>
      <c r="I2408" s="846" t="s">
        <v>166</v>
      </c>
      <c r="J2408" s="875">
        <v>5</v>
      </c>
      <c r="K2408" s="846" t="s">
        <v>38</v>
      </c>
      <c r="L2408" s="846" t="s">
        <v>3355</v>
      </c>
      <c r="M2408" s="846"/>
      <c r="N2408" s="846" t="s">
        <v>5660</v>
      </c>
      <c r="O2408" s="846" t="s">
        <v>3930</v>
      </c>
      <c r="P2408" s="846" t="s">
        <v>3931</v>
      </c>
      <c r="Q2408" s="832">
        <v>9200.9</v>
      </c>
      <c r="R2408" s="832">
        <v>19629.14</v>
      </c>
      <c r="S2408" s="832">
        <v>4643.61</v>
      </c>
      <c r="T2408" s="832">
        <v>12645.75</v>
      </c>
      <c r="U2408" s="846" t="s">
        <v>388</v>
      </c>
      <c r="V2408" s="846" t="s">
        <v>3491</v>
      </c>
      <c r="W2408" s="846"/>
      <c r="X2408" s="824"/>
      <c r="Y2408" s="824"/>
      <c r="Z2408" s="824"/>
      <c r="AA2408" s="824"/>
      <c r="AB2408" s="824"/>
      <c r="AC2408" s="824"/>
    </row>
    <row r="2409" s="823" customFormat="1" ht="28.45" hidden="1" customHeight="1" outlineLevel="3" spans="1:29">
      <c r="A2409" s="873" t="s">
        <v>73</v>
      </c>
      <c r="B2409" s="870" t="s">
        <v>495</v>
      </c>
      <c r="C2409" s="870" t="s">
        <v>505</v>
      </c>
      <c r="D2409" s="846" t="s">
        <v>5661</v>
      </c>
      <c r="E2409" s="846" t="s">
        <v>34</v>
      </c>
      <c r="F2409" s="846" t="s">
        <v>3974</v>
      </c>
      <c r="G2409" s="846" t="s">
        <v>5662</v>
      </c>
      <c r="H2409" s="832">
        <v>10.01</v>
      </c>
      <c r="I2409" s="846" t="s">
        <v>294</v>
      </c>
      <c r="J2409" s="875">
        <v>50</v>
      </c>
      <c r="K2409" s="846" t="s">
        <v>83</v>
      </c>
      <c r="L2409" s="846" t="s">
        <v>3355</v>
      </c>
      <c r="M2409" s="846" t="s">
        <v>5663</v>
      </c>
      <c r="N2409" s="846" t="s">
        <v>5663</v>
      </c>
      <c r="O2409" s="846" t="s">
        <v>4057</v>
      </c>
      <c r="P2409" s="846" t="s">
        <v>3925</v>
      </c>
      <c r="Q2409" s="832">
        <v>68085.12</v>
      </c>
      <c r="R2409" s="832">
        <v>147951.18</v>
      </c>
      <c r="S2409" s="832">
        <v>22249.48</v>
      </c>
      <c r="T2409" s="832">
        <v>26008.81</v>
      </c>
      <c r="U2409" s="846" t="s">
        <v>525</v>
      </c>
      <c r="V2409" s="846" t="s">
        <v>3385</v>
      </c>
      <c r="W2409" s="846"/>
      <c r="X2409" s="824"/>
      <c r="Y2409" s="824"/>
      <c r="Z2409" s="824"/>
      <c r="AA2409" s="824"/>
      <c r="AB2409" s="824"/>
      <c r="AC2409" s="824"/>
    </row>
    <row r="2410" s="823" customFormat="1" ht="28.45" hidden="1" customHeight="1" outlineLevel="3" spans="1:29">
      <c r="A2410" s="873" t="s">
        <v>73</v>
      </c>
      <c r="B2410" s="870" t="s">
        <v>495</v>
      </c>
      <c r="C2410" s="870" t="s">
        <v>505</v>
      </c>
      <c r="D2410" s="846" t="s">
        <v>5661</v>
      </c>
      <c r="E2410" s="846" t="s">
        <v>34</v>
      </c>
      <c r="F2410" s="846" t="s">
        <v>3974</v>
      </c>
      <c r="G2410" s="846" t="s">
        <v>5662</v>
      </c>
      <c r="H2410" s="832">
        <v>40.52</v>
      </c>
      <c r="I2410" s="846" t="s">
        <v>1868</v>
      </c>
      <c r="J2410" s="875">
        <v>83</v>
      </c>
      <c r="K2410" s="846" t="s">
        <v>83</v>
      </c>
      <c r="L2410" s="846" t="s">
        <v>3355</v>
      </c>
      <c r="M2410" s="846" t="s">
        <v>5663</v>
      </c>
      <c r="N2410" s="846" t="s">
        <v>5663</v>
      </c>
      <c r="O2410" s="846" t="s">
        <v>4057</v>
      </c>
      <c r="P2410" s="846" t="s">
        <v>3925</v>
      </c>
      <c r="Q2410" s="832">
        <v>68085.12</v>
      </c>
      <c r="R2410" s="832">
        <v>147951.18</v>
      </c>
      <c r="S2410" s="832">
        <v>22249.48</v>
      </c>
      <c r="T2410" s="832">
        <v>26008.81</v>
      </c>
      <c r="U2410" s="846" t="s">
        <v>525</v>
      </c>
      <c r="V2410" s="846" t="s">
        <v>3385</v>
      </c>
      <c r="W2410" s="846"/>
      <c r="X2410" s="824"/>
      <c r="Y2410" s="824"/>
      <c r="Z2410" s="824"/>
      <c r="AA2410" s="824"/>
      <c r="AB2410" s="824"/>
      <c r="AC2410" s="824"/>
    </row>
    <row r="2411" s="823" customFormat="1" ht="28.45" hidden="1" customHeight="1" outlineLevel="3" spans="1:29">
      <c r="A2411" s="873" t="s">
        <v>73</v>
      </c>
      <c r="B2411" s="870" t="s">
        <v>495</v>
      </c>
      <c r="C2411" s="870" t="s">
        <v>505</v>
      </c>
      <c r="D2411" s="846" t="s">
        <v>5664</v>
      </c>
      <c r="E2411" s="846" t="s">
        <v>34</v>
      </c>
      <c r="F2411" s="846" t="s">
        <v>3933</v>
      </c>
      <c r="G2411" s="846" t="s">
        <v>520</v>
      </c>
      <c r="H2411" s="832">
        <v>2848.24</v>
      </c>
      <c r="I2411" s="846" t="s">
        <v>330</v>
      </c>
      <c r="J2411" s="875">
        <v>6</v>
      </c>
      <c r="K2411" s="846" t="s">
        <v>38</v>
      </c>
      <c r="L2411" s="846" t="s">
        <v>3355</v>
      </c>
      <c r="M2411" s="846"/>
      <c r="N2411" s="846" t="s">
        <v>5665</v>
      </c>
      <c r="O2411" s="846" t="s">
        <v>3924</v>
      </c>
      <c r="P2411" s="846" t="s">
        <v>3925</v>
      </c>
      <c r="Q2411" s="832">
        <v>68085.12</v>
      </c>
      <c r="R2411" s="832">
        <v>147951.18</v>
      </c>
      <c r="S2411" s="832">
        <v>22249.48</v>
      </c>
      <c r="T2411" s="832">
        <v>26008.81</v>
      </c>
      <c r="U2411" s="846" t="s">
        <v>407</v>
      </c>
      <c r="V2411" s="846" t="s">
        <v>3385</v>
      </c>
      <c r="W2411" s="846"/>
      <c r="X2411" s="824"/>
      <c r="Y2411" s="824"/>
      <c r="Z2411" s="824"/>
      <c r="AA2411" s="824"/>
      <c r="AB2411" s="824"/>
      <c r="AC2411" s="824"/>
    </row>
    <row r="2412" s="823" customFormat="1" ht="28.45" hidden="1" customHeight="1" outlineLevel="3" spans="1:29">
      <c r="A2412" s="873" t="s">
        <v>73</v>
      </c>
      <c r="B2412" s="870" t="s">
        <v>495</v>
      </c>
      <c r="C2412" s="870" t="s">
        <v>505</v>
      </c>
      <c r="D2412" s="846" t="s">
        <v>5666</v>
      </c>
      <c r="E2412" s="846" t="s">
        <v>34</v>
      </c>
      <c r="F2412" s="846" t="s">
        <v>3974</v>
      </c>
      <c r="G2412" s="846" t="s">
        <v>5662</v>
      </c>
      <c r="H2412" s="832">
        <v>33.34</v>
      </c>
      <c r="I2412" s="846" t="s">
        <v>294</v>
      </c>
      <c r="J2412" s="875">
        <v>50</v>
      </c>
      <c r="K2412" s="846" t="s">
        <v>83</v>
      </c>
      <c r="L2412" s="846" t="s">
        <v>3355</v>
      </c>
      <c r="M2412" s="846" t="s">
        <v>5667</v>
      </c>
      <c r="N2412" s="846" t="s">
        <v>5667</v>
      </c>
      <c r="O2412" s="846" t="s">
        <v>4057</v>
      </c>
      <c r="P2412" s="846" t="s">
        <v>3925</v>
      </c>
      <c r="Q2412" s="832">
        <v>68085.12</v>
      </c>
      <c r="R2412" s="832">
        <v>147951.18</v>
      </c>
      <c r="S2412" s="832">
        <v>22249.48</v>
      </c>
      <c r="T2412" s="832">
        <v>26008.81</v>
      </c>
      <c r="U2412" s="846" t="s">
        <v>525</v>
      </c>
      <c r="V2412" s="846" t="s">
        <v>3385</v>
      </c>
      <c r="W2412" s="846"/>
      <c r="X2412" s="824"/>
      <c r="Y2412" s="824"/>
      <c r="Z2412" s="824"/>
      <c r="AA2412" s="824"/>
      <c r="AB2412" s="824"/>
      <c r="AC2412" s="824"/>
    </row>
    <row r="2413" s="823" customFormat="1" ht="28.45" hidden="1" customHeight="1" outlineLevel="3" spans="1:29">
      <c r="A2413" s="873" t="s">
        <v>73</v>
      </c>
      <c r="B2413" s="870" t="s">
        <v>495</v>
      </c>
      <c r="C2413" s="870" t="s">
        <v>505</v>
      </c>
      <c r="D2413" s="846" t="s">
        <v>5666</v>
      </c>
      <c r="E2413" s="846" t="s">
        <v>34</v>
      </c>
      <c r="F2413" s="846" t="s">
        <v>3974</v>
      </c>
      <c r="G2413" s="846" t="s">
        <v>5662</v>
      </c>
      <c r="H2413" s="832">
        <v>9.05</v>
      </c>
      <c r="I2413" s="846" t="s">
        <v>571</v>
      </c>
      <c r="J2413" s="875">
        <v>49</v>
      </c>
      <c r="K2413" s="846" t="s">
        <v>83</v>
      </c>
      <c r="L2413" s="846" t="s">
        <v>3355</v>
      </c>
      <c r="M2413" s="846" t="s">
        <v>5667</v>
      </c>
      <c r="N2413" s="846" t="s">
        <v>5667</v>
      </c>
      <c r="O2413" s="846" t="s">
        <v>4057</v>
      </c>
      <c r="P2413" s="846" t="s">
        <v>3925</v>
      </c>
      <c r="Q2413" s="832">
        <v>68085.12</v>
      </c>
      <c r="R2413" s="832">
        <v>147951.18</v>
      </c>
      <c r="S2413" s="832">
        <v>22249.48</v>
      </c>
      <c r="T2413" s="832">
        <v>26008.81</v>
      </c>
      <c r="U2413" s="846" t="s">
        <v>525</v>
      </c>
      <c r="V2413" s="846" t="s">
        <v>3385</v>
      </c>
      <c r="W2413" s="846"/>
      <c r="X2413" s="824"/>
      <c r="Y2413" s="824"/>
      <c r="Z2413" s="824"/>
      <c r="AA2413" s="824"/>
      <c r="AB2413" s="824"/>
      <c r="AC2413" s="824"/>
    </row>
    <row r="2414" s="823" customFormat="1" ht="28.45" hidden="1" customHeight="1" outlineLevel="3" spans="1:29">
      <c r="A2414" s="873" t="s">
        <v>73</v>
      </c>
      <c r="B2414" s="870" t="s">
        <v>495</v>
      </c>
      <c r="C2414" s="870" t="s">
        <v>505</v>
      </c>
      <c r="D2414" s="846" t="s">
        <v>5666</v>
      </c>
      <c r="E2414" s="846" t="s">
        <v>34</v>
      </c>
      <c r="F2414" s="846" t="s">
        <v>3974</v>
      </c>
      <c r="G2414" s="846" t="s">
        <v>5662</v>
      </c>
      <c r="H2414" s="832">
        <v>171.56</v>
      </c>
      <c r="I2414" s="846" t="s">
        <v>510</v>
      </c>
      <c r="J2414" s="875">
        <v>69</v>
      </c>
      <c r="K2414" s="846" t="s">
        <v>83</v>
      </c>
      <c r="L2414" s="846" t="s">
        <v>3355</v>
      </c>
      <c r="M2414" s="846" t="s">
        <v>5667</v>
      </c>
      <c r="N2414" s="846" t="s">
        <v>5667</v>
      </c>
      <c r="O2414" s="846" t="s">
        <v>4057</v>
      </c>
      <c r="P2414" s="846" t="s">
        <v>3925</v>
      </c>
      <c r="Q2414" s="832">
        <v>68085.12</v>
      </c>
      <c r="R2414" s="832">
        <v>147951.18</v>
      </c>
      <c r="S2414" s="832">
        <v>22249.48</v>
      </c>
      <c r="T2414" s="832">
        <v>26008.81</v>
      </c>
      <c r="U2414" s="846" t="s">
        <v>525</v>
      </c>
      <c r="V2414" s="846" t="s">
        <v>3385</v>
      </c>
      <c r="W2414" s="846"/>
      <c r="X2414" s="824"/>
      <c r="Y2414" s="824"/>
      <c r="Z2414" s="824"/>
      <c r="AA2414" s="824"/>
      <c r="AB2414" s="824"/>
      <c r="AC2414" s="824"/>
    </row>
    <row r="2415" s="823" customFormat="1" ht="28.45" hidden="1" customHeight="1" outlineLevel="3" spans="1:29">
      <c r="A2415" s="873" t="s">
        <v>73</v>
      </c>
      <c r="B2415" s="870" t="s">
        <v>495</v>
      </c>
      <c r="C2415" s="870" t="s">
        <v>505</v>
      </c>
      <c r="D2415" s="846" t="s">
        <v>5666</v>
      </c>
      <c r="E2415" s="846" t="s">
        <v>34</v>
      </c>
      <c r="F2415" s="846" t="s">
        <v>3974</v>
      </c>
      <c r="G2415" s="846" t="s">
        <v>5662</v>
      </c>
      <c r="H2415" s="832">
        <v>119.26</v>
      </c>
      <c r="I2415" s="846" t="s">
        <v>5310</v>
      </c>
      <c r="J2415" s="875">
        <v>47</v>
      </c>
      <c r="K2415" s="846" t="s">
        <v>83</v>
      </c>
      <c r="L2415" s="846" t="s">
        <v>3355</v>
      </c>
      <c r="M2415" s="846" t="s">
        <v>5667</v>
      </c>
      <c r="N2415" s="846" t="s">
        <v>5667</v>
      </c>
      <c r="O2415" s="846" t="s">
        <v>4057</v>
      </c>
      <c r="P2415" s="846" t="s">
        <v>3925</v>
      </c>
      <c r="Q2415" s="832">
        <v>68085.12</v>
      </c>
      <c r="R2415" s="832">
        <v>147951.18</v>
      </c>
      <c r="S2415" s="832">
        <v>22249.48</v>
      </c>
      <c r="T2415" s="832">
        <v>26008.81</v>
      </c>
      <c r="U2415" s="846" t="s">
        <v>525</v>
      </c>
      <c r="V2415" s="846" t="s">
        <v>3385</v>
      </c>
      <c r="W2415" s="846"/>
      <c r="X2415" s="824"/>
      <c r="Y2415" s="824"/>
      <c r="Z2415" s="824"/>
      <c r="AA2415" s="824"/>
      <c r="AB2415" s="824"/>
      <c r="AC2415" s="824"/>
    </row>
    <row r="2416" s="823" customFormat="1" ht="28.45" hidden="1" customHeight="1" outlineLevel="3" spans="1:29">
      <c r="A2416" s="873" t="s">
        <v>73</v>
      </c>
      <c r="B2416" s="870" t="s">
        <v>495</v>
      </c>
      <c r="C2416" s="870" t="s">
        <v>505</v>
      </c>
      <c r="D2416" s="846" t="s">
        <v>5666</v>
      </c>
      <c r="E2416" s="846" t="s">
        <v>34</v>
      </c>
      <c r="F2416" s="846" t="s">
        <v>3974</v>
      </c>
      <c r="G2416" s="846" t="s">
        <v>5662</v>
      </c>
      <c r="H2416" s="832">
        <v>16</v>
      </c>
      <c r="I2416" s="846" t="s">
        <v>312</v>
      </c>
      <c r="J2416" s="875">
        <v>34</v>
      </c>
      <c r="K2416" s="846" t="s">
        <v>83</v>
      </c>
      <c r="L2416" s="846" t="s">
        <v>3355</v>
      </c>
      <c r="M2416" s="846" t="s">
        <v>5667</v>
      </c>
      <c r="N2416" s="846" t="s">
        <v>5667</v>
      </c>
      <c r="O2416" s="846" t="s">
        <v>4057</v>
      </c>
      <c r="P2416" s="846" t="s">
        <v>3925</v>
      </c>
      <c r="Q2416" s="832">
        <v>68085.12</v>
      </c>
      <c r="R2416" s="832">
        <v>147951.18</v>
      </c>
      <c r="S2416" s="832">
        <v>22249.48</v>
      </c>
      <c r="T2416" s="832">
        <v>26008.81</v>
      </c>
      <c r="U2416" s="846" t="s">
        <v>525</v>
      </c>
      <c r="V2416" s="846" t="s">
        <v>3385</v>
      </c>
      <c r="W2416" s="846"/>
      <c r="X2416" s="824"/>
      <c r="Y2416" s="824"/>
      <c r="Z2416" s="824"/>
      <c r="AA2416" s="824"/>
      <c r="AB2416" s="824"/>
      <c r="AC2416" s="824"/>
    </row>
    <row r="2417" s="823" customFormat="1" ht="28.45" hidden="1" customHeight="1" outlineLevel="3" spans="1:29">
      <c r="A2417" s="873" t="s">
        <v>73</v>
      </c>
      <c r="B2417" s="870" t="s">
        <v>495</v>
      </c>
      <c r="C2417" s="870" t="s">
        <v>505</v>
      </c>
      <c r="D2417" s="846" t="s">
        <v>5668</v>
      </c>
      <c r="E2417" s="846" t="s">
        <v>34</v>
      </c>
      <c r="F2417" s="846" t="s">
        <v>5669</v>
      </c>
      <c r="G2417" s="846" t="s">
        <v>338</v>
      </c>
      <c r="H2417" s="832">
        <v>105.46</v>
      </c>
      <c r="I2417" s="846" t="s">
        <v>1221</v>
      </c>
      <c r="J2417" s="875">
        <v>11</v>
      </c>
      <c r="K2417" s="846" t="s">
        <v>38</v>
      </c>
      <c r="L2417" s="846" t="s">
        <v>3284</v>
      </c>
      <c r="M2417" s="846" t="s">
        <v>5670</v>
      </c>
      <c r="N2417" s="846" t="s">
        <v>5670</v>
      </c>
      <c r="O2417" s="846" t="s">
        <v>3981</v>
      </c>
      <c r="P2417" s="846" t="s">
        <v>3982</v>
      </c>
      <c r="Q2417" s="832">
        <v>10867.59</v>
      </c>
      <c r="R2417" s="832">
        <v>65951.13</v>
      </c>
      <c r="S2417" s="832">
        <v>2522.16</v>
      </c>
      <c r="T2417" s="832">
        <v>6822.32</v>
      </c>
      <c r="U2417" s="846" t="s">
        <v>388</v>
      </c>
      <c r="V2417" s="846" t="s">
        <v>3294</v>
      </c>
      <c r="W2417" s="846"/>
      <c r="X2417" s="824"/>
      <c r="Y2417" s="824"/>
      <c r="Z2417" s="824"/>
      <c r="AA2417" s="824"/>
      <c r="AB2417" s="824"/>
      <c r="AC2417" s="824"/>
    </row>
    <row r="2418" s="823" customFormat="1" ht="28.45" hidden="1" customHeight="1" outlineLevel="3" spans="1:29">
      <c r="A2418" s="873" t="s">
        <v>73</v>
      </c>
      <c r="B2418" s="870" t="s">
        <v>495</v>
      </c>
      <c r="C2418" s="870" t="s">
        <v>505</v>
      </c>
      <c r="D2418" s="846" t="s">
        <v>5671</v>
      </c>
      <c r="E2418" s="846" t="s">
        <v>34</v>
      </c>
      <c r="F2418" s="846" t="s">
        <v>4192</v>
      </c>
      <c r="G2418" s="846" t="s">
        <v>338</v>
      </c>
      <c r="H2418" s="832">
        <v>15.44</v>
      </c>
      <c r="I2418" s="846" t="s">
        <v>1302</v>
      </c>
      <c r="J2418" s="875">
        <v>224</v>
      </c>
      <c r="K2418" s="846" t="s">
        <v>53</v>
      </c>
      <c r="L2418" s="846" t="s">
        <v>3284</v>
      </c>
      <c r="M2418" s="846" t="s">
        <v>5672</v>
      </c>
      <c r="N2418" s="846" t="s">
        <v>5673</v>
      </c>
      <c r="O2418" s="846" t="s">
        <v>3957</v>
      </c>
      <c r="P2418" s="846" t="s">
        <v>3948</v>
      </c>
      <c r="Q2418" s="832">
        <v>22567.5</v>
      </c>
      <c r="R2418" s="832">
        <v>104677.02</v>
      </c>
      <c r="S2418" s="832">
        <v>5955.71</v>
      </c>
      <c r="T2418" s="832">
        <v>24321.67</v>
      </c>
      <c r="U2418" s="846" t="s">
        <v>306</v>
      </c>
      <c r="V2418" s="846" t="s">
        <v>3588</v>
      </c>
      <c r="W2418" s="846"/>
      <c r="X2418" s="824"/>
      <c r="Y2418" s="824"/>
      <c r="Z2418" s="824"/>
      <c r="AA2418" s="824"/>
      <c r="AB2418" s="824"/>
      <c r="AC2418" s="824"/>
    </row>
    <row r="2419" s="823" customFormat="1" ht="28.45" hidden="1" customHeight="1" outlineLevel="3" spans="1:29">
      <c r="A2419" s="873" t="s">
        <v>73</v>
      </c>
      <c r="B2419" s="870" t="s">
        <v>495</v>
      </c>
      <c r="C2419" s="870" t="s">
        <v>505</v>
      </c>
      <c r="D2419" s="846" t="s">
        <v>5674</v>
      </c>
      <c r="E2419" s="846" t="s">
        <v>34</v>
      </c>
      <c r="F2419" s="846" t="s">
        <v>4011</v>
      </c>
      <c r="G2419" s="846" t="s">
        <v>4012</v>
      </c>
      <c r="H2419" s="832">
        <v>2.31</v>
      </c>
      <c r="I2419" s="846" t="s">
        <v>5275</v>
      </c>
      <c r="J2419" s="875">
        <v>92</v>
      </c>
      <c r="K2419" s="846" t="s">
        <v>119</v>
      </c>
      <c r="L2419" s="846" t="s">
        <v>3284</v>
      </c>
      <c r="M2419" s="846" t="s">
        <v>5675</v>
      </c>
      <c r="N2419" s="846" t="s">
        <v>5675</v>
      </c>
      <c r="O2419" s="846" t="s">
        <v>3957</v>
      </c>
      <c r="P2419" s="846" t="s">
        <v>3948</v>
      </c>
      <c r="Q2419" s="832">
        <v>116792.87</v>
      </c>
      <c r="R2419" s="832">
        <v>243568.79</v>
      </c>
      <c r="S2419" s="832">
        <v>32102.75</v>
      </c>
      <c r="T2419" s="832">
        <v>61702.19</v>
      </c>
      <c r="U2419" s="846" t="s">
        <v>306</v>
      </c>
      <c r="V2419" s="846" t="s">
        <v>3394</v>
      </c>
      <c r="W2419" s="846"/>
      <c r="X2419" s="824"/>
      <c r="Y2419" s="824"/>
      <c r="Z2419" s="824"/>
      <c r="AA2419" s="824"/>
      <c r="AB2419" s="824"/>
      <c r="AC2419" s="824"/>
    </row>
    <row r="2420" s="823" customFormat="1" ht="28.45" hidden="1" customHeight="1" outlineLevel="3" spans="1:29">
      <c r="A2420" s="873" t="s">
        <v>73</v>
      </c>
      <c r="B2420" s="870" t="s">
        <v>495</v>
      </c>
      <c r="C2420" s="870" t="s">
        <v>505</v>
      </c>
      <c r="D2420" s="846" t="s">
        <v>3977</v>
      </c>
      <c r="E2420" s="846" t="s">
        <v>34</v>
      </c>
      <c r="F2420" s="846" t="s">
        <v>3978</v>
      </c>
      <c r="G2420" s="846" t="s">
        <v>338</v>
      </c>
      <c r="H2420" s="832">
        <v>23</v>
      </c>
      <c r="I2420" s="846" t="s">
        <v>188</v>
      </c>
      <c r="J2420" s="875">
        <v>164</v>
      </c>
      <c r="K2420" s="846" t="s">
        <v>119</v>
      </c>
      <c r="L2420" s="846" t="s">
        <v>3284</v>
      </c>
      <c r="M2420" s="846" t="s">
        <v>3979</v>
      </c>
      <c r="N2420" s="846" t="s">
        <v>3980</v>
      </c>
      <c r="O2420" s="846" t="s">
        <v>3981</v>
      </c>
      <c r="P2420" s="846" t="s">
        <v>3982</v>
      </c>
      <c r="Q2420" s="832">
        <v>10867.59</v>
      </c>
      <c r="R2420" s="832">
        <v>65951.13</v>
      </c>
      <c r="S2420" s="832">
        <v>2522.16</v>
      </c>
      <c r="T2420" s="832">
        <v>6822.32</v>
      </c>
      <c r="U2420" s="846"/>
      <c r="V2420" s="846" t="s">
        <v>3294</v>
      </c>
      <c r="W2420" s="846"/>
      <c r="X2420" s="824"/>
      <c r="Y2420" s="824"/>
      <c r="Z2420" s="824"/>
      <c r="AA2420" s="824"/>
      <c r="AB2420" s="824"/>
      <c r="AC2420" s="824"/>
    </row>
    <row r="2421" s="823" customFormat="1" ht="28.45" hidden="1" customHeight="1" outlineLevel="3" spans="1:29">
      <c r="A2421" s="873" t="s">
        <v>73</v>
      </c>
      <c r="B2421" s="870" t="s">
        <v>495</v>
      </c>
      <c r="C2421" s="870" t="s">
        <v>505</v>
      </c>
      <c r="D2421" s="846" t="s">
        <v>5676</v>
      </c>
      <c r="E2421" s="846" t="s">
        <v>34</v>
      </c>
      <c r="F2421" s="846" t="s">
        <v>3366</v>
      </c>
      <c r="G2421" s="846" t="s">
        <v>99</v>
      </c>
      <c r="H2421" s="832">
        <v>8.68</v>
      </c>
      <c r="I2421" s="846" t="s">
        <v>5677</v>
      </c>
      <c r="J2421" s="875">
        <v>115</v>
      </c>
      <c r="K2421" s="846" t="s">
        <v>119</v>
      </c>
      <c r="L2421" s="846" t="s">
        <v>3284</v>
      </c>
      <c r="M2421" s="846" t="s">
        <v>5678</v>
      </c>
      <c r="N2421" s="846" t="s">
        <v>5678</v>
      </c>
      <c r="O2421" s="846" t="s">
        <v>3957</v>
      </c>
      <c r="P2421" s="846" t="s">
        <v>5679</v>
      </c>
      <c r="Q2421" s="832">
        <v>34870.04</v>
      </c>
      <c r="R2421" s="832">
        <v>208127.97</v>
      </c>
      <c r="S2421" s="832">
        <v>5122.58</v>
      </c>
      <c r="T2421" s="832">
        <v>8043.85</v>
      </c>
      <c r="U2421" s="846" t="s">
        <v>306</v>
      </c>
      <c r="V2421" s="846" t="s">
        <v>3371</v>
      </c>
      <c r="W2421" s="846"/>
      <c r="X2421" s="824"/>
      <c r="Y2421" s="824"/>
      <c r="Z2421" s="824"/>
      <c r="AA2421" s="824"/>
      <c r="AB2421" s="824"/>
      <c r="AC2421" s="824"/>
    </row>
    <row r="2422" s="823" customFormat="1" ht="28.45" hidden="1" customHeight="1" outlineLevel="3" spans="1:29">
      <c r="A2422" s="873" t="s">
        <v>73</v>
      </c>
      <c r="B2422" s="870" t="s">
        <v>495</v>
      </c>
      <c r="C2422" s="870" t="s">
        <v>505</v>
      </c>
      <c r="D2422" s="846" t="s">
        <v>5680</v>
      </c>
      <c r="E2422" s="846" t="s">
        <v>34</v>
      </c>
      <c r="F2422" s="846" t="s">
        <v>4021</v>
      </c>
      <c r="G2422" s="846" t="s">
        <v>338</v>
      </c>
      <c r="H2422" s="832">
        <v>7.3</v>
      </c>
      <c r="I2422" s="846" t="s">
        <v>768</v>
      </c>
      <c r="J2422" s="875">
        <v>104</v>
      </c>
      <c r="K2422" s="846" t="s">
        <v>119</v>
      </c>
      <c r="L2422" s="846" t="s">
        <v>3284</v>
      </c>
      <c r="M2422" s="846" t="s">
        <v>5681</v>
      </c>
      <c r="N2422" s="846" t="s">
        <v>5681</v>
      </c>
      <c r="O2422" s="846" t="s">
        <v>3957</v>
      </c>
      <c r="P2422" s="846" t="s">
        <v>4014</v>
      </c>
      <c r="Q2422" s="832">
        <v>2372.07</v>
      </c>
      <c r="R2422" s="832">
        <v>345237.32</v>
      </c>
      <c r="S2422" s="832">
        <v>993.72</v>
      </c>
      <c r="T2422" s="832">
        <v>6825.26</v>
      </c>
      <c r="U2422" s="846"/>
      <c r="V2422" s="846" t="s">
        <v>4023</v>
      </c>
      <c r="W2422" s="846"/>
      <c r="X2422" s="824"/>
      <c r="Y2422" s="824"/>
      <c r="Z2422" s="824"/>
      <c r="AA2422" s="824"/>
      <c r="AB2422" s="824"/>
      <c r="AC2422" s="824"/>
    </row>
    <row r="2423" s="823" customFormat="1" ht="28.45" hidden="1" customHeight="1" outlineLevel="3" spans="1:29">
      <c r="A2423" s="873" t="s">
        <v>73</v>
      </c>
      <c r="B2423" s="870" t="s">
        <v>495</v>
      </c>
      <c r="C2423" s="870" t="s">
        <v>505</v>
      </c>
      <c r="D2423" s="846" t="s">
        <v>5682</v>
      </c>
      <c r="E2423" s="846" t="s">
        <v>34</v>
      </c>
      <c r="F2423" s="846" t="s">
        <v>4021</v>
      </c>
      <c r="G2423" s="846" t="s">
        <v>338</v>
      </c>
      <c r="H2423" s="832">
        <v>15.53</v>
      </c>
      <c r="I2423" s="846" t="s">
        <v>1453</v>
      </c>
      <c r="J2423" s="875">
        <v>31</v>
      </c>
      <c r="K2423" s="846" t="s">
        <v>83</v>
      </c>
      <c r="L2423" s="846" t="s">
        <v>3284</v>
      </c>
      <c r="M2423" s="846" t="s">
        <v>5683</v>
      </c>
      <c r="N2423" s="846" t="s">
        <v>5683</v>
      </c>
      <c r="O2423" s="846" t="s">
        <v>3957</v>
      </c>
      <c r="P2423" s="846" t="s">
        <v>4014</v>
      </c>
      <c r="Q2423" s="832">
        <v>2372.07</v>
      </c>
      <c r="R2423" s="832">
        <v>345237.32</v>
      </c>
      <c r="S2423" s="832">
        <v>993.72</v>
      </c>
      <c r="T2423" s="832">
        <v>6825.26</v>
      </c>
      <c r="U2423" s="846"/>
      <c r="V2423" s="846" t="s">
        <v>4023</v>
      </c>
      <c r="W2423" s="846"/>
      <c r="X2423" s="824"/>
      <c r="Y2423" s="824"/>
      <c r="Z2423" s="824"/>
      <c r="AA2423" s="824"/>
      <c r="AB2423" s="824"/>
      <c r="AC2423" s="824"/>
    </row>
    <row r="2424" s="823" customFormat="1" ht="28.45" hidden="1" customHeight="1" outlineLevel="3" spans="1:29">
      <c r="A2424" s="873" t="s">
        <v>73</v>
      </c>
      <c r="B2424" s="870" t="s">
        <v>495</v>
      </c>
      <c r="C2424" s="870" t="s">
        <v>505</v>
      </c>
      <c r="D2424" s="846" t="s">
        <v>5684</v>
      </c>
      <c r="E2424" s="846" t="s">
        <v>34</v>
      </c>
      <c r="F2424" s="846" t="s">
        <v>4021</v>
      </c>
      <c r="G2424" s="846" t="s">
        <v>338</v>
      </c>
      <c r="H2424" s="832">
        <v>6.94</v>
      </c>
      <c r="I2424" s="846" t="s">
        <v>367</v>
      </c>
      <c r="J2424" s="875">
        <v>17</v>
      </c>
      <c r="K2424" s="846" t="s">
        <v>38</v>
      </c>
      <c r="L2424" s="846" t="s">
        <v>3284</v>
      </c>
      <c r="M2424" s="846" t="s">
        <v>5685</v>
      </c>
      <c r="N2424" s="846" t="s">
        <v>5685</v>
      </c>
      <c r="O2424" s="846" t="s">
        <v>3957</v>
      </c>
      <c r="P2424" s="846" t="s">
        <v>4014</v>
      </c>
      <c r="Q2424" s="832">
        <v>2372.07</v>
      </c>
      <c r="R2424" s="832">
        <v>345237.32</v>
      </c>
      <c r="S2424" s="832">
        <v>993.72</v>
      </c>
      <c r="T2424" s="832">
        <v>6825.26</v>
      </c>
      <c r="U2424" s="846"/>
      <c r="V2424" s="846" t="s">
        <v>4023</v>
      </c>
      <c r="W2424" s="846"/>
      <c r="X2424" s="824"/>
      <c r="Y2424" s="824"/>
      <c r="Z2424" s="824"/>
      <c r="AA2424" s="824"/>
      <c r="AB2424" s="824"/>
      <c r="AC2424" s="824"/>
    </row>
    <row r="2425" s="823" customFormat="1" ht="28.45" hidden="1" customHeight="1" outlineLevel="3" spans="1:29">
      <c r="A2425" s="873" t="s">
        <v>73</v>
      </c>
      <c r="B2425" s="870" t="s">
        <v>495</v>
      </c>
      <c r="C2425" s="870" t="s">
        <v>505</v>
      </c>
      <c r="D2425" s="846" t="s">
        <v>5684</v>
      </c>
      <c r="E2425" s="846" t="s">
        <v>34</v>
      </c>
      <c r="F2425" s="846" t="s">
        <v>4021</v>
      </c>
      <c r="G2425" s="846" t="s">
        <v>338</v>
      </c>
      <c r="H2425" s="832">
        <v>6.52</v>
      </c>
      <c r="I2425" s="846" t="s">
        <v>367</v>
      </c>
      <c r="J2425" s="875">
        <v>17</v>
      </c>
      <c r="K2425" s="846" t="s">
        <v>38</v>
      </c>
      <c r="L2425" s="846" t="s">
        <v>3284</v>
      </c>
      <c r="M2425" s="846" t="s">
        <v>5685</v>
      </c>
      <c r="N2425" s="846" t="s">
        <v>5685</v>
      </c>
      <c r="O2425" s="846" t="s">
        <v>3957</v>
      </c>
      <c r="P2425" s="846" t="s">
        <v>4014</v>
      </c>
      <c r="Q2425" s="832">
        <v>2372.07</v>
      </c>
      <c r="R2425" s="832">
        <v>345237.32</v>
      </c>
      <c r="S2425" s="832">
        <v>993.72</v>
      </c>
      <c r="T2425" s="832">
        <v>6825.26</v>
      </c>
      <c r="U2425" s="846"/>
      <c r="V2425" s="846" t="s">
        <v>4023</v>
      </c>
      <c r="W2425" s="846"/>
      <c r="X2425" s="824"/>
      <c r="Y2425" s="824"/>
      <c r="Z2425" s="824"/>
      <c r="AA2425" s="824"/>
      <c r="AB2425" s="824"/>
      <c r="AC2425" s="824"/>
    </row>
    <row r="2426" s="823" customFormat="1" ht="28.45" hidden="1" customHeight="1" outlineLevel="3" spans="1:29">
      <c r="A2426" s="873" t="s">
        <v>73</v>
      </c>
      <c r="B2426" s="870" t="s">
        <v>495</v>
      </c>
      <c r="C2426" s="870" t="s">
        <v>505</v>
      </c>
      <c r="D2426" s="846" t="s">
        <v>5686</v>
      </c>
      <c r="E2426" s="846" t="s">
        <v>34</v>
      </c>
      <c r="F2426" s="846" t="s">
        <v>3531</v>
      </c>
      <c r="G2426" s="846" t="s">
        <v>338</v>
      </c>
      <c r="H2426" s="832">
        <v>67.3</v>
      </c>
      <c r="I2426" s="846" t="s">
        <v>350</v>
      </c>
      <c r="J2426" s="875">
        <v>0</v>
      </c>
      <c r="K2426" s="846" t="s">
        <v>38</v>
      </c>
      <c r="L2426" s="846" t="s">
        <v>3355</v>
      </c>
      <c r="M2426" s="846"/>
      <c r="N2426" s="846" t="s">
        <v>5687</v>
      </c>
      <c r="O2426" s="846" t="s">
        <v>5688</v>
      </c>
      <c r="P2426" s="846" t="s">
        <v>4014</v>
      </c>
      <c r="Q2426" s="832">
        <v>5518.74</v>
      </c>
      <c r="R2426" s="832">
        <v>25263.52</v>
      </c>
      <c r="S2426" s="832">
        <v>1096.17</v>
      </c>
      <c r="T2426" s="832">
        <v>15411.46</v>
      </c>
      <c r="U2426" s="846"/>
      <c r="V2426" s="846" t="s">
        <v>3533</v>
      </c>
      <c r="W2426" s="846"/>
      <c r="X2426" s="824"/>
      <c r="Y2426" s="824"/>
      <c r="Z2426" s="824"/>
      <c r="AA2426" s="824"/>
      <c r="AB2426" s="824"/>
      <c r="AC2426" s="824"/>
    </row>
    <row r="2427" s="823" customFormat="1" ht="28.45" hidden="1" customHeight="1" outlineLevel="3" spans="1:29">
      <c r="A2427" s="873" t="s">
        <v>73</v>
      </c>
      <c r="B2427" s="870" t="s">
        <v>495</v>
      </c>
      <c r="C2427" s="870" t="s">
        <v>505</v>
      </c>
      <c r="D2427" s="846" t="s">
        <v>5689</v>
      </c>
      <c r="E2427" s="846" t="s">
        <v>34</v>
      </c>
      <c r="F2427" s="846" t="s">
        <v>3671</v>
      </c>
      <c r="G2427" s="846" t="s">
        <v>509</v>
      </c>
      <c r="H2427" s="832">
        <v>0.64</v>
      </c>
      <c r="I2427" s="846" t="s">
        <v>471</v>
      </c>
      <c r="J2427" s="875">
        <v>51</v>
      </c>
      <c r="K2427" s="846" t="s">
        <v>83</v>
      </c>
      <c r="L2427" s="846" t="s">
        <v>3284</v>
      </c>
      <c r="M2427" s="846" t="s">
        <v>5690</v>
      </c>
      <c r="N2427" s="846" t="s">
        <v>5691</v>
      </c>
      <c r="O2427" s="846" t="s">
        <v>4037</v>
      </c>
      <c r="P2427" s="846" t="s">
        <v>3972</v>
      </c>
      <c r="Q2427" s="832">
        <v>64540.3</v>
      </c>
      <c r="R2427" s="832">
        <v>97379.81</v>
      </c>
      <c r="S2427" s="832">
        <v>2192.28</v>
      </c>
      <c r="T2427" s="832">
        <v>32478.42</v>
      </c>
      <c r="U2427" s="846" t="s">
        <v>318</v>
      </c>
      <c r="V2427" s="846" t="s">
        <v>600</v>
      </c>
      <c r="W2427" s="846"/>
      <c r="X2427" s="824"/>
      <c r="Y2427" s="824"/>
      <c r="Z2427" s="824"/>
      <c r="AA2427" s="824"/>
      <c r="AB2427" s="824"/>
      <c r="AC2427" s="824"/>
    </row>
    <row r="2428" s="823" customFormat="1" ht="28.45" hidden="1" customHeight="1" outlineLevel="3" spans="1:29">
      <c r="A2428" s="873" t="s">
        <v>73</v>
      </c>
      <c r="B2428" s="870" t="s">
        <v>495</v>
      </c>
      <c r="C2428" s="870" t="s">
        <v>505</v>
      </c>
      <c r="D2428" s="846" t="s">
        <v>4020</v>
      </c>
      <c r="E2428" s="846" t="s">
        <v>34</v>
      </c>
      <c r="F2428" s="846" t="s">
        <v>4021</v>
      </c>
      <c r="G2428" s="846" t="s">
        <v>338</v>
      </c>
      <c r="H2428" s="832">
        <v>58.69</v>
      </c>
      <c r="I2428" s="846" t="s">
        <v>534</v>
      </c>
      <c r="J2428" s="875">
        <v>1</v>
      </c>
      <c r="K2428" s="846" t="s">
        <v>38</v>
      </c>
      <c r="L2428" s="846" t="s">
        <v>3284</v>
      </c>
      <c r="M2428" s="846"/>
      <c r="N2428" s="846" t="s">
        <v>4022</v>
      </c>
      <c r="O2428" s="846" t="s">
        <v>3957</v>
      </c>
      <c r="P2428" s="846" t="s">
        <v>3931</v>
      </c>
      <c r="Q2428" s="832">
        <v>2372.07</v>
      </c>
      <c r="R2428" s="832">
        <v>345237.32</v>
      </c>
      <c r="S2428" s="832">
        <v>993.72</v>
      </c>
      <c r="T2428" s="832">
        <v>6825.26</v>
      </c>
      <c r="U2428" s="846" t="s">
        <v>407</v>
      </c>
      <c r="V2428" s="846" t="s">
        <v>4023</v>
      </c>
      <c r="W2428" s="846"/>
      <c r="X2428" s="824"/>
      <c r="Y2428" s="824"/>
      <c r="Z2428" s="824"/>
      <c r="AA2428" s="824"/>
      <c r="AB2428" s="824"/>
      <c r="AC2428" s="824"/>
    </row>
    <row r="2429" s="823" customFormat="1" ht="28.45" hidden="1" customHeight="1" outlineLevel="3" spans="1:29">
      <c r="A2429" s="873" t="s">
        <v>73</v>
      </c>
      <c r="B2429" s="870" t="s">
        <v>495</v>
      </c>
      <c r="C2429" s="870" t="s">
        <v>505</v>
      </c>
      <c r="D2429" s="846" t="s">
        <v>4020</v>
      </c>
      <c r="E2429" s="846" t="s">
        <v>34</v>
      </c>
      <c r="F2429" s="846" t="s">
        <v>4021</v>
      </c>
      <c r="G2429" s="846" t="s">
        <v>338</v>
      </c>
      <c r="H2429" s="832">
        <v>58.69</v>
      </c>
      <c r="I2429" s="846" t="s">
        <v>485</v>
      </c>
      <c r="J2429" s="875">
        <v>3</v>
      </c>
      <c r="K2429" s="846" t="s">
        <v>38</v>
      </c>
      <c r="L2429" s="846" t="s">
        <v>3284</v>
      </c>
      <c r="M2429" s="846"/>
      <c r="N2429" s="846" t="s">
        <v>4022</v>
      </c>
      <c r="O2429" s="846" t="s">
        <v>3957</v>
      </c>
      <c r="P2429" s="846" t="s">
        <v>3931</v>
      </c>
      <c r="Q2429" s="832">
        <v>2372.07</v>
      </c>
      <c r="R2429" s="832">
        <v>345237.32</v>
      </c>
      <c r="S2429" s="832">
        <v>993.72</v>
      </c>
      <c r="T2429" s="832">
        <v>6825.26</v>
      </c>
      <c r="U2429" s="846" t="s">
        <v>407</v>
      </c>
      <c r="V2429" s="846" t="s">
        <v>4023</v>
      </c>
      <c r="W2429" s="846"/>
      <c r="X2429" s="824"/>
      <c r="Y2429" s="824"/>
      <c r="Z2429" s="824"/>
      <c r="AA2429" s="824"/>
      <c r="AB2429" s="824"/>
      <c r="AC2429" s="824"/>
    </row>
    <row r="2430" s="823" customFormat="1" ht="28.45" hidden="1" customHeight="1" outlineLevel="3" spans="1:29">
      <c r="A2430" s="873" t="s">
        <v>73</v>
      </c>
      <c r="B2430" s="870" t="s">
        <v>495</v>
      </c>
      <c r="C2430" s="870" t="s">
        <v>505</v>
      </c>
      <c r="D2430" s="846" t="s">
        <v>4027</v>
      </c>
      <c r="E2430" s="846" t="s">
        <v>34</v>
      </c>
      <c r="F2430" s="846" t="s">
        <v>3455</v>
      </c>
      <c r="G2430" s="846" t="s">
        <v>3456</v>
      </c>
      <c r="H2430" s="832">
        <v>57.47</v>
      </c>
      <c r="I2430" s="846" t="s">
        <v>37</v>
      </c>
      <c r="J2430" s="875">
        <v>15</v>
      </c>
      <c r="K2430" s="846" t="s">
        <v>38</v>
      </c>
      <c r="L2430" s="846" t="s">
        <v>3355</v>
      </c>
      <c r="M2430" s="846" t="s">
        <v>4028</v>
      </c>
      <c r="N2430" s="846" t="s">
        <v>5692</v>
      </c>
      <c r="O2430" s="846" t="s">
        <v>3924</v>
      </c>
      <c r="P2430" s="846" t="s">
        <v>3925</v>
      </c>
      <c r="Q2430" s="832">
        <v>68085.12</v>
      </c>
      <c r="R2430" s="832">
        <v>147951.18</v>
      </c>
      <c r="S2430" s="832">
        <v>22249.48</v>
      </c>
      <c r="T2430" s="832">
        <v>26008.81</v>
      </c>
      <c r="U2430" s="846" t="s">
        <v>388</v>
      </c>
      <c r="V2430" s="846" t="s">
        <v>3385</v>
      </c>
      <c r="W2430" s="846"/>
      <c r="X2430" s="824"/>
      <c r="Y2430" s="824"/>
      <c r="Z2430" s="824"/>
      <c r="AA2430" s="824"/>
      <c r="AB2430" s="824"/>
      <c r="AC2430" s="824"/>
    </row>
    <row r="2431" s="823" customFormat="1" ht="28.45" hidden="1" customHeight="1" outlineLevel="3" spans="1:29">
      <c r="A2431" s="873" t="s">
        <v>73</v>
      </c>
      <c r="B2431" s="870" t="s">
        <v>495</v>
      </c>
      <c r="C2431" s="870" t="s">
        <v>505</v>
      </c>
      <c r="D2431" s="846" t="s">
        <v>4027</v>
      </c>
      <c r="E2431" s="846" t="s">
        <v>34</v>
      </c>
      <c r="F2431" s="846" t="s">
        <v>3455</v>
      </c>
      <c r="G2431" s="846" t="s">
        <v>3456</v>
      </c>
      <c r="H2431" s="832">
        <v>73.57</v>
      </c>
      <c r="I2431" s="846" t="s">
        <v>37</v>
      </c>
      <c r="J2431" s="875">
        <v>15</v>
      </c>
      <c r="K2431" s="846" t="s">
        <v>38</v>
      </c>
      <c r="L2431" s="846" t="s">
        <v>3355</v>
      </c>
      <c r="M2431" s="846" t="s">
        <v>4028</v>
      </c>
      <c r="N2431" s="846" t="s">
        <v>5692</v>
      </c>
      <c r="O2431" s="846" t="s">
        <v>3924</v>
      </c>
      <c r="P2431" s="846" t="s">
        <v>3925</v>
      </c>
      <c r="Q2431" s="832">
        <v>68085.12</v>
      </c>
      <c r="R2431" s="832">
        <v>147951.18</v>
      </c>
      <c r="S2431" s="832">
        <v>22249.48</v>
      </c>
      <c r="T2431" s="832">
        <v>26008.81</v>
      </c>
      <c r="U2431" s="846" t="s">
        <v>388</v>
      </c>
      <c r="V2431" s="846" t="s">
        <v>3385</v>
      </c>
      <c r="W2431" s="846"/>
      <c r="X2431" s="824"/>
      <c r="Y2431" s="824"/>
      <c r="Z2431" s="824"/>
      <c r="AA2431" s="824"/>
      <c r="AB2431" s="824"/>
      <c r="AC2431" s="824"/>
    </row>
    <row r="2432" s="823" customFormat="1" ht="28.45" hidden="1" customHeight="1" outlineLevel="2" collapsed="1" spans="1:29">
      <c r="A2432" s="870" t="s">
        <v>73</v>
      </c>
      <c r="B2432" s="870" t="s">
        <v>495</v>
      </c>
      <c r="C2432" s="870" t="s">
        <v>5693</v>
      </c>
      <c r="D2432" s="870"/>
      <c r="E2432" s="835"/>
      <c r="F2432" s="835"/>
      <c r="G2432" s="836"/>
      <c r="H2432" s="871">
        <v>213.51</v>
      </c>
      <c r="I2432" s="874" t="s">
        <v>71</v>
      </c>
      <c r="J2432" s="835"/>
      <c r="K2432" s="835"/>
      <c r="L2432" s="835"/>
      <c r="M2432" s="835"/>
      <c r="N2432" s="835"/>
      <c r="O2432" s="835"/>
      <c r="P2432" s="835"/>
      <c r="Q2432" s="835"/>
      <c r="R2432" s="835"/>
      <c r="S2432" s="835"/>
      <c r="T2432" s="835"/>
      <c r="U2432" s="835"/>
      <c r="V2432" s="835"/>
      <c r="W2432" s="836"/>
      <c r="X2432" s="824"/>
      <c r="Y2432" s="824"/>
      <c r="Z2432" s="824"/>
      <c r="AA2432" s="824"/>
      <c r="AB2432" s="824"/>
      <c r="AC2432" s="824"/>
    </row>
    <row r="2433" s="823" customFormat="1" ht="28.45" hidden="1" customHeight="1" outlineLevel="3" spans="1:29">
      <c r="A2433" s="873" t="s">
        <v>73</v>
      </c>
      <c r="B2433" s="870" t="s">
        <v>495</v>
      </c>
      <c r="C2433" s="870" t="s">
        <v>5693</v>
      </c>
      <c r="D2433" s="846" t="s">
        <v>5694</v>
      </c>
      <c r="E2433" s="846" t="s">
        <v>34</v>
      </c>
      <c r="F2433" s="846" t="s">
        <v>5695</v>
      </c>
      <c r="G2433" s="846" t="s">
        <v>5696</v>
      </c>
      <c r="H2433" s="832">
        <v>213.51</v>
      </c>
      <c r="I2433" s="846" t="s">
        <v>93</v>
      </c>
      <c r="J2433" s="875">
        <v>10</v>
      </c>
      <c r="K2433" s="846" t="s">
        <v>38</v>
      </c>
      <c r="L2433" s="846" t="s">
        <v>3355</v>
      </c>
      <c r="M2433" s="846" t="s">
        <v>5697</v>
      </c>
      <c r="N2433" s="846" t="s">
        <v>5698</v>
      </c>
      <c r="O2433" s="846" t="s">
        <v>4270</v>
      </c>
      <c r="P2433" s="846" t="s">
        <v>5699</v>
      </c>
      <c r="Q2433" s="832">
        <v>20367.01</v>
      </c>
      <c r="R2433" s="832">
        <v>20368.25</v>
      </c>
      <c r="S2433" s="832">
        <v>7696.55</v>
      </c>
      <c r="T2433" s="832">
        <v>7696.55</v>
      </c>
      <c r="U2433" s="846" t="s">
        <v>388</v>
      </c>
      <c r="V2433" s="846" t="s">
        <v>5700</v>
      </c>
      <c r="W2433" s="846"/>
      <c r="X2433" s="824"/>
      <c r="Y2433" s="824"/>
      <c r="Z2433" s="824"/>
      <c r="AA2433" s="824"/>
      <c r="AB2433" s="824"/>
      <c r="AC2433" s="824"/>
    </row>
    <row r="2434" s="823" customFormat="1" ht="28.45" hidden="1" customHeight="1" outlineLevel="2" collapsed="1" spans="1:29">
      <c r="A2434" s="870" t="s">
        <v>73</v>
      </c>
      <c r="B2434" s="870" t="s">
        <v>495</v>
      </c>
      <c r="C2434" s="870" t="s">
        <v>516</v>
      </c>
      <c r="D2434" s="870"/>
      <c r="E2434" s="835"/>
      <c r="F2434" s="835"/>
      <c r="G2434" s="836"/>
      <c r="H2434" s="871">
        <v>4499.39</v>
      </c>
      <c r="I2434" s="874" t="s">
        <v>5701</v>
      </c>
      <c r="J2434" s="835"/>
      <c r="K2434" s="835"/>
      <c r="L2434" s="835"/>
      <c r="M2434" s="835"/>
      <c r="N2434" s="835"/>
      <c r="O2434" s="835"/>
      <c r="P2434" s="835"/>
      <c r="Q2434" s="835"/>
      <c r="R2434" s="835"/>
      <c r="S2434" s="835"/>
      <c r="T2434" s="835"/>
      <c r="U2434" s="835"/>
      <c r="V2434" s="835"/>
      <c r="W2434" s="836"/>
      <c r="X2434" s="824"/>
      <c r="Y2434" s="824"/>
      <c r="Z2434" s="824"/>
      <c r="AA2434" s="824"/>
      <c r="AB2434" s="824"/>
      <c r="AC2434" s="824"/>
    </row>
    <row r="2435" s="823" customFormat="1" ht="28.45" hidden="1" customHeight="1" outlineLevel="3" spans="1:29">
      <c r="A2435" s="873" t="s">
        <v>73</v>
      </c>
      <c r="B2435" s="870" t="s">
        <v>495</v>
      </c>
      <c r="C2435" s="870" t="s">
        <v>516</v>
      </c>
      <c r="D2435" s="846" t="s">
        <v>5702</v>
      </c>
      <c r="E2435" s="846" t="s">
        <v>34</v>
      </c>
      <c r="F2435" s="846" t="s">
        <v>4104</v>
      </c>
      <c r="G2435" s="846" t="s">
        <v>92</v>
      </c>
      <c r="H2435" s="832">
        <v>3.2</v>
      </c>
      <c r="I2435" s="846" t="s">
        <v>5703</v>
      </c>
      <c r="J2435" s="875">
        <v>96</v>
      </c>
      <c r="K2435" s="846" t="s">
        <v>119</v>
      </c>
      <c r="L2435" s="846" t="s">
        <v>3284</v>
      </c>
      <c r="M2435" s="846" t="s">
        <v>5704</v>
      </c>
      <c r="N2435" s="846" t="s">
        <v>5704</v>
      </c>
      <c r="O2435" s="846" t="s">
        <v>5705</v>
      </c>
      <c r="P2435" s="846" t="s">
        <v>4069</v>
      </c>
      <c r="Q2435" s="832">
        <v>64540.3</v>
      </c>
      <c r="R2435" s="832">
        <v>97379.81</v>
      </c>
      <c r="S2435" s="832">
        <v>2192.28</v>
      </c>
      <c r="T2435" s="832">
        <v>32478.42</v>
      </c>
      <c r="U2435" s="846" t="s">
        <v>306</v>
      </c>
      <c r="V2435" s="846" t="s">
        <v>600</v>
      </c>
      <c r="W2435" s="846"/>
      <c r="X2435" s="824"/>
      <c r="Y2435" s="824"/>
      <c r="Z2435" s="824"/>
      <c r="AA2435" s="824"/>
      <c r="AB2435" s="824"/>
      <c r="AC2435" s="824"/>
    </row>
    <row r="2436" s="823" customFormat="1" ht="28.45" hidden="1" customHeight="1" outlineLevel="3" spans="1:29">
      <c r="A2436" s="873" t="s">
        <v>73</v>
      </c>
      <c r="B2436" s="870" t="s">
        <v>495</v>
      </c>
      <c r="C2436" s="870" t="s">
        <v>516</v>
      </c>
      <c r="D2436" s="846" t="s">
        <v>5706</v>
      </c>
      <c r="E2436" s="846" t="s">
        <v>34</v>
      </c>
      <c r="F2436" s="846" t="s">
        <v>3447</v>
      </c>
      <c r="G2436" s="846" t="s">
        <v>500</v>
      </c>
      <c r="H2436" s="832">
        <v>103.91</v>
      </c>
      <c r="I2436" s="846" t="s">
        <v>3453</v>
      </c>
      <c r="J2436" s="875">
        <v>119</v>
      </c>
      <c r="K2436" s="846" t="s">
        <v>119</v>
      </c>
      <c r="L2436" s="846" t="s">
        <v>3284</v>
      </c>
      <c r="M2436" s="846" t="s">
        <v>5707</v>
      </c>
      <c r="N2436" s="846" t="s">
        <v>5708</v>
      </c>
      <c r="O2436" s="846" t="s">
        <v>4068</v>
      </c>
      <c r="P2436" s="846" t="s">
        <v>4069</v>
      </c>
      <c r="Q2436" s="832">
        <v>34870.04</v>
      </c>
      <c r="R2436" s="832">
        <v>208127.97</v>
      </c>
      <c r="S2436" s="832">
        <v>5122.58</v>
      </c>
      <c r="T2436" s="832">
        <v>8043.85</v>
      </c>
      <c r="U2436" s="846" t="s">
        <v>306</v>
      </c>
      <c r="V2436" s="846" t="s">
        <v>3371</v>
      </c>
      <c r="W2436" s="846"/>
      <c r="X2436" s="824"/>
      <c r="Y2436" s="824"/>
      <c r="Z2436" s="824"/>
      <c r="AA2436" s="824"/>
      <c r="AB2436" s="824"/>
      <c r="AC2436" s="824"/>
    </row>
    <row r="2437" s="823" customFormat="1" ht="28.45" hidden="1" customHeight="1" outlineLevel="3" spans="1:29">
      <c r="A2437" s="873" t="s">
        <v>73</v>
      </c>
      <c r="B2437" s="870" t="s">
        <v>495</v>
      </c>
      <c r="C2437" s="870" t="s">
        <v>516</v>
      </c>
      <c r="D2437" s="846" t="s">
        <v>5709</v>
      </c>
      <c r="E2437" s="846" t="s">
        <v>34</v>
      </c>
      <c r="F2437" s="846" t="s">
        <v>4099</v>
      </c>
      <c r="G2437" s="846" t="s">
        <v>338</v>
      </c>
      <c r="H2437" s="832">
        <v>0.47</v>
      </c>
      <c r="I2437" s="846" t="s">
        <v>5710</v>
      </c>
      <c r="J2437" s="875">
        <v>123</v>
      </c>
      <c r="K2437" s="846" t="s">
        <v>119</v>
      </c>
      <c r="L2437" s="846" t="s">
        <v>3284</v>
      </c>
      <c r="M2437" s="846" t="s">
        <v>5711</v>
      </c>
      <c r="N2437" s="846" t="s">
        <v>5711</v>
      </c>
      <c r="O2437" s="846" t="s">
        <v>4037</v>
      </c>
      <c r="P2437" s="846" t="s">
        <v>5712</v>
      </c>
      <c r="Q2437" s="832">
        <v>68085.12</v>
      </c>
      <c r="R2437" s="832">
        <v>147951.18</v>
      </c>
      <c r="S2437" s="832">
        <v>22249.48</v>
      </c>
      <c r="T2437" s="832">
        <v>26008.81</v>
      </c>
      <c r="U2437" s="846"/>
      <c r="V2437" s="846" t="s">
        <v>3385</v>
      </c>
      <c r="W2437" s="846"/>
      <c r="X2437" s="824"/>
      <c r="Y2437" s="824"/>
      <c r="Z2437" s="824"/>
      <c r="AA2437" s="824"/>
      <c r="AB2437" s="824"/>
      <c r="AC2437" s="824"/>
    </row>
    <row r="2438" s="823" customFormat="1" ht="28.45" hidden="1" customHeight="1" outlineLevel="3" spans="1:29">
      <c r="A2438" s="873" t="s">
        <v>73</v>
      </c>
      <c r="B2438" s="870" t="s">
        <v>495</v>
      </c>
      <c r="C2438" s="870" t="s">
        <v>516</v>
      </c>
      <c r="D2438" s="846" t="s">
        <v>5713</v>
      </c>
      <c r="E2438" s="846" t="s">
        <v>34</v>
      </c>
      <c r="F2438" s="846" t="s">
        <v>4059</v>
      </c>
      <c r="G2438" s="846" t="s">
        <v>3456</v>
      </c>
      <c r="H2438" s="832">
        <v>35.89</v>
      </c>
      <c r="I2438" s="846" t="s">
        <v>432</v>
      </c>
      <c r="J2438" s="875">
        <v>13</v>
      </c>
      <c r="K2438" s="846" t="s">
        <v>38</v>
      </c>
      <c r="L2438" s="846" t="s">
        <v>3355</v>
      </c>
      <c r="M2438" s="846" t="s">
        <v>5714</v>
      </c>
      <c r="N2438" s="846" t="s">
        <v>5715</v>
      </c>
      <c r="O2438" s="846" t="s">
        <v>5716</v>
      </c>
      <c r="P2438" s="846" t="s">
        <v>5717</v>
      </c>
      <c r="Q2438" s="832">
        <v>68085.12</v>
      </c>
      <c r="R2438" s="832">
        <v>147951.18</v>
      </c>
      <c r="S2438" s="832">
        <v>22249.48</v>
      </c>
      <c r="T2438" s="832">
        <v>26008.81</v>
      </c>
      <c r="U2438" s="846" t="s">
        <v>388</v>
      </c>
      <c r="V2438" s="846" t="s">
        <v>3385</v>
      </c>
      <c r="W2438" s="846"/>
      <c r="X2438" s="824"/>
      <c r="Y2438" s="824"/>
      <c r="Z2438" s="824"/>
      <c r="AA2438" s="824"/>
      <c r="AB2438" s="824"/>
      <c r="AC2438" s="824"/>
    </row>
    <row r="2439" s="823" customFormat="1" ht="28.45" hidden="1" customHeight="1" outlineLevel="3" spans="1:29">
      <c r="A2439" s="873" t="s">
        <v>73</v>
      </c>
      <c r="B2439" s="870" t="s">
        <v>495</v>
      </c>
      <c r="C2439" s="870" t="s">
        <v>516</v>
      </c>
      <c r="D2439" s="846" t="s">
        <v>5718</v>
      </c>
      <c r="E2439" s="846" t="s">
        <v>34</v>
      </c>
      <c r="F2439" s="846" t="s">
        <v>5719</v>
      </c>
      <c r="G2439" s="846" t="s">
        <v>338</v>
      </c>
      <c r="H2439" s="832">
        <v>199.42</v>
      </c>
      <c r="I2439" s="846" t="s">
        <v>161</v>
      </c>
      <c r="J2439" s="875">
        <v>66</v>
      </c>
      <c r="K2439" s="846" t="s">
        <v>83</v>
      </c>
      <c r="L2439" s="846" t="s">
        <v>3284</v>
      </c>
      <c r="M2439" s="846" t="s">
        <v>5720</v>
      </c>
      <c r="N2439" s="846" t="s">
        <v>5720</v>
      </c>
      <c r="O2439" s="846" t="s">
        <v>4101</v>
      </c>
      <c r="P2439" s="846" t="s">
        <v>4107</v>
      </c>
      <c r="Q2439" s="832">
        <v>10867.59</v>
      </c>
      <c r="R2439" s="832">
        <v>65951.13</v>
      </c>
      <c r="S2439" s="832">
        <v>2522.16</v>
      </c>
      <c r="T2439" s="832">
        <v>6822.32</v>
      </c>
      <c r="U2439" s="846" t="s">
        <v>525</v>
      </c>
      <c r="V2439" s="846" t="s">
        <v>3294</v>
      </c>
      <c r="W2439" s="846"/>
      <c r="X2439" s="824"/>
      <c r="Y2439" s="824"/>
      <c r="Z2439" s="824"/>
      <c r="AA2439" s="824"/>
      <c r="AB2439" s="824"/>
      <c r="AC2439" s="824"/>
    </row>
    <row r="2440" s="823" customFormat="1" ht="28.45" hidden="1" customHeight="1" outlineLevel="3" spans="1:29">
      <c r="A2440" s="873" t="s">
        <v>73</v>
      </c>
      <c r="B2440" s="870" t="s">
        <v>495</v>
      </c>
      <c r="C2440" s="870" t="s">
        <v>516</v>
      </c>
      <c r="D2440" s="846" t="s">
        <v>5721</v>
      </c>
      <c r="E2440" s="846" t="s">
        <v>34</v>
      </c>
      <c r="F2440" s="846" t="s">
        <v>5719</v>
      </c>
      <c r="G2440" s="846" t="s">
        <v>338</v>
      </c>
      <c r="H2440" s="832">
        <v>60.96</v>
      </c>
      <c r="I2440" s="846" t="s">
        <v>312</v>
      </c>
      <c r="J2440" s="875">
        <v>34</v>
      </c>
      <c r="K2440" s="846" t="s">
        <v>83</v>
      </c>
      <c r="L2440" s="846" t="s">
        <v>3284</v>
      </c>
      <c r="M2440" s="846" t="s">
        <v>5722</v>
      </c>
      <c r="N2440" s="846" t="s">
        <v>5722</v>
      </c>
      <c r="O2440" s="846" t="s">
        <v>4101</v>
      </c>
      <c r="P2440" s="846" t="s">
        <v>4107</v>
      </c>
      <c r="Q2440" s="832">
        <v>10867.59</v>
      </c>
      <c r="R2440" s="832">
        <v>65951.13</v>
      </c>
      <c r="S2440" s="832">
        <v>2522.16</v>
      </c>
      <c r="T2440" s="832">
        <v>6822.32</v>
      </c>
      <c r="U2440" s="846" t="s">
        <v>525</v>
      </c>
      <c r="V2440" s="846" t="s">
        <v>3294</v>
      </c>
      <c r="W2440" s="846"/>
      <c r="X2440" s="824"/>
      <c r="Y2440" s="824"/>
      <c r="Z2440" s="824"/>
      <c r="AA2440" s="824"/>
      <c r="AB2440" s="824"/>
      <c r="AC2440" s="824"/>
    </row>
    <row r="2441" s="823" customFormat="1" ht="28.45" hidden="1" customHeight="1" outlineLevel="3" spans="1:29">
      <c r="A2441" s="873" t="s">
        <v>73</v>
      </c>
      <c r="B2441" s="870" t="s">
        <v>495</v>
      </c>
      <c r="C2441" s="870" t="s">
        <v>516</v>
      </c>
      <c r="D2441" s="846" t="s">
        <v>5723</v>
      </c>
      <c r="E2441" s="846" t="s">
        <v>34</v>
      </c>
      <c r="F2441" s="846" t="s">
        <v>5724</v>
      </c>
      <c r="G2441" s="846" t="s">
        <v>338</v>
      </c>
      <c r="H2441" s="832">
        <v>47.61</v>
      </c>
      <c r="I2441" s="846" t="s">
        <v>312</v>
      </c>
      <c r="J2441" s="875">
        <v>34</v>
      </c>
      <c r="K2441" s="846" t="s">
        <v>83</v>
      </c>
      <c r="L2441" s="846" t="s">
        <v>3284</v>
      </c>
      <c r="M2441" s="846" t="s">
        <v>5725</v>
      </c>
      <c r="N2441" s="846" t="s">
        <v>5725</v>
      </c>
      <c r="O2441" s="846" t="s">
        <v>4101</v>
      </c>
      <c r="P2441" s="846" t="s">
        <v>5712</v>
      </c>
      <c r="Q2441" s="832">
        <v>10867.59</v>
      </c>
      <c r="R2441" s="832">
        <v>65951.13</v>
      </c>
      <c r="S2441" s="832">
        <v>2522.16</v>
      </c>
      <c r="T2441" s="832">
        <v>6822.32</v>
      </c>
      <c r="U2441" s="846" t="s">
        <v>318</v>
      </c>
      <c r="V2441" s="846" t="s">
        <v>3294</v>
      </c>
      <c r="W2441" s="846"/>
      <c r="X2441" s="824"/>
      <c r="Y2441" s="824"/>
      <c r="Z2441" s="824"/>
      <c r="AA2441" s="824"/>
      <c r="AB2441" s="824"/>
      <c r="AC2441" s="824"/>
    </row>
    <row r="2442" s="823" customFormat="1" ht="28.45" hidden="1" customHeight="1" outlineLevel="3" spans="1:29">
      <c r="A2442" s="873" t="s">
        <v>73</v>
      </c>
      <c r="B2442" s="870" t="s">
        <v>495</v>
      </c>
      <c r="C2442" s="870" t="s">
        <v>516</v>
      </c>
      <c r="D2442" s="846" t="s">
        <v>5726</v>
      </c>
      <c r="E2442" s="846" t="s">
        <v>34</v>
      </c>
      <c r="F2442" s="846" t="s">
        <v>5719</v>
      </c>
      <c r="G2442" s="846" t="s">
        <v>338</v>
      </c>
      <c r="H2442" s="832">
        <v>33.92</v>
      </c>
      <c r="I2442" s="846" t="s">
        <v>330</v>
      </c>
      <c r="J2442" s="875">
        <v>6</v>
      </c>
      <c r="K2442" s="846" t="s">
        <v>38</v>
      </c>
      <c r="L2442" s="846" t="s">
        <v>3284</v>
      </c>
      <c r="M2442" s="846"/>
      <c r="N2442" s="846" t="s">
        <v>5727</v>
      </c>
      <c r="O2442" s="846" t="s">
        <v>4101</v>
      </c>
      <c r="P2442" s="846" t="s">
        <v>4107</v>
      </c>
      <c r="Q2442" s="832">
        <v>10867.59</v>
      </c>
      <c r="R2442" s="832">
        <v>65951.13</v>
      </c>
      <c r="S2442" s="832">
        <v>2522.16</v>
      </c>
      <c r="T2442" s="832">
        <v>6822.32</v>
      </c>
      <c r="U2442" s="846" t="s">
        <v>525</v>
      </c>
      <c r="V2442" s="846" t="s">
        <v>3294</v>
      </c>
      <c r="W2442" s="846"/>
      <c r="X2442" s="824"/>
      <c r="Y2442" s="824"/>
      <c r="Z2442" s="824"/>
      <c r="AA2442" s="824"/>
      <c r="AB2442" s="824"/>
      <c r="AC2442" s="824"/>
    </row>
    <row r="2443" s="823" customFormat="1" ht="28.45" hidden="1" customHeight="1" outlineLevel="3" spans="1:29">
      <c r="A2443" s="873" t="s">
        <v>73</v>
      </c>
      <c r="B2443" s="870" t="s">
        <v>495</v>
      </c>
      <c r="C2443" s="870" t="s">
        <v>516</v>
      </c>
      <c r="D2443" s="846" t="s">
        <v>5728</v>
      </c>
      <c r="E2443" s="846" t="s">
        <v>34</v>
      </c>
      <c r="F2443" s="846" t="s">
        <v>5724</v>
      </c>
      <c r="G2443" s="846" t="s">
        <v>338</v>
      </c>
      <c r="H2443" s="832">
        <v>53.66</v>
      </c>
      <c r="I2443" s="846" t="s">
        <v>537</v>
      </c>
      <c r="J2443" s="875">
        <v>21</v>
      </c>
      <c r="K2443" s="846" t="s">
        <v>38</v>
      </c>
      <c r="L2443" s="846" t="s">
        <v>3284</v>
      </c>
      <c r="M2443" s="846" t="s">
        <v>5729</v>
      </c>
      <c r="N2443" s="846" t="s">
        <v>5729</v>
      </c>
      <c r="O2443" s="846" t="s">
        <v>4101</v>
      </c>
      <c r="P2443" s="846" t="s">
        <v>5712</v>
      </c>
      <c r="Q2443" s="832">
        <v>10867.59</v>
      </c>
      <c r="R2443" s="832">
        <v>65951.13</v>
      </c>
      <c r="S2443" s="832">
        <v>2522.16</v>
      </c>
      <c r="T2443" s="832">
        <v>6822.32</v>
      </c>
      <c r="U2443" s="846" t="s">
        <v>318</v>
      </c>
      <c r="V2443" s="846" t="s">
        <v>3294</v>
      </c>
      <c r="W2443" s="846"/>
      <c r="X2443" s="824"/>
      <c r="Y2443" s="824"/>
      <c r="Z2443" s="824"/>
      <c r="AA2443" s="824"/>
      <c r="AB2443" s="824"/>
      <c r="AC2443" s="824"/>
    </row>
    <row r="2444" s="823" customFormat="1" ht="28.45" hidden="1" customHeight="1" outlineLevel="3" spans="1:29">
      <c r="A2444" s="873" t="s">
        <v>73</v>
      </c>
      <c r="B2444" s="870" t="s">
        <v>495</v>
      </c>
      <c r="C2444" s="870" t="s">
        <v>516</v>
      </c>
      <c r="D2444" s="846" t="s">
        <v>5730</v>
      </c>
      <c r="E2444" s="846" t="s">
        <v>34</v>
      </c>
      <c r="F2444" s="846" t="s">
        <v>4099</v>
      </c>
      <c r="G2444" s="846" t="s">
        <v>338</v>
      </c>
      <c r="H2444" s="832">
        <v>0.12</v>
      </c>
      <c r="I2444" s="846" t="s">
        <v>1851</v>
      </c>
      <c r="J2444" s="875">
        <v>32</v>
      </c>
      <c r="K2444" s="846" t="s">
        <v>83</v>
      </c>
      <c r="L2444" s="846" t="s">
        <v>3284</v>
      </c>
      <c r="M2444" s="846" t="s">
        <v>5731</v>
      </c>
      <c r="N2444" s="846" t="s">
        <v>5731</v>
      </c>
      <c r="O2444" s="846" t="s">
        <v>4101</v>
      </c>
      <c r="P2444" s="846" t="s">
        <v>4102</v>
      </c>
      <c r="Q2444" s="832">
        <v>68085.12</v>
      </c>
      <c r="R2444" s="832">
        <v>147951.18</v>
      </c>
      <c r="S2444" s="832">
        <v>22249.48</v>
      </c>
      <c r="T2444" s="832">
        <v>26008.81</v>
      </c>
      <c r="U2444" s="846"/>
      <c r="V2444" s="846" t="s">
        <v>3385</v>
      </c>
      <c r="W2444" s="846"/>
      <c r="X2444" s="824"/>
      <c r="Y2444" s="824"/>
      <c r="Z2444" s="824"/>
      <c r="AA2444" s="824"/>
      <c r="AB2444" s="824"/>
      <c r="AC2444" s="824"/>
    </row>
    <row r="2445" s="823" customFormat="1" ht="28.45" hidden="1" customHeight="1" outlineLevel="3" spans="1:29">
      <c r="A2445" s="873" t="s">
        <v>73</v>
      </c>
      <c r="B2445" s="870" t="s">
        <v>495</v>
      </c>
      <c r="C2445" s="870" t="s">
        <v>516</v>
      </c>
      <c r="D2445" s="846" t="s">
        <v>5732</v>
      </c>
      <c r="E2445" s="846" t="s">
        <v>34</v>
      </c>
      <c r="F2445" s="846" t="s">
        <v>4099</v>
      </c>
      <c r="G2445" s="846" t="s">
        <v>338</v>
      </c>
      <c r="H2445" s="832">
        <v>3.42</v>
      </c>
      <c r="I2445" s="846" t="s">
        <v>537</v>
      </c>
      <c r="J2445" s="875">
        <v>21</v>
      </c>
      <c r="K2445" s="846" t="s">
        <v>38</v>
      </c>
      <c r="L2445" s="846" t="s">
        <v>3284</v>
      </c>
      <c r="M2445" s="846" t="s">
        <v>5733</v>
      </c>
      <c r="N2445" s="846" t="s">
        <v>5733</v>
      </c>
      <c r="O2445" s="846" t="s">
        <v>4101</v>
      </c>
      <c r="P2445" s="846" t="s">
        <v>4102</v>
      </c>
      <c r="Q2445" s="832">
        <v>68085.12</v>
      </c>
      <c r="R2445" s="832">
        <v>147951.18</v>
      </c>
      <c r="S2445" s="832">
        <v>22249.48</v>
      </c>
      <c r="T2445" s="832">
        <v>26008.81</v>
      </c>
      <c r="U2445" s="846" t="s">
        <v>372</v>
      </c>
      <c r="V2445" s="846" t="s">
        <v>3385</v>
      </c>
      <c r="W2445" s="846"/>
      <c r="X2445" s="824"/>
      <c r="Y2445" s="824"/>
      <c r="Z2445" s="824"/>
      <c r="AA2445" s="824"/>
      <c r="AB2445" s="824"/>
      <c r="AC2445" s="824"/>
    </row>
    <row r="2446" s="823" customFormat="1" ht="28.45" hidden="1" customHeight="1" outlineLevel="3" spans="1:29">
      <c r="A2446" s="873" t="s">
        <v>73</v>
      </c>
      <c r="B2446" s="870" t="s">
        <v>495</v>
      </c>
      <c r="C2446" s="870" t="s">
        <v>516</v>
      </c>
      <c r="D2446" s="846" t="s">
        <v>5734</v>
      </c>
      <c r="E2446" s="846" t="s">
        <v>34</v>
      </c>
      <c r="F2446" s="846" t="s">
        <v>4099</v>
      </c>
      <c r="G2446" s="846" t="s">
        <v>338</v>
      </c>
      <c r="H2446" s="832">
        <v>12.4</v>
      </c>
      <c r="I2446" s="846" t="s">
        <v>537</v>
      </c>
      <c r="J2446" s="875">
        <v>21</v>
      </c>
      <c r="K2446" s="846" t="s">
        <v>38</v>
      </c>
      <c r="L2446" s="846" t="s">
        <v>3284</v>
      </c>
      <c r="M2446" s="846" t="s">
        <v>5735</v>
      </c>
      <c r="N2446" s="846" t="s">
        <v>5735</v>
      </c>
      <c r="O2446" s="846" t="s">
        <v>4101</v>
      </c>
      <c r="P2446" s="846" t="s">
        <v>4102</v>
      </c>
      <c r="Q2446" s="832">
        <v>68085.12</v>
      </c>
      <c r="R2446" s="832">
        <v>147951.18</v>
      </c>
      <c r="S2446" s="832">
        <v>22249.48</v>
      </c>
      <c r="T2446" s="832">
        <v>26008.81</v>
      </c>
      <c r="U2446" s="846" t="s">
        <v>372</v>
      </c>
      <c r="V2446" s="846" t="s">
        <v>3385</v>
      </c>
      <c r="W2446" s="846"/>
      <c r="X2446" s="824"/>
      <c r="Y2446" s="824"/>
      <c r="Z2446" s="824"/>
      <c r="AA2446" s="824"/>
      <c r="AB2446" s="824"/>
      <c r="AC2446" s="824"/>
    </row>
    <row r="2447" s="823" customFormat="1" ht="28.45" hidden="1" customHeight="1" outlineLevel="3" spans="1:29">
      <c r="A2447" s="873" t="s">
        <v>73</v>
      </c>
      <c r="B2447" s="870" t="s">
        <v>495</v>
      </c>
      <c r="C2447" s="870" t="s">
        <v>516</v>
      </c>
      <c r="D2447" s="846" t="s">
        <v>5736</v>
      </c>
      <c r="E2447" s="846" t="s">
        <v>34</v>
      </c>
      <c r="F2447" s="846" t="s">
        <v>4099</v>
      </c>
      <c r="G2447" s="846" t="s">
        <v>338</v>
      </c>
      <c r="H2447" s="832">
        <v>2.53</v>
      </c>
      <c r="I2447" s="846" t="s">
        <v>456</v>
      </c>
      <c r="J2447" s="875">
        <v>12</v>
      </c>
      <c r="K2447" s="846" t="s">
        <v>38</v>
      </c>
      <c r="L2447" s="846" t="s">
        <v>3284</v>
      </c>
      <c r="M2447" s="846" t="s">
        <v>5737</v>
      </c>
      <c r="N2447" s="846" t="s">
        <v>5737</v>
      </c>
      <c r="O2447" s="846" t="s">
        <v>4101</v>
      </c>
      <c r="P2447" s="846" t="s">
        <v>4102</v>
      </c>
      <c r="Q2447" s="832">
        <v>68085.12</v>
      </c>
      <c r="R2447" s="832">
        <v>147951.18</v>
      </c>
      <c r="S2447" s="832">
        <v>22249.48</v>
      </c>
      <c r="T2447" s="832">
        <v>26008.81</v>
      </c>
      <c r="U2447" s="846" t="s">
        <v>372</v>
      </c>
      <c r="V2447" s="846" t="s">
        <v>3385</v>
      </c>
      <c r="W2447" s="846"/>
      <c r="X2447" s="824"/>
      <c r="Y2447" s="824"/>
      <c r="Z2447" s="824"/>
      <c r="AA2447" s="824"/>
      <c r="AB2447" s="824"/>
      <c r="AC2447" s="824"/>
    </row>
    <row r="2448" s="823" customFormat="1" ht="28.45" hidden="1" customHeight="1" outlineLevel="3" spans="1:29">
      <c r="A2448" s="873" t="s">
        <v>73</v>
      </c>
      <c r="B2448" s="870" t="s">
        <v>495</v>
      </c>
      <c r="C2448" s="870" t="s">
        <v>516</v>
      </c>
      <c r="D2448" s="846" t="s">
        <v>5738</v>
      </c>
      <c r="E2448" s="846" t="s">
        <v>34</v>
      </c>
      <c r="F2448" s="846" t="s">
        <v>4099</v>
      </c>
      <c r="G2448" s="846" t="s">
        <v>338</v>
      </c>
      <c r="H2448" s="832">
        <v>277.43</v>
      </c>
      <c r="I2448" s="846" t="s">
        <v>456</v>
      </c>
      <c r="J2448" s="875">
        <v>12</v>
      </c>
      <c r="K2448" s="846" t="s">
        <v>38</v>
      </c>
      <c r="L2448" s="846" t="s">
        <v>3284</v>
      </c>
      <c r="M2448" s="846" t="s">
        <v>5739</v>
      </c>
      <c r="N2448" s="846" t="s">
        <v>5739</v>
      </c>
      <c r="O2448" s="846" t="s">
        <v>4101</v>
      </c>
      <c r="P2448" s="846" t="s">
        <v>4102</v>
      </c>
      <c r="Q2448" s="832">
        <v>68085.12</v>
      </c>
      <c r="R2448" s="832">
        <v>147951.18</v>
      </c>
      <c r="S2448" s="832">
        <v>22249.48</v>
      </c>
      <c r="T2448" s="832">
        <v>26008.81</v>
      </c>
      <c r="U2448" s="846" t="s">
        <v>372</v>
      </c>
      <c r="V2448" s="846" t="s">
        <v>3385</v>
      </c>
      <c r="W2448" s="846"/>
      <c r="X2448" s="824"/>
      <c r="Y2448" s="824"/>
      <c r="Z2448" s="824"/>
      <c r="AA2448" s="824"/>
      <c r="AB2448" s="824"/>
      <c r="AC2448" s="824"/>
    </row>
    <row r="2449" s="823" customFormat="1" ht="28.45" hidden="1" customHeight="1" outlineLevel="3" spans="1:29">
      <c r="A2449" s="873" t="s">
        <v>73</v>
      </c>
      <c r="B2449" s="870" t="s">
        <v>495</v>
      </c>
      <c r="C2449" s="870" t="s">
        <v>516</v>
      </c>
      <c r="D2449" s="846" t="s">
        <v>5740</v>
      </c>
      <c r="E2449" s="846" t="s">
        <v>34</v>
      </c>
      <c r="F2449" s="846" t="s">
        <v>3944</v>
      </c>
      <c r="G2449" s="846" t="s">
        <v>3955</v>
      </c>
      <c r="H2449" s="832">
        <v>1123.92</v>
      </c>
      <c r="I2449" s="846" t="s">
        <v>1175</v>
      </c>
      <c r="J2449" s="875">
        <v>2</v>
      </c>
      <c r="K2449" s="846" t="s">
        <v>38</v>
      </c>
      <c r="L2449" s="846" t="s">
        <v>3355</v>
      </c>
      <c r="M2449" s="846"/>
      <c r="N2449" s="846" t="s">
        <v>5741</v>
      </c>
      <c r="O2449" s="846" t="s">
        <v>5742</v>
      </c>
      <c r="P2449" s="846" t="s">
        <v>4112</v>
      </c>
      <c r="Q2449" s="832">
        <v>254819.13</v>
      </c>
      <c r="R2449" s="832">
        <v>260526.76</v>
      </c>
      <c r="S2449" s="832">
        <v>97549.54</v>
      </c>
      <c r="T2449" s="832">
        <v>99435.76</v>
      </c>
      <c r="U2449" s="846" t="s">
        <v>407</v>
      </c>
      <c r="V2449" s="846" t="s">
        <v>3949</v>
      </c>
      <c r="W2449" s="846"/>
      <c r="X2449" s="824"/>
      <c r="Y2449" s="824"/>
      <c r="Z2449" s="824"/>
      <c r="AA2449" s="824"/>
      <c r="AB2449" s="824"/>
      <c r="AC2449" s="824"/>
    </row>
    <row r="2450" s="823" customFormat="1" ht="28.45" hidden="1" customHeight="1" outlineLevel="3" spans="1:29">
      <c r="A2450" s="873" t="s">
        <v>73</v>
      </c>
      <c r="B2450" s="870" t="s">
        <v>495</v>
      </c>
      <c r="C2450" s="870" t="s">
        <v>516</v>
      </c>
      <c r="D2450" s="846" t="s">
        <v>5740</v>
      </c>
      <c r="E2450" s="846" t="s">
        <v>34</v>
      </c>
      <c r="F2450" s="846" t="s">
        <v>3944</v>
      </c>
      <c r="G2450" s="846" t="s">
        <v>3955</v>
      </c>
      <c r="H2450" s="832">
        <v>2302.59</v>
      </c>
      <c r="I2450" s="846" t="s">
        <v>1175</v>
      </c>
      <c r="J2450" s="875">
        <v>2</v>
      </c>
      <c r="K2450" s="846" t="s">
        <v>38</v>
      </c>
      <c r="L2450" s="846" t="s">
        <v>3355</v>
      </c>
      <c r="M2450" s="846"/>
      <c r="N2450" s="846" t="s">
        <v>5743</v>
      </c>
      <c r="O2450" s="846" t="s">
        <v>5742</v>
      </c>
      <c r="P2450" s="846" t="s">
        <v>4112</v>
      </c>
      <c r="Q2450" s="832">
        <v>254819.13</v>
      </c>
      <c r="R2450" s="832">
        <v>260526.76</v>
      </c>
      <c r="S2450" s="832">
        <v>97549.54</v>
      </c>
      <c r="T2450" s="832">
        <v>99435.76</v>
      </c>
      <c r="U2450" s="846" t="s">
        <v>407</v>
      </c>
      <c r="V2450" s="846" t="s">
        <v>3949</v>
      </c>
      <c r="W2450" s="846"/>
      <c r="X2450" s="824"/>
      <c r="Y2450" s="824"/>
      <c r="Z2450" s="824"/>
      <c r="AA2450" s="824"/>
      <c r="AB2450" s="824"/>
      <c r="AC2450" s="824"/>
    </row>
    <row r="2451" s="823" customFormat="1" ht="28.45" hidden="1" customHeight="1" outlineLevel="3" spans="1:29">
      <c r="A2451" s="873" t="s">
        <v>73</v>
      </c>
      <c r="B2451" s="870" t="s">
        <v>495</v>
      </c>
      <c r="C2451" s="870" t="s">
        <v>516</v>
      </c>
      <c r="D2451" s="846" t="s">
        <v>5744</v>
      </c>
      <c r="E2451" s="846" t="s">
        <v>34</v>
      </c>
      <c r="F2451" s="846" t="s">
        <v>3959</v>
      </c>
      <c r="G2451" s="846" t="s">
        <v>4122</v>
      </c>
      <c r="H2451" s="832">
        <v>25.47</v>
      </c>
      <c r="I2451" s="846" t="s">
        <v>540</v>
      </c>
      <c r="J2451" s="875">
        <v>9</v>
      </c>
      <c r="K2451" s="846" t="s">
        <v>38</v>
      </c>
      <c r="L2451" s="846" t="s">
        <v>3284</v>
      </c>
      <c r="M2451" s="846" t="s">
        <v>5745</v>
      </c>
      <c r="N2451" s="846" t="s">
        <v>5745</v>
      </c>
      <c r="O2451" s="846" t="s">
        <v>4111</v>
      </c>
      <c r="P2451" s="846" t="s">
        <v>4124</v>
      </c>
      <c r="Q2451" s="832">
        <v>254819.13</v>
      </c>
      <c r="R2451" s="832">
        <v>260526.76</v>
      </c>
      <c r="S2451" s="832">
        <v>97549.54</v>
      </c>
      <c r="T2451" s="832">
        <v>99435.76</v>
      </c>
      <c r="U2451" s="846" t="s">
        <v>388</v>
      </c>
      <c r="V2451" s="846" t="s">
        <v>3949</v>
      </c>
      <c r="W2451" s="846"/>
      <c r="X2451" s="824"/>
      <c r="Y2451" s="824"/>
      <c r="Z2451" s="824"/>
      <c r="AA2451" s="824"/>
      <c r="AB2451" s="824"/>
      <c r="AC2451" s="824"/>
    </row>
    <row r="2452" s="823" customFormat="1" ht="28.45" hidden="1" customHeight="1" outlineLevel="3" spans="1:29">
      <c r="A2452" s="873" t="s">
        <v>73</v>
      </c>
      <c r="B2452" s="870" t="s">
        <v>495</v>
      </c>
      <c r="C2452" s="870" t="s">
        <v>516</v>
      </c>
      <c r="D2452" s="846" t="s">
        <v>4159</v>
      </c>
      <c r="E2452" s="846" t="s">
        <v>34</v>
      </c>
      <c r="F2452" s="846" t="s">
        <v>4142</v>
      </c>
      <c r="G2452" s="846" t="s">
        <v>338</v>
      </c>
      <c r="H2452" s="832">
        <v>3.75</v>
      </c>
      <c r="I2452" s="846" t="s">
        <v>917</v>
      </c>
      <c r="J2452" s="875">
        <v>4</v>
      </c>
      <c r="K2452" s="846" t="s">
        <v>38</v>
      </c>
      <c r="L2452" s="846" t="s">
        <v>3355</v>
      </c>
      <c r="M2452" s="846"/>
      <c r="N2452" s="846" t="s">
        <v>5746</v>
      </c>
      <c r="O2452" s="846" t="s">
        <v>4144</v>
      </c>
      <c r="P2452" s="846" t="s">
        <v>4145</v>
      </c>
      <c r="Q2452" s="832">
        <v>4509.7</v>
      </c>
      <c r="R2452" s="832">
        <v>24713.29</v>
      </c>
      <c r="S2452" s="832">
        <v>4468.16</v>
      </c>
      <c r="T2452" s="832">
        <v>10543.82</v>
      </c>
      <c r="U2452" s="846" t="s">
        <v>407</v>
      </c>
      <c r="V2452" s="846" t="s">
        <v>637</v>
      </c>
      <c r="W2452" s="846"/>
      <c r="X2452" s="824"/>
      <c r="Y2452" s="824"/>
      <c r="Z2452" s="824"/>
      <c r="AA2452" s="824"/>
      <c r="AB2452" s="824"/>
      <c r="AC2452" s="824"/>
    </row>
    <row r="2453" s="823" customFormat="1" ht="28.45" hidden="1" customHeight="1" outlineLevel="3" spans="1:29">
      <c r="A2453" s="873" t="s">
        <v>73</v>
      </c>
      <c r="B2453" s="870" t="s">
        <v>495</v>
      </c>
      <c r="C2453" s="870" t="s">
        <v>516</v>
      </c>
      <c r="D2453" s="846" t="s">
        <v>5747</v>
      </c>
      <c r="E2453" s="846" t="s">
        <v>34</v>
      </c>
      <c r="F2453" s="846" t="s">
        <v>4808</v>
      </c>
      <c r="G2453" s="846" t="s">
        <v>3612</v>
      </c>
      <c r="H2453" s="832">
        <v>183.95</v>
      </c>
      <c r="I2453" s="846" t="s">
        <v>432</v>
      </c>
      <c r="J2453" s="875">
        <v>13</v>
      </c>
      <c r="K2453" s="846" t="s">
        <v>38</v>
      </c>
      <c r="L2453" s="846" t="s">
        <v>3355</v>
      </c>
      <c r="M2453" s="846" t="s">
        <v>5748</v>
      </c>
      <c r="N2453" s="846" t="s">
        <v>5749</v>
      </c>
      <c r="O2453" s="846" t="s">
        <v>4184</v>
      </c>
      <c r="P2453" s="846" t="s">
        <v>4185</v>
      </c>
      <c r="Q2453" s="832">
        <v>5518.74</v>
      </c>
      <c r="R2453" s="832">
        <v>25263.52</v>
      </c>
      <c r="S2453" s="832">
        <v>1096.17</v>
      </c>
      <c r="T2453" s="832">
        <v>15411.46</v>
      </c>
      <c r="U2453" s="846" t="s">
        <v>388</v>
      </c>
      <c r="V2453" s="846" t="s">
        <v>3533</v>
      </c>
      <c r="W2453" s="846"/>
      <c r="X2453" s="824"/>
      <c r="Y2453" s="824"/>
      <c r="Z2453" s="824"/>
      <c r="AA2453" s="824"/>
      <c r="AB2453" s="824"/>
      <c r="AC2453" s="824"/>
    </row>
    <row r="2454" s="823" customFormat="1" ht="28.45" hidden="1" customHeight="1" outlineLevel="3" spans="1:29">
      <c r="A2454" s="873" t="s">
        <v>73</v>
      </c>
      <c r="B2454" s="870" t="s">
        <v>495</v>
      </c>
      <c r="C2454" s="870" t="s">
        <v>516</v>
      </c>
      <c r="D2454" s="846" t="s">
        <v>5750</v>
      </c>
      <c r="E2454" s="846" t="s">
        <v>34</v>
      </c>
      <c r="F2454" s="846" t="s">
        <v>5751</v>
      </c>
      <c r="G2454" s="846" t="s">
        <v>500</v>
      </c>
      <c r="H2454" s="832">
        <v>3.87</v>
      </c>
      <c r="I2454" s="846" t="s">
        <v>5752</v>
      </c>
      <c r="J2454" s="875">
        <v>594</v>
      </c>
      <c r="K2454" s="846" t="s">
        <v>53</v>
      </c>
      <c r="L2454" s="846" t="s">
        <v>3284</v>
      </c>
      <c r="M2454" s="846" t="s">
        <v>5753</v>
      </c>
      <c r="N2454" s="846" t="s">
        <v>5753</v>
      </c>
      <c r="O2454" s="846" t="s">
        <v>4068</v>
      </c>
      <c r="P2454" s="846" t="s">
        <v>4069</v>
      </c>
      <c r="Q2454" s="832">
        <v>16621.07</v>
      </c>
      <c r="R2454" s="832">
        <v>18818.83</v>
      </c>
      <c r="S2454" s="832">
        <v>4078.71</v>
      </c>
      <c r="T2454" s="832">
        <v>4078.71</v>
      </c>
      <c r="U2454" s="846" t="s">
        <v>306</v>
      </c>
      <c r="V2454" s="846" t="s">
        <v>5754</v>
      </c>
      <c r="W2454" s="846"/>
      <c r="X2454" s="824"/>
      <c r="Y2454" s="824"/>
      <c r="Z2454" s="824"/>
      <c r="AA2454" s="824"/>
      <c r="AB2454" s="824"/>
      <c r="AC2454" s="824"/>
    </row>
    <row r="2455" s="823" customFormat="1" ht="28.45" hidden="1" customHeight="1" outlineLevel="3" spans="1:29">
      <c r="A2455" s="873" t="s">
        <v>73</v>
      </c>
      <c r="B2455" s="870" t="s">
        <v>495</v>
      </c>
      <c r="C2455" s="870" t="s">
        <v>516</v>
      </c>
      <c r="D2455" s="846" t="s">
        <v>5750</v>
      </c>
      <c r="E2455" s="846" t="s">
        <v>34</v>
      </c>
      <c r="F2455" s="846" t="s">
        <v>5755</v>
      </c>
      <c r="G2455" s="846" t="s">
        <v>500</v>
      </c>
      <c r="H2455" s="832">
        <v>0.32</v>
      </c>
      <c r="I2455" s="846" t="s">
        <v>5756</v>
      </c>
      <c r="J2455" s="875">
        <v>437</v>
      </c>
      <c r="K2455" s="846" t="s">
        <v>53</v>
      </c>
      <c r="L2455" s="846" t="s">
        <v>3284</v>
      </c>
      <c r="M2455" s="846" t="s">
        <v>5753</v>
      </c>
      <c r="N2455" s="846" t="s">
        <v>5753</v>
      </c>
      <c r="O2455" s="846" t="s">
        <v>4068</v>
      </c>
      <c r="P2455" s="846" t="s">
        <v>4069</v>
      </c>
      <c r="Q2455" s="832">
        <v>16621.07</v>
      </c>
      <c r="R2455" s="832">
        <v>18818.83</v>
      </c>
      <c r="S2455" s="832">
        <v>4078.71</v>
      </c>
      <c r="T2455" s="832">
        <v>4078.71</v>
      </c>
      <c r="U2455" s="846" t="s">
        <v>306</v>
      </c>
      <c r="V2455" s="846" t="s">
        <v>5754</v>
      </c>
      <c r="W2455" s="846"/>
      <c r="X2455" s="824"/>
      <c r="Y2455" s="824"/>
      <c r="Z2455" s="824"/>
      <c r="AA2455" s="824"/>
      <c r="AB2455" s="824"/>
      <c r="AC2455" s="824"/>
    </row>
    <row r="2456" s="823" customFormat="1" ht="28.45" hidden="1" customHeight="1" outlineLevel="3" spans="1:29">
      <c r="A2456" s="873" t="s">
        <v>73</v>
      </c>
      <c r="B2456" s="870" t="s">
        <v>495</v>
      </c>
      <c r="C2456" s="870" t="s">
        <v>516</v>
      </c>
      <c r="D2456" s="846" t="s">
        <v>5757</v>
      </c>
      <c r="E2456" s="846" t="s">
        <v>34</v>
      </c>
      <c r="F2456" s="846" t="s">
        <v>4104</v>
      </c>
      <c r="G2456" s="846" t="s">
        <v>500</v>
      </c>
      <c r="H2456" s="832">
        <v>7.14</v>
      </c>
      <c r="I2456" s="846" t="s">
        <v>2991</v>
      </c>
      <c r="J2456" s="875">
        <v>167</v>
      </c>
      <c r="K2456" s="846" t="s">
        <v>119</v>
      </c>
      <c r="L2456" s="846" t="s">
        <v>3284</v>
      </c>
      <c r="M2456" s="846" t="s">
        <v>5758</v>
      </c>
      <c r="N2456" s="846" t="s">
        <v>5758</v>
      </c>
      <c r="O2456" s="846" t="s">
        <v>5705</v>
      </c>
      <c r="P2456" s="846" t="s">
        <v>4069</v>
      </c>
      <c r="Q2456" s="832">
        <v>64540.3</v>
      </c>
      <c r="R2456" s="832">
        <v>97379.81</v>
      </c>
      <c r="S2456" s="832">
        <v>2192.28</v>
      </c>
      <c r="T2456" s="832">
        <v>32478.42</v>
      </c>
      <c r="U2456" s="846" t="s">
        <v>306</v>
      </c>
      <c r="V2456" s="846" t="s">
        <v>600</v>
      </c>
      <c r="W2456" s="846"/>
      <c r="X2456" s="824"/>
      <c r="Y2456" s="824"/>
      <c r="Z2456" s="824"/>
      <c r="AA2456" s="824"/>
      <c r="AB2456" s="824"/>
      <c r="AC2456" s="824"/>
    </row>
    <row r="2457" s="823" customFormat="1" ht="28.45" hidden="1" customHeight="1" outlineLevel="3" spans="1:29">
      <c r="A2457" s="873" t="s">
        <v>73</v>
      </c>
      <c r="B2457" s="870" t="s">
        <v>495</v>
      </c>
      <c r="C2457" s="870" t="s">
        <v>516</v>
      </c>
      <c r="D2457" s="846" t="s">
        <v>5759</v>
      </c>
      <c r="E2457" s="846" t="s">
        <v>34</v>
      </c>
      <c r="F2457" s="846" t="s">
        <v>4104</v>
      </c>
      <c r="G2457" s="846" t="s">
        <v>500</v>
      </c>
      <c r="H2457" s="832">
        <v>13.44</v>
      </c>
      <c r="I2457" s="846" t="s">
        <v>5760</v>
      </c>
      <c r="J2457" s="875">
        <v>272</v>
      </c>
      <c r="K2457" s="846" t="s">
        <v>53</v>
      </c>
      <c r="L2457" s="846" t="s">
        <v>3284</v>
      </c>
      <c r="M2457" s="846" t="s">
        <v>5761</v>
      </c>
      <c r="N2457" s="846" t="s">
        <v>5761</v>
      </c>
      <c r="O2457" s="846" t="s">
        <v>5705</v>
      </c>
      <c r="P2457" s="846" t="s">
        <v>4069</v>
      </c>
      <c r="Q2457" s="832">
        <v>64540.3</v>
      </c>
      <c r="R2457" s="832">
        <v>97379.81</v>
      </c>
      <c r="S2457" s="832">
        <v>2192.28</v>
      </c>
      <c r="T2457" s="832">
        <v>32478.42</v>
      </c>
      <c r="U2457" s="846" t="s">
        <v>306</v>
      </c>
      <c r="V2457" s="846" t="s">
        <v>600</v>
      </c>
      <c r="W2457" s="846"/>
      <c r="X2457" s="824"/>
      <c r="Y2457" s="824"/>
      <c r="Z2457" s="824"/>
      <c r="AA2457" s="824"/>
      <c r="AB2457" s="824"/>
      <c r="AC2457" s="824"/>
    </row>
    <row r="2458" s="823" customFormat="1" ht="28.45" hidden="1" customHeight="1" outlineLevel="1" collapsed="1" spans="1:29">
      <c r="A2458" s="870" t="s">
        <v>73</v>
      </c>
      <c r="B2458" s="870" t="s">
        <v>553</v>
      </c>
      <c r="C2458" s="870"/>
      <c r="D2458" s="835"/>
      <c r="E2458" s="835"/>
      <c r="F2458" s="835"/>
      <c r="G2458" s="836"/>
      <c r="H2458" s="871">
        <v>5532.76</v>
      </c>
      <c r="I2458" s="874" t="s">
        <v>5762</v>
      </c>
      <c r="J2458" s="835"/>
      <c r="K2458" s="835"/>
      <c r="L2458" s="835"/>
      <c r="M2458" s="835"/>
      <c r="N2458" s="835"/>
      <c r="O2458" s="835"/>
      <c r="P2458" s="835"/>
      <c r="Q2458" s="835"/>
      <c r="R2458" s="835"/>
      <c r="S2458" s="835"/>
      <c r="T2458" s="835"/>
      <c r="U2458" s="835"/>
      <c r="V2458" s="835"/>
      <c r="W2458" s="836"/>
      <c r="X2458" s="824"/>
      <c r="Y2458" s="824"/>
      <c r="Z2458" s="824"/>
      <c r="AA2458" s="824"/>
      <c r="AB2458" s="824"/>
      <c r="AC2458" s="824"/>
    </row>
    <row r="2459" s="823" customFormat="1" ht="28.45" hidden="1" customHeight="1" outlineLevel="2" collapsed="1" spans="1:29">
      <c r="A2459" s="870" t="s">
        <v>73</v>
      </c>
      <c r="B2459" s="870" t="s">
        <v>553</v>
      </c>
      <c r="C2459" s="870" t="s">
        <v>605</v>
      </c>
      <c r="D2459" s="870"/>
      <c r="E2459" s="835"/>
      <c r="F2459" s="835"/>
      <c r="G2459" s="836"/>
      <c r="H2459" s="871">
        <v>525.39</v>
      </c>
      <c r="I2459" s="874" t="s">
        <v>5763</v>
      </c>
      <c r="J2459" s="835"/>
      <c r="K2459" s="835"/>
      <c r="L2459" s="835"/>
      <c r="M2459" s="835"/>
      <c r="N2459" s="835"/>
      <c r="O2459" s="835"/>
      <c r="P2459" s="835"/>
      <c r="Q2459" s="835"/>
      <c r="R2459" s="835"/>
      <c r="S2459" s="835"/>
      <c r="T2459" s="835"/>
      <c r="U2459" s="835"/>
      <c r="V2459" s="835"/>
      <c r="W2459" s="836"/>
      <c r="X2459" s="824"/>
      <c r="Y2459" s="824"/>
      <c r="Z2459" s="824"/>
      <c r="AA2459" s="824"/>
      <c r="AB2459" s="824"/>
      <c r="AC2459" s="824"/>
    </row>
    <row r="2460" s="823" customFormat="1" ht="28.45" hidden="1" customHeight="1" outlineLevel="3" spans="1:29">
      <c r="A2460" s="873" t="s">
        <v>73</v>
      </c>
      <c r="B2460" s="870" t="s">
        <v>553</v>
      </c>
      <c r="C2460" s="870" t="s">
        <v>605</v>
      </c>
      <c r="D2460" s="846" t="s">
        <v>5764</v>
      </c>
      <c r="E2460" s="846" t="s">
        <v>3858</v>
      </c>
      <c r="F2460" s="846" t="s">
        <v>5765</v>
      </c>
      <c r="G2460" s="846" t="s">
        <v>577</v>
      </c>
      <c r="H2460" s="832">
        <v>525.39</v>
      </c>
      <c r="I2460" s="846" t="s">
        <v>350</v>
      </c>
      <c r="J2460" s="875">
        <v>0</v>
      </c>
      <c r="K2460" s="846" t="s">
        <v>38</v>
      </c>
      <c r="L2460" s="846" t="s">
        <v>3355</v>
      </c>
      <c r="M2460" s="846"/>
      <c r="N2460" s="846" t="s">
        <v>5766</v>
      </c>
      <c r="O2460" s="846" t="s">
        <v>613</v>
      </c>
      <c r="P2460" s="846" t="s">
        <v>5767</v>
      </c>
      <c r="Q2460" s="832">
        <v>8601.59</v>
      </c>
      <c r="R2460" s="832">
        <v>14696.99</v>
      </c>
      <c r="S2460" s="832">
        <v>7521.26</v>
      </c>
      <c r="T2460" s="832">
        <v>7521.26</v>
      </c>
      <c r="U2460" s="846"/>
      <c r="V2460" s="846" t="s">
        <v>5768</v>
      </c>
      <c r="W2460" s="846"/>
      <c r="X2460" s="824"/>
      <c r="Y2460" s="824"/>
      <c r="Z2460" s="824"/>
      <c r="AA2460" s="824"/>
      <c r="AB2460" s="824"/>
      <c r="AC2460" s="824"/>
    </row>
    <row r="2461" s="823" customFormat="1" ht="28.45" hidden="1" customHeight="1" outlineLevel="2" collapsed="1" spans="1:29">
      <c r="A2461" s="870" t="s">
        <v>73</v>
      </c>
      <c r="B2461" s="870" t="s">
        <v>553</v>
      </c>
      <c r="C2461" s="870" t="s">
        <v>593</v>
      </c>
      <c r="D2461" s="870"/>
      <c r="E2461" s="835"/>
      <c r="F2461" s="835"/>
      <c r="G2461" s="836"/>
      <c r="H2461" s="871">
        <v>4959.4</v>
      </c>
      <c r="I2461" s="874" t="s">
        <v>5769</v>
      </c>
      <c r="J2461" s="835"/>
      <c r="K2461" s="835"/>
      <c r="L2461" s="835"/>
      <c r="M2461" s="835"/>
      <c r="N2461" s="835"/>
      <c r="O2461" s="835"/>
      <c r="P2461" s="835"/>
      <c r="Q2461" s="835"/>
      <c r="R2461" s="835"/>
      <c r="S2461" s="835"/>
      <c r="T2461" s="835"/>
      <c r="U2461" s="835"/>
      <c r="V2461" s="835"/>
      <c r="W2461" s="836"/>
      <c r="X2461" s="824"/>
      <c r="Y2461" s="824"/>
      <c r="Z2461" s="824"/>
      <c r="AA2461" s="824"/>
      <c r="AB2461" s="824"/>
      <c r="AC2461" s="824"/>
    </row>
    <row r="2462" s="823" customFormat="1" ht="28.45" hidden="1" customHeight="1" outlineLevel="3" spans="1:29">
      <c r="A2462" s="873" t="s">
        <v>73</v>
      </c>
      <c r="B2462" s="870" t="s">
        <v>553</v>
      </c>
      <c r="C2462" s="870" t="s">
        <v>593</v>
      </c>
      <c r="D2462" s="846" t="s">
        <v>5770</v>
      </c>
      <c r="E2462" s="846" t="s">
        <v>34</v>
      </c>
      <c r="F2462" s="846" t="s">
        <v>5771</v>
      </c>
      <c r="G2462" s="846" t="s">
        <v>609</v>
      </c>
      <c r="H2462" s="832">
        <v>1742.55</v>
      </c>
      <c r="I2462" s="846" t="s">
        <v>2452</v>
      </c>
      <c r="J2462" s="875">
        <v>42</v>
      </c>
      <c r="K2462" s="846" t="s">
        <v>83</v>
      </c>
      <c r="L2462" s="846" t="s">
        <v>3355</v>
      </c>
      <c r="M2462" s="846" t="s">
        <v>5772</v>
      </c>
      <c r="N2462" s="846" t="s">
        <v>5773</v>
      </c>
      <c r="O2462" s="846" t="s">
        <v>5774</v>
      </c>
      <c r="P2462" s="846" t="s">
        <v>599</v>
      </c>
      <c r="Q2462" s="832">
        <v>76285.12</v>
      </c>
      <c r="R2462" s="832">
        <v>76285.12</v>
      </c>
      <c r="S2462" s="832">
        <v>61704.27</v>
      </c>
      <c r="T2462" s="832">
        <v>61704.27</v>
      </c>
      <c r="U2462" s="846" t="s">
        <v>318</v>
      </c>
      <c r="V2462" s="846" t="s">
        <v>5775</v>
      </c>
      <c r="W2462" s="846"/>
      <c r="X2462" s="824"/>
      <c r="Y2462" s="824"/>
      <c r="Z2462" s="824"/>
      <c r="AA2462" s="824"/>
      <c r="AB2462" s="824"/>
      <c r="AC2462" s="824"/>
    </row>
    <row r="2463" s="823" customFormat="1" ht="28.45" hidden="1" customHeight="1" outlineLevel="3" spans="1:29">
      <c r="A2463" s="873" t="s">
        <v>73</v>
      </c>
      <c r="B2463" s="870" t="s">
        <v>553</v>
      </c>
      <c r="C2463" s="870" t="s">
        <v>593</v>
      </c>
      <c r="D2463" s="846" t="s">
        <v>5776</v>
      </c>
      <c r="E2463" s="846" t="s">
        <v>34</v>
      </c>
      <c r="F2463" s="846" t="s">
        <v>5771</v>
      </c>
      <c r="G2463" s="846" t="s">
        <v>609</v>
      </c>
      <c r="H2463" s="832">
        <v>33.07</v>
      </c>
      <c r="I2463" s="846" t="s">
        <v>1851</v>
      </c>
      <c r="J2463" s="875">
        <v>32</v>
      </c>
      <c r="K2463" s="846" t="s">
        <v>83</v>
      </c>
      <c r="L2463" s="846" t="s">
        <v>3355</v>
      </c>
      <c r="M2463" s="846" t="s">
        <v>5777</v>
      </c>
      <c r="N2463" s="846" t="s">
        <v>5778</v>
      </c>
      <c r="O2463" s="846" t="s">
        <v>5774</v>
      </c>
      <c r="P2463" s="846" t="s">
        <v>599</v>
      </c>
      <c r="Q2463" s="832">
        <v>76285.12</v>
      </c>
      <c r="R2463" s="832">
        <v>76285.12</v>
      </c>
      <c r="S2463" s="832">
        <v>61704.27</v>
      </c>
      <c r="T2463" s="832">
        <v>61704.27</v>
      </c>
      <c r="U2463" s="846" t="s">
        <v>318</v>
      </c>
      <c r="V2463" s="846" t="s">
        <v>5775</v>
      </c>
      <c r="W2463" s="846"/>
      <c r="X2463" s="824"/>
      <c r="Y2463" s="824"/>
      <c r="Z2463" s="824"/>
      <c r="AA2463" s="824"/>
      <c r="AB2463" s="824"/>
      <c r="AC2463" s="824"/>
    </row>
    <row r="2464" s="823" customFormat="1" ht="28.45" hidden="1" customHeight="1" outlineLevel="3" spans="1:29">
      <c r="A2464" s="873" t="s">
        <v>73</v>
      </c>
      <c r="B2464" s="870" t="s">
        <v>553</v>
      </c>
      <c r="C2464" s="870" t="s">
        <v>593</v>
      </c>
      <c r="D2464" s="846" t="s">
        <v>5779</v>
      </c>
      <c r="E2464" s="846" t="s">
        <v>34</v>
      </c>
      <c r="F2464" s="846" t="s">
        <v>5771</v>
      </c>
      <c r="G2464" s="846" t="s">
        <v>609</v>
      </c>
      <c r="H2464" s="832">
        <v>75.52</v>
      </c>
      <c r="I2464" s="846" t="s">
        <v>540</v>
      </c>
      <c r="J2464" s="875">
        <v>9</v>
      </c>
      <c r="K2464" s="846" t="s">
        <v>38</v>
      </c>
      <c r="L2464" s="846" t="s">
        <v>3355</v>
      </c>
      <c r="M2464" s="846" t="s">
        <v>5780</v>
      </c>
      <c r="N2464" s="846" t="s">
        <v>5780</v>
      </c>
      <c r="O2464" s="846" t="s">
        <v>5774</v>
      </c>
      <c r="P2464" s="846" t="s">
        <v>599</v>
      </c>
      <c r="Q2464" s="832">
        <v>76285.12</v>
      </c>
      <c r="R2464" s="832">
        <v>76285.12</v>
      </c>
      <c r="S2464" s="832">
        <v>61704.27</v>
      </c>
      <c r="T2464" s="832">
        <v>61704.27</v>
      </c>
      <c r="U2464" s="846" t="s">
        <v>318</v>
      </c>
      <c r="V2464" s="846" t="s">
        <v>5775</v>
      </c>
      <c r="W2464" s="846"/>
      <c r="X2464" s="824"/>
      <c r="Y2464" s="824"/>
      <c r="Z2464" s="824"/>
      <c r="AA2464" s="824"/>
      <c r="AB2464" s="824"/>
      <c r="AC2464" s="824"/>
    </row>
    <row r="2465" s="823" customFormat="1" ht="28.45" hidden="1" customHeight="1" outlineLevel="3" spans="1:29">
      <c r="A2465" s="873" t="s">
        <v>73</v>
      </c>
      <c r="B2465" s="870" t="s">
        <v>553</v>
      </c>
      <c r="C2465" s="870" t="s">
        <v>593</v>
      </c>
      <c r="D2465" s="846" t="s">
        <v>5779</v>
      </c>
      <c r="E2465" s="846" t="s">
        <v>34</v>
      </c>
      <c r="F2465" s="846" t="s">
        <v>5771</v>
      </c>
      <c r="G2465" s="846" t="s">
        <v>609</v>
      </c>
      <c r="H2465" s="832">
        <v>1000</v>
      </c>
      <c r="I2465" s="846" t="s">
        <v>64</v>
      </c>
      <c r="J2465" s="875">
        <v>7</v>
      </c>
      <c r="K2465" s="846" t="s">
        <v>38</v>
      </c>
      <c r="L2465" s="846" t="s">
        <v>3355</v>
      </c>
      <c r="M2465" s="846" t="s">
        <v>5780</v>
      </c>
      <c r="N2465" s="846" t="s">
        <v>5780</v>
      </c>
      <c r="O2465" s="846" t="s">
        <v>5774</v>
      </c>
      <c r="P2465" s="846" t="s">
        <v>599</v>
      </c>
      <c r="Q2465" s="832">
        <v>76285.12</v>
      </c>
      <c r="R2465" s="832">
        <v>76285.12</v>
      </c>
      <c r="S2465" s="832">
        <v>61704.27</v>
      </c>
      <c r="T2465" s="832">
        <v>61704.27</v>
      </c>
      <c r="U2465" s="846" t="s">
        <v>318</v>
      </c>
      <c r="V2465" s="846" t="s">
        <v>5775</v>
      </c>
      <c r="W2465" s="846"/>
      <c r="X2465" s="824"/>
      <c r="Y2465" s="824"/>
      <c r="Z2465" s="824"/>
      <c r="AA2465" s="824"/>
      <c r="AB2465" s="824"/>
      <c r="AC2465" s="824"/>
    </row>
    <row r="2466" s="823" customFormat="1" ht="28.45" hidden="1" customHeight="1" outlineLevel="3" spans="1:29">
      <c r="A2466" s="873" t="s">
        <v>73</v>
      </c>
      <c r="B2466" s="870" t="s">
        <v>553</v>
      </c>
      <c r="C2466" s="870" t="s">
        <v>593</v>
      </c>
      <c r="D2466" s="846" t="s">
        <v>5779</v>
      </c>
      <c r="E2466" s="846" t="s">
        <v>34</v>
      </c>
      <c r="F2466" s="846" t="s">
        <v>5771</v>
      </c>
      <c r="G2466" s="846" t="s">
        <v>609</v>
      </c>
      <c r="H2466" s="832">
        <v>1000</v>
      </c>
      <c r="I2466" s="846" t="s">
        <v>64</v>
      </c>
      <c r="J2466" s="875">
        <v>7</v>
      </c>
      <c r="K2466" s="846" t="s">
        <v>38</v>
      </c>
      <c r="L2466" s="846" t="s">
        <v>3355</v>
      </c>
      <c r="M2466" s="846" t="s">
        <v>5780</v>
      </c>
      <c r="N2466" s="846" t="s">
        <v>5780</v>
      </c>
      <c r="O2466" s="846" t="s">
        <v>5774</v>
      </c>
      <c r="P2466" s="846" t="s">
        <v>599</v>
      </c>
      <c r="Q2466" s="832">
        <v>76285.12</v>
      </c>
      <c r="R2466" s="832">
        <v>76285.12</v>
      </c>
      <c r="S2466" s="832">
        <v>61704.27</v>
      </c>
      <c r="T2466" s="832">
        <v>61704.27</v>
      </c>
      <c r="U2466" s="846" t="s">
        <v>318</v>
      </c>
      <c r="V2466" s="846" t="s">
        <v>5775</v>
      </c>
      <c r="W2466" s="846"/>
      <c r="X2466" s="824"/>
      <c r="Y2466" s="824"/>
      <c r="Z2466" s="824"/>
      <c r="AA2466" s="824"/>
      <c r="AB2466" s="824"/>
      <c r="AC2466" s="824"/>
    </row>
    <row r="2467" s="823" customFormat="1" ht="28.45" hidden="1" customHeight="1" outlineLevel="3" spans="1:29">
      <c r="A2467" s="873" t="s">
        <v>73</v>
      </c>
      <c r="B2467" s="870" t="s">
        <v>553</v>
      </c>
      <c r="C2467" s="870" t="s">
        <v>593</v>
      </c>
      <c r="D2467" s="846" t="s">
        <v>5779</v>
      </c>
      <c r="E2467" s="846" t="s">
        <v>34</v>
      </c>
      <c r="F2467" s="846" t="s">
        <v>5771</v>
      </c>
      <c r="G2467" s="846" t="s">
        <v>609</v>
      </c>
      <c r="H2467" s="832">
        <v>0</v>
      </c>
      <c r="I2467" s="846" t="s">
        <v>917</v>
      </c>
      <c r="J2467" s="875">
        <v>4</v>
      </c>
      <c r="K2467" s="846" t="s">
        <v>38</v>
      </c>
      <c r="L2467" s="846" t="s">
        <v>3355</v>
      </c>
      <c r="M2467" s="846"/>
      <c r="N2467" s="846" t="s">
        <v>5781</v>
      </c>
      <c r="O2467" s="846" t="s">
        <v>5774</v>
      </c>
      <c r="P2467" s="846" t="s">
        <v>599</v>
      </c>
      <c r="Q2467" s="832">
        <v>76285.12</v>
      </c>
      <c r="R2467" s="832">
        <v>76285.12</v>
      </c>
      <c r="S2467" s="832">
        <v>61704.27</v>
      </c>
      <c r="T2467" s="832">
        <v>61704.27</v>
      </c>
      <c r="U2467" s="846" t="s">
        <v>318</v>
      </c>
      <c r="V2467" s="846" t="s">
        <v>5775</v>
      </c>
      <c r="W2467" s="846"/>
      <c r="X2467" s="824"/>
      <c r="Y2467" s="824"/>
      <c r="Z2467" s="824"/>
      <c r="AA2467" s="824"/>
      <c r="AB2467" s="824"/>
      <c r="AC2467" s="824"/>
    </row>
    <row r="2468" s="823" customFormat="1" ht="28.45" hidden="1" customHeight="1" outlineLevel="3" spans="1:29">
      <c r="A2468" s="873" t="s">
        <v>73</v>
      </c>
      <c r="B2468" s="870" t="s">
        <v>553</v>
      </c>
      <c r="C2468" s="870" t="s">
        <v>593</v>
      </c>
      <c r="D2468" s="846" t="s">
        <v>5779</v>
      </c>
      <c r="E2468" s="846" t="s">
        <v>34</v>
      </c>
      <c r="F2468" s="846" t="s">
        <v>5771</v>
      </c>
      <c r="G2468" s="846" t="s">
        <v>609</v>
      </c>
      <c r="H2468" s="832">
        <v>600.25</v>
      </c>
      <c r="I2468" s="846" t="s">
        <v>1175</v>
      </c>
      <c r="J2468" s="875">
        <v>2</v>
      </c>
      <c r="K2468" s="846" t="s">
        <v>38</v>
      </c>
      <c r="L2468" s="846" t="s">
        <v>3355</v>
      </c>
      <c r="M2468" s="846"/>
      <c r="N2468" s="846" t="s">
        <v>5782</v>
      </c>
      <c r="O2468" s="846" t="s">
        <v>5774</v>
      </c>
      <c r="P2468" s="846" t="s">
        <v>599</v>
      </c>
      <c r="Q2468" s="832">
        <v>76285.12</v>
      </c>
      <c r="R2468" s="832">
        <v>76285.12</v>
      </c>
      <c r="S2468" s="832">
        <v>61704.27</v>
      </c>
      <c r="T2468" s="832">
        <v>61704.27</v>
      </c>
      <c r="U2468" s="846" t="s">
        <v>318</v>
      </c>
      <c r="V2468" s="846" t="s">
        <v>5775</v>
      </c>
      <c r="W2468" s="846"/>
      <c r="X2468" s="824"/>
      <c r="Y2468" s="824"/>
      <c r="Z2468" s="824"/>
      <c r="AA2468" s="824"/>
      <c r="AB2468" s="824"/>
      <c r="AC2468" s="824"/>
    </row>
    <row r="2469" s="823" customFormat="1" ht="28.45" hidden="1" customHeight="1" outlineLevel="3" spans="1:29">
      <c r="A2469" s="873" t="s">
        <v>73</v>
      </c>
      <c r="B2469" s="870" t="s">
        <v>553</v>
      </c>
      <c r="C2469" s="870" t="s">
        <v>593</v>
      </c>
      <c r="D2469" s="846" t="s">
        <v>4281</v>
      </c>
      <c r="E2469" s="846" t="s">
        <v>34</v>
      </c>
      <c r="F2469" s="846" t="s">
        <v>4282</v>
      </c>
      <c r="G2469" s="846" t="s">
        <v>609</v>
      </c>
      <c r="H2469" s="832">
        <v>460.99</v>
      </c>
      <c r="I2469" s="846" t="s">
        <v>1175</v>
      </c>
      <c r="J2469" s="875">
        <v>2</v>
      </c>
      <c r="K2469" s="846" t="s">
        <v>38</v>
      </c>
      <c r="L2469" s="846" t="s">
        <v>3355</v>
      </c>
      <c r="M2469" s="846"/>
      <c r="N2469" s="846" t="s">
        <v>5783</v>
      </c>
      <c r="O2469" s="846" t="s">
        <v>4284</v>
      </c>
      <c r="P2469" s="846" t="s">
        <v>4285</v>
      </c>
      <c r="Q2469" s="832">
        <v>4044.28</v>
      </c>
      <c r="R2469" s="832">
        <v>16879.82</v>
      </c>
      <c r="S2469" s="832">
        <v>1536.31</v>
      </c>
      <c r="T2469" s="832">
        <v>1536.31</v>
      </c>
      <c r="U2469" s="846" t="s">
        <v>407</v>
      </c>
      <c r="V2469" s="846" t="s">
        <v>4286</v>
      </c>
      <c r="W2469" s="846"/>
      <c r="X2469" s="824"/>
      <c r="Y2469" s="824"/>
      <c r="Z2469" s="824"/>
      <c r="AA2469" s="824"/>
      <c r="AB2469" s="824"/>
      <c r="AC2469" s="824"/>
    </row>
    <row r="2470" s="823" customFormat="1" ht="28.45" hidden="1" customHeight="1" outlineLevel="3" spans="1:29">
      <c r="A2470" s="873" t="s">
        <v>73</v>
      </c>
      <c r="B2470" s="870" t="s">
        <v>553</v>
      </c>
      <c r="C2470" s="870" t="s">
        <v>593</v>
      </c>
      <c r="D2470" s="846" t="s">
        <v>5784</v>
      </c>
      <c r="E2470" s="846" t="s">
        <v>34</v>
      </c>
      <c r="F2470" s="846" t="s">
        <v>5785</v>
      </c>
      <c r="G2470" s="846" t="s">
        <v>609</v>
      </c>
      <c r="H2470" s="832">
        <v>47.02</v>
      </c>
      <c r="I2470" s="846" t="s">
        <v>456</v>
      </c>
      <c r="J2470" s="875">
        <v>12</v>
      </c>
      <c r="K2470" s="846" t="s">
        <v>38</v>
      </c>
      <c r="L2470" s="846" t="s">
        <v>3284</v>
      </c>
      <c r="M2470" s="846"/>
      <c r="N2470" s="846" t="s">
        <v>5786</v>
      </c>
      <c r="O2470" s="846" t="s">
        <v>4284</v>
      </c>
      <c r="P2470" s="846" t="s">
        <v>4285</v>
      </c>
      <c r="Q2470" s="832">
        <v>8050.24</v>
      </c>
      <c r="R2470" s="832">
        <v>8926.55</v>
      </c>
      <c r="S2470" s="832">
        <v>5480.02</v>
      </c>
      <c r="T2470" s="832">
        <v>5480.02</v>
      </c>
      <c r="U2470" s="846" t="s">
        <v>388</v>
      </c>
      <c r="V2470" s="846" t="s">
        <v>5787</v>
      </c>
      <c r="W2470" s="846"/>
      <c r="X2470" s="824"/>
      <c r="Y2470" s="824"/>
      <c r="Z2470" s="824"/>
      <c r="AA2470" s="824"/>
      <c r="AB2470" s="824"/>
      <c r="AC2470" s="824"/>
    </row>
    <row r="2471" s="823" customFormat="1" ht="28.45" hidden="1" customHeight="1" outlineLevel="2" collapsed="1" spans="1:29">
      <c r="A2471" s="870" t="s">
        <v>73</v>
      </c>
      <c r="B2471" s="870" t="s">
        <v>553</v>
      </c>
      <c r="C2471" s="870" t="s">
        <v>5788</v>
      </c>
      <c r="D2471" s="870"/>
      <c r="E2471" s="835"/>
      <c r="F2471" s="835"/>
      <c r="G2471" s="836"/>
      <c r="H2471" s="871">
        <v>47.97</v>
      </c>
      <c r="I2471" s="874" t="s">
        <v>71</v>
      </c>
      <c r="J2471" s="835"/>
      <c r="K2471" s="835"/>
      <c r="L2471" s="835"/>
      <c r="M2471" s="835"/>
      <c r="N2471" s="835"/>
      <c r="O2471" s="835"/>
      <c r="P2471" s="835"/>
      <c r="Q2471" s="835"/>
      <c r="R2471" s="835"/>
      <c r="S2471" s="835"/>
      <c r="T2471" s="835"/>
      <c r="U2471" s="835"/>
      <c r="V2471" s="835"/>
      <c r="W2471" s="836"/>
      <c r="X2471" s="824"/>
      <c r="Y2471" s="824"/>
      <c r="Z2471" s="824"/>
      <c r="AA2471" s="824"/>
      <c r="AB2471" s="824"/>
      <c r="AC2471" s="824"/>
    </row>
    <row r="2472" s="823" customFormat="1" ht="28.45" hidden="1" customHeight="1" outlineLevel="3" spans="1:29">
      <c r="A2472" s="873" t="s">
        <v>73</v>
      </c>
      <c r="B2472" s="870" t="s">
        <v>553</v>
      </c>
      <c r="C2472" s="870" t="s">
        <v>5788</v>
      </c>
      <c r="D2472" s="846" t="s">
        <v>5789</v>
      </c>
      <c r="E2472" s="846" t="s">
        <v>34</v>
      </c>
      <c r="F2472" s="846" t="s">
        <v>4839</v>
      </c>
      <c r="G2472" s="846" t="s">
        <v>509</v>
      </c>
      <c r="H2472" s="832">
        <v>47.97</v>
      </c>
      <c r="I2472" s="846" t="s">
        <v>768</v>
      </c>
      <c r="J2472" s="875">
        <v>104</v>
      </c>
      <c r="K2472" s="846" t="s">
        <v>119</v>
      </c>
      <c r="L2472" s="846" t="s">
        <v>3284</v>
      </c>
      <c r="M2472" s="846" t="s">
        <v>5790</v>
      </c>
      <c r="N2472" s="846" t="s">
        <v>5790</v>
      </c>
      <c r="O2472" s="846" t="s">
        <v>5791</v>
      </c>
      <c r="P2472" s="846" t="s">
        <v>5792</v>
      </c>
      <c r="Q2472" s="832">
        <v>3357.62</v>
      </c>
      <c r="R2472" s="832">
        <v>65951.13</v>
      </c>
      <c r="S2472" s="832">
        <v>150.99</v>
      </c>
      <c r="T2472" s="832">
        <v>6822.32</v>
      </c>
      <c r="U2472" s="846" t="s">
        <v>306</v>
      </c>
      <c r="V2472" s="846" t="s">
        <v>3294</v>
      </c>
      <c r="W2472" s="846"/>
      <c r="X2472" s="824"/>
      <c r="Y2472" s="824"/>
      <c r="Z2472" s="824"/>
      <c r="AA2472" s="824"/>
      <c r="AB2472" s="824"/>
      <c r="AC2472" s="824"/>
    </row>
    <row r="2473" s="823" customFormat="1" ht="28.45" hidden="1" customHeight="1" outlineLevel="1" collapsed="1" spans="1:29">
      <c r="A2473" s="870" t="s">
        <v>73</v>
      </c>
      <c r="B2473" s="870" t="s">
        <v>638</v>
      </c>
      <c r="C2473" s="870"/>
      <c r="D2473" s="835"/>
      <c r="E2473" s="835"/>
      <c r="F2473" s="835"/>
      <c r="G2473" s="836"/>
      <c r="H2473" s="871">
        <v>6748.55</v>
      </c>
      <c r="I2473" s="874" t="s">
        <v>5793</v>
      </c>
      <c r="J2473" s="835"/>
      <c r="K2473" s="835"/>
      <c r="L2473" s="835"/>
      <c r="M2473" s="835"/>
      <c r="N2473" s="835"/>
      <c r="O2473" s="835"/>
      <c r="P2473" s="835"/>
      <c r="Q2473" s="835"/>
      <c r="R2473" s="835"/>
      <c r="S2473" s="835"/>
      <c r="T2473" s="835"/>
      <c r="U2473" s="835"/>
      <c r="V2473" s="835"/>
      <c r="W2473" s="836"/>
      <c r="X2473" s="824"/>
      <c r="Y2473" s="824"/>
      <c r="Z2473" s="824"/>
      <c r="AA2473" s="824"/>
      <c r="AB2473" s="824"/>
      <c r="AC2473" s="824"/>
    </row>
    <row r="2474" s="823" customFormat="1" ht="28.45" hidden="1" customHeight="1" outlineLevel="2" collapsed="1" spans="1:29">
      <c r="A2474" s="870" t="s">
        <v>73</v>
      </c>
      <c r="B2474" s="870" t="s">
        <v>638</v>
      </c>
      <c r="C2474" s="870" t="s">
        <v>653</v>
      </c>
      <c r="D2474" s="870"/>
      <c r="E2474" s="835"/>
      <c r="F2474" s="835"/>
      <c r="G2474" s="836"/>
      <c r="H2474" s="871">
        <v>6245.7</v>
      </c>
      <c r="I2474" s="874" t="s">
        <v>5794</v>
      </c>
      <c r="J2474" s="835"/>
      <c r="K2474" s="835"/>
      <c r="L2474" s="835"/>
      <c r="M2474" s="835"/>
      <c r="N2474" s="835"/>
      <c r="O2474" s="835"/>
      <c r="P2474" s="835"/>
      <c r="Q2474" s="835"/>
      <c r="R2474" s="835"/>
      <c r="S2474" s="835"/>
      <c r="T2474" s="835"/>
      <c r="U2474" s="835"/>
      <c r="V2474" s="835"/>
      <c r="W2474" s="836"/>
      <c r="X2474" s="824"/>
      <c r="Y2474" s="824"/>
      <c r="Z2474" s="824"/>
      <c r="AA2474" s="824"/>
      <c r="AB2474" s="824"/>
      <c r="AC2474" s="824"/>
    </row>
    <row r="2475" s="823" customFormat="1" ht="28.45" hidden="1" customHeight="1" outlineLevel="3" spans="1:29">
      <c r="A2475" s="873" t="s">
        <v>73</v>
      </c>
      <c r="B2475" s="870" t="s">
        <v>638</v>
      </c>
      <c r="C2475" s="870" t="s">
        <v>653</v>
      </c>
      <c r="D2475" s="846" t="s">
        <v>5795</v>
      </c>
      <c r="E2475" s="846" t="s">
        <v>310</v>
      </c>
      <c r="F2475" s="846" t="s">
        <v>5013</v>
      </c>
      <c r="G2475" s="846" t="s">
        <v>3325</v>
      </c>
      <c r="H2475" s="832">
        <v>5960</v>
      </c>
      <c r="I2475" s="846" t="s">
        <v>1641</v>
      </c>
      <c r="J2475" s="875">
        <v>8</v>
      </c>
      <c r="K2475" s="846" t="s">
        <v>38</v>
      </c>
      <c r="L2475" s="846" t="s">
        <v>3355</v>
      </c>
      <c r="M2475" s="846" t="s">
        <v>5796</v>
      </c>
      <c r="N2475" s="846" t="s">
        <v>5797</v>
      </c>
      <c r="O2475" s="846" t="s">
        <v>5798</v>
      </c>
      <c r="P2475" s="846" t="s">
        <v>4307</v>
      </c>
      <c r="Q2475" s="832">
        <v>5960</v>
      </c>
      <c r="R2475" s="832">
        <v>53641.68</v>
      </c>
      <c r="S2475" s="832">
        <v>5968.17</v>
      </c>
      <c r="T2475" s="832">
        <v>27540.93</v>
      </c>
      <c r="U2475" s="846" t="s">
        <v>388</v>
      </c>
      <c r="V2475" s="846" t="s">
        <v>5016</v>
      </c>
      <c r="W2475" s="846"/>
      <c r="X2475" s="824"/>
      <c r="Y2475" s="824"/>
      <c r="Z2475" s="824"/>
      <c r="AA2475" s="824"/>
      <c r="AB2475" s="824"/>
      <c r="AC2475" s="824"/>
    </row>
    <row r="2476" s="823" customFormat="1" ht="28.45" hidden="1" customHeight="1" outlineLevel="3" spans="1:29">
      <c r="A2476" s="873" t="s">
        <v>73</v>
      </c>
      <c r="B2476" s="870" t="s">
        <v>638</v>
      </c>
      <c r="C2476" s="870" t="s">
        <v>653</v>
      </c>
      <c r="D2476" s="846" t="s">
        <v>5795</v>
      </c>
      <c r="E2476" s="846" t="s">
        <v>310</v>
      </c>
      <c r="F2476" s="846" t="s">
        <v>5013</v>
      </c>
      <c r="G2476" s="846" t="s">
        <v>3325</v>
      </c>
      <c r="H2476" s="832">
        <v>8.17</v>
      </c>
      <c r="I2476" s="846" t="s">
        <v>485</v>
      </c>
      <c r="J2476" s="875">
        <v>3</v>
      </c>
      <c r="K2476" s="846" t="s">
        <v>38</v>
      </c>
      <c r="L2476" s="846" t="s">
        <v>3355</v>
      </c>
      <c r="M2476" s="846"/>
      <c r="N2476" s="846" t="s">
        <v>5797</v>
      </c>
      <c r="O2476" s="846" t="s">
        <v>5798</v>
      </c>
      <c r="P2476" s="846" t="s">
        <v>4307</v>
      </c>
      <c r="Q2476" s="832">
        <v>5960</v>
      </c>
      <c r="R2476" s="832">
        <v>53641.68</v>
      </c>
      <c r="S2476" s="832">
        <v>5968.17</v>
      </c>
      <c r="T2476" s="832">
        <v>27540.93</v>
      </c>
      <c r="U2476" s="846" t="s">
        <v>388</v>
      </c>
      <c r="V2476" s="846" t="s">
        <v>5016</v>
      </c>
      <c r="W2476" s="846"/>
      <c r="X2476" s="824"/>
      <c r="Y2476" s="824"/>
      <c r="Z2476" s="824"/>
      <c r="AA2476" s="824"/>
      <c r="AB2476" s="824"/>
      <c r="AC2476" s="824"/>
    </row>
    <row r="2477" s="823" customFormat="1" ht="28.45" hidden="1" customHeight="1" outlineLevel="3" spans="1:29">
      <c r="A2477" s="873" t="s">
        <v>73</v>
      </c>
      <c r="B2477" s="870" t="s">
        <v>638</v>
      </c>
      <c r="C2477" s="870" t="s">
        <v>653</v>
      </c>
      <c r="D2477" s="846" t="s">
        <v>5799</v>
      </c>
      <c r="E2477" s="846" t="s">
        <v>298</v>
      </c>
      <c r="F2477" s="846" t="s">
        <v>5800</v>
      </c>
      <c r="G2477" s="846" t="s">
        <v>3888</v>
      </c>
      <c r="H2477" s="832">
        <v>144.29</v>
      </c>
      <c r="I2477" s="846" t="s">
        <v>1175</v>
      </c>
      <c r="J2477" s="875">
        <v>2</v>
      </c>
      <c r="K2477" s="846" t="s">
        <v>38</v>
      </c>
      <c r="L2477" s="846" t="s">
        <v>3355</v>
      </c>
      <c r="M2477" s="846"/>
      <c r="N2477" s="846" t="s">
        <v>5801</v>
      </c>
      <c r="O2477" s="846" t="s">
        <v>666</v>
      </c>
      <c r="P2477" s="846" t="s">
        <v>4307</v>
      </c>
      <c r="Q2477" s="832">
        <v>4808.77</v>
      </c>
      <c r="R2477" s="832">
        <v>61385.84</v>
      </c>
      <c r="S2477" s="832">
        <v>335.13</v>
      </c>
      <c r="T2477" s="832">
        <v>8140.44</v>
      </c>
      <c r="U2477" s="846" t="s">
        <v>318</v>
      </c>
      <c r="V2477" s="846" t="s">
        <v>2601</v>
      </c>
      <c r="W2477" s="846"/>
      <c r="X2477" s="824"/>
      <c r="Y2477" s="824"/>
      <c r="Z2477" s="824"/>
      <c r="AA2477" s="824"/>
      <c r="AB2477" s="824"/>
      <c r="AC2477" s="824"/>
    </row>
    <row r="2478" s="823" customFormat="1" ht="28.45" hidden="1" customHeight="1" outlineLevel="3" spans="1:29">
      <c r="A2478" s="873" t="s">
        <v>73</v>
      </c>
      <c r="B2478" s="870" t="s">
        <v>638</v>
      </c>
      <c r="C2478" s="870" t="s">
        <v>653</v>
      </c>
      <c r="D2478" s="846" t="s">
        <v>5802</v>
      </c>
      <c r="E2478" s="846" t="s">
        <v>298</v>
      </c>
      <c r="F2478" s="846" t="s">
        <v>5800</v>
      </c>
      <c r="G2478" s="846" t="s">
        <v>99</v>
      </c>
      <c r="H2478" s="832">
        <v>13.53</v>
      </c>
      <c r="I2478" s="846" t="s">
        <v>1904</v>
      </c>
      <c r="J2478" s="875">
        <v>56</v>
      </c>
      <c r="K2478" s="846" t="s">
        <v>83</v>
      </c>
      <c r="L2478" s="846" t="s">
        <v>3355</v>
      </c>
      <c r="M2478" s="846" t="s">
        <v>5803</v>
      </c>
      <c r="N2478" s="846" t="s">
        <v>5804</v>
      </c>
      <c r="O2478" s="846" t="s">
        <v>666</v>
      </c>
      <c r="P2478" s="846" t="s">
        <v>4307</v>
      </c>
      <c r="Q2478" s="832">
        <v>4808.77</v>
      </c>
      <c r="R2478" s="832">
        <v>61385.84</v>
      </c>
      <c r="S2478" s="832">
        <v>335.13</v>
      </c>
      <c r="T2478" s="832">
        <v>8140.44</v>
      </c>
      <c r="U2478" s="846" t="s">
        <v>318</v>
      </c>
      <c r="V2478" s="846" t="s">
        <v>2601</v>
      </c>
      <c r="W2478" s="846"/>
      <c r="X2478" s="824"/>
      <c r="Y2478" s="824"/>
      <c r="Z2478" s="824"/>
      <c r="AA2478" s="824"/>
      <c r="AB2478" s="824"/>
      <c r="AC2478" s="824"/>
    </row>
    <row r="2479" s="823" customFormat="1" ht="28.45" hidden="1" customHeight="1" outlineLevel="3" spans="1:29">
      <c r="A2479" s="873" t="s">
        <v>73</v>
      </c>
      <c r="B2479" s="870" t="s">
        <v>638</v>
      </c>
      <c r="C2479" s="870" t="s">
        <v>653</v>
      </c>
      <c r="D2479" s="846" t="s">
        <v>5802</v>
      </c>
      <c r="E2479" s="846" t="s">
        <v>298</v>
      </c>
      <c r="F2479" s="846" t="s">
        <v>5800</v>
      </c>
      <c r="G2479" s="846" t="s">
        <v>99</v>
      </c>
      <c r="H2479" s="832">
        <v>33.99</v>
      </c>
      <c r="I2479" s="846" t="s">
        <v>64</v>
      </c>
      <c r="J2479" s="875">
        <v>7</v>
      </c>
      <c r="K2479" s="846" t="s">
        <v>38</v>
      </c>
      <c r="L2479" s="846" t="s">
        <v>3355</v>
      </c>
      <c r="M2479" s="846" t="s">
        <v>5803</v>
      </c>
      <c r="N2479" s="846" t="s">
        <v>5804</v>
      </c>
      <c r="O2479" s="846" t="s">
        <v>666</v>
      </c>
      <c r="P2479" s="846" t="s">
        <v>4307</v>
      </c>
      <c r="Q2479" s="832">
        <v>4808.77</v>
      </c>
      <c r="R2479" s="832">
        <v>61385.84</v>
      </c>
      <c r="S2479" s="832">
        <v>335.13</v>
      </c>
      <c r="T2479" s="832">
        <v>8140.44</v>
      </c>
      <c r="U2479" s="846" t="s">
        <v>318</v>
      </c>
      <c r="V2479" s="846" t="s">
        <v>2601</v>
      </c>
      <c r="W2479" s="846"/>
      <c r="X2479" s="824"/>
      <c r="Y2479" s="824"/>
      <c r="Z2479" s="824"/>
      <c r="AA2479" s="824"/>
      <c r="AB2479" s="824"/>
      <c r="AC2479" s="824"/>
    </row>
    <row r="2480" s="823" customFormat="1" ht="28.45" hidden="1" customHeight="1" outlineLevel="3" spans="1:29">
      <c r="A2480" s="873" t="s">
        <v>73</v>
      </c>
      <c r="B2480" s="870" t="s">
        <v>638</v>
      </c>
      <c r="C2480" s="870" t="s">
        <v>653</v>
      </c>
      <c r="D2480" s="846" t="s">
        <v>5805</v>
      </c>
      <c r="E2480" s="846" t="s">
        <v>298</v>
      </c>
      <c r="F2480" s="846" t="s">
        <v>5800</v>
      </c>
      <c r="G2480" s="846" t="s">
        <v>99</v>
      </c>
      <c r="H2480" s="832">
        <v>22.74</v>
      </c>
      <c r="I2480" s="846" t="s">
        <v>1904</v>
      </c>
      <c r="J2480" s="875">
        <v>56</v>
      </c>
      <c r="K2480" s="846" t="s">
        <v>83</v>
      </c>
      <c r="L2480" s="846" t="s">
        <v>3355</v>
      </c>
      <c r="M2480" s="846" t="s">
        <v>5803</v>
      </c>
      <c r="N2480" s="846" t="s">
        <v>5804</v>
      </c>
      <c r="O2480" s="846" t="s">
        <v>666</v>
      </c>
      <c r="P2480" s="846" t="s">
        <v>4307</v>
      </c>
      <c r="Q2480" s="832">
        <v>4808.77</v>
      </c>
      <c r="R2480" s="832">
        <v>61385.84</v>
      </c>
      <c r="S2480" s="832">
        <v>335.13</v>
      </c>
      <c r="T2480" s="832">
        <v>8140.44</v>
      </c>
      <c r="U2480" s="846" t="s">
        <v>318</v>
      </c>
      <c r="V2480" s="846" t="s">
        <v>2601</v>
      </c>
      <c r="W2480" s="846"/>
      <c r="X2480" s="824"/>
      <c r="Y2480" s="824"/>
      <c r="Z2480" s="824"/>
      <c r="AA2480" s="824"/>
      <c r="AB2480" s="824"/>
      <c r="AC2480" s="824"/>
    </row>
    <row r="2481" s="823" customFormat="1" ht="28.45" hidden="1" customHeight="1" outlineLevel="3" spans="1:29">
      <c r="A2481" s="873" t="s">
        <v>73</v>
      </c>
      <c r="B2481" s="870" t="s">
        <v>638</v>
      </c>
      <c r="C2481" s="870" t="s">
        <v>653</v>
      </c>
      <c r="D2481" s="846" t="s">
        <v>5805</v>
      </c>
      <c r="E2481" s="846" t="s">
        <v>298</v>
      </c>
      <c r="F2481" s="846" t="s">
        <v>5800</v>
      </c>
      <c r="G2481" s="846" t="s">
        <v>99</v>
      </c>
      <c r="H2481" s="832">
        <v>55.15</v>
      </c>
      <c r="I2481" s="846" t="s">
        <v>64</v>
      </c>
      <c r="J2481" s="875">
        <v>7</v>
      </c>
      <c r="K2481" s="846" t="s">
        <v>38</v>
      </c>
      <c r="L2481" s="846" t="s">
        <v>3355</v>
      </c>
      <c r="M2481" s="846" t="s">
        <v>5803</v>
      </c>
      <c r="N2481" s="846" t="s">
        <v>5804</v>
      </c>
      <c r="O2481" s="846" t="s">
        <v>666</v>
      </c>
      <c r="P2481" s="846" t="s">
        <v>4307</v>
      </c>
      <c r="Q2481" s="832">
        <v>4808.77</v>
      </c>
      <c r="R2481" s="832">
        <v>61385.84</v>
      </c>
      <c r="S2481" s="832">
        <v>335.13</v>
      </c>
      <c r="T2481" s="832">
        <v>8140.44</v>
      </c>
      <c r="U2481" s="846" t="s">
        <v>318</v>
      </c>
      <c r="V2481" s="846" t="s">
        <v>2601</v>
      </c>
      <c r="W2481" s="846"/>
      <c r="X2481" s="824"/>
      <c r="Y2481" s="824"/>
      <c r="Z2481" s="824"/>
      <c r="AA2481" s="824"/>
      <c r="AB2481" s="824"/>
      <c r="AC2481" s="824"/>
    </row>
    <row r="2482" s="823" customFormat="1" ht="28.45" hidden="1" customHeight="1" outlineLevel="3" spans="1:29">
      <c r="A2482" s="873" t="s">
        <v>73</v>
      </c>
      <c r="B2482" s="870" t="s">
        <v>638</v>
      </c>
      <c r="C2482" s="870" t="s">
        <v>653</v>
      </c>
      <c r="D2482" s="846" t="s">
        <v>5806</v>
      </c>
      <c r="E2482" s="846" t="s">
        <v>310</v>
      </c>
      <c r="F2482" s="846" t="s">
        <v>3460</v>
      </c>
      <c r="G2482" s="846" t="s">
        <v>338</v>
      </c>
      <c r="H2482" s="832">
        <v>7.83</v>
      </c>
      <c r="I2482" s="846" t="s">
        <v>166</v>
      </c>
      <c r="J2482" s="875">
        <v>5</v>
      </c>
      <c r="K2482" s="846" t="s">
        <v>38</v>
      </c>
      <c r="L2482" s="846" t="s">
        <v>3355</v>
      </c>
      <c r="M2482" s="846"/>
      <c r="N2482" s="846" t="s">
        <v>5807</v>
      </c>
      <c r="O2482" s="846" t="s">
        <v>666</v>
      </c>
      <c r="P2482" s="846" t="s">
        <v>5808</v>
      </c>
      <c r="Q2482" s="832">
        <v>61.44</v>
      </c>
      <c r="R2482" s="832">
        <v>385829.61</v>
      </c>
      <c r="S2482" s="832">
        <v>20.97</v>
      </c>
      <c r="T2482" s="832">
        <v>65549.25</v>
      </c>
      <c r="U2482" s="846"/>
      <c r="V2482" s="846" t="s">
        <v>3317</v>
      </c>
      <c r="W2482" s="846"/>
      <c r="X2482" s="824"/>
      <c r="Y2482" s="824"/>
      <c r="Z2482" s="824"/>
      <c r="AA2482" s="824"/>
      <c r="AB2482" s="824"/>
      <c r="AC2482" s="824"/>
    </row>
    <row r="2483" s="823" customFormat="1" ht="28.45" hidden="1" customHeight="1" outlineLevel="2" collapsed="1" spans="1:29">
      <c r="A2483" s="870" t="s">
        <v>73</v>
      </c>
      <c r="B2483" s="870" t="s">
        <v>638</v>
      </c>
      <c r="C2483" s="870" t="s">
        <v>675</v>
      </c>
      <c r="D2483" s="870"/>
      <c r="E2483" s="835"/>
      <c r="F2483" s="835"/>
      <c r="G2483" s="836"/>
      <c r="H2483" s="871">
        <v>502.85</v>
      </c>
      <c r="I2483" s="874" t="s">
        <v>5809</v>
      </c>
      <c r="J2483" s="835"/>
      <c r="K2483" s="835"/>
      <c r="L2483" s="835"/>
      <c r="M2483" s="835"/>
      <c r="N2483" s="835"/>
      <c r="O2483" s="835"/>
      <c r="P2483" s="835"/>
      <c r="Q2483" s="835"/>
      <c r="R2483" s="835"/>
      <c r="S2483" s="835"/>
      <c r="T2483" s="835"/>
      <c r="U2483" s="835"/>
      <c r="V2483" s="835"/>
      <c r="W2483" s="836"/>
      <c r="X2483" s="824"/>
      <c r="Y2483" s="824"/>
      <c r="Z2483" s="824"/>
      <c r="AA2483" s="824"/>
      <c r="AB2483" s="824"/>
      <c r="AC2483" s="824"/>
    </row>
    <row r="2484" s="823" customFormat="1" ht="28.45" hidden="1" customHeight="1" outlineLevel="3" spans="1:29">
      <c r="A2484" s="873" t="s">
        <v>73</v>
      </c>
      <c r="B2484" s="870" t="s">
        <v>638</v>
      </c>
      <c r="C2484" s="870" t="s">
        <v>675</v>
      </c>
      <c r="D2484" s="846" t="s">
        <v>5810</v>
      </c>
      <c r="E2484" s="846" t="s">
        <v>298</v>
      </c>
      <c r="F2484" s="846" t="s">
        <v>4290</v>
      </c>
      <c r="G2484" s="846" t="s">
        <v>329</v>
      </c>
      <c r="H2484" s="832">
        <v>102.44</v>
      </c>
      <c r="I2484" s="846" t="s">
        <v>166</v>
      </c>
      <c r="J2484" s="875">
        <v>5</v>
      </c>
      <c r="K2484" s="846" t="s">
        <v>38</v>
      </c>
      <c r="L2484" s="846" t="s">
        <v>3355</v>
      </c>
      <c r="M2484" s="846"/>
      <c r="N2484" s="846" t="s">
        <v>5811</v>
      </c>
      <c r="O2484" s="846" t="s">
        <v>680</v>
      </c>
      <c r="P2484" s="846" t="s">
        <v>681</v>
      </c>
      <c r="Q2484" s="832">
        <v>7215.56</v>
      </c>
      <c r="R2484" s="832">
        <v>65951.13</v>
      </c>
      <c r="S2484" s="832">
        <v>525.14</v>
      </c>
      <c r="T2484" s="832">
        <v>6822.32</v>
      </c>
      <c r="U2484" s="846" t="s">
        <v>407</v>
      </c>
      <c r="V2484" s="846" t="s">
        <v>3294</v>
      </c>
      <c r="W2484" s="846"/>
      <c r="X2484" s="824"/>
      <c r="Y2484" s="824"/>
      <c r="Z2484" s="824"/>
      <c r="AA2484" s="824"/>
      <c r="AB2484" s="824"/>
      <c r="AC2484" s="824"/>
    </row>
    <row r="2485" s="823" customFormat="1" ht="28.45" hidden="1" customHeight="1" outlineLevel="3" spans="1:29">
      <c r="A2485" s="873" t="s">
        <v>73</v>
      </c>
      <c r="B2485" s="870" t="s">
        <v>638</v>
      </c>
      <c r="C2485" s="870" t="s">
        <v>675</v>
      </c>
      <c r="D2485" s="846" t="s">
        <v>5810</v>
      </c>
      <c r="E2485" s="846" t="s">
        <v>298</v>
      </c>
      <c r="F2485" s="846" t="s">
        <v>4290</v>
      </c>
      <c r="G2485" s="846" t="s">
        <v>329</v>
      </c>
      <c r="H2485" s="832">
        <v>400.41</v>
      </c>
      <c r="I2485" s="846" t="s">
        <v>485</v>
      </c>
      <c r="J2485" s="875">
        <v>3</v>
      </c>
      <c r="K2485" s="846" t="s">
        <v>38</v>
      </c>
      <c r="L2485" s="846" t="s">
        <v>3355</v>
      </c>
      <c r="M2485" s="846"/>
      <c r="N2485" s="846" t="s">
        <v>5811</v>
      </c>
      <c r="O2485" s="846" t="s">
        <v>680</v>
      </c>
      <c r="P2485" s="846" t="s">
        <v>681</v>
      </c>
      <c r="Q2485" s="832">
        <v>7215.56</v>
      </c>
      <c r="R2485" s="832">
        <v>65951.13</v>
      </c>
      <c r="S2485" s="832">
        <v>525.14</v>
      </c>
      <c r="T2485" s="832">
        <v>6822.32</v>
      </c>
      <c r="U2485" s="846" t="s">
        <v>407</v>
      </c>
      <c r="V2485" s="846" t="s">
        <v>3294</v>
      </c>
      <c r="W2485" s="846"/>
      <c r="X2485" s="824"/>
      <c r="Y2485" s="824"/>
      <c r="Z2485" s="824"/>
      <c r="AA2485" s="824"/>
      <c r="AB2485" s="824"/>
      <c r="AC2485" s="824"/>
    </row>
    <row r="2486" s="823" customFormat="1" ht="28.45" customHeight="1" collapsed="1" spans="1:29">
      <c r="A2486" s="870" t="s">
        <v>699</v>
      </c>
      <c r="B2486" s="870"/>
      <c r="C2486" s="835"/>
      <c r="D2486" s="835"/>
      <c r="E2486" s="835"/>
      <c r="F2486" s="835"/>
      <c r="G2486" s="836"/>
      <c r="H2486" s="871">
        <v>42956.7084</v>
      </c>
      <c r="I2486" s="874" t="s">
        <v>5812</v>
      </c>
      <c r="J2486" s="835"/>
      <c r="K2486" s="835"/>
      <c r="L2486" s="835"/>
      <c r="M2486" s="835"/>
      <c r="N2486" s="835"/>
      <c r="O2486" s="835"/>
      <c r="P2486" s="835"/>
      <c r="Q2486" s="835"/>
      <c r="R2486" s="835"/>
      <c r="S2486" s="835"/>
      <c r="T2486" s="835"/>
      <c r="U2486" s="835"/>
      <c r="V2486" s="835"/>
      <c r="W2486" s="836"/>
      <c r="X2486" s="824"/>
      <c r="Y2486" s="824"/>
      <c r="Z2486" s="824"/>
      <c r="AA2486" s="824"/>
      <c r="AB2486" s="824"/>
      <c r="AC2486" s="824"/>
    </row>
    <row r="2487" s="823" customFormat="1" ht="28.45" hidden="1" customHeight="1" outlineLevel="1" collapsed="1" spans="1:29">
      <c r="A2487" s="870" t="s">
        <v>699</v>
      </c>
      <c r="B2487" s="870" t="s">
        <v>701</v>
      </c>
      <c r="C2487" s="870"/>
      <c r="D2487" s="835"/>
      <c r="E2487" s="835"/>
      <c r="F2487" s="835"/>
      <c r="G2487" s="836"/>
      <c r="H2487" s="871">
        <v>3210.3654</v>
      </c>
      <c r="I2487" s="874" t="s">
        <v>5813</v>
      </c>
      <c r="J2487" s="835"/>
      <c r="K2487" s="835"/>
      <c r="L2487" s="835"/>
      <c r="M2487" s="835"/>
      <c r="N2487" s="835"/>
      <c r="O2487" s="835"/>
      <c r="P2487" s="835"/>
      <c r="Q2487" s="835"/>
      <c r="R2487" s="835"/>
      <c r="S2487" s="835"/>
      <c r="T2487" s="835"/>
      <c r="U2487" s="835"/>
      <c r="V2487" s="835"/>
      <c r="W2487" s="836"/>
      <c r="X2487" s="824"/>
      <c r="Y2487" s="824"/>
      <c r="Z2487" s="824"/>
      <c r="AA2487" s="824"/>
      <c r="AB2487" s="824"/>
      <c r="AC2487" s="824"/>
    </row>
    <row r="2488" s="823" customFormat="1" ht="28.45" hidden="1" customHeight="1" outlineLevel="2" collapsed="1" spans="1:29">
      <c r="A2488" s="870" t="s">
        <v>699</v>
      </c>
      <c r="B2488" s="870" t="s">
        <v>701</v>
      </c>
      <c r="C2488" s="870" t="s">
        <v>1054</v>
      </c>
      <c r="D2488" s="870"/>
      <c r="E2488" s="835"/>
      <c r="F2488" s="835"/>
      <c r="G2488" s="836"/>
      <c r="H2488" s="871">
        <v>269.0108</v>
      </c>
      <c r="I2488" s="874" t="s">
        <v>5814</v>
      </c>
      <c r="J2488" s="835"/>
      <c r="K2488" s="835"/>
      <c r="L2488" s="835"/>
      <c r="M2488" s="835"/>
      <c r="N2488" s="835"/>
      <c r="O2488" s="835"/>
      <c r="P2488" s="835"/>
      <c r="Q2488" s="835"/>
      <c r="R2488" s="835"/>
      <c r="S2488" s="835"/>
      <c r="T2488" s="835"/>
      <c r="U2488" s="835"/>
      <c r="V2488" s="835"/>
      <c r="W2488" s="836"/>
      <c r="X2488" s="824"/>
      <c r="Y2488" s="824"/>
      <c r="Z2488" s="824"/>
      <c r="AA2488" s="824"/>
      <c r="AB2488" s="824"/>
      <c r="AC2488" s="824"/>
    </row>
    <row r="2489" s="823" customFormat="1" ht="28.45" hidden="1" customHeight="1" outlineLevel="3" spans="1:29">
      <c r="A2489" s="873" t="s">
        <v>699</v>
      </c>
      <c r="B2489" s="870" t="s">
        <v>701</v>
      </c>
      <c r="C2489" s="870" t="s">
        <v>1054</v>
      </c>
      <c r="D2489" s="846" t="s">
        <v>4311</v>
      </c>
      <c r="E2489" s="846" t="s">
        <v>4312</v>
      </c>
      <c r="F2489" s="846" t="s">
        <v>4313</v>
      </c>
      <c r="G2489" s="846" t="s">
        <v>1057</v>
      </c>
      <c r="H2489" s="832">
        <v>30</v>
      </c>
      <c r="I2489" s="846" t="s">
        <v>4314</v>
      </c>
      <c r="J2489" s="875">
        <v>186</v>
      </c>
      <c r="K2489" s="846" t="s">
        <v>53</v>
      </c>
      <c r="L2489" s="846" t="s">
        <v>3284</v>
      </c>
      <c r="M2489" s="846" t="s">
        <v>4315</v>
      </c>
      <c r="N2489" s="846" t="s">
        <v>4315</v>
      </c>
      <c r="O2489" s="846" t="s">
        <v>1082</v>
      </c>
      <c r="P2489" s="846" t="s">
        <v>4316</v>
      </c>
      <c r="Q2489" s="832"/>
      <c r="R2489" s="832"/>
      <c r="S2489" s="832"/>
      <c r="T2489" s="832"/>
      <c r="U2489" s="846" t="s">
        <v>306</v>
      </c>
      <c r="V2489" s="846" t="s">
        <v>4317</v>
      </c>
      <c r="W2489" s="846"/>
      <c r="X2489" s="824"/>
      <c r="Y2489" s="824"/>
      <c r="Z2489" s="824"/>
      <c r="AA2489" s="824"/>
      <c r="AB2489" s="824"/>
      <c r="AC2489" s="824"/>
    </row>
    <row r="2490" s="823" customFormat="1" ht="28.45" hidden="1" customHeight="1" outlineLevel="3" spans="1:29">
      <c r="A2490" s="873" t="s">
        <v>699</v>
      </c>
      <c r="B2490" s="870" t="s">
        <v>701</v>
      </c>
      <c r="C2490" s="870" t="s">
        <v>1054</v>
      </c>
      <c r="D2490" s="846" t="s">
        <v>4318</v>
      </c>
      <c r="E2490" s="846" t="s">
        <v>4312</v>
      </c>
      <c r="F2490" s="846" t="s">
        <v>4319</v>
      </c>
      <c r="G2490" s="846" t="s">
        <v>1057</v>
      </c>
      <c r="H2490" s="832">
        <v>193</v>
      </c>
      <c r="I2490" s="846" t="s">
        <v>917</v>
      </c>
      <c r="J2490" s="875">
        <v>4</v>
      </c>
      <c r="K2490" s="846" t="s">
        <v>38</v>
      </c>
      <c r="L2490" s="846" t="s">
        <v>3284</v>
      </c>
      <c r="M2490" s="846" t="s">
        <v>847</v>
      </c>
      <c r="N2490" s="846" t="s">
        <v>4320</v>
      </c>
      <c r="O2490" s="846" t="s">
        <v>1077</v>
      </c>
      <c r="P2490" s="846" t="s">
        <v>4321</v>
      </c>
      <c r="Q2490" s="832"/>
      <c r="R2490" s="832"/>
      <c r="S2490" s="832"/>
      <c r="T2490" s="832"/>
      <c r="U2490" s="846" t="s">
        <v>407</v>
      </c>
      <c r="V2490" s="846" t="s">
        <v>4322</v>
      </c>
      <c r="W2490" s="846"/>
      <c r="X2490" s="824"/>
      <c r="Y2490" s="824"/>
      <c r="Z2490" s="824"/>
      <c r="AA2490" s="824"/>
      <c r="AB2490" s="824"/>
      <c r="AC2490" s="824"/>
    </row>
    <row r="2491" s="823" customFormat="1" ht="28.45" hidden="1" customHeight="1" outlineLevel="3" spans="1:29">
      <c r="A2491" s="873" t="s">
        <v>699</v>
      </c>
      <c r="B2491" s="870" t="s">
        <v>701</v>
      </c>
      <c r="C2491" s="870" t="s">
        <v>1054</v>
      </c>
      <c r="D2491" s="846" t="s">
        <v>5815</v>
      </c>
      <c r="E2491" s="846" t="s">
        <v>4312</v>
      </c>
      <c r="F2491" s="846" t="s">
        <v>5816</v>
      </c>
      <c r="G2491" s="846" t="s">
        <v>1057</v>
      </c>
      <c r="H2491" s="832">
        <v>44.6519</v>
      </c>
      <c r="I2491" s="846" t="s">
        <v>2073</v>
      </c>
      <c r="J2491" s="875">
        <v>90</v>
      </c>
      <c r="K2491" s="846" t="s">
        <v>83</v>
      </c>
      <c r="L2491" s="846" t="s">
        <v>3284</v>
      </c>
      <c r="M2491" s="846" t="s">
        <v>5817</v>
      </c>
      <c r="N2491" s="846" t="s">
        <v>5818</v>
      </c>
      <c r="O2491" s="846" t="s">
        <v>5819</v>
      </c>
      <c r="P2491" s="846" t="s">
        <v>5820</v>
      </c>
      <c r="Q2491" s="832"/>
      <c r="R2491" s="832"/>
      <c r="S2491" s="832"/>
      <c r="T2491" s="832"/>
      <c r="U2491" s="846" t="s">
        <v>525</v>
      </c>
      <c r="V2491" s="846" t="s">
        <v>5821</v>
      </c>
      <c r="W2491" s="846"/>
      <c r="X2491" s="824"/>
      <c r="Y2491" s="824"/>
      <c r="Z2491" s="824"/>
      <c r="AA2491" s="824"/>
      <c r="AB2491" s="824"/>
      <c r="AC2491" s="824"/>
    </row>
    <row r="2492" s="823" customFormat="1" ht="28.45" hidden="1" customHeight="1" outlineLevel="3" spans="1:29">
      <c r="A2492" s="873" t="s">
        <v>699</v>
      </c>
      <c r="B2492" s="870" t="s">
        <v>701</v>
      </c>
      <c r="C2492" s="870" t="s">
        <v>1054</v>
      </c>
      <c r="D2492" s="846" t="s">
        <v>5822</v>
      </c>
      <c r="E2492" s="846" t="s">
        <v>4312</v>
      </c>
      <c r="F2492" s="846" t="s">
        <v>5823</v>
      </c>
      <c r="G2492" s="846" t="s">
        <v>1057</v>
      </c>
      <c r="H2492" s="832">
        <v>1.3589</v>
      </c>
      <c r="I2492" s="846" t="s">
        <v>330</v>
      </c>
      <c r="J2492" s="875">
        <v>6</v>
      </c>
      <c r="K2492" s="846" t="s">
        <v>38</v>
      </c>
      <c r="L2492" s="846" t="s">
        <v>3284</v>
      </c>
      <c r="M2492" s="846" t="s">
        <v>847</v>
      </c>
      <c r="N2492" s="846" t="s">
        <v>5824</v>
      </c>
      <c r="O2492" s="846" t="s">
        <v>1095</v>
      </c>
      <c r="P2492" s="846" t="s">
        <v>4338</v>
      </c>
      <c r="Q2492" s="832"/>
      <c r="R2492" s="832"/>
      <c r="S2492" s="832"/>
      <c r="T2492" s="832"/>
      <c r="U2492" s="846" t="s">
        <v>407</v>
      </c>
      <c r="V2492" s="846" t="s">
        <v>5825</v>
      </c>
      <c r="W2492" s="846"/>
      <c r="X2492" s="824"/>
      <c r="Y2492" s="824"/>
      <c r="Z2492" s="824"/>
      <c r="AA2492" s="824"/>
      <c r="AB2492" s="824"/>
      <c r="AC2492" s="824"/>
    </row>
    <row r="2493" s="823" customFormat="1" ht="28.45" hidden="1" customHeight="1" outlineLevel="2" collapsed="1" spans="1:29">
      <c r="A2493" s="870" t="s">
        <v>699</v>
      </c>
      <c r="B2493" s="870" t="s">
        <v>701</v>
      </c>
      <c r="C2493" s="870" t="s">
        <v>779</v>
      </c>
      <c r="D2493" s="870"/>
      <c r="E2493" s="835"/>
      <c r="F2493" s="835"/>
      <c r="G2493" s="836"/>
      <c r="H2493" s="871">
        <v>2813.5886</v>
      </c>
      <c r="I2493" s="874" t="s">
        <v>5826</v>
      </c>
      <c r="J2493" s="835"/>
      <c r="K2493" s="835"/>
      <c r="L2493" s="835"/>
      <c r="M2493" s="835"/>
      <c r="N2493" s="835"/>
      <c r="O2493" s="835"/>
      <c r="P2493" s="835"/>
      <c r="Q2493" s="835"/>
      <c r="R2493" s="835"/>
      <c r="S2493" s="835"/>
      <c r="T2493" s="835"/>
      <c r="U2493" s="835"/>
      <c r="V2493" s="835"/>
      <c r="W2493" s="836"/>
      <c r="X2493" s="824"/>
      <c r="Y2493" s="824"/>
      <c r="Z2493" s="824"/>
      <c r="AA2493" s="824"/>
      <c r="AB2493" s="824"/>
      <c r="AC2493" s="824"/>
    </row>
    <row r="2494" s="823" customFormat="1" ht="28.45" hidden="1" customHeight="1" outlineLevel="3" spans="1:29">
      <c r="A2494" s="873" t="s">
        <v>699</v>
      </c>
      <c r="B2494" s="870" t="s">
        <v>701</v>
      </c>
      <c r="C2494" s="870" t="s">
        <v>779</v>
      </c>
      <c r="D2494" s="846" t="s">
        <v>4347</v>
      </c>
      <c r="E2494" s="846" t="s">
        <v>4312</v>
      </c>
      <c r="F2494" s="846" t="s">
        <v>1192</v>
      </c>
      <c r="G2494" s="846" t="s">
        <v>723</v>
      </c>
      <c r="H2494" s="832">
        <v>501</v>
      </c>
      <c r="I2494" s="846" t="s">
        <v>456</v>
      </c>
      <c r="J2494" s="875">
        <v>12</v>
      </c>
      <c r="K2494" s="846" t="s">
        <v>38</v>
      </c>
      <c r="L2494" s="846" t="s">
        <v>3284</v>
      </c>
      <c r="M2494" s="846" t="s">
        <v>4348</v>
      </c>
      <c r="N2494" s="846" t="s">
        <v>5827</v>
      </c>
      <c r="O2494" s="846" t="s">
        <v>829</v>
      </c>
      <c r="P2494" s="846" t="s">
        <v>1020</v>
      </c>
      <c r="Q2494" s="832"/>
      <c r="R2494" s="832"/>
      <c r="S2494" s="832"/>
      <c r="T2494" s="832"/>
      <c r="U2494" s="846" t="s">
        <v>372</v>
      </c>
      <c r="V2494" s="846" t="s">
        <v>1196</v>
      </c>
      <c r="W2494" s="846"/>
      <c r="X2494" s="824"/>
      <c r="Y2494" s="824"/>
      <c r="Z2494" s="824"/>
      <c r="AA2494" s="824"/>
      <c r="AB2494" s="824"/>
      <c r="AC2494" s="824"/>
    </row>
    <row r="2495" s="823" customFormat="1" ht="28.45" hidden="1" customHeight="1" outlineLevel="3" spans="1:29">
      <c r="A2495" s="873" t="s">
        <v>699</v>
      </c>
      <c r="B2495" s="870" t="s">
        <v>701</v>
      </c>
      <c r="C2495" s="870" t="s">
        <v>779</v>
      </c>
      <c r="D2495" s="846" t="s">
        <v>5828</v>
      </c>
      <c r="E2495" s="846" t="s">
        <v>4312</v>
      </c>
      <c r="F2495" s="846" t="s">
        <v>1181</v>
      </c>
      <c r="G2495" s="846" t="s">
        <v>723</v>
      </c>
      <c r="H2495" s="832">
        <v>33.0366</v>
      </c>
      <c r="I2495" s="846" t="s">
        <v>166</v>
      </c>
      <c r="J2495" s="875">
        <v>5</v>
      </c>
      <c r="K2495" s="846" t="s">
        <v>38</v>
      </c>
      <c r="L2495" s="846" t="s">
        <v>3284</v>
      </c>
      <c r="M2495" s="846" t="s">
        <v>847</v>
      </c>
      <c r="N2495" s="846" t="s">
        <v>5829</v>
      </c>
      <c r="O2495" s="846" t="s">
        <v>5830</v>
      </c>
      <c r="P2495" s="846" t="s">
        <v>836</v>
      </c>
      <c r="Q2495" s="832"/>
      <c r="R2495" s="832"/>
      <c r="S2495" s="832"/>
      <c r="T2495" s="832"/>
      <c r="U2495" s="846" t="s">
        <v>407</v>
      </c>
      <c r="V2495" s="846" t="s">
        <v>1186</v>
      </c>
      <c r="W2495" s="846"/>
      <c r="X2495" s="824"/>
      <c r="Y2495" s="824"/>
      <c r="Z2495" s="824"/>
      <c r="AA2495" s="824"/>
      <c r="AB2495" s="824"/>
      <c r="AC2495" s="824"/>
    </row>
    <row r="2496" s="823" customFormat="1" ht="28.45" hidden="1" customHeight="1" outlineLevel="3" spans="1:29">
      <c r="A2496" s="873" t="s">
        <v>699</v>
      </c>
      <c r="B2496" s="870" t="s">
        <v>701</v>
      </c>
      <c r="C2496" s="870" t="s">
        <v>779</v>
      </c>
      <c r="D2496" s="846" t="s">
        <v>5831</v>
      </c>
      <c r="E2496" s="846" t="s">
        <v>4312</v>
      </c>
      <c r="F2496" s="846" t="s">
        <v>4367</v>
      </c>
      <c r="G2496" s="846" t="s">
        <v>723</v>
      </c>
      <c r="H2496" s="832">
        <v>90.8336</v>
      </c>
      <c r="I2496" s="846" t="s">
        <v>166</v>
      </c>
      <c r="J2496" s="875">
        <v>5</v>
      </c>
      <c r="K2496" s="846" t="s">
        <v>38</v>
      </c>
      <c r="L2496" s="846" t="s">
        <v>3284</v>
      </c>
      <c r="M2496" s="846" t="s">
        <v>847</v>
      </c>
      <c r="N2496" s="846" t="s">
        <v>5832</v>
      </c>
      <c r="O2496" s="846" t="s">
        <v>5833</v>
      </c>
      <c r="P2496" s="846" t="s">
        <v>4352</v>
      </c>
      <c r="Q2496" s="832"/>
      <c r="R2496" s="832"/>
      <c r="S2496" s="832"/>
      <c r="T2496" s="832"/>
      <c r="U2496" s="846" t="s">
        <v>388</v>
      </c>
      <c r="V2496" s="846" t="s">
        <v>4370</v>
      </c>
      <c r="W2496" s="846"/>
      <c r="X2496" s="824"/>
      <c r="Y2496" s="824"/>
      <c r="Z2496" s="824"/>
      <c r="AA2496" s="824"/>
      <c r="AB2496" s="824"/>
      <c r="AC2496" s="824"/>
    </row>
    <row r="2497" s="823" customFormat="1" ht="28.45" hidden="1" customHeight="1" outlineLevel="3" spans="1:29">
      <c r="A2497" s="873" t="s">
        <v>699</v>
      </c>
      <c r="B2497" s="870" t="s">
        <v>701</v>
      </c>
      <c r="C2497" s="870" t="s">
        <v>779</v>
      </c>
      <c r="D2497" s="846" t="s">
        <v>5834</v>
      </c>
      <c r="E2497" s="846" t="s">
        <v>4312</v>
      </c>
      <c r="F2497" s="846" t="s">
        <v>5835</v>
      </c>
      <c r="G2497" s="846" t="s">
        <v>723</v>
      </c>
      <c r="H2497" s="832">
        <v>152.4612</v>
      </c>
      <c r="I2497" s="846" t="s">
        <v>1453</v>
      </c>
      <c r="J2497" s="875">
        <v>31</v>
      </c>
      <c r="K2497" s="846" t="s">
        <v>83</v>
      </c>
      <c r="L2497" s="846" t="s">
        <v>3284</v>
      </c>
      <c r="M2497" s="846" t="s">
        <v>5836</v>
      </c>
      <c r="N2497" s="846" t="s">
        <v>5837</v>
      </c>
      <c r="O2497" s="846" t="s">
        <v>826</v>
      </c>
      <c r="P2497" s="846" t="s">
        <v>869</v>
      </c>
      <c r="Q2497" s="832"/>
      <c r="R2497" s="832"/>
      <c r="S2497" s="832"/>
      <c r="T2497" s="832"/>
      <c r="U2497" s="846" t="s">
        <v>318</v>
      </c>
      <c r="V2497" s="846" t="s">
        <v>4370</v>
      </c>
      <c r="W2497" s="846"/>
      <c r="X2497" s="824"/>
      <c r="Y2497" s="824"/>
      <c r="Z2497" s="824"/>
      <c r="AA2497" s="824"/>
      <c r="AB2497" s="824"/>
      <c r="AC2497" s="824"/>
    </row>
    <row r="2498" s="823" customFormat="1" ht="28.45" hidden="1" customHeight="1" outlineLevel="3" spans="1:29">
      <c r="A2498" s="873" t="s">
        <v>699</v>
      </c>
      <c r="B2498" s="870" t="s">
        <v>701</v>
      </c>
      <c r="C2498" s="870" t="s">
        <v>779</v>
      </c>
      <c r="D2498" s="846" t="s">
        <v>5838</v>
      </c>
      <c r="E2498" s="846" t="s">
        <v>4312</v>
      </c>
      <c r="F2498" s="846" t="s">
        <v>4367</v>
      </c>
      <c r="G2498" s="846" t="s">
        <v>723</v>
      </c>
      <c r="H2498" s="832">
        <v>329.2948</v>
      </c>
      <c r="I2498" s="846" t="s">
        <v>1641</v>
      </c>
      <c r="J2498" s="875">
        <v>8</v>
      </c>
      <c r="K2498" s="846" t="s">
        <v>38</v>
      </c>
      <c r="L2498" s="846" t="s">
        <v>3284</v>
      </c>
      <c r="M2498" s="846" t="s">
        <v>847</v>
      </c>
      <c r="N2498" s="846" t="s">
        <v>5839</v>
      </c>
      <c r="O2498" s="846" t="s">
        <v>826</v>
      </c>
      <c r="P2498" s="846" t="s">
        <v>869</v>
      </c>
      <c r="Q2498" s="832"/>
      <c r="R2498" s="832"/>
      <c r="S2498" s="832"/>
      <c r="T2498" s="832"/>
      <c r="U2498" s="846" t="s">
        <v>388</v>
      </c>
      <c r="V2498" s="846" t="s">
        <v>4370</v>
      </c>
      <c r="W2498" s="846"/>
      <c r="X2498" s="824"/>
      <c r="Y2498" s="824"/>
      <c r="Z2498" s="824"/>
      <c r="AA2498" s="824"/>
      <c r="AB2498" s="824"/>
      <c r="AC2498" s="824"/>
    </row>
    <row r="2499" s="823" customFormat="1" ht="28.45" hidden="1" customHeight="1" outlineLevel="3" spans="1:29">
      <c r="A2499" s="873" t="s">
        <v>699</v>
      </c>
      <c r="B2499" s="870" t="s">
        <v>701</v>
      </c>
      <c r="C2499" s="870" t="s">
        <v>779</v>
      </c>
      <c r="D2499" s="846" t="s">
        <v>5840</v>
      </c>
      <c r="E2499" s="846" t="s">
        <v>4312</v>
      </c>
      <c r="F2499" s="846" t="s">
        <v>5841</v>
      </c>
      <c r="G2499" s="846" t="s">
        <v>723</v>
      </c>
      <c r="H2499" s="832">
        <v>113.4172</v>
      </c>
      <c r="I2499" s="846" t="s">
        <v>917</v>
      </c>
      <c r="J2499" s="875">
        <v>4</v>
      </c>
      <c r="K2499" s="846" t="s">
        <v>38</v>
      </c>
      <c r="L2499" s="846" t="s">
        <v>3284</v>
      </c>
      <c r="M2499" s="846" t="s">
        <v>847</v>
      </c>
      <c r="N2499" s="846" t="s">
        <v>5842</v>
      </c>
      <c r="O2499" s="846" t="s">
        <v>5843</v>
      </c>
      <c r="P2499" s="846" t="s">
        <v>5844</v>
      </c>
      <c r="Q2499" s="832"/>
      <c r="R2499" s="832"/>
      <c r="S2499" s="832"/>
      <c r="T2499" s="832"/>
      <c r="U2499" s="846" t="s">
        <v>407</v>
      </c>
      <c r="V2499" s="846" t="s">
        <v>4370</v>
      </c>
      <c r="W2499" s="846"/>
      <c r="X2499" s="824"/>
      <c r="Y2499" s="824"/>
      <c r="Z2499" s="824"/>
      <c r="AA2499" s="824"/>
      <c r="AB2499" s="824"/>
      <c r="AC2499" s="824"/>
    </row>
    <row r="2500" s="823" customFormat="1" ht="28.45" hidden="1" customHeight="1" outlineLevel="3" spans="1:29">
      <c r="A2500" s="873" t="s">
        <v>699</v>
      </c>
      <c r="B2500" s="870" t="s">
        <v>701</v>
      </c>
      <c r="C2500" s="870" t="s">
        <v>779</v>
      </c>
      <c r="D2500" s="846" t="s">
        <v>5845</v>
      </c>
      <c r="E2500" s="846" t="s">
        <v>4312</v>
      </c>
      <c r="F2500" s="846" t="s">
        <v>5841</v>
      </c>
      <c r="G2500" s="846" t="s">
        <v>723</v>
      </c>
      <c r="H2500" s="832">
        <v>183.492</v>
      </c>
      <c r="I2500" s="846" t="s">
        <v>485</v>
      </c>
      <c r="J2500" s="875">
        <v>3</v>
      </c>
      <c r="K2500" s="846" t="s">
        <v>38</v>
      </c>
      <c r="L2500" s="846" t="s">
        <v>3284</v>
      </c>
      <c r="M2500" s="846" t="s">
        <v>847</v>
      </c>
      <c r="N2500" s="846" t="s">
        <v>5846</v>
      </c>
      <c r="O2500" s="846" t="s">
        <v>826</v>
      </c>
      <c r="P2500" s="846" t="s">
        <v>869</v>
      </c>
      <c r="Q2500" s="832"/>
      <c r="R2500" s="832"/>
      <c r="S2500" s="832"/>
      <c r="T2500" s="832"/>
      <c r="U2500" s="846" t="s">
        <v>407</v>
      </c>
      <c r="V2500" s="846" t="s">
        <v>4370</v>
      </c>
      <c r="W2500" s="846"/>
      <c r="X2500" s="824"/>
      <c r="Y2500" s="824"/>
      <c r="Z2500" s="824"/>
      <c r="AA2500" s="824"/>
      <c r="AB2500" s="824"/>
      <c r="AC2500" s="824"/>
    </row>
    <row r="2501" s="823" customFormat="1" ht="28.45" hidden="1" customHeight="1" outlineLevel="3" spans="1:29">
      <c r="A2501" s="873" t="s">
        <v>699</v>
      </c>
      <c r="B2501" s="870" t="s">
        <v>701</v>
      </c>
      <c r="C2501" s="870" t="s">
        <v>779</v>
      </c>
      <c r="D2501" s="846" t="s">
        <v>5847</v>
      </c>
      <c r="E2501" s="846" t="s">
        <v>4312</v>
      </c>
      <c r="F2501" s="846" t="s">
        <v>5848</v>
      </c>
      <c r="G2501" s="846" t="s">
        <v>723</v>
      </c>
      <c r="H2501" s="832">
        <v>189.501</v>
      </c>
      <c r="I2501" s="846" t="s">
        <v>1641</v>
      </c>
      <c r="J2501" s="875">
        <v>8</v>
      </c>
      <c r="K2501" s="846" t="s">
        <v>38</v>
      </c>
      <c r="L2501" s="846" t="s">
        <v>3284</v>
      </c>
      <c r="M2501" s="846" t="s">
        <v>847</v>
      </c>
      <c r="N2501" s="846" t="s">
        <v>5849</v>
      </c>
      <c r="O2501" s="846" t="s">
        <v>826</v>
      </c>
      <c r="P2501" s="846" t="s">
        <v>5850</v>
      </c>
      <c r="Q2501" s="832"/>
      <c r="R2501" s="832"/>
      <c r="S2501" s="832"/>
      <c r="T2501" s="832"/>
      <c r="U2501" s="846" t="s">
        <v>318</v>
      </c>
      <c r="V2501" s="846" t="s">
        <v>4370</v>
      </c>
      <c r="W2501" s="846"/>
      <c r="X2501" s="824"/>
      <c r="Y2501" s="824"/>
      <c r="Z2501" s="824"/>
      <c r="AA2501" s="824"/>
      <c r="AB2501" s="824"/>
      <c r="AC2501" s="824"/>
    </row>
    <row r="2502" s="823" customFormat="1" ht="28.45" hidden="1" customHeight="1" outlineLevel="3" spans="1:29">
      <c r="A2502" s="873" t="s">
        <v>699</v>
      </c>
      <c r="B2502" s="870" t="s">
        <v>701</v>
      </c>
      <c r="C2502" s="870" t="s">
        <v>779</v>
      </c>
      <c r="D2502" s="846" t="s">
        <v>5851</v>
      </c>
      <c r="E2502" s="846" t="s">
        <v>4312</v>
      </c>
      <c r="F2502" s="846" t="s">
        <v>4367</v>
      </c>
      <c r="G2502" s="846" t="s">
        <v>723</v>
      </c>
      <c r="H2502" s="832">
        <v>96.916</v>
      </c>
      <c r="I2502" s="846" t="s">
        <v>1641</v>
      </c>
      <c r="J2502" s="875">
        <v>8</v>
      </c>
      <c r="K2502" s="846" t="s">
        <v>38</v>
      </c>
      <c r="L2502" s="846" t="s">
        <v>3284</v>
      </c>
      <c r="M2502" s="846" t="s">
        <v>847</v>
      </c>
      <c r="N2502" s="846" t="s">
        <v>5852</v>
      </c>
      <c r="O2502" s="846" t="s">
        <v>790</v>
      </c>
      <c r="P2502" s="846" t="s">
        <v>791</v>
      </c>
      <c r="Q2502" s="832"/>
      <c r="R2502" s="832"/>
      <c r="S2502" s="832"/>
      <c r="T2502" s="832"/>
      <c r="U2502" s="846" t="s">
        <v>388</v>
      </c>
      <c r="V2502" s="846" t="s">
        <v>4370</v>
      </c>
      <c r="W2502" s="846"/>
      <c r="X2502" s="824"/>
      <c r="Y2502" s="824"/>
      <c r="Z2502" s="824"/>
      <c r="AA2502" s="824"/>
      <c r="AB2502" s="824"/>
      <c r="AC2502" s="824"/>
    </row>
    <row r="2503" s="823" customFormat="1" ht="28.45" hidden="1" customHeight="1" outlineLevel="3" spans="1:29">
      <c r="A2503" s="873" t="s">
        <v>699</v>
      </c>
      <c r="B2503" s="870" t="s">
        <v>701</v>
      </c>
      <c r="C2503" s="870" t="s">
        <v>779</v>
      </c>
      <c r="D2503" s="846" t="s">
        <v>5853</v>
      </c>
      <c r="E2503" s="846" t="s">
        <v>4312</v>
      </c>
      <c r="F2503" s="846" t="s">
        <v>5835</v>
      </c>
      <c r="G2503" s="846" t="s">
        <v>723</v>
      </c>
      <c r="H2503" s="832">
        <v>31.0855</v>
      </c>
      <c r="I2503" s="846" t="s">
        <v>243</v>
      </c>
      <c r="J2503" s="875">
        <v>25</v>
      </c>
      <c r="K2503" s="846" t="s">
        <v>38</v>
      </c>
      <c r="L2503" s="846" t="s">
        <v>3284</v>
      </c>
      <c r="M2503" s="846" t="s">
        <v>5854</v>
      </c>
      <c r="N2503" s="846" t="s">
        <v>5855</v>
      </c>
      <c r="O2503" s="846" t="s">
        <v>904</v>
      </c>
      <c r="P2503" s="846" t="s">
        <v>5856</v>
      </c>
      <c r="Q2503" s="832"/>
      <c r="R2503" s="832"/>
      <c r="S2503" s="832"/>
      <c r="T2503" s="832"/>
      <c r="U2503" s="846" t="s">
        <v>318</v>
      </c>
      <c r="V2503" s="846" t="s">
        <v>4370</v>
      </c>
      <c r="W2503" s="846"/>
      <c r="X2503" s="824"/>
      <c r="Y2503" s="824"/>
      <c r="Z2503" s="824"/>
      <c r="AA2503" s="824"/>
      <c r="AB2503" s="824"/>
      <c r="AC2503" s="824"/>
    </row>
    <row r="2504" s="823" customFormat="1" ht="28.45" hidden="1" customHeight="1" outlineLevel="3" spans="1:29">
      <c r="A2504" s="873" t="s">
        <v>699</v>
      </c>
      <c r="B2504" s="870" t="s">
        <v>701</v>
      </c>
      <c r="C2504" s="870" t="s">
        <v>779</v>
      </c>
      <c r="D2504" s="846" t="s">
        <v>5857</v>
      </c>
      <c r="E2504" s="846" t="s">
        <v>4312</v>
      </c>
      <c r="F2504" s="846" t="s">
        <v>5858</v>
      </c>
      <c r="G2504" s="846" t="s">
        <v>723</v>
      </c>
      <c r="H2504" s="832">
        <v>14.2378</v>
      </c>
      <c r="I2504" s="846" t="s">
        <v>917</v>
      </c>
      <c r="J2504" s="875">
        <v>4</v>
      </c>
      <c r="K2504" s="846" t="s">
        <v>38</v>
      </c>
      <c r="L2504" s="846" t="s">
        <v>3284</v>
      </c>
      <c r="M2504" s="846" t="s">
        <v>847</v>
      </c>
      <c r="N2504" s="846" t="s">
        <v>5859</v>
      </c>
      <c r="O2504" s="846" t="s">
        <v>1042</v>
      </c>
      <c r="P2504" s="846" t="s">
        <v>1039</v>
      </c>
      <c r="Q2504" s="832"/>
      <c r="R2504" s="832"/>
      <c r="S2504" s="832"/>
      <c r="T2504" s="832"/>
      <c r="U2504" s="846" t="s">
        <v>407</v>
      </c>
      <c r="V2504" s="846" t="s">
        <v>4346</v>
      </c>
      <c r="W2504" s="846"/>
      <c r="X2504" s="824"/>
      <c r="Y2504" s="824"/>
      <c r="Z2504" s="824"/>
      <c r="AA2504" s="824"/>
      <c r="AB2504" s="824"/>
      <c r="AC2504" s="824"/>
    </row>
    <row r="2505" s="823" customFormat="1" ht="28.45" hidden="1" customHeight="1" outlineLevel="3" spans="1:29">
      <c r="A2505" s="873" t="s">
        <v>699</v>
      </c>
      <c r="B2505" s="870" t="s">
        <v>701</v>
      </c>
      <c r="C2505" s="870" t="s">
        <v>779</v>
      </c>
      <c r="D2505" s="846" t="s">
        <v>5860</v>
      </c>
      <c r="E2505" s="846" t="s">
        <v>4312</v>
      </c>
      <c r="F2505" s="846" t="s">
        <v>4354</v>
      </c>
      <c r="G2505" s="846" t="s">
        <v>723</v>
      </c>
      <c r="H2505" s="832">
        <v>101.6264</v>
      </c>
      <c r="I2505" s="846" t="s">
        <v>456</v>
      </c>
      <c r="J2505" s="875">
        <v>12</v>
      </c>
      <c r="K2505" s="846" t="s">
        <v>38</v>
      </c>
      <c r="L2505" s="846" t="s">
        <v>3284</v>
      </c>
      <c r="M2505" s="846" t="s">
        <v>5861</v>
      </c>
      <c r="N2505" s="846" t="s">
        <v>5862</v>
      </c>
      <c r="O2505" s="846" t="s">
        <v>785</v>
      </c>
      <c r="P2505" s="846" t="s">
        <v>5863</v>
      </c>
      <c r="Q2505" s="832"/>
      <c r="R2505" s="832"/>
      <c r="S2505" s="832"/>
      <c r="T2505" s="832"/>
      <c r="U2505" s="846" t="s">
        <v>388</v>
      </c>
      <c r="V2505" s="846" t="s">
        <v>1196</v>
      </c>
      <c r="W2505" s="846"/>
      <c r="X2505" s="824"/>
      <c r="Y2505" s="824"/>
      <c r="Z2505" s="824"/>
      <c r="AA2505" s="824"/>
      <c r="AB2505" s="824"/>
      <c r="AC2505" s="824"/>
    </row>
    <row r="2506" s="823" customFormat="1" ht="28.45" hidden="1" customHeight="1" outlineLevel="3" spans="1:29">
      <c r="A2506" s="873" t="s">
        <v>699</v>
      </c>
      <c r="B2506" s="870" t="s">
        <v>701</v>
      </c>
      <c r="C2506" s="870" t="s">
        <v>779</v>
      </c>
      <c r="D2506" s="846" t="s">
        <v>5864</v>
      </c>
      <c r="E2506" s="846" t="s">
        <v>4312</v>
      </c>
      <c r="F2506" s="846" t="s">
        <v>4367</v>
      </c>
      <c r="G2506" s="846" t="s">
        <v>723</v>
      </c>
      <c r="H2506" s="832">
        <v>42.9469</v>
      </c>
      <c r="I2506" s="846" t="s">
        <v>1641</v>
      </c>
      <c r="J2506" s="875">
        <v>8</v>
      </c>
      <c r="K2506" s="846" t="s">
        <v>38</v>
      </c>
      <c r="L2506" s="846" t="s">
        <v>3284</v>
      </c>
      <c r="M2506" s="846" t="s">
        <v>847</v>
      </c>
      <c r="N2506" s="846" t="s">
        <v>5865</v>
      </c>
      <c r="O2506" s="846" t="s">
        <v>844</v>
      </c>
      <c r="P2506" s="846" t="s">
        <v>877</v>
      </c>
      <c r="Q2506" s="832"/>
      <c r="R2506" s="832"/>
      <c r="S2506" s="832"/>
      <c r="T2506" s="832"/>
      <c r="U2506" s="846" t="s">
        <v>388</v>
      </c>
      <c r="V2506" s="846" t="s">
        <v>4370</v>
      </c>
      <c r="W2506" s="846"/>
      <c r="X2506" s="824"/>
      <c r="Y2506" s="824"/>
      <c r="Z2506" s="824"/>
      <c r="AA2506" s="824"/>
      <c r="AB2506" s="824"/>
      <c r="AC2506" s="824"/>
    </row>
    <row r="2507" s="823" customFormat="1" ht="28.45" hidden="1" customHeight="1" outlineLevel="3" spans="1:29">
      <c r="A2507" s="873" t="s">
        <v>699</v>
      </c>
      <c r="B2507" s="870" t="s">
        <v>701</v>
      </c>
      <c r="C2507" s="870" t="s">
        <v>779</v>
      </c>
      <c r="D2507" s="846" t="s">
        <v>5864</v>
      </c>
      <c r="E2507" s="846" t="s">
        <v>4312</v>
      </c>
      <c r="F2507" s="846" t="s">
        <v>4367</v>
      </c>
      <c r="G2507" s="846" t="s">
        <v>723</v>
      </c>
      <c r="H2507" s="832">
        <v>101.6772</v>
      </c>
      <c r="I2507" s="846" t="s">
        <v>166</v>
      </c>
      <c r="J2507" s="875">
        <v>5</v>
      </c>
      <c r="K2507" s="846" t="s">
        <v>38</v>
      </c>
      <c r="L2507" s="846" t="s">
        <v>3284</v>
      </c>
      <c r="M2507" s="846" t="s">
        <v>847</v>
      </c>
      <c r="N2507" s="846" t="s">
        <v>5866</v>
      </c>
      <c r="O2507" s="846" t="s">
        <v>844</v>
      </c>
      <c r="P2507" s="846" t="s">
        <v>877</v>
      </c>
      <c r="Q2507" s="832"/>
      <c r="R2507" s="832"/>
      <c r="S2507" s="832"/>
      <c r="T2507" s="832"/>
      <c r="U2507" s="846" t="s">
        <v>388</v>
      </c>
      <c r="V2507" s="846" t="s">
        <v>4370</v>
      </c>
      <c r="W2507" s="846"/>
      <c r="X2507" s="824"/>
      <c r="Y2507" s="824"/>
      <c r="Z2507" s="824"/>
      <c r="AA2507" s="824"/>
      <c r="AB2507" s="824"/>
      <c r="AC2507" s="824"/>
    </row>
    <row r="2508" s="823" customFormat="1" ht="28.45" hidden="1" customHeight="1" outlineLevel="3" spans="1:29">
      <c r="A2508" s="873" t="s">
        <v>699</v>
      </c>
      <c r="B2508" s="870" t="s">
        <v>701</v>
      </c>
      <c r="C2508" s="870" t="s">
        <v>779</v>
      </c>
      <c r="D2508" s="846" t="s">
        <v>5867</v>
      </c>
      <c r="E2508" s="846" t="s">
        <v>4312</v>
      </c>
      <c r="F2508" s="846" t="s">
        <v>5848</v>
      </c>
      <c r="G2508" s="846" t="s">
        <v>723</v>
      </c>
      <c r="H2508" s="832">
        <v>14.1464</v>
      </c>
      <c r="I2508" s="846" t="s">
        <v>603</v>
      </c>
      <c r="J2508" s="875">
        <v>36</v>
      </c>
      <c r="K2508" s="846" t="s">
        <v>83</v>
      </c>
      <c r="L2508" s="846" t="s">
        <v>3284</v>
      </c>
      <c r="M2508" s="846" t="s">
        <v>5868</v>
      </c>
      <c r="N2508" s="846" t="s">
        <v>5869</v>
      </c>
      <c r="O2508" s="846" t="s">
        <v>863</v>
      </c>
      <c r="P2508" s="846" t="s">
        <v>1050</v>
      </c>
      <c r="Q2508" s="832"/>
      <c r="R2508" s="832"/>
      <c r="S2508" s="832"/>
      <c r="T2508" s="832"/>
      <c r="U2508" s="846" t="s">
        <v>318</v>
      </c>
      <c r="V2508" s="846" t="s">
        <v>4370</v>
      </c>
      <c r="W2508" s="846"/>
      <c r="X2508" s="824"/>
      <c r="Y2508" s="824"/>
      <c r="Z2508" s="824"/>
      <c r="AA2508" s="824"/>
      <c r="AB2508" s="824"/>
      <c r="AC2508" s="824"/>
    </row>
    <row r="2509" s="823" customFormat="1" ht="28.45" hidden="1" customHeight="1" outlineLevel="3" spans="1:29">
      <c r="A2509" s="873" t="s">
        <v>699</v>
      </c>
      <c r="B2509" s="870" t="s">
        <v>701</v>
      </c>
      <c r="C2509" s="870" t="s">
        <v>779</v>
      </c>
      <c r="D2509" s="846" t="s">
        <v>5870</v>
      </c>
      <c r="E2509" s="846" t="s">
        <v>4312</v>
      </c>
      <c r="F2509" s="846" t="s">
        <v>5871</v>
      </c>
      <c r="G2509" s="846" t="s">
        <v>723</v>
      </c>
      <c r="H2509" s="832">
        <v>54.0628</v>
      </c>
      <c r="I2509" s="846" t="s">
        <v>485</v>
      </c>
      <c r="J2509" s="875">
        <v>3</v>
      </c>
      <c r="K2509" s="846" t="s">
        <v>38</v>
      </c>
      <c r="L2509" s="846" t="s">
        <v>3284</v>
      </c>
      <c r="M2509" s="846" t="s">
        <v>847</v>
      </c>
      <c r="N2509" s="846" t="s">
        <v>5866</v>
      </c>
      <c r="O2509" s="846" t="s">
        <v>5872</v>
      </c>
      <c r="P2509" s="846" t="s">
        <v>5873</v>
      </c>
      <c r="Q2509" s="832"/>
      <c r="R2509" s="832"/>
      <c r="S2509" s="832"/>
      <c r="T2509" s="832"/>
      <c r="U2509" s="846" t="s">
        <v>407</v>
      </c>
      <c r="V2509" s="846" t="s">
        <v>5874</v>
      </c>
      <c r="W2509" s="846"/>
      <c r="X2509" s="824"/>
      <c r="Y2509" s="824"/>
      <c r="Z2509" s="824"/>
      <c r="AA2509" s="824"/>
      <c r="AB2509" s="824"/>
      <c r="AC2509" s="824"/>
    </row>
    <row r="2510" s="823" customFormat="1" ht="28.45" hidden="1" customHeight="1" outlineLevel="3" spans="1:29">
      <c r="A2510" s="873" t="s">
        <v>699</v>
      </c>
      <c r="B2510" s="870" t="s">
        <v>701</v>
      </c>
      <c r="C2510" s="870" t="s">
        <v>779</v>
      </c>
      <c r="D2510" s="846" t="s">
        <v>5875</v>
      </c>
      <c r="E2510" s="846" t="s">
        <v>4312</v>
      </c>
      <c r="F2510" s="846" t="s">
        <v>5876</v>
      </c>
      <c r="G2510" s="846" t="s">
        <v>723</v>
      </c>
      <c r="H2510" s="832">
        <v>22.2577</v>
      </c>
      <c r="I2510" s="846" t="s">
        <v>367</v>
      </c>
      <c r="J2510" s="875">
        <v>17</v>
      </c>
      <c r="K2510" s="846" t="s">
        <v>38</v>
      </c>
      <c r="L2510" s="846" t="s">
        <v>3284</v>
      </c>
      <c r="M2510" s="846" t="s">
        <v>847</v>
      </c>
      <c r="N2510" s="846" t="s">
        <v>5877</v>
      </c>
      <c r="O2510" s="846" t="s">
        <v>5878</v>
      </c>
      <c r="P2510" s="846" t="s">
        <v>5879</v>
      </c>
      <c r="Q2510" s="832"/>
      <c r="R2510" s="832"/>
      <c r="S2510" s="832"/>
      <c r="T2510" s="832"/>
      <c r="U2510" s="846" t="s">
        <v>372</v>
      </c>
      <c r="V2510" s="846" t="s">
        <v>5880</v>
      </c>
      <c r="W2510" s="846"/>
      <c r="X2510" s="824"/>
      <c r="Y2510" s="824"/>
      <c r="Z2510" s="824"/>
      <c r="AA2510" s="824"/>
      <c r="AB2510" s="824"/>
      <c r="AC2510" s="824"/>
    </row>
    <row r="2511" s="823" customFormat="1" ht="28.45" hidden="1" customHeight="1" outlineLevel="3" spans="1:29">
      <c r="A2511" s="873" t="s">
        <v>699</v>
      </c>
      <c r="B2511" s="870" t="s">
        <v>701</v>
      </c>
      <c r="C2511" s="870" t="s">
        <v>779</v>
      </c>
      <c r="D2511" s="846" t="s">
        <v>5881</v>
      </c>
      <c r="E2511" s="846" t="s">
        <v>4312</v>
      </c>
      <c r="F2511" s="846" t="s">
        <v>5882</v>
      </c>
      <c r="G2511" s="846" t="s">
        <v>723</v>
      </c>
      <c r="H2511" s="832">
        <v>88.0015</v>
      </c>
      <c r="I2511" s="846" t="s">
        <v>367</v>
      </c>
      <c r="J2511" s="875">
        <v>17</v>
      </c>
      <c r="K2511" s="846" t="s">
        <v>38</v>
      </c>
      <c r="L2511" s="846" t="s">
        <v>3284</v>
      </c>
      <c r="M2511" s="846" t="s">
        <v>5883</v>
      </c>
      <c r="N2511" s="846" t="s">
        <v>5884</v>
      </c>
      <c r="O2511" s="846" t="s">
        <v>790</v>
      </c>
      <c r="P2511" s="846" t="s">
        <v>885</v>
      </c>
      <c r="Q2511" s="832"/>
      <c r="R2511" s="832"/>
      <c r="S2511" s="832"/>
      <c r="T2511" s="832"/>
      <c r="U2511" s="846" t="s">
        <v>372</v>
      </c>
      <c r="V2511" s="846" t="s">
        <v>5885</v>
      </c>
      <c r="W2511" s="846"/>
      <c r="X2511" s="824"/>
      <c r="Y2511" s="824"/>
      <c r="Z2511" s="824"/>
      <c r="AA2511" s="824"/>
      <c r="AB2511" s="824"/>
      <c r="AC2511" s="824"/>
    </row>
    <row r="2512" s="823" customFormat="1" ht="28.45" hidden="1" customHeight="1" outlineLevel="3" spans="1:29">
      <c r="A2512" s="873" t="s">
        <v>699</v>
      </c>
      <c r="B2512" s="870" t="s">
        <v>701</v>
      </c>
      <c r="C2512" s="870" t="s">
        <v>779</v>
      </c>
      <c r="D2512" s="846" t="s">
        <v>5886</v>
      </c>
      <c r="E2512" s="846" t="s">
        <v>4312</v>
      </c>
      <c r="F2512" s="846" t="s">
        <v>5841</v>
      </c>
      <c r="G2512" s="846" t="s">
        <v>723</v>
      </c>
      <c r="H2512" s="832">
        <v>175.4497</v>
      </c>
      <c r="I2512" s="846" t="s">
        <v>485</v>
      </c>
      <c r="J2512" s="875">
        <v>3</v>
      </c>
      <c r="K2512" s="846" t="s">
        <v>38</v>
      </c>
      <c r="L2512" s="846" t="s">
        <v>3284</v>
      </c>
      <c r="M2512" s="846" t="s">
        <v>847</v>
      </c>
      <c r="N2512" s="846" t="s">
        <v>5887</v>
      </c>
      <c r="O2512" s="846" t="s">
        <v>790</v>
      </c>
      <c r="P2512" s="846" t="s">
        <v>791</v>
      </c>
      <c r="Q2512" s="832"/>
      <c r="R2512" s="832"/>
      <c r="S2512" s="832"/>
      <c r="T2512" s="832"/>
      <c r="U2512" s="846" t="s">
        <v>407</v>
      </c>
      <c r="V2512" s="846" t="s">
        <v>4370</v>
      </c>
      <c r="W2512" s="846"/>
      <c r="X2512" s="824"/>
      <c r="Y2512" s="824"/>
      <c r="Z2512" s="824"/>
      <c r="AA2512" s="824"/>
      <c r="AB2512" s="824"/>
      <c r="AC2512" s="824"/>
    </row>
    <row r="2513" s="823" customFormat="1" ht="28.45" hidden="1" customHeight="1" outlineLevel="3" spans="1:29">
      <c r="A2513" s="873" t="s">
        <v>699</v>
      </c>
      <c r="B2513" s="870" t="s">
        <v>701</v>
      </c>
      <c r="C2513" s="870" t="s">
        <v>779</v>
      </c>
      <c r="D2513" s="846" t="s">
        <v>5888</v>
      </c>
      <c r="E2513" s="846" t="s">
        <v>4312</v>
      </c>
      <c r="F2513" s="846" t="s">
        <v>5835</v>
      </c>
      <c r="G2513" s="846" t="s">
        <v>723</v>
      </c>
      <c r="H2513" s="832">
        <v>25.7493</v>
      </c>
      <c r="I2513" s="846" t="s">
        <v>2452</v>
      </c>
      <c r="J2513" s="875">
        <v>42</v>
      </c>
      <c r="K2513" s="846" t="s">
        <v>83</v>
      </c>
      <c r="L2513" s="846" t="s">
        <v>3284</v>
      </c>
      <c r="M2513" s="846" t="s">
        <v>847</v>
      </c>
      <c r="N2513" s="846" t="s">
        <v>5889</v>
      </c>
      <c r="O2513" s="846" t="s">
        <v>808</v>
      </c>
      <c r="P2513" s="846" t="s">
        <v>809</v>
      </c>
      <c r="Q2513" s="832"/>
      <c r="R2513" s="832"/>
      <c r="S2513" s="832"/>
      <c r="T2513" s="832"/>
      <c r="U2513" s="846" t="s">
        <v>318</v>
      </c>
      <c r="V2513" s="846" t="s">
        <v>4370</v>
      </c>
      <c r="W2513" s="846"/>
      <c r="X2513" s="824"/>
      <c r="Y2513" s="824"/>
      <c r="Z2513" s="824"/>
      <c r="AA2513" s="824"/>
      <c r="AB2513" s="824"/>
      <c r="AC2513" s="824"/>
    </row>
    <row r="2514" s="823" customFormat="1" ht="28.45" hidden="1" customHeight="1" outlineLevel="3" spans="1:29">
      <c r="A2514" s="873" t="s">
        <v>699</v>
      </c>
      <c r="B2514" s="870" t="s">
        <v>701</v>
      </c>
      <c r="C2514" s="870" t="s">
        <v>779</v>
      </c>
      <c r="D2514" s="846" t="s">
        <v>4374</v>
      </c>
      <c r="E2514" s="846" t="s">
        <v>4312</v>
      </c>
      <c r="F2514" s="846" t="s">
        <v>4375</v>
      </c>
      <c r="G2514" s="846" t="s">
        <v>723</v>
      </c>
      <c r="H2514" s="832">
        <v>60</v>
      </c>
      <c r="I2514" s="846" t="s">
        <v>456</v>
      </c>
      <c r="J2514" s="875">
        <v>12</v>
      </c>
      <c r="K2514" s="846" t="s">
        <v>38</v>
      </c>
      <c r="L2514" s="846" t="s">
        <v>3284</v>
      </c>
      <c r="M2514" s="846" t="s">
        <v>4376</v>
      </c>
      <c r="N2514" s="846" t="s">
        <v>5890</v>
      </c>
      <c r="O2514" s="846" t="s">
        <v>839</v>
      </c>
      <c r="P2514" s="846" t="s">
        <v>4369</v>
      </c>
      <c r="Q2514" s="832"/>
      <c r="R2514" s="832"/>
      <c r="S2514" s="832"/>
      <c r="T2514" s="832"/>
      <c r="U2514" s="846" t="s">
        <v>388</v>
      </c>
      <c r="V2514" s="846" t="s">
        <v>1196</v>
      </c>
      <c r="W2514" s="846"/>
      <c r="X2514" s="824"/>
      <c r="Y2514" s="824"/>
      <c r="Z2514" s="824"/>
      <c r="AA2514" s="824"/>
      <c r="AB2514" s="824"/>
      <c r="AC2514" s="824"/>
    </row>
    <row r="2515" s="823" customFormat="1" ht="28.45" hidden="1" customHeight="1" outlineLevel="3" spans="1:29">
      <c r="A2515" s="873" t="s">
        <v>699</v>
      </c>
      <c r="B2515" s="870" t="s">
        <v>701</v>
      </c>
      <c r="C2515" s="870" t="s">
        <v>779</v>
      </c>
      <c r="D2515" s="846" t="s">
        <v>5891</v>
      </c>
      <c r="E2515" s="846" t="s">
        <v>4312</v>
      </c>
      <c r="F2515" s="846" t="s">
        <v>4354</v>
      </c>
      <c r="G2515" s="846" t="s">
        <v>723</v>
      </c>
      <c r="H2515" s="832">
        <v>190.1338</v>
      </c>
      <c r="I2515" s="846" t="s">
        <v>432</v>
      </c>
      <c r="J2515" s="875">
        <v>13</v>
      </c>
      <c r="K2515" s="846" t="s">
        <v>38</v>
      </c>
      <c r="L2515" s="846" t="s">
        <v>3284</v>
      </c>
      <c r="M2515" s="846" t="s">
        <v>4376</v>
      </c>
      <c r="N2515" s="846" t="s">
        <v>5892</v>
      </c>
      <c r="O2515" s="846" t="s">
        <v>839</v>
      </c>
      <c r="P2515" s="846" t="s">
        <v>4369</v>
      </c>
      <c r="Q2515" s="832"/>
      <c r="R2515" s="832"/>
      <c r="S2515" s="832"/>
      <c r="T2515" s="832"/>
      <c r="U2515" s="846" t="s">
        <v>388</v>
      </c>
      <c r="V2515" s="846" t="s">
        <v>1196</v>
      </c>
      <c r="W2515" s="846"/>
      <c r="X2515" s="824"/>
      <c r="Y2515" s="824"/>
      <c r="Z2515" s="824"/>
      <c r="AA2515" s="824"/>
      <c r="AB2515" s="824"/>
      <c r="AC2515" s="824"/>
    </row>
    <row r="2516" s="823" customFormat="1" ht="28.45" hidden="1" customHeight="1" outlineLevel="3" spans="1:29">
      <c r="A2516" s="873" t="s">
        <v>699</v>
      </c>
      <c r="B2516" s="870" t="s">
        <v>701</v>
      </c>
      <c r="C2516" s="870" t="s">
        <v>779</v>
      </c>
      <c r="D2516" s="846" t="s">
        <v>5893</v>
      </c>
      <c r="E2516" s="846" t="s">
        <v>4312</v>
      </c>
      <c r="F2516" s="846" t="s">
        <v>1192</v>
      </c>
      <c r="G2516" s="846" t="s">
        <v>723</v>
      </c>
      <c r="H2516" s="832">
        <v>202.2612</v>
      </c>
      <c r="I2516" s="846" t="s">
        <v>397</v>
      </c>
      <c r="J2516" s="875">
        <v>16</v>
      </c>
      <c r="K2516" s="846" t="s">
        <v>38</v>
      </c>
      <c r="L2516" s="846" t="s">
        <v>3284</v>
      </c>
      <c r="M2516" s="846" t="s">
        <v>5894</v>
      </c>
      <c r="N2516" s="846" t="s">
        <v>5895</v>
      </c>
      <c r="O2516" s="846" t="s">
        <v>873</v>
      </c>
      <c r="P2516" s="846" t="s">
        <v>5896</v>
      </c>
      <c r="Q2516" s="832"/>
      <c r="R2516" s="832"/>
      <c r="S2516" s="832"/>
      <c r="T2516" s="832"/>
      <c r="U2516" s="846" t="s">
        <v>372</v>
      </c>
      <c r="V2516" s="846" t="s">
        <v>1196</v>
      </c>
      <c r="W2516" s="846"/>
      <c r="X2516" s="824"/>
      <c r="Y2516" s="824"/>
      <c r="Z2516" s="824"/>
      <c r="AA2516" s="824"/>
      <c r="AB2516" s="824"/>
      <c r="AC2516" s="824"/>
    </row>
    <row r="2517" s="823" customFormat="1" ht="28.45" hidden="1" customHeight="1" outlineLevel="2" collapsed="1" spans="1:29">
      <c r="A2517" s="870" t="s">
        <v>699</v>
      </c>
      <c r="B2517" s="870" t="s">
        <v>701</v>
      </c>
      <c r="C2517" s="870" t="s">
        <v>763</v>
      </c>
      <c r="D2517" s="870"/>
      <c r="E2517" s="835"/>
      <c r="F2517" s="835"/>
      <c r="G2517" s="836"/>
      <c r="H2517" s="871">
        <v>127.766</v>
      </c>
      <c r="I2517" s="874" t="s">
        <v>5897</v>
      </c>
      <c r="J2517" s="835"/>
      <c r="K2517" s="835"/>
      <c r="L2517" s="835"/>
      <c r="M2517" s="835"/>
      <c r="N2517" s="835"/>
      <c r="O2517" s="835"/>
      <c r="P2517" s="835"/>
      <c r="Q2517" s="835"/>
      <c r="R2517" s="835"/>
      <c r="S2517" s="835"/>
      <c r="T2517" s="835"/>
      <c r="U2517" s="835"/>
      <c r="V2517" s="835"/>
      <c r="W2517" s="836"/>
      <c r="X2517" s="824"/>
      <c r="Y2517" s="824"/>
      <c r="Z2517" s="824"/>
      <c r="AA2517" s="824"/>
      <c r="AB2517" s="824"/>
      <c r="AC2517" s="824"/>
    </row>
    <row r="2518" s="823" customFormat="1" ht="28.45" hidden="1" customHeight="1" outlineLevel="3" spans="1:29">
      <c r="A2518" s="873" t="s">
        <v>699</v>
      </c>
      <c r="B2518" s="870" t="s">
        <v>701</v>
      </c>
      <c r="C2518" s="870" t="s">
        <v>763</v>
      </c>
      <c r="D2518" s="846" t="s">
        <v>5898</v>
      </c>
      <c r="E2518" s="846" t="s">
        <v>5899</v>
      </c>
      <c r="F2518" s="846" t="s">
        <v>5900</v>
      </c>
      <c r="G2518" s="846" t="s">
        <v>5901</v>
      </c>
      <c r="H2518" s="832">
        <v>6.54</v>
      </c>
      <c r="I2518" s="846" t="s">
        <v>917</v>
      </c>
      <c r="J2518" s="875">
        <v>4</v>
      </c>
      <c r="K2518" s="846" t="s">
        <v>38</v>
      </c>
      <c r="L2518" s="846" t="s">
        <v>3284</v>
      </c>
      <c r="M2518" s="846" t="s">
        <v>847</v>
      </c>
      <c r="N2518" s="846" t="s">
        <v>5902</v>
      </c>
      <c r="O2518" s="846" t="s">
        <v>4384</v>
      </c>
      <c r="P2518" s="846" t="s">
        <v>4391</v>
      </c>
      <c r="Q2518" s="832"/>
      <c r="R2518" s="832"/>
      <c r="S2518" s="832"/>
      <c r="T2518" s="832"/>
      <c r="U2518" s="846" t="s">
        <v>407</v>
      </c>
      <c r="V2518" s="846"/>
      <c r="W2518" s="846"/>
      <c r="X2518" s="824"/>
      <c r="Y2518" s="824"/>
      <c r="Z2518" s="824"/>
      <c r="AA2518" s="824"/>
      <c r="AB2518" s="824"/>
      <c r="AC2518" s="824"/>
    </row>
    <row r="2519" s="823" customFormat="1" ht="28.45" hidden="1" customHeight="1" outlineLevel="3" spans="1:29">
      <c r="A2519" s="873" t="s">
        <v>699</v>
      </c>
      <c r="B2519" s="870" t="s">
        <v>701</v>
      </c>
      <c r="C2519" s="870" t="s">
        <v>763</v>
      </c>
      <c r="D2519" s="846" t="s">
        <v>5903</v>
      </c>
      <c r="E2519" s="846" t="s">
        <v>298</v>
      </c>
      <c r="F2519" s="846" t="s">
        <v>5904</v>
      </c>
      <c r="G2519" s="846" t="s">
        <v>5905</v>
      </c>
      <c r="H2519" s="832">
        <v>1.258</v>
      </c>
      <c r="I2519" s="846" t="s">
        <v>175</v>
      </c>
      <c r="J2519" s="875">
        <v>18</v>
      </c>
      <c r="K2519" s="846" t="s">
        <v>38</v>
      </c>
      <c r="L2519" s="846" t="s">
        <v>3284</v>
      </c>
      <c r="M2519" s="846" t="s">
        <v>5906</v>
      </c>
      <c r="N2519" s="846" t="s">
        <v>5907</v>
      </c>
      <c r="O2519" s="846" t="s">
        <v>771</v>
      </c>
      <c r="P2519" s="846" t="s">
        <v>5908</v>
      </c>
      <c r="Q2519" s="832"/>
      <c r="R2519" s="832"/>
      <c r="S2519" s="832"/>
      <c r="T2519" s="832"/>
      <c r="U2519" s="846" t="s">
        <v>372</v>
      </c>
      <c r="V2519" s="846"/>
      <c r="W2519" s="846"/>
      <c r="X2519" s="824"/>
      <c r="Y2519" s="824"/>
      <c r="Z2519" s="824"/>
      <c r="AA2519" s="824"/>
      <c r="AB2519" s="824"/>
      <c r="AC2519" s="824"/>
    </row>
    <row r="2520" s="823" customFormat="1" ht="28.45" hidden="1" customHeight="1" outlineLevel="3" spans="1:29">
      <c r="A2520" s="873" t="s">
        <v>699</v>
      </c>
      <c r="B2520" s="870" t="s">
        <v>701</v>
      </c>
      <c r="C2520" s="870" t="s">
        <v>763</v>
      </c>
      <c r="D2520" s="846" t="s">
        <v>5909</v>
      </c>
      <c r="E2520" s="846" t="s">
        <v>298</v>
      </c>
      <c r="F2520" s="846" t="s">
        <v>5904</v>
      </c>
      <c r="G2520" s="846" t="s">
        <v>5910</v>
      </c>
      <c r="H2520" s="832">
        <v>14.019</v>
      </c>
      <c r="I2520" s="846" t="s">
        <v>330</v>
      </c>
      <c r="J2520" s="875">
        <v>6</v>
      </c>
      <c r="K2520" s="846" t="s">
        <v>38</v>
      </c>
      <c r="L2520" s="846" t="s">
        <v>3284</v>
      </c>
      <c r="M2520" s="846" t="s">
        <v>847</v>
      </c>
      <c r="N2520" s="846" t="s">
        <v>5911</v>
      </c>
      <c r="O2520" s="846" t="s">
        <v>771</v>
      </c>
      <c r="P2520" s="846" t="s">
        <v>5908</v>
      </c>
      <c r="Q2520" s="832"/>
      <c r="R2520" s="832"/>
      <c r="S2520" s="832"/>
      <c r="T2520" s="832"/>
      <c r="U2520" s="846" t="s">
        <v>372</v>
      </c>
      <c r="V2520" s="846"/>
      <c r="W2520" s="846"/>
      <c r="X2520" s="824"/>
      <c r="Y2520" s="824"/>
      <c r="Z2520" s="824"/>
      <c r="AA2520" s="824"/>
      <c r="AB2520" s="824"/>
      <c r="AC2520" s="824"/>
    </row>
    <row r="2521" s="823" customFormat="1" ht="28.45" hidden="1" customHeight="1" outlineLevel="3" spans="1:29">
      <c r="A2521" s="873" t="s">
        <v>699</v>
      </c>
      <c r="B2521" s="870" t="s">
        <v>701</v>
      </c>
      <c r="C2521" s="870" t="s">
        <v>763</v>
      </c>
      <c r="D2521" s="846" t="s">
        <v>5912</v>
      </c>
      <c r="E2521" s="846" t="s">
        <v>298</v>
      </c>
      <c r="F2521" s="846" t="s">
        <v>5913</v>
      </c>
      <c r="G2521" s="846" t="s">
        <v>5914</v>
      </c>
      <c r="H2521" s="832">
        <v>1.991</v>
      </c>
      <c r="I2521" s="846" t="s">
        <v>456</v>
      </c>
      <c r="J2521" s="875">
        <v>12</v>
      </c>
      <c r="K2521" s="846" t="s">
        <v>38</v>
      </c>
      <c r="L2521" s="846" t="s">
        <v>3284</v>
      </c>
      <c r="M2521" s="846" t="s">
        <v>5915</v>
      </c>
      <c r="N2521" s="846" t="s">
        <v>5916</v>
      </c>
      <c r="O2521" s="846" t="s">
        <v>771</v>
      </c>
      <c r="P2521" s="846" t="s">
        <v>5917</v>
      </c>
      <c r="Q2521" s="832"/>
      <c r="R2521" s="832"/>
      <c r="S2521" s="832"/>
      <c r="T2521" s="832"/>
      <c r="U2521" s="846" t="s">
        <v>388</v>
      </c>
      <c r="V2521" s="846"/>
      <c r="W2521" s="846"/>
      <c r="X2521" s="824"/>
      <c r="Y2521" s="824"/>
      <c r="Z2521" s="824"/>
      <c r="AA2521" s="824"/>
      <c r="AB2521" s="824"/>
      <c r="AC2521" s="824"/>
    </row>
    <row r="2522" s="823" customFormat="1" ht="28.45" hidden="1" customHeight="1" outlineLevel="3" spans="1:29">
      <c r="A2522" s="873" t="s">
        <v>699</v>
      </c>
      <c r="B2522" s="870" t="s">
        <v>701</v>
      </c>
      <c r="C2522" s="870" t="s">
        <v>763</v>
      </c>
      <c r="D2522" s="846" t="s">
        <v>5918</v>
      </c>
      <c r="E2522" s="846" t="s">
        <v>298</v>
      </c>
      <c r="F2522" s="846" t="s">
        <v>5919</v>
      </c>
      <c r="G2522" s="846" t="s">
        <v>5920</v>
      </c>
      <c r="H2522" s="832">
        <v>59.489</v>
      </c>
      <c r="I2522" s="846" t="s">
        <v>64</v>
      </c>
      <c r="J2522" s="875">
        <v>7</v>
      </c>
      <c r="K2522" s="846" t="s">
        <v>38</v>
      </c>
      <c r="L2522" s="846" t="s">
        <v>3284</v>
      </c>
      <c r="M2522" s="846" t="s">
        <v>847</v>
      </c>
      <c r="N2522" s="846" t="s">
        <v>5921</v>
      </c>
      <c r="O2522" s="846" t="s">
        <v>771</v>
      </c>
      <c r="P2522" s="846" t="s">
        <v>5908</v>
      </c>
      <c r="Q2522" s="832"/>
      <c r="R2522" s="832"/>
      <c r="S2522" s="832"/>
      <c r="T2522" s="832"/>
      <c r="U2522" s="846" t="s">
        <v>407</v>
      </c>
      <c r="V2522" s="846"/>
      <c r="W2522" s="846"/>
      <c r="X2522" s="824"/>
      <c r="Y2522" s="824"/>
      <c r="Z2522" s="824"/>
      <c r="AA2522" s="824"/>
      <c r="AB2522" s="824"/>
      <c r="AC2522" s="824"/>
    </row>
    <row r="2523" s="823" customFormat="1" ht="28.45" hidden="1" customHeight="1" outlineLevel="3" spans="1:29">
      <c r="A2523" s="873" t="s">
        <v>699</v>
      </c>
      <c r="B2523" s="870" t="s">
        <v>701</v>
      </c>
      <c r="C2523" s="870" t="s">
        <v>763</v>
      </c>
      <c r="D2523" s="846" t="s">
        <v>5922</v>
      </c>
      <c r="E2523" s="846" t="s">
        <v>298</v>
      </c>
      <c r="F2523" s="846" t="s">
        <v>5923</v>
      </c>
      <c r="G2523" s="846" t="s">
        <v>5924</v>
      </c>
      <c r="H2523" s="832">
        <v>44.469</v>
      </c>
      <c r="I2523" s="846" t="s">
        <v>531</v>
      </c>
      <c r="J2523" s="875">
        <v>22</v>
      </c>
      <c r="K2523" s="846" t="s">
        <v>38</v>
      </c>
      <c r="L2523" s="846" t="s">
        <v>3284</v>
      </c>
      <c r="M2523" s="846" t="s">
        <v>5925</v>
      </c>
      <c r="N2523" s="846" t="s">
        <v>5916</v>
      </c>
      <c r="O2523" s="846" t="s">
        <v>771</v>
      </c>
      <c r="P2523" s="846" t="s">
        <v>5926</v>
      </c>
      <c r="Q2523" s="832"/>
      <c r="R2523" s="832"/>
      <c r="S2523" s="832"/>
      <c r="T2523" s="832"/>
      <c r="U2523" s="846" t="s">
        <v>372</v>
      </c>
      <c r="V2523" s="846"/>
      <c r="W2523" s="846"/>
      <c r="X2523" s="824"/>
      <c r="Y2523" s="824"/>
      <c r="Z2523" s="824"/>
      <c r="AA2523" s="824"/>
      <c r="AB2523" s="824"/>
      <c r="AC2523" s="824"/>
    </row>
    <row r="2524" s="823" customFormat="1" ht="28.45" hidden="1" customHeight="1" outlineLevel="1" collapsed="1" spans="1:29">
      <c r="A2524" s="870" t="s">
        <v>699</v>
      </c>
      <c r="B2524" s="870" t="s">
        <v>1101</v>
      </c>
      <c r="C2524" s="870"/>
      <c r="D2524" s="835"/>
      <c r="E2524" s="835"/>
      <c r="F2524" s="835"/>
      <c r="G2524" s="836"/>
      <c r="H2524" s="871">
        <v>39746.343</v>
      </c>
      <c r="I2524" s="874" t="s">
        <v>5927</v>
      </c>
      <c r="J2524" s="835"/>
      <c r="K2524" s="835"/>
      <c r="L2524" s="835"/>
      <c r="M2524" s="835"/>
      <c r="N2524" s="835"/>
      <c r="O2524" s="835"/>
      <c r="P2524" s="835"/>
      <c r="Q2524" s="835"/>
      <c r="R2524" s="835"/>
      <c r="S2524" s="835"/>
      <c r="T2524" s="835"/>
      <c r="U2524" s="835"/>
      <c r="V2524" s="835"/>
      <c r="W2524" s="836"/>
      <c r="X2524" s="824"/>
      <c r="Y2524" s="824"/>
      <c r="Z2524" s="824"/>
      <c r="AA2524" s="824"/>
      <c r="AB2524" s="824"/>
      <c r="AC2524" s="824"/>
    </row>
    <row r="2525" s="823" customFormat="1" ht="28.45" hidden="1" customHeight="1" outlineLevel="2" collapsed="1" spans="1:29">
      <c r="A2525" s="870" t="s">
        <v>699</v>
      </c>
      <c r="B2525" s="870" t="s">
        <v>1101</v>
      </c>
      <c r="C2525" s="870" t="s">
        <v>781</v>
      </c>
      <c r="D2525" s="870"/>
      <c r="E2525" s="835"/>
      <c r="F2525" s="835"/>
      <c r="G2525" s="836"/>
      <c r="H2525" s="871">
        <v>39746.343</v>
      </c>
      <c r="I2525" s="874" t="s">
        <v>5927</v>
      </c>
      <c r="J2525" s="835"/>
      <c r="K2525" s="835"/>
      <c r="L2525" s="835"/>
      <c r="M2525" s="835"/>
      <c r="N2525" s="835"/>
      <c r="O2525" s="835"/>
      <c r="P2525" s="835"/>
      <c r="Q2525" s="835"/>
      <c r="R2525" s="835"/>
      <c r="S2525" s="835"/>
      <c r="T2525" s="835"/>
      <c r="U2525" s="835"/>
      <c r="V2525" s="835"/>
      <c r="W2525" s="836"/>
      <c r="X2525" s="824"/>
      <c r="Y2525" s="824"/>
      <c r="Z2525" s="824"/>
      <c r="AA2525" s="824"/>
      <c r="AB2525" s="824"/>
      <c r="AC2525" s="824"/>
    </row>
    <row r="2526" s="823" customFormat="1" ht="28.45" hidden="1" customHeight="1" outlineLevel="3" spans="1:29">
      <c r="A2526" s="873" t="s">
        <v>699</v>
      </c>
      <c r="B2526" s="870" t="s">
        <v>1101</v>
      </c>
      <c r="C2526" s="870" t="s">
        <v>781</v>
      </c>
      <c r="D2526" s="846" t="s">
        <v>5928</v>
      </c>
      <c r="E2526" s="846" t="s">
        <v>298</v>
      </c>
      <c r="F2526" s="846" t="s">
        <v>5929</v>
      </c>
      <c r="G2526" s="846" t="s">
        <v>1241</v>
      </c>
      <c r="H2526" s="832">
        <v>16.7</v>
      </c>
      <c r="I2526" s="846" t="s">
        <v>330</v>
      </c>
      <c r="J2526" s="875">
        <v>6</v>
      </c>
      <c r="K2526" s="846" t="s">
        <v>38</v>
      </c>
      <c r="L2526" s="846" t="s">
        <v>3355</v>
      </c>
      <c r="M2526" s="846" t="s">
        <v>5930</v>
      </c>
      <c r="N2526" s="846" t="s">
        <v>5930</v>
      </c>
      <c r="O2526" s="846" t="s">
        <v>1116</v>
      </c>
      <c r="P2526" s="846" t="s">
        <v>1117</v>
      </c>
      <c r="Q2526" s="832"/>
      <c r="R2526" s="832"/>
      <c r="S2526" s="832"/>
      <c r="T2526" s="832"/>
      <c r="U2526" s="846" t="s">
        <v>388</v>
      </c>
      <c r="V2526" s="846"/>
      <c r="W2526" s="846"/>
      <c r="X2526" s="824"/>
      <c r="Y2526" s="824"/>
      <c r="Z2526" s="824"/>
      <c r="AA2526" s="824"/>
      <c r="AB2526" s="824"/>
      <c r="AC2526" s="824"/>
    </row>
    <row r="2527" s="823" customFormat="1" ht="28.45" hidden="1" customHeight="1" outlineLevel="3" spans="1:29">
      <c r="A2527" s="873" t="s">
        <v>699</v>
      </c>
      <c r="B2527" s="870" t="s">
        <v>1101</v>
      </c>
      <c r="C2527" s="870" t="s">
        <v>781</v>
      </c>
      <c r="D2527" s="846" t="s">
        <v>5931</v>
      </c>
      <c r="E2527" s="846" t="s">
        <v>298</v>
      </c>
      <c r="F2527" s="846" t="s">
        <v>5929</v>
      </c>
      <c r="G2527" s="846" t="s">
        <v>1241</v>
      </c>
      <c r="H2527" s="832">
        <v>248.345</v>
      </c>
      <c r="I2527" s="846" t="s">
        <v>339</v>
      </c>
      <c r="J2527" s="875">
        <v>14</v>
      </c>
      <c r="K2527" s="846" t="s">
        <v>38</v>
      </c>
      <c r="L2527" s="846" t="s">
        <v>3355</v>
      </c>
      <c r="M2527" s="846" t="s">
        <v>5930</v>
      </c>
      <c r="N2527" s="846" t="s">
        <v>5930</v>
      </c>
      <c r="O2527" s="846" t="s">
        <v>1116</v>
      </c>
      <c r="P2527" s="846" t="s">
        <v>1117</v>
      </c>
      <c r="Q2527" s="832"/>
      <c r="R2527" s="832"/>
      <c r="S2527" s="832"/>
      <c r="T2527" s="832"/>
      <c r="U2527" s="846" t="s">
        <v>388</v>
      </c>
      <c r="V2527" s="846"/>
      <c r="W2527" s="846"/>
      <c r="X2527" s="824"/>
      <c r="Y2527" s="824"/>
      <c r="Z2527" s="824"/>
      <c r="AA2527" s="824"/>
      <c r="AB2527" s="824"/>
      <c r="AC2527" s="824"/>
    </row>
    <row r="2528" s="823" customFormat="1" ht="28.45" hidden="1" customHeight="1" outlineLevel="3" spans="1:29">
      <c r="A2528" s="873" t="s">
        <v>699</v>
      </c>
      <c r="B2528" s="870" t="s">
        <v>1101</v>
      </c>
      <c r="C2528" s="870" t="s">
        <v>781</v>
      </c>
      <c r="D2528" s="846" t="s">
        <v>5932</v>
      </c>
      <c r="E2528" s="846" t="s">
        <v>298</v>
      </c>
      <c r="F2528" s="846" t="s">
        <v>5929</v>
      </c>
      <c r="G2528" s="846" t="s">
        <v>1241</v>
      </c>
      <c r="H2528" s="832">
        <v>413.073</v>
      </c>
      <c r="I2528" s="846" t="s">
        <v>64</v>
      </c>
      <c r="J2528" s="875">
        <v>7</v>
      </c>
      <c r="K2528" s="846" t="s">
        <v>38</v>
      </c>
      <c r="L2528" s="846" t="s">
        <v>3355</v>
      </c>
      <c r="M2528" s="846"/>
      <c r="N2528" s="846" t="s">
        <v>5930</v>
      </c>
      <c r="O2528" s="846" t="s">
        <v>1116</v>
      </c>
      <c r="P2528" s="846" t="s">
        <v>1117</v>
      </c>
      <c r="Q2528" s="832"/>
      <c r="R2528" s="832"/>
      <c r="S2528" s="832"/>
      <c r="T2528" s="832"/>
      <c r="U2528" s="846" t="s">
        <v>388</v>
      </c>
      <c r="V2528" s="846"/>
      <c r="W2528" s="846"/>
      <c r="X2528" s="824"/>
      <c r="Y2528" s="824"/>
      <c r="Z2528" s="824"/>
      <c r="AA2528" s="824"/>
      <c r="AB2528" s="824"/>
      <c r="AC2528" s="824"/>
    </row>
    <row r="2529" s="823" customFormat="1" ht="28.45" hidden="1" customHeight="1" outlineLevel="3" spans="1:29">
      <c r="A2529" s="873" t="s">
        <v>699</v>
      </c>
      <c r="B2529" s="870" t="s">
        <v>1101</v>
      </c>
      <c r="C2529" s="870" t="s">
        <v>781</v>
      </c>
      <c r="D2529" s="846" t="s">
        <v>5933</v>
      </c>
      <c r="E2529" s="846" t="s">
        <v>298</v>
      </c>
      <c r="F2529" s="846" t="s">
        <v>5929</v>
      </c>
      <c r="G2529" s="846" t="s">
        <v>1241</v>
      </c>
      <c r="H2529" s="832">
        <v>174.154</v>
      </c>
      <c r="I2529" s="846" t="s">
        <v>339</v>
      </c>
      <c r="J2529" s="875">
        <v>14</v>
      </c>
      <c r="K2529" s="846" t="s">
        <v>38</v>
      </c>
      <c r="L2529" s="846" t="s">
        <v>3355</v>
      </c>
      <c r="M2529" s="846" t="s">
        <v>5930</v>
      </c>
      <c r="N2529" s="846" t="s">
        <v>5930</v>
      </c>
      <c r="O2529" s="846" t="s">
        <v>1116</v>
      </c>
      <c r="P2529" s="846" t="s">
        <v>1117</v>
      </c>
      <c r="Q2529" s="832"/>
      <c r="R2529" s="832"/>
      <c r="S2529" s="832"/>
      <c r="T2529" s="832"/>
      <c r="U2529" s="846" t="s">
        <v>388</v>
      </c>
      <c r="V2529" s="846"/>
      <c r="W2529" s="846"/>
      <c r="X2529" s="824"/>
      <c r="Y2529" s="824"/>
      <c r="Z2529" s="824"/>
      <c r="AA2529" s="824"/>
      <c r="AB2529" s="824"/>
      <c r="AC2529" s="824"/>
    </row>
    <row r="2530" s="823" customFormat="1" ht="28.45" hidden="1" customHeight="1" outlineLevel="3" spans="1:29">
      <c r="A2530" s="873" t="s">
        <v>699</v>
      </c>
      <c r="B2530" s="870" t="s">
        <v>1101</v>
      </c>
      <c r="C2530" s="870" t="s">
        <v>781</v>
      </c>
      <c r="D2530" s="846" t="s">
        <v>5934</v>
      </c>
      <c r="E2530" s="846" t="s">
        <v>298</v>
      </c>
      <c r="F2530" s="846" t="s">
        <v>5935</v>
      </c>
      <c r="G2530" s="846" t="s">
        <v>1174</v>
      </c>
      <c r="H2530" s="832">
        <v>46.879</v>
      </c>
      <c r="I2530" s="846" t="s">
        <v>5936</v>
      </c>
      <c r="J2530" s="875">
        <v>86</v>
      </c>
      <c r="K2530" s="846" t="s">
        <v>83</v>
      </c>
      <c r="L2530" s="846" t="s">
        <v>3355</v>
      </c>
      <c r="M2530" s="846" t="s">
        <v>5937</v>
      </c>
      <c r="N2530" s="846" t="s">
        <v>5937</v>
      </c>
      <c r="O2530" s="846" t="s">
        <v>5938</v>
      </c>
      <c r="P2530" s="846" t="s">
        <v>5939</v>
      </c>
      <c r="Q2530" s="832"/>
      <c r="R2530" s="832"/>
      <c r="S2530" s="832"/>
      <c r="T2530" s="832"/>
      <c r="U2530" s="846" t="s">
        <v>525</v>
      </c>
      <c r="V2530" s="846"/>
      <c r="W2530" s="846"/>
      <c r="X2530" s="824"/>
      <c r="Y2530" s="824"/>
      <c r="Z2530" s="824"/>
      <c r="AA2530" s="824"/>
      <c r="AB2530" s="824"/>
      <c r="AC2530" s="824"/>
    </row>
    <row r="2531" s="823" customFormat="1" ht="28.45" hidden="1" customHeight="1" outlineLevel="3" spans="1:29">
      <c r="A2531" s="873" t="s">
        <v>699</v>
      </c>
      <c r="B2531" s="870" t="s">
        <v>1101</v>
      </c>
      <c r="C2531" s="870" t="s">
        <v>781</v>
      </c>
      <c r="D2531" s="846" t="s">
        <v>5940</v>
      </c>
      <c r="E2531" s="846" t="s">
        <v>298</v>
      </c>
      <c r="F2531" s="846" t="s">
        <v>5935</v>
      </c>
      <c r="G2531" s="846" t="s">
        <v>1174</v>
      </c>
      <c r="H2531" s="832">
        <v>64.597</v>
      </c>
      <c r="I2531" s="846" t="s">
        <v>236</v>
      </c>
      <c r="J2531" s="875">
        <v>24</v>
      </c>
      <c r="K2531" s="846" t="s">
        <v>38</v>
      </c>
      <c r="L2531" s="846" t="s">
        <v>3355</v>
      </c>
      <c r="M2531" s="846" t="s">
        <v>5937</v>
      </c>
      <c r="N2531" s="846" t="s">
        <v>5937</v>
      </c>
      <c r="O2531" s="846" t="s">
        <v>5938</v>
      </c>
      <c r="P2531" s="846" t="s">
        <v>5939</v>
      </c>
      <c r="Q2531" s="832"/>
      <c r="R2531" s="832"/>
      <c r="S2531" s="832"/>
      <c r="T2531" s="832"/>
      <c r="U2531" s="846" t="s">
        <v>525</v>
      </c>
      <c r="V2531" s="846"/>
      <c r="W2531" s="846"/>
      <c r="X2531" s="824"/>
      <c r="Y2531" s="824"/>
      <c r="Z2531" s="824"/>
      <c r="AA2531" s="824"/>
      <c r="AB2531" s="824"/>
      <c r="AC2531" s="824"/>
    </row>
    <row r="2532" s="823" customFormat="1" ht="28.45" hidden="1" customHeight="1" outlineLevel="3" spans="1:29">
      <c r="A2532" s="873" t="s">
        <v>699</v>
      </c>
      <c r="B2532" s="870" t="s">
        <v>1101</v>
      </c>
      <c r="C2532" s="870" t="s">
        <v>781</v>
      </c>
      <c r="D2532" s="846" t="s">
        <v>5941</v>
      </c>
      <c r="E2532" s="846" t="s">
        <v>298</v>
      </c>
      <c r="F2532" s="846" t="s">
        <v>5935</v>
      </c>
      <c r="G2532" s="846" t="s">
        <v>1220</v>
      </c>
      <c r="H2532" s="832">
        <v>119.457</v>
      </c>
      <c r="I2532" s="846" t="s">
        <v>462</v>
      </c>
      <c r="J2532" s="875">
        <v>26</v>
      </c>
      <c r="K2532" s="846" t="s">
        <v>38</v>
      </c>
      <c r="L2532" s="846" t="s">
        <v>3355</v>
      </c>
      <c r="M2532" s="846" t="s">
        <v>5937</v>
      </c>
      <c r="N2532" s="846" t="s">
        <v>5937</v>
      </c>
      <c r="O2532" s="846" t="s">
        <v>5938</v>
      </c>
      <c r="P2532" s="846" t="s">
        <v>5942</v>
      </c>
      <c r="Q2532" s="832"/>
      <c r="R2532" s="832"/>
      <c r="S2532" s="832"/>
      <c r="T2532" s="832"/>
      <c r="U2532" s="846" t="s">
        <v>525</v>
      </c>
      <c r="V2532" s="846"/>
      <c r="W2532" s="846"/>
      <c r="X2532" s="824"/>
      <c r="Y2532" s="824"/>
      <c r="Z2532" s="824"/>
      <c r="AA2532" s="824"/>
      <c r="AB2532" s="824"/>
      <c r="AC2532" s="824"/>
    </row>
    <row r="2533" s="823" customFormat="1" ht="28.45" hidden="1" customHeight="1" outlineLevel="3" spans="1:29">
      <c r="A2533" s="873" t="s">
        <v>699</v>
      </c>
      <c r="B2533" s="870" t="s">
        <v>1101</v>
      </c>
      <c r="C2533" s="870" t="s">
        <v>781</v>
      </c>
      <c r="D2533" s="846" t="s">
        <v>5943</v>
      </c>
      <c r="E2533" s="846" t="s">
        <v>298</v>
      </c>
      <c r="F2533" s="846" t="s">
        <v>5935</v>
      </c>
      <c r="G2533" s="846" t="s">
        <v>1220</v>
      </c>
      <c r="H2533" s="832">
        <v>398.58</v>
      </c>
      <c r="I2533" s="846" t="s">
        <v>462</v>
      </c>
      <c r="J2533" s="875">
        <v>26</v>
      </c>
      <c r="K2533" s="846" t="s">
        <v>38</v>
      </c>
      <c r="L2533" s="846" t="s">
        <v>3355</v>
      </c>
      <c r="M2533" s="846" t="s">
        <v>5937</v>
      </c>
      <c r="N2533" s="846" t="s">
        <v>5937</v>
      </c>
      <c r="O2533" s="846" t="s">
        <v>5938</v>
      </c>
      <c r="P2533" s="846" t="s">
        <v>5939</v>
      </c>
      <c r="Q2533" s="832"/>
      <c r="R2533" s="832"/>
      <c r="S2533" s="832"/>
      <c r="T2533" s="832"/>
      <c r="U2533" s="846" t="s">
        <v>525</v>
      </c>
      <c r="V2533" s="846"/>
      <c r="W2533" s="846"/>
      <c r="X2533" s="824"/>
      <c r="Y2533" s="824"/>
      <c r="Z2533" s="824"/>
      <c r="AA2533" s="824"/>
      <c r="AB2533" s="824"/>
      <c r="AC2533" s="824"/>
    </row>
    <row r="2534" s="823" customFormat="1" ht="28.45" hidden="1" customHeight="1" outlineLevel="3" spans="1:29">
      <c r="A2534" s="873" t="s">
        <v>699</v>
      </c>
      <c r="B2534" s="870" t="s">
        <v>1101</v>
      </c>
      <c r="C2534" s="870" t="s">
        <v>781</v>
      </c>
      <c r="D2534" s="846" t="s">
        <v>5944</v>
      </c>
      <c r="E2534" s="846" t="s">
        <v>1110</v>
      </c>
      <c r="F2534" s="846" t="s">
        <v>5945</v>
      </c>
      <c r="G2534" s="846" t="s">
        <v>5946</v>
      </c>
      <c r="H2534" s="832">
        <v>290.267</v>
      </c>
      <c r="I2534" s="846" t="s">
        <v>330</v>
      </c>
      <c r="J2534" s="875">
        <v>6</v>
      </c>
      <c r="K2534" s="846" t="s">
        <v>38</v>
      </c>
      <c r="L2534" s="846" t="s">
        <v>3355</v>
      </c>
      <c r="M2534" s="846"/>
      <c r="N2534" s="846" t="s">
        <v>5947</v>
      </c>
      <c r="O2534" s="846" t="s">
        <v>5948</v>
      </c>
      <c r="P2534" s="846" t="s">
        <v>5949</v>
      </c>
      <c r="Q2534" s="832"/>
      <c r="R2534" s="832"/>
      <c r="S2534" s="832"/>
      <c r="T2534" s="832"/>
      <c r="U2534" s="846" t="s">
        <v>372</v>
      </c>
      <c r="V2534" s="846"/>
      <c r="W2534" s="846"/>
      <c r="X2534" s="824"/>
      <c r="Y2534" s="824"/>
      <c r="Z2534" s="824"/>
      <c r="AA2534" s="824"/>
      <c r="AB2534" s="824"/>
      <c r="AC2534" s="824"/>
    </row>
    <row r="2535" s="823" customFormat="1" ht="28.45" hidden="1" customHeight="1" outlineLevel="3" spans="1:29">
      <c r="A2535" s="873" t="s">
        <v>699</v>
      </c>
      <c r="B2535" s="870" t="s">
        <v>1101</v>
      </c>
      <c r="C2535" s="870" t="s">
        <v>781</v>
      </c>
      <c r="D2535" s="846" t="s">
        <v>5950</v>
      </c>
      <c r="E2535" s="846" t="s">
        <v>1110</v>
      </c>
      <c r="F2535" s="846" t="s">
        <v>5951</v>
      </c>
      <c r="G2535" s="846" t="s">
        <v>5952</v>
      </c>
      <c r="H2535" s="832">
        <v>210.542</v>
      </c>
      <c r="I2535" s="846" t="s">
        <v>485</v>
      </c>
      <c r="J2535" s="875">
        <v>3</v>
      </c>
      <c r="K2535" s="846" t="s">
        <v>38</v>
      </c>
      <c r="L2535" s="846" t="s">
        <v>3355</v>
      </c>
      <c r="M2535" s="846"/>
      <c r="N2535" s="846" t="s">
        <v>5953</v>
      </c>
      <c r="O2535" s="846" t="s">
        <v>1133</v>
      </c>
      <c r="P2535" s="846" t="s">
        <v>1178</v>
      </c>
      <c r="Q2535" s="832"/>
      <c r="R2535" s="832"/>
      <c r="S2535" s="832"/>
      <c r="T2535" s="832"/>
      <c r="U2535" s="846" t="s">
        <v>407</v>
      </c>
      <c r="V2535" s="846"/>
      <c r="W2535" s="846"/>
      <c r="X2535" s="824"/>
      <c r="Y2535" s="824"/>
      <c r="Z2535" s="824"/>
      <c r="AA2535" s="824"/>
      <c r="AB2535" s="824"/>
      <c r="AC2535" s="824"/>
    </row>
    <row r="2536" s="823" customFormat="1" ht="28.45" hidden="1" customHeight="1" outlineLevel="3" spans="1:29">
      <c r="A2536" s="873" t="s">
        <v>699</v>
      </c>
      <c r="B2536" s="870" t="s">
        <v>1101</v>
      </c>
      <c r="C2536" s="870" t="s">
        <v>781</v>
      </c>
      <c r="D2536" s="846" t="s">
        <v>5954</v>
      </c>
      <c r="E2536" s="846" t="s">
        <v>1110</v>
      </c>
      <c r="F2536" s="846" t="s">
        <v>5951</v>
      </c>
      <c r="G2536" s="846" t="s">
        <v>5952</v>
      </c>
      <c r="H2536" s="832">
        <v>84.157</v>
      </c>
      <c r="I2536" s="846" t="s">
        <v>485</v>
      </c>
      <c r="J2536" s="875">
        <v>3</v>
      </c>
      <c r="K2536" s="846" t="s">
        <v>38</v>
      </c>
      <c r="L2536" s="846" t="s">
        <v>3355</v>
      </c>
      <c r="M2536" s="846"/>
      <c r="N2536" s="846" t="s">
        <v>5955</v>
      </c>
      <c r="O2536" s="846" t="s">
        <v>1177</v>
      </c>
      <c r="P2536" s="846" t="s">
        <v>1178</v>
      </c>
      <c r="Q2536" s="832"/>
      <c r="R2536" s="832"/>
      <c r="S2536" s="832"/>
      <c r="T2536" s="832"/>
      <c r="U2536" s="846" t="s">
        <v>407</v>
      </c>
      <c r="V2536" s="846"/>
      <c r="W2536" s="846"/>
      <c r="X2536" s="824"/>
      <c r="Y2536" s="824"/>
      <c r="Z2536" s="824"/>
      <c r="AA2536" s="824"/>
      <c r="AB2536" s="824"/>
      <c r="AC2536" s="824"/>
    </row>
    <row r="2537" s="823" customFormat="1" ht="28.45" hidden="1" customHeight="1" outlineLevel="3" spans="1:29">
      <c r="A2537" s="873" t="s">
        <v>699</v>
      </c>
      <c r="B2537" s="870" t="s">
        <v>1101</v>
      </c>
      <c r="C2537" s="870" t="s">
        <v>781</v>
      </c>
      <c r="D2537" s="846" t="s">
        <v>5956</v>
      </c>
      <c r="E2537" s="846" t="s">
        <v>298</v>
      </c>
      <c r="F2537" s="846" t="s">
        <v>5945</v>
      </c>
      <c r="G2537" s="846" t="s">
        <v>5957</v>
      </c>
      <c r="H2537" s="832">
        <v>582.589</v>
      </c>
      <c r="I2537" s="846" t="s">
        <v>330</v>
      </c>
      <c r="J2537" s="875">
        <v>6</v>
      </c>
      <c r="K2537" s="846" t="s">
        <v>38</v>
      </c>
      <c r="L2537" s="846" t="s">
        <v>3355</v>
      </c>
      <c r="M2537" s="846"/>
      <c r="N2537" s="846" t="s">
        <v>5937</v>
      </c>
      <c r="O2537" s="846" t="s">
        <v>5938</v>
      </c>
      <c r="P2537" s="846" t="s">
        <v>873</v>
      </c>
      <c r="Q2537" s="832"/>
      <c r="R2537" s="832"/>
      <c r="S2537" s="832"/>
      <c r="T2537" s="832"/>
      <c r="U2537" s="846" t="s">
        <v>372</v>
      </c>
      <c r="V2537" s="846"/>
      <c r="W2537" s="846"/>
      <c r="X2537" s="824"/>
      <c r="Y2537" s="824"/>
      <c r="Z2537" s="824"/>
      <c r="AA2537" s="824"/>
      <c r="AB2537" s="824"/>
      <c r="AC2537" s="824"/>
    </row>
    <row r="2538" s="823" customFormat="1" ht="28.45" hidden="1" customHeight="1" outlineLevel="3" spans="1:29">
      <c r="A2538" s="873" t="s">
        <v>699</v>
      </c>
      <c r="B2538" s="870" t="s">
        <v>1101</v>
      </c>
      <c r="C2538" s="870" t="s">
        <v>781</v>
      </c>
      <c r="D2538" s="846" t="s">
        <v>5958</v>
      </c>
      <c r="E2538" s="846" t="s">
        <v>298</v>
      </c>
      <c r="F2538" s="846" t="s">
        <v>5945</v>
      </c>
      <c r="G2538" s="846" t="s">
        <v>5957</v>
      </c>
      <c r="H2538" s="832">
        <v>590.117</v>
      </c>
      <c r="I2538" s="846" t="s">
        <v>397</v>
      </c>
      <c r="J2538" s="875">
        <v>16</v>
      </c>
      <c r="K2538" s="846" t="s">
        <v>38</v>
      </c>
      <c r="L2538" s="846" t="s">
        <v>3355</v>
      </c>
      <c r="M2538" s="846" t="s">
        <v>5937</v>
      </c>
      <c r="N2538" s="846" t="s">
        <v>5937</v>
      </c>
      <c r="O2538" s="846" t="s">
        <v>5938</v>
      </c>
      <c r="P2538" s="846" t="s">
        <v>873</v>
      </c>
      <c r="Q2538" s="832"/>
      <c r="R2538" s="832"/>
      <c r="S2538" s="832"/>
      <c r="T2538" s="832"/>
      <c r="U2538" s="846" t="s">
        <v>372</v>
      </c>
      <c r="V2538" s="846"/>
      <c r="W2538" s="846"/>
      <c r="X2538" s="824"/>
      <c r="Y2538" s="824"/>
      <c r="Z2538" s="824"/>
      <c r="AA2538" s="824"/>
      <c r="AB2538" s="824"/>
      <c r="AC2538" s="824"/>
    </row>
    <row r="2539" s="823" customFormat="1" ht="28.45" hidden="1" customHeight="1" outlineLevel="3" spans="1:29">
      <c r="A2539" s="873" t="s">
        <v>699</v>
      </c>
      <c r="B2539" s="870" t="s">
        <v>1101</v>
      </c>
      <c r="C2539" s="870" t="s">
        <v>781</v>
      </c>
      <c r="D2539" s="846" t="s">
        <v>5959</v>
      </c>
      <c r="E2539" s="846" t="s">
        <v>298</v>
      </c>
      <c r="F2539" s="846" t="s">
        <v>5945</v>
      </c>
      <c r="G2539" s="846" t="s">
        <v>5957</v>
      </c>
      <c r="H2539" s="832">
        <v>570.196</v>
      </c>
      <c r="I2539" s="846" t="s">
        <v>330</v>
      </c>
      <c r="J2539" s="875">
        <v>6</v>
      </c>
      <c r="K2539" s="846" t="s">
        <v>38</v>
      </c>
      <c r="L2539" s="846" t="s">
        <v>3355</v>
      </c>
      <c r="M2539" s="846"/>
      <c r="N2539" s="846" t="s">
        <v>5937</v>
      </c>
      <c r="O2539" s="846" t="s">
        <v>5938</v>
      </c>
      <c r="P2539" s="846" t="s">
        <v>873</v>
      </c>
      <c r="Q2539" s="832"/>
      <c r="R2539" s="832"/>
      <c r="S2539" s="832"/>
      <c r="T2539" s="832"/>
      <c r="U2539" s="846" t="s">
        <v>372</v>
      </c>
      <c r="V2539" s="846"/>
      <c r="W2539" s="846"/>
      <c r="X2539" s="824"/>
      <c r="Y2539" s="824"/>
      <c r="Z2539" s="824"/>
      <c r="AA2539" s="824"/>
      <c r="AB2539" s="824"/>
      <c r="AC2539" s="824"/>
    </row>
    <row r="2540" s="823" customFormat="1" ht="28.45" hidden="1" customHeight="1" outlineLevel="3" spans="1:29">
      <c r="A2540" s="873" t="s">
        <v>699</v>
      </c>
      <c r="B2540" s="870" t="s">
        <v>1101</v>
      </c>
      <c r="C2540" s="870" t="s">
        <v>781</v>
      </c>
      <c r="D2540" s="846" t="s">
        <v>5960</v>
      </c>
      <c r="E2540" s="846" t="s">
        <v>298</v>
      </c>
      <c r="F2540" s="846" t="s">
        <v>5945</v>
      </c>
      <c r="G2540" s="846" t="s">
        <v>5957</v>
      </c>
      <c r="H2540" s="832">
        <v>404.375</v>
      </c>
      <c r="I2540" s="846" t="s">
        <v>456</v>
      </c>
      <c r="J2540" s="875">
        <v>12</v>
      </c>
      <c r="K2540" s="846" t="s">
        <v>38</v>
      </c>
      <c r="L2540" s="846" t="s">
        <v>3355</v>
      </c>
      <c r="M2540" s="846" t="s">
        <v>5937</v>
      </c>
      <c r="N2540" s="846" t="s">
        <v>5937</v>
      </c>
      <c r="O2540" s="846" t="s">
        <v>5938</v>
      </c>
      <c r="P2540" s="846" t="s">
        <v>5961</v>
      </c>
      <c r="Q2540" s="832"/>
      <c r="R2540" s="832"/>
      <c r="S2540" s="832"/>
      <c r="T2540" s="832"/>
      <c r="U2540" s="846" t="s">
        <v>372</v>
      </c>
      <c r="V2540" s="846"/>
      <c r="W2540" s="846"/>
      <c r="X2540" s="824"/>
      <c r="Y2540" s="824"/>
      <c r="Z2540" s="824"/>
      <c r="AA2540" s="824"/>
      <c r="AB2540" s="824"/>
      <c r="AC2540" s="824"/>
    </row>
    <row r="2541" s="823" customFormat="1" ht="28.45" hidden="1" customHeight="1" outlineLevel="3" spans="1:29">
      <c r="A2541" s="873" t="s">
        <v>699</v>
      </c>
      <c r="B2541" s="870" t="s">
        <v>1101</v>
      </c>
      <c r="C2541" s="870" t="s">
        <v>781</v>
      </c>
      <c r="D2541" s="846" t="s">
        <v>5962</v>
      </c>
      <c r="E2541" s="846" t="s">
        <v>298</v>
      </c>
      <c r="F2541" s="846" t="s">
        <v>5945</v>
      </c>
      <c r="G2541" s="846" t="s">
        <v>5946</v>
      </c>
      <c r="H2541" s="832">
        <v>418.237</v>
      </c>
      <c r="I2541" s="846" t="s">
        <v>330</v>
      </c>
      <c r="J2541" s="875">
        <v>6</v>
      </c>
      <c r="K2541" s="846" t="s">
        <v>38</v>
      </c>
      <c r="L2541" s="846" t="s">
        <v>3355</v>
      </c>
      <c r="M2541" s="846"/>
      <c r="N2541" s="846" t="s">
        <v>5937</v>
      </c>
      <c r="O2541" s="846" t="s">
        <v>5938</v>
      </c>
      <c r="P2541" s="846" t="s">
        <v>873</v>
      </c>
      <c r="Q2541" s="832"/>
      <c r="R2541" s="832"/>
      <c r="S2541" s="832"/>
      <c r="T2541" s="832"/>
      <c r="U2541" s="846" t="s">
        <v>372</v>
      </c>
      <c r="V2541" s="846"/>
      <c r="W2541" s="846"/>
      <c r="X2541" s="824"/>
      <c r="Y2541" s="824"/>
      <c r="Z2541" s="824"/>
      <c r="AA2541" s="824"/>
      <c r="AB2541" s="824"/>
      <c r="AC2541" s="824"/>
    </row>
    <row r="2542" s="823" customFormat="1" ht="28.45" hidden="1" customHeight="1" outlineLevel="3" spans="1:29">
      <c r="A2542" s="873" t="s">
        <v>699</v>
      </c>
      <c r="B2542" s="870" t="s">
        <v>1101</v>
      </c>
      <c r="C2542" s="870" t="s">
        <v>781</v>
      </c>
      <c r="D2542" s="846" t="s">
        <v>5963</v>
      </c>
      <c r="E2542" s="846" t="s">
        <v>298</v>
      </c>
      <c r="F2542" s="846" t="s">
        <v>5945</v>
      </c>
      <c r="G2542" s="846" t="s">
        <v>5946</v>
      </c>
      <c r="H2542" s="832">
        <v>418.565</v>
      </c>
      <c r="I2542" s="846" t="s">
        <v>236</v>
      </c>
      <c r="J2542" s="875">
        <v>24</v>
      </c>
      <c r="K2542" s="846" t="s">
        <v>38</v>
      </c>
      <c r="L2542" s="846" t="s">
        <v>3355</v>
      </c>
      <c r="M2542" s="846" t="s">
        <v>5937</v>
      </c>
      <c r="N2542" s="846" t="s">
        <v>5937</v>
      </c>
      <c r="O2542" s="846" t="s">
        <v>5938</v>
      </c>
      <c r="P2542" s="846" t="s">
        <v>5961</v>
      </c>
      <c r="Q2542" s="832"/>
      <c r="R2542" s="832"/>
      <c r="S2542" s="832"/>
      <c r="T2542" s="832"/>
      <c r="U2542" s="846" t="s">
        <v>372</v>
      </c>
      <c r="V2542" s="846"/>
      <c r="W2542" s="846"/>
      <c r="X2542" s="824"/>
      <c r="Y2542" s="824"/>
      <c r="Z2542" s="824"/>
      <c r="AA2542" s="824"/>
      <c r="AB2542" s="824"/>
      <c r="AC2542" s="824"/>
    </row>
    <row r="2543" s="823" customFormat="1" ht="28.45" hidden="1" customHeight="1" outlineLevel="3" spans="1:29">
      <c r="A2543" s="873" t="s">
        <v>699</v>
      </c>
      <c r="B2543" s="870" t="s">
        <v>1101</v>
      </c>
      <c r="C2543" s="870" t="s">
        <v>781</v>
      </c>
      <c r="D2543" s="846" t="s">
        <v>5964</v>
      </c>
      <c r="E2543" s="846" t="s">
        <v>298</v>
      </c>
      <c r="F2543" s="846" t="s">
        <v>5945</v>
      </c>
      <c r="G2543" s="846" t="s">
        <v>5946</v>
      </c>
      <c r="H2543" s="832">
        <v>417.384</v>
      </c>
      <c r="I2543" s="846" t="s">
        <v>330</v>
      </c>
      <c r="J2543" s="875">
        <v>6</v>
      </c>
      <c r="K2543" s="846" t="s">
        <v>38</v>
      </c>
      <c r="L2543" s="846" t="s">
        <v>3355</v>
      </c>
      <c r="M2543" s="846"/>
      <c r="N2543" s="846" t="s">
        <v>5937</v>
      </c>
      <c r="O2543" s="846" t="s">
        <v>5938</v>
      </c>
      <c r="P2543" s="846" t="s">
        <v>5939</v>
      </c>
      <c r="Q2543" s="832"/>
      <c r="R2543" s="832"/>
      <c r="S2543" s="832"/>
      <c r="T2543" s="832"/>
      <c r="U2543" s="846" t="s">
        <v>372</v>
      </c>
      <c r="V2543" s="846"/>
      <c r="W2543" s="846"/>
      <c r="X2543" s="824"/>
      <c r="Y2543" s="824"/>
      <c r="Z2543" s="824"/>
      <c r="AA2543" s="824"/>
      <c r="AB2543" s="824"/>
      <c r="AC2543" s="824"/>
    </row>
    <row r="2544" s="823" customFormat="1" ht="28.45" hidden="1" customHeight="1" outlineLevel="3" spans="1:29">
      <c r="A2544" s="873" t="s">
        <v>699</v>
      </c>
      <c r="B2544" s="870" t="s">
        <v>1101</v>
      </c>
      <c r="C2544" s="870" t="s">
        <v>781</v>
      </c>
      <c r="D2544" s="846" t="s">
        <v>5965</v>
      </c>
      <c r="E2544" s="846" t="s">
        <v>298</v>
      </c>
      <c r="F2544" s="846" t="s">
        <v>5966</v>
      </c>
      <c r="G2544" s="846" t="s">
        <v>5967</v>
      </c>
      <c r="H2544" s="832">
        <v>469.595</v>
      </c>
      <c r="I2544" s="846" t="s">
        <v>397</v>
      </c>
      <c r="J2544" s="875">
        <v>16</v>
      </c>
      <c r="K2544" s="846" t="s">
        <v>38</v>
      </c>
      <c r="L2544" s="846" t="s">
        <v>3355</v>
      </c>
      <c r="M2544" s="846" t="s">
        <v>5968</v>
      </c>
      <c r="N2544" s="846" t="s">
        <v>5968</v>
      </c>
      <c r="O2544" s="846" t="s">
        <v>1146</v>
      </c>
      <c r="P2544" s="846" t="s">
        <v>1147</v>
      </c>
      <c r="Q2544" s="832"/>
      <c r="R2544" s="832"/>
      <c r="S2544" s="832"/>
      <c r="T2544" s="832"/>
      <c r="U2544" s="846" t="s">
        <v>318</v>
      </c>
      <c r="V2544" s="846"/>
      <c r="W2544" s="846"/>
      <c r="X2544" s="824"/>
      <c r="Y2544" s="824"/>
      <c r="Z2544" s="824"/>
      <c r="AA2544" s="824"/>
      <c r="AB2544" s="824"/>
      <c r="AC2544" s="824"/>
    </row>
    <row r="2545" s="823" customFormat="1" ht="28.45" hidden="1" customHeight="1" outlineLevel="3" spans="1:29">
      <c r="A2545" s="873" t="s">
        <v>699</v>
      </c>
      <c r="B2545" s="870" t="s">
        <v>1101</v>
      </c>
      <c r="C2545" s="870" t="s">
        <v>781</v>
      </c>
      <c r="D2545" s="846" t="s">
        <v>5969</v>
      </c>
      <c r="E2545" s="846" t="s">
        <v>298</v>
      </c>
      <c r="F2545" s="846" t="s">
        <v>5966</v>
      </c>
      <c r="G2545" s="846" t="s">
        <v>5970</v>
      </c>
      <c r="H2545" s="832">
        <v>147.225</v>
      </c>
      <c r="I2545" s="846" t="s">
        <v>330</v>
      </c>
      <c r="J2545" s="875">
        <v>6</v>
      </c>
      <c r="K2545" s="846" t="s">
        <v>38</v>
      </c>
      <c r="L2545" s="846" t="s">
        <v>3355</v>
      </c>
      <c r="M2545" s="846" t="s">
        <v>5971</v>
      </c>
      <c r="N2545" s="846" t="s">
        <v>5972</v>
      </c>
      <c r="O2545" s="846" t="s">
        <v>1146</v>
      </c>
      <c r="P2545" s="846" t="s">
        <v>5973</v>
      </c>
      <c r="Q2545" s="832"/>
      <c r="R2545" s="832"/>
      <c r="S2545" s="832"/>
      <c r="T2545" s="832"/>
      <c r="U2545" s="846" t="s">
        <v>318</v>
      </c>
      <c r="V2545" s="846"/>
      <c r="W2545" s="846"/>
      <c r="X2545" s="824"/>
      <c r="Y2545" s="824"/>
      <c r="Z2545" s="824"/>
      <c r="AA2545" s="824"/>
      <c r="AB2545" s="824"/>
      <c r="AC2545" s="824"/>
    </row>
    <row r="2546" s="823" customFormat="1" ht="28.45" hidden="1" customHeight="1" outlineLevel="3" spans="1:29">
      <c r="A2546" s="873" t="s">
        <v>699</v>
      </c>
      <c r="B2546" s="870" t="s">
        <v>1101</v>
      </c>
      <c r="C2546" s="870" t="s">
        <v>781</v>
      </c>
      <c r="D2546" s="846" t="s">
        <v>5974</v>
      </c>
      <c r="E2546" s="846" t="s">
        <v>1110</v>
      </c>
      <c r="F2546" s="846" t="s">
        <v>5966</v>
      </c>
      <c r="G2546" s="846" t="s">
        <v>5975</v>
      </c>
      <c r="H2546" s="832">
        <v>446.242</v>
      </c>
      <c r="I2546" s="846" t="s">
        <v>1221</v>
      </c>
      <c r="J2546" s="875">
        <v>11</v>
      </c>
      <c r="K2546" s="846" t="s">
        <v>38</v>
      </c>
      <c r="L2546" s="846" t="s">
        <v>3355</v>
      </c>
      <c r="M2546" s="846" t="s">
        <v>5976</v>
      </c>
      <c r="N2546" s="846" t="s">
        <v>5976</v>
      </c>
      <c r="O2546" s="846" t="s">
        <v>1146</v>
      </c>
      <c r="P2546" s="846" t="s">
        <v>1147</v>
      </c>
      <c r="Q2546" s="832"/>
      <c r="R2546" s="832"/>
      <c r="S2546" s="832"/>
      <c r="T2546" s="832"/>
      <c r="U2546" s="846" t="s">
        <v>318</v>
      </c>
      <c r="V2546" s="846"/>
      <c r="W2546" s="846"/>
      <c r="X2546" s="824"/>
      <c r="Y2546" s="824"/>
      <c r="Z2546" s="824"/>
      <c r="AA2546" s="824"/>
      <c r="AB2546" s="824"/>
      <c r="AC2546" s="824"/>
    </row>
    <row r="2547" s="823" customFormat="1" ht="28.45" hidden="1" customHeight="1" outlineLevel="3" spans="1:29">
      <c r="A2547" s="873" t="s">
        <v>699</v>
      </c>
      <c r="B2547" s="870" t="s">
        <v>1101</v>
      </c>
      <c r="C2547" s="870" t="s">
        <v>781</v>
      </c>
      <c r="D2547" s="846" t="s">
        <v>5977</v>
      </c>
      <c r="E2547" s="846" t="s">
        <v>1110</v>
      </c>
      <c r="F2547" s="846" t="s">
        <v>5978</v>
      </c>
      <c r="G2547" s="846" t="s">
        <v>5979</v>
      </c>
      <c r="H2547" s="832">
        <v>52.794</v>
      </c>
      <c r="I2547" s="846" t="s">
        <v>531</v>
      </c>
      <c r="J2547" s="875">
        <v>22</v>
      </c>
      <c r="K2547" s="846" t="s">
        <v>38</v>
      </c>
      <c r="L2547" s="846" t="s">
        <v>3355</v>
      </c>
      <c r="M2547" s="846" t="s">
        <v>5980</v>
      </c>
      <c r="N2547" s="846" t="s">
        <v>5980</v>
      </c>
      <c r="O2547" s="846" t="s">
        <v>1146</v>
      </c>
      <c r="P2547" s="846" t="s">
        <v>1147</v>
      </c>
      <c r="Q2547" s="832"/>
      <c r="R2547" s="832"/>
      <c r="S2547" s="832"/>
      <c r="T2547" s="832"/>
      <c r="U2547" s="846" t="s">
        <v>372</v>
      </c>
      <c r="V2547" s="846"/>
      <c r="W2547" s="846"/>
      <c r="X2547" s="824"/>
      <c r="Y2547" s="824"/>
      <c r="Z2547" s="824"/>
      <c r="AA2547" s="824"/>
      <c r="AB2547" s="824"/>
      <c r="AC2547" s="824"/>
    </row>
    <row r="2548" s="823" customFormat="1" ht="28.45" hidden="1" customHeight="1" outlineLevel="3" spans="1:29">
      <c r="A2548" s="873" t="s">
        <v>699</v>
      </c>
      <c r="B2548" s="870" t="s">
        <v>1101</v>
      </c>
      <c r="C2548" s="870" t="s">
        <v>781</v>
      </c>
      <c r="D2548" s="846" t="s">
        <v>5981</v>
      </c>
      <c r="E2548" s="846" t="s">
        <v>1110</v>
      </c>
      <c r="F2548" s="846" t="s">
        <v>5978</v>
      </c>
      <c r="G2548" s="846" t="s">
        <v>5979</v>
      </c>
      <c r="H2548" s="832">
        <v>264.406</v>
      </c>
      <c r="I2548" s="846" t="s">
        <v>531</v>
      </c>
      <c r="J2548" s="875">
        <v>22</v>
      </c>
      <c r="K2548" s="846" t="s">
        <v>38</v>
      </c>
      <c r="L2548" s="846" t="s">
        <v>3355</v>
      </c>
      <c r="M2548" s="846" t="s">
        <v>5982</v>
      </c>
      <c r="N2548" s="846" t="s">
        <v>5982</v>
      </c>
      <c r="O2548" s="846" t="s">
        <v>1146</v>
      </c>
      <c r="P2548" s="846" t="s">
        <v>1147</v>
      </c>
      <c r="Q2548" s="832"/>
      <c r="R2548" s="832"/>
      <c r="S2548" s="832"/>
      <c r="T2548" s="832"/>
      <c r="U2548" s="846" t="s">
        <v>372</v>
      </c>
      <c r="V2548" s="846"/>
      <c r="W2548" s="846"/>
      <c r="X2548" s="824"/>
      <c r="Y2548" s="824"/>
      <c r="Z2548" s="824"/>
      <c r="AA2548" s="824"/>
      <c r="AB2548" s="824"/>
      <c r="AC2548" s="824"/>
    </row>
    <row r="2549" s="823" customFormat="1" ht="28.45" hidden="1" customHeight="1" outlineLevel="3" spans="1:29">
      <c r="A2549" s="873" t="s">
        <v>699</v>
      </c>
      <c r="B2549" s="870" t="s">
        <v>1101</v>
      </c>
      <c r="C2549" s="870" t="s">
        <v>781</v>
      </c>
      <c r="D2549" s="846" t="s">
        <v>5983</v>
      </c>
      <c r="E2549" s="846" t="s">
        <v>298</v>
      </c>
      <c r="F2549" s="846" t="s">
        <v>5984</v>
      </c>
      <c r="G2549" s="846" t="s">
        <v>5985</v>
      </c>
      <c r="H2549" s="832">
        <v>554.522</v>
      </c>
      <c r="I2549" s="846" t="s">
        <v>312</v>
      </c>
      <c r="J2549" s="875">
        <v>34</v>
      </c>
      <c r="K2549" s="846" t="s">
        <v>83</v>
      </c>
      <c r="L2549" s="846" t="s">
        <v>3355</v>
      </c>
      <c r="M2549" s="846" t="s">
        <v>5937</v>
      </c>
      <c r="N2549" s="846" t="s">
        <v>5937</v>
      </c>
      <c r="O2549" s="846" t="s">
        <v>5938</v>
      </c>
      <c r="P2549" s="846" t="s">
        <v>873</v>
      </c>
      <c r="Q2549" s="832"/>
      <c r="R2549" s="832"/>
      <c r="S2549" s="832"/>
      <c r="T2549" s="832"/>
      <c r="U2549" s="846" t="s">
        <v>318</v>
      </c>
      <c r="V2549" s="846"/>
      <c r="W2549" s="846"/>
      <c r="X2549" s="824"/>
      <c r="Y2549" s="824"/>
      <c r="Z2549" s="824"/>
      <c r="AA2549" s="824"/>
      <c r="AB2549" s="824"/>
      <c r="AC2549" s="824"/>
    </row>
    <row r="2550" s="823" customFormat="1" ht="28.45" hidden="1" customHeight="1" outlineLevel="3" spans="1:29">
      <c r="A2550" s="873" t="s">
        <v>699</v>
      </c>
      <c r="B2550" s="870" t="s">
        <v>1101</v>
      </c>
      <c r="C2550" s="870" t="s">
        <v>781</v>
      </c>
      <c r="D2550" s="846" t="s">
        <v>5986</v>
      </c>
      <c r="E2550" s="846" t="s">
        <v>298</v>
      </c>
      <c r="F2550" s="846" t="s">
        <v>5984</v>
      </c>
      <c r="G2550" s="846" t="s">
        <v>5985</v>
      </c>
      <c r="H2550" s="832">
        <v>554.522</v>
      </c>
      <c r="I2550" s="846" t="s">
        <v>330</v>
      </c>
      <c r="J2550" s="875">
        <v>6</v>
      </c>
      <c r="K2550" s="846" t="s">
        <v>38</v>
      </c>
      <c r="L2550" s="846" t="s">
        <v>3355</v>
      </c>
      <c r="M2550" s="846"/>
      <c r="N2550" s="846" t="s">
        <v>5937</v>
      </c>
      <c r="O2550" s="846" t="s">
        <v>5938</v>
      </c>
      <c r="P2550" s="846" t="s">
        <v>1117</v>
      </c>
      <c r="Q2550" s="832"/>
      <c r="R2550" s="832"/>
      <c r="S2550" s="832"/>
      <c r="T2550" s="832"/>
      <c r="U2550" s="846" t="s">
        <v>318</v>
      </c>
      <c r="V2550" s="846"/>
      <c r="W2550" s="846"/>
      <c r="X2550" s="824"/>
      <c r="Y2550" s="824"/>
      <c r="Z2550" s="824"/>
      <c r="AA2550" s="824"/>
      <c r="AB2550" s="824"/>
      <c r="AC2550" s="824"/>
    </row>
    <row r="2551" s="823" customFormat="1" ht="28.45" hidden="1" customHeight="1" outlineLevel="3" spans="1:29">
      <c r="A2551" s="873" t="s">
        <v>699</v>
      </c>
      <c r="B2551" s="870" t="s">
        <v>1101</v>
      </c>
      <c r="C2551" s="870" t="s">
        <v>781</v>
      </c>
      <c r="D2551" s="846" t="s">
        <v>5987</v>
      </c>
      <c r="E2551" s="846" t="s">
        <v>298</v>
      </c>
      <c r="F2551" s="846" t="s">
        <v>5984</v>
      </c>
      <c r="G2551" s="846" t="s">
        <v>5985</v>
      </c>
      <c r="H2551" s="832">
        <v>554.522</v>
      </c>
      <c r="I2551" s="846" t="s">
        <v>166</v>
      </c>
      <c r="J2551" s="875">
        <v>5</v>
      </c>
      <c r="K2551" s="846" t="s">
        <v>38</v>
      </c>
      <c r="L2551" s="846" t="s">
        <v>3355</v>
      </c>
      <c r="M2551" s="846"/>
      <c r="N2551" s="846" t="s">
        <v>5937</v>
      </c>
      <c r="O2551" s="846" t="s">
        <v>5938</v>
      </c>
      <c r="P2551" s="846" t="s">
        <v>1117</v>
      </c>
      <c r="Q2551" s="832"/>
      <c r="R2551" s="832"/>
      <c r="S2551" s="832"/>
      <c r="T2551" s="832"/>
      <c r="U2551" s="846" t="s">
        <v>318</v>
      </c>
      <c r="V2551" s="846"/>
      <c r="W2551" s="846"/>
      <c r="X2551" s="824"/>
      <c r="Y2551" s="824"/>
      <c r="Z2551" s="824"/>
      <c r="AA2551" s="824"/>
      <c r="AB2551" s="824"/>
      <c r="AC2551" s="824"/>
    </row>
    <row r="2552" s="823" customFormat="1" ht="28.45" hidden="1" customHeight="1" outlineLevel="3" spans="1:29">
      <c r="A2552" s="873" t="s">
        <v>699</v>
      </c>
      <c r="B2552" s="870" t="s">
        <v>1101</v>
      </c>
      <c r="C2552" s="870" t="s">
        <v>781</v>
      </c>
      <c r="D2552" s="846" t="s">
        <v>5988</v>
      </c>
      <c r="E2552" s="846" t="s">
        <v>298</v>
      </c>
      <c r="F2552" s="846" t="s">
        <v>5984</v>
      </c>
      <c r="G2552" s="846" t="s">
        <v>5985</v>
      </c>
      <c r="H2552" s="832">
        <v>554.522</v>
      </c>
      <c r="I2552" s="846" t="s">
        <v>243</v>
      </c>
      <c r="J2552" s="875">
        <v>25</v>
      </c>
      <c r="K2552" s="846" t="s">
        <v>38</v>
      </c>
      <c r="L2552" s="846" t="s">
        <v>3355</v>
      </c>
      <c r="M2552" s="846" t="s">
        <v>5937</v>
      </c>
      <c r="N2552" s="846" t="s">
        <v>5937</v>
      </c>
      <c r="O2552" s="846" t="s">
        <v>5938</v>
      </c>
      <c r="P2552" s="846" t="s">
        <v>5961</v>
      </c>
      <c r="Q2552" s="832"/>
      <c r="R2552" s="832"/>
      <c r="S2552" s="832"/>
      <c r="T2552" s="832"/>
      <c r="U2552" s="846" t="s">
        <v>318</v>
      </c>
      <c r="V2552" s="846"/>
      <c r="W2552" s="846"/>
      <c r="X2552" s="824"/>
      <c r="Y2552" s="824"/>
      <c r="Z2552" s="824"/>
      <c r="AA2552" s="824"/>
      <c r="AB2552" s="824"/>
      <c r="AC2552" s="824"/>
    </row>
    <row r="2553" s="823" customFormat="1" ht="28.45" hidden="1" customHeight="1" outlineLevel="3" spans="1:29">
      <c r="A2553" s="873" t="s">
        <v>699</v>
      </c>
      <c r="B2553" s="870" t="s">
        <v>1101</v>
      </c>
      <c r="C2553" s="870" t="s">
        <v>781</v>
      </c>
      <c r="D2553" s="846" t="s">
        <v>5989</v>
      </c>
      <c r="E2553" s="846" t="s">
        <v>298</v>
      </c>
      <c r="F2553" s="846" t="s">
        <v>5984</v>
      </c>
      <c r="G2553" s="846" t="s">
        <v>5985</v>
      </c>
      <c r="H2553" s="832">
        <v>554.522</v>
      </c>
      <c r="I2553" s="846" t="s">
        <v>243</v>
      </c>
      <c r="J2553" s="875">
        <v>25</v>
      </c>
      <c r="K2553" s="846" t="s">
        <v>38</v>
      </c>
      <c r="L2553" s="846" t="s">
        <v>3355</v>
      </c>
      <c r="M2553" s="846" t="s">
        <v>5937</v>
      </c>
      <c r="N2553" s="846" t="s">
        <v>5937</v>
      </c>
      <c r="O2553" s="846" t="s">
        <v>5938</v>
      </c>
      <c r="P2553" s="846" t="s">
        <v>5961</v>
      </c>
      <c r="Q2553" s="832"/>
      <c r="R2553" s="832"/>
      <c r="S2553" s="832"/>
      <c r="T2553" s="832"/>
      <c r="U2553" s="846" t="s">
        <v>318</v>
      </c>
      <c r="V2553" s="846"/>
      <c r="W2553" s="846"/>
      <c r="X2553" s="824"/>
      <c r="Y2553" s="824"/>
      <c r="Z2553" s="824"/>
      <c r="AA2553" s="824"/>
      <c r="AB2553" s="824"/>
      <c r="AC2553" s="824"/>
    </row>
    <row r="2554" s="823" customFormat="1" ht="28.45" hidden="1" customHeight="1" outlineLevel="3" spans="1:29">
      <c r="A2554" s="873" t="s">
        <v>699</v>
      </c>
      <c r="B2554" s="870" t="s">
        <v>1101</v>
      </c>
      <c r="C2554" s="870" t="s">
        <v>781</v>
      </c>
      <c r="D2554" s="846" t="s">
        <v>5990</v>
      </c>
      <c r="E2554" s="846" t="s">
        <v>298</v>
      </c>
      <c r="F2554" s="846" t="s">
        <v>5984</v>
      </c>
      <c r="G2554" s="846" t="s">
        <v>5985</v>
      </c>
      <c r="H2554" s="832">
        <v>554.522</v>
      </c>
      <c r="I2554" s="846" t="s">
        <v>367</v>
      </c>
      <c r="J2554" s="875">
        <v>17</v>
      </c>
      <c r="K2554" s="846" t="s">
        <v>38</v>
      </c>
      <c r="L2554" s="846" t="s">
        <v>3355</v>
      </c>
      <c r="M2554" s="846" t="s">
        <v>5937</v>
      </c>
      <c r="N2554" s="846" t="s">
        <v>5937</v>
      </c>
      <c r="O2554" s="846" t="s">
        <v>5938</v>
      </c>
      <c r="P2554" s="846" t="s">
        <v>5961</v>
      </c>
      <c r="Q2554" s="832"/>
      <c r="R2554" s="832"/>
      <c r="S2554" s="832"/>
      <c r="T2554" s="832"/>
      <c r="U2554" s="846" t="s">
        <v>318</v>
      </c>
      <c r="V2554" s="846"/>
      <c r="W2554" s="846"/>
      <c r="X2554" s="824"/>
      <c r="Y2554" s="824"/>
      <c r="Z2554" s="824"/>
      <c r="AA2554" s="824"/>
      <c r="AB2554" s="824"/>
      <c r="AC2554" s="824"/>
    </row>
    <row r="2555" s="823" customFormat="1" ht="28.45" hidden="1" customHeight="1" outlineLevel="3" spans="1:29">
      <c r="A2555" s="873" t="s">
        <v>699</v>
      </c>
      <c r="B2555" s="870" t="s">
        <v>1101</v>
      </c>
      <c r="C2555" s="870" t="s">
        <v>781</v>
      </c>
      <c r="D2555" s="846" t="s">
        <v>5991</v>
      </c>
      <c r="E2555" s="846" t="s">
        <v>298</v>
      </c>
      <c r="F2555" s="846" t="s">
        <v>5984</v>
      </c>
      <c r="G2555" s="846" t="s">
        <v>5985</v>
      </c>
      <c r="H2555" s="832">
        <v>561.818</v>
      </c>
      <c r="I2555" s="846" t="s">
        <v>330</v>
      </c>
      <c r="J2555" s="875">
        <v>6</v>
      </c>
      <c r="K2555" s="846" t="s">
        <v>38</v>
      </c>
      <c r="L2555" s="846" t="s">
        <v>3355</v>
      </c>
      <c r="M2555" s="846"/>
      <c r="N2555" s="846" t="s">
        <v>5992</v>
      </c>
      <c r="O2555" s="846" t="s">
        <v>1251</v>
      </c>
      <c r="P2555" s="846" t="s">
        <v>5939</v>
      </c>
      <c r="Q2555" s="832"/>
      <c r="R2555" s="832"/>
      <c r="S2555" s="832"/>
      <c r="T2555" s="832"/>
      <c r="U2555" s="846" t="s">
        <v>318</v>
      </c>
      <c r="V2555" s="846"/>
      <c r="W2555" s="846"/>
      <c r="X2555" s="824"/>
      <c r="Y2555" s="824"/>
      <c r="Z2555" s="824"/>
      <c r="AA2555" s="824"/>
      <c r="AB2555" s="824"/>
      <c r="AC2555" s="824"/>
    </row>
    <row r="2556" s="823" customFormat="1" ht="28.45" hidden="1" customHeight="1" outlineLevel="3" spans="1:29">
      <c r="A2556" s="873" t="s">
        <v>699</v>
      </c>
      <c r="B2556" s="870" t="s">
        <v>1101</v>
      </c>
      <c r="C2556" s="870" t="s">
        <v>781</v>
      </c>
      <c r="D2556" s="846" t="s">
        <v>5993</v>
      </c>
      <c r="E2556" s="846" t="s">
        <v>298</v>
      </c>
      <c r="F2556" s="846" t="s">
        <v>5994</v>
      </c>
      <c r="G2556" s="846" t="s">
        <v>5995</v>
      </c>
      <c r="H2556" s="832">
        <v>29.716</v>
      </c>
      <c r="I2556" s="846" t="s">
        <v>37</v>
      </c>
      <c r="J2556" s="875">
        <v>15</v>
      </c>
      <c r="K2556" s="846" t="s">
        <v>38</v>
      </c>
      <c r="L2556" s="846" t="s">
        <v>3355</v>
      </c>
      <c r="M2556" s="846" t="s">
        <v>5930</v>
      </c>
      <c r="N2556" s="846" t="s">
        <v>5930</v>
      </c>
      <c r="O2556" s="846" t="s">
        <v>1116</v>
      </c>
      <c r="P2556" s="846" t="s">
        <v>1243</v>
      </c>
      <c r="Q2556" s="832"/>
      <c r="R2556" s="832"/>
      <c r="S2556" s="832"/>
      <c r="T2556" s="832"/>
      <c r="U2556" s="846" t="s">
        <v>318</v>
      </c>
      <c r="V2556" s="846"/>
      <c r="W2556" s="846"/>
      <c r="X2556" s="824"/>
      <c r="Y2556" s="824"/>
      <c r="Z2556" s="824"/>
      <c r="AA2556" s="824"/>
      <c r="AB2556" s="824"/>
      <c r="AC2556" s="824"/>
    </row>
    <row r="2557" s="823" customFormat="1" ht="28.45" hidden="1" customHeight="1" outlineLevel="3" spans="1:29">
      <c r="A2557" s="873" t="s">
        <v>699</v>
      </c>
      <c r="B2557" s="870" t="s">
        <v>1101</v>
      </c>
      <c r="C2557" s="870" t="s">
        <v>781</v>
      </c>
      <c r="D2557" s="846" t="s">
        <v>5996</v>
      </c>
      <c r="E2557" s="846" t="s">
        <v>298</v>
      </c>
      <c r="F2557" s="846" t="s">
        <v>5994</v>
      </c>
      <c r="G2557" s="846" t="s">
        <v>5997</v>
      </c>
      <c r="H2557" s="832">
        <v>31.696</v>
      </c>
      <c r="I2557" s="846" t="s">
        <v>295</v>
      </c>
      <c r="J2557" s="875">
        <v>37</v>
      </c>
      <c r="K2557" s="846" t="s">
        <v>83</v>
      </c>
      <c r="L2557" s="846" t="s">
        <v>3355</v>
      </c>
      <c r="M2557" s="846" t="s">
        <v>5998</v>
      </c>
      <c r="N2557" s="846" t="s">
        <v>5998</v>
      </c>
      <c r="O2557" s="846" t="s">
        <v>1116</v>
      </c>
      <c r="P2557" s="846" t="s">
        <v>1117</v>
      </c>
      <c r="Q2557" s="832"/>
      <c r="R2557" s="832"/>
      <c r="S2557" s="832"/>
      <c r="T2557" s="832"/>
      <c r="U2557" s="846" t="s">
        <v>318</v>
      </c>
      <c r="V2557" s="846"/>
      <c r="W2557" s="846"/>
      <c r="X2557" s="824"/>
      <c r="Y2557" s="824"/>
      <c r="Z2557" s="824"/>
      <c r="AA2557" s="824"/>
      <c r="AB2557" s="824"/>
      <c r="AC2557" s="824"/>
    </row>
    <row r="2558" s="823" customFormat="1" ht="28.45" hidden="1" customHeight="1" outlineLevel="3" spans="1:29">
      <c r="A2558" s="873" t="s">
        <v>699</v>
      </c>
      <c r="B2558" s="870" t="s">
        <v>1101</v>
      </c>
      <c r="C2558" s="870" t="s">
        <v>781</v>
      </c>
      <c r="D2558" s="846" t="s">
        <v>5999</v>
      </c>
      <c r="E2558" s="846" t="s">
        <v>1110</v>
      </c>
      <c r="F2558" s="846" t="s">
        <v>5994</v>
      </c>
      <c r="G2558" s="846" t="s">
        <v>6000</v>
      </c>
      <c r="H2558" s="832">
        <v>194.143</v>
      </c>
      <c r="I2558" s="846" t="s">
        <v>485</v>
      </c>
      <c r="J2558" s="875">
        <v>3</v>
      </c>
      <c r="K2558" s="846" t="s">
        <v>38</v>
      </c>
      <c r="L2558" s="846" t="s">
        <v>3355</v>
      </c>
      <c r="M2558" s="846"/>
      <c r="N2558" s="846" t="s">
        <v>6001</v>
      </c>
      <c r="O2558" s="846" t="s">
        <v>5948</v>
      </c>
      <c r="P2558" s="846" t="s">
        <v>5949</v>
      </c>
      <c r="Q2558" s="832"/>
      <c r="R2558" s="832"/>
      <c r="S2558" s="832"/>
      <c r="T2558" s="832"/>
      <c r="U2558" s="846" t="s">
        <v>318</v>
      </c>
      <c r="V2558" s="846"/>
      <c r="W2558" s="846"/>
      <c r="X2558" s="824"/>
      <c r="Y2558" s="824"/>
      <c r="Z2558" s="824"/>
      <c r="AA2558" s="824"/>
      <c r="AB2558" s="824"/>
      <c r="AC2558" s="824"/>
    </row>
    <row r="2559" s="823" customFormat="1" ht="28.45" hidden="1" customHeight="1" outlineLevel="3" spans="1:29">
      <c r="A2559" s="873" t="s">
        <v>699</v>
      </c>
      <c r="B2559" s="870" t="s">
        <v>1101</v>
      </c>
      <c r="C2559" s="870" t="s">
        <v>781</v>
      </c>
      <c r="D2559" s="846" t="s">
        <v>6002</v>
      </c>
      <c r="E2559" s="846" t="s">
        <v>298</v>
      </c>
      <c r="F2559" s="846" t="s">
        <v>5994</v>
      </c>
      <c r="G2559" s="846" t="s">
        <v>5995</v>
      </c>
      <c r="H2559" s="832">
        <v>192.781</v>
      </c>
      <c r="I2559" s="846" t="s">
        <v>37</v>
      </c>
      <c r="J2559" s="875">
        <v>15</v>
      </c>
      <c r="K2559" s="846" t="s">
        <v>38</v>
      </c>
      <c r="L2559" s="846" t="s">
        <v>3355</v>
      </c>
      <c r="M2559" s="846" t="s">
        <v>5930</v>
      </c>
      <c r="N2559" s="846" t="s">
        <v>5930</v>
      </c>
      <c r="O2559" s="846" t="s">
        <v>1116</v>
      </c>
      <c r="P2559" s="846" t="s">
        <v>1117</v>
      </c>
      <c r="Q2559" s="832"/>
      <c r="R2559" s="832"/>
      <c r="S2559" s="832"/>
      <c r="T2559" s="832"/>
      <c r="U2559" s="846" t="s">
        <v>318</v>
      </c>
      <c r="V2559" s="846"/>
      <c r="W2559" s="846"/>
      <c r="X2559" s="824"/>
      <c r="Y2559" s="824"/>
      <c r="Z2559" s="824"/>
      <c r="AA2559" s="824"/>
      <c r="AB2559" s="824"/>
      <c r="AC2559" s="824"/>
    </row>
    <row r="2560" s="823" customFormat="1" ht="28.45" hidden="1" customHeight="1" outlineLevel="3" spans="1:29">
      <c r="A2560" s="873" t="s">
        <v>699</v>
      </c>
      <c r="B2560" s="870" t="s">
        <v>1101</v>
      </c>
      <c r="C2560" s="870" t="s">
        <v>781</v>
      </c>
      <c r="D2560" s="846" t="s">
        <v>6003</v>
      </c>
      <c r="E2560" s="846" t="s">
        <v>298</v>
      </c>
      <c r="F2560" s="846" t="s">
        <v>5994</v>
      </c>
      <c r="G2560" s="846" t="s">
        <v>5995</v>
      </c>
      <c r="H2560" s="832">
        <v>191.296</v>
      </c>
      <c r="I2560" s="846" t="s">
        <v>37</v>
      </c>
      <c r="J2560" s="875">
        <v>15</v>
      </c>
      <c r="K2560" s="846" t="s">
        <v>38</v>
      </c>
      <c r="L2560" s="846" t="s">
        <v>3355</v>
      </c>
      <c r="M2560" s="846" t="s">
        <v>5930</v>
      </c>
      <c r="N2560" s="846" t="s">
        <v>5930</v>
      </c>
      <c r="O2560" s="846" t="s">
        <v>1116</v>
      </c>
      <c r="P2560" s="846" t="s">
        <v>1117</v>
      </c>
      <c r="Q2560" s="832"/>
      <c r="R2560" s="832"/>
      <c r="S2560" s="832"/>
      <c r="T2560" s="832"/>
      <c r="U2560" s="846" t="s">
        <v>318</v>
      </c>
      <c r="V2560" s="846"/>
      <c r="W2560" s="846"/>
      <c r="X2560" s="824"/>
      <c r="Y2560" s="824"/>
      <c r="Z2560" s="824"/>
      <c r="AA2560" s="824"/>
      <c r="AB2560" s="824"/>
      <c r="AC2560" s="824"/>
    </row>
    <row r="2561" s="823" customFormat="1" ht="28.45" hidden="1" customHeight="1" outlineLevel="3" spans="1:29">
      <c r="A2561" s="873" t="s">
        <v>699</v>
      </c>
      <c r="B2561" s="870" t="s">
        <v>1101</v>
      </c>
      <c r="C2561" s="870" t="s">
        <v>781</v>
      </c>
      <c r="D2561" s="846" t="s">
        <v>6004</v>
      </c>
      <c r="E2561" s="846" t="s">
        <v>298</v>
      </c>
      <c r="F2561" s="846" t="s">
        <v>5994</v>
      </c>
      <c r="G2561" s="846" t="s">
        <v>5995</v>
      </c>
      <c r="H2561" s="832">
        <v>159.171</v>
      </c>
      <c r="I2561" s="846" t="s">
        <v>339</v>
      </c>
      <c r="J2561" s="875">
        <v>14</v>
      </c>
      <c r="K2561" s="846" t="s">
        <v>38</v>
      </c>
      <c r="L2561" s="846" t="s">
        <v>3355</v>
      </c>
      <c r="M2561" s="846" t="s">
        <v>5930</v>
      </c>
      <c r="N2561" s="846" t="s">
        <v>5930</v>
      </c>
      <c r="O2561" s="846" t="s">
        <v>1116</v>
      </c>
      <c r="P2561" s="846" t="s">
        <v>1117</v>
      </c>
      <c r="Q2561" s="832"/>
      <c r="R2561" s="832"/>
      <c r="S2561" s="832"/>
      <c r="T2561" s="832"/>
      <c r="U2561" s="846" t="s">
        <v>318</v>
      </c>
      <c r="V2561" s="846"/>
      <c r="W2561" s="846"/>
      <c r="X2561" s="824"/>
      <c r="Y2561" s="824"/>
      <c r="Z2561" s="824"/>
      <c r="AA2561" s="824"/>
      <c r="AB2561" s="824"/>
      <c r="AC2561" s="824"/>
    </row>
    <row r="2562" s="823" customFormat="1" ht="28.45" hidden="1" customHeight="1" outlineLevel="3" spans="1:29">
      <c r="A2562" s="873" t="s">
        <v>699</v>
      </c>
      <c r="B2562" s="870" t="s">
        <v>1101</v>
      </c>
      <c r="C2562" s="870" t="s">
        <v>781</v>
      </c>
      <c r="D2562" s="846" t="s">
        <v>6005</v>
      </c>
      <c r="E2562" s="846" t="s">
        <v>298</v>
      </c>
      <c r="F2562" s="846" t="s">
        <v>5994</v>
      </c>
      <c r="G2562" s="846" t="s">
        <v>5997</v>
      </c>
      <c r="H2562" s="832">
        <v>33.977</v>
      </c>
      <c r="I2562" s="846" t="s">
        <v>534</v>
      </c>
      <c r="J2562" s="875">
        <v>1</v>
      </c>
      <c r="K2562" s="846" t="s">
        <v>38</v>
      </c>
      <c r="L2562" s="846" t="s">
        <v>3355</v>
      </c>
      <c r="M2562" s="846"/>
      <c r="N2562" s="846" t="s">
        <v>5930</v>
      </c>
      <c r="O2562" s="846" t="s">
        <v>1116</v>
      </c>
      <c r="P2562" s="846" t="s">
        <v>1117</v>
      </c>
      <c r="Q2562" s="832"/>
      <c r="R2562" s="832"/>
      <c r="S2562" s="832"/>
      <c r="T2562" s="832"/>
      <c r="U2562" s="846" t="s">
        <v>318</v>
      </c>
      <c r="V2562" s="846"/>
      <c r="W2562" s="846"/>
      <c r="X2562" s="824"/>
      <c r="Y2562" s="824"/>
      <c r="Z2562" s="824"/>
      <c r="AA2562" s="824"/>
      <c r="AB2562" s="824"/>
      <c r="AC2562" s="824"/>
    </row>
    <row r="2563" s="823" customFormat="1" ht="28.45" hidden="1" customHeight="1" outlineLevel="3" spans="1:29">
      <c r="A2563" s="873" t="s">
        <v>699</v>
      </c>
      <c r="B2563" s="870" t="s">
        <v>1101</v>
      </c>
      <c r="C2563" s="870" t="s">
        <v>781</v>
      </c>
      <c r="D2563" s="846" t="s">
        <v>6006</v>
      </c>
      <c r="E2563" s="846" t="s">
        <v>1110</v>
      </c>
      <c r="F2563" s="846" t="s">
        <v>5966</v>
      </c>
      <c r="G2563" s="846" t="s">
        <v>6007</v>
      </c>
      <c r="H2563" s="832">
        <v>555.713</v>
      </c>
      <c r="I2563" s="846" t="s">
        <v>1312</v>
      </c>
      <c r="J2563" s="875">
        <v>46</v>
      </c>
      <c r="K2563" s="846" t="s">
        <v>83</v>
      </c>
      <c r="L2563" s="846" t="s">
        <v>3355</v>
      </c>
      <c r="M2563" s="846" t="s">
        <v>6008</v>
      </c>
      <c r="N2563" s="846" t="s">
        <v>5953</v>
      </c>
      <c r="O2563" s="846" t="s">
        <v>1133</v>
      </c>
      <c r="P2563" s="846" t="s">
        <v>5942</v>
      </c>
      <c r="Q2563" s="832"/>
      <c r="R2563" s="832"/>
      <c r="S2563" s="832"/>
      <c r="T2563" s="832"/>
      <c r="U2563" s="846" t="s">
        <v>318</v>
      </c>
      <c r="V2563" s="846"/>
      <c r="W2563" s="846"/>
      <c r="X2563" s="824"/>
      <c r="Y2563" s="824"/>
      <c r="Z2563" s="824"/>
      <c r="AA2563" s="824"/>
      <c r="AB2563" s="824"/>
      <c r="AC2563" s="824"/>
    </row>
    <row r="2564" s="823" customFormat="1" ht="28.45" hidden="1" customHeight="1" outlineLevel="3" spans="1:29">
      <c r="A2564" s="873" t="s">
        <v>699</v>
      </c>
      <c r="B2564" s="870" t="s">
        <v>1101</v>
      </c>
      <c r="C2564" s="870" t="s">
        <v>781</v>
      </c>
      <c r="D2564" s="846" t="s">
        <v>6009</v>
      </c>
      <c r="E2564" s="846" t="s">
        <v>298</v>
      </c>
      <c r="F2564" s="846" t="s">
        <v>6010</v>
      </c>
      <c r="G2564" s="846" t="s">
        <v>5985</v>
      </c>
      <c r="H2564" s="832">
        <v>561.818</v>
      </c>
      <c r="I2564" s="846" t="s">
        <v>462</v>
      </c>
      <c r="J2564" s="875">
        <v>26</v>
      </c>
      <c r="K2564" s="846" t="s">
        <v>38</v>
      </c>
      <c r="L2564" s="846" t="s">
        <v>3355</v>
      </c>
      <c r="M2564" s="846" t="s">
        <v>5937</v>
      </c>
      <c r="N2564" s="846" t="s">
        <v>5937</v>
      </c>
      <c r="O2564" s="846" t="s">
        <v>5938</v>
      </c>
      <c r="P2564" s="846" t="s">
        <v>873</v>
      </c>
      <c r="Q2564" s="832"/>
      <c r="R2564" s="832"/>
      <c r="S2564" s="832"/>
      <c r="T2564" s="832"/>
      <c r="U2564" s="846" t="s">
        <v>372</v>
      </c>
      <c r="V2564" s="846"/>
      <c r="W2564" s="846"/>
      <c r="X2564" s="824"/>
      <c r="Y2564" s="824"/>
      <c r="Z2564" s="824"/>
      <c r="AA2564" s="824"/>
      <c r="AB2564" s="824"/>
      <c r="AC2564" s="824"/>
    </row>
    <row r="2565" s="823" customFormat="1" ht="28.45" hidden="1" customHeight="1" outlineLevel="3" spans="1:29">
      <c r="A2565" s="873" t="s">
        <v>699</v>
      </c>
      <c r="B2565" s="870" t="s">
        <v>1101</v>
      </c>
      <c r="C2565" s="870" t="s">
        <v>781</v>
      </c>
      <c r="D2565" s="846" t="s">
        <v>6011</v>
      </c>
      <c r="E2565" s="846" t="s">
        <v>1110</v>
      </c>
      <c r="F2565" s="846" t="s">
        <v>6012</v>
      </c>
      <c r="G2565" s="846" t="s">
        <v>6013</v>
      </c>
      <c r="H2565" s="832">
        <v>14.219</v>
      </c>
      <c r="I2565" s="846" t="s">
        <v>175</v>
      </c>
      <c r="J2565" s="875">
        <v>18</v>
      </c>
      <c r="K2565" s="846" t="s">
        <v>38</v>
      </c>
      <c r="L2565" s="846" t="s">
        <v>3355</v>
      </c>
      <c r="M2565" s="846" t="s">
        <v>6014</v>
      </c>
      <c r="N2565" s="846" t="s">
        <v>5953</v>
      </c>
      <c r="O2565" s="846" t="s">
        <v>1133</v>
      </c>
      <c r="P2565" s="846" t="s">
        <v>5942</v>
      </c>
      <c r="Q2565" s="832"/>
      <c r="R2565" s="832"/>
      <c r="S2565" s="832"/>
      <c r="T2565" s="832"/>
      <c r="U2565" s="846" t="s">
        <v>372</v>
      </c>
      <c r="V2565" s="846"/>
      <c r="W2565" s="846"/>
      <c r="X2565" s="824"/>
      <c r="Y2565" s="824"/>
      <c r="Z2565" s="824"/>
      <c r="AA2565" s="824"/>
      <c r="AB2565" s="824"/>
      <c r="AC2565" s="824"/>
    </row>
    <row r="2566" s="823" customFormat="1" ht="28.45" hidden="1" customHeight="1" outlineLevel="3" spans="1:29">
      <c r="A2566" s="873" t="s">
        <v>699</v>
      </c>
      <c r="B2566" s="870" t="s">
        <v>1101</v>
      </c>
      <c r="C2566" s="870" t="s">
        <v>781</v>
      </c>
      <c r="D2566" s="846" t="s">
        <v>6015</v>
      </c>
      <c r="E2566" s="846" t="s">
        <v>1110</v>
      </c>
      <c r="F2566" s="846" t="s">
        <v>6012</v>
      </c>
      <c r="G2566" s="846" t="s">
        <v>6013</v>
      </c>
      <c r="H2566" s="832">
        <v>462.648</v>
      </c>
      <c r="I2566" s="846" t="s">
        <v>531</v>
      </c>
      <c r="J2566" s="875">
        <v>22</v>
      </c>
      <c r="K2566" s="846" t="s">
        <v>38</v>
      </c>
      <c r="L2566" s="846" t="s">
        <v>3355</v>
      </c>
      <c r="M2566" s="846" t="s">
        <v>5953</v>
      </c>
      <c r="N2566" s="846" t="s">
        <v>5953</v>
      </c>
      <c r="O2566" s="846" t="s">
        <v>1133</v>
      </c>
      <c r="P2566" s="846" t="s">
        <v>5942</v>
      </c>
      <c r="Q2566" s="832"/>
      <c r="R2566" s="832"/>
      <c r="S2566" s="832"/>
      <c r="T2566" s="832"/>
      <c r="U2566" s="846" t="s">
        <v>372</v>
      </c>
      <c r="V2566" s="846"/>
      <c r="W2566" s="846"/>
      <c r="X2566" s="824"/>
      <c r="Y2566" s="824"/>
      <c r="Z2566" s="824"/>
      <c r="AA2566" s="824"/>
      <c r="AB2566" s="824"/>
      <c r="AC2566" s="824"/>
    </row>
    <row r="2567" s="823" customFormat="1" ht="28.45" hidden="1" customHeight="1" outlineLevel="3" spans="1:29">
      <c r="A2567" s="873" t="s">
        <v>699</v>
      </c>
      <c r="B2567" s="870" t="s">
        <v>1101</v>
      </c>
      <c r="C2567" s="870" t="s">
        <v>781</v>
      </c>
      <c r="D2567" s="846" t="s">
        <v>6016</v>
      </c>
      <c r="E2567" s="846" t="s">
        <v>1110</v>
      </c>
      <c r="F2567" s="846" t="s">
        <v>6012</v>
      </c>
      <c r="G2567" s="846" t="s">
        <v>6013</v>
      </c>
      <c r="H2567" s="832">
        <v>103.617</v>
      </c>
      <c r="I2567" s="846" t="s">
        <v>540</v>
      </c>
      <c r="J2567" s="875">
        <v>9</v>
      </c>
      <c r="K2567" s="846" t="s">
        <v>38</v>
      </c>
      <c r="L2567" s="846" t="s">
        <v>3355</v>
      </c>
      <c r="M2567" s="846" t="s">
        <v>5953</v>
      </c>
      <c r="N2567" s="846" t="s">
        <v>5953</v>
      </c>
      <c r="O2567" s="846" t="s">
        <v>1133</v>
      </c>
      <c r="P2567" s="846" t="s">
        <v>5942</v>
      </c>
      <c r="Q2567" s="832"/>
      <c r="R2567" s="832"/>
      <c r="S2567" s="832"/>
      <c r="T2567" s="832"/>
      <c r="U2567" s="846" t="s">
        <v>372</v>
      </c>
      <c r="V2567" s="846"/>
      <c r="W2567" s="846"/>
      <c r="X2567" s="824"/>
      <c r="Y2567" s="824"/>
      <c r="Z2567" s="824"/>
      <c r="AA2567" s="824"/>
      <c r="AB2567" s="824"/>
      <c r="AC2567" s="824"/>
    </row>
    <row r="2568" s="823" customFormat="1" ht="28.45" hidden="1" customHeight="1" outlineLevel="3" spans="1:29">
      <c r="A2568" s="873" t="s">
        <v>699</v>
      </c>
      <c r="B2568" s="870" t="s">
        <v>1101</v>
      </c>
      <c r="C2568" s="870" t="s">
        <v>781</v>
      </c>
      <c r="D2568" s="846" t="s">
        <v>6017</v>
      </c>
      <c r="E2568" s="846" t="s">
        <v>1110</v>
      </c>
      <c r="F2568" s="846" t="s">
        <v>6012</v>
      </c>
      <c r="G2568" s="846" t="s">
        <v>6013</v>
      </c>
      <c r="H2568" s="832">
        <v>124.599</v>
      </c>
      <c r="I2568" s="846" t="s">
        <v>485</v>
      </c>
      <c r="J2568" s="875">
        <v>3</v>
      </c>
      <c r="K2568" s="846" t="s">
        <v>38</v>
      </c>
      <c r="L2568" s="846" t="s">
        <v>3355</v>
      </c>
      <c r="M2568" s="846"/>
      <c r="N2568" s="846" t="s">
        <v>5953</v>
      </c>
      <c r="O2568" s="846" t="s">
        <v>1133</v>
      </c>
      <c r="P2568" s="846" t="s">
        <v>5942</v>
      </c>
      <c r="Q2568" s="832"/>
      <c r="R2568" s="832"/>
      <c r="S2568" s="832"/>
      <c r="T2568" s="832"/>
      <c r="U2568" s="846" t="s">
        <v>372</v>
      </c>
      <c r="V2568" s="846"/>
      <c r="W2568" s="846"/>
      <c r="X2568" s="824"/>
      <c r="Y2568" s="824"/>
      <c r="Z2568" s="824"/>
      <c r="AA2568" s="824"/>
      <c r="AB2568" s="824"/>
      <c r="AC2568" s="824"/>
    </row>
    <row r="2569" s="823" customFormat="1" ht="28.45" hidden="1" customHeight="1" outlineLevel="3" spans="1:29">
      <c r="A2569" s="873" t="s">
        <v>699</v>
      </c>
      <c r="B2569" s="870" t="s">
        <v>1101</v>
      </c>
      <c r="C2569" s="870" t="s">
        <v>781</v>
      </c>
      <c r="D2569" s="846" t="s">
        <v>6018</v>
      </c>
      <c r="E2569" s="846" t="s">
        <v>298</v>
      </c>
      <c r="F2569" s="846" t="s">
        <v>6019</v>
      </c>
      <c r="G2569" s="846" t="s">
        <v>6020</v>
      </c>
      <c r="H2569" s="832">
        <v>595.841</v>
      </c>
      <c r="I2569" s="846" t="s">
        <v>540</v>
      </c>
      <c r="J2569" s="875">
        <v>9</v>
      </c>
      <c r="K2569" s="846" t="s">
        <v>38</v>
      </c>
      <c r="L2569" s="846" t="s">
        <v>3355</v>
      </c>
      <c r="M2569" s="846" t="s">
        <v>5907</v>
      </c>
      <c r="N2569" s="846" t="s">
        <v>5907</v>
      </c>
      <c r="O2569" s="846" t="s">
        <v>1251</v>
      </c>
      <c r="P2569" s="846" t="s">
        <v>5939</v>
      </c>
      <c r="Q2569" s="832"/>
      <c r="R2569" s="832"/>
      <c r="S2569" s="832"/>
      <c r="T2569" s="832"/>
      <c r="U2569" s="846" t="s">
        <v>388</v>
      </c>
      <c r="V2569" s="846"/>
      <c r="W2569" s="846"/>
      <c r="X2569" s="824"/>
      <c r="Y2569" s="824"/>
      <c r="Z2569" s="824"/>
      <c r="AA2569" s="824"/>
      <c r="AB2569" s="824"/>
      <c r="AC2569" s="824"/>
    </row>
    <row r="2570" s="823" customFormat="1" ht="28.45" hidden="1" customHeight="1" outlineLevel="3" spans="1:29">
      <c r="A2570" s="873" t="s">
        <v>699</v>
      </c>
      <c r="B2570" s="870" t="s">
        <v>1101</v>
      </c>
      <c r="C2570" s="870" t="s">
        <v>781</v>
      </c>
      <c r="D2570" s="846" t="s">
        <v>6021</v>
      </c>
      <c r="E2570" s="846" t="s">
        <v>298</v>
      </c>
      <c r="F2570" s="846" t="s">
        <v>6022</v>
      </c>
      <c r="G2570" s="846" t="s">
        <v>6023</v>
      </c>
      <c r="H2570" s="832">
        <v>1052.169</v>
      </c>
      <c r="I2570" s="846" t="s">
        <v>1448</v>
      </c>
      <c r="J2570" s="875">
        <v>19</v>
      </c>
      <c r="K2570" s="846" t="s">
        <v>38</v>
      </c>
      <c r="L2570" s="846" t="s">
        <v>3355</v>
      </c>
      <c r="M2570" s="846" t="s">
        <v>5937</v>
      </c>
      <c r="N2570" s="846" t="s">
        <v>5937</v>
      </c>
      <c r="O2570" s="846" t="s">
        <v>5938</v>
      </c>
      <c r="P2570" s="846" t="s">
        <v>5961</v>
      </c>
      <c r="Q2570" s="832"/>
      <c r="R2570" s="832"/>
      <c r="S2570" s="832"/>
      <c r="T2570" s="832"/>
      <c r="U2570" s="846" t="s">
        <v>372</v>
      </c>
      <c r="V2570" s="846"/>
      <c r="W2570" s="846"/>
      <c r="X2570" s="824"/>
      <c r="Y2570" s="824"/>
      <c r="Z2570" s="824"/>
      <c r="AA2570" s="824"/>
      <c r="AB2570" s="824"/>
      <c r="AC2570" s="824"/>
    </row>
    <row r="2571" s="823" customFormat="1" ht="28.45" hidden="1" customHeight="1" outlineLevel="3" spans="1:29">
      <c r="A2571" s="873" t="s">
        <v>699</v>
      </c>
      <c r="B2571" s="870" t="s">
        <v>1101</v>
      </c>
      <c r="C2571" s="870" t="s">
        <v>781</v>
      </c>
      <c r="D2571" s="846" t="s">
        <v>6024</v>
      </c>
      <c r="E2571" s="846" t="s">
        <v>298</v>
      </c>
      <c r="F2571" s="846" t="s">
        <v>6025</v>
      </c>
      <c r="G2571" s="846" t="s">
        <v>1249</v>
      </c>
      <c r="H2571" s="832">
        <v>310.165</v>
      </c>
      <c r="I2571" s="846" t="s">
        <v>1485</v>
      </c>
      <c r="J2571" s="875">
        <v>28</v>
      </c>
      <c r="K2571" s="846" t="s">
        <v>38</v>
      </c>
      <c r="L2571" s="846" t="s">
        <v>3355</v>
      </c>
      <c r="M2571" s="846" t="s">
        <v>5937</v>
      </c>
      <c r="N2571" s="846" t="s">
        <v>5937</v>
      </c>
      <c r="O2571" s="846" t="s">
        <v>5938</v>
      </c>
      <c r="P2571" s="846" t="s">
        <v>5961</v>
      </c>
      <c r="Q2571" s="832"/>
      <c r="R2571" s="832"/>
      <c r="S2571" s="832"/>
      <c r="T2571" s="832"/>
      <c r="U2571" s="846" t="s">
        <v>372</v>
      </c>
      <c r="V2571" s="846"/>
      <c r="W2571" s="846"/>
      <c r="X2571" s="824"/>
      <c r="Y2571" s="824"/>
      <c r="Z2571" s="824"/>
      <c r="AA2571" s="824"/>
      <c r="AB2571" s="824"/>
      <c r="AC2571" s="824"/>
    </row>
    <row r="2572" s="823" customFormat="1" ht="28.45" hidden="1" customHeight="1" outlineLevel="3" spans="1:29">
      <c r="A2572" s="873" t="s">
        <v>699</v>
      </c>
      <c r="B2572" s="870" t="s">
        <v>1101</v>
      </c>
      <c r="C2572" s="870" t="s">
        <v>781</v>
      </c>
      <c r="D2572" s="846" t="s">
        <v>6026</v>
      </c>
      <c r="E2572" s="846" t="s">
        <v>1110</v>
      </c>
      <c r="F2572" s="846" t="s">
        <v>6027</v>
      </c>
      <c r="G2572" s="846" t="s">
        <v>5957</v>
      </c>
      <c r="H2572" s="832">
        <v>2832.508</v>
      </c>
      <c r="I2572" s="846" t="s">
        <v>917</v>
      </c>
      <c r="J2572" s="875">
        <v>4</v>
      </c>
      <c r="K2572" s="846" t="s">
        <v>38</v>
      </c>
      <c r="L2572" s="846" t="s">
        <v>3355</v>
      </c>
      <c r="M2572" s="846"/>
      <c r="N2572" s="846" t="s">
        <v>5937</v>
      </c>
      <c r="O2572" s="846" t="s">
        <v>5938</v>
      </c>
      <c r="P2572" s="846" t="s">
        <v>5939</v>
      </c>
      <c r="Q2572" s="832"/>
      <c r="R2572" s="832"/>
      <c r="S2572" s="832"/>
      <c r="T2572" s="832"/>
      <c r="U2572" s="846" t="s">
        <v>388</v>
      </c>
      <c r="V2572" s="846"/>
      <c r="W2572" s="846"/>
      <c r="X2572" s="824"/>
      <c r="Y2572" s="824"/>
      <c r="Z2572" s="824"/>
      <c r="AA2572" s="824"/>
      <c r="AB2572" s="824"/>
      <c r="AC2572" s="824"/>
    </row>
    <row r="2573" s="823" customFormat="1" ht="28.45" hidden="1" customHeight="1" outlineLevel="3" spans="1:29">
      <c r="A2573" s="873" t="s">
        <v>699</v>
      </c>
      <c r="B2573" s="870" t="s">
        <v>1101</v>
      </c>
      <c r="C2573" s="870" t="s">
        <v>781</v>
      </c>
      <c r="D2573" s="846" t="s">
        <v>6028</v>
      </c>
      <c r="E2573" s="846" t="s">
        <v>1110</v>
      </c>
      <c r="F2573" s="846" t="s">
        <v>6027</v>
      </c>
      <c r="G2573" s="846" t="s">
        <v>6029</v>
      </c>
      <c r="H2573" s="832">
        <v>2803.136</v>
      </c>
      <c r="I2573" s="846" t="s">
        <v>540</v>
      </c>
      <c r="J2573" s="875">
        <v>9</v>
      </c>
      <c r="K2573" s="846" t="s">
        <v>38</v>
      </c>
      <c r="L2573" s="846" t="s">
        <v>3355</v>
      </c>
      <c r="M2573" s="846" t="s">
        <v>5937</v>
      </c>
      <c r="N2573" s="846" t="s">
        <v>5937</v>
      </c>
      <c r="O2573" s="846" t="s">
        <v>5938</v>
      </c>
      <c r="P2573" s="846" t="s">
        <v>5961</v>
      </c>
      <c r="Q2573" s="832"/>
      <c r="R2573" s="832"/>
      <c r="S2573" s="832"/>
      <c r="T2573" s="832"/>
      <c r="U2573" s="846" t="s">
        <v>388</v>
      </c>
      <c r="V2573" s="846"/>
      <c r="W2573" s="846"/>
      <c r="X2573" s="824"/>
      <c r="Y2573" s="824"/>
      <c r="Z2573" s="824"/>
      <c r="AA2573" s="824"/>
      <c r="AB2573" s="824"/>
      <c r="AC2573" s="824"/>
    </row>
    <row r="2574" s="823" customFormat="1" ht="28.45" hidden="1" customHeight="1" outlineLevel="3" spans="1:29">
      <c r="A2574" s="873" t="s">
        <v>699</v>
      </c>
      <c r="B2574" s="870" t="s">
        <v>1101</v>
      </c>
      <c r="C2574" s="870" t="s">
        <v>781</v>
      </c>
      <c r="D2574" s="846" t="s">
        <v>6030</v>
      </c>
      <c r="E2574" s="846" t="s">
        <v>298</v>
      </c>
      <c r="F2574" s="846" t="s">
        <v>6031</v>
      </c>
      <c r="G2574" s="846" t="s">
        <v>5957</v>
      </c>
      <c r="H2574" s="832">
        <v>1182.61</v>
      </c>
      <c r="I2574" s="846" t="s">
        <v>367</v>
      </c>
      <c r="J2574" s="875">
        <v>17</v>
      </c>
      <c r="K2574" s="846" t="s">
        <v>38</v>
      </c>
      <c r="L2574" s="846" t="s">
        <v>3355</v>
      </c>
      <c r="M2574" s="846" t="s">
        <v>5937</v>
      </c>
      <c r="N2574" s="846" t="s">
        <v>5937</v>
      </c>
      <c r="O2574" s="846" t="s">
        <v>5938</v>
      </c>
      <c r="P2574" s="846" t="s">
        <v>5939</v>
      </c>
      <c r="Q2574" s="832"/>
      <c r="R2574" s="832"/>
      <c r="S2574" s="832"/>
      <c r="T2574" s="832"/>
      <c r="U2574" s="846" t="s">
        <v>372</v>
      </c>
      <c r="V2574" s="846"/>
      <c r="W2574" s="846"/>
      <c r="X2574" s="824"/>
      <c r="Y2574" s="824"/>
      <c r="Z2574" s="824"/>
      <c r="AA2574" s="824"/>
      <c r="AB2574" s="824"/>
      <c r="AC2574" s="824"/>
    </row>
    <row r="2575" s="823" customFormat="1" ht="28.45" hidden="1" customHeight="1" outlineLevel="3" spans="1:29">
      <c r="A2575" s="873" t="s">
        <v>699</v>
      </c>
      <c r="B2575" s="870" t="s">
        <v>1101</v>
      </c>
      <c r="C2575" s="870" t="s">
        <v>781</v>
      </c>
      <c r="D2575" s="846" t="s">
        <v>6032</v>
      </c>
      <c r="E2575" s="846" t="s">
        <v>298</v>
      </c>
      <c r="F2575" s="846" t="s">
        <v>6033</v>
      </c>
      <c r="G2575" s="846" t="s">
        <v>6029</v>
      </c>
      <c r="H2575" s="832">
        <v>1097.381</v>
      </c>
      <c r="I2575" s="846" t="s">
        <v>233</v>
      </c>
      <c r="J2575" s="875">
        <v>23</v>
      </c>
      <c r="K2575" s="846" t="s">
        <v>38</v>
      </c>
      <c r="L2575" s="846" t="s">
        <v>3355</v>
      </c>
      <c r="M2575" s="846" t="s">
        <v>5992</v>
      </c>
      <c r="N2575" s="846" t="s">
        <v>5907</v>
      </c>
      <c r="O2575" s="846" t="s">
        <v>1251</v>
      </c>
      <c r="P2575" s="846" t="s">
        <v>6034</v>
      </c>
      <c r="Q2575" s="832"/>
      <c r="R2575" s="832"/>
      <c r="S2575" s="832"/>
      <c r="T2575" s="832"/>
      <c r="U2575" s="846" t="s">
        <v>318</v>
      </c>
      <c r="V2575" s="846"/>
      <c r="W2575" s="846"/>
      <c r="X2575" s="824"/>
      <c r="Y2575" s="824"/>
      <c r="Z2575" s="824"/>
      <c r="AA2575" s="824"/>
      <c r="AB2575" s="824"/>
      <c r="AC2575" s="824"/>
    </row>
    <row r="2576" s="823" customFormat="1" ht="28.45" hidden="1" customHeight="1" outlineLevel="3" spans="1:29">
      <c r="A2576" s="873" t="s">
        <v>699</v>
      </c>
      <c r="B2576" s="870" t="s">
        <v>1101</v>
      </c>
      <c r="C2576" s="870" t="s">
        <v>781</v>
      </c>
      <c r="D2576" s="846" t="s">
        <v>6035</v>
      </c>
      <c r="E2576" s="846" t="s">
        <v>298</v>
      </c>
      <c r="F2576" s="846" t="s">
        <v>6033</v>
      </c>
      <c r="G2576" s="846" t="s">
        <v>6029</v>
      </c>
      <c r="H2576" s="832">
        <v>1085.46</v>
      </c>
      <c r="I2576" s="846" t="s">
        <v>1453</v>
      </c>
      <c r="J2576" s="875">
        <v>31</v>
      </c>
      <c r="K2576" s="846" t="s">
        <v>83</v>
      </c>
      <c r="L2576" s="846" t="s">
        <v>3355</v>
      </c>
      <c r="M2576" s="846" t="s">
        <v>5992</v>
      </c>
      <c r="N2576" s="846" t="s">
        <v>5992</v>
      </c>
      <c r="O2576" s="846" t="s">
        <v>1251</v>
      </c>
      <c r="P2576" s="846" t="s">
        <v>6034</v>
      </c>
      <c r="Q2576" s="832"/>
      <c r="R2576" s="832"/>
      <c r="S2576" s="832"/>
      <c r="T2576" s="832"/>
      <c r="U2576" s="846" t="s">
        <v>318</v>
      </c>
      <c r="V2576" s="846"/>
      <c r="W2576" s="846"/>
      <c r="X2576" s="824"/>
      <c r="Y2576" s="824"/>
      <c r="Z2576" s="824"/>
      <c r="AA2576" s="824"/>
      <c r="AB2576" s="824"/>
      <c r="AC2576" s="824"/>
    </row>
    <row r="2577" s="823" customFormat="1" ht="28.45" hidden="1" customHeight="1" outlineLevel="3" spans="1:29">
      <c r="A2577" s="873" t="s">
        <v>699</v>
      </c>
      <c r="B2577" s="870" t="s">
        <v>1101</v>
      </c>
      <c r="C2577" s="870" t="s">
        <v>781</v>
      </c>
      <c r="D2577" s="846" t="s">
        <v>6036</v>
      </c>
      <c r="E2577" s="846" t="s">
        <v>298</v>
      </c>
      <c r="F2577" s="846" t="s">
        <v>6033</v>
      </c>
      <c r="G2577" s="846" t="s">
        <v>6029</v>
      </c>
      <c r="H2577" s="832">
        <v>1093.648</v>
      </c>
      <c r="I2577" s="846" t="s">
        <v>243</v>
      </c>
      <c r="J2577" s="875">
        <v>25</v>
      </c>
      <c r="K2577" s="846" t="s">
        <v>38</v>
      </c>
      <c r="L2577" s="846" t="s">
        <v>3355</v>
      </c>
      <c r="M2577" s="846" t="s">
        <v>5992</v>
      </c>
      <c r="N2577" s="846" t="s">
        <v>5992</v>
      </c>
      <c r="O2577" s="846" t="s">
        <v>1251</v>
      </c>
      <c r="P2577" s="846" t="s">
        <v>6034</v>
      </c>
      <c r="Q2577" s="832"/>
      <c r="R2577" s="832"/>
      <c r="S2577" s="832"/>
      <c r="T2577" s="832"/>
      <c r="U2577" s="846" t="s">
        <v>318</v>
      </c>
      <c r="V2577" s="846"/>
      <c r="W2577" s="846"/>
      <c r="X2577" s="824"/>
      <c r="Y2577" s="824"/>
      <c r="Z2577" s="824"/>
      <c r="AA2577" s="824"/>
      <c r="AB2577" s="824"/>
      <c r="AC2577" s="824"/>
    </row>
    <row r="2578" s="823" customFormat="1" ht="28.45" hidden="1" customHeight="1" outlineLevel="3" spans="1:29">
      <c r="A2578" s="873" t="s">
        <v>699</v>
      </c>
      <c r="B2578" s="870" t="s">
        <v>1101</v>
      </c>
      <c r="C2578" s="870" t="s">
        <v>781</v>
      </c>
      <c r="D2578" s="846" t="s">
        <v>6037</v>
      </c>
      <c r="E2578" s="846" t="s">
        <v>298</v>
      </c>
      <c r="F2578" s="846" t="s">
        <v>6033</v>
      </c>
      <c r="G2578" s="846" t="s">
        <v>6029</v>
      </c>
      <c r="H2578" s="832">
        <v>913.258</v>
      </c>
      <c r="I2578" s="846" t="s">
        <v>37</v>
      </c>
      <c r="J2578" s="875">
        <v>15</v>
      </c>
      <c r="K2578" s="846" t="s">
        <v>38</v>
      </c>
      <c r="L2578" s="846" t="s">
        <v>3355</v>
      </c>
      <c r="M2578" s="846" t="s">
        <v>5992</v>
      </c>
      <c r="N2578" s="846" t="s">
        <v>5992</v>
      </c>
      <c r="O2578" s="846" t="s">
        <v>1251</v>
      </c>
      <c r="P2578" s="846" t="s">
        <v>6034</v>
      </c>
      <c r="Q2578" s="832"/>
      <c r="R2578" s="832"/>
      <c r="S2578" s="832"/>
      <c r="T2578" s="832"/>
      <c r="U2578" s="846" t="s">
        <v>318</v>
      </c>
      <c r="V2578" s="846"/>
      <c r="W2578" s="846"/>
      <c r="X2578" s="824"/>
      <c r="Y2578" s="824"/>
      <c r="Z2578" s="824"/>
      <c r="AA2578" s="824"/>
      <c r="AB2578" s="824"/>
      <c r="AC2578" s="824"/>
    </row>
    <row r="2579" s="823" customFormat="1" ht="28.45" hidden="1" customHeight="1" outlineLevel="3" spans="1:29">
      <c r="A2579" s="873" t="s">
        <v>699</v>
      </c>
      <c r="B2579" s="870" t="s">
        <v>1101</v>
      </c>
      <c r="C2579" s="870" t="s">
        <v>781</v>
      </c>
      <c r="D2579" s="846" t="s">
        <v>6038</v>
      </c>
      <c r="E2579" s="846" t="s">
        <v>298</v>
      </c>
      <c r="F2579" s="846" t="s">
        <v>6033</v>
      </c>
      <c r="G2579" s="846" t="s">
        <v>6029</v>
      </c>
      <c r="H2579" s="832">
        <v>28.309</v>
      </c>
      <c r="I2579" s="846" t="s">
        <v>330</v>
      </c>
      <c r="J2579" s="875">
        <v>6</v>
      </c>
      <c r="K2579" s="846" t="s">
        <v>38</v>
      </c>
      <c r="L2579" s="846" t="s">
        <v>3355</v>
      </c>
      <c r="M2579" s="846"/>
      <c r="N2579" s="846" t="s">
        <v>5992</v>
      </c>
      <c r="O2579" s="846" t="s">
        <v>1251</v>
      </c>
      <c r="P2579" s="846" t="s">
        <v>6034</v>
      </c>
      <c r="Q2579" s="832"/>
      <c r="R2579" s="832"/>
      <c r="S2579" s="832"/>
      <c r="T2579" s="832"/>
      <c r="U2579" s="846" t="s">
        <v>318</v>
      </c>
      <c r="V2579" s="846"/>
      <c r="W2579" s="846"/>
      <c r="X2579" s="824"/>
      <c r="Y2579" s="824"/>
      <c r="Z2579" s="824"/>
      <c r="AA2579" s="824"/>
      <c r="AB2579" s="824"/>
      <c r="AC2579" s="824"/>
    </row>
    <row r="2580" s="823" customFormat="1" ht="28.45" hidden="1" customHeight="1" outlineLevel="3" spans="1:29">
      <c r="A2580" s="873" t="s">
        <v>699</v>
      </c>
      <c r="B2580" s="870" t="s">
        <v>1101</v>
      </c>
      <c r="C2580" s="870" t="s">
        <v>781</v>
      </c>
      <c r="D2580" s="846" t="s">
        <v>6039</v>
      </c>
      <c r="E2580" s="846" t="s">
        <v>1110</v>
      </c>
      <c r="F2580" s="846" t="s">
        <v>6033</v>
      </c>
      <c r="G2580" s="846" t="s">
        <v>6029</v>
      </c>
      <c r="H2580" s="832">
        <v>838.434</v>
      </c>
      <c r="I2580" s="846" t="s">
        <v>917</v>
      </c>
      <c r="J2580" s="875">
        <v>4</v>
      </c>
      <c r="K2580" s="846" t="s">
        <v>38</v>
      </c>
      <c r="L2580" s="846" t="s">
        <v>3355</v>
      </c>
      <c r="M2580" s="846"/>
      <c r="N2580" s="846" t="s">
        <v>6040</v>
      </c>
      <c r="O2580" s="846" t="s">
        <v>1133</v>
      </c>
      <c r="P2580" s="846" t="s">
        <v>5942</v>
      </c>
      <c r="Q2580" s="832"/>
      <c r="R2580" s="832"/>
      <c r="S2580" s="832"/>
      <c r="T2580" s="832"/>
      <c r="U2580" s="846" t="s">
        <v>318</v>
      </c>
      <c r="V2580" s="846"/>
      <c r="W2580" s="846"/>
      <c r="X2580" s="824"/>
      <c r="Y2580" s="824"/>
      <c r="Z2580" s="824"/>
      <c r="AA2580" s="824"/>
      <c r="AB2580" s="824"/>
      <c r="AC2580" s="824"/>
    </row>
    <row r="2581" s="823" customFormat="1" ht="28.45" hidden="1" customHeight="1" outlineLevel="3" spans="1:29">
      <c r="A2581" s="873" t="s">
        <v>699</v>
      </c>
      <c r="B2581" s="870" t="s">
        <v>1101</v>
      </c>
      <c r="C2581" s="870" t="s">
        <v>781</v>
      </c>
      <c r="D2581" s="846" t="s">
        <v>6041</v>
      </c>
      <c r="E2581" s="846" t="s">
        <v>1110</v>
      </c>
      <c r="F2581" s="846" t="s">
        <v>6033</v>
      </c>
      <c r="G2581" s="846" t="s">
        <v>6029</v>
      </c>
      <c r="H2581" s="832">
        <v>838.301</v>
      </c>
      <c r="I2581" s="846" t="s">
        <v>330</v>
      </c>
      <c r="J2581" s="875">
        <v>6</v>
      </c>
      <c r="K2581" s="846" t="s">
        <v>38</v>
      </c>
      <c r="L2581" s="846" t="s">
        <v>3355</v>
      </c>
      <c r="M2581" s="846"/>
      <c r="N2581" s="846" t="s">
        <v>6040</v>
      </c>
      <c r="O2581" s="846" t="s">
        <v>1133</v>
      </c>
      <c r="P2581" s="846" t="s">
        <v>5942</v>
      </c>
      <c r="Q2581" s="832"/>
      <c r="R2581" s="832"/>
      <c r="S2581" s="832"/>
      <c r="T2581" s="832"/>
      <c r="U2581" s="846" t="s">
        <v>318</v>
      </c>
      <c r="V2581" s="846"/>
      <c r="W2581" s="846"/>
      <c r="X2581" s="824"/>
      <c r="Y2581" s="824"/>
      <c r="Z2581" s="824"/>
      <c r="AA2581" s="824"/>
      <c r="AB2581" s="824"/>
      <c r="AC2581" s="824"/>
    </row>
    <row r="2582" s="823" customFormat="1" ht="28.45" hidden="1" customHeight="1" outlineLevel="3" spans="1:29">
      <c r="A2582" s="873" t="s">
        <v>699</v>
      </c>
      <c r="B2582" s="870" t="s">
        <v>1101</v>
      </c>
      <c r="C2582" s="870" t="s">
        <v>781</v>
      </c>
      <c r="D2582" s="846" t="s">
        <v>6042</v>
      </c>
      <c r="E2582" s="846" t="s">
        <v>298</v>
      </c>
      <c r="F2582" s="846" t="s">
        <v>6033</v>
      </c>
      <c r="G2582" s="846" t="s">
        <v>6029</v>
      </c>
      <c r="H2582" s="832">
        <v>1113.054</v>
      </c>
      <c r="I2582" s="846" t="s">
        <v>330</v>
      </c>
      <c r="J2582" s="875">
        <v>6</v>
      </c>
      <c r="K2582" s="846" t="s">
        <v>38</v>
      </c>
      <c r="L2582" s="846" t="s">
        <v>3355</v>
      </c>
      <c r="M2582" s="846"/>
      <c r="N2582" s="846" t="s">
        <v>6040</v>
      </c>
      <c r="O2582" s="846" t="s">
        <v>1133</v>
      </c>
      <c r="P2582" s="846" t="s">
        <v>5942</v>
      </c>
      <c r="Q2582" s="832"/>
      <c r="R2582" s="832"/>
      <c r="S2582" s="832"/>
      <c r="T2582" s="832"/>
      <c r="U2582" s="846" t="s">
        <v>318</v>
      </c>
      <c r="V2582" s="846"/>
      <c r="W2582" s="846"/>
      <c r="X2582" s="824"/>
      <c r="Y2582" s="824"/>
      <c r="Z2582" s="824"/>
      <c r="AA2582" s="824"/>
      <c r="AB2582" s="824"/>
      <c r="AC2582" s="824"/>
    </row>
    <row r="2583" s="823" customFormat="1" ht="28.45" hidden="1" customHeight="1" outlineLevel="3" spans="1:29">
      <c r="A2583" s="873" t="s">
        <v>699</v>
      </c>
      <c r="B2583" s="870" t="s">
        <v>1101</v>
      </c>
      <c r="C2583" s="870" t="s">
        <v>781</v>
      </c>
      <c r="D2583" s="846" t="s">
        <v>6043</v>
      </c>
      <c r="E2583" s="846" t="s">
        <v>1110</v>
      </c>
      <c r="F2583" s="846" t="s">
        <v>6033</v>
      </c>
      <c r="G2583" s="846" t="s">
        <v>6029</v>
      </c>
      <c r="H2583" s="832">
        <v>113.936</v>
      </c>
      <c r="I2583" s="846" t="s">
        <v>485</v>
      </c>
      <c r="J2583" s="875">
        <v>3</v>
      </c>
      <c r="K2583" s="846" t="s">
        <v>38</v>
      </c>
      <c r="L2583" s="846" t="s">
        <v>3355</v>
      </c>
      <c r="M2583" s="846"/>
      <c r="N2583" s="846" t="s">
        <v>6044</v>
      </c>
      <c r="O2583" s="846" t="s">
        <v>6045</v>
      </c>
      <c r="P2583" s="846" t="s">
        <v>1178</v>
      </c>
      <c r="Q2583" s="832"/>
      <c r="R2583" s="832"/>
      <c r="S2583" s="832"/>
      <c r="T2583" s="832"/>
      <c r="U2583" s="846" t="s">
        <v>318</v>
      </c>
      <c r="V2583" s="846"/>
      <c r="W2583" s="846"/>
      <c r="X2583" s="824"/>
      <c r="Y2583" s="824"/>
      <c r="Z2583" s="824"/>
      <c r="AA2583" s="824"/>
      <c r="AB2583" s="824"/>
      <c r="AC2583" s="824"/>
    </row>
    <row r="2584" s="823" customFormat="1" ht="28.45" hidden="1" customHeight="1" outlineLevel="3" spans="1:29">
      <c r="A2584" s="873" t="s">
        <v>699</v>
      </c>
      <c r="B2584" s="870" t="s">
        <v>1101</v>
      </c>
      <c r="C2584" s="870" t="s">
        <v>781</v>
      </c>
      <c r="D2584" s="846" t="s">
        <v>6046</v>
      </c>
      <c r="E2584" s="846" t="s">
        <v>298</v>
      </c>
      <c r="F2584" s="846" t="s">
        <v>6033</v>
      </c>
      <c r="G2584" s="846" t="s">
        <v>6029</v>
      </c>
      <c r="H2584" s="832">
        <v>561.423</v>
      </c>
      <c r="I2584" s="846" t="s">
        <v>236</v>
      </c>
      <c r="J2584" s="875">
        <v>24</v>
      </c>
      <c r="K2584" s="846" t="s">
        <v>38</v>
      </c>
      <c r="L2584" s="846" t="s">
        <v>3355</v>
      </c>
      <c r="M2584" s="846" t="s">
        <v>5937</v>
      </c>
      <c r="N2584" s="846" t="s">
        <v>5937</v>
      </c>
      <c r="O2584" s="846" t="s">
        <v>5938</v>
      </c>
      <c r="P2584" s="846" t="s">
        <v>5961</v>
      </c>
      <c r="Q2584" s="832"/>
      <c r="R2584" s="832"/>
      <c r="S2584" s="832"/>
      <c r="T2584" s="832"/>
      <c r="U2584" s="846" t="s">
        <v>318</v>
      </c>
      <c r="V2584" s="846"/>
      <c r="W2584" s="846"/>
      <c r="X2584" s="824"/>
      <c r="Y2584" s="824"/>
      <c r="Z2584" s="824"/>
      <c r="AA2584" s="824"/>
      <c r="AB2584" s="824"/>
      <c r="AC2584" s="824"/>
    </row>
    <row r="2585" s="823" customFormat="1" ht="28.45" hidden="1" customHeight="1" outlineLevel="3" spans="1:29">
      <c r="A2585" s="873" t="s">
        <v>699</v>
      </c>
      <c r="B2585" s="870" t="s">
        <v>1101</v>
      </c>
      <c r="C2585" s="870" t="s">
        <v>781</v>
      </c>
      <c r="D2585" s="846" t="s">
        <v>6047</v>
      </c>
      <c r="E2585" s="846" t="s">
        <v>298</v>
      </c>
      <c r="F2585" s="846" t="s">
        <v>6033</v>
      </c>
      <c r="G2585" s="846" t="s">
        <v>6029</v>
      </c>
      <c r="H2585" s="832">
        <v>1117.241</v>
      </c>
      <c r="I2585" s="846" t="s">
        <v>485</v>
      </c>
      <c r="J2585" s="875">
        <v>3</v>
      </c>
      <c r="K2585" s="846" t="s">
        <v>38</v>
      </c>
      <c r="L2585" s="846" t="s">
        <v>3355</v>
      </c>
      <c r="M2585" s="846"/>
      <c r="N2585" s="846" t="s">
        <v>5937</v>
      </c>
      <c r="O2585" s="846" t="s">
        <v>5938</v>
      </c>
      <c r="P2585" s="846" t="s">
        <v>5961</v>
      </c>
      <c r="Q2585" s="832"/>
      <c r="R2585" s="832"/>
      <c r="S2585" s="832"/>
      <c r="T2585" s="832"/>
      <c r="U2585" s="846" t="s">
        <v>318</v>
      </c>
      <c r="V2585" s="846"/>
      <c r="W2585" s="846"/>
      <c r="X2585" s="824"/>
      <c r="Y2585" s="824"/>
      <c r="Z2585" s="824"/>
      <c r="AA2585" s="824"/>
      <c r="AB2585" s="824"/>
      <c r="AC2585" s="824"/>
    </row>
    <row r="2586" s="823" customFormat="1" ht="28.45" hidden="1" customHeight="1" outlineLevel="3" spans="1:29">
      <c r="A2586" s="873" t="s">
        <v>699</v>
      </c>
      <c r="B2586" s="870" t="s">
        <v>1101</v>
      </c>
      <c r="C2586" s="870" t="s">
        <v>781</v>
      </c>
      <c r="D2586" s="846" t="s">
        <v>6048</v>
      </c>
      <c r="E2586" s="846" t="s">
        <v>298</v>
      </c>
      <c r="F2586" s="846" t="s">
        <v>6049</v>
      </c>
      <c r="G2586" s="846" t="s">
        <v>6050</v>
      </c>
      <c r="H2586" s="832">
        <v>197.879</v>
      </c>
      <c r="I2586" s="846" t="s">
        <v>534</v>
      </c>
      <c r="J2586" s="875">
        <v>1</v>
      </c>
      <c r="K2586" s="846" t="s">
        <v>38</v>
      </c>
      <c r="L2586" s="846" t="s">
        <v>3355</v>
      </c>
      <c r="M2586" s="846"/>
      <c r="N2586" s="846" t="s">
        <v>6051</v>
      </c>
      <c r="O2586" s="846" t="s">
        <v>6045</v>
      </c>
      <c r="P2586" s="846" t="s">
        <v>6052</v>
      </c>
      <c r="Q2586" s="832"/>
      <c r="R2586" s="832"/>
      <c r="S2586" s="832"/>
      <c r="T2586" s="832"/>
      <c r="U2586" s="846"/>
      <c r="V2586" s="846"/>
      <c r="W2586" s="846"/>
      <c r="X2586" s="824"/>
      <c r="Y2586" s="824"/>
      <c r="Z2586" s="824"/>
      <c r="AA2586" s="824"/>
      <c r="AB2586" s="824"/>
      <c r="AC2586" s="824"/>
    </row>
    <row r="2587" s="823" customFormat="1" ht="28.45" hidden="1" customHeight="1" outlineLevel="3" spans="1:29">
      <c r="A2587" s="873" t="s">
        <v>699</v>
      </c>
      <c r="B2587" s="870" t="s">
        <v>1101</v>
      </c>
      <c r="C2587" s="870" t="s">
        <v>781</v>
      </c>
      <c r="D2587" s="846" t="s">
        <v>6053</v>
      </c>
      <c r="E2587" s="846" t="s">
        <v>298</v>
      </c>
      <c r="F2587" s="846" t="s">
        <v>6049</v>
      </c>
      <c r="G2587" s="846" t="s">
        <v>6050</v>
      </c>
      <c r="H2587" s="832">
        <v>406.551</v>
      </c>
      <c r="I2587" s="846" t="s">
        <v>534</v>
      </c>
      <c r="J2587" s="875">
        <v>1</v>
      </c>
      <c r="K2587" s="846" t="s">
        <v>38</v>
      </c>
      <c r="L2587" s="846" t="s">
        <v>3355</v>
      </c>
      <c r="M2587" s="846"/>
      <c r="N2587" s="846" t="s">
        <v>5937</v>
      </c>
      <c r="O2587" s="846" t="s">
        <v>5938</v>
      </c>
      <c r="P2587" s="846" t="s">
        <v>873</v>
      </c>
      <c r="Q2587" s="832"/>
      <c r="R2587" s="832"/>
      <c r="S2587" s="832"/>
      <c r="T2587" s="832"/>
      <c r="U2587" s="846"/>
      <c r="V2587" s="846"/>
      <c r="W2587" s="846"/>
      <c r="X2587" s="824"/>
      <c r="Y2587" s="824"/>
      <c r="Z2587" s="824"/>
      <c r="AA2587" s="824"/>
      <c r="AB2587" s="824"/>
      <c r="AC2587" s="824"/>
    </row>
    <row r="2588" s="823" customFormat="1" ht="28.45" hidden="1" customHeight="1" outlineLevel="3" spans="1:29">
      <c r="A2588" s="873" t="s">
        <v>699</v>
      </c>
      <c r="B2588" s="870" t="s">
        <v>1101</v>
      </c>
      <c r="C2588" s="870" t="s">
        <v>781</v>
      </c>
      <c r="D2588" s="846" t="s">
        <v>6054</v>
      </c>
      <c r="E2588" s="846" t="s">
        <v>298</v>
      </c>
      <c r="F2588" s="846" t="s">
        <v>6049</v>
      </c>
      <c r="G2588" s="846" t="s">
        <v>6050</v>
      </c>
      <c r="H2588" s="832">
        <v>406.551</v>
      </c>
      <c r="I2588" s="846" t="s">
        <v>534</v>
      </c>
      <c r="J2588" s="875">
        <v>1</v>
      </c>
      <c r="K2588" s="846" t="s">
        <v>38</v>
      </c>
      <c r="L2588" s="846" t="s">
        <v>3355</v>
      </c>
      <c r="M2588" s="846"/>
      <c r="N2588" s="846" t="s">
        <v>5937</v>
      </c>
      <c r="O2588" s="846" t="s">
        <v>5938</v>
      </c>
      <c r="P2588" s="846" t="s">
        <v>5939</v>
      </c>
      <c r="Q2588" s="832"/>
      <c r="R2588" s="832"/>
      <c r="S2588" s="832"/>
      <c r="T2588" s="832"/>
      <c r="U2588" s="846"/>
      <c r="V2588" s="846"/>
      <c r="W2588" s="846"/>
      <c r="X2588" s="824"/>
      <c r="Y2588" s="824"/>
      <c r="Z2588" s="824"/>
      <c r="AA2588" s="824"/>
      <c r="AB2588" s="824"/>
      <c r="AC2588" s="824"/>
    </row>
    <row r="2589" s="823" customFormat="1" ht="28.45" hidden="1" customHeight="1" outlineLevel="3" spans="1:29">
      <c r="A2589" s="873" t="s">
        <v>699</v>
      </c>
      <c r="B2589" s="870" t="s">
        <v>1101</v>
      </c>
      <c r="C2589" s="870" t="s">
        <v>781</v>
      </c>
      <c r="D2589" s="846" t="s">
        <v>6055</v>
      </c>
      <c r="E2589" s="846" t="s">
        <v>298</v>
      </c>
      <c r="F2589" s="846" t="s">
        <v>6056</v>
      </c>
      <c r="G2589" s="846" t="s">
        <v>1112</v>
      </c>
      <c r="H2589" s="832">
        <v>417.131</v>
      </c>
      <c r="I2589" s="846" t="s">
        <v>64</v>
      </c>
      <c r="J2589" s="875">
        <v>7</v>
      </c>
      <c r="K2589" s="846" t="s">
        <v>38</v>
      </c>
      <c r="L2589" s="846" t="s">
        <v>3355</v>
      </c>
      <c r="M2589" s="846" t="s">
        <v>5937</v>
      </c>
      <c r="N2589" s="846" t="s">
        <v>5937</v>
      </c>
      <c r="O2589" s="846" t="s">
        <v>5938</v>
      </c>
      <c r="P2589" s="846" t="s">
        <v>873</v>
      </c>
      <c r="Q2589" s="832"/>
      <c r="R2589" s="832"/>
      <c r="S2589" s="832"/>
      <c r="T2589" s="832"/>
      <c r="U2589" s="846" t="s">
        <v>407</v>
      </c>
      <c r="V2589" s="846"/>
      <c r="W2589" s="846"/>
      <c r="X2589" s="824"/>
      <c r="Y2589" s="824"/>
      <c r="Z2589" s="824"/>
      <c r="AA2589" s="824"/>
      <c r="AB2589" s="824"/>
      <c r="AC2589" s="824"/>
    </row>
    <row r="2590" s="823" customFormat="1" ht="28.45" hidden="1" customHeight="1" outlineLevel="3" spans="1:29">
      <c r="A2590" s="873" t="s">
        <v>699</v>
      </c>
      <c r="B2590" s="870" t="s">
        <v>1101</v>
      </c>
      <c r="C2590" s="870" t="s">
        <v>781</v>
      </c>
      <c r="D2590" s="846" t="s">
        <v>6057</v>
      </c>
      <c r="E2590" s="846" t="s">
        <v>298</v>
      </c>
      <c r="F2590" s="846" t="s">
        <v>5935</v>
      </c>
      <c r="G2590" s="846" t="s">
        <v>6058</v>
      </c>
      <c r="H2590" s="832">
        <v>565.489</v>
      </c>
      <c r="I2590" s="846" t="s">
        <v>2961</v>
      </c>
      <c r="J2590" s="875">
        <v>53</v>
      </c>
      <c r="K2590" s="846" t="s">
        <v>83</v>
      </c>
      <c r="L2590" s="846" t="s">
        <v>3355</v>
      </c>
      <c r="M2590" s="846" t="s">
        <v>5937</v>
      </c>
      <c r="N2590" s="846" t="s">
        <v>5937</v>
      </c>
      <c r="O2590" s="846" t="s">
        <v>5938</v>
      </c>
      <c r="P2590" s="846" t="s">
        <v>5939</v>
      </c>
      <c r="Q2590" s="832"/>
      <c r="R2590" s="832"/>
      <c r="S2590" s="832"/>
      <c r="T2590" s="832"/>
      <c r="U2590" s="846" t="s">
        <v>525</v>
      </c>
      <c r="V2590" s="846"/>
      <c r="W2590" s="846"/>
      <c r="X2590" s="824"/>
      <c r="Y2590" s="824"/>
      <c r="Z2590" s="824"/>
      <c r="AA2590" s="824"/>
      <c r="AB2590" s="824"/>
      <c r="AC2590" s="824"/>
    </row>
    <row r="2591" s="823" customFormat="1" ht="28.45" hidden="1" customHeight="1" outlineLevel="3" spans="1:29">
      <c r="A2591" s="873" t="s">
        <v>699</v>
      </c>
      <c r="B2591" s="870" t="s">
        <v>1101</v>
      </c>
      <c r="C2591" s="870" t="s">
        <v>781</v>
      </c>
      <c r="D2591" s="846" t="s">
        <v>6059</v>
      </c>
      <c r="E2591" s="846" t="s">
        <v>298</v>
      </c>
      <c r="F2591" s="846" t="s">
        <v>5935</v>
      </c>
      <c r="G2591" s="846" t="s">
        <v>6058</v>
      </c>
      <c r="H2591" s="832">
        <v>565.791</v>
      </c>
      <c r="I2591" s="846" t="s">
        <v>586</v>
      </c>
      <c r="J2591" s="875">
        <v>38</v>
      </c>
      <c r="K2591" s="846" t="s">
        <v>83</v>
      </c>
      <c r="L2591" s="846" t="s">
        <v>3355</v>
      </c>
      <c r="M2591" s="846" t="s">
        <v>5937</v>
      </c>
      <c r="N2591" s="846" t="s">
        <v>5937</v>
      </c>
      <c r="O2591" s="846" t="s">
        <v>5938</v>
      </c>
      <c r="P2591" s="846" t="s">
        <v>873</v>
      </c>
      <c r="Q2591" s="832"/>
      <c r="R2591" s="832"/>
      <c r="S2591" s="832"/>
      <c r="T2591" s="832"/>
      <c r="U2591" s="846" t="s">
        <v>525</v>
      </c>
      <c r="V2591" s="846"/>
      <c r="W2591" s="846"/>
      <c r="X2591" s="824"/>
      <c r="Y2591" s="824"/>
      <c r="Z2591" s="824"/>
      <c r="AA2591" s="824"/>
      <c r="AB2591" s="824"/>
      <c r="AC2591" s="824"/>
    </row>
    <row r="2592" s="823" customFormat="1" ht="28.45" hidden="1" customHeight="1" outlineLevel="3" spans="1:29">
      <c r="A2592" s="873" t="s">
        <v>699</v>
      </c>
      <c r="B2592" s="870" t="s">
        <v>1101</v>
      </c>
      <c r="C2592" s="870" t="s">
        <v>781</v>
      </c>
      <c r="D2592" s="846" t="s">
        <v>6060</v>
      </c>
      <c r="E2592" s="846" t="s">
        <v>298</v>
      </c>
      <c r="F2592" s="846" t="s">
        <v>5935</v>
      </c>
      <c r="G2592" s="846" t="s">
        <v>6061</v>
      </c>
      <c r="H2592" s="832">
        <v>271.358</v>
      </c>
      <c r="I2592" s="846" t="s">
        <v>590</v>
      </c>
      <c r="J2592" s="875">
        <v>41</v>
      </c>
      <c r="K2592" s="846" t="s">
        <v>83</v>
      </c>
      <c r="L2592" s="846" t="s">
        <v>3355</v>
      </c>
      <c r="M2592" s="846" t="s">
        <v>5937</v>
      </c>
      <c r="N2592" s="846" t="s">
        <v>5937</v>
      </c>
      <c r="O2592" s="846" t="s">
        <v>5938</v>
      </c>
      <c r="P2592" s="846" t="s">
        <v>873</v>
      </c>
      <c r="Q2592" s="832"/>
      <c r="R2592" s="832"/>
      <c r="S2592" s="832"/>
      <c r="T2592" s="832"/>
      <c r="U2592" s="846" t="s">
        <v>525</v>
      </c>
      <c r="V2592" s="846"/>
      <c r="W2592" s="846"/>
      <c r="X2592" s="824"/>
      <c r="Y2592" s="824"/>
      <c r="Z2592" s="824"/>
      <c r="AA2592" s="824"/>
      <c r="AB2592" s="824"/>
      <c r="AC2592" s="824"/>
    </row>
    <row r="2593" s="823" customFormat="1" ht="28.45" hidden="1" customHeight="1" outlineLevel="3" spans="1:29">
      <c r="A2593" s="873" t="s">
        <v>699</v>
      </c>
      <c r="B2593" s="870" t="s">
        <v>1101</v>
      </c>
      <c r="C2593" s="870" t="s">
        <v>781</v>
      </c>
      <c r="D2593" s="846" t="s">
        <v>6062</v>
      </c>
      <c r="E2593" s="846" t="s">
        <v>298</v>
      </c>
      <c r="F2593" s="846" t="s">
        <v>5935</v>
      </c>
      <c r="G2593" s="846" t="s">
        <v>6061</v>
      </c>
      <c r="H2593" s="832">
        <v>285.324</v>
      </c>
      <c r="I2593" s="846" t="s">
        <v>1453</v>
      </c>
      <c r="J2593" s="875">
        <v>31</v>
      </c>
      <c r="K2593" s="846" t="s">
        <v>83</v>
      </c>
      <c r="L2593" s="846" t="s">
        <v>3355</v>
      </c>
      <c r="M2593" s="846" t="s">
        <v>5937</v>
      </c>
      <c r="N2593" s="846" t="s">
        <v>5937</v>
      </c>
      <c r="O2593" s="846" t="s">
        <v>5938</v>
      </c>
      <c r="P2593" s="846" t="s">
        <v>873</v>
      </c>
      <c r="Q2593" s="832"/>
      <c r="R2593" s="832"/>
      <c r="S2593" s="832"/>
      <c r="T2593" s="832"/>
      <c r="U2593" s="846" t="s">
        <v>525</v>
      </c>
      <c r="V2593" s="846"/>
      <c r="W2593" s="846"/>
      <c r="X2593" s="824"/>
      <c r="Y2593" s="824"/>
      <c r="Z2593" s="824"/>
      <c r="AA2593" s="824"/>
      <c r="AB2593" s="824"/>
      <c r="AC2593" s="824"/>
    </row>
    <row r="2594" s="823" customFormat="1" ht="28.45" hidden="1" customHeight="1" outlineLevel="3" spans="1:29">
      <c r="A2594" s="873" t="s">
        <v>699</v>
      </c>
      <c r="B2594" s="870" t="s">
        <v>1101</v>
      </c>
      <c r="C2594" s="870" t="s">
        <v>781</v>
      </c>
      <c r="D2594" s="846" t="s">
        <v>6063</v>
      </c>
      <c r="E2594" s="846" t="s">
        <v>298</v>
      </c>
      <c r="F2594" s="846" t="s">
        <v>5935</v>
      </c>
      <c r="G2594" s="846" t="s">
        <v>6058</v>
      </c>
      <c r="H2594" s="832">
        <v>565.29</v>
      </c>
      <c r="I2594" s="846" t="s">
        <v>367</v>
      </c>
      <c r="J2594" s="875">
        <v>17</v>
      </c>
      <c r="K2594" s="846" t="s">
        <v>38</v>
      </c>
      <c r="L2594" s="846" t="s">
        <v>3355</v>
      </c>
      <c r="M2594" s="846" t="s">
        <v>5937</v>
      </c>
      <c r="N2594" s="846" t="s">
        <v>5937</v>
      </c>
      <c r="O2594" s="846" t="s">
        <v>5938</v>
      </c>
      <c r="P2594" s="846" t="s">
        <v>5939</v>
      </c>
      <c r="Q2594" s="832"/>
      <c r="R2594" s="832"/>
      <c r="S2594" s="832"/>
      <c r="T2594" s="832"/>
      <c r="U2594" s="846" t="s">
        <v>525</v>
      </c>
      <c r="V2594" s="846"/>
      <c r="W2594" s="846"/>
      <c r="X2594" s="824"/>
      <c r="Y2594" s="824"/>
      <c r="Z2594" s="824"/>
      <c r="AA2594" s="824"/>
      <c r="AB2594" s="824"/>
      <c r="AC2594" s="824"/>
    </row>
    <row r="2595" s="823" customFormat="1" ht="28.45" hidden="1" customHeight="1" outlineLevel="3" spans="1:29">
      <c r="A2595" s="873" t="s">
        <v>699</v>
      </c>
      <c r="B2595" s="870" t="s">
        <v>1101</v>
      </c>
      <c r="C2595" s="870" t="s">
        <v>781</v>
      </c>
      <c r="D2595" s="846" t="s">
        <v>6064</v>
      </c>
      <c r="E2595" s="846" t="s">
        <v>298</v>
      </c>
      <c r="F2595" s="846" t="s">
        <v>5935</v>
      </c>
      <c r="G2595" s="846" t="s">
        <v>6058</v>
      </c>
      <c r="H2595" s="832">
        <v>572.209</v>
      </c>
      <c r="I2595" s="846" t="s">
        <v>917</v>
      </c>
      <c r="J2595" s="875">
        <v>4</v>
      </c>
      <c r="K2595" s="846" t="s">
        <v>38</v>
      </c>
      <c r="L2595" s="846" t="s">
        <v>3355</v>
      </c>
      <c r="M2595" s="846"/>
      <c r="N2595" s="846" t="s">
        <v>5937</v>
      </c>
      <c r="O2595" s="846" t="s">
        <v>5938</v>
      </c>
      <c r="P2595" s="846" t="s">
        <v>873</v>
      </c>
      <c r="Q2595" s="832"/>
      <c r="R2595" s="832"/>
      <c r="S2595" s="832"/>
      <c r="T2595" s="832"/>
      <c r="U2595" s="846" t="s">
        <v>525</v>
      </c>
      <c r="V2595" s="846"/>
      <c r="W2595" s="846"/>
      <c r="X2595" s="824"/>
      <c r="Y2595" s="824"/>
      <c r="Z2595" s="824"/>
      <c r="AA2595" s="824"/>
      <c r="AB2595" s="824"/>
      <c r="AC2595" s="824"/>
    </row>
    <row r="2596" s="823" customFormat="1" ht="28.45" hidden="1" customHeight="1" outlineLevel="3" spans="1:29">
      <c r="A2596" s="873" t="s">
        <v>699</v>
      </c>
      <c r="B2596" s="870" t="s">
        <v>1101</v>
      </c>
      <c r="C2596" s="870" t="s">
        <v>781</v>
      </c>
      <c r="D2596" s="846" t="s">
        <v>6065</v>
      </c>
      <c r="E2596" s="846" t="s">
        <v>298</v>
      </c>
      <c r="F2596" s="846" t="s">
        <v>5935</v>
      </c>
      <c r="G2596" s="846" t="s">
        <v>6058</v>
      </c>
      <c r="H2596" s="832">
        <v>572.309</v>
      </c>
      <c r="I2596" s="846" t="s">
        <v>330</v>
      </c>
      <c r="J2596" s="875">
        <v>6</v>
      </c>
      <c r="K2596" s="846" t="s">
        <v>38</v>
      </c>
      <c r="L2596" s="846" t="s">
        <v>3355</v>
      </c>
      <c r="M2596" s="846"/>
      <c r="N2596" s="846" t="s">
        <v>5937</v>
      </c>
      <c r="O2596" s="846" t="s">
        <v>5938</v>
      </c>
      <c r="P2596" s="846" t="s">
        <v>873</v>
      </c>
      <c r="Q2596" s="832"/>
      <c r="R2596" s="832"/>
      <c r="S2596" s="832"/>
      <c r="T2596" s="832"/>
      <c r="U2596" s="846" t="s">
        <v>525</v>
      </c>
      <c r="V2596" s="846"/>
      <c r="W2596" s="846"/>
      <c r="X2596" s="824"/>
      <c r="Y2596" s="824"/>
      <c r="Z2596" s="824"/>
      <c r="AA2596" s="824"/>
      <c r="AB2596" s="824"/>
      <c r="AC2596" s="824"/>
    </row>
    <row r="2597" s="823" customFormat="1" ht="28.45" hidden="1" customHeight="1" outlineLevel="3" spans="1:29">
      <c r="A2597" s="873" t="s">
        <v>699</v>
      </c>
      <c r="B2597" s="870" t="s">
        <v>1101</v>
      </c>
      <c r="C2597" s="870" t="s">
        <v>781</v>
      </c>
      <c r="D2597" s="846" t="s">
        <v>6066</v>
      </c>
      <c r="E2597" s="846" t="s">
        <v>298</v>
      </c>
      <c r="F2597" s="846" t="s">
        <v>5935</v>
      </c>
      <c r="G2597" s="846" t="s">
        <v>6061</v>
      </c>
      <c r="H2597" s="832">
        <v>287.7</v>
      </c>
      <c r="I2597" s="846" t="s">
        <v>1221</v>
      </c>
      <c r="J2597" s="875">
        <v>11</v>
      </c>
      <c r="K2597" s="846" t="s">
        <v>38</v>
      </c>
      <c r="L2597" s="846" t="s">
        <v>3355</v>
      </c>
      <c r="M2597" s="846" t="s">
        <v>5937</v>
      </c>
      <c r="N2597" s="846" t="s">
        <v>5937</v>
      </c>
      <c r="O2597" s="846" t="s">
        <v>5938</v>
      </c>
      <c r="P2597" s="846" t="s">
        <v>873</v>
      </c>
      <c r="Q2597" s="832"/>
      <c r="R2597" s="832"/>
      <c r="S2597" s="832"/>
      <c r="T2597" s="832"/>
      <c r="U2597" s="846" t="s">
        <v>525</v>
      </c>
      <c r="V2597" s="846"/>
      <c r="W2597" s="846"/>
      <c r="X2597" s="824"/>
      <c r="Y2597" s="824"/>
      <c r="Z2597" s="824"/>
      <c r="AA2597" s="824"/>
      <c r="AB2597" s="824"/>
      <c r="AC2597" s="824"/>
    </row>
    <row r="2598" s="823" customFormat="1" ht="28.45" hidden="1" customHeight="1" outlineLevel="3" spans="1:29">
      <c r="A2598" s="873" t="s">
        <v>699</v>
      </c>
      <c r="B2598" s="870" t="s">
        <v>1101</v>
      </c>
      <c r="C2598" s="870" t="s">
        <v>781</v>
      </c>
      <c r="D2598" s="846" t="s">
        <v>6067</v>
      </c>
      <c r="E2598" s="846" t="s">
        <v>298</v>
      </c>
      <c r="F2598" s="846" t="s">
        <v>5935</v>
      </c>
      <c r="G2598" s="846" t="s">
        <v>6058</v>
      </c>
      <c r="H2598" s="832">
        <v>572.228</v>
      </c>
      <c r="I2598" s="846" t="s">
        <v>917</v>
      </c>
      <c r="J2598" s="875">
        <v>4</v>
      </c>
      <c r="K2598" s="846" t="s">
        <v>38</v>
      </c>
      <c r="L2598" s="846" t="s">
        <v>3355</v>
      </c>
      <c r="M2598" s="846"/>
      <c r="N2598" s="846" t="s">
        <v>5937</v>
      </c>
      <c r="O2598" s="846" t="s">
        <v>5938</v>
      </c>
      <c r="P2598" s="846" t="s">
        <v>5939</v>
      </c>
      <c r="Q2598" s="832"/>
      <c r="R2598" s="832"/>
      <c r="S2598" s="832"/>
      <c r="T2598" s="832"/>
      <c r="U2598" s="846" t="s">
        <v>525</v>
      </c>
      <c r="V2598" s="846"/>
      <c r="W2598" s="846"/>
      <c r="X2598" s="824"/>
      <c r="Y2598" s="824"/>
      <c r="Z2598" s="824"/>
      <c r="AA2598" s="824"/>
      <c r="AB2598" s="824"/>
      <c r="AC2598" s="824"/>
    </row>
    <row r="2599" s="823" customFormat="1" ht="28.45" hidden="1" customHeight="1" outlineLevel="3" spans="1:29">
      <c r="A2599" s="873" t="s">
        <v>699</v>
      </c>
      <c r="B2599" s="870" t="s">
        <v>1101</v>
      </c>
      <c r="C2599" s="870" t="s">
        <v>781</v>
      </c>
      <c r="D2599" s="846" t="s">
        <v>6068</v>
      </c>
      <c r="E2599" s="846" t="s">
        <v>298</v>
      </c>
      <c r="F2599" s="846" t="s">
        <v>5935</v>
      </c>
      <c r="G2599" s="846" t="s">
        <v>6058</v>
      </c>
      <c r="H2599" s="832">
        <v>286.091</v>
      </c>
      <c r="I2599" s="846" t="s">
        <v>917</v>
      </c>
      <c r="J2599" s="875">
        <v>4</v>
      </c>
      <c r="K2599" s="846" t="s">
        <v>38</v>
      </c>
      <c r="L2599" s="846" t="s">
        <v>3355</v>
      </c>
      <c r="M2599" s="846"/>
      <c r="N2599" s="846" t="s">
        <v>5937</v>
      </c>
      <c r="O2599" s="846" t="s">
        <v>5938</v>
      </c>
      <c r="P2599" s="846" t="s">
        <v>5939</v>
      </c>
      <c r="Q2599" s="832"/>
      <c r="R2599" s="832"/>
      <c r="S2599" s="832"/>
      <c r="T2599" s="832"/>
      <c r="U2599" s="846" t="s">
        <v>525</v>
      </c>
      <c r="V2599" s="846"/>
      <c r="W2599" s="846"/>
      <c r="X2599" s="824"/>
      <c r="Y2599" s="824"/>
      <c r="Z2599" s="824"/>
      <c r="AA2599" s="824"/>
      <c r="AB2599" s="824"/>
      <c r="AC2599" s="824"/>
    </row>
    <row r="2600" s="823" customFormat="1" ht="28.45" hidden="1" customHeight="1" outlineLevel="3" spans="1:29">
      <c r="A2600" s="873" t="s">
        <v>699</v>
      </c>
      <c r="B2600" s="870" t="s">
        <v>1101</v>
      </c>
      <c r="C2600" s="870" t="s">
        <v>781</v>
      </c>
      <c r="D2600" s="846" t="s">
        <v>6069</v>
      </c>
      <c r="E2600" s="846" t="s">
        <v>298</v>
      </c>
      <c r="F2600" s="846" t="s">
        <v>5935</v>
      </c>
      <c r="G2600" s="846" t="s">
        <v>6061</v>
      </c>
      <c r="H2600" s="832">
        <v>283.055</v>
      </c>
      <c r="I2600" s="846" t="s">
        <v>1448</v>
      </c>
      <c r="J2600" s="875">
        <v>19</v>
      </c>
      <c r="K2600" s="846" t="s">
        <v>38</v>
      </c>
      <c r="L2600" s="846" t="s">
        <v>3355</v>
      </c>
      <c r="M2600" s="846" t="s">
        <v>5937</v>
      </c>
      <c r="N2600" s="846" t="s">
        <v>5937</v>
      </c>
      <c r="O2600" s="846" t="s">
        <v>5938</v>
      </c>
      <c r="P2600" s="846" t="s">
        <v>1117</v>
      </c>
      <c r="Q2600" s="832"/>
      <c r="R2600" s="832"/>
      <c r="S2600" s="832"/>
      <c r="T2600" s="832"/>
      <c r="U2600" s="846" t="s">
        <v>525</v>
      </c>
      <c r="V2600" s="846"/>
      <c r="W2600" s="846"/>
      <c r="X2600" s="824"/>
      <c r="Y2600" s="824"/>
      <c r="Z2600" s="824"/>
      <c r="AA2600" s="824"/>
      <c r="AB2600" s="824"/>
      <c r="AC2600" s="824"/>
    </row>
    <row r="2601" s="823" customFormat="1" ht="28.45" hidden="1" customHeight="1" outlineLevel="3" spans="1:29">
      <c r="A2601" s="873" t="s">
        <v>699</v>
      </c>
      <c r="B2601" s="870" t="s">
        <v>1101</v>
      </c>
      <c r="C2601" s="870" t="s">
        <v>781</v>
      </c>
      <c r="D2601" s="846" t="s">
        <v>6070</v>
      </c>
      <c r="E2601" s="846" t="s">
        <v>298</v>
      </c>
      <c r="F2601" s="846" t="s">
        <v>5935</v>
      </c>
      <c r="G2601" s="846" t="s">
        <v>6061</v>
      </c>
      <c r="H2601" s="832">
        <v>269.124</v>
      </c>
      <c r="I2601" s="846" t="s">
        <v>236</v>
      </c>
      <c r="J2601" s="875">
        <v>24</v>
      </c>
      <c r="K2601" s="846" t="s">
        <v>38</v>
      </c>
      <c r="L2601" s="846" t="s">
        <v>3355</v>
      </c>
      <c r="M2601" s="846" t="s">
        <v>5937</v>
      </c>
      <c r="N2601" s="846" t="s">
        <v>5937</v>
      </c>
      <c r="O2601" s="846" t="s">
        <v>5938</v>
      </c>
      <c r="P2601" s="846" t="s">
        <v>5961</v>
      </c>
      <c r="Q2601" s="832"/>
      <c r="R2601" s="832"/>
      <c r="S2601" s="832"/>
      <c r="T2601" s="832"/>
      <c r="U2601" s="846" t="s">
        <v>525</v>
      </c>
      <c r="V2601" s="846"/>
      <c r="W2601" s="846"/>
      <c r="X2601" s="824"/>
      <c r="Y2601" s="824"/>
      <c r="Z2601" s="824"/>
      <c r="AA2601" s="824"/>
      <c r="AB2601" s="824"/>
      <c r="AC2601" s="824"/>
    </row>
    <row r="2602" s="823" customFormat="1" ht="28.45" hidden="1" customHeight="1" outlineLevel="3" spans="1:29">
      <c r="A2602" s="873" t="s">
        <v>699</v>
      </c>
      <c r="B2602" s="870" t="s">
        <v>1101</v>
      </c>
      <c r="C2602" s="870" t="s">
        <v>781</v>
      </c>
      <c r="D2602" s="846" t="s">
        <v>6071</v>
      </c>
      <c r="E2602" s="846" t="s">
        <v>298</v>
      </c>
      <c r="F2602" s="846" t="s">
        <v>5935</v>
      </c>
      <c r="G2602" s="846" t="s">
        <v>6061</v>
      </c>
      <c r="H2602" s="832">
        <v>267.604</v>
      </c>
      <c r="I2602" s="846" t="s">
        <v>1485</v>
      </c>
      <c r="J2602" s="875">
        <v>28</v>
      </c>
      <c r="K2602" s="846" t="s">
        <v>38</v>
      </c>
      <c r="L2602" s="846" t="s">
        <v>3355</v>
      </c>
      <c r="M2602" s="846" t="s">
        <v>5937</v>
      </c>
      <c r="N2602" s="846" t="s">
        <v>5937</v>
      </c>
      <c r="O2602" s="846" t="s">
        <v>5938</v>
      </c>
      <c r="P2602" s="846" t="s">
        <v>5961</v>
      </c>
      <c r="Q2602" s="832"/>
      <c r="R2602" s="832"/>
      <c r="S2602" s="832"/>
      <c r="T2602" s="832"/>
      <c r="U2602" s="846" t="s">
        <v>525</v>
      </c>
      <c r="V2602" s="846"/>
      <c r="W2602" s="846"/>
      <c r="X2602" s="824"/>
      <c r="Y2602" s="824"/>
      <c r="Z2602" s="824"/>
      <c r="AA2602" s="824"/>
      <c r="AB2602" s="824"/>
      <c r="AC2602" s="824"/>
    </row>
    <row r="2603" s="823" customFormat="1" ht="28.45" hidden="1" customHeight="1" outlineLevel="3" spans="1:29">
      <c r="A2603" s="873" t="s">
        <v>699</v>
      </c>
      <c r="B2603" s="870" t="s">
        <v>1101</v>
      </c>
      <c r="C2603" s="870" t="s">
        <v>781</v>
      </c>
      <c r="D2603" s="846" t="s">
        <v>6072</v>
      </c>
      <c r="E2603" s="846" t="s">
        <v>298</v>
      </c>
      <c r="F2603" s="846" t="s">
        <v>6073</v>
      </c>
      <c r="G2603" s="846" t="s">
        <v>6074</v>
      </c>
      <c r="H2603" s="832">
        <v>793.765</v>
      </c>
      <c r="I2603" s="846" t="s">
        <v>1221</v>
      </c>
      <c r="J2603" s="875">
        <v>11</v>
      </c>
      <c r="K2603" s="846" t="s">
        <v>38</v>
      </c>
      <c r="L2603" s="846" t="s">
        <v>3355</v>
      </c>
      <c r="M2603" s="846" t="s">
        <v>5930</v>
      </c>
      <c r="N2603" s="846" t="s">
        <v>5930</v>
      </c>
      <c r="O2603" s="846" t="s">
        <v>1116</v>
      </c>
      <c r="P2603" s="846" t="s">
        <v>1117</v>
      </c>
      <c r="Q2603" s="832"/>
      <c r="R2603" s="832"/>
      <c r="S2603" s="832"/>
      <c r="T2603" s="832"/>
      <c r="U2603" s="846" t="s">
        <v>388</v>
      </c>
      <c r="V2603" s="846"/>
      <c r="W2603" s="846"/>
      <c r="X2603" s="824"/>
      <c r="Y2603" s="824"/>
      <c r="Z2603" s="824"/>
      <c r="AA2603" s="824"/>
      <c r="AB2603" s="824"/>
      <c r="AC2603" s="824"/>
    </row>
    <row r="2604" s="823" customFormat="1" ht="28.45" hidden="1" customHeight="1" outlineLevel="3" spans="1:29">
      <c r="A2604" s="873" t="s">
        <v>699</v>
      </c>
      <c r="B2604" s="870" t="s">
        <v>1101</v>
      </c>
      <c r="C2604" s="870" t="s">
        <v>781</v>
      </c>
      <c r="D2604" s="846" t="s">
        <v>6075</v>
      </c>
      <c r="E2604" s="846" t="s">
        <v>298</v>
      </c>
      <c r="F2604" s="846" t="s">
        <v>6073</v>
      </c>
      <c r="G2604" s="846" t="s">
        <v>6074</v>
      </c>
      <c r="H2604" s="832">
        <v>1191.2</v>
      </c>
      <c r="I2604" s="846" t="s">
        <v>540</v>
      </c>
      <c r="J2604" s="875">
        <v>9</v>
      </c>
      <c r="K2604" s="846" t="s">
        <v>38</v>
      </c>
      <c r="L2604" s="846" t="s">
        <v>3355</v>
      </c>
      <c r="M2604" s="846" t="s">
        <v>5930</v>
      </c>
      <c r="N2604" s="846" t="s">
        <v>5930</v>
      </c>
      <c r="O2604" s="846" t="s">
        <v>1116</v>
      </c>
      <c r="P2604" s="846" t="s">
        <v>1117</v>
      </c>
      <c r="Q2604" s="832"/>
      <c r="R2604" s="832"/>
      <c r="S2604" s="832"/>
      <c r="T2604" s="832"/>
      <c r="U2604" s="846" t="s">
        <v>388</v>
      </c>
      <c r="V2604" s="846"/>
      <c r="W2604" s="846"/>
      <c r="X2604" s="824"/>
      <c r="Y2604" s="824"/>
      <c r="Z2604" s="824"/>
      <c r="AA2604" s="824"/>
      <c r="AB2604" s="824"/>
      <c r="AC2604" s="824"/>
    </row>
    <row r="2605" s="823" customFormat="1" ht="28.45" hidden="1" customHeight="1" outlineLevel="1" spans="1:29">
      <c r="A2605" s="870" t="s">
        <v>699</v>
      </c>
      <c r="B2605" s="870" t="s">
        <v>1261</v>
      </c>
      <c r="C2605" s="870"/>
      <c r="D2605" s="835"/>
      <c r="E2605" s="835"/>
      <c r="F2605" s="835"/>
      <c r="G2605" s="836"/>
      <c r="H2605" s="871">
        <v>0</v>
      </c>
      <c r="I2605" s="874" t="s">
        <v>71</v>
      </c>
      <c r="J2605" s="835"/>
      <c r="K2605" s="835"/>
      <c r="L2605" s="835"/>
      <c r="M2605" s="835"/>
      <c r="N2605" s="835"/>
      <c r="O2605" s="835"/>
      <c r="P2605" s="835"/>
      <c r="Q2605" s="835"/>
      <c r="R2605" s="835"/>
      <c r="S2605" s="835"/>
      <c r="T2605" s="835"/>
      <c r="U2605" s="835"/>
      <c r="V2605" s="835"/>
      <c r="W2605" s="836"/>
      <c r="X2605" s="824"/>
      <c r="Y2605" s="824"/>
      <c r="Z2605" s="824"/>
      <c r="AA2605" s="824"/>
      <c r="AB2605" s="824"/>
      <c r="AC2605" s="824"/>
    </row>
    <row r="2606" s="823" customFormat="1" ht="28.45" customHeight="1" collapsed="1" spans="1:29">
      <c r="A2606" s="870" t="s">
        <v>1470</v>
      </c>
      <c r="B2606" s="870"/>
      <c r="C2606" s="835"/>
      <c r="D2606" s="835"/>
      <c r="E2606" s="835"/>
      <c r="F2606" s="835"/>
      <c r="G2606" s="836"/>
      <c r="H2606" s="871">
        <v>8121.4</v>
      </c>
      <c r="I2606" s="874" t="s">
        <v>6076</v>
      </c>
      <c r="J2606" s="835"/>
      <c r="K2606" s="835"/>
      <c r="L2606" s="835"/>
      <c r="M2606" s="835"/>
      <c r="N2606" s="835"/>
      <c r="O2606" s="835"/>
      <c r="P2606" s="835"/>
      <c r="Q2606" s="835"/>
      <c r="R2606" s="835"/>
      <c r="S2606" s="835"/>
      <c r="T2606" s="835"/>
      <c r="U2606" s="835"/>
      <c r="V2606" s="835"/>
      <c r="W2606" s="836"/>
      <c r="X2606" s="824"/>
      <c r="Y2606" s="824"/>
      <c r="Z2606" s="824"/>
      <c r="AA2606" s="824"/>
      <c r="AB2606" s="824"/>
      <c r="AC2606" s="824"/>
    </row>
    <row r="2607" s="823" customFormat="1" ht="28.45" hidden="1" customHeight="1" outlineLevel="1" collapsed="1" spans="1:29">
      <c r="A2607" s="870" t="s">
        <v>1470</v>
      </c>
      <c r="B2607" s="870" t="s">
        <v>1472</v>
      </c>
      <c r="C2607" s="870"/>
      <c r="D2607" s="835"/>
      <c r="E2607" s="835"/>
      <c r="F2607" s="835"/>
      <c r="G2607" s="836"/>
      <c r="H2607" s="871">
        <v>1083.23</v>
      </c>
      <c r="I2607" s="874" t="s">
        <v>6077</v>
      </c>
      <c r="J2607" s="835"/>
      <c r="K2607" s="835"/>
      <c r="L2607" s="835"/>
      <c r="M2607" s="835"/>
      <c r="N2607" s="835"/>
      <c r="O2607" s="835"/>
      <c r="P2607" s="835"/>
      <c r="Q2607" s="835"/>
      <c r="R2607" s="835"/>
      <c r="S2607" s="835"/>
      <c r="T2607" s="835"/>
      <c r="U2607" s="835"/>
      <c r="V2607" s="835"/>
      <c r="W2607" s="836"/>
      <c r="X2607" s="824"/>
      <c r="Y2607" s="824"/>
      <c r="Z2607" s="824"/>
      <c r="AA2607" s="824"/>
      <c r="AB2607" s="824"/>
      <c r="AC2607" s="824"/>
    </row>
    <row r="2608" s="823" customFormat="1" ht="28.45" hidden="1" customHeight="1" outlineLevel="2" collapsed="1" spans="1:29">
      <c r="A2608" s="870" t="s">
        <v>1470</v>
      </c>
      <c r="B2608" s="870" t="s">
        <v>1472</v>
      </c>
      <c r="C2608" s="870" t="s">
        <v>1529</v>
      </c>
      <c r="D2608" s="870"/>
      <c r="E2608" s="835"/>
      <c r="F2608" s="835"/>
      <c r="G2608" s="836"/>
      <c r="H2608" s="871">
        <v>596.04</v>
      </c>
      <c r="I2608" s="874" t="s">
        <v>6078</v>
      </c>
      <c r="J2608" s="835"/>
      <c r="K2608" s="835"/>
      <c r="L2608" s="835"/>
      <c r="M2608" s="835"/>
      <c r="N2608" s="835"/>
      <c r="O2608" s="835"/>
      <c r="P2608" s="835"/>
      <c r="Q2608" s="835"/>
      <c r="R2608" s="835"/>
      <c r="S2608" s="835"/>
      <c r="T2608" s="835"/>
      <c r="U2608" s="835"/>
      <c r="V2608" s="835"/>
      <c r="W2608" s="836"/>
      <c r="X2608" s="824"/>
      <c r="Y2608" s="824"/>
      <c r="Z2608" s="824"/>
      <c r="AA2608" s="824"/>
      <c r="AB2608" s="824"/>
      <c r="AC2608" s="824"/>
    </row>
    <row r="2609" s="823" customFormat="1" ht="28.45" hidden="1" customHeight="1" outlineLevel="3" spans="1:29">
      <c r="A2609" s="873" t="s">
        <v>1470</v>
      </c>
      <c r="B2609" s="870" t="s">
        <v>1472</v>
      </c>
      <c r="C2609" s="870" t="s">
        <v>1529</v>
      </c>
      <c r="D2609" s="846" t="s">
        <v>6079</v>
      </c>
      <c r="E2609" s="846" t="s">
        <v>34</v>
      </c>
      <c r="F2609" s="846" t="s">
        <v>6080</v>
      </c>
      <c r="G2609" s="846" t="s">
        <v>4420</v>
      </c>
      <c r="H2609" s="832">
        <v>456.82</v>
      </c>
      <c r="I2609" s="846" t="s">
        <v>397</v>
      </c>
      <c r="J2609" s="875">
        <v>16</v>
      </c>
      <c r="K2609" s="846" t="s">
        <v>38</v>
      </c>
      <c r="L2609" s="846" t="s">
        <v>3355</v>
      </c>
      <c r="M2609" s="846" t="s">
        <v>6081</v>
      </c>
      <c r="N2609" s="846" t="s">
        <v>6081</v>
      </c>
      <c r="O2609" s="846" t="s">
        <v>1209</v>
      </c>
      <c r="P2609" s="846" t="s">
        <v>4422</v>
      </c>
      <c r="Q2609" s="832">
        <v>93716.92</v>
      </c>
      <c r="R2609" s="832">
        <v>116978.32</v>
      </c>
      <c r="S2609" s="832">
        <v>-45281.46</v>
      </c>
      <c r="T2609" s="832">
        <v>-45157.74</v>
      </c>
      <c r="U2609" s="846" t="s">
        <v>372</v>
      </c>
      <c r="V2609" s="846" t="s">
        <v>4503</v>
      </c>
      <c r="W2609" s="846"/>
      <c r="X2609" s="824"/>
      <c r="Y2609" s="824"/>
      <c r="Z2609" s="824"/>
      <c r="AA2609" s="824"/>
      <c r="AB2609" s="824"/>
      <c r="AC2609" s="824"/>
    </row>
    <row r="2610" s="823" customFormat="1" ht="28.45" hidden="1" customHeight="1" outlineLevel="3" spans="1:29">
      <c r="A2610" s="873" t="s">
        <v>1470</v>
      </c>
      <c r="B2610" s="870" t="s">
        <v>1472</v>
      </c>
      <c r="C2610" s="870" t="s">
        <v>1529</v>
      </c>
      <c r="D2610" s="846" t="s">
        <v>6082</v>
      </c>
      <c r="E2610" s="846" t="s">
        <v>34</v>
      </c>
      <c r="F2610" s="846" t="s">
        <v>6083</v>
      </c>
      <c r="G2610" s="846" t="s">
        <v>6084</v>
      </c>
      <c r="H2610" s="832">
        <v>70</v>
      </c>
      <c r="I2610" s="846" t="s">
        <v>37</v>
      </c>
      <c r="J2610" s="875">
        <v>15</v>
      </c>
      <c r="K2610" s="846" t="s">
        <v>38</v>
      </c>
      <c r="L2610" s="846" t="s">
        <v>3355</v>
      </c>
      <c r="M2610" s="846" t="s">
        <v>4421</v>
      </c>
      <c r="N2610" s="846" t="s">
        <v>4421</v>
      </c>
      <c r="O2610" s="846" t="s">
        <v>6085</v>
      </c>
      <c r="P2610" s="846" t="s">
        <v>6086</v>
      </c>
      <c r="Q2610" s="832">
        <v>2347.92</v>
      </c>
      <c r="R2610" s="832">
        <v>2347.92</v>
      </c>
      <c r="S2610" s="832">
        <v>177.41</v>
      </c>
      <c r="T2610" s="832">
        <v>177.41</v>
      </c>
      <c r="U2610" s="846" t="s">
        <v>388</v>
      </c>
      <c r="V2610" s="846" t="s">
        <v>6087</v>
      </c>
      <c r="W2610" s="846"/>
      <c r="X2610" s="824"/>
      <c r="Y2610" s="824"/>
      <c r="Z2610" s="824"/>
      <c r="AA2610" s="824"/>
      <c r="AB2610" s="824"/>
      <c r="AC2610" s="824"/>
    </row>
    <row r="2611" s="823" customFormat="1" ht="28.45" hidden="1" customHeight="1" outlineLevel="3" spans="1:29">
      <c r="A2611" s="873" t="s">
        <v>1470</v>
      </c>
      <c r="B2611" s="870" t="s">
        <v>1472</v>
      </c>
      <c r="C2611" s="870" t="s">
        <v>1529</v>
      </c>
      <c r="D2611" s="846" t="s">
        <v>6088</v>
      </c>
      <c r="E2611" s="846" t="s">
        <v>34</v>
      </c>
      <c r="F2611" s="846" t="s">
        <v>6089</v>
      </c>
      <c r="G2611" s="846" t="s">
        <v>6090</v>
      </c>
      <c r="H2611" s="832">
        <v>29.95</v>
      </c>
      <c r="I2611" s="846" t="s">
        <v>93</v>
      </c>
      <c r="J2611" s="875">
        <v>10</v>
      </c>
      <c r="K2611" s="846" t="s">
        <v>38</v>
      </c>
      <c r="L2611" s="846" t="s">
        <v>3355</v>
      </c>
      <c r="M2611" s="846" t="s">
        <v>6091</v>
      </c>
      <c r="N2611" s="846" t="s">
        <v>6092</v>
      </c>
      <c r="O2611" s="846" t="s">
        <v>6085</v>
      </c>
      <c r="P2611" s="846" t="s">
        <v>6093</v>
      </c>
      <c r="Q2611" s="832">
        <v>1616.62</v>
      </c>
      <c r="R2611" s="832">
        <v>1621.16</v>
      </c>
      <c r="S2611" s="832">
        <v>333.13</v>
      </c>
      <c r="T2611" s="832">
        <v>264.03</v>
      </c>
      <c r="U2611" s="846" t="s">
        <v>388</v>
      </c>
      <c r="V2611" s="846" t="s">
        <v>6094</v>
      </c>
      <c r="W2611" s="846"/>
      <c r="X2611" s="824"/>
      <c r="Y2611" s="824"/>
      <c r="Z2611" s="824"/>
      <c r="AA2611" s="824"/>
      <c r="AB2611" s="824"/>
      <c r="AC2611" s="824"/>
    </row>
    <row r="2612" s="823" customFormat="1" ht="28.45" hidden="1" customHeight="1" outlineLevel="3" spans="1:29">
      <c r="A2612" s="873" t="s">
        <v>1470</v>
      </c>
      <c r="B2612" s="870" t="s">
        <v>1472</v>
      </c>
      <c r="C2612" s="870" t="s">
        <v>1529</v>
      </c>
      <c r="D2612" s="846" t="s">
        <v>6095</v>
      </c>
      <c r="E2612" s="846" t="s">
        <v>34</v>
      </c>
      <c r="F2612" s="846" t="s">
        <v>3580</v>
      </c>
      <c r="G2612" s="846" t="s">
        <v>4420</v>
      </c>
      <c r="H2612" s="832">
        <v>39.27</v>
      </c>
      <c r="I2612" s="846" t="s">
        <v>166</v>
      </c>
      <c r="J2612" s="875">
        <v>5</v>
      </c>
      <c r="K2612" s="846" t="s">
        <v>38</v>
      </c>
      <c r="L2612" s="846" t="s">
        <v>3355</v>
      </c>
      <c r="M2612" s="846"/>
      <c r="N2612" s="846" t="s">
        <v>6096</v>
      </c>
      <c r="O2612" s="846" t="s">
        <v>6085</v>
      </c>
      <c r="P2612" s="846" t="s">
        <v>4422</v>
      </c>
      <c r="Q2612" s="832">
        <v>38.58</v>
      </c>
      <c r="R2612" s="832">
        <v>6771.17</v>
      </c>
      <c r="S2612" s="832">
        <v>43.83</v>
      </c>
      <c r="T2612" s="832">
        <v>248.67</v>
      </c>
      <c r="U2612" s="846" t="s">
        <v>407</v>
      </c>
      <c r="V2612" s="846" t="s">
        <v>3583</v>
      </c>
      <c r="W2612" s="846"/>
      <c r="X2612" s="824"/>
      <c r="Y2612" s="824"/>
      <c r="Z2612" s="824"/>
      <c r="AA2612" s="824"/>
      <c r="AB2612" s="824"/>
      <c r="AC2612" s="824"/>
    </row>
    <row r="2613" s="823" customFormat="1" ht="28.45" hidden="1" customHeight="1" outlineLevel="2" collapsed="1" spans="1:29">
      <c r="A2613" s="870" t="s">
        <v>1470</v>
      </c>
      <c r="B2613" s="870" t="s">
        <v>1472</v>
      </c>
      <c r="C2613" s="870" t="s">
        <v>1474</v>
      </c>
      <c r="D2613" s="870"/>
      <c r="E2613" s="835"/>
      <c r="F2613" s="835"/>
      <c r="G2613" s="836"/>
      <c r="H2613" s="871">
        <v>457.62</v>
      </c>
      <c r="I2613" s="874" t="s">
        <v>6097</v>
      </c>
      <c r="J2613" s="835"/>
      <c r="K2613" s="835"/>
      <c r="L2613" s="835"/>
      <c r="M2613" s="835"/>
      <c r="N2613" s="835"/>
      <c r="O2613" s="835"/>
      <c r="P2613" s="835"/>
      <c r="Q2613" s="835"/>
      <c r="R2613" s="835"/>
      <c r="S2613" s="835"/>
      <c r="T2613" s="835"/>
      <c r="U2613" s="835"/>
      <c r="V2613" s="835"/>
      <c r="W2613" s="836"/>
      <c r="X2613" s="824"/>
      <c r="Y2613" s="824"/>
      <c r="Z2613" s="824"/>
      <c r="AA2613" s="824"/>
      <c r="AB2613" s="824"/>
      <c r="AC2613" s="824"/>
    </row>
    <row r="2614" s="823" customFormat="1" ht="28.45" hidden="1" customHeight="1" outlineLevel="3" spans="1:29">
      <c r="A2614" s="873" t="s">
        <v>1470</v>
      </c>
      <c r="B2614" s="870" t="s">
        <v>1472</v>
      </c>
      <c r="C2614" s="870" t="s">
        <v>1474</v>
      </c>
      <c r="D2614" s="846" t="s">
        <v>6098</v>
      </c>
      <c r="E2614" s="846" t="s">
        <v>34</v>
      </c>
      <c r="F2614" s="846" t="s">
        <v>6099</v>
      </c>
      <c r="G2614" s="846" t="s">
        <v>1812</v>
      </c>
      <c r="H2614" s="832">
        <v>259.4</v>
      </c>
      <c r="I2614" s="846" t="s">
        <v>1876</v>
      </c>
      <c r="J2614" s="875">
        <v>30</v>
      </c>
      <c r="K2614" s="846" t="s">
        <v>38</v>
      </c>
      <c r="L2614" s="846" t="s">
        <v>3355</v>
      </c>
      <c r="M2614" s="846" t="s">
        <v>6100</v>
      </c>
      <c r="N2614" s="846" t="s">
        <v>6100</v>
      </c>
      <c r="O2614" s="846" t="s">
        <v>6101</v>
      </c>
      <c r="P2614" s="846" t="s">
        <v>1494</v>
      </c>
      <c r="Q2614" s="832">
        <v>3160.99</v>
      </c>
      <c r="R2614" s="832">
        <v>11654.56</v>
      </c>
      <c r="S2614" s="832">
        <v>-21.4</v>
      </c>
      <c r="T2614" s="832">
        <v>-20.58</v>
      </c>
      <c r="U2614" s="846" t="s">
        <v>372</v>
      </c>
      <c r="V2614" s="846" t="s">
        <v>6102</v>
      </c>
      <c r="W2614" s="846"/>
      <c r="X2614" s="824"/>
      <c r="Y2614" s="824"/>
      <c r="Z2614" s="824"/>
      <c r="AA2614" s="824"/>
      <c r="AB2614" s="824"/>
      <c r="AC2614" s="824"/>
    </row>
    <row r="2615" s="823" customFormat="1" ht="28.45" hidden="1" customHeight="1" outlineLevel="3" spans="1:29">
      <c r="A2615" s="873" t="s">
        <v>1470</v>
      </c>
      <c r="B2615" s="870" t="s">
        <v>1472</v>
      </c>
      <c r="C2615" s="870" t="s">
        <v>1474</v>
      </c>
      <c r="D2615" s="846" t="s">
        <v>6098</v>
      </c>
      <c r="E2615" s="846" t="s">
        <v>34</v>
      </c>
      <c r="F2615" s="846" t="s">
        <v>6099</v>
      </c>
      <c r="G2615" s="846" t="s">
        <v>1812</v>
      </c>
      <c r="H2615" s="832">
        <v>198.22</v>
      </c>
      <c r="I2615" s="846" t="s">
        <v>37</v>
      </c>
      <c r="J2615" s="875">
        <v>15</v>
      </c>
      <c r="K2615" s="846" t="s">
        <v>38</v>
      </c>
      <c r="L2615" s="846" t="s">
        <v>3355</v>
      </c>
      <c r="M2615" s="846" t="s">
        <v>6100</v>
      </c>
      <c r="N2615" s="846" t="s">
        <v>6100</v>
      </c>
      <c r="O2615" s="846" t="s">
        <v>6101</v>
      </c>
      <c r="P2615" s="846" t="s">
        <v>1494</v>
      </c>
      <c r="Q2615" s="832">
        <v>3160.99</v>
      </c>
      <c r="R2615" s="832">
        <v>11654.56</v>
      </c>
      <c r="S2615" s="832">
        <v>-21.4</v>
      </c>
      <c r="T2615" s="832">
        <v>-20.58</v>
      </c>
      <c r="U2615" s="846" t="s">
        <v>372</v>
      </c>
      <c r="V2615" s="846" t="s">
        <v>6102</v>
      </c>
      <c r="W2615" s="846"/>
      <c r="X2615" s="824"/>
      <c r="Y2615" s="824"/>
      <c r="Z2615" s="824"/>
      <c r="AA2615" s="824"/>
      <c r="AB2615" s="824"/>
      <c r="AC2615" s="824"/>
    </row>
    <row r="2616" s="823" customFormat="1" ht="28.45" hidden="1" customHeight="1" outlineLevel="2" collapsed="1" spans="1:29">
      <c r="A2616" s="870" t="s">
        <v>1470</v>
      </c>
      <c r="B2616" s="870" t="s">
        <v>1472</v>
      </c>
      <c r="C2616" s="870" t="s">
        <v>1546</v>
      </c>
      <c r="D2616" s="870"/>
      <c r="E2616" s="835"/>
      <c r="F2616" s="835"/>
      <c r="G2616" s="836"/>
      <c r="H2616" s="871">
        <v>29.57</v>
      </c>
      <c r="I2616" s="874" t="s">
        <v>6103</v>
      </c>
      <c r="J2616" s="835"/>
      <c r="K2616" s="835"/>
      <c r="L2616" s="835"/>
      <c r="M2616" s="835"/>
      <c r="N2616" s="835"/>
      <c r="O2616" s="835"/>
      <c r="P2616" s="835"/>
      <c r="Q2616" s="835"/>
      <c r="R2616" s="835"/>
      <c r="S2616" s="835"/>
      <c r="T2616" s="835"/>
      <c r="U2616" s="835"/>
      <c r="V2616" s="835"/>
      <c r="W2616" s="836"/>
      <c r="X2616" s="824"/>
      <c r="Y2616" s="824"/>
      <c r="Z2616" s="824"/>
      <c r="AA2616" s="824"/>
      <c r="AB2616" s="824"/>
      <c r="AC2616" s="824"/>
    </row>
    <row r="2617" s="823" customFormat="1" ht="28.45" hidden="1" customHeight="1" outlineLevel="3" spans="1:29">
      <c r="A2617" s="873" t="s">
        <v>1470</v>
      </c>
      <c r="B2617" s="870" t="s">
        <v>1472</v>
      </c>
      <c r="C2617" s="870" t="s">
        <v>1546</v>
      </c>
      <c r="D2617" s="846" t="s">
        <v>6104</v>
      </c>
      <c r="E2617" s="846" t="s">
        <v>34</v>
      </c>
      <c r="F2617" s="846" t="s">
        <v>6105</v>
      </c>
      <c r="G2617" s="846" t="s">
        <v>1558</v>
      </c>
      <c r="H2617" s="832">
        <v>29.57</v>
      </c>
      <c r="I2617" s="846" t="s">
        <v>537</v>
      </c>
      <c r="J2617" s="875">
        <v>21</v>
      </c>
      <c r="K2617" s="846" t="s">
        <v>38</v>
      </c>
      <c r="L2617" s="846" t="s">
        <v>3355</v>
      </c>
      <c r="M2617" s="846" t="s">
        <v>6106</v>
      </c>
      <c r="N2617" s="846" t="s">
        <v>6107</v>
      </c>
      <c r="O2617" s="846" t="s">
        <v>6108</v>
      </c>
      <c r="P2617" s="846" t="s">
        <v>6109</v>
      </c>
      <c r="Q2617" s="832">
        <v>12440.63</v>
      </c>
      <c r="R2617" s="832">
        <v>43364.81</v>
      </c>
      <c r="S2617" s="832">
        <v>2209.89</v>
      </c>
      <c r="T2617" s="832">
        <v>22483.24</v>
      </c>
      <c r="U2617" s="846" t="s">
        <v>372</v>
      </c>
      <c r="V2617" s="846" t="s">
        <v>3329</v>
      </c>
      <c r="W2617" s="846"/>
      <c r="X2617" s="824"/>
      <c r="Y2617" s="824"/>
      <c r="Z2617" s="824"/>
      <c r="AA2617" s="824"/>
      <c r="AB2617" s="824"/>
      <c r="AC2617" s="824"/>
    </row>
    <row r="2618" s="823" customFormat="1" ht="28.45" hidden="1" customHeight="1" outlineLevel="1" collapsed="1" spans="1:29">
      <c r="A2618" s="870" t="s">
        <v>1470</v>
      </c>
      <c r="B2618" s="870" t="s">
        <v>1777</v>
      </c>
      <c r="C2618" s="870"/>
      <c r="D2618" s="835"/>
      <c r="E2618" s="835"/>
      <c r="F2618" s="835"/>
      <c r="G2618" s="836"/>
      <c r="H2618" s="871">
        <v>5776.53</v>
      </c>
      <c r="I2618" s="874" t="s">
        <v>6110</v>
      </c>
      <c r="J2618" s="835"/>
      <c r="K2618" s="835"/>
      <c r="L2618" s="835"/>
      <c r="M2618" s="835"/>
      <c r="N2618" s="835"/>
      <c r="O2618" s="835"/>
      <c r="P2618" s="835"/>
      <c r="Q2618" s="835"/>
      <c r="R2618" s="835"/>
      <c r="S2618" s="835"/>
      <c r="T2618" s="835"/>
      <c r="U2618" s="835"/>
      <c r="V2618" s="835"/>
      <c r="W2618" s="836"/>
      <c r="X2618" s="824"/>
      <c r="Y2618" s="824"/>
      <c r="Z2618" s="824"/>
      <c r="AA2618" s="824"/>
      <c r="AB2618" s="824"/>
      <c r="AC2618" s="824"/>
    </row>
    <row r="2619" s="823" customFormat="1" ht="28.45" hidden="1" customHeight="1" outlineLevel="2" collapsed="1" spans="1:29">
      <c r="A2619" s="870" t="s">
        <v>1470</v>
      </c>
      <c r="B2619" s="870" t="s">
        <v>1777</v>
      </c>
      <c r="C2619" s="870" t="s">
        <v>2068</v>
      </c>
      <c r="D2619" s="870"/>
      <c r="E2619" s="835"/>
      <c r="F2619" s="835"/>
      <c r="G2619" s="836"/>
      <c r="H2619" s="871">
        <v>288.41</v>
      </c>
      <c r="I2619" s="874" t="s">
        <v>6111</v>
      </c>
      <c r="J2619" s="835"/>
      <c r="K2619" s="835"/>
      <c r="L2619" s="835"/>
      <c r="M2619" s="835"/>
      <c r="N2619" s="835"/>
      <c r="O2619" s="835"/>
      <c r="P2619" s="835"/>
      <c r="Q2619" s="835"/>
      <c r="R2619" s="835"/>
      <c r="S2619" s="835"/>
      <c r="T2619" s="835"/>
      <c r="U2619" s="835"/>
      <c r="V2619" s="835"/>
      <c r="W2619" s="836"/>
      <c r="X2619" s="824"/>
      <c r="Y2619" s="824"/>
      <c r="Z2619" s="824"/>
      <c r="AA2619" s="824"/>
      <c r="AB2619" s="824"/>
      <c r="AC2619" s="824"/>
    </row>
    <row r="2620" s="823" customFormat="1" ht="28.45" hidden="1" customHeight="1" outlineLevel="3" spans="1:29">
      <c r="A2620" s="873" t="s">
        <v>1470</v>
      </c>
      <c r="B2620" s="870" t="s">
        <v>1777</v>
      </c>
      <c r="C2620" s="870" t="s">
        <v>2068</v>
      </c>
      <c r="D2620" s="846" t="s">
        <v>4448</v>
      </c>
      <c r="E2620" s="846" t="s">
        <v>34</v>
      </c>
      <c r="F2620" s="846" t="s">
        <v>4427</v>
      </c>
      <c r="G2620" s="846" t="s">
        <v>4428</v>
      </c>
      <c r="H2620" s="832">
        <v>9.1</v>
      </c>
      <c r="I2620" s="846" t="s">
        <v>1868</v>
      </c>
      <c r="J2620" s="875">
        <v>83</v>
      </c>
      <c r="K2620" s="846" t="s">
        <v>83</v>
      </c>
      <c r="L2620" s="846" t="s">
        <v>3284</v>
      </c>
      <c r="M2620" s="846" t="s">
        <v>6112</v>
      </c>
      <c r="N2620" s="846" t="s">
        <v>6112</v>
      </c>
      <c r="O2620" s="846" t="s">
        <v>2076</v>
      </c>
      <c r="P2620" s="846" t="s">
        <v>2077</v>
      </c>
      <c r="Q2620" s="832">
        <v>36.47</v>
      </c>
      <c r="R2620" s="832">
        <v>36.47</v>
      </c>
      <c r="S2620" s="832">
        <v>47.94</v>
      </c>
      <c r="T2620" s="832">
        <v>47.94</v>
      </c>
      <c r="U2620" s="846"/>
      <c r="V2620" s="846" t="s">
        <v>4430</v>
      </c>
      <c r="W2620" s="846"/>
      <c r="X2620" s="824"/>
      <c r="Y2620" s="824"/>
      <c r="Z2620" s="824"/>
      <c r="AA2620" s="824"/>
      <c r="AB2620" s="824"/>
      <c r="AC2620" s="824"/>
    </row>
    <row r="2621" s="823" customFormat="1" ht="28.45" hidden="1" customHeight="1" outlineLevel="3" spans="1:29">
      <c r="A2621" s="873" t="s">
        <v>1470</v>
      </c>
      <c r="B2621" s="870" t="s">
        <v>1777</v>
      </c>
      <c r="C2621" s="870" t="s">
        <v>2068</v>
      </c>
      <c r="D2621" s="846" t="s">
        <v>6113</v>
      </c>
      <c r="E2621" s="846" t="s">
        <v>34</v>
      </c>
      <c r="F2621" s="846" t="s">
        <v>6114</v>
      </c>
      <c r="G2621" s="846" t="s">
        <v>4428</v>
      </c>
      <c r="H2621" s="832">
        <v>10.26</v>
      </c>
      <c r="I2621" s="846" t="s">
        <v>364</v>
      </c>
      <c r="J2621" s="875">
        <v>81</v>
      </c>
      <c r="K2621" s="846" t="s">
        <v>83</v>
      </c>
      <c r="L2621" s="846" t="s">
        <v>3284</v>
      </c>
      <c r="M2621" s="846" t="s">
        <v>6115</v>
      </c>
      <c r="N2621" s="846" t="s">
        <v>6116</v>
      </c>
      <c r="O2621" s="846" t="s">
        <v>2076</v>
      </c>
      <c r="P2621" s="846" t="s">
        <v>2077</v>
      </c>
      <c r="Q2621" s="832">
        <v>10.26</v>
      </c>
      <c r="R2621" s="832">
        <v>169.28</v>
      </c>
      <c r="S2621" s="832">
        <v>10.26</v>
      </c>
      <c r="T2621" s="832">
        <v>-2.64</v>
      </c>
      <c r="U2621" s="846"/>
      <c r="V2621" s="846" t="s">
        <v>6117</v>
      </c>
      <c r="W2621" s="846"/>
      <c r="X2621" s="824"/>
      <c r="Y2621" s="824"/>
      <c r="Z2621" s="824"/>
      <c r="AA2621" s="824"/>
      <c r="AB2621" s="824"/>
      <c r="AC2621" s="824"/>
    </row>
    <row r="2622" s="823" customFormat="1" ht="28.45" hidden="1" customHeight="1" outlineLevel="3" spans="1:29">
      <c r="A2622" s="873" t="s">
        <v>1470</v>
      </c>
      <c r="B2622" s="870" t="s">
        <v>1777</v>
      </c>
      <c r="C2622" s="870" t="s">
        <v>2068</v>
      </c>
      <c r="D2622" s="846" t="s">
        <v>6118</v>
      </c>
      <c r="E2622" s="846" t="s">
        <v>34</v>
      </c>
      <c r="F2622" s="846" t="s">
        <v>6119</v>
      </c>
      <c r="G2622" s="846" t="s">
        <v>4428</v>
      </c>
      <c r="H2622" s="832">
        <v>7.92</v>
      </c>
      <c r="I2622" s="846" t="s">
        <v>1398</v>
      </c>
      <c r="J2622" s="875">
        <v>71</v>
      </c>
      <c r="K2622" s="846" t="s">
        <v>83</v>
      </c>
      <c r="L2622" s="846" t="s">
        <v>3284</v>
      </c>
      <c r="M2622" s="846" t="s">
        <v>6120</v>
      </c>
      <c r="N2622" s="846" t="s">
        <v>6120</v>
      </c>
      <c r="O2622" s="846" t="s">
        <v>2076</v>
      </c>
      <c r="P2622" s="846" t="s">
        <v>2077</v>
      </c>
      <c r="Q2622" s="832">
        <v>197.24</v>
      </c>
      <c r="R2622" s="832">
        <v>208966.84</v>
      </c>
      <c r="S2622" s="832">
        <v>226.03</v>
      </c>
      <c r="T2622" s="832">
        <v>2608.88</v>
      </c>
      <c r="U2622" s="846"/>
      <c r="V2622" s="846" t="s">
        <v>2617</v>
      </c>
      <c r="W2622" s="846"/>
      <c r="X2622" s="824"/>
      <c r="Y2622" s="824"/>
      <c r="Z2622" s="824"/>
      <c r="AA2622" s="824"/>
      <c r="AB2622" s="824"/>
      <c r="AC2622" s="824"/>
    </row>
    <row r="2623" s="823" customFormat="1" ht="28.45" hidden="1" customHeight="1" outlineLevel="3" spans="1:29">
      <c r="A2623" s="873" t="s">
        <v>1470</v>
      </c>
      <c r="B2623" s="870" t="s">
        <v>1777</v>
      </c>
      <c r="C2623" s="870" t="s">
        <v>2068</v>
      </c>
      <c r="D2623" s="846" t="s">
        <v>4460</v>
      </c>
      <c r="E2623" s="846" t="s">
        <v>34</v>
      </c>
      <c r="F2623" s="846" t="s">
        <v>2079</v>
      </c>
      <c r="G2623" s="846" t="s">
        <v>4428</v>
      </c>
      <c r="H2623" s="832">
        <v>165.28</v>
      </c>
      <c r="I2623" s="846" t="s">
        <v>1398</v>
      </c>
      <c r="J2623" s="875">
        <v>71</v>
      </c>
      <c r="K2623" s="846" t="s">
        <v>83</v>
      </c>
      <c r="L2623" s="846" t="s">
        <v>3355</v>
      </c>
      <c r="M2623" s="846" t="s">
        <v>4461</v>
      </c>
      <c r="N2623" s="846" t="s">
        <v>4461</v>
      </c>
      <c r="O2623" s="846" t="s">
        <v>2076</v>
      </c>
      <c r="P2623" s="846" t="s">
        <v>2077</v>
      </c>
      <c r="Q2623" s="832">
        <v>263.91</v>
      </c>
      <c r="R2623" s="832">
        <v>263.91</v>
      </c>
      <c r="S2623" s="832">
        <v>252.06</v>
      </c>
      <c r="T2623" s="832">
        <v>252.06</v>
      </c>
      <c r="U2623" s="846" t="s">
        <v>525</v>
      </c>
      <c r="V2623" s="846" t="s">
        <v>2081</v>
      </c>
      <c r="W2623" s="846"/>
      <c r="X2623" s="824"/>
      <c r="Y2623" s="824"/>
      <c r="Z2623" s="824"/>
      <c r="AA2623" s="824"/>
      <c r="AB2623" s="824"/>
      <c r="AC2623" s="824"/>
    </row>
    <row r="2624" s="823" customFormat="1" ht="28.45" hidden="1" customHeight="1" outlineLevel="3" spans="1:29">
      <c r="A2624" s="873" t="s">
        <v>1470</v>
      </c>
      <c r="B2624" s="870" t="s">
        <v>1777</v>
      </c>
      <c r="C2624" s="870" t="s">
        <v>2068</v>
      </c>
      <c r="D2624" s="846" t="s">
        <v>6121</v>
      </c>
      <c r="E2624" s="846" t="s">
        <v>34</v>
      </c>
      <c r="F2624" s="846" t="s">
        <v>6122</v>
      </c>
      <c r="G2624" s="846" t="s">
        <v>4428</v>
      </c>
      <c r="H2624" s="832">
        <v>95.85</v>
      </c>
      <c r="I2624" s="846" t="s">
        <v>471</v>
      </c>
      <c r="J2624" s="875">
        <v>51</v>
      </c>
      <c r="K2624" s="846" t="s">
        <v>83</v>
      </c>
      <c r="L2624" s="846" t="s">
        <v>3355</v>
      </c>
      <c r="M2624" s="846" t="s">
        <v>6123</v>
      </c>
      <c r="N2624" s="846" t="s">
        <v>6124</v>
      </c>
      <c r="O2624" s="846" t="s">
        <v>2076</v>
      </c>
      <c r="P2624" s="846" t="s">
        <v>2077</v>
      </c>
      <c r="Q2624" s="832">
        <v>813.55</v>
      </c>
      <c r="R2624" s="832">
        <v>836.11</v>
      </c>
      <c r="S2624" s="832">
        <v>805.85</v>
      </c>
      <c r="T2624" s="832">
        <v>805.85</v>
      </c>
      <c r="U2624" s="846" t="s">
        <v>318</v>
      </c>
      <c r="V2624" s="846" t="s">
        <v>6125</v>
      </c>
      <c r="W2624" s="846"/>
      <c r="X2624" s="824"/>
      <c r="Y2624" s="824"/>
      <c r="Z2624" s="824"/>
      <c r="AA2624" s="824"/>
      <c r="AB2624" s="824"/>
      <c r="AC2624" s="824"/>
    </row>
    <row r="2625" s="823" customFormat="1" ht="28.45" hidden="1" customHeight="1" outlineLevel="2" collapsed="1" spans="1:29">
      <c r="A2625" s="870" t="s">
        <v>1470</v>
      </c>
      <c r="B2625" s="870" t="s">
        <v>1777</v>
      </c>
      <c r="C2625" s="870" t="s">
        <v>1936</v>
      </c>
      <c r="D2625" s="870"/>
      <c r="E2625" s="835"/>
      <c r="F2625" s="835"/>
      <c r="G2625" s="836"/>
      <c r="H2625" s="871">
        <v>1789.48</v>
      </c>
      <c r="I2625" s="874" t="s">
        <v>6126</v>
      </c>
      <c r="J2625" s="835"/>
      <c r="K2625" s="835"/>
      <c r="L2625" s="835"/>
      <c r="M2625" s="835"/>
      <c r="N2625" s="835"/>
      <c r="O2625" s="835"/>
      <c r="P2625" s="835"/>
      <c r="Q2625" s="835"/>
      <c r="R2625" s="835"/>
      <c r="S2625" s="835"/>
      <c r="T2625" s="835"/>
      <c r="U2625" s="835"/>
      <c r="V2625" s="835"/>
      <c r="W2625" s="836"/>
      <c r="X2625" s="824"/>
      <c r="Y2625" s="824"/>
      <c r="Z2625" s="824"/>
      <c r="AA2625" s="824"/>
      <c r="AB2625" s="824"/>
      <c r="AC2625" s="824"/>
    </row>
    <row r="2626" s="823" customFormat="1" ht="28.45" hidden="1" customHeight="1" outlineLevel="3" spans="1:29">
      <c r="A2626" s="873" t="s">
        <v>1470</v>
      </c>
      <c r="B2626" s="870" t="s">
        <v>1777</v>
      </c>
      <c r="C2626" s="870" t="s">
        <v>1936</v>
      </c>
      <c r="D2626" s="846" t="s">
        <v>6127</v>
      </c>
      <c r="E2626" s="846" t="s">
        <v>34</v>
      </c>
      <c r="F2626" s="846" t="s">
        <v>6128</v>
      </c>
      <c r="G2626" s="846" t="s">
        <v>1558</v>
      </c>
      <c r="H2626" s="832">
        <v>226</v>
      </c>
      <c r="I2626" s="846" t="s">
        <v>330</v>
      </c>
      <c r="J2626" s="875">
        <v>6</v>
      </c>
      <c r="K2626" s="846" t="s">
        <v>38</v>
      </c>
      <c r="L2626" s="846" t="s">
        <v>3355</v>
      </c>
      <c r="M2626" s="846" t="s">
        <v>6129</v>
      </c>
      <c r="N2626" s="846" t="s">
        <v>6130</v>
      </c>
      <c r="O2626" s="846" t="s">
        <v>1991</v>
      </c>
      <c r="P2626" s="846" t="s">
        <v>1943</v>
      </c>
      <c r="Q2626" s="832">
        <v>6842.83</v>
      </c>
      <c r="R2626" s="832">
        <v>9348.49</v>
      </c>
      <c r="S2626" s="832">
        <v>2265.04</v>
      </c>
      <c r="T2626" s="832">
        <v>1119.85</v>
      </c>
      <c r="U2626" s="846" t="s">
        <v>388</v>
      </c>
      <c r="V2626" s="846" t="s">
        <v>4512</v>
      </c>
      <c r="W2626" s="846"/>
      <c r="X2626" s="824"/>
      <c r="Y2626" s="824"/>
      <c r="Z2626" s="824"/>
      <c r="AA2626" s="824"/>
      <c r="AB2626" s="824"/>
      <c r="AC2626" s="824"/>
    </row>
    <row r="2627" s="823" customFormat="1" ht="28.45" hidden="1" customHeight="1" outlineLevel="3" spans="1:29">
      <c r="A2627" s="873" t="s">
        <v>1470</v>
      </c>
      <c r="B2627" s="870" t="s">
        <v>1777</v>
      </c>
      <c r="C2627" s="870" t="s">
        <v>1936</v>
      </c>
      <c r="D2627" s="846" t="s">
        <v>6127</v>
      </c>
      <c r="E2627" s="846" t="s">
        <v>34</v>
      </c>
      <c r="F2627" s="846" t="s">
        <v>6128</v>
      </c>
      <c r="G2627" s="846" t="s">
        <v>1558</v>
      </c>
      <c r="H2627" s="832">
        <v>655.83</v>
      </c>
      <c r="I2627" s="846" t="s">
        <v>1641</v>
      </c>
      <c r="J2627" s="875">
        <v>8</v>
      </c>
      <c r="K2627" s="846" t="s">
        <v>38</v>
      </c>
      <c r="L2627" s="846" t="s">
        <v>3355</v>
      </c>
      <c r="M2627" s="846" t="s">
        <v>6129</v>
      </c>
      <c r="N2627" s="846" t="s">
        <v>6130</v>
      </c>
      <c r="O2627" s="846" t="s">
        <v>1991</v>
      </c>
      <c r="P2627" s="846" t="s">
        <v>1943</v>
      </c>
      <c r="Q2627" s="832">
        <v>6842.83</v>
      </c>
      <c r="R2627" s="832">
        <v>9348.49</v>
      </c>
      <c r="S2627" s="832">
        <v>2265.04</v>
      </c>
      <c r="T2627" s="832">
        <v>1119.85</v>
      </c>
      <c r="U2627" s="846" t="s">
        <v>388</v>
      </c>
      <c r="V2627" s="846" t="s">
        <v>4512</v>
      </c>
      <c r="W2627" s="846"/>
      <c r="X2627" s="824"/>
      <c r="Y2627" s="824"/>
      <c r="Z2627" s="824"/>
      <c r="AA2627" s="824"/>
      <c r="AB2627" s="824"/>
      <c r="AC2627" s="824"/>
    </row>
    <row r="2628" s="823" customFormat="1" ht="28.45" hidden="1" customHeight="1" outlineLevel="3" spans="1:29">
      <c r="A2628" s="873" t="s">
        <v>1470</v>
      </c>
      <c r="B2628" s="870" t="s">
        <v>1777</v>
      </c>
      <c r="C2628" s="870" t="s">
        <v>1936</v>
      </c>
      <c r="D2628" s="846" t="s">
        <v>6127</v>
      </c>
      <c r="E2628" s="846" t="s">
        <v>34</v>
      </c>
      <c r="F2628" s="846" t="s">
        <v>6128</v>
      </c>
      <c r="G2628" s="846" t="s">
        <v>1558</v>
      </c>
      <c r="H2628" s="832">
        <v>226</v>
      </c>
      <c r="I2628" s="846" t="s">
        <v>1641</v>
      </c>
      <c r="J2628" s="875">
        <v>8</v>
      </c>
      <c r="K2628" s="846" t="s">
        <v>38</v>
      </c>
      <c r="L2628" s="846" t="s">
        <v>3355</v>
      </c>
      <c r="M2628" s="846" t="s">
        <v>6129</v>
      </c>
      <c r="N2628" s="846" t="s">
        <v>6130</v>
      </c>
      <c r="O2628" s="846" t="s">
        <v>1991</v>
      </c>
      <c r="P2628" s="846" t="s">
        <v>1943</v>
      </c>
      <c r="Q2628" s="832">
        <v>6842.83</v>
      </c>
      <c r="R2628" s="832">
        <v>9348.49</v>
      </c>
      <c r="S2628" s="832">
        <v>2265.04</v>
      </c>
      <c r="T2628" s="832">
        <v>1119.85</v>
      </c>
      <c r="U2628" s="846" t="s">
        <v>388</v>
      </c>
      <c r="V2628" s="846" t="s">
        <v>4512</v>
      </c>
      <c r="W2628" s="846"/>
      <c r="X2628" s="824"/>
      <c r="Y2628" s="824"/>
      <c r="Z2628" s="824"/>
      <c r="AA2628" s="824"/>
      <c r="AB2628" s="824"/>
      <c r="AC2628" s="824"/>
    </row>
    <row r="2629" s="823" customFormat="1" ht="28.45" hidden="1" customHeight="1" outlineLevel="3" spans="1:29">
      <c r="A2629" s="873" t="s">
        <v>1470</v>
      </c>
      <c r="B2629" s="870" t="s">
        <v>1777</v>
      </c>
      <c r="C2629" s="870" t="s">
        <v>1936</v>
      </c>
      <c r="D2629" s="846" t="s">
        <v>6131</v>
      </c>
      <c r="E2629" s="846" t="s">
        <v>34</v>
      </c>
      <c r="F2629" s="846" t="s">
        <v>6128</v>
      </c>
      <c r="G2629" s="846" t="s">
        <v>1558</v>
      </c>
      <c r="H2629" s="832">
        <v>681.65</v>
      </c>
      <c r="I2629" s="846" t="s">
        <v>540</v>
      </c>
      <c r="J2629" s="875">
        <v>9</v>
      </c>
      <c r="K2629" s="846" t="s">
        <v>38</v>
      </c>
      <c r="L2629" s="846" t="s">
        <v>3355</v>
      </c>
      <c r="M2629" s="846" t="s">
        <v>6132</v>
      </c>
      <c r="N2629" s="846" t="s">
        <v>6133</v>
      </c>
      <c r="O2629" s="846" t="s">
        <v>1991</v>
      </c>
      <c r="P2629" s="846" t="s">
        <v>1943</v>
      </c>
      <c r="Q2629" s="832">
        <v>6842.83</v>
      </c>
      <c r="R2629" s="832">
        <v>9348.49</v>
      </c>
      <c r="S2629" s="832">
        <v>2265.04</v>
      </c>
      <c r="T2629" s="832">
        <v>1119.85</v>
      </c>
      <c r="U2629" s="846" t="s">
        <v>388</v>
      </c>
      <c r="V2629" s="846" t="s">
        <v>4512</v>
      </c>
      <c r="W2629" s="846"/>
      <c r="X2629" s="824"/>
      <c r="Y2629" s="824"/>
      <c r="Z2629" s="824"/>
      <c r="AA2629" s="824"/>
      <c r="AB2629" s="824"/>
      <c r="AC2629" s="824"/>
    </row>
    <row r="2630" s="823" customFormat="1" ht="28.45" hidden="1" customHeight="1" outlineLevel="2" collapsed="1" spans="1:29">
      <c r="A2630" s="870" t="s">
        <v>1470</v>
      </c>
      <c r="B2630" s="870" t="s">
        <v>1777</v>
      </c>
      <c r="C2630" s="870" t="s">
        <v>1779</v>
      </c>
      <c r="D2630" s="870"/>
      <c r="E2630" s="835"/>
      <c r="F2630" s="835"/>
      <c r="G2630" s="836"/>
      <c r="H2630" s="871">
        <v>368.06</v>
      </c>
      <c r="I2630" s="874" t="s">
        <v>6134</v>
      </c>
      <c r="J2630" s="835"/>
      <c r="K2630" s="835"/>
      <c r="L2630" s="835"/>
      <c r="M2630" s="835"/>
      <c r="N2630" s="835"/>
      <c r="O2630" s="835"/>
      <c r="P2630" s="835"/>
      <c r="Q2630" s="835"/>
      <c r="R2630" s="835"/>
      <c r="S2630" s="835"/>
      <c r="T2630" s="835"/>
      <c r="U2630" s="835"/>
      <c r="V2630" s="835"/>
      <c r="W2630" s="836"/>
      <c r="X2630" s="824"/>
      <c r="Y2630" s="824"/>
      <c r="Z2630" s="824"/>
      <c r="AA2630" s="824"/>
      <c r="AB2630" s="824"/>
      <c r="AC2630" s="824"/>
    </row>
    <row r="2631" s="823" customFormat="1" ht="28.45" hidden="1" customHeight="1" outlineLevel="3" spans="1:29">
      <c r="A2631" s="873" t="s">
        <v>1470</v>
      </c>
      <c r="B2631" s="870" t="s">
        <v>1777</v>
      </c>
      <c r="C2631" s="870" t="s">
        <v>1779</v>
      </c>
      <c r="D2631" s="846" t="s">
        <v>6135</v>
      </c>
      <c r="E2631" s="846" t="s">
        <v>4539</v>
      </c>
      <c r="F2631" s="846" t="s">
        <v>6136</v>
      </c>
      <c r="G2631" s="846" t="s">
        <v>1784</v>
      </c>
      <c r="H2631" s="832">
        <v>13.87</v>
      </c>
      <c r="I2631" s="846" t="s">
        <v>485</v>
      </c>
      <c r="J2631" s="875">
        <v>3</v>
      </c>
      <c r="K2631" s="846" t="s">
        <v>38</v>
      </c>
      <c r="L2631" s="846" t="s">
        <v>3355</v>
      </c>
      <c r="M2631" s="846"/>
      <c r="N2631" s="846" t="s">
        <v>6137</v>
      </c>
      <c r="O2631" s="846" t="s">
        <v>1798</v>
      </c>
      <c r="P2631" s="846" t="s">
        <v>1798</v>
      </c>
      <c r="Q2631" s="832">
        <v>868.79</v>
      </c>
      <c r="R2631" s="832">
        <v>868.79</v>
      </c>
      <c r="S2631" s="832">
        <v>0</v>
      </c>
      <c r="T2631" s="832">
        <v>0</v>
      </c>
      <c r="U2631" s="846" t="s">
        <v>306</v>
      </c>
      <c r="V2631" s="846"/>
      <c r="W2631" s="846"/>
      <c r="X2631" s="824"/>
      <c r="Y2631" s="824"/>
      <c r="Z2631" s="824"/>
      <c r="AA2631" s="824"/>
      <c r="AB2631" s="824"/>
      <c r="AC2631" s="824"/>
    </row>
    <row r="2632" s="823" customFormat="1" ht="28.45" hidden="1" customHeight="1" outlineLevel="3" spans="1:29">
      <c r="A2632" s="873" t="s">
        <v>1470</v>
      </c>
      <c r="B2632" s="870" t="s">
        <v>1777</v>
      </c>
      <c r="C2632" s="870" t="s">
        <v>1779</v>
      </c>
      <c r="D2632" s="846" t="s">
        <v>6135</v>
      </c>
      <c r="E2632" s="846" t="s">
        <v>4539</v>
      </c>
      <c r="F2632" s="846" t="s">
        <v>6136</v>
      </c>
      <c r="G2632" s="846" t="s">
        <v>1784</v>
      </c>
      <c r="H2632" s="832">
        <v>19.36</v>
      </c>
      <c r="I2632" s="846" t="s">
        <v>37</v>
      </c>
      <c r="J2632" s="875">
        <v>15</v>
      </c>
      <c r="K2632" s="846" t="s">
        <v>38</v>
      </c>
      <c r="L2632" s="846" t="s">
        <v>3355</v>
      </c>
      <c r="M2632" s="846" t="s">
        <v>6138</v>
      </c>
      <c r="N2632" s="846" t="s">
        <v>6138</v>
      </c>
      <c r="O2632" s="846" t="s">
        <v>1798</v>
      </c>
      <c r="P2632" s="846" t="s">
        <v>1798</v>
      </c>
      <c r="Q2632" s="832">
        <v>868.79</v>
      </c>
      <c r="R2632" s="832">
        <v>868.79</v>
      </c>
      <c r="S2632" s="832">
        <v>0</v>
      </c>
      <c r="T2632" s="832">
        <v>0</v>
      </c>
      <c r="U2632" s="846" t="s">
        <v>306</v>
      </c>
      <c r="V2632" s="846"/>
      <c r="W2632" s="846"/>
      <c r="X2632" s="824"/>
      <c r="Y2632" s="824"/>
      <c r="Z2632" s="824"/>
      <c r="AA2632" s="824"/>
      <c r="AB2632" s="824"/>
      <c r="AC2632" s="824"/>
    </row>
    <row r="2633" s="823" customFormat="1" ht="28.45" hidden="1" customHeight="1" outlineLevel="3" spans="1:29">
      <c r="A2633" s="873" t="s">
        <v>1470</v>
      </c>
      <c r="B2633" s="870" t="s">
        <v>1777</v>
      </c>
      <c r="C2633" s="870" t="s">
        <v>1779</v>
      </c>
      <c r="D2633" s="846" t="s">
        <v>6139</v>
      </c>
      <c r="E2633" s="846" t="s">
        <v>4539</v>
      </c>
      <c r="F2633" s="846" t="s">
        <v>6140</v>
      </c>
      <c r="G2633" s="846" t="s">
        <v>1784</v>
      </c>
      <c r="H2633" s="832">
        <v>53.28</v>
      </c>
      <c r="I2633" s="846" t="s">
        <v>166</v>
      </c>
      <c r="J2633" s="875">
        <v>5</v>
      </c>
      <c r="K2633" s="846" t="s">
        <v>38</v>
      </c>
      <c r="L2633" s="846" t="s">
        <v>3355</v>
      </c>
      <c r="M2633" s="846"/>
      <c r="N2633" s="846" t="s">
        <v>6137</v>
      </c>
      <c r="O2633" s="846" t="s">
        <v>1798</v>
      </c>
      <c r="P2633" s="846" t="s">
        <v>1798</v>
      </c>
      <c r="Q2633" s="832">
        <v>164.94</v>
      </c>
      <c r="R2633" s="832">
        <v>229</v>
      </c>
      <c r="S2633" s="832">
        <v>0</v>
      </c>
      <c r="T2633" s="832">
        <v>0</v>
      </c>
      <c r="U2633" s="846" t="s">
        <v>407</v>
      </c>
      <c r="V2633" s="846"/>
      <c r="W2633" s="846"/>
      <c r="X2633" s="824"/>
      <c r="Y2633" s="824"/>
      <c r="Z2633" s="824"/>
      <c r="AA2633" s="824"/>
      <c r="AB2633" s="824"/>
      <c r="AC2633" s="824"/>
    </row>
    <row r="2634" s="823" customFormat="1" ht="28.45" hidden="1" customHeight="1" outlineLevel="3" spans="1:29">
      <c r="A2634" s="873" t="s">
        <v>1470</v>
      </c>
      <c r="B2634" s="870" t="s">
        <v>1777</v>
      </c>
      <c r="C2634" s="870" t="s">
        <v>1779</v>
      </c>
      <c r="D2634" s="846" t="s">
        <v>6141</v>
      </c>
      <c r="E2634" s="846" t="s">
        <v>4539</v>
      </c>
      <c r="F2634" s="846" t="s">
        <v>6142</v>
      </c>
      <c r="G2634" s="846" t="s">
        <v>1838</v>
      </c>
      <c r="H2634" s="832">
        <v>28.43</v>
      </c>
      <c r="I2634" s="846" t="s">
        <v>1175</v>
      </c>
      <c r="J2634" s="875">
        <v>2</v>
      </c>
      <c r="K2634" s="846" t="s">
        <v>38</v>
      </c>
      <c r="L2634" s="846" t="s">
        <v>3355</v>
      </c>
      <c r="M2634" s="846"/>
      <c r="N2634" s="846" t="s">
        <v>6137</v>
      </c>
      <c r="O2634" s="846" t="s">
        <v>1798</v>
      </c>
      <c r="P2634" s="846" t="s">
        <v>1798</v>
      </c>
      <c r="Q2634" s="832">
        <v>80.09</v>
      </c>
      <c r="R2634" s="832">
        <v>85.6</v>
      </c>
      <c r="S2634" s="832">
        <v>0</v>
      </c>
      <c r="T2634" s="832">
        <v>0</v>
      </c>
      <c r="U2634" s="846" t="s">
        <v>407</v>
      </c>
      <c r="V2634" s="846"/>
      <c r="W2634" s="846"/>
      <c r="X2634" s="824"/>
      <c r="Y2634" s="824"/>
      <c r="Z2634" s="824"/>
      <c r="AA2634" s="824"/>
      <c r="AB2634" s="824"/>
      <c r="AC2634" s="824"/>
    </row>
    <row r="2635" s="823" customFormat="1" ht="28.45" hidden="1" customHeight="1" outlineLevel="3" spans="1:29">
      <c r="A2635" s="873" t="s">
        <v>1470</v>
      </c>
      <c r="B2635" s="870" t="s">
        <v>1777</v>
      </c>
      <c r="C2635" s="870" t="s">
        <v>1779</v>
      </c>
      <c r="D2635" s="846" t="s">
        <v>6143</v>
      </c>
      <c r="E2635" s="846" t="s">
        <v>4539</v>
      </c>
      <c r="F2635" s="846" t="s">
        <v>6144</v>
      </c>
      <c r="G2635" s="846" t="s">
        <v>1784</v>
      </c>
      <c r="H2635" s="832">
        <v>27.91</v>
      </c>
      <c r="I2635" s="846" t="s">
        <v>534</v>
      </c>
      <c r="J2635" s="875">
        <v>1</v>
      </c>
      <c r="K2635" s="846" t="s">
        <v>38</v>
      </c>
      <c r="L2635" s="846" t="s">
        <v>3355</v>
      </c>
      <c r="M2635" s="846"/>
      <c r="N2635" s="846" t="s">
        <v>6145</v>
      </c>
      <c r="O2635" s="846" t="s">
        <v>1789</v>
      </c>
      <c r="P2635" s="846" t="s">
        <v>1789</v>
      </c>
      <c r="Q2635" s="832">
        <v>945.55</v>
      </c>
      <c r="R2635" s="832">
        <v>945.55</v>
      </c>
      <c r="S2635" s="832">
        <v>0</v>
      </c>
      <c r="T2635" s="832">
        <v>0</v>
      </c>
      <c r="U2635" s="846"/>
      <c r="V2635" s="846"/>
      <c r="W2635" s="846"/>
      <c r="X2635" s="824"/>
      <c r="Y2635" s="824"/>
      <c r="Z2635" s="824"/>
      <c r="AA2635" s="824"/>
      <c r="AB2635" s="824"/>
      <c r="AC2635" s="824"/>
    </row>
    <row r="2636" s="823" customFormat="1" ht="28.45" hidden="1" customHeight="1" outlineLevel="3" spans="1:29">
      <c r="A2636" s="873" t="s">
        <v>1470</v>
      </c>
      <c r="B2636" s="870" t="s">
        <v>1777</v>
      </c>
      <c r="C2636" s="870" t="s">
        <v>1779</v>
      </c>
      <c r="D2636" s="846" t="s">
        <v>6146</v>
      </c>
      <c r="E2636" s="846" t="s">
        <v>4539</v>
      </c>
      <c r="F2636" s="846" t="s">
        <v>6147</v>
      </c>
      <c r="G2636" s="846" t="s">
        <v>1784</v>
      </c>
      <c r="H2636" s="832">
        <v>33.32</v>
      </c>
      <c r="I2636" s="846" t="s">
        <v>1221</v>
      </c>
      <c r="J2636" s="875">
        <v>11</v>
      </c>
      <c r="K2636" s="846" t="s">
        <v>38</v>
      </c>
      <c r="L2636" s="846" t="s">
        <v>3355</v>
      </c>
      <c r="M2636" s="846" t="s">
        <v>6148</v>
      </c>
      <c r="N2636" s="846" t="s">
        <v>6148</v>
      </c>
      <c r="O2636" s="846" t="s">
        <v>1789</v>
      </c>
      <c r="P2636" s="846" t="s">
        <v>1789</v>
      </c>
      <c r="Q2636" s="832">
        <v>115.29</v>
      </c>
      <c r="R2636" s="832">
        <v>115.29</v>
      </c>
      <c r="S2636" s="832">
        <v>0</v>
      </c>
      <c r="T2636" s="832">
        <v>0</v>
      </c>
      <c r="U2636" s="846" t="s">
        <v>388</v>
      </c>
      <c r="V2636" s="846"/>
      <c r="W2636" s="846"/>
      <c r="X2636" s="824"/>
      <c r="Y2636" s="824"/>
      <c r="Z2636" s="824"/>
      <c r="AA2636" s="824"/>
      <c r="AB2636" s="824"/>
      <c r="AC2636" s="824"/>
    </row>
    <row r="2637" s="823" customFormat="1" ht="28.45" hidden="1" customHeight="1" outlineLevel="3" spans="1:29">
      <c r="A2637" s="873" t="s">
        <v>1470</v>
      </c>
      <c r="B2637" s="870" t="s">
        <v>1777</v>
      </c>
      <c r="C2637" s="870" t="s">
        <v>1779</v>
      </c>
      <c r="D2637" s="846" t="s">
        <v>6149</v>
      </c>
      <c r="E2637" s="846" t="s">
        <v>4539</v>
      </c>
      <c r="F2637" s="846" t="s">
        <v>6147</v>
      </c>
      <c r="G2637" s="846" t="s">
        <v>1784</v>
      </c>
      <c r="H2637" s="832">
        <v>22.93</v>
      </c>
      <c r="I2637" s="846" t="s">
        <v>917</v>
      </c>
      <c r="J2637" s="875">
        <v>4</v>
      </c>
      <c r="K2637" s="846" t="s">
        <v>38</v>
      </c>
      <c r="L2637" s="846" t="s">
        <v>3355</v>
      </c>
      <c r="M2637" s="846"/>
      <c r="N2637" s="846" t="s">
        <v>6150</v>
      </c>
      <c r="O2637" s="846" t="s">
        <v>1789</v>
      </c>
      <c r="P2637" s="846" t="s">
        <v>1789</v>
      </c>
      <c r="Q2637" s="832">
        <v>115.29</v>
      </c>
      <c r="R2637" s="832">
        <v>115.29</v>
      </c>
      <c r="S2637" s="832">
        <v>0</v>
      </c>
      <c r="T2637" s="832">
        <v>0</v>
      </c>
      <c r="U2637" s="846" t="s">
        <v>388</v>
      </c>
      <c r="V2637" s="846"/>
      <c r="W2637" s="846"/>
      <c r="X2637" s="824"/>
      <c r="Y2637" s="824"/>
      <c r="Z2637" s="824"/>
      <c r="AA2637" s="824"/>
      <c r="AB2637" s="824"/>
      <c r="AC2637" s="824"/>
    </row>
    <row r="2638" s="823" customFormat="1" ht="28.45" hidden="1" customHeight="1" outlineLevel="3" spans="1:29">
      <c r="A2638" s="873" t="s">
        <v>1470</v>
      </c>
      <c r="B2638" s="870" t="s">
        <v>1777</v>
      </c>
      <c r="C2638" s="870" t="s">
        <v>1779</v>
      </c>
      <c r="D2638" s="846" t="s">
        <v>6151</v>
      </c>
      <c r="E2638" s="846" t="s">
        <v>4539</v>
      </c>
      <c r="F2638" s="846" t="s">
        <v>6152</v>
      </c>
      <c r="G2638" s="846" t="s">
        <v>1784</v>
      </c>
      <c r="H2638" s="832">
        <v>39.39</v>
      </c>
      <c r="I2638" s="846" t="s">
        <v>367</v>
      </c>
      <c r="J2638" s="875">
        <v>17</v>
      </c>
      <c r="K2638" s="846" t="s">
        <v>38</v>
      </c>
      <c r="L2638" s="846" t="s">
        <v>3355</v>
      </c>
      <c r="M2638" s="846" t="s">
        <v>6153</v>
      </c>
      <c r="N2638" s="846" t="s">
        <v>6154</v>
      </c>
      <c r="O2638" s="846" t="s">
        <v>1789</v>
      </c>
      <c r="P2638" s="846" t="s">
        <v>1789</v>
      </c>
      <c r="Q2638" s="832">
        <v>2097.7</v>
      </c>
      <c r="R2638" s="832">
        <v>2504.1</v>
      </c>
      <c r="S2638" s="832">
        <v>0</v>
      </c>
      <c r="T2638" s="832">
        <v>0</v>
      </c>
      <c r="U2638" s="846" t="s">
        <v>372</v>
      </c>
      <c r="V2638" s="846"/>
      <c r="W2638" s="846"/>
      <c r="X2638" s="824"/>
      <c r="Y2638" s="824"/>
      <c r="Z2638" s="824"/>
      <c r="AA2638" s="824"/>
      <c r="AB2638" s="824"/>
      <c r="AC2638" s="824"/>
    </row>
    <row r="2639" s="823" customFormat="1" ht="28.45" hidden="1" customHeight="1" outlineLevel="3" spans="1:29">
      <c r="A2639" s="873" t="s">
        <v>1470</v>
      </c>
      <c r="B2639" s="870" t="s">
        <v>1777</v>
      </c>
      <c r="C2639" s="870" t="s">
        <v>1779</v>
      </c>
      <c r="D2639" s="846" t="s">
        <v>6155</v>
      </c>
      <c r="E2639" s="846" t="s">
        <v>4539</v>
      </c>
      <c r="F2639" s="846" t="s">
        <v>6156</v>
      </c>
      <c r="G2639" s="846" t="s">
        <v>1784</v>
      </c>
      <c r="H2639" s="832">
        <v>23.96</v>
      </c>
      <c r="I2639" s="846" t="s">
        <v>1175</v>
      </c>
      <c r="J2639" s="875">
        <v>2</v>
      </c>
      <c r="K2639" s="846" t="s">
        <v>38</v>
      </c>
      <c r="L2639" s="846" t="s">
        <v>3355</v>
      </c>
      <c r="M2639" s="846"/>
      <c r="N2639" s="846" t="s">
        <v>6157</v>
      </c>
      <c r="O2639" s="846" t="s">
        <v>1798</v>
      </c>
      <c r="P2639" s="846" t="s">
        <v>1798</v>
      </c>
      <c r="Q2639" s="832">
        <v>577.98</v>
      </c>
      <c r="R2639" s="832">
        <v>848.38</v>
      </c>
      <c r="S2639" s="832">
        <v>0</v>
      </c>
      <c r="T2639" s="832">
        <v>0</v>
      </c>
      <c r="U2639" s="846" t="s">
        <v>407</v>
      </c>
      <c r="V2639" s="846"/>
      <c r="W2639" s="846"/>
      <c r="X2639" s="824"/>
      <c r="Y2639" s="824"/>
      <c r="Z2639" s="824"/>
      <c r="AA2639" s="824"/>
      <c r="AB2639" s="824"/>
      <c r="AC2639" s="824"/>
    </row>
    <row r="2640" s="823" customFormat="1" ht="28.45" hidden="1" customHeight="1" outlineLevel="3" spans="1:29">
      <c r="A2640" s="873" t="s">
        <v>1470</v>
      </c>
      <c r="B2640" s="870" t="s">
        <v>1777</v>
      </c>
      <c r="C2640" s="870" t="s">
        <v>1779</v>
      </c>
      <c r="D2640" s="846" t="s">
        <v>6158</v>
      </c>
      <c r="E2640" s="846" t="s">
        <v>4539</v>
      </c>
      <c r="F2640" s="846" t="s">
        <v>6156</v>
      </c>
      <c r="G2640" s="846" t="s">
        <v>1784</v>
      </c>
      <c r="H2640" s="832">
        <v>6</v>
      </c>
      <c r="I2640" s="846" t="s">
        <v>485</v>
      </c>
      <c r="J2640" s="875">
        <v>3</v>
      </c>
      <c r="K2640" s="846" t="s">
        <v>38</v>
      </c>
      <c r="L2640" s="846" t="s">
        <v>3355</v>
      </c>
      <c r="M2640" s="846"/>
      <c r="N2640" s="846" t="s">
        <v>6137</v>
      </c>
      <c r="O2640" s="846" t="s">
        <v>1798</v>
      </c>
      <c r="P2640" s="846" t="s">
        <v>1798</v>
      </c>
      <c r="Q2640" s="832">
        <v>577.98</v>
      </c>
      <c r="R2640" s="832">
        <v>848.38</v>
      </c>
      <c r="S2640" s="832">
        <v>0</v>
      </c>
      <c r="T2640" s="832">
        <v>0</v>
      </c>
      <c r="U2640" s="846" t="s">
        <v>407</v>
      </c>
      <c r="V2640" s="846"/>
      <c r="W2640" s="846"/>
      <c r="X2640" s="824"/>
      <c r="Y2640" s="824"/>
      <c r="Z2640" s="824"/>
      <c r="AA2640" s="824"/>
      <c r="AB2640" s="824"/>
      <c r="AC2640" s="824"/>
    </row>
    <row r="2641" s="823" customFormat="1" ht="28.45" hidden="1" customHeight="1" outlineLevel="3" spans="1:29">
      <c r="A2641" s="873" t="s">
        <v>1470</v>
      </c>
      <c r="B2641" s="870" t="s">
        <v>1777</v>
      </c>
      <c r="C2641" s="870" t="s">
        <v>1779</v>
      </c>
      <c r="D2641" s="846" t="s">
        <v>6158</v>
      </c>
      <c r="E2641" s="846" t="s">
        <v>4539</v>
      </c>
      <c r="F2641" s="846" t="s">
        <v>6156</v>
      </c>
      <c r="G2641" s="846" t="s">
        <v>1784</v>
      </c>
      <c r="H2641" s="832">
        <v>2.86</v>
      </c>
      <c r="I2641" s="846" t="s">
        <v>485</v>
      </c>
      <c r="J2641" s="875">
        <v>3</v>
      </c>
      <c r="K2641" s="846" t="s">
        <v>38</v>
      </c>
      <c r="L2641" s="846" t="s">
        <v>3355</v>
      </c>
      <c r="M2641" s="846"/>
      <c r="N2641" s="846" t="s">
        <v>6137</v>
      </c>
      <c r="O2641" s="846" t="s">
        <v>1798</v>
      </c>
      <c r="P2641" s="846" t="s">
        <v>1798</v>
      </c>
      <c r="Q2641" s="832">
        <v>577.98</v>
      </c>
      <c r="R2641" s="832">
        <v>848.38</v>
      </c>
      <c r="S2641" s="832">
        <v>0</v>
      </c>
      <c r="T2641" s="832">
        <v>0</v>
      </c>
      <c r="U2641" s="846" t="s">
        <v>407</v>
      </c>
      <c r="V2641" s="846"/>
      <c r="W2641" s="846"/>
      <c r="X2641" s="824"/>
      <c r="Y2641" s="824"/>
      <c r="Z2641" s="824"/>
      <c r="AA2641" s="824"/>
      <c r="AB2641" s="824"/>
      <c r="AC2641" s="824"/>
    </row>
    <row r="2642" s="823" customFormat="1" ht="28.45" hidden="1" customHeight="1" outlineLevel="3" spans="1:29">
      <c r="A2642" s="873" t="s">
        <v>1470</v>
      </c>
      <c r="B2642" s="870" t="s">
        <v>1777</v>
      </c>
      <c r="C2642" s="870" t="s">
        <v>1779</v>
      </c>
      <c r="D2642" s="846" t="s">
        <v>6159</v>
      </c>
      <c r="E2642" s="846" t="s">
        <v>4539</v>
      </c>
      <c r="F2642" s="846" t="s">
        <v>6160</v>
      </c>
      <c r="G2642" s="846" t="s">
        <v>1784</v>
      </c>
      <c r="H2642" s="832">
        <v>14.32</v>
      </c>
      <c r="I2642" s="846" t="s">
        <v>166</v>
      </c>
      <c r="J2642" s="875">
        <v>5</v>
      </c>
      <c r="K2642" s="846" t="s">
        <v>38</v>
      </c>
      <c r="L2642" s="846" t="s">
        <v>3355</v>
      </c>
      <c r="M2642" s="846"/>
      <c r="N2642" s="846" t="s">
        <v>6137</v>
      </c>
      <c r="O2642" s="846" t="s">
        <v>1798</v>
      </c>
      <c r="P2642" s="846" t="s">
        <v>1798</v>
      </c>
      <c r="Q2642" s="832">
        <v>3014.21</v>
      </c>
      <c r="R2642" s="832">
        <v>3980.61</v>
      </c>
      <c r="S2642" s="832">
        <v>0</v>
      </c>
      <c r="T2642" s="832">
        <v>0</v>
      </c>
      <c r="U2642" s="846" t="s">
        <v>388</v>
      </c>
      <c r="V2642" s="846"/>
      <c r="W2642" s="846"/>
      <c r="X2642" s="824"/>
      <c r="Y2642" s="824"/>
      <c r="Z2642" s="824"/>
      <c r="AA2642" s="824"/>
      <c r="AB2642" s="824"/>
      <c r="AC2642" s="824"/>
    </row>
    <row r="2643" s="823" customFormat="1" ht="28.45" hidden="1" customHeight="1" outlineLevel="3" spans="1:29">
      <c r="A2643" s="873" t="s">
        <v>1470</v>
      </c>
      <c r="B2643" s="870" t="s">
        <v>1777</v>
      </c>
      <c r="C2643" s="870" t="s">
        <v>1779</v>
      </c>
      <c r="D2643" s="846" t="s">
        <v>6159</v>
      </c>
      <c r="E2643" s="846" t="s">
        <v>4539</v>
      </c>
      <c r="F2643" s="846" t="s">
        <v>6160</v>
      </c>
      <c r="G2643" s="846" t="s">
        <v>1784</v>
      </c>
      <c r="H2643" s="832">
        <v>82.43</v>
      </c>
      <c r="I2643" s="846" t="s">
        <v>37</v>
      </c>
      <c r="J2643" s="875">
        <v>15</v>
      </c>
      <c r="K2643" s="846" t="s">
        <v>38</v>
      </c>
      <c r="L2643" s="846" t="s">
        <v>3355</v>
      </c>
      <c r="M2643" s="846" t="s">
        <v>6161</v>
      </c>
      <c r="N2643" s="846" t="s">
        <v>6162</v>
      </c>
      <c r="O2643" s="846" t="s">
        <v>1798</v>
      </c>
      <c r="P2643" s="846" t="s">
        <v>1798</v>
      </c>
      <c r="Q2643" s="832">
        <v>3014.21</v>
      </c>
      <c r="R2643" s="832">
        <v>3980.61</v>
      </c>
      <c r="S2643" s="832">
        <v>0</v>
      </c>
      <c r="T2643" s="832">
        <v>0</v>
      </c>
      <c r="U2643" s="846" t="s">
        <v>388</v>
      </c>
      <c r="V2643" s="846"/>
      <c r="W2643" s="846"/>
      <c r="X2643" s="824"/>
      <c r="Y2643" s="824"/>
      <c r="Z2643" s="824"/>
      <c r="AA2643" s="824"/>
      <c r="AB2643" s="824"/>
      <c r="AC2643" s="824"/>
    </row>
    <row r="2644" s="823" customFormat="1" ht="28.45" hidden="1" customHeight="1" outlineLevel="2" collapsed="1" spans="1:29">
      <c r="A2644" s="870" t="s">
        <v>1470</v>
      </c>
      <c r="B2644" s="870" t="s">
        <v>1777</v>
      </c>
      <c r="C2644" s="870" t="s">
        <v>1834</v>
      </c>
      <c r="D2644" s="870"/>
      <c r="E2644" s="835"/>
      <c r="F2644" s="835"/>
      <c r="G2644" s="836"/>
      <c r="H2644" s="871">
        <v>2072.82</v>
      </c>
      <c r="I2644" s="874" t="s">
        <v>6163</v>
      </c>
      <c r="J2644" s="835"/>
      <c r="K2644" s="835"/>
      <c r="L2644" s="835"/>
      <c r="M2644" s="835"/>
      <c r="N2644" s="835"/>
      <c r="O2644" s="835"/>
      <c r="P2644" s="835"/>
      <c r="Q2644" s="835"/>
      <c r="R2644" s="835"/>
      <c r="S2644" s="835"/>
      <c r="T2644" s="835"/>
      <c r="U2644" s="835"/>
      <c r="V2644" s="835"/>
      <c r="W2644" s="836"/>
      <c r="X2644" s="824"/>
      <c r="Y2644" s="824"/>
      <c r="Z2644" s="824"/>
      <c r="AA2644" s="824"/>
      <c r="AB2644" s="824"/>
      <c r="AC2644" s="824"/>
    </row>
    <row r="2645" s="823" customFormat="1" ht="28.45" hidden="1" customHeight="1" outlineLevel="3" spans="1:29">
      <c r="A2645" s="873" t="s">
        <v>1470</v>
      </c>
      <c r="B2645" s="870" t="s">
        <v>1777</v>
      </c>
      <c r="C2645" s="870" t="s">
        <v>1834</v>
      </c>
      <c r="D2645" s="846" t="s">
        <v>6164</v>
      </c>
      <c r="E2645" s="846" t="s">
        <v>4539</v>
      </c>
      <c r="F2645" s="846" t="s">
        <v>6136</v>
      </c>
      <c r="G2645" s="846" t="s">
        <v>1784</v>
      </c>
      <c r="H2645" s="832">
        <v>7.07</v>
      </c>
      <c r="I2645" s="846" t="s">
        <v>191</v>
      </c>
      <c r="J2645" s="875">
        <v>94</v>
      </c>
      <c r="K2645" s="846" t="s">
        <v>119</v>
      </c>
      <c r="L2645" s="846" t="s">
        <v>3355</v>
      </c>
      <c r="M2645" s="846" t="s">
        <v>6165</v>
      </c>
      <c r="N2645" s="846" t="s">
        <v>6165</v>
      </c>
      <c r="O2645" s="846" t="s">
        <v>6166</v>
      </c>
      <c r="P2645" s="846" t="s">
        <v>1843</v>
      </c>
      <c r="Q2645" s="832">
        <v>868.79</v>
      </c>
      <c r="R2645" s="832">
        <v>868.79</v>
      </c>
      <c r="S2645" s="832">
        <v>0</v>
      </c>
      <c r="T2645" s="832">
        <v>0</v>
      </c>
      <c r="U2645" s="846" t="s">
        <v>306</v>
      </c>
      <c r="V2645" s="846"/>
      <c r="W2645" s="846"/>
      <c r="X2645" s="824"/>
      <c r="Y2645" s="824"/>
      <c r="Z2645" s="824"/>
      <c r="AA2645" s="824"/>
      <c r="AB2645" s="824"/>
      <c r="AC2645" s="824"/>
    </row>
    <row r="2646" s="823" customFormat="1" ht="28.45" hidden="1" customHeight="1" outlineLevel="3" spans="1:29">
      <c r="A2646" s="873" t="s">
        <v>1470</v>
      </c>
      <c r="B2646" s="870" t="s">
        <v>1777</v>
      </c>
      <c r="C2646" s="870" t="s">
        <v>1834</v>
      </c>
      <c r="D2646" s="846" t="s">
        <v>6167</v>
      </c>
      <c r="E2646" s="846" t="s">
        <v>4539</v>
      </c>
      <c r="F2646" s="846" t="s">
        <v>6168</v>
      </c>
      <c r="G2646" s="846" t="s">
        <v>1838</v>
      </c>
      <c r="H2646" s="832">
        <v>9.36</v>
      </c>
      <c r="I2646" s="846" t="s">
        <v>233</v>
      </c>
      <c r="J2646" s="875">
        <v>23</v>
      </c>
      <c r="K2646" s="846" t="s">
        <v>38</v>
      </c>
      <c r="L2646" s="846" t="s">
        <v>3355</v>
      </c>
      <c r="M2646" s="846" t="s">
        <v>6165</v>
      </c>
      <c r="N2646" s="846" t="s">
        <v>6165</v>
      </c>
      <c r="O2646" s="846" t="s">
        <v>1842</v>
      </c>
      <c r="P2646" s="846" t="s">
        <v>1843</v>
      </c>
      <c r="Q2646" s="832">
        <v>141.45</v>
      </c>
      <c r="R2646" s="832">
        <v>141.45</v>
      </c>
      <c r="S2646" s="832">
        <v>0</v>
      </c>
      <c r="T2646" s="832">
        <v>0</v>
      </c>
      <c r="U2646" s="846" t="s">
        <v>372</v>
      </c>
      <c r="V2646" s="846"/>
      <c r="W2646" s="846"/>
      <c r="X2646" s="824"/>
      <c r="Y2646" s="824"/>
      <c r="Z2646" s="824"/>
      <c r="AA2646" s="824"/>
      <c r="AB2646" s="824"/>
      <c r="AC2646" s="824"/>
    </row>
    <row r="2647" s="823" customFormat="1" ht="28.45" hidden="1" customHeight="1" outlineLevel="3" spans="1:29">
      <c r="A2647" s="873" t="s">
        <v>1470</v>
      </c>
      <c r="B2647" s="870" t="s">
        <v>1777</v>
      </c>
      <c r="C2647" s="870" t="s">
        <v>1834</v>
      </c>
      <c r="D2647" s="846" t="s">
        <v>6167</v>
      </c>
      <c r="E2647" s="846" t="s">
        <v>4539</v>
      </c>
      <c r="F2647" s="846" t="s">
        <v>6168</v>
      </c>
      <c r="G2647" s="846" t="s">
        <v>1838</v>
      </c>
      <c r="H2647" s="832">
        <v>12.59</v>
      </c>
      <c r="I2647" s="846" t="s">
        <v>233</v>
      </c>
      <c r="J2647" s="875">
        <v>23</v>
      </c>
      <c r="K2647" s="846" t="s">
        <v>38</v>
      </c>
      <c r="L2647" s="846" t="s">
        <v>3355</v>
      </c>
      <c r="M2647" s="846" t="s">
        <v>6165</v>
      </c>
      <c r="N2647" s="846" t="s">
        <v>6165</v>
      </c>
      <c r="O2647" s="846" t="s">
        <v>1842</v>
      </c>
      <c r="P2647" s="846" t="s">
        <v>1843</v>
      </c>
      <c r="Q2647" s="832">
        <v>141.45</v>
      </c>
      <c r="R2647" s="832">
        <v>141.45</v>
      </c>
      <c r="S2647" s="832">
        <v>0</v>
      </c>
      <c r="T2647" s="832">
        <v>0</v>
      </c>
      <c r="U2647" s="846" t="s">
        <v>372</v>
      </c>
      <c r="V2647" s="846"/>
      <c r="W2647" s="846"/>
      <c r="X2647" s="824"/>
      <c r="Y2647" s="824"/>
      <c r="Z2647" s="824"/>
      <c r="AA2647" s="824"/>
      <c r="AB2647" s="824"/>
      <c r="AC2647" s="824"/>
    </row>
    <row r="2648" s="823" customFormat="1" ht="28.45" hidden="1" customHeight="1" outlineLevel="3" spans="1:29">
      <c r="A2648" s="873" t="s">
        <v>1470</v>
      </c>
      <c r="B2648" s="870" t="s">
        <v>1777</v>
      </c>
      <c r="C2648" s="870" t="s">
        <v>1834</v>
      </c>
      <c r="D2648" s="846" t="s">
        <v>6169</v>
      </c>
      <c r="E2648" s="846" t="s">
        <v>4539</v>
      </c>
      <c r="F2648" s="846" t="s">
        <v>6170</v>
      </c>
      <c r="G2648" s="846" t="s">
        <v>1784</v>
      </c>
      <c r="H2648" s="832">
        <v>1918.36</v>
      </c>
      <c r="I2648" s="846" t="s">
        <v>233</v>
      </c>
      <c r="J2648" s="875">
        <v>23</v>
      </c>
      <c r="K2648" s="846" t="s">
        <v>38</v>
      </c>
      <c r="L2648" s="846" t="s">
        <v>3355</v>
      </c>
      <c r="M2648" s="846" t="s">
        <v>6165</v>
      </c>
      <c r="N2648" s="846" t="s">
        <v>6165</v>
      </c>
      <c r="O2648" s="846" t="s">
        <v>6166</v>
      </c>
      <c r="P2648" s="846" t="s">
        <v>1843</v>
      </c>
      <c r="Q2648" s="832">
        <v>1903.65</v>
      </c>
      <c r="R2648" s="832">
        <v>1903.65</v>
      </c>
      <c r="S2648" s="832">
        <v>0</v>
      </c>
      <c r="T2648" s="832">
        <v>0</v>
      </c>
      <c r="U2648" s="846" t="s">
        <v>372</v>
      </c>
      <c r="V2648" s="846"/>
      <c r="W2648" s="846"/>
      <c r="X2648" s="824"/>
      <c r="Y2648" s="824"/>
      <c r="Z2648" s="824"/>
      <c r="AA2648" s="824"/>
      <c r="AB2648" s="824"/>
      <c r="AC2648" s="824"/>
    </row>
    <row r="2649" s="823" customFormat="1" ht="28.45" hidden="1" customHeight="1" outlineLevel="3" spans="1:29">
      <c r="A2649" s="873" t="s">
        <v>1470</v>
      </c>
      <c r="B2649" s="870" t="s">
        <v>1777</v>
      </c>
      <c r="C2649" s="870" t="s">
        <v>1834</v>
      </c>
      <c r="D2649" s="846" t="s">
        <v>6171</v>
      </c>
      <c r="E2649" s="846" t="s">
        <v>4539</v>
      </c>
      <c r="F2649" s="846" t="s">
        <v>6172</v>
      </c>
      <c r="G2649" s="846" t="s">
        <v>1784</v>
      </c>
      <c r="H2649" s="832">
        <v>41.56</v>
      </c>
      <c r="I2649" s="846" t="s">
        <v>330</v>
      </c>
      <c r="J2649" s="875">
        <v>6</v>
      </c>
      <c r="K2649" s="846" t="s">
        <v>38</v>
      </c>
      <c r="L2649" s="846" t="s">
        <v>3355</v>
      </c>
      <c r="M2649" s="846"/>
      <c r="N2649" s="846" t="s">
        <v>6165</v>
      </c>
      <c r="O2649" s="846" t="s">
        <v>1842</v>
      </c>
      <c r="P2649" s="846" t="s">
        <v>1843</v>
      </c>
      <c r="Q2649" s="832">
        <v>1659.33</v>
      </c>
      <c r="R2649" s="832">
        <v>1659.33</v>
      </c>
      <c r="S2649" s="832">
        <v>0</v>
      </c>
      <c r="T2649" s="832">
        <v>0</v>
      </c>
      <c r="U2649" s="846" t="s">
        <v>407</v>
      </c>
      <c r="V2649" s="846"/>
      <c r="W2649" s="846"/>
      <c r="X2649" s="824"/>
      <c r="Y2649" s="824"/>
      <c r="Z2649" s="824"/>
      <c r="AA2649" s="824"/>
      <c r="AB2649" s="824"/>
      <c r="AC2649" s="824"/>
    </row>
    <row r="2650" s="823" customFormat="1" ht="28.45" hidden="1" customHeight="1" outlineLevel="3" spans="1:29">
      <c r="A2650" s="873" t="s">
        <v>1470</v>
      </c>
      <c r="B2650" s="870" t="s">
        <v>1777</v>
      </c>
      <c r="C2650" s="870" t="s">
        <v>1834</v>
      </c>
      <c r="D2650" s="846" t="s">
        <v>6173</v>
      </c>
      <c r="E2650" s="846" t="s">
        <v>4539</v>
      </c>
      <c r="F2650" s="846" t="s">
        <v>6174</v>
      </c>
      <c r="G2650" s="846" t="s">
        <v>1838</v>
      </c>
      <c r="H2650" s="832">
        <v>67.98</v>
      </c>
      <c r="I2650" s="846" t="s">
        <v>1312</v>
      </c>
      <c r="J2650" s="875">
        <v>46</v>
      </c>
      <c r="K2650" s="846" t="s">
        <v>83</v>
      </c>
      <c r="L2650" s="846" t="s">
        <v>3355</v>
      </c>
      <c r="M2650" s="846" t="s">
        <v>6165</v>
      </c>
      <c r="N2650" s="846" t="s">
        <v>6165</v>
      </c>
      <c r="O2650" s="846" t="s">
        <v>1842</v>
      </c>
      <c r="P2650" s="846" t="s">
        <v>1843</v>
      </c>
      <c r="Q2650" s="832">
        <v>479.28</v>
      </c>
      <c r="R2650" s="832">
        <v>605338.58</v>
      </c>
      <c r="S2650" s="832">
        <v>0</v>
      </c>
      <c r="T2650" s="832">
        <v>0</v>
      </c>
      <c r="U2650" s="846" t="s">
        <v>318</v>
      </c>
      <c r="V2650" s="846"/>
      <c r="W2650" s="846"/>
      <c r="X2650" s="824"/>
      <c r="Y2650" s="824"/>
      <c r="Z2650" s="824"/>
      <c r="AA2650" s="824"/>
      <c r="AB2650" s="824"/>
      <c r="AC2650" s="824"/>
    </row>
    <row r="2651" s="823" customFormat="1" ht="28.45" hidden="1" customHeight="1" outlineLevel="3" spans="1:29">
      <c r="A2651" s="873" t="s">
        <v>1470</v>
      </c>
      <c r="B2651" s="870" t="s">
        <v>1777</v>
      </c>
      <c r="C2651" s="870" t="s">
        <v>1834</v>
      </c>
      <c r="D2651" s="846" t="s">
        <v>6175</v>
      </c>
      <c r="E2651" s="846" t="s">
        <v>4539</v>
      </c>
      <c r="F2651" s="846" t="s">
        <v>6176</v>
      </c>
      <c r="G2651" s="846" t="s">
        <v>1838</v>
      </c>
      <c r="H2651" s="832">
        <v>15.9</v>
      </c>
      <c r="I2651" s="846" t="s">
        <v>1641</v>
      </c>
      <c r="J2651" s="875">
        <v>8</v>
      </c>
      <c r="K2651" s="846" t="s">
        <v>38</v>
      </c>
      <c r="L2651" s="846" t="s">
        <v>3355</v>
      </c>
      <c r="M2651" s="846" t="s">
        <v>6165</v>
      </c>
      <c r="N2651" s="846" t="s">
        <v>6165</v>
      </c>
      <c r="O2651" s="846" t="s">
        <v>1842</v>
      </c>
      <c r="P2651" s="846" t="s">
        <v>1843</v>
      </c>
      <c r="Q2651" s="832">
        <v>536.03</v>
      </c>
      <c r="R2651" s="832">
        <v>536.03</v>
      </c>
      <c r="S2651" s="832">
        <v>0</v>
      </c>
      <c r="T2651" s="832">
        <v>0</v>
      </c>
      <c r="U2651" s="846" t="s">
        <v>388</v>
      </c>
      <c r="V2651" s="846"/>
      <c r="W2651" s="846"/>
      <c r="X2651" s="824"/>
      <c r="Y2651" s="824"/>
      <c r="Z2651" s="824"/>
      <c r="AA2651" s="824"/>
      <c r="AB2651" s="824"/>
      <c r="AC2651" s="824"/>
    </row>
    <row r="2652" s="823" customFormat="1" ht="28.45" hidden="1" customHeight="1" outlineLevel="2" collapsed="1" spans="1:29">
      <c r="A2652" s="870" t="s">
        <v>1470</v>
      </c>
      <c r="B2652" s="870" t="s">
        <v>1777</v>
      </c>
      <c r="C2652" s="870" t="s">
        <v>1857</v>
      </c>
      <c r="D2652" s="870"/>
      <c r="E2652" s="835"/>
      <c r="F2652" s="835"/>
      <c r="G2652" s="836"/>
      <c r="H2652" s="871">
        <v>1060.17</v>
      </c>
      <c r="I2652" s="874" t="s">
        <v>6177</v>
      </c>
      <c r="J2652" s="835"/>
      <c r="K2652" s="835"/>
      <c r="L2652" s="835"/>
      <c r="M2652" s="835"/>
      <c r="N2652" s="835"/>
      <c r="O2652" s="835"/>
      <c r="P2652" s="835"/>
      <c r="Q2652" s="835"/>
      <c r="R2652" s="835"/>
      <c r="S2652" s="835"/>
      <c r="T2652" s="835"/>
      <c r="U2652" s="835"/>
      <c r="V2652" s="835"/>
      <c r="W2652" s="836"/>
      <c r="X2652" s="824"/>
      <c r="Y2652" s="824"/>
      <c r="Z2652" s="824"/>
      <c r="AA2652" s="824"/>
      <c r="AB2652" s="824"/>
      <c r="AC2652" s="824"/>
    </row>
    <row r="2653" s="823" customFormat="1" ht="28.45" hidden="1" customHeight="1" outlineLevel="3" spans="1:29">
      <c r="A2653" s="873" t="s">
        <v>1470</v>
      </c>
      <c r="B2653" s="870" t="s">
        <v>1777</v>
      </c>
      <c r="C2653" s="870" t="s">
        <v>1857</v>
      </c>
      <c r="D2653" s="846" t="s">
        <v>6178</v>
      </c>
      <c r="E2653" s="846" t="s">
        <v>4539</v>
      </c>
      <c r="F2653" s="846" t="s">
        <v>6179</v>
      </c>
      <c r="G2653" s="846" t="s">
        <v>1838</v>
      </c>
      <c r="H2653" s="832">
        <v>41.16</v>
      </c>
      <c r="I2653" s="846" t="s">
        <v>166</v>
      </c>
      <c r="J2653" s="875">
        <v>5</v>
      </c>
      <c r="K2653" s="846" t="s">
        <v>38</v>
      </c>
      <c r="L2653" s="846" t="s">
        <v>3355</v>
      </c>
      <c r="M2653" s="846"/>
      <c r="N2653" s="846" t="s">
        <v>6165</v>
      </c>
      <c r="O2653" s="846" t="s">
        <v>6180</v>
      </c>
      <c r="P2653" s="846" t="s">
        <v>1864</v>
      </c>
      <c r="Q2653" s="832">
        <v>45.01</v>
      </c>
      <c r="R2653" s="832">
        <v>45.01</v>
      </c>
      <c r="S2653" s="832">
        <v>0</v>
      </c>
      <c r="T2653" s="832">
        <v>0</v>
      </c>
      <c r="U2653" s="846" t="s">
        <v>407</v>
      </c>
      <c r="V2653" s="846"/>
      <c r="W2653" s="846"/>
      <c r="X2653" s="824"/>
      <c r="Y2653" s="824"/>
      <c r="Z2653" s="824"/>
      <c r="AA2653" s="824"/>
      <c r="AB2653" s="824"/>
      <c r="AC2653" s="824"/>
    </row>
    <row r="2654" s="823" customFormat="1" ht="28.45" hidden="1" customHeight="1" outlineLevel="3" spans="1:29">
      <c r="A2654" s="873" t="s">
        <v>1470</v>
      </c>
      <c r="B2654" s="870" t="s">
        <v>1777</v>
      </c>
      <c r="C2654" s="870" t="s">
        <v>1857</v>
      </c>
      <c r="D2654" s="846" t="s">
        <v>6181</v>
      </c>
      <c r="E2654" s="846" t="s">
        <v>4539</v>
      </c>
      <c r="F2654" s="846" t="s">
        <v>6182</v>
      </c>
      <c r="G2654" s="846" t="s">
        <v>1838</v>
      </c>
      <c r="H2654" s="832">
        <v>39.24</v>
      </c>
      <c r="I2654" s="846" t="s">
        <v>350</v>
      </c>
      <c r="J2654" s="875">
        <v>0</v>
      </c>
      <c r="K2654" s="846" t="s">
        <v>38</v>
      </c>
      <c r="L2654" s="846" t="s">
        <v>3355</v>
      </c>
      <c r="M2654" s="846"/>
      <c r="N2654" s="846" t="s">
        <v>6165</v>
      </c>
      <c r="O2654" s="846" t="s">
        <v>1881</v>
      </c>
      <c r="P2654" s="846" t="s">
        <v>1864</v>
      </c>
      <c r="Q2654" s="832">
        <v>53.83</v>
      </c>
      <c r="R2654" s="832">
        <v>53.83</v>
      </c>
      <c r="S2654" s="832">
        <v>0</v>
      </c>
      <c r="T2654" s="832">
        <v>0</v>
      </c>
      <c r="U2654" s="846"/>
      <c r="V2654" s="846"/>
      <c r="W2654" s="846"/>
      <c r="X2654" s="824"/>
      <c r="Y2654" s="824"/>
      <c r="Z2654" s="824"/>
      <c r="AA2654" s="824"/>
      <c r="AB2654" s="824"/>
      <c r="AC2654" s="824"/>
    </row>
    <row r="2655" s="823" customFormat="1" ht="28.45" hidden="1" customHeight="1" outlineLevel="3" spans="1:29">
      <c r="A2655" s="873" t="s">
        <v>1470</v>
      </c>
      <c r="B2655" s="870" t="s">
        <v>1777</v>
      </c>
      <c r="C2655" s="870" t="s">
        <v>1857</v>
      </c>
      <c r="D2655" s="846" t="s">
        <v>6183</v>
      </c>
      <c r="E2655" s="846" t="s">
        <v>4539</v>
      </c>
      <c r="F2655" s="846" t="s">
        <v>6184</v>
      </c>
      <c r="G2655" s="846" t="s">
        <v>1838</v>
      </c>
      <c r="H2655" s="832">
        <v>90.44</v>
      </c>
      <c r="I2655" s="846" t="s">
        <v>37</v>
      </c>
      <c r="J2655" s="875">
        <v>15</v>
      </c>
      <c r="K2655" s="846" t="s">
        <v>38</v>
      </c>
      <c r="L2655" s="846" t="s">
        <v>3355</v>
      </c>
      <c r="M2655" s="846" t="s">
        <v>6165</v>
      </c>
      <c r="N2655" s="846" t="s">
        <v>6165</v>
      </c>
      <c r="O2655" s="846" t="s">
        <v>6166</v>
      </c>
      <c r="P2655" s="846" t="s">
        <v>1864</v>
      </c>
      <c r="Q2655" s="832"/>
      <c r="R2655" s="832"/>
      <c r="S2655" s="832"/>
      <c r="T2655" s="832"/>
      <c r="U2655" s="846" t="s">
        <v>388</v>
      </c>
      <c r="V2655" s="846" t="s">
        <v>6185</v>
      </c>
      <c r="W2655" s="846"/>
      <c r="X2655" s="824"/>
      <c r="Y2655" s="824"/>
      <c r="Z2655" s="824"/>
      <c r="AA2655" s="824"/>
      <c r="AB2655" s="824"/>
      <c r="AC2655" s="824"/>
    </row>
    <row r="2656" s="823" customFormat="1" ht="28.45" hidden="1" customHeight="1" outlineLevel="3" spans="1:29">
      <c r="A2656" s="873" t="s">
        <v>1470</v>
      </c>
      <c r="B2656" s="870" t="s">
        <v>1777</v>
      </c>
      <c r="C2656" s="870" t="s">
        <v>1857</v>
      </c>
      <c r="D2656" s="846" t="s">
        <v>6186</v>
      </c>
      <c r="E2656" s="846" t="s">
        <v>4539</v>
      </c>
      <c r="F2656" s="846" t="s">
        <v>6187</v>
      </c>
      <c r="G2656" s="846" t="s">
        <v>1784</v>
      </c>
      <c r="H2656" s="832">
        <v>889.33</v>
      </c>
      <c r="I2656" s="846" t="s">
        <v>1312</v>
      </c>
      <c r="J2656" s="875">
        <v>46</v>
      </c>
      <c r="K2656" s="846" t="s">
        <v>83</v>
      </c>
      <c r="L2656" s="846" t="s">
        <v>3355</v>
      </c>
      <c r="M2656" s="846" t="s">
        <v>6165</v>
      </c>
      <c r="N2656" s="846" t="s">
        <v>6165</v>
      </c>
      <c r="O2656" s="846" t="s">
        <v>1863</v>
      </c>
      <c r="P2656" s="846" t="s">
        <v>1864</v>
      </c>
      <c r="Q2656" s="832">
        <v>1749.1</v>
      </c>
      <c r="R2656" s="832">
        <v>1749.1</v>
      </c>
      <c r="S2656" s="832">
        <v>0</v>
      </c>
      <c r="T2656" s="832">
        <v>0</v>
      </c>
      <c r="U2656" s="846" t="s">
        <v>318</v>
      </c>
      <c r="V2656" s="846"/>
      <c r="W2656" s="846"/>
      <c r="X2656" s="824"/>
      <c r="Y2656" s="824"/>
      <c r="Z2656" s="824"/>
      <c r="AA2656" s="824"/>
      <c r="AB2656" s="824"/>
      <c r="AC2656" s="824"/>
    </row>
    <row r="2657" s="823" customFormat="1" ht="28.45" hidden="1" customHeight="1" outlineLevel="2" collapsed="1" spans="1:29">
      <c r="A2657" s="870" t="s">
        <v>1470</v>
      </c>
      <c r="B2657" s="870" t="s">
        <v>1777</v>
      </c>
      <c r="C2657" s="870" t="s">
        <v>2060</v>
      </c>
      <c r="D2657" s="870"/>
      <c r="E2657" s="835"/>
      <c r="F2657" s="835"/>
      <c r="G2657" s="836"/>
      <c r="H2657" s="871">
        <v>15.59</v>
      </c>
      <c r="I2657" s="874" t="s">
        <v>6188</v>
      </c>
      <c r="J2657" s="835"/>
      <c r="K2657" s="835"/>
      <c r="L2657" s="835"/>
      <c r="M2657" s="835"/>
      <c r="N2657" s="835"/>
      <c r="O2657" s="835"/>
      <c r="P2657" s="835"/>
      <c r="Q2657" s="835"/>
      <c r="R2657" s="835"/>
      <c r="S2657" s="835"/>
      <c r="T2657" s="835"/>
      <c r="U2657" s="835"/>
      <c r="V2657" s="835"/>
      <c r="W2657" s="836"/>
      <c r="X2657" s="824"/>
      <c r="Y2657" s="824"/>
      <c r="Z2657" s="824"/>
      <c r="AA2657" s="824"/>
      <c r="AB2657" s="824"/>
      <c r="AC2657" s="824"/>
    </row>
    <row r="2658" s="823" customFormat="1" ht="28.45" hidden="1" customHeight="1" outlineLevel="3" spans="1:29">
      <c r="A2658" s="873" t="s">
        <v>1470</v>
      </c>
      <c r="B2658" s="870" t="s">
        <v>1777</v>
      </c>
      <c r="C2658" s="870" t="s">
        <v>2060</v>
      </c>
      <c r="D2658" s="846" t="s">
        <v>6189</v>
      </c>
      <c r="E2658" s="846" t="s">
        <v>4539</v>
      </c>
      <c r="F2658" s="846" t="s">
        <v>6190</v>
      </c>
      <c r="G2658" s="846" t="s">
        <v>1838</v>
      </c>
      <c r="H2658" s="832">
        <v>15.59</v>
      </c>
      <c r="I2658" s="846" t="s">
        <v>350</v>
      </c>
      <c r="J2658" s="875">
        <v>0</v>
      </c>
      <c r="K2658" s="846" t="s">
        <v>38</v>
      </c>
      <c r="L2658" s="846" t="s">
        <v>3355</v>
      </c>
      <c r="M2658" s="846"/>
      <c r="N2658" s="846" t="s">
        <v>6165</v>
      </c>
      <c r="O2658" s="846" t="s">
        <v>1881</v>
      </c>
      <c r="P2658" s="846" t="s">
        <v>2067</v>
      </c>
      <c r="Q2658" s="832">
        <v>384.47</v>
      </c>
      <c r="R2658" s="832">
        <v>384.47</v>
      </c>
      <c r="S2658" s="832">
        <v>0</v>
      </c>
      <c r="T2658" s="832">
        <v>0</v>
      </c>
      <c r="U2658" s="846"/>
      <c r="V2658" s="846"/>
      <c r="W2658" s="846"/>
      <c r="X2658" s="824"/>
      <c r="Y2658" s="824"/>
      <c r="Z2658" s="824"/>
      <c r="AA2658" s="824"/>
      <c r="AB2658" s="824"/>
      <c r="AC2658" s="824"/>
    </row>
    <row r="2659" s="823" customFormat="1" ht="28.45" hidden="1" customHeight="1" outlineLevel="2" collapsed="1" spans="1:29">
      <c r="A2659" s="870" t="s">
        <v>1470</v>
      </c>
      <c r="B2659" s="870" t="s">
        <v>1777</v>
      </c>
      <c r="C2659" s="870" t="s">
        <v>4471</v>
      </c>
      <c r="D2659" s="870"/>
      <c r="E2659" s="835"/>
      <c r="F2659" s="835"/>
      <c r="G2659" s="836"/>
      <c r="H2659" s="871">
        <v>182</v>
      </c>
      <c r="I2659" s="874" t="s">
        <v>6191</v>
      </c>
      <c r="J2659" s="835"/>
      <c r="K2659" s="835"/>
      <c r="L2659" s="835"/>
      <c r="M2659" s="835"/>
      <c r="N2659" s="835"/>
      <c r="O2659" s="835"/>
      <c r="P2659" s="835"/>
      <c r="Q2659" s="835"/>
      <c r="R2659" s="835"/>
      <c r="S2659" s="835"/>
      <c r="T2659" s="835"/>
      <c r="U2659" s="835"/>
      <c r="V2659" s="835"/>
      <c r="W2659" s="836"/>
      <c r="X2659" s="824"/>
      <c r="Y2659" s="824"/>
      <c r="Z2659" s="824"/>
      <c r="AA2659" s="824"/>
      <c r="AB2659" s="824"/>
      <c r="AC2659" s="824"/>
    </row>
    <row r="2660" s="823" customFormat="1" ht="28.45" hidden="1" customHeight="1" outlineLevel="3" spans="1:29">
      <c r="A2660" s="873" t="s">
        <v>1470</v>
      </c>
      <c r="B2660" s="870" t="s">
        <v>1777</v>
      </c>
      <c r="C2660" s="870" t="s">
        <v>4471</v>
      </c>
      <c r="D2660" s="846" t="s">
        <v>6192</v>
      </c>
      <c r="E2660" s="846" t="s">
        <v>34</v>
      </c>
      <c r="F2660" s="846" t="s">
        <v>6193</v>
      </c>
      <c r="G2660" s="846" t="s">
        <v>4495</v>
      </c>
      <c r="H2660" s="832">
        <v>182</v>
      </c>
      <c r="I2660" s="846" t="s">
        <v>534</v>
      </c>
      <c r="J2660" s="875">
        <v>1</v>
      </c>
      <c r="K2660" s="846" t="s">
        <v>38</v>
      </c>
      <c r="L2660" s="846" t="s">
        <v>3355</v>
      </c>
      <c r="M2660" s="846"/>
      <c r="N2660" s="846" t="s">
        <v>6194</v>
      </c>
      <c r="O2660" s="846" t="s">
        <v>4482</v>
      </c>
      <c r="P2660" s="846" t="s">
        <v>4486</v>
      </c>
      <c r="Q2660" s="832">
        <v>272.15</v>
      </c>
      <c r="R2660" s="832">
        <v>8603.62</v>
      </c>
      <c r="S2660" s="832">
        <v>-197.07</v>
      </c>
      <c r="T2660" s="832">
        <v>2837.5</v>
      </c>
      <c r="U2660" s="846"/>
      <c r="V2660" s="846" t="s">
        <v>4465</v>
      </c>
      <c r="W2660" s="846" t="s">
        <v>6194</v>
      </c>
      <c r="X2660" s="824"/>
      <c r="Y2660" s="824"/>
      <c r="Z2660" s="824"/>
      <c r="AA2660" s="824"/>
      <c r="AB2660" s="824"/>
      <c r="AC2660" s="824"/>
    </row>
    <row r="2661" s="823" customFormat="1" ht="28.45" hidden="1" customHeight="1" outlineLevel="1" collapsed="1" spans="1:29">
      <c r="A2661" s="870" t="s">
        <v>1470</v>
      </c>
      <c r="B2661" s="870" t="s">
        <v>2092</v>
      </c>
      <c r="C2661" s="870"/>
      <c r="D2661" s="835"/>
      <c r="E2661" s="835"/>
      <c r="F2661" s="835"/>
      <c r="G2661" s="836"/>
      <c r="H2661" s="871">
        <v>658.29</v>
      </c>
      <c r="I2661" s="874" t="s">
        <v>6195</v>
      </c>
      <c r="J2661" s="835"/>
      <c r="K2661" s="835"/>
      <c r="L2661" s="835"/>
      <c r="M2661" s="835"/>
      <c r="N2661" s="835"/>
      <c r="O2661" s="835"/>
      <c r="P2661" s="835"/>
      <c r="Q2661" s="835"/>
      <c r="R2661" s="835"/>
      <c r="S2661" s="835"/>
      <c r="T2661" s="835"/>
      <c r="U2661" s="835"/>
      <c r="V2661" s="835"/>
      <c r="W2661" s="836"/>
      <c r="X2661" s="824"/>
      <c r="Y2661" s="824"/>
      <c r="Z2661" s="824"/>
      <c r="AA2661" s="824"/>
      <c r="AB2661" s="824"/>
      <c r="AC2661" s="824"/>
    </row>
    <row r="2662" s="823" customFormat="1" ht="28.45" hidden="1" customHeight="1" outlineLevel="2" collapsed="1" spans="1:29">
      <c r="A2662" s="870" t="s">
        <v>1470</v>
      </c>
      <c r="B2662" s="870" t="s">
        <v>2092</v>
      </c>
      <c r="C2662" s="870" t="s">
        <v>2138</v>
      </c>
      <c r="D2662" s="870"/>
      <c r="E2662" s="835"/>
      <c r="F2662" s="835"/>
      <c r="G2662" s="836"/>
      <c r="H2662" s="871">
        <v>56.72</v>
      </c>
      <c r="I2662" s="874" t="s">
        <v>6196</v>
      </c>
      <c r="J2662" s="835"/>
      <c r="K2662" s="835"/>
      <c r="L2662" s="835"/>
      <c r="M2662" s="835"/>
      <c r="N2662" s="835"/>
      <c r="O2662" s="835"/>
      <c r="P2662" s="835"/>
      <c r="Q2662" s="835"/>
      <c r="R2662" s="835"/>
      <c r="S2662" s="835"/>
      <c r="T2662" s="835"/>
      <c r="U2662" s="835"/>
      <c r="V2662" s="835"/>
      <c r="W2662" s="836"/>
      <c r="X2662" s="824"/>
      <c r="Y2662" s="824"/>
      <c r="Z2662" s="824"/>
      <c r="AA2662" s="824"/>
      <c r="AB2662" s="824"/>
      <c r="AC2662" s="824"/>
    </row>
    <row r="2663" s="823" customFormat="1" ht="28.45" hidden="1" customHeight="1" outlineLevel="3" spans="1:29">
      <c r="A2663" s="873" t="s">
        <v>1470</v>
      </c>
      <c r="B2663" s="870" t="s">
        <v>2092</v>
      </c>
      <c r="C2663" s="870" t="s">
        <v>2138</v>
      </c>
      <c r="D2663" s="846" t="s">
        <v>6197</v>
      </c>
      <c r="E2663" s="846" t="s">
        <v>310</v>
      </c>
      <c r="F2663" s="846" t="s">
        <v>6198</v>
      </c>
      <c r="G2663" s="846" t="s">
        <v>4581</v>
      </c>
      <c r="H2663" s="832">
        <v>5.63</v>
      </c>
      <c r="I2663" s="846" t="s">
        <v>294</v>
      </c>
      <c r="J2663" s="875">
        <v>50</v>
      </c>
      <c r="K2663" s="846" t="s">
        <v>83</v>
      </c>
      <c r="L2663" s="846" t="s">
        <v>3355</v>
      </c>
      <c r="M2663" s="846" t="s">
        <v>6199</v>
      </c>
      <c r="N2663" s="846" t="s">
        <v>6199</v>
      </c>
      <c r="O2663" s="846" t="s">
        <v>2143</v>
      </c>
      <c r="P2663" s="846" t="s">
        <v>2164</v>
      </c>
      <c r="Q2663" s="832">
        <v>68.76</v>
      </c>
      <c r="R2663" s="832">
        <v>68.76</v>
      </c>
      <c r="S2663" s="832">
        <v>56.72</v>
      </c>
      <c r="T2663" s="832">
        <v>56.72</v>
      </c>
      <c r="U2663" s="846" t="s">
        <v>318</v>
      </c>
      <c r="V2663" s="846" t="s">
        <v>6200</v>
      </c>
      <c r="W2663" s="846"/>
      <c r="X2663" s="824"/>
      <c r="Y2663" s="824"/>
      <c r="Z2663" s="824"/>
      <c r="AA2663" s="824"/>
      <c r="AB2663" s="824"/>
      <c r="AC2663" s="824"/>
    </row>
    <row r="2664" s="823" customFormat="1" ht="28.45" hidden="1" customHeight="1" outlineLevel="3" spans="1:29">
      <c r="A2664" s="873" t="s">
        <v>1470</v>
      </c>
      <c r="B2664" s="870" t="s">
        <v>2092</v>
      </c>
      <c r="C2664" s="870" t="s">
        <v>2138</v>
      </c>
      <c r="D2664" s="846" t="s">
        <v>6201</v>
      </c>
      <c r="E2664" s="846" t="s">
        <v>310</v>
      </c>
      <c r="F2664" s="846" t="s">
        <v>6198</v>
      </c>
      <c r="G2664" s="846" t="s">
        <v>4581</v>
      </c>
      <c r="H2664" s="832">
        <v>23.62</v>
      </c>
      <c r="I2664" s="846" t="s">
        <v>165</v>
      </c>
      <c r="J2664" s="875">
        <v>27</v>
      </c>
      <c r="K2664" s="846" t="s">
        <v>38</v>
      </c>
      <c r="L2664" s="846" t="s">
        <v>3355</v>
      </c>
      <c r="M2664" s="846" t="s">
        <v>6199</v>
      </c>
      <c r="N2664" s="846" t="s">
        <v>6199</v>
      </c>
      <c r="O2664" s="846" t="s">
        <v>2143</v>
      </c>
      <c r="P2664" s="846" t="s">
        <v>2164</v>
      </c>
      <c r="Q2664" s="832">
        <v>68.76</v>
      </c>
      <c r="R2664" s="832">
        <v>68.76</v>
      </c>
      <c r="S2664" s="832">
        <v>56.72</v>
      </c>
      <c r="T2664" s="832">
        <v>56.72</v>
      </c>
      <c r="U2664" s="846" t="s">
        <v>318</v>
      </c>
      <c r="V2664" s="846" t="s">
        <v>6200</v>
      </c>
      <c r="W2664" s="846"/>
      <c r="X2664" s="824"/>
      <c r="Y2664" s="824"/>
      <c r="Z2664" s="824"/>
      <c r="AA2664" s="824"/>
      <c r="AB2664" s="824"/>
      <c r="AC2664" s="824"/>
    </row>
    <row r="2665" s="823" customFormat="1" ht="28.45" hidden="1" customHeight="1" outlineLevel="3" spans="1:29">
      <c r="A2665" s="873" t="s">
        <v>1470</v>
      </c>
      <c r="B2665" s="870" t="s">
        <v>2092</v>
      </c>
      <c r="C2665" s="870" t="s">
        <v>2138</v>
      </c>
      <c r="D2665" s="846" t="s">
        <v>6202</v>
      </c>
      <c r="E2665" s="846" t="s">
        <v>310</v>
      </c>
      <c r="F2665" s="846" t="s">
        <v>6198</v>
      </c>
      <c r="G2665" s="846" t="s">
        <v>4581</v>
      </c>
      <c r="H2665" s="832">
        <v>27.47</v>
      </c>
      <c r="I2665" s="846" t="s">
        <v>165</v>
      </c>
      <c r="J2665" s="875">
        <v>27</v>
      </c>
      <c r="K2665" s="846" t="s">
        <v>38</v>
      </c>
      <c r="L2665" s="846" t="s">
        <v>3355</v>
      </c>
      <c r="M2665" s="846" t="s">
        <v>6199</v>
      </c>
      <c r="N2665" s="846" t="s">
        <v>6199</v>
      </c>
      <c r="O2665" s="846" t="s">
        <v>2143</v>
      </c>
      <c r="P2665" s="846" t="s">
        <v>2164</v>
      </c>
      <c r="Q2665" s="832">
        <v>68.76</v>
      </c>
      <c r="R2665" s="832">
        <v>68.76</v>
      </c>
      <c r="S2665" s="832">
        <v>56.72</v>
      </c>
      <c r="T2665" s="832">
        <v>56.72</v>
      </c>
      <c r="U2665" s="846" t="s">
        <v>318</v>
      </c>
      <c r="V2665" s="846" t="s">
        <v>6200</v>
      </c>
      <c r="W2665" s="846"/>
      <c r="X2665" s="824"/>
      <c r="Y2665" s="824"/>
      <c r="Z2665" s="824"/>
      <c r="AA2665" s="824"/>
      <c r="AB2665" s="824"/>
      <c r="AC2665" s="824"/>
    </row>
    <row r="2666" s="823" customFormat="1" ht="28.45" hidden="1" customHeight="1" outlineLevel="2" collapsed="1" spans="1:29">
      <c r="A2666" s="870" t="s">
        <v>1470</v>
      </c>
      <c r="B2666" s="870" t="s">
        <v>2092</v>
      </c>
      <c r="C2666" s="870" t="s">
        <v>2094</v>
      </c>
      <c r="D2666" s="870"/>
      <c r="E2666" s="835"/>
      <c r="F2666" s="835"/>
      <c r="G2666" s="836"/>
      <c r="H2666" s="871">
        <v>601.57</v>
      </c>
      <c r="I2666" s="874" t="s">
        <v>6203</v>
      </c>
      <c r="J2666" s="835"/>
      <c r="K2666" s="835"/>
      <c r="L2666" s="835"/>
      <c r="M2666" s="835"/>
      <c r="N2666" s="835"/>
      <c r="O2666" s="835"/>
      <c r="P2666" s="835"/>
      <c r="Q2666" s="835"/>
      <c r="R2666" s="835"/>
      <c r="S2666" s="835"/>
      <c r="T2666" s="835"/>
      <c r="U2666" s="835"/>
      <c r="V2666" s="835"/>
      <c r="W2666" s="836"/>
      <c r="X2666" s="824"/>
      <c r="Y2666" s="824"/>
      <c r="Z2666" s="824"/>
      <c r="AA2666" s="824"/>
      <c r="AB2666" s="824"/>
      <c r="AC2666" s="824"/>
    </row>
    <row r="2667" s="823" customFormat="1" ht="28.45" hidden="1" customHeight="1" outlineLevel="3" spans="1:29">
      <c r="A2667" s="873" t="s">
        <v>1470</v>
      </c>
      <c r="B2667" s="870" t="s">
        <v>2092</v>
      </c>
      <c r="C2667" s="870" t="s">
        <v>2094</v>
      </c>
      <c r="D2667" s="846" t="s">
        <v>6204</v>
      </c>
      <c r="E2667" s="846" t="s">
        <v>3858</v>
      </c>
      <c r="F2667" s="846" t="s">
        <v>6205</v>
      </c>
      <c r="G2667" s="846" t="s">
        <v>4624</v>
      </c>
      <c r="H2667" s="832">
        <v>278.4</v>
      </c>
      <c r="I2667" s="846" t="s">
        <v>6206</v>
      </c>
      <c r="J2667" s="875">
        <v>365</v>
      </c>
      <c r="K2667" s="846" t="s">
        <v>53</v>
      </c>
      <c r="L2667" s="846" t="s">
        <v>3355</v>
      </c>
      <c r="M2667" s="846" t="s">
        <v>6207</v>
      </c>
      <c r="N2667" s="846" t="s">
        <v>6208</v>
      </c>
      <c r="O2667" s="846" t="s">
        <v>2247</v>
      </c>
      <c r="P2667" s="846" t="s">
        <v>4543</v>
      </c>
      <c r="Q2667" s="832">
        <v>279.18</v>
      </c>
      <c r="R2667" s="832">
        <v>280.89</v>
      </c>
      <c r="S2667" s="832">
        <v>278.4</v>
      </c>
      <c r="T2667" s="832">
        <v>278.4</v>
      </c>
      <c r="U2667" s="846" t="s">
        <v>306</v>
      </c>
      <c r="V2667" s="846" t="s">
        <v>6209</v>
      </c>
      <c r="W2667" s="846"/>
      <c r="X2667" s="824"/>
      <c r="Y2667" s="824"/>
      <c r="Z2667" s="824"/>
      <c r="AA2667" s="824"/>
      <c r="AB2667" s="824"/>
      <c r="AC2667" s="824"/>
    </row>
    <row r="2668" s="823" customFormat="1" ht="28.45" hidden="1" customHeight="1" outlineLevel="3" spans="1:29">
      <c r="A2668" s="873" t="s">
        <v>1470</v>
      </c>
      <c r="B2668" s="870" t="s">
        <v>2092</v>
      </c>
      <c r="C2668" s="870" t="s">
        <v>2094</v>
      </c>
      <c r="D2668" s="846" t="s">
        <v>6210</v>
      </c>
      <c r="E2668" s="846" t="s">
        <v>34</v>
      </c>
      <c r="F2668" s="846" t="s">
        <v>6211</v>
      </c>
      <c r="G2668" s="846" t="s">
        <v>6212</v>
      </c>
      <c r="H2668" s="832">
        <v>60.24</v>
      </c>
      <c r="I2668" s="846" t="s">
        <v>1641</v>
      </c>
      <c r="J2668" s="875">
        <v>8</v>
      </c>
      <c r="K2668" s="846" t="s">
        <v>38</v>
      </c>
      <c r="L2668" s="846" t="s">
        <v>3355</v>
      </c>
      <c r="M2668" s="846" t="s">
        <v>6213</v>
      </c>
      <c r="N2668" s="846" t="s">
        <v>6213</v>
      </c>
      <c r="O2668" s="846" t="s">
        <v>6214</v>
      </c>
      <c r="P2668" s="846" t="s">
        <v>6215</v>
      </c>
      <c r="Q2668" s="832">
        <v>61.28</v>
      </c>
      <c r="R2668" s="832">
        <v>61.52</v>
      </c>
      <c r="S2668" s="832">
        <v>61.23</v>
      </c>
      <c r="T2668" s="832">
        <v>61.23</v>
      </c>
      <c r="U2668" s="846" t="s">
        <v>388</v>
      </c>
      <c r="V2668" s="846" t="s">
        <v>6216</v>
      </c>
      <c r="W2668" s="846"/>
      <c r="X2668" s="824"/>
      <c r="Y2668" s="824"/>
      <c r="Z2668" s="824"/>
      <c r="AA2668" s="824"/>
      <c r="AB2668" s="824"/>
      <c r="AC2668" s="824"/>
    </row>
    <row r="2669" s="823" customFormat="1" ht="28.45" hidden="1" customHeight="1" outlineLevel="3" spans="1:29">
      <c r="A2669" s="873" t="s">
        <v>1470</v>
      </c>
      <c r="B2669" s="870" t="s">
        <v>2092</v>
      </c>
      <c r="C2669" s="870" t="s">
        <v>2094</v>
      </c>
      <c r="D2669" s="846" t="s">
        <v>6217</v>
      </c>
      <c r="E2669" s="846" t="s">
        <v>298</v>
      </c>
      <c r="F2669" s="846" t="s">
        <v>6218</v>
      </c>
      <c r="G2669" s="846" t="s">
        <v>6219</v>
      </c>
      <c r="H2669" s="832">
        <v>262.93</v>
      </c>
      <c r="I2669" s="846" t="s">
        <v>166</v>
      </c>
      <c r="J2669" s="875">
        <v>5</v>
      </c>
      <c r="K2669" s="846" t="s">
        <v>38</v>
      </c>
      <c r="L2669" s="846" t="s">
        <v>3355</v>
      </c>
      <c r="M2669" s="846"/>
      <c r="N2669" s="846" t="s">
        <v>6220</v>
      </c>
      <c r="O2669" s="846" t="s">
        <v>2123</v>
      </c>
      <c r="P2669" s="846" t="s">
        <v>2102</v>
      </c>
      <c r="Q2669" s="832">
        <v>2351.04</v>
      </c>
      <c r="R2669" s="832">
        <v>2351.04</v>
      </c>
      <c r="S2669" s="832">
        <v>0</v>
      </c>
      <c r="T2669" s="832">
        <v>0</v>
      </c>
      <c r="U2669" s="846" t="s">
        <v>407</v>
      </c>
      <c r="V2669" s="846"/>
      <c r="W2669" s="846"/>
      <c r="X2669" s="824"/>
      <c r="Y2669" s="824"/>
      <c r="Z2669" s="824"/>
      <c r="AA2669" s="824"/>
      <c r="AB2669" s="824"/>
      <c r="AC2669" s="824"/>
    </row>
    <row r="2670" s="823" customFormat="1" ht="28.45" hidden="1" customHeight="1" outlineLevel="1" collapsed="1" spans="1:29">
      <c r="A2670" s="870" t="s">
        <v>1470</v>
      </c>
      <c r="B2670" s="870" t="s">
        <v>2191</v>
      </c>
      <c r="C2670" s="870"/>
      <c r="D2670" s="835"/>
      <c r="E2670" s="835"/>
      <c r="F2670" s="835"/>
      <c r="G2670" s="836"/>
      <c r="H2670" s="871">
        <v>603.35</v>
      </c>
      <c r="I2670" s="874" t="s">
        <v>6221</v>
      </c>
      <c r="J2670" s="835"/>
      <c r="K2670" s="835"/>
      <c r="L2670" s="835"/>
      <c r="M2670" s="835"/>
      <c r="N2670" s="835"/>
      <c r="O2670" s="835"/>
      <c r="P2670" s="835"/>
      <c r="Q2670" s="835"/>
      <c r="R2670" s="835"/>
      <c r="S2670" s="835"/>
      <c r="T2670" s="835"/>
      <c r="U2670" s="835"/>
      <c r="V2670" s="835"/>
      <c r="W2670" s="836"/>
      <c r="X2670" s="824"/>
      <c r="Y2670" s="824"/>
      <c r="Z2670" s="824"/>
      <c r="AA2670" s="824"/>
      <c r="AB2670" s="824"/>
      <c r="AC2670" s="824"/>
    </row>
    <row r="2671" s="823" customFormat="1" ht="28.45" hidden="1" customHeight="1" outlineLevel="2" collapsed="1" spans="1:29">
      <c r="A2671" s="870" t="s">
        <v>1470</v>
      </c>
      <c r="B2671" s="870" t="s">
        <v>2191</v>
      </c>
      <c r="C2671" s="870" t="s">
        <v>2205</v>
      </c>
      <c r="D2671" s="870"/>
      <c r="E2671" s="835"/>
      <c r="F2671" s="835"/>
      <c r="G2671" s="836"/>
      <c r="H2671" s="871">
        <v>598.62</v>
      </c>
      <c r="I2671" s="874" t="s">
        <v>6221</v>
      </c>
      <c r="J2671" s="835"/>
      <c r="K2671" s="835"/>
      <c r="L2671" s="835"/>
      <c r="M2671" s="835"/>
      <c r="N2671" s="835"/>
      <c r="O2671" s="835"/>
      <c r="P2671" s="835"/>
      <c r="Q2671" s="835"/>
      <c r="R2671" s="835"/>
      <c r="S2671" s="835"/>
      <c r="T2671" s="835"/>
      <c r="U2671" s="835"/>
      <c r="V2671" s="835"/>
      <c r="W2671" s="836"/>
      <c r="X2671" s="824"/>
      <c r="Y2671" s="824"/>
      <c r="Z2671" s="824"/>
      <c r="AA2671" s="824"/>
      <c r="AB2671" s="824"/>
      <c r="AC2671" s="824"/>
    </row>
    <row r="2672" s="823" customFormat="1" ht="28.45" hidden="1" customHeight="1" outlineLevel="3" spans="1:29">
      <c r="A2672" s="873" t="s">
        <v>1470</v>
      </c>
      <c r="B2672" s="870" t="s">
        <v>2191</v>
      </c>
      <c r="C2672" s="870" t="s">
        <v>2205</v>
      </c>
      <c r="D2672" s="846" t="s">
        <v>6222</v>
      </c>
      <c r="E2672" s="846" t="s">
        <v>4539</v>
      </c>
      <c r="F2672" s="846" t="s">
        <v>6223</v>
      </c>
      <c r="G2672" s="846" t="s">
        <v>4541</v>
      </c>
      <c r="H2672" s="832">
        <v>0.65</v>
      </c>
      <c r="I2672" s="846" t="s">
        <v>2954</v>
      </c>
      <c r="J2672" s="875">
        <v>72</v>
      </c>
      <c r="K2672" s="846" t="s">
        <v>83</v>
      </c>
      <c r="L2672" s="846" t="s">
        <v>3284</v>
      </c>
      <c r="M2672" s="846" t="s">
        <v>6224</v>
      </c>
      <c r="N2672" s="846" t="s">
        <v>6224</v>
      </c>
      <c r="O2672" s="846" t="s">
        <v>2240</v>
      </c>
      <c r="P2672" s="846" t="s">
        <v>2248</v>
      </c>
      <c r="Q2672" s="832">
        <v>0.7</v>
      </c>
      <c r="R2672" s="832">
        <v>0.7</v>
      </c>
      <c r="S2672" s="832">
        <v>0</v>
      </c>
      <c r="T2672" s="832">
        <v>0</v>
      </c>
      <c r="U2672" s="846" t="s">
        <v>525</v>
      </c>
      <c r="V2672" s="846"/>
      <c r="W2672" s="846"/>
      <c r="X2672" s="824"/>
      <c r="Y2672" s="824"/>
      <c r="Z2672" s="824"/>
      <c r="AA2672" s="824"/>
      <c r="AB2672" s="824"/>
      <c r="AC2672" s="824"/>
    </row>
    <row r="2673" s="823" customFormat="1" ht="28.45" hidden="1" customHeight="1" outlineLevel="3" spans="1:29">
      <c r="A2673" s="873" t="s">
        <v>1470</v>
      </c>
      <c r="B2673" s="870" t="s">
        <v>2191</v>
      </c>
      <c r="C2673" s="870" t="s">
        <v>2205</v>
      </c>
      <c r="D2673" s="846" t="s">
        <v>6225</v>
      </c>
      <c r="E2673" s="846" t="s">
        <v>4539</v>
      </c>
      <c r="F2673" s="846" t="s">
        <v>6226</v>
      </c>
      <c r="G2673" s="846" t="s">
        <v>4541</v>
      </c>
      <c r="H2673" s="832">
        <v>36.72</v>
      </c>
      <c r="I2673" s="846" t="s">
        <v>1641</v>
      </c>
      <c r="J2673" s="875">
        <v>8</v>
      </c>
      <c r="K2673" s="846" t="s">
        <v>38</v>
      </c>
      <c r="L2673" s="846" t="s">
        <v>3355</v>
      </c>
      <c r="M2673" s="846"/>
      <c r="N2673" s="846" t="s">
        <v>6227</v>
      </c>
      <c r="O2673" s="846" t="s">
        <v>6228</v>
      </c>
      <c r="P2673" s="846" t="s">
        <v>6229</v>
      </c>
      <c r="Q2673" s="832">
        <v>97.21</v>
      </c>
      <c r="R2673" s="832">
        <v>97.21</v>
      </c>
      <c r="S2673" s="832">
        <v>0</v>
      </c>
      <c r="T2673" s="832">
        <v>0</v>
      </c>
      <c r="U2673" s="846" t="s">
        <v>388</v>
      </c>
      <c r="V2673" s="846"/>
      <c r="W2673" s="846"/>
      <c r="X2673" s="824"/>
      <c r="Y2673" s="824"/>
      <c r="Z2673" s="824"/>
      <c r="AA2673" s="824"/>
      <c r="AB2673" s="824"/>
      <c r="AC2673" s="824"/>
    </row>
    <row r="2674" s="823" customFormat="1" ht="28.45" hidden="1" customHeight="1" outlineLevel="3" spans="1:29">
      <c r="A2674" s="873" t="s">
        <v>1470</v>
      </c>
      <c r="B2674" s="870" t="s">
        <v>2191</v>
      </c>
      <c r="C2674" s="870" t="s">
        <v>2205</v>
      </c>
      <c r="D2674" s="846" t="s">
        <v>6230</v>
      </c>
      <c r="E2674" s="846" t="s">
        <v>4539</v>
      </c>
      <c r="F2674" s="846" t="s">
        <v>6231</v>
      </c>
      <c r="G2674" s="846" t="s">
        <v>4541</v>
      </c>
      <c r="H2674" s="832">
        <v>108</v>
      </c>
      <c r="I2674" s="846" t="s">
        <v>1641</v>
      </c>
      <c r="J2674" s="875">
        <v>8</v>
      </c>
      <c r="K2674" s="846" t="s">
        <v>38</v>
      </c>
      <c r="L2674" s="846" t="s">
        <v>3355</v>
      </c>
      <c r="M2674" s="846" t="s">
        <v>6227</v>
      </c>
      <c r="N2674" s="846" t="s">
        <v>6227</v>
      </c>
      <c r="O2674" s="846" t="s">
        <v>6228</v>
      </c>
      <c r="P2674" s="846" t="s">
        <v>6229</v>
      </c>
      <c r="Q2674" s="832">
        <v>165.74</v>
      </c>
      <c r="R2674" s="832">
        <v>605338.58</v>
      </c>
      <c r="S2674" s="832">
        <v>0</v>
      </c>
      <c r="T2674" s="832">
        <v>0</v>
      </c>
      <c r="U2674" s="846" t="s">
        <v>388</v>
      </c>
      <c r="V2674" s="846"/>
      <c r="W2674" s="846"/>
      <c r="X2674" s="824"/>
      <c r="Y2674" s="824"/>
      <c r="Z2674" s="824"/>
      <c r="AA2674" s="824"/>
      <c r="AB2674" s="824"/>
      <c r="AC2674" s="824"/>
    </row>
    <row r="2675" s="823" customFormat="1" ht="28.45" hidden="1" customHeight="1" outlineLevel="3" spans="1:29">
      <c r="A2675" s="873" t="s">
        <v>1470</v>
      </c>
      <c r="B2675" s="870" t="s">
        <v>2191</v>
      </c>
      <c r="C2675" s="870" t="s">
        <v>2205</v>
      </c>
      <c r="D2675" s="846" t="s">
        <v>6232</v>
      </c>
      <c r="E2675" s="846" t="s">
        <v>4539</v>
      </c>
      <c r="F2675" s="846" t="s">
        <v>6233</v>
      </c>
      <c r="G2675" s="846" t="s">
        <v>4541</v>
      </c>
      <c r="H2675" s="832">
        <v>84.01</v>
      </c>
      <c r="I2675" s="846" t="s">
        <v>485</v>
      </c>
      <c r="J2675" s="875">
        <v>3</v>
      </c>
      <c r="K2675" s="846" t="s">
        <v>38</v>
      </c>
      <c r="L2675" s="846" t="s">
        <v>3355</v>
      </c>
      <c r="M2675" s="846"/>
      <c r="N2675" s="846" t="s">
        <v>6227</v>
      </c>
      <c r="O2675" s="846" t="s">
        <v>6228</v>
      </c>
      <c r="P2675" s="846" t="s">
        <v>6229</v>
      </c>
      <c r="Q2675" s="832">
        <v>280.58</v>
      </c>
      <c r="R2675" s="832">
        <v>280.58</v>
      </c>
      <c r="S2675" s="832">
        <v>0</v>
      </c>
      <c r="T2675" s="832">
        <v>0</v>
      </c>
      <c r="U2675" s="846" t="s">
        <v>407</v>
      </c>
      <c r="V2675" s="846"/>
      <c r="W2675" s="846"/>
      <c r="X2675" s="824"/>
      <c r="Y2675" s="824"/>
      <c r="Z2675" s="824"/>
      <c r="AA2675" s="824"/>
      <c r="AB2675" s="824"/>
      <c r="AC2675" s="824"/>
    </row>
    <row r="2676" s="823" customFormat="1" ht="28.45" hidden="1" customHeight="1" outlineLevel="3" spans="1:29">
      <c r="A2676" s="873" t="s">
        <v>1470</v>
      </c>
      <c r="B2676" s="870" t="s">
        <v>2191</v>
      </c>
      <c r="C2676" s="870" t="s">
        <v>2205</v>
      </c>
      <c r="D2676" s="846" t="s">
        <v>6234</v>
      </c>
      <c r="E2676" s="846" t="s">
        <v>4539</v>
      </c>
      <c r="F2676" s="846" t="s">
        <v>6235</v>
      </c>
      <c r="G2676" s="846" t="s">
        <v>4541</v>
      </c>
      <c r="H2676" s="832">
        <v>104.65</v>
      </c>
      <c r="I2676" s="846" t="s">
        <v>1641</v>
      </c>
      <c r="J2676" s="875">
        <v>8</v>
      </c>
      <c r="K2676" s="846" t="s">
        <v>38</v>
      </c>
      <c r="L2676" s="846" t="s">
        <v>3355</v>
      </c>
      <c r="M2676" s="846" t="s">
        <v>6227</v>
      </c>
      <c r="N2676" s="846" t="s">
        <v>6227</v>
      </c>
      <c r="O2676" s="846" t="s">
        <v>6228</v>
      </c>
      <c r="P2676" s="846" t="s">
        <v>6229</v>
      </c>
      <c r="Q2676" s="832">
        <v>105.29</v>
      </c>
      <c r="R2676" s="832">
        <v>105.29</v>
      </c>
      <c r="S2676" s="832">
        <v>0</v>
      </c>
      <c r="T2676" s="832">
        <v>0</v>
      </c>
      <c r="U2676" s="846" t="s">
        <v>388</v>
      </c>
      <c r="V2676" s="846"/>
      <c r="W2676" s="846"/>
      <c r="X2676" s="824"/>
      <c r="Y2676" s="824"/>
      <c r="Z2676" s="824"/>
      <c r="AA2676" s="824"/>
      <c r="AB2676" s="824"/>
      <c r="AC2676" s="824"/>
    </row>
    <row r="2677" s="823" customFormat="1" ht="28.45" hidden="1" customHeight="1" outlineLevel="3" spans="1:29">
      <c r="A2677" s="873" t="s">
        <v>1470</v>
      </c>
      <c r="B2677" s="870" t="s">
        <v>2191</v>
      </c>
      <c r="C2677" s="870" t="s">
        <v>2205</v>
      </c>
      <c r="D2677" s="846" t="s">
        <v>6236</v>
      </c>
      <c r="E2677" s="846" t="s">
        <v>1110</v>
      </c>
      <c r="F2677" s="846" t="s">
        <v>6237</v>
      </c>
      <c r="G2677" s="846" t="s">
        <v>4606</v>
      </c>
      <c r="H2677" s="832">
        <v>128.06</v>
      </c>
      <c r="I2677" s="846" t="s">
        <v>236</v>
      </c>
      <c r="J2677" s="875">
        <v>24</v>
      </c>
      <c r="K2677" s="846" t="s">
        <v>38</v>
      </c>
      <c r="L2677" s="846" t="s">
        <v>3355</v>
      </c>
      <c r="M2677" s="846" t="s">
        <v>6238</v>
      </c>
      <c r="N2677" s="846" t="s">
        <v>6238</v>
      </c>
      <c r="O2677" s="846" t="s">
        <v>2240</v>
      </c>
      <c r="P2677" s="846" t="s">
        <v>6239</v>
      </c>
      <c r="Q2677" s="832">
        <v>435.04</v>
      </c>
      <c r="R2677" s="832">
        <v>435.04</v>
      </c>
      <c r="S2677" s="832">
        <v>0</v>
      </c>
      <c r="T2677" s="832">
        <v>0</v>
      </c>
      <c r="U2677" s="846" t="s">
        <v>372</v>
      </c>
      <c r="V2677" s="846"/>
      <c r="W2677" s="846"/>
      <c r="X2677" s="824"/>
      <c r="Y2677" s="824"/>
      <c r="Z2677" s="824"/>
      <c r="AA2677" s="824"/>
      <c r="AB2677" s="824"/>
      <c r="AC2677" s="824"/>
    </row>
    <row r="2678" s="823" customFormat="1" ht="28.45" hidden="1" customHeight="1" outlineLevel="3" spans="1:29">
      <c r="A2678" s="873" t="s">
        <v>1470</v>
      </c>
      <c r="B2678" s="870" t="s">
        <v>2191</v>
      </c>
      <c r="C2678" s="870" t="s">
        <v>2205</v>
      </c>
      <c r="D2678" s="846" t="s">
        <v>6240</v>
      </c>
      <c r="E2678" s="846" t="s">
        <v>1110</v>
      </c>
      <c r="F2678" s="846" t="s">
        <v>6241</v>
      </c>
      <c r="G2678" s="846" t="s">
        <v>4541</v>
      </c>
      <c r="H2678" s="832">
        <v>0.81</v>
      </c>
      <c r="I2678" s="846" t="s">
        <v>6242</v>
      </c>
      <c r="J2678" s="875">
        <v>285</v>
      </c>
      <c r="K2678" s="846" t="s">
        <v>53</v>
      </c>
      <c r="L2678" s="846" t="s">
        <v>3284</v>
      </c>
      <c r="M2678" s="846" t="s">
        <v>6243</v>
      </c>
      <c r="N2678" s="846" t="s">
        <v>6243</v>
      </c>
      <c r="O2678" s="846" t="s">
        <v>2240</v>
      </c>
      <c r="P2678" s="846" t="s">
        <v>2277</v>
      </c>
      <c r="Q2678" s="832">
        <v>0</v>
      </c>
      <c r="R2678" s="832">
        <v>0</v>
      </c>
      <c r="S2678" s="832">
        <v>0.82</v>
      </c>
      <c r="T2678" s="832">
        <v>0.82</v>
      </c>
      <c r="U2678" s="846"/>
      <c r="V2678" s="846"/>
      <c r="W2678" s="846"/>
      <c r="X2678" s="824"/>
      <c r="Y2678" s="824"/>
      <c r="Z2678" s="824"/>
      <c r="AA2678" s="824"/>
      <c r="AB2678" s="824"/>
      <c r="AC2678" s="824"/>
    </row>
    <row r="2679" s="823" customFormat="1" ht="28.45" hidden="1" customHeight="1" outlineLevel="3" spans="1:29">
      <c r="A2679" s="873" t="s">
        <v>1470</v>
      </c>
      <c r="B2679" s="870" t="s">
        <v>2191</v>
      </c>
      <c r="C2679" s="870" t="s">
        <v>2205</v>
      </c>
      <c r="D2679" s="846" t="s">
        <v>6244</v>
      </c>
      <c r="E2679" s="846" t="s">
        <v>1110</v>
      </c>
      <c r="F2679" s="846" t="s">
        <v>4636</v>
      </c>
      <c r="G2679" s="846" t="s">
        <v>4541</v>
      </c>
      <c r="H2679" s="832">
        <v>69.23</v>
      </c>
      <c r="I2679" s="846" t="s">
        <v>64</v>
      </c>
      <c r="J2679" s="875">
        <v>7</v>
      </c>
      <c r="K2679" s="846" t="s">
        <v>38</v>
      </c>
      <c r="L2679" s="846" t="s">
        <v>3355</v>
      </c>
      <c r="M2679" s="846" t="s">
        <v>6245</v>
      </c>
      <c r="N2679" s="846" t="s">
        <v>6246</v>
      </c>
      <c r="O2679" s="846" t="s">
        <v>2240</v>
      </c>
      <c r="P2679" s="846" t="s">
        <v>2277</v>
      </c>
      <c r="Q2679" s="832">
        <v>961.58</v>
      </c>
      <c r="R2679" s="832">
        <v>961.58</v>
      </c>
      <c r="S2679" s="832">
        <v>959.7</v>
      </c>
      <c r="T2679" s="832">
        <v>959.7</v>
      </c>
      <c r="U2679" s="846" t="s">
        <v>407</v>
      </c>
      <c r="V2679" s="846"/>
      <c r="W2679" s="846"/>
      <c r="X2679" s="824"/>
      <c r="Y2679" s="824"/>
      <c r="Z2679" s="824"/>
      <c r="AA2679" s="824"/>
      <c r="AB2679" s="824"/>
      <c r="AC2679" s="824"/>
    </row>
    <row r="2680" s="823" customFormat="1" ht="28.45" hidden="1" customHeight="1" outlineLevel="3" spans="1:29">
      <c r="A2680" s="873" t="s">
        <v>1470</v>
      </c>
      <c r="B2680" s="870" t="s">
        <v>2191</v>
      </c>
      <c r="C2680" s="870" t="s">
        <v>2205</v>
      </c>
      <c r="D2680" s="846" t="s">
        <v>6247</v>
      </c>
      <c r="E2680" s="846" t="s">
        <v>4539</v>
      </c>
      <c r="F2680" s="846" t="s">
        <v>6248</v>
      </c>
      <c r="G2680" s="846" t="s">
        <v>4541</v>
      </c>
      <c r="H2680" s="832">
        <v>45.95</v>
      </c>
      <c r="I2680" s="846" t="s">
        <v>64</v>
      </c>
      <c r="J2680" s="875">
        <v>7</v>
      </c>
      <c r="K2680" s="846" t="s">
        <v>38</v>
      </c>
      <c r="L2680" s="846" t="s">
        <v>3355</v>
      </c>
      <c r="M2680" s="846"/>
      <c r="N2680" s="846" t="s">
        <v>6227</v>
      </c>
      <c r="O2680" s="846" t="s">
        <v>2240</v>
      </c>
      <c r="P2680" s="846" t="s">
        <v>6229</v>
      </c>
      <c r="Q2680" s="832">
        <v>85.23</v>
      </c>
      <c r="R2680" s="832">
        <v>85.23</v>
      </c>
      <c r="S2680" s="832">
        <v>0</v>
      </c>
      <c r="T2680" s="832">
        <v>0</v>
      </c>
      <c r="U2680" s="846" t="s">
        <v>407</v>
      </c>
      <c r="V2680" s="846"/>
      <c r="W2680" s="846"/>
      <c r="X2680" s="824"/>
      <c r="Y2680" s="824"/>
      <c r="Z2680" s="824"/>
      <c r="AA2680" s="824"/>
      <c r="AB2680" s="824"/>
      <c r="AC2680" s="824"/>
    </row>
    <row r="2681" s="823" customFormat="1" ht="28.45" hidden="1" customHeight="1" outlineLevel="3" spans="1:29">
      <c r="A2681" s="873" t="s">
        <v>1470</v>
      </c>
      <c r="B2681" s="870" t="s">
        <v>2191</v>
      </c>
      <c r="C2681" s="870" t="s">
        <v>2205</v>
      </c>
      <c r="D2681" s="846" t="s">
        <v>6249</v>
      </c>
      <c r="E2681" s="846" t="s">
        <v>1110</v>
      </c>
      <c r="F2681" s="846" t="s">
        <v>4640</v>
      </c>
      <c r="G2681" s="846" t="s">
        <v>4541</v>
      </c>
      <c r="H2681" s="832">
        <v>1.7</v>
      </c>
      <c r="I2681" s="846" t="s">
        <v>118</v>
      </c>
      <c r="J2681" s="875">
        <v>166</v>
      </c>
      <c r="K2681" s="846" t="s">
        <v>119</v>
      </c>
      <c r="L2681" s="846" t="s">
        <v>3355</v>
      </c>
      <c r="M2681" s="846" t="s">
        <v>6250</v>
      </c>
      <c r="N2681" s="846" t="s">
        <v>6250</v>
      </c>
      <c r="O2681" s="846" t="s">
        <v>2224</v>
      </c>
      <c r="P2681" s="846" t="s">
        <v>2225</v>
      </c>
      <c r="Q2681" s="832">
        <v>431.75</v>
      </c>
      <c r="R2681" s="832">
        <v>431.75</v>
      </c>
      <c r="S2681" s="832">
        <v>424.36</v>
      </c>
      <c r="T2681" s="832">
        <v>424.36</v>
      </c>
      <c r="U2681" s="846"/>
      <c r="V2681" s="846"/>
      <c r="W2681" s="846"/>
      <c r="X2681" s="824"/>
      <c r="Y2681" s="824"/>
      <c r="Z2681" s="824"/>
      <c r="AA2681" s="824"/>
      <c r="AB2681" s="824"/>
      <c r="AC2681" s="824"/>
    </row>
    <row r="2682" s="823" customFormat="1" ht="28.45" hidden="1" customHeight="1" outlineLevel="3" spans="1:29">
      <c r="A2682" s="873" t="s">
        <v>1470</v>
      </c>
      <c r="B2682" s="870" t="s">
        <v>2191</v>
      </c>
      <c r="C2682" s="870" t="s">
        <v>2205</v>
      </c>
      <c r="D2682" s="846" t="s">
        <v>6251</v>
      </c>
      <c r="E2682" s="846" t="s">
        <v>1110</v>
      </c>
      <c r="F2682" s="846" t="s">
        <v>4640</v>
      </c>
      <c r="G2682" s="846" t="s">
        <v>4541</v>
      </c>
      <c r="H2682" s="832">
        <v>18.84</v>
      </c>
      <c r="I2682" s="846" t="s">
        <v>118</v>
      </c>
      <c r="J2682" s="875">
        <v>166</v>
      </c>
      <c r="K2682" s="846" t="s">
        <v>119</v>
      </c>
      <c r="L2682" s="846" t="s">
        <v>3355</v>
      </c>
      <c r="M2682" s="846" t="s">
        <v>6250</v>
      </c>
      <c r="N2682" s="846" t="s">
        <v>6250</v>
      </c>
      <c r="O2682" s="846" t="s">
        <v>2224</v>
      </c>
      <c r="P2682" s="846" t="s">
        <v>2225</v>
      </c>
      <c r="Q2682" s="832">
        <v>431.75</v>
      </c>
      <c r="R2682" s="832">
        <v>431.75</v>
      </c>
      <c r="S2682" s="832">
        <v>424.36</v>
      </c>
      <c r="T2682" s="832">
        <v>424.36</v>
      </c>
      <c r="U2682" s="846" t="s">
        <v>306</v>
      </c>
      <c r="V2682" s="846"/>
      <c r="W2682" s="846"/>
      <c r="X2682" s="824"/>
      <c r="Y2682" s="824"/>
      <c r="Z2682" s="824"/>
      <c r="AA2682" s="824"/>
      <c r="AB2682" s="824"/>
      <c r="AC2682" s="824"/>
    </row>
    <row r="2683" s="823" customFormat="1" ht="28.45" hidden="1" customHeight="1" outlineLevel="2" collapsed="1" spans="1:29">
      <c r="A2683" s="870" t="s">
        <v>1470</v>
      </c>
      <c r="B2683" s="870" t="s">
        <v>2191</v>
      </c>
      <c r="C2683" s="870" t="s">
        <v>2193</v>
      </c>
      <c r="D2683" s="870"/>
      <c r="E2683" s="835"/>
      <c r="F2683" s="835"/>
      <c r="G2683" s="836"/>
      <c r="H2683" s="871">
        <v>4.73</v>
      </c>
      <c r="I2683" s="874" t="s">
        <v>71</v>
      </c>
      <c r="J2683" s="835"/>
      <c r="K2683" s="835"/>
      <c r="L2683" s="835"/>
      <c r="M2683" s="835"/>
      <c r="N2683" s="835"/>
      <c r="O2683" s="835"/>
      <c r="P2683" s="835"/>
      <c r="Q2683" s="835"/>
      <c r="R2683" s="835"/>
      <c r="S2683" s="835"/>
      <c r="T2683" s="835"/>
      <c r="U2683" s="835"/>
      <c r="V2683" s="835"/>
      <c r="W2683" s="836"/>
      <c r="X2683" s="824"/>
      <c r="Y2683" s="824"/>
      <c r="Z2683" s="824"/>
      <c r="AA2683" s="824"/>
      <c r="AB2683" s="824"/>
      <c r="AC2683" s="824"/>
    </row>
    <row r="2684" s="823" customFormat="1" ht="28.45" hidden="1" customHeight="1" outlineLevel="3" spans="1:29">
      <c r="A2684" s="873" t="s">
        <v>1470</v>
      </c>
      <c r="B2684" s="870" t="s">
        <v>2191</v>
      </c>
      <c r="C2684" s="870" t="s">
        <v>2193</v>
      </c>
      <c r="D2684" s="846" t="s">
        <v>6252</v>
      </c>
      <c r="E2684" s="846" t="s">
        <v>34</v>
      </c>
      <c r="F2684" s="846" t="s">
        <v>6253</v>
      </c>
      <c r="G2684" s="846" t="s">
        <v>6254</v>
      </c>
      <c r="H2684" s="832">
        <v>4.73</v>
      </c>
      <c r="I2684" s="846" t="s">
        <v>1370</v>
      </c>
      <c r="J2684" s="875">
        <v>52</v>
      </c>
      <c r="K2684" s="846" t="s">
        <v>83</v>
      </c>
      <c r="L2684" s="846" t="s">
        <v>3355</v>
      </c>
      <c r="M2684" s="846" t="s">
        <v>6255</v>
      </c>
      <c r="N2684" s="846" t="s">
        <v>6255</v>
      </c>
      <c r="O2684" s="846" t="s">
        <v>6256</v>
      </c>
      <c r="P2684" s="846" t="s">
        <v>1020</v>
      </c>
      <c r="Q2684" s="832">
        <v>13246.12</v>
      </c>
      <c r="R2684" s="832">
        <v>103327.08</v>
      </c>
      <c r="S2684" s="832">
        <v>4960.17</v>
      </c>
      <c r="T2684" s="832">
        <v>50490.34</v>
      </c>
      <c r="U2684" s="846"/>
      <c r="V2684" s="846" t="s">
        <v>6257</v>
      </c>
      <c r="W2684" s="846"/>
      <c r="X2684" s="824"/>
      <c r="Y2684" s="824"/>
      <c r="Z2684" s="824"/>
      <c r="AA2684" s="824"/>
      <c r="AB2684" s="824"/>
      <c r="AC2684" s="824"/>
    </row>
    <row r="2685" s="823" customFormat="1" ht="28.45" hidden="1" customHeight="1" outlineLevel="1" spans="1:29">
      <c r="A2685" s="870" t="s">
        <v>1470</v>
      </c>
      <c r="B2685" s="870" t="s">
        <v>2326</v>
      </c>
      <c r="C2685" s="870"/>
      <c r="D2685" s="835"/>
      <c r="E2685" s="835"/>
      <c r="F2685" s="835"/>
      <c r="G2685" s="836"/>
      <c r="H2685" s="871">
        <v>0</v>
      </c>
      <c r="I2685" s="874" t="s">
        <v>71</v>
      </c>
      <c r="J2685" s="835"/>
      <c r="K2685" s="835"/>
      <c r="L2685" s="835"/>
      <c r="M2685" s="835"/>
      <c r="N2685" s="835"/>
      <c r="O2685" s="835"/>
      <c r="P2685" s="835"/>
      <c r="Q2685" s="835"/>
      <c r="R2685" s="835"/>
      <c r="S2685" s="835"/>
      <c r="T2685" s="835"/>
      <c r="U2685" s="835"/>
      <c r="V2685" s="835"/>
      <c r="W2685" s="836"/>
      <c r="X2685" s="824"/>
      <c r="Y2685" s="824"/>
      <c r="Z2685" s="824"/>
      <c r="AA2685" s="824"/>
      <c r="AB2685" s="824"/>
      <c r="AC2685" s="824"/>
    </row>
    <row r="2686" s="823" customFormat="1" ht="28.45" hidden="1" customHeight="1" outlineLevel="1" spans="1:29">
      <c r="A2686" s="870" t="s">
        <v>1470</v>
      </c>
      <c r="B2686" s="870" t="s">
        <v>2395</v>
      </c>
      <c r="C2686" s="870"/>
      <c r="D2686" s="835"/>
      <c r="E2686" s="835"/>
      <c r="F2686" s="835"/>
      <c r="G2686" s="836"/>
      <c r="H2686" s="871">
        <v>0</v>
      </c>
      <c r="I2686" s="874" t="s">
        <v>71</v>
      </c>
      <c r="J2686" s="835"/>
      <c r="K2686" s="835"/>
      <c r="L2686" s="835"/>
      <c r="M2686" s="835"/>
      <c r="N2686" s="835"/>
      <c r="O2686" s="835"/>
      <c r="P2686" s="835"/>
      <c r="Q2686" s="835"/>
      <c r="R2686" s="835"/>
      <c r="S2686" s="835"/>
      <c r="T2686" s="835"/>
      <c r="U2686" s="835"/>
      <c r="V2686" s="835"/>
      <c r="W2686" s="836"/>
      <c r="X2686" s="824"/>
      <c r="Y2686" s="824"/>
      <c r="Z2686" s="824"/>
      <c r="AA2686" s="824"/>
      <c r="AB2686" s="824"/>
      <c r="AC2686" s="824"/>
    </row>
    <row r="2687" s="823" customFormat="1" ht="28.45" hidden="1" customHeight="1" outlineLevel="1" spans="1:29">
      <c r="A2687" s="870" t="s">
        <v>1470</v>
      </c>
      <c r="B2687" s="870" t="s">
        <v>2396</v>
      </c>
      <c r="C2687" s="870"/>
      <c r="D2687" s="835"/>
      <c r="E2687" s="835"/>
      <c r="F2687" s="835"/>
      <c r="G2687" s="836"/>
      <c r="H2687" s="871">
        <v>0</v>
      </c>
      <c r="I2687" s="874" t="s">
        <v>71</v>
      </c>
      <c r="J2687" s="835"/>
      <c r="K2687" s="835"/>
      <c r="L2687" s="835"/>
      <c r="M2687" s="835"/>
      <c r="N2687" s="835"/>
      <c r="O2687" s="835"/>
      <c r="P2687" s="835"/>
      <c r="Q2687" s="835"/>
      <c r="R2687" s="835"/>
      <c r="S2687" s="835"/>
      <c r="T2687" s="835"/>
      <c r="U2687" s="835"/>
      <c r="V2687" s="835"/>
      <c r="W2687" s="836"/>
      <c r="X2687" s="824"/>
      <c r="Y2687" s="824"/>
      <c r="Z2687" s="824"/>
      <c r="AA2687" s="824"/>
      <c r="AB2687" s="824"/>
      <c r="AC2687" s="824"/>
    </row>
    <row r="2688" s="823" customFormat="1" ht="28.45" customHeight="1" collapsed="1" spans="1:29">
      <c r="A2688" s="870" t="s">
        <v>2397</v>
      </c>
      <c r="B2688" s="870"/>
      <c r="C2688" s="835"/>
      <c r="D2688" s="835"/>
      <c r="E2688" s="835"/>
      <c r="F2688" s="835"/>
      <c r="G2688" s="836"/>
      <c r="H2688" s="871">
        <v>791.52</v>
      </c>
      <c r="I2688" s="874" t="s">
        <v>6258</v>
      </c>
      <c r="J2688" s="835"/>
      <c r="K2688" s="835"/>
      <c r="L2688" s="835"/>
      <c r="M2688" s="835"/>
      <c r="N2688" s="835"/>
      <c r="O2688" s="835"/>
      <c r="P2688" s="835"/>
      <c r="Q2688" s="835"/>
      <c r="R2688" s="835"/>
      <c r="S2688" s="835"/>
      <c r="T2688" s="835"/>
      <c r="U2688" s="835"/>
      <c r="V2688" s="835"/>
      <c r="W2688" s="836"/>
      <c r="X2688" s="824"/>
      <c r="Y2688" s="824"/>
      <c r="Z2688" s="824"/>
      <c r="AA2688" s="824"/>
      <c r="AB2688" s="824"/>
      <c r="AC2688" s="824"/>
    </row>
    <row r="2689" s="823" customFormat="1" ht="28.45" hidden="1" customHeight="1" outlineLevel="1" spans="1:29">
      <c r="A2689" s="870" t="s">
        <v>2397</v>
      </c>
      <c r="B2689" s="870" t="s">
        <v>2399</v>
      </c>
      <c r="C2689" s="870"/>
      <c r="D2689" s="835"/>
      <c r="E2689" s="835"/>
      <c r="F2689" s="835"/>
      <c r="G2689" s="836"/>
      <c r="H2689" s="871">
        <v>0</v>
      </c>
      <c r="I2689" s="874" t="s">
        <v>71</v>
      </c>
      <c r="J2689" s="835"/>
      <c r="K2689" s="835"/>
      <c r="L2689" s="835"/>
      <c r="M2689" s="835"/>
      <c r="N2689" s="835"/>
      <c r="O2689" s="835"/>
      <c r="P2689" s="835"/>
      <c r="Q2689" s="835"/>
      <c r="R2689" s="835"/>
      <c r="S2689" s="835"/>
      <c r="T2689" s="835"/>
      <c r="U2689" s="835"/>
      <c r="V2689" s="835"/>
      <c r="W2689" s="836"/>
      <c r="X2689" s="824"/>
      <c r="Y2689" s="824"/>
      <c r="Z2689" s="824"/>
      <c r="AA2689" s="824"/>
      <c r="AB2689" s="824"/>
      <c r="AC2689" s="824"/>
    </row>
    <row r="2690" s="823" customFormat="1" ht="28.45" hidden="1" customHeight="1" outlineLevel="1" spans="1:29">
      <c r="A2690" s="870" t="s">
        <v>2397</v>
      </c>
      <c r="B2690" s="870" t="s">
        <v>2499</v>
      </c>
      <c r="C2690" s="870"/>
      <c r="D2690" s="835"/>
      <c r="E2690" s="835"/>
      <c r="F2690" s="835"/>
      <c r="G2690" s="836"/>
      <c r="H2690" s="871">
        <v>0</v>
      </c>
      <c r="I2690" s="874" t="s">
        <v>71</v>
      </c>
      <c r="J2690" s="835"/>
      <c r="K2690" s="835"/>
      <c r="L2690" s="835"/>
      <c r="M2690" s="835"/>
      <c r="N2690" s="835"/>
      <c r="O2690" s="835"/>
      <c r="P2690" s="835"/>
      <c r="Q2690" s="835"/>
      <c r="R2690" s="835"/>
      <c r="S2690" s="835"/>
      <c r="T2690" s="835"/>
      <c r="U2690" s="835"/>
      <c r="V2690" s="835"/>
      <c r="W2690" s="836"/>
      <c r="X2690" s="824"/>
      <c r="Y2690" s="824"/>
      <c r="Z2690" s="824"/>
      <c r="AA2690" s="824"/>
      <c r="AB2690" s="824"/>
      <c r="AC2690" s="824"/>
    </row>
    <row r="2691" s="823" customFormat="1" ht="28.45" hidden="1" customHeight="1" outlineLevel="1" spans="1:29">
      <c r="A2691" s="870" t="s">
        <v>2397</v>
      </c>
      <c r="B2691" s="870" t="s">
        <v>2539</v>
      </c>
      <c r="C2691" s="870"/>
      <c r="D2691" s="835"/>
      <c r="E2691" s="835"/>
      <c r="F2691" s="835"/>
      <c r="G2691" s="836"/>
      <c r="H2691" s="871">
        <v>0</v>
      </c>
      <c r="I2691" s="874" t="s">
        <v>71</v>
      </c>
      <c r="J2691" s="835"/>
      <c r="K2691" s="835"/>
      <c r="L2691" s="835"/>
      <c r="M2691" s="835"/>
      <c r="N2691" s="835"/>
      <c r="O2691" s="835"/>
      <c r="P2691" s="835"/>
      <c r="Q2691" s="835"/>
      <c r="R2691" s="835"/>
      <c r="S2691" s="835"/>
      <c r="T2691" s="835"/>
      <c r="U2691" s="835"/>
      <c r="V2691" s="835"/>
      <c r="W2691" s="836"/>
      <c r="X2691" s="824"/>
      <c r="Y2691" s="824"/>
      <c r="Z2691" s="824"/>
      <c r="AA2691" s="824"/>
      <c r="AB2691" s="824"/>
      <c r="AC2691" s="824"/>
    </row>
    <row r="2692" s="823" customFormat="1" ht="28.45" hidden="1" customHeight="1" outlineLevel="1" spans="1:29">
      <c r="A2692" s="870" t="s">
        <v>2397</v>
      </c>
      <c r="B2692" s="870" t="s">
        <v>2547</v>
      </c>
      <c r="C2692" s="870"/>
      <c r="D2692" s="835"/>
      <c r="E2692" s="835"/>
      <c r="F2692" s="835"/>
      <c r="G2692" s="836"/>
      <c r="H2692" s="871">
        <v>0</v>
      </c>
      <c r="I2692" s="874" t="s">
        <v>71</v>
      </c>
      <c r="J2692" s="835"/>
      <c r="K2692" s="835"/>
      <c r="L2692" s="835"/>
      <c r="M2692" s="835"/>
      <c r="N2692" s="835"/>
      <c r="O2692" s="835"/>
      <c r="P2692" s="835"/>
      <c r="Q2692" s="835"/>
      <c r="R2692" s="835"/>
      <c r="S2692" s="835"/>
      <c r="T2692" s="835"/>
      <c r="U2692" s="835"/>
      <c r="V2692" s="835"/>
      <c r="W2692" s="836"/>
      <c r="X2692" s="824"/>
      <c r="Y2692" s="824"/>
      <c r="Z2692" s="824"/>
      <c r="AA2692" s="824"/>
      <c r="AB2692" s="824"/>
      <c r="AC2692" s="824"/>
    </row>
    <row r="2693" s="823" customFormat="1" ht="28.45" hidden="1" customHeight="1" outlineLevel="1" collapsed="1" spans="1:29">
      <c r="A2693" s="870" t="s">
        <v>2397</v>
      </c>
      <c r="B2693" s="870" t="s">
        <v>2556</v>
      </c>
      <c r="C2693" s="870"/>
      <c r="D2693" s="835"/>
      <c r="E2693" s="835"/>
      <c r="F2693" s="835"/>
      <c r="G2693" s="836"/>
      <c r="H2693" s="871">
        <v>791.52</v>
      </c>
      <c r="I2693" s="874" t="s">
        <v>6258</v>
      </c>
      <c r="J2693" s="835"/>
      <c r="K2693" s="835"/>
      <c r="L2693" s="835"/>
      <c r="M2693" s="835"/>
      <c r="N2693" s="835"/>
      <c r="O2693" s="835"/>
      <c r="P2693" s="835"/>
      <c r="Q2693" s="835"/>
      <c r="R2693" s="835"/>
      <c r="S2693" s="835"/>
      <c r="T2693" s="835"/>
      <c r="U2693" s="835"/>
      <c r="V2693" s="835"/>
      <c r="W2693" s="836"/>
      <c r="X2693" s="824"/>
      <c r="Y2693" s="824"/>
      <c r="Z2693" s="824"/>
      <c r="AA2693" s="824"/>
      <c r="AB2693" s="824"/>
      <c r="AC2693" s="824"/>
    </row>
    <row r="2694" s="823" customFormat="1" ht="28.45" hidden="1" customHeight="1" outlineLevel="2" collapsed="1" spans="1:29">
      <c r="A2694" s="870" t="s">
        <v>2397</v>
      </c>
      <c r="B2694" s="870" t="s">
        <v>2556</v>
      </c>
      <c r="C2694" s="870" t="s">
        <v>2558</v>
      </c>
      <c r="D2694" s="870"/>
      <c r="E2694" s="835"/>
      <c r="F2694" s="835"/>
      <c r="G2694" s="836"/>
      <c r="H2694" s="871">
        <v>791.52</v>
      </c>
      <c r="I2694" s="874" t="s">
        <v>6258</v>
      </c>
      <c r="J2694" s="835"/>
      <c r="K2694" s="835"/>
      <c r="L2694" s="835"/>
      <c r="M2694" s="835"/>
      <c r="N2694" s="835"/>
      <c r="O2694" s="835"/>
      <c r="P2694" s="835"/>
      <c r="Q2694" s="835"/>
      <c r="R2694" s="835"/>
      <c r="S2694" s="835"/>
      <c r="T2694" s="835"/>
      <c r="U2694" s="835"/>
      <c r="V2694" s="835"/>
      <c r="W2694" s="836"/>
      <c r="X2694" s="824"/>
      <c r="Y2694" s="824"/>
      <c r="Z2694" s="824"/>
      <c r="AA2694" s="824"/>
      <c r="AB2694" s="824"/>
      <c r="AC2694" s="824"/>
    </row>
    <row r="2695" s="823" customFormat="1" ht="28.45" hidden="1" customHeight="1" outlineLevel="3" spans="1:29">
      <c r="A2695" s="873" t="s">
        <v>2397</v>
      </c>
      <c r="B2695" s="870" t="s">
        <v>2556</v>
      </c>
      <c r="C2695" s="870" t="s">
        <v>2558</v>
      </c>
      <c r="D2695" s="846" t="s">
        <v>6259</v>
      </c>
      <c r="E2695" s="846" t="s">
        <v>1519</v>
      </c>
      <c r="F2695" s="846" t="s">
        <v>6260</v>
      </c>
      <c r="G2695" s="846" t="s">
        <v>2525</v>
      </c>
      <c r="H2695" s="832">
        <v>791.52</v>
      </c>
      <c r="I2695" s="846" t="s">
        <v>3429</v>
      </c>
      <c r="J2695" s="875">
        <v>255</v>
      </c>
      <c r="K2695" s="846" t="s">
        <v>53</v>
      </c>
      <c r="L2695" s="846" t="s">
        <v>3355</v>
      </c>
      <c r="M2695" s="846" t="s">
        <v>6261</v>
      </c>
      <c r="N2695" s="846" t="s">
        <v>6261</v>
      </c>
      <c r="O2695" s="846" t="s">
        <v>6262</v>
      </c>
      <c r="P2695" s="846" t="s">
        <v>56</v>
      </c>
      <c r="Q2695" s="832">
        <v>1619.01</v>
      </c>
      <c r="R2695" s="832">
        <v>1619.01</v>
      </c>
      <c r="S2695" s="832">
        <v>791.52</v>
      </c>
      <c r="T2695" s="832">
        <v>791.52</v>
      </c>
      <c r="U2695" s="846" t="s">
        <v>306</v>
      </c>
      <c r="V2695" s="846"/>
      <c r="W2695" s="846"/>
      <c r="X2695" s="824"/>
      <c r="Y2695" s="824"/>
      <c r="Z2695" s="824"/>
      <c r="AA2695" s="824"/>
      <c r="AB2695" s="824"/>
      <c r="AC2695" s="824"/>
    </row>
    <row r="2696" s="823" customFormat="1" ht="28.45" customHeight="1" collapsed="1" spans="1:29">
      <c r="A2696" s="870" t="s">
        <v>2566</v>
      </c>
      <c r="B2696" s="870"/>
      <c r="C2696" s="835"/>
      <c r="D2696" s="835"/>
      <c r="E2696" s="835"/>
      <c r="F2696" s="835"/>
      <c r="G2696" s="836"/>
      <c r="H2696" s="871">
        <v>204.02</v>
      </c>
      <c r="I2696" s="874" t="s">
        <v>6263</v>
      </c>
      <c r="J2696" s="835"/>
      <c r="K2696" s="835"/>
      <c r="L2696" s="835"/>
      <c r="M2696" s="835"/>
      <c r="N2696" s="835"/>
      <c r="O2696" s="835"/>
      <c r="P2696" s="835"/>
      <c r="Q2696" s="835"/>
      <c r="R2696" s="835"/>
      <c r="S2696" s="835"/>
      <c r="T2696" s="835"/>
      <c r="U2696" s="835"/>
      <c r="V2696" s="835"/>
      <c r="W2696" s="836"/>
      <c r="X2696" s="824"/>
      <c r="Y2696" s="824"/>
      <c r="Z2696" s="824"/>
      <c r="AA2696" s="824"/>
      <c r="AB2696" s="824"/>
      <c r="AC2696" s="824"/>
    </row>
    <row r="2697" s="823" customFormat="1" ht="28.45" hidden="1" customHeight="1" outlineLevel="1" collapsed="1" spans="1:29">
      <c r="A2697" s="870" t="s">
        <v>2566</v>
      </c>
      <c r="B2697" s="870" t="s">
        <v>2568</v>
      </c>
      <c r="C2697" s="870"/>
      <c r="D2697" s="835"/>
      <c r="E2697" s="835"/>
      <c r="F2697" s="835"/>
      <c r="G2697" s="836"/>
      <c r="H2697" s="871">
        <v>204.02</v>
      </c>
      <c r="I2697" s="874" t="s">
        <v>6263</v>
      </c>
      <c r="J2697" s="835"/>
      <c r="K2697" s="835"/>
      <c r="L2697" s="835"/>
      <c r="M2697" s="835"/>
      <c r="N2697" s="835"/>
      <c r="O2697" s="835"/>
      <c r="P2697" s="835"/>
      <c r="Q2697" s="835"/>
      <c r="R2697" s="835"/>
      <c r="S2697" s="835"/>
      <c r="T2697" s="835"/>
      <c r="U2697" s="835"/>
      <c r="V2697" s="835"/>
      <c r="W2697" s="836"/>
      <c r="X2697" s="824"/>
      <c r="Y2697" s="824"/>
      <c r="Z2697" s="824"/>
      <c r="AA2697" s="824"/>
      <c r="AB2697" s="824"/>
      <c r="AC2697" s="824"/>
    </row>
    <row r="2698" s="823" customFormat="1" ht="28.45" hidden="1" customHeight="1" outlineLevel="2" collapsed="1" spans="1:29">
      <c r="A2698" s="870" t="s">
        <v>2566</v>
      </c>
      <c r="B2698" s="870" t="s">
        <v>2568</v>
      </c>
      <c r="C2698" s="870" t="s">
        <v>6264</v>
      </c>
      <c r="D2698" s="870"/>
      <c r="E2698" s="835"/>
      <c r="F2698" s="835"/>
      <c r="G2698" s="836"/>
      <c r="H2698" s="871">
        <v>204.02</v>
      </c>
      <c r="I2698" s="874" t="s">
        <v>6265</v>
      </c>
      <c r="J2698" s="835"/>
      <c r="K2698" s="835"/>
      <c r="L2698" s="835"/>
      <c r="M2698" s="835"/>
      <c r="N2698" s="835"/>
      <c r="O2698" s="835"/>
      <c r="P2698" s="835"/>
      <c r="Q2698" s="835"/>
      <c r="R2698" s="835"/>
      <c r="S2698" s="835"/>
      <c r="T2698" s="835"/>
      <c r="U2698" s="835"/>
      <c r="V2698" s="835"/>
      <c r="W2698" s="836"/>
      <c r="X2698" s="824"/>
      <c r="Y2698" s="824"/>
      <c r="Z2698" s="824"/>
      <c r="AA2698" s="824"/>
      <c r="AB2698" s="824"/>
      <c r="AC2698" s="824"/>
    </row>
    <row r="2699" s="823" customFormat="1" ht="28.45" hidden="1" customHeight="1" outlineLevel="3" spans="1:29">
      <c r="A2699" s="873" t="s">
        <v>2566</v>
      </c>
      <c r="B2699" s="870" t="s">
        <v>2568</v>
      </c>
      <c r="C2699" s="870" t="s">
        <v>6264</v>
      </c>
      <c r="D2699" s="846" t="s">
        <v>6266</v>
      </c>
      <c r="E2699" s="846" t="s">
        <v>1110</v>
      </c>
      <c r="F2699" s="846" t="s">
        <v>6267</v>
      </c>
      <c r="G2699" s="846" t="s">
        <v>6268</v>
      </c>
      <c r="H2699" s="832">
        <v>115.98</v>
      </c>
      <c r="I2699" s="846" t="s">
        <v>456</v>
      </c>
      <c r="J2699" s="875">
        <v>12</v>
      </c>
      <c r="K2699" s="846" t="s">
        <v>38</v>
      </c>
      <c r="L2699" s="846" t="s">
        <v>3355</v>
      </c>
      <c r="M2699" s="846" t="s">
        <v>6269</v>
      </c>
      <c r="N2699" s="846" t="s">
        <v>6270</v>
      </c>
      <c r="O2699" s="846" t="s">
        <v>6271</v>
      </c>
      <c r="P2699" s="846" t="s">
        <v>6272</v>
      </c>
      <c r="Q2699" s="832">
        <v>2887.96</v>
      </c>
      <c r="R2699" s="832">
        <v>605338.58</v>
      </c>
      <c r="S2699" s="832">
        <v>0</v>
      </c>
      <c r="T2699" s="832">
        <v>0</v>
      </c>
      <c r="U2699" s="846" t="s">
        <v>372</v>
      </c>
      <c r="V2699" s="846"/>
      <c r="W2699" s="846"/>
      <c r="X2699" s="824"/>
      <c r="Y2699" s="824"/>
      <c r="Z2699" s="824"/>
      <c r="AA2699" s="824"/>
      <c r="AB2699" s="824"/>
      <c r="AC2699" s="824"/>
    </row>
    <row r="2700" s="823" customFormat="1" ht="28.45" hidden="1" customHeight="1" outlineLevel="3" spans="1:29">
      <c r="A2700" s="873" t="s">
        <v>2566</v>
      </c>
      <c r="B2700" s="870" t="s">
        <v>2568</v>
      </c>
      <c r="C2700" s="870" t="s">
        <v>6264</v>
      </c>
      <c r="D2700" s="846" t="s">
        <v>6273</v>
      </c>
      <c r="E2700" s="846" t="s">
        <v>4539</v>
      </c>
      <c r="F2700" s="846" t="s">
        <v>6267</v>
      </c>
      <c r="G2700" s="846" t="s">
        <v>4753</v>
      </c>
      <c r="H2700" s="832">
        <v>88.04</v>
      </c>
      <c r="I2700" s="846" t="s">
        <v>243</v>
      </c>
      <c r="J2700" s="875">
        <v>25</v>
      </c>
      <c r="K2700" s="846" t="s">
        <v>38</v>
      </c>
      <c r="L2700" s="846" t="s">
        <v>3355</v>
      </c>
      <c r="M2700" s="846"/>
      <c r="N2700" s="846" t="s">
        <v>6270</v>
      </c>
      <c r="O2700" s="846" t="s">
        <v>6271</v>
      </c>
      <c r="P2700" s="846" t="s">
        <v>6272</v>
      </c>
      <c r="Q2700" s="832">
        <v>2887.96</v>
      </c>
      <c r="R2700" s="832">
        <v>605338.58</v>
      </c>
      <c r="S2700" s="832">
        <v>0</v>
      </c>
      <c r="T2700" s="832">
        <v>0</v>
      </c>
      <c r="U2700" s="846" t="s">
        <v>372</v>
      </c>
      <c r="V2700" s="846"/>
      <c r="W2700" s="846" t="s">
        <v>6274</v>
      </c>
      <c r="X2700" s="824"/>
      <c r="Y2700" s="824"/>
      <c r="Z2700" s="824"/>
      <c r="AA2700" s="824"/>
      <c r="AB2700" s="824"/>
      <c r="AC2700" s="824"/>
    </row>
    <row r="2701" s="823" customFormat="1" ht="28.45" hidden="1" customHeight="1" outlineLevel="1" spans="1:29">
      <c r="A2701" s="870" t="s">
        <v>2566</v>
      </c>
      <c r="B2701" s="870" t="s">
        <v>2702</v>
      </c>
      <c r="C2701" s="870"/>
      <c r="D2701" s="835"/>
      <c r="E2701" s="835"/>
      <c r="F2701" s="835"/>
      <c r="G2701" s="836"/>
      <c r="H2701" s="871">
        <v>0</v>
      </c>
      <c r="I2701" s="874" t="s">
        <v>71</v>
      </c>
      <c r="J2701" s="835"/>
      <c r="K2701" s="835"/>
      <c r="L2701" s="835"/>
      <c r="M2701" s="835"/>
      <c r="N2701" s="835"/>
      <c r="O2701" s="835"/>
      <c r="P2701" s="835"/>
      <c r="Q2701" s="835"/>
      <c r="R2701" s="835"/>
      <c r="S2701" s="835"/>
      <c r="T2701" s="835"/>
      <c r="U2701" s="835"/>
      <c r="V2701" s="835"/>
      <c r="W2701" s="836"/>
      <c r="X2701" s="824"/>
      <c r="Y2701" s="824"/>
      <c r="Z2701" s="824"/>
      <c r="AA2701" s="824"/>
      <c r="AB2701" s="824"/>
      <c r="AC2701" s="824"/>
    </row>
    <row r="2702" s="823" customFormat="1" ht="28.45" customHeight="1" collapsed="1" spans="1:29">
      <c r="A2702" s="870" t="s">
        <v>2732</v>
      </c>
      <c r="B2702" s="870"/>
      <c r="C2702" s="835"/>
      <c r="D2702" s="835"/>
      <c r="E2702" s="835"/>
      <c r="F2702" s="835"/>
      <c r="G2702" s="836"/>
      <c r="H2702" s="871">
        <v>322.07</v>
      </c>
      <c r="I2702" s="874" t="s">
        <v>6275</v>
      </c>
      <c r="J2702" s="835"/>
      <c r="K2702" s="835"/>
      <c r="L2702" s="835"/>
      <c r="M2702" s="835"/>
      <c r="N2702" s="835"/>
      <c r="O2702" s="835"/>
      <c r="P2702" s="835"/>
      <c r="Q2702" s="835"/>
      <c r="R2702" s="835"/>
      <c r="S2702" s="835"/>
      <c r="T2702" s="835"/>
      <c r="U2702" s="835"/>
      <c r="V2702" s="835"/>
      <c r="W2702" s="836"/>
      <c r="X2702" s="824"/>
      <c r="Y2702" s="824"/>
      <c r="Z2702" s="824"/>
      <c r="AA2702" s="824"/>
      <c r="AB2702" s="824"/>
      <c r="AC2702" s="824"/>
    </row>
    <row r="2703" s="823" customFormat="1" ht="28.45" hidden="1" customHeight="1" outlineLevel="1" collapsed="1" spans="1:29">
      <c r="A2703" s="870" t="s">
        <v>2732</v>
      </c>
      <c r="B2703" s="870" t="s">
        <v>2734</v>
      </c>
      <c r="C2703" s="870"/>
      <c r="D2703" s="835"/>
      <c r="E2703" s="835"/>
      <c r="F2703" s="835"/>
      <c r="G2703" s="836"/>
      <c r="H2703" s="871">
        <v>322.07</v>
      </c>
      <c r="I2703" s="874" t="s">
        <v>6275</v>
      </c>
      <c r="J2703" s="835"/>
      <c r="K2703" s="835"/>
      <c r="L2703" s="835"/>
      <c r="M2703" s="835"/>
      <c r="N2703" s="835"/>
      <c r="O2703" s="835"/>
      <c r="P2703" s="835"/>
      <c r="Q2703" s="835"/>
      <c r="R2703" s="835"/>
      <c r="S2703" s="835"/>
      <c r="T2703" s="835"/>
      <c r="U2703" s="835"/>
      <c r="V2703" s="835"/>
      <c r="W2703" s="836"/>
      <c r="X2703" s="824"/>
      <c r="Y2703" s="824"/>
      <c r="Z2703" s="824"/>
      <c r="AA2703" s="824"/>
      <c r="AB2703" s="824"/>
      <c r="AC2703" s="824"/>
    </row>
    <row r="2704" s="823" customFormat="1" ht="28.45" hidden="1" customHeight="1" outlineLevel="2" collapsed="1" spans="1:29">
      <c r="A2704" s="870" t="s">
        <v>2732</v>
      </c>
      <c r="B2704" s="870" t="s">
        <v>2734</v>
      </c>
      <c r="C2704" s="870" t="s">
        <v>4739</v>
      </c>
      <c r="D2704" s="870"/>
      <c r="E2704" s="835"/>
      <c r="F2704" s="835"/>
      <c r="G2704" s="836"/>
      <c r="H2704" s="871">
        <v>322.07</v>
      </c>
      <c r="I2704" s="874" t="s">
        <v>6276</v>
      </c>
      <c r="J2704" s="835"/>
      <c r="K2704" s="835"/>
      <c r="L2704" s="835"/>
      <c r="M2704" s="835"/>
      <c r="N2704" s="835"/>
      <c r="O2704" s="835"/>
      <c r="P2704" s="835"/>
      <c r="Q2704" s="835"/>
      <c r="R2704" s="835"/>
      <c r="S2704" s="835"/>
      <c r="T2704" s="835"/>
      <c r="U2704" s="835"/>
      <c r="V2704" s="835"/>
      <c r="W2704" s="836"/>
      <c r="X2704" s="824"/>
      <c r="Y2704" s="824"/>
      <c r="Z2704" s="824"/>
      <c r="AA2704" s="824"/>
      <c r="AB2704" s="824"/>
      <c r="AC2704" s="824"/>
    </row>
    <row r="2705" s="823" customFormat="1" ht="28.45" hidden="1" customHeight="1" outlineLevel="3" spans="1:29">
      <c r="A2705" s="873" t="s">
        <v>2732</v>
      </c>
      <c r="B2705" s="870" t="s">
        <v>2734</v>
      </c>
      <c r="C2705" s="870" t="s">
        <v>4739</v>
      </c>
      <c r="D2705" s="846" t="s">
        <v>6277</v>
      </c>
      <c r="E2705" s="846" t="s">
        <v>4539</v>
      </c>
      <c r="F2705" s="846" t="s">
        <v>6278</v>
      </c>
      <c r="G2705" s="846" t="s">
        <v>4743</v>
      </c>
      <c r="H2705" s="832">
        <v>32.17</v>
      </c>
      <c r="I2705" s="846" t="s">
        <v>1342</v>
      </c>
      <c r="J2705" s="875">
        <v>55</v>
      </c>
      <c r="K2705" s="846" t="s">
        <v>83</v>
      </c>
      <c r="L2705" s="846" t="s">
        <v>3355</v>
      </c>
      <c r="M2705" s="846" t="s">
        <v>6279</v>
      </c>
      <c r="N2705" s="846" t="s">
        <v>6279</v>
      </c>
      <c r="O2705" s="846" t="s">
        <v>6280</v>
      </c>
      <c r="P2705" s="846" t="s">
        <v>4747</v>
      </c>
      <c r="Q2705" s="832">
        <v>443.86</v>
      </c>
      <c r="R2705" s="832">
        <v>614.1</v>
      </c>
      <c r="S2705" s="832">
        <v>135.79</v>
      </c>
      <c r="T2705" s="832">
        <v>135.79</v>
      </c>
      <c r="U2705" s="846" t="s">
        <v>318</v>
      </c>
      <c r="V2705" s="846"/>
      <c r="W2705" s="846"/>
      <c r="X2705" s="824"/>
      <c r="Y2705" s="824"/>
      <c r="Z2705" s="824"/>
      <c r="AA2705" s="824"/>
      <c r="AB2705" s="824"/>
      <c r="AC2705" s="824"/>
    </row>
    <row r="2706" s="823" customFormat="1" ht="28.45" hidden="1" customHeight="1" outlineLevel="3" spans="1:29">
      <c r="A2706" s="873" t="s">
        <v>2732</v>
      </c>
      <c r="B2706" s="870" t="s">
        <v>2734</v>
      </c>
      <c r="C2706" s="870" t="s">
        <v>4739</v>
      </c>
      <c r="D2706" s="846" t="s">
        <v>6281</v>
      </c>
      <c r="E2706" s="846" t="s">
        <v>4539</v>
      </c>
      <c r="F2706" s="846" t="s">
        <v>6282</v>
      </c>
      <c r="G2706" s="846" t="s">
        <v>4743</v>
      </c>
      <c r="H2706" s="832">
        <v>132.82</v>
      </c>
      <c r="I2706" s="846" t="s">
        <v>166</v>
      </c>
      <c r="J2706" s="875">
        <v>5</v>
      </c>
      <c r="K2706" s="846" t="s">
        <v>38</v>
      </c>
      <c r="L2706" s="846" t="s">
        <v>3355</v>
      </c>
      <c r="M2706" s="846"/>
      <c r="N2706" s="846" t="s">
        <v>6283</v>
      </c>
      <c r="O2706" s="846" t="s">
        <v>6280</v>
      </c>
      <c r="P2706" s="846" t="s">
        <v>4747</v>
      </c>
      <c r="Q2706" s="832">
        <v>1715.11</v>
      </c>
      <c r="R2706" s="832">
        <v>1720.38</v>
      </c>
      <c r="S2706" s="832">
        <v>222.45</v>
      </c>
      <c r="T2706" s="832">
        <v>222.45</v>
      </c>
      <c r="U2706" s="846" t="s">
        <v>407</v>
      </c>
      <c r="V2706" s="846"/>
      <c r="W2706" s="846"/>
      <c r="X2706" s="824"/>
      <c r="Y2706" s="824"/>
      <c r="Z2706" s="824"/>
      <c r="AA2706" s="824"/>
      <c r="AB2706" s="824"/>
      <c r="AC2706" s="824"/>
    </row>
    <row r="2707" s="823" customFormat="1" ht="28.45" hidden="1" customHeight="1" outlineLevel="3" spans="1:29">
      <c r="A2707" s="873" t="s">
        <v>2732</v>
      </c>
      <c r="B2707" s="870" t="s">
        <v>2734</v>
      </c>
      <c r="C2707" s="870" t="s">
        <v>4739</v>
      </c>
      <c r="D2707" s="846" t="s">
        <v>6284</v>
      </c>
      <c r="E2707" s="846" t="s">
        <v>4539</v>
      </c>
      <c r="F2707" s="846" t="s">
        <v>6285</v>
      </c>
      <c r="G2707" s="846" t="s">
        <v>4743</v>
      </c>
      <c r="H2707" s="832">
        <v>46.85</v>
      </c>
      <c r="I2707" s="846" t="s">
        <v>330</v>
      </c>
      <c r="J2707" s="875">
        <v>6</v>
      </c>
      <c r="K2707" s="846" t="s">
        <v>38</v>
      </c>
      <c r="L2707" s="846" t="s">
        <v>3355</v>
      </c>
      <c r="M2707" s="846"/>
      <c r="N2707" s="846" t="s">
        <v>6286</v>
      </c>
      <c r="O2707" s="846" t="s">
        <v>6287</v>
      </c>
      <c r="P2707" s="846" t="s">
        <v>4747</v>
      </c>
      <c r="Q2707" s="832">
        <v>490.66</v>
      </c>
      <c r="R2707" s="832">
        <v>532.53</v>
      </c>
      <c r="S2707" s="832">
        <v>270.61</v>
      </c>
      <c r="T2707" s="832">
        <v>270.61</v>
      </c>
      <c r="U2707" s="846" t="s">
        <v>407</v>
      </c>
      <c r="V2707" s="846"/>
      <c r="W2707" s="846"/>
      <c r="X2707" s="824"/>
      <c r="Y2707" s="824"/>
      <c r="Z2707" s="824"/>
      <c r="AA2707" s="824"/>
      <c r="AB2707" s="824"/>
      <c r="AC2707" s="824"/>
    </row>
    <row r="2708" s="823" customFormat="1" ht="28.45" hidden="1" customHeight="1" outlineLevel="3" spans="1:29">
      <c r="A2708" s="873" t="s">
        <v>2732</v>
      </c>
      <c r="B2708" s="870" t="s">
        <v>2734</v>
      </c>
      <c r="C2708" s="870" t="s">
        <v>4739</v>
      </c>
      <c r="D2708" s="846" t="s">
        <v>6284</v>
      </c>
      <c r="E2708" s="846" t="s">
        <v>4539</v>
      </c>
      <c r="F2708" s="846" t="s">
        <v>6285</v>
      </c>
      <c r="G2708" s="846" t="s">
        <v>4743</v>
      </c>
      <c r="H2708" s="832">
        <v>110.23</v>
      </c>
      <c r="I2708" s="846" t="s">
        <v>166</v>
      </c>
      <c r="J2708" s="875">
        <v>5</v>
      </c>
      <c r="K2708" s="846" t="s">
        <v>38</v>
      </c>
      <c r="L2708" s="846" t="s">
        <v>3355</v>
      </c>
      <c r="M2708" s="846"/>
      <c r="N2708" s="846" t="s">
        <v>6286</v>
      </c>
      <c r="O2708" s="846" t="s">
        <v>6287</v>
      </c>
      <c r="P2708" s="846" t="s">
        <v>4747</v>
      </c>
      <c r="Q2708" s="832">
        <v>490.66</v>
      </c>
      <c r="R2708" s="832">
        <v>532.53</v>
      </c>
      <c r="S2708" s="832">
        <v>270.61</v>
      </c>
      <c r="T2708" s="832">
        <v>270.61</v>
      </c>
      <c r="U2708" s="846" t="s">
        <v>407</v>
      </c>
      <c r="V2708" s="846"/>
      <c r="W2708" s="846"/>
      <c r="X2708" s="824"/>
      <c r="Y2708" s="824"/>
      <c r="Z2708" s="824"/>
      <c r="AA2708" s="824"/>
      <c r="AB2708" s="824"/>
      <c r="AC2708" s="824"/>
    </row>
    <row r="2709" s="823" customFormat="1" ht="28.45" hidden="1" customHeight="1" outlineLevel="1" spans="1:29">
      <c r="A2709" s="870" t="s">
        <v>2732</v>
      </c>
      <c r="B2709" s="870" t="s">
        <v>2850</v>
      </c>
      <c r="C2709" s="870"/>
      <c r="D2709" s="835"/>
      <c r="E2709" s="835"/>
      <c r="F2709" s="835"/>
      <c r="G2709" s="836"/>
      <c r="H2709" s="871">
        <v>0</v>
      </c>
      <c r="I2709" s="874" t="s">
        <v>71</v>
      </c>
      <c r="J2709" s="835"/>
      <c r="K2709" s="835"/>
      <c r="L2709" s="835"/>
      <c r="M2709" s="835"/>
      <c r="N2709" s="835"/>
      <c r="O2709" s="835"/>
      <c r="P2709" s="835"/>
      <c r="Q2709" s="835"/>
      <c r="R2709" s="835"/>
      <c r="S2709" s="835"/>
      <c r="T2709" s="835"/>
      <c r="U2709" s="835"/>
      <c r="V2709" s="835"/>
      <c r="W2709" s="836"/>
      <c r="X2709" s="824"/>
      <c r="Y2709" s="824"/>
      <c r="Z2709" s="824"/>
      <c r="AA2709" s="824"/>
      <c r="AB2709" s="824"/>
      <c r="AC2709" s="824"/>
    </row>
    <row r="2710" s="823" customFormat="1" ht="28.45" hidden="1" customHeight="1" outlineLevel="1" spans="1:29">
      <c r="A2710" s="870" t="s">
        <v>2732</v>
      </c>
      <c r="B2710" s="870" t="s">
        <v>2931</v>
      </c>
      <c r="C2710" s="870"/>
      <c r="D2710" s="835"/>
      <c r="E2710" s="835"/>
      <c r="F2710" s="835"/>
      <c r="G2710" s="836"/>
      <c r="H2710" s="871">
        <v>0</v>
      </c>
      <c r="I2710" s="874" t="s">
        <v>71</v>
      </c>
      <c r="J2710" s="835"/>
      <c r="K2710" s="835"/>
      <c r="L2710" s="835"/>
      <c r="M2710" s="835"/>
      <c r="N2710" s="835"/>
      <c r="O2710" s="835"/>
      <c r="P2710" s="835"/>
      <c r="Q2710" s="835"/>
      <c r="R2710" s="835"/>
      <c r="S2710" s="835"/>
      <c r="T2710" s="835"/>
      <c r="U2710" s="835"/>
      <c r="V2710" s="835"/>
      <c r="W2710" s="836"/>
      <c r="X2710" s="824"/>
      <c r="Y2710" s="824"/>
      <c r="Z2710" s="824"/>
      <c r="AA2710" s="824"/>
      <c r="AB2710" s="824"/>
      <c r="AC2710" s="824"/>
    </row>
    <row r="2711" s="823" customFormat="1" ht="28.45" hidden="1" customHeight="1" outlineLevel="1" spans="1:29">
      <c r="A2711" s="870" t="s">
        <v>2732</v>
      </c>
      <c r="B2711" s="870" t="s">
        <v>3056</v>
      </c>
      <c r="C2711" s="870"/>
      <c r="D2711" s="835"/>
      <c r="E2711" s="835"/>
      <c r="F2711" s="835"/>
      <c r="G2711" s="836"/>
      <c r="H2711" s="871">
        <v>0</v>
      </c>
      <c r="I2711" s="874" t="s">
        <v>71</v>
      </c>
      <c r="J2711" s="835"/>
      <c r="K2711" s="835"/>
      <c r="L2711" s="835"/>
      <c r="M2711" s="835"/>
      <c r="N2711" s="835"/>
      <c r="O2711" s="835"/>
      <c r="P2711" s="835"/>
      <c r="Q2711" s="835"/>
      <c r="R2711" s="835"/>
      <c r="S2711" s="835"/>
      <c r="T2711" s="835"/>
      <c r="U2711" s="835"/>
      <c r="V2711" s="835"/>
      <c r="W2711" s="836"/>
      <c r="X2711" s="824"/>
      <c r="Y2711" s="824"/>
      <c r="Z2711" s="824"/>
      <c r="AA2711" s="824"/>
      <c r="AB2711" s="824"/>
      <c r="AC2711" s="824"/>
    </row>
    <row r="2712" s="823" customFormat="1" ht="28.45" hidden="1" customHeight="1" outlineLevel="1" spans="1:29">
      <c r="A2712" s="870" t="s">
        <v>2732</v>
      </c>
      <c r="B2712" s="870" t="s">
        <v>3057</v>
      </c>
      <c r="C2712" s="870"/>
      <c r="D2712" s="835"/>
      <c r="E2712" s="835"/>
      <c r="F2712" s="835"/>
      <c r="G2712" s="836"/>
      <c r="H2712" s="871">
        <v>0</v>
      </c>
      <c r="I2712" s="874" t="s">
        <v>71</v>
      </c>
      <c r="J2712" s="835"/>
      <c r="K2712" s="835"/>
      <c r="L2712" s="835"/>
      <c r="M2712" s="835"/>
      <c r="N2712" s="835"/>
      <c r="O2712" s="835"/>
      <c r="P2712" s="835"/>
      <c r="Q2712" s="835"/>
      <c r="R2712" s="835"/>
      <c r="S2712" s="835"/>
      <c r="T2712" s="835"/>
      <c r="U2712" s="835"/>
      <c r="V2712" s="835"/>
      <c r="W2712" s="836"/>
      <c r="X2712" s="824"/>
      <c r="Y2712" s="824"/>
      <c r="Z2712" s="824"/>
      <c r="AA2712" s="824"/>
      <c r="AB2712" s="824"/>
      <c r="AC2712" s="824"/>
    </row>
    <row r="2713" s="823" customFormat="1" ht="28.45" customHeight="1" collapsed="1" spans="1:29">
      <c r="A2713" s="870" t="s">
        <v>3058</v>
      </c>
      <c r="B2713" s="870"/>
      <c r="C2713" s="835"/>
      <c r="D2713" s="835"/>
      <c r="E2713" s="835"/>
      <c r="F2713" s="835"/>
      <c r="G2713" s="836"/>
      <c r="H2713" s="871">
        <v>0</v>
      </c>
      <c r="I2713" s="874" t="s">
        <v>71</v>
      </c>
      <c r="J2713" s="835"/>
      <c r="K2713" s="835"/>
      <c r="L2713" s="835"/>
      <c r="M2713" s="835"/>
      <c r="N2713" s="835"/>
      <c r="O2713" s="835"/>
      <c r="P2713" s="835"/>
      <c r="Q2713" s="835"/>
      <c r="R2713" s="835"/>
      <c r="S2713" s="835"/>
      <c r="T2713" s="835"/>
      <c r="U2713" s="835"/>
      <c r="V2713" s="835"/>
      <c r="W2713" s="836"/>
      <c r="X2713" s="824"/>
      <c r="Y2713" s="824"/>
      <c r="Z2713" s="824"/>
      <c r="AA2713" s="824"/>
      <c r="AB2713" s="824"/>
      <c r="AC2713" s="824"/>
    </row>
    <row r="2714" s="823" customFormat="1" ht="28.45" hidden="1" customHeight="1" outlineLevel="1" spans="1:29">
      <c r="A2714" s="870" t="s">
        <v>3058</v>
      </c>
      <c r="B2714" s="870" t="s">
        <v>3059</v>
      </c>
      <c r="C2714" s="870"/>
      <c r="D2714" s="835"/>
      <c r="E2714" s="835"/>
      <c r="F2714" s="835"/>
      <c r="G2714" s="836"/>
      <c r="H2714" s="871">
        <v>0</v>
      </c>
      <c r="I2714" s="874" t="s">
        <v>71</v>
      </c>
      <c r="J2714" s="835"/>
      <c r="K2714" s="835"/>
      <c r="L2714" s="835"/>
      <c r="M2714" s="835"/>
      <c r="N2714" s="835"/>
      <c r="O2714" s="835"/>
      <c r="P2714" s="835"/>
      <c r="Q2714" s="835"/>
      <c r="R2714" s="835"/>
      <c r="S2714" s="835"/>
      <c r="T2714" s="835"/>
      <c r="U2714" s="835"/>
      <c r="V2714" s="835"/>
      <c r="W2714" s="836"/>
      <c r="X2714" s="824"/>
      <c r="Y2714" s="824"/>
      <c r="Z2714" s="824"/>
      <c r="AA2714" s="824"/>
      <c r="AB2714" s="824"/>
      <c r="AC2714" s="824"/>
    </row>
    <row r="2715" s="823" customFormat="1" ht="28.45" customHeight="1" collapsed="1" spans="1:29">
      <c r="A2715" s="870" t="s">
        <v>3060</v>
      </c>
      <c r="B2715" s="870"/>
      <c r="C2715" s="835"/>
      <c r="D2715" s="835"/>
      <c r="E2715" s="835"/>
      <c r="F2715" s="835"/>
      <c r="G2715" s="836"/>
      <c r="H2715" s="871">
        <v>0</v>
      </c>
      <c r="I2715" s="874" t="s">
        <v>71</v>
      </c>
      <c r="J2715" s="835"/>
      <c r="K2715" s="835"/>
      <c r="L2715" s="835"/>
      <c r="M2715" s="835"/>
      <c r="N2715" s="835"/>
      <c r="O2715" s="835"/>
      <c r="P2715" s="835"/>
      <c r="Q2715" s="835"/>
      <c r="R2715" s="835"/>
      <c r="S2715" s="835"/>
      <c r="T2715" s="835"/>
      <c r="U2715" s="835"/>
      <c r="V2715" s="835"/>
      <c r="W2715" s="836"/>
      <c r="X2715" s="824"/>
      <c r="Y2715" s="824"/>
      <c r="Z2715" s="824"/>
      <c r="AA2715" s="824"/>
      <c r="AB2715" s="824"/>
      <c r="AC2715" s="824"/>
    </row>
    <row r="2716" s="823" customFormat="1" ht="28.45" hidden="1" customHeight="1" outlineLevel="1" spans="1:29">
      <c r="A2716" s="870" t="s">
        <v>3060</v>
      </c>
      <c r="B2716" s="870" t="s">
        <v>3062</v>
      </c>
      <c r="C2716" s="870"/>
      <c r="D2716" s="835"/>
      <c r="E2716" s="835"/>
      <c r="F2716" s="835"/>
      <c r="G2716" s="836"/>
      <c r="H2716" s="871">
        <v>0</v>
      </c>
      <c r="I2716" s="874" t="s">
        <v>71</v>
      </c>
      <c r="J2716" s="835"/>
      <c r="K2716" s="835"/>
      <c r="L2716" s="835"/>
      <c r="M2716" s="835"/>
      <c r="N2716" s="835"/>
      <c r="O2716" s="835"/>
      <c r="P2716" s="835"/>
      <c r="Q2716" s="835"/>
      <c r="R2716" s="835"/>
      <c r="S2716" s="835"/>
      <c r="T2716" s="835"/>
      <c r="U2716" s="835"/>
      <c r="V2716" s="835"/>
      <c r="W2716" s="836"/>
      <c r="X2716" s="824"/>
      <c r="Y2716" s="824"/>
      <c r="Z2716" s="824"/>
      <c r="AA2716" s="824"/>
      <c r="AB2716" s="824"/>
      <c r="AC2716" s="824"/>
    </row>
    <row r="2717" s="823" customFormat="1" ht="28.45" hidden="1" customHeight="1" outlineLevel="1" spans="1:29">
      <c r="A2717" s="870" t="s">
        <v>3060</v>
      </c>
      <c r="B2717" s="870" t="s">
        <v>3063</v>
      </c>
      <c r="C2717" s="870"/>
      <c r="D2717" s="835"/>
      <c r="E2717" s="835"/>
      <c r="F2717" s="835"/>
      <c r="G2717" s="836"/>
      <c r="H2717" s="871">
        <v>0</v>
      </c>
      <c r="I2717" s="874" t="s">
        <v>71</v>
      </c>
      <c r="J2717" s="835"/>
      <c r="K2717" s="835"/>
      <c r="L2717" s="835"/>
      <c r="M2717" s="835"/>
      <c r="N2717" s="835"/>
      <c r="O2717" s="835"/>
      <c r="P2717" s="835"/>
      <c r="Q2717" s="835"/>
      <c r="R2717" s="835"/>
      <c r="S2717" s="835"/>
      <c r="T2717" s="835"/>
      <c r="U2717" s="835"/>
      <c r="V2717" s="835"/>
      <c r="W2717" s="836"/>
      <c r="X2717" s="824"/>
      <c r="Y2717" s="824"/>
      <c r="Z2717" s="824"/>
      <c r="AA2717" s="824"/>
      <c r="AB2717" s="824"/>
      <c r="AC2717" s="824"/>
    </row>
    <row r="2718" s="823" customFormat="1" ht="28.45" hidden="1" customHeight="1" outlineLevel="1" spans="1:29">
      <c r="A2718" s="870" t="s">
        <v>3060</v>
      </c>
      <c r="B2718" s="870" t="s">
        <v>3085</v>
      </c>
      <c r="C2718" s="870"/>
      <c r="D2718" s="835"/>
      <c r="E2718" s="835"/>
      <c r="F2718" s="835"/>
      <c r="G2718" s="836"/>
      <c r="H2718" s="871">
        <v>0</v>
      </c>
      <c r="I2718" s="874" t="s">
        <v>71</v>
      </c>
      <c r="J2718" s="835"/>
      <c r="K2718" s="835"/>
      <c r="L2718" s="835"/>
      <c r="M2718" s="835"/>
      <c r="N2718" s="835"/>
      <c r="O2718" s="835"/>
      <c r="P2718" s="835"/>
      <c r="Q2718" s="835"/>
      <c r="R2718" s="835"/>
      <c r="S2718" s="835"/>
      <c r="T2718" s="835"/>
      <c r="U2718" s="835"/>
      <c r="V2718" s="835"/>
      <c r="W2718" s="836"/>
      <c r="X2718" s="824"/>
      <c r="Y2718" s="824"/>
      <c r="Z2718" s="824"/>
      <c r="AA2718" s="824"/>
      <c r="AB2718" s="824"/>
      <c r="AC2718" s="824"/>
    </row>
    <row r="2719" s="823" customFormat="1" ht="28.45" customHeight="1" spans="1:29">
      <c r="A2719" s="876" t="s">
        <v>3272</v>
      </c>
      <c r="B2719" s="835"/>
      <c r="C2719" s="835"/>
      <c r="D2719" s="835"/>
      <c r="E2719" s="835"/>
      <c r="F2719" s="835"/>
      <c r="G2719" s="836"/>
      <c r="H2719" s="877">
        <v>169652.5284</v>
      </c>
      <c r="I2719" s="878" t="s">
        <v>6288</v>
      </c>
      <c r="J2719" s="835"/>
      <c r="K2719" s="835"/>
      <c r="L2719" s="835"/>
      <c r="M2719" s="835"/>
      <c r="N2719" s="835"/>
      <c r="O2719" s="835"/>
      <c r="P2719" s="835"/>
      <c r="Q2719" s="835"/>
      <c r="R2719" s="835"/>
      <c r="S2719" s="835"/>
      <c r="T2719" s="835"/>
      <c r="U2719" s="835"/>
      <c r="V2719" s="835"/>
      <c r="W2719" s="836"/>
      <c r="X2719" s="824"/>
      <c r="Y2719" s="824"/>
      <c r="Z2719" s="824"/>
      <c r="AA2719" s="824"/>
      <c r="AB2719" s="824"/>
      <c r="AC2719" s="824"/>
    </row>
    <row r="2720" s="823" customFormat="1" ht="47.45" customHeight="1" spans="1:29">
      <c r="A2720" s="868" t="s">
        <v>6289</v>
      </c>
      <c r="B2720" s="835"/>
      <c r="C2720" s="835"/>
      <c r="D2720" s="835"/>
      <c r="E2720" s="835"/>
      <c r="F2720" s="835"/>
      <c r="G2720" s="835"/>
      <c r="H2720" s="835"/>
      <c r="I2720" s="835"/>
      <c r="J2720" s="835"/>
      <c r="K2720" s="835"/>
      <c r="L2720" s="835"/>
      <c r="M2720" s="835"/>
      <c r="N2720" s="835"/>
      <c r="O2720" s="835"/>
      <c r="P2720" s="836"/>
      <c r="Q2720" s="851"/>
      <c r="R2720" s="824"/>
      <c r="S2720" s="824"/>
      <c r="T2720" s="824"/>
      <c r="U2720" s="851"/>
      <c r="V2720" s="851"/>
      <c r="W2720" s="851"/>
      <c r="X2720" s="851"/>
      <c r="Y2720" s="824"/>
      <c r="Z2720" s="824"/>
      <c r="AA2720" s="824"/>
      <c r="AB2720" s="824"/>
      <c r="AC2720" s="824"/>
    </row>
    <row r="2721" s="823" customFormat="1" ht="43.7" customHeight="1" spans="1:29">
      <c r="A2721" s="869" t="s">
        <v>2</v>
      </c>
      <c r="B2721" s="869" t="s">
        <v>3</v>
      </c>
      <c r="C2721" s="869" t="s">
        <v>4</v>
      </c>
      <c r="D2721" s="869" t="s">
        <v>6290</v>
      </c>
      <c r="E2721" s="869" t="s">
        <v>6291</v>
      </c>
      <c r="F2721" s="869" t="s">
        <v>7</v>
      </c>
      <c r="G2721" s="869" t="s">
        <v>8</v>
      </c>
      <c r="H2721" s="869" t="s">
        <v>6292</v>
      </c>
      <c r="I2721" s="869" t="s">
        <v>6293</v>
      </c>
      <c r="J2721" s="869" t="s">
        <v>6294</v>
      </c>
      <c r="K2721" s="869" t="s">
        <v>6295</v>
      </c>
      <c r="L2721" s="869" t="s">
        <v>6296</v>
      </c>
      <c r="M2721" s="869" t="s">
        <v>6297</v>
      </c>
      <c r="N2721" s="869" t="s">
        <v>6298</v>
      </c>
      <c r="O2721" s="869" t="s">
        <v>6299</v>
      </c>
      <c r="P2721" s="869" t="s">
        <v>27</v>
      </c>
      <c r="Q2721" s="824"/>
      <c r="R2721" s="824"/>
      <c r="S2721" s="824"/>
      <c r="T2721" s="824"/>
      <c r="U2721" s="824"/>
      <c r="V2721" s="824"/>
      <c r="W2721" s="824"/>
      <c r="X2721" s="824"/>
      <c r="Y2721" s="824"/>
      <c r="Z2721" s="824"/>
      <c r="AA2721" s="824"/>
      <c r="AB2721" s="824"/>
      <c r="AC2721" s="824"/>
    </row>
    <row r="2722" s="823" customFormat="1" ht="28.45" customHeight="1" spans="1:29">
      <c r="A2722" s="870" t="s">
        <v>28</v>
      </c>
      <c r="B2722" s="870"/>
      <c r="C2722" s="835"/>
      <c r="D2722" s="835"/>
      <c r="E2722" s="835"/>
      <c r="F2722" s="835"/>
      <c r="G2722" s="836"/>
      <c r="H2722" s="879" t="s">
        <v>6300</v>
      </c>
      <c r="I2722" s="874" t="s">
        <v>6300</v>
      </c>
      <c r="J2722" s="870"/>
      <c r="K2722" s="835"/>
      <c r="L2722" s="835"/>
      <c r="M2722" s="835"/>
      <c r="N2722" s="835"/>
      <c r="O2722" s="835"/>
      <c r="P2722" s="836"/>
      <c r="Q2722" s="824"/>
      <c r="R2722" s="824"/>
      <c r="S2722" s="824"/>
      <c r="T2722" s="824"/>
      <c r="U2722" s="824"/>
      <c r="V2722" s="824"/>
      <c r="W2722" s="824"/>
      <c r="X2722" s="824"/>
      <c r="Y2722" s="824"/>
      <c r="Z2722" s="824"/>
      <c r="AA2722" s="824"/>
      <c r="AB2722" s="824"/>
      <c r="AC2722" s="824"/>
    </row>
    <row r="2723" s="823" customFormat="1" ht="28.45" customHeight="1" collapsed="1" spans="1:29">
      <c r="A2723" s="870" t="s">
        <v>73</v>
      </c>
      <c r="B2723" s="870"/>
      <c r="C2723" s="835"/>
      <c r="D2723" s="835"/>
      <c r="E2723" s="835"/>
      <c r="F2723" s="835"/>
      <c r="G2723" s="836"/>
      <c r="H2723" s="879" t="s">
        <v>6300</v>
      </c>
      <c r="I2723" s="874" t="s">
        <v>6300</v>
      </c>
      <c r="J2723" s="870"/>
      <c r="K2723" s="835"/>
      <c r="L2723" s="835"/>
      <c r="M2723" s="835"/>
      <c r="N2723" s="835"/>
      <c r="O2723" s="835"/>
      <c r="P2723" s="836"/>
      <c r="Q2723" s="824"/>
      <c r="R2723" s="824"/>
      <c r="S2723" s="824"/>
      <c r="T2723" s="824"/>
      <c r="U2723" s="824"/>
      <c r="V2723" s="824"/>
      <c r="W2723" s="824"/>
      <c r="X2723" s="824"/>
      <c r="Y2723" s="824"/>
      <c r="Z2723" s="824"/>
      <c r="AA2723" s="824"/>
      <c r="AB2723" s="824"/>
      <c r="AC2723" s="824"/>
    </row>
    <row r="2724" s="823" customFormat="1" ht="28.45" hidden="1" customHeight="1" outlineLevel="1" collapsed="1" spans="1:29">
      <c r="A2724" s="870" t="s">
        <v>73</v>
      </c>
      <c r="B2724" s="870" t="s">
        <v>75</v>
      </c>
      <c r="C2724" s="870"/>
      <c r="D2724" s="835"/>
      <c r="E2724" s="835"/>
      <c r="F2724" s="835"/>
      <c r="G2724" s="836"/>
      <c r="H2724" s="879" t="s">
        <v>6300</v>
      </c>
      <c r="I2724" s="874" t="s">
        <v>6300</v>
      </c>
      <c r="J2724" s="870"/>
      <c r="K2724" s="835"/>
      <c r="L2724" s="835"/>
      <c r="M2724" s="835"/>
      <c r="N2724" s="835"/>
      <c r="O2724" s="835"/>
      <c r="P2724" s="836"/>
      <c r="Q2724" s="824"/>
      <c r="R2724" s="824"/>
      <c r="S2724" s="824"/>
      <c r="T2724" s="824"/>
      <c r="U2724" s="824"/>
      <c r="V2724" s="824"/>
      <c r="W2724" s="824"/>
      <c r="X2724" s="824"/>
      <c r="Y2724" s="824"/>
      <c r="Z2724" s="824"/>
      <c r="AA2724" s="824"/>
      <c r="AB2724" s="824"/>
      <c r="AC2724" s="824"/>
    </row>
    <row r="2725" s="823" customFormat="1" ht="28.45" hidden="1" customHeight="1" outlineLevel="2" collapsed="1" spans="1:29">
      <c r="A2725" s="870" t="s">
        <v>73</v>
      </c>
      <c r="B2725" s="870" t="s">
        <v>75</v>
      </c>
      <c r="C2725" s="870" t="s">
        <v>307</v>
      </c>
      <c r="D2725" s="870"/>
      <c r="E2725" s="835"/>
      <c r="F2725" s="835"/>
      <c r="G2725" s="836"/>
      <c r="H2725" s="879" t="s">
        <v>6300</v>
      </c>
      <c r="I2725" s="874" t="s">
        <v>6300</v>
      </c>
      <c r="J2725" s="870"/>
      <c r="K2725" s="835"/>
      <c r="L2725" s="835"/>
      <c r="M2725" s="835"/>
      <c r="N2725" s="835"/>
      <c r="O2725" s="835"/>
      <c r="P2725" s="836"/>
      <c r="Q2725" s="824"/>
      <c r="R2725" s="824"/>
      <c r="S2725" s="824"/>
      <c r="T2725" s="824"/>
      <c r="U2725" s="824"/>
      <c r="V2725" s="824"/>
      <c r="W2725" s="824"/>
      <c r="X2725" s="824"/>
      <c r="Y2725" s="824"/>
      <c r="Z2725" s="824"/>
      <c r="AA2725" s="824"/>
      <c r="AB2725" s="824"/>
      <c r="AC2725" s="824"/>
    </row>
    <row r="2726" s="823" customFormat="1" ht="28.45" hidden="1" customHeight="1" outlineLevel="3" spans="1:29">
      <c r="A2726" s="873" t="s">
        <v>73</v>
      </c>
      <c r="B2726" s="870" t="s">
        <v>75</v>
      </c>
      <c r="C2726" s="870" t="s">
        <v>307</v>
      </c>
      <c r="D2726" s="846" t="s">
        <v>310</v>
      </c>
      <c r="E2726" s="846" t="s">
        <v>6301</v>
      </c>
      <c r="F2726" s="846" t="s">
        <v>6302</v>
      </c>
      <c r="G2726" s="846" t="s">
        <v>3612</v>
      </c>
      <c r="H2726" s="832">
        <v>528</v>
      </c>
      <c r="I2726" s="832">
        <v>35.52</v>
      </c>
      <c r="J2726" s="846" t="s">
        <v>165</v>
      </c>
      <c r="K2726" s="846" t="s">
        <v>847</v>
      </c>
      <c r="L2726" s="846" t="s">
        <v>847</v>
      </c>
      <c r="M2726" s="846" t="s">
        <v>847</v>
      </c>
      <c r="N2726" s="846" t="s">
        <v>847</v>
      </c>
      <c r="O2726" s="846" t="s">
        <v>847</v>
      </c>
      <c r="P2726" s="846" t="s">
        <v>6303</v>
      </c>
      <c r="Q2726" s="824"/>
      <c r="R2726" s="824"/>
      <c r="S2726" s="824"/>
      <c r="T2726" s="824"/>
      <c r="U2726" s="824"/>
      <c r="V2726" s="824"/>
      <c r="W2726" s="824"/>
      <c r="X2726" s="824"/>
      <c r="Y2726" s="824"/>
      <c r="Z2726" s="824"/>
      <c r="AA2726" s="824"/>
      <c r="AB2726" s="824"/>
      <c r="AC2726" s="824"/>
    </row>
    <row r="2727" s="823" customFormat="1" ht="28.45" hidden="1" customHeight="1" outlineLevel="3" spans="1:29">
      <c r="A2727" s="873" t="s">
        <v>73</v>
      </c>
      <c r="B2727" s="870" t="s">
        <v>75</v>
      </c>
      <c r="C2727" s="870" t="s">
        <v>307</v>
      </c>
      <c r="D2727" s="846" t="s">
        <v>298</v>
      </c>
      <c r="E2727" s="846" t="s">
        <v>6304</v>
      </c>
      <c r="F2727" s="846" t="s">
        <v>6305</v>
      </c>
      <c r="G2727" s="846" t="s">
        <v>3325</v>
      </c>
      <c r="H2727" s="832">
        <v>8000</v>
      </c>
      <c r="I2727" s="832">
        <v>263.37</v>
      </c>
      <c r="J2727" s="846" t="s">
        <v>64</v>
      </c>
      <c r="K2727" s="846" t="s">
        <v>847</v>
      </c>
      <c r="L2727" s="846" t="s">
        <v>847</v>
      </c>
      <c r="M2727" s="846" t="s">
        <v>847</v>
      </c>
      <c r="N2727" s="846" t="s">
        <v>847</v>
      </c>
      <c r="O2727" s="846" t="s">
        <v>847</v>
      </c>
      <c r="P2727" s="846" t="s">
        <v>6306</v>
      </c>
      <c r="Q2727" s="824"/>
      <c r="R2727" s="824"/>
      <c r="S2727" s="824"/>
      <c r="T2727" s="824"/>
      <c r="U2727" s="824"/>
      <c r="V2727" s="824"/>
      <c r="W2727" s="824"/>
      <c r="X2727" s="824"/>
      <c r="Y2727" s="824"/>
      <c r="Z2727" s="824"/>
      <c r="AA2727" s="824"/>
      <c r="AB2727" s="824"/>
      <c r="AC2727" s="824"/>
    </row>
    <row r="2728" s="823" customFormat="1" ht="28.45" hidden="1" customHeight="1" outlineLevel="3" spans="1:29">
      <c r="A2728" s="873" t="s">
        <v>73</v>
      </c>
      <c r="B2728" s="870" t="s">
        <v>75</v>
      </c>
      <c r="C2728" s="870" t="s">
        <v>307</v>
      </c>
      <c r="D2728" s="846" t="s">
        <v>298</v>
      </c>
      <c r="E2728" s="846" t="s">
        <v>6307</v>
      </c>
      <c r="F2728" s="846" t="s">
        <v>6308</v>
      </c>
      <c r="G2728" s="846" t="s">
        <v>520</v>
      </c>
      <c r="H2728" s="832">
        <v>2000</v>
      </c>
      <c r="I2728" s="832">
        <v>105.4</v>
      </c>
      <c r="J2728" s="846" t="s">
        <v>1175</v>
      </c>
      <c r="K2728" s="846" t="s">
        <v>847</v>
      </c>
      <c r="L2728" s="846" t="s">
        <v>847</v>
      </c>
      <c r="M2728" s="846" t="s">
        <v>847</v>
      </c>
      <c r="N2728" s="846" t="s">
        <v>847</v>
      </c>
      <c r="O2728" s="846" t="s">
        <v>847</v>
      </c>
      <c r="P2728" s="846" t="s">
        <v>6309</v>
      </c>
      <c r="Q2728" s="824"/>
      <c r="R2728" s="824"/>
      <c r="S2728" s="824"/>
      <c r="T2728" s="824"/>
      <c r="U2728" s="824"/>
      <c r="V2728" s="824"/>
      <c r="W2728" s="824"/>
      <c r="X2728" s="824"/>
      <c r="Y2728" s="824"/>
      <c r="Z2728" s="824"/>
      <c r="AA2728" s="824"/>
      <c r="AB2728" s="824"/>
      <c r="AC2728" s="824"/>
    </row>
    <row r="2729" s="823" customFormat="1" ht="28.45" hidden="1" customHeight="1" outlineLevel="3" spans="1:29">
      <c r="A2729" s="873" t="s">
        <v>73</v>
      </c>
      <c r="B2729" s="870" t="s">
        <v>75</v>
      </c>
      <c r="C2729" s="870" t="s">
        <v>307</v>
      </c>
      <c r="D2729" s="846" t="s">
        <v>298</v>
      </c>
      <c r="E2729" s="846" t="s">
        <v>6310</v>
      </c>
      <c r="F2729" s="846" t="s">
        <v>6311</v>
      </c>
      <c r="G2729" s="846" t="s">
        <v>338</v>
      </c>
      <c r="H2729" s="832">
        <v>500</v>
      </c>
      <c r="I2729" s="832">
        <v>29.7</v>
      </c>
      <c r="J2729" s="846" t="s">
        <v>1175</v>
      </c>
      <c r="K2729" s="846" t="s">
        <v>847</v>
      </c>
      <c r="L2729" s="846" t="s">
        <v>847</v>
      </c>
      <c r="M2729" s="846" t="s">
        <v>847</v>
      </c>
      <c r="N2729" s="846" t="s">
        <v>847</v>
      </c>
      <c r="O2729" s="846" t="s">
        <v>847</v>
      </c>
      <c r="P2729" s="846" t="s">
        <v>6312</v>
      </c>
      <c r="Q2729" s="824"/>
      <c r="R2729" s="824"/>
      <c r="S2729" s="824"/>
      <c r="T2729" s="824"/>
      <c r="U2729" s="824"/>
      <c r="V2729" s="824"/>
      <c r="W2729" s="824"/>
      <c r="X2729" s="824"/>
      <c r="Y2729" s="824"/>
      <c r="Z2729" s="824"/>
      <c r="AA2729" s="824"/>
      <c r="AB2729" s="824"/>
      <c r="AC2729" s="824"/>
    </row>
    <row r="2730" s="823" customFormat="1" ht="28.45" hidden="1" customHeight="1" outlineLevel="3" spans="1:29">
      <c r="A2730" s="873" t="s">
        <v>73</v>
      </c>
      <c r="B2730" s="870" t="s">
        <v>75</v>
      </c>
      <c r="C2730" s="870" t="s">
        <v>307</v>
      </c>
      <c r="D2730" s="846" t="s">
        <v>298</v>
      </c>
      <c r="E2730" s="846" t="s">
        <v>6313</v>
      </c>
      <c r="F2730" s="846" t="s">
        <v>6314</v>
      </c>
      <c r="G2730" s="846" t="s">
        <v>3888</v>
      </c>
      <c r="H2730" s="832">
        <v>2661.079</v>
      </c>
      <c r="I2730" s="832">
        <v>151.41</v>
      </c>
      <c r="J2730" s="846" t="s">
        <v>64</v>
      </c>
      <c r="K2730" s="846" t="s">
        <v>847</v>
      </c>
      <c r="L2730" s="846" t="s">
        <v>847</v>
      </c>
      <c r="M2730" s="846" t="s">
        <v>847</v>
      </c>
      <c r="N2730" s="846" t="s">
        <v>847</v>
      </c>
      <c r="O2730" s="846" t="s">
        <v>847</v>
      </c>
      <c r="P2730" s="846" t="s">
        <v>6315</v>
      </c>
      <c r="Q2730" s="824"/>
      <c r="R2730" s="824"/>
      <c r="S2730" s="824"/>
      <c r="T2730" s="824"/>
      <c r="U2730" s="824"/>
      <c r="V2730" s="824"/>
      <c r="W2730" s="824"/>
      <c r="X2730" s="824"/>
      <c r="Y2730" s="824"/>
      <c r="Z2730" s="824"/>
      <c r="AA2730" s="824"/>
      <c r="AB2730" s="824"/>
      <c r="AC2730" s="824"/>
    </row>
    <row r="2731" s="823" customFormat="1" ht="28.45" hidden="1" customHeight="1" outlineLevel="3" spans="1:29">
      <c r="A2731" s="873" t="s">
        <v>73</v>
      </c>
      <c r="B2731" s="870" t="s">
        <v>75</v>
      </c>
      <c r="C2731" s="870" t="s">
        <v>307</v>
      </c>
      <c r="D2731" s="846" t="s">
        <v>298</v>
      </c>
      <c r="E2731" s="846" t="s">
        <v>6316</v>
      </c>
      <c r="F2731" s="846" t="s">
        <v>6317</v>
      </c>
      <c r="G2731" s="846" t="s">
        <v>3888</v>
      </c>
      <c r="H2731" s="832">
        <v>3942.66</v>
      </c>
      <c r="I2731" s="832">
        <v>224.34</v>
      </c>
      <c r="J2731" s="846" t="s">
        <v>64</v>
      </c>
      <c r="K2731" s="846" t="s">
        <v>847</v>
      </c>
      <c r="L2731" s="846" t="s">
        <v>847</v>
      </c>
      <c r="M2731" s="846" t="s">
        <v>847</v>
      </c>
      <c r="N2731" s="846" t="s">
        <v>847</v>
      </c>
      <c r="O2731" s="846" t="s">
        <v>847</v>
      </c>
      <c r="P2731" s="846" t="s">
        <v>6315</v>
      </c>
      <c r="Q2731" s="824"/>
      <c r="R2731" s="824"/>
      <c r="S2731" s="824"/>
      <c r="T2731" s="824"/>
      <c r="U2731" s="824"/>
      <c r="V2731" s="824"/>
      <c r="W2731" s="824"/>
      <c r="X2731" s="824"/>
      <c r="Y2731" s="824"/>
      <c r="Z2731" s="824"/>
      <c r="AA2731" s="824"/>
      <c r="AB2731" s="824"/>
      <c r="AC2731" s="824"/>
    </row>
    <row r="2732" s="823" customFormat="1" ht="28.45" hidden="1" customHeight="1" outlineLevel="2" collapsed="1" spans="1:29">
      <c r="A2732" s="870" t="s">
        <v>73</v>
      </c>
      <c r="B2732" s="870" t="s">
        <v>75</v>
      </c>
      <c r="C2732" s="870" t="s">
        <v>325</v>
      </c>
      <c r="D2732" s="870"/>
      <c r="E2732" s="835"/>
      <c r="F2732" s="835"/>
      <c r="G2732" s="836"/>
      <c r="H2732" s="879" t="s">
        <v>6300</v>
      </c>
      <c r="I2732" s="874" t="s">
        <v>6300</v>
      </c>
      <c r="J2732" s="870"/>
      <c r="K2732" s="835"/>
      <c r="L2732" s="835"/>
      <c r="M2732" s="835"/>
      <c r="N2732" s="835"/>
      <c r="O2732" s="835"/>
      <c r="P2732" s="836"/>
      <c r="Q2732" s="824"/>
      <c r="R2732" s="824"/>
      <c r="S2732" s="824"/>
      <c r="T2732" s="824"/>
      <c r="U2732" s="824"/>
      <c r="V2732" s="824"/>
      <c r="W2732" s="824"/>
      <c r="X2732" s="824"/>
      <c r="Y2732" s="824"/>
      <c r="Z2732" s="824"/>
      <c r="AA2732" s="824"/>
      <c r="AB2732" s="824"/>
      <c r="AC2732" s="824"/>
    </row>
    <row r="2733" s="823" customFormat="1" ht="28.45" hidden="1" customHeight="1" outlineLevel="3" spans="1:29">
      <c r="A2733" s="873" t="s">
        <v>73</v>
      </c>
      <c r="B2733" s="870" t="s">
        <v>75</v>
      </c>
      <c r="C2733" s="870" t="s">
        <v>325</v>
      </c>
      <c r="D2733" s="846" t="s">
        <v>310</v>
      </c>
      <c r="E2733" s="846" t="s">
        <v>6318</v>
      </c>
      <c r="F2733" s="846" t="s">
        <v>6319</v>
      </c>
      <c r="G2733" s="846" t="s">
        <v>338</v>
      </c>
      <c r="H2733" s="832">
        <v>2693</v>
      </c>
      <c r="I2733" s="832">
        <v>134.94</v>
      </c>
      <c r="J2733" s="846" t="s">
        <v>37</v>
      </c>
      <c r="K2733" s="846" t="s">
        <v>847</v>
      </c>
      <c r="L2733" s="846" t="s">
        <v>847</v>
      </c>
      <c r="M2733" s="846" t="s">
        <v>847</v>
      </c>
      <c r="N2733" s="846" t="s">
        <v>847</v>
      </c>
      <c r="O2733" s="846" t="s">
        <v>847</v>
      </c>
      <c r="P2733" s="846" t="s">
        <v>6320</v>
      </c>
      <c r="Q2733" s="824"/>
      <c r="R2733" s="824"/>
      <c r="S2733" s="824"/>
      <c r="T2733" s="824"/>
      <c r="U2733" s="824"/>
      <c r="V2733" s="824"/>
      <c r="W2733" s="824"/>
      <c r="X2733" s="824"/>
      <c r="Y2733" s="824"/>
      <c r="Z2733" s="824"/>
      <c r="AA2733" s="824"/>
      <c r="AB2733" s="824"/>
      <c r="AC2733" s="824"/>
    </row>
    <row r="2734" s="823" customFormat="1" ht="28.45" hidden="1" customHeight="1" outlineLevel="3" spans="1:29">
      <c r="A2734" s="873" t="s">
        <v>73</v>
      </c>
      <c r="B2734" s="870" t="s">
        <v>75</v>
      </c>
      <c r="C2734" s="870" t="s">
        <v>325</v>
      </c>
      <c r="D2734" s="846" t="s">
        <v>310</v>
      </c>
      <c r="E2734" s="846" t="s">
        <v>6321</v>
      </c>
      <c r="F2734" s="846" t="s">
        <v>6319</v>
      </c>
      <c r="G2734" s="846" t="s">
        <v>338</v>
      </c>
      <c r="H2734" s="832">
        <v>2637</v>
      </c>
      <c r="I2734" s="832">
        <v>132.14</v>
      </c>
      <c r="J2734" s="846" t="s">
        <v>37</v>
      </c>
      <c r="K2734" s="846" t="s">
        <v>847</v>
      </c>
      <c r="L2734" s="846" t="s">
        <v>847</v>
      </c>
      <c r="M2734" s="846" t="s">
        <v>847</v>
      </c>
      <c r="N2734" s="846" t="s">
        <v>847</v>
      </c>
      <c r="O2734" s="846" t="s">
        <v>847</v>
      </c>
      <c r="P2734" s="846" t="s">
        <v>6320</v>
      </c>
      <c r="Q2734" s="824"/>
      <c r="R2734" s="824"/>
      <c r="S2734" s="824"/>
      <c r="T2734" s="824"/>
      <c r="U2734" s="824"/>
      <c r="V2734" s="824"/>
      <c r="W2734" s="824"/>
      <c r="X2734" s="824"/>
      <c r="Y2734" s="824"/>
      <c r="Z2734" s="824"/>
      <c r="AA2734" s="824"/>
      <c r="AB2734" s="824"/>
      <c r="AC2734" s="824"/>
    </row>
    <row r="2735" s="823" customFormat="1" ht="28.45" hidden="1" customHeight="1" outlineLevel="3" spans="1:29">
      <c r="A2735" s="873" t="s">
        <v>73</v>
      </c>
      <c r="B2735" s="870" t="s">
        <v>75</v>
      </c>
      <c r="C2735" s="870" t="s">
        <v>325</v>
      </c>
      <c r="D2735" s="846" t="s">
        <v>310</v>
      </c>
      <c r="E2735" s="846" t="s">
        <v>6322</v>
      </c>
      <c r="F2735" s="846" t="s">
        <v>6319</v>
      </c>
      <c r="G2735" s="846" t="s">
        <v>338</v>
      </c>
      <c r="H2735" s="832">
        <v>280</v>
      </c>
      <c r="I2735" s="832">
        <v>14.84</v>
      </c>
      <c r="J2735" s="846" t="s">
        <v>1641</v>
      </c>
      <c r="K2735" s="846" t="s">
        <v>847</v>
      </c>
      <c r="L2735" s="846" t="s">
        <v>847</v>
      </c>
      <c r="M2735" s="846" t="s">
        <v>847</v>
      </c>
      <c r="N2735" s="846" t="s">
        <v>847</v>
      </c>
      <c r="O2735" s="846" t="s">
        <v>847</v>
      </c>
      <c r="P2735" s="846" t="s">
        <v>6323</v>
      </c>
      <c r="Q2735" s="824"/>
      <c r="R2735" s="824"/>
      <c r="S2735" s="824"/>
      <c r="T2735" s="824"/>
      <c r="U2735" s="824"/>
      <c r="V2735" s="824"/>
      <c r="W2735" s="824"/>
      <c r="X2735" s="824"/>
      <c r="Y2735" s="824"/>
      <c r="Z2735" s="824"/>
      <c r="AA2735" s="824"/>
      <c r="AB2735" s="824"/>
      <c r="AC2735" s="824"/>
    </row>
    <row r="2736" s="823" customFormat="1" ht="28.45" hidden="1" customHeight="1" outlineLevel="3" spans="1:29">
      <c r="A2736" s="873" t="s">
        <v>73</v>
      </c>
      <c r="B2736" s="870" t="s">
        <v>75</v>
      </c>
      <c r="C2736" s="870" t="s">
        <v>325</v>
      </c>
      <c r="D2736" s="846" t="s">
        <v>298</v>
      </c>
      <c r="E2736" s="846" t="s">
        <v>6324</v>
      </c>
      <c r="F2736" s="846" t="s">
        <v>6325</v>
      </c>
      <c r="G2736" s="846" t="s">
        <v>3325</v>
      </c>
      <c r="H2736" s="832">
        <v>5000</v>
      </c>
      <c r="I2736" s="832">
        <v>221</v>
      </c>
      <c r="J2736" s="846" t="s">
        <v>93</v>
      </c>
      <c r="K2736" s="846" t="s">
        <v>847</v>
      </c>
      <c r="L2736" s="846" t="s">
        <v>847</v>
      </c>
      <c r="M2736" s="846" t="s">
        <v>847</v>
      </c>
      <c r="N2736" s="846" t="s">
        <v>847</v>
      </c>
      <c r="O2736" s="846" t="s">
        <v>847</v>
      </c>
      <c r="P2736" s="846" t="s">
        <v>6326</v>
      </c>
      <c r="Q2736" s="824"/>
      <c r="R2736" s="824"/>
      <c r="S2736" s="824"/>
      <c r="T2736" s="824"/>
      <c r="U2736" s="824"/>
      <c r="V2736" s="824"/>
      <c r="W2736" s="824"/>
      <c r="X2736" s="824"/>
      <c r="Y2736" s="824"/>
      <c r="Z2736" s="824"/>
      <c r="AA2736" s="824"/>
      <c r="AB2736" s="824"/>
      <c r="AC2736" s="824"/>
    </row>
    <row r="2737" s="823" customFormat="1" ht="28.45" hidden="1" customHeight="1" outlineLevel="3" spans="1:29">
      <c r="A2737" s="873" t="s">
        <v>73</v>
      </c>
      <c r="B2737" s="870" t="s">
        <v>75</v>
      </c>
      <c r="C2737" s="870" t="s">
        <v>325</v>
      </c>
      <c r="D2737" s="846" t="s">
        <v>298</v>
      </c>
      <c r="E2737" s="846" t="s">
        <v>6327</v>
      </c>
      <c r="F2737" s="846" t="s">
        <v>6328</v>
      </c>
      <c r="G2737" s="846" t="s">
        <v>3325</v>
      </c>
      <c r="H2737" s="832">
        <v>2000</v>
      </c>
      <c r="I2737" s="832">
        <v>92</v>
      </c>
      <c r="J2737" s="846" t="s">
        <v>1641</v>
      </c>
      <c r="K2737" s="846" t="s">
        <v>847</v>
      </c>
      <c r="L2737" s="846" t="s">
        <v>847</v>
      </c>
      <c r="M2737" s="846" t="s">
        <v>847</v>
      </c>
      <c r="N2737" s="846" t="s">
        <v>847</v>
      </c>
      <c r="O2737" s="846" t="s">
        <v>847</v>
      </c>
      <c r="P2737" s="846" t="s">
        <v>6329</v>
      </c>
      <c r="Q2737" s="824"/>
      <c r="R2737" s="824"/>
      <c r="S2737" s="824"/>
      <c r="T2737" s="824"/>
      <c r="U2737" s="824"/>
      <c r="V2737" s="824"/>
      <c r="W2737" s="824"/>
      <c r="X2737" s="824"/>
      <c r="Y2737" s="824"/>
      <c r="Z2737" s="824"/>
      <c r="AA2737" s="824"/>
      <c r="AB2737" s="824"/>
      <c r="AC2737" s="824"/>
    </row>
    <row r="2738" s="823" customFormat="1" ht="28.45" hidden="1" customHeight="1" outlineLevel="2" collapsed="1" spans="1:29">
      <c r="A2738" s="870" t="s">
        <v>73</v>
      </c>
      <c r="B2738" s="870" t="s">
        <v>75</v>
      </c>
      <c r="C2738" s="870" t="s">
        <v>408</v>
      </c>
      <c r="D2738" s="870"/>
      <c r="E2738" s="835"/>
      <c r="F2738" s="835"/>
      <c r="G2738" s="836"/>
      <c r="H2738" s="879" t="s">
        <v>6300</v>
      </c>
      <c r="I2738" s="874" t="s">
        <v>6300</v>
      </c>
      <c r="J2738" s="870"/>
      <c r="K2738" s="835"/>
      <c r="L2738" s="835"/>
      <c r="M2738" s="835"/>
      <c r="N2738" s="835"/>
      <c r="O2738" s="835"/>
      <c r="P2738" s="836"/>
      <c r="Q2738" s="824"/>
      <c r="R2738" s="824"/>
      <c r="S2738" s="824"/>
      <c r="T2738" s="824"/>
      <c r="U2738" s="824"/>
      <c r="V2738" s="824"/>
      <c r="W2738" s="824"/>
      <c r="X2738" s="824"/>
      <c r="Y2738" s="824"/>
      <c r="Z2738" s="824"/>
      <c r="AA2738" s="824"/>
      <c r="AB2738" s="824"/>
      <c r="AC2738" s="824"/>
    </row>
    <row r="2739" s="823" customFormat="1" ht="28.45" hidden="1" customHeight="1" outlineLevel="3" spans="1:29">
      <c r="A2739" s="873" t="s">
        <v>73</v>
      </c>
      <c r="B2739" s="870" t="s">
        <v>75</v>
      </c>
      <c r="C2739" s="870" t="s">
        <v>408</v>
      </c>
      <c r="D2739" s="846" t="s">
        <v>298</v>
      </c>
      <c r="E2739" s="846" t="s">
        <v>6330</v>
      </c>
      <c r="F2739" s="846" t="s">
        <v>411</v>
      </c>
      <c r="G2739" s="846" t="s">
        <v>338</v>
      </c>
      <c r="H2739" s="832">
        <v>1510</v>
      </c>
      <c r="I2739" s="832">
        <v>76.65</v>
      </c>
      <c r="J2739" s="846" t="s">
        <v>37</v>
      </c>
      <c r="K2739" s="846" t="s">
        <v>847</v>
      </c>
      <c r="L2739" s="846" t="s">
        <v>847</v>
      </c>
      <c r="M2739" s="846" t="s">
        <v>847</v>
      </c>
      <c r="N2739" s="846" t="s">
        <v>847</v>
      </c>
      <c r="O2739" s="846" t="s">
        <v>847</v>
      </c>
      <c r="P2739" s="846" t="s">
        <v>6331</v>
      </c>
      <c r="Q2739" s="824"/>
      <c r="R2739" s="824"/>
      <c r="S2739" s="824"/>
      <c r="T2739" s="824"/>
      <c r="U2739" s="824"/>
      <c r="V2739" s="824"/>
      <c r="W2739" s="824"/>
      <c r="X2739" s="824"/>
      <c r="Y2739" s="824"/>
      <c r="Z2739" s="824"/>
      <c r="AA2739" s="824"/>
      <c r="AB2739" s="824"/>
      <c r="AC2739" s="824"/>
    </row>
    <row r="2740" s="823" customFormat="1" ht="28.45" hidden="1" customHeight="1" outlineLevel="3" spans="1:29">
      <c r="A2740" s="873" t="s">
        <v>73</v>
      </c>
      <c r="B2740" s="870" t="s">
        <v>75</v>
      </c>
      <c r="C2740" s="870" t="s">
        <v>408</v>
      </c>
      <c r="D2740" s="846" t="s">
        <v>298</v>
      </c>
      <c r="E2740" s="846" t="s">
        <v>6332</v>
      </c>
      <c r="F2740" s="846" t="s">
        <v>411</v>
      </c>
      <c r="G2740" s="846" t="s">
        <v>338</v>
      </c>
      <c r="H2740" s="832">
        <v>3940</v>
      </c>
      <c r="I2740" s="832">
        <v>219.51</v>
      </c>
      <c r="J2740" s="846" t="s">
        <v>540</v>
      </c>
      <c r="K2740" s="846" t="s">
        <v>847</v>
      </c>
      <c r="L2740" s="846" t="s">
        <v>847</v>
      </c>
      <c r="M2740" s="846" t="s">
        <v>847</v>
      </c>
      <c r="N2740" s="846" t="s">
        <v>847</v>
      </c>
      <c r="O2740" s="846" t="s">
        <v>847</v>
      </c>
      <c r="P2740" s="846" t="s">
        <v>6333</v>
      </c>
      <c r="Q2740" s="824"/>
      <c r="R2740" s="824"/>
      <c r="S2740" s="824"/>
      <c r="T2740" s="824"/>
      <c r="U2740" s="824"/>
      <c r="V2740" s="824"/>
      <c r="W2740" s="824"/>
      <c r="X2740" s="824"/>
      <c r="Y2740" s="824"/>
      <c r="Z2740" s="824"/>
      <c r="AA2740" s="824"/>
      <c r="AB2740" s="824"/>
      <c r="AC2740" s="824"/>
    </row>
    <row r="2741" s="823" customFormat="1" ht="28.45" hidden="1" customHeight="1" outlineLevel="1" collapsed="1" spans="1:29">
      <c r="A2741" s="870" t="s">
        <v>73</v>
      </c>
      <c r="B2741" s="870" t="s">
        <v>638</v>
      </c>
      <c r="C2741" s="870"/>
      <c r="D2741" s="835"/>
      <c r="E2741" s="835"/>
      <c r="F2741" s="835"/>
      <c r="G2741" s="836"/>
      <c r="H2741" s="879" t="s">
        <v>6300</v>
      </c>
      <c r="I2741" s="874" t="s">
        <v>6300</v>
      </c>
      <c r="J2741" s="870"/>
      <c r="K2741" s="835"/>
      <c r="L2741" s="835"/>
      <c r="M2741" s="835"/>
      <c r="N2741" s="835"/>
      <c r="O2741" s="835"/>
      <c r="P2741" s="836"/>
      <c r="Q2741" s="824"/>
      <c r="R2741" s="824"/>
      <c r="S2741" s="824"/>
      <c r="T2741" s="824"/>
      <c r="U2741" s="824"/>
      <c r="V2741" s="824"/>
      <c r="W2741" s="824"/>
      <c r="X2741" s="824"/>
      <c r="Y2741" s="824"/>
      <c r="Z2741" s="824"/>
      <c r="AA2741" s="824"/>
      <c r="AB2741" s="824"/>
      <c r="AC2741" s="824"/>
    </row>
    <row r="2742" s="823" customFormat="1" ht="28.45" hidden="1" customHeight="1" outlineLevel="2" collapsed="1" spans="1:29">
      <c r="A2742" s="870" t="s">
        <v>73</v>
      </c>
      <c r="B2742" s="870" t="s">
        <v>638</v>
      </c>
      <c r="C2742" s="870" t="s">
        <v>653</v>
      </c>
      <c r="D2742" s="870"/>
      <c r="E2742" s="835"/>
      <c r="F2742" s="835"/>
      <c r="G2742" s="836"/>
      <c r="H2742" s="879" t="s">
        <v>6300</v>
      </c>
      <c r="I2742" s="874" t="s">
        <v>6300</v>
      </c>
      <c r="J2742" s="870"/>
      <c r="K2742" s="835"/>
      <c r="L2742" s="835"/>
      <c r="M2742" s="835"/>
      <c r="N2742" s="835"/>
      <c r="O2742" s="835"/>
      <c r="P2742" s="836"/>
      <c r="Q2742" s="824"/>
      <c r="R2742" s="824"/>
      <c r="S2742" s="824"/>
      <c r="T2742" s="824"/>
      <c r="U2742" s="824"/>
      <c r="V2742" s="824"/>
      <c r="W2742" s="824"/>
      <c r="X2742" s="824"/>
      <c r="Y2742" s="824"/>
      <c r="Z2742" s="824"/>
      <c r="AA2742" s="824"/>
      <c r="AB2742" s="824"/>
      <c r="AC2742" s="824"/>
    </row>
    <row r="2743" s="823" customFormat="1" ht="28.45" hidden="1" customHeight="1" outlineLevel="3" spans="1:29">
      <c r="A2743" s="873" t="s">
        <v>73</v>
      </c>
      <c r="B2743" s="870" t="s">
        <v>638</v>
      </c>
      <c r="C2743" s="870" t="s">
        <v>653</v>
      </c>
      <c r="D2743" s="846" t="s">
        <v>298</v>
      </c>
      <c r="E2743" s="846" t="s">
        <v>6334</v>
      </c>
      <c r="F2743" s="846" t="s">
        <v>6335</v>
      </c>
      <c r="G2743" s="846" t="s">
        <v>6336</v>
      </c>
      <c r="H2743" s="832">
        <v>600</v>
      </c>
      <c r="I2743" s="832">
        <v>57.75</v>
      </c>
      <c r="J2743" s="846" t="s">
        <v>432</v>
      </c>
      <c r="K2743" s="846" t="s">
        <v>704</v>
      </c>
      <c r="L2743" s="846" t="s">
        <v>704</v>
      </c>
      <c r="M2743" s="846" t="s">
        <v>6337</v>
      </c>
      <c r="N2743" s="846" t="s">
        <v>704</v>
      </c>
      <c r="O2743" s="846" t="s">
        <v>704</v>
      </c>
      <c r="P2743" s="846" t="s">
        <v>6338</v>
      </c>
      <c r="Q2743" s="824"/>
      <c r="R2743" s="824"/>
      <c r="S2743" s="824"/>
      <c r="T2743" s="824"/>
      <c r="U2743" s="824"/>
      <c r="V2743" s="824"/>
      <c r="W2743" s="824"/>
      <c r="X2743" s="824"/>
      <c r="Y2743" s="824"/>
      <c r="Z2743" s="824"/>
      <c r="AA2743" s="824"/>
      <c r="AB2743" s="824"/>
      <c r="AC2743" s="824"/>
    </row>
    <row r="2744" s="823" customFormat="1" ht="28.45" hidden="1" customHeight="1" outlineLevel="3" spans="1:29">
      <c r="A2744" s="873" t="s">
        <v>73</v>
      </c>
      <c r="B2744" s="870" t="s">
        <v>638</v>
      </c>
      <c r="C2744" s="870" t="s">
        <v>653</v>
      </c>
      <c r="D2744" s="846" t="s">
        <v>298</v>
      </c>
      <c r="E2744" s="846" t="s">
        <v>6339</v>
      </c>
      <c r="F2744" s="846" t="s">
        <v>6340</v>
      </c>
      <c r="G2744" s="846" t="s">
        <v>657</v>
      </c>
      <c r="H2744" s="832">
        <v>6100</v>
      </c>
      <c r="I2744" s="832">
        <v>380.64</v>
      </c>
      <c r="J2744" s="846" t="s">
        <v>37</v>
      </c>
      <c r="K2744" s="846" t="s">
        <v>847</v>
      </c>
      <c r="L2744" s="846" t="s">
        <v>6341</v>
      </c>
      <c r="M2744" s="846" t="s">
        <v>6342</v>
      </c>
      <c r="N2744" s="846" t="s">
        <v>847</v>
      </c>
      <c r="O2744" s="846" t="s">
        <v>847</v>
      </c>
      <c r="P2744" s="846" t="s">
        <v>6341</v>
      </c>
      <c r="Q2744" s="824"/>
      <c r="R2744" s="824"/>
      <c r="S2744" s="824"/>
      <c r="T2744" s="824"/>
      <c r="U2744" s="824"/>
      <c r="V2744" s="824"/>
      <c r="W2744" s="824"/>
      <c r="X2744" s="824"/>
      <c r="Y2744" s="824"/>
      <c r="Z2744" s="824"/>
      <c r="AA2744" s="824"/>
      <c r="AB2744" s="824"/>
      <c r="AC2744" s="824"/>
    </row>
    <row r="2745" s="823" customFormat="1" ht="28.45" customHeight="1" collapsed="1" spans="1:29">
      <c r="A2745" s="870" t="s">
        <v>699</v>
      </c>
      <c r="B2745" s="870"/>
      <c r="C2745" s="835"/>
      <c r="D2745" s="835"/>
      <c r="E2745" s="835"/>
      <c r="F2745" s="835"/>
      <c r="G2745" s="836"/>
      <c r="H2745" s="879" t="s">
        <v>6300</v>
      </c>
      <c r="I2745" s="874" t="s">
        <v>6300</v>
      </c>
      <c r="J2745" s="870"/>
      <c r="K2745" s="835"/>
      <c r="L2745" s="835"/>
      <c r="M2745" s="835"/>
      <c r="N2745" s="835"/>
      <c r="O2745" s="835"/>
      <c r="P2745" s="836"/>
      <c r="Q2745" s="824"/>
      <c r="R2745" s="824"/>
      <c r="S2745" s="824"/>
      <c r="T2745" s="824"/>
      <c r="U2745" s="824"/>
      <c r="V2745" s="824"/>
      <c r="W2745" s="824"/>
      <c r="X2745" s="824"/>
      <c r="Y2745" s="824"/>
      <c r="Z2745" s="824"/>
      <c r="AA2745" s="824"/>
      <c r="AB2745" s="824"/>
      <c r="AC2745" s="824"/>
    </row>
    <row r="2746" s="823" customFormat="1" ht="28.45" hidden="1" customHeight="1" outlineLevel="1" collapsed="1" spans="1:29">
      <c r="A2746" s="870" t="s">
        <v>699</v>
      </c>
      <c r="B2746" s="870" t="s">
        <v>1101</v>
      </c>
      <c r="C2746" s="870"/>
      <c r="D2746" s="835"/>
      <c r="E2746" s="835"/>
      <c r="F2746" s="835"/>
      <c r="G2746" s="836"/>
      <c r="H2746" s="879" t="s">
        <v>6300</v>
      </c>
      <c r="I2746" s="874" t="s">
        <v>6300</v>
      </c>
      <c r="J2746" s="870"/>
      <c r="K2746" s="835"/>
      <c r="L2746" s="835"/>
      <c r="M2746" s="835"/>
      <c r="N2746" s="835"/>
      <c r="O2746" s="835"/>
      <c r="P2746" s="836"/>
      <c r="Q2746" s="824"/>
      <c r="R2746" s="824"/>
      <c r="S2746" s="824"/>
      <c r="T2746" s="824"/>
      <c r="U2746" s="824"/>
      <c r="V2746" s="824"/>
      <c r="W2746" s="824"/>
      <c r="X2746" s="824"/>
      <c r="Y2746" s="824"/>
      <c r="Z2746" s="824"/>
      <c r="AA2746" s="824"/>
      <c r="AB2746" s="824"/>
      <c r="AC2746" s="824"/>
    </row>
    <row r="2747" s="823" customFormat="1" ht="28.45" hidden="1" customHeight="1" outlineLevel="2" collapsed="1" spans="1:29">
      <c r="A2747" s="870" t="s">
        <v>699</v>
      </c>
      <c r="B2747" s="870" t="s">
        <v>1101</v>
      </c>
      <c r="C2747" s="870" t="s">
        <v>781</v>
      </c>
      <c r="D2747" s="870"/>
      <c r="E2747" s="835"/>
      <c r="F2747" s="835"/>
      <c r="G2747" s="836"/>
      <c r="H2747" s="879" t="s">
        <v>6300</v>
      </c>
      <c r="I2747" s="874" t="s">
        <v>6300</v>
      </c>
      <c r="J2747" s="870"/>
      <c r="K2747" s="835"/>
      <c r="L2747" s="835"/>
      <c r="M2747" s="835"/>
      <c r="N2747" s="835"/>
      <c r="O2747" s="835"/>
      <c r="P2747" s="836"/>
      <c r="Q2747" s="824"/>
      <c r="R2747" s="824"/>
      <c r="S2747" s="824"/>
      <c r="T2747" s="824"/>
      <c r="U2747" s="824"/>
      <c r="V2747" s="824"/>
      <c r="W2747" s="824"/>
      <c r="X2747" s="824"/>
      <c r="Y2747" s="824"/>
      <c r="Z2747" s="824"/>
      <c r="AA2747" s="824"/>
      <c r="AB2747" s="824"/>
      <c r="AC2747" s="824"/>
    </row>
    <row r="2748" s="823" customFormat="1" ht="28.45" hidden="1" customHeight="1" outlineLevel="3" spans="1:29">
      <c r="A2748" s="873" t="s">
        <v>699</v>
      </c>
      <c r="B2748" s="870" t="s">
        <v>1101</v>
      </c>
      <c r="C2748" s="870" t="s">
        <v>781</v>
      </c>
      <c r="D2748" s="846" t="s">
        <v>1218</v>
      </c>
      <c r="E2748" s="846" t="s">
        <v>298</v>
      </c>
      <c r="F2748" s="846" t="s">
        <v>1219</v>
      </c>
      <c r="G2748" s="846" t="s">
        <v>1220</v>
      </c>
      <c r="H2748" s="832">
        <v>1000</v>
      </c>
      <c r="I2748" s="832">
        <v>399.63</v>
      </c>
      <c r="J2748" s="846" t="s">
        <v>1221</v>
      </c>
      <c r="K2748" s="846" t="s">
        <v>6343</v>
      </c>
      <c r="L2748" s="846" t="s">
        <v>6344</v>
      </c>
      <c r="M2748" s="846" t="s">
        <v>781</v>
      </c>
      <c r="N2748" s="846" t="s">
        <v>781</v>
      </c>
      <c r="O2748" s="846" t="s">
        <v>781</v>
      </c>
      <c r="P2748" s="846" t="s">
        <v>781</v>
      </c>
      <c r="Q2748" s="824"/>
      <c r="R2748" s="824"/>
      <c r="S2748" s="824"/>
      <c r="T2748" s="824"/>
      <c r="U2748" s="824"/>
      <c r="V2748" s="824"/>
      <c r="W2748" s="824"/>
      <c r="X2748" s="824"/>
      <c r="Y2748" s="824"/>
      <c r="Z2748" s="824"/>
      <c r="AA2748" s="824"/>
      <c r="AB2748" s="824"/>
      <c r="AC2748" s="824"/>
    </row>
    <row r="2749" s="823" customFormat="1" ht="28.45" customHeight="1" collapsed="1" spans="1:29">
      <c r="A2749" s="870" t="s">
        <v>1470</v>
      </c>
      <c r="B2749" s="870"/>
      <c r="C2749" s="835"/>
      <c r="D2749" s="835"/>
      <c r="E2749" s="835"/>
      <c r="F2749" s="835"/>
      <c r="G2749" s="836"/>
      <c r="H2749" s="879" t="s">
        <v>6300</v>
      </c>
      <c r="I2749" s="874" t="s">
        <v>6300</v>
      </c>
      <c r="J2749" s="870"/>
      <c r="K2749" s="835"/>
      <c r="L2749" s="835"/>
      <c r="M2749" s="835"/>
      <c r="N2749" s="835"/>
      <c r="O2749" s="835"/>
      <c r="P2749" s="836"/>
      <c r="Q2749" s="824"/>
      <c r="R2749" s="824"/>
      <c r="S2749" s="824"/>
      <c r="T2749" s="824"/>
      <c r="U2749" s="824"/>
      <c r="V2749" s="824"/>
      <c r="W2749" s="824"/>
      <c r="X2749" s="824"/>
      <c r="Y2749" s="824"/>
      <c r="Z2749" s="824"/>
      <c r="AA2749" s="824"/>
      <c r="AB2749" s="824"/>
      <c r="AC2749" s="824"/>
    </row>
    <row r="2750" s="823" customFormat="1" ht="28.45" hidden="1" customHeight="1" outlineLevel="1" collapsed="1" spans="1:29">
      <c r="A2750" s="870" t="s">
        <v>1470</v>
      </c>
      <c r="B2750" s="870" t="s">
        <v>2191</v>
      </c>
      <c r="C2750" s="870"/>
      <c r="D2750" s="835"/>
      <c r="E2750" s="835"/>
      <c r="F2750" s="835"/>
      <c r="G2750" s="836"/>
      <c r="H2750" s="879" t="s">
        <v>6300</v>
      </c>
      <c r="I2750" s="874" t="s">
        <v>6300</v>
      </c>
      <c r="J2750" s="870"/>
      <c r="K2750" s="835"/>
      <c r="L2750" s="835"/>
      <c r="M2750" s="835"/>
      <c r="N2750" s="835"/>
      <c r="O2750" s="835"/>
      <c r="P2750" s="836"/>
      <c r="Q2750" s="824"/>
      <c r="R2750" s="824"/>
      <c r="S2750" s="824"/>
      <c r="T2750" s="824"/>
      <c r="U2750" s="824"/>
      <c r="V2750" s="824"/>
      <c r="W2750" s="824"/>
      <c r="X2750" s="824"/>
      <c r="Y2750" s="824"/>
      <c r="Z2750" s="824"/>
      <c r="AA2750" s="824"/>
      <c r="AB2750" s="824"/>
      <c r="AC2750" s="824"/>
    </row>
    <row r="2751" s="823" customFormat="1" ht="28.45" hidden="1" customHeight="1" outlineLevel="2" collapsed="1" spans="1:29">
      <c r="A2751" s="870" t="s">
        <v>1470</v>
      </c>
      <c r="B2751" s="870" t="s">
        <v>2191</v>
      </c>
      <c r="C2751" s="870" t="s">
        <v>2307</v>
      </c>
      <c r="D2751" s="870"/>
      <c r="E2751" s="835"/>
      <c r="F2751" s="835"/>
      <c r="G2751" s="836"/>
      <c r="H2751" s="879" t="s">
        <v>6300</v>
      </c>
      <c r="I2751" s="874" t="s">
        <v>6300</v>
      </c>
      <c r="J2751" s="870"/>
      <c r="K2751" s="835"/>
      <c r="L2751" s="835"/>
      <c r="M2751" s="835"/>
      <c r="N2751" s="835"/>
      <c r="O2751" s="835"/>
      <c r="P2751" s="836"/>
      <c r="Q2751" s="824"/>
      <c r="R2751" s="824"/>
      <c r="S2751" s="824"/>
      <c r="T2751" s="824"/>
      <c r="U2751" s="824"/>
      <c r="V2751" s="824"/>
      <c r="W2751" s="824"/>
      <c r="X2751" s="824"/>
      <c r="Y2751" s="824"/>
      <c r="Z2751" s="824"/>
      <c r="AA2751" s="824"/>
      <c r="AB2751" s="824"/>
      <c r="AC2751" s="824"/>
    </row>
    <row r="2752" s="823" customFormat="1" ht="28.45" hidden="1" customHeight="1" outlineLevel="3" spans="1:29">
      <c r="A2752" s="873" t="s">
        <v>1470</v>
      </c>
      <c r="B2752" s="870" t="s">
        <v>2191</v>
      </c>
      <c r="C2752" s="870" t="s">
        <v>2307</v>
      </c>
      <c r="D2752" s="846" t="s">
        <v>310</v>
      </c>
      <c r="E2752" s="846" t="s">
        <v>6345</v>
      </c>
      <c r="F2752" s="846" t="s">
        <v>6346</v>
      </c>
      <c r="G2752" s="846" t="s">
        <v>6347</v>
      </c>
      <c r="H2752" s="832">
        <v>26400</v>
      </c>
      <c r="I2752" s="832">
        <v>2.72</v>
      </c>
      <c r="J2752" s="846" t="s">
        <v>243</v>
      </c>
      <c r="K2752" s="846" t="s">
        <v>781</v>
      </c>
      <c r="L2752" s="846" t="s">
        <v>6348</v>
      </c>
      <c r="M2752" s="846" t="s">
        <v>6342</v>
      </c>
      <c r="N2752" s="846" t="s">
        <v>781</v>
      </c>
      <c r="O2752" s="846" t="s">
        <v>781</v>
      </c>
      <c r="P2752" s="846" t="s">
        <v>6348</v>
      </c>
      <c r="Q2752" s="824"/>
      <c r="R2752" s="824"/>
      <c r="S2752" s="824"/>
      <c r="T2752" s="824"/>
      <c r="U2752" s="824"/>
      <c r="V2752" s="824"/>
      <c r="W2752" s="824"/>
      <c r="X2752" s="824"/>
      <c r="Y2752" s="824"/>
      <c r="Z2752" s="824"/>
      <c r="AA2752" s="824"/>
      <c r="AB2752" s="824"/>
      <c r="AC2752" s="824"/>
    </row>
    <row r="2753" s="823" customFormat="1" ht="28.45" customHeight="1" spans="1:29">
      <c r="A2753" s="870" t="s">
        <v>2397</v>
      </c>
      <c r="B2753" s="870"/>
      <c r="C2753" s="835"/>
      <c r="D2753" s="835"/>
      <c r="E2753" s="835"/>
      <c r="F2753" s="835"/>
      <c r="G2753" s="836"/>
      <c r="H2753" s="879" t="s">
        <v>6300</v>
      </c>
      <c r="I2753" s="874" t="s">
        <v>6300</v>
      </c>
      <c r="J2753" s="870"/>
      <c r="K2753" s="835"/>
      <c r="L2753" s="835"/>
      <c r="M2753" s="835"/>
      <c r="N2753" s="835"/>
      <c r="O2753" s="835"/>
      <c r="P2753" s="836"/>
      <c r="Q2753" s="824"/>
      <c r="R2753" s="824"/>
      <c r="S2753" s="824"/>
      <c r="T2753" s="824"/>
      <c r="U2753" s="824"/>
      <c r="V2753" s="824"/>
      <c r="W2753" s="824"/>
      <c r="X2753" s="824"/>
      <c r="Y2753" s="824"/>
      <c r="Z2753" s="824"/>
      <c r="AA2753" s="824"/>
      <c r="AB2753" s="824"/>
      <c r="AC2753" s="824"/>
    </row>
    <row r="2754" s="823" customFormat="1" ht="28.45" customHeight="1" spans="1:29">
      <c r="A2754" s="870" t="s">
        <v>2566</v>
      </c>
      <c r="B2754" s="870"/>
      <c r="C2754" s="835"/>
      <c r="D2754" s="835"/>
      <c r="E2754" s="835"/>
      <c r="F2754" s="835"/>
      <c r="G2754" s="836"/>
      <c r="H2754" s="879" t="s">
        <v>6300</v>
      </c>
      <c r="I2754" s="874" t="s">
        <v>6300</v>
      </c>
      <c r="J2754" s="870"/>
      <c r="K2754" s="835"/>
      <c r="L2754" s="835"/>
      <c r="M2754" s="835"/>
      <c r="N2754" s="835"/>
      <c r="O2754" s="835"/>
      <c r="P2754" s="836"/>
      <c r="Q2754" s="824"/>
      <c r="R2754" s="824"/>
      <c r="S2754" s="824"/>
      <c r="T2754" s="824"/>
      <c r="U2754" s="824"/>
      <c r="V2754" s="824"/>
      <c r="W2754" s="824"/>
      <c r="X2754" s="824"/>
      <c r="Y2754" s="824"/>
      <c r="Z2754" s="824"/>
      <c r="AA2754" s="824"/>
      <c r="AB2754" s="824"/>
      <c r="AC2754" s="824"/>
    </row>
    <row r="2755" s="823" customFormat="1" ht="28.45" customHeight="1" spans="1:29">
      <c r="A2755" s="870" t="s">
        <v>2732</v>
      </c>
      <c r="B2755" s="870"/>
      <c r="C2755" s="835"/>
      <c r="D2755" s="835"/>
      <c r="E2755" s="835"/>
      <c r="F2755" s="835"/>
      <c r="G2755" s="836"/>
      <c r="H2755" s="879" t="s">
        <v>6300</v>
      </c>
      <c r="I2755" s="874" t="s">
        <v>6300</v>
      </c>
      <c r="J2755" s="870"/>
      <c r="K2755" s="835"/>
      <c r="L2755" s="835"/>
      <c r="M2755" s="835"/>
      <c r="N2755" s="835"/>
      <c r="O2755" s="835"/>
      <c r="P2755" s="836"/>
      <c r="Q2755" s="824"/>
      <c r="R2755" s="824"/>
      <c r="S2755" s="824"/>
      <c r="T2755" s="824"/>
      <c r="U2755" s="824"/>
      <c r="V2755" s="824"/>
      <c r="W2755" s="824"/>
      <c r="X2755" s="824"/>
      <c r="Y2755" s="824"/>
      <c r="Z2755" s="824"/>
      <c r="AA2755" s="824"/>
      <c r="AB2755" s="824"/>
      <c r="AC2755" s="824"/>
    </row>
    <row r="2756" s="823" customFormat="1" ht="28.45" customHeight="1" spans="1:29">
      <c r="A2756" s="870" t="s">
        <v>3058</v>
      </c>
      <c r="B2756" s="870"/>
      <c r="C2756" s="835"/>
      <c r="D2756" s="835"/>
      <c r="E2756" s="835"/>
      <c r="F2756" s="835"/>
      <c r="G2756" s="836"/>
      <c r="H2756" s="879" t="s">
        <v>6300</v>
      </c>
      <c r="I2756" s="874" t="s">
        <v>6300</v>
      </c>
      <c r="J2756" s="870"/>
      <c r="K2756" s="835"/>
      <c r="L2756" s="835"/>
      <c r="M2756" s="835"/>
      <c r="N2756" s="835"/>
      <c r="O2756" s="835"/>
      <c r="P2756" s="836"/>
      <c r="Q2756" s="824"/>
      <c r="R2756" s="824"/>
      <c r="S2756" s="824"/>
      <c r="T2756" s="824"/>
      <c r="U2756" s="824"/>
      <c r="V2756" s="824"/>
      <c r="W2756" s="824"/>
      <c r="X2756" s="824"/>
      <c r="Y2756" s="824"/>
      <c r="Z2756" s="824"/>
      <c r="AA2756" s="824"/>
      <c r="AB2756" s="824"/>
      <c r="AC2756" s="824"/>
    </row>
    <row r="2757" s="823" customFormat="1" ht="28.45" customHeight="1" spans="1:29">
      <c r="A2757" s="870" t="s">
        <v>3060</v>
      </c>
      <c r="B2757" s="870"/>
      <c r="C2757" s="835"/>
      <c r="D2757" s="835"/>
      <c r="E2757" s="835"/>
      <c r="F2757" s="835"/>
      <c r="G2757" s="836"/>
      <c r="H2757" s="879" t="s">
        <v>6300</v>
      </c>
      <c r="I2757" s="874" t="s">
        <v>6300</v>
      </c>
      <c r="J2757" s="870"/>
      <c r="K2757" s="835"/>
      <c r="L2757" s="835"/>
      <c r="M2757" s="835"/>
      <c r="N2757" s="835"/>
      <c r="O2757" s="835"/>
      <c r="P2757" s="836"/>
      <c r="Q2757" s="824"/>
      <c r="R2757" s="824"/>
      <c r="S2757" s="824"/>
      <c r="T2757" s="824"/>
      <c r="U2757" s="824"/>
      <c r="V2757" s="824"/>
      <c r="W2757" s="824"/>
      <c r="X2757" s="824"/>
      <c r="Y2757" s="824"/>
      <c r="Z2757" s="824"/>
      <c r="AA2757" s="824"/>
      <c r="AB2757" s="824"/>
      <c r="AC2757" s="824"/>
    </row>
    <row r="2758" s="823" customFormat="1" ht="47.45" customHeight="1" spans="1:29">
      <c r="A2758" s="868" t="s">
        <v>6349</v>
      </c>
      <c r="B2758" s="835"/>
      <c r="C2758" s="835"/>
      <c r="D2758" s="835"/>
      <c r="E2758" s="835"/>
      <c r="F2758" s="835"/>
      <c r="G2758" s="835"/>
      <c r="H2758" s="835"/>
      <c r="I2758" s="835"/>
      <c r="J2758" s="835"/>
      <c r="K2758" s="835"/>
      <c r="L2758" s="835"/>
      <c r="M2758" s="835"/>
      <c r="N2758" s="835"/>
      <c r="O2758" s="835"/>
      <c r="P2758" s="835"/>
      <c r="Q2758" s="836"/>
      <c r="R2758" s="824"/>
      <c r="S2758" s="824"/>
      <c r="T2758" s="824"/>
      <c r="U2758" s="851"/>
      <c r="V2758" s="851"/>
      <c r="W2758" s="851"/>
      <c r="X2758" s="851"/>
      <c r="Y2758" s="824"/>
      <c r="Z2758" s="824"/>
      <c r="AA2758" s="824"/>
      <c r="AB2758" s="824"/>
      <c r="AC2758" s="824"/>
    </row>
    <row r="2759" s="823" customFormat="1" ht="43.7" customHeight="1" spans="1:29">
      <c r="A2759" s="869" t="s">
        <v>2</v>
      </c>
      <c r="B2759" s="869" t="s">
        <v>3</v>
      </c>
      <c r="C2759" s="869" t="s">
        <v>4</v>
      </c>
      <c r="D2759" s="869" t="s">
        <v>6350</v>
      </c>
      <c r="E2759" s="869" t="s">
        <v>6</v>
      </c>
      <c r="F2759" s="869" t="s">
        <v>6351</v>
      </c>
      <c r="G2759" s="869" t="s">
        <v>6352</v>
      </c>
      <c r="H2759" s="869" t="s">
        <v>6353</v>
      </c>
      <c r="I2759" s="869" t="s">
        <v>6354</v>
      </c>
      <c r="J2759" s="869" t="s">
        <v>6355</v>
      </c>
      <c r="K2759" s="869" t="s">
        <v>6356</v>
      </c>
      <c r="L2759" s="869" t="s">
        <v>19</v>
      </c>
      <c r="M2759" s="869" t="s">
        <v>20</v>
      </c>
      <c r="N2759" s="869" t="s">
        <v>6357</v>
      </c>
      <c r="O2759" s="869" t="s">
        <v>6358</v>
      </c>
      <c r="P2759" s="869" t="s">
        <v>26</v>
      </c>
      <c r="Q2759" s="869" t="s">
        <v>27</v>
      </c>
      <c r="R2759" s="824"/>
      <c r="S2759" s="824"/>
      <c r="T2759" s="824"/>
      <c r="U2759" s="824"/>
      <c r="V2759" s="824"/>
      <c r="W2759" s="824"/>
      <c r="X2759" s="824"/>
      <c r="Y2759" s="824"/>
      <c r="Z2759" s="824"/>
      <c r="AA2759" s="824"/>
      <c r="AB2759" s="824"/>
      <c r="AC2759" s="824"/>
    </row>
    <row r="2760" s="823" customFormat="1" ht="28.45" customHeight="1" collapsed="1" spans="1:29">
      <c r="A2760" s="870" t="s">
        <v>28</v>
      </c>
      <c r="B2760" s="870"/>
      <c r="C2760" s="835"/>
      <c r="D2760" s="835"/>
      <c r="E2760" s="835"/>
      <c r="F2760" s="835"/>
      <c r="G2760" s="836"/>
      <c r="H2760" s="879" t="s">
        <v>6300</v>
      </c>
      <c r="I2760" s="874" t="s">
        <v>6300</v>
      </c>
      <c r="J2760" s="870"/>
      <c r="K2760" s="835"/>
      <c r="L2760" s="835"/>
      <c r="M2760" s="835"/>
      <c r="N2760" s="835"/>
      <c r="O2760" s="835"/>
      <c r="P2760" s="835"/>
      <c r="Q2760" s="836"/>
      <c r="R2760" s="824"/>
      <c r="S2760" s="824"/>
      <c r="T2760" s="824"/>
      <c r="U2760" s="824"/>
      <c r="V2760" s="824"/>
      <c r="W2760" s="824"/>
      <c r="X2760" s="824"/>
      <c r="Y2760" s="824"/>
      <c r="Z2760" s="824"/>
      <c r="AA2760" s="824"/>
      <c r="AB2760" s="824"/>
      <c r="AC2760" s="824"/>
    </row>
    <row r="2761" s="823" customFormat="1" ht="28.45" hidden="1" customHeight="1" outlineLevel="1" spans="1:29">
      <c r="A2761" s="870" t="s">
        <v>28</v>
      </c>
      <c r="B2761" s="870" t="s">
        <v>30</v>
      </c>
      <c r="C2761" s="870"/>
      <c r="D2761" s="835"/>
      <c r="E2761" s="835"/>
      <c r="F2761" s="835"/>
      <c r="G2761" s="836"/>
      <c r="H2761" s="879" t="s">
        <v>6300</v>
      </c>
      <c r="I2761" s="874" t="s">
        <v>6300</v>
      </c>
      <c r="J2761" s="870"/>
      <c r="K2761" s="835"/>
      <c r="L2761" s="835"/>
      <c r="M2761" s="835"/>
      <c r="N2761" s="835"/>
      <c r="O2761" s="835"/>
      <c r="P2761" s="835"/>
      <c r="Q2761" s="836"/>
      <c r="R2761" s="824"/>
      <c r="S2761" s="824"/>
      <c r="T2761" s="824"/>
      <c r="U2761" s="824"/>
      <c r="V2761" s="824"/>
      <c r="W2761" s="824"/>
      <c r="X2761" s="824"/>
      <c r="Y2761" s="824"/>
      <c r="Z2761" s="824"/>
      <c r="AA2761" s="824"/>
      <c r="AB2761" s="824"/>
      <c r="AC2761" s="824"/>
    </row>
    <row r="2762" s="823" customFormat="1" ht="28.45" hidden="1" customHeight="1" outlineLevel="1" spans="1:29">
      <c r="A2762" s="870" t="s">
        <v>28</v>
      </c>
      <c r="B2762" s="870" t="s">
        <v>45</v>
      </c>
      <c r="C2762" s="870"/>
      <c r="D2762" s="835"/>
      <c r="E2762" s="835"/>
      <c r="F2762" s="835"/>
      <c r="G2762" s="836"/>
      <c r="H2762" s="879" t="s">
        <v>6300</v>
      </c>
      <c r="I2762" s="874" t="s">
        <v>6300</v>
      </c>
      <c r="J2762" s="870"/>
      <c r="K2762" s="835"/>
      <c r="L2762" s="835"/>
      <c r="M2762" s="835"/>
      <c r="N2762" s="835"/>
      <c r="O2762" s="835"/>
      <c r="P2762" s="835"/>
      <c r="Q2762" s="836"/>
      <c r="R2762" s="824"/>
      <c r="S2762" s="824"/>
      <c r="T2762" s="824"/>
      <c r="U2762" s="824"/>
      <c r="V2762" s="824"/>
      <c r="W2762" s="824"/>
      <c r="X2762" s="824"/>
      <c r="Y2762" s="824"/>
      <c r="Z2762" s="824"/>
      <c r="AA2762" s="824"/>
      <c r="AB2762" s="824"/>
      <c r="AC2762" s="824"/>
    </row>
    <row r="2763" s="823" customFormat="1" ht="28.45" hidden="1" customHeight="1" outlineLevel="1" spans="1:29">
      <c r="A2763" s="870" t="s">
        <v>28</v>
      </c>
      <c r="B2763" s="870" t="s">
        <v>59</v>
      </c>
      <c r="C2763" s="870"/>
      <c r="D2763" s="835"/>
      <c r="E2763" s="835"/>
      <c r="F2763" s="835"/>
      <c r="G2763" s="836"/>
      <c r="H2763" s="879" t="s">
        <v>6300</v>
      </c>
      <c r="I2763" s="874" t="s">
        <v>6300</v>
      </c>
      <c r="J2763" s="870"/>
      <c r="K2763" s="835"/>
      <c r="L2763" s="835"/>
      <c r="M2763" s="835"/>
      <c r="N2763" s="835"/>
      <c r="O2763" s="835"/>
      <c r="P2763" s="835"/>
      <c r="Q2763" s="836"/>
      <c r="R2763" s="824"/>
      <c r="S2763" s="824"/>
      <c r="T2763" s="824"/>
      <c r="U2763" s="824"/>
      <c r="V2763" s="824"/>
      <c r="W2763" s="824"/>
      <c r="X2763" s="824"/>
      <c r="Y2763" s="824"/>
      <c r="Z2763" s="824"/>
      <c r="AA2763" s="824"/>
      <c r="AB2763" s="824"/>
      <c r="AC2763" s="824"/>
    </row>
    <row r="2764" s="823" customFormat="1" ht="28.45" hidden="1" customHeight="1" outlineLevel="1" spans="1:29">
      <c r="A2764" s="870" t="s">
        <v>28</v>
      </c>
      <c r="B2764" s="870" t="s">
        <v>70</v>
      </c>
      <c r="C2764" s="870"/>
      <c r="D2764" s="835"/>
      <c r="E2764" s="835"/>
      <c r="F2764" s="835"/>
      <c r="G2764" s="836"/>
      <c r="H2764" s="879" t="s">
        <v>6300</v>
      </c>
      <c r="I2764" s="874" t="s">
        <v>6300</v>
      </c>
      <c r="J2764" s="870"/>
      <c r="K2764" s="835"/>
      <c r="L2764" s="835"/>
      <c r="M2764" s="835"/>
      <c r="N2764" s="835"/>
      <c r="O2764" s="835"/>
      <c r="P2764" s="835"/>
      <c r="Q2764" s="836"/>
      <c r="R2764" s="824"/>
      <c r="S2764" s="824"/>
      <c r="T2764" s="824"/>
      <c r="U2764" s="824"/>
      <c r="V2764" s="824"/>
      <c r="W2764" s="824"/>
      <c r="X2764" s="824"/>
      <c r="Y2764" s="824"/>
      <c r="Z2764" s="824"/>
      <c r="AA2764" s="824"/>
      <c r="AB2764" s="824"/>
      <c r="AC2764" s="824"/>
    </row>
    <row r="2765" s="823" customFormat="1" ht="28.45" hidden="1" customHeight="1" outlineLevel="1" spans="1:29">
      <c r="A2765" s="870" t="s">
        <v>28</v>
      </c>
      <c r="B2765" s="870" t="s">
        <v>72</v>
      </c>
      <c r="C2765" s="870"/>
      <c r="D2765" s="835"/>
      <c r="E2765" s="835"/>
      <c r="F2765" s="835"/>
      <c r="G2765" s="836"/>
      <c r="H2765" s="879" t="s">
        <v>6300</v>
      </c>
      <c r="I2765" s="874" t="s">
        <v>6300</v>
      </c>
      <c r="J2765" s="870"/>
      <c r="K2765" s="835"/>
      <c r="L2765" s="835"/>
      <c r="M2765" s="835"/>
      <c r="N2765" s="835"/>
      <c r="O2765" s="835"/>
      <c r="P2765" s="835"/>
      <c r="Q2765" s="836"/>
      <c r="R2765" s="824"/>
      <c r="S2765" s="824"/>
      <c r="T2765" s="824"/>
      <c r="U2765" s="824"/>
      <c r="V2765" s="824"/>
      <c r="W2765" s="824"/>
      <c r="X2765" s="824"/>
      <c r="Y2765" s="824"/>
      <c r="Z2765" s="824"/>
      <c r="AA2765" s="824"/>
      <c r="AB2765" s="824"/>
      <c r="AC2765" s="824"/>
    </row>
    <row r="2766" s="823" customFormat="1" ht="28.45" customHeight="1" collapsed="1" spans="1:29">
      <c r="A2766" s="870" t="s">
        <v>73</v>
      </c>
      <c r="B2766" s="870"/>
      <c r="C2766" s="835"/>
      <c r="D2766" s="835"/>
      <c r="E2766" s="835"/>
      <c r="F2766" s="835"/>
      <c r="G2766" s="836"/>
      <c r="H2766" s="879" t="s">
        <v>6300</v>
      </c>
      <c r="I2766" s="874" t="s">
        <v>6300</v>
      </c>
      <c r="J2766" s="870"/>
      <c r="K2766" s="835"/>
      <c r="L2766" s="835"/>
      <c r="M2766" s="835"/>
      <c r="N2766" s="835"/>
      <c r="O2766" s="835"/>
      <c r="P2766" s="835"/>
      <c r="Q2766" s="836"/>
      <c r="R2766" s="824"/>
      <c r="S2766" s="824"/>
      <c r="T2766" s="824"/>
      <c r="U2766" s="824"/>
      <c r="V2766" s="824"/>
      <c r="W2766" s="824"/>
      <c r="X2766" s="824"/>
      <c r="Y2766" s="824"/>
      <c r="Z2766" s="824"/>
      <c r="AA2766" s="824"/>
      <c r="AB2766" s="824"/>
      <c r="AC2766" s="824"/>
    </row>
    <row r="2767" s="823" customFormat="1" ht="28.45" hidden="1" customHeight="1" outlineLevel="1" collapsed="1" spans="1:29">
      <c r="A2767" s="870" t="s">
        <v>73</v>
      </c>
      <c r="B2767" s="870" t="s">
        <v>75</v>
      </c>
      <c r="C2767" s="870"/>
      <c r="D2767" s="835"/>
      <c r="E2767" s="835"/>
      <c r="F2767" s="835"/>
      <c r="G2767" s="836"/>
      <c r="H2767" s="879" t="s">
        <v>6300</v>
      </c>
      <c r="I2767" s="874" t="s">
        <v>6300</v>
      </c>
      <c r="J2767" s="870"/>
      <c r="K2767" s="835"/>
      <c r="L2767" s="835"/>
      <c r="M2767" s="835"/>
      <c r="N2767" s="835"/>
      <c r="O2767" s="835"/>
      <c r="P2767" s="835"/>
      <c r="Q2767" s="836"/>
      <c r="R2767" s="824"/>
      <c r="S2767" s="824"/>
      <c r="T2767" s="824"/>
      <c r="U2767" s="824"/>
      <c r="V2767" s="824"/>
      <c r="W2767" s="824"/>
      <c r="X2767" s="824"/>
      <c r="Y2767" s="824"/>
      <c r="Z2767" s="824"/>
      <c r="AA2767" s="824"/>
      <c r="AB2767" s="824"/>
      <c r="AC2767" s="824"/>
    </row>
    <row r="2768" s="823" customFormat="1" ht="28.45" hidden="1" customHeight="1" outlineLevel="2" collapsed="1" spans="1:29">
      <c r="A2768" s="870" t="s">
        <v>73</v>
      </c>
      <c r="B2768" s="870" t="s">
        <v>75</v>
      </c>
      <c r="C2768" s="870" t="s">
        <v>307</v>
      </c>
      <c r="D2768" s="870"/>
      <c r="E2768" s="835"/>
      <c r="F2768" s="835"/>
      <c r="G2768" s="836"/>
      <c r="H2768" s="879" t="s">
        <v>6300</v>
      </c>
      <c r="I2768" s="874" t="s">
        <v>6300</v>
      </c>
      <c r="J2768" s="870"/>
      <c r="K2768" s="835"/>
      <c r="L2768" s="835"/>
      <c r="M2768" s="835"/>
      <c r="N2768" s="835"/>
      <c r="O2768" s="835"/>
      <c r="P2768" s="835"/>
      <c r="Q2768" s="836"/>
      <c r="R2768" s="824"/>
      <c r="S2768" s="824"/>
      <c r="T2768" s="824"/>
      <c r="U2768" s="824"/>
      <c r="V2768" s="824"/>
      <c r="W2768" s="824"/>
      <c r="X2768" s="824"/>
      <c r="Y2768" s="824"/>
      <c r="Z2768" s="824"/>
      <c r="AA2768" s="824"/>
      <c r="AB2768" s="824"/>
      <c r="AC2768" s="824"/>
    </row>
    <row r="2769" s="823" customFormat="1" ht="28.45" hidden="1" customHeight="1" outlineLevel="3" spans="1:29">
      <c r="A2769" s="873" t="s">
        <v>73</v>
      </c>
      <c r="B2769" s="870" t="s">
        <v>75</v>
      </c>
      <c r="C2769" s="870" t="s">
        <v>307</v>
      </c>
      <c r="D2769" s="846" t="s">
        <v>6359</v>
      </c>
      <c r="E2769" s="846" t="s">
        <v>298</v>
      </c>
      <c r="F2769" s="846" t="s">
        <v>6360</v>
      </c>
      <c r="G2769" s="846" t="s">
        <v>520</v>
      </c>
      <c r="H2769" s="832">
        <v>8755</v>
      </c>
      <c r="I2769" s="832">
        <v>3241.8</v>
      </c>
      <c r="J2769" s="846" t="s">
        <v>6361</v>
      </c>
      <c r="K2769" s="846" t="s">
        <v>741</v>
      </c>
      <c r="L2769" s="846" t="s">
        <v>3315</v>
      </c>
      <c r="M2769" s="846" t="s">
        <v>3881</v>
      </c>
      <c r="N2769" s="846"/>
      <c r="O2769" s="846" t="s">
        <v>6362</v>
      </c>
      <c r="P2769" s="846" t="s">
        <v>3877</v>
      </c>
      <c r="Q2769" s="846"/>
      <c r="R2769" s="824"/>
      <c r="S2769" s="824"/>
      <c r="T2769" s="824"/>
      <c r="U2769" s="824"/>
      <c r="V2769" s="824"/>
      <c r="W2769" s="824"/>
      <c r="X2769" s="824"/>
      <c r="Y2769" s="824"/>
      <c r="Z2769" s="824"/>
      <c r="AA2769" s="824"/>
      <c r="AB2769" s="824"/>
      <c r="AC2769" s="824"/>
    </row>
    <row r="2770" s="823" customFormat="1" ht="28.45" hidden="1" customHeight="1" outlineLevel="3" spans="1:29">
      <c r="A2770" s="873" t="s">
        <v>73</v>
      </c>
      <c r="B2770" s="870" t="s">
        <v>75</v>
      </c>
      <c r="C2770" s="870" t="s">
        <v>307</v>
      </c>
      <c r="D2770" s="846" t="s">
        <v>3330</v>
      </c>
      <c r="E2770" s="846" t="s">
        <v>310</v>
      </c>
      <c r="F2770" s="846" t="s">
        <v>3331</v>
      </c>
      <c r="G2770" s="846" t="s">
        <v>3332</v>
      </c>
      <c r="H2770" s="832">
        <v>20</v>
      </c>
      <c r="I2770" s="832">
        <v>20</v>
      </c>
      <c r="J2770" s="846" t="s">
        <v>6361</v>
      </c>
      <c r="K2770" s="846" t="s">
        <v>3333</v>
      </c>
      <c r="L2770" s="846" t="s">
        <v>3335</v>
      </c>
      <c r="M2770" s="846" t="s">
        <v>3300</v>
      </c>
      <c r="N2770" s="846"/>
      <c r="O2770" s="846" t="s">
        <v>3334</v>
      </c>
      <c r="P2770" s="846" t="s">
        <v>3336</v>
      </c>
      <c r="Q2770" s="846"/>
      <c r="R2770" s="824"/>
      <c r="S2770" s="824"/>
      <c r="T2770" s="824"/>
      <c r="U2770" s="824"/>
      <c r="V2770" s="824"/>
      <c r="W2770" s="824"/>
      <c r="X2770" s="824"/>
      <c r="Y2770" s="824"/>
      <c r="Z2770" s="824"/>
      <c r="AA2770" s="824"/>
      <c r="AB2770" s="824"/>
      <c r="AC2770" s="824"/>
    </row>
    <row r="2771" s="823" customFormat="1" ht="28.45" hidden="1" customHeight="1" outlineLevel="3" spans="1:29">
      <c r="A2771" s="873" t="s">
        <v>73</v>
      </c>
      <c r="B2771" s="870" t="s">
        <v>75</v>
      </c>
      <c r="C2771" s="870" t="s">
        <v>307</v>
      </c>
      <c r="D2771" s="846" t="s">
        <v>6363</v>
      </c>
      <c r="E2771" s="846" t="s">
        <v>298</v>
      </c>
      <c r="F2771" s="846" t="s">
        <v>6364</v>
      </c>
      <c r="G2771" s="846" t="s">
        <v>338</v>
      </c>
      <c r="H2771" s="832">
        <v>960</v>
      </c>
      <c r="I2771" s="832">
        <v>183.45</v>
      </c>
      <c r="J2771" s="846" t="s">
        <v>6361</v>
      </c>
      <c r="K2771" s="846" t="s">
        <v>6365</v>
      </c>
      <c r="L2771" s="846" t="s">
        <v>5022</v>
      </c>
      <c r="M2771" s="846" t="s">
        <v>305</v>
      </c>
      <c r="N2771" s="846"/>
      <c r="O2771" s="846" t="s">
        <v>6366</v>
      </c>
      <c r="P2771" s="846"/>
      <c r="Q2771" s="846"/>
      <c r="R2771" s="824"/>
      <c r="S2771" s="824"/>
      <c r="T2771" s="824"/>
      <c r="U2771" s="824"/>
      <c r="V2771" s="824"/>
      <c r="W2771" s="824"/>
      <c r="X2771" s="824"/>
      <c r="Y2771" s="824"/>
      <c r="Z2771" s="824"/>
      <c r="AA2771" s="824"/>
      <c r="AB2771" s="824"/>
      <c r="AC2771" s="824"/>
    </row>
    <row r="2772" s="823" customFormat="1" ht="28.45" hidden="1" customHeight="1" outlineLevel="3" spans="1:29">
      <c r="A2772" s="873" t="s">
        <v>73</v>
      </c>
      <c r="B2772" s="870" t="s">
        <v>75</v>
      </c>
      <c r="C2772" s="870" t="s">
        <v>307</v>
      </c>
      <c r="D2772" s="846" t="s">
        <v>6367</v>
      </c>
      <c r="E2772" s="846" t="s">
        <v>310</v>
      </c>
      <c r="F2772" s="846" t="s">
        <v>3302</v>
      </c>
      <c r="G2772" s="846" t="s">
        <v>355</v>
      </c>
      <c r="H2772" s="832">
        <v>860</v>
      </c>
      <c r="I2772" s="832">
        <v>860</v>
      </c>
      <c r="J2772" s="846" t="s">
        <v>6361</v>
      </c>
      <c r="K2772" s="846" t="s">
        <v>6368</v>
      </c>
      <c r="L2772" s="846" t="s">
        <v>5022</v>
      </c>
      <c r="M2772" s="846" t="s">
        <v>5023</v>
      </c>
      <c r="N2772" s="846"/>
      <c r="O2772" s="846" t="s">
        <v>6366</v>
      </c>
      <c r="P2772" s="846" t="s">
        <v>3305</v>
      </c>
      <c r="Q2772" s="846"/>
      <c r="R2772" s="824"/>
      <c r="S2772" s="824"/>
      <c r="T2772" s="824"/>
      <c r="U2772" s="824"/>
      <c r="V2772" s="824"/>
      <c r="W2772" s="824"/>
      <c r="X2772" s="824"/>
      <c r="Y2772" s="824"/>
      <c r="Z2772" s="824"/>
      <c r="AA2772" s="824"/>
      <c r="AB2772" s="824"/>
      <c r="AC2772" s="824"/>
    </row>
    <row r="2773" s="823" customFormat="1" ht="28.45" hidden="1" customHeight="1" outlineLevel="3" spans="1:29">
      <c r="A2773" s="873" t="s">
        <v>73</v>
      </c>
      <c r="B2773" s="870" t="s">
        <v>75</v>
      </c>
      <c r="C2773" s="870" t="s">
        <v>307</v>
      </c>
      <c r="D2773" s="846" t="s">
        <v>6369</v>
      </c>
      <c r="E2773" s="846" t="s">
        <v>298</v>
      </c>
      <c r="F2773" s="846" t="s">
        <v>6370</v>
      </c>
      <c r="G2773" s="846" t="s">
        <v>338</v>
      </c>
      <c r="H2773" s="832">
        <v>1650</v>
      </c>
      <c r="I2773" s="832">
        <v>656.41</v>
      </c>
      <c r="J2773" s="846" t="s">
        <v>6361</v>
      </c>
      <c r="K2773" s="846" t="s">
        <v>6371</v>
      </c>
      <c r="L2773" s="846" t="s">
        <v>6372</v>
      </c>
      <c r="M2773" s="846" t="s">
        <v>5023</v>
      </c>
      <c r="N2773" s="846"/>
      <c r="O2773" s="846" t="s">
        <v>6366</v>
      </c>
      <c r="P2773" s="846" t="s">
        <v>3294</v>
      </c>
      <c r="Q2773" s="846"/>
      <c r="R2773" s="824"/>
      <c r="S2773" s="824"/>
      <c r="T2773" s="824"/>
      <c r="U2773" s="824"/>
      <c r="V2773" s="824"/>
      <c r="W2773" s="824"/>
      <c r="X2773" s="824"/>
      <c r="Y2773" s="824"/>
      <c r="Z2773" s="824"/>
      <c r="AA2773" s="824"/>
      <c r="AB2773" s="824"/>
      <c r="AC2773" s="824"/>
    </row>
    <row r="2774" s="823" customFormat="1" ht="28.45" hidden="1" customHeight="1" outlineLevel="3" spans="1:29">
      <c r="A2774" s="873" t="s">
        <v>73</v>
      </c>
      <c r="B2774" s="870" t="s">
        <v>75</v>
      </c>
      <c r="C2774" s="870" t="s">
        <v>307</v>
      </c>
      <c r="D2774" s="846" t="s">
        <v>3296</v>
      </c>
      <c r="E2774" s="846" t="s">
        <v>310</v>
      </c>
      <c r="F2774" s="846" t="s">
        <v>3297</v>
      </c>
      <c r="G2774" s="846" t="s">
        <v>470</v>
      </c>
      <c r="H2774" s="832">
        <v>625</v>
      </c>
      <c r="I2774" s="832">
        <v>103.28</v>
      </c>
      <c r="J2774" s="846" t="s">
        <v>6361</v>
      </c>
      <c r="K2774" s="846" t="s">
        <v>3001</v>
      </c>
      <c r="L2774" s="846" t="s">
        <v>3299</v>
      </c>
      <c r="M2774" s="846" t="s">
        <v>3300</v>
      </c>
      <c r="N2774" s="846"/>
      <c r="O2774" s="846" t="s">
        <v>3298</v>
      </c>
      <c r="P2774" s="846" t="s">
        <v>600</v>
      </c>
      <c r="Q2774" s="846"/>
      <c r="R2774" s="824"/>
      <c r="S2774" s="824"/>
      <c r="T2774" s="824"/>
      <c r="U2774" s="824"/>
      <c r="V2774" s="824"/>
      <c r="W2774" s="824"/>
      <c r="X2774" s="824"/>
      <c r="Y2774" s="824"/>
      <c r="Z2774" s="824"/>
      <c r="AA2774" s="824"/>
      <c r="AB2774" s="824"/>
      <c r="AC2774" s="824"/>
    </row>
    <row r="2775" s="823" customFormat="1" ht="28.45" hidden="1" customHeight="1" outlineLevel="3" spans="1:29">
      <c r="A2775" s="873" t="s">
        <v>73</v>
      </c>
      <c r="B2775" s="870" t="s">
        <v>75</v>
      </c>
      <c r="C2775" s="870" t="s">
        <v>307</v>
      </c>
      <c r="D2775" s="846" t="s">
        <v>6373</v>
      </c>
      <c r="E2775" s="846" t="s">
        <v>310</v>
      </c>
      <c r="F2775" s="846" t="s">
        <v>6374</v>
      </c>
      <c r="G2775" s="846" t="s">
        <v>6375</v>
      </c>
      <c r="H2775" s="832">
        <v>18106</v>
      </c>
      <c r="I2775" s="832">
        <v>18106</v>
      </c>
      <c r="J2775" s="846" t="s">
        <v>6361</v>
      </c>
      <c r="K2775" s="846" t="s">
        <v>292</v>
      </c>
      <c r="L2775" s="846" t="s">
        <v>3321</v>
      </c>
      <c r="M2775" s="846" t="s">
        <v>3321</v>
      </c>
      <c r="N2775" s="846"/>
      <c r="O2775" s="846" t="s">
        <v>6376</v>
      </c>
      <c r="P2775" s="846" t="s">
        <v>6377</v>
      </c>
      <c r="Q2775" s="846"/>
      <c r="R2775" s="824"/>
      <c r="S2775" s="824"/>
      <c r="T2775" s="824"/>
      <c r="U2775" s="824"/>
      <c r="V2775" s="824"/>
      <c r="W2775" s="824"/>
      <c r="X2775" s="824"/>
      <c r="Y2775" s="824"/>
      <c r="Z2775" s="824"/>
      <c r="AA2775" s="824"/>
      <c r="AB2775" s="824"/>
      <c r="AC2775" s="824"/>
    </row>
    <row r="2776" s="823" customFormat="1" ht="28.45" hidden="1" customHeight="1" outlineLevel="3" spans="1:29">
      <c r="A2776" s="873" t="s">
        <v>73</v>
      </c>
      <c r="B2776" s="870" t="s">
        <v>75</v>
      </c>
      <c r="C2776" s="870" t="s">
        <v>307</v>
      </c>
      <c r="D2776" s="846" t="s">
        <v>6378</v>
      </c>
      <c r="E2776" s="846" t="s">
        <v>298</v>
      </c>
      <c r="F2776" s="846" t="s">
        <v>6379</v>
      </c>
      <c r="G2776" s="846" t="s">
        <v>6380</v>
      </c>
      <c r="H2776" s="832">
        <v>225</v>
      </c>
      <c r="I2776" s="832">
        <v>225</v>
      </c>
      <c r="J2776" s="846" t="s">
        <v>6361</v>
      </c>
      <c r="K2776" s="846" t="s">
        <v>817</v>
      </c>
      <c r="L2776" s="846" t="s">
        <v>3299</v>
      </c>
      <c r="M2776" s="846" t="s">
        <v>3300</v>
      </c>
      <c r="N2776" s="846"/>
      <c r="O2776" s="846" t="s">
        <v>6381</v>
      </c>
      <c r="P2776" s="846" t="s">
        <v>6382</v>
      </c>
      <c r="Q2776" s="846"/>
      <c r="R2776" s="824"/>
      <c r="S2776" s="824"/>
      <c r="T2776" s="824"/>
      <c r="U2776" s="824"/>
      <c r="V2776" s="824"/>
      <c r="W2776" s="824"/>
      <c r="X2776" s="824"/>
      <c r="Y2776" s="824"/>
      <c r="Z2776" s="824"/>
      <c r="AA2776" s="824"/>
      <c r="AB2776" s="824"/>
      <c r="AC2776" s="824"/>
    </row>
    <row r="2777" s="823" customFormat="1" ht="28.45" hidden="1" customHeight="1" outlineLevel="3" spans="1:29">
      <c r="A2777" s="873" t="s">
        <v>73</v>
      </c>
      <c r="B2777" s="870" t="s">
        <v>75</v>
      </c>
      <c r="C2777" s="870" t="s">
        <v>307</v>
      </c>
      <c r="D2777" s="846" t="s">
        <v>6383</v>
      </c>
      <c r="E2777" s="846" t="s">
        <v>298</v>
      </c>
      <c r="F2777" s="846" t="s">
        <v>6384</v>
      </c>
      <c r="G2777" s="846" t="s">
        <v>3679</v>
      </c>
      <c r="H2777" s="832">
        <v>50000</v>
      </c>
      <c r="I2777" s="832">
        <v>50000</v>
      </c>
      <c r="J2777" s="846" t="s">
        <v>6361</v>
      </c>
      <c r="K2777" s="846" t="s">
        <v>188</v>
      </c>
      <c r="L2777" s="846" t="s">
        <v>3321</v>
      </c>
      <c r="M2777" s="846" t="s">
        <v>3321</v>
      </c>
      <c r="N2777" s="846"/>
      <c r="O2777" s="846" t="s">
        <v>6385</v>
      </c>
      <c r="P2777" s="846" t="s">
        <v>615</v>
      </c>
      <c r="Q2777" s="846"/>
      <c r="R2777" s="824"/>
      <c r="S2777" s="824"/>
      <c r="T2777" s="824"/>
      <c r="U2777" s="824"/>
      <c r="V2777" s="824"/>
      <c r="W2777" s="824"/>
      <c r="X2777" s="824"/>
      <c r="Y2777" s="824"/>
      <c r="Z2777" s="824"/>
      <c r="AA2777" s="824"/>
      <c r="AB2777" s="824"/>
      <c r="AC2777" s="824"/>
    </row>
    <row r="2778" s="823" customFormat="1" ht="28.45" hidden="1" customHeight="1" outlineLevel="3" spans="1:29">
      <c r="A2778" s="873" t="s">
        <v>73</v>
      </c>
      <c r="B2778" s="870" t="s">
        <v>75</v>
      </c>
      <c r="C2778" s="870" t="s">
        <v>307</v>
      </c>
      <c r="D2778" s="846" t="s">
        <v>6386</v>
      </c>
      <c r="E2778" s="846" t="s">
        <v>310</v>
      </c>
      <c r="F2778" s="846" t="s">
        <v>6387</v>
      </c>
      <c r="G2778" s="846" t="s">
        <v>6388</v>
      </c>
      <c r="H2778" s="832">
        <v>24408.5</v>
      </c>
      <c r="I2778" s="832">
        <v>24408.5</v>
      </c>
      <c r="J2778" s="846" t="s">
        <v>6389</v>
      </c>
      <c r="K2778" s="846" t="s">
        <v>282</v>
      </c>
      <c r="L2778" s="846" t="s">
        <v>3299</v>
      </c>
      <c r="M2778" s="846" t="s">
        <v>3300</v>
      </c>
      <c r="N2778" s="846"/>
      <c r="O2778" s="846" t="s">
        <v>6390</v>
      </c>
      <c r="P2778" s="846"/>
      <c r="Q2778" s="846"/>
      <c r="R2778" s="824"/>
      <c r="S2778" s="824"/>
      <c r="T2778" s="824"/>
      <c r="U2778" s="824"/>
      <c r="V2778" s="824"/>
      <c r="W2778" s="824"/>
      <c r="X2778" s="824"/>
      <c r="Y2778" s="824"/>
      <c r="Z2778" s="824"/>
      <c r="AA2778" s="824"/>
      <c r="AB2778" s="824"/>
      <c r="AC2778" s="824"/>
    </row>
    <row r="2779" s="823" customFormat="1" ht="28.45" hidden="1" customHeight="1" outlineLevel="3" spans="1:29">
      <c r="A2779" s="873" t="s">
        <v>73</v>
      </c>
      <c r="B2779" s="870" t="s">
        <v>75</v>
      </c>
      <c r="C2779" s="870" t="s">
        <v>307</v>
      </c>
      <c r="D2779" s="846" t="s">
        <v>6391</v>
      </c>
      <c r="E2779" s="846" t="s">
        <v>298</v>
      </c>
      <c r="F2779" s="846" t="s">
        <v>6392</v>
      </c>
      <c r="G2779" s="846" t="s">
        <v>657</v>
      </c>
      <c r="H2779" s="832">
        <v>1750</v>
      </c>
      <c r="I2779" s="832">
        <v>1750</v>
      </c>
      <c r="J2779" s="846" t="s">
        <v>6361</v>
      </c>
      <c r="K2779" s="846" t="s">
        <v>584</v>
      </c>
      <c r="L2779" s="846" t="s">
        <v>6393</v>
      </c>
      <c r="M2779" s="846" t="s">
        <v>3322</v>
      </c>
      <c r="N2779" s="846"/>
      <c r="O2779" s="846" t="s">
        <v>6394</v>
      </c>
      <c r="P2779" s="846"/>
      <c r="Q2779" s="846"/>
      <c r="R2779" s="824"/>
      <c r="S2779" s="824"/>
      <c r="T2779" s="824"/>
      <c r="U2779" s="824"/>
      <c r="V2779" s="824"/>
      <c r="W2779" s="824"/>
      <c r="X2779" s="824"/>
      <c r="Y2779" s="824"/>
      <c r="Z2779" s="824"/>
      <c r="AA2779" s="824"/>
      <c r="AB2779" s="824"/>
      <c r="AC2779" s="824"/>
    </row>
    <row r="2780" s="823" customFormat="1" ht="28.45" hidden="1" customHeight="1" outlineLevel="3" spans="1:29">
      <c r="A2780" s="873" t="s">
        <v>73</v>
      </c>
      <c r="B2780" s="870" t="s">
        <v>75</v>
      </c>
      <c r="C2780" s="870" t="s">
        <v>307</v>
      </c>
      <c r="D2780" s="846" t="s">
        <v>6395</v>
      </c>
      <c r="E2780" s="846" t="s">
        <v>298</v>
      </c>
      <c r="F2780" s="846" t="s">
        <v>6392</v>
      </c>
      <c r="G2780" s="846" t="s">
        <v>657</v>
      </c>
      <c r="H2780" s="832">
        <v>2250</v>
      </c>
      <c r="I2780" s="832">
        <v>2250</v>
      </c>
      <c r="J2780" s="846" t="s">
        <v>6361</v>
      </c>
      <c r="K2780" s="846" t="s">
        <v>166</v>
      </c>
      <c r="L2780" s="846" t="s">
        <v>6393</v>
      </c>
      <c r="M2780" s="846" t="s">
        <v>3322</v>
      </c>
      <c r="N2780" s="846"/>
      <c r="O2780" s="846" t="s">
        <v>6396</v>
      </c>
      <c r="P2780" s="846"/>
      <c r="Q2780" s="846"/>
      <c r="R2780" s="824"/>
      <c r="S2780" s="824"/>
      <c r="T2780" s="824"/>
      <c r="U2780" s="824"/>
      <c r="V2780" s="824"/>
      <c r="W2780" s="824"/>
      <c r="X2780" s="824"/>
      <c r="Y2780" s="824"/>
      <c r="Z2780" s="824"/>
      <c r="AA2780" s="824"/>
      <c r="AB2780" s="824"/>
      <c r="AC2780" s="824"/>
    </row>
    <row r="2781" s="823" customFormat="1" ht="28.45" hidden="1" customHeight="1" outlineLevel="3" spans="1:29">
      <c r="A2781" s="873" t="s">
        <v>73</v>
      </c>
      <c r="B2781" s="870" t="s">
        <v>75</v>
      </c>
      <c r="C2781" s="870" t="s">
        <v>307</v>
      </c>
      <c r="D2781" s="846" t="s">
        <v>3352</v>
      </c>
      <c r="E2781" s="846" t="s">
        <v>310</v>
      </c>
      <c r="F2781" s="846" t="s">
        <v>3353</v>
      </c>
      <c r="G2781" s="846" t="s">
        <v>3354</v>
      </c>
      <c r="H2781" s="832">
        <v>750</v>
      </c>
      <c r="I2781" s="832">
        <v>397.99</v>
      </c>
      <c r="J2781" s="846" t="s">
        <v>6361</v>
      </c>
      <c r="K2781" s="846" t="s">
        <v>817</v>
      </c>
      <c r="L2781" s="846" t="s">
        <v>3309</v>
      </c>
      <c r="M2781" s="846" t="s">
        <v>3358</v>
      </c>
      <c r="N2781" s="846"/>
      <c r="O2781" s="846" t="s">
        <v>6397</v>
      </c>
      <c r="P2781" s="846" t="s">
        <v>2601</v>
      </c>
      <c r="Q2781" s="846"/>
      <c r="R2781" s="824"/>
      <c r="S2781" s="824"/>
      <c r="T2781" s="824"/>
      <c r="U2781" s="824"/>
      <c r="V2781" s="824"/>
      <c r="W2781" s="824"/>
      <c r="X2781" s="824"/>
      <c r="Y2781" s="824"/>
      <c r="Z2781" s="824"/>
      <c r="AA2781" s="824"/>
      <c r="AB2781" s="824"/>
      <c r="AC2781" s="824"/>
    </row>
    <row r="2782" s="823" customFormat="1" ht="28.45" hidden="1" customHeight="1" outlineLevel="3" spans="1:29">
      <c r="A2782" s="873" t="s">
        <v>73</v>
      </c>
      <c r="B2782" s="870" t="s">
        <v>75</v>
      </c>
      <c r="C2782" s="870" t="s">
        <v>307</v>
      </c>
      <c r="D2782" s="846" t="s">
        <v>6398</v>
      </c>
      <c r="E2782" s="846" t="s">
        <v>298</v>
      </c>
      <c r="F2782" s="846" t="s">
        <v>6399</v>
      </c>
      <c r="G2782" s="846" t="s">
        <v>3612</v>
      </c>
      <c r="H2782" s="832">
        <v>96</v>
      </c>
      <c r="I2782" s="832">
        <v>10.86</v>
      </c>
      <c r="J2782" s="846" t="s">
        <v>6361</v>
      </c>
      <c r="K2782" s="846" t="s">
        <v>4792</v>
      </c>
      <c r="L2782" s="846" t="s">
        <v>316</v>
      </c>
      <c r="M2782" s="846" t="s">
        <v>317</v>
      </c>
      <c r="N2782" s="846"/>
      <c r="O2782" s="846" t="s">
        <v>6400</v>
      </c>
      <c r="P2782" s="846" t="s">
        <v>6401</v>
      </c>
      <c r="Q2782" s="846"/>
      <c r="R2782" s="824"/>
      <c r="S2782" s="824"/>
      <c r="T2782" s="824"/>
      <c r="U2782" s="824"/>
      <c r="V2782" s="824"/>
      <c r="W2782" s="824"/>
      <c r="X2782" s="824"/>
      <c r="Y2782" s="824"/>
      <c r="Z2782" s="824"/>
      <c r="AA2782" s="824"/>
      <c r="AB2782" s="824"/>
      <c r="AC2782" s="824"/>
    </row>
    <row r="2783" s="823" customFormat="1" ht="28.45" hidden="1" customHeight="1" outlineLevel="3" spans="1:29">
      <c r="A2783" s="873" t="s">
        <v>73</v>
      </c>
      <c r="B2783" s="870" t="s">
        <v>75</v>
      </c>
      <c r="C2783" s="870" t="s">
        <v>307</v>
      </c>
      <c r="D2783" s="846" t="s">
        <v>6402</v>
      </c>
      <c r="E2783" s="846" t="s">
        <v>298</v>
      </c>
      <c r="F2783" s="846" t="s">
        <v>6403</v>
      </c>
      <c r="G2783" s="846" t="s">
        <v>3441</v>
      </c>
      <c r="H2783" s="832">
        <v>440</v>
      </c>
      <c r="I2783" s="832">
        <v>54.17</v>
      </c>
      <c r="J2783" s="846" t="s">
        <v>6361</v>
      </c>
      <c r="K2783" s="846" t="s">
        <v>584</v>
      </c>
      <c r="L2783" s="846" t="s">
        <v>3309</v>
      </c>
      <c r="M2783" s="846" t="s">
        <v>3358</v>
      </c>
      <c r="N2783" s="846"/>
      <c r="O2783" s="846" t="s">
        <v>6404</v>
      </c>
      <c r="P2783" s="846"/>
      <c r="Q2783" s="846"/>
      <c r="R2783" s="824"/>
      <c r="S2783" s="824"/>
      <c r="T2783" s="824"/>
      <c r="U2783" s="824"/>
      <c r="V2783" s="824"/>
      <c r="W2783" s="824"/>
      <c r="X2783" s="824"/>
      <c r="Y2783" s="824"/>
      <c r="Z2783" s="824"/>
      <c r="AA2783" s="824"/>
      <c r="AB2783" s="824"/>
      <c r="AC2783" s="824"/>
    </row>
    <row r="2784" s="823" customFormat="1" ht="28.45" hidden="1" customHeight="1" outlineLevel="3" spans="1:29">
      <c r="A2784" s="873" t="s">
        <v>73</v>
      </c>
      <c r="B2784" s="870" t="s">
        <v>75</v>
      </c>
      <c r="C2784" s="870" t="s">
        <v>307</v>
      </c>
      <c r="D2784" s="846" t="s">
        <v>6405</v>
      </c>
      <c r="E2784" s="846" t="s">
        <v>298</v>
      </c>
      <c r="F2784" s="846" t="s">
        <v>6406</v>
      </c>
      <c r="G2784" s="846" t="s">
        <v>3441</v>
      </c>
      <c r="H2784" s="832">
        <v>396</v>
      </c>
      <c r="I2784" s="832">
        <v>39.75</v>
      </c>
      <c r="J2784" s="846" t="s">
        <v>6361</v>
      </c>
      <c r="K2784" s="846" t="s">
        <v>817</v>
      </c>
      <c r="L2784" s="846" t="s">
        <v>3309</v>
      </c>
      <c r="M2784" s="846" t="s">
        <v>3358</v>
      </c>
      <c r="N2784" s="846"/>
      <c r="O2784" s="846" t="s">
        <v>6404</v>
      </c>
      <c r="P2784" s="846"/>
      <c r="Q2784" s="846"/>
      <c r="R2784" s="824"/>
      <c r="S2784" s="824"/>
      <c r="T2784" s="824"/>
      <c r="U2784" s="824"/>
      <c r="V2784" s="824"/>
      <c r="W2784" s="824"/>
      <c r="X2784" s="824"/>
      <c r="Y2784" s="824"/>
      <c r="Z2784" s="824"/>
      <c r="AA2784" s="824"/>
      <c r="AB2784" s="824"/>
      <c r="AC2784" s="824"/>
    </row>
    <row r="2785" s="823" customFormat="1" ht="28.45" hidden="1" customHeight="1" outlineLevel="3" spans="1:29">
      <c r="A2785" s="873" t="s">
        <v>73</v>
      </c>
      <c r="B2785" s="870" t="s">
        <v>75</v>
      </c>
      <c r="C2785" s="870" t="s">
        <v>307</v>
      </c>
      <c r="D2785" s="846" t="s">
        <v>6407</v>
      </c>
      <c r="E2785" s="846" t="s">
        <v>298</v>
      </c>
      <c r="F2785" s="846" t="s">
        <v>6403</v>
      </c>
      <c r="G2785" s="846" t="s">
        <v>338</v>
      </c>
      <c r="H2785" s="832">
        <v>300</v>
      </c>
      <c r="I2785" s="832">
        <v>86.99</v>
      </c>
      <c r="J2785" s="846" t="s">
        <v>6361</v>
      </c>
      <c r="K2785" s="846" t="s">
        <v>1615</v>
      </c>
      <c r="L2785" s="846" t="s">
        <v>3327</v>
      </c>
      <c r="M2785" s="846" t="s">
        <v>3358</v>
      </c>
      <c r="N2785" s="846"/>
      <c r="O2785" s="846" t="s">
        <v>6408</v>
      </c>
      <c r="P2785" s="846"/>
      <c r="Q2785" s="846"/>
      <c r="R2785" s="824"/>
      <c r="S2785" s="824"/>
      <c r="T2785" s="824"/>
      <c r="U2785" s="824"/>
      <c r="V2785" s="824"/>
      <c r="W2785" s="824"/>
      <c r="X2785" s="824"/>
      <c r="Y2785" s="824"/>
      <c r="Z2785" s="824"/>
      <c r="AA2785" s="824"/>
      <c r="AB2785" s="824"/>
      <c r="AC2785" s="824"/>
    </row>
    <row r="2786" s="823" customFormat="1" ht="28.45" hidden="1" customHeight="1" outlineLevel="3" spans="1:29">
      <c r="A2786" s="873" t="s">
        <v>73</v>
      </c>
      <c r="B2786" s="870" t="s">
        <v>75</v>
      </c>
      <c r="C2786" s="870" t="s">
        <v>307</v>
      </c>
      <c r="D2786" s="846" t="s">
        <v>6409</v>
      </c>
      <c r="E2786" s="846" t="s">
        <v>298</v>
      </c>
      <c r="F2786" s="846" t="s">
        <v>6410</v>
      </c>
      <c r="G2786" s="846" t="s">
        <v>3332</v>
      </c>
      <c r="H2786" s="832">
        <v>300</v>
      </c>
      <c r="I2786" s="832">
        <v>300</v>
      </c>
      <c r="J2786" s="846" t="s">
        <v>6361</v>
      </c>
      <c r="K2786" s="846" t="s">
        <v>37</v>
      </c>
      <c r="L2786" s="846" t="s">
        <v>3315</v>
      </c>
      <c r="M2786" s="846" t="s">
        <v>6411</v>
      </c>
      <c r="N2786" s="846"/>
      <c r="O2786" s="846" t="s">
        <v>6412</v>
      </c>
      <c r="P2786" s="846"/>
      <c r="Q2786" s="846"/>
      <c r="R2786" s="824"/>
      <c r="S2786" s="824"/>
      <c r="T2786" s="824"/>
      <c r="U2786" s="824"/>
      <c r="V2786" s="824"/>
      <c r="W2786" s="824"/>
      <c r="X2786" s="824"/>
      <c r="Y2786" s="824"/>
      <c r="Z2786" s="824"/>
      <c r="AA2786" s="824"/>
      <c r="AB2786" s="824"/>
      <c r="AC2786" s="824"/>
    </row>
    <row r="2787" s="823" customFormat="1" ht="28.45" hidden="1" customHeight="1" outlineLevel="3" spans="1:29">
      <c r="A2787" s="873" t="s">
        <v>73</v>
      </c>
      <c r="B2787" s="870" t="s">
        <v>75</v>
      </c>
      <c r="C2787" s="870" t="s">
        <v>307</v>
      </c>
      <c r="D2787" s="846" t="s">
        <v>6413</v>
      </c>
      <c r="E2787" s="846" t="s">
        <v>310</v>
      </c>
      <c r="F2787" s="846" t="s">
        <v>6414</v>
      </c>
      <c r="G2787" s="846" t="s">
        <v>6415</v>
      </c>
      <c r="H2787" s="832">
        <v>207383.99</v>
      </c>
      <c r="I2787" s="832">
        <v>207383.99</v>
      </c>
      <c r="J2787" s="846" t="s">
        <v>6416</v>
      </c>
      <c r="K2787" s="846" t="s">
        <v>166</v>
      </c>
      <c r="L2787" s="846" t="s">
        <v>3299</v>
      </c>
      <c r="M2787" s="846" t="s">
        <v>3300</v>
      </c>
      <c r="N2787" s="846"/>
      <c r="O2787" s="846" t="s">
        <v>6417</v>
      </c>
      <c r="P2787" s="846" t="s">
        <v>6418</v>
      </c>
      <c r="Q2787" s="846"/>
      <c r="R2787" s="824"/>
      <c r="S2787" s="824"/>
      <c r="T2787" s="824"/>
      <c r="U2787" s="824"/>
      <c r="V2787" s="824"/>
      <c r="W2787" s="824"/>
      <c r="X2787" s="824"/>
      <c r="Y2787" s="824"/>
      <c r="Z2787" s="824"/>
      <c r="AA2787" s="824"/>
      <c r="AB2787" s="824"/>
      <c r="AC2787" s="824"/>
    </row>
    <row r="2788" s="823" customFormat="1" ht="28.45" hidden="1" customHeight="1" outlineLevel="3" spans="1:29">
      <c r="A2788" s="873" t="s">
        <v>73</v>
      </c>
      <c r="B2788" s="870" t="s">
        <v>75</v>
      </c>
      <c r="C2788" s="870" t="s">
        <v>307</v>
      </c>
      <c r="D2788" s="846" t="s">
        <v>6419</v>
      </c>
      <c r="E2788" s="846" t="s">
        <v>298</v>
      </c>
      <c r="F2788" s="846" t="s">
        <v>6420</v>
      </c>
      <c r="G2788" s="846" t="s">
        <v>6421</v>
      </c>
      <c r="H2788" s="832">
        <v>159066.63</v>
      </c>
      <c r="I2788" s="832">
        <v>159066.63</v>
      </c>
      <c r="J2788" s="846" t="s">
        <v>6389</v>
      </c>
      <c r="K2788" s="846" t="s">
        <v>1615</v>
      </c>
      <c r="L2788" s="846" t="s">
        <v>3299</v>
      </c>
      <c r="M2788" s="846" t="s">
        <v>3300</v>
      </c>
      <c r="N2788" s="846"/>
      <c r="O2788" s="846" t="s">
        <v>6422</v>
      </c>
      <c r="P2788" s="846"/>
      <c r="Q2788" s="846"/>
      <c r="R2788" s="824"/>
      <c r="S2788" s="824"/>
      <c r="T2788" s="824"/>
      <c r="U2788" s="824"/>
      <c r="V2788" s="824"/>
      <c r="W2788" s="824"/>
      <c r="X2788" s="824"/>
      <c r="Y2788" s="824"/>
      <c r="Z2788" s="824"/>
      <c r="AA2788" s="824"/>
      <c r="AB2788" s="824"/>
      <c r="AC2788" s="824"/>
    </row>
    <row r="2789" s="823" customFormat="1" ht="28.45" hidden="1" customHeight="1" outlineLevel="3" spans="1:29">
      <c r="A2789" s="873" t="s">
        <v>73</v>
      </c>
      <c r="B2789" s="870" t="s">
        <v>75</v>
      </c>
      <c r="C2789" s="870" t="s">
        <v>307</v>
      </c>
      <c r="D2789" s="846" t="s">
        <v>6423</v>
      </c>
      <c r="E2789" s="846" t="s">
        <v>298</v>
      </c>
      <c r="F2789" s="846" t="s">
        <v>6360</v>
      </c>
      <c r="G2789" s="846" t="s">
        <v>338</v>
      </c>
      <c r="H2789" s="832">
        <v>1075</v>
      </c>
      <c r="I2789" s="832">
        <v>1075</v>
      </c>
      <c r="J2789" s="846" t="s">
        <v>6361</v>
      </c>
      <c r="K2789" s="846" t="s">
        <v>37</v>
      </c>
      <c r="L2789" s="846" t="s">
        <v>3315</v>
      </c>
      <c r="M2789" s="846" t="s">
        <v>5009</v>
      </c>
      <c r="N2789" s="846"/>
      <c r="O2789" s="846" t="s">
        <v>6424</v>
      </c>
      <c r="P2789" s="846" t="s">
        <v>3877</v>
      </c>
      <c r="Q2789" s="846"/>
      <c r="R2789" s="824"/>
      <c r="S2789" s="824"/>
      <c r="T2789" s="824"/>
      <c r="U2789" s="824"/>
      <c r="V2789" s="824"/>
      <c r="W2789" s="824"/>
      <c r="X2789" s="824"/>
      <c r="Y2789" s="824"/>
      <c r="Z2789" s="824"/>
      <c r="AA2789" s="824"/>
      <c r="AB2789" s="824"/>
      <c r="AC2789" s="824"/>
    </row>
    <row r="2790" s="823" customFormat="1" ht="28.45" hidden="1" customHeight="1" outlineLevel="3" spans="1:29">
      <c r="A2790" s="873" t="s">
        <v>73</v>
      </c>
      <c r="B2790" s="870" t="s">
        <v>75</v>
      </c>
      <c r="C2790" s="870" t="s">
        <v>307</v>
      </c>
      <c r="D2790" s="846" t="s">
        <v>5019</v>
      </c>
      <c r="E2790" s="846" t="s">
        <v>298</v>
      </c>
      <c r="F2790" s="846" t="s">
        <v>5020</v>
      </c>
      <c r="G2790" s="846" t="s">
        <v>355</v>
      </c>
      <c r="H2790" s="832">
        <v>520</v>
      </c>
      <c r="I2790" s="832">
        <v>520</v>
      </c>
      <c r="J2790" s="846" t="s">
        <v>6361</v>
      </c>
      <c r="K2790" s="846" t="s">
        <v>166</v>
      </c>
      <c r="L2790" s="846" t="s">
        <v>5022</v>
      </c>
      <c r="M2790" s="846" t="s">
        <v>5023</v>
      </c>
      <c r="N2790" s="846"/>
      <c r="O2790" s="846" t="s">
        <v>6425</v>
      </c>
      <c r="P2790" s="846"/>
      <c r="Q2790" s="846"/>
      <c r="R2790" s="824"/>
      <c r="S2790" s="824"/>
      <c r="T2790" s="824"/>
      <c r="U2790" s="824"/>
      <c r="V2790" s="824"/>
      <c r="W2790" s="824"/>
      <c r="X2790" s="824"/>
      <c r="Y2790" s="824"/>
      <c r="Z2790" s="824"/>
      <c r="AA2790" s="824"/>
      <c r="AB2790" s="824"/>
      <c r="AC2790" s="824"/>
    </row>
    <row r="2791" s="823" customFormat="1" ht="28.45" hidden="1" customHeight="1" outlineLevel="3" spans="1:29">
      <c r="A2791" s="873" t="s">
        <v>73</v>
      </c>
      <c r="B2791" s="870" t="s">
        <v>75</v>
      </c>
      <c r="C2791" s="870" t="s">
        <v>307</v>
      </c>
      <c r="D2791" s="846" t="s">
        <v>6426</v>
      </c>
      <c r="E2791" s="846" t="s">
        <v>298</v>
      </c>
      <c r="F2791" s="846" t="s">
        <v>6427</v>
      </c>
      <c r="G2791" s="846" t="s">
        <v>338</v>
      </c>
      <c r="H2791" s="832">
        <v>48</v>
      </c>
      <c r="I2791" s="832">
        <v>6.48</v>
      </c>
      <c r="J2791" s="846" t="s">
        <v>6361</v>
      </c>
      <c r="K2791" s="846" t="s">
        <v>37</v>
      </c>
      <c r="L2791" s="846" t="s">
        <v>3309</v>
      </c>
      <c r="M2791" s="846" t="s">
        <v>3310</v>
      </c>
      <c r="N2791" s="846"/>
      <c r="O2791" s="846" t="s">
        <v>6428</v>
      </c>
      <c r="P2791" s="846" t="s">
        <v>3385</v>
      </c>
      <c r="Q2791" s="846"/>
      <c r="R2791" s="824"/>
      <c r="S2791" s="824"/>
      <c r="T2791" s="824"/>
      <c r="U2791" s="824"/>
      <c r="V2791" s="824"/>
      <c r="W2791" s="824"/>
      <c r="X2791" s="824"/>
      <c r="Y2791" s="824"/>
      <c r="Z2791" s="824"/>
      <c r="AA2791" s="824"/>
      <c r="AB2791" s="824"/>
      <c r="AC2791" s="824"/>
    </row>
    <row r="2792" s="823" customFormat="1" ht="28.45" hidden="1" customHeight="1" outlineLevel="3" spans="1:29">
      <c r="A2792" s="873" t="s">
        <v>73</v>
      </c>
      <c r="B2792" s="870" t="s">
        <v>75</v>
      </c>
      <c r="C2792" s="870" t="s">
        <v>307</v>
      </c>
      <c r="D2792" s="846" t="s">
        <v>6429</v>
      </c>
      <c r="E2792" s="846" t="s">
        <v>298</v>
      </c>
      <c r="F2792" s="846" t="s">
        <v>6403</v>
      </c>
      <c r="G2792" s="846" t="s">
        <v>338</v>
      </c>
      <c r="H2792" s="832">
        <v>300</v>
      </c>
      <c r="I2792" s="832">
        <v>300</v>
      </c>
      <c r="J2792" s="846" t="s">
        <v>6361</v>
      </c>
      <c r="K2792" s="846" t="s">
        <v>1539</v>
      </c>
      <c r="L2792" s="846" t="s">
        <v>3327</v>
      </c>
      <c r="M2792" s="846" t="s">
        <v>3358</v>
      </c>
      <c r="N2792" s="846"/>
      <c r="O2792" s="846" t="s">
        <v>6430</v>
      </c>
      <c r="P2792" s="846"/>
      <c r="Q2792" s="846"/>
      <c r="R2792" s="824"/>
      <c r="S2792" s="824"/>
      <c r="T2792" s="824"/>
      <c r="U2792" s="824"/>
      <c r="V2792" s="824"/>
      <c r="W2792" s="824"/>
      <c r="X2792" s="824"/>
      <c r="Y2792" s="824"/>
      <c r="Z2792" s="824"/>
      <c r="AA2792" s="824"/>
      <c r="AB2792" s="824"/>
      <c r="AC2792" s="824"/>
    </row>
    <row r="2793" s="823" customFormat="1" ht="28.45" hidden="1" customHeight="1" outlineLevel="3" spans="1:29">
      <c r="A2793" s="873" t="s">
        <v>73</v>
      </c>
      <c r="B2793" s="870" t="s">
        <v>75</v>
      </c>
      <c r="C2793" s="870" t="s">
        <v>307</v>
      </c>
      <c r="D2793" s="846" t="s">
        <v>6431</v>
      </c>
      <c r="E2793" s="846" t="s">
        <v>298</v>
      </c>
      <c r="F2793" s="846" t="s">
        <v>6403</v>
      </c>
      <c r="G2793" s="846" t="s">
        <v>338</v>
      </c>
      <c r="H2793" s="832">
        <v>1000</v>
      </c>
      <c r="I2793" s="832">
        <v>1000</v>
      </c>
      <c r="J2793" s="846" t="s">
        <v>6361</v>
      </c>
      <c r="K2793" s="846" t="s">
        <v>1539</v>
      </c>
      <c r="L2793" s="846" t="s">
        <v>3327</v>
      </c>
      <c r="M2793" s="846" t="s">
        <v>3358</v>
      </c>
      <c r="N2793" s="846"/>
      <c r="O2793" s="846" t="s">
        <v>6432</v>
      </c>
      <c r="P2793" s="846"/>
      <c r="Q2793" s="846"/>
      <c r="R2793" s="824"/>
      <c r="S2793" s="824"/>
      <c r="T2793" s="824"/>
      <c r="U2793" s="824"/>
      <c r="V2793" s="824"/>
      <c r="W2793" s="824"/>
      <c r="X2793" s="824"/>
      <c r="Y2793" s="824"/>
      <c r="Z2793" s="824"/>
      <c r="AA2793" s="824"/>
      <c r="AB2793" s="824"/>
      <c r="AC2793" s="824"/>
    </row>
    <row r="2794" s="823" customFormat="1" ht="28.45" hidden="1" customHeight="1" outlineLevel="3" spans="1:29">
      <c r="A2794" s="873" t="s">
        <v>73</v>
      </c>
      <c r="B2794" s="870" t="s">
        <v>75</v>
      </c>
      <c r="C2794" s="870" t="s">
        <v>307</v>
      </c>
      <c r="D2794" s="846" t="s">
        <v>6433</v>
      </c>
      <c r="E2794" s="846" t="s">
        <v>298</v>
      </c>
      <c r="F2794" s="846" t="s">
        <v>6403</v>
      </c>
      <c r="G2794" s="846" t="s">
        <v>3612</v>
      </c>
      <c r="H2794" s="832">
        <v>1000</v>
      </c>
      <c r="I2794" s="832">
        <v>1000</v>
      </c>
      <c r="J2794" s="846" t="s">
        <v>6361</v>
      </c>
      <c r="K2794" s="846" t="s">
        <v>1539</v>
      </c>
      <c r="L2794" s="846" t="s">
        <v>3327</v>
      </c>
      <c r="M2794" s="846" t="s">
        <v>3358</v>
      </c>
      <c r="N2794" s="846"/>
      <c r="O2794" s="846" t="s">
        <v>6430</v>
      </c>
      <c r="P2794" s="846"/>
      <c r="Q2794" s="846"/>
      <c r="R2794" s="824"/>
      <c r="S2794" s="824"/>
      <c r="T2794" s="824"/>
      <c r="U2794" s="824"/>
      <c r="V2794" s="824"/>
      <c r="W2794" s="824"/>
      <c r="X2794" s="824"/>
      <c r="Y2794" s="824"/>
      <c r="Z2794" s="824"/>
      <c r="AA2794" s="824"/>
      <c r="AB2794" s="824"/>
      <c r="AC2794" s="824"/>
    </row>
    <row r="2795" s="823" customFormat="1" ht="28.45" hidden="1" customHeight="1" outlineLevel="3" spans="1:29">
      <c r="A2795" s="873" t="s">
        <v>73</v>
      </c>
      <c r="B2795" s="870" t="s">
        <v>75</v>
      </c>
      <c r="C2795" s="870" t="s">
        <v>307</v>
      </c>
      <c r="D2795" s="846" t="s">
        <v>6434</v>
      </c>
      <c r="E2795" s="846" t="s">
        <v>298</v>
      </c>
      <c r="F2795" s="846" t="s">
        <v>6403</v>
      </c>
      <c r="G2795" s="846" t="s">
        <v>3612</v>
      </c>
      <c r="H2795" s="832">
        <v>1000</v>
      </c>
      <c r="I2795" s="832">
        <v>1000</v>
      </c>
      <c r="J2795" s="846" t="s">
        <v>6361</v>
      </c>
      <c r="K2795" s="846" t="s">
        <v>1539</v>
      </c>
      <c r="L2795" s="846" t="s">
        <v>3327</v>
      </c>
      <c r="M2795" s="846" t="s">
        <v>3358</v>
      </c>
      <c r="N2795" s="846"/>
      <c r="O2795" s="846" t="s">
        <v>6430</v>
      </c>
      <c r="P2795" s="846"/>
      <c r="Q2795" s="846"/>
      <c r="R2795" s="824"/>
      <c r="S2795" s="824"/>
      <c r="T2795" s="824"/>
      <c r="U2795" s="824"/>
      <c r="V2795" s="824"/>
      <c r="W2795" s="824"/>
      <c r="X2795" s="824"/>
      <c r="Y2795" s="824"/>
      <c r="Z2795" s="824"/>
      <c r="AA2795" s="824"/>
      <c r="AB2795" s="824"/>
      <c r="AC2795" s="824"/>
    </row>
    <row r="2796" s="823" customFormat="1" ht="28.45" hidden="1" customHeight="1" outlineLevel="3" spans="1:29">
      <c r="A2796" s="873" t="s">
        <v>73</v>
      </c>
      <c r="B2796" s="870" t="s">
        <v>75</v>
      </c>
      <c r="C2796" s="870" t="s">
        <v>307</v>
      </c>
      <c r="D2796" s="846" t="s">
        <v>6435</v>
      </c>
      <c r="E2796" s="846" t="s">
        <v>298</v>
      </c>
      <c r="F2796" s="846" t="s">
        <v>6436</v>
      </c>
      <c r="G2796" s="846" t="s">
        <v>338</v>
      </c>
      <c r="H2796" s="832">
        <v>200</v>
      </c>
      <c r="I2796" s="832">
        <v>30.49</v>
      </c>
      <c r="J2796" s="846" t="s">
        <v>6361</v>
      </c>
      <c r="K2796" s="846" t="s">
        <v>37</v>
      </c>
      <c r="L2796" s="846" t="s">
        <v>3309</v>
      </c>
      <c r="M2796" s="846" t="s">
        <v>3358</v>
      </c>
      <c r="N2796" s="846"/>
      <c r="O2796" s="846" t="s">
        <v>6437</v>
      </c>
      <c r="P2796" s="846"/>
      <c r="Q2796" s="846"/>
      <c r="R2796" s="824"/>
      <c r="S2796" s="824"/>
      <c r="T2796" s="824"/>
      <c r="U2796" s="824"/>
      <c r="V2796" s="824"/>
      <c r="W2796" s="824"/>
      <c r="X2796" s="824"/>
      <c r="Y2796" s="824"/>
      <c r="Z2796" s="824"/>
      <c r="AA2796" s="824"/>
      <c r="AB2796" s="824"/>
      <c r="AC2796" s="824"/>
    </row>
    <row r="2797" s="823" customFormat="1" ht="28.45" hidden="1" customHeight="1" outlineLevel="3" spans="1:29">
      <c r="A2797" s="873" t="s">
        <v>73</v>
      </c>
      <c r="B2797" s="870" t="s">
        <v>75</v>
      </c>
      <c r="C2797" s="870" t="s">
        <v>307</v>
      </c>
      <c r="D2797" s="846" t="s">
        <v>6438</v>
      </c>
      <c r="E2797" s="846" t="s">
        <v>298</v>
      </c>
      <c r="F2797" s="846" t="s">
        <v>6420</v>
      </c>
      <c r="G2797" s="846" t="s">
        <v>6421</v>
      </c>
      <c r="H2797" s="832">
        <v>44274.11</v>
      </c>
      <c r="I2797" s="832">
        <v>44274.11</v>
      </c>
      <c r="J2797" s="846" t="s">
        <v>6389</v>
      </c>
      <c r="K2797" s="846" t="s">
        <v>1539</v>
      </c>
      <c r="L2797" s="846" t="s">
        <v>3299</v>
      </c>
      <c r="M2797" s="846" t="s">
        <v>3300</v>
      </c>
      <c r="N2797" s="846"/>
      <c r="O2797" s="846" t="s">
        <v>6439</v>
      </c>
      <c r="P2797" s="846"/>
      <c r="Q2797" s="846"/>
      <c r="R2797" s="824"/>
      <c r="S2797" s="824"/>
      <c r="T2797" s="824"/>
      <c r="U2797" s="824"/>
      <c r="V2797" s="824"/>
      <c r="W2797" s="824"/>
      <c r="X2797" s="824"/>
      <c r="Y2797" s="824"/>
      <c r="Z2797" s="824"/>
      <c r="AA2797" s="824"/>
      <c r="AB2797" s="824"/>
      <c r="AC2797" s="824"/>
    </row>
    <row r="2798" s="823" customFormat="1" ht="28.45" hidden="1" customHeight="1" outlineLevel="3" spans="1:29">
      <c r="A2798" s="873" t="s">
        <v>73</v>
      </c>
      <c r="B2798" s="870" t="s">
        <v>75</v>
      </c>
      <c r="C2798" s="870" t="s">
        <v>307</v>
      </c>
      <c r="D2798" s="846" t="s">
        <v>5005</v>
      </c>
      <c r="E2798" s="846" t="s">
        <v>310</v>
      </c>
      <c r="F2798" s="846" t="s">
        <v>5006</v>
      </c>
      <c r="G2798" s="846" t="s">
        <v>3325</v>
      </c>
      <c r="H2798" s="832">
        <v>5000</v>
      </c>
      <c r="I2798" s="832">
        <v>5000</v>
      </c>
      <c r="J2798" s="846" t="s">
        <v>6361</v>
      </c>
      <c r="K2798" s="846" t="s">
        <v>37</v>
      </c>
      <c r="L2798" s="846" t="s">
        <v>3315</v>
      </c>
      <c r="M2798" s="846" t="s">
        <v>5009</v>
      </c>
      <c r="N2798" s="846"/>
      <c r="O2798" s="846" t="s">
        <v>6440</v>
      </c>
      <c r="P2798" s="846" t="s">
        <v>5010</v>
      </c>
      <c r="Q2798" s="846"/>
      <c r="R2798" s="824"/>
      <c r="S2798" s="824"/>
      <c r="T2798" s="824"/>
      <c r="U2798" s="824"/>
      <c r="V2798" s="824"/>
      <c r="W2798" s="824"/>
      <c r="X2798" s="824"/>
      <c r="Y2798" s="824"/>
      <c r="Z2798" s="824"/>
      <c r="AA2798" s="824"/>
      <c r="AB2798" s="824"/>
      <c r="AC2798" s="824"/>
    </row>
    <row r="2799" s="823" customFormat="1" ht="28.45" hidden="1" customHeight="1" outlineLevel="3" spans="1:29">
      <c r="A2799" s="873" t="s">
        <v>73</v>
      </c>
      <c r="B2799" s="870" t="s">
        <v>75</v>
      </c>
      <c r="C2799" s="870" t="s">
        <v>307</v>
      </c>
      <c r="D2799" s="846" t="s">
        <v>5011</v>
      </c>
      <c r="E2799" s="846" t="s">
        <v>310</v>
      </c>
      <c r="F2799" s="846" t="s">
        <v>5006</v>
      </c>
      <c r="G2799" s="846" t="s">
        <v>3325</v>
      </c>
      <c r="H2799" s="832">
        <v>5000</v>
      </c>
      <c r="I2799" s="832">
        <v>5000</v>
      </c>
      <c r="J2799" s="846" t="s">
        <v>6361</v>
      </c>
      <c r="K2799" s="846" t="s">
        <v>37</v>
      </c>
      <c r="L2799" s="846" t="s">
        <v>3315</v>
      </c>
      <c r="M2799" s="846" t="s">
        <v>5009</v>
      </c>
      <c r="N2799" s="846"/>
      <c r="O2799" s="846" t="s">
        <v>6440</v>
      </c>
      <c r="P2799" s="846" t="s">
        <v>5010</v>
      </c>
      <c r="Q2799" s="846"/>
      <c r="R2799" s="824"/>
      <c r="S2799" s="824"/>
      <c r="T2799" s="824"/>
      <c r="U2799" s="824"/>
      <c r="V2799" s="824"/>
      <c r="W2799" s="824"/>
      <c r="X2799" s="824"/>
      <c r="Y2799" s="824"/>
      <c r="Z2799" s="824"/>
      <c r="AA2799" s="824"/>
      <c r="AB2799" s="824"/>
      <c r="AC2799" s="824"/>
    </row>
    <row r="2800" s="823" customFormat="1" ht="28.45" hidden="1" customHeight="1" outlineLevel="3" spans="1:29">
      <c r="A2800" s="873" t="s">
        <v>73</v>
      </c>
      <c r="B2800" s="870" t="s">
        <v>75</v>
      </c>
      <c r="C2800" s="870" t="s">
        <v>307</v>
      </c>
      <c r="D2800" s="846" t="s">
        <v>6441</v>
      </c>
      <c r="E2800" s="846" t="s">
        <v>298</v>
      </c>
      <c r="F2800" s="846" t="s">
        <v>6442</v>
      </c>
      <c r="G2800" s="846" t="s">
        <v>338</v>
      </c>
      <c r="H2800" s="832">
        <v>600</v>
      </c>
      <c r="I2800" s="832">
        <v>600</v>
      </c>
      <c r="J2800" s="846" t="s">
        <v>6361</v>
      </c>
      <c r="K2800" s="846" t="s">
        <v>37</v>
      </c>
      <c r="L2800" s="846" t="s">
        <v>3309</v>
      </c>
      <c r="M2800" s="846" t="s">
        <v>3358</v>
      </c>
      <c r="N2800" s="846"/>
      <c r="O2800" s="846" t="s">
        <v>6443</v>
      </c>
      <c r="P2800" s="846"/>
      <c r="Q2800" s="846"/>
      <c r="R2800" s="824"/>
      <c r="S2800" s="824"/>
      <c r="T2800" s="824"/>
      <c r="U2800" s="824"/>
      <c r="V2800" s="824"/>
      <c r="W2800" s="824"/>
      <c r="X2800" s="824"/>
      <c r="Y2800" s="824"/>
      <c r="Z2800" s="824"/>
      <c r="AA2800" s="824"/>
      <c r="AB2800" s="824"/>
      <c r="AC2800" s="824"/>
    </row>
    <row r="2801" s="823" customFormat="1" ht="28.45" hidden="1" customHeight="1" outlineLevel="3" spans="1:29">
      <c r="A2801" s="873" t="s">
        <v>73</v>
      </c>
      <c r="B2801" s="870" t="s">
        <v>75</v>
      </c>
      <c r="C2801" s="870" t="s">
        <v>307</v>
      </c>
      <c r="D2801" s="846" t="s">
        <v>6444</v>
      </c>
      <c r="E2801" s="846" t="s">
        <v>298</v>
      </c>
      <c r="F2801" s="846" t="s">
        <v>6445</v>
      </c>
      <c r="G2801" s="846" t="s">
        <v>520</v>
      </c>
      <c r="H2801" s="832">
        <v>6000</v>
      </c>
      <c r="I2801" s="832">
        <v>6000</v>
      </c>
      <c r="J2801" s="846" t="s">
        <v>6361</v>
      </c>
      <c r="K2801" s="846" t="s">
        <v>1539</v>
      </c>
      <c r="L2801" s="846" t="s">
        <v>316</v>
      </c>
      <c r="M2801" s="846" t="s">
        <v>317</v>
      </c>
      <c r="N2801" s="846"/>
      <c r="O2801" s="846" t="s">
        <v>6430</v>
      </c>
      <c r="P2801" s="846"/>
      <c r="Q2801" s="846"/>
      <c r="R2801" s="824"/>
      <c r="S2801" s="824"/>
      <c r="T2801" s="824"/>
      <c r="U2801" s="824"/>
      <c r="V2801" s="824"/>
      <c r="W2801" s="824"/>
      <c r="X2801" s="824"/>
      <c r="Y2801" s="824"/>
      <c r="Z2801" s="824"/>
      <c r="AA2801" s="824"/>
      <c r="AB2801" s="824"/>
      <c r="AC2801" s="824"/>
    </row>
    <row r="2802" s="823" customFormat="1" ht="28.45" hidden="1" customHeight="1" outlineLevel="3" spans="1:29">
      <c r="A2802" s="873" t="s">
        <v>73</v>
      </c>
      <c r="B2802" s="870" t="s">
        <v>75</v>
      </c>
      <c r="C2802" s="870" t="s">
        <v>307</v>
      </c>
      <c r="D2802" s="846" t="s">
        <v>6446</v>
      </c>
      <c r="E2802" s="846" t="s">
        <v>298</v>
      </c>
      <c r="F2802" s="846" t="s">
        <v>6447</v>
      </c>
      <c r="G2802" s="846" t="s">
        <v>520</v>
      </c>
      <c r="H2802" s="832">
        <v>1000</v>
      </c>
      <c r="I2802" s="832">
        <v>1000</v>
      </c>
      <c r="J2802" s="846" t="s">
        <v>6361</v>
      </c>
      <c r="K2802" s="846" t="s">
        <v>1539</v>
      </c>
      <c r="L2802" s="846" t="s">
        <v>316</v>
      </c>
      <c r="M2802" s="846" t="s">
        <v>317</v>
      </c>
      <c r="N2802" s="846"/>
      <c r="O2802" s="846" t="s">
        <v>6430</v>
      </c>
      <c r="P2802" s="846"/>
      <c r="Q2802" s="846"/>
      <c r="R2802" s="824"/>
      <c r="S2802" s="824"/>
      <c r="T2802" s="824"/>
      <c r="U2802" s="824"/>
      <c r="V2802" s="824"/>
      <c r="W2802" s="824"/>
      <c r="X2802" s="824"/>
      <c r="Y2802" s="824"/>
      <c r="Z2802" s="824"/>
      <c r="AA2802" s="824"/>
      <c r="AB2802" s="824"/>
      <c r="AC2802" s="824"/>
    </row>
    <row r="2803" s="823" customFormat="1" ht="28.45" hidden="1" customHeight="1" outlineLevel="3" spans="1:29">
      <c r="A2803" s="873" t="s">
        <v>73</v>
      </c>
      <c r="B2803" s="870" t="s">
        <v>75</v>
      </c>
      <c r="C2803" s="870" t="s">
        <v>307</v>
      </c>
      <c r="D2803" s="846" t="s">
        <v>6448</v>
      </c>
      <c r="E2803" s="846" t="s">
        <v>298</v>
      </c>
      <c r="F2803" s="846" t="s">
        <v>6403</v>
      </c>
      <c r="G2803" s="846" t="s">
        <v>338</v>
      </c>
      <c r="H2803" s="832">
        <v>500</v>
      </c>
      <c r="I2803" s="832">
        <v>500</v>
      </c>
      <c r="J2803" s="846" t="s">
        <v>6361</v>
      </c>
      <c r="K2803" s="846" t="s">
        <v>1539</v>
      </c>
      <c r="L2803" s="846" t="s">
        <v>3327</v>
      </c>
      <c r="M2803" s="846" t="s">
        <v>3358</v>
      </c>
      <c r="N2803" s="846"/>
      <c r="O2803" s="846" t="s">
        <v>6449</v>
      </c>
      <c r="P2803" s="846"/>
      <c r="Q2803" s="846"/>
      <c r="R2803" s="824"/>
      <c r="S2803" s="824"/>
      <c r="T2803" s="824"/>
      <c r="U2803" s="824"/>
      <c r="V2803" s="824"/>
      <c r="W2803" s="824"/>
      <c r="X2803" s="824"/>
      <c r="Y2803" s="824"/>
      <c r="Z2803" s="824"/>
      <c r="AA2803" s="824"/>
      <c r="AB2803" s="824"/>
      <c r="AC2803" s="824"/>
    </row>
    <row r="2804" s="823" customFormat="1" ht="28.45" hidden="1" customHeight="1" outlineLevel="3" spans="1:29">
      <c r="A2804" s="873" t="s">
        <v>73</v>
      </c>
      <c r="B2804" s="870" t="s">
        <v>75</v>
      </c>
      <c r="C2804" s="870" t="s">
        <v>307</v>
      </c>
      <c r="D2804" s="846" t="s">
        <v>6450</v>
      </c>
      <c r="E2804" s="846" t="s">
        <v>298</v>
      </c>
      <c r="F2804" s="846" t="s">
        <v>6403</v>
      </c>
      <c r="G2804" s="846" t="s">
        <v>520</v>
      </c>
      <c r="H2804" s="832">
        <v>280</v>
      </c>
      <c r="I2804" s="832">
        <v>280</v>
      </c>
      <c r="J2804" s="846" t="s">
        <v>6361</v>
      </c>
      <c r="K2804" s="846" t="s">
        <v>1539</v>
      </c>
      <c r="L2804" s="846" t="s">
        <v>3327</v>
      </c>
      <c r="M2804" s="846" t="s">
        <v>3358</v>
      </c>
      <c r="N2804" s="846"/>
      <c r="O2804" s="846" t="s">
        <v>6432</v>
      </c>
      <c r="P2804" s="846"/>
      <c r="Q2804" s="846"/>
      <c r="R2804" s="824"/>
      <c r="S2804" s="824"/>
      <c r="T2804" s="824"/>
      <c r="U2804" s="824"/>
      <c r="V2804" s="824"/>
      <c r="W2804" s="824"/>
      <c r="X2804" s="824"/>
      <c r="Y2804" s="824"/>
      <c r="Z2804" s="824"/>
      <c r="AA2804" s="824"/>
      <c r="AB2804" s="824"/>
      <c r="AC2804" s="824"/>
    </row>
    <row r="2805" s="823" customFormat="1" ht="28.45" hidden="1" customHeight="1" outlineLevel="3" spans="1:29">
      <c r="A2805" s="873" t="s">
        <v>73</v>
      </c>
      <c r="B2805" s="870" t="s">
        <v>75</v>
      </c>
      <c r="C2805" s="870" t="s">
        <v>307</v>
      </c>
      <c r="D2805" s="846" t="s">
        <v>5012</v>
      </c>
      <c r="E2805" s="846" t="s">
        <v>310</v>
      </c>
      <c r="F2805" s="846" t="s">
        <v>5013</v>
      </c>
      <c r="G2805" s="846" t="s">
        <v>3325</v>
      </c>
      <c r="H2805" s="832">
        <v>10000</v>
      </c>
      <c r="I2805" s="832">
        <v>10000</v>
      </c>
      <c r="J2805" s="846" t="s">
        <v>6361</v>
      </c>
      <c r="K2805" s="846" t="s">
        <v>37</v>
      </c>
      <c r="L2805" s="846" t="s">
        <v>3315</v>
      </c>
      <c r="M2805" s="846" t="s">
        <v>3316</v>
      </c>
      <c r="N2805" s="846"/>
      <c r="O2805" s="846" t="s">
        <v>6440</v>
      </c>
      <c r="P2805" s="846" t="s">
        <v>5016</v>
      </c>
      <c r="Q2805" s="846"/>
      <c r="R2805" s="824"/>
      <c r="S2805" s="824"/>
      <c r="T2805" s="824"/>
      <c r="U2805" s="824"/>
      <c r="V2805" s="824"/>
      <c r="W2805" s="824"/>
      <c r="X2805" s="824"/>
      <c r="Y2805" s="824"/>
      <c r="Z2805" s="824"/>
      <c r="AA2805" s="824"/>
      <c r="AB2805" s="824"/>
      <c r="AC2805" s="824"/>
    </row>
    <row r="2806" s="823" customFormat="1" ht="28.45" hidden="1" customHeight="1" outlineLevel="3" spans="1:29">
      <c r="A2806" s="873" t="s">
        <v>73</v>
      </c>
      <c r="B2806" s="870" t="s">
        <v>75</v>
      </c>
      <c r="C2806" s="870" t="s">
        <v>307</v>
      </c>
      <c r="D2806" s="846" t="s">
        <v>6451</v>
      </c>
      <c r="E2806" s="846" t="s">
        <v>298</v>
      </c>
      <c r="F2806" s="846" t="s">
        <v>6403</v>
      </c>
      <c r="G2806" s="846" t="s">
        <v>338</v>
      </c>
      <c r="H2806" s="832">
        <v>450</v>
      </c>
      <c r="I2806" s="832">
        <v>450</v>
      </c>
      <c r="J2806" s="846" t="s">
        <v>6361</v>
      </c>
      <c r="K2806" s="846" t="s">
        <v>1539</v>
      </c>
      <c r="L2806" s="846" t="s">
        <v>3327</v>
      </c>
      <c r="M2806" s="846" t="s">
        <v>3358</v>
      </c>
      <c r="N2806" s="846"/>
      <c r="O2806" s="846" t="s">
        <v>6452</v>
      </c>
      <c r="P2806" s="846"/>
      <c r="Q2806" s="846"/>
      <c r="R2806" s="824"/>
      <c r="S2806" s="824"/>
      <c r="T2806" s="824"/>
      <c r="U2806" s="824"/>
      <c r="V2806" s="824"/>
      <c r="W2806" s="824"/>
      <c r="X2806" s="824"/>
      <c r="Y2806" s="824"/>
      <c r="Z2806" s="824"/>
      <c r="AA2806" s="824"/>
      <c r="AB2806" s="824"/>
      <c r="AC2806" s="824"/>
    </row>
    <row r="2807" s="823" customFormat="1" ht="28.45" hidden="1" customHeight="1" outlineLevel="3" spans="1:29">
      <c r="A2807" s="873" t="s">
        <v>73</v>
      </c>
      <c r="B2807" s="870" t="s">
        <v>75</v>
      </c>
      <c r="C2807" s="870" t="s">
        <v>307</v>
      </c>
      <c r="D2807" s="846" t="s">
        <v>6453</v>
      </c>
      <c r="E2807" s="846" t="s">
        <v>298</v>
      </c>
      <c r="F2807" s="846" t="s">
        <v>6403</v>
      </c>
      <c r="G2807" s="846" t="s">
        <v>338</v>
      </c>
      <c r="H2807" s="832">
        <v>450</v>
      </c>
      <c r="I2807" s="832">
        <v>450</v>
      </c>
      <c r="J2807" s="846" t="s">
        <v>6361</v>
      </c>
      <c r="K2807" s="846" t="s">
        <v>1539</v>
      </c>
      <c r="L2807" s="846" t="s">
        <v>3327</v>
      </c>
      <c r="M2807" s="846" t="s">
        <v>3358</v>
      </c>
      <c r="N2807" s="846"/>
      <c r="O2807" s="846" t="s">
        <v>6452</v>
      </c>
      <c r="P2807" s="846"/>
      <c r="Q2807" s="846"/>
      <c r="R2807" s="824"/>
      <c r="S2807" s="824"/>
      <c r="T2807" s="824"/>
      <c r="U2807" s="824"/>
      <c r="V2807" s="824"/>
      <c r="W2807" s="824"/>
      <c r="X2807" s="824"/>
      <c r="Y2807" s="824"/>
      <c r="Z2807" s="824"/>
      <c r="AA2807" s="824"/>
      <c r="AB2807" s="824"/>
      <c r="AC2807" s="824"/>
    </row>
    <row r="2808" s="823" customFormat="1" ht="28.45" hidden="1" customHeight="1" outlineLevel="3" spans="1:29">
      <c r="A2808" s="873" t="s">
        <v>73</v>
      </c>
      <c r="B2808" s="870" t="s">
        <v>75</v>
      </c>
      <c r="C2808" s="870" t="s">
        <v>307</v>
      </c>
      <c r="D2808" s="846" t="s">
        <v>5017</v>
      </c>
      <c r="E2808" s="846" t="s">
        <v>310</v>
      </c>
      <c r="F2808" s="846" t="s">
        <v>5013</v>
      </c>
      <c r="G2808" s="846" t="s">
        <v>3325</v>
      </c>
      <c r="H2808" s="832">
        <v>10000</v>
      </c>
      <c r="I2808" s="832">
        <v>10000</v>
      </c>
      <c r="J2808" s="846" t="s">
        <v>6361</v>
      </c>
      <c r="K2808" s="846" t="s">
        <v>485</v>
      </c>
      <c r="L2808" s="846" t="s">
        <v>3315</v>
      </c>
      <c r="M2808" s="846" t="s">
        <v>3316</v>
      </c>
      <c r="N2808" s="846"/>
      <c r="O2808" s="846" t="s">
        <v>6440</v>
      </c>
      <c r="P2808" s="846" t="s">
        <v>5016</v>
      </c>
      <c r="Q2808" s="846"/>
      <c r="R2808" s="824"/>
      <c r="S2808" s="824"/>
      <c r="T2808" s="824"/>
      <c r="U2808" s="824"/>
      <c r="V2808" s="824"/>
      <c r="W2808" s="824"/>
      <c r="X2808" s="824"/>
      <c r="Y2808" s="824"/>
      <c r="Z2808" s="824"/>
      <c r="AA2808" s="824"/>
      <c r="AB2808" s="824"/>
      <c r="AC2808" s="824"/>
    </row>
    <row r="2809" s="823" customFormat="1" ht="28.45" hidden="1" customHeight="1" outlineLevel="2" collapsed="1" spans="1:29">
      <c r="A2809" s="870" t="s">
        <v>73</v>
      </c>
      <c r="B2809" s="870" t="s">
        <v>75</v>
      </c>
      <c r="C2809" s="870" t="s">
        <v>325</v>
      </c>
      <c r="D2809" s="870"/>
      <c r="E2809" s="835"/>
      <c r="F2809" s="835"/>
      <c r="G2809" s="836"/>
      <c r="H2809" s="879" t="s">
        <v>6300</v>
      </c>
      <c r="I2809" s="874" t="s">
        <v>6300</v>
      </c>
      <c r="J2809" s="870"/>
      <c r="K2809" s="835"/>
      <c r="L2809" s="835"/>
      <c r="M2809" s="835"/>
      <c r="N2809" s="835"/>
      <c r="O2809" s="835"/>
      <c r="P2809" s="835"/>
      <c r="Q2809" s="836"/>
      <c r="R2809" s="824"/>
      <c r="S2809" s="824"/>
      <c r="T2809" s="824"/>
      <c r="U2809" s="824"/>
      <c r="V2809" s="824"/>
      <c r="W2809" s="824"/>
      <c r="X2809" s="824"/>
      <c r="Y2809" s="824"/>
      <c r="Z2809" s="824"/>
      <c r="AA2809" s="824"/>
      <c r="AB2809" s="824"/>
      <c r="AC2809" s="824"/>
    </row>
    <row r="2810" s="823" customFormat="1" ht="28.45" hidden="1" customHeight="1" outlineLevel="3" spans="1:29">
      <c r="A2810" s="873" t="s">
        <v>73</v>
      </c>
      <c r="B2810" s="870" t="s">
        <v>75</v>
      </c>
      <c r="C2810" s="870" t="s">
        <v>325</v>
      </c>
      <c r="D2810" s="846" t="s">
        <v>6454</v>
      </c>
      <c r="E2810" s="846" t="s">
        <v>1110</v>
      </c>
      <c r="F2810" s="846" t="s">
        <v>6455</v>
      </c>
      <c r="G2810" s="846" t="s">
        <v>3679</v>
      </c>
      <c r="H2810" s="832">
        <v>25114.98</v>
      </c>
      <c r="I2810" s="832">
        <v>6251.74</v>
      </c>
      <c r="J2810" s="846" t="s">
        <v>6361</v>
      </c>
      <c r="K2810" s="846" t="s">
        <v>717</v>
      </c>
      <c r="L2810" s="846" t="s">
        <v>3343</v>
      </c>
      <c r="M2810" s="846" t="s">
        <v>3344</v>
      </c>
      <c r="N2810" s="846"/>
      <c r="O2810" s="846" t="s">
        <v>6456</v>
      </c>
      <c r="P2810" s="846"/>
      <c r="Q2810" s="846"/>
      <c r="R2810" s="824"/>
      <c r="S2810" s="824"/>
      <c r="T2810" s="824"/>
      <c r="U2810" s="824"/>
      <c r="V2810" s="824"/>
      <c r="W2810" s="824"/>
      <c r="X2810" s="824"/>
      <c r="Y2810" s="824"/>
      <c r="Z2810" s="824"/>
      <c r="AA2810" s="824"/>
      <c r="AB2810" s="824"/>
      <c r="AC2810" s="824"/>
    </row>
    <row r="2811" s="823" customFormat="1" ht="28.45" hidden="1" customHeight="1" outlineLevel="3" spans="1:29">
      <c r="A2811" s="873" t="s">
        <v>73</v>
      </c>
      <c r="B2811" s="870" t="s">
        <v>75</v>
      </c>
      <c r="C2811" s="870" t="s">
        <v>325</v>
      </c>
      <c r="D2811" s="846" t="s">
        <v>3424</v>
      </c>
      <c r="E2811" s="846" t="s">
        <v>310</v>
      </c>
      <c r="F2811" s="846" t="s">
        <v>3425</v>
      </c>
      <c r="G2811" s="846" t="s">
        <v>3426</v>
      </c>
      <c r="H2811" s="832">
        <v>2490</v>
      </c>
      <c r="I2811" s="832">
        <v>1549.24</v>
      </c>
      <c r="J2811" s="846" t="s">
        <v>6361</v>
      </c>
      <c r="K2811" s="846" t="s">
        <v>6457</v>
      </c>
      <c r="L2811" s="846" t="s">
        <v>342</v>
      </c>
      <c r="M2811" s="846" t="s">
        <v>3344</v>
      </c>
      <c r="N2811" s="846"/>
      <c r="O2811" s="846" t="s">
        <v>6458</v>
      </c>
      <c r="P2811" s="846"/>
      <c r="Q2811" s="846"/>
      <c r="R2811" s="824"/>
      <c r="S2811" s="824"/>
      <c r="T2811" s="824"/>
      <c r="U2811" s="824"/>
      <c r="V2811" s="824"/>
      <c r="W2811" s="824"/>
      <c r="X2811" s="824"/>
      <c r="Y2811" s="824"/>
      <c r="Z2811" s="824"/>
      <c r="AA2811" s="824"/>
      <c r="AB2811" s="824"/>
      <c r="AC2811" s="824"/>
    </row>
    <row r="2812" s="823" customFormat="1" ht="28.45" hidden="1" customHeight="1" outlineLevel="3" spans="1:29">
      <c r="A2812" s="873" t="s">
        <v>73</v>
      </c>
      <c r="B2812" s="870" t="s">
        <v>75</v>
      </c>
      <c r="C2812" s="870" t="s">
        <v>325</v>
      </c>
      <c r="D2812" s="846" t="s">
        <v>3430</v>
      </c>
      <c r="E2812" s="846" t="s">
        <v>310</v>
      </c>
      <c r="F2812" s="846" t="s">
        <v>3425</v>
      </c>
      <c r="G2812" s="846" t="s">
        <v>3426</v>
      </c>
      <c r="H2812" s="832">
        <v>2490</v>
      </c>
      <c r="I2812" s="832">
        <v>1742.24</v>
      </c>
      <c r="J2812" s="846" t="s">
        <v>6361</v>
      </c>
      <c r="K2812" s="846" t="s">
        <v>128</v>
      </c>
      <c r="L2812" s="846" t="s">
        <v>342</v>
      </c>
      <c r="M2812" s="846" t="s">
        <v>3344</v>
      </c>
      <c r="N2812" s="846"/>
      <c r="O2812" s="846" t="s">
        <v>6458</v>
      </c>
      <c r="P2812" s="846"/>
      <c r="Q2812" s="846"/>
      <c r="R2812" s="824"/>
      <c r="S2812" s="824"/>
      <c r="T2812" s="824"/>
      <c r="U2812" s="824"/>
      <c r="V2812" s="824"/>
      <c r="W2812" s="824"/>
      <c r="X2812" s="824"/>
      <c r="Y2812" s="824"/>
      <c r="Z2812" s="824"/>
      <c r="AA2812" s="824"/>
      <c r="AB2812" s="824"/>
      <c r="AC2812" s="824"/>
    </row>
    <row r="2813" s="823" customFormat="1" ht="28.45" hidden="1" customHeight="1" outlineLevel="3" spans="1:29">
      <c r="A2813" s="873" t="s">
        <v>73</v>
      </c>
      <c r="B2813" s="870" t="s">
        <v>75</v>
      </c>
      <c r="C2813" s="870" t="s">
        <v>325</v>
      </c>
      <c r="D2813" s="846" t="s">
        <v>3432</v>
      </c>
      <c r="E2813" s="846" t="s">
        <v>310</v>
      </c>
      <c r="F2813" s="846" t="s">
        <v>3425</v>
      </c>
      <c r="G2813" s="846" t="s">
        <v>3426</v>
      </c>
      <c r="H2813" s="832">
        <v>1750</v>
      </c>
      <c r="I2813" s="832">
        <v>1750</v>
      </c>
      <c r="J2813" s="846" t="s">
        <v>6361</v>
      </c>
      <c r="K2813" s="846" t="s">
        <v>272</v>
      </c>
      <c r="L2813" s="846" t="s">
        <v>342</v>
      </c>
      <c r="M2813" s="846" t="s">
        <v>362</v>
      </c>
      <c r="N2813" s="846"/>
      <c r="O2813" s="846" t="s">
        <v>6458</v>
      </c>
      <c r="P2813" s="846"/>
      <c r="Q2813" s="846"/>
      <c r="R2813" s="824"/>
      <c r="S2813" s="824"/>
      <c r="T2813" s="824"/>
      <c r="U2813" s="824"/>
      <c r="V2813" s="824"/>
      <c r="W2813" s="824"/>
      <c r="X2813" s="824"/>
      <c r="Y2813" s="824"/>
      <c r="Z2813" s="824"/>
      <c r="AA2813" s="824"/>
      <c r="AB2813" s="824"/>
      <c r="AC2813" s="824"/>
    </row>
    <row r="2814" s="823" customFormat="1" ht="28.45" hidden="1" customHeight="1" outlineLevel="3" spans="1:29">
      <c r="A2814" s="873" t="s">
        <v>73</v>
      </c>
      <c r="B2814" s="870" t="s">
        <v>75</v>
      </c>
      <c r="C2814" s="870" t="s">
        <v>325</v>
      </c>
      <c r="D2814" s="846" t="s">
        <v>6459</v>
      </c>
      <c r="E2814" s="846" t="s">
        <v>310</v>
      </c>
      <c r="F2814" s="846" t="s">
        <v>6460</v>
      </c>
      <c r="G2814" s="846" t="s">
        <v>355</v>
      </c>
      <c r="H2814" s="832">
        <v>1000</v>
      </c>
      <c r="I2814" s="832">
        <v>1000</v>
      </c>
      <c r="J2814" s="846" t="s">
        <v>6361</v>
      </c>
      <c r="K2814" s="846" t="s">
        <v>6461</v>
      </c>
      <c r="L2814" s="846" t="s">
        <v>334</v>
      </c>
      <c r="M2814" s="846" t="s">
        <v>335</v>
      </c>
      <c r="N2814" s="846"/>
      <c r="O2814" s="846" t="s">
        <v>6462</v>
      </c>
      <c r="P2814" s="846" t="s">
        <v>3892</v>
      </c>
      <c r="Q2814" s="846"/>
      <c r="R2814" s="824"/>
      <c r="S2814" s="824"/>
      <c r="T2814" s="824"/>
      <c r="U2814" s="824"/>
      <c r="V2814" s="824"/>
      <c r="W2814" s="824"/>
      <c r="X2814" s="824"/>
      <c r="Y2814" s="824"/>
      <c r="Z2814" s="824"/>
      <c r="AA2814" s="824"/>
      <c r="AB2814" s="824"/>
      <c r="AC2814" s="824"/>
    </row>
    <row r="2815" s="823" customFormat="1" ht="28.45" hidden="1" customHeight="1" outlineLevel="3" spans="1:29">
      <c r="A2815" s="873" t="s">
        <v>73</v>
      </c>
      <c r="B2815" s="870" t="s">
        <v>75</v>
      </c>
      <c r="C2815" s="870" t="s">
        <v>325</v>
      </c>
      <c r="D2815" s="846" t="s">
        <v>6463</v>
      </c>
      <c r="E2815" s="846" t="s">
        <v>310</v>
      </c>
      <c r="F2815" s="846" t="s">
        <v>3425</v>
      </c>
      <c r="G2815" s="846" t="s">
        <v>3426</v>
      </c>
      <c r="H2815" s="832">
        <v>1500</v>
      </c>
      <c r="I2815" s="832">
        <v>1500</v>
      </c>
      <c r="J2815" s="846" t="s">
        <v>6361</v>
      </c>
      <c r="K2815" s="846" t="s">
        <v>2988</v>
      </c>
      <c r="L2815" s="846" t="s">
        <v>342</v>
      </c>
      <c r="M2815" s="846" t="s">
        <v>362</v>
      </c>
      <c r="N2815" s="846"/>
      <c r="O2815" s="846" t="s">
        <v>6458</v>
      </c>
      <c r="P2815" s="846"/>
      <c r="Q2815" s="846"/>
      <c r="R2815" s="824"/>
      <c r="S2815" s="824"/>
      <c r="T2815" s="824"/>
      <c r="U2815" s="824"/>
      <c r="V2815" s="824"/>
      <c r="W2815" s="824"/>
      <c r="X2815" s="824"/>
      <c r="Y2815" s="824"/>
      <c r="Z2815" s="824"/>
      <c r="AA2815" s="824"/>
      <c r="AB2815" s="824"/>
      <c r="AC2815" s="824"/>
    </row>
    <row r="2816" s="823" customFormat="1" ht="28.45" hidden="1" customHeight="1" outlineLevel="3" spans="1:29">
      <c r="A2816" s="873" t="s">
        <v>73</v>
      </c>
      <c r="B2816" s="870" t="s">
        <v>75</v>
      </c>
      <c r="C2816" s="870" t="s">
        <v>325</v>
      </c>
      <c r="D2816" s="846" t="s">
        <v>6464</v>
      </c>
      <c r="E2816" s="846" t="s">
        <v>310</v>
      </c>
      <c r="F2816" s="846" t="s">
        <v>6465</v>
      </c>
      <c r="G2816" s="846" t="s">
        <v>3325</v>
      </c>
      <c r="H2816" s="832">
        <v>15000</v>
      </c>
      <c r="I2816" s="832">
        <v>15000</v>
      </c>
      <c r="J2816" s="846" t="s">
        <v>6361</v>
      </c>
      <c r="K2816" s="846" t="s">
        <v>768</v>
      </c>
      <c r="L2816" s="846" t="s">
        <v>370</v>
      </c>
      <c r="M2816" s="846" t="s">
        <v>6466</v>
      </c>
      <c r="N2816" s="846"/>
      <c r="O2816" s="846" t="s">
        <v>6467</v>
      </c>
      <c r="P2816" s="846" t="s">
        <v>3469</v>
      </c>
      <c r="Q2816" s="846"/>
      <c r="R2816" s="824"/>
      <c r="S2816" s="824"/>
      <c r="T2816" s="824"/>
      <c r="U2816" s="824"/>
      <c r="V2816" s="824"/>
      <c r="W2816" s="824"/>
      <c r="X2816" s="824"/>
      <c r="Y2816" s="824"/>
      <c r="Z2816" s="824"/>
      <c r="AA2816" s="824"/>
      <c r="AB2816" s="824"/>
      <c r="AC2816" s="824"/>
    </row>
    <row r="2817" s="823" customFormat="1" ht="28.45" hidden="1" customHeight="1" outlineLevel="3" spans="1:29">
      <c r="A2817" s="873" t="s">
        <v>73</v>
      </c>
      <c r="B2817" s="870" t="s">
        <v>75</v>
      </c>
      <c r="C2817" s="870" t="s">
        <v>325</v>
      </c>
      <c r="D2817" s="846" t="s">
        <v>6468</v>
      </c>
      <c r="E2817" s="846" t="s">
        <v>298</v>
      </c>
      <c r="F2817" s="846" t="s">
        <v>6469</v>
      </c>
      <c r="G2817" s="846" t="s">
        <v>412</v>
      </c>
      <c r="H2817" s="832">
        <v>1200</v>
      </c>
      <c r="I2817" s="832">
        <v>1200</v>
      </c>
      <c r="J2817" s="846" t="s">
        <v>6361</v>
      </c>
      <c r="K2817" s="846" t="s">
        <v>3414</v>
      </c>
      <c r="L2817" s="846" t="s">
        <v>352</v>
      </c>
      <c r="M2817" s="846" t="s">
        <v>392</v>
      </c>
      <c r="N2817" s="846"/>
      <c r="O2817" s="846" t="s">
        <v>6470</v>
      </c>
      <c r="P2817" s="846"/>
      <c r="Q2817" s="846"/>
      <c r="R2817" s="824"/>
      <c r="S2817" s="824"/>
      <c r="T2817" s="824"/>
      <c r="U2817" s="824"/>
      <c r="V2817" s="824"/>
      <c r="W2817" s="824"/>
      <c r="X2817" s="824"/>
      <c r="Y2817" s="824"/>
      <c r="Z2817" s="824"/>
      <c r="AA2817" s="824"/>
      <c r="AB2817" s="824"/>
      <c r="AC2817" s="824"/>
    </row>
    <row r="2818" s="823" customFormat="1" ht="28.45" hidden="1" customHeight="1" outlineLevel="3" spans="1:29">
      <c r="A2818" s="873" t="s">
        <v>73</v>
      </c>
      <c r="B2818" s="870" t="s">
        <v>75</v>
      </c>
      <c r="C2818" s="870" t="s">
        <v>325</v>
      </c>
      <c r="D2818" s="846" t="s">
        <v>6471</v>
      </c>
      <c r="E2818" s="846" t="s">
        <v>298</v>
      </c>
      <c r="F2818" s="846" t="s">
        <v>6472</v>
      </c>
      <c r="G2818" s="846" t="s">
        <v>3441</v>
      </c>
      <c r="H2818" s="832">
        <v>4000</v>
      </c>
      <c r="I2818" s="832">
        <v>4000</v>
      </c>
      <c r="J2818" s="846" t="s">
        <v>6361</v>
      </c>
      <c r="K2818" s="846" t="s">
        <v>584</v>
      </c>
      <c r="L2818" s="846" t="s">
        <v>334</v>
      </c>
      <c r="M2818" s="846" t="s">
        <v>371</v>
      </c>
      <c r="N2818" s="846"/>
      <c r="O2818" s="846" t="s">
        <v>6473</v>
      </c>
      <c r="P2818" s="846"/>
      <c r="Q2818" s="846"/>
      <c r="R2818" s="824"/>
      <c r="S2818" s="824"/>
      <c r="T2818" s="824"/>
      <c r="U2818" s="824"/>
      <c r="V2818" s="824"/>
      <c r="W2818" s="824"/>
      <c r="X2818" s="824"/>
      <c r="Y2818" s="824"/>
      <c r="Z2818" s="824"/>
      <c r="AA2818" s="824"/>
      <c r="AB2818" s="824"/>
      <c r="AC2818" s="824"/>
    </row>
    <row r="2819" s="823" customFormat="1" ht="28.45" hidden="1" customHeight="1" outlineLevel="3" spans="1:29">
      <c r="A2819" s="873" t="s">
        <v>73</v>
      </c>
      <c r="B2819" s="870" t="s">
        <v>75</v>
      </c>
      <c r="C2819" s="870" t="s">
        <v>325</v>
      </c>
      <c r="D2819" s="846" t="s">
        <v>6474</v>
      </c>
      <c r="E2819" s="846" t="s">
        <v>298</v>
      </c>
      <c r="F2819" s="846" t="s">
        <v>6475</v>
      </c>
      <c r="G2819" s="846" t="s">
        <v>3332</v>
      </c>
      <c r="H2819" s="832">
        <v>4400</v>
      </c>
      <c r="I2819" s="832">
        <v>4400</v>
      </c>
      <c r="J2819" s="846" t="s">
        <v>6361</v>
      </c>
      <c r="K2819" s="846" t="s">
        <v>321</v>
      </c>
      <c r="L2819" s="846" t="s">
        <v>342</v>
      </c>
      <c r="M2819" s="846" t="s">
        <v>371</v>
      </c>
      <c r="N2819" s="846"/>
      <c r="O2819" s="846" t="s">
        <v>6476</v>
      </c>
      <c r="P2819" s="846"/>
      <c r="Q2819" s="846"/>
      <c r="R2819" s="824"/>
      <c r="S2819" s="824"/>
      <c r="T2819" s="824"/>
      <c r="U2819" s="824"/>
      <c r="V2819" s="824"/>
      <c r="W2819" s="824"/>
      <c r="X2819" s="824"/>
      <c r="Y2819" s="824"/>
      <c r="Z2819" s="824"/>
      <c r="AA2819" s="824"/>
      <c r="AB2819" s="824"/>
      <c r="AC2819" s="824"/>
    </row>
    <row r="2820" s="823" customFormat="1" ht="28.45" hidden="1" customHeight="1" outlineLevel="3" spans="1:29">
      <c r="A2820" s="873" t="s">
        <v>73</v>
      </c>
      <c r="B2820" s="870" t="s">
        <v>75</v>
      </c>
      <c r="C2820" s="870" t="s">
        <v>325</v>
      </c>
      <c r="D2820" s="846" t="s">
        <v>6477</v>
      </c>
      <c r="E2820" s="846" t="s">
        <v>298</v>
      </c>
      <c r="F2820" s="846" t="s">
        <v>6478</v>
      </c>
      <c r="G2820" s="846" t="s">
        <v>657</v>
      </c>
      <c r="H2820" s="832">
        <v>100</v>
      </c>
      <c r="I2820" s="832">
        <v>100</v>
      </c>
      <c r="J2820" s="846" t="s">
        <v>6361</v>
      </c>
      <c r="K2820" s="846" t="s">
        <v>243</v>
      </c>
      <c r="L2820" s="846" t="s">
        <v>370</v>
      </c>
      <c r="M2820" s="846" t="s">
        <v>6479</v>
      </c>
      <c r="N2820" s="846"/>
      <c r="O2820" s="846" t="s">
        <v>6480</v>
      </c>
      <c r="P2820" s="846"/>
      <c r="Q2820" s="846"/>
      <c r="R2820" s="824"/>
      <c r="S2820" s="824"/>
      <c r="T2820" s="824"/>
      <c r="U2820" s="824"/>
      <c r="V2820" s="824"/>
      <c r="W2820" s="824"/>
      <c r="X2820" s="824"/>
      <c r="Y2820" s="824"/>
      <c r="Z2820" s="824"/>
      <c r="AA2820" s="824"/>
      <c r="AB2820" s="824"/>
      <c r="AC2820" s="824"/>
    </row>
    <row r="2821" s="823" customFormat="1" ht="28.45" hidden="1" customHeight="1" outlineLevel="3" spans="1:29">
      <c r="A2821" s="873" t="s">
        <v>73</v>
      </c>
      <c r="B2821" s="870" t="s">
        <v>75</v>
      </c>
      <c r="C2821" s="870" t="s">
        <v>325</v>
      </c>
      <c r="D2821" s="846" t="s">
        <v>6481</v>
      </c>
      <c r="E2821" s="846" t="s">
        <v>298</v>
      </c>
      <c r="F2821" s="846" t="s">
        <v>6482</v>
      </c>
      <c r="G2821" s="846" t="s">
        <v>3441</v>
      </c>
      <c r="H2821" s="832">
        <v>800</v>
      </c>
      <c r="I2821" s="832">
        <v>800</v>
      </c>
      <c r="J2821" s="846" t="s">
        <v>6361</v>
      </c>
      <c r="K2821" s="846" t="s">
        <v>37</v>
      </c>
      <c r="L2821" s="846" t="s">
        <v>342</v>
      </c>
      <c r="M2821" s="846" t="s">
        <v>371</v>
      </c>
      <c r="N2821" s="846"/>
      <c r="O2821" s="846" t="s">
        <v>6483</v>
      </c>
      <c r="P2821" s="846"/>
      <c r="Q2821" s="846"/>
      <c r="R2821" s="824"/>
      <c r="S2821" s="824"/>
      <c r="T2821" s="824"/>
      <c r="U2821" s="824"/>
      <c r="V2821" s="824"/>
      <c r="W2821" s="824"/>
      <c r="X2821" s="824"/>
      <c r="Y2821" s="824"/>
      <c r="Z2821" s="824"/>
      <c r="AA2821" s="824"/>
      <c r="AB2821" s="824"/>
      <c r="AC2821" s="824"/>
    </row>
    <row r="2822" s="823" customFormat="1" ht="28.45" hidden="1" customHeight="1" outlineLevel="3" spans="1:29">
      <c r="A2822" s="873" t="s">
        <v>73</v>
      </c>
      <c r="B2822" s="870" t="s">
        <v>75</v>
      </c>
      <c r="C2822" s="870" t="s">
        <v>325</v>
      </c>
      <c r="D2822" s="846" t="s">
        <v>6484</v>
      </c>
      <c r="E2822" s="846" t="s">
        <v>298</v>
      </c>
      <c r="F2822" s="846" t="s">
        <v>6472</v>
      </c>
      <c r="G2822" s="846" t="s">
        <v>657</v>
      </c>
      <c r="H2822" s="832">
        <v>930</v>
      </c>
      <c r="I2822" s="832">
        <v>930</v>
      </c>
      <c r="J2822" s="846" t="s">
        <v>6361</v>
      </c>
      <c r="K2822" s="846" t="s">
        <v>1312</v>
      </c>
      <c r="L2822" s="846" t="s">
        <v>342</v>
      </c>
      <c r="M2822" s="846" t="s">
        <v>6479</v>
      </c>
      <c r="N2822" s="846"/>
      <c r="O2822" s="846" t="s">
        <v>6485</v>
      </c>
      <c r="P2822" s="846"/>
      <c r="Q2822" s="846"/>
      <c r="R2822" s="824"/>
      <c r="S2822" s="824"/>
      <c r="T2822" s="824"/>
      <c r="U2822" s="824"/>
      <c r="V2822" s="824"/>
      <c r="W2822" s="824"/>
      <c r="X2822" s="824"/>
      <c r="Y2822" s="824"/>
      <c r="Z2822" s="824"/>
      <c r="AA2822" s="824"/>
      <c r="AB2822" s="824"/>
      <c r="AC2822" s="824"/>
    </row>
    <row r="2823" s="823" customFormat="1" ht="28.45" hidden="1" customHeight="1" outlineLevel="3" spans="1:29">
      <c r="A2823" s="873" t="s">
        <v>73</v>
      </c>
      <c r="B2823" s="870" t="s">
        <v>75</v>
      </c>
      <c r="C2823" s="870" t="s">
        <v>325</v>
      </c>
      <c r="D2823" s="846" t="s">
        <v>6486</v>
      </c>
      <c r="E2823" s="846" t="s">
        <v>298</v>
      </c>
      <c r="F2823" s="846" t="s">
        <v>6487</v>
      </c>
      <c r="G2823" s="846" t="s">
        <v>6488</v>
      </c>
      <c r="H2823" s="832">
        <v>1550</v>
      </c>
      <c r="I2823" s="832">
        <v>1550</v>
      </c>
      <c r="J2823" s="846" t="s">
        <v>6361</v>
      </c>
      <c r="K2823" s="846" t="s">
        <v>1876</v>
      </c>
      <c r="L2823" s="846" t="s">
        <v>370</v>
      </c>
      <c r="M2823" s="846" t="s">
        <v>6479</v>
      </c>
      <c r="N2823" s="846"/>
      <c r="O2823" s="846" t="s">
        <v>6480</v>
      </c>
      <c r="P2823" s="846"/>
      <c r="Q2823" s="846"/>
      <c r="R2823" s="824"/>
      <c r="S2823" s="824"/>
      <c r="T2823" s="824"/>
      <c r="U2823" s="824"/>
      <c r="V2823" s="824"/>
      <c r="W2823" s="824"/>
      <c r="X2823" s="824"/>
      <c r="Y2823" s="824"/>
      <c r="Z2823" s="824"/>
      <c r="AA2823" s="824"/>
      <c r="AB2823" s="824"/>
      <c r="AC2823" s="824"/>
    </row>
    <row r="2824" s="823" customFormat="1" ht="28.45" hidden="1" customHeight="1" outlineLevel="3" spans="1:29">
      <c r="A2824" s="873" t="s">
        <v>73</v>
      </c>
      <c r="B2824" s="870" t="s">
        <v>75</v>
      </c>
      <c r="C2824" s="870" t="s">
        <v>325</v>
      </c>
      <c r="D2824" s="846" t="s">
        <v>6489</v>
      </c>
      <c r="E2824" s="846" t="s">
        <v>298</v>
      </c>
      <c r="F2824" s="846" t="s">
        <v>6487</v>
      </c>
      <c r="G2824" s="846" t="s">
        <v>329</v>
      </c>
      <c r="H2824" s="832">
        <v>500</v>
      </c>
      <c r="I2824" s="832">
        <v>500</v>
      </c>
      <c r="J2824" s="846" t="s">
        <v>6361</v>
      </c>
      <c r="K2824" s="846" t="s">
        <v>1876</v>
      </c>
      <c r="L2824" s="846" t="s">
        <v>370</v>
      </c>
      <c r="M2824" s="846" t="s">
        <v>6479</v>
      </c>
      <c r="N2824" s="846"/>
      <c r="O2824" s="846" t="s">
        <v>6480</v>
      </c>
      <c r="P2824" s="846"/>
      <c r="Q2824" s="846"/>
      <c r="R2824" s="824"/>
      <c r="S2824" s="824"/>
      <c r="T2824" s="824"/>
      <c r="U2824" s="824"/>
      <c r="V2824" s="824"/>
      <c r="W2824" s="824"/>
      <c r="X2824" s="824"/>
      <c r="Y2824" s="824"/>
      <c r="Z2824" s="824"/>
      <c r="AA2824" s="824"/>
      <c r="AB2824" s="824"/>
      <c r="AC2824" s="824"/>
    </row>
    <row r="2825" s="823" customFormat="1" ht="28.45" hidden="1" customHeight="1" outlineLevel="3" spans="1:29">
      <c r="A2825" s="873" t="s">
        <v>73</v>
      </c>
      <c r="B2825" s="870" t="s">
        <v>75</v>
      </c>
      <c r="C2825" s="870" t="s">
        <v>325</v>
      </c>
      <c r="D2825" s="846" t="s">
        <v>6490</v>
      </c>
      <c r="E2825" s="846" t="s">
        <v>34</v>
      </c>
      <c r="F2825" s="846" t="s">
        <v>6491</v>
      </c>
      <c r="G2825" s="846" t="s">
        <v>3325</v>
      </c>
      <c r="H2825" s="832">
        <v>1450</v>
      </c>
      <c r="I2825" s="832">
        <v>1450</v>
      </c>
      <c r="J2825" s="846" t="s">
        <v>6361</v>
      </c>
      <c r="K2825" s="846" t="s">
        <v>37</v>
      </c>
      <c r="L2825" s="846" t="s">
        <v>352</v>
      </c>
      <c r="M2825" s="846" t="s">
        <v>392</v>
      </c>
      <c r="N2825" s="846"/>
      <c r="O2825" s="846" t="s">
        <v>6492</v>
      </c>
      <c r="P2825" s="846"/>
      <c r="Q2825" s="846"/>
      <c r="R2825" s="824"/>
      <c r="S2825" s="824"/>
      <c r="T2825" s="824"/>
      <c r="U2825" s="824"/>
      <c r="V2825" s="824"/>
      <c r="W2825" s="824"/>
      <c r="X2825" s="824"/>
      <c r="Y2825" s="824"/>
      <c r="Z2825" s="824"/>
      <c r="AA2825" s="824"/>
      <c r="AB2825" s="824"/>
      <c r="AC2825" s="824"/>
    </row>
    <row r="2826" s="823" customFormat="1" ht="28.45" hidden="1" customHeight="1" outlineLevel="3" spans="1:29">
      <c r="A2826" s="873" t="s">
        <v>73</v>
      </c>
      <c r="B2826" s="870" t="s">
        <v>75</v>
      </c>
      <c r="C2826" s="870" t="s">
        <v>325</v>
      </c>
      <c r="D2826" s="846" t="s">
        <v>6493</v>
      </c>
      <c r="E2826" s="846" t="s">
        <v>298</v>
      </c>
      <c r="F2826" s="846" t="s">
        <v>6478</v>
      </c>
      <c r="G2826" s="846" t="s">
        <v>3441</v>
      </c>
      <c r="H2826" s="832">
        <v>800</v>
      </c>
      <c r="I2826" s="832">
        <v>800</v>
      </c>
      <c r="J2826" s="846" t="s">
        <v>6361</v>
      </c>
      <c r="K2826" s="846" t="s">
        <v>243</v>
      </c>
      <c r="L2826" s="846" t="s">
        <v>370</v>
      </c>
      <c r="M2826" s="846" t="s">
        <v>371</v>
      </c>
      <c r="N2826" s="846"/>
      <c r="O2826" s="846" t="s">
        <v>6480</v>
      </c>
      <c r="P2826" s="846"/>
      <c r="Q2826" s="846"/>
      <c r="R2826" s="824"/>
      <c r="S2826" s="824"/>
      <c r="T2826" s="824"/>
      <c r="U2826" s="824"/>
      <c r="V2826" s="824"/>
      <c r="W2826" s="824"/>
      <c r="X2826" s="824"/>
      <c r="Y2826" s="824"/>
      <c r="Z2826" s="824"/>
      <c r="AA2826" s="824"/>
      <c r="AB2826" s="824"/>
      <c r="AC2826" s="824"/>
    </row>
    <row r="2827" s="823" customFormat="1" ht="28.45" hidden="1" customHeight="1" outlineLevel="3" spans="1:29">
      <c r="A2827" s="873" t="s">
        <v>73</v>
      </c>
      <c r="B2827" s="870" t="s">
        <v>75</v>
      </c>
      <c r="C2827" s="870" t="s">
        <v>325</v>
      </c>
      <c r="D2827" s="846" t="s">
        <v>6494</v>
      </c>
      <c r="E2827" s="846" t="s">
        <v>298</v>
      </c>
      <c r="F2827" s="846" t="s">
        <v>6495</v>
      </c>
      <c r="G2827" s="846" t="s">
        <v>657</v>
      </c>
      <c r="H2827" s="832">
        <v>50</v>
      </c>
      <c r="I2827" s="832">
        <v>50</v>
      </c>
      <c r="J2827" s="846" t="s">
        <v>6361</v>
      </c>
      <c r="K2827" s="846" t="s">
        <v>584</v>
      </c>
      <c r="L2827" s="846" t="s">
        <v>370</v>
      </c>
      <c r="M2827" s="846" t="s">
        <v>371</v>
      </c>
      <c r="N2827" s="846"/>
      <c r="O2827" s="846" t="s">
        <v>6480</v>
      </c>
      <c r="P2827" s="846"/>
      <c r="Q2827" s="846"/>
      <c r="R2827" s="824"/>
      <c r="S2827" s="824"/>
      <c r="T2827" s="824"/>
      <c r="U2827" s="824"/>
      <c r="V2827" s="824"/>
      <c r="W2827" s="824"/>
      <c r="X2827" s="824"/>
      <c r="Y2827" s="824"/>
      <c r="Z2827" s="824"/>
      <c r="AA2827" s="824"/>
      <c r="AB2827" s="824"/>
      <c r="AC2827" s="824"/>
    </row>
    <row r="2828" s="823" customFormat="1" ht="28.45" hidden="1" customHeight="1" outlineLevel="3" spans="1:29">
      <c r="A2828" s="873" t="s">
        <v>73</v>
      </c>
      <c r="B2828" s="870" t="s">
        <v>75</v>
      </c>
      <c r="C2828" s="870" t="s">
        <v>325</v>
      </c>
      <c r="D2828" s="846" t="s">
        <v>6496</v>
      </c>
      <c r="E2828" s="846" t="s">
        <v>298</v>
      </c>
      <c r="F2828" s="846" t="s">
        <v>6497</v>
      </c>
      <c r="G2828" s="846" t="s">
        <v>338</v>
      </c>
      <c r="H2828" s="832">
        <v>200</v>
      </c>
      <c r="I2828" s="832">
        <v>200</v>
      </c>
      <c r="J2828" s="846" t="s">
        <v>6361</v>
      </c>
      <c r="K2828" s="846" t="s">
        <v>1876</v>
      </c>
      <c r="L2828" s="846" t="s">
        <v>387</v>
      </c>
      <c r="M2828" s="846" t="s">
        <v>6498</v>
      </c>
      <c r="N2828" s="846"/>
      <c r="O2828" s="846" t="s">
        <v>6499</v>
      </c>
      <c r="P2828" s="846"/>
      <c r="Q2828" s="846"/>
      <c r="R2828" s="824"/>
      <c r="S2828" s="824"/>
      <c r="T2828" s="824"/>
      <c r="U2828" s="824"/>
      <c r="V2828" s="824"/>
      <c r="W2828" s="824"/>
      <c r="X2828" s="824"/>
      <c r="Y2828" s="824"/>
      <c r="Z2828" s="824"/>
      <c r="AA2828" s="824"/>
      <c r="AB2828" s="824"/>
      <c r="AC2828" s="824"/>
    </row>
    <row r="2829" s="823" customFormat="1" ht="28.45" hidden="1" customHeight="1" outlineLevel="3" spans="1:29">
      <c r="A2829" s="873" t="s">
        <v>73</v>
      </c>
      <c r="B2829" s="870" t="s">
        <v>75</v>
      </c>
      <c r="C2829" s="870" t="s">
        <v>325</v>
      </c>
      <c r="D2829" s="846" t="s">
        <v>6500</v>
      </c>
      <c r="E2829" s="846" t="s">
        <v>298</v>
      </c>
      <c r="F2829" s="846" t="s">
        <v>6501</v>
      </c>
      <c r="G2829" s="846" t="s">
        <v>6502</v>
      </c>
      <c r="H2829" s="832">
        <v>115</v>
      </c>
      <c r="I2829" s="832">
        <v>60.65</v>
      </c>
      <c r="J2829" s="846" t="s">
        <v>6361</v>
      </c>
      <c r="K2829" s="846" t="s">
        <v>321</v>
      </c>
      <c r="L2829" s="846" t="s">
        <v>352</v>
      </c>
      <c r="M2829" s="846" t="s">
        <v>392</v>
      </c>
      <c r="N2829" s="846"/>
      <c r="O2829" s="846" t="s">
        <v>6503</v>
      </c>
      <c r="P2829" s="846"/>
      <c r="Q2829" s="846"/>
      <c r="R2829" s="824"/>
      <c r="S2829" s="824"/>
      <c r="T2829" s="824"/>
      <c r="U2829" s="824"/>
      <c r="V2829" s="824"/>
      <c r="W2829" s="824"/>
      <c r="X2829" s="824"/>
      <c r="Y2829" s="824"/>
      <c r="Z2829" s="824"/>
      <c r="AA2829" s="824"/>
      <c r="AB2829" s="824"/>
      <c r="AC2829" s="824"/>
    </row>
    <row r="2830" s="823" customFormat="1" ht="28.45" hidden="1" customHeight="1" outlineLevel="3" spans="1:29">
      <c r="A2830" s="873" t="s">
        <v>73</v>
      </c>
      <c r="B2830" s="870" t="s">
        <v>75</v>
      </c>
      <c r="C2830" s="870" t="s">
        <v>325</v>
      </c>
      <c r="D2830" s="846" t="s">
        <v>6504</v>
      </c>
      <c r="E2830" s="846" t="s">
        <v>298</v>
      </c>
      <c r="F2830" s="846" t="s">
        <v>6501</v>
      </c>
      <c r="G2830" s="846" t="s">
        <v>542</v>
      </c>
      <c r="H2830" s="832">
        <v>210</v>
      </c>
      <c r="I2830" s="832">
        <v>210</v>
      </c>
      <c r="J2830" s="846" t="s">
        <v>6361</v>
      </c>
      <c r="K2830" s="846" t="s">
        <v>37</v>
      </c>
      <c r="L2830" s="846" t="s">
        <v>352</v>
      </c>
      <c r="M2830" s="846" t="s">
        <v>392</v>
      </c>
      <c r="N2830" s="846"/>
      <c r="O2830" s="846" t="s">
        <v>6505</v>
      </c>
      <c r="P2830" s="846"/>
      <c r="Q2830" s="846"/>
      <c r="R2830" s="824"/>
      <c r="S2830" s="824"/>
      <c r="T2830" s="824"/>
      <c r="U2830" s="824"/>
      <c r="V2830" s="824"/>
      <c r="W2830" s="824"/>
      <c r="X2830" s="824"/>
      <c r="Y2830" s="824"/>
      <c r="Z2830" s="824"/>
      <c r="AA2830" s="824"/>
      <c r="AB2830" s="824"/>
      <c r="AC2830" s="824"/>
    </row>
    <row r="2831" s="823" customFormat="1" ht="28.45" hidden="1" customHeight="1" outlineLevel="3" spans="1:29">
      <c r="A2831" s="873" t="s">
        <v>73</v>
      </c>
      <c r="B2831" s="870" t="s">
        <v>75</v>
      </c>
      <c r="C2831" s="870" t="s">
        <v>325</v>
      </c>
      <c r="D2831" s="846" t="s">
        <v>6506</v>
      </c>
      <c r="E2831" s="846" t="s">
        <v>298</v>
      </c>
      <c r="F2831" s="846" t="s">
        <v>6487</v>
      </c>
      <c r="G2831" s="846" t="s">
        <v>5307</v>
      </c>
      <c r="H2831" s="832">
        <v>300</v>
      </c>
      <c r="I2831" s="832">
        <v>300</v>
      </c>
      <c r="J2831" s="846" t="s">
        <v>6361</v>
      </c>
      <c r="K2831" s="846" t="s">
        <v>243</v>
      </c>
      <c r="L2831" s="846" t="s">
        <v>334</v>
      </c>
      <c r="M2831" s="846" t="s">
        <v>6479</v>
      </c>
      <c r="N2831" s="846"/>
      <c r="O2831" s="846" t="s">
        <v>6507</v>
      </c>
      <c r="P2831" s="846"/>
      <c r="Q2831" s="846"/>
      <c r="R2831" s="824"/>
      <c r="S2831" s="824"/>
      <c r="T2831" s="824"/>
      <c r="U2831" s="824"/>
      <c r="V2831" s="824"/>
      <c r="W2831" s="824"/>
      <c r="X2831" s="824"/>
      <c r="Y2831" s="824"/>
      <c r="Z2831" s="824"/>
      <c r="AA2831" s="824"/>
      <c r="AB2831" s="824"/>
      <c r="AC2831" s="824"/>
    </row>
    <row r="2832" s="823" customFormat="1" ht="28.45" hidden="1" customHeight="1" outlineLevel="3" spans="1:29">
      <c r="A2832" s="873" t="s">
        <v>73</v>
      </c>
      <c r="B2832" s="870" t="s">
        <v>75</v>
      </c>
      <c r="C2832" s="870" t="s">
        <v>325</v>
      </c>
      <c r="D2832" s="846" t="s">
        <v>6508</v>
      </c>
      <c r="E2832" s="846" t="s">
        <v>298</v>
      </c>
      <c r="F2832" s="846" t="s">
        <v>6509</v>
      </c>
      <c r="G2832" s="846" t="s">
        <v>329</v>
      </c>
      <c r="H2832" s="832">
        <v>4250</v>
      </c>
      <c r="I2832" s="832">
        <v>4250</v>
      </c>
      <c r="J2832" s="846" t="s">
        <v>6361</v>
      </c>
      <c r="K2832" s="846" t="s">
        <v>584</v>
      </c>
      <c r="L2832" s="846" t="s">
        <v>370</v>
      </c>
      <c r="M2832" s="846" t="s">
        <v>6479</v>
      </c>
      <c r="N2832" s="846"/>
      <c r="O2832" s="846" t="s">
        <v>6480</v>
      </c>
      <c r="P2832" s="846"/>
      <c r="Q2832" s="846"/>
      <c r="R2832" s="824"/>
      <c r="S2832" s="824"/>
      <c r="T2832" s="824"/>
      <c r="U2832" s="824"/>
      <c r="V2832" s="824"/>
      <c r="W2832" s="824"/>
      <c r="X2832" s="824"/>
      <c r="Y2832" s="824"/>
      <c r="Z2832" s="824"/>
      <c r="AA2832" s="824"/>
      <c r="AB2832" s="824"/>
      <c r="AC2832" s="824"/>
    </row>
    <row r="2833" s="823" customFormat="1" ht="28.45" hidden="1" customHeight="1" outlineLevel="3" spans="1:29">
      <c r="A2833" s="873" t="s">
        <v>73</v>
      </c>
      <c r="B2833" s="870" t="s">
        <v>75</v>
      </c>
      <c r="C2833" s="870" t="s">
        <v>325</v>
      </c>
      <c r="D2833" s="846" t="s">
        <v>6510</v>
      </c>
      <c r="E2833" s="846" t="s">
        <v>298</v>
      </c>
      <c r="F2833" s="846" t="s">
        <v>6511</v>
      </c>
      <c r="G2833" s="846" t="s">
        <v>477</v>
      </c>
      <c r="H2833" s="832">
        <v>5000</v>
      </c>
      <c r="I2833" s="832">
        <v>5000</v>
      </c>
      <c r="J2833" s="846" t="s">
        <v>6361</v>
      </c>
      <c r="K2833" s="846" t="s">
        <v>37</v>
      </c>
      <c r="L2833" s="846" t="s">
        <v>342</v>
      </c>
      <c r="M2833" s="846" t="s">
        <v>371</v>
      </c>
      <c r="N2833" s="846"/>
      <c r="O2833" s="846" t="s">
        <v>6512</v>
      </c>
      <c r="P2833" s="846"/>
      <c r="Q2833" s="846"/>
      <c r="R2833" s="824"/>
      <c r="S2833" s="824"/>
      <c r="T2833" s="824"/>
      <c r="U2833" s="824"/>
      <c r="V2833" s="824"/>
      <c r="W2833" s="824"/>
      <c r="X2833" s="824"/>
      <c r="Y2833" s="824"/>
      <c r="Z2833" s="824"/>
      <c r="AA2833" s="824"/>
      <c r="AB2833" s="824"/>
      <c r="AC2833" s="824"/>
    </row>
    <row r="2834" s="823" customFormat="1" ht="28.45" hidden="1" customHeight="1" outlineLevel="3" spans="1:29">
      <c r="A2834" s="873" t="s">
        <v>73</v>
      </c>
      <c r="B2834" s="870" t="s">
        <v>75</v>
      </c>
      <c r="C2834" s="870" t="s">
        <v>325</v>
      </c>
      <c r="D2834" s="846" t="s">
        <v>6513</v>
      </c>
      <c r="E2834" s="846" t="s">
        <v>298</v>
      </c>
      <c r="F2834" s="846" t="s">
        <v>6514</v>
      </c>
      <c r="G2834" s="846" t="s">
        <v>657</v>
      </c>
      <c r="H2834" s="832">
        <v>90</v>
      </c>
      <c r="I2834" s="832">
        <v>90</v>
      </c>
      <c r="J2834" s="846" t="s">
        <v>6361</v>
      </c>
      <c r="K2834" s="846" t="s">
        <v>37</v>
      </c>
      <c r="L2834" s="846" t="s">
        <v>342</v>
      </c>
      <c r="M2834" s="846" t="s">
        <v>371</v>
      </c>
      <c r="N2834" s="846"/>
      <c r="O2834" s="846" t="s">
        <v>6476</v>
      </c>
      <c r="P2834" s="846"/>
      <c r="Q2834" s="846"/>
      <c r="R2834" s="824"/>
      <c r="S2834" s="824"/>
      <c r="T2834" s="824"/>
      <c r="U2834" s="824"/>
      <c r="V2834" s="824"/>
      <c r="W2834" s="824"/>
      <c r="X2834" s="824"/>
      <c r="Y2834" s="824"/>
      <c r="Z2834" s="824"/>
      <c r="AA2834" s="824"/>
      <c r="AB2834" s="824"/>
      <c r="AC2834" s="824"/>
    </row>
    <row r="2835" s="823" customFormat="1" ht="28.45" hidden="1" customHeight="1" outlineLevel="3" spans="1:29">
      <c r="A2835" s="873" t="s">
        <v>73</v>
      </c>
      <c r="B2835" s="870" t="s">
        <v>75</v>
      </c>
      <c r="C2835" s="870" t="s">
        <v>325</v>
      </c>
      <c r="D2835" s="846" t="s">
        <v>6515</v>
      </c>
      <c r="E2835" s="846" t="s">
        <v>298</v>
      </c>
      <c r="F2835" s="846" t="s">
        <v>6487</v>
      </c>
      <c r="G2835" s="846" t="s">
        <v>6516</v>
      </c>
      <c r="H2835" s="832">
        <v>300</v>
      </c>
      <c r="I2835" s="832">
        <v>300</v>
      </c>
      <c r="J2835" s="846" t="s">
        <v>6361</v>
      </c>
      <c r="K2835" s="846" t="s">
        <v>37</v>
      </c>
      <c r="L2835" s="846" t="s">
        <v>342</v>
      </c>
      <c r="M2835" s="846" t="s">
        <v>6479</v>
      </c>
      <c r="N2835" s="846"/>
      <c r="O2835" s="846" t="s">
        <v>6483</v>
      </c>
      <c r="P2835" s="846"/>
      <c r="Q2835" s="846"/>
      <c r="R2835" s="824"/>
      <c r="S2835" s="824"/>
      <c r="T2835" s="824"/>
      <c r="U2835" s="824"/>
      <c r="V2835" s="824"/>
      <c r="W2835" s="824"/>
      <c r="X2835" s="824"/>
      <c r="Y2835" s="824"/>
      <c r="Z2835" s="824"/>
      <c r="AA2835" s="824"/>
      <c r="AB2835" s="824"/>
      <c r="AC2835" s="824"/>
    </row>
    <row r="2836" s="823" customFormat="1" ht="28.45" hidden="1" customHeight="1" outlineLevel="3" spans="1:29">
      <c r="A2836" s="873" t="s">
        <v>73</v>
      </c>
      <c r="B2836" s="870" t="s">
        <v>75</v>
      </c>
      <c r="C2836" s="870" t="s">
        <v>325</v>
      </c>
      <c r="D2836" s="846" t="s">
        <v>6517</v>
      </c>
      <c r="E2836" s="846" t="s">
        <v>298</v>
      </c>
      <c r="F2836" s="846" t="s">
        <v>6518</v>
      </c>
      <c r="G2836" s="846" t="s">
        <v>477</v>
      </c>
      <c r="H2836" s="832">
        <v>3000</v>
      </c>
      <c r="I2836" s="832">
        <v>3000</v>
      </c>
      <c r="J2836" s="846" t="s">
        <v>6361</v>
      </c>
      <c r="K2836" s="846" t="s">
        <v>166</v>
      </c>
      <c r="L2836" s="846" t="s">
        <v>342</v>
      </c>
      <c r="M2836" s="846" t="s">
        <v>3344</v>
      </c>
      <c r="N2836" s="846"/>
      <c r="O2836" s="846" t="s">
        <v>6519</v>
      </c>
      <c r="P2836" s="846"/>
      <c r="Q2836" s="846"/>
      <c r="R2836" s="824"/>
      <c r="S2836" s="824"/>
      <c r="T2836" s="824"/>
      <c r="U2836" s="824"/>
      <c r="V2836" s="824"/>
      <c r="W2836" s="824"/>
      <c r="X2836" s="824"/>
      <c r="Y2836" s="824"/>
      <c r="Z2836" s="824"/>
      <c r="AA2836" s="824"/>
      <c r="AB2836" s="824"/>
      <c r="AC2836" s="824"/>
    </row>
    <row r="2837" s="823" customFormat="1" ht="28.45" hidden="1" customHeight="1" outlineLevel="3" spans="1:29">
      <c r="A2837" s="873" t="s">
        <v>73</v>
      </c>
      <c r="B2837" s="870" t="s">
        <v>75</v>
      </c>
      <c r="C2837" s="870" t="s">
        <v>325</v>
      </c>
      <c r="D2837" s="846" t="s">
        <v>6520</v>
      </c>
      <c r="E2837" s="846" t="s">
        <v>298</v>
      </c>
      <c r="F2837" s="846" t="s">
        <v>6521</v>
      </c>
      <c r="G2837" s="846" t="s">
        <v>3535</v>
      </c>
      <c r="H2837" s="832">
        <v>5750</v>
      </c>
      <c r="I2837" s="832">
        <v>5750</v>
      </c>
      <c r="J2837" s="846" t="s">
        <v>6361</v>
      </c>
      <c r="K2837" s="846" t="s">
        <v>93</v>
      </c>
      <c r="L2837" s="846" t="s">
        <v>334</v>
      </c>
      <c r="M2837" s="846" t="s">
        <v>335</v>
      </c>
      <c r="N2837" s="846"/>
      <c r="O2837" s="846" t="s">
        <v>6522</v>
      </c>
      <c r="P2837" s="846"/>
      <c r="Q2837" s="846"/>
      <c r="R2837" s="824"/>
      <c r="S2837" s="824"/>
      <c r="T2837" s="824"/>
      <c r="U2837" s="824"/>
      <c r="V2837" s="824"/>
      <c r="W2837" s="824"/>
      <c r="X2837" s="824"/>
      <c r="Y2837" s="824"/>
      <c r="Z2837" s="824"/>
      <c r="AA2837" s="824"/>
      <c r="AB2837" s="824"/>
      <c r="AC2837" s="824"/>
    </row>
    <row r="2838" s="823" customFormat="1" ht="28.45" hidden="1" customHeight="1" outlineLevel="3" spans="1:29">
      <c r="A2838" s="873" t="s">
        <v>73</v>
      </c>
      <c r="B2838" s="870" t="s">
        <v>75</v>
      </c>
      <c r="C2838" s="870" t="s">
        <v>325</v>
      </c>
      <c r="D2838" s="846" t="s">
        <v>6523</v>
      </c>
      <c r="E2838" s="846" t="s">
        <v>298</v>
      </c>
      <c r="F2838" s="846" t="s">
        <v>6514</v>
      </c>
      <c r="G2838" s="846" t="s">
        <v>3535</v>
      </c>
      <c r="H2838" s="832">
        <v>1100</v>
      </c>
      <c r="I2838" s="832">
        <v>1100</v>
      </c>
      <c r="J2838" s="846" t="s">
        <v>6361</v>
      </c>
      <c r="K2838" s="846" t="s">
        <v>166</v>
      </c>
      <c r="L2838" s="846" t="s">
        <v>334</v>
      </c>
      <c r="M2838" s="846" t="s">
        <v>335</v>
      </c>
      <c r="N2838" s="846"/>
      <c r="O2838" s="846" t="s">
        <v>6524</v>
      </c>
      <c r="P2838" s="846"/>
      <c r="Q2838" s="846"/>
      <c r="R2838" s="824"/>
      <c r="S2838" s="824"/>
      <c r="T2838" s="824"/>
      <c r="U2838" s="824"/>
      <c r="V2838" s="824"/>
      <c r="W2838" s="824"/>
      <c r="X2838" s="824"/>
      <c r="Y2838" s="824"/>
      <c r="Z2838" s="824"/>
      <c r="AA2838" s="824"/>
      <c r="AB2838" s="824"/>
      <c r="AC2838" s="824"/>
    </row>
    <row r="2839" s="823" customFormat="1" ht="28.45" hidden="1" customHeight="1" outlineLevel="3" spans="1:29">
      <c r="A2839" s="873" t="s">
        <v>73</v>
      </c>
      <c r="B2839" s="870" t="s">
        <v>75</v>
      </c>
      <c r="C2839" s="870" t="s">
        <v>325</v>
      </c>
      <c r="D2839" s="846" t="s">
        <v>6525</v>
      </c>
      <c r="E2839" s="846" t="s">
        <v>298</v>
      </c>
      <c r="F2839" s="846" t="s">
        <v>6392</v>
      </c>
      <c r="G2839" s="846" t="s">
        <v>329</v>
      </c>
      <c r="H2839" s="832">
        <v>800</v>
      </c>
      <c r="I2839" s="832">
        <v>800</v>
      </c>
      <c r="J2839" s="846" t="s">
        <v>6361</v>
      </c>
      <c r="K2839" s="846" t="s">
        <v>584</v>
      </c>
      <c r="L2839" s="846" t="s">
        <v>370</v>
      </c>
      <c r="M2839" s="846" t="s">
        <v>6479</v>
      </c>
      <c r="N2839" s="846"/>
      <c r="O2839" s="846" t="s">
        <v>6480</v>
      </c>
      <c r="P2839" s="846"/>
      <c r="Q2839" s="846"/>
      <c r="R2839" s="824"/>
      <c r="S2839" s="824"/>
      <c r="T2839" s="824"/>
      <c r="U2839" s="824"/>
      <c r="V2839" s="824"/>
      <c r="W2839" s="824"/>
      <c r="X2839" s="824"/>
      <c r="Y2839" s="824"/>
      <c r="Z2839" s="824"/>
      <c r="AA2839" s="824"/>
      <c r="AB2839" s="824"/>
      <c r="AC2839" s="824"/>
    </row>
    <row r="2840" s="823" customFormat="1" ht="28.45" hidden="1" customHeight="1" outlineLevel="3" spans="1:29">
      <c r="A2840" s="873" t="s">
        <v>73</v>
      </c>
      <c r="B2840" s="870" t="s">
        <v>75</v>
      </c>
      <c r="C2840" s="870" t="s">
        <v>325</v>
      </c>
      <c r="D2840" s="846" t="s">
        <v>6526</v>
      </c>
      <c r="E2840" s="846" t="s">
        <v>298</v>
      </c>
      <c r="F2840" s="846" t="s">
        <v>6527</v>
      </c>
      <c r="G2840" s="846" t="s">
        <v>6528</v>
      </c>
      <c r="H2840" s="832">
        <v>280</v>
      </c>
      <c r="I2840" s="832">
        <v>280</v>
      </c>
      <c r="J2840" s="846" t="s">
        <v>6361</v>
      </c>
      <c r="K2840" s="846" t="s">
        <v>1539</v>
      </c>
      <c r="L2840" s="846" t="s">
        <v>342</v>
      </c>
      <c r="M2840" s="846" t="s">
        <v>371</v>
      </c>
      <c r="N2840" s="846"/>
      <c r="O2840" s="846" t="s">
        <v>6485</v>
      </c>
      <c r="P2840" s="846"/>
      <c r="Q2840" s="846"/>
      <c r="R2840" s="824"/>
      <c r="S2840" s="824"/>
      <c r="T2840" s="824"/>
      <c r="U2840" s="824"/>
      <c r="V2840" s="824"/>
      <c r="W2840" s="824"/>
      <c r="X2840" s="824"/>
      <c r="Y2840" s="824"/>
      <c r="Z2840" s="824"/>
      <c r="AA2840" s="824"/>
      <c r="AB2840" s="824"/>
      <c r="AC2840" s="824"/>
    </row>
    <row r="2841" s="823" customFormat="1" ht="28.45" hidden="1" customHeight="1" outlineLevel="3" spans="1:29">
      <c r="A2841" s="873" t="s">
        <v>73</v>
      </c>
      <c r="B2841" s="870" t="s">
        <v>75</v>
      </c>
      <c r="C2841" s="870" t="s">
        <v>325</v>
      </c>
      <c r="D2841" s="846" t="s">
        <v>6529</v>
      </c>
      <c r="E2841" s="846" t="s">
        <v>34</v>
      </c>
      <c r="F2841" s="846" t="s">
        <v>3421</v>
      </c>
      <c r="G2841" s="846" t="s">
        <v>355</v>
      </c>
      <c r="H2841" s="832">
        <v>550</v>
      </c>
      <c r="I2841" s="832">
        <v>550</v>
      </c>
      <c r="J2841" s="846" t="s">
        <v>6361</v>
      </c>
      <c r="K2841" s="846" t="s">
        <v>37</v>
      </c>
      <c r="L2841" s="846" t="s">
        <v>352</v>
      </c>
      <c r="M2841" s="846" t="s">
        <v>353</v>
      </c>
      <c r="N2841" s="846"/>
      <c r="O2841" s="846" t="s">
        <v>6530</v>
      </c>
      <c r="P2841" s="846"/>
      <c r="Q2841" s="846"/>
      <c r="R2841" s="824"/>
      <c r="S2841" s="824"/>
      <c r="T2841" s="824"/>
      <c r="U2841" s="824"/>
      <c r="V2841" s="824"/>
      <c r="W2841" s="824"/>
      <c r="X2841" s="824"/>
      <c r="Y2841" s="824"/>
      <c r="Z2841" s="824"/>
      <c r="AA2841" s="824"/>
      <c r="AB2841" s="824"/>
      <c r="AC2841" s="824"/>
    </row>
    <row r="2842" s="823" customFormat="1" ht="28.45" hidden="1" customHeight="1" outlineLevel="3" spans="1:29">
      <c r="A2842" s="873" t="s">
        <v>73</v>
      </c>
      <c r="B2842" s="870" t="s">
        <v>75</v>
      </c>
      <c r="C2842" s="870" t="s">
        <v>325</v>
      </c>
      <c r="D2842" s="846" t="s">
        <v>3420</v>
      </c>
      <c r="E2842" s="846" t="s">
        <v>34</v>
      </c>
      <c r="F2842" s="846" t="s">
        <v>3421</v>
      </c>
      <c r="G2842" s="846" t="s">
        <v>355</v>
      </c>
      <c r="H2842" s="832">
        <v>550</v>
      </c>
      <c r="I2842" s="832">
        <v>550</v>
      </c>
      <c r="J2842" s="846" t="s">
        <v>6361</v>
      </c>
      <c r="K2842" s="846" t="s">
        <v>37</v>
      </c>
      <c r="L2842" s="846" t="s">
        <v>352</v>
      </c>
      <c r="M2842" s="846" t="s">
        <v>353</v>
      </c>
      <c r="N2842" s="846"/>
      <c r="O2842" s="846" t="s">
        <v>6531</v>
      </c>
      <c r="P2842" s="846"/>
      <c r="Q2842" s="846"/>
      <c r="R2842" s="824"/>
      <c r="S2842" s="824"/>
      <c r="T2842" s="824"/>
      <c r="U2842" s="824"/>
      <c r="V2842" s="824"/>
      <c r="W2842" s="824"/>
      <c r="X2842" s="824"/>
      <c r="Y2842" s="824"/>
      <c r="Z2842" s="824"/>
      <c r="AA2842" s="824"/>
      <c r="AB2842" s="824"/>
      <c r="AC2842" s="824"/>
    </row>
    <row r="2843" s="823" customFormat="1" ht="28.45" hidden="1" customHeight="1" outlineLevel="3" spans="1:29">
      <c r="A2843" s="873" t="s">
        <v>73</v>
      </c>
      <c r="B2843" s="870" t="s">
        <v>75</v>
      </c>
      <c r="C2843" s="870" t="s">
        <v>325</v>
      </c>
      <c r="D2843" s="846" t="s">
        <v>6532</v>
      </c>
      <c r="E2843" s="846" t="s">
        <v>298</v>
      </c>
      <c r="F2843" s="846" t="s">
        <v>6392</v>
      </c>
      <c r="G2843" s="846" t="s">
        <v>6533</v>
      </c>
      <c r="H2843" s="832">
        <v>1518</v>
      </c>
      <c r="I2843" s="832">
        <v>1518</v>
      </c>
      <c r="J2843" s="846" t="s">
        <v>6361</v>
      </c>
      <c r="K2843" s="846" t="s">
        <v>166</v>
      </c>
      <c r="L2843" s="846" t="s">
        <v>370</v>
      </c>
      <c r="M2843" s="846" t="s">
        <v>6479</v>
      </c>
      <c r="N2843" s="846"/>
      <c r="O2843" s="846" t="s">
        <v>6480</v>
      </c>
      <c r="P2843" s="846"/>
      <c r="Q2843" s="846"/>
      <c r="R2843" s="824"/>
      <c r="S2843" s="824"/>
      <c r="T2843" s="824"/>
      <c r="U2843" s="824"/>
      <c r="V2843" s="824"/>
      <c r="W2843" s="824"/>
      <c r="X2843" s="824"/>
      <c r="Y2843" s="824"/>
      <c r="Z2843" s="824"/>
      <c r="AA2843" s="824"/>
      <c r="AB2843" s="824"/>
      <c r="AC2843" s="824"/>
    </row>
    <row r="2844" s="823" customFormat="1" ht="28.45" hidden="1" customHeight="1" outlineLevel="3" spans="1:29">
      <c r="A2844" s="873" t="s">
        <v>73</v>
      </c>
      <c r="B2844" s="870" t="s">
        <v>75</v>
      </c>
      <c r="C2844" s="870" t="s">
        <v>325</v>
      </c>
      <c r="D2844" s="846" t="s">
        <v>5042</v>
      </c>
      <c r="E2844" s="846" t="s">
        <v>310</v>
      </c>
      <c r="F2844" s="846" t="s">
        <v>5043</v>
      </c>
      <c r="G2844" s="846" t="s">
        <v>3441</v>
      </c>
      <c r="H2844" s="832">
        <v>700</v>
      </c>
      <c r="I2844" s="832">
        <v>700</v>
      </c>
      <c r="J2844" s="846" t="s">
        <v>6361</v>
      </c>
      <c r="K2844" s="846" t="s">
        <v>917</v>
      </c>
      <c r="L2844" s="846" t="s">
        <v>387</v>
      </c>
      <c r="M2844" s="846" t="s">
        <v>362</v>
      </c>
      <c r="N2844" s="846"/>
      <c r="O2844" s="846" t="s">
        <v>6534</v>
      </c>
      <c r="P2844" s="846"/>
      <c r="Q2844" s="846"/>
      <c r="R2844" s="824"/>
      <c r="S2844" s="824"/>
      <c r="T2844" s="824"/>
      <c r="U2844" s="824"/>
      <c r="V2844" s="824"/>
      <c r="W2844" s="824"/>
      <c r="X2844" s="824"/>
      <c r="Y2844" s="824"/>
      <c r="Z2844" s="824"/>
      <c r="AA2844" s="824"/>
      <c r="AB2844" s="824"/>
      <c r="AC2844" s="824"/>
    </row>
    <row r="2845" s="823" customFormat="1" ht="28.45" hidden="1" customHeight="1" outlineLevel="3" spans="1:29">
      <c r="A2845" s="873" t="s">
        <v>73</v>
      </c>
      <c r="B2845" s="870" t="s">
        <v>75</v>
      </c>
      <c r="C2845" s="870" t="s">
        <v>325</v>
      </c>
      <c r="D2845" s="846" t="s">
        <v>5035</v>
      </c>
      <c r="E2845" s="846" t="s">
        <v>310</v>
      </c>
      <c r="F2845" s="846" t="s">
        <v>3761</v>
      </c>
      <c r="G2845" s="846" t="s">
        <v>412</v>
      </c>
      <c r="H2845" s="832">
        <v>675</v>
      </c>
      <c r="I2845" s="832">
        <v>185.17</v>
      </c>
      <c r="J2845" s="846" t="s">
        <v>6361</v>
      </c>
      <c r="K2845" s="846" t="s">
        <v>166</v>
      </c>
      <c r="L2845" s="846" t="s">
        <v>342</v>
      </c>
      <c r="M2845" s="846" t="s">
        <v>343</v>
      </c>
      <c r="N2845" s="846"/>
      <c r="O2845" s="846" t="s">
        <v>6535</v>
      </c>
      <c r="P2845" s="846" t="s">
        <v>3765</v>
      </c>
      <c r="Q2845" s="846"/>
      <c r="R2845" s="824"/>
      <c r="S2845" s="824"/>
      <c r="T2845" s="824"/>
      <c r="U2845" s="824"/>
      <c r="V2845" s="824"/>
      <c r="W2845" s="824"/>
      <c r="X2845" s="824"/>
      <c r="Y2845" s="824"/>
      <c r="Z2845" s="824"/>
      <c r="AA2845" s="824"/>
      <c r="AB2845" s="824"/>
      <c r="AC2845" s="824"/>
    </row>
    <row r="2846" s="823" customFormat="1" ht="28.45" hidden="1" customHeight="1" outlineLevel="3" spans="1:29">
      <c r="A2846" s="873" t="s">
        <v>73</v>
      </c>
      <c r="B2846" s="870" t="s">
        <v>75</v>
      </c>
      <c r="C2846" s="870" t="s">
        <v>325</v>
      </c>
      <c r="D2846" s="846" t="s">
        <v>6536</v>
      </c>
      <c r="E2846" s="846" t="s">
        <v>298</v>
      </c>
      <c r="F2846" s="846" t="s">
        <v>5043</v>
      </c>
      <c r="G2846" s="846" t="s">
        <v>3441</v>
      </c>
      <c r="H2846" s="832">
        <v>700</v>
      </c>
      <c r="I2846" s="832">
        <v>700</v>
      </c>
      <c r="J2846" s="846" t="s">
        <v>6361</v>
      </c>
      <c r="K2846" s="846" t="s">
        <v>917</v>
      </c>
      <c r="L2846" s="846" t="s">
        <v>387</v>
      </c>
      <c r="M2846" s="846" t="s">
        <v>362</v>
      </c>
      <c r="N2846" s="846"/>
      <c r="O2846" s="846" t="s">
        <v>6534</v>
      </c>
      <c r="P2846" s="846"/>
      <c r="Q2846" s="846"/>
      <c r="R2846" s="824"/>
      <c r="S2846" s="824"/>
      <c r="T2846" s="824"/>
      <c r="U2846" s="824"/>
      <c r="V2846" s="824"/>
      <c r="W2846" s="824"/>
      <c r="X2846" s="824"/>
      <c r="Y2846" s="824"/>
      <c r="Z2846" s="824"/>
      <c r="AA2846" s="824"/>
      <c r="AB2846" s="824"/>
      <c r="AC2846" s="824"/>
    </row>
    <row r="2847" s="823" customFormat="1" ht="28.45" hidden="1" customHeight="1" outlineLevel="3" spans="1:29">
      <c r="A2847" s="873" t="s">
        <v>73</v>
      </c>
      <c r="B2847" s="870" t="s">
        <v>75</v>
      </c>
      <c r="C2847" s="870" t="s">
        <v>325</v>
      </c>
      <c r="D2847" s="846" t="s">
        <v>5026</v>
      </c>
      <c r="E2847" s="846" t="s">
        <v>310</v>
      </c>
      <c r="F2847" s="846" t="s">
        <v>5013</v>
      </c>
      <c r="G2847" s="846" t="s">
        <v>3325</v>
      </c>
      <c r="H2847" s="832">
        <v>6000</v>
      </c>
      <c r="I2847" s="832">
        <v>6000</v>
      </c>
      <c r="J2847" s="846" t="s">
        <v>6361</v>
      </c>
      <c r="K2847" s="846" t="s">
        <v>339</v>
      </c>
      <c r="L2847" s="846" t="s">
        <v>387</v>
      </c>
      <c r="M2847" s="846" t="s">
        <v>392</v>
      </c>
      <c r="N2847" s="846"/>
      <c r="O2847" s="846" t="s">
        <v>6537</v>
      </c>
      <c r="P2847" s="846" t="s">
        <v>5016</v>
      </c>
      <c r="Q2847" s="846"/>
      <c r="R2847" s="824"/>
      <c r="S2847" s="824"/>
      <c r="T2847" s="824"/>
      <c r="U2847" s="824"/>
      <c r="V2847" s="824"/>
      <c r="W2847" s="824"/>
      <c r="X2847" s="824"/>
      <c r="Y2847" s="824"/>
      <c r="Z2847" s="824"/>
      <c r="AA2847" s="824"/>
      <c r="AB2847" s="824"/>
      <c r="AC2847" s="824"/>
    </row>
    <row r="2848" s="823" customFormat="1" ht="28.45" hidden="1" customHeight="1" outlineLevel="3" spans="1:29">
      <c r="A2848" s="873" t="s">
        <v>73</v>
      </c>
      <c r="B2848" s="870" t="s">
        <v>75</v>
      </c>
      <c r="C2848" s="870" t="s">
        <v>325</v>
      </c>
      <c r="D2848" s="846" t="s">
        <v>5041</v>
      </c>
      <c r="E2848" s="846" t="s">
        <v>310</v>
      </c>
      <c r="F2848" s="846" t="s">
        <v>5038</v>
      </c>
      <c r="G2848" s="846" t="s">
        <v>329</v>
      </c>
      <c r="H2848" s="832">
        <v>546</v>
      </c>
      <c r="I2848" s="832">
        <v>546</v>
      </c>
      <c r="J2848" s="846" t="s">
        <v>6361</v>
      </c>
      <c r="K2848" s="846" t="s">
        <v>1175</v>
      </c>
      <c r="L2848" s="846" t="s">
        <v>342</v>
      </c>
      <c r="M2848" s="846" t="s">
        <v>343</v>
      </c>
      <c r="N2848" s="846"/>
      <c r="O2848" s="846" t="s">
        <v>6483</v>
      </c>
      <c r="P2848" s="846" t="s">
        <v>5040</v>
      </c>
      <c r="Q2848" s="846"/>
      <c r="R2848" s="824"/>
      <c r="S2848" s="824"/>
      <c r="T2848" s="824"/>
      <c r="U2848" s="824"/>
      <c r="V2848" s="824"/>
      <c r="W2848" s="824"/>
      <c r="X2848" s="824"/>
      <c r="Y2848" s="824"/>
      <c r="Z2848" s="824"/>
      <c r="AA2848" s="824"/>
      <c r="AB2848" s="824"/>
      <c r="AC2848" s="824"/>
    </row>
    <row r="2849" s="823" customFormat="1" ht="28.45" hidden="1" customHeight="1" outlineLevel="3" spans="1:29">
      <c r="A2849" s="873" t="s">
        <v>73</v>
      </c>
      <c r="B2849" s="870" t="s">
        <v>75</v>
      </c>
      <c r="C2849" s="870" t="s">
        <v>325</v>
      </c>
      <c r="D2849" s="846" t="s">
        <v>6538</v>
      </c>
      <c r="E2849" s="846" t="s">
        <v>310</v>
      </c>
      <c r="F2849" s="846" t="s">
        <v>5006</v>
      </c>
      <c r="G2849" s="846" t="s">
        <v>3325</v>
      </c>
      <c r="H2849" s="832">
        <v>3000</v>
      </c>
      <c r="I2849" s="832">
        <v>3000</v>
      </c>
      <c r="J2849" s="846" t="s">
        <v>6361</v>
      </c>
      <c r="K2849" s="846" t="s">
        <v>37</v>
      </c>
      <c r="L2849" s="846" t="s">
        <v>352</v>
      </c>
      <c r="M2849" s="846" t="s">
        <v>392</v>
      </c>
      <c r="N2849" s="846"/>
      <c r="O2849" s="846" t="s">
        <v>6539</v>
      </c>
      <c r="P2849" s="846" t="s">
        <v>5010</v>
      </c>
      <c r="Q2849" s="846"/>
      <c r="R2849" s="824"/>
      <c r="S2849" s="824"/>
      <c r="T2849" s="824"/>
      <c r="U2849" s="824"/>
      <c r="V2849" s="824"/>
      <c r="W2849" s="824"/>
      <c r="X2849" s="824"/>
      <c r="Y2849" s="824"/>
      <c r="Z2849" s="824"/>
      <c r="AA2849" s="824"/>
      <c r="AB2849" s="824"/>
      <c r="AC2849" s="824"/>
    </row>
    <row r="2850" s="823" customFormat="1" ht="28.45" hidden="1" customHeight="1" outlineLevel="3" spans="1:29">
      <c r="A2850" s="873" t="s">
        <v>73</v>
      </c>
      <c r="B2850" s="870" t="s">
        <v>75</v>
      </c>
      <c r="C2850" s="870" t="s">
        <v>325</v>
      </c>
      <c r="D2850" s="846" t="s">
        <v>5029</v>
      </c>
      <c r="E2850" s="846" t="s">
        <v>310</v>
      </c>
      <c r="F2850" s="846" t="s">
        <v>5013</v>
      </c>
      <c r="G2850" s="846" t="s">
        <v>3325</v>
      </c>
      <c r="H2850" s="832">
        <v>30000</v>
      </c>
      <c r="I2850" s="832">
        <v>30000</v>
      </c>
      <c r="J2850" s="846" t="s">
        <v>6361</v>
      </c>
      <c r="K2850" s="846" t="s">
        <v>1641</v>
      </c>
      <c r="L2850" s="846" t="s">
        <v>387</v>
      </c>
      <c r="M2850" s="846" t="s">
        <v>392</v>
      </c>
      <c r="N2850" s="846"/>
      <c r="O2850" s="846" t="s">
        <v>6537</v>
      </c>
      <c r="P2850" s="846" t="s">
        <v>5016</v>
      </c>
      <c r="Q2850" s="846"/>
      <c r="R2850" s="824"/>
      <c r="S2850" s="824"/>
      <c r="T2850" s="824"/>
      <c r="U2850" s="824"/>
      <c r="V2850" s="824"/>
      <c r="W2850" s="824"/>
      <c r="X2850" s="824"/>
      <c r="Y2850" s="824"/>
      <c r="Z2850" s="824"/>
      <c r="AA2850" s="824"/>
      <c r="AB2850" s="824"/>
      <c r="AC2850" s="824"/>
    </row>
    <row r="2851" s="823" customFormat="1" ht="28.45" hidden="1" customHeight="1" outlineLevel="3" spans="1:29">
      <c r="A2851" s="873" t="s">
        <v>73</v>
      </c>
      <c r="B2851" s="870" t="s">
        <v>75</v>
      </c>
      <c r="C2851" s="870" t="s">
        <v>325</v>
      </c>
      <c r="D2851" s="846" t="s">
        <v>6540</v>
      </c>
      <c r="E2851" s="846" t="s">
        <v>310</v>
      </c>
      <c r="F2851" s="846" t="s">
        <v>5013</v>
      </c>
      <c r="G2851" s="846" t="s">
        <v>3325</v>
      </c>
      <c r="H2851" s="832">
        <v>5000</v>
      </c>
      <c r="I2851" s="832">
        <v>5000</v>
      </c>
      <c r="J2851" s="846" t="s">
        <v>6361</v>
      </c>
      <c r="K2851" s="846" t="s">
        <v>166</v>
      </c>
      <c r="L2851" s="846" t="s">
        <v>387</v>
      </c>
      <c r="M2851" s="846" t="s">
        <v>392</v>
      </c>
      <c r="N2851" s="846"/>
      <c r="O2851" s="846" t="s">
        <v>6537</v>
      </c>
      <c r="P2851" s="846" t="s">
        <v>5016</v>
      </c>
      <c r="Q2851" s="846"/>
      <c r="R2851" s="824"/>
      <c r="S2851" s="824"/>
      <c r="T2851" s="824"/>
      <c r="U2851" s="824"/>
      <c r="V2851" s="824"/>
      <c r="W2851" s="824"/>
      <c r="X2851" s="824"/>
      <c r="Y2851" s="824"/>
      <c r="Z2851" s="824"/>
      <c r="AA2851" s="824"/>
      <c r="AB2851" s="824"/>
      <c r="AC2851" s="824"/>
    </row>
    <row r="2852" s="823" customFormat="1" ht="28.45" hidden="1" customHeight="1" outlineLevel="3" spans="1:29">
      <c r="A2852" s="873" t="s">
        <v>73</v>
      </c>
      <c r="B2852" s="870" t="s">
        <v>75</v>
      </c>
      <c r="C2852" s="870" t="s">
        <v>325</v>
      </c>
      <c r="D2852" s="846" t="s">
        <v>6541</v>
      </c>
      <c r="E2852" s="846" t="s">
        <v>34</v>
      </c>
      <c r="F2852" s="846" t="s">
        <v>6542</v>
      </c>
      <c r="G2852" s="846" t="s">
        <v>6543</v>
      </c>
      <c r="H2852" s="832">
        <v>4700</v>
      </c>
      <c r="I2852" s="832">
        <v>2279.01</v>
      </c>
      <c r="J2852" s="846" t="s">
        <v>6361</v>
      </c>
      <c r="K2852" s="846" t="s">
        <v>432</v>
      </c>
      <c r="L2852" s="846" t="s">
        <v>352</v>
      </c>
      <c r="M2852" s="846" t="s">
        <v>392</v>
      </c>
      <c r="N2852" s="846"/>
      <c r="O2852" s="846" t="s">
        <v>6544</v>
      </c>
      <c r="P2852" s="846"/>
      <c r="Q2852" s="846"/>
      <c r="R2852" s="824"/>
      <c r="S2852" s="824"/>
      <c r="T2852" s="824"/>
      <c r="U2852" s="824"/>
      <c r="V2852" s="824"/>
      <c r="W2852" s="824"/>
      <c r="X2852" s="824"/>
      <c r="Y2852" s="824"/>
      <c r="Z2852" s="824"/>
      <c r="AA2852" s="824"/>
      <c r="AB2852" s="824"/>
      <c r="AC2852" s="824"/>
    </row>
    <row r="2853" s="823" customFormat="1" ht="28.45" hidden="1" customHeight="1" outlineLevel="2" collapsed="1" spans="1:29">
      <c r="A2853" s="870" t="s">
        <v>73</v>
      </c>
      <c r="B2853" s="870" t="s">
        <v>75</v>
      </c>
      <c r="C2853" s="870" t="s">
        <v>408</v>
      </c>
      <c r="D2853" s="870"/>
      <c r="E2853" s="835"/>
      <c r="F2853" s="835"/>
      <c r="G2853" s="836"/>
      <c r="H2853" s="879" t="s">
        <v>6300</v>
      </c>
      <c r="I2853" s="874" t="s">
        <v>6300</v>
      </c>
      <c r="J2853" s="870"/>
      <c r="K2853" s="835"/>
      <c r="L2853" s="835"/>
      <c r="M2853" s="835"/>
      <c r="N2853" s="835"/>
      <c r="O2853" s="835"/>
      <c r="P2853" s="835"/>
      <c r="Q2853" s="836"/>
      <c r="R2853" s="824"/>
      <c r="S2853" s="824"/>
      <c r="T2853" s="824"/>
      <c r="U2853" s="824"/>
      <c r="V2853" s="824"/>
      <c r="W2853" s="824"/>
      <c r="X2853" s="824"/>
      <c r="Y2853" s="824"/>
      <c r="Z2853" s="824"/>
      <c r="AA2853" s="824"/>
      <c r="AB2853" s="824"/>
      <c r="AC2853" s="824"/>
    </row>
    <row r="2854" s="823" customFormat="1" ht="28.45" hidden="1" customHeight="1" outlineLevel="3" spans="1:29">
      <c r="A2854" s="873" t="s">
        <v>73</v>
      </c>
      <c r="B2854" s="870" t="s">
        <v>75</v>
      </c>
      <c r="C2854" s="870" t="s">
        <v>408</v>
      </c>
      <c r="D2854" s="846" t="s">
        <v>6545</v>
      </c>
      <c r="E2854" s="846" t="s">
        <v>298</v>
      </c>
      <c r="F2854" s="846" t="s">
        <v>6546</v>
      </c>
      <c r="G2854" s="846" t="s">
        <v>3888</v>
      </c>
      <c r="H2854" s="832">
        <v>345</v>
      </c>
      <c r="I2854" s="832">
        <v>82.79</v>
      </c>
      <c r="J2854" s="846" t="s">
        <v>6361</v>
      </c>
      <c r="K2854" s="846" t="s">
        <v>100</v>
      </c>
      <c r="L2854" s="846" t="s">
        <v>415</v>
      </c>
      <c r="M2854" s="846" t="s">
        <v>6547</v>
      </c>
      <c r="N2854" s="846"/>
      <c r="O2854" s="846" t="s">
        <v>6548</v>
      </c>
      <c r="P2854" s="846"/>
      <c r="Q2854" s="846"/>
      <c r="R2854" s="824"/>
      <c r="S2854" s="824"/>
      <c r="T2854" s="824"/>
      <c r="U2854" s="824"/>
      <c r="V2854" s="824"/>
      <c r="W2854" s="824"/>
      <c r="X2854" s="824"/>
      <c r="Y2854" s="824"/>
      <c r="Z2854" s="824"/>
      <c r="AA2854" s="824"/>
      <c r="AB2854" s="824"/>
      <c r="AC2854" s="824"/>
    </row>
    <row r="2855" s="823" customFormat="1" ht="28.45" hidden="1" customHeight="1" outlineLevel="3" spans="1:29">
      <c r="A2855" s="873" t="s">
        <v>73</v>
      </c>
      <c r="B2855" s="870" t="s">
        <v>75</v>
      </c>
      <c r="C2855" s="870" t="s">
        <v>408</v>
      </c>
      <c r="D2855" s="846" t="s">
        <v>6549</v>
      </c>
      <c r="E2855" s="846" t="s">
        <v>298</v>
      </c>
      <c r="F2855" s="846" t="s">
        <v>6550</v>
      </c>
      <c r="G2855" s="846" t="s">
        <v>6551</v>
      </c>
      <c r="H2855" s="832">
        <v>1000</v>
      </c>
      <c r="I2855" s="832">
        <v>1000</v>
      </c>
      <c r="J2855" s="846" t="s">
        <v>6361</v>
      </c>
      <c r="K2855" s="846" t="s">
        <v>37</v>
      </c>
      <c r="L2855" s="846" t="s">
        <v>415</v>
      </c>
      <c r="M2855" s="846" t="s">
        <v>416</v>
      </c>
      <c r="N2855" s="846"/>
      <c r="O2855" s="846" t="s">
        <v>6552</v>
      </c>
      <c r="P2855" s="846"/>
      <c r="Q2855" s="846"/>
      <c r="R2855" s="824"/>
      <c r="S2855" s="824"/>
      <c r="T2855" s="824"/>
      <c r="U2855" s="824"/>
      <c r="V2855" s="824"/>
      <c r="W2855" s="824"/>
      <c r="X2855" s="824"/>
      <c r="Y2855" s="824"/>
      <c r="Z2855" s="824"/>
      <c r="AA2855" s="824"/>
      <c r="AB2855" s="824"/>
      <c r="AC2855" s="824"/>
    </row>
    <row r="2856" s="823" customFormat="1" ht="28.45" hidden="1" customHeight="1" outlineLevel="3" spans="1:29">
      <c r="A2856" s="873" t="s">
        <v>73</v>
      </c>
      <c r="B2856" s="870" t="s">
        <v>75</v>
      </c>
      <c r="C2856" s="870" t="s">
        <v>408</v>
      </c>
      <c r="D2856" s="846" t="s">
        <v>6553</v>
      </c>
      <c r="E2856" s="846" t="s">
        <v>298</v>
      </c>
      <c r="F2856" s="846" t="s">
        <v>6554</v>
      </c>
      <c r="G2856" s="846" t="s">
        <v>3535</v>
      </c>
      <c r="H2856" s="832">
        <v>3205</v>
      </c>
      <c r="I2856" s="832">
        <v>798.84</v>
      </c>
      <c r="J2856" s="846" t="s">
        <v>6361</v>
      </c>
      <c r="K2856" s="846" t="s">
        <v>1876</v>
      </c>
      <c r="L2856" s="846" t="s">
        <v>415</v>
      </c>
      <c r="M2856" s="846" t="s">
        <v>416</v>
      </c>
      <c r="N2856" s="846"/>
      <c r="O2856" s="846" t="s">
        <v>6555</v>
      </c>
      <c r="P2856" s="846"/>
      <c r="Q2856" s="846"/>
      <c r="R2856" s="824"/>
      <c r="S2856" s="824"/>
      <c r="T2856" s="824"/>
      <c r="U2856" s="824"/>
      <c r="V2856" s="824"/>
      <c r="W2856" s="824"/>
      <c r="X2856" s="824"/>
      <c r="Y2856" s="824"/>
      <c r="Z2856" s="824"/>
      <c r="AA2856" s="824"/>
      <c r="AB2856" s="824"/>
      <c r="AC2856" s="824"/>
    </row>
    <row r="2857" s="823" customFormat="1" ht="28.45" hidden="1" customHeight="1" outlineLevel="3" spans="1:29">
      <c r="A2857" s="873" t="s">
        <v>73</v>
      </c>
      <c r="B2857" s="870" t="s">
        <v>75</v>
      </c>
      <c r="C2857" s="870" t="s">
        <v>408</v>
      </c>
      <c r="D2857" s="846" t="s">
        <v>6556</v>
      </c>
      <c r="E2857" s="846" t="s">
        <v>298</v>
      </c>
      <c r="F2857" s="846" t="s">
        <v>6557</v>
      </c>
      <c r="G2857" s="846" t="s">
        <v>3612</v>
      </c>
      <c r="H2857" s="832">
        <v>500</v>
      </c>
      <c r="I2857" s="832">
        <v>500</v>
      </c>
      <c r="J2857" s="846" t="s">
        <v>6361</v>
      </c>
      <c r="K2857" s="846" t="s">
        <v>584</v>
      </c>
      <c r="L2857" s="846" t="s">
        <v>415</v>
      </c>
      <c r="M2857" s="846" t="s">
        <v>6558</v>
      </c>
      <c r="N2857" s="846"/>
      <c r="O2857" s="846" t="s">
        <v>6559</v>
      </c>
      <c r="P2857" s="846"/>
      <c r="Q2857" s="846"/>
      <c r="R2857" s="824"/>
      <c r="S2857" s="824"/>
      <c r="T2857" s="824"/>
      <c r="U2857" s="824"/>
      <c r="V2857" s="824"/>
      <c r="W2857" s="824"/>
      <c r="X2857" s="824"/>
      <c r="Y2857" s="824"/>
      <c r="Z2857" s="824"/>
      <c r="AA2857" s="824"/>
      <c r="AB2857" s="824"/>
      <c r="AC2857" s="824"/>
    </row>
    <row r="2858" s="823" customFormat="1" ht="28.45" hidden="1" customHeight="1" outlineLevel="3" spans="1:29">
      <c r="A2858" s="873" t="s">
        <v>73</v>
      </c>
      <c r="B2858" s="870" t="s">
        <v>75</v>
      </c>
      <c r="C2858" s="870" t="s">
        <v>408</v>
      </c>
      <c r="D2858" s="846" t="s">
        <v>6560</v>
      </c>
      <c r="E2858" s="846" t="s">
        <v>298</v>
      </c>
      <c r="F2858" s="846" t="s">
        <v>6557</v>
      </c>
      <c r="G2858" s="846" t="s">
        <v>355</v>
      </c>
      <c r="H2858" s="832">
        <v>100</v>
      </c>
      <c r="I2858" s="832">
        <v>100</v>
      </c>
      <c r="J2858" s="846" t="s">
        <v>6361</v>
      </c>
      <c r="K2858" s="846" t="s">
        <v>243</v>
      </c>
      <c r="L2858" s="846" t="s">
        <v>415</v>
      </c>
      <c r="M2858" s="846" t="s">
        <v>6558</v>
      </c>
      <c r="N2858" s="846"/>
      <c r="O2858" s="846" t="s">
        <v>6559</v>
      </c>
      <c r="P2858" s="846"/>
      <c r="Q2858" s="846"/>
      <c r="R2858" s="824"/>
      <c r="S2858" s="824"/>
      <c r="T2858" s="824"/>
      <c r="U2858" s="824"/>
      <c r="V2858" s="824"/>
      <c r="W2858" s="824"/>
      <c r="X2858" s="824"/>
      <c r="Y2858" s="824"/>
      <c r="Z2858" s="824"/>
      <c r="AA2858" s="824"/>
      <c r="AB2858" s="824"/>
      <c r="AC2858" s="824"/>
    </row>
    <row r="2859" s="823" customFormat="1" ht="28.45" hidden="1" customHeight="1" outlineLevel="3" spans="1:29">
      <c r="A2859" s="873" t="s">
        <v>73</v>
      </c>
      <c r="B2859" s="870" t="s">
        <v>75</v>
      </c>
      <c r="C2859" s="870" t="s">
        <v>408</v>
      </c>
      <c r="D2859" s="846" t="s">
        <v>6561</v>
      </c>
      <c r="E2859" s="846" t="s">
        <v>298</v>
      </c>
      <c r="F2859" s="846" t="s">
        <v>3307</v>
      </c>
      <c r="G2859" s="846" t="s">
        <v>338</v>
      </c>
      <c r="H2859" s="832">
        <v>125</v>
      </c>
      <c r="I2859" s="832">
        <v>17.54</v>
      </c>
      <c r="J2859" s="846" t="s">
        <v>6361</v>
      </c>
      <c r="K2859" s="846" t="s">
        <v>37</v>
      </c>
      <c r="L2859" s="846" t="s">
        <v>415</v>
      </c>
      <c r="M2859" s="846" t="s">
        <v>6558</v>
      </c>
      <c r="N2859" s="846"/>
      <c r="O2859" s="846" t="s">
        <v>6562</v>
      </c>
      <c r="P2859" s="846"/>
      <c r="Q2859" s="846"/>
      <c r="R2859" s="824"/>
      <c r="S2859" s="824"/>
      <c r="T2859" s="824"/>
      <c r="U2859" s="824"/>
      <c r="V2859" s="824"/>
      <c r="W2859" s="824"/>
      <c r="X2859" s="824"/>
      <c r="Y2859" s="824"/>
      <c r="Z2859" s="824"/>
      <c r="AA2859" s="824"/>
      <c r="AB2859" s="824"/>
      <c r="AC2859" s="824"/>
    </row>
    <row r="2860" s="823" customFormat="1" ht="28.45" hidden="1" customHeight="1" outlineLevel="3" spans="1:29">
      <c r="A2860" s="873" t="s">
        <v>73</v>
      </c>
      <c r="B2860" s="870" t="s">
        <v>75</v>
      </c>
      <c r="C2860" s="870" t="s">
        <v>408</v>
      </c>
      <c r="D2860" s="846" t="s">
        <v>6563</v>
      </c>
      <c r="E2860" s="846" t="s">
        <v>298</v>
      </c>
      <c r="F2860" s="846" t="s">
        <v>6554</v>
      </c>
      <c r="G2860" s="846" t="s">
        <v>338</v>
      </c>
      <c r="H2860" s="832">
        <v>500</v>
      </c>
      <c r="I2860" s="832">
        <v>500</v>
      </c>
      <c r="J2860" s="846" t="s">
        <v>6361</v>
      </c>
      <c r="K2860" s="846" t="s">
        <v>93</v>
      </c>
      <c r="L2860" s="846" t="s">
        <v>415</v>
      </c>
      <c r="M2860" s="846" t="s">
        <v>416</v>
      </c>
      <c r="N2860" s="846"/>
      <c r="O2860" s="846" t="s">
        <v>6564</v>
      </c>
      <c r="P2860" s="846"/>
      <c r="Q2860" s="846"/>
      <c r="R2860" s="824"/>
      <c r="S2860" s="824"/>
      <c r="T2860" s="824"/>
      <c r="U2860" s="824"/>
      <c r="V2860" s="824"/>
      <c r="W2860" s="824"/>
      <c r="X2860" s="824"/>
      <c r="Y2860" s="824"/>
      <c r="Z2860" s="824"/>
      <c r="AA2860" s="824"/>
      <c r="AB2860" s="824"/>
      <c r="AC2860" s="824"/>
    </row>
    <row r="2861" s="823" customFormat="1" ht="28.45" hidden="1" customHeight="1" outlineLevel="1" spans="1:29">
      <c r="A2861" s="870" t="s">
        <v>73</v>
      </c>
      <c r="B2861" s="870" t="s">
        <v>417</v>
      </c>
      <c r="C2861" s="870"/>
      <c r="D2861" s="835"/>
      <c r="E2861" s="835"/>
      <c r="F2861" s="835"/>
      <c r="G2861" s="836"/>
      <c r="H2861" s="879" t="s">
        <v>6300</v>
      </c>
      <c r="I2861" s="874" t="s">
        <v>6300</v>
      </c>
      <c r="J2861" s="870"/>
      <c r="K2861" s="835"/>
      <c r="L2861" s="835"/>
      <c r="M2861" s="835"/>
      <c r="N2861" s="835"/>
      <c r="O2861" s="835"/>
      <c r="P2861" s="835"/>
      <c r="Q2861" s="836"/>
      <c r="R2861" s="824"/>
      <c r="S2861" s="824"/>
      <c r="T2861" s="824"/>
      <c r="U2861" s="824"/>
      <c r="V2861" s="824"/>
      <c r="W2861" s="824"/>
      <c r="X2861" s="824"/>
      <c r="Y2861" s="824"/>
      <c r="Z2861" s="824"/>
      <c r="AA2861" s="824"/>
      <c r="AB2861" s="824"/>
      <c r="AC2861" s="824"/>
    </row>
    <row r="2862" s="823" customFormat="1" ht="28.45" hidden="1" customHeight="1" outlineLevel="1" collapsed="1" spans="1:29">
      <c r="A2862" s="870" t="s">
        <v>73</v>
      </c>
      <c r="B2862" s="870" t="s">
        <v>495</v>
      </c>
      <c r="C2862" s="870"/>
      <c r="D2862" s="835"/>
      <c r="E2862" s="835"/>
      <c r="F2862" s="835"/>
      <c r="G2862" s="836"/>
      <c r="H2862" s="879" t="s">
        <v>6300</v>
      </c>
      <c r="I2862" s="874" t="s">
        <v>6300</v>
      </c>
      <c r="J2862" s="870"/>
      <c r="K2862" s="835"/>
      <c r="L2862" s="835"/>
      <c r="M2862" s="835"/>
      <c r="N2862" s="835"/>
      <c r="O2862" s="835"/>
      <c r="P2862" s="835"/>
      <c r="Q2862" s="836"/>
      <c r="R2862" s="824"/>
      <c r="S2862" s="824"/>
      <c r="T2862" s="824"/>
      <c r="U2862" s="824"/>
      <c r="V2862" s="824"/>
      <c r="W2862" s="824"/>
      <c r="X2862" s="824"/>
      <c r="Y2862" s="824"/>
      <c r="Z2862" s="824"/>
      <c r="AA2862" s="824"/>
      <c r="AB2862" s="824"/>
      <c r="AC2862" s="824"/>
    </row>
    <row r="2863" s="823" customFormat="1" ht="28.45" hidden="1" customHeight="1" outlineLevel="2" collapsed="1" spans="1:29">
      <c r="A2863" s="870" t="s">
        <v>73</v>
      </c>
      <c r="B2863" s="870" t="s">
        <v>495</v>
      </c>
      <c r="C2863" s="870" t="s">
        <v>497</v>
      </c>
      <c r="D2863" s="870"/>
      <c r="E2863" s="835"/>
      <c r="F2863" s="835"/>
      <c r="G2863" s="836"/>
      <c r="H2863" s="879" t="s">
        <v>6300</v>
      </c>
      <c r="I2863" s="874" t="s">
        <v>6300</v>
      </c>
      <c r="J2863" s="870"/>
      <c r="K2863" s="835"/>
      <c r="L2863" s="835"/>
      <c r="M2863" s="835"/>
      <c r="N2863" s="835"/>
      <c r="O2863" s="835"/>
      <c r="P2863" s="835"/>
      <c r="Q2863" s="836"/>
      <c r="R2863" s="824"/>
      <c r="S2863" s="824"/>
      <c r="T2863" s="824"/>
      <c r="U2863" s="824"/>
      <c r="V2863" s="824"/>
      <c r="W2863" s="824"/>
      <c r="X2863" s="824"/>
      <c r="Y2863" s="824"/>
      <c r="Z2863" s="824"/>
      <c r="AA2863" s="824"/>
      <c r="AB2863" s="824"/>
      <c r="AC2863" s="824"/>
    </row>
    <row r="2864" s="823" customFormat="1" ht="28.45" hidden="1" customHeight="1" outlineLevel="3" spans="1:29">
      <c r="A2864" s="873" t="s">
        <v>73</v>
      </c>
      <c r="B2864" s="870" t="s">
        <v>495</v>
      </c>
      <c r="C2864" s="870" t="s">
        <v>497</v>
      </c>
      <c r="D2864" s="846" t="s">
        <v>6565</v>
      </c>
      <c r="E2864" s="846" t="s">
        <v>34</v>
      </c>
      <c r="F2864" s="846" t="s">
        <v>6566</v>
      </c>
      <c r="G2864" s="846" t="s">
        <v>520</v>
      </c>
      <c r="H2864" s="832">
        <v>500</v>
      </c>
      <c r="I2864" s="832">
        <v>500</v>
      </c>
      <c r="J2864" s="846" t="s">
        <v>6361</v>
      </c>
      <c r="K2864" s="846" t="s">
        <v>166</v>
      </c>
      <c r="L2864" s="846" t="s">
        <v>6567</v>
      </c>
      <c r="M2864" s="846" t="s">
        <v>5611</v>
      </c>
      <c r="N2864" s="846"/>
      <c r="O2864" s="846" t="s">
        <v>6568</v>
      </c>
      <c r="P2864" s="846" t="s">
        <v>6569</v>
      </c>
      <c r="Q2864" s="846"/>
      <c r="R2864" s="824"/>
      <c r="S2864" s="824"/>
      <c r="T2864" s="824"/>
      <c r="U2864" s="824"/>
      <c r="V2864" s="824"/>
      <c r="W2864" s="824"/>
      <c r="X2864" s="824"/>
      <c r="Y2864" s="824"/>
      <c r="Z2864" s="824"/>
      <c r="AA2864" s="824"/>
      <c r="AB2864" s="824"/>
      <c r="AC2864" s="824"/>
    </row>
    <row r="2865" s="823" customFormat="1" ht="28.45" hidden="1" customHeight="1" outlineLevel="1" spans="1:29">
      <c r="A2865" s="870" t="s">
        <v>73</v>
      </c>
      <c r="B2865" s="870" t="s">
        <v>553</v>
      </c>
      <c r="C2865" s="870"/>
      <c r="D2865" s="835"/>
      <c r="E2865" s="835"/>
      <c r="F2865" s="835"/>
      <c r="G2865" s="836"/>
      <c r="H2865" s="879" t="s">
        <v>6300</v>
      </c>
      <c r="I2865" s="874" t="s">
        <v>6300</v>
      </c>
      <c r="J2865" s="870"/>
      <c r="K2865" s="835"/>
      <c r="L2865" s="835"/>
      <c r="M2865" s="835"/>
      <c r="N2865" s="835"/>
      <c r="O2865" s="835"/>
      <c r="P2865" s="835"/>
      <c r="Q2865" s="836"/>
      <c r="R2865" s="824"/>
      <c r="S2865" s="824"/>
      <c r="T2865" s="824"/>
      <c r="U2865" s="824"/>
      <c r="V2865" s="824"/>
      <c r="W2865" s="824"/>
      <c r="X2865" s="824"/>
      <c r="Y2865" s="824"/>
      <c r="Z2865" s="824"/>
      <c r="AA2865" s="824"/>
      <c r="AB2865" s="824"/>
      <c r="AC2865" s="824"/>
    </row>
    <row r="2866" s="823" customFormat="1" ht="28.45" hidden="1" customHeight="1" outlineLevel="1" spans="1:29">
      <c r="A2866" s="870" t="s">
        <v>73</v>
      </c>
      <c r="B2866" s="870" t="s">
        <v>638</v>
      </c>
      <c r="C2866" s="870"/>
      <c r="D2866" s="835"/>
      <c r="E2866" s="835"/>
      <c r="F2866" s="835"/>
      <c r="G2866" s="836"/>
      <c r="H2866" s="879" t="s">
        <v>6300</v>
      </c>
      <c r="I2866" s="874" t="s">
        <v>6300</v>
      </c>
      <c r="J2866" s="870"/>
      <c r="K2866" s="835"/>
      <c r="L2866" s="835"/>
      <c r="M2866" s="835"/>
      <c r="N2866" s="835"/>
      <c r="O2866" s="835"/>
      <c r="P2866" s="835"/>
      <c r="Q2866" s="836"/>
      <c r="R2866" s="824"/>
      <c r="S2866" s="824"/>
      <c r="T2866" s="824"/>
      <c r="U2866" s="824"/>
      <c r="V2866" s="824"/>
      <c r="W2866" s="824"/>
      <c r="X2866" s="824"/>
      <c r="Y2866" s="824"/>
      <c r="Z2866" s="824"/>
      <c r="AA2866" s="824"/>
      <c r="AB2866" s="824"/>
      <c r="AC2866" s="824"/>
    </row>
    <row r="2867" s="823" customFormat="1" ht="28.45" customHeight="1" collapsed="1" spans="1:29">
      <c r="A2867" s="870" t="s">
        <v>699</v>
      </c>
      <c r="B2867" s="870"/>
      <c r="C2867" s="835"/>
      <c r="D2867" s="835"/>
      <c r="E2867" s="835"/>
      <c r="F2867" s="835"/>
      <c r="G2867" s="836"/>
      <c r="H2867" s="879" t="s">
        <v>6300</v>
      </c>
      <c r="I2867" s="874" t="s">
        <v>6300</v>
      </c>
      <c r="J2867" s="870"/>
      <c r="K2867" s="835"/>
      <c r="L2867" s="835"/>
      <c r="M2867" s="835"/>
      <c r="N2867" s="835"/>
      <c r="O2867" s="835"/>
      <c r="P2867" s="835"/>
      <c r="Q2867" s="836"/>
      <c r="R2867" s="824"/>
      <c r="S2867" s="824"/>
      <c r="T2867" s="824"/>
      <c r="U2867" s="824"/>
      <c r="V2867" s="824"/>
      <c r="W2867" s="824"/>
      <c r="X2867" s="824"/>
      <c r="Y2867" s="824"/>
      <c r="Z2867" s="824"/>
      <c r="AA2867" s="824"/>
      <c r="AB2867" s="824"/>
      <c r="AC2867" s="824"/>
    </row>
    <row r="2868" s="823" customFormat="1" ht="28.45" hidden="1" customHeight="1" outlineLevel="1" collapsed="1" spans="1:29">
      <c r="A2868" s="870" t="s">
        <v>699</v>
      </c>
      <c r="B2868" s="870" t="s">
        <v>701</v>
      </c>
      <c r="C2868" s="870"/>
      <c r="D2868" s="835"/>
      <c r="E2868" s="835"/>
      <c r="F2868" s="835"/>
      <c r="G2868" s="836"/>
      <c r="H2868" s="879" t="s">
        <v>6300</v>
      </c>
      <c r="I2868" s="874" t="s">
        <v>6300</v>
      </c>
      <c r="J2868" s="870"/>
      <c r="K2868" s="835"/>
      <c r="L2868" s="835"/>
      <c r="M2868" s="835"/>
      <c r="N2868" s="835"/>
      <c r="O2868" s="835"/>
      <c r="P2868" s="835"/>
      <c r="Q2868" s="836"/>
      <c r="R2868" s="824"/>
      <c r="S2868" s="824"/>
      <c r="T2868" s="824"/>
      <c r="U2868" s="824"/>
      <c r="V2868" s="824"/>
      <c r="W2868" s="824"/>
      <c r="X2868" s="824"/>
      <c r="Y2868" s="824"/>
      <c r="Z2868" s="824"/>
      <c r="AA2868" s="824"/>
      <c r="AB2868" s="824"/>
      <c r="AC2868" s="824"/>
    </row>
    <row r="2869" s="823" customFormat="1" ht="28.45" hidden="1" customHeight="1" outlineLevel="2" collapsed="1" spans="1:29">
      <c r="A2869" s="870" t="s">
        <v>699</v>
      </c>
      <c r="B2869" s="870" t="s">
        <v>701</v>
      </c>
      <c r="C2869" s="870" t="s">
        <v>763</v>
      </c>
      <c r="D2869" s="870"/>
      <c r="E2869" s="835"/>
      <c r="F2869" s="835"/>
      <c r="G2869" s="836"/>
      <c r="H2869" s="879" t="s">
        <v>6300</v>
      </c>
      <c r="I2869" s="874" t="s">
        <v>6300</v>
      </c>
      <c r="J2869" s="870"/>
      <c r="K2869" s="835"/>
      <c r="L2869" s="835"/>
      <c r="M2869" s="835"/>
      <c r="N2869" s="835"/>
      <c r="O2869" s="835"/>
      <c r="P2869" s="835"/>
      <c r="Q2869" s="836"/>
      <c r="R2869" s="824"/>
      <c r="S2869" s="824"/>
      <c r="T2869" s="824"/>
      <c r="U2869" s="824"/>
      <c r="V2869" s="824"/>
      <c r="W2869" s="824"/>
      <c r="X2869" s="824"/>
      <c r="Y2869" s="824"/>
      <c r="Z2869" s="824"/>
      <c r="AA2869" s="824"/>
      <c r="AB2869" s="824"/>
      <c r="AC2869" s="824"/>
    </row>
    <row r="2870" s="823" customFormat="1" ht="28.45" hidden="1" customHeight="1" outlineLevel="3" spans="1:29">
      <c r="A2870" s="873" t="s">
        <v>699</v>
      </c>
      <c r="B2870" s="870" t="s">
        <v>701</v>
      </c>
      <c r="C2870" s="870" t="s">
        <v>763</v>
      </c>
      <c r="D2870" s="846" t="s">
        <v>6570</v>
      </c>
      <c r="E2870" s="846" t="s">
        <v>4312</v>
      </c>
      <c r="F2870" s="846" t="s">
        <v>6571</v>
      </c>
      <c r="G2870" s="846" t="s">
        <v>6572</v>
      </c>
      <c r="H2870" s="832">
        <v>1500</v>
      </c>
      <c r="I2870" s="832">
        <v>1000.99</v>
      </c>
      <c r="J2870" s="846" t="s">
        <v>6361</v>
      </c>
      <c r="K2870" s="846" t="s">
        <v>118</v>
      </c>
      <c r="L2870" s="846" t="s">
        <v>778</v>
      </c>
      <c r="M2870" s="846" t="s">
        <v>772</v>
      </c>
      <c r="N2870" s="846" t="s">
        <v>6573</v>
      </c>
      <c r="O2870" s="846" t="s">
        <v>5907</v>
      </c>
      <c r="P2870" s="846"/>
      <c r="Q2870" s="846"/>
      <c r="R2870" s="824"/>
      <c r="S2870" s="824"/>
      <c r="T2870" s="824"/>
      <c r="U2870" s="824"/>
      <c r="V2870" s="824"/>
      <c r="W2870" s="824"/>
      <c r="X2870" s="824"/>
      <c r="Y2870" s="824"/>
      <c r="Z2870" s="824"/>
      <c r="AA2870" s="824"/>
      <c r="AB2870" s="824"/>
      <c r="AC2870" s="824"/>
    </row>
    <row r="2871" s="823" customFormat="1" ht="28.45" hidden="1" customHeight="1" outlineLevel="3" spans="1:29">
      <c r="A2871" s="873" t="s">
        <v>699</v>
      </c>
      <c r="B2871" s="870" t="s">
        <v>701</v>
      </c>
      <c r="C2871" s="870" t="s">
        <v>763</v>
      </c>
      <c r="D2871" s="846" t="s">
        <v>6574</v>
      </c>
      <c r="E2871" s="846" t="s">
        <v>4312</v>
      </c>
      <c r="F2871" s="846" t="s">
        <v>6575</v>
      </c>
      <c r="G2871" s="846" t="s">
        <v>6572</v>
      </c>
      <c r="H2871" s="832">
        <v>1000</v>
      </c>
      <c r="I2871" s="832">
        <v>434.25</v>
      </c>
      <c r="J2871" s="846" t="s">
        <v>6361</v>
      </c>
      <c r="K2871" s="846" t="s">
        <v>4836</v>
      </c>
      <c r="L2871" s="846" t="s">
        <v>771</v>
      </c>
      <c r="M2871" s="846" t="s">
        <v>772</v>
      </c>
      <c r="N2871" s="846" t="s">
        <v>6573</v>
      </c>
      <c r="O2871" s="846" t="s">
        <v>6576</v>
      </c>
      <c r="P2871" s="846"/>
      <c r="Q2871" s="846"/>
      <c r="R2871" s="824"/>
      <c r="S2871" s="824"/>
      <c r="T2871" s="824"/>
      <c r="U2871" s="824"/>
      <c r="V2871" s="824"/>
      <c r="W2871" s="824"/>
      <c r="X2871" s="824"/>
      <c r="Y2871" s="824"/>
      <c r="Z2871" s="824"/>
      <c r="AA2871" s="824"/>
      <c r="AB2871" s="824"/>
      <c r="AC2871" s="824"/>
    </row>
    <row r="2872" s="823" customFormat="1" ht="28.45" hidden="1" customHeight="1" outlineLevel="3" spans="1:29">
      <c r="A2872" s="873" t="s">
        <v>699</v>
      </c>
      <c r="B2872" s="870" t="s">
        <v>701</v>
      </c>
      <c r="C2872" s="870" t="s">
        <v>763</v>
      </c>
      <c r="D2872" s="846" t="s">
        <v>6577</v>
      </c>
      <c r="E2872" s="846" t="s">
        <v>4312</v>
      </c>
      <c r="F2872" s="846" t="s">
        <v>5904</v>
      </c>
      <c r="G2872" s="846" t="s">
        <v>6578</v>
      </c>
      <c r="H2872" s="832">
        <v>125</v>
      </c>
      <c r="I2872" s="832">
        <v>76.346</v>
      </c>
      <c r="J2872" s="846" t="s">
        <v>6361</v>
      </c>
      <c r="K2872" s="846" t="s">
        <v>768</v>
      </c>
      <c r="L2872" s="846" t="s">
        <v>6579</v>
      </c>
      <c r="M2872" s="846" t="s">
        <v>6580</v>
      </c>
      <c r="N2872" s="846" t="s">
        <v>6581</v>
      </c>
      <c r="O2872" s="846" t="s">
        <v>6582</v>
      </c>
      <c r="P2872" s="846"/>
      <c r="Q2872" s="846"/>
      <c r="R2872" s="824"/>
      <c r="S2872" s="824"/>
      <c r="T2872" s="824"/>
      <c r="U2872" s="824"/>
      <c r="V2872" s="824"/>
      <c r="W2872" s="824"/>
      <c r="X2872" s="824"/>
      <c r="Y2872" s="824"/>
      <c r="Z2872" s="824"/>
      <c r="AA2872" s="824"/>
      <c r="AB2872" s="824"/>
      <c r="AC2872" s="824"/>
    </row>
    <row r="2873" s="823" customFormat="1" ht="28.45" hidden="1" customHeight="1" outlineLevel="3" spans="1:29">
      <c r="A2873" s="873" t="s">
        <v>699</v>
      </c>
      <c r="B2873" s="870" t="s">
        <v>701</v>
      </c>
      <c r="C2873" s="870" t="s">
        <v>763</v>
      </c>
      <c r="D2873" s="846" t="s">
        <v>6583</v>
      </c>
      <c r="E2873" s="846" t="s">
        <v>4312</v>
      </c>
      <c r="F2873" s="846" t="s">
        <v>6584</v>
      </c>
      <c r="G2873" s="846" t="s">
        <v>6585</v>
      </c>
      <c r="H2873" s="832">
        <v>66</v>
      </c>
      <c r="I2873" s="832">
        <v>7.6372</v>
      </c>
      <c r="J2873" s="846" t="s">
        <v>6361</v>
      </c>
      <c r="K2873" s="846" t="s">
        <v>292</v>
      </c>
      <c r="L2873" s="846" t="s">
        <v>6579</v>
      </c>
      <c r="M2873" s="846" t="s">
        <v>5908</v>
      </c>
      <c r="N2873" s="846" t="s">
        <v>6586</v>
      </c>
      <c r="O2873" s="846" t="s">
        <v>5907</v>
      </c>
      <c r="P2873" s="846" t="s">
        <v>1230</v>
      </c>
      <c r="Q2873" s="846"/>
      <c r="R2873" s="824"/>
      <c r="S2873" s="824"/>
      <c r="T2873" s="824"/>
      <c r="U2873" s="824"/>
      <c r="V2873" s="824"/>
      <c r="W2873" s="824"/>
      <c r="X2873" s="824"/>
      <c r="Y2873" s="824"/>
      <c r="Z2873" s="824"/>
      <c r="AA2873" s="824"/>
      <c r="AB2873" s="824"/>
      <c r="AC2873" s="824"/>
    </row>
    <row r="2874" s="823" customFormat="1" ht="28.45" hidden="1" customHeight="1" outlineLevel="3" spans="1:29">
      <c r="A2874" s="873" t="s">
        <v>699</v>
      </c>
      <c r="B2874" s="870" t="s">
        <v>701</v>
      </c>
      <c r="C2874" s="870" t="s">
        <v>763</v>
      </c>
      <c r="D2874" s="846" t="s">
        <v>6587</v>
      </c>
      <c r="E2874" s="846" t="s">
        <v>4312</v>
      </c>
      <c r="F2874" s="846" t="s">
        <v>6588</v>
      </c>
      <c r="G2874" s="846" t="s">
        <v>6589</v>
      </c>
      <c r="H2874" s="832">
        <v>100</v>
      </c>
      <c r="I2874" s="832">
        <v>100</v>
      </c>
      <c r="J2874" s="846" t="s">
        <v>6361</v>
      </c>
      <c r="K2874" s="846" t="s">
        <v>37</v>
      </c>
      <c r="L2874" s="846" t="s">
        <v>771</v>
      </c>
      <c r="M2874" s="846" t="s">
        <v>5926</v>
      </c>
      <c r="N2874" s="846" t="s">
        <v>6590</v>
      </c>
      <c r="O2874" s="846" t="s">
        <v>5921</v>
      </c>
      <c r="P2874" s="846"/>
      <c r="Q2874" s="846"/>
      <c r="R2874" s="824"/>
      <c r="S2874" s="824"/>
      <c r="T2874" s="824"/>
      <c r="U2874" s="824"/>
      <c r="V2874" s="824"/>
      <c r="W2874" s="824"/>
      <c r="X2874" s="824"/>
      <c r="Y2874" s="824"/>
      <c r="Z2874" s="824"/>
      <c r="AA2874" s="824"/>
      <c r="AB2874" s="824"/>
      <c r="AC2874" s="824"/>
    </row>
    <row r="2875" s="823" customFormat="1" ht="28.45" hidden="1" customHeight="1" outlineLevel="3" spans="1:29">
      <c r="A2875" s="873" t="s">
        <v>699</v>
      </c>
      <c r="B2875" s="870" t="s">
        <v>701</v>
      </c>
      <c r="C2875" s="870" t="s">
        <v>763</v>
      </c>
      <c r="D2875" s="846" t="s">
        <v>6591</v>
      </c>
      <c r="E2875" s="846" t="s">
        <v>4312</v>
      </c>
      <c r="F2875" s="846" t="s">
        <v>6592</v>
      </c>
      <c r="G2875" s="846" t="s">
        <v>6593</v>
      </c>
      <c r="H2875" s="832">
        <v>200</v>
      </c>
      <c r="I2875" s="832">
        <v>200</v>
      </c>
      <c r="J2875" s="846" t="s">
        <v>6361</v>
      </c>
      <c r="K2875" s="846" t="s">
        <v>37</v>
      </c>
      <c r="L2875" s="846" t="s">
        <v>771</v>
      </c>
      <c r="M2875" s="846" t="s">
        <v>5926</v>
      </c>
      <c r="N2875" s="846" t="s">
        <v>6594</v>
      </c>
      <c r="O2875" s="846" t="s">
        <v>5907</v>
      </c>
      <c r="P2875" s="846"/>
      <c r="Q2875" s="846"/>
      <c r="R2875" s="824"/>
      <c r="S2875" s="824"/>
      <c r="T2875" s="824"/>
      <c r="U2875" s="824"/>
      <c r="V2875" s="824"/>
      <c r="W2875" s="824"/>
      <c r="X2875" s="824"/>
      <c r="Y2875" s="824"/>
      <c r="Z2875" s="824"/>
      <c r="AA2875" s="824"/>
      <c r="AB2875" s="824"/>
      <c r="AC2875" s="824"/>
    </row>
    <row r="2876" s="823" customFormat="1" ht="28.45" hidden="1" customHeight="1" outlineLevel="3" spans="1:29">
      <c r="A2876" s="873" t="s">
        <v>699</v>
      </c>
      <c r="B2876" s="870" t="s">
        <v>701</v>
      </c>
      <c r="C2876" s="870" t="s">
        <v>763</v>
      </c>
      <c r="D2876" s="846" t="s">
        <v>6595</v>
      </c>
      <c r="E2876" s="846" t="s">
        <v>4312</v>
      </c>
      <c r="F2876" s="846" t="s">
        <v>6584</v>
      </c>
      <c r="G2876" s="846" t="s">
        <v>6585</v>
      </c>
      <c r="H2876" s="832">
        <v>20</v>
      </c>
      <c r="I2876" s="832">
        <v>3.0182</v>
      </c>
      <c r="J2876" s="846" t="s">
        <v>6361</v>
      </c>
      <c r="K2876" s="846" t="s">
        <v>817</v>
      </c>
      <c r="L2876" s="846" t="s">
        <v>771</v>
      </c>
      <c r="M2876" s="846" t="s">
        <v>5908</v>
      </c>
      <c r="N2876" s="846" t="s">
        <v>6586</v>
      </c>
      <c r="O2876" s="846" t="s">
        <v>5907</v>
      </c>
      <c r="P2876" s="846" t="s">
        <v>1230</v>
      </c>
      <c r="Q2876" s="846"/>
      <c r="R2876" s="824"/>
      <c r="S2876" s="824"/>
      <c r="T2876" s="824"/>
      <c r="U2876" s="824"/>
      <c r="V2876" s="824"/>
      <c r="W2876" s="824"/>
      <c r="X2876" s="824"/>
      <c r="Y2876" s="824"/>
      <c r="Z2876" s="824"/>
      <c r="AA2876" s="824"/>
      <c r="AB2876" s="824"/>
      <c r="AC2876" s="824"/>
    </row>
    <row r="2877" s="823" customFormat="1" ht="28.45" hidden="1" customHeight="1" outlineLevel="3" spans="1:29">
      <c r="A2877" s="873" t="s">
        <v>699</v>
      </c>
      <c r="B2877" s="870" t="s">
        <v>701</v>
      </c>
      <c r="C2877" s="870" t="s">
        <v>763</v>
      </c>
      <c r="D2877" s="846" t="s">
        <v>6596</v>
      </c>
      <c r="E2877" s="846" t="s">
        <v>4312</v>
      </c>
      <c r="F2877" s="846" t="s">
        <v>5904</v>
      </c>
      <c r="G2877" s="846" t="s">
        <v>6578</v>
      </c>
      <c r="H2877" s="832">
        <v>180</v>
      </c>
      <c r="I2877" s="832">
        <v>180</v>
      </c>
      <c r="J2877" s="846" t="s">
        <v>6361</v>
      </c>
      <c r="K2877" s="846" t="s">
        <v>37</v>
      </c>
      <c r="L2877" s="846" t="s">
        <v>771</v>
      </c>
      <c r="M2877" s="846" t="s">
        <v>5908</v>
      </c>
      <c r="N2877" s="846" t="s">
        <v>6597</v>
      </c>
      <c r="O2877" s="846" t="s">
        <v>5911</v>
      </c>
      <c r="P2877" s="846"/>
      <c r="Q2877" s="846"/>
      <c r="R2877" s="824"/>
      <c r="S2877" s="824"/>
      <c r="T2877" s="824"/>
      <c r="U2877" s="824"/>
      <c r="V2877" s="824"/>
      <c r="W2877" s="824"/>
      <c r="X2877" s="824"/>
      <c r="Y2877" s="824"/>
      <c r="Z2877" s="824"/>
      <c r="AA2877" s="824"/>
      <c r="AB2877" s="824"/>
      <c r="AC2877" s="824"/>
    </row>
    <row r="2878" s="823" customFormat="1" ht="28.45" hidden="1" customHeight="1" outlineLevel="3" spans="1:29">
      <c r="A2878" s="873" t="s">
        <v>699</v>
      </c>
      <c r="B2878" s="870" t="s">
        <v>701</v>
      </c>
      <c r="C2878" s="870" t="s">
        <v>763</v>
      </c>
      <c r="D2878" s="846" t="s">
        <v>5909</v>
      </c>
      <c r="E2878" s="846" t="s">
        <v>4312</v>
      </c>
      <c r="F2878" s="846" t="s">
        <v>5904</v>
      </c>
      <c r="G2878" s="846" t="s">
        <v>6578</v>
      </c>
      <c r="H2878" s="832">
        <v>157.518</v>
      </c>
      <c r="I2878" s="832">
        <v>157.518</v>
      </c>
      <c r="J2878" s="846" t="s">
        <v>6361</v>
      </c>
      <c r="K2878" s="846" t="s">
        <v>37</v>
      </c>
      <c r="L2878" s="846" t="s">
        <v>771</v>
      </c>
      <c r="M2878" s="846" t="s">
        <v>5908</v>
      </c>
      <c r="N2878" s="846" t="s">
        <v>6598</v>
      </c>
      <c r="O2878" s="846" t="s">
        <v>5907</v>
      </c>
      <c r="P2878" s="846"/>
      <c r="Q2878" s="846"/>
      <c r="R2878" s="824"/>
      <c r="S2878" s="824"/>
      <c r="T2878" s="824"/>
      <c r="U2878" s="824"/>
      <c r="V2878" s="824"/>
      <c r="W2878" s="824"/>
      <c r="X2878" s="824"/>
      <c r="Y2878" s="824"/>
      <c r="Z2878" s="824"/>
      <c r="AA2878" s="824"/>
      <c r="AB2878" s="824"/>
      <c r="AC2878" s="824"/>
    </row>
    <row r="2879" s="823" customFormat="1" ht="28.45" hidden="1" customHeight="1" outlineLevel="3" spans="1:29">
      <c r="A2879" s="873" t="s">
        <v>699</v>
      </c>
      <c r="B2879" s="870" t="s">
        <v>701</v>
      </c>
      <c r="C2879" s="870" t="s">
        <v>763</v>
      </c>
      <c r="D2879" s="846" t="s">
        <v>6599</v>
      </c>
      <c r="E2879" s="846" t="s">
        <v>4312</v>
      </c>
      <c r="F2879" s="846" t="s">
        <v>6600</v>
      </c>
      <c r="G2879" s="846" t="s">
        <v>6585</v>
      </c>
      <c r="H2879" s="832">
        <v>100</v>
      </c>
      <c r="I2879" s="832">
        <v>100</v>
      </c>
      <c r="J2879" s="846" t="s">
        <v>6361</v>
      </c>
      <c r="K2879" s="846" t="s">
        <v>37</v>
      </c>
      <c r="L2879" s="846" t="s">
        <v>771</v>
      </c>
      <c r="M2879" s="846" t="s">
        <v>6601</v>
      </c>
      <c r="N2879" s="846" t="s">
        <v>6602</v>
      </c>
      <c r="O2879" s="846" t="s">
        <v>5915</v>
      </c>
      <c r="P2879" s="846"/>
      <c r="Q2879" s="846"/>
      <c r="R2879" s="824"/>
      <c r="S2879" s="824"/>
      <c r="T2879" s="824"/>
      <c r="U2879" s="824"/>
      <c r="V2879" s="824"/>
      <c r="W2879" s="824"/>
      <c r="X2879" s="824"/>
      <c r="Y2879" s="824"/>
      <c r="Z2879" s="824"/>
      <c r="AA2879" s="824"/>
      <c r="AB2879" s="824"/>
      <c r="AC2879" s="824"/>
    </row>
    <row r="2880" s="823" customFormat="1" ht="28.45" hidden="1" customHeight="1" outlineLevel="3" spans="1:29">
      <c r="A2880" s="873" t="s">
        <v>699</v>
      </c>
      <c r="B2880" s="870" t="s">
        <v>701</v>
      </c>
      <c r="C2880" s="870" t="s">
        <v>763</v>
      </c>
      <c r="D2880" s="846" t="s">
        <v>6603</v>
      </c>
      <c r="E2880" s="846" t="s">
        <v>4312</v>
      </c>
      <c r="F2880" s="846" t="s">
        <v>6584</v>
      </c>
      <c r="G2880" s="846" t="s">
        <v>6604</v>
      </c>
      <c r="H2880" s="832">
        <v>238</v>
      </c>
      <c r="I2880" s="832">
        <v>238</v>
      </c>
      <c r="J2880" s="846" t="s">
        <v>6361</v>
      </c>
      <c r="K2880" s="846" t="s">
        <v>37</v>
      </c>
      <c r="L2880" s="846" t="s">
        <v>6605</v>
      </c>
      <c r="M2880" s="846" t="s">
        <v>5908</v>
      </c>
      <c r="N2880" s="846" t="s">
        <v>6586</v>
      </c>
      <c r="O2880" s="846" t="s">
        <v>6452</v>
      </c>
      <c r="P2880" s="846" t="s">
        <v>1230</v>
      </c>
      <c r="Q2880" s="846"/>
      <c r="R2880" s="824"/>
      <c r="S2880" s="824"/>
      <c r="T2880" s="824"/>
      <c r="U2880" s="824"/>
      <c r="V2880" s="824"/>
      <c r="W2880" s="824"/>
      <c r="X2880" s="824"/>
      <c r="Y2880" s="824"/>
      <c r="Z2880" s="824"/>
      <c r="AA2880" s="824"/>
      <c r="AB2880" s="824"/>
      <c r="AC2880" s="824"/>
    </row>
    <row r="2881" s="823" customFormat="1" ht="28.45" hidden="1" customHeight="1" outlineLevel="3" spans="1:29">
      <c r="A2881" s="873" t="s">
        <v>699</v>
      </c>
      <c r="B2881" s="870" t="s">
        <v>701</v>
      </c>
      <c r="C2881" s="870" t="s">
        <v>763</v>
      </c>
      <c r="D2881" s="846" t="s">
        <v>6606</v>
      </c>
      <c r="E2881" s="846" t="s">
        <v>4312</v>
      </c>
      <c r="F2881" s="846" t="s">
        <v>5904</v>
      </c>
      <c r="G2881" s="846" t="s">
        <v>6578</v>
      </c>
      <c r="H2881" s="832">
        <v>300</v>
      </c>
      <c r="I2881" s="832">
        <v>300</v>
      </c>
      <c r="J2881" s="846" t="s">
        <v>6389</v>
      </c>
      <c r="K2881" s="846" t="s">
        <v>1641</v>
      </c>
      <c r="L2881" s="846" t="s">
        <v>6605</v>
      </c>
      <c r="M2881" s="846" t="s">
        <v>6607</v>
      </c>
      <c r="N2881" s="846" t="s">
        <v>6608</v>
      </c>
      <c r="O2881" s="846" t="s">
        <v>5921</v>
      </c>
      <c r="P2881" s="846"/>
      <c r="Q2881" s="846"/>
      <c r="R2881" s="824"/>
      <c r="S2881" s="824"/>
      <c r="T2881" s="824"/>
      <c r="U2881" s="824"/>
      <c r="V2881" s="824"/>
      <c r="W2881" s="824"/>
      <c r="X2881" s="824"/>
      <c r="Y2881" s="824"/>
      <c r="Z2881" s="824"/>
      <c r="AA2881" s="824"/>
      <c r="AB2881" s="824"/>
      <c r="AC2881" s="824"/>
    </row>
    <row r="2882" s="823" customFormat="1" ht="28.45" hidden="1" customHeight="1" outlineLevel="3" spans="1:29">
      <c r="A2882" s="873" t="s">
        <v>699</v>
      </c>
      <c r="B2882" s="870" t="s">
        <v>701</v>
      </c>
      <c r="C2882" s="870" t="s">
        <v>763</v>
      </c>
      <c r="D2882" s="846" t="s">
        <v>6609</v>
      </c>
      <c r="E2882" s="846" t="s">
        <v>4768</v>
      </c>
      <c r="F2882" s="846" t="s">
        <v>6610</v>
      </c>
      <c r="G2882" s="846" t="s">
        <v>6611</v>
      </c>
      <c r="H2882" s="832">
        <v>976.194</v>
      </c>
      <c r="I2882" s="832">
        <v>488.48</v>
      </c>
      <c r="J2882" s="846" t="s">
        <v>6361</v>
      </c>
      <c r="K2882" s="846" t="s">
        <v>292</v>
      </c>
      <c r="L2882" s="846" t="s">
        <v>6612</v>
      </c>
      <c r="M2882" s="846" t="s">
        <v>6613</v>
      </c>
      <c r="N2882" s="846" t="s">
        <v>6614</v>
      </c>
      <c r="O2882" s="846" t="s">
        <v>6615</v>
      </c>
      <c r="P2882" s="846"/>
      <c r="Q2882" s="846"/>
      <c r="R2882" s="824"/>
      <c r="S2882" s="824"/>
      <c r="T2882" s="824"/>
      <c r="U2882" s="824"/>
      <c r="V2882" s="824"/>
      <c r="W2882" s="824"/>
      <c r="X2882" s="824"/>
      <c r="Y2882" s="824"/>
      <c r="Z2882" s="824"/>
      <c r="AA2882" s="824"/>
      <c r="AB2882" s="824"/>
      <c r="AC2882" s="824"/>
    </row>
    <row r="2883" s="823" customFormat="1" ht="28.45" hidden="1" customHeight="1" outlineLevel="1" collapsed="1" spans="1:29">
      <c r="A2883" s="870" t="s">
        <v>699</v>
      </c>
      <c r="B2883" s="870" t="s">
        <v>1101</v>
      </c>
      <c r="C2883" s="870"/>
      <c r="D2883" s="835"/>
      <c r="E2883" s="835"/>
      <c r="F2883" s="835"/>
      <c r="G2883" s="836"/>
      <c r="H2883" s="879" t="s">
        <v>6300</v>
      </c>
      <c r="I2883" s="874" t="s">
        <v>6300</v>
      </c>
      <c r="J2883" s="870"/>
      <c r="K2883" s="835"/>
      <c r="L2883" s="835"/>
      <c r="M2883" s="835"/>
      <c r="N2883" s="835"/>
      <c r="O2883" s="835"/>
      <c r="P2883" s="835"/>
      <c r="Q2883" s="836"/>
      <c r="R2883" s="824"/>
      <c r="S2883" s="824"/>
      <c r="T2883" s="824"/>
      <c r="U2883" s="824"/>
      <c r="V2883" s="824"/>
      <c r="W2883" s="824"/>
      <c r="X2883" s="824"/>
      <c r="Y2883" s="824"/>
      <c r="Z2883" s="824"/>
      <c r="AA2883" s="824"/>
      <c r="AB2883" s="824"/>
      <c r="AC2883" s="824"/>
    </row>
    <row r="2884" s="823" customFormat="1" ht="28.45" hidden="1" customHeight="1" outlineLevel="2" collapsed="1" spans="1:29">
      <c r="A2884" s="870" t="s">
        <v>699</v>
      </c>
      <c r="B2884" s="870" t="s">
        <v>1101</v>
      </c>
      <c r="C2884" s="870" t="s">
        <v>781</v>
      </c>
      <c r="D2884" s="870"/>
      <c r="E2884" s="835"/>
      <c r="F2884" s="835"/>
      <c r="G2884" s="836"/>
      <c r="H2884" s="879" t="s">
        <v>6300</v>
      </c>
      <c r="I2884" s="874" t="s">
        <v>6300</v>
      </c>
      <c r="J2884" s="870"/>
      <c r="K2884" s="835"/>
      <c r="L2884" s="835"/>
      <c r="M2884" s="835"/>
      <c r="N2884" s="835"/>
      <c r="O2884" s="835"/>
      <c r="P2884" s="835"/>
      <c r="Q2884" s="836"/>
      <c r="R2884" s="824"/>
      <c r="S2884" s="824"/>
      <c r="T2884" s="824"/>
      <c r="U2884" s="824"/>
      <c r="V2884" s="824"/>
      <c r="W2884" s="824"/>
      <c r="X2884" s="824"/>
      <c r="Y2884" s="824"/>
      <c r="Z2884" s="824"/>
      <c r="AA2884" s="824"/>
      <c r="AB2884" s="824"/>
      <c r="AC2884" s="824"/>
    </row>
    <row r="2885" s="823" customFormat="1" ht="28.45" hidden="1" customHeight="1" outlineLevel="3" spans="1:29">
      <c r="A2885" s="873" t="s">
        <v>699</v>
      </c>
      <c r="B2885" s="870" t="s">
        <v>1101</v>
      </c>
      <c r="C2885" s="870" t="s">
        <v>781</v>
      </c>
      <c r="D2885" s="846" t="s">
        <v>6616</v>
      </c>
      <c r="E2885" s="846" t="s">
        <v>4312</v>
      </c>
      <c r="F2885" s="846" t="s">
        <v>1181</v>
      </c>
      <c r="G2885" s="846" t="s">
        <v>6617</v>
      </c>
      <c r="H2885" s="832">
        <v>200</v>
      </c>
      <c r="I2885" s="832">
        <v>90.3</v>
      </c>
      <c r="J2885" s="846" t="s">
        <v>6361</v>
      </c>
      <c r="K2885" s="846" t="s">
        <v>2177</v>
      </c>
      <c r="L2885" s="846" t="s">
        <v>6618</v>
      </c>
      <c r="M2885" s="846" t="s">
        <v>873</v>
      </c>
      <c r="N2885" s="846" t="s">
        <v>6619</v>
      </c>
      <c r="O2885" s="846" t="s">
        <v>6620</v>
      </c>
      <c r="P2885" s="846" t="s">
        <v>1186</v>
      </c>
      <c r="Q2885" s="846"/>
      <c r="R2885" s="824"/>
      <c r="S2885" s="824"/>
      <c r="T2885" s="824"/>
      <c r="U2885" s="824"/>
      <c r="V2885" s="824"/>
      <c r="W2885" s="824"/>
      <c r="X2885" s="824"/>
      <c r="Y2885" s="824"/>
      <c r="Z2885" s="824"/>
      <c r="AA2885" s="824"/>
      <c r="AB2885" s="824"/>
      <c r="AC2885" s="824"/>
    </row>
    <row r="2886" s="823" customFormat="1" ht="28.45" hidden="1" customHeight="1" outlineLevel="3" spans="1:29">
      <c r="A2886" s="873" t="s">
        <v>699</v>
      </c>
      <c r="B2886" s="870" t="s">
        <v>1101</v>
      </c>
      <c r="C2886" s="870" t="s">
        <v>781</v>
      </c>
      <c r="D2886" s="846" t="s">
        <v>6621</v>
      </c>
      <c r="E2886" s="846" t="s">
        <v>4312</v>
      </c>
      <c r="F2886" s="846" t="s">
        <v>1181</v>
      </c>
      <c r="G2886" s="846" t="s">
        <v>6622</v>
      </c>
      <c r="H2886" s="832">
        <v>150</v>
      </c>
      <c r="I2886" s="832">
        <v>137.18</v>
      </c>
      <c r="J2886" s="846" t="s">
        <v>6361</v>
      </c>
      <c r="K2886" s="846" t="s">
        <v>3684</v>
      </c>
      <c r="L2886" s="846" t="s">
        <v>6618</v>
      </c>
      <c r="M2886" s="846" t="s">
        <v>873</v>
      </c>
      <c r="N2886" s="846" t="s">
        <v>6623</v>
      </c>
      <c r="O2886" s="846" t="s">
        <v>6624</v>
      </c>
      <c r="P2886" s="846" t="s">
        <v>1186</v>
      </c>
      <c r="Q2886" s="846"/>
      <c r="R2886" s="824"/>
      <c r="S2886" s="824"/>
      <c r="T2886" s="824"/>
      <c r="U2886" s="824"/>
      <c r="V2886" s="824"/>
      <c r="W2886" s="824"/>
      <c r="X2886" s="824"/>
      <c r="Y2886" s="824"/>
      <c r="Z2886" s="824"/>
      <c r="AA2886" s="824"/>
      <c r="AB2886" s="824"/>
      <c r="AC2886" s="824"/>
    </row>
    <row r="2887" s="823" customFormat="1" ht="28.45" hidden="1" customHeight="1" outlineLevel="3" spans="1:29">
      <c r="A2887" s="873" t="s">
        <v>699</v>
      </c>
      <c r="B2887" s="870" t="s">
        <v>1101</v>
      </c>
      <c r="C2887" s="870" t="s">
        <v>781</v>
      </c>
      <c r="D2887" s="846" t="s">
        <v>6625</v>
      </c>
      <c r="E2887" s="846" t="s">
        <v>4312</v>
      </c>
      <c r="F2887" s="846" t="s">
        <v>6626</v>
      </c>
      <c r="G2887" s="846" t="s">
        <v>6627</v>
      </c>
      <c r="H2887" s="832">
        <v>118</v>
      </c>
      <c r="I2887" s="832">
        <v>12</v>
      </c>
      <c r="J2887" s="846" t="s">
        <v>6361</v>
      </c>
      <c r="K2887" s="846" t="s">
        <v>321</v>
      </c>
      <c r="L2887" s="846" t="s">
        <v>6618</v>
      </c>
      <c r="M2887" s="846" t="s">
        <v>1178</v>
      </c>
      <c r="N2887" s="846" t="s">
        <v>6628</v>
      </c>
      <c r="O2887" s="846" t="s">
        <v>6629</v>
      </c>
      <c r="P2887" s="846" t="s">
        <v>1118</v>
      </c>
      <c r="Q2887" s="846"/>
      <c r="R2887" s="824"/>
      <c r="S2887" s="824"/>
      <c r="T2887" s="824"/>
      <c r="U2887" s="824"/>
      <c r="V2887" s="824"/>
      <c r="W2887" s="824"/>
      <c r="X2887" s="824"/>
      <c r="Y2887" s="824"/>
      <c r="Z2887" s="824"/>
      <c r="AA2887" s="824"/>
      <c r="AB2887" s="824"/>
      <c r="AC2887" s="824"/>
    </row>
    <row r="2888" s="823" customFormat="1" ht="28.45" hidden="1" customHeight="1" outlineLevel="3" spans="1:29">
      <c r="A2888" s="873" t="s">
        <v>699</v>
      </c>
      <c r="B2888" s="870" t="s">
        <v>1101</v>
      </c>
      <c r="C2888" s="870" t="s">
        <v>781</v>
      </c>
      <c r="D2888" s="846" t="s">
        <v>6630</v>
      </c>
      <c r="E2888" s="846" t="s">
        <v>4312</v>
      </c>
      <c r="F2888" s="846" t="s">
        <v>1181</v>
      </c>
      <c r="G2888" s="846" t="s">
        <v>6617</v>
      </c>
      <c r="H2888" s="832">
        <v>200</v>
      </c>
      <c r="I2888" s="832">
        <v>24.88</v>
      </c>
      <c r="J2888" s="846" t="s">
        <v>6361</v>
      </c>
      <c r="K2888" s="846" t="s">
        <v>3768</v>
      </c>
      <c r="L2888" s="846" t="s">
        <v>6618</v>
      </c>
      <c r="M2888" s="846" t="s">
        <v>873</v>
      </c>
      <c r="N2888" s="846" t="s">
        <v>6631</v>
      </c>
      <c r="O2888" s="846" t="s">
        <v>6632</v>
      </c>
      <c r="P2888" s="846" t="s">
        <v>1186</v>
      </c>
      <c r="Q2888" s="846"/>
      <c r="R2888" s="824"/>
      <c r="S2888" s="824"/>
      <c r="T2888" s="824"/>
      <c r="U2888" s="824"/>
      <c r="V2888" s="824"/>
      <c r="W2888" s="824"/>
      <c r="X2888" s="824"/>
      <c r="Y2888" s="824"/>
      <c r="Z2888" s="824"/>
      <c r="AA2888" s="824"/>
      <c r="AB2888" s="824"/>
      <c r="AC2888" s="824"/>
    </row>
    <row r="2889" s="823" customFormat="1" ht="28.45" hidden="1" customHeight="1" outlineLevel="3" spans="1:29">
      <c r="A2889" s="873" t="s">
        <v>699</v>
      </c>
      <c r="B2889" s="870" t="s">
        <v>1101</v>
      </c>
      <c r="C2889" s="870" t="s">
        <v>781</v>
      </c>
      <c r="D2889" s="846" t="s">
        <v>6633</v>
      </c>
      <c r="E2889" s="846" t="s">
        <v>4312</v>
      </c>
      <c r="F2889" s="846" t="s">
        <v>6634</v>
      </c>
      <c r="G2889" s="846" t="s">
        <v>6635</v>
      </c>
      <c r="H2889" s="832">
        <v>2000</v>
      </c>
      <c r="I2889" s="832">
        <v>1649.42</v>
      </c>
      <c r="J2889" s="846" t="s">
        <v>6361</v>
      </c>
      <c r="K2889" s="846" t="s">
        <v>37</v>
      </c>
      <c r="L2889" s="846" t="s">
        <v>6618</v>
      </c>
      <c r="M2889" s="846" t="s">
        <v>873</v>
      </c>
      <c r="N2889" s="846" t="s">
        <v>6636</v>
      </c>
      <c r="O2889" s="846" t="s">
        <v>6637</v>
      </c>
      <c r="P2889" s="846" t="s">
        <v>1186</v>
      </c>
      <c r="Q2889" s="846"/>
      <c r="R2889" s="824"/>
      <c r="S2889" s="824"/>
      <c r="T2889" s="824"/>
      <c r="U2889" s="824"/>
      <c r="V2889" s="824"/>
      <c r="W2889" s="824"/>
      <c r="X2889" s="824"/>
      <c r="Y2889" s="824"/>
      <c r="Z2889" s="824"/>
      <c r="AA2889" s="824"/>
      <c r="AB2889" s="824"/>
      <c r="AC2889" s="824"/>
    </row>
    <row r="2890" s="823" customFormat="1" ht="28.45" hidden="1" customHeight="1" outlineLevel="3" spans="1:29">
      <c r="A2890" s="873" t="s">
        <v>699</v>
      </c>
      <c r="B2890" s="870" t="s">
        <v>1101</v>
      </c>
      <c r="C2890" s="870" t="s">
        <v>781</v>
      </c>
      <c r="D2890" s="846" t="s">
        <v>6638</v>
      </c>
      <c r="E2890" s="846" t="s">
        <v>4312</v>
      </c>
      <c r="F2890" s="846" t="s">
        <v>1181</v>
      </c>
      <c r="G2890" s="846" t="s">
        <v>6617</v>
      </c>
      <c r="H2890" s="832">
        <v>5000</v>
      </c>
      <c r="I2890" s="832">
        <v>1499.24</v>
      </c>
      <c r="J2890" s="846" t="s">
        <v>6361</v>
      </c>
      <c r="K2890" s="846" t="s">
        <v>166</v>
      </c>
      <c r="L2890" s="846" t="s">
        <v>6618</v>
      </c>
      <c r="M2890" s="846" t="s">
        <v>873</v>
      </c>
      <c r="N2890" s="846" t="s">
        <v>6639</v>
      </c>
      <c r="O2890" s="846" t="s">
        <v>6632</v>
      </c>
      <c r="P2890" s="846" t="s">
        <v>1186</v>
      </c>
      <c r="Q2890" s="846"/>
      <c r="R2890" s="824"/>
      <c r="S2890" s="824"/>
      <c r="T2890" s="824"/>
      <c r="U2890" s="824"/>
      <c r="V2890" s="824"/>
      <c r="W2890" s="824"/>
      <c r="X2890" s="824"/>
      <c r="Y2890" s="824"/>
      <c r="Z2890" s="824"/>
      <c r="AA2890" s="824"/>
      <c r="AB2890" s="824"/>
      <c r="AC2890" s="824"/>
    </row>
    <row r="2891" s="823" customFormat="1" ht="28.45" hidden="1" customHeight="1" outlineLevel="3" spans="1:29">
      <c r="A2891" s="873" t="s">
        <v>699</v>
      </c>
      <c r="B2891" s="870" t="s">
        <v>1101</v>
      </c>
      <c r="C2891" s="870" t="s">
        <v>781</v>
      </c>
      <c r="D2891" s="846" t="s">
        <v>6640</v>
      </c>
      <c r="E2891" s="846" t="s">
        <v>4312</v>
      </c>
      <c r="F2891" s="846" t="s">
        <v>6634</v>
      </c>
      <c r="G2891" s="846" t="s">
        <v>6617</v>
      </c>
      <c r="H2891" s="832">
        <v>500</v>
      </c>
      <c r="I2891" s="832">
        <v>190.02</v>
      </c>
      <c r="J2891" s="846" t="s">
        <v>6361</v>
      </c>
      <c r="K2891" s="846" t="s">
        <v>534</v>
      </c>
      <c r="L2891" s="846" t="s">
        <v>6618</v>
      </c>
      <c r="M2891" s="846" t="s">
        <v>873</v>
      </c>
      <c r="N2891" s="846" t="s">
        <v>6641</v>
      </c>
      <c r="O2891" s="846" t="s">
        <v>6632</v>
      </c>
      <c r="P2891" s="846" t="s">
        <v>1186</v>
      </c>
      <c r="Q2891" s="846"/>
      <c r="R2891" s="824"/>
      <c r="S2891" s="824"/>
      <c r="T2891" s="824"/>
      <c r="U2891" s="824"/>
      <c r="V2891" s="824"/>
      <c r="W2891" s="824"/>
      <c r="X2891" s="824"/>
      <c r="Y2891" s="824"/>
      <c r="Z2891" s="824"/>
      <c r="AA2891" s="824"/>
      <c r="AB2891" s="824"/>
      <c r="AC2891" s="824"/>
    </row>
    <row r="2892" s="823" customFormat="1" ht="28.45" hidden="1" customHeight="1" outlineLevel="3" spans="1:29">
      <c r="A2892" s="873" t="s">
        <v>699</v>
      </c>
      <c r="B2892" s="870" t="s">
        <v>1101</v>
      </c>
      <c r="C2892" s="870" t="s">
        <v>781</v>
      </c>
      <c r="D2892" s="846" t="s">
        <v>6642</v>
      </c>
      <c r="E2892" s="846" t="s">
        <v>4312</v>
      </c>
      <c r="F2892" s="846" t="s">
        <v>6643</v>
      </c>
      <c r="G2892" s="846" t="s">
        <v>6644</v>
      </c>
      <c r="H2892" s="832">
        <v>1000</v>
      </c>
      <c r="I2892" s="832">
        <v>1000</v>
      </c>
      <c r="J2892" s="846" t="s">
        <v>6361</v>
      </c>
      <c r="K2892" s="846" t="s">
        <v>375</v>
      </c>
      <c r="L2892" s="846" t="s">
        <v>6645</v>
      </c>
      <c r="M2892" s="846" t="s">
        <v>6052</v>
      </c>
      <c r="N2892" s="846" t="s">
        <v>2791</v>
      </c>
      <c r="O2892" s="846" t="s">
        <v>6165</v>
      </c>
      <c r="P2892" s="846"/>
      <c r="Q2892" s="846"/>
      <c r="R2892" s="824"/>
      <c r="S2892" s="824"/>
      <c r="T2892" s="824"/>
      <c r="U2892" s="824"/>
      <c r="V2892" s="824"/>
      <c r="W2892" s="824"/>
      <c r="X2892" s="824"/>
      <c r="Y2892" s="824"/>
      <c r="Z2892" s="824"/>
      <c r="AA2892" s="824"/>
      <c r="AB2892" s="824"/>
      <c r="AC2892" s="824"/>
    </row>
    <row r="2893" s="823" customFormat="1" ht="28.45" hidden="1" customHeight="1" outlineLevel="3" spans="1:29">
      <c r="A2893" s="873" t="s">
        <v>699</v>
      </c>
      <c r="B2893" s="870" t="s">
        <v>1101</v>
      </c>
      <c r="C2893" s="870" t="s">
        <v>781</v>
      </c>
      <c r="D2893" s="846" t="s">
        <v>6646</v>
      </c>
      <c r="E2893" s="846" t="s">
        <v>4768</v>
      </c>
      <c r="F2893" s="846" t="s">
        <v>6647</v>
      </c>
      <c r="G2893" s="846" t="s">
        <v>6648</v>
      </c>
      <c r="H2893" s="832">
        <v>19500</v>
      </c>
      <c r="I2893" s="832">
        <v>19500</v>
      </c>
      <c r="J2893" s="846" t="s">
        <v>6361</v>
      </c>
      <c r="K2893" s="846" t="s">
        <v>37</v>
      </c>
      <c r="L2893" s="846" t="s">
        <v>1251</v>
      </c>
      <c r="M2893" s="846" t="s">
        <v>1243</v>
      </c>
      <c r="N2893" s="846" t="s">
        <v>6649</v>
      </c>
      <c r="O2893" s="846" t="s">
        <v>6165</v>
      </c>
      <c r="P2893" s="846"/>
      <c r="Q2893" s="846"/>
      <c r="R2893" s="824"/>
      <c r="S2893" s="824"/>
      <c r="T2893" s="824"/>
      <c r="U2893" s="824"/>
      <c r="V2893" s="824"/>
      <c r="W2893" s="824"/>
      <c r="X2893" s="824"/>
      <c r="Y2893" s="824"/>
      <c r="Z2893" s="824"/>
      <c r="AA2893" s="824"/>
      <c r="AB2893" s="824"/>
      <c r="AC2893" s="824"/>
    </row>
    <row r="2894" s="823" customFormat="1" ht="28.45" hidden="1" customHeight="1" outlineLevel="3" spans="1:29">
      <c r="A2894" s="873" t="s">
        <v>699</v>
      </c>
      <c r="B2894" s="870" t="s">
        <v>1101</v>
      </c>
      <c r="C2894" s="870" t="s">
        <v>781</v>
      </c>
      <c r="D2894" s="846" t="s">
        <v>6650</v>
      </c>
      <c r="E2894" s="846" t="s">
        <v>4768</v>
      </c>
      <c r="F2894" s="846" t="s">
        <v>6647</v>
      </c>
      <c r="G2894" s="846" t="s">
        <v>6648</v>
      </c>
      <c r="H2894" s="832">
        <v>22500</v>
      </c>
      <c r="I2894" s="832">
        <v>22500</v>
      </c>
      <c r="J2894" s="846" t="s">
        <v>6361</v>
      </c>
      <c r="K2894" s="846" t="s">
        <v>37</v>
      </c>
      <c r="L2894" s="846" t="s">
        <v>1251</v>
      </c>
      <c r="M2894" s="846" t="s">
        <v>1243</v>
      </c>
      <c r="N2894" s="846" t="s">
        <v>6649</v>
      </c>
      <c r="O2894" s="846" t="s">
        <v>6165</v>
      </c>
      <c r="P2894" s="846"/>
      <c r="Q2894" s="846"/>
      <c r="R2894" s="824"/>
      <c r="S2894" s="824"/>
      <c r="T2894" s="824"/>
      <c r="U2894" s="824"/>
      <c r="V2894" s="824"/>
      <c r="W2894" s="824"/>
      <c r="X2894" s="824"/>
      <c r="Y2894" s="824"/>
      <c r="Z2894" s="824"/>
      <c r="AA2894" s="824"/>
      <c r="AB2894" s="824"/>
      <c r="AC2894" s="824"/>
    </row>
    <row r="2895" s="823" customFormat="1" ht="28.45" hidden="1" customHeight="1" outlineLevel="3" spans="1:29">
      <c r="A2895" s="873" t="s">
        <v>699</v>
      </c>
      <c r="B2895" s="870" t="s">
        <v>1101</v>
      </c>
      <c r="C2895" s="870" t="s">
        <v>781</v>
      </c>
      <c r="D2895" s="846" t="s">
        <v>6651</v>
      </c>
      <c r="E2895" s="846" t="s">
        <v>4312</v>
      </c>
      <c r="F2895" s="846" t="s">
        <v>6652</v>
      </c>
      <c r="G2895" s="846" t="s">
        <v>6029</v>
      </c>
      <c r="H2895" s="832">
        <v>1875</v>
      </c>
      <c r="I2895" s="832">
        <v>1875</v>
      </c>
      <c r="J2895" s="846" t="s">
        <v>6361</v>
      </c>
      <c r="K2895" s="846" t="s">
        <v>350</v>
      </c>
      <c r="L2895" s="846" t="s">
        <v>1251</v>
      </c>
      <c r="M2895" s="846" t="s">
        <v>1243</v>
      </c>
      <c r="N2895" s="846" t="s">
        <v>1256</v>
      </c>
      <c r="O2895" s="846" t="s">
        <v>6165</v>
      </c>
      <c r="P2895" s="846" t="s">
        <v>4370</v>
      </c>
      <c r="Q2895" s="846"/>
      <c r="R2895" s="824"/>
      <c r="S2895" s="824"/>
      <c r="T2895" s="824"/>
      <c r="U2895" s="824"/>
      <c r="V2895" s="824"/>
      <c r="W2895" s="824"/>
      <c r="X2895" s="824"/>
      <c r="Y2895" s="824"/>
      <c r="Z2895" s="824"/>
      <c r="AA2895" s="824"/>
      <c r="AB2895" s="824"/>
      <c r="AC2895" s="824"/>
    </row>
    <row r="2896" s="823" customFormat="1" ht="28.45" hidden="1" customHeight="1" outlineLevel="3" spans="1:29">
      <c r="A2896" s="873" t="s">
        <v>699</v>
      </c>
      <c r="B2896" s="870" t="s">
        <v>1101</v>
      </c>
      <c r="C2896" s="870" t="s">
        <v>781</v>
      </c>
      <c r="D2896" s="846" t="s">
        <v>6653</v>
      </c>
      <c r="E2896" s="846" t="s">
        <v>4312</v>
      </c>
      <c r="F2896" s="846" t="s">
        <v>6654</v>
      </c>
      <c r="G2896" s="846" t="s">
        <v>6655</v>
      </c>
      <c r="H2896" s="832">
        <v>1</v>
      </c>
      <c r="I2896" s="832">
        <v>1</v>
      </c>
      <c r="J2896" s="846" t="s">
        <v>6361</v>
      </c>
      <c r="K2896" s="846" t="s">
        <v>292</v>
      </c>
      <c r="L2896" s="846" t="s">
        <v>1116</v>
      </c>
      <c r="M2896" s="846" t="s">
        <v>6656</v>
      </c>
      <c r="N2896" s="846" t="s">
        <v>781</v>
      </c>
      <c r="O2896" s="846" t="s">
        <v>6657</v>
      </c>
      <c r="P2896" s="846" t="s">
        <v>6658</v>
      </c>
      <c r="Q2896" s="846"/>
      <c r="R2896" s="824"/>
      <c r="S2896" s="824"/>
      <c r="T2896" s="824"/>
      <c r="U2896" s="824"/>
      <c r="V2896" s="824"/>
      <c r="W2896" s="824"/>
      <c r="X2896" s="824"/>
      <c r="Y2896" s="824"/>
      <c r="Z2896" s="824"/>
      <c r="AA2896" s="824"/>
      <c r="AB2896" s="824"/>
      <c r="AC2896" s="824"/>
    </row>
    <row r="2897" s="823" customFormat="1" ht="28.45" hidden="1" customHeight="1" outlineLevel="3" spans="1:29">
      <c r="A2897" s="873" t="s">
        <v>699</v>
      </c>
      <c r="B2897" s="870" t="s">
        <v>1101</v>
      </c>
      <c r="C2897" s="870" t="s">
        <v>781</v>
      </c>
      <c r="D2897" s="846" t="s">
        <v>6653</v>
      </c>
      <c r="E2897" s="846" t="s">
        <v>4312</v>
      </c>
      <c r="F2897" s="846" t="s">
        <v>6654</v>
      </c>
      <c r="G2897" s="846" t="s">
        <v>6659</v>
      </c>
      <c r="H2897" s="832">
        <v>1350</v>
      </c>
      <c r="I2897" s="832">
        <v>690.13</v>
      </c>
      <c r="J2897" s="846" t="s">
        <v>6361</v>
      </c>
      <c r="K2897" s="846" t="s">
        <v>292</v>
      </c>
      <c r="L2897" s="846" t="s">
        <v>1116</v>
      </c>
      <c r="M2897" s="846" t="s">
        <v>6656</v>
      </c>
      <c r="N2897" s="846" t="s">
        <v>6660</v>
      </c>
      <c r="O2897" s="846" t="s">
        <v>6657</v>
      </c>
      <c r="P2897" s="846" t="s">
        <v>6658</v>
      </c>
      <c r="Q2897" s="846"/>
      <c r="R2897" s="824"/>
      <c r="S2897" s="824"/>
      <c r="T2897" s="824"/>
      <c r="U2897" s="824"/>
      <c r="V2897" s="824"/>
      <c r="W2897" s="824"/>
      <c r="X2897" s="824"/>
      <c r="Y2897" s="824"/>
      <c r="Z2897" s="824"/>
      <c r="AA2897" s="824"/>
      <c r="AB2897" s="824"/>
      <c r="AC2897" s="824"/>
    </row>
    <row r="2898" s="823" customFormat="1" ht="28.45" hidden="1" customHeight="1" outlineLevel="3" spans="1:29">
      <c r="A2898" s="873" t="s">
        <v>699</v>
      </c>
      <c r="B2898" s="870" t="s">
        <v>1101</v>
      </c>
      <c r="C2898" s="870" t="s">
        <v>781</v>
      </c>
      <c r="D2898" s="846" t="s">
        <v>6661</v>
      </c>
      <c r="E2898" s="846" t="s">
        <v>4312</v>
      </c>
      <c r="F2898" s="846" t="s">
        <v>6662</v>
      </c>
      <c r="G2898" s="846" t="s">
        <v>6663</v>
      </c>
      <c r="H2898" s="832">
        <v>5000</v>
      </c>
      <c r="I2898" s="832">
        <v>3535.55</v>
      </c>
      <c r="J2898" s="846" t="s">
        <v>6361</v>
      </c>
      <c r="K2898" s="846" t="s">
        <v>1000</v>
      </c>
      <c r="L2898" s="846" t="s">
        <v>1184</v>
      </c>
      <c r="M2898" s="846" t="s">
        <v>1229</v>
      </c>
      <c r="N2898" s="846" t="s">
        <v>6664</v>
      </c>
      <c r="O2898" s="846" t="s">
        <v>6657</v>
      </c>
      <c r="P2898" s="846"/>
      <c r="Q2898" s="846"/>
      <c r="R2898" s="824"/>
      <c r="S2898" s="824"/>
      <c r="T2898" s="824"/>
      <c r="U2898" s="824"/>
      <c r="V2898" s="824"/>
      <c r="W2898" s="824"/>
      <c r="X2898" s="824"/>
      <c r="Y2898" s="824"/>
      <c r="Z2898" s="824"/>
      <c r="AA2898" s="824"/>
      <c r="AB2898" s="824"/>
      <c r="AC2898" s="824"/>
    </row>
    <row r="2899" s="823" customFormat="1" ht="28.45" hidden="1" customHeight="1" outlineLevel="3" spans="1:29">
      <c r="A2899" s="873" t="s">
        <v>699</v>
      </c>
      <c r="B2899" s="870" t="s">
        <v>1101</v>
      </c>
      <c r="C2899" s="870" t="s">
        <v>781</v>
      </c>
      <c r="D2899" s="846" t="s">
        <v>6665</v>
      </c>
      <c r="E2899" s="846" t="s">
        <v>4312</v>
      </c>
      <c r="F2899" s="846" t="s">
        <v>6666</v>
      </c>
      <c r="G2899" s="846" t="s">
        <v>6663</v>
      </c>
      <c r="H2899" s="832">
        <v>5000</v>
      </c>
      <c r="I2899" s="832">
        <v>4971.01</v>
      </c>
      <c r="J2899" s="846" t="s">
        <v>6361</v>
      </c>
      <c r="K2899" s="846" t="s">
        <v>37</v>
      </c>
      <c r="L2899" s="846" t="s">
        <v>1195</v>
      </c>
      <c r="M2899" s="846" t="s">
        <v>1185</v>
      </c>
      <c r="N2899" s="846" t="s">
        <v>6667</v>
      </c>
      <c r="O2899" s="846" t="s">
        <v>6668</v>
      </c>
      <c r="P2899" s="846"/>
      <c r="Q2899" s="846"/>
      <c r="R2899" s="824"/>
      <c r="S2899" s="824"/>
      <c r="T2899" s="824"/>
      <c r="U2899" s="824"/>
      <c r="V2899" s="824"/>
      <c r="W2899" s="824"/>
      <c r="X2899" s="824"/>
      <c r="Y2899" s="824"/>
      <c r="Z2899" s="824"/>
      <c r="AA2899" s="824"/>
      <c r="AB2899" s="824"/>
      <c r="AC2899" s="824"/>
    </row>
    <row r="2900" s="823" customFormat="1" ht="28.45" hidden="1" customHeight="1" outlineLevel="3" spans="1:29">
      <c r="A2900" s="873" t="s">
        <v>699</v>
      </c>
      <c r="B2900" s="870" t="s">
        <v>1101</v>
      </c>
      <c r="C2900" s="870" t="s">
        <v>781</v>
      </c>
      <c r="D2900" s="846" t="s">
        <v>6669</v>
      </c>
      <c r="E2900" s="846" t="s">
        <v>4312</v>
      </c>
      <c r="F2900" s="846" t="s">
        <v>6670</v>
      </c>
      <c r="G2900" s="846" t="s">
        <v>6655</v>
      </c>
      <c r="H2900" s="832">
        <v>5000</v>
      </c>
      <c r="I2900" s="832">
        <v>4862.38</v>
      </c>
      <c r="J2900" s="846" t="s">
        <v>6361</v>
      </c>
      <c r="K2900" s="846" t="s">
        <v>1000</v>
      </c>
      <c r="L2900" s="846" t="s">
        <v>1184</v>
      </c>
      <c r="M2900" s="846" t="s">
        <v>1185</v>
      </c>
      <c r="N2900" s="846" t="s">
        <v>1181</v>
      </c>
      <c r="O2900" s="846" t="s">
        <v>6657</v>
      </c>
      <c r="P2900" s="846"/>
      <c r="Q2900" s="846"/>
      <c r="R2900" s="824"/>
      <c r="S2900" s="824"/>
      <c r="T2900" s="824"/>
      <c r="U2900" s="824"/>
      <c r="V2900" s="824"/>
      <c r="W2900" s="824"/>
      <c r="X2900" s="824"/>
      <c r="Y2900" s="824"/>
      <c r="Z2900" s="824"/>
      <c r="AA2900" s="824"/>
      <c r="AB2900" s="824"/>
      <c r="AC2900" s="824"/>
    </row>
    <row r="2901" s="823" customFormat="1" ht="28.45" hidden="1" customHeight="1" outlineLevel="3" spans="1:29">
      <c r="A2901" s="873" t="s">
        <v>699</v>
      </c>
      <c r="B2901" s="870" t="s">
        <v>1101</v>
      </c>
      <c r="C2901" s="870" t="s">
        <v>781</v>
      </c>
      <c r="D2901" s="846" t="s">
        <v>6671</v>
      </c>
      <c r="E2901" s="846" t="s">
        <v>4312</v>
      </c>
      <c r="F2901" s="846" t="s">
        <v>6654</v>
      </c>
      <c r="G2901" s="846" t="s">
        <v>6663</v>
      </c>
      <c r="H2901" s="832">
        <v>5000</v>
      </c>
      <c r="I2901" s="832">
        <v>2131.54</v>
      </c>
      <c r="J2901" s="846" t="s">
        <v>6361</v>
      </c>
      <c r="K2901" s="846" t="s">
        <v>1000</v>
      </c>
      <c r="L2901" s="846" t="s">
        <v>1184</v>
      </c>
      <c r="M2901" s="846" t="s">
        <v>1229</v>
      </c>
      <c r="N2901" s="846" t="s">
        <v>6664</v>
      </c>
      <c r="O2901" s="846" t="s">
        <v>6657</v>
      </c>
      <c r="P2901" s="846" t="s">
        <v>6658</v>
      </c>
      <c r="Q2901" s="846"/>
      <c r="R2901" s="824"/>
      <c r="S2901" s="824"/>
      <c r="T2901" s="824"/>
      <c r="U2901" s="824"/>
      <c r="V2901" s="824"/>
      <c r="W2901" s="824"/>
      <c r="X2901" s="824"/>
      <c r="Y2901" s="824"/>
      <c r="Z2901" s="824"/>
      <c r="AA2901" s="824"/>
      <c r="AB2901" s="824"/>
      <c r="AC2901" s="824"/>
    </row>
    <row r="2902" s="823" customFormat="1" ht="28.45" hidden="1" customHeight="1" outlineLevel="3" spans="1:29">
      <c r="A2902" s="873" t="s">
        <v>699</v>
      </c>
      <c r="B2902" s="870" t="s">
        <v>1101</v>
      </c>
      <c r="C2902" s="870" t="s">
        <v>781</v>
      </c>
      <c r="D2902" s="846" t="s">
        <v>6672</v>
      </c>
      <c r="E2902" s="846" t="s">
        <v>4312</v>
      </c>
      <c r="F2902" s="846" t="s">
        <v>6673</v>
      </c>
      <c r="G2902" s="846" t="s">
        <v>6663</v>
      </c>
      <c r="H2902" s="832">
        <v>5000</v>
      </c>
      <c r="I2902" s="832">
        <v>3253.48</v>
      </c>
      <c r="J2902" s="846" t="s">
        <v>6361</v>
      </c>
      <c r="K2902" s="846" t="s">
        <v>1000</v>
      </c>
      <c r="L2902" s="846" t="s">
        <v>1195</v>
      </c>
      <c r="M2902" s="846" t="s">
        <v>1185</v>
      </c>
      <c r="N2902" s="846" t="s">
        <v>1181</v>
      </c>
      <c r="O2902" s="846" t="s">
        <v>6668</v>
      </c>
      <c r="P2902" s="846"/>
      <c r="Q2902" s="846"/>
      <c r="R2902" s="824"/>
      <c r="S2902" s="824"/>
      <c r="T2902" s="824"/>
      <c r="U2902" s="824"/>
      <c r="V2902" s="824"/>
      <c r="W2902" s="824"/>
      <c r="X2902" s="824"/>
      <c r="Y2902" s="824"/>
      <c r="Z2902" s="824"/>
      <c r="AA2902" s="824"/>
      <c r="AB2902" s="824"/>
      <c r="AC2902" s="824"/>
    </row>
    <row r="2903" s="823" customFormat="1" ht="28.45" hidden="1" customHeight="1" outlineLevel="3" spans="1:29">
      <c r="A2903" s="873" t="s">
        <v>699</v>
      </c>
      <c r="B2903" s="870" t="s">
        <v>1101</v>
      </c>
      <c r="C2903" s="870" t="s">
        <v>781</v>
      </c>
      <c r="D2903" s="846" t="s">
        <v>6672</v>
      </c>
      <c r="E2903" s="846" t="s">
        <v>4312</v>
      </c>
      <c r="F2903" s="846" t="s">
        <v>6673</v>
      </c>
      <c r="G2903" s="846" t="s">
        <v>6663</v>
      </c>
      <c r="H2903" s="832">
        <v>5000</v>
      </c>
      <c r="I2903" s="832">
        <v>4930.3</v>
      </c>
      <c r="J2903" s="846" t="s">
        <v>6361</v>
      </c>
      <c r="K2903" s="846" t="s">
        <v>1000</v>
      </c>
      <c r="L2903" s="846" t="s">
        <v>1195</v>
      </c>
      <c r="M2903" s="846" t="s">
        <v>1185</v>
      </c>
      <c r="N2903" s="846" t="s">
        <v>781</v>
      </c>
      <c r="O2903" s="846" t="s">
        <v>6668</v>
      </c>
      <c r="P2903" s="846"/>
      <c r="Q2903" s="846"/>
      <c r="R2903" s="824"/>
      <c r="S2903" s="824"/>
      <c r="T2903" s="824"/>
      <c r="U2903" s="824"/>
      <c r="V2903" s="824"/>
      <c r="W2903" s="824"/>
      <c r="X2903" s="824"/>
      <c r="Y2903" s="824"/>
      <c r="Z2903" s="824"/>
      <c r="AA2903" s="824"/>
      <c r="AB2903" s="824"/>
      <c r="AC2903" s="824"/>
    </row>
    <row r="2904" s="823" customFormat="1" ht="28.45" hidden="1" customHeight="1" outlineLevel="3" spans="1:29">
      <c r="A2904" s="873" t="s">
        <v>699</v>
      </c>
      <c r="B2904" s="870" t="s">
        <v>1101</v>
      </c>
      <c r="C2904" s="870" t="s">
        <v>781</v>
      </c>
      <c r="D2904" s="846" t="s">
        <v>6672</v>
      </c>
      <c r="E2904" s="846" t="s">
        <v>4312</v>
      </c>
      <c r="F2904" s="846" t="s">
        <v>6673</v>
      </c>
      <c r="G2904" s="846" t="s">
        <v>6655</v>
      </c>
      <c r="H2904" s="832">
        <v>5000</v>
      </c>
      <c r="I2904" s="832">
        <v>5000</v>
      </c>
      <c r="J2904" s="846" t="s">
        <v>6361</v>
      </c>
      <c r="K2904" s="846" t="s">
        <v>1000</v>
      </c>
      <c r="L2904" s="846" t="s">
        <v>1195</v>
      </c>
      <c r="M2904" s="846" t="s">
        <v>1185</v>
      </c>
      <c r="N2904" s="846" t="s">
        <v>781</v>
      </c>
      <c r="O2904" s="846" t="s">
        <v>6668</v>
      </c>
      <c r="P2904" s="846"/>
      <c r="Q2904" s="846"/>
      <c r="R2904" s="824"/>
      <c r="S2904" s="824"/>
      <c r="T2904" s="824"/>
      <c r="U2904" s="824"/>
      <c r="V2904" s="824"/>
      <c r="W2904" s="824"/>
      <c r="X2904" s="824"/>
      <c r="Y2904" s="824"/>
      <c r="Z2904" s="824"/>
      <c r="AA2904" s="824"/>
      <c r="AB2904" s="824"/>
      <c r="AC2904" s="824"/>
    </row>
    <row r="2905" s="823" customFormat="1" ht="28.45" hidden="1" customHeight="1" outlineLevel="3" spans="1:29">
      <c r="A2905" s="873" t="s">
        <v>699</v>
      </c>
      <c r="B2905" s="870" t="s">
        <v>1101</v>
      </c>
      <c r="C2905" s="870" t="s">
        <v>781</v>
      </c>
      <c r="D2905" s="846" t="s">
        <v>6672</v>
      </c>
      <c r="E2905" s="846" t="s">
        <v>4312</v>
      </c>
      <c r="F2905" s="846" t="s">
        <v>6673</v>
      </c>
      <c r="G2905" s="846" t="s">
        <v>6674</v>
      </c>
      <c r="H2905" s="832">
        <v>5000</v>
      </c>
      <c r="I2905" s="832">
        <v>5000</v>
      </c>
      <c r="J2905" s="846" t="s">
        <v>6361</v>
      </c>
      <c r="K2905" s="846" t="s">
        <v>1000</v>
      </c>
      <c r="L2905" s="846" t="s">
        <v>1195</v>
      </c>
      <c r="M2905" s="846" t="s">
        <v>1185</v>
      </c>
      <c r="N2905" s="846" t="s">
        <v>781</v>
      </c>
      <c r="O2905" s="846" t="s">
        <v>6668</v>
      </c>
      <c r="P2905" s="846"/>
      <c r="Q2905" s="846"/>
      <c r="R2905" s="824"/>
      <c r="S2905" s="824"/>
      <c r="T2905" s="824"/>
      <c r="U2905" s="824"/>
      <c r="V2905" s="824"/>
      <c r="W2905" s="824"/>
      <c r="X2905" s="824"/>
      <c r="Y2905" s="824"/>
      <c r="Z2905" s="824"/>
      <c r="AA2905" s="824"/>
      <c r="AB2905" s="824"/>
      <c r="AC2905" s="824"/>
    </row>
    <row r="2906" s="823" customFormat="1" ht="28.45" hidden="1" customHeight="1" outlineLevel="3" spans="1:29">
      <c r="A2906" s="873" t="s">
        <v>699</v>
      </c>
      <c r="B2906" s="870" t="s">
        <v>1101</v>
      </c>
      <c r="C2906" s="870" t="s">
        <v>781</v>
      </c>
      <c r="D2906" s="846" t="s">
        <v>6675</v>
      </c>
      <c r="E2906" s="846" t="s">
        <v>4312</v>
      </c>
      <c r="F2906" s="846" t="s">
        <v>6676</v>
      </c>
      <c r="G2906" s="846" t="s">
        <v>6677</v>
      </c>
      <c r="H2906" s="832">
        <v>5000</v>
      </c>
      <c r="I2906" s="832">
        <v>4925.61</v>
      </c>
      <c r="J2906" s="846" t="s">
        <v>6361</v>
      </c>
      <c r="K2906" s="846" t="s">
        <v>1000</v>
      </c>
      <c r="L2906" s="846" t="s">
        <v>1195</v>
      </c>
      <c r="M2906" s="846" t="s">
        <v>1185</v>
      </c>
      <c r="N2906" s="846" t="s">
        <v>1181</v>
      </c>
      <c r="O2906" s="846" t="s">
        <v>6668</v>
      </c>
      <c r="P2906" s="846"/>
      <c r="Q2906" s="846"/>
      <c r="R2906" s="824"/>
      <c r="S2906" s="824"/>
      <c r="T2906" s="824"/>
      <c r="U2906" s="824"/>
      <c r="V2906" s="824"/>
      <c r="W2906" s="824"/>
      <c r="X2906" s="824"/>
      <c r="Y2906" s="824"/>
      <c r="Z2906" s="824"/>
      <c r="AA2906" s="824"/>
      <c r="AB2906" s="824"/>
      <c r="AC2906" s="824"/>
    </row>
    <row r="2907" s="823" customFormat="1" ht="28.45" hidden="1" customHeight="1" outlineLevel="3" spans="1:29">
      <c r="A2907" s="873" t="s">
        <v>699</v>
      </c>
      <c r="B2907" s="870" t="s">
        <v>1101</v>
      </c>
      <c r="C2907" s="870" t="s">
        <v>781</v>
      </c>
      <c r="D2907" s="846" t="s">
        <v>6675</v>
      </c>
      <c r="E2907" s="846" t="s">
        <v>4312</v>
      </c>
      <c r="F2907" s="846" t="s">
        <v>6676</v>
      </c>
      <c r="G2907" s="846" t="s">
        <v>6655</v>
      </c>
      <c r="H2907" s="832">
        <v>5000</v>
      </c>
      <c r="I2907" s="832">
        <v>5000</v>
      </c>
      <c r="J2907" s="846" t="s">
        <v>6361</v>
      </c>
      <c r="K2907" s="846" t="s">
        <v>1000</v>
      </c>
      <c r="L2907" s="846" t="s">
        <v>1195</v>
      </c>
      <c r="M2907" s="846" t="s">
        <v>1185</v>
      </c>
      <c r="N2907" s="846" t="s">
        <v>781</v>
      </c>
      <c r="O2907" s="846" t="s">
        <v>6668</v>
      </c>
      <c r="P2907" s="846"/>
      <c r="Q2907" s="846"/>
      <c r="R2907" s="824"/>
      <c r="S2907" s="824"/>
      <c r="T2907" s="824"/>
      <c r="U2907" s="824"/>
      <c r="V2907" s="824"/>
      <c r="W2907" s="824"/>
      <c r="X2907" s="824"/>
      <c r="Y2907" s="824"/>
      <c r="Z2907" s="824"/>
      <c r="AA2907" s="824"/>
      <c r="AB2907" s="824"/>
      <c r="AC2907" s="824"/>
    </row>
    <row r="2908" s="823" customFormat="1" ht="28.45" hidden="1" customHeight="1" outlineLevel="3" spans="1:29">
      <c r="A2908" s="873" t="s">
        <v>699</v>
      </c>
      <c r="B2908" s="870" t="s">
        <v>1101</v>
      </c>
      <c r="C2908" s="870" t="s">
        <v>781</v>
      </c>
      <c r="D2908" s="846" t="s">
        <v>6678</v>
      </c>
      <c r="E2908" s="846" t="s">
        <v>4312</v>
      </c>
      <c r="F2908" s="846" t="s">
        <v>6679</v>
      </c>
      <c r="G2908" s="846" t="s">
        <v>6677</v>
      </c>
      <c r="H2908" s="832">
        <v>5000</v>
      </c>
      <c r="I2908" s="832">
        <v>4884.96</v>
      </c>
      <c r="J2908" s="846" t="s">
        <v>6361</v>
      </c>
      <c r="K2908" s="846" t="s">
        <v>1000</v>
      </c>
      <c r="L2908" s="846" t="s">
        <v>1195</v>
      </c>
      <c r="M2908" s="846" t="s">
        <v>1185</v>
      </c>
      <c r="N2908" s="846" t="s">
        <v>1181</v>
      </c>
      <c r="O2908" s="846" t="s">
        <v>6668</v>
      </c>
      <c r="P2908" s="846"/>
      <c r="Q2908" s="846"/>
      <c r="R2908" s="824"/>
      <c r="S2908" s="824"/>
      <c r="T2908" s="824"/>
      <c r="U2908" s="824"/>
      <c r="V2908" s="824"/>
      <c r="W2908" s="824"/>
      <c r="X2908" s="824"/>
      <c r="Y2908" s="824"/>
      <c r="Z2908" s="824"/>
      <c r="AA2908" s="824"/>
      <c r="AB2908" s="824"/>
      <c r="AC2908" s="824"/>
    </row>
    <row r="2909" s="823" customFormat="1" ht="28.45" hidden="1" customHeight="1" outlineLevel="3" spans="1:29">
      <c r="A2909" s="873" t="s">
        <v>699</v>
      </c>
      <c r="B2909" s="870" t="s">
        <v>1101</v>
      </c>
      <c r="C2909" s="870" t="s">
        <v>781</v>
      </c>
      <c r="D2909" s="846" t="s">
        <v>6678</v>
      </c>
      <c r="E2909" s="846" t="s">
        <v>4312</v>
      </c>
      <c r="F2909" s="846" t="s">
        <v>6679</v>
      </c>
      <c r="G2909" s="846" t="s">
        <v>6655</v>
      </c>
      <c r="H2909" s="832">
        <v>5000</v>
      </c>
      <c r="I2909" s="832">
        <v>5000</v>
      </c>
      <c r="J2909" s="846" t="s">
        <v>6361</v>
      </c>
      <c r="K2909" s="846" t="s">
        <v>1000</v>
      </c>
      <c r="L2909" s="846" t="s">
        <v>1195</v>
      </c>
      <c r="M2909" s="846" t="s">
        <v>1185</v>
      </c>
      <c r="N2909" s="846" t="s">
        <v>781</v>
      </c>
      <c r="O2909" s="846" t="s">
        <v>6668</v>
      </c>
      <c r="P2909" s="846"/>
      <c r="Q2909" s="846"/>
      <c r="R2909" s="824"/>
      <c r="S2909" s="824"/>
      <c r="T2909" s="824"/>
      <c r="U2909" s="824"/>
      <c r="V2909" s="824"/>
      <c r="W2909" s="824"/>
      <c r="X2909" s="824"/>
      <c r="Y2909" s="824"/>
      <c r="Z2909" s="824"/>
      <c r="AA2909" s="824"/>
      <c r="AB2909" s="824"/>
      <c r="AC2909" s="824"/>
    </row>
    <row r="2910" s="823" customFormat="1" ht="28.45" hidden="1" customHeight="1" outlineLevel="3" spans="1:29">
      <c r="A2910" s="873" t="s">
        <v>699</v>
      </c>
      <c r="B2910" s="870" t="s">
        <v>1101</v>
      </c>
      <c r="C2910" s="870" t="s">
        <v>781</v>
      </c>
      <c r="D2910" s="846" t="s">
        <v>6680</v>
      </c>
      <c r="E2910" s="846" t="s">
        <v>4312</v>
      </c>
      <c r="F2910" s="846" t="s">
        <v>6681</v>
      </c>
      <c r="G2910" s="846" t="s">
        <v>6663</v>
      </c>
      <c r="H2910" s="832">
        <v>5000</v>
      </c>
      <c r="I2910" s="832">
        <v>4815.05</v>
      </c>
      <c r="J2910" s="846" t="s">
        <v>6361</v>
      </c>
      <c r="K2910" s="846" t="s">
        <v>462</v>
      </c>
      <c r="L2910" s="846" t="s">
        <v>1184</v>
      </c>
      <c r="M2910" s="846" t="s">
        <v>1229</v>
      </c>
      <c r="N2910" s="846" t="s">
        <v>781</v>
      </c>
      <c r="O2910" s="846" t="s">
        <v>6657</v>
      </c>
      <c r="P2910" s="846"/>
      <c r="Q2910" s="846"/>
      <c r="R2910" s="824"/>
      <c r="S2910" s="824"/>
      <c r="T2910" s="824"/>
      <c r="U2910" s="824"/>
      <c r="V2910" s="824"/>
      <c r="W2910" s="824"/>
      <c r="X2910" s="824"/>
      <c r="Y2910" s="824"/>
      <c r="Z2910" s="824"/>
      <c r="AA2910" s="824"/>
      <c r="AB2910" s="824"/>
      <c r="AC2910" s="824"/>
    </row>
    <row r="2911" s="823" customFormat="1" ht="28.45" hidden="1" customHeight="1" outlineLevel="3" spans="1:29">
      <c r="A2911" s="873" t="s">
        <v>699</v>
      </c>
      <c r="B2911" s="870" t="s">
        <v>1101</v>
      </c>
      <c r="C2911" s="870" t="s">
        <v>781</v>
      </c>
      <c r="D2911" s="846" t="s">
        <v>6682</v>
      </c>
      <c r="E2911" s="846" t="s">
        <v>4312</v>
      </c>
      <c r="F2911" s="846" t="s">
        <v>6683</v>
      </c>
      <c r="G2911" s="846" t="s">
        <v>6663</v>
      </c>
      <c r="H2911" s="832">
        <v>1000</v>
      </c>
      <c r="I2911" s="832">
        <v>131.49</v>
      </c>
      <c r="J2911" s="846" t="s">
        <v>6361</v>
      </c>
      <c r="K2911" s="846" t="s">
        <v>201</v>
      </c>
      <c r="L2911" s="846" t="s">
        <v>1184</v>
      </c>
      <c r="M2911" s="846" t="s">
        <v>1229</v>
      </c>
      <c r="N2911" s="846" t="s">
        <v>6664</v>
      </c>
      <c r="O2911" s="846" t="s">
        <v>6684</v>
      </c>
      <c r="P2911" s="846" t="s">
        <v>6685</v>
      </c>
      <c r="Q2911" s="846"/>
      <c r="R2911" s="824"/>
      <c r="S2911" s="824"/>
      <c r="T2911" s="824"/>
      <c r="U2911" s="824"/>
      <c r="V2911" s="824"/>
      <c r="W2911" s="824"/>
      <c r="X2911" s="824"/>
      <c r="Y2911" s="824"/>
      <c r="Z2911" s="824"/>
      <c r="AA2911" s="824"/>
      <c r="AB2911" s="824"/>
      <c r="AC2911" s="824"/>
    </row>
    <row r="2912" s="823" customFormat="1" ht="28.45" hidden="1" customHeight="1" outlineLevel="3" spans="1:29">
      <c r="A2912" s="873" t="s">
        <v>699</v>
      </c>
      <c r="B2912" s="870" t="s">
        <v>1101</v>
      </c>
      <c r="C2912" s="870" t="s">
        <v>781</v>
      </c>
      <c r="D2912" s="846" t="s">
        <v>6686</v>
      </c>
      <c r="E2912" s="846" t="s">
        <v>4312</v>
      </c>
      <c r="F2912" s="846" t="s">
        <v>6687</v>
      </c>
      <c r="G2912" s="846" t="s">
        <v>6663</v>
      </c>
      <c r="H2912" s="832">
        <v>6000</v>
      </c>
      <c r="I2912" s="832">
        <v>1287.8</v>
      </c>
      <c r="J2912" s="846" t="s">
        <v>6361</v>
      </c>
      <c r="K2912" s="846" t="s">
        <v>584</v>
      </c>
      <c r="L2912" s="846" t="s">
        <v>1195</v>
      </c>
      <c r="M2912" s="846" t="s">
        <v>1229</v>
      </c>
      <c r="N2912" s="846" t="s">
        <v>6688</v>
      </c>
      <c r="O2912" s="846" t="s">
        <v>6668</v>
      </c>
      <c r="P2912" s="846" t="s">
        <v>6689</v>
      </c>
      <c r="Q2912" s="846"/>
      <c r="R2912" s="824"/>
      <c r="S2912" s="824"/>
      <c r="T2912" s="824"/>
      <c r="U2912" s="824"/>
      <c r="V2912" s="824"/>
      <c r="W2912" s="824"/>
      <c r="X2912" s="824"/>
      <c r="Y2912" s="824"/>
      <c r="Z2912" s="824"/>
      <c r="AA2912" s="824"/>
      <c r="AB2912" s="824"/>
      <c r="AC2912" s="824"/>
    </row>
    <row r="2913" s="823" customFormat="1" ht="28.45" hidden="1" customHeight="1" outlineLevel="3" spans="1:29">
      <c r="A2913" s="873" t="s">
        <v>699</v>
      </c>
      <c r="B2913" s="870" t="s">
        <v>1101</v>
      </c>
      <c r="C2913" s="870" t="s">
        <v>781</v>
      </c>
      <c r="D2913" s="846" t="s">
        <v>6690</v>
      </c>
      <c r="E2913" s="846" t="s">
        <v>4312</v>
      </c>
      <c r="F2913" s="846" t="s">
        <v>6687</v>
      </c>
      <c r="G2913" s="846" t="s">
        <v>6663</v>
      </c>
      <c r="H2913" s="832">
        <v>4500</v>
      </c>
      <c r="I2913" s="832">
        <v>1613.42</v>
      </c>
      <c r="J2913" s="846" t="s">
        <v>6361</v>
      </c>
      <c r="K2913" s="846" t="s">
        <v>1539</v>
      </c>
      <c r="L2913" s="846" t="s">
        <v>1195</v>
      </c>
      <c r="M2913" s="846" t="s">
        <v>1229</v>
      </c>
      <c r="N2913" s="846" t="s">
        <v>6688</v>
      </c>
      <c r="O2913" s="846" t="s">
        <v>6668</v>
      </c>
      <c r="P2913" s="846" t="s">
        <v>6689</v>
      </c>
      <c r="Q2913" s="846"/>
      <c r="R2913" s="824"/>
      <c r="S2913" s="824"/>
      <c r="T2913" s="824"/>
      <c r="U2913" s="824"/>
      <c r="V2913" s="824"/>
      <c r="W2913" s="824"/>
      <c r="X2913" s="824"/>
      <c r="Y2913" s="824"/>
      <c r="Z2913" s="824"/>
      <c r="AA2913" s="824"/>
      <c r="AB2913" s="824"/>
      <c r="AC2913" s="824"/>
    </row>
    <row r="2914" s="823" customFormat="1" ht="28.45" hidden="1" customHeight="1" outlineLevel="3" spans="1:29">
      <c r="A2914" s="873" t="s">
        <v>699</v>
      </c>
      <c r="B2914" s="870" t="s">
        <v>1101</v>
      </c>
      <c r="C2914" s="870" t="s">
        <v>781</v>
      </c>
      <c r="D2914" s="846" t="s">
        <v>6691</v>
      </c>
      <c r="E2914" s="846" t="s">
        <v>4312</v>
      </c>
      <c r="F2914" s="846" t="s">
        <v>6692</v>
      </c>
      <c r="G2914" s="846" t="s">
        <v>6648</v>
      </c>
      <c r="H2914" s="832">
        <v>24000</v>
      </c>
      <c r="I2914" s="832">
        <v>24000</v>
      </c>
      <c r="J2914" s="846" t="s">
        <v>6361</v>
      </c>
      <c r="K2914" s="846" t="s">
        <v>166</v>
      </c>
      <c r="L2914" s="846" t="s">
        <v>1228</v>
      </c>
      <c r="M2914" s="846" t="s">
        <v>6656</v>
      </c>
      <c r="N2914" s="846" t="s">
        <v>781</v>
      </c>
      <c r="O2914" s="846" t="s">
        <v>6693</v>
      </c>
      <c r="P2914" s="846"/>
      <c r="Q2914" s="846"/>
      <c r="R2914" s="824"/>
      <c r="S2914" s="824"/>
      <c r="T2914" s="824"/>
      <c r="U2914" s="824"/>
      <c r="V2914" s="824"/>
      <c r="W2914" s="824"/>
      <c r="X2914" s="824"/>
      <c r="Y2914" s="824"/>
      <c r="Z2914" s="824"/>
      <c r="AA2914" s="824"/>
      <c r="AB2914" s="824"/>
      <c r="AC2914" s="824"/>
    </row>
    <row r="2915" s="823" customFormat="1" ht="28.45" hidden="1" customHeight="1" outlineLevel="3" spans="1:29">
      <c r="A2915" s="873" t="s">
        <v>699</v>
      </c>
      <c r="B2915" s="870" t="s">
        <v>1101</v>
      </c>
      <c r="C2915" s="870" t="s">
        <v>781</v>
      </c>
      <c r="D2915" s="846" t="s">
        <v>5996</v>
      </c>
      <c r="E2915" s="846" t="s">
        <v>4312</v>
      </c>
      <c r="F2915" s="846" t="s">
        <v>5994</v>
      </c>
      <c r="G2915" s="846" t="s">
        <v>6694</v>
      </c>
      <c r="H2915" s="832">
        <v>50</v>
      </c>
      <c r="I2915" s="832">
        <v>50</v>
      </c>
      <c r="J2915" s="846" t="s">
        <v>6361</v>
      </c>
      <c r="K2915" s="846" t="s">
        <v>292</v>
      </c>
      <c r="L2915" s="846" t="s">
        <v>1116</v>
      </c>
      <c r="M2915" s="846" t="s">
        <v>1117</v>
      </c>
      <c r="N2915" s="846" t="s">
        <v>781</v>
      </c>
      <c r="O2915" s="846" t="s">
        <v>6165</v>
      </c>
      <c r="P2915" s="846"/>
      <c r="Q2915" s="846"/>
      <c r="R2915" s="824"/>
      <c r="S2915" s="824"/>
      <c r="T2915" s="824"/>
      <c r="U2915" s="824"/>
      <c r="V2915" s="824"/>
      <c r="W2915" s="824"/>
      <c r="X2915" s="824"/>
      <c r="Y2915" s="824"/>
      <c r="Z2915" s="824"/>
      <c r="AA2915" s="824"/>
      <c r="AB2915" s="824"/>
      <c r="AC2915" s="824"/>
    </row>
    <row r="2916" s="823" customFormat="1" ht="28.45" hidden="1" customHeight="1" outlineLevel="3" spans="1:29">
      <c r="A2916" s="873" t="s">
        <v>699</v>
      </c>
      <c r="B2916" s="870" t="s">
        <v>1101</v>
      </c>
      <c r="C2916" s="870" t="s">
        <v>781</v>
      </c>
      <c r="D2916" s="846" t="s">
        <v>5993</v>
      </c>
      <c r="E2916" s="846" t="s">
        <v>4312</v>
      </c>
      <c r="F2916" s="846" t="s">
        <v>5994</v>
      </c>
      <c r="G2916" s="846" t="s">
        <v>5995</v>
      </c>
      <c r="H2916" s="832">
        <v>150</v>
      </c>
      <c r="I2916" s="832">
        <v>51.24</v>
      </c>
      <c r="J2916" s="846" t="s">
        <v>6361</v>
      </c>
      <c r="K2916" s="846" t="s">
        <v>768</v>
      </c>
      <c r="L2916" s="846" t="s">
        <v>1116</v>
      </c>
      <c r="M2916" s="846" t="s">
        <v>1243</v>
      </c>
      <c r="N2916" s="846" t="s">
        <v>2801</v>
      </c>
      <c r="O2916" s="846" t="s">
        <v>6165</v>
      </c>
      <c r="P2916" s="846"/>
      <c r="Q2916" s="846"/>
      <c r="R2916" s="824"/>
      <c r="S2916" s="824"/>
      <c r="T2916" s="824"/>
      <c r="U2916" s="824"/>
      <c r="V2916" s="824"/>
      <c r="W2916" s="824"/>
      <c r="X2916" s="824"/>
      <c r="Y2916" s="824"/>
      <c r="Z2916" s="824"/>
      <c r="AA2916" s="824"/>
      <c r="AB2916" s="824"/>
      <c r="AC2916" s="824"/>
    </row>
    <row r="2917" s="823" customFormat="1" ht="28.45" hidden="1" customHeight="1" outlineLevel="3" spans="1:29">
      <c r="A2917" s="873" t="s">
        <v>699</v>
      </c>
      <c r="B2917" s="870" t="s">
        <v>1101</v>
      </c>
      <c r="C2917" s="870" t="s">
        <v>781</v>
      </c>
      <c r="D2917" s="846" t="s">
        <v>6695</v>
      </c>
      <c r="E2917" s="846" t="s">
        <v>4312</v>
      </c>
      <c r="F2917" s="846" t="s">
        <v>6696</v>
      </c>
      <c r="G2917" s="846" t="s">
        <v>1233</v>
      </c>
      <c r="H2917" s="832">
        <v>2000</v>
      </c>
      <c r="I2917" s="832">
        <v>514.24</v>
      </c>
      <c r="J2917" s="846" t="s">
        <v>6361</v>
      </c>
      <c r="K2917" s="846" t="s">
        <v>4173</v>
      </c>
      <c r="L2917" s="846" t="s">
        <v>1116</v>
      </c>
      <c r="M2917" s="846" t="s">
        <v>1117</v>
      </c>
      <c r="N2917" s="846" t="s">
        <v>6697</v>
      </c>
      <c r="O2917" s="846" t="s">
        <v>6165</v>
      </c>
      <c r="P2917" s="846"/>
      <c r="Q2917" s="846"/>
      <c r="R2917" s="824"/>
      <c r="S2917" s="824"/>
      <c r="T2917" s="824"/>
      <c r="U2917" s="824"/>
      <c r="V2917" s="824"/>
      <c r="W2917" s="824"/>
      <c r="X2917" s="824"/>
      <c r="Y2917" s="824"/>
      <c r="Z2917" s="824"/>
      <c r="AA2917" s="824"/>
      <c r="AB2917" s="824"/>
      <c r="AC2917" s="824"/>
    </row>
    <row r="2918" s="823" customFormat="1" ht="28.45" hidden="1" customHeight="1" outlineLevel="3" spans="1:29">
      <c r="A2918" s="873" t="s">
        <v>699</v>
      </c>
      <c r="B2918" s="870" t="s">
        <v>1101</v>
      </c>
      <c r="C2918" s="870" t="s">
        <v>781</v>
      </c>
      <c r="D2918" s="846" t="s">
        <v>6698</v>
      </c>
      <c r="E2918" s="846" t="s">
        <v>4312</v>
      </c>
      <c r="F2918" s="846" t="s">
        <v>5994</v>
      </c>
      <c r="G2918" s="846" t="s">
        <v>5995</v>
      </c>
      <c r="H2918" s="832">
        <v>270</v>
      </c>
      <c r="I2918" s="832">
        <v>270</v>
      </c>
      <c r="J2918" s="846" t="s">
        <v>6361</v>
      </c>
      <c r="K2918" s="846" t="s">
        <v>292</v>
      </c>
      <c r="L2918" s="846" t="s">
        <v>1116</v>
      </c>
      <c r="M2918" s="846" t="s">
        <v>1243</v>
      </c>
      <c r="N2918" s="846" t="s">
        <v>781</v>
      </c>
      <c r="O2918" s="846" t="s">
        <v>6165</v>
      </c>
      <c r="P2918" s="846"/>
      <c r="Q2918" s="846"/>
      <c r="R2918" s="824"/>
      <c r="S2918" s="824"/>
      <c r="T2918" s="824"/>
      <c r="U2918" s="824"/>
      <c r="V2918" s="824"/>
      <c r="W2918" s="824"/>
      <c r="X2918" s="824"/>
      <c r="Y2918" s="824"/>
      <c r="Z2918" s="824"/>
      <c r="AA2918" s="824"/>
      <c r="AB2918" s="824"/>
      <c r="AC2918" s="824"/>
    </row>
    <row r="2919" s="823" customFormat="1" ht="28.45" hidden="1" customHeight="1" outlineLevel="3" spans="1:29">
      <c r="A2919" s="873" t="s">
        <v>699</v>
      </c>
      <c r="B2919" s="870" t="s">
        <v>1101</v>
      </c>
      <c r="C2919" s="870" t="s">
        <v>781</v>
      </c>
      <c r="D2919" s="846" t="s">
        <v>5931</v>
      </c>
      <c r="E2919" s="846" t="s">
        <v>4312</v>
      </c>
      <c r="F2919" s="846" t="s">
        <v>5929</v>
      </c>
      <c r="G2919" s="846" t="s">
        <v>1241</v>
      </c>
      <c r="H2919" s="832">
        <v>700</v>
      </c>
      <c r="I2919" s="832">
        <v>358.79</v>
      </c>
      <c r="J2919" s="846" t="s">
        <v>6361</v>
      </c>
      <c r="K2919" s="846" t="s">
        <v>1876</v>
      </c>
      <c r="L2919" s="846" t="s">
        <v>1116</v>
      </c>
      <c r="M2919" s="846" t="s">
        <v>1117</v>
      </c>
      <c r="N2919" s="846" t="s">
        <v>2801</v>
      </c>
      <c r="O2919" s="846" t="s">
        <v>6165</v>
      </c>
      <c r="P2919" s="846"/>
      <c r="Q2919" s="846"/>
      <c r="R2919" s="824"/>
      <c r="S2919" s="824"/>
      <c r="T2919" s="824"/>
      <c r="U2919" s="824"/>
      <c r="V2919" s="824"/>
      <c r="W2919" s="824"/>
      <c r="X2919" s="824"/>
      <c r="Y2919" s="824"/>
      <c r="Z2919" s="824"/>
      <c r="AA2919" s="824"/>
      <c r="AB2919" s="824"/>
      <c r="AC2919" s="824"/>
    </row>
    <row r="2920" s="823" customFormat="1" ht="28.45" hidden="1" customHeight="1" outlineLevel="3" spans="1:29">
      <c r="A2920" s="873" t="s">
        <v>699</v>
      </c>
      <c r="B2920" s="870" t="s">
        <v>1101</v>
      </c>
      <c r="C2920" s="870" t="s">
        <v>781</v>
      </c>
      <c r="D2920" s="846" t="s">
        <v>5933</v>
      </c>
      <c r="E2920" s="846" t="s">
        <v>4312</v>
      </c>
      <c r="F2920" s="846" t="s">
        <v>5929</v>
      </c>
      <c r="G2920" s="846" t="s">
        <v>1241</v>
      </c>
      <c r="H2920" s="832">
        <v>225</v>
      </c>
      <c r="I2920" s="832">
        <v>225</v>
      </c>
      <c r="J2920" s="846" t="s">
        <v>6361</v>
      </c>
      <c r="K2920" s="846" t="s">
        <v>1876</v>
      </c>
      <c r="L2920" s="846" t="s">
        <v>1116</v>
      </c>
      <c r="M2920" s="846" t="s">
        <v>1117</v>
      </c>
      <c r="N2920" s="846" t="s">
        <v>781</v>
      </c>
      <c r="O2920" s="846" t="s">
        <v>6165</v>
      </c>
      <c r="P2920" s="846"/>
      <c r="Q2920" s="846"/>
      <c r="R2920" s="824"/>
      <c r="S2920" s="824"/>
      <c r="T2920" s="824"/>
      <c r="U2920" s="824"/>
      <c r="V2920" s="824"/>
      <c r="W2920" s="824"/>
      <c r="X2920" s="824"/>
      <c r="Y2920" s="824"/>
      <c r="Z2920" s="824"/>
      <c r="AA2920" s="824"/>
      <c r="AB2920" s="824"/>
      <c r="AC2920" s="824"/>
    </row>
    <row r="2921" s="823" customFormat="1" ht="28.45" hidden="1" customHeight="1" outlineLevel="3" spans="1:29">
      <c r="A2921" s="873" t="s">
        <v>699</v>
      </c>
      <c r="B2921" s="870" t="s">
        <v>1101</v>
      </c>
      <c r="C2921" s="870" t="s">
        <v>781</v>
      </c>
      <c r="D2921" s="846" t="s">
        <v>6002</v>
      </c>
      <c r="E2921" s="846" t="s">
        <v>4312</v>
      </c>
      <c r="F2921" s="846" t="s">
        <v>5994</v>
      </c>
      <c r="G2921" s="846" t="s">
        <v>5995</v>
      </c>
      <c r="H2921" s="832">
        <v>300</v>
      </c>
      <c r="I2921" s="832">
        <v>300</v>
      </c>
      <c r="J2921" s="846" t="s">
        <v>6361</v>
      </c>
      <c r="K2921" s="846" t="s">
        <v>817</v>
      </c>
      <c r="L2921" s="846" t="s">
        <v>1116</v>
      </c>
      <c r="M2921" s="846" t="s">
        <v>1117</v>
      </c>
      <c r="N2921" s="846" t="s">
        <v>6699</v>
      </c>
      <c r="O2921" s="846" t="s">
        <v>6165</v>
      </c>
      <c r="P2921" s="846"/>
      <c r="Q2921" s="846"/>
      <c r="R2921" s="824"/>
      <c r="S2921" s="824"/>
      <c r="T2921" s="824"/>
      <c r="U2921" s="824"/>
      <c r="V2921" s="824"/>
      <c r="W2921" s="824"/>
      <c r="X2921" s="824"/>
      <c r="Y2921" s="824"/>
      <c r="Z2921" s="824"/>
      <c r="AA2921" s="824"/>
      <c r="AB2921" s="824"/>
      <c r="AC2921" s="824"/>
    </row>
    <row r="2922" s="823" customFormat="1" ht="28.45" hidden="1" customHeight="1" outlineLevel="3" spans="1:29">
      <c r="A2922" s="873" t="s">
        <v>699</v>
      </c>
      <c r="B2922" s="870" t="s">
        <v>1101</v>
      </c>
      <c r="C2922" s="870" t="s">
        <v>781</v>
      </c>
      <c r="D2922" s="846" t="s">
        <v>6003</v>
      </c>
      <c r="E2922" s="846" t="s">
        <v>4312</v>
      </c>
      <c r="F2922" s="846" t="s">
        <v>5994</v>
      </c>
      <c r="G2922" s="846" t="s">
        <v>5995</v>
      </c>
      <c r="H2922" s="832">
        <v>300</v>
      </c>
      <c r="I2922" s="832">
        <v>300</v>
      </c>
      <c r="J2922" s="846" t="s">
        <v>6361</v>
      </c>
      <c r="K2922" s="846" t="s">
        <v>817</v>
      </c>
      <c r="L2922" s="846" t="s">
        <v>1116</v>
      </c>
      <c r="M2922" s="846" t="s">
        <v>1117</v>
      </c>
      <c r="N2922" s="846" t="s">
        <v>781</v>
      </c>
      <c r="O2922" s="846" t="s">
        <v>6165</v>
      </c>
      <c r="P2922" s="846"/>
      <c r="Q2922" s="846"/>
      <c r="R2922" s="824"/>
      <c r="S2922" s="824"/>
      <c r="T2922" s="824"/>
      <c r="U2922" s="824"/>
      <c r="V2922" s="824"/>
      <c r="W2922" s="824"/>
      <c r="X2922" s="824"/>
      <c r="Y2922" s="824"/>
      <c r="Z2922" s="824"/>
      <c r="AA2922" s="824"/>
      <c r="AB2922" s="824"/>
      <c r="AC2922" s="824"/>
    </row>
    <row r="2923" s="823" customFormat="1" ht="28.45" hidden="1" customHeight="1" outlineLevel="3" spans="1:29">
      <c r="A2923" s="873" t="s">
        <v>699</v>
      </c>
      <c r="B2923" s="870" t="s">
        <v>1101</v>
      </c>
      <c r="C2923" s="870" t="s">
        <v>781</v>
      </c>
      <c r="D2923" s="846" t="s">
        <v>6004</v>
      </c>
      <c r="E2923" s="846" t="s">
        <v>4312</v>
      </c>
      <c r="F2923" s="846" t="s">
        <v>5994</v>
      </c>
      <c r="G2923" s="846" t="s">
        <v>5995</v>
      </c>
      <c r="H2923" s="832">
        <v>250</v>
      </c>
      <c r="I2923" s="832">
        <v>250</v>
      </c>
      <c r="J2923" s="846" t="s">
        <v>6361</v>
      </c>
      <c r="K2923" s="846" t="s">
        <v>817</v>
      </c>
      <c r="L2923" s="846" t="s">
        <v>1116</v>
      </c>
      <c r="M2923" s="846" t="s">
        <v>1117</v>
      </c>
      <c r="N2923" s="846" t="s">
        <v>781</v>
      </c>
      <c r="O2923" s="846" t="s">
        <v>6165</v>
      </c>
      <c r="P2923" s="846"/>
      <c r="Q2923" s="846"/>
      <c r="R2923" s="824"/>
      <c r="S2923" s="824"/>
      <c r="T2923" s="824"/>
      <c r="U2923" s="824"/>
      <c r="V2923" s="824"/>
      <c r="W2923" s="824"/>
      <c r="X2923" s="824"/>
      <c r="Y2923" s="824"/>
      <c r="Z2923" s="824"/>
      <c r="AA2923" s="824"/>
      <c r="AB2923" s="824"/>
      <c r="AC2923" s="824"/>
    </row>
    <row r="2924" s="823" customFormat="1" ht="28.45" hidden="1" customHeight="1" outlineLevel="3" spans="1:29">
      <c r="A2924" s="873" t="s">
        <v>699</v>
      </c>
      <c r="B2924" s="870" t="s">
        <v>1101</v>
      </c>
      <c r="C2924" s="870" t="s">
        <v>781</v>
      </c>
      <c r="D2924" s="846" t="s">
        <v>6005</v>
      </c>
      <c r="E2924" s="846" t="s">
        <v>4312</v>
      </c>
      <c r="F2924" s="846" t="s">
        <v>5994</v>
      </c>
      <c r="G2924" s="846" t="s">
        <v>6694</v>
      </c>
      <c r="H2924" s="832">
        <v>50</v>
      </c>
      <c r="I2924" s="832">
        <v>50</v>
      </c>
      <c r="J2924" s="846" t="s">
        <v>6361</v>
      </c>
      <c r="K2924" s="846" t="s">
        <v>817</v>
      </c>
      <c r="L2924" s="846" t="s">
        <v>1116</v>
      </c>
      <c r="M2924" s="846" t="s">
        <v>1117</v>
      </c>
      <c r="N2924" s="846" t="s">
        <v>781</v>
      </c>
      <c r="O2924" s="846" t="s">
        <v>6165</v>
      </c>
      <c r="P2924" s="846"/>
      <c r="Q2924" s="846"/>
      <c r="R2924" s="824"/>
      <c r="S2924" s="824"/>
      <c r="T2924" s="824"/>
      <c r="U2924" s="824"/>
      <c r="V2924" s="824"/>
      <c r="W2924" s="824"/>
      <c r="X2924" s="824"/>
      <c r="Y2924" s="824"/>
      <c r="Z2924" s="824"/>
      <c r="AA2924" s="824"/>
      <c r="AB2924" s="824"/>
      <c r="AC2924" s="824"/>
    </row>
    <row r="2925" s="823" customFormat="1" ht="28.45" hidden="1" customHeight="1" outlineLevel="3" spans="1:29">
      <c r="A2925" s="873" t="s">
        <v>699</v>
      </c>
      <c r="B2925" s="870" t="s">
        <v>1101</v>
      </c>
      <c r="C2925" s="870" t="s">
        <v>781</v>
      </c>
      <c r="D2925" s="846" t="s">
        <v>6700</v>
      </c>
      <c r="E2925" s="846" t="s">
        <v>4312</v>
      </c>
      <c r="F2925" s="846" t="s">
        <v>5929</v>
      </c>
      <c r="G2925" s="846" t="s">
        <v>6701</v>
      </c>
      <c r="H2925" s="832">
        <v>75</v>
      </c>
      <c r="I2925" s="832">
        <v>75</v>
      </c>
      <c r="J2925" s="846" t="s">
        <v>6361</v>
      </c>
      <c r="K2925" s="846" t="s">
        <v>37</v>
      </c>
      <c r="L2925" s="846" t="s">
        <v>1116</v>
      </c>
      <c r="M2925" s="846" t="s">
        <v>6702</v>
      </c>
      <c r="N2925" s="846" t="s">
        <v>781</v>
      </c>
      <c r="O2925" s="846" t="s">
        <v>6165</v>
      </c>
      <c r="P2925" s="846"/>
      <c r="Q2925" s="846"/>
      <c r="R2925" s="824"/>
      <c r="S2925" s="824"/>
      <c r="T2925" s="824"/>
      <c r="U2925" s="824"/>
      <c r="V2925" s="824"/>
      <c r="W2925" s="824"/>
      <c r="X2925" s="824"/>
      <c r="Y2925" s="824"/>
      <c r="Z2925" s="824"/>
      <c r="AA2925" s="824"/>
      <c r="AB2925" s="824"/>
      <c r="AC2925" s="824"/>
    </row>
    <row r="2926" s="823" customFormat="1" ht="28.45" hidden="1" customHeight="1" outlineLevel="3" spans="1:29">
      <c r="A2926" s="873" t="s">
        <v>699</v>
      </c>
      <c r="B2926" s="870" t="s">
        <v>1101</v>
      </c>
      <c r="C2926" s="870" t="s">
        <v>781</v>
      </c>
      <c r="D2926" s="846" t="s">
        <v>6703</v>
      </c>
      <c r="E2926" s="846" t="s">
        <v>4312</v>
      </c>
      <c r="F2926" s="846" t="s">
        <v>5994</v>
      </c>
      <c r="G2926" s="846" t="s">
        <v>5995</v>
      </c>
      <c r="H2926" s="832">
        <v>300</v>
      </c>
      <c r="I2926" s="832">
        <v>300</v>
      </c>
      <c r="J2926" s="846" t="s">
        <v>6361</v>
      </c>
      <c r="K2926" s="846" t="s">
        <v>37</v>
      </c>
      <c r="L2926" s="846" t="s">
        <v>1116</v>
      </c>
      <c r="M2926" s="846" t="s">
        <v>1243</v>
      </c>
      <c r="N2926" s="846" t="s">
        <v>781</v>
      </c>
      <c r="O2926" s="846" t="s">
        <v>6165</v>
      </c>
      <c r="P2926" s="846"/>
      <c r="Q2926" s="846"/>
      <c r="R2926" s="824"/>
      <c r="S2926" s="824"/>
      <c r="T2926" s="824"/>
      <c r="U2926" s="824"/>
      <c r="V2926" s="824"/>
      <c r="W2926" s="824"/>
      <c r="X2926" s="824"/>
      <c r="Y2926" s="824"/>
      <c r="Z2926" s="824"/>
      <c r="AA2926" s="824"/>
      <c r="AB2926" s="824"/>
      <c r="AC2926" s="824"/>
    </row>
    <row r="2927" s="823" customFormat="1" ht="28.45" hidden="1" customHeight="1" outlineLevel="3" spans="1:29">
      <c r="A2927" s="873" t="s">
        <v>699</v>
      </c>
      <c r="B2927" s="870" t="s">
        <v>1101</v>
      </c>
      <c r="C2927" s="870" t="s">
        <v>781</v>
      </c>
      <c r="D2927" s="846" t="s">
        <v>6704</v>
      </c>
      <c r="E2927" s="846" t="s">
        <v>4312</v>
      </c>
      <c r="F2927" s="846" t="s">
        <v>5994</v>
      </c>
      <c r="G2927" s="846" t="s">
        <v>5995</v>
      </c>
      <c r="H2927" s="832">
        <v>300</v>
      </c>
      <c r="I2927" s="832">
        <v>300</v>
      </c>
      <c r="J2927" s="846" t="s">
        <v>6361</v>
      </c>
      <c r="K2927" s="846" t="s">
        <v>37</v>
      </c>
      <c r="L2927" s="846" t="s">
        <v>1116</v>
      </c>
      <c r="M2927" s="846" t="s">
        <v>1243</v>
      </c>
      <c r="N2927" s="846" t="s">
        <v>781</v>
      </c>
      <c r="O2927" s="846" t="s">
        <v>6165</v>
      </c>
      <c r="P2927" s="846"/>
      <c r="Q2927" s="846"/>
      <c r="R2927" s="824"/>
      <c r="S2927" s="824"/>
      <c r="T2927" s="824"/>
      <c r="U2927" s="824"/>
      <c r="V2927" s="824"/>
      <c r="W2927" s="824"/>
      <c r="X2927" s="824"/>
      <c r="Y2927" s="824"/>
      <c r="Z2927" s="824"/>
      <c r="AA2927" s="824"/>
      <c r="AB2927" s="824"/>
      <c r="AC2927" s="824"/>
    </row>
    <row r="2928" s="823" customFormat="1" ht="28.45" hidden="1" customHeight="1" outlineLevel="3" spans="1:29">
      <c r="A2928" s="873" t="s">
        <v>699</v>
      </c>
      <c r="B2928" s="870" t="s">
        <v>1101</v>
      </c>
      <c r="C2928" s="870" t="s">
        <v>781</v>
      </c>
      <c r="D2928" s="846" t="s">
        <v>6705</v>
      </c>
      <c r="E2928" s="846" t="s">
        <v>4312</v>
      </c>
      <c r="F2928" s="846" t="s">
        <v>5994</v>
      </c>
      <c r="G2928" s="846" t="s">
        <v>5995</v>
      </c>
      <c r="H2928" s="832">
        <v>300</v>
      </c>
      <c r="I2928" s="832">
        <v>300</v>
      </c>
      <c r="J2928" s="846" t="s">
        <v>6361</v>
      </c>
      <c r="K2928" s="846" t="s">
        <v>37</v>
      </c>
      <c r="L2928" s="846" t="s">
        <v>1116</v>
      </c>
      <c r="M2928" s="846" t="s">
        <v>1243</v>
      </c>
      <c r="N2928" s="846" t="s">
        <v>781</v>
      </c>
      <c r="O2928" s="846" t="s">
        <v>6165</v>
      </c>
      <c r="P2928" s="846"/>
      <c r="Q2928" s="846"/>
      <c r="R2928" s="824"/>
      <c r="S2928" s="824"/>
      <c r="T2928" s="824"/>
      <c r="U2928" s="824"/>
      <c r="V2928" s="824"/>
      <c r="W2928" s="824"/>
      <c r="X2928" s="824"/>
      <c r="Y2928" s="824"/>
      <c r="Z2928" s="824"/>
      <c r="AA2928" s="824"/>
      <c r="AB2928" s="824"/>
      <c r="AC2928" s="824"/>
    </row>
    <row r="2929" s="823" customFormat="1" ht="28.45" hidden="1" customHeight="1" outlineLevel="3" spans="1:29">
      <c r="A2929" s="873" t="s">
        <v>699</v>
      </c>
      <c r="B2929" s="870" t="s">
        <v>1101</v>
      </c>
      <c r="C2929" s="870" t="s">
        <v>781</v>
      </c>
      <c r="D2929" s="846" t="s">
        <v>6706</v>
      </c>
      <c r="E2929" s="846" t="s">
        <v>4312</v>
      </c>
      <c r="F2929" s="846" t="s">
        <v>6707</v>
      </c>
      <c r="G2929" s="846" t="s">
        <v>6708</v>
      </c>
      <c r="H2929" s="832">
        <v>400</v>
      </c>
      <c r="I2929" s="832">
        <v>400</v>
      </c>
      <c r="J2929" s="846" t="s">
        <v>6361</v>
      </c>
      <c r="K2929" s="846" t="s">
        <v>64</v>
      </c>
      <c r="L2929" s="846" t="s">
        <v>1116</v>
      </c>
      <c r="M2929" s="846" t="s">
        <v>6702</v>
      </c>
      <c r="N2929" s="846" t="s">
        <v>6709</v>
      </c>
      <c r="O2929" s="846" t="s">
        <v>6165</v>
      </c>
      <c r="P2929" s="846"/>
      <c r="Q2929" s="846"/>
      <c r="R2929" s="824"/>
      <c r="S2929" s="824"/>
      <c r="T2929" s="824"/>
      <c r="U2929" s="824"/>
      <c r="V2929" s="824"/>
      <c r="W2929" s="824"/>
      <c r="X2929" s="824"/>
      <c r="Y2929" s="824"/>
      <c r="Z2929" s="824"/>
      <c r="AA2929" s="824"/>
      <c r="AB2929" s="824"/>
      <c r="AC2929" s="824"/>
    </row>
    <row r="2930" s="823" customFormat="1" ht="28.45" hidden="1" customHeight="1" outlineLevel="3" spans="1:29">
      <c r="A2930" s="873" t="s">
        <v>699</v>
      </c>
      <c r="B2930" s="870" t="s">
        <v>1101</v>
      </c>
      <c r="C2930" s="870" t="s">
        <v>781</v>
      </c>
      <c r="D2930" s="846" t="s">
        <v>6710</v>
      </c>
      <c r="E2930" s="846" t="s">
        <v>4312</v>
      </c>
      <c r="F2930" s="846" t="s">
        <v>6707</v>
      </c>
      <c r="G2930" s="846" t="s">
        <v>6711</v>
      </c>
      <c r="H2930" s="832">
        <v>500</v>
      </c>
      <c r="I2930" s="832">
        <v>500</v>
      </c>
      <c r="J2930" s="846" t="s">
        <v>6361</v>
      </c>
      <c r="K2930" s="846" t="s">
        <v>456</v>
      </c>
      <c r="L2930" s="846" t="s">
        <v>1116</v>
      </c>
      <c r="M2930" s="846" t="s">
        <v>1117</v>
      </c>
      <c r="N2930" s="846" t="s">
        <v>781</v>
      </c>
      <c r="O2930" s="846" t="s">
        <v>6165</v>
      </c>
      <c r="P2930" s="846"/>
      <c r="Q2930" s="846"/>
      <c r="R2930" s="824"/>
      <c r="S2930" s="824"/>
      <c r="T2930" s="824"/>
      <c r="U2930" s="824"/>
      <c r="V2930" s="824"/>
      <c r="W2930" s="824"/>
      <c r="X2930" s="824"/>
      <c r="Y2930" s="824"/>
      <c r="Z2930" s="824"/>
      <c r="AA2930" s="824"/>
      <c r="AB2930" s="824"/>
      <c r="AC2930" s="824"/>
    </row>
    <row r="2931" s="823" customFormat="1" ht="28.45" hidden="1" customHeight="1" outlineLevel="3" spans="1:29">
      <c r="A2931" s="873" t="s">
        <v>699</v>
      </c>
      <c r="B2931" s="870" t="s">
        <v>1101</v>
      </c>
      <c r="C2931" s="870" t="s">
        <v>781</v>
      </c>
      <c r="D2931" s="846" t="s">
        <v>6057</v>
      </c>
      <c r="E2931" s="846" t="s">
        <v>4312</v>
      </c>
      <c r="F2931" s="846" t="s">
        <v>5935</v>
      </c>
      <c r="G2931" s="846" t="s">
        <v>6058</v>
      </c>
      <c r="H2931" s="832">
        <v>2000</v>
      </c>
      <c r="I2931" s="832">
        <v>1006.13</v>
      </c>
      <c r="J2931" s="846" t="s">
        <v>6361</v>
      </c>
      <c r="K2931" s="846" t="s">
        <v>292</v>
      </c>
      <c r="L2931" s="846" t="s">
        <v>5938</v>
      </c>
      <c r="M2931" s="846" t="s">
        <v>5939</v>
      </c>
      <c r="N2931" s="846" t="s">
        <v>2801</v>
      </c>
      <c r="O2931" s="846" t="s">
        <v>6165</v>
      </c>
      <c r="P2931" s="846"/>
      <c r="Q2931" s="846"/>
      <c r="R2931" s="824"/>
      <c r="S2931" s="824"/>
      <c r="T2931" s="824"/>
      <c r="U2931" s="824"/>
      <c r="V2931" s="824"/>
      <c r="W2931" s="824"/>
      <c r="X2931" s="824"/>
      <c r="Y2931" s="824"/>
      <c r="Z2931" s="824"/>
      <c r="AA2931" s="824"/>
      <c r="AB2931" s="824"/>
      <c r="AC2931" s="824"/>
    </row>
    <row r="2932" s="823" customFormat="1" ht="28.45" hidden="1" customHeight="1" outlineLevel="3" spans="1:29">
      <c r="A2932" s="873" t="s">
        <v>699</v>
      </c>
      <c r="B2932" s="870" t="s">
        <v>1101</v>
      </c>
      <c r="C2932" s="870" t="s">
        <v>781</v>
      </c>
      <c r="D2932" s="846" t="s">
        <v>6712</v>
      </c>
      <c r="E2932" s="846" t="s">
        <v>4312</v>
      </c>
      <c r="F2932" s="846" t="s">
        <v>6713</v>
      </c>
      <c r="G2932" s="846" t="s">
        <v>6714</v>
      </c>
      <c r="H2932" s="832">
        <v>1950</v>
      </c>
      <c r="I2932" s="832">
        <v>211.98</v>
      </c>
      <c r="J2932" s="846" t="s">
        <v>6361</v>
      </c>
      <c r="K2932" s="846" t="s">
        <v>768</v>
      </c>
      <c r="L2932" s="846" t="s">
        <v>1166</v>
      </c>
      <c r="M2932" s="846" t="s">
        <v>5973</v>
      </c>
      <c r="N2932" s="846" t="s">
        <v>6715</v>
      </c>
      <c r="O2932" s="846" t="s">
        <v>6165</v>
      </c>
      <c r="P2932" s="846"/>
      <c r="Q2932" s="846"/>
      <c r="R2932" s="824"/>
      <c r="S2932" s="824"/>
      <c r="T2932" s="824"/>
      <c r="U2932" s="824"/>
      <c r="V2932" s="824"/>
      <c r="W2932" s="824"/>
      <c r="X2932" s="824"/>
      <c r="Y2932" s="824"/>
      <c r="Z2932" s="824"/>
      <c r="AA2932" s="824"/>
      <c r="AB2932" s="824"/>
      <c r="AC2932" s="824"/>
    </row>
    <row r="2933" s="823" customFormat="1" ht="28.45" hidden="1" customHeight="1" outlineLevel="3" spans="1:29">
      <c r="A2933" s="873" t="s">
        <v>699</v>
      </c>
      <c r="B2933" s="870" t="s">
        <v>1101</v>
      </c>
      <c r="C2933" s="870" t="s">
        <v>781</v>
      </c>
      <c r="D2933" s="846" t="s">
        <v>6716</v>
      </c>
      <c r="E2933" s="846" t="s">
        <v>4312</v>
      </c>
      <c r="F2933" s="846" t="s">
        <v>6022</v>
      </c>
      <c r="G2933" s="846" t="s">
        <v>6023</v>
      </c>
      <c r="H2933" s="832">
        <v>1000</v>
      </c>
      <c r="I2933" s="832">
        <v>1000</v>
      </c>
      <c r="J2933" s="846" t="s">
        <v>6361</v>
      </c>
      <c r="K2933" s="846" t="s">
        <v>1615</v>
      </c>
      <c r="L2933" s="846" t="s">
        <v>5938</v>
      </c>
      <c r="M2933" s="846" t="s">
        <v>5939</v>
      </c>
      <c r="N2933" s="846" t="s">
        <v>781</v>
      </c>
      <c r="O2933" s="846" t="s">
        <v>6165</v>
      </c>
      <c r="P2933" s="846"/>
      <c r="Q2933" s="846"/>
      <c r="R2933" s="824"/>
      <c r="S2933" s="824"/>
      <c r="T2933" s="824"/>
      <c r="U2933" s="824"/>
      <c r="V2933" s="824"/>
      <c r="W2933" s="824"/>
      <c r="X2933" s="824"/>
      <c r="Y2933" s="824"/>
      <c r="Z2933" s="824"/>
      <c r="AA2933" s="824"/>
      <c r="AB2933" s="824"/>
      <c r="AC2933" s="824"/>
    </row>
    <row r="2934" s="823" customFormat="1" ht="28.45" hidden="1" customHeight="1" outlineLevel="3" spans="1:29">
      <c r="A2934" s="873" t="s">
        <v>699</v>
      </c>
      <c r="B2934" s="870" t="s">
        <v>1101</v>
      </c>
      <c r="C2934" s="870" t="s">
        <v>781</v>
      </c>
      <c r="D2934" s="846" t="s">
        <v>6063</v>
      </c>
      <c r="E2934" s="846" t="s">
        <v>4312</v>
      </c>
      <c r="F2934" s="846" t="s">
        <v>5935</v>
      </c>
      <c r="G2934" s="846" t="s">
        <v>6058</v>
      </c>
      <c r="H2934" s="832">
        <v>2000</v>
      </c>
      <c r="I2934" s="832">
        <v>979.46</v>
      </c>
      <c r="J2934" s="846" t="s">
        <v>6361</v>
      </c>
      <c r="K2934" s="846" t="s">
        <v>161</v>
      </c>
      <c r="L2934" s="846" t="s">
        <v>5938</v>
      </c>
      <c r="M2934" s="846" t="s">
        <v>5939</v>
      </c>
      <c r="N2934" s="846" t="s">
        <v>2791</v>
      </c>
      <c r="O2934" s="846" t="s">
        <v>6165</v>
      </c>
      <c r="P2934" s="846"/>
      <c r="Q2934" s="846"/>
      <c r="R2934" s="824"/>
      <c r="S2934" s="824"/>
      <c r="T2934" s="824"/>
      <c r="U2934" s="824"/>
      <c r="V2934" s="824"/>
      <c r="W2934" s="824"/>
      <c r="X2934" s="824"/>
      <c r="Y2934" s="824"/>
      <c r="Z2934" s="824"/>
      <c r="AA2934" s="824"/>
      <c r="AB2934" s="824"/>
      <c r="AC2934" s="824"/>
    </row>
    <row r="2935" s="823" customFormat="1" ht="28.45" hidden="1" customHeight="1" outlineLevel="3" spans="1:29">
      <c r="A2935" s="873" t="s">
        <v>699</v>
      </c>
      <c r="B2935" s="870" t="s">
        <v>1101</v>
      </c>
      <c r="C2935" s="870" t="s">
        <v>781</v>
      </c>
      <c r="D2935" s="846" t="s">
        <v>6717</v>
      </c>
      <c r="E2935" s="846" t="s">
        <v>4312</v>
      </c>
      <c r="F2935" s="846" t="s">
        <v>6033</v>
      </c>
      <c r="G2935" s="846" t="s">
        <v>6029</v>
      </c>
      <c r="H2935" s="832">
        <v>4000</v>
      </c>
      <c r="I2935" s="832">
        <v>4000</v>
      </c>
      <c r="J2935" s="846" t="s">
        <v>6361</v>
      </c>
      <c r="K2935" s="846" t="s">
        <v>1615</v>
      </c>
      <c r="L2935" s="846" t="s">
        <v>1251</v>
      </c>
      <c r="M2935" s="846" t="s">
        <v>6034</v>
      </c>
      <c r="N2935" s="846" t="s">
        <v>2801</v>
      </c>
      <c r="O2935" s="846" t="s">
        <v>6165</v>
      </c>
      <c r="P2935" s="846"/>
      <c r="Q2935" s="846"/>
      <c r="R2935" s="824"/>
      <c r="S2935" s="824"/>
      <c r="T2935" s="824"/>
      <c r="U2935" s="824"/>
      <c r="V2935" s="824"/>
      <c r="W2935" s="824"/>
      <c r="X2935" s="824"/>
      <c r="Y2935" s="824"/>
      <c r="Z2935" s="824"/>
      <c r="AA2935" s="824"/>
      <c r="AB2935" s="824"/>
      <c r="AC2935" s="824"/>
    </row>
    <row r="2936" s="823" customFormat="1" ht="28.45" hidden="1" customHeight="1" outlineLevel="3" spans="1:29">
      <c r="A2936" s="873" t="s">
        <v>699</v>
      </c>
      <c r="B2936" s="870" t="s">
        <v>1101</v>
      </c>
      <c r="C2936" s="870" t="s">
        <v>781</v>
      </c>
      <c r="D2936" s="846" t="s">
        <v>6718</v>
      </c>
      <c r="E2936" s="846" t="s">
        <v>4312</v>
      </c>
      <c r="F2936" s="846" t="s">
        <v>6033</v>
      </c>
      <c r="G2936" s="846" t="s">
        <v>6029</v>
      </c>
      <c r="H2936" s="832">
        <v>4000</v>
      </c>
      <c r="I2936" s="832">
        <v>4000</v>
      </c>
      <c r="J2936" s="846" t="s">
        <v>6361</v>
      </c>
      <c r="K2936" s="846" t="s">
        <v>1615</v>
      </c>
      <c r="L2936" s="846" t="s">
        <v>1251</v>
      </c>
      <c r="M2936" s="846" t="s">
        <v>6034</v>
      </c>
      <c r="N2936" s="846" t="s">
        <v>781</v>
      </c>
      <c r="O2936" s="846" t="s">
        <v>6165</v>
      </c>
      <c r="P2936" s="846"/>
      <c r="Q2936" s="846"/>
      <c r="R2936" s="824"/>
      <c r="S2936" s="824"/>
      <c r="T2936" s="824"/>
      <c r="U2936" s="824"/>
      <c r="V2936" s="824"/>
      <c r="W2936" s="824"/>
      <c r="X2936" s="824"/>
      <c r="Y2936" s="824"/>
      <c r="Z2936" s="824"/>
      <c r="AA2936" s="824"/>
      <c r="AB2936" s="824"/>
      <c r="AC2936" s="824"/>
    </row>
    <row r="2937" s="823" customFormat="1" ht="28.45" hidden="1" customHeight="1" outlineLevel="3" spans="1:29">
      <c r="A2937" s="873" t="s">
        <v>699</v>
      </c>
      <c r="B2937" s="870" t="s">
        <v>1101</v>
      </c>
      <c r="C2937" s="870" t="s">
        <v>781</v>
      </c>
      <c r="D2937" s="846" t="s">
        <v>6719</v>
      </c>
      <c r="E2937" s="846" t="s">
        <v>4312</v>
      </c>
      <c r="F2937" s="846" t="s">
        <v>6720</v>
      </c>
      <c r="G2937" s="846" t="s">
        <v>6721</v>
      </c>
      <c r="H2937" s="832">
        <v>100</v>
      </c>
      <c r="I2937" s="832">
        <v>100</v>
      </c>
      <c r="J2937" s="846" t="s">
        <v>6361</v>
      </c>
      <c r="K2937" s="846" t="s">
        <v>37</v>
      </c>
      <c r="L2937" s="846" t="s">
        <v>1154</v>
      </c>
      <c r="M2937" s="846" t="s">
        <v>1147</v>
      </c>
      <c r="N2937" s="846" t="s">
        <v>2801</v>
      </c>
      <c r="O2937" s="846" t="s">
        <v>6165</v>
      </c>
      <c r="P2937" s="846"/>
      <c r="Q2937" s="846"/>
      <c r="R2937" s="824"/>
      <c r="S2937" s="824"/>
      <c r="T2937" s="824"/>
      <c r="U2937" s="824"/>
      <c r="V2937" s="824"/>
      <c r="W2937" s="824"/>
      <c r="X2937" s="824"/>
      <c r="Y2937" s="824"/>
      <c r="Z2937" s="824"/>
      <c r="AA2937" s="824"/>
      <c r="AB2937" s="824"/>
      <c r="AC2937" s="824"/>
    </row>
    <row r="2938" s="823" customFormat="1" ht="28.45" hidden="1" customHeight="1" outlineLevel="3" spans="1:29">
      <c r="A2938" s="873" t="s">
        <v>699</v>
      </c>
      <c r="B2938" s="870" t="s">
        <v>1101</v>
      </c>
      <c r="C2938" s="870" t="s">
        <v>781</v>
      </c>
      <c r="D2938" s="846" t="s">
        <v>6722</v>
      </c>
      <c r="E2938" s="846" t="s">
        <v>4312</v>
      </c>
      <c r="F2938" s="846" t="s">
        <v>6723</v>
      </c>
      <c r="G2938" s="846" t="s">
        <v>1163</v>
      </c>
      <c r="H2938" s="832">
        <v>500</v>
      </c>
      <c r="I2938" s="832">
        <v>500</v>
      </c>
      <c r="J2938" s="846" t="s">
        <v>6361</v>
      </c>
      <c r="K2938" s="846" t="s">
        <v>584</v>
      </c>
      <c r="L2938" s="846" t="s">
        <v>1166</v>
      </c>
      <c r="M2938" s="846" t="s">
        <v>1147</v>
      </c>
      <c r="N2938" s="846" t="s">
        <v>1162</v>
      </c>
      <c r="O2938" s="846" t="s">
        <v>6165</v>
      </c>
      <c r="P2938" s="846"/>
      <c r="Q2938" s="846"/>
      <c r="R2938" s="824"/>
      <c r="S2938" s="824"/>
      <c r="T2938" s="824"/>
      <c r="U2938" s="824"/>
      <c r="V2938" s="824"/>
      <c r="W2938" s="824"/>
      <c r="X2938" s="824"/>
      <c r="Y2938" s="824"/>
      <c r="Z2938" s="824"/>
      <c r="AA2938" s="824"/>
      <c r="AB2938" s="824"/>
      <c r="AC2938" s="824"/>
    </row>
    <row r="2939" s="823" customFormat="1" ht="28.45" hidden="1" customHeight="1" outlineLevel="3" spans="1:29">
      <c r="A2939" s="873" t="s">
        <v>699</v>
      </c>
      <c r="B2939" s="870" t="s">
        <v>1101</v>
      </c>
      <c r="C2939" s="870" t="s">
        <v>781</v>
      </c>
      <c r="D2939" s="846" t="s">
        <v>6724</v>
      </c>
      <c r="E2939" s="846" t="s">
        <v>4312</v>
      </c>
      <c r="F2939" s="846" t="s">
        <v>5978</v>
      </c>
      <c r="G2939" s="846" t="s">
        <v>5979</v>
      </c>
      <c r="H2939" s="832">
        <v>1500</v>
      </c>
      <c r="I2939" s="832">
        <v>1080.46</v>
      </c>
      <c r="J2939" s="846" t="s">
        <v>6361</v>
      </c>
      <c r="K2939" s="846" t="s">
        <v>1615</v>
      </c>
      <c r="L2939" s="846" t="s">
        <v>1146</v>
      </c>
      <c r="M2939" s="846" t="s">
        <v>1147</v>
      </c>
      <c r="N2939" s="846" t="s">
        <v>6725</v>
      </c>
      <c r="O2939" s="846" t="s">
        <v>6165</v>
      </c>
      <c r="P2939" s="846"/>
      <c r="Q2939" s="846"/>
      <c r="R2939" s="824"/>
      <c r="S2939" s="824"/>
      <c r="T2939" s="824"/>
      <c r="U2939" s="824"/>
      <c r="V2939" s="824"/>
      <c r="W2939" s="824"/>
      <c r="X2939" s="824"/>
      <c r="Y2939" s="824"/>
      <c r="Z2939" s="824"/>
      <c r="AA2939" s="824"/>
      <c r="AB2939" s="824"/>
      <c r="AC2939" s="824"/>
    </row>
    <row r="2940" s="823" customFormat="1" ht="28.45" hidden="1" customHeight="1" outlineLevel="3" spans="1:29">
      <c r="A2940" s="873" t="s">
        <v>699</v>
      </c>
      <c r="B2940" s="870" t="s">
        <v>1101</v>
      </c>
      <c r="C2940" s="870" t="s">
        <v>781</v>
      </c>
      <c r="D2940" s="846" t="s">
        <v>6726</v>
      </c>
      <c r="E2940" s="846" t="s">
        <v>4312</v>
      </c>
      <c r="F2940" s="846" t="s">
        <v>6720</v>
      </c>
      <c r="G2940" s="846" t="s">
        <v>1112</v>
      </c>
      <c r="H2940" s="832">
        <v>500</v>
      </c>
      <c r="I2940" s="832">
        <v>500</v>
      </c>
      <c r="J2940" s="846" t="s">
        <v>6361</v>
      </c>
      <c r="K2940" s="846" t="s">
        <v>817</v>
      </c>
      <c r="L2940" s="846" t="s">
        <v>5948</v>
      </c>
      <c r="M2940" s="846" t="s">
        <v>5949</v>
      </c>
      <c r="N2940" s="846" t="s">
        <v>1201</v>
      </c>
      <c r="O2940" s="846" t="s">
        <v>6165</v>
      </c>
      <c r="P2940" s="846"/>
      <c r="Q2940" s="846"/>
      <c r="R2940" s="824"/>
      <c r="S2940" s="824"/>
      <c r="T2940" s="824"/>
      <c r="U2940" s="824"/>
      <c r="V2940" s="824"/>
      <c r="W2940" s="824"/>
      <c r="X2940" s="824"/>
      <c r="Y2940" s="824"/>
      <c r="Z2940" s="824"/>
      <c r="AA2940" s="824"/>
      <c r="AB2940" s="824"/>
      <c r="AC2940" s="824"/>
    </row>
    <row r="2941" s="823" customFormat="1" ht="28.45" hidden="1" customHeight="1" outlineLevel="3" spans="1:29">
      <c r="A2941" s="873" t="s">
        <v>699</v>
      </c>
      <c r="B2941" s="870" t="s">
        <v>1101</v>
      </c>
      <c r="C2941" s="870" t="s">
        <v>781</v>
      </c>
      <c r="D2941" s="846" t="s">
        <v>5999</v>
      </c>
      <c r="E2941" s="846" t="s">
        <v>4312</v>
      </c>
      <c r="F2941" s="846" t="s">
        <v>5994</v>
      </c>
      <c r="G2941" s="846" t="s">
        <v>6000</v>
      </c>
      <c r="H2941" s="832">
        <v>500</v>
      </c>
      <c r="I2941" s="832">
        <v>500</v>
      </c>
      <c r="J2941" s="846" t="s">
        <v>6361</v>
      </c>
      <c r="K2941" s="846" t="s">
        <v>82</v>
      </c>
      <c r="L2941" s="846" t="s">
        <v>5948</v>
      </c>
      <c r="M2941" s="846" t="s">
        <v>5949</v>
      </c>
      <c r="N2941" s="846" t="s">
        <v>1201</v>
      </c>
      <c r="O2941" s="846" t="s">
        <v>6165</v>
      </c>
      <c r="P2941" s="846"/>
      <c r="Q2941" s="846"/>
      <c r="R2941" s="824"/>
      <c r="S2941" s="824"/>
      <c r="T2941" s="824"/>
      <c r="U2941" s="824"/>
      <c r="V2941" s="824"/>
      <c r="W2941" s="824"/>
      <c r="X2941" s="824"/>
      <c r="Y2941" s="824"/>
      <c r="Z2941" s="824"/>
      <c r="AA2941" s="824"/>
      <c r="AB2941" s="824"/>
      <c r="AC2941" s="824"/>
    </row>
    <row r="2942" s="823" customFormat="1" ht="28.45" hidden="1" customHeight="1" outlineLevel="3" spans="1:29">
      <c r="A2942" s="873" t="s">
        <v>699</v>
      </c>
      <c r="B2942" s="870" t="s">
        <v>1101</v>
      </c>
      <c r="C2942" s="870" t="s">
        <v>781</v>
      </c>
      <c r="D2942" s="846" t="s">
        <v>5944</v>
      </c>
      <c r="E2942" s="846" t="s">
        <v>4312</v>
      </c>
      <c r="F2942" s="846" t="s">
        <v>5945</v>
      </c>
      <c r="G2942" s="846" t="s">
        <v>5946</v>
      </c>
      <c r="H2942" s="832">
        <v>700</v>
      </c>
      <c r="I2942" s="832">
        <v>700</v>
      </c>
      <c r="J2942" s="846" t="s">
        <v>6361</v>
      </c>
      <c r="K2942" s="846" t="s">
        <v>817</v>
      </c>
      <c r="L2942" s="846" t="s">
        <v>5948</v>
      </c>
      <c r="M2942" s="846" t="s">
        <v>5949</v>
      </c>
      <c r="N2942" s="846" t="s">
        <v>1201</v>
      </c>
      <c r="O2942" s="846" t="s">
        <v>6165</v>
      </c>
      <c r="P2942" s="846"/>
      <c r="Q2942" s="846"/>
      <c r="R2942" s="824"/>
      <c r="S2942" s="824"/>
      <c r="T2942" s="824"/>
      <c r="U2942" s="824"/>
      <c r="V2942" s="824"/>
      <c r="W2942" s="824"/>
      <c r="X2942" s="824"/>
      <c r="Y2942" s="824"/>
      <c r="Z2942" s="824"/>
      <c r="AA2942" s="824"/>
      <c r="AB2942" s="824"/>
      <c r="AC2942" s="824"/>
    </row>
    <row r="2943" s="823" customFormat="1" ht="28.45" hidden="1" customHeight="1" outlineLevel="3" spans="1:29">
      <c r="A2943" s="873" t="s">
        <v>699</v>
      </c>
      <c r="B2943" s="870" t="s">
        <v>1101</v>
      </c>
      <c r="C2943" s="870" t="s">
        <v>781</v>
      </c>
      <c r="D2943" s="846" t="s">
        <v>5943</v>
      </c>
      <c r="E2943" s="846" t="s">
        <v>4312</v>
      </c>
      <c r="F2943" s="846" t="s">
        <v>5935</v>
      </c>
      <c r="G2943" s="846" t="s">
        <v>1220</v>
      </c>
      <c r="H2943" s="832">
        <v>4000</v>
      </c>
      <c r="I2943" s="832">
        <v>1054.33</v>
      </c>
      <c r="J2943" s="846" t="s">
        <v>6361</v>
      </c>
      <c r="K2943" s="846" t="s">
        <v>1615</v>
      </c>
      <c r="L2943" s="846" t="s">
        <v>5938</v>
      </c>
      <c r="M2943" s="846" t="s">
        <v>5939</v>
      </c>
      <c r="N2943" s="846" t="s">
        <v>6727</v>
      </c>
      <c r="O2943" s="846" t="s">
        <v>6165</v>
      </c>
      <c r="P2943" s="846"/>
      <c r="Q2943" s="846"/>
      <c r="R2943" s="824"/>
      <c r="S2943" s="824"/>
      <c r="T2943" s="824"/>
      <c r="U2943" s="824"/>
      <c r="V2943" s="824"/>
      <c r="W2943" s="824"/>
      <c r="X2943" s="824"/>
      <c r="Y2943" s="824"/>
      <c r="Z2943" s="824"/>
      <c r="AA2943" s="824"/>
      <c r="AB2943" s="824"/>
      <c r="AC2943" s="824"/>
    </row>
    <row r="2944" s="823" customFormat="1" ht="28.45" hidden="1" customHeight="1" outlineLevel="3" spans="1:29">
      <c r="A2944" s="873" t="s">
        <v>699</v>
      </c>
      <c r="B2944" s="870" t="s">
        <v>1101</v>
      </c>
      <c r="C2944" s="870" t="s">
        <v>781</v>
      </c>
      <c r="D2944" s="846" t="s">
        <v>6728</v>
      </c>
      <c r="E2944" s="846" t="s">
        <v>4312</v>
      </c>
      <c r="F2944" s="846" t="s">
        <v>5935</v>
      </c>
      <c r="G2944" s="846" t="s">
        <v>6058</v>
      </c>
      <c r="H2944" s="832">
        <v>2000</v>
      </c>
      <c r="I2944" s="832">
        <v>1490.27</v>
      </c>
      <c r="J2944" s="846" t="s">
        <v>6361</v>
      </c>
      <c r="K2944" s="846" t="s">
        <v>1876</v>
      </c>
      <c r="L2944" s="846" t="s">
        <v>5938</v>
      </c>
      <c r="M2944" s="846" t="s">
        <v>5939</v>
      </c>
      <c r="N2944" s="846" t="s">
        <v>781</v>
      </c>
      <c r="O2944" s="846" t="s">
        <v>6165</v>
      </c>
      <c r="P2944" s="846"/>
      <c r="Q2944" s="846"/>
      <c r="R2944" s="824"/>
      <c r="S2944" s="824"/>
      <c r="T2944" s="824"/>
      <c r="U2944" s="824"/>
      <c r="V2944" s="824"/>
      <c r="W2944" s="824"/>
      <c r="X2944" s="824"/>
      <c r="Y2944" s="824"/>
      <c r="Z2944" s="824"/>
      <c r="AA2944" s="824"/>
      <c r="AB2944" s="824"/>
      <c r="AC2944" s="824"/>
    </row>
    <row r="2945" s="823" customFormat="1" ht="28.45" hidden="1" customHeight="1" outlineLevel="3" spans="1:29">
      <c r="A2945" s="873" t="s">
        <v>699</v>
      </c>
      <c r="B2945" s="870" t="s">
        <v>1101</v>
      </c>
      <c r="C2945" s="870" t="s">
        <v>781</v>
      </c>
      <c r="D2945" s="846" t="s">
        <v>6729</v>
      </c>
      <c r="E2945" s="846" t="s">
        <v>4312</v>
      </c>
      <c r="F2945" s="846" t="s">
        <v>6033</v>
      </c>
      <c r="G2945" s="846" t="s">
        <v>6029</v>
      </c>
      <c r="H2945" s="832">
        <v>4000</v>
      </c>
      <c r="I2945" s="832">
        <v>417.58</v>
      </c>
      <c r="J2945" s="846" t="s">
        <v>6361</v>
      </c>
      <c r="K2945" s="846" t="s">
        <v>375</v>
      </c>
      <c r="L2945" s="846" t="s">
        <v>1251</v>
      </c>
      <c r="M2945" s="846" t="s">
        <v>5939</v>
      </c>
      <c r="N2945" s="846" t="s">
        <v>6730</v>
      </c>
      <c r="O2945" s="846" t="s">
        <v>6165</v>
      </c>
      <c r="P2945" s="846"/>
      <c r="Q2945" s="846"/>
      <c r="R2945" s="824"/>
      <c r="S2945" s="824"/>
      <c r="T2945" s="824"/>
      <c r="U2945" s="824"/>
      <c r="V2945" s="824"/>
      <c r="W2945" s="824"/>
      <c r="X2945" s="824"/>
      <c r="Y2945" s="824"/>
      <c r="Z2945" s="824"/>
      <c r="AA2945" s="824"/>
      <c r="AB2945" s="824"/>
      <c r="AC2945" s="824"/>
    </row>
    <row r="2946" s="823" customFormat="1" ht="28.45" hidden="1" customHeight="1" outlineLevel="3" spans="1:29">
      <c r="A2946" s="873" t="s">
        <v>699</v>
      </c>
      <c r="B2946" s="870" t="s">
        <v>1101</v>
      </c>
      <c r="C2946" s="870" t="s">
        <v>781</v>
      </c>
      <c r="D2946" s="846" t="s">
        <v>5991</v>
      </c>
      <c r="E2946" s="846" t="s">
        <v>4312</v>
      </c>
      <c r="F2946" s="846" t="s">
        <v>5984</v>
      </c>
      <c r="G2946" s="846" t="s">
        <v>5985</v>
      </c>
      <c r="H2946" s="832">
        <v>1500</v>
      </c>
      <c r="I2946" s="832">
        <v>1500</v>
      </c>
      <c r="J2946" s="846" t="s">
        <v>6361</v>
      </c>
      <c r="K2946" s="846" t="s">
        <v>1876</v>
      </c>
      <c r="L2946" s="846" t="s">
        <v>1251</v>
      </c>
      <c r="M2946" s="846" t="s">
        <v>5939</v>
      </c>
      <c r="N2946" s="846" t="s">
        <v>6730</v>
      </c>
      <c r="O2946" s="846" t="s">
        <v>6165</v>
      </c>
      <c r="P2946" s="846"/>
      <c r="Q2946" s="846"/>
      <c r="R2946" s="824"/>
      <c r="S2946" s="824"/>
      <c r="T2946" s="824"/>
      <c r="U2946" s="824"/>
      <c r="V2946" s="824"/>
      <c r="W2946" s="824"/>
      <c r="X2946" s="824"/>
      <c r="Y2946" s="824"/>
      <c r="Z2946" s="824"/>
      <c r="AA2946" s="824"/>
      <c r="AB2946" s="824"/>
      <c r="AC2946" s="824"/>
    </row>
    <row r="2947" s="823" customFormat="1" ht="28.45" hidden="1" customHeight="1" outlineLevel="3" spans="1:29">
      <c r="A2947" s="873" t="s">
        <v>699</v>
      </c>
      <c r="B2947" s="870" t="s">
        <v>1101</v>
      </c>
      <c r="C2947" s="870" t="s">
        <v>781</v>
      </c>
      <c r="D2947" s="846" t="s">
        <v>6018</v>
      </c>
      <c r="E2947" s="846" t="s">
        <v>4312</v>
      </c>
      <c r="F2947" s="846" t="s">
        <v>6019</v>
      </c>
      <c r="G2947" s="846" t="s">
        <v>6020</v>
      </c>
      <c r="H2947" s="832">
        <v>2000</v>
      </c>
      <c r="I2947" s="832">
        <v>933.91</v>
      </c>
      <c r="J2947" s="846" t="s">
        <v>6361</v>
      </c>
      <c r="K2947" s="846" t="s">
        <v>817</v>
      </c>
      <c r="L2947" s="846" t="s">
        <v>1251</v>
      </c>
      <c r="M2947" s="846" t="s">
        <v>5939</v>
      </c>
      <c r="N2947" s="846" t="s">
        <v>6730</v>
      </c>
      <c r="O2947" s="846" t="s">
        <v>6165</v>
      </c>
      <c r="P2947" s="846"/>
      <c r="Q2947" s="846"/>
      <c r="R2947" s="824"/>
      <c r="S2947" s="824"/>
      <c r="T2947" s="824"/>
      <c r="U2947" s="824"/>
      <c r="V2947" s="824"/>
      <c r="W2947" s="824"/>
      <c r="X2947" s="824"/>
      <c r="Y2947" s="824"/>
      <c r="Z2947" s="824"/>
      <c r="AA2947" s="824"/>
      <c r="AB2947" s="824"/>
      <c r="AC2947" s="824"/>
    </row>
    <row r="2948" s="823" customFormat="1" ht="28.45" hidden="1" customHeight="1" outlineLevel="3" spans="1:29">
      <c r="A2948" s="873" t="s">
        <v>699</v>
      </c>
      <c r="B2948" s="870" t="s">
        <v>1101</v>
      </c>
      <c r="C2948" s="870" t="s">
        <v>781</v>
      </c>
      <c r="D2948" s="846" t="s">
        <v>6731</v>
      </c>
      <c r="E2948" s="846" t="s">
        <v>4312</v>
      </c>
      <c r="F2948" s="846" t="s">
        <v>6732</v>
      </c>
      <c r="G2948" s="846" t="s">
        <v>5946</v>
      </c>
      <c r="H2948" s="832">
        <v>1000</v>
      </c>
      <c r="I2948" s="832">
        <v>1000</v>
      </c>
      <c r="J2948" s="846" t="s">
        <v>6361</v>
      </c>
      <c r="K2948" s="846" t="s">
        <v>817</v>
      </c>
      <c r="L2948" s="846" t="s">
        <v>5948</v>
      </c>
      <c r="M2948" s="846" t="s">
        <v>5949</v>
      </c>
      <c r="N2948" s="846" t="s">
        <v>1170</v>
      </c>
      <c r="O2948" s="846" t="s">
        <v>6165</v>
      </c>
      <c r="P2948" s="846" t="s">
        <v>6733</v>
      </c>
      <c r="Q2948" s="846"/>
      <c r="R2948" s="824"/>
      <c r="S2948" s="824"/>
      <c r="T2948" s="824"/>
      <c r="U2948" s="824"/>
      <c r="V2948" s="824"/>
      <c r="W2948" s="824"/>
      <c r="X2948" s="824"/>
      <c r="Y2948" s="824"/>
      <c r="Z2948" s="824"/>
      <c r="AA2948" s="824"/>
      <c r="AB2948" s="824"/>
      <c r="AC2948" s="824"/>
    </row>
    <row r="2949" s="823" customFormat="1" ht="28.45" hidden="1" customHeight="1" outlineLevel="3" spans="1:29">
      <c r="A2949" s="873" t="s">
        <v>699</v>
      </c>
      <c r="B2949" s="870" t="s">
        <v>1101</v>
      </c>
      <c r="C2949" s="870" t="s">
        <v>781</v>
      </c>
      <c r="D2949" s="846" t="s">
        <v>5965</v>
      </c>
      <c r="E2949" s="846" t="s">
        <v>4312</v>
      </c>
      <c r="F2949" s="846" t="s">
        <v>5966</v>
      </c>
      <c r="G2949" s="846" t="s">
        <v>5967</v>
      </c>
      <c r="H2949" s="832">
        <v>700</v>
      </c>
      <c r="I2949" s="832">
        <v>700</v>
      </c>
      <c r="J2949" s="846" t="s">
        <v>6361</v>
      </c>
      <c r="K2949" s="846" t="s">
        <v>817</v>
      </c>
      <c r="L2949" s="846" t="s">
        <v>1146</v>
      </c>
      <c r="M2949" s="846" t="s">
        <v>1147</v>
      </c>
      <c r="N2949" s="846" t="s">
        <v>781</v>
      </c>
      <c r="O2949" s="846" t="s">
        <v>6165</v>
      </c>
      <c r="P2949" s="846"/>
      <c r="Q2949" s="846"/>
      <c r="R2949" s="824"/>
      <c r="S2949" s="824"/>
      <c r="T2949" s="824"/>
      <c r="U2949" s="824"/>
      <c r="V2949" s="824"/>
      <c r="W2949" s="824"/>
      <c r="X2949" s="824"/>
      <c r="Y2949" s="824"/>
      <c r="Z2949" s="824"/>
      <c r="AA2949" s="824"/>
      <c r="AB2949" s="824"/>
      <c r="AC2949" s="824"/>
    </row>
    <row r="2950" s="823" customFormat="1" ht="28.45" hidden="1" customHeight="1" outlineLevel="3" spans="1:29">
      <c r="A2950" s="873" t="s">
        <v>699</v>
      </c>
      <c r="B2950" s="870" t="s">
        <v>1101</v>
      </c>
      <c r="C2950" s="870" t="s">
        <v>781</v>
      </c>
      <c r="D2950" s="846" t="s">
        <v>6734</v>
      </c>
      <c r="E2950" s="846" t="s">
        <v>4312</v>
      </c>
      <c r="F2950" s="846" t="s">
        <v>6735</v>
      </c>
      <c r="G2950" s="846" t="s">
        <v>6736</v>
      </c>
      <c r="H2950" s="832">
        <v>500</v>
      </c>
      <c r="I2950" s="832">
        <v>500</v>
      </c>
      <c r="J2950" s="846" t="s">
        <v>6361</v>
      </c>
      <c r="K2950" s="846" t="s">
        <v>817</v>
      </c>
      <c r="L2950" s="846" t="s">
        <v>1146</v>
      </c>
      <c r="M2950" s="846" t="s">
        <v>5973</v>
      </c>
      <c r="N2950" s="846" t="s">
        <v>1138</v>
      </c>
      <c r="O2950" s="846" t="s">
        <v>6737</v>
      </c>
      <c r="P2950" s="846"/>
      <c r="Q2950" s="846"/>
      <c r="R2950" s="824"/>
      <c r="S2950" s="824"/>
      <c r="T2950" s="824"/>
      <c r="U2950" s="824"/>
      <c r="V2950" s="824"/>
      <c r="W2950" s="824"/>
      <c r="X2950" s="824"/>
      <c r="Y2950" s="824"/>
      <c r="Z2950" s="824"/>
      <c r="AA2950" s="824"/>
      <c r="AB2950" s="824"/>
      <c r="AC2950" s="824"/>
    </row>
    <row r="2951" s="823" customFormat="1" ht="28.45" hidden="1" customHeight="1" outlineLevel="3" spans="1:29">
      <c r="A2951" s="873" t="s">
        <v>699</v>
      </c>
      <c r="B2951" s="870" t="s">
        <v>1101</v>
      </c>
      <c r="C2951" s="870" t="s">
        <v>781</v>
      </c>
      <c r="D2951" s="846" t="s">
        <v>6054</v>
      </c>
      <c r="E2951" s="846" t="s">
        <v>4312</v>
      </c>
      <c r="F2951" s="846" t="s">
        <v>6049</v>
      </c>
      <c r="G2951" s="846" t="s">
        <v>6050</v>
      </c>
      <c r="H2951" s="832">
        <v>1000</v>
      </c>
      <c r="I2951" s="832">
        <v>1000</v>
      </c>
      <c r="J2951" s="846" t="s">
        <v>6361</v>
      </c>
      <c r="K2951" s="846" t="s">
        <v>1876</v>
      </c>
      <c r="L2951" s="846" t="s">
        <v>5938</v>
      </c>
      <c r="M2951" s="846" t="s">
        <v>5939</v>
      </c>
      <c r="N2951" s="846" t="s">
        <v>781</v>
      </c>
      <c r="O2951" s="846" t="s">
        <v>6165</v>
      </c>
      <c r="P2951" s="846"/>
      <c r="Q2951" s="846"/>
      <c r="R2951" s="824"/>
      <c r="S2951" s="824"/>
      <c r="T2951" s="824"/>
      <c r="U2951" s="824"/>
      <c r="V2951" s="824"/>
      <c r="W2951" s="824"/>
      <c r="X2951" s="824"/>
      <c r="Y2951" s="824"/>
      <c r="Z2951" s="824"/>
      <c r="AA2951" s="824"/>
      <c r="AB2951" s="824"/>
      <c r="AC2951" s="824"/>
    </row>
    <row r="2952" s="823" customFormat="1" ht="28.45" hidden="1" customHeight="1" outlineLevel="3" spans="1:29">
      <c r="A2952" s="873" t="s">
        <v>699</v>
      </c>
      <c r="B2952" s="870" t="s">
        <v>1101</v>
      </c>
      <c r="C2952" s="870" t="s">
        <v>781</v>
      </c>
      <c r="D2952" s="846" t="s">
        <v>6738</v>
      </c>
      <c r="E2952" s="846" t="s">
        <v>4312</v>
      </c>
      <c r="F2952" s="846" t="s">
        <v>5945</v>
      </c>
      <c r="G2952" s="846" t="s">
        <v>5946</v>
      </c>
      <c r="H2952" s="832">
        <v>600</v>
      </c>
      <c r="I2952" s="832">
        <v>600</v>
      </c>
      <c r="J2952" s="846" t="s">
        <v>6361</v>
      </c>
      <c r="K2952" s="846" t="s">
        <v>37</v>
      </c>
      <c r="L2952" s="846" t="s">
        <v>1154</v>
      </c>
      <c r="M2952" s="846" t="s">
        <v>5973</v>
      </c>
      <c r="N2952" s="846" t="s">
        <v>1136</v>
      </c>
      <c r="O2952" s="846" t="s">
        <v>6165</v>
      </c>
      <c r="P2952" s="846"/>
      <c r="Q2952" s="846"/>
      <c r="R2952" s="824"/>
      <c r="S2952" s="824"/>
      <c r="T2952" s="824"/>
      <c r="U2952" s="824"/>
      <c r="V2952" s="824"/>
      <c r="W2952" s="824"/>
      <c r="X2952" s="824"/>
      <c r="Y2952" s="824"/>
      <c r="Z2952" s="824"/>
      <c r="AA2952" s="824"/>
      <c r="AB2952" s="824"/>
      <c r="AC2952" s="824"/>
    </row>
    <row r="2953" s="823" customFormat="1" ht="28.45" hidden="1" customHeight="1" outlineLevel="3" spans="1:29">
      <c r="A2953" s="873" t="s">
        <v>699</v>
      </c>
      <c r="B2953" s="870" t="s">
        <v>1101</v>
      </c>
      <c r="C2953" s="870" t="s">
        <v>781</v>
      </c>
      <c r="D2953" s="846" t="s">
        <v>5969</v>
      </c>
      <c r="E2953" s="846" t="s">
        <v>4312</v>
      </c>
      <c r="F2953" s="846" t="s">
        <v>5966</v>
      </c>
      <c r="G2953" s="846" t="s">
        <v>5970</v>
      </c>
      <c r="H2953" s="832">
        <v>1000</v>
      </c>
      <c r="I2953" s="832">
        <v>528.23</v>
      </c>
      <c r="J2953" s="846" t="s">
        <v>6361</v>
      </c>
      <c r="K2953" s="846" t="s">
        <v>37</v>
      </c>
      <c r="L2953" s="846" t="s">
        <v>1146</v>
      </c>
      <c r="M2953" s="846" t="s">
        <v>5973</v>
      </c>
      <c r="N2953" s="846" t="s">
        <v>2801</v>
      </c>
      <c r="O2953" s="846" t="s">
        <v>6739</v>
      </c>
      <c r="P2953" s="846"/>
      <c r="Q2953" s="846"/>
      <c r="R2953" s="824"/>
      <c r="S2953" s="824"/>
      <c r="T2953" s="824"/>
      <c r="U2953" s="824"/>
      <c r="V2953" s="824"/>
      <c r="W2953" s="824"/>
      <c r="X2953" s="824"/>
      <c r="Y2953" s="824"/>
      <c r="Z2953" s="824"/>
      <c r="AA2953" s="824"/>
      <c r="AB2953" s="824"/>
      <c r="AC2953" s="824"/>
    </row>
    <row r="2954" s="823" customFormat="1" ht="28.45" hidden="1" customHeight="1" outlineLevel="3" spans="1:29">
      <c r="A2954" s="873" t="s">
        <v>699</v>
      </c>
      <c r="B2954" s="870" t="s">
        <v>1101</v>
      </c>
      <c r="C2954" s="870" t="s">
        <v>781</v>
      </c>
      <c r="D2954" s="846" t="s">
        <v>6740</v>
      </c>
      <c r="E2954" s="846" t="s">
        <v>4312</v>
      </c>
      <c r="F2954" s="846" t="s">
        <v>5966</v>
      </c>
      <c r="G2954" s="846" t="s">
        <v>5970</v>
      </c>
      <c r="H2954" s="832">
        <v>500</v>
      </c>
      <c r="I2954" s="832">
        <v>500</v>
      </c>
      <c r="J2954" s="846" t="s">
        <v>6361</v>
      </c>
      <c r="K2954" s="846" t="s">
        <v>37</v>
      </c>
      <c r="L2954" s="846" t="s">
        <v>1146</v>
      </c>
      <c r="M2954" s="846" t="s">
        <v>5973</v>
      </c>
      <c r="N2954" s="846" t="s">
        <v>781</v>
      </c>
      <c r="O2954" s="846" t="s">
        <v>6741</v>
      </c>
      <c r="P2954" s="846"/>
      <c r="Q2954" s="846"/>
      <c r="R2954" s="824"/>
      <c r="S2954" s="824"/>
      <c r="T2954" s="824"/>
      <c r="U2954" s="824"/>
      <c r="V2954" s="824"/>
      <c r="W2954" s="824"/>
      <c r="X2954" s="824"/>
      <c r="Y2954" s="824"/>
      <c r="Z2954" s="824"/>
      <c r="AA2954" s="824"/>
      <c r="AB2954" s="824"/>
      <c r="AC2954" s="824"/>
    </row>
    <row r="2955" s="823" customFormat="1" ht="28.45" hidden="1" customHeight="1" outlineLevel="3" spans="1:29">
      <c r="A2955" s="873" t="s">
        <v>699</v>
      </c>
      <c r="B2955" s="870" t="s">
        <v>1101</v>
      </c>
      <c r="C2955" s="870" t="s">
        <v>781</v>
      </c>
      <c r="D2955" s="846" t="s">
        <v>5964</v>
      </c>
      <c r="E2955" s="846" t="s">
        <v>4312</v>
      </c>
      <c r="F2955" s="846" t="s">
        <v>5945</v>
      </c>
      <c r="G2955" s="846" t="s">
        <v>5946</v>
      </c>
      <c r="H2955" s="832">
        <v>3000</v>
      </c>
      <c r="I2955" s="832">
        <v>985.97</v>
      </c>
      <c r="J2955" s="846" t="s">
        <v>6361</v>
      </c>
      <c r="K2955" s="846" t="s">
        <v>584</v>
      </c>
      <c r="L2955" s="846" t="s">
        <v>5938</v>
      </c>
      <c r="M2955" s="846" t="s">
        <v>5939</v>
      </c>
      <c r="N2955" s="846" t="s">
        <v>781</v>
      </c>
      <c r="O2955" s="846" t="s">
        <v>6165</v>
      </c>
      <c r="P2955" s="846"/>
      <c r="Q2955" s="846"/>
      <c r="R2955" s="824"/>
      <c r="S2955" s="824"/>
      <c r="T2955" s="824"/>
      <c r="U2955" s="824"/>
      <c r="V2955" s="824"/>
      <c r="W2955" s="824"/>
      <c r="X2955" s="824"/>
      <c r="Y2955" s="824"/>
      <c r="Z2955" s="824"/>
      <c r="AA2955" s="824"/>
      <c r="AB2955" s="824"/>
      <c r="AC2955" s="824"/>
    </row>
    <row r="2956" s="823" customFormat="1" ht="28.45" hidden="1" customHeight="1" outlineLevel="3" spans="1:29">
      <c r="A2956" s="873" t="s">
        <v>699</v>
      </c>
      <c r="B2956" s="870" t="s">
        <v>1101</v>
      </c>
      <c r="C2956" s="870" t="s">
        <v>781</v>
      </c>
      <c r="D2956" s="846" t="s">
        <v>6742</v>
      </c>
      <c r="E2956" s="846" t="s">
        <v>4312</v>
      </c>
      <c r="F2956" s="846" t="s">
        <v>5945</v>
      </c>
      <c r="G2956" s="846" t="s">
        <v>5946</v>
      </c>
      <c r="H2956" s="832">
        <v>400</v>
      </c>
      <c r="I2956" s="832">
        <v>400</v>
      </c>
      <c r="J2956" s="846" t="s">
        <v>6361</v>
      </c>
      <c r="K2956" s="846" t="s">
        <v>37</v>
      </c>
      <c r="L2956" s="846" t="s">
        <v>5948</v>
      </c>
      <c r="M2956" s="846" t="s">
        <v>5949</v>
      </c>
      <c r="N2956" s="846" t="s">
        <v>1201</v>
      </c>
      <c r="O2956" s="846" t="s">
        <v>6165</v>
      </c>
      <c r="P2956" s="846"/>
      <c r="Q2956" s="846"/>
      <c r="R2956" s="824"/>
      <c r="S2956" s="824"/>
      <c r="T2956" s="824"/>
      <c r="U2956" s="824"/>
      <c r="V2956" s="824"/>
      <c r="W2956" s="824"/>
      <c r="X2956" s="824"/>
      <c r="Y2956" s="824"/>
      <c r="Z2956" s="824"/>
      <c r="AA2956" s="824"/>
      <c r="AB2956" s="824"/>
      <c r="AC2956" s="824"/>
    </row>
    <row r="2957" s="823" customFormat="1" ht="28.45" hidden="1" customHeight="1" outlineLevel="3" spans="1:29">
      <c r="A2957" s="873" t="s">
        <v>699</v>
      </c>
      <c r="B2957" s="870" t="s">
        <v>1101</v>
      </c>
      <c r="C2957" s="870" t="s">
        <v>781</v>
      </c>
      <c r="D2957" s="846" t="s">
        <v>6743</v>
      </c>
      <c r="E2957" s="846" t="s">
        <v>4312</v>
      </c>
      <c r="F2957" s="846" t="s">
        <v>6720</v>
      </c>
      <c r="G2957" s="846" t="s">
        <v>1112</v>
      </c>
      <c r="H2957" s="832">
        <v>1000</v>
      </c>
      <c r="I2957" s="832">
        <v>1000</v>
      </c>
      <c r="J2957" s="846" t="s">
        <v>6361</v>
      </c>
      <c r="K2957" s="846" t="s">
        <v>37</v>
      </c>
      <c r="L2957" s="846" t="s">
        <v>5948</v>
      </c>
      <c r="M2957" s="846" t="s">
        <v>5949</v>
      </c>
      <c r="N2957" s="846" t="s">
        <v>1201</v>
      </c>
      <c r="O2957" s="846" t="s">
        <v>6165</v>
      </c>
      <c r="P2957" s="846"/>
      <c r="Q2957" s="846"/>
      <c r="R2957" s="824"/>
      <c r="S2957" s="824"/>
      <c r="T2957" s="824"/>
      <c r="U2957" s="824"/>
      <c r="V2957" s="824"/>
      <c r="W2957" s="824"/>
      <c r="X2957" s="824"/>
      <c r="Y2957" s="824"/>
      <c r="Z2957" s="824"/>
      <c r="AA2957" s="824"/>
      <c r="AB2957" s="824"/>
      <c r="AC2957" s="824"/>
    </row>
    <row r="2958" s="823" customFormat="1" ht="28.45" hidden="1" customHeight="1" outlineLevel="3" spans="1:29">
      <c r="A2958" s="873" t="s">
        <v>699</v>
      </c>
      <c r="B2958" s="870" t="s">
        <v>1101</v>
      </c>
      <c r="C2958" s="870" t="s">
        <v>781</v>
      </c>
      <c r="D2958" s="846" t="s">
        <v>6744</v>
      </c>
      <c r="E2958" s="846" t="s">
        <v>4312</v>
      </c>
      <c r="F2958" s="846" t="s">
        <v>6732</v>
      </c>
      <c r="G2958" s="846" t="s">
        <v>5946</v>
      </c>
      <c r="H2958" s="832">
        <v>500</v>
      </c>
      <c r="I2958" s="832">
        <v>500</v>
      </c>
      <c r="J2958" s="846" t="s">
        <v>6361</v>
      </c>
      <c r="K2958" s="846" t="s">
        <v>37</v>
      </c>
      <c r="L2958" s="846" t="s">
        <v>5948</v>
      </c>
      <c r="M2958" s="846" t="s">
        <v>5949</v>
      </c>
      <c r="N2958" s="846" t="s">
        <v>781</v>
      </c>
      <c r="O2958" s="846" t="s">
        <v>6165</v>
      </c>
      <c r="P2958" s="846" t="s">
        <v>6733</v>
      </c>
      <c r="Q2958" s="846"/>
      <c r="R2958" s="824"/>
      <c r="S2958" s="824"/>
      <c r="T2958" s="824"/>
      <c r="U2958" s="824"/>
      <c r="V2958" s="824"/>
      <c r="W2958" s="824"/>
      <c r="X2958" s="824"/>
      <c r="Y2958" s="824"/>
      <c r="Z2958" s="824"/>
      <c r="AA2958" s="824"/>
      <c r="AB2958" s="824"/>
      <c r="AC2958" s="824"/>
    </row>
    <row r="2959" s="823" customFormat="1" ht="28.45" hidden="1" customHeight="1" outlineLevel="3" spans="1:29">
      <c r="A2959" s="873" t="s">
        <v>699</v>
      </c>
      <c r="B2959" s="870" t="s">
        <v>1101</v>
      </c>
      <c r="C2959" s="870" t="s">
        <v>781</v>
      </c>
      <c r="D2959" s="846" t="s">
        <v>6745</v>
      </c>
      <c r="E2959" s="846" t="s">
        <v>4312</v>
      </c>
      <c r="F2959" s="846" t="s">
        <v>6746</v>
      </c>
      <c r="G2959" s="846" t="s">
        <v>6747</v>
      </c>
      <c r="H2959" s="832">
        <v>1200</v>
      </c>
      <c r="I2959" s="832">
        <v>595.2</v>
      </c>
      <c r="J2959" s="846" t="s">
        <v>6361</v>
      </c>
      <c r="K2959" s="846" t="s">
        <v>817</v>
      </c>
      <c r="L2959" s="846" t="s">
        <v>5948</v>
      </c>
      <c r="M2959" s="846" t="s">
        <v>5973</v>
      </c>
      <c r="N2959" s="846" t="s">
        <v>6748</v>
      </c>
      <c r="O2959" s="846" t="s">
        <v>6165</v>
      </c>
      <c r="P2959" s="846"/>
      <c r="Q2959" s="846"/>
      <c r="R2959" s="824"/>
      <c r="S2959" s="824"/>
      <c r="T2959" s="824"/>
      <c r="U2959" s="824"/>
      <c r="V2959" s="824"/>
      <c r="W2959" s="824"/>
      <c r="X2959" s="824"/>
      <c r="Y2959" s="824"/>
      <c r="Z2959" s="824"/>
      <c r="AA2959" s="824"/>
      <c r="AB2959" s="824"/>
      <c r="AC2959" s="824"/>
    </row>
    <row r="2960" s="823" customFormat="1" ht="28.45" hidden="1" customHeight="1" outlineLevel="3" spans="1:29">
      <c r="A2960" s="873" t="s">
        <v>699</v>
      </c>
      <c r="B2960" s="870" t="s">
        <v>1101</v>
      </c>
      <c r="C2960" s="870" t="s">
        <v>781</v>
      </c>
      <c r="D2960" s="846" t="s">
        <v>6749</v>
      </c>
      <c r="E2960" s="846" t="s">
        <v>4312</v>
      </c>
      <c r="F2960" s="846" t="s">
        <v>6634</v>
      </c>
      <c r="G2960" s="846" t="s">
        <v>6617</v>
      </c>
      <c r="H2960" s="832">
        <v>252</v>
      </c>
      <c r="I2960" s="832">
        <v>135.03</v>
      </c>
      <c r="J2960" s="846" t="s">
        <v>6361</v>
      </c>
      <c r="K2960" s="846" t="s">
        <v>5310</v>
      </c>
      <c r="L2960" s="846" t="s">
        <v>6618</v>
      </c>
      <c r="M2960" s="846" t="s">
        <v>873</v>
      </c>
      <c r="N2960" s="846" t="s">
        <v>6750</v>
      </c>
      <c r="O2960" s="846" t="s">
        <v>6632</v>
      </c>
      <c r="P2960" s="846" t="s">
        <v>1186</v>
      </c>
      <c r="Q2960" s="846"/>
      <c r="R2960" s="824"/>
      <c r="S2960" s="824"/>
      <c r="T2960" s="824"/>
      <c r="U2960" s="824"/>
      <c r="V2960" s="824"/>
      <c r="W2960" s="824"/>
      <c r="X2960" s="824"/>
      <c r="Y2960" s="824"/>
      <c r="Z2960" s="824"/>
      <c r="AA2960" s="824"/>
      <c r="AB2960" s="824"/>
      <c r="AC2960" s="824"/>
    </row>
    <row r="2961" s="823" customFormat="1" ht="28.45" hidden="1" customHeight="1" outlineLevel="3" spans="1:29">
      <c r="A2961" s="873" t="s">
        <v>699</v>
      </c>
      <c r="B2961" s="870" t="s">
        <v>1101</v>
      </c>
      <c r="C2961" s="870" t="s">
        <v>781</v>
      </c>
      <c r="D2961" s="846" t="s">
        <v>6751</v>
      </c>
      <c r="E2961" s="846" t="s">
        <v>4312</v>
      </c>
      <c r="F2961" s="846" t="s">
        <v>5935</v>
      </c>
      <c r="G2961" s="846" t="s">
        <v>1220</v>
      </c>
      <c r="H2961" s="832">
        <v>2000</v>
      </c>
      <c r="I2961" s="832">
        <v>2000</v>
      </c>
      <c r="J2961" s="846" t="s">
        <v>6361</v>
      </c>
      <c r="K2961" s="846" t="s">
        <v>1876</v>
      </c>
      <c r="L2961" s="846" t="s">
        <v>1154</v>
      </c>
      <c r="M2961" s="846" t="s">
        <v>1147</v>
      </c>
      <c r="N2961" s="846" t="s">
        <v>2801</v>
      </c>
      <c r="O2961" s="846" t="s">
        <v>6165</v>
      </c>
      <c r="P2961" s="846"/>
      <c r="Q2961" s="846"/>
      <c r="R2961" s="824"/>
      <c r="S2961" s="824"/>
      <c r="T2961" s="824"/>
      <c r="U2961" s="824"/>
      <c r="V2961" s="824"/>
      <c r="W2961" s="824"/>
      <c r="X2961" s="824"/>
      <c r="Y2961" s="824"/>
      <c r="Z2961" s="824"/>
      <c r="AA2961" s="824"/>
      <c r="AB2961" s="824"/>
      <c r="AC2961" s="824"/>
    </row>
    <row r="2962" s="823" customFormat="1" ht="28.45" hidden="1" customHeight="1" outlineLevel="3" spans="1:29">
      <c r="A2962" s="873" t="s">
        <v>699</v>
      </c>
      <c r="B2962" s="870" t="s">
        <v>1101</v>
      </c>
      <c r="C2962" s="870" t="s">
        <v>781</v>
      </c>
      <c r="D2962" s="846" t="s">
        <v>5974</v>
      </c>
      <c r="E2962" s="846" t="s">
        <v>4312</v>
      </c>
      <c r="F2962" s="846" t="s">
        <v>5966</v>
      </c>
      <c r="G2962" s="846" t="s">
        <v>5975</v>
      </c>
      <c r="H2962" s="832">
        <v>1000</v>
      </c>
      <c r="I2962" s="832">
        <v>1000</v>
      </c>
      <c r="J2962" s="846" t="s">
        <v>6361</v>
      </c>
      <c r="K2962" s="846" t="s">
        <v>243</v>
      </c>
      <c r="L2962" s="846" t="s">
        <v>1146</v>
      </c>
      <c r="M2962" s="846" t="s">
        <v>1147</v>
      </c>
      <c r="N2962" s="846" t="s">
        <v>6725</v>
      </c>
      <c r="O2962" s="846" t="s">
        <v>6165</v>
      </c>
      <c r="P2962" s="846"/>
      <c r="Q2962" s="846"/>
      <c r="R2962" s="824"/>
      <c r="S2962" s="824"/>
      <c r="T2962" s="824"/>
      <c r="U2962" s="824"/>
      <c r="V2962" s="824"/>
      <c r="W2962" s="824"/>
      <c r="X2962" s="824"/>
      <c r="Y2962" s="824"/>
      <c r="Z2962" s="824"/>
      <c r="AA2962" s="824"/>
      <c r="AB2962" s="824"/>
      <c r="AC2962" s="824"/>
    </row>
    <row r="2963" s="823" customFormat="1" ht="28.45" hidden="1" customHeight="1" outlineLevel="3" spans="1:29">
      <c r="A2963" s="873" t="s">
        <v>699</v>
      </c>
      <c r="B2963" s="870" t="s">
        <v>1101</v>
      </c>
      <c r="C2963" s="870" t="s">
        <v>781</v>
      </c>
      <c r="D2963" s="846" t="s">
        <v>6752</v>
      </c>
      <c r="E2963" s="846" t="s">
        <v>4312</v>
      </c>
      <c r="F2963" s="846" t="s">
        <v>5935</v>
      </c>
      <c r="G2963" s="846" t="s">
        <v>1220</v>
      </c>
      <c r="H2963" s="832">
        <v>1000</v>
      </c>
      <c r="I2963" s="832">
        <v>1000</v>
      </c>
      <c r="J2963" s="846" t="s">
        <v>6361</v>
      </c>
      <c r="K2963" s="846" t="s">
        <v>1876</v>
      </c>
      <c r="L2963" s="846" t="s">
        <v>5938</v>
      </c>
      <c r="M2963" s="846" t="s">
        <v>5939</v>
      </c>
      <c r="N2963" s="846" t="s">
        <v>781</v>
      </c>
      <c r="O2963" s="846" t="s">
        <v>6165</v>
      </c>
      <c r="P2963" s="846"/>
      <c r="Q2963" s="846"/>
      <c r="R2963" s="824"/>
      <c r="S2963" s="824"/>
      <c r="T2963" s="824"/>
      <c r="U2963" s="824"/>
      <c r="V2963" s="824"/>
      <c r="W2963" s="824"/>
      <c r="X2963" s="824"/>
      <c r="Y2963" s="824"/>
      <c r="Z2963" s="824"/>
      <c r="AA2963" s="824"/>
      <c r="AB2963" s="824"/>
      <c r="AC2963" s="824"/>
    </row>
    <row r="2964" s="823" customFormat="1" ht="28.45" hidden="1" customHeight="1" outlineLevel="3" spans="1:29">
      <c r="A2964" s="873" t="s">
        <v>699</v>
      </c>
      <c r="B2964" s="870" t="s">
        <v>1101</v>
      </c>
      <c r="C2964" s="870" t="s">
        <v>781</v>
      </c>
      <c r="D2964" s="846" t="s">
        <v>6753</v>
      </c>
      <c r="E2964" s="846" t="s">
        <v>4312</v>
      </c>
      <c r="F2964" s="846" t="s">
        <v>5935</v>
      </c>
      <c r="G2964" s="846" t="s">
        <v>1220</v>
      </c>
      <c r="H2964" s="832">
        <v>1800</v>
      </c>
      <c r="I2964" s="832">
        <v>1800</v>
      </c>
      <c r="J2964" s="846" t="s">
        <v>6361</v>
      </c>
      <c r="K2964" s="846" t="s">
        <v>1876</v>
      </c>
      <c r="L2964" s="846" t="s">
        <v>5938</v>
      </c>
      <c r="M2964" s="846" t="s">
        <v>5939</v>
      </c>
      <c r="N2964" s="846" t="s">
        <v>781</v>
      </c>
      <c r="O2964" s="846" t="s">
        <v>6165</v>
      </c>
      <c r="P2964" s="846"/>
      <c r="Q2964" s="846"/>
      <c r="R2964" s="824"/>
      <c r="S2964" s="824"/>
      <c r="T2964" s="824"/>
      <c r="U2964" s="824"/>
      <c r="V2964" s="824"/>
      <c r="W2964" s="824"/>
      <c r="X2964" s="824"/>
      <c r="Y2964" s="824"/>
      <c r="Z2964" s="824"/>
      <c r="AA2964" s="824"/>
      <c r="AB2964" s="824"/>
      <c r="AC2964" s="824"/>
    </row>
    <row r="2965" s="823" customFormat="1" ht="28.45" hidden="1" customHeight="1" outlineLevel="3" spans="1:29">
      <c r="A2965" s="873" t="s">
        <v>699</v>
      </c>
      <c r="B2965" s="870" t="s">
        <v>1101</v>
      </c>
      <c r="C2965" s="870" t="s">
        <v>781</v>
      </c>
      <c r="D2965" s="846" t="s">
        <v>6754</v>
      </c>
      <c r="E2965" s="846" t="s">
        <v>4312</v>
      </c>
      <c r="F2965" s="846" t="s">
        <v>6755</v>
      </c>
      <c r="G2965" s="846" t="s">
        <v>6756</v>
      </c>
      <c r="H2965" s="832">
        <v>1000</v>
      </c>
      <c r="I2965" s="832">
        <v>1000</v>
      </c>
      <c r="J2965" s="846" t="s">
        <v>6361</v>
      </c>
      <c r="K2965" s="846" t="s">
        <v>37</v>
      </c>
      <c r="L2965" s="846" t="s">
        <v>1166</v>
      </c>
      <c r="M2965" s="846" t="s">
        <v>5973</v>
      </c>
      <c r="N2965" s="846" t="s">
        <v>2801</v>
      </c>
      <c r="O2965" s="846" t="s">
        <v>6165</v>
      </c>
      <c r="P2965" s="846"/>
      <c r="Q2965" s="846"/>
      <c r="R2965" s="824"/>
      <c r="S2965" s="824"/>
      <c r="T2965" s="824"/>
      <c r="U2965" s="824"/>
      <c r="V2965" s="824"/>
      <c r="W2965" s="824"/>
      <c r="X2965" s="824"/>
      <c r="Y2965" s="824"/>
      <c r="Z2965" s="824"/>
      <c r="AA2965" s="824"/>
      <c r="AB2965" s="824"/>
      <c r="AC2965" s="824"/>
    </row>
    <row r="2966" s="823" customFormat="1" ht="28.45" hidden="1" customHeight="1" outlineLevel="3" spans="1:29">
      <c r="A2966" s="873" t="s">
        <v>699</v>
      </c>
      <c r="B2966" s="870" t="s">
        <v>1101</v>
      </c>
      <c r="C2966" s="870" t="s">
        <v>781</v>
      </c>
      <c r="D2966" s="846" t="s">
        <v>6757</v>
      </c>
      <c r="E2966" s="846" t="s">
        <v>4312</v>
      </c>
      <c r="F2966" s="846" t="s">
        <v>5935</v>
      </c>
      <c r="G2966" s="846" t="s">
        <v>1174</v>
      </c>
      <c r="H2966" s="832">
        <v>3000</v>
      </c>
      <c r="I2966" s="832">
        <v>3000</v>
      </c>
      <c r="J2966" s="846" t="s">
        <v>6361</v>
      </c>
      <c r="K2966" s="846" t="s">
        <v>1876</v>
      </c>
      <c r="L2966" s="846" t="s">
        <v>5938</v>
      </c>
      <c r="M2966" s="846" t="s">
        <v>5939</v>
      </c>
      <c r="N2966" s="846" t="s">
        <v>781</v>
      </c>
      <c r="O2966" s="846" t="s">
        <v>6165</v>
      </c>
      <c r="P2966" s="846"/>
      <c r="Q2966" s="846"/>
      <c r="R2966" s="824"/>
      <c r="S2966" s="824"/>
      <c r="T2966" s="824"/>
      <c r="U2966" s="824"/>
      <c r="V2966" s="824"/>
      <c r="W2966" s="824"/>
      <c r="X2966" s="824"/>
      <c r="Y2966" s="824"/>
      <c r="Z2966" s="824"/>
      <c r="AA2966" s="824"/>
      <c r="AB2966" s="824"/>
      <c r="AC2966" s="824"/>
    </row>
    <row r="2967" s="823" customFormat="1" ht="28.45" hidden="1" customHeight="1" outlineLevel="3" spans="1:29">
      <c r="A2967" s="873" t="s">
        <v>699</v>
      </c>
      <c r="B2967" s="870" t="s">
        <v>1101</v>
      </c>
      <c r="C2967" s="870" t="s">
        <v>781</v>
      </c>
      <c r="D2967" s="846" t="s">
        <v>6758</v>
      </c>
      <c r="E2967" s="846" t="s">
        <v>4312</v>
      </c>
      <c r="F2967" s="846" t="s">
        <v>5978</v>
      </c>
      <c r="G2967" s="846" t="s">
        <v>5979</v>
      </c>
      <c r="H2967" s="832">
        <v>1000</v>
      </c>
      <c r="I2967" s="832">
        <v>683.82</v>
      </c>
      <c r="J2967" s="846" t="s">
        <v>6361</v>
      </c>
      <c r="K2967" s="846" t="s">
        <v>1615</v>
      </c>
      <c r="L2967" s="846" t="s">
        <v>1146</v>
      </c>
      <c r="M2967" s="846" t="s">
        <v>1147</v>
      </c>
      <c r="N2967" s="846" t="s">
        <v>6725</v>
      </c>
      <c r="O2967" s="846" t="s">
        <v>6165</v>
      </c>
      <c r="P2967" s="846"/>
      <c r="Q2967" s="846"/>
      <c r="R2967" s="824"/>
      <c r="S2967" s="824"/>
      <c r="T2967" s="824"/>
      <c r="U2967" s="824"/>
      <c r="V2967" s="824"/>
      <c r="W2967" s="824"/>
      <c r="X2967" s="824"/>
      <c r="Y2967" s="824"/>
      <c r="Z2967" s="824"/>
      <c r="AA2967" s="824"/>
      <c r="AB2967" s="824"/>
      <c r="AC2967" s="824"/>
    </row>
    <row r="2968" s="823" customFormat="1" ht="28.45" hidden="1" customHeight="1" outlineLevel="3" spans="1:29">
      <c r="A2968" s="873" t="s">
        <v>699</v>
      </c>
      <c r="B2968" s="870" t="s">
        <v>1101</v>
      </c>
      <c r="C2968" s="870" t="s">
        <v>781</v>
      </c>
      <c r="D2968" s="846" t="s">
        <v>6759</v>
      </c>
      <c r="E2968" s="846" t="s">
        <v>4312</v>
      </c>
      <c r="F2968" s="846" t="s">
        <v>5935</v>
      </c>
      <c r="G2968" s="846" t="s">
        <v>6058</v>
      </c>
      <c r="H2968" s="832">
        <v>1000</v>
      </c>
      <c r="I2968" s="832">
        <v>1000</v>
      </c>
      <c r="J2968" s="846" t="s">
        <v>6361</v>
      </c>
      <c r="K2968" s="846" t="s">
        <v>166</v>
      </c>
      <c r="L2968" s="846" t="s">
        <v>5938</v>
      </c>
      <c r="M2968" s="846" t="s">
        <v>5939</v>
      </c>
      <c r="N2968" s="846" t="s">
        <v>781</v>
      </c>
      <c r="O2968" s="846" t="s">
        <v>6165</v>
      </c>
      <c r="P2968" s="846"/>
      <c r="Q2968" s="846"/>
      <c r="R2968" s="824"/>
      <c r="S2968" s="824"/>
      <c r="T2968" s="824"/>
      <c r="U2968" s="824"/>
      <c r="V2968" s="824"/>
      <c r="W2968" s="824"/>
      <c r="X2968" s="824"/>
      <c r="Y2968" s="824"/>
      <c r="Z2968" s="824"/>
      <c r="AA2968" s="824"/>
      <c r="AB2968" s="824"/>
      <c r="AC2968" s="824"/>
    </row>
    <row r="2969" s="823" customFormat="1" ht="28.45" hidden="1" customHeight="1" outlineLevel="3" spans="1:29">
      <c r="A2969" s="873" t="s">
        <v>699</v>
      </c>
      <c r="B2969" s="870" t="s">
        <v>1101</v>
      </c>
      <c r="C2969" s="870" t="s">
        <v>781</v>
      </c>
      <c r="D2969" s="846" t="s">
        <v>6760</v>
      </c>
      <c r="E2969" s="846" t="s">
        <v>4312</v>
      </c>
      <c r="F2969" s="846" t="s">
        <v>6735</v>
      </c>
      <c r="G2969" s="846" t="s">
        <v>6736</v>
      </c>
      <c r="H2969" s="832">
        <v>1000</v>
      </c>
      <c r="I2969" s="832">
        <v>1000</v>
      </c>
      <c r="J2969" s="846" t="s">
        <v>6361</v>
      </c>
      <c r="K2969" s="846" t="s">
        <v>1876</v>
      </c>
      <c r="L2969" s="846" t="s">
        <v>5948</v>
      </c>
      <c r="M2969" s="846" t="s">
        <v>5949</v>
      </c>
      <c r="N2969" s="846" t="s">
        <v>781</v>
      </c>
      <c r="O2969" s="846" t="s">
        <v>6165</v>
      </c>
      <c r="P2969" s="846"/>
      <c r="Q2969" s="846"/>
      <c r="R2969" s="824"/>
      <c r="S2969" s="824"/>
      <c r="T2969" s="824"/>
      <c r="U2969" s="824"/>
      <c r="V2969" s="824"/>
      <c r="W2969" s="824"/>
      <c r="X2969" s="824"/>
      <c r="Y2969" s="824"/>
      <c r="Z2969" s="824"/>
      <c r="AA2969" s="824"/>
      <c r="AB2969" s="824"/>
      <c r="AC2969" s="824"/>
    </row>
    <row r="2970" s="823" customFormat="1" ht="28.45" hidden="1" customHeight="1" outlineLevel="3" spans="1:29">
      <c r="A2970" s="873" t="s">
        <v>699</v>
      </c>
      <c r="B2970" s="870" t="s">
        <v>1101</v>
      </c>
      <c r="C2970" s="870" t="s">
        <v>781</v>
      </c>
      <c r="D2970" s="846" t="s">
        <v>6761</v>
      </c>
      <c r="E2970" s="846" t="s">
        <v>4312</v>
      </c>
      <c r="F2970" s="846" t="s">
        <v>6762</v>
      </c>
      <c r="G2970" s="846" t="s">
        <v>6763</v>
      </c>
      <c r="H2970" s="832">
        <v>2500</v>
      </c>
      <c r="I2970" s="832">
        <v>1995.94</v>
      </c>
      <c r="J2970" s="846" t="s">
        <v>6361</v>
      </c>
      <c r="K2970" s="846" t="s">
        <v>817</v>
      </c>
      <c r="L2970" s="846" t="s">
        <v>5938</v>
      </c>
      <c r="M2970" s="846" t="s">
        <v>5939</v>
      </c>
      <c r="N2970" s="846" t="s">
        <v>2791</v>
      </c>
      <c r="O2970" s="846" t="s">
        <v>6165</v>
      </c>
      <c r="P2970" s="846"/>
      <c r="Q2970" s="846"/>
      <c r="R2970" s="824"/>
      <c r="S2970" s="824"/>
      <c r="T2970" s="824"/>
      <c r="U2970" s="824"/>
      <c r="V2970" s="824"/>
      <c r="W2970" s="824"/>
      <c r="X2970" s="824"/>
      <c r="Y2970" s="824"/>
      <c r="Z2970" s="824"/>
      <c r="AA2970" s="824"/>
      <c r="AB2970" s="824"/>
      <c r="AC2970" s="824"/>
    </row>
    <row r="2971" s="823" customFormat="1" ht="28.45" hidden="1" customHeight="1" outlineLevel="3" spans="1:29">
      <c r="A2971" s="873" t="s">
        <v>699</v>
      </c>
      <c r="B2971" s="870" t="s">
        <v>1101</v>
      </c>
      <c r="C2971" s="870" t="s">
        <v>781</v>
      </c>
      <c r="D2971" s="846" t="s">
        <v>6764</v>
      </c>
      <c r="E2971" s="846" t="s">
        <v>4312</v>
      </c>
      <c r="F2971" s="846" t="s">
        <v>6765</v>
      </c>
      <c r="G2971" s="846" t="s">
        <v>6766</v>
      </c>
      <c r="H2971" s="832">
        <v>1210</v>
      </c>
      <c r="I2971" s="832">
        <v>1210</v>
      </c>
      <c r="J2971" s="846" t="s">
        <v>6361</v>
      </c>
      <c r="K2971" s="846" t="s">
        <v>166</v>
      </c>
      <c r="L2971" s="846" t="s">
        <v>5938</v>
      </c>
      <c r="M2971" s="846" t="s">
        <v>5939</v>
      </c>
      <c r="N2971" s="846" t="s">
        <v>781</v>
      </c>
      <c r="O2971" s="846" t="s">
        <v>6165</v>
      </c>
      <c r="P2971" s="846"/>
      <c r="Q2971" s="846"/>
      <c r="R2971" s="824"/>
      <c r="S2971" s="824"/>
      <c r="T2971" s="824"/>
      <c r="U2971" s="824"/>
      <c r="V2971" s="824"/>
      <c r="W2971" s="824"/>
      <c r="X2971" s="824"/>
      <c r="Y2971" s="824"/>
      <c r="Z2971" s="824"/>
      <c r="AA2971" s="824"/>
      <c r="AB2971" s="824"/>
      <c r="AC2971" s="824"/>
    </row>
    <row r="2972" s="823" customFormat="1" ht="28.45" hidden="1" customHeight="1" outlineLevel="3" spans="1:29">
      <c r="A2972" s="873" t="s">
        <v>699</v>
      </c>
      <c r="B2972" s="870" t="s">
        <v>1101</v>
      </c>
      <c r="C2972" s="870" t="s">
        <v>781</v>
      </c>
      <c r="D2972" s="846" t="s">
        <v>6767</v>
      </c>
      <c r="E2972" s="846" t="s">
        <v>4312</v>
      </c>
      <c r="F2972" s="846" t="s">
        <v>6049</v>
      </c>
      <c r="G2972" s="846" t="s">
        <v>6050</v>
      </c>
      <c r="H2972" s="832">
        <v>1000</v>
      </c>
      <c r="I2972" s="832">
        <v>1000</v>
      </c>
      <c r="J2972" s="846" t="s">
        <v>6361</v>
      </c>
      <c r="K2972" s="846" t="s">
        <v>350</v>
      </c>
      <c r="L2972" s="846" t="s">
        <v>5938</v>
      </c>
      <c r="M2972" s="846" t="s">
        <v>5939</v>
      </c>
      <c r="N2972" s="846" t="s">
        <v>781</v>
      </c>
      <c r="O2972" s="846" t="s">
        <v>6165</v>
      </c>
      <c r="P2972" s="846"/>
      <c r="Q2972" s="846"/>
      <c r="R2972" s="824"/>
      <c r="S2972" s="824"/>
      <c r="T2972" s="824"/>
      <c r="U2972" s="824"/>
      <c r="V2972" s="824"/>
      <c r="W2972" s="824"/>
      <c r="X2972" s="824"/>
      <c r="Y2972" s="824"/>
      <c r="Z2972" s="824"/>
      <c r="AA2972" s="824"/>
      <c r="AB2972" s="824"/>
      <c r="AC2972" s="824"/>
    </row>
    <row r="2973" s="823" customFormat="1" ht="28.45" hidden="1" customHeight="1" outlineLevel="3" spans="1:29">
      <c r="A2973" s="873" t="s">
        <v>699</v>
      </c>
      <c r="B2973" s="870" t="s">
        <v>1101</v>
      </c>
      <c r="C2973" s="870" t="s">
        <v>781</v>
      </c>
      <c r="D2973" s="846" t="s">
        <v>6768</v>
      </c>
      <c r="E2973" s="846" t="s">
        <v>4312</v>
      </c>
      <c r="F2973" s="846" t="s">
        <v>6019</v>
      </c>
      <c r="G2973" s="846" t="s">
        <v>1112</v>
      </c>
      <c r="H2973" s="832">
        <v>2000</v>
      </c>
      <c r="I2973" s="832">
        <v>2000</v>
      </c>
      <c r="J2973" s="846" t="s">
        <v>6361</v>
      </c>
      <c r="K2973" s="846" t="s">
        <v>37</v>
      </c>
      <c r="L2973" s="846" t="s">
        <v>1251</v>
      </c>
      <c r="M2973" s="846" t="s">
        <v>5939</v>
      </c>
      <c r="N2973" s="846" t="s">
        <v>781</v>
      </c>
      <c r="O2973" s="846" t="s">
        <v>6165</v>
      </c>
      <c r="P2973" s="846"/>
      <c r="Q2973" s="846"/>
      <c r="R2973" s="824"/>
      <c r="S2973" s="824"/>
      <c r="T2973" s="824"/>
      <c r="U2973" s="824"/>
      <c r="V2973" s="824"/>
      <c r="W2973" s="824"/>
      <c r="X2973" s="824"/>
      <c r="Y2973" s="824"/>
      <c r="Z2973" s="824"/>
      <c r="AA2973" s="824"/>
      <c r="AB2973" s="824"/>
      <c r="AC2973" s="824"/>
    </row>
    <row r="2974" s="823" customFormat="1" ht="28.45" hidden="1" customHeight="1" outlineLevel="3" spans="1:29">
      <c r="A2974" s="873" t="s">
        <v>699</v>
      </c>
      <c r="B2974" s="870" t="s">
        <v>1101</v>
      </c>
      <c r="C2974" s="870" t="s">
        <v>781</v>
      </c>
      <c r="D2974" s="846" t="s">
        <v>6769</v>
      </c>
      <c r="E2974" s="846" t="s">
        <v>4312</v>
      </c>
      <c r="F2974" s="846" t="s">
        <v>6720</v>
      </c>
      <c r="G2974" s="846" t="s">
        <v>1112</v>
      </c>
      <c r="H2974" s="832">
        <v>1000</v>
      </c>
      <c r="I2974" s="832">
        <v>1000</v>
      </c>
      <c r="J2974" s="846" t="s">
        <v>6361</v>
      </c>
      <c r="K2974" s="846" t="s">
        <v>37</v>
      </c>
      <c r="L2974" s="846" t="s">
        <v>5938</v>
      </c>
      <c r="M2974" s="846" t="s">
        <v>5939</v>
      </c>
      <c r="N2974" s="846" t="s">
        <v>781</v>
      </c>
      <c r="O2974" s="846" t="s">
        <v>6165</v>
      </c>
      <c r="P2974" s="846"/>
      <c r="Q2974" s="846"/>
      <c r="R2974" s="824"/>
      <c r="S2974" s="824"/>
      <c r="T2974" s="824"/>
      <c r="U2974" s="824"/>
      <c r="V2974" s="824"/>
      <c r="W2974" s="824"/>
      <c r="X2974" s="824"/>
      <c r="Y2974" s="824"/>
      <c r="Z2974" s="824"/>
      <c r="AA2974" s="824"/>
      <c r="AB2974" s="824"/>
      <c r="AC2974" s="824"/>
    </row>
    <row r="2975" s="823" customFormat="1" ht="28.45" hidden="1" customHeight="1" outlineLevel="3" spans="1:29">
      <c r="A2975" s="873" t="s">
        <v>699</v>
      </c>
      <c r="B2975" s="870" t="s">
        <v>1101</v>
      </c>
      <c r="C2975" s="870" t="s">
        <v>781</v>
      </c>
      <c r="D2975" s="846" t="s">
        <v>6770</v>
      </c>
      <c r="E2975" s="846" t="s">
        <v>4312</v>
      </c>
      <c r="F2975" s="846" t="s">
        <v>6732</v>
      </c>
      <c r="G2975" s="846" t="s">
        <v>6029</v>
      </c>
      <c r="H2975" s="832">
        <v>2000</v>
      </c>
      <c r="I2975" s="832">
        <v>2000</v>
      </c>
      <c r="J2975" s="846" t="s">
        <v>6361</v>
      </c>
      <c r="K2975" s="846" t="s">
        <v>339</v>
      </c>
      <c r="L2975" s="846" t="s">
        <v>5948</v>
      </c>
      <c r="M2975" s="846" t="s">
        <v>5949</v>
      </c>
      <c r="N2975" s="846" t="s">
        <v>781</v>
      </c>
      <c r="O2975" s="846" t="s">
        <v>6165</v>
      </c>
      <c r="P2975" s="846" t="s">
        <v>6733</v>
      </c>
      <c r="Q2975" s="846"/>
      <c r="R2975" s="824"/>
      <c r="S2975" s="824"/>
      <c r="T2975" s="824"/>
      <c r="U2975" s="824"/>
      <c r="V2975" s="824"/>
      <c r="W2975" s="824"/>
      <c r="X2975" s="824"/>
      <c r="Y2975" s="824"/>
      <c r="Z2975" s="824"/>
      <c r="AA2975" s="824"/>
      <c r="AB2975" s="824"/>
      <c r="AC2975" s="824"/>
    </row>
    <row r="2976" s="823" customFormat="1" ht="28.45" hidden="1" customHeight="1" outlineLevel="3" spans="1:29">
      <c r="A2976" s="873" t="s">
        <v>699</v>
      </c>
      <c r="B2976" s="870" t="s">
        <v>1101</v>
      </c>
      <c r="C2976" s="870" t="s">
        <v>781</v>
      </c>
      <c r="D2976" s="846" t="s">
        <v>6771</v>
      </c>
      <c r="E2976" s="846" t="s">
        <v>4312</v>
      </c>
      <c r="F2976" s="846" t="s">
        <v>6634</v>
      </c>
      <c r="G2976" s="846" t="s">
        <v>6617</v>
      </c>
      <c r="H2976" s="832">
        <v>230</v>
      </c>
      <c r="I2976" s="832">
        <v>190.01</v>
      </c>
      <c r="J2976" s="846" t="s">
        <v>6361</v>
      </c>
      <c r="K2976" s="846" t="s">
        <v>165</v>
      </c>
      <c r="L2976" s="846" t="s">
        <v>6618</v>
      </c>
      <c r="M2976" s="846" t="s">
        <v>873</v>
      </c>
      <c r="N2976" s="846" t="s">
        <v>6772</v>
      </c>
      <c r="O2976" s="846" t="s">
        <v>6632</v>
      </c>
      <c r="P2976" s="846" t="s">
        <v>1186</v>
      </c>
      <c r="Q2976" s="846"/>
      <c r="R2976" s="824"/>
      <c r="S2976" s="824"/>
      <c r="T2976" s="824"/>
      <c r="U2976" s="824"/>
      <c r="V2976" s="824"/>
      <c r="W2976" s="824"/>
      <c r="X2976" s="824"/>
      <c r="Y2976" s="824"/>
      <c r="Z2976" s="824"/>
      <c r="AA2976" s="824"/>
      <c r="AB2976" s="824"/>
      <c r="AC2976" s="824"/>
    </row>
    <row r="2977" s="823" customFormat="1" ht="28.45" hidden="1" customHeight="1" outlineLevel="3" spans="1:29">
      <c r="A2977" s="873" t="s">
        <v>699</v>
      </c>
      <c r="B2977" s="870" t="s">
        <v>1101</v>
      </c>
      <c r="C2977" s="870" t="s">
        <v>781</v>
      </c>
      <c r="D2977" s="846" t="s">
        <v>6773</v>
      </c>
      <c r="E2977" s="846" t="s">
        <v>4312</v>
      </c>
      <c r="F2977" s="846" t="s">
        <v>6765</v>
      </c>
      <c r="G2977" s="846" t="s">
        <v>5957</v>
      </c>
      <c r="H2977" s="832">
        <v>1000</v>
      </c>
      <c r="I2977" s="832">
        <v>1000</v>
      </c>
      <c r="J2977" s="846" t="s">
        <v>6361</v>
      </c>
      <c r="K2977" s="846" t="s">
        <v>166</v>
      </c>
      <c r="L2977" s="846" t="s">
        <v>5938</v>
      </c>
      <c r="M2977" s="846" t="s">
        <v>5939</v>
      </c>
      <c r="N2977" s="846" t="s">
        <v>781</v>
      </c>
      <c r="O2977" s="846" t="s">
        <v>6165</v>
      </c>
      <c r="P2977" s="846"/>
      <c r="Q2977" s="846"/>
      <c r="R2977" s="824"/>
      <c r="S2977" s="824"/>
      <c r="T2977" s="824"/>
      <c r="U2977" s="824"/>
      <c r="V2977" s="824"/>
      <c r="W2977" s="824"/>
      <c r="X2977" s="824"/>
      <c r="Y2977" s="824"/>
      <c r="Z2977" s="824"/>
      <c r="AA2977" s="824"/>
      <c r="AB2977" s="824"/>
      <c r="AC2977" s="824"/>
    </row>
    <row r="2978" s="823" customFormat="1" ht="28.45" hidden="1" customHeight="1" outlineLevel="3" spans="1:29">
      <c r="A2978" s="873" t="s">
        <v>699</v>
      </c>
      <c r="B2978" s="870" t="s">
        <v>1101</v>
      </c>
      <c r="C2978" s="870" t="s">
        <v>781</v>
      </c>
      <c r="D2978" s="846" t="s">
        <v>6774</v>
      </c>
      <c r="E2978" s="846" t="s">
        <v>4312</v>
      </c>
      <c r="F2978" s="846" t="s">
        <v>5945</v>
      </c>
      <c r="G2978" s="846" t="s">
        <v>5946</v>
      </c>
      <c r="H2978" s="832">
        <v>2000</v>
      </c>
      <c r="I2978" s="832">
        <v>2000</v>
      </c>
      <c r="J2978" s="846" t="s">
        <v>6361</v>
      </c>
      <c r="K2978" s="846" t="s">
        <v>37</v>
      </c>
      <c r="L2978" s="846" t="s">
        <v>1146</v>
      </c>
      <c r="M2978" s="846" t="s">
        <v>1147</v>
      </c>
      <c r="N2978" s="846" t="s">
        <v>6775</v>
      </c>
      <c r="O2978" s="846" t="s">
        <v>6739</v>
      </c>
      <c r="P2978" s="846"/>
      <c r="Q2978" s="846"/>
      <c r="R2978" s="824"/>
      <c r="S2978" s="824"/>
      <c r="T2978" s="824"/>
      <c r="U2978" s="824"/>
      <c r="V2978" s="824"/>
      <c r="W2978" s="824"/>
      <c r="X2978" s="824"/>
      <c r="Y2978" s="824"/>
      <c r="Z2978" s="824"/>
      <c r="AA2978" s="824"/>
      <c r="AB2978" s="824"/>
      <c r="AC2978" s="824"/>
    </row>
    <row r="2979" s="823" customFormat="1" ht="28.45" hidden="1" customHeight="1" outlineLevel="3" spans="1:29">
      <c r="A2979" s="873" t="s">
        <v>699</v>
      </c>
      <c r="B2979" s="870" t="s">
        <v>1101</v>
      </c>
      <c r="C2979" s="870" t="s">
        <v>781</v>
      </c>
      <c r="D2979" s="846" t="s">
        <v>6776</v>
      </c>
      <c r="E2979" s="846" t="s">
        <v>4312</v>
      </c>
      <c r="F2979" s="846" t="s">
        <v>6713</v>
      </c>
      <c r="G2979" s="846" t="s">
        <v>6777</v>
      </c>
      <c r="H2979" s="832">
        <v>2990</v>
      </c>
      <c r="I2979" s="832">
        <v>258.58</v>
      </c>
      <c r="J2979" s="846" t="s">
        <v>6361</v>
      </c>
      <c r="K2979" s="846" t="s">
        <v>37</v>
      </c>
      <c r="L2979" s="846" t="s">
        <v>5938</v>
      </c>
      <c r="M2979" s="846" t="s">
        <v>5939</v>
      </c>
      <c r="N2979" s="846" t="s">
        <v>781</v>
      </c>
      <c r="O2979" s="846" t="s">
        <v>6165</v>
      </c>
      <c r="P2979" s="846"/>
      <c r="Q2979" s="846"/>
      <c r="R2979" s="824"/>
      <c r="S2979" s="824"/>
      <c r="T2979" s="824"/>
      <c r="U2979" s="824"/>
      <c r="V2979" s="824"/>
      <c r="W2979" s="824"/>
      <c r="X2979" s="824"/>
      <c r="Y2979" s="824"/>
      <c r="Z2979" s="824"/>
      <c r="AA2979" s="824"/>
      <c r="AB2979" s="824"/>
      <c r="AC2979" s="824"/>
    </row>
    <row r="2980" s="823" customFormat="1" ht="28.45" hidden="1" customHeight="1" outlineLevel="3" spans="1:29">
      <c r="A2980" s="873" t="s">
        <v>699</v>
      </c>
      <c r="B2980" s="870" t="s">
        <v>1101</v>
      </c>
      <c r="C2980" s="870" t="s">
        <v>781</v>
      </c>
      <c r="D2980" s="846" t="s">
        <v>6030</v>
      </c>
      <c r="E2980" s="846" t="s">
        <v>4312</v>
      </c>
      <c r="F2980" s="846" t="s">
        <v>6031</v>
      </c>
      <c r="G2980" s="846" t="s">
        <v>5957</v>
      </c>
      <c r="H2980" s="832">
        <v>4000</v>
      </c>
      <c r="I2980" s="832">
        <v>1945.6</v>
      </c>
      <c r="J2980" s="846" t="s">
        <v>6361</v>
      </c>
      <c r="K2980" s="846" t="s">
        <v>817</v>
      </c>
      <c r="L2980" s="846" t="s">
        <v>5938</v>
      </c>
      <c r="M2980" s="846" t="s">
        <v>5939</v>
      </c>
      <c r="N2980" s="846" t="s">
        <v>2791</v>
      </c>
      <c r="O2980" s="846" t="s">
        <v>6165</v>
      </c>
      <c r="P2980" s="846"/>
      <c r="Q2980" s="846"/>
      <c r="R2980" s="824"/>
      <c r="S2980" s="824"/>
      <c r="T2980" s="824"/>
      <c r="U2980" s="824"/>
      <c r="V2980" s="824"/>
      <c r="W2980" s="824"/>
      <c r="X2980" s="824"/>
      <c r="Y2980" s="824"/>
      <c r="Z2980" s="824"/>
      <c r="AA2980" s="824"/>
      <c r="AB2980" s="824"/>
      <c r="AC2980" s="824"/>
    </row>
    <row r="2981" s="823" customFormat="1" ht="28.45" hidden="1" customHeight="1" outlineLevel="3" spans="1:29">
      <c r="A2981" s="873" t="s">
        <v>699</v>
      </c>
      <c r="B2981" s="870" t="s">
        <v>1101</v>
      </c>
      <c r="C2981" s="870" t="s">
        <v>781</v>
      </c>
      <c r="D2981" s="846" t="s">
        <v>6778</v>
      </c>
      <c r="E2981" s="846" t="s">
        <v>4312</v>
      </c>
      <c r="F2981" s="846" t="s">
        <v>6713</v>
      </c>
      <c r="G2981" s="846" t="s">
        <v>1207</v>
      </c>
      <c r="H2981" s="832">
        <v>3000</v>
      </c>
      <c r="I2981" s="832">
        <v>206.14</v>
      </c>
      <c r="J2981" s="846" t="s">
        <v>6361</v>
      </c>
      <c r="K2981" s="846" t="s">
        <v>37</v>
      </c>
      <c r="L2981" s="846" t="s">
        <v>5938</v>
      </c>
      <c r="M2981" s="846" t="s">
        <v>5939</v>
      </c>
      <c r="N2981" s="846" t="s">
        <v>781</v>
      </c>
      <c r="O2981" s="846" t="s">
        <v>6165</v>
      </c>
      <c r="P2981" s="846"/>
      <c r="Q2981" s="846"/>
      <c r="R2981" s="824"/>
      <c r="S2981" s="824"/>
      <c r="T2981" s="824"/>
      <c r="U2981" s="824"/>
      <c r="V2981" s="824"/>
      <c r="W2981" s="824"/>
      <c r="X2981" s="824"/>
      <c r="Y2981" s="824"/>
      <c r="Z2981" s="824"/>
      <c r="AA2981" s="824"/>
      <c r="AB2981" s="824"/>
      <c r="AC2981" s="824"/>
    </row>
    <row r="2982" s="823" customFormat="1" ht="28.45" hidden="1" customHeight="1" outlineLevel="3" spans="1:29">
      <c r="A2982" s="873" t="s">
        <v>699</v>
      </c>
      <c r="B2982" s="870" t="s">
        <v>1101</v>
      </c>
      <c r="C2982" s="870" t="s">
        <v>781</v>
      </c>
      <c r="D2982" s="846" t="s">
        <v>6026</v>
      </c>
      <c r="E2982" s="846" t="s">
        <v>4312</v>
      </c>
      <c r="F2982" s="846" t="s">
        <v>6027</v>
      </c>
      <c r="G2982" s="846" t="s">
        <v>5957</v>
      </c>
      <c r="H2982" s="832">
        <v>5000</v>
      </c>
      <c r="I2982" s="832">
        <v>5000</v>
      </c>
      <c r="J2982" s="846" t="s">
        <v>6361</v>
      </c>
      <c r="K2982" s="846" t="s">
        <v>584</v>
      </c>
      <c r="L2982" s="846" t="s">
        <v>5938</v>
      </c>
      <c r="M2982" s="846" t="s">
        <v>5939</v>
      </c>
      <c r="N2982" s="846" t="s">
        <v>6779</v>
      </c>
      <c r="O2982" s="846" t="s">
        <v>6165</v>
      </c>
      <c r="P2982" s="846"/>
      <c r="Q2982" s="846"/>
      <c r="R2982" s="824"/>
      <c r="S2982" s="824"/>
      <c r="T2982" s="824"/>
      <c r="U2982" s="824"/>
      <c r="V2982" s="824"/>
      <c r="W2982" s="824"/>
      <c r="X2982" s="824"/>
      <c r="Y2982" s="824"/>
      <c r="Z2982" s="824"/>
      <c r="AA2982" s="824"/>
      <c r="AB2982" s="824"/>
      <c r="AC2982" s="824"/>
    </row>
    <row r="2983" s="823" customFormat="1" ht="28.45" hidden="1" customHeight="1" outlineLevel="3" spans="1:29">
      <c r="A2983" s="873" t="s">
        <v>699</v>
      </c>
      <c r="B2983" s="870" t="s">
        <v>1101</v>
      </c>
      <c r="C2983" s="870" t="s">
        <v>781</v>
      </c>
      <c r="D2983" s="846" t="s">
        <v>6780</v>
      </c>
      <c r="E2983" s="846" t="s">
        <v>4312</v>
      </c>
      <c r="F2983" s="846" t="s">
        <v>5966</v>
      </c>
      <c r="G2983" s="846" t="s">
        <v>5975</v>
      </c>
      <c r="H2983" s="832">
        <v>500</v>
      </c>
      <c r="I2983" s="832">
        <v>500</v>
      </c>
      <c r="J2983" s="846" t="s">
        <v>6361</v>
      </c>
      <c r="K2983" s="846" t="s">
        <v>350</v>
      </c>
      <c r="L2983" s="846" t="s">
        <v>6645</v>
      </c>
      <c r="M2983" s="846" t="s">
        <v>1147</v>
      </c>
      <c r="N2983" s="846" t="s">
        <v>6725</v>
      </c>
      <c r="O2983" s="846" t="s">
        <v>6165</v>
      </c>
      <c r="P2983" s="846"/>
      <c r="Q2983" s="846"/>
      <c r="R2983" s="824"/>
      <c r="S2983" s="824"/>
      <c r="T2983" s="824"/>
      <c r="U2983" s="824"/>
      <c r="V2983" s="824"/>
      <c r="W2983" s="824"/>
      <c r="X2983" s="824"/>
      <c r="Y2983" s="824"/>
      <c r="Z2983" s="824"/>
      <c r="AA2983" s="824"/>
      <c r="AB2983" s="824"/>
      <c r="AC2983" s="824"/>
    </row>
    <row r="2984" s="823" customFormat="1" ht="28.45" hidden="1" customHeight="1" outlineLevel="3" spans="1:29">
      <c r="A2984" s="873" t="s">
        <v>699</v>
      </c>
      <c r="B2984" s="870" t="s">
        <v>1101</v>
      </c>
      <c r="C2984" s="870" t="s">
        <v>781</v>
      </c>
      <c r="D2984" s="846" t="s">
        <v>6781</v>
      </c>
      <c r="E2984" s="846" t="s">
        <v>4312</v>
      </c>
      <c r="F2984" s="846" t="s">
        <v>5935</v>
      </c>
      <c r="G2984" s="846" t="s">
        <v>1220</v>
      </c>
      <c r="H2984" s="832">
        <v>1500</v>
      </c>
      <c r="I2984" s="832">
        <v>1500</v>
      </c>
      <c r="J2984" s="846" t="s">
        <v>6361</v>
      </c>
      <c r="K2984" s="846" t="s">
        <v>350</v>
      </c>
      <c r="L2984" s="846" t="s">
        <v>1154</v>
      </c>
      <c r="M2984" s="846" t="s">
        <v>1147</v>
      </c>
      <c r="N2984" s="846" t="s">
        <v>2801</v>
      </c>
      <c r="O2984" s="846" t="s">
        <v>6165</v>
      </c>
      <c r="P2984" s="846"/>
      <c r="Q2984" s="846"/>
      <c r="R2984" s="824"/>
      <c r="S2984" s="824"/>
      <c r="T2984" s="824"/>
      <c r="U2984" s="824"/>
      <c r="V2984" s="824"/>
      <c r="W2984" s="824"/>
      <c r="X2984" s="824"/>
      <c r="Y2984" s="824"/>
      <c r="Z2984" s="824"/>
      <c r="AA2984" s="824"/>
      <c r="AB2984" s="824"/>
      <c r="AC2984" s="824"/>
    </row>
    <row r="2985" s="823" customFormat="1" ht="28.45" hidden="1" customHeight="1" outlineLevel="3" spans="1:29">
      <c r="A2985" s="873" t="s">
        <v>699</v>
      </c>
      <c r="B2985" s="870" t="s">
        <v>1101</v>
      </c>
      <c r="C2985" s="870" t="s">
        <v>781</v>
      </c>
      <c r="D2985" s="846" t="s">
        <v>6782</v>
      </c>
      <c r="E2985" s="846" t="s">
        <v>4312</v>
      </c>
      <c r="F2985" s="846" t="s">
        <v>5935</v>
      </c>
      <c r="G2985" s="846" t="s">
        <v>1174</v>
      </c>
      <c r="H2985" s="832">
        <v>4300</v>
      </c>
      <c r="I2985" s="832">
        <v>4300</v>
      </c>
      <c r="J2985" s="846" t="s">
        <v>6361</v>
      </c>
      <c r="K2985" s="846" t="s">
        <v>350</v>
      </c>
      <c r="L2985" s="846" t="s">
        <v>5938</v>
      </c>
      <c r="M2985" s="846" t="s">
        <v>5939</v>
      </c>
      <c r="N2985" s="846" t="s">
        <v>781</v>
      </c>
      <c r="O2985" s="846" t="s">
        <v>6165</v>
      </c>
      <c r="P2985" s="846"/>
      <c r="Q2985" s="846"/>
      <c r="R2985" s="824"/>
      <c r="S2985" s="824"/>
      <c r="T2985" s="824"/>
      <c r="U2985" s="824"/>
      <c r="V2985" s="824"/>
      <c r="W2985" s="824"/>
      <c r="X2985" s="824"/>
      <c r="Y2985" s="824"/>
      <c r="Z2985" s="824"/>
      <c r="AA2985" s="824"/>
      <c r="AB2985" s="824"/>
      <c r="AC2985" s="824"/>
    </row>
    <row r="2986" s="823" customFormat="1" ht="28.45" hidden="1" customHeight="1" outlineLevel="3" spans="1:29">
      <c r="A2986" s="873" t="s">
        <v>699</v>
      </c>
      <c r="B2986" s="870" t="s">
        <v>1101</v>
      </c>
      <c r="C2986" s="870" t="s">
        <v>781</v>
      </c>
      <c r="D2986" s="846" t="s">
        <v>6783</v>
      </c>
      <c r="E2986" s="846" t="s">
        <v>4312</v>
      </c>
      <c r="F2986" s="846" t="s">
        <v>6707</v>
      </c>
      <c r="G2986" s="846" t="s">
        <v>6784</v>
      </c>
      <c r="H2986" s="832">
        <v>1400</v>
      </c>
      <c r="I2986" s="832">
        <v>1400</v>
      </c>
      <c r="J2986" s="846" t="s">
        <v>6361</v>
      </c>
      <c r="K2986" s="846" t="s">
        <v>350</v>
      </c>
      <c r="L2986" s="846" t="s">
        <v>5938</v>
      </c>
      <c r="M2986" s="846" t="s">
        <v>5939</v>
      </c>
      <c r="N2986" s="846" t="s">
        <v>2791</v>
      </c>
      <c r="O2986" s="846" t="s">
        <v>6165</v>
      </c>
      <c r="P2986" s="846"/>
      <c r="Q2986" s="846"/>
      <c r="R2986" s="824"/>
      <c r="S2986" s="824"/>
      <c r="T2986" s="824"/>
      <c r="U2986" s="824"/>
      <c r="V2986" s="824"/>
      <c r="W2986" s="824"/>
      <c r="X2986" s="824"/>
      <c r="Y2986" s="824"/>
      <c r="Z2986" s="824"/>
      <c r="AA2986" s="824"/>
      <c r="AB2986" s="824"/>
      <c r="AC2986" s="824"/>
    </row>
    <row r="2987" s="823" customFormat="1" ht="28.45" hidden="1" customHeight="1" outlineLevel="3" spans="1:29">
      <c r="A2987" s="873" t="s">
        <v>699</v>
      </c>
      <c r="B2987" s="870" t="s">
        <v>1101</v>
      </c>
      <c r="C2987" s="870" t="s">
        <v>781</v>
      </c>
      <c r="D2987" s="846" t="s">
        <v>6785</v>
      </c>
      <c r="E2987" s="846" t="s">
        <v>4312</v>
      </c>
      <c r="F2987" s="846" t="s">
        <v>6634</v>
      </c>
      <c r="G2987" s="846" t="s">
        <v>6635</v>
      </c>
      <c r="H2987" s="832">
        <v>1000</v>
      </c>
      <c r="I2987" s="832">
        <v>232.02</v>
      </c>
      <c r="J2987" s="846" t="s">
        <v>6361</v>
      </c>
      <c r="K2987" s="846" t="s">
        <v>534</v>
      </c>
      <c r="L2987" s="846" t="s">
        <v>6618</v>
      </c>
      <c r="M2987" s="846" t="s">
        <v>873</v>
      </c>
      <c r="N2987" s="846" t="s">
        <v>6786</v>
      </c>
      <c r="O2987" s="846" t="s">
        <v>6787</v>
      </c>
      <c r="P2987" s="846" t="s">
        <v>1186</v>
      </c>
      <c r="Q2987" s="846"/>
      <c r="R2987" s="824"/>
      <c r="S2987" s="824"/>
      <c r="T2987" s="824"/>
      <c r="U2987" s="824"/>
      <c r="V2987" s="824"/>
      <c r="W2987" s="824"/>
      <c r="X2987" s="824"/>
      <c r="Y2987" s="824"/>
      <c r="Z2987" s="824"/>
      <c r="AA2987" s="824"/>
      <c r="AB2987" s="824"/>
      <c r="AC2987" s="824"/>
    </row>
    <row r="2988" s="823" customFormat="1" ht="28.45" hidden="1" customHeight="1" outlineLevel="3" spans="1:29">
      <c r="A2988" s="873" t="s">
        <v>699</v>
      </c>
      <c r="B2988" s="870" t="s">
        <v>1101</v>
      </c>
      <c r="C2988" s="870" t="s">
        <v>781</v>
      </c>
      <c r="D2988" s="846" t="s">
        <v>6788</v>
      </c>
      <c r="E2988" s="846" t="s">
        <v>4312</v>
      </c>
      <c r="F2988" s="846" t="s">
        <v>5935</v>
      </c>
      <c r="G2988" s="846" t="s">
        <v>1220</v>
      </c>
      <c r="H2988" s="832">
        <v>1800</v>
      </c>
      <c r="I2988" s="832">
        <v>1800</v>
      </c>
      <c r="J2988" s="846" t="s">
        <v>6361</v>
      </c>
      <c r="K2988" s="846" t="s">
        <v>350</v>
      </c>
      <c r="L2988" s="846" t="s">
        <v>5938</v>
      </c>
      <c r="M2988" s="846" t="s">
        <v>5939</v>
      </c>
      <c r="N2988" s="846" t="s">
        <v>781</v>
      </c>
      <c r="O2988" s="846" t="s">
        <v>6165</v>
      </c>
      <c r="P2988" s="846"/>
      <c r="Q2988" s="846"/>
      <c r="R2988" s="824"/>
      <c r="S2988" s="824"/>
      <c r="T2988" s="824"/>
      <c r="U2988" s="824"/>
      <c r="V2988" s="824"/>
      <c r="W2988" s="824"/>
      <c r="X2988" s="824"/>
      <c r="Y2988" s="824"/>
      <c r="Z2988" s="824"/>
      <c r="AA2988" s="824"/>
      <c r="AB2988" s="824"/>
      <c r="AC2988" s="824"/>
    </row>
    <row r="2989" s="823" customFormat="1" ht="28.45" hidden="1" customHeight="1" outlineLevel="3" spans="1:29">
      <c r="A2989" s="873" t="s">
        <v>699</v>
      </c>
      <c r="B2989" s="870" t="s">
        <v>1101</v>
      </c>
      <c r="C2989" s="870" t="s">
        <v>781</v>
      </c>
      <c r="D2989" s="846" t="s">
        <v>6789</v>
      </c>
      <c r="E2989" s="846" t="s">
        <v>4312</v>
      </c>
      <c r="F2989" s="846" t="s">
        <v>5984</v>
      </c>
      <c r="G2989" s="846" t="s">
        <v>6790</v>
      </c>
      <c r="H2989" s="832">
        <v>1000</v>
      </c>
      <c r="I2989" s="832">
        <v>1000</v>
      </c>
      <c r="J2989" s="846" t="s">
        <v>6361</v>
      </c>
      <c r="K2989" s="846" t="s">
        <v>37</v>
      </c>
      <c r="L2989" s="846" t="s">
        <v>5938</v>
      </c>
      <c r="M2989" s="846" t="s">
        <v>5939</v>
      </c>
      <c r="N2989" s="846" t="s">
        <v>781</v>
      </c>
      <c r="O2989" s="846" t="s">
        <v>6165</v>
      </c>
      <c r="P2989" s="846"/>
      <c r="Q2989" s="846"/>
      <c r="R2989" s="824"/>
      <c r="S2989" s="824"/>
      <c r="T2989" s="824"/>
      <c r="U2989" s="824"/>
      <c r="V2989" s="824"/>
      <c r="W2989" s="824"/>
      <c r="X2989" s="824"/>
      <c r="Y2989" s="824"/>
      <c r="Z2989" s="824"/>
      <c r="AA2989" s="824"/>
      <c r="AB2989" s="824"/>
      <c r="AC2989" s="824"/>
    </row>
    <row r="2990" s="823" customFormat="1" ht="28.45" hidden="1" customHeight="1" outlineLevel="3" spans="1:29">
      <c r="A2990" s="873" t="s">
        <v>699</v>
      </c>
      <c r="B2990" s="870" t="s">
        <v>1101</v>
      </c>
      <c r="C2990" s="870" t="s">
        <v>781</v>
      </c>
      <c r="D2990" s="846" t="s">
        <v>6791</v>
      </c>
      <c r="E2990" s="846" t="s">
        <v>4312</v>
      </c>
      <c r="F2990" s="846" t="s">
        <v>6707</v>
      </c>
      <c r="G2990" s="846" t="s">
        <v>6784</v>
      </c>
      <c r="H2990" s="832">
        <v>1000</v>
      </c>
      <c r="I2990" s="832">
        <v>1000</v>
      </c>
      <c r="J2990" s="846" t="s">
        <v>6361</v>
      </c>
      <c r="K2990" s="846" t="s">
        <v>37</v>
      </c>
      <c r="L2990" s="846" t="s">
        <v>5938</v>
      </c>
      <c r="M2990" s="846" t="s">
        <v>5939</v>
      </c>
      <c r="N2990" s="846" t="s">
        <v>2791</v>
      </c>
      <c r="O2990" s="846" t="s">
        <v>6165</v>
      </c>
      <c r="P2990" s="846"/>
      <c r="Q2990" s="846"/>
      <c r="R2990" s="824"/>
      <c r="S2990" s="824"/>
      <c r="T2990" s="824"/>
      <c r="U2990" s="824"/>
      <c r="V2990" s="824"/>
      <c r="W2990" s="824"/>
      <c r="X2990" s="824"/>
      <c r="Y2990" s="824"/>
      <c r="Z2990" s="824"/>
      <c r="AA2990" s="824"/>
      <c r="AB2990" s="824"/>
      <c r="AC2990" s="824"/>
    </row>
    <row r="2991" s="823" customFormat="1" ht="28.45" hidden="1" customHeight="1" outlineLevel="3" spans="1:29">
      <c r="A2991" s="873" t="s">
        <v>699</v>
      </c>
      <c r="B2991" s="870" t="s">
        <v>1101</v>
      </c>
      <c r="C2991" s="870" t="s">
        <v>781</v>
      </c>
      <c r="D2991" s="846" t="s">
        <v>6792</v>
      </c>
      <c r="E2991" s="846" t="s">
        <v>4312</v>
      </c>
      <c r="F2991" s="846" t="s">
        <v>5966</v>
      </c>
      <c r="G2991" s="846" t="s">
        <v>5967</v>
      </c>
      <c r="H2991" s="832">
        <v>200</v>
      </c>
      <c r="I2991" s="832">
        <v>200</v>
      </c>
      <c r="J2991" s="846" t="s">
        <v>6361</v>
      </c>
      <c r="K2991" s="846" t="s">
        <v>37</v>
      </c>
      <c r="L2991" s="846" t="s">
        <v>1166</v>
      </c>
      <c r="M2991" s="846" t="s">
        <v>1147</v>
      </c>
      <c r="N2991" s="846" t="s">
        <v>6725</v>
      </c>
      <c r="O2991" s="846" t="s">
        <v>6165</v>
      </c>
      <c r="P2991" s="846"/>
      <c r="Q2991" s="846"/>
      <c r="R2991" s="824"/>
      <c r="S2991" s="824"/>
      <c r="T2991" s="824"/>
      <c r="U2991" s="824"/>
      <c r="V2991" s="824"/>
      <c r="W2991" s="824"/>
      <c r="X2991" s="824"/>
      <c r="Y2991" s="824"/>
      <c r="Z2991" s="824"/>
      <c r="AA2991" s="824"/>
      <c r="AB2991" s="824"/>
      <c r="AC2991" s="824"/>
    </row>
    <row r="2992" s="823" customFormat="1" ht="28.45" hidden="1" customHeight="1" outlineLevel="3" spans="1:29">
      <c r="A2992" s="873" t="s">
        <v>699</v>
      </c>
      <c r="B2992" s="870" t="s">
        <v>1101</v>
      </c>
      <c r="C2992" s="870" t="s">
        <v>781</v>
      </c>
      <c r="D2992" s="846" t="s">
        <v>6793</v>
      </c>
      <c r="E2992" s="846" t="s">
        <v>4312</v>
      </c>
      <c r="F2992" s="846" t="s">
        <v>6794</v>
      </c>
      <c r="G2992" s="846" t="s">
        <v>6029</v>
      </c>
      <c r="H2992" s="832">
        <v>496.38</v>
      </c>
      <c r="I2992" s="832">
        <v>496.38</v>
      </c>
      <c r="J2992" s="846" t="s">
        <v>6361</v>
      </c>
      <c r="K2992" s="846" t="s">
        <v>1105</v>
      </c>
      <c r="L2992" s="846" t="s">
        <v>5948</v>
      </c>
      <c r="M2992" s="846" t="s">
        <v>5949</v>
      </c>
      <c r="N2992" s="846" t="s">
        <v>6732</v>
      </c>
      <c r="O2992" s="846" t="s">
        <v>6165</v>
      </c>
      <c r="P2992" s="846" t="s">
        <v>3501</v>
      </c>
      <c r="Q2992" s="846"/>
      <c r="R2992" s="824"/>
      <c r="S2992" s="824"/>
      <c r="T2992" s="824"/>
      <c r="U2992" s="824"/>
      <c r="V2992" s="824"/>
      <c r="W2992" s="824"/>
      <c r="X2992" s="824"/>
      <c r="Y2992" s="824"/>
      <c r="Z2992" s="824"/>
      <c r="AA2992" s="824"/>
      <c r="AB2992" s="824"/>
      <c r="AC2992" s="824"/>
    </row>
    <row r="2993" s="823" customFormat="1" ht="28.45" hidden="1" customHeight="1" outlineLevel="3" spans="1:29">
      <c r="A2993" s="873" t="s">
        <v>699</v>
      </c>
      <c r="B2993" s="870" t="s">
        <v>1101</v>
      </c>
      <c r="C2993" s="870" t="s">
        <v>781</v>
      </c>
      <c r="D2993" s="846" t="s">
        <v>6795</v>
      </c>
      <c r="E2993" s="846" t="s">
        <v>4312</v>
      </c>
      <c r="F2993" s="846" t="s">
        <v>6796</v>
      </c>
      <c r="G2993" s="846" t="s">
        <v>1112</v>
      </c>
      <c r="H2993" s="832">
        <v>8250</v>
      </c>
      <c r="I2993" s="832">
        <v>2069.7</v>
      </c>
      <c r="J2993" s="846" t="s">
        <v>6361</v>
      </c>
      <c r="K2993" s="846" t="s">
        <v>6797</v>
      </c>
      <c r="L2993" s="846" t="s">
        <v>1133</v>
      </c>
      <c r="M2993" s="846" t="s">
        <v>1134</v>
      </c>
      <c r="N2993" s="846" t="s">
        <v>6798</v>
      </c>
      <c r="O2993" s="846" t="s">
        <v>5998</v>
      </c>
      <c r="P2993" s="846" t="s">
        <v>1186</v>
      </c>
      <c r="Q2993" s="846"/>
      <c r="R2993" s="824"/>
      <c r="S2993" s="824"/>
      <c r="T2993" s="824"/>
      <c r="U2993" s="824"/>
      <c r="V2993" s="824"/>
      <c r="W2993" s="824"/>
      <c r="X2993" s="824"/>
      <c r="Y2993" s="824"/>
      <c r="Z2993" s="824"/>
      <c r="AA2993" s="824"/>
      <c r="AB2993" s="824"/>
      <c r="AC2993" s="824"/>
    </row>
    <row r="2994" s="823" customFormat="1" ht="28.45" hidden="1" customHeight="1" outlineLevel="3" spans="1:29">
      <c r="A2994" s="873" t="s">
        <v>699</v>
      </c>
      <c r="B2994" s="870" t="s">
        <v>1101</v>
      </c>
      <c r="C2994" s="870" t="s">
        <v>781</v>
      </c>
      <c r="D2994" s="846" t="s">
        <v>6799</v>
      </c>
      <c r="E2994" s="846" t="s">
        <v>4312</v>
      </c>
      <c r="F2994" s="846" t="s">
        <v>6796</v>
      </c>
      <c r="G2994" s="846" t="s">
        <v>1112</v>
      </c>
      <c r="H2994" s="832">
        <v>4000</v>
      </c>
      <c r="I2994" s="832">
        <v>4000</v>
      </c>
      <c r="J2994" s="846" t="s">
        <v>6361</v>
      </c>
      <c r="K2994" s="846" t="s">
        <v>6800</v>
      </c>
      <c r="L2994" s="846" t="s">
        <v>1133</v>
      </c>
      <c r="M2994" s="846" t="s">
        <v>1134</v>
      </c>
      <c r="N2994" s="846" t="s">
        <v>781</v>
      </c>
      <c r="O2994" s="846" t="s">
        <v>5998</v>
      </c>
      <c r="P2994" s="846" t="s">
        <v>1186</v>
      </c>
      <c r="Q2994" s="846"/>
      <c r="R2994" s="824"/>
      <c r="S2994" s="824"/>
      <c r="T2994" s="824"/>
      <c r="U2994" s="824"/>
      <c r="V2994" s="824"/>
      <c r="W2994" s="824"/>
      <c r="X2994" s="824"/>
      <c r="Y2994" s="824"/>
      <c r="Z2994" s="824"/>
      <c r="AA2994" s="824"/>
      <c r="AB2994" s="824"/>
      <c r="AC2994" s="824"/>
    </row>
    <row r="2995" s="823" customFormat="1" ht="28.45" hidden="1" customHeight="1" outlineLevel="3" spans="1:29">
      <c r="A2995" s="873" t="s">
        <v>699</v>
      </c>
      <c r="B2995" s="870" t="s">
        <v>1101</v>
      </c>
      <c r="C2995" s="870" t="s">
        <v>781</v>
      </c>
      <c r="D2995" s="846" t="s">
        <v>6801</v>
      </c>
      <c r="E2995" s="846" t="s">
        <v>4312</v>
      </c>
      <c r="F2995" s="846" t="s">
        <v>6634</v>
      </c>
      <c r="G2995" s="846" t="s">
        <v>5952</v>
      </c>
      <c r="H2995" s="832">
        <v>1988.56</v>
      </c>
      <c r="I2995" s="832">
        <v>1988.56</v>
      </c>
      <c r="J2995" s="846" t="s">
        <v>6361</v>
      </c>
      <c r="K2995" s="846" t="s">
        <v>6802</v>
      </c>
      <c r="L2995" s="846" t="s">
        <v>1133</v>
      </c>
      <c r="M2995" s="846" t="s">
        <v>1134</v>
      </c>
      <c r="N2995" s="846" t="s">
        <v>1259</v>
      </c>
      <c r="O2995" s="846" t="s">
        <v>5998</v>
      </c>
      <c r="P2995" s="846" t="s">
        <v>1186</v>
      </c>
      <c r="Q2995" s="846"/>
      <c r="R2995" s="824"/>
      <c r="S2995" s="824"/>
      <c r="T2995" s="824"/>
      <c r="U2995" s="824"/>
      <c r="V2995" s="824"/>
      <c r="W2995" s="824"/>
      <c r="X2995" s="824"/>
      <c r="Y2995" s="824"/>
      <c r="Z2995" s="824"/>
      <c r="AA2995" s="824"/>
      <c r="AB2995" s="824"/>
      <c r="AC2995" s="824"/>
    </row>
    <row r="2996" s="823" customFormat="1" ht="28.45" hidden="1" customHeight="1" outlineLevel="3" spans="1:29">
      <c r="A2996" s="873" t="s">
        <v>699</v>
      </c>
      <c r="B2996" s="870" t="s">
        <v>1101</v>
      </c>
      <c r="C2996" s="870" t="s">
        <v>781</v>
      </c>
      <c r="D2996" s="846" t="s">
        <v>6803</v>
      </c>
      <c r="E2996" s="846" t="s">
        <v>4312</v>
      </c>
      <c r="F2996" s="846" t="s">
        <v>6636</v>
      </c>
      <c r="G2996" s="846" t="s">
        <v>6050</v>
      </c>
      <c r="H2996" s="832">
        <v>1500</v>
      </c>
      <c r="I2996" s="832">
        <v>180</v>
      </c>
      <c r="J2996" s="846" t="s">
        <v>6361</v>
      </c>
      <c r="K2996" s="846" t="s">
        <v>724</v>
      </c>
      <c r="L2996" s="846" t="s">
        <v>1133</v>
      </c>
      <c r="M2996" s="846" t="s">
        <v>1134</v>
      </c>
      <c r="N2996" s="846" t="s">
        <v>6804</v>
      </c>
      <c r="O2996" s="846" t="s">
        <v>5998</v>
      </c>
      <c r="P2996" s="846" t="s">
        <v>6805</v>
      </c>
      <c r="Q2996" s="846"/>
      <c r="R2996" s="824"/>
      <c r="S2996" s="824"/>
      <c r="T2996" s="824"/>
      <c r="U2996" s="824"/>
      <c r="V2996" s="824"/>
      <c r="W2996" s="824"/>
      <c r="X2996" s="824"/>
      <c r="Y2996" s="824"/>
      <c r="Z2996" s="824"/>
      <c r="AA2996" s="824"/>
      <c r="AB2996" s="824"/>
      <c r="AC2996" s="824"/>
    </row>
    <row r="2997" s="823" customFormat="1" ht="28.45" hidden="1" customHeight="1" outlineLevel="3" spans="1:29">
      <c r="A2997" s="873" t="s">
        <v>699</v>
      </c>
      <c r="B2997" s="870" t="s">
        <v>1101</v>
      </c>
      <c r="C2997" s="870" t="s">
        <v>781</v>
      </c>
      <c r="D2997" s="846" t="s">
        <v>6048</v>
      </c>
      <c r="E2997" s="846" t="s">
        <v>4312</v>
      </c>
      <c r="F2997" s="846" t="s">
        <v>6049</v>
      </c>
      <c r="G2997" s="846" t="s">
        <v>6050</v>
      </c>
      <c r="H2997" s="832">
        <v>500</v>
      </c>
      <c r="I2997" s="832">
        <v>500</v>
      </c>
      <c r="J2997" s="846" t="s">
        <v>6361</v>
      </c>
      <c r="K2997" s="846" t="s">
        <v>1615</v>
      </c>
      <c r="L2997" s="846" t="s">
        <v>6045</v>
      </c>
      <c r="M2997" s="846" t="s">
        <v>6052</v>
      </c>
      <c r="N2997" s="846" t="s">
        <v>781</v>
      </c>
      <c r="O2997" s="846" t="s">
        <v>6165</v>
      </c>
      <c r="P2997" s="846"/>
      <c r="Q2997" s="846"/>
      <c r="R2997" s="824"/>
      <c r="S2997" s="824"/>
      <c r="T2997" s="824"/>
      <c r="U2997" s="824"/>
      <c r="V2997" s="824"/>
      <c r="W2997" s="824"/>
      <c r="X2997" s="824"/>
      <c r="Y2997" s="824"/>
      <c r="Z2997" s="824"/>
      <c r="AA2997" s="824"/>
      <c r="AB2997" s="824"/>
      <c r="AC2997" s="824"/>
    </row>
    <row r="2998" s="823" customFormat="1" ht="28.45" hidden="1" customHeight="1" outlineLevel="3" spans="1:29">
      <c r="A2998" s="873" t="s">
        <v>699</v>
      </c>
      <c r="B2998" s="870" t="s">
        <v>1101</v>
      </c>
      <c r="C2998" s="870" t="s">
        <v>781</v>
      </c>
      <c r="D2998" s="846" t="s">
        <v>6021</v>
      </c>
      <c r="E2998" s="846" t="s">
        <v>4312</v>
      </c>
      <c r="F2998" s="846" t="s">
        <v>6022</v>
      </c>
      <c r="G2998" s="846" t="s">
        <v>6023</v>
      </c>
      <c r="H2998" s="832">
        <v>3000</v>
      </c>
      <c r="I2998" s="832">
        <v>3000</v>
      </c>
      <c r="J2998" s="846" t="s">
        <v>6361</v>
      </c>
      <c r="K2998" s="846" t="s">
        <v>292</v>
      </c>
      <c r="L2998" s="846" t="s">
        <v>5938</v>
      </c>
      <c r="M2998" s="846" t="s">
        <v>5961</v>
      </c>
      <c r="N2998" s="846" t="s">
        <v>781</v>
      </c>
      <c r="O2998" s="846" t="s">
        <v>6165</v>
      </c>
      <c r="P2998" s="846"/>
      <c r="Q2998" s="846"/>
      <c r="R2998" s="824"/>
      <c r="S2998" s="824"/>
      <c r="T2998" s="824"/>
      <c r="U2998" s="824"/>
      <c r="V2998" s="824"/>
      <c r="W2998" s="824"/>
      <c r="X2998" s="824"/>
      <c r="Y2998" s="824"/>
      <c r="Z2998" s="824"/>
      <c r="AA2998" s="824"/>
      <c r="AB2998" s="824"/>
      <c r="AC2998" s="824"/>
    </row>
    <row r="2999" s="823" customFormat="1" ht="28.45" hidden="1" customHeight="1" outlineLevel="3" spans="1:29">
      <c r="A2999" s="873" t="s">
        <v>699</v>
      </c>
      <c r="B2999" s="870" t="s">
        <v>1101</v>
      </c>
      <c r="C2999" s="870" t="s">
        <v>781</v>
      </c>
      <c r="D2999" s="846" t="s">
        <v>6806</v>
      </c>
      <c r="E2999" s="846" t="s">
        <v>4312</v>
      </c>
      <c r="F2999" s="846" t="s">
        <v>5935</v>
      </c>
      <c r="G2999" s="846" t="s">
        <v>6061</v>
      </c>
      <c r="H2999" s="832">
        <v>2000</v>
      </c>
      <c r="I2999" s="832">
        <v>995.27</v>
      </c>
      <c r="J2999" s="846" t="s">
        <v>6361</v>
      </c>
      <c r="K2999" s="846" t="s">
        <v>161</v>
      </c>
      <c r="L2999" s="846" t="s">
        <v>5938</v>
      </c>
      <c r="M2999" s="846" t="s">
        <v>873</v>
      </c>
      <c r="N2999" s="846" t="s">
        <v>2791</v>
      </c>
      <c r="O2999" s="846" t="s">
        <v>6165</v>
      </c>
      <c r="P2999" s="846"/>
      <c r="Q2999" s="846"/>
      <c r="R2999" s="824"/>
      <c r="S2999" s="824"/>
      <c r="T2999" s="824"/>
      <c r="U2999" s="824"/>
      <c r="V2999" s="824"/>
      <c r="W2999" s="824"/>
      <c r="X2999" s="824"/>
      <c r="Y2999" s="824"/>
      <c r="Z2999" s="824"/>
      <c r="AA2999" s="824"/>
      <c r="AB2999" s="824"/>
      <c r="AC2999" s="824"/>
    </row>
    <row r="3000" s="823" customFormat="1" ht="28.45" hidden="1" customHeight="1" outlineLevel="3" spans="1:29">
      <c r="A3000" s="873" t="s">
        <v>699</v>
      </c>
      <c r="B3000" s="870" t="s">
        <v>1101</v>
      </c>
      <c r="C3000" s="870" t="s">
        <v>781</v>
      </c>
      <c r="D3000" s="846" t="s">
        <v>6807</v>
      </c>
      <c r="E3000" s="846" t="s">
        <v>4312</v>
      </c>
      <c r="F3000" s="846" t="s">
        <v>5935</v>
      </c>
      <c r="G3000" s="846" t="s">
        <v>6061</v>
      </c>
      <c r="H3000" s="832">
        <v>1000</v>
      </c>
      <c r="I3000" s="832">
        <v>1000</v>
      </c>
      <c r="J3000" s="846" t="s">
        <v>6361</v>
      </c>
      <c r="K3000" s="846" t="s">
        <v>161</v>
      </c>
      <c r="L3000" s="846" t="s">
        <v>5938</v>
      </c>
      <c r="M3000" s="846" t="s">
        <v>5961</v>
      </c>
      <c r="N3000" s="846" t="s">
        <v>2791</v>
      </c>
      <c r="O3000" s="846" t="s">
        <v>6165</v>
      </c>
      <c r="P3000" s="846"/>
      <c r="Q3000" s="846"/>
      <c r="R3000" s="824"/>
      <c r="S3000" s="824"/>
      <c r="T3000" s="824"/>
      <c r="U3000" s="824"/>
      <c r="V3000" s="824"/>
      <c r="W3000" s="824"/>
      <c r="X3000" s="824"/>
      <c r="Y3000" s="824"/>
      <c r="Z3000" s="824"/>
      <c r="AA3000" s="824"/>
      <c r="AB3000" s="824"/>
      <c r="AC3000" s="824"/>
    </row>
    <row r="3001" s="823" customFormat="1" ht="28.45" hidden="1" customHeight="1" outlineLevel="3" spans="1:29">
      <c r="A3001" s="873" t="s">
        <v>699</v>
      </c>
      <c r="B3001" s="870" t="s">
        <v>1101</v>
      </c>
      <c r="C3001" s="870" t="s">
        <v>781</v>
      </c>
      <c r="D3001" s="846" t="s">
        <v>6059</v>
      </c>
      <c r="E3001" s="846" t="s">
        <v>4312</v>
      </c>
      <c r="F3001" s="846" t="s">
        <v>5935</v>
      </c>
      <c r="G3001" s="846" t="s">
        <v>6058</v>
      </c>
      <c r="H3001" s="832">
        <v>1000</v>
      </c>
      <c r="I3001" s="832">
        <v>1000</v>
      </c>
      <c r="J3001" s="846" t="s">
        <v>6361</v>
      </c>
      <c r="K3001" s="846" t="s">
        <v>161</v>
      </c>
      <c r="L3001" s="846" t="s">
        <v>5938</v>
      </c>
      <c r="M3001" s="846" t="s">
        <v>873</v>
      </c>
      <c r="N3001" s="846" t="s">
        <v>781</v>
      </c>
      <c r="O3001" s="846" t="s">
        <v>6165</v>
      </c>
      <c r="P3001" s="846"/>
      <c r="Q3001" s="846"/>
      <c r="R3001" s="824"/>
      <c r="S3001" s="824"/>
      <c r="T3001" s="824"/>
      <c r="U3001" s="824"/>
      <c r="V3001" s="824"/>
      <c r="W3001" s="824"/>
      <c r="X3001" s="824"/>
      <c r="Y3001" s="824"/>
      <c r="Z3001" s="824"/>
      <c r="AA3001" s="824"/>
      <c r="AB3001" s="824"/>
      <c r="AC3001" s="824"/>
    </row>
    <row r="3002" s="823" customFormat="1" ht="28.45" hidden="1" customHeight="1" outlineLevel="3" spans="1:29">
      <c r="A3002" s="873" t="s">
        <v>699</v>
      </c>
      <c r="B3002" s="870" t="s">
        <v>1101</v>
      </c>
      <c r="C3002" s="870" t="s">
        <v>781</v>
      </c>
      <c r="D3002" s="846" t="s">
        <v>6039</v>
      </c>
      <c r="E3002" s="846" t="s">
        <v>4312</v>
      </c>
      <c r="F3002" s="846" t="s">
        <v>6033</v>
      </c>
      <c r="G3002" s="846" t="s">
        <v>6029</v>
      </c>
      <c r="H3002" s="832">
        <v>1500</v>
      </c>
      <c r="I3002" s="832">
        <v>1500</v>
      </c>
      <c r="J3002" s="846" t="s">
        <v>6361</v>
      </c>
      <c r="K3002" s="846" t="s">
        <v>817</v>
      </c>
      <c r="L3002" s="846" t="s">
        <v>1133</v>
      </c>
      <c r="M3002" s="846" t="s">
        <v>5942</v>
      </c>
      <c r="N3002" s="846" t="s">
        <v>6808</v>
      </c>
      <c r="O3002" s="846" t="s">
        <v>6165</v>
      </c>
      <c r="P3002" s="846"/>
      <c r="Q3002" s="846"/>
      <c r="R3002" s="824"/>
      <c r="S3002" s="824"/>
      <c r="T3002" s="824"/>
      <c r="U3002" s="824"/>
      <c r="V3002" s="824"/>
      <c r="W3002" s="824"/>
      <c r="X3002" s="824"/>
      <c r="Y3002" s="824"/>
      <c r="Z3002" s="824"/>
      <c r="AA3002" s="824"/>
      <c r="AB3002" s="824"/>
      <c r="AC3002" s="824"/>
    </row>
    <row r="3003" s="823" customFormat="1" ht="28.45" hidden="1" customHeight="1" outlineLevel="3" spans="1:29">
      <c r="A3003" s="873" t="s">
        <v>699</v>
      </c>
      <c r="B3003" s="870" t="s">
        <v>1101</v>
      </c>
      <c r="C3003" s="870" t="s">
        <v>781</v>
      </c>
      <c r="D3003" s="846" t="s">
        <v>6041</v>
      </c>
      <c r="E3003" s="846" t="s">
        <v>4312</v>
      </c>
      <c r="F3003" s="846" t="s">
        <v>6033</v>
      </c>
      <c r="G3003" s="846" t="s">
        <v>6029</v>
      </c>
      <c r="H3003" s="832">
        <v>1500</v>
      </c>
      <c r="I3003" s="832">
        <v>1500</v>
      </c>
      <c r="J3003" s="846" t="s">
        <v>6361</v>
      </c>
      <c r="K3003" s="846" t="s">
        <v>817</v>
      </c>
      <c r="L3003" s="846" t="s">
        <v>1133</v>
      </c>
      <c r="M3003" s="846" t="s">
        <v>5942</v>
      </c>
      <c r="N3003" s="846" t="s">
        <v>6808</v>
      </c>
      <c r="O3003" s="846" t="s">
        <v>6165</v>
      </c>
      <c r="P3003" s="846"/>
      <c r="Q3003" s="846"/>
      <c r="R3003" s="824"/>
      <c r="S3003" s="824"/>
      <c r="T3003" s="824"/>
      <c r="U3003" s="824"/>
      <c r="V3003" s="824"/>
      <c r="W3003" s="824"/>
      <c r="X3003" s="824"/>
      <c r="Y3003" s="824"/>
      <c r="Z3003" s="824"/>
      <c r="AA3003" s="824"/>
      <c r="AB3003" s="824"/>
      <c r="AC3003" s="824"/>
    </row>
    <row r="3004" s="823" customFormat="1" ht="28.45" hidden="1" customHeight="1" outlineLevel="3" spans="1:29">
      <c r="A3004" s="873" t="s">
        <v>699</v>
      </c>
      <c r="B3004" s="870" t="s">
        <v>1101</v>
      </c>
      <c r="C3004" s="870" t="s">
        <v>781</v>
      </c>
      <c r="D3004" s="846" t="s">
        <v>6042</v>
      </c>
      <c r="E3004" s="846" t="s">
        <v>4312</v>
      </c>
      <c r="F3004" s="846" t="s">
        <v>6033</v>
      </c>
      <c r="G3004" s="846" t="s">
        <v>6029</v>
      </c>
      <c r="H3004" s="832">
        <v>2000</v>
      </c>
      <c r="I3004" s="832">
        <v>2000</v>
      </c>
      <c r="J3004" s="846" t="s">
        <v>6361</v>
      </c>
      <c r="K3004" s="846" t="s">
        <v>243</v>
      </c>
      <c r="L3004" s="846" t="s">
        <v>1133</v>
      </c>
      <c r="M3004" s="846" t="s">
        <v>5942</v>
      </c>
      <c r="N3004" s="846" t="s">
        <v>2791</v>
      </c>
      <c r="O3004" s="846" t="s">
        <v>6165</v>
      </c>
      <c r="P3004" s="846"/>
      <c r="Q3004" s="846"/>
      <c r="R3004" s="824"/>
      <c r="S3004" s="824"/>
      <c r="T3004" s="824"/>
      <c r="U3004" s="824"/>
      <c r="V3004" s="824"/>
      <c r="W3004" s="824"/>
      <c r="X3004" s="824"/>
      <c r="Y3004" s="824"/>
      <c r="Z3004" s="824"/>
      <c r="AA3004" s="824"/>
      <c r="AB3004" s="824"/>
      <c r="AC3004" s="824"/>
    </row>
    <row r="3005" s="823" customFormat="1" ht="28.45" hidden="1" customHeight="1" outlineLevel="3" spans="1:29">
      <c r="A3005" s="873" t="s">
        <v>699</v>
      </c>
      <c r="B3005" s="870" t="s">
        <v>1101</v>
      </c>
      <c r="C3005" s="870" t="s">
        <v>781</v>
      </c>
      <c r="D3005" s="846" t="s">
        <v>6809</v>
      </c>
      <c r="E3005" s="846" t="s">
        <v>4312</v>
      </c>
      <c r="F3005" s="846" t="s">
        <v>6049</v>
      </c>
      <c r="G3005" s="846" t="s">
        <v>6050</v>
      </c>
      <c r="H3005" s="832">
        <v>1000</v>
      </c>
      <c r="I3005" s="832">
        <v>1000</v>
      </c>
      <c r="J3005" s="846" t="s">
        <v>6361</v>
      </c>
      <c r="K3005" s="846" t="s">
        <v>1876</v>
      </c>
      <c r="L3005" s="846" t="s">
        <v>6045</v>
      </c>
      <c r="M3005" s="846" t="s">
        <v>6052</v>
      </c>
      <c r="N3005" s="846" t="s">
        <v>781</v>
      </c>
      <c r="O3005" s="846" t="s">
        <v>6165</v>
      </c>
      <c r="P3005" s="846"/>
      <c r="Q3005" s="846"/>
      <c r="R3005" s="824"/>
      <c r="S3005" s="824"/>
      <c r="T3005" s="824"/>
      <c r="U3005" s="824"/>
      <c r="V3005" s="824"/>
      <c r="W3005" s="824"/>
      <c r="X3005" s="824"/>
      <c r="Y3005" s="824"/>
      <c r="Z3005" s="824"/>
      <c r="AA3005" s="824"/>
      <c r="AB3005" s="824"/>
      <c r="AC3005" s="824"/>
    </row>
    <row r="3006" s="823" customFormat="1" ht="28.45" hidden="1" customHeight="1" outlineLevel="3" spans="1:29">
      <c r="A3006" s="873" t="s">
        <v>699</v>
      </c>
      <c r="B3006" s="870" t="s">
        <v>1101</v>
      </c>
      <c r="C3006" s="870" t="s">
        <v>781</v>
      </c>
      <c r="D3006" s="846" t="s">
        <v>5983</v>
      </c>
      <c r="E3006" s="846" t="s">
        <v>4312</v>
      </c>
      <c r="F3006" s="846" t="s">
        <v>5984</v>
      </c>
      <c r="G3006" s="846" t="s">
        <v>5985</v>
      </c>
      <c r="H3006" s="832">
        <v>1000</v>
      </c>
      <c r="I3006" s="832">
        <v>1000</v>
      </c>
      <c r="J3006" s="846" t="s">
        <v>6361</v>
      </c>
      <c r="K3006" s="846" t="s">
        <v>768</v>
      </c>
      <c r="L3006" s="846" t="s">
        <v>5938</v>
      </c>
      <c r="M3006" s="846" t="s">
        <v>873</v>
      </c>
      <c r="N3006" s="846" t="s">
        <v>6810</v>
      </c>
      <c r="O3006" s="846" t="s">
        <v>6165</v>
      </c>
      <c r="P3006" s="846"/>
      <c r="Q3006" s="846"/>
      <c r="R3006" s="824"/>
      <c r="S3006" s="824"/>
      <c r="T3006" s="824"/>
      <c r="U3006" s="824"/>
      <c r="V3006" s="824"/>
      <c r="W3006" s="824"/>
      <c r="X3006" s="824"/>
      <c r="Y3006" s="824"/>
      <c r="Z3006" s="824"/>
      <c r="AA3006" s="824"/>
      <c r="AB3006" s="824"/>
      <c r="AC3006" s="824"/>
    </row>
    <row r="3007" s="823" customFormat="1" ht="28.45" hidden="1" customHeight="1" outlineLevel="3" spans="1:29">
      <c r="A3007" s="873" t="s">
        <v>699</v>
      </c>
      <c r="B3007" s="870" t="s">
        <v>1101</v>
      </c>
      <c r="C3007" s="870" t="s">
        <v>781</v>
      </c>
      <c r="D3007" s="846" t="s">
        <v>6024</v>
      </c>
      <c r="E3007" s="846" t="s">
        <v>4312</v>
      </c>
      <c r="F3007" s="846" t="s">
        <v>6025</v>
      </c>
      <c r="G3007" s="846" t="s">
        <v>1249</v>
      </c>
      <c r="H3007" s="832">
        <v>1000</v>
      </c>
      <c r="I3007" s="832">
        <v>475.26</v>
      </c>
      <c r="J3007" s="846" t="s">
        <v>6361</v>
      </c>
      <c r="K3007" s="846" t="s">
        <v>817</v>
      </c>
      <c r="L3007" s="846" t="s">
        <v>5938</v>
      </c>
      <c r="M3007" s="846" t="s">
        <v>5961</v>
      </c>
      <c r="N3007" s="846" t="s">
        <v>2801</v>
      </c>
      <c r="O3007" s="846" t="s">
        <v>6165</v>
      </c>
      <c r="P3007" s="846"/>
      <c r="Q3007" s="846"/>
      <c r="R3007" s="824"/>
      <c r="S3007" s="824"/>
      <c r="T3007" s="824"/>
      <c r="U3007" s="824"/>
      <c r="V3007" s="824"/>
      <c r="W3007" s="824"/>
      <c r="X3007" s="824"/>
      <c r="Y3007" s="824"/>
      <c r="Z3007" s="824"/>
      <c r="AA3007" s="824"/>
      <c r="AB3007" s="824"/>
      <c r="AC3007" s="824"/>
    </row>
    <row r="3008" s="823" customFormat="1" ht="28.45" hidden="1" customHeight="1" outlineLevel="3" spans="1:29">
      <c r="A3008" s="873" t="s">
        <v>699</v>
      </c>
      <c r="B3008" s="870" t="s">
        <v>1101</v>
      </c>
      <c r="C3008" s="870" t="s">
        <v>781</v>
      </c>
      <c r="D3008" s="846" t="s">
        <v>6006</v>
      </c>
      <c r="E3008" s="846" t="s">
        <v>4312</v>
      </c>
      <c r="F3008" s="846" t="s">
        <v>5966</v>
      </c>
      <c r="G3008" s="846" t="s">
        <v>6811</v>
      </c>
      <c r="H3008" s="832">
        <v>1000</v>
      </c>
      <c r="I3008" s="832">
        <v>1000</v>
      </c>
      <c r="J3008" s="846" t="s">
        <v>6361</v>
      </c>
      <c r="K3008" s="846" t="s">
        <v>1615</v>
      </c>
      <c r="L3008" s="846" t="s">
        <v>1133</v>
      </c>
      <c r="M3008" s="846" t="s">
        <v>5942</v>
      </c>
      <c r="N3008" s="846" t="s">
        <v>6808</v>
      </c>
      <c r="O3008" s="846" t="s">
        <v>6165</v>
      </c>
      <c r="P3008" s="846"/>
      <c r="Q3008" s="846"/>
      <c r="R3008" s="824"/>
      <c r="S3008" s="824"/>
      <c r="T3008" s="824"/>
      <c r="U3008" s="824"/>
      <c r="V3008" s="824"/>
      <c r="W3008" s="824"/>
      <c r="X3008" s="824"/>
      <c r="Y3008" s="824"/>
      <c r="Z3008" s="824"/>
      <c r="AA3008" s="824"/>
      <c r="AB3008" s="824"/>
      <c r="AC3008" s="824"/>
    </row>
    <row r="3009" s="823" customFormat="1" ht="28.45" hidden="1" customHeight="1" outlineLevel="3" spans="1:29">
      <c r="A3009" s="873" t="s">
        <v>699</v>
      </c>
      <c r="B3009" s="870" t="s">
        <v>1101</v>
      </c>
      <c r="C3009" s="870" t="s">
        <v>781</v>
      </c>
      <c r="D3009" s="846" t="s">
        <v>6043</v>
      </c>
      <c r="E3009" s="846" t="s">
        <v>4312</v>
      </c>
      <c r="F3009" s="846" t="s">
        <v>6033</v>
      </c>
      <c r="G3009" s="846" t="s">
        <v>6029</v>
      </c>
      <c r="H3009" s="832">
        <v>200</v>
      </c>
      <c r="I3009" s="832">
        <v>200</v>
      </c>
      <c r="J3009" s="846" t="s">
        <v>6361</v>
      </c>
      <c r="K3009" s="846" t="s">
        <v>817</v>
      </c>
      <c r="L3009" s="846" t="s">
        <v>6045</v>
      </c>
      <c r="M3009" s="846" t="s">
        <v>1178</v>
      </c>
      <c r="N3009" s="846" t="s">
        <v>6812</v>
      </c>
      <c r="O3009" s="846" t="s">
        <v>6165</v>
      </c>
      <c r="P3009" s="846"/>
      <c r="Q3009" s="846"/>
      <c r="R3009" s="824"/>
      <c r="S3009" s="824"/>
      <c r="T3009" s="824"/>
      <c r="U3009" s="824"/>
      <c r="V3009" s="824"/>
      <c r="W3009" s="824"/>
      <c r="X3009" s="824"/>
      <c r="Y3009" s="824"/>
      <c r="Z3009" s="824"/>
      <c r="AA3009" s="824"/>
      <c r="AB3009" s="824"/>
      <c r="AC3009" s="824"/>
    </row>
    <row r="3010" s="823" customFormat="1" ht="28.45" hidden="1" customHeight="1" outlineLevel="3" spans="1:29">
      <c r="A3010" s="873" t="s">
        <v>699</v>
      </c>
      <c r="B3010" s="870" t="s">
        <v>1101</v>
      </c>
      <c r="C3010" s="870" t="s">
        <v>781</v>
      </c>
      <c r="D3010" s="846" t="s">
        <v>6072</v>
      </c>
      <c r="E3010" s="846" t="s">
        <v>4312</v>
      </c>
      <c r="F3010" s="846" t="s">
        <v>6073</v>
      </c>
      <c r="G3010" s="846" t="s">
        <v>6074</v>
      </c>
      <c r="H3010" s="832">
        <v>2000</v>
      </c>
      <c r="I3010" s="832">
        <v>2000</v>
      </c>
      <c r="J3010" s="846" t="s">
        <v>6361</v>
      </c>
      <c r="K3010" s="846" t="s">
        <v>37</v>
      </c>
      <c r="L3010" s="846" t="s">
        <v>1116</v>
      </c>
      <c r="M3010" s="846" t="s">
        <v>1117</v>
      </c>
      <c r="N3010" s="846" t="s">
        <v>2801</v>
      </c>
      <c r="O3010" s="846" t="s">
        <v>6165</v>
      </c>
      <c r="P3010" s="846"/>
      <c r="Q3010" s="846"/>
      <c r="R3010" s="824"/>
      <c r="S3010" s="824"/>
      <c r="T3010" s="824"/>
      <c r="U3010" s="824"/>
      <c r="V3010" s="824"/>
      <c r="W3010" s="824"/>
      <c r="X3010" s="824"/>
      <c r="Y3010" s="824"/>
      <c r="Z3010" s="824"/>
      <c r="AA3010" s="824"/>
      <c r="AB3010" s="824"/>
      <c r="AC3010" s="824"/>
    </row>
    <row r="3011" s="823" customFormat="1" ht="28.45" hidden="1" customHeight="1" outlineLevel="3" spans="1:29">
      <c r="A3011" s="873" t="s">
        <v>699</v>
      </c>
      <c r="B3011" s="870" t="s">
        <v>1101</v>
      </c>
      <c r="C3011" s="870" t="s">
        <v>781</v>
      </c>
      <c r="D3011" s="846" t="s">
        <v>6075</v>
      </c>
      <c r="E3011" s="846" t="s">
        <v>4312</v>
      </c>
      <c r="F3011" s="846" t="s">
        <v>6073</v>
      </c>
      <c r="G3011" s="846" t="s">
        <v>6074</v>
      </c>
      <c r="H3011" s="832">
        <v>3000</v>
      </c>
      <c r="I3011" s="832">
        <v>3000</v>
      </c>
      <c r="J3011" s="846" t="s">
        <v>6361</v>
      </c>
      <c r="K3011" s="846" t="s">
        <v>37</v>
      </c>
      <c r="L3011" s="846" t="s">
        <v>1116</v>
      </c>
      <c r="M3011" s="846" t="s">
        <v>1117</v>
      </c>
      <c r="N3011" s="846" t="s">
        <v>2801</v>
      </c>
      <c r="O3011" s="846" t="s">
        <v>6165</v>
      </c>
      <c r="P3011" s="846"/>
      <c r="Q3011" s="846"/>
      <c r="R3011" s="824"/>
      <c r="S3011" s="824"/>
      <c r="T3011" s="824"/>
      <c r="U3011" s="824"/>
      <c r="V3011" s="824"/>
      <c r="W3011" s="824"/>
      <c r="X3011" s="824"/>
      <c r="Y3011" s="824"/>
      <c r="Z3011" s="824"/>
      <c r="AA3011" s="824"/>
      <c r="AB3011" s="824"/>
      <c r="AC3011" s="824"/>
    </row>
    <row r="3012" s="823" customFormat="1" ht="28.45" hidden="1" customHeight="1" outlineLevel="3" spans="1:29">
      <c r="A3012" s="873" t="s">
        <v>699</v>
      </c>
      <c r="B3012" s="870" t="s">
        <v>1101</v>
      </c>
      <c r="C3012" s="870" t="s">
        <v>781</v>
      </c>
      <c r="D3012" s="846" t="s">
        <v>5941</v>
      </c>
      <c r="E3012" s="846" t="s">
        <v>4312</v>
      </c>
      <c r="F3012" s="846" t="s">
        <v>5935</v>
      </c>
      <c r="G3012" s="846" t="s">
        <v>1220</v>
      </c>
      <c r="H3012" s="832">
        <v>1000</v>
      </c>
      <c r="I3012" s="832">
        <v>304.32</v>
      </c>
      <c r="J3012" s="846" t="s">
        <v>6361</v>
      </c>
      <c r="K3012" s="846" t="s">
        <v>1615</v>
      </c>
      <c r="L3012" s="846" t="s">
        <v>5938</v>
      </c>
      <c r="M3012" s="846" t="s">
        <v>5942</v>
      </c>
      <c r="N3012" s="846" t="s">
        <v>6813</v>
      </c>
      <c r="O3012" s="846" t="s">
        <v>6165</v>
      </c>
      <c r="P3012" s="846"/>
      <c r="Q3012" s="846"/>
      <c r="R3012" s="824"/>
      <c r="S3012" s="824"/>
      <c r="T3012" s="824"/>
      <c r="U3012" s="824"/>
      <c r="V3012" s="824"/>
      <c r="W3012" s="824"/>
      <c r="X3012" s="824"/>
      <c r="Y3012" s="824"/>
      <c r="Z3012" s="824"/>
      <c r="AA3012" s="824"/>
      <c r="AB3012" s="824"/>
      <c r="AC3012" s="824"/>
    </row>
    <row r="3013" s="823" customFormat="1" ht="28.45" hidden="1" customHeight="1" outlineLevel="3" spans="1:29">
      <c r="A3013" s="873" t="s">
        <v>699</v>
      </c>
      <c r="B3013" s="870" t="s">
        <v>1101</v>
      </c>
      <c r="C3013" s="870" t="s">
        <v>781</v>
      </c>
      <c r="D3013" s="846" t="s">
        <v>6066</v>
      </c>
      <c r="E3013" s="846" t="s">
        <v>4312</v>
      </c>
      <c r="F3013" s="846" t="s">
        <v>5935</v>
      </c>
      <c r="G3013" s="846" t="s">
        <v>6061</v>
      </c>
      <c r="H3013" s="832">
        <v>1000</v>
      </c>
      <c r="I3013" s="832">
        <v>1000</v>
      </c>
      <c r="J3013" s="846" t="s">
        <v>6361</v>
      </c>
      <c r="K3013" s="846" t="s">
        <v>1876</v>
      </c>
      <c r="L3013" s="846" t="s">
        <v>5938</v>
      </c>
      <c r="M3013" s="846" t="s">
        <v>873</v>
      </c>
      <c r="N3013" s="846" t="s">
        <v>781</v>
      </c>
      <c r="O3013" s="846" t="s">
        <v>6165</v>
      </c>
      <c r="P3013" s="846"/>
      <c r="Q3013" s="846"/>
      <c r="R3013" s="824"/>
      <c r="S3013" s="824"/>
      <c r="T3013" s="824"/>
      <c r="U3013" s="824"/>
      <c r="V3013" s="824"/>
      <c r="W3013" s="824"/>
      <c r="X3013" s="824"/>
      <c r="Y3013" s="824"/>
      <c r="Z3013" s="824"/>
      <c r="AA3013" s="824"/>
      <c r="AB3013" s="824"/>
      <c r="AC3013" s="824"/>
    </row>
    <row r="3014" s="823" customFormat="1" ht="28.45" hidden="1" customHeight="1" outlineLevel="3" spans="1:29">
      <c r="A3014" s="873" t="s">
        <v>699</v>
      </c>
      <c r="B3014" s="870" t="s">
        <v>1101</v>
      </c>
      <c r="C3014" s="870" t="s">
        <v>781</v>
      </c>
      <c r="D3014" s="846" t="s">
        <v>6069</v>
      </c>
      <c r="E3014" s="846" t="s">
        <v>4312</v>
      </c>
      <c r="F3014" s="846" t="s">
        <v>5935</v>
      </c>
      <c r="G3014" s="846" t="s">
        <v>6061</v>
      </c>
      <c r="H3014" s="832">
        <v>1000</v>
      </c>
      <c r="I3014" s="832">
        <v>1000</v>
      </c>
      <c r="J3014" s="846" t="s">
        <v>6361</v>
      </c>
      <c r="K3014" s="846" t="s">
        <v>1876</v>
      </c>
      <c r="L3014" s="846" t="s">
        <v>5938</v>
      </c>
      <c r="M3014" s="846" t="s">
        <v>1117</v>
      </c>
      <c r="N3014" s="846" t="s">
        <v>781</v>
      </c>
      <c r="O3014" s="846" t="s">
        <v>6165</v>
      </c>
      <c r="P3014" s="846"/>
      <c r="Q3014" s="846"/>
      <c r="R3014" s="824"/>
      <c r="S3014" s="824"/>
      <c r="T3014" s="824"/>
      <c r="U3014" s="824"/>
      <c r="V3014" s="824"/>
      <c r="W3014" s="824"/>
      <c r="X3014" s="824"/>
      <c r="Y3014" s="824"/>
      <c r="Z3014" s="824"/>
      <c r="AA3014" s="824"/>
      <c r="AB3014" s="824"/>
      <c r="AC3014" s="824"/>
    </row>
    <row r="3015" s="823" customFormat="1" ht="28.45" hidden="1" customHeight="1" outlineLevel="3" spans="1:29">
      <c r="A3015" s="873" t="s">
        <v>699</v>
      </c>
      <c r="B3015" s="870" t="s">
        <v>1101</v>
      </c>
      <c r="C3015" s="870" t="s">
        <v>781</v>
      </c>
      <c r="D3015" s="846" t="s">
        <v>6814</v>
      </c>
      <c r="E3015" s="846" t="s">
        <v>4312</v>
      </c>
      <c r="F3015" s="846" t="s">
        <v>5935</v>
      </c>
      <c r="G3015" s="846" t="s">
        <v>6061</v>
      </c>
      <c r="H3015" s="832">
        <v>1000</v>
      </c>
      <c r="I3015" s="832">
        <v>1000</v>
      </c>
      <c r="J3015" s="846" t="s">
        <v>6361</v>
      </c>
      <c r="K3015" s="846" t="s">
        <v>1876</v>
      </c>
      <c r="L3015" s="846" t="s">
        <v>5938</v>
      </c>
      <c r="M3015" s="846" t="s">
        <v>5961</v>
      </c>
      <c r="N3015" s="846" t="s">
        <v>781</v>
      </c>
      <c r="O3015" s="846" t="s">
        <v>6165</v>
      </c>
      <c r="P3015" s="846"/>
      <c r="Q3015" s="846"/>
      <c r="R3015" s="824"/>
      <c r="S3015" s="824"/>
      <c r="T3015" s="824"/>
      <c r="U3015" s="824"/>
      <c r="V3015" s="824"/>
      <c r="W3015" s="824"/>
      <c r="X3015" s="824"/>
      <c r="Y3015" s="824"/>
      <c r="Z3015" s="824"/>
      <c r="AA3015" s="824"/>
      <c r="AB3015" s="824"/>
      <c r="AC3015" s="824"/>
    </row>
    <row r="3016" s="823" customFormat="1" ht="28.45" hidden="1" customHeight="1" outlineLevel="3" spans="1:29">
      <c r="A3016" s="873" t="s">
        <v>699</v>
      </c>
      <c r="B3016" s="870" t="s">
        <v>1101</v>
      </c>
      <c r="C3016" s="870" t="s">
        <v>781</v>
      </c>
      <c r="D3016" s="846" t="s">
        <v>6815</v>
      </c>
      <c r="E3016" s="846" t="s">
        <v>4312</v>
      </c>
      <c r="F3016" s="846" t="s">
        <v>5945</v>
      </c>
      <c r="G3016" s="846" t="s">
        <v>5946</v>
      </c>
      <c r="H3016" s="832">
        <v>500</v>
      </c>
      <c r="I3016" s="832">
        <v>500</v>
      </c>
      <c r="J3016" s="846" t="s">
        <v>6361</v>
      </c>
      <c r="K3016" s="846" t="s">
        <v>37</v>
      </c>
      <c r="L3016" s="846" t="s">
        <v>1133</v>
      </c>
      <c r="M3016" s="846" t="s">
        <v>5942</v>
      </c>
      <c r="N3016" s="846" t="s">
        <v>1171</v>
      </c>
      <c r="O3016" s="846" t="s">
        <v>6165</v>
      </c>
      <c r="P3016" s="846"/>
      <c r="Q3016" s="846"/>
      <c r="R3016" s="824"/>
      <c r="S3016" s="824"/>
      <c r="T3016" s="824"/>
      <c r="U3016" s="824"/>
      <c r="V3016" s="824"/>
      <c r="W3016" s="824"/>
      <c r="X3016" s="824"/>
      <c r="Y3016" s="824"/>
      <c r="Z3016" s="824"/>
      <c r="AA3016" s="824"/>
      <c r="AB3016" s="824"/>
      <c r="AC3016" s="824"/>
    </row>
    <row r="3017" s="823" customFormat="1" ht="28.45" hidden="1" customHeight="1" outlineLevel="3" spans="1:29">
      <c r="A3017" s="873" t="s">
        <v>699</v>
      </c>
      <c r="B3017" s="870" t="s">
        <v>1101</v>
      </c>
      <c r="C3017" s="870" t="s">
        <v>781</v>
      </c>
      <c r="D3017" s="846" t="s">
        <v>6816</v>
      </c>
      <c r="E3017" s="846" t="s">
        <v>4312</v>
      </c>
      <c r="F3017" s="846" t="s">
        <v>5935</v>
      </c>
      <c r="G3017" s="846" t="s">
        <v>6058</v>
      </c>
      <c r="H3017" s="832">
        <v>2000</v>
      </c>
      <c r="I3017" s="832">
        <v>2000</v>
      </c>
      <c r="J3017" s="846" t="s">
        <v>6361</v>
      </c>
      <c r="K3017" s="846" t="s">
        <v>1876</v>
      </c>
      <c r="L3017" s="846" t="s">
        <v>5938</v>
      </c>
      <c r="M3017" s="846" t="s">
        <v>873</v>
      </c>
      <c r="N3017" s="846" t="s">
        <v>781</v>
      </c>
      <c r="O3017" s="846" t="s">
        <v>6165</v>
      </c>
      <c r="P3017" s="846"/>
      <c r="Q3017" s="846"/>
      <c r="R3017" s="824"/>
      <c r="S3017" s="824"/>
      <c r="T3017" s="824"/>
      <c r="U3017" s="824"/>
      <c r="V3017" s="824"/>
      <c r="W3017" s="824"/>
      <c r="X3017" s="824"/>
      <c r="Y3017" s="824"/>
      <c r="Z3017" s="824"/>
      <c r="AA3017" s="824"/>
      <c r="AB3017" s="824"/>
      <c r="AC3017" s="824"/>
    </row>
    <row r="3018" s="823" customFormat="1" ht="28.45" hidden="1" customHeight="1" outlineLevel="3" spans="1:29">
      <c r="A3018" s="873" t="s">
        <v>699</v>
      </c>
      <c r="B3018" s="870" t="s">
        <v>1101</v>
      </c>
      <c r="C3018" s="870" t="s">
        <v>781</v>
      </c>
      <c r="D3018" s="846" t="s">
        <v>5950</v>
      </c>
      <c r="E3018" s="846" t="s">
        <v>4312</v>
      </c>
      <c r="F3018" s="846" t="s">
        <v>5951</v>
      </c>
      <c r="G3018" s="846" t="s">
        <v>5952</v>
      </c>
      <c r="H3018" s="832">
        <v>500</v>
      </c>
      <c r="I3018" s="832">
        <v>500</v>
      </c>
      <c r="J3018" s="846" t="s">
        <v>6361</v>
      </c>
      <c r="K3018" s="846" t="s">
        <v>37</v>
      </c>
      <c r="L3018" s="846" t="s">
        <v>1133</v>
      </c>
      <c r="M3018" s="846" t="s">
        <v>1178</v>
      </c>
      <c r="N3018" s="846" t="s">
        <v>1189</v>
      </c>
      <c r="O3018" s="846" t="s">
        <v>6165</v>
      </c>
      <c r="P3018" s="846"/>
      <c r="Q3018" s="846"/>
      <c r="R3018" s="824"/>
      <c r="S3018" s="824"/>
      <c r="T3018" s="824"/>
      <c r="U3018" s="824"/>
      <c r="V3018" s="824"/>
      <c r="W3018" s="824"/>
      <c r="X3018" s="824"/>
      <c r="Y3018" s="824"/>
      <c r="Z3018" s="824"/>
      <c r="AA3018" s="824"/>
      <c r="AB3018" s="824"/>
      <c r="AC3018" s="824"/>
    </row>
    <row r="3019" s="823" customFormat="1" ht="28.45" hidden="1" customHeight="1" outlineLevel="3" spans="1:29">
      <c r="A3019" s="873" t="s">
        <v>699</v>
      </c>
      <c r="B3019" s="870" t="s">
        <v>1101</v>
      </c>
      <c r="C3019" s="870" t="s">
        <v>781</v>
      </c>
      <c r="D3019" s="846" t="s">
        <v>6817</v>
      </c>
      <c r="E3019" s="846" t="s">
        <v>4312</v>
      </c>
      <c r="F3019" s="846" t="s">
        <v>5945</v>
      </c>
      <c r="G3019" s="846" t="s">
        <v>5946</v>
      </c>
      <c r="H3019" s="832">
        <v>200</v>
      </c>
      <c r="I3019" s="832">
        <v>200</v>
      </c>
      <c r="J3019" s="846" t="s">
        <v>6361</v>
      </c>
      <c r="K3019" s="846" t="s">
        <v>37</v>
      </c>
      <c r="L3019" s="846" t="s">
        <v>1177</v>
      </c>
      <c r="M3019" s="846" t="s">
        <v>5942</v>
      </c>
      <c r="N3019" s="846" t="s">
        <v>1238</v>
      </c>
      <c r="O3019" s="846" t="s">
        <v>6165</v>
      </c>
      <c r="P3019" s="846"/>
      <c r="Q3019" s="846"/>
      <c r="R3019" s="824"/>
      <c r="S3019" s="824"/>
      <c r="T3019" s="824"/>
      <c r="U3019" s="824"/>
      <c r="V3019" s="824"/>
      <c r="W3019" s="824"/>
      <c r="X3019" s="824"/>
      <c r="Y3019" s="824"/>
      <c r="Z3019" s="824"/>
      <c r="AA3019" s="824"/>
      <c r="AB3019" s="824"/>
      <c r="AC3019" s="824"/>
    </row>
    <row r="3020" s="823" customFormat="1" ht="28.45" hidden="1" customHeight="1" outlineLevel="3" spans="1:29">
      <c r="A3020" s="873" t="s">
        <v>699</v>
      </c>
      <c r="B3020" s="870" t="s">
        <v>1101</v>
      </c>
      <c r="C3020" s="870" t="s">
        <v>781</v>
      </c>
      <c r="D3020" s="846" t="s">
        <v>6009</v>
      </c>
      <c r="E3020" s="846" t="s">
        <v>4312</v>
      </c>
      <c r="F3020" s="846" t="s">
        <v>6010</v>
      </c>
      <c r="G3020" s="846" t="s">
        <v>5985</v>
      </c>
      <c r="H3020" s="832">
        <v>1000</v>
      </c>
      <c r="I3020" s="832">
        <v>1000</v>
      </c>
      <c r="J3020" s="846" t="s">
        <v>6361</v>
      </c>
      <c r="K3020" s="846" t="s">
        <v>243</v>
      </c>
      <c r="L3020" s="846" t="s">
        <v>5938</v>
      </c>
      <c r="M3020" s="846" t="s">
        <v>873</v>
      </c>
      <c r="N3020" s="846" t="s">
        <v>781</v>
      </c>
      <c r="O3020" s="846" t="s">
        <v>6165</v>
      </c>
      <c r="P3020" s="846"/>
      <c r="Q3020" s="846"/>
      <c r="R3020" s="824"/>
      <c r="S3020" s="824"/>
      <c r="T3020" s="824"/>
      <c r="U3020" s="824"/>
      <c r="V3020" s="824"/>
      <c r="W3020" s="824"/>
      <c r="X3020" s="824"/>
      <c r="Y3020" s="824"/>
      <c r="Z3020" s="824"/>
      <c r="AA3020" s="824"/>
      <c r="AB3020" s="824"/>
      <c r="AC3020" s="824"/>
    </row>
    <row r="3021" s="823" customFormat="1" ht="28.45" hidden="1" customHeight="1" outlineLevel="3" spans="1:29">
      <c r="A3021" s="873" t="s">
        <v>699</v>
      </c>
      <c r="B3021" s="870" t="s">
        <v>1101</v>
      </c>
      <c r="C3021" s="870" t="s">
        <v>781</v>
      </c>
      <c r="D3021" s="846" t="s">
        <v>6053</v>
      </c>
      <c r="E3021" s="846" t="s">
        <v>4312</v>
      </c>
      <c r="F3021" s="846" t="s">
        <v>6049</v>
      </c>
      <c r="G3021" s="846" t="s">
        <v>6050</v>
      </c>
      <c r="H3021" s="832">
        <v>1000</v>
      </c>
      <c r="I3021" s="832">
        <v>1000</v>
      </c>
      <c r="J3021" s="846" t="s">
        <v>6361</v>
      </c>
      <c r="K3021" s="846" t="s">
        <v>1876</v>
      </c>
      <c r="L3021" s="846" t="s">
        <v>5938</v>
      </c>
      <c r="M3021" s="846" t="s">
        <v>873</v>
      </c>
      <c r="N3021" s="846" t="s">
        <v>781</v>
      </c>
      <c r="O3021" s="846" t="s">
        <v>6165</v>
      </c>
      <c r="P3021" s="846"/>
      <c r="Q3021" s="846"/>
      <c r="R3021" s="824"/>
      <c r="S3021" s="824"/>
      <c r="T3021" s="824"/>
      <c r="U3021" s="824"/>
      <c r="V3021" s="824"/>
      <c r="W3021" s="824"/>
      <c r="X3021" s="824"/>
      <c r="Y3021" s="824"/>
      <c r="Z3021" s="824"/>
      <c r="AA3021" s="824"/>
      <c r="AB3021" s="824"/>
      <c r="AC3021" s="824"/>
    </row>
    <row r="3022" s="823" customFormat="1" ht="28.45" hidden="1" customHeight="1" outlineLevel="3" spans="1:29">
      <c r="A3022" s="873" t="s">
        <v>699</v>
      </c>
      <c r="B3022" s="870" t="s">
        <v>1101</v>
      </c>
      <c r="C3022" s="870" t="s">
        <v>781</v>
      </c>
      <c r="D3022" s="846" t="s">
        <v>6016</v>
      </c>
      <c r="E3022" s="846" t="s">
        <v>4312</v>
      </c>
      <c r="F3022" s="846" t="s">
        <v>6012</v>
      </c>
      <c r="G3022" s="846" t="s">
        <v>6013</v>
      </c>
      <c r="H3022" s="832">
        <v>200</v>
      </c>
      <c r="I3022" s="832">
        <v>200</v>
      </c>
      <c r="J3022" s="846" t="s">
        <v>6361</v>
      </c>
      <c r="K3022" s="846" t="s">
        <v>37</v>
      </c>
      <c r="L3022" s="846" t="s">
        <v>1133</v>
      </c>
      <c r="M3022" s="846" t="s">
        <v>5942</v>
      </c>
      <c r="N3022" s="846" t="s">
        <v>6808</v>
      </c>
      <c r="O3022" s="846" t="s">
        <v>6165</v>
      </c>
      <c r="P3022" s="846"/>
      <c r="Q3022" s="846"/>
      <c r="R3022" s="824"/>
      <c r="S3022" s="824"/>
      <c r="T3022" s="824"/>
      <c r="U3022" s="824"/>
      <c r="V3022" s="824"/>
      <c r="W3022" s="824"/>
      <c r="X3022" s="824"/>
      <c r="Y3022" s="824"/>
      <c r="Z3022" s="824"/>
      <c r="AA3022" s="824"/>
      <c r="AB3022" s="824"/>
      <c r="AC3022" s="824"/>
    </row>
    <row r="3023" s="823" customFormat="1" ht="28.45" hidden="1" customHeight="1" outlineLevel="3" spans="1:29">
      <c r="A3023" s="873" t="s">
        <v>699</v>
      </c>
      <c r="B3023" s="870" t="s">
        <v>1101</v>
      </c>
      <c r="C3023" s="870" t="s">
        <v>781</v>
      </c>
      <c r="D3023" s="846" t="s">
        <v>6818</v>
      </c>
      <c r="E3023" s="846" t="s">
        <v>4312</v>
      </c>
      <c r="F3023" s="846" t="s">
        <v>6012</v>
      </c>
      <c r="G3023" s="846" t="s">
        <v>6013</v>
      </c>
      <c r="H3023" s="832">
        <v>900</v>
      </c>
      <c r="I3023" s="832">
        <v>900</v>
      </c>
      <c r="J3023" s="846" t="s">
        <v>6361</v>
      </c>
      <c r="K3023" s="846" t="s">
        <v>584</v>
      </c>
      <c r="L3023" s="846" t="s">
        <v>1133</v>
      </c>
      <c r="M3023" s="846" t="s">
        <v>5942</v>
      </c>
      <c r="N3023" s="846" t="s">
        <v>6808</v>
      </c>
      <c r="O3023" s="846" t="s">
        <v>6165</v>
      </c>
      <c r="P3023" s="846"/>
      <c r="Q3023" s="846"/>
      <c r="R3023" s="824"/>
      <c r="S3023" s="824"/>
      <c r="T3023" s="824"/>
      <c r="U3023" s="824"/>
      <c r="V3023" s="824"/>
      <c r="W3023" s="824"/>
      <c r="X3023" s="824"/>
      <c r="Y3023" s="824"/>
      <c r="Z3023" s="824"/>
      <c r="AA3023" s="824"/>
      <c r="AB3023" s="824"/>
      <c r="AC3023" s="824"/>
    </row>
    <row r="3024" s="823" customFormat="1" ht="28.45" hidden="1" customHeight="1" outlineLevel="3" spans="1:29">
      <c r="A3024" s="873" t="s">
        <v>699</v>
      </c>
      <c r="B3024" s="870" t="s">
        <v>1101</v>
      </c>
      <c r="C3024" s="870" t="s">
        <v>781</v>
      </c>
      <c r="D3024" s="846" t="s">
        <v>6017</v>
      </c>
      <c r="E3024" s="846" t="s">
        <v>4312</v>
      </c>
      <c r="F3024" s="846" t="s">
        <v>6012</v>
      </c>
      <c r="G3024" s="846" t="s">
        <v>6013</v>
      </c>
      <c r="H3024" s="832">
        <v>230</v>
      </c>
      <c r="I3024" s="832">
        <v>230</v>
      </c>
      <c r="J3024" s="846" t="s">
        <v>6361</v>
      </c>
      <c r="K3024" s="846" t="s">
        <v>37</v>
      </c>
      <c r="L3024" s="846" t="s">
        <v>1133</v>
      </c>
      <c r="M3024" s="846" t="s">
        <v>5942</v>
      </c>
      <c r="N3024" s="846" t="s">
        <v>6808</v>
      </c>
      <c r="O3024" s="846" t="s">
        <v>6165</v>
      </c>
      <c r="P3024" s="846"/>
      <c r="Q3024" s="846"/>
      <c r="R3024" s="824"/>
      <c r="S3024" s="824"/>
      <c r="T3024" s="824"/>
      <c r="U3024" s="824"/>
      <c r="V3024" s="824"/>
      <c r="W3024" s="824"/>
      <c r="X3024" s="824"/>
      <c r="Y3024" s="824"/>
      <c r="Z3024" s="824"/>
      <c r="AA3024" s="824"/>
      <c r="AB3024" s="824"/>
      <c r="AC3024" s="824"/>
    </row>
    <row r="3025" s="823" customFormat="1" ht="28.45" hidden="1" customHeight="1" outlineLevel="3" spans="1:29">
      <c r="A3025" s="873" t="s">
        <v>699</v>
      </c>
      <c r="B3025" s="870" t="s">
        <v>1101</v>
      </c>
      <c r="C3025" s="870" t="s">
        <v>781</v>
      </c>
      <c r="D3025" s="846" t="s">
        <v>6819</v>
      </c>
      <c r="E3025" s="846" t="s">
        <v>4312</v>
      </c>
      <c r="F3025" s="846" t="s">
        <v>5984</v>
      </c>
      <c r="G3025" s="846" t="s">
        <v>5985</v>
      </c>
      <c r="H3025" s="832">
        <v>2000</v>
      </c>
      <c r="I3025" s="832">
        <v>2000</v>
      </c>
      <c r="J3025" s="846" t="s">
        <v>6361</v>
      </c>
      <c r="K3025" s="846" t="s">
        <v>292</v>
      </c>
      <c r="L3025" s="846" t="s">
        <v>5938</v>
      </c>
      <c r="M3025" s="846" t="s">
        <v>1117</v>
      </c>
      <c r="N3025" s="846" t="s">
        <v>781</v>
      </c>
      <c r="O3025" s="846" t="s">
        <v>6165</v>
      </c>
      <c r="P3025" s="846"/>
      <c r="Q3025" s="846"/>
      <c r="R3025" s="824"/>
      <c r="S3025" s="824"/>
      <c r="T3025" s="824"/>
      <c r="U3025" s="824"/>
      <c r="V3025" s="824"/>
      <c r="W3025" s="824"/>
      <c r="X3025" s="824"/>
      <c r="Y3025" s="824"/>
      <c r="Z3025" s="824"/>
      <c r="AA3025" s="824"/>
      <c r="AB3025" s="824"/>
      <c r="AC3025" s="824"/>
    </row>
    <row r="3026" s="823" customFormat="1" ht="28.45" hidden="1" customHeight="1" outlineLevel="3" spans="1:29">
      <c r="A3026" s="873" t="s">
        <v>699</v>
      </c>
      <c r="B3026" s="870" t="s">
        <v>1101</v>
      </c>
      <c r="C3026" s="870" t="s">
        <v>781</v>
      </c>
      <c r="D3026" s="846" t="s">
        <v>6820</v>
      </c>
      <c r="E3026" s="846" t="s">
        <v>4312</v>
      </c>
      <c r="F3026" s="846" t="s">
        <v>5984</v>
      </c>
      <c r="G3026" s="846" t="s">
        <v>5985</v>
      </c>
      <c r="H3026" s="832">
        <v>4000</v>
      </c>
      <c r="I3026" s="832">
        <v>2986</v>
      </c>
      <c r="J3026" s="846" t="s">
        <v>6361</v>
      </c>
      <c r="K3026" s="846" t="s">
        <v>292</v>
      </c>
      <c r="L3026" s="846" t="s">
        <v>5938</v>
      </c>
      <c r="M3026" s="846" t="s">
        <v>5961</v>
      </c>
      <c r="N3026" s="846" t="s">
        <v>2801</v>
      </c>
      <c r="O3026" s="846" t="s">
        <v>6165</v>
      </c>
      <c r="P3026" s="846"/>
      <c r="Q3026" s="846"/>
      <c r="R3026" s="824"/>
      <c r="S3026" s="824"/>
      <c r="T3026" s="824"/>
      <c r="U3026" s="824"/>
      <c r="V3026" s="824"/>
      <c r="W3026" s="824"/>
      <c r="X3026" s="824"/>
      <c r="Y3026" s="824"/>
      <c r="Z3026" s="824"/>
      <c r="AA3026" s="824"/>
      <c r="AB3026" s="824"/>
      <c r="AC3026" s="824"/>
    </row>
    <row r="3027" s="823" customFormat="1" ht="28.45" hidden="1" customHeight="1" outlineLevel="3" spans="1:29">
      <c r="A3027" s="873" t="s">
        <v>699</v>
      </c>
      <c r="B3027" s="870" t="s">
        <v>1101</v>
      </c>
      <c r="C3027" s="870" t="s">
        <v>781</v>
      </c>
      <c r="D3027" s="846" t="s">
        <v>6821</v>
      </c>
      <c r="E3027" s="846" t="s">
        <v>4312</v>
      </c>
      <c r="F3027" s="846" t="s">
        <v>6765</v>
      </c>
      <c r="G3027" s="846" t="s">
        <v>5957</v>
      </c>
      <c r="H3027" s="832">
        <v>300</v>
      </c>
      <c r="I3027" s="832">
        <v>300</v>
      </c>
      <c r="J3027" s="846" t="s">
        <v>6361</v>
      </c>
      <c r="K3027" s="846" t="s">
        <v>166</v>
      </c>
      <c r="L3027" s="846" t="s">
        <v>6045</v>
      </c>
      <c r="M3027" s="846" t="s">
        <v>5942</v>
      </c>
      <c r="N3027" s="846" t="s">
        <v>6822</v>
      </c>
      <c r="O3027" s="846" t="s">
        <v>6165</v>
      </c>
      <c r="P3027" s="846"/>
      <c r="Q3027" s="846"/>
      <c r="R3027" s="824"/>
      <c r="S3027" s="824"/>
      <c r="T3027" s="824"/>
      <c r="U3027" s="824"/>
      <c r="V3027" s="824"/>
      <c r="W3027" s="824"/>
      <c r="X3027" s="824"/>
      <c r="Y3027" s="824"/>
      <c r="Z3027" s="824"/>
      <c r="AA3027" s="824"/>
      <c r="AB3027" s="824"/>
      <c r="AC3027" s="824"/>
    </row>
    <row r="3028" s="823" customFormat="1" ht="28.45" hidden="1" customHeight="1" outlineLevel="3" spans="1:29">
      <c r="A3028" s="873" t="s">
        <v>699</v>
      </c>
      <c r="B3028" s="870" t="s">
        <v>1101</v>
      </c>
      <c r="C3028" s="870" t="s">
        <v>781</v>
      </c>
      <c r="D3028" s="846" t="s">
        <v>6823</v>
      </c>
      <c r="E3028" s="846" t="s">
        <v>4312</v>
      </c>
      <c r="F3028" s="846" t="s">
        <v>6824</v>
      </c>
      <c r="G3028" s="846" t="s">
        <v>1112</v>
      </c>
      <c r="H3028" s="832">
        <v>2000</v>
      </c>
      <c r="I3028" s="832">
        <v>2000</v>
      </c>
      <c r="J3028" s="846" t="s">
        <v>6361</v>
      </c>
      <c r="K3028" s="846" t="s">
        <v>817</v>
      </c>
      <c r="L3028" s="846" t="s">
        <v>1116</v>
      </c>
      <c r="M3028" s="846" t="s">
        <v>6825</v>
      </c>
      <c r="N3028" s="846" t="s">
        <v>2801</v>
      </c>
      <c r="O3028" s="846" t="s">
        <v>6165</v>
      </c>
      <c r="P3028" s="846"/>
      <c r="Q3028" s="846"/>
      <c r="R3028" s="824"/>
      <c r="S3028" s="824"/>
      <c r="T3028" s="824"/>
      <c r="U3028" s="824"/>
      <c r="V3028" s="824"/>
      <c r="W3028" s="824"/>
      <c r="X3028" s="824"/>
      <c r="Y3028" s="824"/>
      <c r="Z3028" s="824"/>
      <c r="AA3028" s="824"/>
      <c r="AB3028" s="824"/>
      <c r="AC3028" s="824"/>
    </row>
    <row r="3029" s="823" customFormat="1" ht="28.45" hidden="1" customHeight="1" outlineLevel="3" spans="1:29">
      <c r="A3029" s="873" t="s">
        <v>699</v>
      </c>
      <c r="B3029" s="870" t="s">
        <v>1101</v>
      </c>
      <c r="C3029" s="870" t="s">
        <v>781</v>
      </c>
      <c r="D3029" s="846" t="s">
        <v>6826</v>
      </c>
      <c r="E3029" s="846" t="s">
        <v>4312</v>
      </c>
      <c r="F3029" s="846" t="s">
        <v>6827</v>
      </c>
      <c r="G3029" s="846" t="s">
        <v>6828</v>
      </c>
      <c r="H3029" s="832">
        <v>300</v>
      </c>
      <c r="I3029" s="832">
        <v>179.87</v>
      </c>
      <c r="J3029" s="846" t="s">
        <v>6361</v>
      </c>
      <c r="K3029" s="846" t="s">
        <v>1615</v>
      </c>
      <c r="L3029" s="846" t="s">
        <v>1133</v>
      </c>
      <c r="M3029" s="846" t="s">
        <v>1134</v>
      </c>
      <c r="N3029" s="846" t="s">
        <v>6829</v>
      </c>
      <c r="O3029" s="846" t="s">
        <v>6165</v>
      </c>
      <c r="P3029" s="846" t="s">
        <v>6830</v>
      </c>
      <c r="Q3029" s="846"/>
      <c r="R3029" s="824"/>
      <c r="S3029" s="824"/>
      <c r="T3029" s="824"/>
      <c r="U3029" s="824"/>
      <c r="V3029" s="824"/>
      <c r="W3029" s="824"/>
      <c r="X3029" s="824"/>
      <c r="Y3029" s="824"/>
      <c r="Z3029" s="824"/>
      <c r="AA3029" s="824"/>
      <c r="AB3029" s="824"/>
      <c r="AC3029" s="824"/>
    </row>
    <row r="3030" s="823" customFormat="1" ht="28.45" hidden="1" customHeight="1" outlineLevel="3" spans="1:29">
      <c r="A3030" s="873" t="s">
        <v>699</v>
      </c>
      <c r="B3030" s="870" t="s">
        <v>1101</v>
      </c>
      <c r="C3030" s="870" t="s">
        <v>781</v>
      </c>
      <c r="D3030" s="846" t="s">
        <v>5954</v>
      </c>
      <c r="E3030" s="846" t="s">
        <v>4312</v>
      </c>
      <c r="F3030" s="846" t="s">
        <v>5951</v>
      </c>
      <c r="G3030" s="846" t="s">
        <v>5952</v>
      </c>
      <c r="H3030" s="832">
        <v>200</v>
      </c>
      <c r="I3030" s="832">
        <v>200</v>
      </c>
      <c r="J3030" s="846" t="s">
        <v>6361</v>
      </c>
      <c r="K3030" s="846" t="s">
        <v>37</v>
      </c>
      <c r="L3030" s="846" t="s">
        <v>1177</v>
      </c>
      <c r="M3030" s="846" t="s">
        <v>1178</v>
      </c>
      <c r="N3030" s="846" t="s">
        <v>1224</v>
      </c>
      <c r="O3030" s="846" t="s">
        <v>6165</v>
      </c>
      <c r="P3030" s="846"/>
      <c r="Q3030" s="846"/>
      <c r="R3030" s="824"/>
      <c r="S3030" s="824"/>
      <c r="T3030" s="824"/>
      <c r="U3030" s="824"/>
      <c r="V3030" s="824"/>
      <c r="W3030" s="824"/>
      <c r="X3030" s="824"/>
      <c r="Y3030" s="824"/>
      <c r="Z3030" s="824"/>
      <c r="AA3030" s="824"/>
      <c r="AB3030" s="824"/>
      <c r="AC3030" s="824"/>
    </row>
    <row r="3031" s="823" customFormat="1" ht="28.45" hidden="1" customHeight="1" outlineLevel="3" spans="1:29">
      <c r="A3031" s="873" t="s">
        <v>699</v>
      </c>
      <c r="B3031" s="870" t="s">
        <v>1101</v>
      </c>
      <c r="C3031" s="870" t="s">
        <v>781</v>
      </c>
      <c r="D3031" s="846" t="s">
        <v>6046</v>
      </c>
      <c r="E3031" s="846" t="s">
        <v>4312</v>
      </c>
      <c r="F3031" s="846" t="s">
        <v>6033</v>
      </c>
      <c r="G3031" s="846" t="s">
        <v>6029</v>
      </c>
      <c r="H3031" s="832">
        <v>3000</v>
      </c>
      <c r="I3031" s="832">
        <v>3000</v>
      </c>
      <c r="J3031" s="846" t="s">
        <v>6361</v>
      </c>
      <c r="K3031" s="846" t="s">
        <v>375</v>
      </c>
      <c r="L3031" s="846" t="s">
        <v>5938</v>
      </c>
      <c r="M3031" s="846" t="s">
        <v>5961</v>
      </c>
      <c r="N3031" s="846" t="s">
        <v>781</v>
      </c>
      <c r="O3031" s="846" t="s">
        <v>6165</v>
      </c>
      <c r="P3031" s="846"/>
      <c r="Q3031" s="846"/>
      <c r="R3031" s="824"/>
      <c r="S3031" s="824"/>
      <c r="T3031" s="824"/>
      <c r="U3031" s="824"/>
      <c r="V3031" s="824"/>
      <c r="W3031" s="824"/>
      <c r="X3031" s="824"/>
      <c r="Y3031" s="824"/>
      <c r="Z3031" s="824"/>
      <c r="AA3031" s="824"/>
      <c r="AB3031" s="824"/>
      <c r="AC3031" s="824"/>
    </row>
    <row r="3032" s="823" customFormat="1" ht="28.45" hidden="1" customHeight="1" outlineLevel="3" spans="1:29">
      <c r="A3032" s="873" t="s">
        <v>699</v>
      </c>
      <c r="B3032" s="870" t="s">
        <v>1101</v>
      </c>
      <c r="C3032" s="870" t="s">
        <v>781</v>
      </c>
      <c r="D3032" s="846" t="s">
        <v>6047</v>
      </c>
      <c r="E3032" s="846" t="s">
        <v>4312</v>
      </c>
      <c r="F3032" s="846" t="s">
        <v>6033</v>
      </c>
      <c r="G3032" s="846" t="s">
        <v>6029</v>
      </c>
      <c r="H3032" s="832">
        <v>4000</v>
      </c>
      <c r="I3032" s="832">
        <v>4000</v>
      </c>
      <c r="J3032" s="846" t="s">
        <v>6361</v>
      </c>
      <c r="K3032" s="846" t="s">
        <v>375</v>
      </c>
      <c r="L3032" s="846" t="s">
        <v>5938</v>
      </c>
      <c r="M3032" s="846" t="s">
        <v>5961</v>
      </c>
      <c r="N3032" s="846" t="s">
        <v>781</v>
      </c>
      <c r="O3032" s="846" t="s">
        <v>6165</v>
      </c>
      <c r="P3032" s="846"/>
      <c r="Q3032" s="846"/>
      <c r="R3032" s="824"/>
      <c r="S3032" s="824"/>
      <c r="T3032" s="824"/>
      <c r="U3032" s="824"/>
      <c r="V3032" s="824"/>
      <c r="W3032" s="824"/>
      <c r="X3032" s="824"/>
      <c r="Y3032" s="824"/>
      <c r="Z3032" s="824"/>
      <c r="AA3032" s="824"/>
      <c r="AB3032" s="824"/>
      <c r="AC3032" s="824"/>
    </row>
    <row r="3033" s="823" customFormat="1" ht="28.45" hidden="1" customHeight="1" outlineLevel="3" spans="1:29">
      <c r="A3033" s="873" t="s">
        <v>699</v>
      </c>
      <c r="B3033" s="870" t="s">
        <v>1101</v>
      </c>
      <c r="C3033" s="870" t="s">
        <v>781</v>
      </c>
      <c r="D3033" s="846" t="s">
        <v>6831</v>
      </c>
      <c r="E3033" s="846" t="s">
        <v>4312</v>
      </c>
      <c r="F3033" s="846" t="s">
        <v>6010</v>
      </c>
      <c r="G3033" s="846" t="s">
        <v>5985</v>
      </c>
      <c r="H3033" s="832">
        <v>500</v>
      </c>
      <c r="I3033" s="832">
        <v>500</v>
      </c>
      <c r="J3033" s="846" t="s">
        <v>6361</v>
      </c>
      <c r="K3033" s="846" t="s">
        <v>350</v>
      </c>
      <c r="L3033" s="846" t="s">
        <v>5938</v>
      </c>
      <c r="M3033" s="846" t="s">
        <v>873</v>
      </c>
      <c r="N3033" s="846" t="s">
        <v>781</v>
      </c>
      <c r="O3033" s="846" t="s">
        <v>6165</v>
      </c>
      <c r="P3033" s="846"/>
      <c r="Q3033" s="846"/>
      <c r="R3033" s="824"/>
      <c r="S3033" s="824"/>
      <c r="T3033" s="824"/>
      <c r="U3033" s="824"/>
      <c r="V3033" s="824"/>
      <c r="W3033" s="824"/>
      <c r="X3033" s="824"/>
      <c r="Y3033" s="824"/>
      <c r="Z3033" s="824"/>
      <c r="AA3033" s="824"/>
      <c r="AB3033" s="824"/>
      <c r="AC3033" s="824"/>
    </row>
    <row r="3034" s="823" customFormat="1" ht="28.45" hidden="1" customHeight="1" outlineLevel="3" spans="1:29">
      <c r="A3034" s="873" t="s">
        <v>699</v>
      </c>
      <c r="B3034" s="870" t="s">
        <v>1101</v>
      </c>
      <c r="C3034" s="870" t="s">
        <v>781</v>
      </c>
      <c r="D3034" s="846" t="s">
        <v>6832</v>
      </c>
      <c r="E3034" s="846" t="s">
        <v>4312</v>
      </c>
      <c r="F3034" s="846" t="s">
        <v>5951</v>
      </c>
      <c r="G3034" s="846" t="s">
        <v>5952</v>
      </c>
      <c r="H3034" s="832">
        <v>1000</v>
      </c>
      <c r="I3034" s="832">
        <v>1000</v>
      </c>
      <c r="J3034" s="846" t="s">
        <v>6361</v>
      </c>
      <c r="K3034" s="846" t="s">
        <v>37</v>
      </c>
      <c r="L3034" s="846" t="s">
        <v>5938</v>
      </c>
      <c r="M3034" s="846" t="s">
        <v>873</v>
      </c>
      <c r="N3034" s="846" t="s">
        <v>781</v>
      </c>
      <c r="O3034" s="846" t="s">
        <v>6165</v>
      </c>
      <c r="P3034" s="846"/>
      <c r="Q3034" s="846"/>
      <c r="R3034" s="824"/>
      <c r="S3034" s="824"/>
      <c r="T3034" s="824"/>
      <c r="U3034" s="824"/>
      <c r="V3034" s="824"/>
      <c r="W3034" s="824"/>
      <c r="X3034" s="824"/>
      <c r="Y3034" s="824"/>
      <c r="Z3034" s="824"/>
      <c r="AA3034" s="824"/>
      <c r="AB3034" s="824"/>
      <c r="AC3034" s="824"/>
    </row>
    <row r="3035" s="823" customFormat="1" ht="28.45" hidden="1" customHeight="1" outlineLevel="3" spans="1:29">
      <c r="A3035" s="873" t="s">
        <v>699</v>
      </c>
      <c r="B3035" s="870" t="s">
        <v>1101</v>
      </c>
      <c r="C3035" s="870" t="s">
        <v>781</v>
      </c>
      <c r="D3035" s="846" t="s">
        <v>5956</v>
      </c>
      <c r="E3035" s="846" t="s">
        <v>4312</v>
      </c>
      <c r="F3035" s="846" t="s">
        <v>6765</v>
      </c>
      <c r="G3035" s="846" t="s">
        <v>5957</v>
      </c>
      <c r="H3035" s="832">
        <v>1000</v>
      </c>
      <c r="I3035" s="832">
        <v>1000</v>
      </c>
      <c r="J3035" s="846" t="s">
        <v>6361</v>
      </c>
      <c r="K3035" s="846" t="s">
        <v>584</v>
      </c>
      <c r="L3035" s="846" t="s">
        <v>5938</v>
      </c>
      <c r="M3035" s="846" t="s">
        <v>873</v>
      </c>
      <c r="N3035" s="846" t="s">
        <v>781</v>
      </c>
      <c r="O3035" s="846" t="s">
        <v>6165</v>
      </c>
      <c r="P3035" s="846"/>
      <c r="Q3035" s="846"/>
      <c r="R3035" s="824"/>
      <c r="S3035" s="824"/>
      <c r="T3035" s="824"/>
      <c r="U3035" s="824"/>
      <c r="V3035" s="824"/>
      <c r="W3035" s="824"/>
      <c r="X3035" s="824"/>
      <c r="Y3035" s="824"/>
      <c r="Z3035" s="824"/>
      <c r="AA3035" s="824"/>
      <c r="AB3035" s="824"/>
      <c r="AC3035" s="824"/>
    </row>
    <row r="3036" s="823" customFormat="1" ht="28.45" hidden="1" customHeight="1" outlineLevel="3" spans="1:29">
      <c r="A3036" s="873" t="s">
        <v>699</v>
      </c>
      <c r="B3036" s="870" t="s">
        <v>1101</v>
      </c>
      <c r="C3036" s="870" t="s">
        <v>781</v>
      </c>
      <c r="D3036" s="846" t="s">
        <v>5959</v>
      </c>
      <c r="E3036" s="846" t="s">
        <v>4312</v>
      </c>
      <c r="F3036" s="846" t="s">
        <v>6765</v>
      </c>
      <c r="G3036" s="846" t="s">
        <v>5957</v>
      </c>
      <c r="H3036" s="832">
        <v>1000</v>
      </c>
      <c r="I3036" s="832">
        <v>1000</v>
      </c>
      <c r="J3036" s="846" t="s">
        <v>6361</v>
      </c>
      <c r="K3036" s="846" t="s">
        <v>584</v>
      </c>
      <c r="L3036" s="846" t="s">
        <v>5938</v>
      </c>
      <c r="M3036" s="846" t="s">
        <v>873</v>
      </c>
      <c r="N3036" s="846" t="s">
        <v>781</v>
      </c>
      <c r="O3036" s="846" t="s">
        <v>6165</v>
      </c>
      <c r="P3036" s="846"/>
      <c r="Q3036" s="846"/>
      <c r="R3036" s="824"/>
      <c r="S3036" s="824"/>
      <c r="T3036" s="824"/>
      <c r="U3036" s="824"/>
      <c r="V3036" s="824"/>
      <c r="W3036" s="824"/>
      <c r="X3036" s="824"/>
      <c r="Y3036" s="824"/>
      <c r="Z3036" s="824"/>
      <c r="AA3036" s="824"/>
      <c r="AB3036" s="824"/>
      <c r="AC3036" s="824"/>
    </row>
    <row r="3037" s="823" customFormat="1" ht="28.45" hidden="1" customHeight="1" outlineLevel="3" spans="1:29">
      <c r="A3037" s="873" t="s">
        <v>699</v>
      </c>
      <c r="B3037" s="870" t="s">
        <v>1101</v>
      </c>
      <c r="C3037" s="870" t="s">
        <v>781</v>
      </c>
      <c r="D3037" s="846" t="s">
        <v>5962</v>
      </c>
      <c r="E3037" s="846" t="s">
        <v>4312</v>
      </c>
      <c r="F3037" s="846" t="s">
        <v>6765</v>
      </c>
      <c r="G3037" s="846" t="s">
        <v>5946</v>
      </c>
      <c r="H3037" s="832">
        <v>1000</v>
      </c>
      <c r="I3037" s="832">
        <v>1000</v>
      </c>
      <c r="J3037" s="846" t="s">
        <v>6361</v>
      </c>
      <c r="K3037" s="846" t="s">
        <v>584</v>
      </c>
      <c r="L3037" s="846" t="s">
        <v>5938</v>
      </c>
      <c r="M3037" s="846" t="s">
        <v>873</v>
      </c>
      <c r="N3037" s="846" t="s">
        <v>781</v>
      </c>
      <c r="O3037" s="846" t="s">
        <v>6165</v>
      </c>
      <c r="P3037" s="846"/>
      <c r="Q3037" s="846"/>
      <c r="R3037" s="824"/>
      <c r="S3037" s="824"/>
      <c r="T3037" s="824"/>
      <c r="U3037" s="824"/>
      <c r="V3037" s="824"/>
      <c r="W3037" s="824"/>
      <c r="X3037" s="824"/>
      <c r="Y3037" s="824"/>
      <c r="Z3037" s="824"/>
      <c r="AA3037" s="824"/>
      <c r="AB3037" s="824"/>
      <c r="AC3037" s="824"/>
    </row>
    <row r="3038" s="823" customFormat="1" ht="28.45" hidden="1" customHeight="1" outlineLevel="3" spans="1:29">
      <c r="A3038" s="873" t="s">
        <v>699</v>
      </c>
      <c r="B3038" s="870" t="s">
        <v>1101</v>
      </c>
      <c r="C3038" s="870" t="s">
        <v>781</v>
      </c>
      <c r="D3038" s="846" t="s">
        <v>5963</v>
      </c>
      <c r="E3038" s="846" t="s">
        <v>4312</v>
      </c>
      <c r="F3038" s="846" t="s">
        <v>6765</v>
      </c>
      <c r="G3038" s="846" t="s">
        <v>5946</v>
      </c>
      <c r="H3038" s="832">
        <v>1000</v>
      </c>
      <c r="I3038" s="832">
        <v>1000</v>
      </c>
      <c r="J3038" s="846" t="s">
        <v>6361</v>
      </c>
      <c r="K3038" s="846" t="s">
        <v>584</v>
      </c>
      <c r="L3038" s="846" t="s">
        <v>5938</v>
      </c>
      <c r="M3038" s="846" t="s">
        <v>5961</v>
      </c>
      <c r="N3038" s="846" t="s">
        <v>781</v>
      </c>
      <c r="O3038" s="846" t="s">
        <v>6165</v>
      </c>
      <c r="P3038" s="846"/>
      <c r="Q3038" s="846"/>
      <c r="R3038" s="824"/>
      <c r="S3038" s="824"/>
      <c r="T3038" s="824"/>
      <c r="U3038" s="824"/>
      <c r="V3038" s="824"/>
      <c r="W3038" s="824"/>
      <c r="X3038" s="824"/>
      <c r="Y3038" s="824"/>
      <c r="Z3038" s="824"/>
      <c r="AA3038" s="824"/>
      <c r="AB3038" s="824"/>
      <c r="AC3038" s="824"/>
    </row>
    <row r="3039" s="823" customFormat="1" ht="28.45" hidden="1" customHeight="1" outlineLevel="3" spans="1:29">
      <c r="A3039" s="873" t="s">
        <v>699</v>
      </c>
      <c r="B3039" s="870" t="s">
        <v>1101</v>
      </c>
      <c r="C3039" s="870" t="s">
        <v>781</v>
      </c>
      <c r="D3039" s="846" t="s">
        <v>6833</v>
      </c>
      <c r="E3039" s="846" t="s">
        <v>4312</v>
      </c>
      <c r="F3039" s="846" t="s">
        <v>6049</v>
      </c>
      <c r="G3039" s="846" t="s">
        <v>6050</v>
      </c>
      <c r="H3039" s="832">
        <v>200</v>
      </c>
      <c r="I3039" s="832">
        <v>200</v>
      </c>
      <c r="J3039" s="846" t="s">
        <v>6361</v>
      </c>
      <c r="K3039" s="846" t="s">
        <v>350</v>
      </c>
      <c r="L3039" s="846" t="s">
        <v>1116</v>
      </c>
      <c r="M3039" s="846" t="s">
        <v>1117</v>
      </c>
      <c r="N3039" s="846" t="s">
        <v>2801</v>
      </c>
      <c r="O3039" s="846" t="s">
        <v>6165</v>
      </c>
      <c r="P3039" s="846"/>
      <c r="Q3039" s="846"/>
      <c r="R3039" s="824"/>
      <c r="S3039" s="824"/>
      <c r="T3039" s="824"/>
      <c r="U3039" s="824"/>
      <c r="V3039" s="824"/>
      <c r="W3039" s="824"/>
      <c r="X3039" s="824"/>
      <c r="Y3039" s="824"/>
      <c r="Z3039" s="824"/>
      <c r="AA3039" s="824"/>
      <c r="AB3039" s="824"/>
      <c r="AC3039" s="824"/>
    </row>
    <row r="3040" s="823" customFormat="1" ht="28.45" hidden="1" customHeight="1" outlineLevel="3" spans="1:29">
      <c r="A3040" s="873" t="s">
        <v>699</v>
      </c>
      <c r="B3040" s="870" t="s">
        <v>1101</v>
      </c>
      <c r="C3040" s="870" t="s">
        <v>781</v>
      </c>
      <c r="D3040" s="846" t="s">
        <v>5958</v>
      </c>
      <c r="E3040" s="846" t="s">
        <v>4312</v>
      </c>
      <c r="F3040" s="846" t="s">
        <v>6765</v>
      </c>
      <c r="G3040" s="846" t="s">
        <v>5957</v>
      </c>
      <c r="H3040" s="832">
        <v>1000</v>
      </c>
      <c r="I3040" s="832">
        <v>1000</v>
      </c>
      <c r="J3040" s="846" t="s">
        <v>6361</v>
      </c>
      <c r="K3040" s="846" t="s">
        <v>584</v>
      </c>
      <c r="L3040" s="846" t="s">
        <v>5938</v>
      </c>
      <c r="M3040" s="846" t="s">
        <v>873</v>
      </c>
      <c r="N3040" s="846" t="s">
        <v>781</v>
      </c>
      <c r="O3040" s="846" t="s">
        <v>6165</v>
      </c>
      <c r="P3040" s="846"/>
      <c r="Q3040" s="846"/>
      <c r="R3040" s="824"/>
      <c r="S3040" s="824"/>
      <c r="T3040" s="824"/>
      <c r="U3040" s="824"/>
      <c r="V3040" s="824"/>
      <c r="W3040" s="824"/>
      <c r="X3040" s="824"/>
      <c r="Y3040" s="824"/>
      <c r="Z3040" s="824"/>
      <c r="AA3040" s="824"/>
      <c r="AB3040" s="824"/>
      <c r="AC3040" s="824"/>
    </row>
    <row r="3041" s="823" customFormat="1" ht="28.45" hidden="1" customHeight="1" outlineLevel="3" spans="1:29">
      <c r="A3041" s="873" t="s">
        <v>699</v>
      </c>
      <c r="B3041" s="870" t="s">
        <v>1101</v>
      </c>
      <c r="C3041" s="870" t="s">
        <v>781</v>
      </c>
      <c r="D3041" s="846" t="s">
        <v>6834</v>
      </c>
      <c r="E3041" s="846" t="s">
        <v>4312</v>
      </c>
      <c r="F3041" s="846" t="s">
        <v>6827</v>
      </c>
      <c r="G3041" s="846" t="s">
        <v>6828</v>
      </c>
      <c r="H3041" s="832">
        <v>150</v>
      </c>
      <c r="I3041" s="832">
        <v>150</v>
      </c>
      <c r="J3041" s="846" t="s">
        <v>6361</v>
      </c>
      <c r="K3041" s="846" t="s">
        <v>1312</v>
      </c>
      <c r="L3041" s="846" t="s">
        <v>1133</v>
      </c>
      <c r="M3041" s="846" t="s">
        <v>1134</v>
      </c>
      <c r="N3041" s="846" t="s">
        <v>6835</v>
      </c>
      <c r="O3041" s="846" t="s">
        <v>6165</v>
      </c>
      <c r="P3041" s="846" t="s">
        <v>6830</v>
      </c>
      <c r="Q3041" s="846"/>
      <c r="R3041" s="824"/>
      <c r="S3041" s="824"/>
      <c r="T3041" s="824"/>
      <c r="U3041" s="824"/>
      <c r="V3041" s="824"/>
      <c r="W3041" s="824"/>
      <c r="X3041" s="824"/>
      <c r="Y3041" s="824"/>
      <c r="Z3041" s="824"/>
      <c r="AA3041" s="824"/>
      <c r="AB3041" s="824"/>
      <c r="AC3041" s="824"/>
    </row>
    <row r="3042" s="823" customFormat="1" ht="28.45" hidden="1" customHeight="1" outlineLevel="3" spans="1:29">
      <c r="A3042" s="873" t="s">
        <v>699</v>
      </c>
      <c r="B3042" s="870" t="s">
        <v>1101</v>
      </c>
      <c r="C3042" s="870" t="s">
        <v>781</v>
      </c>
      <c r="D3042" s="846" t="s">
        <v>6836</v>
      </c>
      <c r="E3042" s="846" t="s">
        <v>4312</v>
      </c>
      <c r="F3042" s="846" t="s">
        <v>5935</v>
      </c>
      <c r="G3042" s="846" t="s">
        <v>1220</v>
      </c>
      <c r="H3042" s="832">
        <v>4000</v>
      </c>
      <c r="I3042" s="832">
        <v>2038.6</v>
      </c>
      <c r="J3042" s="846" t="s">
        <v>6361</v>
      </c>
      <c r="K3042" s="846" t="s">
        <v>1876</v>
      </c>
      <c r="L3042" s="846" t="s">
        <v>5938</v>
      </c>
      <c r="M3042" s="846" t="s">
        <v>873</v>
      </c>
      <c r="N3042" s="846" t="s">
        <v>781</v>
      </c>
      <c r="O3042" s="846" t="s">
        <v>6165</v>
      </c>
      <c r="P3042" s="846"/>
      <c r="Q3042" s="846"/>
      <c r="R3042" s="824"/>
      <c r="S3042" s="824"/>
      <c r="T3042" s="824"/>
      <c r="U3042" s="824"/>
      <c r="V3042" s="824"/>
      <c r="W3042" s="824"/>
      <c r="X3042" s="824"/>
      <c r="Y3042" s="824"/>
      <c r="Z3042" s="824"/>
      <c r="AA3042" s="824"/>
      <c r="AB3042" s="824"/>
      <c r="AC3042" s="824"/>
    </row>
    <row r="3043" s="823" customFormat="1" ht="28.45" hidden="1" customHeight="1" outlineLevel="3" spans="1:29">
      <c r="A3043" s="873" t="s">
        <v>699</v>
      </c>
      <c r="B3043" s="870" t="s">
        <v>1101</v>
      </c>
      <c r="C3043" s="870" t="s">
        <v>781</v>
      </c>
      <c r="D3043" s="846" t="s">
        <v>6837</v>
      </c>
      <c r="E3043" s="846" t="s">
        <v>4312</v>
      </c>
      <c r="F3043" s="846" t="s">
        <v>5935</v>
      </c>
      <c r="G3043" s="846" t="s">
        <v>1220</v>
      </c>
      <c r="H3043" s="832">
        <v>2000</v>
      </c>
      <c r="I3043" s="832">
        <v>2000</v>
      </c>
      <c r="J3043" s="846" t="s">
        <v>6361</v>
      </c>
      <c r="K3043" s="846" t="s">
        <v>1876</v>
      </c>
      <c r="L3043" s="846" t="s">
        <v>5938</v>
      </c>
      <c r="M3043" s="846" t="s">
        <v>873</v>
      </c>
      <c r="N3043" s="846" t="s">
        <v>6838</v>
      </c>
      <c r="O3043" s="846" t="s">
        <v>6165</v>
      </c>
      <c r="P3043" s="846"/>
      <c r="Q3043" s="846"/>
      <c r="R3043" s="824"/>
      <c r="S3043" s="824"/>
      <c r="T3043" s="824"/>
      <c r="U3043" s="824"/>
      <c r="V3043" s="824"/>
      <c r="W3043" s="824"/>
      <c r="X3043" s="824"/>
      <c r="Y3043" s="824"/>
      <c r="Z3043" s="824"/>
      <c r="AA3043" s="824"/>
      <c r="AB3043" s="824"/>
      <c r="AC3043" s="824"/>
    </row>
    <row r="3044" s="823" customFormat="1" ht="28.45" hidden="1" customHeight="1" outlineLevel="3" spans="1:29">
      <c r="A3044" s="873" t="s">
        <v>699</v>
      </c>
      <c r="B3044" s="870" t="s">
        <v>1101</v>
      </c>
      <c r="C3044" s="870" t="s">
        <v>781</v>
      </c>
      <c r="D3044" s="846" t="s">
        <v>5960</v>
      </c>
      <c r="E3044" s="846" t="s">
        <v>4312</v>
      </c>
      <c r="F3044" s="846" t="s">
        <v>6765</v>
      </c>
      <c r="G3044" s="846" t="s">
        <v>5957</v>
      </c>
      <c r="H3044" s="832">
        <v>700</v>
      </c>
      <c r="I3044" s="832">
        <v>700</v>
      </c>
      <c r="J3044" s="846" t="s">
        <v>6361</v>
      </c>
      <c r="K3044" s="846" t="s">
        <v>584</v>
      </c>
      <c r="L3044" s="846" t="s">
        <v>5938</v>
      </c>
      <c r="M3044" s="846" t="s">
        <v>5961</v>
      </c>
      <c r="N3044" s="846" t="s">
        <v>781</v>
      </c>
      <c r="O3044" s="846" t="s">
        <v>6165</v>
      </c>
      <c r="P3044" s="846"/>
      <c r="Q3044" s="846"/>
      <c r="R3044" s="824"/>
      <c r="S3044" s="824"/>
      <c r="T3044" s="824"/>
      <c r="U3044" s="824"/>
      <c r="V3044" s="824"/>
      <c r="W3044" s="824"/>
      <c r="X3044" s="824"/>
      <c r="Y3044" s="824"/>
      <c r="Z3044" s="824"/>
      <c r="AA3044" s="824"/>
      <c r="AB3044" s="824"/>
      <c r="AC3044" s="824"/>
    </row>
    <row r="3045" s="823" customFormat="1" ht="28.45" hidden="1" customHeight="1" outlineLevel="3" spans="1:29">
      <c r="A3045" s="873" t="s">
        <v>699</v>
      </c>
      <c r="B3045" s="870" t="s">
        <v>1101</v>
      </c>
      <c r="C3045" s="870" t="s">
        <v>781</v>
      </c>
      <c r="D3045" s="846" t="s">
        <v>6839</v>
      </c>
      <c r="E3045" s="846" t="s">
        <v>4312</v>
      </c>
      <c r="F3045" s="846" t="s">
        <v>5935</v>
      </c>
      <c r="G3045" s="846" t="s">
        <v>6061</v>
      </c>
      <c r="H3045" s="832">
        <v>2000</v>
      </c>
      <c r="I3045" s="832">
        <v>2000</v>
      </c>
      <c r="J3045" s="846" t="s">
        <v>6361</v>
      </c>
      <c r="K3045" s="846" t="s">
        <v>166</v>
      </c>
      <c r="L3045" s="846" t="s">
        <v>5938</v>
      </c>
      <c r="M3045" s="846" t="s">
        <v>5961</v>
      </c>
      <c r="N3045" s="846" t="s">
        <v>781</v>
      </c>
      <c r="O3045" s="846" t="s">
        <v>6165</v>
      </c>
      <c r="P3045" s="846"/>
      <c r="Q3045" s="846"/>
      <c r="R3045" s="824"/>
      <c r="S3045" s="824"/>
      <c r="T3045" s="824"/>
      <c r="U3045" s="824"/>
      <c r="V3045" s="824"/>
      <c r="W3045" s="824"/>
      <c r="X3045" s="824"/>
      <c r="Y3045" s="824"/>
      <c r="Z3045" s="824"/>
      <c r="AA3045" s="824"/>
      <c r="AB3045" s="824"/>
      <c r="AC3045" s="824"/>
    </row>
    <row r="3046" s="823" customFormat="1" ht="28.45" hidden="1" customHeight="1" outlineLevel="3" spans="1:29">
      <c r="A3046" s="873" t="s">
        <v>699</v>
      </c>
      <c r="B3046" s="870" t="s">
        <v>1101</v>
      </c>
      <c r="C3046" s="870" t="s">
        <v>781</v>
      </c>
      <c r="D3046" s="846" t="s">
        <v>6840</v>
      </c>
      <c r="E3046" s="846" t="s">
        <v>4312</v>
      </c>
      <c r="F3046" s="846" t="s">
        <v>5935</v>
      </c>
      <c r="G3046" s="846" t="s">
        <v>6061</v>
      </c>
      <c r="H3046" s="832">
        <v>3000</v>
      </c>
      <c r="I3046" s="832">
        <v>3000</v>
      </c>
      <c r="J3046" s="846" t="s">
        <v>6361</v>
      </c>
      <c r="K3046" s="846" t="s">
        <v>166</v>
      </c>
      <c r="L3046" s="846" t="s">
        <v>5938</v>
      </c>
      <c r="M3046" s="846" t="s">
        <v>873</v>
      </c>
      <c r="N3046" s="846" t="s">
        <v>781</v>
      </c>
      <c r="O3046" s="846" t="s">
        <v>6165</v>
      </c>
      <c r="P3046" s="846"/>
      <c r="Q3046" s="846"/>
      <c r="R3046" s="824"/>
      <c r="S3046" s="824"/>
      <c r="T3046" s="824"/>
      <c r="U3046" s="824"/>
      <c r="V3046" s="824"/>
      <c r="W3046" s="824"/>
      <c r="X3046" s="824"/>
      <c r="Y3046" s="824"/>
      <c r="Z3046" s="824"/>
      <c r="AA3046" s="824"/>
      <c r="AB3046" s="824"/>
      <c r="AC3046" s="824"/>
    </row>
    <row r="3047" s="823" customFormat="1" ht="28.45" hidden="1" customHeight="1" outlineLevel="3" spans="1:29">
      <c r="A3047" s="873" t="s">
        <v>699</v>
      </c>
      <c r="B3047" s="870" t="s">
        <v>1101</v>
      </c>
      <c r="C3047" s="870" t="s">
        <v>781</v>
      </c>
      <c r="D3047" s="846" t="s">
        <v>6841</v>
      </c>
      <c r="E3047" s="846" t="s">
        <v>4312</v>
      </c>
      <c r="F3047" s="846" t="s">
        <v>5935</v>
      </c>
      <c r="G3047" s="846" t="s">
        <v>1174</v>
      </c>
      <c r="H3047" s="832">
        <v>2000</v>
      </c>
      <c r="I3047" s="832">
        <v>2000</v>
      </c>
      <c r="J3047" s="846" t="s">
        <v>6361</v>
      </c>
      <c r="K3047" s="846" t="s">
        <v>1876</v>
      </c>
      <c r="L3047" s="846" t="s">
        <v>5938</v>
      </c>
      <c r="M3047" s="846" t="s">
        <v>873</v>
      </c>
      <c r="N3047" s="846" t="s">
        <v>781</v>
      </c>
      <c r="O3047" s="846" t="s">
        <v>6165</v>
      </c>
      <c r="P3047" s="846"/>
      <c r="Q3047" s="846"/>
      <c r="R3047" s="824"/>
      <c r="S3047" s="824"/>
      <c r="T3047" s="824"/>
      <c r="U3047" s="824"/>
      <c r="V3047" s="824"/>
      <c r="W3047" s="824"/>
      <c r="X3047" s="824"/>
      <c r="Y3047" s="824"/>
      <c r="Z3047" s="824"/>
      <c r="AA3047" s="824"/>
      <c r="AB3047" s="824"/>
      <c r="AC3047" s="824"/>
    </row>
    <row r="3048" s="823" customFormat="1" ht="28.45" hidden="1" customHeight="1" outlineLevel="3" spans="1:29">
      <c r="A3048" s="873" t="s">
        <v>699</v>
      </c>
      <c r="B3048" s="870" t="s">
        <v>1101</v>
      </c>
      <c r="C3048" s="870" t="s">
        <v>781</v>
      </c>
      <c r="D3048" s="846" t="s">
        <v>6842</v>
      </c>
      <c r="E3048" s="846" t="s">
        <v>4312</v>
      </c>
      <c r="F3048" s="846" t="s">
        <v>5935</v>
      </c>
      <c r="G3048" s="846" t="s">
        <v>1174</v>
      </c>
      <c r="H3048" s="832">
        <v>2000</v>
      </c>
      <c r="I3048" s="832">
        <v>1000.94</v>
      </c>
      <c r="J3048" s="846" t="s">
        <v>6361</v>
      </c>
      <c r="K3048" s="846" t="s">
        <v>1876</v>
      </c>
      <c r="L3048" s="846" t="s">
        <v>5938</v>
      </c>
      <c r="M3048" s="846" t="s">
        <v>5961</v>
      </c>
      <c r="N3048" s="846" t="s">
        <v>6843</v>
      </c>
      <c r="O3048" s="846" t="s">
        <v>6165</v>
      </c>
      <c r="P3048" s="846"/>
      <c r="Q3048" s="846"/>
      <c r="R3048" s="824"/>
      <c r="S3048" s="824"/>
      <c r="T3048" s="824"/>
      <c r="U3048" s="824"/>
      <c r="V3048" s="824"/>
      <c r="W3048" s="824"/>
      <c r="X3048" s="824"/>
      <c r="Y3048" s="824"/>
      <c r="Z3048" s="824"/>
      <c r="AA3048" s="824"/>
      <c r="AB3048" s="824"/>
      <c r="AC3048" s="824"/>
    </row>
    <row r="3049" s="823" customFormat="1" ht="28.45" hidden="1" customHeight="1" outlineLevel="3" spans="1:29">
      <c r="A3049" s="873" t="s">
        <v>699</v>
      </c>
      <c r="B3049" s="870" t="s">
        <v>1101</v>
      </c>
      <c r="C3049" s="870" t="s">
        <v>781</v>
      </c>
      <c r="D3049" s="846" t="s">
        <v>6844</v>
      </c>
      <c r="E3049" s="846" t="s">
        <v>4312</v>
      </c>
      <c r="F3049" s="846" t="s">
        <v>5935</v>
      </c>
      <c r="G3049" s="846" t="s">
        <v>6058</v>
      </c>
      <c r="H3049" s="832">
        <v>1000</v>
      </c>
      <c r="I3049" s="832">
        <v>1000</v>
      </c>
      <c r="J3049" s="846" t="s">
        <v>6361</v>
      </c>
      <c r="K3049" s="846" t="s">
        <v>166</v>
      </c>
      <c r="L3049" s="846" t="s">
        <v>5938</v>
      </c>
      <c r="M3049" s="846" t="s">
        <v>873</v>
      </c>
      <c r="N3049" s="846" t="s">
        <v>781</v>
      </c>
      <c r="O3049" s="846" t="s">
        <v>6165</v>
      </c>
      <c r="P3049" s="846"/>
      <c r="Q3049" s="846"/>
      <c r="R3049" s="824"/>
      <c r="S3049" s="824"/>
      <c r="T3049" s="824"/>
      <c r="U3049" s="824"/>
      <c r="V3049" s="824"/>
      <c r="W3049" s="824"/>
      <c r="X3049" s="824"/>
      <c r="Y3049" s="824"/>
      <c r="Z3049" s="824"/>
      <c r="AA3049" s="824"/>
      <c r="AB3049" s="824"/>
      <c r="AC3049" s="824"/>
    </row>
    <row r="3050" s="823" customFormat="1" ht="28.45" hidden="1" customHeight="1" outlineLevel="3" spans="1:29">
      <c r="A3050" s="873" t="s">
        <v>699</v>
      </c>
      <c r="B3050" s="870" t="s">
        <v>1101</v>
      </c>
      <c r="C3050" s="870" t="s">
        <v>781</v>
      </c>
      <c r="D3050" s="846" t="s">
        <v>6845</v>
      </c>
      <c r="E3050" s="846" t="s">
        <v>4312</v>
      </c>
      <c r="F3050" s="846" t="s">
        <v>5935</v>
      </c>
      <c r="G3050" s="846" t="s">
        <v>6058</v>
      </c>
      <c r="H3050" s="832">
        <v>3000</v>
      </c>
      <c r="I3050" s="832">
        <v>3000</v>
      </c>
      <c r="J3050" s="846" t="s">
        <v>6361</v>
      </c>
      <c r="K3050" s="846" t="s">
        <v>166</v>
      </c>
      <c r="L3050" s="846" t="s">
        <v>5938</v>
      </c>
      <c r="M3050" s="846" t="s">
        <v>5961</v>
      </c>
      <c r="N3050" s="846" t="s">
        <v>6846</v>
      </c>
      <c r="O3050" s="846" t="s">
        <v>6165</v>
      </c>
      <c r="P3050" s="846"/>
      <c r="Q3050" s="846"/>
      <c r="R3050" s="824"/>
      <c r="S3050" s="824"/>
      <c r="T3050" s="824"/>
      <c r="U3050" s="824"/>
      <c r="V3050" s="824"/>
      <c r="W3050" s="824"/>
      <c r="X3050" s="824"/>
      <c r="Y3050" s="824"/>
      <c r="Z3050" s="824"/>
      <c r="AA3050" s="824"/>
      <c r="AB3050" s="824"/>
      <c r="AC3050" s="824"/>
    </row>
    <row r="3051" s="823" customFormat="1" ht="28.45" hidden="1" customHeight="1" outlineLevel="3" spans="1:29">
      <c r="A3051" s="873" t="s">
        <v>699</v>
      </c>
      <c r="B3051" s="870" t="s">
        <v>1101</v>
      </c>
      <c r="C3051" s="870" t="s">
        <v>781</v>
      </c>
      <c r="D3051" s="846" t="s">
        <v>6847</v>
      </c>
      <c r="E3051" s="846" t="s">
        <v>4312</v>
      </c>
      <c r="F3051" s="846" t="s">
        <v>6765</v>
      </c>
      <c r="G3051" s="846" t="s">
        <v>5957</v>
      </c>
      <c r="H3051" s="832">
        <v>1000</v>
      </c>
      <c r="I3051" s="832">
        <v>1000</v>
      </c>
      <c r="J3051" s="846" t="s">
        <v>6361</v>
      </c>
      <c r="K3051" s="846" t="s">
        <v>584</v>
      </c>
      <c r="L3051" s="846" t="s">
        <v>5938</v>
      </c>
      <c r="M3051" s="846" t="s">
        <v>873</v>
      </c>
      <c r="N3051" s="846" t="s">
        <v>781</v>
      </c>
      <c r="O3051" s="846" t="s">
        <v>6165</v>
      </c>
      <c r="P3051" s="846"/>
      <c r="Q3051" s="846"/>
      <c r="R3051" s="824"/>
      <c r="S3051" s="824"/>
      <c r="T3051" s="824"/>
      <c r="U3051" s="824"/>
      <c r="V3051" s="824"/>
      <c r="W3051" s="824"/>
      <c r="X3051" s="824"/>
      <c r="Y3051" s="824"/>
      <c r="Z3051" s="824"/>
      <c r="AA3051" s="824"/>
      <c r="AB3051" s="824"/>
      <c r="AC3051" s="824"/>
    </row>
    <row r="3052" s="823" customFormat="1" ht="28.45" hidden="1" customHeight="1" outlineLevel="3" spans="1:29">
      <c r="A3052" s="873" t="s">
        <v>699</v>
      </c>
      <c r="B3052" s="870" t="s">
        <v>1101</v>
      </c>
      <c r="C3052" s="870" t="s">
        <v>781</v>
      </c>
      <c r="D3052" s="846" t="s">
        <v>6848</v>
      </c>
      <c r="E3052" s="846" t="s">
        <v>4312</v>
      </c>
      <c r="F3052" s="846" t="s">
        <v>6849</v>
      </c>
      <c r="G3052" s="846" t="s">
        <v>6850</v>
      </c>
      <c r="H3052" s="832">
        <v>200</v>
      </c>
      <c r="I3052" s="832">
        <v>200</v>
      </c>
      <c r="J3052" s="846" t="s">
        <v>6361</v>
      </c>
      <c r="K3052" s="846" t="s">
        <v>37</v>
      </c>
      <c r="L3052" s="846" t="s">
        <v>1177</v>
      </c>
      <c r="M3052" s="846" t="s">
        <v>1134</v>
      </c>
      <c r="N3052" s="846" t="s">
        <v>6851</v>
      </c>
      <c r="O3052" s="846" t="s">
        <v>6165</v>
      </c>
      <c r="P3052" s="846"/>
      <c r="Q3052" s="846"/>
      <c r="R3052" s="824"/>
      <c r="S3052" s="824"/>
      <c r="T3052" s="824"/>
      <c r="U3052" s="824"/>
      <c r="V3052" s="824"/>
      <c r="W3052" s="824"/>
      <c r="X3052" s="824"/>
      <c r="Y3052" s="824"/>
      <c r="Z3052" s="824"/>
      <c r="AA3052" s="824"/>
      <c r="AB3052" s="824"/>
      <c r="AC3052" s="824"/>
    </row>
    <row r="3053" s="823" customFormat="1" ht="28.45" hidden="1" customHeight="1" outlineLevel="3" spans="1:29">
      <c r="A3053" s="873" t="s">
        <v>699</v>
      </c>
      <c r="B3053" s="870" t="s">
        <v>1101</v>
      </c>
      <c r="C3053" s="870" t="s">
        <v>781</v>
      </c>
      <c r="D3053" s="846" t="s">
        <v>6852</v>
      </c>
      <c r="E3053" s="846" t="s">
        <v>4312</v>
      </c>
      <c r="F3053" s="846" t="s">
        <v>5966</v>
      </c>
      <c r="G3053" s="846" t="s">
        <v>6853</v>
      </c>
      <c r="H3053" s="832">
        <v>400</v>
      </c>
      <c r="I3053" s="832">
        <v>400</v>
      </c>
      <c r="J3053" s="846" t="s">
        <v>6361</v>
      </c>
      <c r="K3053" s="846" t="s">
        <v>37</v>
      </c>
      <c r="L3053" s="846" t="s">
        <v>1177</v>
      </c>
      <c r="M3053" s="846" t="s">
        <v>1134</v>
      </c>
      <c r="N3053" s="846" t="s">
        <v>1127</v>
      </c>
      <c r="O3053" s="846" t="s">
        <v>6165</v>
      </c>
      <c r="P3053" s="846"/>
      <c r="Q3053" s="846"/>
      <c r="R3053" s="824"/>
      <c r="S3053" s="824"/>
      <c r="T3053" s="824"/>
      <c r="U3053" s="824"/>
      <c r="V3053" s="824"/>
      <c r="W3053" s="824"/>
      <c r="X3053" s="824"/>
      <c r="Y3053" s="824"/>
      <c r="Z3053" s="824"/>
      <c r="AA3053" s="824"/>
      <c r="AB3053" s="824"/>
      <c r="AC3053" s="824"/>
    </row>
    <row r="3054" s="823" customFormat="1" ht="28.45" hidden="1" customHeight="1" outlineLevel="3" spans="1:29">
      <c r="A3054" s="873" t="s">
        <v>699</v>
      </c>
      <c r="B3054" s="870" t="s">
        <v>1101</v>
      </c>
      <c r="C3054" s="870" t="s">
        <v>781</v>
      </c>
      <c r="D3054" s="846" t="s">
        <v>6854</v>
      </c>
      <c r="E3054" s="846" t="s">
        <v>4312</v>
      </c>
      <c r="F3054" s="846" t="s">
        <v>6735</v>
      </c>
      <c r="G3054" s="846" t="s">
        <v>6736</v>
      </c>
      <c r="H3054" s="832">
        <v>1000</v>
      </c>
      <c r="I3054" s="832">
        <v>1000</v>
      </c>
      <c r="J3054" s="846" t="s">
        <v>6361</v>
      </c>
      <c r="K3054" s="846" t="s">
        <v>1876</v>
      </c>
      <c r="L3054" s="846" t="s">
        <v>1251</v>
      </c>
      <c r="M3054" s="846" t="s">
        <v>873</v>
      </c>
      <c r="N3054" s="846" t="s">
        <v>781</v>
      </c>
      <c r="O3054" s="846" t="s">
        <v>6165</v>
      </c>
      <c r="P3054" s="846"/>
      <c r="Q3054" s="846"/>
      <c r="R3054" s="824"/>
      <c r="S3054" s="824"/>
      <c r="T3054" s="824"/>
      <c r="U3054" s="824"/>
      <c r="V3054" s="824"/>
      <c r="W3054" s="824"/>
      <c r="X3054" s="824"/>
      <c r="Y3054" s="824"/>
      <c r="Z3054" s="824"/>
      <c r="AA3054" s="824"/>
      <c r="AB3054" s="824"/>
      <c r="AC3054" s="824"/>
    </row>
    <row r="3055" s="823" customFormat="1" ht="28.45" hidden="1" customHeight="1" outlineLevel="3" spans="1:29">
      <c r="A3055" s="873" t="s">
        <v>699</v>
      </c>
      <c r="B3055" s="870" t="s">
        <v>1101</v>
      </c>
      <c r="C3055" s="870" t="s">
        <v>781</v>
      </c>
      <c r="D3055" s="846" t="s">
        <v>6855</v>
      </c>
      <c r="E3055" s="846" t="s">
        <v>4312</v>
      </c>
      <c r="F3055" s="846" t="s">
        <v>6856</v>
      </c>
      <c r="G3055" s="846" t="s">
        <v>6857</v>
      </c>
      <c r="H3055" s="832">
        <v>617</v>
      </c>
      <c r="I3055" s="832">
        <v>617</v>
      </c>
      <c r="J3055" s="846" t="s">
        <v>6361</v>
      </c>
      <c r="K3055" s="846" t="s">
        <v>37</v>
      </c>
      <c r="L3055" s="846" t="s">
        <v>1177</v>
      </c>
      <c r="M3055" s="846" t="s">
        <v>1134</v>
      </c>
      <c r="N3055" s="846" t="s">
        <v>1127</v>
      </c>
      <c r="O3055" s="846" t="s">
        <v>6165</v>
      </c>
      <c r="P3055" s="846"/>
      <c r="Q3055" s="846"/>
      <c r="R3055" s="824"/>
      <c r="S3055" s="824"/>
      <c r="T3055" s="824"/>
      <c r="U3055" s="824"/>
      <c r="V3055" s="824"/>
      <c r="W3055" s="824"/>
      <c r="X3055" s="824"/>
      <c r="Y3055" s="824"/>
      <c r="Z3055" s="824"/>
      <c r="AA3055" s="824"/>
      <c r="AB3055" s="824"/>
      <c r="AC3055" s="824"/>
    </row>
    <row r="3056" s="823" customFormat="1" ht="28.45" hidden="1" customHeight="1" outlineLevel="3" spans="1:29">
      <c r="A3056" s="873" t="s">
        <v>699</v>
      </c>
      <c r="B3056" s="870" t="s">
        <v>1101</v>
      </c>
      <c r="C3056" s="870" t="s">
        <v>781</v>
      </c>
      <c r="D3056" s="846" t="s">
        <v>6858</v>
      </c>
      <c r="E3056" s="846" t="s">
        <v>4312</v>
      </c>
      <c r="F3056" s="846" t="s">
        <v>5945</v>
      </c>
      <c r="G3056" s="846" t="s">
        <v>5946</v>
      </c>
      <c r="H3056" s="832">
        <v>1100</v>
      </c>
      <c r="I3056" s="832">
        <v>1100</v>
      </c>
      <c r="J3056" s="846" t="s">
        <v>6361</v>
      </c>
      <c r="K3056" s="846" t="s">
        <v>37</v>
      </c>
      <c r="L3056" s="846" t="s">
        <v>5938</v>
      </c>
      <c r="M3056" s="846" t="s">
        <v>873</v>
      </c>
      <c r="N3056" s="846" t="s">
        <v>781</v>
      </c>
      <c r="O3056" s="846" t="s">
        <v>6165</v>
      </c>
      <c r="P3056" s="846"/>
      <c r="Q3056" s="846"/>
      <c r="R3056" s="824"/>
      <c r="S3056" s="824"/>
      <c r="T3056" s="824"/>
      <c r="U3056" s="824"/>
      <c r="V3056" s="824"/>
      <c r="W3056" s="824"/>
      <c r="X3056" s="824"/>
      <c r="Y3056" s="824"/>
      <c r="Z3056" s="824"/>
      <c r="AA3056" s="824"/>
      <c r="AB3056" s="824"/>
      <c r="AC3056" s="824"/>
    </row>
    <row r="3057" s="823" customFormat="1" ht="28.45" hidden="1" customHeight="1" outlineLevel="3" spans="1:29">
      <c r="A3057" s="873" t="s">
        <v>699</v>
      </c>
      <c r="B3057" s="870" t="s">
        <v>1101</v>
      </c>
      <c r="C3057" s="870" t="s">
        <v>781</v>
      </c>
      <c r="D3057" s="846" t="s">
        <v>6859</v>
      </c>
      <c r="E3057" s="846" t="s">
        <v>4312</v>
      </c>
      <c r="F3057" s="846" t="s">
        <v>6049</v>
      </c>
      <c r="G3057" s="846" t="s">
        <v>6050</v>
      </c>
      <c r="H3057" s="832">
        <v>1000</v>
      </c>
      <c r="I3057" s="832">
        <v>1000</v>
      </c>
      <c r="J3057" s="846" t="s">
        <v>6361</v>
      </c>
      <c r="K3057" s="846" t="s">
        <v>350</v>
      </c>
      <c r="L3057" s="846" t="s">
        <v>5938</v>
      </c>
      <c r="M3057" s="846" t="s">
        <v>873</v>
      </c>
      <c r="N3057" s="846" t="s">
        <v>781</v>
      </c>
      <c r="O3057" s="846" t="s">
        <v>6165</v>
      </c>
      <c r="P3057" s="846"/>
      <c r="Q3057" s="846"/>
      <c r="R3057" s="824"/>
      <c r="S3057" s="824"/>
      <c r="T3057" s="824"/>
      <c r="U3057" s="824"/>
      <c r="V3057" s="824"/>
      <c r="W3057" s="824"/>
      <c r="X3057" s="824"/>
      <c r="Y3057" s="824"/>
      <c r="Z3057" s="824"/>
      <c r="AA3057" s="824"/>
      <c r="AB3057" s="824"/>
      <c r="AC3057" s="824"/>
    </row>
    <row r="3058" s="823" customFormat="1" ht="28.45" hidden="1" customHeight="1" outlineLevel="3" spans="1:29">
      <c r="A3058" s="873" t="s">
        <v>699</v>
      </c>
      <c r="B3058" s="870" t="s">
        <v>1101</v>
      </c>
      <c r="C3058" s="870" t="s">
        <v>781</v>
      </c>
      <c r="D3058" s="846" t="s">
        <v>6860</v>
      </c>
      <c r="E3058" s="846" t="s">
        <v>4312</v>
      </c>
      <c r="F3058" s="846" t="s">
        <v>5984</v>
      </c>
      <c r="G3058" s="846" t="s">
        <v>5985</v>
      </c>
      <c r="H3058" s="832">
        <v>1000</v>
      </c>
      <c r="I3058" s="832">
        <v>1000</v>
      </c>
      <c r="J3058" s="846" t="s">
        <v>6361</v>
      </c>
      <c r="K3058" s="846" t="s">
        <v>243</v>
      </c>
      <c r="L3058" s="846" t="s">
        <v>5938</v>
      </c>
      <c r="M3058" s="846" t="s">
        <v>5961</v>
      </c>
      <c r="N3058" s="846" t="s">
        <v>781</v>
      </c>
      <c r="O3058" s="846" t="s">
        <v>6165</v>
      </c>
      <c r="P3058" s="846"/>
      <c r="Q3058" s="846"/>
      <c r="R3058" s="824"/>
      <c r="S3058" s="824"/>
      <c r="T3058" s="824"/>
      <c r="U3058" s="824"/>
      <c r="V3058" s="824"/>
      <c r="W3058" s="824"/>
      <c r="X3058" s="824"/>
      <c r="Y3058" s="824"/>
      <c r="Z3058" s="824"/>
      <c r="AA3058" s="824"/>
      <c r="AB3058" s="824"/>
      <c r="AC3058" s="824"/>
    </row>
    <row r="3059" s="823" customFormat="1" ht="28.45" hidden="1" customHeight="1" outlineLevel="3" spans="1:29">
      <c r="A3059" s="873" t="s">
        <v>699</v>
      </c>
      <c r="B3059" s="870" t="s">
        <v>1101</v>
      </c>
      <c r="C3059" s="870" t="s">
        <v>781</v>
      </c>
      <c r="D3059" s="846" t="s">
        <v>6055</v>
      </c>
      <c r="E3059" s="846" t="s">
        <v>4312</v>
      </c>
      <c r="F3059" s="846" t="s">
        <v>6056</v>
      </c>
      <c r="G3059" s="846" t="s">
        <v>1112</v>
      </c>
      <c r="H3059" s="832">
        <v>2000</v>
      </c>
      <c r="I3059" s="832">
        <v>1007.71</v>
      </c>
      <c r="J3059" s="846" t="s">
        <v>6361</v>
      </c>
      <c r="K3059" s="846" t="s">
        <v>37</v>
      </c>
      <c r="L3059" s="846" t="s">
        <v>5938</v>
      </c>
      <c r="M3059" s="846" t="s">
        <v>873</v>
      </c>
      <c r="N3059" s="846" t="s">
        <v>2791</v>
      </c>
      <c r="O3059" s="846" t="s">
        <v>6165</v>
      </c>
      <c r="P3059" s="846"/>
      <c r="Q3059" s="846"/>
      <c r="R3059" s="824"/>
      <c r="S3059" s="824"/>
      <c r="T3059" s="824"/>
      <c r="U3059" s="824"/>
      <c r="V3059" s="824"/>
      <c r="W3059" s="824"/>
      <c r="X3059" s="824"/>
      <c r="Y3059" s="824"/>
      <c r="Z3059" s="824"/>
      <c r="AA3059" s="824"/>
      <c r="AB3059" s="824"/>
      <c r="AC3059" s="824"/>
    </row>
    <row r="3060" s="823" customFormat="1" ht="28.45" hidden="1" customHeight="1" outlineLevel="3" spans="1:29">
      <c r="A3060" s="873" t="s">
        <v>699</v>
      </c>
      <c r="B3060" s="870" t="s">
        <v>1101</v>
      </c>
      <c r="C3060" s="870" t="s">
        <v>781</v>
      </c>
      <c r="D3060" s="846" t="s">
        <v>6861</v>
      </c>
      <c r="E3060" s="846" t="s">
        <v>4312</v>
      </c>
      <c r="F3060" s="846" t="s">
        <v>6765</v>
      </c>
      <c r="G3060" s="846" t="s">
        <v>5957</v>
      </c>
      <c r="H3060" s="832">
        <v>1000</v>
      </c>
      <c r="I3060" s="832">
        <v>1000</v>
      </c>
      <c r="J3060" s="846" t="s">
        <v>6361</v>
      </c>
      <c r="K3060" s="846" t="s">
        <v>166</v>
      </c>
      <c r="L3060" s="846" t="s">
        <v>5938</v>
      </c>
      <c r="M3060" s="846" t="s">
        <v>873</v>
      </c>
      <c r="N3060" s="846" t="s">
        <v>781</v>
      </c>
      <c r="O3060" s="846" t="s">
        <v>6165</v>
      </c>
      <c r="P3060" s="846"/>
      <c r="Q3060" s="846"/>
      <c r="R3060" s="824"/>
      <c r="S3060" s="824"/>
      <c r="T3060" s="824"/>
      <c r="U3060" s="824"/>
      <c r="V3060" s="824"/>
      <c r="W3060" s="824"/>
      <c r="X3060" s="824"/>
      <c r="Y3060" s="824"/>
      <c r="Z3060" s="824"/>
      <c r="AA3060" s="824"/>
      <c r="AB3060" s="824"/>
      <c r="AC3060" s="824"/>
    </row>
    <row r="3061" s="823" customFormat="1" ht="28.45" hidden="1" customHeight="1" outlineLevel="3" spans="1:29">
      <c r="A3061" s="873" t="s">
        <v>699</v>
      </c>
      <c r="B3061" s="870" t="s">
        <v>1101</v>
      </c>
      <c r="C3061" s="870" t="s">
        <v>781</v>
      </c>
      <c r="D3061" s="846" t="s">
        <v>6862</v>
      </c>
      <c r="E3061" s="846" t="s">
        <v>4312</v>
      </c>
      <c r="F3061" s="846" t="s">
        <v>6765</v>
      </c>
      <c r="G3061" s="846" t="s">
        <v>5957</v>
      </c>
      <c r="H3061" s="832">
        <v>700</v>
      </c>
      <c r="I3061" s="832">
        <v>700</v>
      </c>
      <c r="J3061" s="846" t="s">
        <v>6361</v>
      </c>
      <c r="K3061" s="846" t="s">
        <v>166</v>
      </c>
      <c r="L3061" s="846" t="s">
        <v>5938</v>
      </c>
      <c r="M3061" s="846" t="s">
        <v>5961</v>
      </c>
      <c r="N3061" s="846" t="s">
        <v>781</v>
      </c>
      <c r="O3061" s="846" t="s">
        <v>6165</v>
      </c>
      <c r="P3061" s="846"/>
      <c r="Q3061" s="846"/>
      <c r="R3061" s="824"/>
      <c r="S3061" s="824"/>
      <c r="T3061" s="824"/>
      <c r="U3061" s="824"/>
      <c r="V3061" s="824"/>
      <c r="W3061" s="824"/>
      <c r="X3061" s="824"/>
      <c r="Y3061" s="824"/>
      <c r="Z3061" s="824"/>
      <c r="AA3061" s="824"/>
      <c r="AB3061" s="824"/>
      <c r="AC3061" s="824"/>
    </row>
    <row r="3062" s="823" customFormat="1" ht="28.45" hidden="1" customHeight="1" outlineLevel="3" spans="1:29">
      <c r="A3062" s="873" t="s">
        <v>699</v>
      </c>
      <c r="B3062" s="870" t="s">
        <v>1101</v>
      </c>
      <c r="C3062" s="870" t="s">
        <v>781</v>
      </c>
      <c r="D3062" s="846" t="s">
        <v>6863</v>
      </c>
      <c r="E3062" s="846" t="s">
        <v>4312</v>
      </c>
      <c r="F3062" s="846" t="s">
        <v>6033</v>
      </c>
      <c r="G3062" s="846" t="s">
        <v>6029</v>
      </c>
      <c r="H3062" s="832">
        <v>150</v>
      </c>
      <c r="I3062" s="832">
        <v>150</v>
      </c>
      <c r="J3062" s="846" t="s">
        <v>6361</v>
      </c>
      <c r="K3062" s="846" t="s">
        <v>350</v>
      </c>
      <c r="L3062" s="846" t="s">
        <v>6045</v>
      </c>
      <c r="M3062" s="846" t="s">
        <v>1178</v>
      </c>
      <c r="N3062" s="846" t="s">
        <v>6812</v>
      </c>
      <c r="O3062" s="846" t="s">
        <v>6165</v>
      </c>
      <c r="P3062" s="846"/>
      <c r="Q3062" s="846"/>
      <c r="R3062" s="824"/>
      <c r="S3062" s="824"/>
      <c r="T3062" s="824"/>
      <c r="U3062" s="824"/>
      <c r="V3062" s="824"/>
      <c r="W3062" s="824"/>
      <c r="X3062" s="824"/>
      <c r="Y3062" s="824"/>
      <c r="Z3062" s="824"/>
      <c r="AA3062" s="824"/>
      <c r="AB3062" s="824"/>
      <c r="AC3062" s="824"/>
    </row>
    <row r="3063" s="823" customFormat="1" ht="28.45" hidden="1" customHeight="1" outlineLevel="3" spans="1:29">
      <c r="A3063" s="873" t="s">
        <v>699</v>
      </c>
      <c r="B3063" s="870" t="s">
        <v>1101</v>
      </c>
      <c r="C3063" s="870" t="s">
        <v>781</v>
      </c>
      <c r="D3063" s="846" t="s">
        <v>6028</v>
      </c>
      <c r="E3063" s="846" t="s">
        <v>4312</v>
      </c>
      <c r="F3063" s="846" t="s">
        <v>6027</v>
      </c>
      <c r="G3063" s="846" t="s">
        <v>6029</v>
      </c>
      <c r="H3063" s="832">
        <v>5000</v>
      </c>
      <c r="I3063" s="832">
        <v>5000</v>
      </c>
      <c r="J3063" s="846" t="s">
        <v>6361</v>
      </c>
      <c r="K3063" s="846" t="s">
        <v>584</v>
      </c>
      <c r="L3063" s="846" t="s">
        <v>5938</v>
      </c>
      <c r="M3063" s="846" t="s">
        <v>5961</v>
      </c>
      <c r="N3063" s="846" t="s">
        <v>781</v>
      </c>
      <c r="O3063" s="846" t="s">
        <v>6165</v>
      </c>
      <c r="P3063" s="846"/>
      <c r="Q3063" s="846"/>
      <c r="R3063" s="824"/>
      <c r="S3063" s="824"/>
      <c r="T3063" s="824"/>
      <c r="U3063" s="824"/>
      <c r="V3063" s="824"/>
      <c r="W3063" s="824"/>
      <c r="X3063" s="824"/>
      <c r="Y3063" s="824"/>
      <c r="Z3063" s="824"/>
      <c r="AA3063" s="824"/>
      <c r="AB3063" s="824"/>
      <c r="AC3063" s="824"/>
    </row>
    <row r="3064" s="823" customFormat="1" ht="28.45" hidden="1" customHeight="1" outlineLevel="3" spans="1:29">
      <c r="A3064" s="873" t="s">
        <v>699</v>
      </c>
      <c r="B3064" s="870" t="s">
        <v>1101</v>
      </c>
      <c r="C3064" s="870" t="s">
        <v>781</v>
      </c>
      <c r="D3064" s="846" t="s">
        <v>6864</v>
      </c>
      <c r="E3064" s="846" t="s">
        <v>4312</v>
      </c>
      <c r="F3064" s="846" t="s">
        <v>5984</v>
      </c>
      <c r="G3064" s="846" t="s">
        <v>6865</v>
      </c>
      <c r="H3064" s="832">
        <v>1000</v>
      </c>
      <c r="I3064" s="832">
        <v>1000</v>
      </c>
      <c r="J3064" s="846" t="s">
        <v>6361</v>
      </c>
      <c r="K3064" s="846" t="s">
        <v>37</v>
      </c>
      <c r="L3064" s="846" t="s">
        <v>1177</v>
      </c>
      <c r="M3064" s="846" t="s">
        <v>1134</v>
      </c>
      <c r="N3064" s="846" t="s">
        <v>1253</v>
      </c>
      <c r="O3064" s="846" t="s">
        <v>6165</v>
      </c>
      <c r="P3064" s="846"/>
      <c r="Q3064" s="846"/>
      <c r="R3064" s="824"/>
      <c r="S3064" s="824"/>
      <c r="T3064" s="824"/>
      <c r="U3064" s="824"/>
      <c r="V3064" s="824"/>
      <c r="W3064" s="824"/>
      <c r="X3064" s="824"/>
      <c r="Y3064" s="824"/>
      <c r="Z3064" s="824"/>
      <c r="AA3064" s="824"/>
      <c r="AB3064" s="824"/>
      <c r="AC3064" s="824"/>
    </row>
    <row r="3065" s="823" customFormat="1" ht="28.45" hidden="1" customHeight="1" outlineLevel="3" spans="1:29">
      <c r="A3065" s="873" t="s">
        <v>699</v>
      </c>
      <c r="B3065" s="870" t="s">
        <v>1101</v>
      </c>
      <c r="C3065" s="870" t="s">
        <v>781</v>
      </c>
      <c r="D3065" s="846" t="s">
        <v>6866</v>
      </c>
      <c r="E3065" s="846" t="s">
        <v>4312</v>
      </c>
      <c r="F3065" s="846" t="s">
        <v>5945</v>
      </c>
      <c r="G3065" s="846" t="s">
        <v>5946</v>
      </c>
      <c r="H3065" s="832">
        <v>410</v>
      </c>
      <c r="I3065" s="832">
        <v>410</v>
      </c>
      <c r="J3065" s="846" t="s">
        <v>6361</v>
      </c>
      <c r="K3065" s="846" t="s">
        <v>37</v>
      </c>
      <c r="L3065" s="846" t="s">
        <v>1133</v>
      </c>
      <c r="M3065" s="846" t="s">
        <v>5942</v>
      </c>
      <c r="N3065" s="846" t="s">
        <v>6808</v>
      </c>
      <c r="O3065" s="846" t="s">
        <v>6165</v>
      </c>
      <c r="P3065" s="846"/>
      <c r="Q3065" s="846"/>
      <c r="R3065" s="824"/>
      <c r="S3065" s="824"/>
      <c r="T3065" s="824"/>
      <c r="U3065" s="824"/>
      <c r="V3065" s="824"/>
      <c r="W3065" s="824"/>
      <c r="X3065" s="824"/>
      <c r="Y3065" s="824"/>
      <c r="Z3065" s="824"/>
      <c r="AA3065" s="824"/>
      <c r="AB3065" s="824"/>
      <c r="AC3065" s="824"/>
    </row>
    <row r="3066" s="823" customFormat="1" ht="28.45" hidden="1" customHeight="1" outlineLevel="3" spans="1:29">
      <c r="A3066" s="873" t="s">
        <v>699</v>
      </c>
      <c r="B3066" s="870" t="s">
        <v>1101</v>
      </c>
      <c r="C3066" s="870" t="s">
        <v>781</v>
      </c>
      <c r="D3066" s="846" t="s">
        <v>6867</v>
      </c>
      <c r="E3066" s="846" t="s">
        <v>4312</v>
      </c>
      <c r="F3066" s="846" t="s">
        <v>5935</v>
      </c>
      <c r="G3066" s="846" t="s">
        <v>1174</v>
      </c>
      <c r="H3066" s="832">
        <v>3500</v>
      </c>
      <c r="I3066" s="832">
        <v>3500</v>
      </c>
      <c r="J3066" s="846" t="s">
        <v>6361</v>
      </c>
      <c r="K3066" s="846" t="s">
        <v>350</v>
      </c>
      <c r="L3066" s="846" t="s">
        <v>5938</v>
      </c>
      <c r="M3066" s="846" t="s">
        <v>873</v>
      </c>
      <c r="N3066" s="846" t="s">
        <v>781</v>
      </c>
      <c r="O3066" s="846" t="s">
        <v>6165</v>
      </c>
      <c r="P3066" s="846"/>
      <c r="Q3066" s="846"/>
      <c r="R3066" s="824"/>
      <c r="S3066" s="824"/>
      <c r="T3066" s="824"/>
      <c r="U3066" s="824"/>
      <c r="V3066" s="824"/>
      <c r="W3066" s="824"/>
      <c r="X3066" s="824"/>
      <c r="Y3066" s="824"/>
      <c r="Z3066" s="824"/>
      <c r="AA3066" s="824"/>
      <c r="AB3066" s="824"/>
      <c r="AC3066" s="824"/>
    </row>
    <row r="3067" s="823" customFormat="1" ht="28.45" hidden="1" customHeight="1" outlineLevel="3" spans="1:29">
      <c r="A3067" s="873" t="s">
        <v>699</v>
      </c>
      <c r="B3067" s="870" t="s">
        <v>1101</v>
      </c>
      <c r="C3067" s="870" t="s">
        <v>781</v>
      </c>
      <c r="D3067" s="846" t="s">
        <v>6868</v>
      </c>
      <c r="E3067" s="846" t="s">
        <v>4312</v>
      </c>
      <c r="F3067" s="846" t="s">
        <v>6869</v>
      </c>
      <c r="G3067" s="846" t="s">
        <v>1112</v>
      </c>
      <c r="H3067" s="832">
        <v>1965.45</v>
      </c>
      <c r="I3067" s="832">
        <v>1525.59</v>
      </c>
      <c r="J3067" s="846" t="s">
        <v>6361</v>
      </c>
      <c r="K3067" s="846" t="s">
        <v>37</v>
      </c>
      <c r="L3067" s="846" t="s">
        <v>1251</v>
      </c>
      <c r="M3067" s="846" t="s">
        <v>873</v>
      </c>
      <c r="N3067" s="846" t="s">
        <v>6870</v>
      </c>
      <c r="O3067" s="846" t="s">
        <v>6165</v>
      </c>
      <c r="P3067" s="846" t="s">
        <v>6871</v>
      </c>
      <c r="Q3067" s="846"/>
      <c r="R3067" s="824"/>
      <c r="S3067" s="824"/>
      <c r="T3067" s="824"/>
      <c r="U3067" s="824"/>
      <c r="V3067" s="824"/>
      <c r="W3067" s="824"/>
      <c r="X3067" s="824"/>
      <c r="Y3067" s="824"/>
      <c r="Z3067" s="824"/>
      <c r="AA3067" s="824"/>
      <c r="AB3067" s="824"/>
      <c r="AC3067" s="824"/>
    </row>
    <row r="3068" s="823" customFormat="1" ht="28.45" hidden="1" customHeight="1" outlineLevel="3" spans="1:29">
      <c r="A3068" s="873" t="s">
        <v>699</v>
      </c>
      <c r="B3068" s="870" t="s">
        <v>1101</v>
      </c>
      <c r="C3068" s="870" t="s">
        <v>781</v>
      </c>
      <c r="D3068" s="846" t="s">
        <v>6872</v>
      </c>
      <c r="E3068" s="846" t="s">
        <v>4312</v>
      </c>
      <c r="F3068" s="846" t="s">
        <v>5984</v>
      </c>
      <c r="G3068" s="846" t="s">
        <v>6763</v>
      </c>
      <c r="H3068" s="832">
        <v>1500</v>
      </c>
      <c r="I3068" s="832">
        <v>1500</v>
      </c>
      <c r="J3068" s="846" t="s">
        <v>6361</v>
      </c>
      <c r="K3068" s="846" t="s">
        <v>37</v>
      </c>
      <c r="L3068" s="846" t="s">
        <v>5938</v>
      </c>
      <c r="M3068" s="846" t="s">
        <v>873</v>
      </c>
      <c r="N3068" s="846" t="s">
        <v>781</v>
      </c>
      <c r="O3068" s="846" t="s">
        <v>6165</v>
      </c>
      <c r="P3068" s="846"/>
      <c r="Q3068" s="846"/>
      <c r="R3068" s="824"/>
      <c r="S3068" s="824"/>
      <c r="T3068" s="824"/>
      <c r="U3068" s="824"/>
      <c r="V3068" s="824"/>
      <c r="W3068" s="824"/>
      <c r="X3068" s="824"/>
      <c r="Y3068" s="824"/>
      <c r="Z3068" s="824"/>
      <c r="AA3068" s="824"/>
      <c r="AB3068" s="824"/>
      <c r="AC3068" s="824"/>
    </row>
    <row r="3069" s="823" customFormat="1" ht="28.45" hidden="1" customHeight="1" outlineLevel="3" spans="1:29">
      <c r="A3069" s="873" t="s">
        <v>699</v>
      </c>
      <c r="B3069" s="870" t="s">
        <v>1101</v>
      </c>
      <c r="C3069" s="870" t="s">
        <v>781</v>
      </c>
      <c r="D3069" s="846" t="s">
        <v>6873</v>
      </c>
      <c r="E3069" s="846" t="s">
        <v>4312</v>
      </c>
      <c r="F3069" s="846" t="s">
        <v>5984</v>
      </c>
      <c r="G3069" s="846" t="s">
        <v>6763</v>
      </c>
      <c r="H3069" s="832">
        <v>1000</v>
      </c>
      <c r="I3069" s="832">
        <v>1000</v>
      </c>
      <c r="J3069" s="846" t="s">
        <v>6361</v>
      </c>
      <c r="K3069" s="846" t="s">
        <v>37</v>
      </c>
      <c r="L3069" s="846" t="s">
        <v>5938</v>
      </c>
      <c r="M3069" s="846" t="s">
        <v>873</v>
      </c>
      <c r="N3069" s="846" t="s">
        <v>781</v>
      </c>
      <c r="O3069" s="846" t="s">
        <v>6165</v>
      </c>
      <c r="P3069" s="846"/>
      <c r="Q3069" s="846"/>
      <c r="R3069" s="824"/>
      <c r="S3069" s="824"/>
      <c r="T3069" s="824"/>
      <c r="U3069" s="824"/>
      <c r="V3069" s="824"/>
      <c r="W3069" s="824"/>
      <c r="X3069" s="824"/>
      <c r="Y3069" s="824"/>
      <c r="Z3069" s="824"/>
      <c r="AA3069" s="824"/>
      <c r="AB3069" s="824"/>
      <c r="AC3069" s="824"/>
    </row>
    <row r="3070" s="823" customFormat="1" ht="28.45" hidden="1" customHeight="1" outlineLevel="3" spans="1:29">
      <c r="A3070" s="873" t="s">
        <v>699</v>
      </c>
      <c r="B3070" s="870" t="s">
        <v>1101</v>
      </c>
      <c r="C3070" s="870" t="s">
        <v>781</v>
      </c>
      <c r="D3070" s="846" t="s">
        <v>6874</v>
      </c>
      <c r="E3070" s="846" t="s">
        <v>4312</v>
      </c>
      <c r="F3070" s="846" t="s">
        <v>5935</v>
      </c>
      <c r="G3070" s="846" t="s">
        <v>1220</v>
      </c>
      <c r="H3070" s="832">
        <v>3300</v>
      </c>
      <c r="I3070" s="832">
        <v>3300</v>
      </c>
      <c r="J3070" s="846" t="s">
        <v>6361</v>
      </c>
      <c r="K3070" s="846" t="s">
        <v>350</v>
      </c>
      <c r="L3070" s="846" t="s">
        <v>5938</v>
      </c>
      <c r="M3070" s="846" t="s">
        <v>5961</v>
      </c>
      <c r="N3070" s="846" t="s">
        <v>781</v>
      </c>
      <c r="O3070" s="846" t="s">
        <v>6165</v>
      </c>
      <c r="P3070" s="846"/>
      <c r="Q3070" s="846"/>
      <c r="R3070" s="824"/>
      <c r="S3070" s="824"/>
      <c r="T3070" s="824"/>
      <c r="U3070" s="824"/>
      <c r="V3070" s="824"/>
      <c r="W3070" s="824"/>
      <c r="X3070" s="824"/>
      <c r="Y3070" s="824"/>
      <c r="Z3070" s="824"/>
      <c r="AA3070" s="824"/>
      <c r="AB3070" s="824"/>
      <c r="AC3070" s="824"/>
    </row>
    <row r="3071" s="823" customFormat="1" ht="28.45" hidden="1" customHeight="1" outlineLevel="3" spans="1:29">
      <c r="A3071" s="873" t="s">
        <v>699</v>
      </c>
      <c r="B3071" s="870" t="s">
        <v>1101</v>
      </c>
      <c r="C3071" s="870" t="s">
        <v>781</v>
      </c>
      <c r="D3071" s="846" t="s">
        <v>6875</v>
      </c>
      <c r="E3071" s="846" t="s">
        <v>4312</v>
      </c>
      <c r="F3071" s="846" t="s">
        <v>5935</v>
      </c>
      <c r="G3071" s="846" t="s">
        <v>1220</v>
      </c>
      <c r="H3071" s="832">
        <v>4200</v>
      </c>
      <c r="I3071" s="832">
        <v>4200</v>
      </c>
      <c r="J3071" s="846" t="s">
        <v>6361</v>
      </c>
      <c r="K3071" s="846" t="s">
        <v>350</v>
      </c>
      <c r="L3071" s="846" t="s">
        <v>5938</v>
      </c>
      <c r="M3071" s="846" t="s">
        <v>873</v>
      </c>
      <c r="N3071" s="846" t="s">
        <v>781</v>
      </c>
      <c r="O3071" s="846" t="s">
        <v>6165</v>
      </c>
      <c r="P3071" s="846"/>
      <c r="Q3071" s="846"/>
      <c r="R3071" s="824"/>
      <c r="S3071" s="824"/>
      <c r="T3071" s="824"/>
      <c r="U3071" s="824"/>
      <c r="V3071" s="824"/>
      <c r="W3071" s="824"/>
      <c r="X3071" s="824"/>
      <c r="Y3071" s="824"/>
      <c r="Z3071" s="824"/>
      <c r="AA3071" s="824"/>
      <c r="AB3071" s="824"/>
      <c r="AC3071" s="824"/>
    </row>
    <row r="3072" s="823" customFormat="1" ht="28.45" hidden="1" customHeight="1" outlineLevel="3" spans="1:29">
      <c r="A3072" s="873" t="s">
        <v>699</v>
      </c>
      <c r="B3072" s="870" t="s">
        <v>1101</v>
      </c>
      <c r="C3072" s="870" t="s">
        <v>781</v>
      </c>
      <c r="D3072" s="846" t="s">
        <v>6876</v>
      </c>
      <c r="E3072" s="846" t="s">
        <v>4312</v>
      </c>
      <c r="F3072" s="846" t="s">
        <v>5984</v>
      </c>
      <c r="G3072" s="846" t="s">
        <v>6790</v>
      </c>
      <c r="H3072" s="832">
        <v>5000</v>
      </c>
      <c r="I3072" s="832">
        <v>5000</v>
      </c>
      <c r="J3072" s="846" t="s">
        <v>6361</v>
      </c>
      <c r="K3072" s="846" t="s">
        <v>37</v>
      </c>
      <c r="L3072" s="846" t="s">
        <v>5938</v>
      </c>
      <c r="M3072" s="846" t="s">
        <v>873</v>
      </c>
      <c r="N3072" s="846" t="s">
        <v>781</v>
      </c>
      <c r="O3072" s="846" t="s">
        <v>6165</v>
      </c>
      <c r="P3072" s="846"/>
      <c r="Q3072" s="846"/>
      <c r="R3072" s="824"/>
      <c r="S3072" s="824"/>
      <c r="T3072" s="824"/>
      <c r="U3072" s="824"/>
      <c r="V3072" s="824"/>
      <c r="W3072" s="824"/>
      <c r="X3072" s="824"/>
      <c r="Y3072" s="824"/>
      <c r="Z3072" s="824"/>
      <c r="AA3072" s="824"/>
      <c r="AB3072" s="824"/>
      <c r="AC3072" s="824"/>
    </row>
    <row r="3073" s="823" customFormat="1" ht="28.45" hidden="1" customHeight="1" outlineLevel="3" spans="1:29">
      <c r="A3073" s="873" t="s">
        <v>699</v>
      </c>
      <c r="B3073" s="870" t="s">
        <v>1101</v>
      </c>
      <c r="C3073" s="870" t="s">
        <v>781</v>
      </c>
      <c r="D3073" s="846" t="s">
        <v>6877</v>
      </c>
      <c r="E3073" s="846" t="s">
        <v>4312</v>
      </c>
      <c r="F3073" s="846" t="s">
        <v>5984</v>
      </c>
      <c r="G3073" s="846" t="s">
        <v>6790</v>
      </c>
      <c r="H3073" s="832">
        <v>2000</v>
      </c>
      <c r="I3073" s="832">
        <v>2000</v>
      </c>
      <c r="J3073" s="846" t="s">
        <v>6361</v>
      </c>
      <c r="K3073" s="846" t="s">
        <v>37</v>
      </c>
      <c r="L3073" s="846" t="s">
        <v>5938</v>
      </c>
      <c r="M3073" s="846" t="s">
        <v>873</v>
      </c>
      <c r="N3073" s="846" t="s">
        <v>781</v>
      </c>
      <c r="O3073" s="846" t="s">
        <v>6165</v>
      </c>
      <c r="P3073" s="846"/>
      <c r="Q3073" s="846"/>
      <c r="R3073" s="824"/>
      <c r="S3073" s="824"/>
      <c r="T3073" s="824"/>
      <c r="U3073" s="824"/>
      <c r="V3073" s="824"/>
      <c r="W3073" s="824"/>
      <c r="X3073" s="824"/>
      <c r="Y3073" s="824"/>
      <c r="Z3073" s="824"/>
      <c r="AA3073" s="824"/>
      <c r="AB3073" s="824"/>
      <c r="AC3073" s="824"/>
    </row>
    <row r="3074" s="823" customFormat="1" ht="28.45" hidden="1" customHeight="1" outlineLevel="3" spans="1:29">
      <c r="A3074" s="873" t="s">
        <v>699</v>
      </c>
      <c r="B3074" s="870" t="s">
        <v>1101</v>
      </c>
      <c r="C3074" s="870" t="s">
        <v>781</v>
      </c>
      <c r="D3074" s="846" t="s">
        <v>6878</v>
      </c>
      <c r="E3074" s="846" t="s">
        <v>4312</v>
      </c>
      <c r="F3074" s="846" t="s">
        <v>6879</v>
      </c>
      <c r="G3074" s="846" t="s">
        <v>6736</v>
      </c>
      <c r="H3074" s="832">
        <v>700</v>
      </c>
      <c r="I3074" s="832">
        <v>700</v>
      </c>
      <c r="J3074" s="846" t="s">
        <v>6361</v>
      </c>
      <c r="K3074" s="846" t="s">
        <v>37</v>
      </c>
      <c r="L3074" s="846" t="s">
        <v>1133</v>
      </c>
      <c r="M3074" s="846" t="s">
        <v>6052</v>
      </c>
      <c r="N3074" s="846" t="s">
        <v>1212</v>
      </c>
      <c r="O3074" s="846" t="s">
        <v>6165</v>
      </c>
      <c r="P3074" s="846" t="s">
        <v>6880</v>
      </c>
      <c r="Q3074" s="846"/>
      <c r="R3074" s="824"/>
      <c r="S3074" s="824"/>
      <c r="T3074" s="824"/>
      <c r="U3074" s="824"/>
      <c r="V3074" s="824"/>
      <c r="W3074" s="824"/>
      <c r="X3074" s="824"/>
      <c r="Y3074" s="824"/>
      <c r="Z3074" s="824"/>
      <c r="AA3074" s="824"/>
      <c r="AB3074" s="824"/>
      <c r="AC3074" s="824"/>
    </row>
    <row r="3075" s="823" customFormat="1" ht="28.45" hidden="1" customHeight="1" outlineLevel="3" spans="1:29">
      <c r="A3075" s="873" t="s">
        <v>699</v>
      </c>
      <c r="B3075" s="870" t="s">
        <v>1101</v>
      </c>
      <c r="C3075" s="870" t="s">
        <v>781</v>
      </c>
      <c r="D3075" s="846" t="s">
        <v>6881</v>
      </c>
      <c r="E3075" s="846" t="s">
        <v>4312</v>
      </c>
      <c r="F3075" s="846" t="s">
        <v>6827</v>
      </c>
      <c r="G3075" s="846" t="s">
        <v>6828</v>
      </c>
      <c r="H3075" s="832">
        <v>1900</v>
      </c>
      <c r="I3075" s="832">
        <v>1900</v>
      </c>
      <c r="J3075" s="846" t="s">
        <v>6361</v>
      </c>
      <c r="K3075" s="846" t="s">
        <v>350</v>
      </c>
      <c r="L3075" s="846" t="s">
        <v>5938</v>
      </c>
      <c r="M3075" s="846" t="s">
        <v>873</v>
      </c>
      <c r="N3075" s="846" t="s">
        <v>781</v>
      </c>
      <c r="O3075" s="846" t="s">
        <v>6165</v>
      </c>
      <c r="P3075" s="846" t="s">
        <v>6830</v>
      </c>
      <c r="Q3075" s="846"/>
      <c r="R3075" s="824"/>
      <c r="S3075" s="824"/>
      <c r="T3075" s="824"/>
      <c r="U3075" s="824"/>
      <c r="V3075" s="824"/>
      <c r="W3075" s="824"/>
      <c r="X3075" s="824"/>
      <c r="Y3075" s="824"/>
      <c r="Z3075" s="824"/>
      <c r="AA3075" s="824"/>
      <c r="AB3075" s="824"/>
      <c r="AC3075" s="824"/>
    </row>
    <row r="3076" s="823" customFormat="1" ht="28.45" hidden="1" customHeight="1" outlineLevel="1" spans="1:29">
      <c r="A3076" s="870" t="s">
        <v>699</v>
      </c>
      <c r="B3076" s="870" t="s">
        <v>1261</v>
      </c>
      <c r="C3076" s="870"/>
      <c r="D3076" s="835"/>
      <c r="E3076" s="835"/>
      <c r="F3076" s="835"/>
      <c r="G3076" s="836"/>
      <c r="H3076" s="879" t="s">
        <v>6300</v>
      </c>
      <c r="I3076" s="874" t="s">
        <v>6300</v>
      </c>
      <c r="J3076" s="870"/>
      <c r="K3076" s="835"/>
      <c r="L3076" s="835"/>
      <c r="M3076" s="835"/>
      <c r="N3076" s="835"/>
      <c r="O3076" s="835"/>
      <c r="P3076" s="835"/>
      <c r="Q3076" s="836"/>
      <c r="R3076" s="824"/>
      <c r="S3076" s="824"/>
      <c r="T3076" s="824"/>
      <c r="U3076" s="824"/>
      <c r="V3076" s="824"/>
      <c r="W3076" s="824"/>
      <c r="X3076" s="824"/>
      <c r="Y3076" s="824"/>
      <c r="Z3076" s="824"/>
      <c r="AA3076" s="824"/>
      <c r="AB3076" s="824"/>
      <c r="AC3076" s="824"/>
    </row>
    <row r="3077" s="823" customFormat="1" ht="28.45" customHeight="1" collapsed="1" spans="1:29">
      <c r="A3077" s="870" t="s">
        <v>1470</v>
      </c>
      <c r="B3077" s="870"/>
      <c r="C3077" s="835"/>
      <c r="D3077" s="835"/>
      <c r="E3077" s="835"/>
      <c r="F3077" s="835"/>
      <c r="G3077" s="836"/>
      <c r="H3077" s="879" t="s">
        <v>6300</v>
      </c>
      <c r="I3077" s="874" t="s">
        <v>6300</v>
      </c>
      <c r="J3077" s="870"/>
      <c r="K3077" s="835"/>
      <c r="L3077" s="835"/>
      <c r="M3077" s="835"/>
      <c r="N3077" s="835"/>
      <c r="O3077" s="835"/>
      <c r="P3077" s="835"/>
      <c r="Q3077" s="836"/>
      <c r="R3077" s="824"/>
      <c r="S3077" s="824"/>
      <c r="T3077" s="824"/>
      <c r="U3077" s="824"/>
      <c r="V3077" s="824"/>
      <c r="W3077" s="824"/>
      <c r="X3077" s="824"/>
      <c r="Y3077" s="824"/>
      <c r="Z3077" s="824"/>
      <c r="AA3077" s="824"/>
      <c r="AB3077" s="824"/>
      <c r="AC3077" s="824"/>
    </row>
    <row r="3078" s="823" customFormat="1" ht="28.45" hidden="1" customHeight="1" outlineLevel="1" collapsed="1" spans="1:29">
      <c r="A3078" s="870" t="s">
        <v>1470</v>
      </c>
      <c r="B3078" s="870" t="s">
        <v>1472</v>
      </c>
      <c r="C3078" s="870"/>
      <c r="D3078" s="835"/>
      <c r="E3078" s="835"/>
      <c r="F3078" s="835"/>
      <c r="G3078" s="836"/>
      <c r="H3078" s="879" t="s">
        <v>6300</v>
      </c>
      <c r="I3078" s="874" t="s">
        <v>6300</v>
      </c>
      <c r="J3078" s="870"/>
      <c r="K3078" s="835"/>
      <c r="L3078" s="835"/>
      <c r="M3078" s="835"/>
      <c r="N3078" s="835"/>
      <c r="O3078" s="835"/>
      <c r="P3078" s="835"/>
      <c r="Q3078" s="836"/>
      <c r="R3078" s="824"/>
      <c r="S3078" s="824"/>
      <c r="T3078" s="824"/>
      <c r="U3078" s="824"/>
      <c r="V3078" s="824"/>
      <c r="W3078" s="824"/>
      <c r="X3078" s="824"/>
      <c r="Y3078" s="824"/>
      <c r="Z3078" s="824"/>
      <c r="AA3078" s="824"/>
      <c r="AB3078" s="824"/>
      <c r="AC3078" s="824"/>
    </row>
    <row r="3079" s="823" customFormat="1" ht="28.45" hidden="1" customHeight="1" outlineLevel="2" collapsed="1" spans="1:29">
      <c r="A3079" s="870" t="s">
        <v>1470</v>
      </c>
      <c r="B3079" s="870" t="s">
        <v>1472</v>
      </c>
      <c r="C3079" s="870" t="s">
        <v>1508</v>
      </c>
      <c r="D3079" s="870"/>
      <c r="E3079" s="835"/>
      <c r="F3079" s="835"/>
      <c r="G3079" s="836"/>
      <c r="H3079" s="879" t="s">
        <v>6300</v>
      </c>
      <c r="I3079" s="874" t="s">
        <v>6300</v>
      </c>
      <c r="J3079" s="870"/>
      <c r="K3079" s="835"/>
      <c r="L3079" s="835"/>
      <c r="M3079" s="835"/>
      <c r="N3079" s="835"/>
      <c r="O3079" s="835"/>
      <c r="P3079" s="835"/>
      <c r="Q3079" s="836"/>
      <c r="R3079" s="824"/>
      <c r="S3079" s="824"/>
      <c r="T3079" s="824"/>
      <c r="U3079" s="824"/>
      <c r="V3079" s="824"/>
      <c r="W3079" s="824"/>
      <c r="X3079" s="824"/>
      <c r="Y3079" s="824"/>
      <c r="Z3079" s="824"/>
      <c r="AA3079" s="824"/>
      <c r="AB3079" s="824"/>
      <c r="AC3079" s="824"/>
    </row>
    <row r="3080" s="823" customFormat="1" ht="28.45" hidden="1" customHeight="1" outlineLevel="3" spans="1:29">
      <c r="A3080" s="873" t="s">
        <v>1470</v>
      </c>
      <c r="B3080" s="870" t="s">
        <v>1472</v>
      </c>
      <c r="C3080" s="870" t="s">
        <v>1508</v>
      </c>
      <c r="D3080" s="846" t="s">
        <v>6882</v>
      </c>
      <c r="E3080" s="846" t="s">
        <v>34</v>
      </c>
      <c r="F3080" s="846" t="s">
        <v>6883</v>
      </c>
      <c r="G3080" s="846" t="s">
        <v>6884</v>
      </c>
      <c r="H3080" s="832">
        <v>1000</v>
      </c>
      <c r="I3080" s="832">
        <v>626.07</v>
      </c>
      <c r="J3080" s="846" t="s">
        <v>6885</v>
      </c>
      <c r="K3080" s="846" t="s">
        <v>1000</v>
      </c>
      <c r="L3080" s="846" t="s">
        <v>6886</v>
      </c>
      <c r="M3080" s="846" t="s">
        <v>1517</v>
      </c>
      <c r="N3080" s="846"/>
      <c r="O3080" s="846" t="s">
        <v>6887</v>
      </c>
      <c r="P3080" s="846" t="s">
        <v>6888</v>
      </c>
      <c r="Q3080" s="846"/>
      <c r="R3080" s="824"/>
      <c r="S3080" s="824"/>
      <c r="T3080" s="824"/>
      <c r="U3080" s="824"/>
      <c r="V3080" s="824"/>
      <c r="W3080" s="824"/>
      <c r="X3080" s="824"/>
      <c r="Y3080" s="824"/>
      <c r="Z3080" s="824"/>
      <c r="AA3080" s="824"/>
      <c r="AB3080" s="824"/>
      <c r="AC3080" s="824"/>
    </row>
    <row r="3081" s="823" customFormat="1" ht="28.45" hidden="1" customHeight="1" outlineLevel="2" collapsed="1" spans="1:29">
      <c r="A3081" s="870" t="s">
        <v>1470</v>
      </c>
      <c r="B3081" s="870" t="s">
        <v>1472</v>
      </c>
      <c r="C3081" s="870" t="s">
        <v>1474</v>
      </c>
      <c r="D3081" s="870"/>
      <c r="E3081" s="835"/>
      <c r="F3081" s="835"/>
      <c r="G3081" s="836"/>
      <c r="H3081" s="879" t="s">
        <v>6300</v>
      </c>
      <c r="I3081" s="874" t="s">
        <v>6300</v>
      </c>
      <c r="J3081" s="870"/>
      <c r="K3081" s="835"/>
      <c r="L3081" s="835"/>
      <c r="M3081" s="835"/>
      <c r="N3081" s="835"/>
      <c r="O3081" s="835"/>
      <c r="P3081" s="835"/>
      <c r="Q3081" s="836"/>
      <c r="R3081" s="824"/>
      <c r="S3081" s="824"/>
      <c r="T3081" s="824"/>
      <c r="U3081" s="824"/>
      <c r="V3081" s="824"/>
      <c r="W3081" s="824"/>
      <c r="X3081" s="824"/>
      <c r="Y3081" s="824"/>
      <c r="Z3081" s="824"/>
      <c r="AA3081" s="824"/>
      <c r="AB3081" s="824"/>
      <c r="AC3081" s="824"/>
    </row>
    <row r="3082" s="823" customFormat="1" ht="28.45" hidden="1" customHeight="1" outlineLevel="3" spans="1:29">
      <c r="A3082" s="873" t="s">
        <v>1470</v>
      </c>
      <c r="B3082" s="870" t="s">
        <v>1472</v>
      </c>
      <c r="C3082" s="870" t="s">
        <v>1474</v>
      </c>
      <c r="D3082" s="846" t="s">
        <v>6889</v>
      </c>
      <c r="E3082" s="846" t="s">
        <v>34</v>
      </c>
      <c r="F3082" s="846" t="s">
        <v>6099</v>
      </c>
      <c r="G3082" s="846" t="s">
        <v>1812</v>
      </c>
      <c r="H3082" s="832">
        <v>1000</v>
      </c>
      <c r="I3082" s="832">
        <v>301.52</v>
      </c>
      <c r="J3082" s="846" t="s">
        <v>6885</v>
      </c>
      <c r="K3082" s="846" t="s">
        <v>1922</v>
      </c>
      <c r="L3082" s="846" t="s">
        <v>6101</v>
      </c>
      <c r="M3082" s="846" t="s">
        <v>1494</v>
      </c>
      <c r="N3082" s="846"/>
      <c r="O3082" s="846" t="s">
        <v>6890</v>
      </c>
      <c r="P3082" s="846" t="s">
        <v>6102</v>
      </c>
      <c r="Q3082" s="846"/>
      <c r="R3082" s="824"/>
      <c r="S3082" s="824"/>
      <c r="T3082" s="824"/>
      <c r="U3082" s="824"/>
      <c r="V3082" s="824"/>
      <c r="W3082" s="824"/>
      <c r="X3082" s="824"/>
      <c r="Y3082" s="824"/>
      <c r="Z3082" s="824"/>
      <c r="AA3082" s="824"/>
      <c r="AB3082" s="824"/>
      <c r="AC3082" s="824"/>
    </row>
    <row r="3083" s="823" customFormat="1" ht="28.45" hidden="1" customHeight="1" outlineLevel="3" spans="1:29">
      <c r="A3083" s="873" t="s">
        <v>1470</v>
      </c>
      <c r="B3083" s="870" t="s">
        <v>1472</v>
      </c>
      <c r="C3083" s="870" t="s">
        <v>1474</v>
      </c>
      <c r="D3083" s="846" t="s">
        <v>6891</v>
      </c>
      <c r="E3083" s="846" t="s">
        <v>34</v>
      </c>
      <c r="F3083" s="846" t="s">
        <v>6892</v>
      </c>
      <c r="G3083" s="846" t="s">
        <v>1812</v>
      </c>
      <c r="H3083" s="832">
        <v>3550</v>
      </c>
      <c r="I3083" s="832">
        <v>1908.95</v>
      </c>
      <c r="J3083" s="846" t="s">
        <v>6885</v>
      </c>
      <c r="K3083" s="846" t="s">
        <v>380</v>
      </c>
      <c r="L3083" s="846" t="s">
        <v>6893</v>
      </c>
      <c r="M3083" s="846" t="s">
        <v>6894</v>
      </c>
      <c r="N3083" s="846"/>
      <c r="O3083" s="846" t="s">
        <v>6895</v>
      </c>
      <c r="P3083" s="846" t="s">
        <v>6896</v>
      </c>
      <c r="Q3083" s="846"/>
      <c r="R3083" s="824"/>
      <c r="S3083" s="824"/>
      <c r="T3083" s="824"/>
      <c r="U3083" s="824"/>
      <c r="V3083" s="824"/>
      <c r="W3083" s="824"/>
      <c r="X3083" s="824"/>
      <c r="Y3083" s="824"/>
      <c r="Z3083" s="824"/>
      <c r="AA3083" s="824"/>
      <c r="AB3083" s="824"/>
      <c r="AC3083" s="824"/>
    </row>
    <row r="3084" s="823" customFormat="1" ht="28.45" hidden="1" customHeight="1" outlineLevel="3" spans="1:29">
      <c r="A3084" s="873" t="s">
        <v>1470</v>
      </c>
      <c r="B3084" s="870" t="s">
        <v>1472</v>
      </c>
      <c r="C3084" s="870" t="s">
        <v>1474</v>
      </c>
      <c r="D3084" s="846" t="s">
        <v>6897</v>
      </c>
      <c r="E3084" s="846" t="s">
        <v>34</v>
      </c>
      <c r="F3084" s="846" t="s">
        <v>6892</v>
      </c>
      <c r="G3084" s="846" t="s">
        <v>1812</v>
      </c>
      <c r="H3084" s="832">
        <v>1643</v>
      </c>
      <c r="I3084" s="832">
        <v>1643</v>
      </c>
      <c r="J3084" s="846" t="s">
        <v>6885</v>
      </c>
      <c r="K3084" s="846" t="s">
        <v>118</v>
      </c>
      <c r="L3084" s="846" t="s">
        <v>6893</v>
      </c>
      <c r="M3084" s="846" t="s">
        <v>6894</v>
      </c>
      <c r="N3084" s="846"/>
      <c r="O3084" s="846" t="s">
        <v>6898</v>
      </c>
      <c r="P3084" s="846" t="s">
        <v>6896</v>
      </c>
      <c r="Q3084" s="846"/>
      <c r="R3084" s="824"/>
      <c r="S3084" s="824"/>
      <c r="T3084" s="824"/>
      <c r="U3084" s="824"/>
      <c r="V3084" s="824"/>
      <c r="W3084" s="824"/>
      <c r="X3084" s="824"/>
      <c r="Y3084" s="824"/>
      <c r="Z3084" s="824"/>
      <c r="AA3084" s="824"/>
      <c r="AB3084" s="824"/>
      <c r="AC3084" s="824"/>
    </row>
    <row r="3085" s="823" customFormat="1" ht="28.45" hidden="1" customHeight="1" outlineLevel="3" spans="1:29">
      <c r="A3085" s="873" t="s">
        <v>1470</v>
      </c>
      <c r="B3085" s="870" t="s">
        <v>1472</v>
      </c>
      <c r="C3085" s="870" t="s">
        <v>1474</v>
      </c>
      <c r="D3085" s="846" t="s">
        <v>6899</v>
      </c>
      <c r="E3085" s="846" t="s">
        <v>34</v>
      </c>
      <c r="F3085" s="846" t="s">
        <v>6892</v>
      </c>
      <c r="G3085" s="846" t="s">
        <v>1812</v>
      </c>
      <c r="H3085" s="832">
        <v>1780</v>
      </c>
      <c r="I3085" s="832">
        <v>1780</v>
      </c>
      <c r="J3085" s="846" t="s">
        <v>6885</v>
      </c>
      <c r="K3085" s="846" t="s">
        <v>380</v>
      </c>
      <c r="L3085" s="846" t="s">
        <v>6893</v>
      </c>
      <c r="M3085" s="846" t="s">
        <v>6894</v>
      </c>
      <c r="N3085" s="846"/>
      <c r="O3085" s="846" t="s">
        <v>6900</v>
      </c>
      <c r="P3085" s="846" t="s">
        <v>6896</v>
      </c>
      <c r="Q3085" s="846"/>
      <c r="R3085" s="824"/>
      <c r="S3085" s="824"/>
      <c r="T3085" s="824"/>
      <c r="U3085" s="824"/>
      <c r="V3085" s="824"/>
      <c r="W3085" s="824"/>
      <c r="X3085" s="824"/>
      <c r="Y3085" s="824"/>
      <c r="Z3085" s="824"/>
      <c r="AA3085" s="824"/>
      <c r="AB3085" s="824"/>
      <c r="AC3085" s="824"/>
    </row>
    <row r="3086" s="823" customFormat="1" ht="28.45" hidden="1" customHeight="1" outlineLevel="3" spans="1:29">
      <c r="A3086" s="873" t="s">
        <v>1470</v>
      </c>
      <c r="B3086" s="870" t="s">
        <v>1472</v>
      </c>
      <c r="C3086" s="870" t="s">
        <v>1474</v>
      </c>
      <c r="D3086" s="846" t="s">
        <v>6901</v>
      </c>
      <c r="E3086" s="846" t="s">
        <v>34</v>
      </c>
      <c r="F3086" s="846" t="s">
        <v>6892</v>
      </c>
      <c r="G3086" s="846" t="s">
        <v>1812</v>
      </c>
      <c r="H3086" s="832">
        <v>1620</v>
      </c>
      <c r="I3086" s="832">
        <v>1620</v>
      </c>
      <c r="J3086" s="846" t="s">
        <v>6885</v>
      </c>
      <c r="K3086" s="846" t="s">
        <v>189</v>
      </c>
      <c r="L3086" s="846" t="s">
        <v>6893</v>
      </c>
      <c r="M3086" s="846" t="s">
        <v>6894</v>
      </c>
      <c r="N3086" s="846"/>
      <c r="O3086" s="846" t="s">
        <v>6900</v>
      </c>
      <c r="P3086" s="846" t="s">
        <v>6896</v>
      </c>
      <c r="Q3086" s="846"/>
      <c r="R3086" s="824"/>
      <c r="S3086" s="824"/>
      <c r="T3086" s="824"/>
      <c r="U3086" s="824"/>
      <c r="V3086" s="824"/>
      <c r="W3086" s="824"/>
      <c r="X3086" s="824"/>
      <c r="Y3086" s="824"/>
      <c r="Z3086" s="824"/>
      <c r="AA3086" s="824"/>
      <c r="AB3086" s="824"/>
      <c r="AC3086" s="824"/>
    </row>
    <row r="3087" s="823" customFormat="1" ht="28.45" hidden="1" customHeight="1" outlineLevel="3" spans="1:29">
      <c r="A3087" s="873" t="s">
        <v>1470</v>
      </c>
      <c r="B3087" s="870" t="s">
        <v>1472</v>
      </c>
      <c r="C3087" s="870" t="s">
        <v>1474</v>
      </c>
      <c r="D3087" s="846" t="s">
        <v>6902</v>
      </c>
      <c r="E3087" s="846" t="s">
        <v>34</v>
      </c>
      <c r="F3087" s="846" t="s">
        <v>6892</v>
      </c>
      <c r="G3087" s="846" t="s">
        <v>1812</v>
      </c>
      <c r="H3087" s="832">
        <v>4860</v>
      </c>
      <c r="I3087" s="832">
        <v>3267.78</v>
      </c>
      <c r="J3087" s="846" t="s">
        <v>6885</v>
      </c>
      <c r="K3087" s="846" t="s">
        <v>1876</v>
      </c>
      <c r="L3087" s="846" t="s">
        <v>6893</v>
      </c>
      <c r="M3087" s="846" t="s">
        <v>6894</v>
      </c>
      <c r="N3087" s="846"/>
      <c r="O3087" s="846" t="s">
        <v>6903</v>
      </c>
      <c r="P3087" s="846" t="s">
        <v>6896</v>
      </c>
      <c r="Q3087" s="846"/>
      <c r="R3087" s="824"/>
      <c r="S3087" s="824"/>
      <c r="T3087" s="824"/>
      <c r="U3087" s="824"/>
      <c r="V3087" s="824"/>
      <c r="W3087" s="824"/>
      <c r="X3087" s="824"/>
      <c r="Y3087" s="824"/>
      <c r="Z3087" s="824"/>
      <c r="AA3087" s="824"/>
      <c r="AB3087" s="824"/>
      <c r="AC3087" s="824"/>
    </row>
    <row r="3088" s="823" customFormat="1" ht="28.45" hidden="1" customHeight="1" outlineLevel="3" spans="1:29">
      <c r="A3088" s="873" t="s">
        <v>1470</v>
      </c>
      <c r="B3088" s="870" t="s">
        <v>1472</v>
      </c>
      <c r="C3088" s="870" t="s">
        <v>1474</v>
      </c>
      <c r="D3088" s="846" t="s">
        <v>6904</v>
      </c>
      <c r="E3088" s="846" t="s">
        <v>34</v>
      </c>
      <c r="F3088" s="846" t="s">
        <v>6892</v>
      </c>
      <c r="G3088" s="846" t="s">
        <v>1812</v>
      </c>
      <c r="H3088" s="832">
        <v>1600</v>
      </c>
      <c r="I3088" s="832">
        <v>1600</v>
      </c>
      <c r="J3088" s="846" t="s">
        <v>6885</v>
      </c>
      <c r="K3088" s="846" t="s">
        <v>221</v>
      </c>
      <c r="L3088" s="846" t="s">
        <v>6893</v>
      </c>
      <c r="M3088" s="846" t="s">
        <v>6894</v>
      </c>
      <c r="N3088" s="846"/>
      <c r="O3088" s="846" t="s">
        <v>6900</v>
      </c>
      <c r="P3088" s="846" t="s">
        <v>6896</v>
      </c>
      <c r="Q3088" s="846"/>
      <c r="R3088" s="824"/>
      <c r="S3088" s="824"/>
      <c r="T3088" s="824"/>
      <c r="U3088" s="824"/>
      <c r="V3088" s="824"/>
      <c r="W3088" s="824"/>
      <c r="X3088" s="824"/>
      <c r="Y3088" s="824"/>
      <c r="Z3088" s="824"/>
      <c r="AA3088" s="824"/>
      <c r="AB3088" s="824"/>
      <c r="AC3088" s="824"/>
    </row>
    <row r="3089" s="823" customFormat="1" ht="28.45" hidden="1" customHeight="1" outlineLevel="3" spans="1:29">
      <c r="A3089" s="873" t="s">
        <v>1470</v>
      </c>
      <c r="B3089" s="870" t="s">
        <v>1472</v>
      </c>
      <c r="C3089" s="870" t="s">
        <v>1474</v>
      </c>
      <c r="D3089" s="846" t="s">
        <v>6905</v>
      </c>
      <c r="E3089" s="846" t="s">
        <v>34</v>
      </c>
      <c r="F3089" s="846" t="s">
        <v>6892</v>
      </c>
      <c r="G3089" s="846" t="s">
        <v>1812</v>
      </c>
      <c r="H3089" s="832">
        <v>1600</v>
      </c>
      <c r="I3089" s="832">
        <v>1600</v>
      </c>
      <c r="J3089" s="846" t="s">
        <v>6885</v>
      </c>
      <c r="K3089" s="846" t="s">
        <v>221</v>
      </c>
      <c r="L3089" s="846" t="s">
        <v>6893</v>
      </c>
      <c r="M3089" s="846" t="s">
        <v>6894</v>
      </c>
      <c r="N3089" s="846"/>
      <c r="O3089" s="846" t="s">
        <v>6900</v>
      </c>
      <c r="P3089" s="846" t="s">
        <v>6896</v>
      </c>
      <c r="Q3089" s="846"/>
      <c r="R3089" s="824"/>
      <c r="S3089" s="824"/>
      <c r="T3089" s="824"/>
      <c r="U3089" s="824"/>
      <c r="V3089" s="824"/>
      <c r="W3089" s="824"/>
      <c r="X3089" s="824"/>
      <c r="Y3089" s="824"/>
      <c r="Z3089" s="824"/>
      <c r="AA3089" s="824"/>
      <c r="AB3089" s="824"/>
      <c r="AC3089" s="824"/>
    </row>
    <row r="3090" s="823" customFormat="1" ht="28.45" hidden="1" customHeight="1" outlineLevel="3" spans="1:29">
      <c r="A3090" s="873" t="s">
        <v>1470</v>
      </c>
      <c r="B3090" s="870" t="s">
        <v>1472</v>
      </c>
      <c r="C3090" s="870" t="s">
        <v>1474</v>
      </c>
      <c r="D3090" s="846" t="s">
        <v>6906</v>
      </c>
      <c r="E3090" s="846" t="s">
        <v>34</v>
      </c>
      <c r="F3090" s="846" t="s">
        <v>6892</v>
      </c>
      <c r="G3090" s="846" t="s">
        <v>1812</v>
      </c>
      <c r="H3090" s="832">
        <v>1620</v>
      </c>
      <c r="I3090" s="832">
        <v>1620</v>
      </c>
      <c r="J3090" s="846" t="s">
        <v>6885</v>
      </c>
      <c r="K3090" s="846" t="s">
        <v>221</v>
      </c>
      <c r="L3090" s="846" t="s">
        <v>6893</v>
      </c>
      <c r="M3090" s="846" t="s">
        <v>6894</v>
      </c>
      <c r="N3090" s="846"/>
      <c r="O3090" s="846" t="s">
        <v>6900</v>
      </c>
      <c r="P3090" s="846" t="s">
        <v>6896</v>
      </c>
      <c r="Q3090" s="846"/>
      <c r="R3090" s="824"/>
      <c r="S3090" s="824"/>
      <c r="T3090" s="824"/>
      <c r="U3090" s="824"/>
      <c r="V3090" s="824"/>
      <c r="W3090" s="824"/>
      <c r="X3090" s="824"/>
      <c r="Y3090" s="824"/>
      <c r="Z3090" s="824"/>
      <c r="AA3090" s="824"/>
      <c r="AB3090" s="824"/>
      <c r="AC3090" s="824"/>
    </row>
    <row r="3091" s="823" customFormat="1" ht="28.45" hidden="1" customHeight="1" outlineLevel="3" spans="1:29">
      <c r="A3091" s="873" t="s">
        <v>1470</v>
      </c>
      <c r="B3091" s="870" t="s">
        <v>1472</v>
      </c>
      <c r="C3091" s="870" t="s">
        <v>1474</v>
      </c>
      <c r="D3091" s="846" t="s">
        <v>6907</v>
      </c>
      <c r="E3091" s="846" t="s">
        <v>34</v>
      </c>
      <c r="F3091" s="846" t="s">
        <v>6892</v>
      </c>
      <c r="G3091" s="846" t="s">
        <v>1812</v>
      </c>
      <c r="H3091" s="832">
        <v>1620</v>
      </c>
      <c r="I3091" s="832">
        <v>1620</v>
      </c>
      <c r="J3091" s="846" t="s">
        <v>6885</v>
      </c>
      <c r="K3091" s="846" t="s">
        <v>6908</v>
      </c>
      <c r="L3091" s="846" t="s">
        <v>6893</v>
      </c>
      <c r="M3091" s="846" t="s">
        <v>6894</v>
      </c>
      <c r="N3091" s="846"/>
      <c r="O3091" s="846" t="s">
        <v>6900</v>
      </c>
      <c r="P3091" s="846" t="s">
        <v>6896</v>
      </c>
      <c r="Q3091" s="846"/>
      <c r="R3091" s="824"/>
      <c r="S3091" s="824"/>
      <c r="T3091" s="824"/>
      <c r="U3091" s="824"/>
      <c r="V3091" s="824"/>
      <c r="W3091" s="824"/>
      <c r="X3091" s="824"/>
      <c r="Y3091" s="824"/>
      <c r="Z3091" s="824"/>
      <c r="AA3091" s="824"/>
      <c r="AB3091" s="824"/>
      <c r="AC3091" s="824"/>
    </row>
    <row r="3092" s="823" customFormat="1" ht="28.45" hidden="1" customHeight="1" outlineLevel="3" spans="1:29">
      <c r="A3092" s="873" t="s">
        <v>1470</v>
      </c>
      <c r="B3092" s="870" t="s">
        <v>1472</v>
      </c>
      <c r="C3092" s="870" t="s">
        <v>1474</v>
      </c>
      <c r="D3092" s="846" t="s">
        <v>6909</v>
      </c>
      <c r="E3092" s="846" t="s">
        <v>34</v>
      </c>
      <c r="F3092" s="846" t="s">
        <v>6892</v>
      </c>
      <c r="G3092" s="846" t="s">
        <v>1812</v>
      </c>
      <c r="H3092" s="832">
        <v>1620</v>
      </c>
      <c r="I3092" s="832">
        <v>1620</v>
      </c>
      <c r="J3092" s="846" t="s">
        <v>6885</v>
      </c>
      <c r="K3092" s="846" t="s">
        <v>221</v>
      </c>
      <c r="L3092" s="846" t="s">
        <v>6893</v>
      </c>
      <c r="M3092" s="846" t="s">
        <v>6894</v>
      </c>
      <c r="N3092" s="846"/>
      <c r="O3092" s="846" t="s">
        <v>6900</v>
      </c>
      <c r="P3092" s="846" t="s">
        <v>6896</v>
      </c>
      <c r="Q3092" s="846"/>
      <c r="R3092" s="824"/>
      <c r="S3092" s="824"/>
      <c r="T3092" s="824"/>
      <c r="U3092" s="824"/>
      <c r="V3092" s="824"/>
      <c r="W3092" s="824"/>
      <c r="X3092" s="824"/>
      <c r="Y3092" s="824"/>
      <c r="Z3092" s="824"/>
      <c r="AA3092" s="824"/>
      <c r="AB3092" s="824"/>
      <c r="AC3092" s="824"/>
    </row>
    <row r="3093" s="823" customFormat="1" ht="28.45" hidden="1" customHeight="1" outlineLevel="3" spans="1:29">
      <c r="A3093" s="873" t="s">
        <v>1470</v>
      </c>
      <c r="B3093" s="870" t="s">
        <v>1472</v>
      </c>
      <c r="C3093" s="870" t="s">
        <v>1474</v>
      </c>
      <c r="D3093" s="846" t="s">
        <v>6910</v>
      </c>
      <c r="E3093" s="846" t="s">
        <v>34</v>
      </c>
      <c r="F3093" s="846" t="s">
        <v>6892</v>
      </c>
      <c r="G3093" s="846" t="s">
        <v>1812</v>
      </c>
      <c r="H3093" s="832">
        <v>1620</v>
      </c>
      <c r="I3093" s="832">
        <v>1620</v>
      </c>
      <c r="J3093" s="846" t="s">
        <v>6885</v>
      </c>
      <c r="K3093" s="846" t="s">
        <v>221</v>
      </c>
      <c r="L3093" s="846" t="s">
        <v>6893</v>
      </c>
      <c r="M3093" s="846" t="s">
        <v>6894</v>
      </c>
      <c r="N3093" s="846"/>
      <c r="O3093" s="846" t="s">
        <v>6900</v>
      </c>
      <c r="P3093" s="846" t="s">
        <v>6896</v>
      </c>
      <c r="Q3093" s="846"/>
      <c r="R3093" s="824"/>
      <c r="S3093" s="824"/>
      <c r="T3093" s="824"/>
      <c r="U3093" s="824"/>
      <c r="V3093" s="824"/>
      <c r="W3093" s="824"/>
      <c r="X3093" s="824"/>
      <c r="Y3093" s="824"/>
      <c r="Z3093" s="824"/>
      <c r="AA3093" s="824"/>
      <c r="AB3093" s="824"/>
      <c r="AC3093" s="824"/>
    </row>
    <row r="3094" s="823" customFormat="1" ht="28.45" hidden="1" customHeight="1" outlineLevel="3" spans="1:29">
      <c r="A3094" s="873" t="s">
        <v>1470</v>
      </c>
      <c r="B3094" s="870" t="s">
        <v>1472</v>
      </c>
      <c r="C3094" s="870" t="s">
        <v>1474</v>
      </c>
      <c r="D3094" s="846" t="s">
        <v>6911</v>
      </c>
      <c r="E3094" s="846" t="s">
        <v>34</v>
      </c>
      <c r="F3094" s="846" t="s">
        <v>6892</v>
      </c>
      <c r="G3094" s="846" t="s">
        <v>1812</v>
      </c>
      <c r="H3094" s="832">
        <v>1600</v>
      </c>
      <c r="I3094" s="832">
        <v>1600</v>
      </c>
      <c r="J3094" s="846" t="s">
        <v>6885</v>
      </c>
      <c r="K3094" s="846" t="s">
        <v>1000</v>
      </c>
      <c r="L3094" s="846" t="s">
        <v>6893</v>
      </c>
      <c r="M3094" s="846" t="s">
        <v>6894</v>
      </c>
      <c r="N3094" s="846"/>
      <c r="O3094" s="846" t="s">
        <v>6900</v>
      </c>
      <c r="P3094" s="846" t="s">
        <v>6896</v>
      </c>
      <c r="Q3094" s="846"/>
      <c r="R3094" s="824"/>
      <c r="S3094" s="824"/>
      <c r="T3094" s="824"/>
      <c r="U3094" s="824"/>
      <c r="V3094" s="824"/>
      <c r="W3094" s="824"/>
      <c r="X3094" s="824"/>
      <c r="Y3094" s="824"/>
      <c r="Z3094" s="824"/>
      <c r="AA3094" s="824"/>
      <c r="AB3094" s="824"/>
      <c r="AC3094" s="824"/>
    </row>
    <row r="3095" s="823" customFormat="1" ht="28.45" hidden="1" customHeight="1" outlineLevel="3" spans="1:29">
      <c r="A3095" s="873" t="s">
        <v>1470</v>
      </c>
      <c r="B3095" s="870" t="s">
        <v>1472</v>
      </c>
      <c r="C3095" s="870" t="s">
        <v>1474</v>
      </c>
      <c r="D3095" s="846" t="s">
        <v>6912</v>
      </c>
      <c r="E3095" s="846" t="s">
        <v>34</v>
      </c>
      <c r="F3095" s="846" t="s">
        <v>6892</v>
      </c>
      <c r="G3095" s="846" t="s">
        <v>1812</v>
      </c>
      <c r="H3095" s="832">
        <v>1600</v>
      </c>
      <c r="I3095" s="832">
        <v>1600</v>
      </c>
      <c r="J3095" s="846" t="s">
        <v>6885</v>
      </c>
      <c r="K3095" s="846" t="s">
        <v>3482</v>
      </c>
      <c r="L3095" s="846" t="s">
        <v>6893</v>
      </c>
      <c r="M3095" s="846" t="s">
        <v>6894</v>
      </c>
      <c r="N3095" s="846"/>
      <c r="O3095" s="846" t="s">
        <v>6900</v>
      </c>
      <c r="P3095" s="846" t="s">
        <v>6896</v>
      </c>
      <c r="Q3095" s="846"/>
      <c r="R3095" s="824"/>
      <c r="S3095" s="824"/>
      <c r="T3095" s="824"/>
      <c r="U3095" s="824"/>
      <c r="V3095" s="824"/>
      <c r="W3095" s="824"/>
      <c r="X3095" s="824"/>
      <c r="Y3095" s="824"/>
      <c r="Z3095" s="824"/>
      <c r="AA3095" s="824"/>
      <c r="AB3095" s="824"/>
      <c r="AC3095" s="824"/>
    </row>
    <row r="3096" s="823" customFormat="1" ht="28.45" hidden="1" customHeight="1" outlineLevel="3" spans="1:29">
      <c r="A3096" s="873" t="s">
        <v>1470</v>
      </c>
      <c r="B3096" s="870" t="s">
        <v>1472</v>
      </c>
      <c r="C3096" s="870" t="s">
        <v>1474</v>
      </c>
      <c r="D3096" s="846" t="s">
        <v>6913</v>
      </c>
      <c r="E3096" s="846" t="s">
        <v>34</v>
      </c>
      <c r="F3096" s="846" t="s">
        <v>6892</v>
      </c>
      <c r="G3096" s="846" t="s">
        <v>1812</v>
      </c>
      <c r="H3096" s="832">
        <v>1612</v>
      </c>
      <c r="I3096" s="832">
        <v>1612</v>
      </c>
      <c r="J3096" s="846" t="s">
        <v>6885</v>
      </c>
      <c r="K3096" s="846" t="s">
        <v>196</v>
      </c>
      <c r="L3096" s="846" t="s">
        <v>6893</v>
      </c>
      <c r="M3096" s="846" t="s">
        <v>6894</v>
      </c>
      <c r="N3096" s="846"/>
      <c r="O3096" s="846" t="s">
        <v>6900</v>
      </c>
      <c r="P3096" s="846" t="s">
        <v>6896</v>
      </c>
      <c r="Q3096" s="846"/>
      <c r="R3096" s="824"/>
      <c r="S3096" s="824"/>
      <c r="T3096" s="824"/>
      <c r="U3096" s="824"/>
      <c r="V3096" s="824"/>
      <c r="W3096" s="824"/>
      <c r="X3096" s="824"/>
      <c r="Y3096" s="824"/>
      <c r="Z3096" s="824"/>
      <c r="AA3096" s="824"/>
      <c r="AB3096" s="824"/>
      <c r="AC3096" s="824"/>
    </row>
    <row r="3097" s="823" customFormat="1" ht="28.45" hidden="1" customHeight="1" outlineLevel="3" spans="1:29">
      <c r="A3097" s="873" t="s">
        <v>1470</v>
      </c>
      <c r="B3097" s="870" t="s">
        <v>1472</v>
      </c>
      <c r="C3097" s="870" t="s">
        <v>1474</v>
      </c>
      <c r="D3097" s="846" t="s">
        <v>6914</v>
      </c>
      <c r="E3097" s="846" t="s">
        <v>34</v>
      </c>
      <c r="F3097" s="846" t="s">
        <v>6892</v>
      </c>
      <c r="G3097" s="846" t="s">
        <v>1812</v>
      </c>
      <c r="H3097" s="832">
        <v>8100</v>
      </c>
      <c r="I3097" s="832">
        <v>8100</v>
      </c>
      <c r="J3097" s="846" t="s">
        <v>6885</v>
      </c>
      <c r="K3097" s="846" t="s">
        <v>768</v>
      </c>
      <c r="L3097" s="846" t="s">
        <v>6893</v>
      </c>
      <c r="M3097" s="846" t="s">
        <v>6894</v>
      </c>
      <c r="N3097" s="846"/>
      <c r="O3097" s="846" t="s">
        <v>6900</v>
      </c>
      <c r="P3097" s="846" t="s">
        <v>6896</v>
      </c>
      <c r="Q3097" s="846"/>
      <c r="R3097" s="824"/>
      <c r="S3097" s="824"/>
      <c r="T3097" s="824"/>
      <c r="U3097" s="824"/>
      <c r="V3097" s="824"/>
      <c r="W3097" s="824"/>
      <c r="X3097" s="824"/>
      <c r="Y3097" s="824"/>
      <c r="Z3097" s="824"/>
      <c r="AA3097" s="824"/>
      <c r="AB3097" s="824"/>
      <c r="AC3097" s="824"/>
    </row>
    <row r="3098" s="823" customFormat="1" ht="28.45" hidden="1" customHeight="1" outlineLevel="3" spans="1:29">
      <c r="A3098" s="873" t="s">
        <v>1470</v>
      </c>
      <c r="B3098" s="870" t="s">
        <v>1472</v>
      </c>
      <c r="C3098" s="870" t="s">
        <v>1474</v>
      </c>
      <c r="D3098" s="846" t="s">
        <v>6915</v>
      </c>
      <c r="E3098" s="846" t="s">
        <v>34</v>
      </c>
      <c r="F3098" s="846" t="s">
        <v>6892</v>
      </c>
      <c r="G3098" s="846" t="s">
        <v>1812</v>
      </c>
      <c r="H3098" s="832">
        <v>1600</v>
      </c>
      <c r="I3098" s="832">
        <v>1600</v>
      </c>
      <c r="J3098" s="846" t="s">
        <v>6885</v>
      </c>
      <c r="K3098" s="846" t="s">
        <v>3482</v>
      </c>
      <c r="L3098" s="846" t="s">
        <v>6893</v>
      </c>
      <c r="M3098" s="846" t="s">
        <v>6894</v>
      </c>
      <c r="N3098" s="846"/>
      <c r="O3098" s="846" t="s">
        <v>6900</v>
      </c>
      <c r="P3098" s="846" t="s">
        <v>6896</v>
      </c>
      <c r="Q3098" s="846"/>
      <c r="R3098" s="824"/>
      <c r="S3098" s="824"/>
      <c r="T3098" s="824"/>
      <c r="U3098" s="824"/>
      <c r="V3098" s="824"/>
      <c r="W3098" s="824"/>
      <c r="X3098" s="824"/>
      <c r="Y3098" s="824"/>
      <c r="Z3098" s="824"/>
      <c r="AA3098" s="824"/>
      <c r="AB3098" s="824"/>
      <c r="AC3098" s="824"/>
    </row>
    <row r="3099" s="823" customFormat="1" ht="28.45" hidden="1" customHeight="1" outlineLevel="3" spans="1:29">
      <c r="A3099" s="873" t="s">
        <v>1470</v>
      </c>
      <c r="B3099" s="870" t="s">
        <v>1472</v>
      </c>
      <c r="C3099" s="870" t="s">
        <v>1474</v>
      </c>
      <c r="D3099" s="846" t="s">
        <v>6916</v>
      </c>
      <c r="E3099" s="846" t="s">
        <v>34</v>
      </c>
      <c r="F3099" s="846" t="s">
        <v>6892</v>
      </c>
      <c r="G3099" s="846" t="s">
        <v>1812</v>
      </c>
      <c r="H3099" s="832">
        <v>1600</v>
      </c>
      <c r="I3099" s="832">
        <v>1600</v>
      </c>
      <c r="J3099" s="846" t="s">
        <v>6885</v>
      </c>
      <c r="K3099" s="846" t="s">
        <v>3482</v>
      </c>
      <c r="L3099" s="846" t="s">
        <v>6893</v>
      </c>
      <c r="M3099" s="846" t="s">
        <v>6894</v>
      </c>
      <c r="N3099" s="846"/>
      <c r="O3099" s="846" t="s">
        <v>6900</v>
      </c>
      <c r="P3099" s="846" t="s">
        <v>6896</v>
      </c>
      <c r="Q3099" s="846"/>
      <c r="R3099" s="824"/>
      <c r="S3099" s="824"/>
      <c r="T3099" s="824"/>
      <c r="U3099" s="824"/>
      <c r="V3099" s="824"/>
      <c r="W3099" s="824"/>
      <c r="X3099" s="824"/>
      <c r="Y3099" s="824"/>
      <c r="Z3099" s="824"/>
      <c r="AA3099" s="824"/>
      <c r="AB3099" s="824"/>
      <c r="AC3099" s="824"/>
    </row>
    <row r="3100" s="823" customFormat="1" ht="28.45" hidden="1" customHeight="1" outlineLevel="3" spans="1:29">
      <c r="A3100" s="873" t="s">
        <v>1470</v>
      </c>
      <c r="B3100" s="870" t="s">
        <v>1472</v>
      </c>
      <c r="C3100" s="870" t="s">
        <v>1474</v>
      </c>
      <c r="D3100" s="846" t="s">
        <v>6917</v>
      </c>
      <c r="E3100" s="846" t="s">
        <v>34</v>
      </c>
      <c r="F3100" s="846" t="s">
        <v>6892</v>
      </c>
      <c r="G3100" s="846" t="s">
        <v>1812</v>
      </c>
      <c r="H3100" s="832">
        <v>1600</v>
      </c>
      <c r="I3100" s="832">
        <v>1600</v>
      </c>
      <c r="J3100" s="846" t="s">
        <v>6885</v>
      </c>
      <c r="K3100" s="846" t="s">
        <v>3482</v>
      </c>
      <c r="L3100" s="846" t="s">
        <v>6893</v>
      </c>
      <c r="M3100" s="846" t="s">
        <v>6894</v>
      </c>
      <c r="N3100" s="846"/>
      <c r="O3100" s="846" t="s">
        <v>6900</v>
      </c>
      <c r="P3100" s="846" t="s">
        <v>6896</v>
      </c>
      <c r="Q3100" s="846"/>
      <c r="R3100" s="824"/>
      <c r="S3100" s="824"/>
      <c r="T3100" s="824"/>
      <c r="U3100" s="824"/>
      <c r="V3100" s="824"/>
      <c r="W3100" s="824"/>
      <c r="X3100" s="824"/>
      <c r="Y3100" s="824"/>
      <c r="Z3100" s="824"/>
      <c r="AA3100" s="824"/>
      <c r="AB3100" s="824"/>
      <c r="AC3100" s="824"/>
    </row>
    <row r="3101" s="823" customFormat="1" ht="28.45" hidden="1" customHeight="1" outlineLevel="3" spans="1:29">
      <c r="A3101" s="873" t="s">
        <v>1470</v>
      </c>
      <c r="B3101" s="870" t="s">
        <v>1472</v>
      </c>
      <c r="C3101" s="870" t="s">
        <v>1474</v>
      </c>
      <c r="D3101" s="846" t="s">
        <v>6918</v>
      </c>
      <c r="E3101" s="846" t="s">
        <v>34</v>
      </c>
      <c r="F3101" s="846" t="s">
        <v>6892</v>
      </c>
      <c r="G3101" s="846" t="s">
        <v>1812</v>
      </c>
      <c r="H3101" s="832">
        <v>1600</v>
      </c>
      <c r="I3101" s="832">
        <v>1600</v>
      </c>
      <c r="J3101" s="846" t="s">
        <v>6885</v>
      </c>
      <c r="K3101" s="846" t="s">
        <v>3482</v>
      </c>
      <c r="L3101" s="846" t="s">
        <v>6893</v>
      </c>
      <c r="M3101" s="846" t="s">
        <v>6894</v>
      </c>
      <c r="N3101" s="846"/>
      <c r="O3101" s="846" t="s">
        <v>6900</v>
      </c>
      <c r="P3101" s="846" t="s">
        <v>6896</v>
      </c>
      <c r="Q3101" s="846"/>
      <c r="R3101" s="824"/>
      <c r="S3101" s="824"/>
      <c r="T3101" s="824"/>
      <c r="U3101" s="824"/>
      <c r="V3101" s="824"/>
      <c r="W3101" s="824"/>
      <c r="X3101" s="824"/>
      <c r="Y3101" s="824"/>
      <c r="Z3101" s="824"/>
      <c r="AA3101" s="824"/>
      <c r="AB3101" s="824"/>
      <c r="AC3101" s="824"/>
    </row>
    <row r="3102" s="823" customFormat="1" ht="28.45" hidden="1" customHeight="1" outlineLevel="3" spans="1:29">
      <c r="A3102" s="873" t="s">
        <v>1470</v>
      </c>
      <c r="B3102" s="870" t="s">
        <v>1472</v>
      </c>
      <c r="C3102" s="870" t="s">
        <v>1474</v>
      </c>
      <c r="D3102" s="846" t="s">
        <v>6919</v>
      </c>
      <c r="E3102" s="846" t="s">
        <v>34</v>
      </c>
      <c r="F3102" s="846" t="s">
        <v>6892</v>
      </c>
      <c r="G3102" s="846" t="s">
        <v>1812</v>
      </c>
      <c r="H3102" s="832">
        <v>1600</v>
      </c>
      <c r="I3102" s="832">
        <v>1600</v>
      </c>
      <c r="J3102" s="846" t="s">
        <v>6885</v>
      </c>
      <c r="K3102" s="846" t="s">
        <v>3482</v>
      </c>
      <c r="L3102" s="846" t="s">
        <v>6893</v>
      </c>
      <c r="M3102" s="846" t="s">
        <v>6894</v>
      </c>
      <c r="N3102" s="846"/>
      <c r="O3102" s="846" t="s">
        <v>6900</v>
      </c>
      <c r="P3102" s="846" t="s">
        <v>6896</v>
      </c>
      <c r="Q3102" s="846"/>
      <c r="R3102" s="824"/>
      <c r="S3102" s="824"/>
      <c r="T3102" s="824"/>
      <c r="U3102" s="824"/>
      <c r="V3102" s="824"/>
      <c r="W3102" s="824"/>
      <c r="X3102" s="824"/>
      <c r="Y3102" s="824"/>
      <c r="Z3102" s="824"/>
      <c r="AA3102" s="824"/>
      <c r="AB3102" s="824"/>
      <c r="AC3102" s="824"/>
    </row>
    <row r="3103" s="823" customFormat="1" ht="28.45" hidden="1" customHeight="1" outlineLevel="3" spans="1:29">
      <c r="A3103" s="873" t="s">
        <v>1470</v>
      </c>
      <c r="B3103" s="870" t="s">
        <v>1472</v>
      </c>
      <c r="C3103" s="870" t="s">
        <v>1474</v>
      </c>
      <c r="D3103" s="846" t="s">
        <v>6920</v>
      </c>
      <c r="E3103" s="846" t="s">
        <v>34</v>
      </c>
      <c r="F3103" s="846" t="s">
        <v>6892</v>
      </c>
      <c r="G3103" s="846" t="s">
        <v>1812</v>
      </c>
      <c r="H3103" s="832">
        <v>3240</v>
      </c>
      <c r="I3103" s="832">
        <v>3240</v>
      </c>
      <c r="J3103" s="846" t="s">
        <v>6885</v>
      </c>
      <c r="K3103" s="846" t="s">
        <v>196</v>
      </c>
      <c r="L3103" s="846" t="s">
        <v>6893</v>
      </c>
      <c r="M3103" s="846" t="s">
        <v>1494</v>
      </c>
      <c r="N3103" s="846"/>
      <c r="O3103" s="846" t="s">
        <v>6900</v>
      </c>
      <c r="P3103" s="846" t="s">
        <v>6896</v>
      </c>
      <c r="Q3103" s="846"/>
      <c r="R3103" s="824"/>
      <c r="S3103" s="824"/>
      <c r="T3103" s="824"/>
      <c r="U3103" s="824"/>
      <c r="V3103" s="824"/>
      <c r="W3103" s="824"/>
      <c r="X3103" s="824"/>
      <c r="Y3103" s="824"/>
      <c r="Z3103" s="824"/>
      <c r="AA3103" s="824"/>
      <c r="AB3103" s="824"/>
      <c r="AC3103" s="824"/>
    </row>
    <row r="3104" s="823" customFormat="1" ht="28.45" hidden="1" customHeight="1" outlineLevel="2" collapsed="1" spans="1:29">
      <c r="A3104" s="870" t="s">
        <v>1470</v>
      </c>
      <c r="B3104" s="870" t="s">
        <v>1472</v>
      </c>
      <c r="C3104" s="870" t="s">
        <v>1604</v>
      </c>
      <c r="D3104" s="870"/>
      <c r="E3104" s="835"/>
      <c r="F3104" s="835"/>
      <c r="G3104" s="836"/>
      <c r="H3104" s="879" t="s">
        <v>6300</v>
      </c>
      <c r="I3104" s="874" t="s">
        <v>6300</v>
      </c>
      <c r="J3104" s="870"/>
      <c r="K3104" s="835"/>
      <c r="L3104" s="835"/>
      <c r="M3104" s="835"/>
      <c r="N3104" s="835"/>
      <c r="O3104" s="835"/>
      <c r="P3104" s="835"/>
      <c r="Q3104" s="836"/>
      <c r="R3104" s="824"/>
      <c r="S3104" s="824"/>
      <c r="T3104" s="824"/>
      <c r="U3104" s="824"/>
      <c r="V3104" s="824"/>
      <c r="W3104" s="824"/>
      <c r="X3104" s="824"/>
      <c r="Y3104" s="824"/>
      <c r="Z3104" s="824"/>
      <c r="AA3104" s="824"/>
      <c r="AB3104" s="824"/>
      <c r="AC3104" s="824"/>
    </row>
    <row r="3105" s="823" customFormat="1" ht="28.45" hidden="1" customHeight="1" outlineLevel="3" spans="1:29">
      <c r="A3105" s="873" t="s">
        <v>1470</v>
      </c>
      <c r="B3105" s="870" t="s">
        <v>1472</v>
      </c>
      <c r="C3105" s="870" t="s">
        <v>1604</v>
      </c>
      <c r="D3105" s="846" t="s">
        <v>6921</v>
      </c>
      <c r="E3105" s="846" t="s">
        <v>34</v>
      </c>
      <c r="F3105" s="846" t="s">
        <v>6892</v>
      </c>
      <c r="G3105" s="846" t="s">
        <v>1812</v>
      </c>
      <c r="H3105" s="832">
        <v>1612</v>
      </c>
      <c r="I3105" s="832">
        <v>1612</v>
      </c>
      <c r="J3105" s="846" t="s">
        <v>6885</v>
      </c>
      <c r="K3105" s="846" t="s">
        <v>292</v>
      </c>
      <c r="L3105" s="846" t="s">
        <v>6922</v>
      </c>
      <c r="M3105" s="846" t="s">
        <v>1638</v>
      </c>
      <c r="N3105" s="846"/>
      <c r="O3105" s="846" t="s">
        <v>6923</v>
      </c>
      <c r="P3105" s="846" t="s">
        <v>6896</v>
      </c>
      <c r="Q3105" s="846"/>
      <c r="R3105" s="824"/>
      <c r="S3105" s="824"/>
      <c r="T3105" s="824"/>
      <c r="U3105" s="824"/>
      <c r="V3105" s="824"/>
      <c r="W3105" s="824"/>
      <c r="X3105" s="824"/>
      <c r="Y3105" s="824"/>
      <c r="Z3105" s="824"/>
      <c r="AA3105" s="824"/>
      <c r="AB3105" s="824"/>
      <c r="AC3105" s="824"/>
    </row>
    <row r="3106" s="823" customFormat="1" ht="28.45" hidden="1" customHeight="1" outlineLevel="3" spans="1:29">
      <c r="A3106" s="873" t="s">
        <v>1470</v>
      </c>
      <c r="B3106" s="870" t="s">
        <v>1472</v>
      </c>
      <c r="C3106" s="870" t="s">
        <v>1604</v>
      </c>
      <c r="D3106" s="846" t="s">
        <v>6924</v>
      </c>
      <c r="E3106" s="846" t="s">
        <v>34</v>
      </c>
      <c r="F3106" s="846" t="s">
        <v>6925</v>
      </c>
      <c r="G3106" s="846" t="s">
        <v>1558</v>
      </c>
      <c r="H3106" s="832">
        <v>1800</v>
      </c>
      <c r="I3106" s="832">
        <v>250.68</v>
      </c>
      <c r="J3106" s="846" t="s">
        <v>6361</v>
      </c>
      <c r="K3106" s="846" t="s">
        <v>166</v>
      </c>
      <c r="L3106" s="846" t="s">
        <v>1720</v>
      </c>
      <c r="M3106" s="846" t="s">
        <v>1627</v>
      </c>
      <c r="N3106" s="846"/>
      <c r="O3106" s="846" t="s">
        <v>6926</v>
      </c>
      <c r="P3106" s="846"/>
      <c r="Q3106" s="846"/>
      <c r="R3106" s="824"/>
      <c r="S3106" s="824"/>
      <c r="T3106" s="824"/>
      <c r="U3106" s="824"/>
      <c r="V3106" s="824"/>
      <c r="W3106" s="824"/>
      <c r="X3106" s="824"/>
      <c r="Y3106" s="824"/>
      <c r="Z3106" s="824"/>
      <c r="AA3106" s="824"/>
      <c r="AB3106" s="824"/>
      <c r="AC3106" s="824"/>
    </row>
    <row r="3107" s="823" customFormat="1" ht="28.45" hidden="1" customHeight="1" outlineLevel="3" spans="1:29">
      <c r="A3107" s="873" t="s">
        <v>1470</v>
      </c>
      <c r="B3107" s="870" t="s">
        <v>1472</v>
      </c>
      <c r="C3107" s="870" t="s">
        <v>1604</v>
      </c>
      <c r="D3107" s="846" t="s">
        <v>6927</v>
      </c>
      <c r="E3107" s="846" t="s">
        <v>34</v>
      </c>
      <c r="F3107" s="846" t="s">
        <v>6925</v>
      </c>
      <c r="G3107" s="846" t="s">
        <v>1558</v>
      </c>
      <c r="H3107" s="832">
        <v>1000</v>
      </c>
      <c r="I3107" s="832">
        <v>142.53</v>
      </c>
      <c r="J3107" s="846" t="s">
        <v>6361</v>
      </c>
      <c r="K3107" s="846" t="s">
        <v>350</v>
      </c>
      <c r="L3107" s="846" t="s">
        <v>1747</v>
      </c>
      <c r="M3107" s="846" t="s">
        <v>6928</v>
      </c>
      <c r="N3107" s="846"/>
      <c r="O3107" s="846" t="s">
        <v>6929</v>
      </c>
      <c r="P3107" s="846"/>
      <c r="Q3107" s="846"/>
      <c r="R3107" s="824"/>
      <c r="S3107" s="824"/>
      <c r="T3107" s="824"/>
      <c r="U3107" s="824"/>
      <c r="V3107" s="824"/>
      <c r="W3107" s="824"/>
      <c r="X3107" s="824"/>
      <c r="Y3107" s="824"/>
      <c r="Z3107" s="824"/>
      <c r="AA3107" s="824"/>
      <c r="AB3107" s="824"/>
      <c r="AC3107" s="824"/>
    </row>
    <row r="3108" s="823" customFormat="1" ht="28.45" hidden="1" customHeight="1" outlineLevel="3" spans="1:29">
      <c r="A3108" s="873" t="s">
        <v>1470</v>
      </c>
      <c r="B3108" s="870" t="s">
        <v>1472</v>
      </c>
      <c r="C3108" s="870" t="s">
        <v>1604</v>
      </c>
      <c r="D3108" s="846" t="s">
        <v>6930</v>
      </c>
      <c r="E3108" s="846" t="s">
        <v>34</v>
      </c>
      <c r="F3108" s="846" t="s">
        <v>6931</v>
      </c>
      <c r="G3108" s="846" t="s">
        <v>1743</v>
      </c>
      <c r="H3108" s="832">
        <v>500</v>
      </c>
      <c r="I3108" s="832">
        <v>500</v>
      </c>
      <c r="J3108" s="846" t="s">
        <v>6361</v>
      </c>
      <c r="K3108" s="846" t="s">
        <v>166</v>
      </c>
      <c r="L3108" s="846" t="s">
        <v>1669</v>
      </c>
      <c r="M3108" s="846" t="s">
        <v>1664</v>
      </c>
      <c r="N3108" s="846"/>
      <c r="O3108" s="846" t="s">
        <v>6932</v>
      </c>
      <c r="P3108" s="846"/>
      <c r="Q3108" s="846"/>
      <c r="R3108" s="824"/>
      <c r="S3108" s="824"/>
      <c r="T3108" s="824"/>
      <c r="U3108" s="824"/>
      <c r="V3108" s="824"/>
      <c r="W3108" s="824"/>
      <c r="X3108" s="824"/>
      <c r="Y3108" s="824"/>
      <c r="Z3108" s="824"/>
      <c r="AA3108" s="824"/>
      <c r="AB3108" s="824"/>
      <c r="AC3108" s="824"/>
    </row>
    <row r="3109" s="823" customFormat="1" ht="28.45" hidden="1" customHeight="1" outlineLevel="3" spans="1:29">
      <c r="A3109" s="873" t="s">
        <v>1470</v>
      </c>
      <c r="B3109" s="870" t="s">
        <v>1472</v>
      </c>
      <c r="C3109" s="870" t="s">
        <v>1604</v>
      </c>
      <c r="D3109" s="846" t="s">
        <v>6933</v>
      </c>
      <c r="E3109" s="846" t="s">
        <v>34</v>
      </c>
      <c r="F3109" s="846" t="s">
        <v>6934</v>
      </c>
      <c r="G3109" s="846" t="s">
        <v>1558</v>
      </c>
      <c r="H3109" s="832">
        <v>1100</v>
      </c>
      <c r="I3109" s="832">
        <v>1045.4</v>
      </c>
      <c r="J3109" s="846" t="s">
        <v>6361</v>
      </c>
      <c r="K3109" s="846" t="s">
        <v>166</v>
      </c>
      <c r="L3109" s="846" t="s">
        <v>6935</v>
      </c>
      <c r="M3109" s="846" t="s">
        <v>1620</v>
      </c>
      <c r="N3109" s="846"/>
      <c r="O3109" s="846" t="s">
        <v>6936</v>
      </c>
      <c r="P3109" s="846"/>
      <c r="Q3109" s="846"/>
      <c r="R3109" s="824"/>
      <c r="S3109" s="824"/>
      <c r="T3109" s="824"/>
      <c r="U3109" s="824"/>
      <c r="V3109" s="824"/>
      <c r="W3109" s="824"/>
      <c r="X3109" s="824"/>
      <c r="Y3109" s="824"/>
      <c r="Z3109" s="824"/>
      <c r="AA3109" s="824"/>
      <c r="AB3109" s="824"/>
      <c r="AC3109" s="824"/>
    </row>
    <row r="3110" s="823" customFormat="1" ht="28.45" hidden="1" customHeight="1" outlineLevel="2" collapsed="1" spans="1:29">
      <c r="A3110" s="870" t="s">
        <v>1470</v>
      </c>
      <c r="B3110" s="870" t="s">
        <v>1472</v>
      </c>
      <c r="C3110" s="870" t="s">
        <v>1546</v>
      </c>
      <c r="D3110" s="870"/>
      <c r="E3110" s="835"/>
      <c r="F3110" s="835"/>
      <c r="G3110" s="836"/>
      <c r="H3110" s="879" t="s">
        <v>6300</v>
      </c>
      <c r="I3110" s="874" t="s">
        <v>6300</v>
      </c>
      <c r="J3110" s="870"/>
      <c r="K3110" s="835"/>
      <c r="L3110" s="835"/>
      <c r="M3110" s="835"/>
      <c r="N3110" s="835"/>
      <c r="O3110" s="835"/>
      <c r="P3110" s="835"/>
      <c r="Q3110" s="836"/>
      <c r="R3110" s="824"/>
      <c r="S3110" s="824"/>
      <c r="T3110" s="824"/>
      <c r="U3110" s="824"/>
      <c r="V3110" s="824"/>
      <c r="W3110" s="824"/>
      <c r="X3110" s="824"/>
      <c r="Y3110" s="824"/>
      <c r="Z3110" s="824"/>
      <c r="AA3110" s="824"/>
      <c r="AB3110" s="824"/>
      <c r="AC3110" s="824"/>
    </row>
    <row r="3111" s="823" customFormat="1" ht="28.45" hidden="1" customHeight="1" outlineLevel="3" spans="1:29">
      <c r="A3111" s="873" t="s">
        <v>1470</v>
      </c>
      <c r="B3111" s="870" t="s">
        <v>1472</v>
      </c>
      <c r="C3111" s="870" t="s">
        <v>1546</v>
      </c>
      <c r="D3111" s="846" t="s">
        <v>6937</v>
      </c>
      <c r="E3111" s="846" t="s">
        <v>34</v>
      </c>
      <c r="F3111" s="846" t="s">
        <v>6938</v>
      </c>
      <c r="G3111" s="846" t="s">
        <v>1743</v>
      </c>
      <c r="H3111" s="832">
        <v>500</v>
      </c>
      <c r="I3111" s="832">
        <v>500</v>
      </c>
      <c r="J3111" s="846" t="s">
        <v>6361</v>
      </c>
      <c r="K3111" s="846" t="s">
        <v>471</v>
      </c>
      <c r="L3111" s="846" t="s">
        <v>6939</v>
      </c>
      <c r="M3111" s="846" t="s">
        <v>6940</v>
      </c>
      <c r="N3111" s="846"/>
      <c r="O3111" s="846" t="s">
        <v>6941</v>
      </c>
      <c r="P3111" s="846"/>
      <c r="Q3111" s="846"/>
      <c r="R3111" s="824"/>
      <c r="S3111" s="824"/>
      <c r="T3111" s="824"/>
      <c r="U3111" s="824"/>
      <c r="V3111" s="824"/>
      <c r="W3111" s="824"/>
      <c r="X3111" s="824"/>
      <c r="Y3111" s="824"/>
      <c r="Z3111" s="824"/>
      <c r="AA3111" s="824"/>
      <c r="AB3111" s="824"/>
      <c r="AC3111" s="824"/>
    </row>
    <row r="3112" s="823" customFormat="1" ht="28.45" hidden="1" customHeight="1" outlineLevel="3" spans="1:29">
      <c r="A3112" s="873" t="s">
        <v>1470</v>
      </c>
      <c r="B3112" s="870" t="s">
        <v>1472</v>
      </c>
      <c r="C3112" s="870" t="s">
        <v>1546</v>
      </c>
      <c r="D3112" s="846" t="s">
        <v>6942</v>
      </c>
      <c r="E3112" s="846" t="s">
        <v>34</v>
      </c>
      <c r="F3112" s="846" t="s">
        <v>6943</v>
      </c>
      <c r="G3112" s="846" t="s">
        <v>1558</v>
      </c>
      <c r="H3112" s="832">
        <v>5000</v>
      </c>
      <c r="I3112" s="832">
        <v>5000</v>
      </c>
      <c r="J3112" s="846" t="s">
        <v>6361</v>
      </c>
      <c r="K3112" s="846" t="s">
        <v>350</v>
      </c>
      <c r="L3112" s="846" t="s">
        <v>6108</v>
      </c>
      <c r="M3112" s="846" t="s">
        <v>6944</v>
      </c>
      <c r="N3112" s="846"/>
      <c r="O3112" s="846" t="s">
        <v>6945</v>
      </c>
      <c r="P3112" s="846" t="s">
        <v>6946</v>
      </c>
      <c r="Q3112" s="846"/>
      <c r="R3112" s="824"/>
      <c r="S3112" s="824"/>
      <c r="T3112" s="824"/>
      <c r="U3112" s="824"/>
      <c r="V3112" s="824"/>
      <c r="W3112" s="824"/>
      <c r="X3112" s="824"/>
      <c r="Y3112" s="824"/>
      <c r="Z3112" s="824"/>
      <c r="AA3112" s="824"/>
      <c r="AB3112" s="824"/>
      <c r="AC3112" s="824"/>
    </row>
    <row r="3113" s="823" customFormat="1" ht="28.45" hidden="1" customHeight="1" outlineLevel="1" collapsed="1" spans="1:29">
      <c r="A3113" s="870" t="s">
        <v>1470</v>
      </c>
      <c r="B3113" s="870" t="s">
        <v>1777</v>
      </c>
      <c r="C3113" s="870"/>
      <c r="D3113" s="835"/>
      <c r="E3113" s="835"/>
      <c r="F3113" s="835"/>
      <c r="G3113" s="836"/>
      <c r="H3113" s="879" t="s">
        <v>6300</v>
      </c>
      <c r="I3113" s="874" t="s">
        <v>6300</v>
      </c>
      <c r="J3113" s="870"/>
      <c r="K3113" s="835"/>
      <c r="L3113" s="835"/>
      <c r="M3113" s="835"/>
      <c r="N3113" s="835"/>
      <c r="O3113" s="835"/>
      <c r="P3113" s="835"/>
      <c r="Q3113" s="836"/>
      <c r="R3113" s="824"/>
      <c r="S3113" s="824"/>
      <c r="T3113" s="824"/>
      <c r="U3113" s="824"/>
      <c r="V3113" s="824"/>
      <c r="W3113" s="824"/>
      <c r="X3113" s="824"/>
      <c r="Y3113" s="824"/>
      <c r="Z3113" s="824"/>
      <c r="AA3113" s="824"/>
      <c r="AB3113" s="824"/>
      <c r="AC3113" s="824"/>
    </row>
    <row r="3114" s="823" customFormat="1" ht="28.45" hidden="1" customHeight="1" outlineLevel="2" collapsed="1" spans="1:29">
      <c r="A3114" s="870" t="s">
        <v>1470</v>
      </c>
      <c r="B3114" s="870" t="s">
        <v>1777</v>
      </c>
      <c r="C3114" s="870" t="s">
        <v>1936</v>
      </c>
      <c r="D3114" s="870"/>
      <c r="E3114" s="835"/>
      <c r="F3114" s="835"/>
      <c r="G3114" s="836"/>
      <c r="H3114" s="879" t="s">
        <v>6300</v>
      </c>
      <c r="I3114" s="874" t="s">
        <v>6300</v>
      </c>
      <c r="J3114" s="870"/>
      <c r="K3114" s="835"/>
      <c r="L3114" s="835"/>
      <c r="M3114" s="835"/>
      <c r="N3114" s="835"/>
      <c r="O3114" s="835"/>
      <c r="P3114" s="835"/>
      <c r="Q3114" s="836"/>
      <c r="R3114" s="824"/>
      <c r="S3114" s="824"/>
      <c r="T3114" s="824"/>
      <c r="U3114" s="824"/>
      <c r="V3114" s="824"/>
      <c r="W3114" s="824"/>
      <c r="X3114" s="824"/>
      <c r="Y3114" s="824"/>
      <c r="Z3114" s="824"/>
      <c r="AA3114" s="824"/>
      <c r="AB3114" s="824"/>
      <c r="AC3114" s="824"/>
    </row>
    <row r="3115" s="823" customFormat="1" ht="28.45" hidden="1" customHeight="1" outlineLevel="3" spans="1:29">
      <c r="A3115" s="873" t="s">
        <v>1470</v>
      </c>
      <c r="B3115" s="870" t="s">
        <v>1777</v>
      </c>
      <c r="C3115" s="870" t="s">
        <v>1936</v>
      </c>
      <c r="D3115" s="846" t="s">
        <v>6947</v>
      </c>
      <c r="E3115" s="846" t="s">
        <v>34</v>
      </c>
      <c r="F3115" s="846" t="s">
        <v>6099</v>
      </c>
      <c r="G3115" s="846" t="s">
        <v>1558</v>
      </c>
      <c r="H3115" s="832">
        <v>7980</v>
      </c>
      <c r="I3115" s="832">
        <v>7980</v>
      </c>
      <c r="J3115" s="846" t="s">
        <v>6361</v>
      </c>
      <c r="K3115" s="846" t="s">
        <v>817</v>
      </c>
      <c r="L3115" s="846" t="s">
        <v>6948</v>
      </c>
      <c r="M3115" s="846" t="s">
        <v>6949</v>
      </c>
      <c r="N3115" s="846"/>
      <c r="O3115" s="846" t="s">
        <v>6950</v>
      </c>
      <c r="P3115" s="846" t="s">
        <v>6102</v>
      </c>
      <c r="Q3115" s="846"/>
      <c r="R3115" s="824"/>
      <c r="S3115" s="824"/>
      <c r="T3115" s="824"/>
      <c r="U3115" s="824"/>
      <c r="V3115" s="824"/>
      <c r="W3115" s="824"/>
      <c r="X3115" s="824"/>
      <c r="Y3115" s="824"/>
      <c r="Z3115" s="824"/>
      <c r="AA3115" s="824"/>
      <c r="AB3115" s="824"/>
      <c r="AC3115" s="824"/>
    </row>
    <row r="3116" s="823" customFormat="1" ht="28.45" hidden="1" customHeight="1" outlineLevel="3" spans="1:29">
      <c r="A3116" s="873" t="s">
        <v>1470</v>
      </c>
      <c r="B3116" s="870" t="s">
        <v>1777</v>
      </c>
      <c r="C3116" s="870" t="s">
        <v>1936</v>
      </c>
      <c r="D3116" s="846" t="s">
        <v>6951</v>
      </c>
      <c r="E3116" s="846" t="s">
        <v>34</v>
      </c>
      <c r="F3116" s="846" t="s">
        <v>6099</v>
      </c>
      <c r="G3116" s="846" t="s">
        <v>1558</v>
      </c>
      <c r="H3116" s="832">
        <v>5000</v>
      </c>
      <c r="I3116" s="832">
        <v>5000</v>
      </c>
      <c r="J3116" s="846" t="s">
        <v>6361</v>
      </c>
      <c r="K3116" s="846" t="s">
        <v>292</v>
      </c>
      <c r="L3116" s="846" t="s">
        <v>6948</v>
      </c>
      <c r="M3116" s="846" t="s">
        <v>6949</v>
      </c>
      <c r="N3116" s="846"/>
      <c r="O3116" s="846" t="s">
        <v>6950</v>
      </c>
      <c r="P3116" s="846" t="s">
        <v>6102</v>
      </c>
      <c r="Q3116" s="846"/>
      <c r="R3116" s="824"/>
      <c r="S3116" s="824"/>
      <c r="T3116" s="824"/>
      <c r="U3116" s="824"/>
      <c r="V3116" s="824"/>
      <c r="W3116" s="824"/>
      <c r="X3116" s="824"/>
      <c r="Y3116" s="824"/>
      <c r="Z3116" s="824"/>
      <c r="AA3116" s="824"/>
      <c r="AB3116" s="824"/>
      <c r="AC3116" s="824"/>
    </row>
    <row r="3117" s="823" customFormat="1" ht="28.45" hidden="1" customHeight="1" outlineLevel="3" spans="1:29">
      <c r="A3117" s="873" t="s">
        <v>1470</v>
      </c>
      <c r="B3117" s="870" t="s">
        <v>1777</v>
      </c>
      <c r="C3117" s="870" t="s">
        <v>1936</v>
      </c>
      <c r="D3117" s="846" t="s">
        <v>6952</v>
      </c>
      <c r="E3117" s="846" t="s">
        <v>34</v>
      </c>
      <c r="F3117" s="846" t="s">
        <v>6099</v>
      </c>
      <c r="G3117" s="846" t="s">
        <v>1558</v>
      </c>
      <c r="H3117" s="832">
        <v>5000</v>
      </c>
      <c r="I3117" s="832">
        <v>5000</v>
      </c>
      <c r="J3117" s="846" t="s">
        <v>6361</v>
      </c>
      <c r="K3117" s="846" t="s">
        <v>817</v>
      </c>
      <c r="L3117" s="846" t="s">
        <v>6948</v>
      </c>
      <c r="M3117" s="846" t="s">
        <v>6949</v>
      </c>
      <c r="N3117" s="846"/>
      <c r="O3117" s="846" t="s">
        <v>6950</v>
      </c>
      <c r="P3117" s="846" t="s">
        <v>6102</v>
      </c>
      <c r="Q3117" s="846"/>
      <c r="R3117" s="824"/>
      <c r="S3117" s="824"/>
      <c r="T3117" s="824"/>
      <c r="U3117" s="824"/>
      <c r="V3117" s="824"/>
      <c r="W3117" s="824"/>
      <c r="X3117" s="824"/>
      <c r="Y3117" s="824"/>
      <c r="Z3117" s="824"/>
      <c r="AA3117" s="824"/>
      <c r="AB3117" s="824"/>
      <c r="AC3117" s="824"/>
    </row>
    <row r="3118" s="823" customFormat="1" ht="28.45" hidden="1" customHeight="1" outlineLevel="3" spans="1:29">
      <c r="A3118" s="873" t="s">
        <v>1470</v>
      </c>
      <c r="B3118" s="870" t="s">
        <v>1777</v>
      </c>
      <c r="C3118" s="870" t="s">
        <v>1936</v>
      </c>
      <c r="D3118" s="846" t="s">
        <v>6953</v>
      </c>
      <c r="E3118" s="846" t="s">
        <v>34</v>
      </c>
      <c r="F3118" s="846" t="s">
        <v>6954</v>
      </c>
      <c r="G3118" s="846" t="s">
        <v>1558</v>
      </c>
      <c r="H3118" s="832">
        <v>2350</v>
      </c>
      <c r="I3118" s="832">
        <v>197.2</v>
      </c>
      <c r="J3118" s="846" t="s">
        <v>6361</v>
      </c>
      <c r="K3118" s="846" t="s">
        <v>37</v>
      </c>
      <c r="L3118" s="846" t="s">
        <v>6955</v>
      </c>
      <c r="M3118" s="846" t="s">
        <v>6956</v>
      </c>
      <c r="N3118" s="846"/>
      <c r="O3118" s="846" t="s">
        <v>6957</v>
      </c>
      <c r="P3118" s="846"/>
      <c r="Q3118" s="846"/>
      <c r="R3118" s="824"/>
      <c r="S3118" s="824"/>
      <c r="T3118" s="824"/>
      <c r="U3118" s="824"/>
      <c r="V3118" s="824"/>
      <c r="W3118" s="824"/>
      <c r="X3118" s="824"/>
      <c r="Y3118" s="824"/>
      <c r="Z3118" s="824"/>
      <c r="AA3118" s="824"/>
      <c r="AB3118" s="824"/>
      <c r="AC3118" s="824"/>
    </row>
    <row r="3119" s="823" customFormat="1" ht="28.45" hidden="1" customHeight="1" outlineLevel="3" spans="1:29">
      <c r="A3119" s="873" t="s">
        <v>1470</v>
      </c>
      <c r="B3119" s="870" t="s">
        <v>1777</v>
      </c>
      <c r="C3119" s="870" t="s">
        <v>1936</v>
      </c>
      <c r="D3119" s="846" t="s">
        <v>6958</v>
      </c>
      <c r="E3119" s="846" t="s">
        <v>34</v>
      </c>
      <c r="F3119" s="846" t="s">
        <v>6959</v>
      </c>
      <c r="G3119" s="846" t="s">
        <v>1558</v>
      </c>
      <c r="H3119" s="832">
        <v>5000</v>
      </c>
      <c r="I3119" s="832">
        <v>737.36</v>
      </c>
      <c r="J3119" s="846" t="s">
        <v>6361</v>
      </c>
      <c r="K3119" s="846" t="s">
        <v>817</v>
      </c>
      <c r="L3119" s="846" t="s">
        <v>6948</v>
      </c>
      <c r="M3119" s="846" t="s">
        <v>6949</v>
      </c>
      <c r="N3119" s="846"/>
      <c r="O3119" s="846" t="s">
        <v>6960</v>
      </c>
      <c r="P3119" s="846" t="s">
        <v>6961</v>
      </c>
      <c r="Q3119" s="846"/>
      <c r="R3119" s="824"/>
      <c r="S3119" s="824"/>
      <c r="T3119" s="824"/>
      <c r="U3119" s="824"/>
      <c r="V3119" s="824"/>
      <c r="W3119" s="824"/>
      <c r="X3119" s="824"/>
      <c r="Y3119" s="824"/>
      <c r="Z3119" s="824"/>
      <c r="AA3119" s="824"/>
      <c r="AB3119" s="824"/>
      <c r="AC3119" s="824"/>
    </row>
    <row r="3120" s="823" customFormat="1" ht="28.45" hidden="1" customHeight="1" outlineLevel="3" spans="1:29">
      <c r="A3120" s="873" t="s">
        <v>1470</v>
      </c>
      <c r="B3120" s="870" t="s">
        <v>1777</v>
      </c>
      <c r="C3120" s="870" t="s">
        <v>1936</v>
      </c>
      <c r="D3120" s="846" t="s">
        <v>6962</v>
      </c>
      <c r="E3120" s="846" t="s">
        <v>34</v>
      </c>
      <c r="F3120" s="846" t="s">
        <v>6105</v>
      </c>
      <c r="G3120" s="846" t="s">
        <v>1558</v>
      </c>
      <c r="H3120" s="832">
        <v>3000</v>
      </c>
      <c r="I3120" s="832">
        <v>751.7</v>
      </c>
      <c r="J3120" s="846" t="s">
        <v>6361</v>
      </c>
      <c r="K3120" s="846" t="s">
        <v>37</v>
      </c>
      <c r="L3120" s="846" t="s">
        <v>6948</v>
      </c>
      <c r="M3120" s="846" t="s">
        <v>1943</v>
      </c>
      <c r="N3120" s="846"/>
      <c r="O3120" s="846" t="s">
        <v>6963</v>
      </c>
      <c r="P3120" s="846" t="s">
        <v>3329</v>
      </c>
      <c r="Q3120" s="846"/>
      <c r="R3120" s="824"/>
      <c r="S3120" s="824"/>
      <c r="T3120" s="824"/>
      <c r="U3120" s="824"/>
      <c r="V3120" s="824"/>
      <c r="W3120" s="824"/>
      <c r="X3120" s="824"/>
      <c r="Y3120" s="824"/>
      <c r="Z3120" s="824"/>
      <c r="AA3120" s="824"/>
      <c r="AB3120" s="824"/>
      <c r="AC3120" s="824"/>
    </row>
    <row r="3121" s="823" customFormat="1" ht="28.45" hidden="1" customHeight="1" outlineLevel="3" spans="1:29">
      <c r="A3121" s="873" t="s">
        <v>1470</v>
      </c>
      <c r="B3121" s="870" t="s">
        <v>1777</v>
      </c>
      <c r="C3121" s="870" t="s">
        <v>1936</v>
      </c>
      <c r="D3121" s="846" t="s">
        <v>6127</v>
      </c>
      <c r="E3121" s="846" t="s">
        <v>34</v>
      </c>
      <c r="F3121" s="846" t="s">
        <v>6128</v>
      </c>
      <c r="G3121" s="846" t="s">
        <v>1558</v>
      </c>
      <c r="H3121" s="832">
        <v>5000</v>
      </c>
      <c r="I3121" s="832">
        <v>4901.92</v>
      </c>
      <c r="J3121" s="846" t="s">
        <v>6361</v>
      </c>
      <c r="K3121" s="846" t="s">
        <v>37</v>
      </c>
      <c r="L3121" s="846" t="s">
        <v>1991</v>
      </c>
      <c r="M3121" s="846" t="s">
        <v>1943</v>
      </c>
      <c r="N3121" s="846"/>
      <c r="O3121" s="846" t="s">
        <v>6130</v>
      </c>
      <c r="P3121" s="846" t="s">
        <v>4512</v>
      </c>
      <c r="Q3121" s="846"/>
      <c r="R3121" s="824"/>
      <c r="S3121" s="824"/>
      <c r="T3121" s="824"/>
      <c r="U3121" s="824"/>
      <c r="V3121" s="824"/>
      <c r="W3121" s="824"/>
      <c r="X3121" s="824"/>
      <c r="Y3121" s="824"/>
      <c r="Z3121" s="824"/>
      <c r="AA3121" s="824"/>
      <c r="AB3121" s="824"/>
      <c r="AC3121" s="824"/>
    </row>
    <row r="3122" s="823" customFormat="1" ht="28.45" hidden="1" customHeight="1" outlineLevel="3" spans="1:29">
      <c r="A3122" s="873" t="s">
        <v>1470</v>
      </c>
      <c r="B3122" s="870" t="s">
        <v>1777</v>
      </c>
      <c r="C3122" s="870" t="s">
        <v>1936</v>
      </c>
      <c r="D3122" s="846" t="s">
        <v>6131</v>
      </c>
      <c r="E3122" s="846" t="s">
        <v>34</v>
      </c>
      <c r="F3122" s="846" t="s">
        <v>6128</v>
      </c>
      <c r="G3122" s="846" t="s">
        <v>1558</v>
      </c>
      <c r="H3122" s="832">
        <v>5000</v>
      </c>
      <c r="I3122" s="832">
        <v>3002.85</v>
      </c>
      <c r="J3122" s="846" t="s">
        <v>6361</v>
      </c>
      <c r="K3122" s="846" t="s">
        <v>37</v>
      </c>
      <c r="L3122" s="846" t="s">
        <v>1991</v>
      </c>
      <c r="M3122" s="846" t="s">
        <v>1943</v>
      </c>
      <c r="N3122" s="846"/>
      <c r="O3122" s="846" t="s">
        <v>6133</v>
      </c>
      <c r="P3122" s="846" t="s">
        <v>4512</v>
      </c>
      <c r="Q3122" s="846"/>
      <c r="R3122" s="824"/>
      <c r="S3122" s="824"/>
      <c r="T3122" s="824"/>
      <c r="U3122" s="824"/>
      <c r="V3122" s="824"/>
      <c r="W3122" s="824"/>
      <c r="X3122" s="824"/>
      <c r="Y3122" s="824"/>
      <c r="Z3122" s="824"/>
      <c r="AA3122" s="824"/>
      <c r="AB3122" s="824"/>
      <c r="AC3122" s="824"/>
    </row>
    <row r="3123" s="823" customFormat="1" ht="28.45" hidden="1" customHeight="1" outlineLevel="3" spans="1:29">
      <c r="A3123" s="873" t="s">
        <v>1470</v>
      </c>
      <c r="B3123" s="870" t="s">
        <v>1777</v>
      </c>
      <c r="C3123" s="870" t="s">
        <v>1936</v>
      </c>
      <c r="D3123" s="846" t="s">
        <v>6964</v>
      </c>
      <c r="E3123" s="846" t="s">
        <v>34</v>
      </c>
      <c r="F3123" s="846" t="s">
        <v>6965</v>
      </c>
      <c r="G3123" s="846" t="s">
        <v>1558</v>
      </c>
      <c r="H3123" s="832">
        <v>1000</v>
      </c>
      <c r="I3123" s="832">
        <v>259.22</v>
      </c>
      <c r="J3123" s="846" t="s">
        <v>6361</v>
      </c>
      <c r="K3123" s="846" t="s">
        <v>37</v>
      </c>
      <c r="L3123" s="846" t="s">
        <v>6966</v>
      </c>
      <c r="M3123" s="846" t="s">
        <v>6949</v>
      </c>
      <c r="N3123" s="846"/>
      <c r="O3123" s="846" t="s">
        <v>6967</v>
      </c>
      <c r="P3123" s="846"/>
      <c r="Q3123" s="846"/>
      <c r="R3123" s="824"/>
      <c r="S3123" s="824"/>
      <c r="T3123" s="824"/>
      <c r="U3123" s="824"/>
      <c r="V3123" s="824"/>
      <c r="W3123" s="824"/>
      <c r="X3123" s="824"/>
      <c r="Y3123" s="824"/>
      <c r="Z3123" s="824"/>
      <c r="AA3123" s="824"/>
      <c r="AB3123" s="824"/>
      <c r="AC3123" s="824"/>
    </row>
    <row r="3124" s="823" customFormat="1" ht="28.45" hidden="1" customHeight="1" outlineLevel="2" collapsed="1" spans="1:29">
      <c r="A3124" s="870" t="s">
        <v>1470</v>
      </c>
      <c r="B3124" s="870" t="s">
        <v>1777</v>
      </c>
      <c r="C3124" s="870" t="s">
        <v>2068</v>
      </c>
      <c r="D3124" s="870"/>
      <c r="E3124" s="835"/>
      <c r="F3124" s="835"/>
      <c r="G3124" s="836"/>
      <c r="H3124" s="879" t="s">
        <v>6300</v>
      </c>
      <c r="I3124" s="874" t="s">
        <v>6300</v>
      </c>
      <c r="J3124" s="870"/>
      <c r="K3124" s="835"/>
      <c r="L3124" s="835"/>
      <c r="M3124" s="835"/>
      <c r="N3124" s="835"/>
      <c r="O3124" s="835"/>
      <c r="P3124" s="835"/>
      <c r="Q3124" s="836"/>
      <c r="R3124" s="824"/>
      <c r="S3124" s="824"/>
      <c r="T3124" s="824"/>
      <c r="U3124" s="824"/>
      <c r="V3124" s="824"/>
      <c r="W3124" s="824"/>
      <c r="X3124" s="824"/>
      <c r="Y3124" s="824"/>
      <c r="Z3124" s="824"/>
      <c r="AA3124" s="824"/>
      <c r="AB3124" s="824"/>
      <c r="AC3124" s="824"/>
    </row>
    <row r="3125" s="823" customFormat="1" ht="28.45" hidden="1" customHeight="1" outlineLevel="3" spans="1:29">
      <c r="A3125" s="873" t="s">
        <v>1470</v>
      </c>
      <c r="B3125" s="870" t="s">
        <v>1777</v>
      </c>
      <c r="C3125" s="870" t="s">
        <v>2068</v>
      </c>
      <c r="D3125" s="846" t="s">
        <v>6968</v>
      </c>
      <c r="E3125" s="846" t="s">
        <v>34</v>
      </c>
      <c r="F3125" s="846" t="s">
        <v>4432</v>
      </c>
      <c r="G3125" s="846" t="s">
        <v>4428</v>
      </c>
      <c r="H3125" s="832">
        <v>2100</v>
      </c>
      <c r="I3125" s="832">
        <v>2100</v>
      </c>
      <c r="J3125" s="846" t="s">
        <v>6361</v>
      </c>
      <c r="K3125" s="846" t="s">
        <v>2867</v>
      </c>
      <c r="L3125" s="846" t="s">
        <v>2076</v>
      </c>
      <c r="M3125" s="846" t="s">
        <v>2077</v>
      </c>
      <c r="N3125" s="846"/>
      <c r="O3125" s="846"/>
      <c r="P3125" s="846" t="s">
        <v>4435</v>
      </c>
      <c r="Q3125" s="846"/>
      <c r="R3125" s="824"/>
      <c r="S3125" s="824"/>
      <c r="T3125" s="824"/>
      <c r="U3125" s="824"/>
      <c r="V3125" s="824"/>
      <c r="W3125" s="824"/>
      <c r="X3125" s="824"/>
      <c r="Y3125" s="824"/>
      <c r="Z3125" s="824"/>
      <c r="AA3125" s="824"/>
      <c r="AB3125" s="824"/>
      <c r="AC3125" s="824"/>
    </row>
    <row r="3126" s="823" customFormat="1" ht="28.45" hidden="1" customHeight="1" outlineLevel="3" spans="1:29">
      <c r="A3126" s="873" t="s">
        <v>1470</v>
      </c>
      <c r="B3126" s="870" t="s">
        <v>1777</v>
      </c>
      <c r="C3126" s="870" t="s">
        <v>2068</v>
      </c>
      <c r="D3126" s="846" t="s">
        <v>4441</v>
      </c>
      <c r="E3126" s="846" t="s">
        <v>34</v>
      </c>
      <c r="F3126" s="846" t="s">
        <v>4442</v>
      </c>
      <c r="G3126" s="846" t="s">
        <v>4428</v>
      </c>
      <c r="H3126" s="832">
        <v>2479</v>
      </c>
      <c r="I3126" s="832">
        <v>2479</v>
      </c>
      <c r="J3126" s="846" t="s">
        <v>6361</v>
      </c>
      <c r="K3126" s="846" t="s">
        <v>768</v>
      </c>
      <c r="L3126" s="846" t="s">
        <v>2076</v>
      </c>
      <c r="M3126" s="846" t="s">
        <v>2077</v>
      </c>
      <c r="N3126" s="846"/>
      <c r="O3126" s="846"/>
      <c r="P3126" s="846" t="s">
        <v>4445</v>
      </c>
      <c r="Q3126" s="846"/>
      <c r="R3126" s="824"/>
      <c r="S3126" s="824"/>
      <c r="T3126" s="824"/>
      <c r="U3126" s="824"/>
      <c r="V3126" s="824"/>
      <c r="W3126" s="824"/>
      <c r="X3126" s="824"/>
      <c r="Y3126" s="824"/>
      <c r="Z3126" s="824"/>
      <c r="AA3126" s="824"/>
      <c r="AB3126" s="824"/>
      <c r="AC3126" s="824"/>
    </row>
    <row r="3127" s="823" customFormat="1" ht="28.45" hidden="1" customHeight="1" outlineLevel="3" spans="1:29">
      <c r="A3127" s="873" t="s">
        <v>1470</v>
      </c>
      <c r="B3127" s="870" t="s">
        <v>1777</v>
      </c>
      <c r="C3127" s="870" t="s">
        <v>2068</v>
      </c>
      <c r="D3127" s="846" t="s">
        <v>6969</v>
      </c>
      <c r="E3127" s="846" t="s">
        <v>34</v>
      </c>
      <c r="F3127" s="846" t="s">
        <v>6970</v>
      </c>
      <c r="G3127" s="846" t="s">
        <v>4428</v>
      </c>
      <c r="H3127" s="832">
        <v>500</v>
      </c>
      <c r="I3127" s="832">
        <v>500</v>
      </c>
      <c r="J3127" s="846" t="s">
        <v>6361</v>
      </c>
      <c r="K3127" s="846" t="s">
        <v>1615</v>
      </c>
      <c r="L3127" s="846" t="s">
        <v>2076</v>
      </c>
      <c r="M3127" s="846" t="s">
        <v>2077</v>
      </c>
      <c r="N3127" s="846"/>
      <c r="O3127" s="846"/>
      <c r="P3127" s="846" t="s">
        <v>6971</v>
      </c>
      <c r="Q3127" s="846"/>
      <c r="R3127" s="824"/>
      <c r="S3127" s="824"/>
      <c r="T3127" s="824"/>
      <c r="U3127" s="824"/>
      <c r="V3127" s="824"/>
      <c r="W3127" s="824"/>
      <c r="X3127" s="824"/>
      <c r="Y3127" s="824"/>
      <c r="Z3127" s="824"/>
      <c r="AA3127" s="824"/>
      <c r="AB3127" s="824"/>
      <c r="AC3127" s="824"/>
    </row>
    <row r="3128" s="823" customFormat="1" ht="28.45" hidden="1" customHeight="1" outlineLevel="3" spans="1:29">
      <c r="A3128" s="873" t="s">
        <v>1470</v>
      </c>
      <c r="B3128" s="870" t="s">
        <v>1777</v>
      </c>
      <c r="C3128" s="870" t="s">
        <v>2068</v>
      </c>
      <c r="D3128" s="846" t="s">
        <v>4460</v>
      </c>
      <c r="E3128" s="846" t="s">
        <v>34</v>
      </c>
      <c r="F3128" s="846" t="s">
        <v>2079</v>
      </c>
      <c r="G3128" s="846" t="s">
        <v>4428</v>
      </c>
      <c r="H3128" s="832">
        <v>1500</v>
      </c>
      <c r="I3128" s="832">
        <v>1231</v>
      </c>
      <c r="J3128" s="846" t="s">
        <v>6361</v>
      </c>
      <c r="K3128" s="846" t="s">
        <v>1398</v>
      </c>
      <c r="L3128" s="846" t="s">
        <v>2076</v>
      </c>
      <c r="M3128" s="846" t="s">
        <v>2077</v>
      </c>
      <c r="N3128" s="846"/>
      <c r="O3128" s="846"/>
      <c r="P3128" s="846" t="s">
        <v>2081</v>
      </c>
      <c r="Q3128" s="846"/>
      <c r="R3128" s="824"/>
      <c r="S3128" s="824"/>
      <c r="T3128" s="824"/>
      <c r="U3128" s="824"/>
      <c r="V3128" s="824"/>
      <c r="W3128" s="824"/>
      <c r="X3128" s="824"/>
      <c r="Y3128" s="824"/>
      <c r="Z3128" s="824"/>
      <c r="AA3128" s="824"/>
      <c r="AB3128" s="824"/>
      <c r="AC3128" s="824"/>
    </row>
    <row r="3129" s="823" customFormat="1" ht="28.45" hidden="1" customHeight="1" outlineLevel="3" spans="1:29">
      <c r="A3129" s="873" t="s">
        <v>1470</v>
      </c>
      <c r="B3129" s="870" t="s">
        <v>1777</v>
      </c>
      <c r="C3129" s="870" t="s">
        <v>2068</v>
      </c>
      <c r="D3129" s="846" t="s">
        <v>6121</v>
      </c>
      <c r="E3129" s="846" t="s">
        <v>34</v>
      </c>
      <c r="F3129" s="846" t="s">
        <v>6122</v>
      </c>
      <c r="G3129" s="846" t="s">
        <v>4428</v>
      </c>
      <c r="H3129" s="832">
        <v>1500</v>
      </c>
      <c r="I3129" s="832">
        <v>538.5</v>
      </c>
      <c r="J3129" s="846" t="s">
        <v>6361</v>
      </c>
      <c r="K3129" s="846" t="s">
        <v>471</v>
      </c>
      <c r="L3129" s="846" t="s">
        <v>2076</v>
      </c>
      <c r="M3129" s="846" t="s">
        <v>2077</v>
      </c>
      <c r="N3129" s="846"/>
      <c r="O3129" s="846"/>
      <c r="P3129" s="846" t="s">
        <v>6125</v>
      </c>
      <c r="Q3129" s="846"/>
      <c r="R3129" s="824"/>
      <c r="S3129" s="824"/>
      <c r="T3129" s="824"/>
      <c r="U3129" s="824"/>
      <c r="V3129" s="824"/>
      <c r="W3129" s="824"/>
      <c r="X3129" s="824"/>
      <c r="Y3129" s="824"/>
      <c r="Z3129" s="824"/>
      <c r="AA3129" s="824"/>
      <c r="AB3129" s="824"/>
      <c r="AC3129" s="824"/>
    </row>
    <row r="3130" s="823" customFormat="1" ht="28.45" hidden="1" customHeight="1" outlineLevel="3" spans="1:29">
      <c r="A3130" s="873" t="s">
        <v>1470</v>
      </c>
      <c r="B3130" s="870" t="s">
        <v>1777</v>
      </c>
      <c r="C3130" s="870" t="s">
        <v>2068</v>
      </c>
      <c r="D3130" s="846" t="s">
        <v>6972</v>
      </c>
      <c r="E3130" s="846" t="s">
        <v>34</v>
      </c>
      <c r="F3130" s="846" t="s">
        <v>6970</v>
      </c>
      <c r="G3130" s="846" t="s">
        <v>4428</v>
      </c>
      <c r="H3130" s="832">
        <v>2000</v>
      </c>
      <c r="I3130" s="832">
        <v>2000</v>
      </c>
      <c r="J3130" s="846" t="s">
        <v>6361</v>
      </c>
      <c r="K3130" s="846" t="s">
        <v>37</v>
      </c>
      <c r="L3130" s="846" t="s">
        <v>2076</v>
      </c>
      <c r="M3130" s="846" t="s">
        <v>2077</v>
      </c>
      <c r="N3130" s="846"/>
      <c r="O3130" s="846"/>
      <c r="P3130" s="846" t="s">
        <v>6971</v>
      </c>
      <c r="Q3130" s="846"/>
      <c r="R3130" s="824"/>
      <c r="S3130" s="824"/>
      <c r="T3130" s="824"/>
      <c r="U3130" s="824"/>
      <c r="V3130" s="824"/>
      <c r="W3130" s="824"/>
      <c r="X3130" s="824"/>
      <c r="Y3130" s="824"/>
      <c r="Z3130" s="824"/>
      <c r="AA3130" s="824"/>
      <c r="AB3130" s="824"/>
      <c r="AC3130" s="824"/>
    </row>
    <row r="3131" s="823" customFormat="1" ht="28.45" hidden="1" customHeight="1" outlineLevel="3" spans="1:29">
      <c r="A3131" s="873" t="s">
        <v>1470</v>
      </c>
      <c r="B3131" s="870" t="s">
        <v>1777</v>
      </c>
      <c r="C3131" s="870" t="s">
        <v>2068</v>
      </c>
      <c r="D3131" s="846" t="s">
        <v>6973</v>
      </c>
      <c r="E3131" s="846" t="s">
        <v>34</v>
      </c>
      <c r="F3131" s="846" t="s">
        <v>4442</v>
      </c>
      <c r="G3131" s="846" t="s">
        <v>4428</v>
      </c>
      <c r="H3131" s="832">
        <v>210</v>
      </c>
      <c r="I3131" s="832">
        <v>210</v>
      </c>
      <c r="J3131" s="846" t="s">
        <v>6361</v>
      </c>
      <c r="K3131" s="846" t="s">
        <v>917</v>
      </c>
      <c r="L3131" s="846" t="s">
        <v>2076</v>
      </c>
      <c r="M3131" s="846" t="s">
        <v>2077</v>
      </c>
      <c r="N3131" s="846"/>
      <c r="O3131" s="846"/>
      <c r="P3131" s="846" t="s">
        <v>4445</v>
      </c>
      <c r="Q3131" s="846"/>
      <c r="R3131" s="824"/>
      <c r="S3131" s="824"/>
      <c r="T3131" s="824"/>
      <c r="U3131" s="824"/>
      <c r="V3131" s="824"/>
      <c r="W3131" s="824"/>
      <c r="X3131" s="824"/>
      <c r="Y3131" s="824"/>
      <c r="Z3131" s="824"/>
      <c r="AA3131" s="824"/>
      <c r="AB3131" s="824"/>
      <c r="AC3131" s="824"/>
    </row>
    <row r="3132" s="823" customFormat="1" ht="28.45" hidden="1" customHeight="1" outlineLevel="3" spans="1:29">
      <c r="A3132" s="873" t="s">
        <v>1470</v>
      </c>
      <c r="B3132" s="870" t="s">
        <v>1777</v>
      </c>
      <c r="C3132" s="870" t="s">
        <v>2068</v>
      </c>
      <c r="D3132" s="846" t="s">
        <v>6974</v>
      </c>
      <c r="E3132" s="846" t="s">
        <v>34</v>
      </c>
      <c r="F3132" s="846" t="s">
        <v>4467</v>
      </c>
      <c r="G3132" s="846" t="s">
        <v>4428</v>
      </c>
      <c r="H3132" s="832">
        <v>500</v>
      </c>
      <c r="I3132" s="832">
        <v>500</v>
      </c>
      <c r="J3132" s="846" t="s">
        <v>6361</v>
      </c>
      <c r="K3132" s="846" t="s">
        <v>350</v>
      </c>
      <c r="L3132" s="846" t="s">
        <v>2076</v>
      </c>
      <c r="M3132" s="846" t="s">
        <v>2077</v>
      </c>
      <c r="N3132" s="846"/>
      <c r="O3132" s="846"/>
      <c r="P3132" s="846" t="s">
        <v>2617</v>
      </c>
      <c r="Q3132" s="846"/>
      <c r="R3132" s="824"/>
      <c r="S3132" s="824"/>
      <c r="T3132" s="824"/>
      <c r="U3132" s="824"/>
      <c r="V3132" s="824"/>
      <c r="W3132" s="824"/>
      <c r="X3132" s="824"/>
      <c r="Y3132" s="824"/>
      <c r="Z3132" s="824"/>
      <c r="AA3132" s="824"/>
      <c r="AB3132" s="824"/>
      <c r="AC3132" s="824"/>
    </row>
    <row r="3133" s="823" customFormat="1" ht="28.45" hidden="1" customHeight="1" outlineLevel="2" collapsed="1" spans="1:29">
      <c r="A3133" s="870" t="s">
        <v>1470</v>
      </c>
      <c r="B3133" s="870" t="s">
        <v>1777</v>
      </c>
      <c r="C3133" s="870" t="s">
        <v>6975</v>
      </c>
      <c r="D3133" s="870"/>
      <c r="E3133" s="835"/>
      <c r="F3133" s="835"/>
      <c r="G3133" s="836"/>
      <c r="H3133" s="879" t="s">
        <v>6300</v>
      </c>
      <c r="I3133" s="874" t="s">
        <v>6300</v>
      </c>
      <c r="J3133" s="870"/>
      <c r="K3133" s="835"/>
      <c r="L3133" s="835"/>
      <c r="M3133" s="835"/>
      <c r="N3133" s="835"/>
      <c r="O3133" s="835"/>
      <c r="P3133" s="835"/>
      <c r="Q3133" s="836"/>
      <c r="R3133" s="824"/>
      <c r="S3133" s="824"/>
      <c r="T3133" s="824"/>
      <c r="U3133" s="824"/>
      <c r="V3133" s="824"/>
      <c r="W3133" s="824"/>
      <c r="X3133" s="824"/>
      <c r="Y3133" s="824"/>
      <c r="Z3133" s="824"/>
      <c r="AA3133" s="824"/>
      <c r="AB3133" s="824"/>
      <c r="AC3133" s="824"/>
    </row>
    <row r="3134" s="823" customFormat="1" ht="28.45" hidden="1" customHeight="1" outlineLevel="3" spans="1:29">
      <c r="A3134" s="873" t="s">
        <v>1470</v>
      </c>
      <c r="B3134" s="870" t="s">
        <v>1777</v>
      </c>
      <c r="C3134" s="870" t="s">
        <v>6975</v>
      </c>
      <c r="D3134" s="846" t="s">
        <v>6976</v>
      </c>
      <c r="E3134" s="846" t="s">
        <v>298</v>
      </c>
      <c r="F3134" s="846" t="s">
        <v>6160</v>
      </c>
      <c r="G3134" s="846" t="s">
        <v>1784</v>
      </c>
      <c r="H3134" s="832">
        <v>500</v>
      </c>
      <c r="I3134" s="832">
        <v>500</v>
      </c>
      <c r="J3134" s="846" t="s">
        <v>6977</v>
      </c>
      <c r="K3134" s="846" t="s">
        <v>1868</v>
      </c>
      <c r="L3134" s="846" t="s">
        <v>6166</v>
      </c>
      <c r="M3134" s="846" t="s">
        <v>1843</v>
      </c>
      <c r="N3134" s="846"/>
      <c r="O3134" s="846" t="s">
        <v>6978</v>
      </c>
      <c r="P3134" s="846"/>
      <c r="Q3134" s="846"/>
      <c r="R3134" s="824"/>
      <c r="S3134" s="824"/>
      <c r="T3134" s="824"/>
      <c r="U3134" s="824"/>
      <c r="V3134" s="824"/>
      <c r="W3134" s="824"/>
      <c r="X3134" s="824"/>
      <c r="Y3134" s="824"/>
      <c r="Z3134" s="824"/>
      <c r="AA3134" s="824"/>
      <c r="AB3134" s="824"/>
      <c r="AC3134" s="824"/>
    </row>
    <row r="3135" s="823" customFormat="1" ht="28.45" hidden="1" customHeight="1" outlineLevel="2" collapsed="1" spans="1:29">
      <c r="A3135" s="870" t="s">
        <v>1470</v>
      </c>
      <c r="B3135" s="870" t="s">
        <v>1777</v>
      </c>
      <c r="C3135" s="870" t="s">
        <v>6979</v>
      </c>
      <c r="D3135" s="870"/>
      <c r="E3135" s="835"/>
      <c r="F3135" s="835"/>
      <c r="G3135" s="836"/>
      <c r="H3135" s="879" t="s">
        <v>6300</v>
      </c>
      <c r="I3135" s="874" t="s">
        <v>6300</v>
      </c>
      <c r="J3135" s="870"/>
      <c r="K3135" s="835"/>
      <c r="L3135" s="835"/>
      <c r="M3135" s="835"/>
      <c r="N3135" s="835"/>
      <c r="O3135" s="835"/>
      <c r="P3135" s="835"/>
      <c r="Q3135" s="836"/>
      <c r="R3135" s="824"/>
      <c r="S3135" s="824"/>
      <c r="T3135" s="824"/>
      <c r="U3135" s="824"/>
      <c r="V3135" s="824"/>
      <c r="W3135" s="824"/>
      <c r="X3135" s="824"/>
      <c r="Y3135" s="824"/>
      <c r="Z3135" s="824"/>
      <c r="AA3135" s="824"/>
      <c r="AB3135" s="824"/>
      <c r="AC3135" s="824"/>
    </row>
    <row r="3136" s="823" customFormat="1" ht="28.45" hidden="1" customHeight="1" outlineLevel="3" spans="1:29">
      <c r="A3136" s="873" t="s">
        <v>1470</v>
      </c>
      <c r="B3136" s="870" t="s">
        <v>1777</v>
      </c>
      <c r="C3136" s="870" t="s">
        <v>6979</v>
      </c>
      <c r="D3136" s="846" t="s">
        <v>6980</v>
      </c>
      <c r="E3136" s="846" t="s">
        <v>34</v>
      </c>
      <c r="F3136" s="846" t="s">
        <v>6981</v>
      </c>
      <c r="G3136" s="846" t="s">
        <v>1558</v>
      </c>
      <c r="H3136" s="832">
        <v>5000</v>
      </c>
      <c r="I3136" s="832">
        <v>5000</v>
      </c>
      <c r="J3136" s="846" t="s">
        <v>6361</v>
      </c>
      <c r="K3136" s="846" t="s">
        <v>37</v>
      </c>
      <c r="L3136" s="846" t="s">
        <v>6948</v>
      </c>
      <c r="M3136" s="846" t="s">
        <v>6949</v>
      </c>
      <c r="N3136" s="846"/>
      <c r="O3136" s="846" t="s">
        <v>6982</v>
      </c>
      <c r="P3136" s="846" t="s">
        <v>6983</v>
      </c>
      <c r="Q3136" s="846"/>
      <c r="R3136" s="824"/>
      <c r="S3136" s="824"/>
      <c r="T3136" s="824"/>
      <c r="U3136" s="824"/>
      <c r="V3136" s="824"/>
      <c r="W3136" s="824"/>
      <c r="X3136" s="824"/>
      <c r="Y3136" s="824"/>
      <c r="Z3136" s="824"/>
      <c r="AA3136" s="824"/>
      <c r="AB3136" s="824"/>
      <c r="AC3136" s="824"/>
    </row>
    <row r="3137" s="823" customFormat="1" ht="28.45" hidden="1" customHeight="1" outlineLevel="2" collapsed="1" spans="1:29">
      <c r="A3137" s="870" t="s">
        <v>1470</v>
      </c>
      <c r="B3137" s="870" t="s">
        <v>1777</v>
      </c>
      <c r="C3137" s="870" t="s">
        <v>6984</v>
      </c>
      <c r="D3137" s="870"/>
      <c r="E3137" s="835"/>
      <c r="F3137" s="835"/>
      <c r="G3137" s="836"/>
      <c r="H3137" s="879" t="s">
        <v>6300</v>
      </c>
      <c r="I3137" s="874" t="s">
        <v>6300</v>
      </c>
      <c r="J3137" s="870"/>
      <c r="K3137" s="835"/>
      <c r="L3137" s="835"/>
      <c r="M3137" s="835"/>
      <c r="N3137" s="835"/>
      <c r="O3137" s="835"/>
      <c r="P3137" s="835"/>
      <c r="Q3137" s="836"/>
      <c r="R3137" s="824"/>
      <c r="S3137" s="824"/>
      <c r="T3137" s="824"/>
      <c r="U3137" s="824"/>
      <c r="V3137" s="824"/>
      <c r="W3137" s="824"/>
      <c r="X3137" s="824"/>
      <c r="Y3137" s="824"/>
      <c r="Z3137" s="824"/>
      <c r="AA3137" s="824"/>
      <c r="AB3137" s="824"/>
      <c r="AC3137" s="824"/>
    </row>
    <row r="3138" s="823" customFormat="1" ht="28.45" hidden="1" customHeight="1" outlineLevel="3" spans="1:29">
      <c r="A3138" s="873" t="s">
        <v>1470</v>
      </c>
      <c r="B3138" s="870" t="s">
        <v>1777</v>
      </c>
      <c r="C3138" s="870" t="s">
        <v>6984</v>
      </c>
      <c r="D3138" s="846" t="s">
        <v>6985</v>
      </c>
      <c r="E3138" s="846" t="s">
        <v>34</v>
      </c>
      <c r="F3138" s="846" t="s">
        <v>6986</v>
      </c>
      <c r="G3138" s="846" t="s">
        <v>1558</v>
      </c>
      <c r="H3138" s="832">
        <v>3500</v>
      </c>
      <c r="I3138" s="832">
        <v>3500</v>
      </c>
      <c r="J3138" s="846" t="s">
        <v>6361</v>
      </c>
      <c r="K3138" s="846" t="s">
        <v>768</v>
      </c>
      <c r="L3138" s="846" t="s">
        <v>1808</v>
      </c>
      <c r="M3138" s="846" t="s">
        <v>1935</v>
      </c>
      <c r="N3138" s="846"/>
      <c r="O3138" s="846"/>
      <c r="P3138" s="846"/>
      <c r="Q3138" s="846"/>
      <c r="R3138" s="824"/>
      <c r="S3138" s="824"/>
      <c r="T3138" s="824"/>
      <c r="U3138" s="824"/>
      <c r="V3138" s="824"/>
      <c r="W3138" s="824"/>
      <c r="X3138" s="824"/>
      <c r="Y3138" s="824"/>
      <c r="Z3138" s="824"/>
      <c r="AA3138" s="824"/>
      <c r="AB3138" s="824"/>
      <c r="AC3138" s="824"/>
    </row>
    <row r="3139" s="823" customFormat="1" ht="28.45" hidden="1" customHeight="1" outlineLevel="2" collapsed="1" spans="1:29">
      <c r="A3139" s="870" t="s">
        <v>1470</v>
      </c>
      <c r="B3139" s="870" t="s">
        <v>1777</v>
      </c>
      <c r="C3139" s="870" t="s">
        <v>1918</v>
      </c>
      <c r="D3139" s="870"/>
      <c r="E3139" s="835"/>
      <c r="F3139" s="835"/>
      <c r="G3139" s="836"/>
      <c r="H3139" s="879" t="s">
        <v>6300</v>
      </c>
      <c r="I3139" s="874" t="s">
        <v>6300</v>
      </c>
      <c r="J3139" s="870"/>
      <c r="K3139" s="835"/>
      <c r="L3139" s="835"/>
      <c r="M3139" s="835"/>
      <c r="N3139" s="835"/>
      <c r="O3139" s="835"/>
      <c r="P3139" s="835"/>
      <c r="Q3139" s="836"/>
      <c r="R3139" s="824"/>
      <c r="S3139" s="824"/>
      <c r="T3139" s="824"/>
      <c r="U3139" s="824"/>
      <c r="V3139" s="824"/>
      <c r="W3139" s="824"/>
      <c r="X3139" s="824"/>
      <c r="Y3139" s="824"/>
      <c r="Z3139" s="824"/>
      <c r="AA3139" s="824"/>
      <c r="AB3139" s="824"/>
      <c r="AC3139" s="824"/>
    </row>
    <row r="3140" s="823" customFormat="1" ht="28.45" hidden="1" customHeight="1" outlineLevel="3" spans="1:29">
      <c r="A3140" s="873" t="s">
        <v>1470</v>
      </c>
      <c r="B3140" s="870" t="s">
        <v>1777</v>
      </c>
      <c r="C3140" s="870" t="s">
        <v>1918</v>
      </c>
      <c r="D3140" s="846" t="s">
        <v>6987</v>
      </c>
      <c r="E3140" s="846" t="s">
        <v>34</v>
      </c>
      <c r="F3140" s="846" t="s">
        <v>6988</v>
      </c>
      <c r="G3140" s="846" t="s">
        <v>1558</v>
      </c>
      <c r="H3140" s="832">
        <v>10000</v>
      </c>
      <c r="I3140" s="832">
        <v>4444.38</v>
      </c>
      <c r="J3140" s="846" t="s">
        <v>6361</v>
      </c>
      <c r="K3140" s="846" t="s">
        <v>350</v>
      </c>
      <c r="L3140" s="846" t="s">
        <v>1824</v>
      </c>
      <c r="M3140" s="846" t="s">
        <v>6989</v>
      </c>
      <c r="N3140" s="846"/>
      <c r="O3140" s="846" t="s">
        <v>6990</v>
      </c>
      <c r="P3140" s="846"/>
      <c r="Q3140" s="846"/>
      <c r="R3140" s="824"/>
      <c r="S3140" s="824"/>
      <c r="T3140" s="824"/>
      <c r="U3140" s="824"/>
      <c r="V3140" s="824"/>
      <c r="W3140" s="824"/>
      <c r="X3140" s="824"/>
      <c r="Y3140" s="824"/>
      <c r="Z3140" s="824"/>
      <c r="AA3140" s="824"/>
      <c r="AB3140" s="824"/>
      <c r="AC3140" s="824"/>
    </row>
    <row r="3141" s="823" customFormat="1" ht="28.45" hidden="1" customHeight="1" outlineLevel="3" spans="1:29">
      <c r="A3141" s="873" t="s">
        <v>1470</v>
      </c>
      <c r="B3141" s="870" t="s">
        <v>1777</v>
      </c>
      <c r="C3141" s="870" t="s">
        <v>1918</v>
      </c>
      <c r="D3141" s="846" t="s">
        <v>6991</v>
      </c>
      <c r="E3141" s="846" t="s">
        <v>34</v>
      </c>
      <c r="F3141" s="846" t="s">
        <v>6992</v>
      </c>
      <c r="G3141" s="846" t="s">
        <v>1558</v>
      </c>
      <c r="H3141" s="832">
        <v>5000</v>
      </c>
      <c r="I3141" s="832">
        <v>5000</v>
      </c>
      <c r="J3141" s="846" t="s">
        <v>6361</v>
      </c>
      <c r="K3141" s="846" t="s">
        <v>817</v>
      </c>
      <c r="L3141" s="846" t="s">
        <v>1942</v>
      </c>
      <c r="M3141" s="846" t="s">
        <v>6993</v>
      </c>
      <c r="N3141" s="846"/>
      <c r="O3141" s="846" t="s">
        <v>6994</v>
      </c>
      <c r="P3141" s="846"/>
      <c r="Q3141" s="846"/>
      <c r="R3141" s="824"/>
      <c r="S3141" s="824"/>
      <c r="T3141" s="824"/>
      <c r="U3141" s="824"/>
      <c r="V3141" s="824"/>
      <c r="W3141" s="824"/>
      <c r="X3141" s="824"/>
      <c r="Y3141" s="824"/>
      <c r="Z3141" s="824"/>
      <c r="AA3141" s="824"/>
      <c r="AB3141" s="824"/>
      <c r="AC3141" s="824"/>
    </row>
    <row r="3142" s="823" customFormat="1" ht="28.45" hidden="1" customHeight="1" outlineLevel="3" spans="1:29">
      <c r="A3142" s="873" t="s">
        <v>1470</v>
      </c>
      <c r="B3142" s="870" t="s">
        <v>1777</v>
      </c>
      <c r="C3142" s="870" t="s">
        <v>1918</v>
      </c>
      <c r="D3142" s="846" t="s">
        <v>6995</v>
      </c>
      <c r="E3142" s="846" t="s">
        <v>34</v>
      </c>
      <c r="F3142" s="846" t="s">
        <v>6996</v>
      </c>
      <c r="G3142" s="846" t="s">
        <v>1558</v>
      </c>
      <c r="H3142" s="832">
        <v>5000</v>
      </c>
      <c r="I3142" s="832">
        <v>5000</v>
      </c>
      <c r="J3142" s="846" t="s">
        <v>6361</v>
      </c>
      <c r="K3142" s="846" t="s">
        <v>817</v>
      </c>
      <c r="L3142" s="846" t="s">
        <v>1942</v>
      </c>
      <c r="M3142" s="846" t="s">
        <v>6993</v>
      </c>
      <c r="N3142" s="846"/>
      <c r="O3142" s="846" t="s">
        <v>6994</v>
      </c>
      <c r="P3142" s="846"/>
      <c r="Q3142" s="846"/>
      <c r="R3142" s="824"/>
      <c r="S3142" s="824"/>
      <c r="T3142" s="824"/>
      <c r="U3142" s="824"/>
      <c r="V3142" s="824"/>
      <c r="W3142" s="824"/>
      <c r="X3142" s="824"/>
      <c r="Y3142" s="824"/>
      <c r="Z3142" s="824"/>
      <c r="AA3142" s="824"/>
      <c r="AB3142" s="824"/>
      <c r="AC3142" s="824"/>
    </row>
    <row r="3143" s="823" customFormat="1" ht="28.45" hidden="1" customHeight="1" outlineLevel="3" spans="1:29">
      <c r="A3143" s="873" t="s">
        <v>1470</v>
      </c>
      <c r="B3143" s="870" t="s">
        <v>1777</v>
      </c>
      <c r="C3143" s="870" t="s">
        <v>1918</v>
      </c>
      <c r="D3143" s="846" t="s">
        <v>6997</v>
      </c>
      <c r="E3143" s="846" t="s">
        <v>34</v>
      </c>
      <c r="F3143" s="846" t="s">
        <v>6998</v>
      </c>
      <c r="G3143" s="846" t="s">
        <v>1558</v>
      </c>
      <c r="H3143" s="832">
        <v>3000</v>
      </c>
      <c r="I3143" s="832">
        <v>492.94</v>
      </c>
      <c r="J3143" s="846" t="s">
        <v>6361</v>
      </c>
      <c r="K3143" s="846" t="s">
        <v>37</v>
      </c>
      <c r="L3143" s="846" t="s">
        <v>1942</v>
      </c>
      <c r="M3143" s="846" t="s">
        <v>1931</v>
      </c>
      <c r="N3143" s="846"/>
      <c r="O3143" s="846" t="s">
        <v>6999</v>
      </c>
      <c r="P3143" s="846"/>
      <c r="Q3143" s="846"/>
      <c r="R3143" s="824"/>
      <c r="S3143" s="824"/>
      <c r="T3143" s="824"/>
      <c r="U3143" s="824"/>
      <c r="V3143" s="824"/>
      <c r="W3143" s="824"/>
      <c r="X3143" s="824"/>
      <c r="Y3143" s="824"/>
      <c r="Z3143" s="824"/>
      <c r="AA3143" s="824"/>
      <c r="AB3143" s="824"/>
      <c r="AC3143" s="824"/>
    </row>
    <row r="3144" s="823" customFormat="1" ht="28.45" hidden="1" customHeight="1" outlineLevel="3" spans="1:29">
      <c r="A3144" s="873" t="s">
        <v>1470</v>
      </c>
      <c r="B3144" s="870" t="s">
        <v>1777</v>
      </c>
      <c r="C3144" s="870" t="s">
        <v>1918</v>
      </c>
      <c r="D3144" s="846" t="s">
        <v>7000</v>
      </c>
      <c r="E3144" s="846" t="s">
        <v>34</v>
      </c>
      <c r="F3144" s="846" t="s">
        <v>6996</v>
      </c>
      <c r="G3144" s="846" t="s">
        <v>1558</v>
      </c>
      <c r="H3144" s="832">
        <v>3000</v>
      </c>
      <c r="I3144" s="832">
        <v>3000</v>
      </c>
      <c r="J3144" s="846" t="s">
        <v>6361</v>
      </c>
      <c r="K3144" s="846" t="s">
        <v>817</v>
      </c>
      <c r="L3144" s="846" t="s">
        <v>1942</v>
      </c>
      <c r="M3144" s="846" t="s">
        <v>6993</v>
      </c>
      <c r="N3144" s="846"/>
      <c r="O3144" s="846" t="s">
        <v>6994</v>
      </c>
      <c r="P3144" s="846"/>
      <c r="Q3144" s="846"/>
      <c r="R3144" s="824"/>
      <c r="S3144" s="824"/>
      <c r="T3144" s="824"/>
      <c r="U3144" s="824"/>
      <c r="V3144" s="824"/>
      <c r="W3144" s="824"/>
      <c r="X3144" s="824"/>
      <c r="Y3144" s="824"/>
      <c r="Z3144" s="824"/>
      <c r="AA3144" s="824"/>
      <c r="AB3144" s="824"/>
      <c r="AC3144" s="824"/>
    </row>
    <row r="3145" s="823" customFormat="1" ht="28.45" hidden="1" customHeight="1" outlineLevel="3" spans="1:29">
      <c r="A3145" s="873" t="s">
        <v>1470</v>
      </c>
      <c r="B3145" s="870" t="s">
        <v>1777</v>
      </c>
      <c r="C3145" s="870" t="s">
        <v>1918</v>
      </c>
      <c r="D3145" s="846" t="s">
        <v>7001</v>
      </c>
      <c r="E3145" s="846" t="s">
        <v>34</v>
      </c>
      <c r="F3145" s="846" t="s">
        <v>6992</v>
      </c>
      <c r="G3145" s="846" t="s">
        <v>1558</v>
      </c>
      <c r="H3145" s="832">
        <v>2000</v>
      </c>
      <c r="I3145" s="832">
        <v>2000</v>
      </c>
      <c r="J3145" s="846" t="s">
        <v>6361</v>
      </c>
      <c r="K3145" s="846" t="s">
        <v>817</v>
      </c>
      <c r="L3145" s="846" t="s">
        <v>1942</v>
      </c>
      <c r="M3145" s="846" t="s">
        <v>6993</v>
      </c>
      <c r="N3145" s="846"/>
      <c r="O3145" s="846" t="s">
        <v>6994</v>
      </c>
      <c r="P3145" s="846"/>
      <c r="Q3145" s="846"/>
      <c r="R3145" s="824"/>
      <c r="S3145" s="824"/>
      <c r="T3145" s="824"/>
      <c r="U3145" s="824"/>
      <c r="V3145" s="824"/>
      <c r="W3145" s="824"/>
      <c r="X3145" s="824"/>
      <c r="Y3145" s="824"/>
      <c r="Z3145" s="824"/>
      <c r="AA3145" s="824"/>
      <c r="AB3145" s="824"/>
      <c r="AC3145" s="824"/>
    </row>
    <row r="3146" s="823" customFormat="1" ht="28.45" hidden="1" customHeight="1" outlineLevel="3" spans="1:29">
      <c r="A3146" s="873" t="s">
        <v>1470</v>
      </c>
      <c r="B3146" s="870" t="s">
        <v>1777</v>
      </c>
      <c r="C3146" s="870" t="s">
        <v>1918</v>
      </c>
      <c r="D3146" s="846" t="s">
        <v>7002</v>
      </c>
      <c r="E3146" s="846" t="s">
        <v>34</v>
      </c>
      <c r="F3146" s="846" t="s">
        <v>7003</v>
      </c>
      <c r="G3146" s="846" t="s">
        <v>1558</v>
      </c>
      <c r="H3146" s="832">
        <v>10000</v>
      </c>
      <c r="I3146" s="832">
        <v>10000</v>
      </c>
      <c r="J3146" s="846" t="s">
        <v>6361</v>
      </c>
      <c r="K3146" s="846" t="s">
        <v>817</v>
      </c>
      <c r="L3146" s="846" t="s">
        <v>1942</v>
      </c>
      <c r="M3146" s="846" t="s">
        <v>6993</v>
      </c>
      <c r="N3146" s="846"/>
      <c r="O3146" s="846" t="s">
        <v>7004</v>
      </c>
      <c r="P3146" s="846"/>
      <c r="Q3146" s="846"/>
      <c r="R3146" s="824"/>
      <c r="S3146" s="824"/>
      <c r="T3146" s="824"/>
      <c r="U3146" s="824"/>
      <c r="V3146" s="824"/>
      <c r="W3146" s="824"/>
      <c r="X3146" s="824"/>
      <c r="Y3146" s="824"/>
      <c r="Z3146" s="824"/>
      <c r="AA3146" s="824"/>
      <c r="AB3146" s="824"/>
      <c r="AC3146" s="824"/>
    </row>
    <row r="3147" s="823" customFormat="1" ht="28.45" hidden="1" customHeight="1" outlineLevel="3" spans="1:29">
      <c r="A3147" s="873" t="s">
        <v>1470</v>
      </c>
      <c r="B3147" s="870" t="s">
        <v>1777</v>
      </c>
      <c r="C3147" s="870" t="s">
        <v>1918</v>
      </c>
      <c r="D3147" s="846" t="s">
        <v>7005</v>
      </c>
      <c r="E3147" s="846" t="s">
        <v>34</v>
      </c>
      <c r="F3147" s="846" t="s">
        <v>7006</v>
      </c>
      <c r="G3147" s="846" t="s">
        <v>1558</v>
      </c>
      <c r="H3147" s="832">
        <v>10000</v>
      </c>
      <c r="I3147" s="832">
        <v>10000</v>
      </c>
      <c r="J3147" s="846" t="s">
        <v>6361</v>
      </c>
      <c r="K3147" s="846" t="s">
        <v>817</v>
      </c>
      <c r="L3147" s="846" t="s">
        <v>1942</v>
      </c>
      <c r="M3147" s="846" t="s">
        <v>6993</v>
      </c>
      <c r="N3147" s="846"/>
      <c r="O3147" s="846" t="s">
        <v>7004</v>
      </c>
      <c r="P3147" s="846"/>
      <c r="Q3147" s="846"/>
      <c r="R3147" s="824"/>
      <c r="S3147" s="824"/>
      <c r="T3147" s="824"/>
      <c r="U3147" s="824"/>
      <c r="V3147" s="824"/>
      <c r="W3147" s="824"/>
      <c r="X3147" s="824"/>
      <c r="Y3147" s="824"/>
      <c r="Z3147" s="824"/>
      <c r="AA3147" s="824"/>
      <c r="AB3147" s="824"/>
      <c r="AC3147" s="824"/>
    </row>
    <row r="3148" s="823" customFormat="1" ht="28.45" hidden="1" customHeight="1" outlineLevel="3" spans="1:29">
      <c r="A3148" s="873" t="s">
        <v>1470</v>
      </c>
      <c r="B3148" s="870" t="s">
        <v>1777</v>
      </c>
      <c r="C3148" s="870" t="s">
        <v>1918</v>
      </c>
      <c r="D3148" s="846" t="s">
        <v>7007</v>
      </c>
      <c r="E3148" s="846" t="s">
        <v>34</v>
      </c>
      <c r="F3148" s="846" t="s">
        <v>7008</v>
      </c>
      <c r="G3148" s="846" t="s">
        <v>1558</v>
      </c>
      <c r="H3148" s="832">
        <v>5000</v>
      </c>
      <c r="I3148" s="832">
        <v>5000</v>
      </c>
      <c r="J3148" s="846" t="s">
        <v>6361</v>
      </c>
      <c r="K3148" s="846" t="s">
        <v>37</v>
      </c>
      <c r="L3148" s="846" t="s">
        <v>1930</v>
      </c>
      <c r="M3148" s="846" t="s">
        <v>1931</v>
      </c>
      <c r="N3148" s="846"/>
      <c r="O3148" s="846" t="s">
        <v>7009</v>
      </c>
      <c r="P3148" s="846"/>
      <c r="Q3148" s="846"/>
      <c r="R3148" s="824"/>
      <c r="S3148" s="824"/>
      <c r="T3148" s="824"/>
      <c r="U3148" s="824"/>
      <c r="V3148" s="824"/>
      <c r="W3148" s="824"/>
      <c r="X3148" s="824"/>
      <c r="Y3148" s="824"/>
      <c r="Z3148" s="824"/>
      <c r="AA3148" s="824"/>
      <c r="AB3148" s="824"/>
      <c r="AC3148" s="824"/>
    </row>
    <row r="3149" s="823" customFormat="1" ht="28.45" hidden="1" customHeight="1" outlineLevel="2" collapsed="1" spans="1:29">
      <c r="A3149" s="870" t="s">
        <v>1470</v>
      </c>
      <c r="B3149" s="870" t="s">
        <v>1777</v>
      </c>
      <c r="C3149" s="870" t="s">
        <v>1883</v>
      </c>
      <c r="D3149" s="870"/>
      <c r="E3149" s="835"/>
      <c r="F3149" s="835"/>
      <c r="G3149" s="836"/>
      <c r="H3149" s="879" t="s">
        <v>6300</v>
      </c>
      <c r="I3149" s="874" t="s">
        <v>6300</v>
      </c>
      <c r="J3149" s="870"/>
      <c r="K3149" s="835"/>
      <c r="L3149" s="835"/>
      <c r="M3149" s="835"/>
      <c r="N3149" s="835"/>
      <c r="O3149" s="835"/>
      <c r="P3149" s="835"/>
      <c r="Q3149" s="836"/>
      <c r="R3149" s="824"/>
      <c r="S3149" s="824"/>
      <c r="T3149" s="824"/>
      <c r="U3149" s="824"/>
      <c r="V3149" s="824"/>
      <c r="W3149" s="824"/>
      <c r="X3149" s="824"/>
      <c r="Y3149" s="824"/>
      <c r="Z3149" s="824"/>
      <c r="AA3149" s="824"/>
      <c r="AB3149" s="824"/>
      <c r="AC3149" s="824"/>
    </row>
    <row r="3150" s="823" customFormat="1" ht="28.45" hidden="1" customHeight="1" outlineLevel="3" spans="1:29">
      <c r="A3150" s="873" t="s">
        <v>1470</v>
      </c>
      <c r="B3150" s="870" t="s">
        <v>1777</v>
      </c>
      <c r="C3150" s="870" t="s">
        <v>1883</v>
      </c>
      <c r="D3150" s="846" t="s">
        <v>4504</v>
      </c>
      <c r="E3150" s="846" t="s">
        <v>34</v>
      </c>
      <c r="F3150" s="846" t="s">
        <v>1886</v>
      </c>
      <c r="G3150" s="846" t="s">
        <v>1550</v>
      </c>
      <c r="H3150" s="832">
        <v>2000</v>
      </c>
      <c r="I3150" s="832">
        <v>268.56</v>
      </c>
      <c r="J3150" s="846" t="s">
        <v>6361</v>
      </c>
      <c r="K3150" s="846" t="s">
        <v>817</v>
      </c>
      <c r="L3150" s="846" t="s">
        <v>1890</v>
      </c>
      <c r="M3150" s="846" t="s">
        <v>1891</v>
      </c>
      <c r="N3150" s="846"/>
      <c r="O3150" s="846" t="s">
        <v>4506</v>
      </c>
      <c r="P3150" s="846"/>
      <c r="Q3150" s="846"/>
      <c r="R3150" s="824"/>
      <c r="S3150" s="824"/>
      <c r="T3150" s="824"/>
      <c r="U3150" s="824"/>
      <c r="V3150" s="824"/>
      <c r="W3150" s="824"/>
      <c r="X3150" s="824"/>
      <c r="Y3150" s="824"/>
      <c r="Z3150" s="824"/>
      <c r="AA3150" s="824"/>
      <c r="AB3150" s="824"/>
      <c r="AC3150" s="824"/>
    </row>
    <row r="3151" s="823" customFormat="1" ht="28.45" hidden="1" customHeight="1" outlineLevel="3" spans="1:29">
      <c r="A3151" s="873" t="s">
        <v>1470</v>
      </c>
      <c r="B3151" s="870" t="s">
        <v>1777</v>
      </c>
      <c r="C3151" s="870" t="s">
        <v>1883</v>
      </c>
      <c r="D3151" s="846" t="s">
        <v>7010</v>
      </c>
      <c r="E3151" s="846" t="s">
        <v>34</v>
      </c>
      <c r="F3151" s="846" t="s">
        <v>1896</v>
      </c>
      <c r="G3151" s="846" t="s">
        <v>1550</v>
      </c>
      <c r="H3151" s="832">
        <v>5000</v>
      </c>
      <c r="I3151" s="832">
        <v>812.78</v>
      </c>
      <c r="J3151" s="846" t="s">
        <v>6361</v>
      </c>
      <c r="K3151" s="846" t="s">
        <v>540</v>
      </c>
      <c r="L3151" s="846" t="s">
        <v>1890</v>
      </c>
      <c r="M3151" s="846" t="s">
        <v>1891</v>
      </c>
      <c r="N3151" s="846"/>
      <c r="O3151" s="846" t="s">
        <v>7011</v>
      </c>
      <c r="P3151" s="846" t="s">
        <v>1898</v>
      </c>
      <c r="Q3151" s="846"/>
      <c r="R3151" s="824"/>
      <c r="S3151" s="824"/>
      <c r="T3151" s="824"/>
      <c r="U3151" s="824"/>
      <c r="V3151" s="824"/>
      <c r="W3151" s="824"/>
      <c r="X3151" s="824"/>
      <c r="Y3151" s="824"/>
      <c r="Z3151" s="824"/>
      <c r="AA3151" s="824"/>
      <c r="AB3151" s="824"/>
      <c r="AC3151" s="824"/>
    </row>
    <row r="3152" s="823" customFormat="1" ht="28.45" hidden="1" customHeight="1" outlineLevel="2" collapsed="1" spans="1:29">
      <c r="A3152" s="870" t="s">
        <v>1470</v>
      </c>
      <c r="B3152" s="870" t="s">
        <v>1777</v>
      </c>
      <c r="C3152" s="870" t="s">
        <v>4521</v>
      </c>
      <c r="D3152" s="870"/>
      <c r="E3152" s="835"/>
      <c r="F3152" s="835"/>
      <c r="G3152" s="836"/>
      <c r="H3152" s="879" t="s">
        <v>6300</v>
      </c>
      <c r="I3152" s="874" t="s">
        <v>6300</v>
      </c>
      <c r="J3152" s="870"/>
      <c r="K3152" s="835"/>
      <c r="L3152" s="835"/>
      <c r="M3152" s="835"/>
      <c r="N3152" s="835"/>
      <c r="O3152" s="835"/>
      <c r="P3152" s="835"/>
      <c r="Q3152" s="836"/>
      <c r="R3152" s="824"/>
      <c r="S3152" s="824"/>
      <c r="T3152" s="824"/>
      <c r="U3152" s="824"/>
      <c r="V3152" s="824"/>
      <c r="W3152" s="824"/>
      <c r="X3152" s="824"/>
      <c r="Y3152" s="824"/>
      <c r="Z3152" s="824"/>
      <c r="AA3152" s="824"/>
      <c r="AB3152" s="824"/>
      <c r="AC3152" s="824"/>
    </row>
    <row r="3153" s="823" customFormat="1" ht="28.45" hidden="1" customHeight="1" outlineLevel="3" spans="1:29">
      <c r="A3153" s="873" t="s">
        <v>1470</v>
      </c>
      <c r="B3153" s="870" t="s">
        <v>1777</v>
      </c>
      <c r="C3153" s="870" t="s">
        <v>4521</v>
      </c>
      <c r="D3153" s="846" t="s">
        <v>7012</v>
      </c>
      <c r="E3153" s="846" t="s">
        <v>34</v>
      </c>
      <c r="F3153" s="846" t="s">
        <v>7013</v>
      </c>
      <c r="G3153" s="846" t="s">
        <v>1550</v>
      </c>
      <c r="H3153" s="832">
        <v>490</v>
      </c>
      <c r="I3153" s="832">
        <v>227.28</v>
      </c>
      <c r="J3153" s="846" t="s">
        <v>6361</v>
      </c>
      <c r="K3153" s="846" t="s">
        <v>37</v>
      </c>
      <c r="L3153" s="846" t="s">
        <v>4526</v>
      </c>
      <c r="M3153" s="846" t="s">
        <v>4527</v>
      </c>
      <c r="N3153" s="846"/>
      <c r="O3153" s="846" t="s">
        <v>7014</v>
      </c>
      <c r="P3153" s="846" t="s">
        <v>2045</v>
      </c>
      <c r="Q3153" s="846"/>
      <c r="R3153" s="824"/>
      <c r="S3153" s="824"/>
      <c r="T3153" s="824"/>
      <c r="U3153" s="824"/>
      <c r="V3153" s="824"/>
      <c r="W3153" s="824"/>
      <c r="X3153" s="824"/>
      <c r="Y3153" s="824"/>
      <c r="Z3153" s="824"/>
      <c r="AA3153" s="824"/>
      <c r="AB3153" s="824"/>
      <c r="AC3153" s="824"/>
    </row>
    <row r="3154" s="823" customFormat="1" ht="28.45" hidden="1" customHeight="1" outlineLevel="2" collapsed="1" spans="1:29">
      <c r="A3154" s="870" t="s">
        <v>1470</v>
      </c>
      <c r="B3154" s="870" t="s">
        <v>1777</v>
      </c>
      <c r="C3154" s="870" t="s">
        <v>4471</v>
      </c>
      <c r="D3154" s="870"/>
      <c r="E3154" s="835"/>
      <c r="F3154" s="835"/>
      <c r="G3154" s="836"/>
      <c r="H3154" s="879" t="s">
        <v>6300</v>
      </c>
      <c r="I3154" s="874" t="s">
        <v>6300</v>
      </c>
      <c r="J3154" s="870"/>
      <c r="K3154" s="835"/>
      <c r="L3154" s="835"/>
      <c r="M3154" s="835"/>
      <c r="N3154" s="835"/>
      <c r="O3154" s="835"/>
      <c r="P3154" s="835"/>
      <c r="Q3154" s="836"/>
      <c r="R3154" s="824"/>
      <c r="S3154" s="824"/>
      <c r="T3154" s="824"/>
      <c r="U3154" s="824"/>
      <c r="V3154" s="824"/>
      <c r="W3154" s="824"/>
      <c r="X3154" s="824"/>
      <c r="Y3154" s="824"/>
      <c r="Z3154" s="824"/>
      <c r="AA3154" s="824"/>
      <c r="AB3154" s="824"/>
      <c r="AC3154" s="824"/>
    </row>
    <row r="3155" s="823" customFormat="1" ht="28.45" hidden="1" customHeight="1" outlineLevel="3" spans="1:29">
      <c r="A3155" s="873" t="s">
        <v>1470</v>
      </c>
      <c r="B3155" s="870" t="s">
        <v>1777</v>
      </c>
      <c r="C3155" s="870" t="s">
        <v>4471</v>
      </c>
      <c r="D3155" s="846" t="s">
        <v>6192</v>
      </c>
      <c r="E3155" s="846" t="s">
        <v>34</v>
      </c>
      <c r="F3155" s="846" t="s">
        <v>6193</v>
      </c>
      <c r="G3155" s="846" t="s">
        <v>4495</v>
      </c>
      <c r="H3155" s="832">
        <v>500</v>
      </c>
      <c r="I3155" s="832">
        <v>500</v>
      </c>
      <c r="J3155" s="846" t="s">
        <v>6361</v>
      </c>
      <c r="K3155" s="846" t="s">
        <v>534</v>
      </c>
      <c r="L3155" s="846" t="s">
        <v>4482</v>
      </c>
      <c r="M3155" s="846" t="s">
        <v>4486</v>
      </c>
      <c r="N3155" s="846"/>
      <c r="O3155" s="846" t="s">
        <v>7015</v>
      </c>
      <c r="P3155" s="846" t="s">
        <v>4465</v>
      </c>
      <c r="Q3155" s="846" t="s">
        <v>7015</v>
      </c>
      <c r="R3155" s="824"/>
      <c r="S3155" s="824"/>
      <c r="T3155" s="824"/>
      <c r="U3155" s="824"/>
      <c r="V3155" s="824"/>
      <c r="W3155" s="824"/>
      <c r="X3155" s="824"/>
      <c r="Y3155" s="824"/>
      <c r="Z3155" s="824"/>
      <c r="AA3155" s="824"/>
      <c r="AB3155" s="824"/>
      <c r="AC3155" s="824"/>
    </row>
    <row r="3156" s="823" customFormat="1" ht="28.45" hidden="1" customHeight="1" outlineLevel="1" collapsed="1" spans="1:29">
      <c r="A3156" s="870" t="s">
        <v>1470</v>
      </c>
      <c r="B3156" s="870" t="s">
        <v>2092</v>
      </c>
      <c r="C3156" s="870"/>
      <c r="D3156" s="835"/>
      <c r="E3156" s="835"/>
      <c r="F3156" s="835"/>
      <c r="G3156" s="836"/>
      <c r="H3156" s="879" t="s">
        <v>6300</v>
      </c>
      <c r="I3156" s="874" t="s">
        <v>6300</v>
      </c>
      <c r="J3156" s="870"/>
      <c r="K3156" s="835"/>
      <c r="L3156" s="835"/>
      <c r="M3156" s="835"/>
      <c r="N3156" s="835"/>
      <c r="O3156" s="835"/>
      <c r="P3156" s="835"/>
      <c r="Q3156" s="836"/>
      <c r="R3156" s="824"/>
      <c r="S3156" s="824"/>
      <c r="T3156" s="824"/>
      <c r="U3156" s="824"/>
      <c r="V3156" s="824"/>
      <c r="W3156" s="824"/>
      <c r="X3156" s="824"/>
      <c r="Y3156" s="824"/>
      <c r="Z3156" s="824"/>
      <c r="AA3156" s="824"/>
      <c r="AB3156" s="824"/>
      <c r="AC3156" s="824"/>
    </row>
    <row r="3157" s="823" customFormat="1" ht="28.45" hidden="1" customHeight="1" outlineLevel="2" collapsed="1" spans="1:29">
      <c r="A3157" s="870" t="s">
        <v>1470</v>
      </c>
      <c r="B3157" s="870" t="s">
        <v>2092</v>
      </c>
      <c r="C3157" s="870" t="s">
        <v>2138</v>
      </c>
      <c r="D3157" s="870"/>
      <c r="E3157" s="835"/>
      <c r="F3157" s="835"/>
      <c r="G3157" s="836"/>
      <c r="H3157" s="879" t="s">
        <v>6300</v>
      </c>
      <c r="I3157" s="874" t="s">
        <v>6300</v>
      </c>
      <c r="J3157" s="870"/>
      <c r="K3157" s="835"/>
      <c r="L3157" s="835"/>
      <c r="M3157" s="835"/>
      <c r="N3157" s="835"/>
      <c r="O3157" s="835"/>
      <c r="P3157" s="835"/>
      <c r="Q3157" s="836"/>
      <c r="R3157" s="824"/>
      <c r="S3157" s="824"/>
      <c r="T3157" s="824"/>
      <c r="U3157" s="824"/>
      <c r="V3157" s="824"/>
      <c r="W3157" s="824"/>
      <c r="X3157" s="824"/>
      <c r="Y3157" s="824"/>
      <c r="Z3157" s="824"/>
      <c r="AA3157" s="824"/>
      <c r="AB3157" s="824"/>
      <c r="AC3157" s="824"/>
    </row>
    <row r="3158" s="823" customFormat="1" ht="28.45" hidden="1" customHeight="1" outlineLevel="3" spans="1:29">
      <c r="A3158" s="873" t="s">
        <v>1470</v>
      </c>
      <c r="B3158" s="870" t="s">
        <v>2092</v>
      </c>
      <c r="C3158" s="870" t="s">
        <v>2138</v>
      </c>
      <c r="D3158" s="846" t="s">
        <v>4550</v>
      </c>
      <c r="E3158" s="846" t="s">
        <v>310</v>
      </c>
      <c r="F3158" s="846" t="s">
        <v>4551</v>
      </c>
      <c r="G3158" s="846" t="s">
        <v>7016</v>
      </c>
      <c r="H3158" s="832">
        <v>600000</v>
      </c>
      <c r="I3158" s="832">
        <v>558053</v>
      </c>
      <c r="J3158" s="846" t="s">
        <v>6416</v>
      </c>
      <c r="K3158" s="846" t="s">
        <v>7017</v>
      </c>
      <c r="L3158" s="846" t="s">
        <v>4555</v>
      </c>
      <c r="M3158" s="846" t="s">
        <v>2144</v>
      </c>
      <c r="N3158" s="846"/>
      <c r="O3158" s="846" t="s">
        <v>7018</v>
      </c>
      <c r="P3158" s="846"/>
      <c r="Q3158" s="846"/>
      <c r="R3158" s="824"/>
      <c r="S3158" s="824"/>
      <c r="T3158" s="824"/>
      <c r="U3158" s="824"/>
      <c r="V3158" s="824"/>
      <c r="W3158" s="824"/>
      <c r="X3158" s="824"/>
      <c r="Y3158" s="824"/>
      <c r="Z3158" s="824"/>
      <c r="AA3158" s="824"/>
      <c r="AB3158" s="824"/>
      <c r="AC3158" s="824"/>
    </row>
    <row r="3159" s="823" customFormat="1" ht="28.45" hidden="1" customHeight="1" outlineLevel="3" spans="1:29">
      <c r="A3159" s="873" t="s">
        <v>1470</v>
      </c>
      <c r="B3159" s="870" t="s">
        <v>2092</v>
      </c>
      <c r="C3159" s="870" t="s">
        <v>2138</v>
      </c>
      <c r="D3159" s="846" t="s">
        <v>7019</v>
      </c>
      <c r="E3159" s="846" t="s">
        <v>310</v>
      </c>
      <c r="F3159" s="846" t="s">
        <v>4558</v>
      </c>
      <c r="G3159" s="846" t="s">
        <v>7020</v>
      </c>
      <c r="H3159" s="832">
        <v>125000</v>
      </c>
      <c r="I3159" s="832">
        <v>125000</v>
      </c>
      <c r="J3159" s="846" t="s">
        <v>6416</v>
      </c>
      <c r="K3159" s="846" t="s">
        <v>7021</v>
      </c>
      <c r="L3159" s="846" t="s">
        <v>2143</v>
      </c>
      <c r="M3159" s="846" t="s">
        <v>4562</v>
      </c>
      <c r="N3159" s="846"/>
      <c r="O3159" s="846" t="s">
        <v>7022</v>
      </c>
      <c r="P3159" s="846"/>
      <c r="Q3159" s="846"/>
      <c r="R3159" s="824"/>
      <c r="S3159" s="824"/>
      <c r="T3159" s="824"/>
      <c r="U3159" s="824"/>
      <c r="V3159" s="824"/>
      <c r="W3159" s="824"/>
      <c r="X3159" s="824"/>
      <c r="Y3159" s="824"/>
      <c r="Z3159" s="824"/>
      <c r="AA3159" s="824"/>
      <c r="AB3159" s="824"/>
      <c r="AC3159" s="824"/>
    </row>
    <row r="3160" s="823" customFormat="1" ht="28.45" hidden="1" customHeight="1" outlineLevel="3" spans="1:29">
      <c r="A3160" s="873" t="s">
        <v>1470</v>
      </c>
      <c r="B3160" s="870" t="s">
        <v>2092</v>
      </c>
      <c r="C3160" s="870" t="s">
        <v>2138</v>
      </c>
      <c r="D3160" s="846" t="s">
        <v>4557</v>
      </c>
      <c r="E3160" s="846" t="s">
        <v>310</v>
      </c>
      <c r="F3160" s="846" t="s">
        <v>4558</v>
      </c>
      <c r="G3160" s="846" t="s">
        <v>7020</v>
      </c>
      <c r="H3160" s="832">
        <v>125000</v>
      </c>
      <c r="I3160" s="832">
        <v>125000</v>
      </c>
      <c r="J3160" s="846" t="s">
        <v>6416</v>
      </c>
      <c r="K3160" s="846" t="s">
        <v>4560</v>
      </c>
      <c r="L3160" s="846" t="s">
        <v>2143</v>
      </c>
      <c r="M3160" s="846" t="s">
        <v>4562</v>
      </c>
      <c r="N3160" s="846"/>
      <c r="O3160" s="846" t="s">
        <v>7022</v>
      </c>
      <c r="P3160" s="846"/>
      <c r="Q3160" s="846"/>
      <c r="R3160" s="824"/>
      <c r="S3160" s="824"/>
      <c r="T3160" s="824"/>
      <c r="U3160" s="824"/>
      <c r="V3160" s="824"/>
      <c r="W3160" s="824"/>
      <c r="X3160" s="824"/>
      <c r="Y3160" s="824"/>
      <c r="Z3160" s="824"/>
      <c r="AA3160" s="824"/>
      <c r="AB3160" s="824"/>
      <c r="AC3160" s="824"/>
    </row>
    <row r="3161" s="823" customFormat="1" ht="28.45" hidden="1" customHeight="1" outlineLevel="3" spans="1:29">
      <c r="A3161" s="873" t="s">
        <v>1470</v>
      </c>
      <c r="B3161" s="870" t="s">
        <v>2092</v>
      </c>
      <c r="C3161" s="870" t="s">
        <v>2138</v>
      </c>
      <c r="D3161" s="846" t="s">
        <v>4563</v>
      </c>
      <c r="E3161" s="846" t="s">
        <v>310</v>
      </c>
      <c r="F3161" s="846" t="s">
        <v>4558</v>
      </c>
      <c r="G3161" s="846" t="s">
        <v>7020</v>
      </c>
      <c r="H3161" s="832">
        <v>125000</v>
      </c>
      <c r="I3161" s="832">
        <v>125000</v>
      </c>
      <c r="J3161" s="846" t="s">
        <v>6416</v>
      </c>
      <c r="K3161" s="846" t="s">
        <v>4564</v>
      </c>
      <c r="L3161" s="846" t="s">
        <v>2143</v>
      </c>
      <c r="M3161" s="846" t="s">
        <v>4562</v>
      </c>
      <c r="N3161" s="846"/>
      <c r="O3161" s="846" t="s">
        <v>7022</v>
      </c>
      <c r="P3161" s="846"/>
      <c r="Q3161" s="846"/>
      <c r="R3161" s="824"/>
      <c r="S3161" s="824"/>
      <c r="T3161" s="824"/>
      <c r="U3161" s="824"/>
      <c r="V3161" s="824"/>
      <c r="W3161" s="824"/>
      <c r="X3161" s="824"/>
      <c r="Y3161" s="824"/>
      <c r="Z3161" s="824"/>
      <c r="AA3161" s="824"/>
      <c r="AB3161" s="824"/>
      <c r="AC3161" s="824"/>
    </row>
    <row r="3162" s="823" customFormat="1" ht="28.45" hidden="1" customHeight="1" outlineLevel="3" spans="1:29">
      <c r="A3162" s="873" t="s">
        <v>1470</v>
      </c>
      <c r="B3162" s="870" t="s">
        <v>2092</v>
      </c>
      <c r="C3162" s="870" t="s">
        <v>2138</v>
      </c>
      <c r="D3162" s="846" t="s">
        <v>4565</v>
      </c>
      <c r="E3162" s="846" t="s">
        <v>310</v>
      </c>
      <c r="F3162" s="846" t="s">
        <v>4558</v>
      </c>
      <c r="G3162" s="846" t="s">
        <v>7020</v>
      </c>
      <c r="H3162" s="832">
        <v>110000</v>
      </c>
      <c r="I3162" s="832">
        <v>110000</v>
      </c>
      <c r="J3162" s="846" t="s">
        <v>6416</v>
      </c>
      <c r="K3162" s="846" t="s">
        <v>4564</v>
      </c>
      <c r="L3162" s="846" t="s">
        <v>2143</v>
      </c>
      <c r="M3162" s="846" t="s">
        <v>4562</v>
      </c>
      <c r="N3162" s="846"/>
      <c r="O3162" s="846" t="s">
        <v>7022</v>
      </c>
      <c r="P3162" s="846"/>
      <c r="Q3162" s="846"/>
      <c r="R3162" s="824"/>
      <c r="S3162" s="824"/>
      <c r="T3162" s="824"/>
      <c r="U3162" s="824"/>
      <c r="V3162" s="824"/>
      <c r="W3162" s="824"/>
      <c r="X3162" s="824"/>
      <c r="Y3162" s="824"/>
      <c r="Z3162" s="824"/>
      <c r="AA3162" s="824"/>
      <c r="AB3162" s="824"/>
      <c r="AC3162" s="824"/>
    </row>
    <row r="3163" s="823" customFormat="1" ht="28.45" hidden="1" customHeight="1" outlineLevel="3" spans="1:29">
      <c r="A3163" s="873" t="s">
        <v>1470</v>
      </c>
      <c r="B3163" s="870" t="s">
        <v>2092</v>
      </c>
      <c r="C3163" s="870" t="s">
        <v>2138</v>
      </c>
      <c r="D3163" s="846" t="s">
        <v>4567</v>
      </c>
      <c r="E3163" s="846" t="s">
        <v>310</v>
      </c>
      <c r="F3163" s="846" t="s">
        <v>4558</v>
      </c>
      <c r="G3163" s="846" t="s">
        <v>7020</v>
      </c>
      <c r="H3163" s="832">
        <v>110000</v>
      </c>
      <c r="I3163" s="832">
        <v>110000</v>
      </c>
      <c r="J3163" s="846" t="s">
        <v>6416</v>
      </c>
      <c r="K3163" s="846" t="s">
        <v>4564</v>
      </c>
      <c r="L3163" s="846" t="s">
        <v>2143</v>
      </c>
      <c r="M3163" s="846" t="s">
        <v>4562</v>
      </c>
      <c r="N3163" s="846"/>
      <c r="O3163" s="846" t="s">
        <v>7022</v>
      </c>
      <c r="P3163" s="846"/>
      <c r="Q3163" s="846"/>
      <c r="R3163" s="824"/>
      <c r="S3163" s="824"/>
      <c r="T3163" s="824"/>
      <c r="U3163" s="824"/>
      <c r="V3163" s="824"/>
      <c r="W3163" s="824"/>
      <c r="X3163" s="824"/>
      <c r="Y3163" s="824"/>
      <c r="Z3163" s="824"/>
      <c r="AA3163" s="824"/>
      <c r="AB3163" s="824"/>
      <c r="AC3163" s="824"/>
    </row>
    <row r="3164" s="823" customFormat="1" ht="28.45" hidden="1" customHeight="1" outlineLevel="3" spans="1:29">
      <c r="A3164" s="873" t="s">
        <v>1470</v>
      </c>
      <c r="B3164" s="870" t="s">
        <v>2092</v>
      </c>
      <c r="C3164" s="870" t="s">
        <v>2138</v>
      </c>
      <c r="D3164" s="846" t="s">
        <v>4568</v>
      </c>
      <c r="E3164" s="846" t="s">
        <v>310</v>
      </c>
      <c r="F3164" s="846" t="s">
        <v>4569</v>
      </c>
      <c r="G3164" s="846" t="s">
        <v>7020</v>
      </c>
      <c r="H3164" s="832">
        <v>190000</v>
      </c>
      <c r="I3164" s="832">
        <v>190000</v>
      </c>
      <c r="J3164" s="846" t="s">
        <v>6416</v>
      </c>
      <c r="K3164" s="846" t="s">
        <v>272</v>
      </c>
      <c r="L3164" s="846" t="s">
        <v>2143</v>
      </c>
      <c r="M3164" s="846" t="s">
        <v>4572</v>
      </c>
      <c r="N3164" s="846"/>
      <c r="O3164" s="846" t="s">
        <v>7023</v>
      </c>
      <c r="P3164" s="846"/>
      <c r="Q3164" s="846"/>
      <c r="R3164" s="824"/>
      <c r="S3164" s="824"/>
      <c r="T3164" s="824"/>
      <c r="U3164" s="824"/>
      <c r="V3164" s="824"/>
      <c r="W3164" s="824"/>
      <c r="X3164" s="824"/>
      <c r="Y3164" s="824"/>
      <c r="Z3164" s="824"/>
      <c r="AA3164" s="824"/>
      <c r="AB3164" s="824"/>
      <c r="AC3164" s="824"/>
    </row>
    <row r="3165" s="823" customFormat="1" ht="28.45" hidden="1" customHeight="1" outlineLevel="3" spans="1:29">
      <c r="A3165" s="873" t="s">
        <v>1470</v>
      </c>
      <c r="B3165" s="870" t="s">
        <v>2092</v>
      </c>
      <c r="C3165" s="870" t="s">
        <v>2138</v>
      </c>
      <c r="D3165" s="846" t="s">
        <v>7024</v>
      </c>
      <c r="E3165" s="846" t="s">
        <v>310</v>
      </c>
      <c r="F3165" s="846" t="s">
        <v>7025</v>
      </c>
      <c r="G3165" s="846" t="s">
        <v>4581</v>
      </c>
      <c r="H3165" s="832">
        <v>10000</v>
      </c>
      <c r="I3165" s="832">
        <v>10000</v>
      </c>
      <c r="J3165" s="846" t="s">
        <v>6416</v>
      </c>
      <c r="K3165" s="846" t="s">
        <v>144</v>
      </c>
      <c r="L3165" s="846" t="s">
        <v>2143</v>
      </c>
      <c r="M3165" s="846" t="s">
        <v>2164</v>
      </c>
      <c r="N3165" s="846"/>
      <c r="O3165" s="846" t="s">
        <v>7026</v>
      </c>
      <c r="P3165" s="846"/>
      <c r="Q3165" s="846"/>
      <c r="R3165" s="824"/>
      <c r="S3165" s="824"/>
      <c r="T3165" s="824"/>
      <c r="U3165" s="824"/>
      <c r="V3165" s="824"/>
      <c r="W3165" s="824"/>
      <c r="X3165" s="824"/>
      <c r="Y3165" s="824"/>
      <c r="Z3165" s="824"/>
      <c r="AA3165" s="824"/>
      <c r="AB3165" s="824"/>
      <c r="AC3165" s="824"/>
    </row>
    <row r="3166" s="823" customFormat="1" ht="28.45" hidden="1" customHeight="1" outlineLevel="3" spans="1:29">
      <c r="A3166" s="873" t="s">
        <v>1470</v>
      </c>
      <c r="B3166" s="870" t="s">
        <v>2092</v>
      </c>
      <c r="C3166" s="870" t="s">
        <v>2138</v>
      </c>
      <c r="D3166" s="846" t="s">
        <v>7027</v>
      </c>
      <c r="E3166" s="846" t="s">
        <v>310</v>
      </c>
      <c r="F3166" s="846" t="s">
        <v>7028</v>
      </c>
      <c r="G3166" s="846" t="s">
        <v>4581</v>
      </c>
      <c r="H3166" s="832">
        <v>10000</v>
      </c>
      <c r="I3166" s="832">
        <v>10000</v>
      </c>
      <c r="J3166" s="846" t="s">
        <v>6416</v>
      </c>
      <c r="K3166" s="846" t="s">
        <v>7029</v>
      </c>
      <c r="L3166" s="846" t="s">
        <v>2143</v>
      </c>
      <c r="M3166" s="846" t="s">
        <v>2164</v>
      </c>
      <c r="N3166" s="846"/>
      <c r="O3166" s="846" t="s">
        <v>7030</v>
      </c>
      <c r="P3166" s="846"/>
      <c r="Q3166" s="846"/>
      <c r="R3166" s="824"/>
      <c r="S3166" s="824"/>
      <c r="T3166" s="824"/>
      <c r="U3166" s="824"/>
      <c r="V3166" s="824"/>
      <c r="W3166" s="824"/>
      <c r="X3166" s="824"/>
      <c r="Y3166" s="824"/>
      <c r="Z3166" s="824"/>
      <c r="AA3166" s="824"/>
      <c r="AB3166" s="824"/>
      <c r="AC3166" s="824"/>
    </row>
    <row r="3167" s="823" customFormat="1" ht="28.45" hidden="1" customHeight="1" outlineLevel="3" spans="1:29">
      <c r="A3167" s="873" t="s">
        <v>1470</v>
      </c>
      <c r="B3167" s="870" t="s">
        <v>2092</v>
      </c>
      <c r="C3167" s="870" t="s">
        <v>2138</v>
      </c>
      <c r="D3167" s="846" t="s">
        <v>7031</v>
      </c>
      <c r="E3167" s="846" t="s">
        <v>310</v>
      </c>
      <c r="F3167" s="846" t="s">
        <v>7032</v>
      </c>
      <c r="G3167" s="846" t="s">
        <v>7033</v>
      </c>
      <c r="H3167" s="832">
        <v>1900</v>
      </c>
      <c r="I3167" s="832">
        <v>1792.5</v>
      </c>
      <c r="J3167" s="846" t="s">
        <v>6389</v>
      </c>
      <c r="K3167" s="846" t="s">
        <v>118</v>
      </c>
      <c r="L3167" s="846" t="s">
        <v>2143</v>
      </c>
      <c r="M3167" s="846" t="s">
        <v>2144</v>
      </c>
      <c r="N3167" s="846"/>
      <c r="O3167" s="846" t="s">
        <v>7018</v>
      </c>
      <c r="P3167" s="846"/>
      <c r="Q3167" s="846"/>
      <c r="R3167" s="824"/>
      <c r="S3167" s="824"/>
      <c r="T3167" s="824"/>
      <c r="U3167" s="824"/>
      <c r="V3167" s="824"/>
      <c r="W3167" s="824"/>
      <c r="X3167" s="824"/>
      <c r="Y3167" s="824"/>
      <c r="Z3167" s="824"/>
      <c r="AA3167" s="824"/>
      <c r="AB3167" s="824"/>
      <c r="AC3167" s="824"/>
    </row>
    <row r="3168" s="823" customFormat="1" ht="28.45" hidden="1" customHeight="1" outlineLevel="3" spans="1:29">
      <c r="A3168" s="873" t="s">
        <v>1470</v>
      </c>
      <c r="B3168" s="870" t="s">
        <v>2092</v>
      </c>
      <c r="C3168" s="870" t="s">
        <v>2138</v>
      </c>
      <c r="D3168" s="846" t="s">
        <v>4573</v>
      </c>
      <c r="E3168" s="846" t="s">
        <v>310</v>
      </c>
      <c r="F3168" s="846" t="s">
        <v>4574</v>
      </c>
      <c r="G3168" s="846" t="s">
        <v>7020</v>
      </c>
      <c r="H3168" s="832">
        <v>170000</v>
      </c>
      <c r="I3168" s="832">
        <v>85699</v>
      </c>
      <c r="J3168" s="846" t="s">
        <v>6416</v>
      </c>
      <c r="K3168" s="846" t="s">
        <v>189</v>
      </c>
      <c r="L3168" s="846" t="s">
        <v>2143</v>
      </c>
      <c r="M3168" s="846" t="s">
        <v>4572</v>
      </c>
      <c r="N3168" s="846"/>
      <c r="O3168" s="846" t="s">
        <v>7034</v>
      </c>
      <c r="P3168" s="846"/>
      <c r="Q3168" s="846"/>
      <c r="R3168" s="824"/>
      <c r="S3168" s="824"/>
      <c r="T3168" s="824"/>
      <c r="U3168" s="824"/>
      <c r="V3168" s="824"/>
      <c r="W3168" s="824"/>
      <c r="X3168" s="824"/>
      <c r="Y3168" s="824"/>
      <c r="Z3168" s="824"/>
      <c r="AA3168" s="824"/>
      <c r="AB3168" s="824"/>
      <c r="AC3168" s="824"/>
    </row>
    <row r="3169" s="823" customFormat="1" ht="28.45" hidden="1" customHeight="1" outlineLevel="3" spans="1:29">
      <c r="A3169" s="873" t="s">
        <v>1470</v>
      </c>
      <c r="B3169" s="870" t="s">
        <v>2092</v>
      </c>
      <c r="C3169" s="870" t="s">
        <v>2138</v>
      </c>
      <c r="D3169" s="846" t="s">
        <v>7035</v>
      </c>
      <c r="E3169" s="846" t="s">
        <v>310</v>
      </c>
      <c r="F3169" s="846" t="s">
        <v>7036</v>
      </c>
      <c r="G3169" s="846" t="s">
        <v>7016</v>
      </c>
      <c r="H3169" s="832">
        <v>29000</v>
      </c>
      <c r="I3169" s="832">
        <v>8366.3</v>
      </c>
      <c r="J3169" s="846" t="s">
        <v>6416</v>
      </c>
      <c r="K3169" s="846" t="s">
        <v>7037</v>
      </c>
      <c r="L3169" s="846" t="s">
        <v>2143</v>
      </c>
      <c r="M3169" s="846" t="s">
        <v>4572</v>
      </c>
      <c r="N3169" s="846"/>
      <c r="O3169" s="846" t="s">
        <v>7038</v>
      </c>
      <c r="P3169" s="846"/>
      <c r="Q3169" s="846"/>
      <c r="R3169" s="824"/>
      <c r="S3169" s="824"/>
      <c r="T3169" s="824"/>
      <c r="U3169" s="824"/>
      <c r="V3169" s="824"/>
      <c r="W3169" s="824"/>
      <c r="X3169" s="824"/>
      <c r="Y3169" s="824"/>
      <c r="Z3169" s="824"/>
      <c r="AA3169" s="824"/>
      <c r="AB3169" s="824"/>
      <c r="AC3169" s="824"/>
    </row>
    <row r="3170" s="823" customFormat="1" ht="28.45" hidden="1" customHeight="1" outlineLevel="3" spans="1:29">
      <c r="A3170" s="873" t="s">
        <v>1470</v>
      </c>
      <c r="B3170" s="870" t="s">
        <v>2092</v>
      </c>
      <c r="C3170" s="870" t="s">
        <v>2138</v>
      </c>
      <c r="D3170" s="846" t="s">
        <v>7039</v>
      </c>
      <c r="E3170" s="846" t="s">
        <v>310</v>
      </c>
      <c r="F3170" s="846" t="s">
        <v>7036</v>
      </c>
      <c r="G3170" s="846" t="s">
        <v>7016</v>
      </c>
      <c r="H3170" s="832">
        <v>25000</v>
      </c>
      <c r="I3170" s="832">
        <v>17453</v>
      </c>
      <c r="J3170" s="846" t="s">
        <v>6416</v>
      </c>
      <c r="K3170" s="846" t="s">
        <v>221</v>
      </c>
      <c r="L3170" s="846" t="s">
        <v>2143</v>
      </c>
      <c r="M3170" s="846" t="s">
        <v>4572</v>
      </c>
      <c r="N3170" s="846"/>
      <c r="O3170" s="846" t="s">
        <v>7038</v>
      </c>
      <c r="P3170" s="846"/>
      <c r="Q3170" s="846"/>
      <c r="R3170" s="824"/>
      <c r="S3170" s="824"/>
      <c r="T3170" s="824"/>
      <c r="U3170" s="824"/>
      <c r="V3170" s="824"/>
      <c r="W3170" s="824"/>
      <c r="X3170" s="824"/>
      <c r="Y3170" s="824"/>
      <c r="Z3170" s="824"/>
      <c r="AA3170" s="824"/>
      <c r="AB3170" s="824"/>
      <c r="AC3170" s="824"/>
    </row>
    <row r="3171" s="823" customFormat="1" ht="28.45" hidden="1" customHeight="1" outlineLevel="3" spans="1:29">
      <c r="A3171" s="873" t="s">
        <v>1470</v>
      </c>
      <c r="B3171" s="870" t="s">
        <v>2092</v>
      </c>
      <c r="C3171" s="870" t="s">
        <v>2138</v>
      </c>
      <c r="D3171" s="846" t="s">
        <v>7040</v>
      </c>
      <c r="E3171" s="846" t="s">
        <v>310</v>
      </c>
      <c r="F3171" s="846" t="s">
        <v>7041</v>
      </c>
      <c r="G3171" s="846" t="s">
        <v>7016</v>
      </c>
      <c r="H3171" s="832">
        <v>16000</v>
      </c>
      <c r="I3171" s="832">
        <v>16000</v>
      </c>
      <c r="J3171" s="846" t="s">
        <v>6416</v>
      </c>
      <c r="K3171" s="846" t="s">
        <v>196</v>
      </c>
      <c r="L3171" s="846" t="s">
        <v>2143</v>
      </c>
      <c r="M3171" s="846" t="s">
        <v>2164</v>
      </c>
      <c r="N3171" s="846"/>
      <c r="O3171" s="846" t="s">
        <v>7042</v>
      </c>
      <c r="P3171" s="846"/>
      <c r="Q3171" s="846"/>
      <c r="R3171" s="824"/>
      <c r="S3171" s="824"/>
      <c r="T3171" s="824"/>
      <c r="U3171" s="824"/>
      <c r="V3171" s="824"/>
      <c r="W3171" s="824"/>
      <c r="X3171" s="824"/>
      <c r="Y3171" s="824"/>
      <c r="Z3171" s="824"/>
      <c r="AA3171" s="824"/>
      <c r="AB3171" s="824"/>
      <c r="AC3171" s="824"/>
    </row>
    <row r="3172" s="823" customFormat="1" ht="28.45" hidden="1" customHeight="1" outlineLevel="3" spans="1:29">
      <c r="A3172" s="873" t="s">
        <v>1470</v>
      </c>
      <c r="B3172" s="870" t="s">
        <v>2092</v>
      </c>
      <c r="C3172" s="870" t="s">
        <v>2138</v>
      </c>
      <c r="D3172" s="846" t="s">
        <v>4576</v>
      </c>
      <c r="E3172" s="846" t="s">
        <v>310</v>
      </c>
      <c r="F3172" s="846" t="s">
        <v>4577</v>
      </c>
      <c r="G3172" s="846" t="s">
        <v>7020</v>
      </c>
      <c r="H3172" s="832">
        <v>45000</v>
      </c>
      <c r="I3172" s="832">
        <v>29898</v>
      </c>
      <c r="J3172" s="846" t="s">
        <v>6416</v>
      </c>
      <c r="K3172" s="846" t="s">
        <v>1539</v>
      </c>
      <c r="L3172" s="846" t="s">
        <v>2143</v>
      </c>
      <c r="M3172" s="846" t="s">
        <v>2144</v>
      </c>
      <c r="N3172" s="846"/>
      <c r="O3172" s="846" t="s">
        <v>7018</v>
      </c>
      <c r="P3172" s="846"/>
      <c r="Q3172" s="846"/>
      <c r="R3172" s="824"/>
      <c r="S3172" s="824"/>
      <c r="T3172" s="824"/>
      <c r="U3172" s="824"/>
      <c r="V3172" s="824"/>
      <c r="W3172" s="824"/>
      <c r="X3172" s="824"/>
      <c r="Y3172" s="824"/>
      <c r="Z3172" s="824"/>
      <c r="AA3172" s="824"/>
      <c r="AB3172" s="824"/>
      <c r="AC3172" s="824"/>
    </row>
    <row r="3173" s="823" customFormat="1" ht="28.45" hidden="1" customHeight="1" outlineLevel="3" spans="1:29">
      <c r="A3173" s="873" t="s">
        <v>1470</v>
      </c>
      <c r="B3173" s="870" t="s">
        <v>2092</v>
      </c>
      <c r="C3173" s="870" t="s">
        <v>2138</v>
      </c>
      <c r="D3173" s="846" t="s">
        <v>7043</v>
      </c>
      <c r="E3173" s="846" t="s">
        <v>310</v>
      </c>
      <c r="F3173" s="846" t="s">
        <v>7025</v>
      </c>
      <c r="G3173" s="846" t="s">
        <v>4581</v>
      </c>
      <c r="H3173" s="832">
        <v>10000</v>
      </c>
      <c r="I3173" s="832">
        <v>10000</v>
      </c>
      <c r="J3173" s="846" t="s">
        <v>6416</v>
      </c>
      <c r="K3173" s="846" t="s">
        <v>1904</v>
      </c>
      <c r="L3173" s="846" t="s">
        <v>2143</v>
      </c>
      <c r="M3173" s="846" t="s">
        <v>2164</v>
      </c>
      <c r="N3173" s="846"/>
      <c r="O3173" s="846" t="s">
        <v>7026</v>
      </c>
      <c r="P3173" s="846"/>
      <c r="Q3173" s="846"/>
      <c r="R3173" s="824"/>
      <c r="S3173" s="824"/>
      <c r="T3173" s="824"/>
      <c r="U3173" s="824"/>
      <c r="V3173" s="824"/>
      <c r="W3173" s="824"/>
      <c r="X3173" s="824"/>
      <c r="Y3173" s="824"/>
      <c r="Z3173" s="824"/>
      <c r="AA3173" s="824"/>
      <c r="AB3173" s="824"/>
      <c r="AC3173" s="824"/>
    </row>
    <row r="3174" s="823" customFormat="1" ht="28.45" hidden="1" customHeight="1" outlineLevel="3" spans="1:29">
      <c r="A3174" s="873" t="s">
        <v>1470</v>
      </c>
      <c r="B3174" s="870" t="s">
        <v>2092</v>
      </c>
      <c r="C3174" s="870" t="s">
        <v>2138</v>
      </c>
      <c r="D3174" s="846" t="s">
        <v>7044</v>
      </c>
      <c r="E3174" s="846" t="s">
        <v>310</v>
      </c>
      <c r="F3174" s="846" t="s">
        <v>7045</v>
      </c>
      <c r="G3174" s="846" t="s">
        <v>4581</v>
      </c>
      <c r="H3174" s="832">
        <v>17000</v>
      </c>
      <c r="I3174" s="832">
        <v>17000</v>
      </c>
      <c r="J3174" s="846" t="s">
        <v>6416</v>
      </c>
      <c r="K3174" s="846" t="s">
        <v>1615</v>
      </c>
      <c r="L3174" s="846" t="s">
        <v>2143</v>
      </c>
      <c r="M3174" s="846" t="s">
        <v>2164</v>
      </c>
      <c r="N3174" s="846"/>
      <c r="O3174" s="846" t="s">
        <v>7030</v>
      </c>
      <c r="P3174" s="846"/>
      <c r="Q3174" s="846"/>
      <c r="R3174" s="824"/>
      <c r="S3174" s="824"/>
      <c r="T3174" s="824"/>
      <c r="U3174" s="824"/>
      <c r="V3174" s="824"/>
      <c r="W3174" s="824"/>
      <c r="X3174" s="824"/>
      <c r="Y3174" s="824"/>
      <c r="Z3174" s="824"/>
      <c r="AA3174" s="824"/>
      <c r="AB3174" s="824"/>
      <c r="AC3174" s="824"/>
    </row>
    <row r="3175" s="823" customFormat="1" ht="28.45" hidden="1" customHeight="1" outlineLevel="3" spans="1:29">
      <c r="A3175" s="873" t="s">
        <v>1470</v>
      </c>
      <c r="B3175" s="870" t="s">
        <v>2092</v>
      </c>
      <c r="C3175" s="870" t="s">
        <v>2138</v>
      </c>
      <c r="D3175" s="846" t="s">
        <v>7046</v>
      </c>
      <c r="E3175" s="846" t="s">
        <v>310</v>
      </c>
      <c r="F3175" s="846" t="s">
        <v>7047</v>
      </c>
      <c r="G3175" s="846" t="s">
        <v>7016</v>
      </c>
      <c r="H3175" s="832">
        <v>42428.16</v>
      </c>
      <c r="I3175" s="832">
        <v>31214.87</v>
      </c>
      <c r="J3175" s="846" t="s">
        <v>6416</v>
      </c>
      <c r="K3175" s="846" t="s">
        <v>1615</v>
      </c>
      <c r="L3175" s="846" t="s">
        <v>2143</v>
      </c>
      <c r="M3175" s="846" t="s">
        <v>2144</v>
      </c>
      <c r="N3175" s="846"/>
      <c r="O3175" s="846" t="s">
        <v>7048</v>
      </c>
      <c r="P3175" s="846"/>
      <c r="Q3175" s="846"/>
      <c r="R3175" s="824"/>
      <c r="S3175" s="824"/>
      <c r="T3175" s="824"/>
      <c r="U3175" s="824"/>
      <c r="V3175" s="824"/>
      <c r="W3175" s="824"/>
      <c r="X3175" s="824"/>
      <c r="Y3175" s="824"/>
      <c r="Z3175" s="824"/>
      <c r="AA3175" s="824"/>
      <c r="AB3175" s="824"/>
      <c r="AC3175" s="824"/>
    </row>
    <row r="3176" s="823" customFormat="1" ht="28.45" hidden="1" customHeight="1" outlineLevel="3" spans="1:29">
      <c r="A3176" s="873" t="s">
        <v>1470</v>
      </c>
      <c r="B3176" s="870" t="s">
        <v>2092</v>
      </c>
      <c r="C3176" s="870" t="s">
        <v>2138</v>
      </c>
      <c r="D3176" s="846" t="s">
        <v>7049</v>
      </c>
      <c r="E3176" s="846" t="s">
        <v>310</v>
      </c>
      <c r="F3176" s="846" t="s">
        <v>7047</v>
      </c>
      <c r="G3176" s="846" t="s">
        <v>7016</v>
      </c>
      <c r="H3176" s="832">
        <v>31272.48</v>
      </c>
      <c r="I3176" s="832">
        <v>28106.64</v>
      </c>
      <c r="J3176" s="846" t="s">
        <v>6416</v>
      </c>
      <c r="K3176" s="846" t="s">
        <v>1312</v>
      </c>
      <c r="L3176" s="846" t="s">
        <v>2143</v>
      </c>
      <c r="M3176" s="846" t="s">
        <v>2144</v>
      </c>
      <c r="N3176" s="846"/>
      <c r="O3176" s="846" t="s">
        <v>7048</v>
      </c>
      <c r="P3176" s="846"/>
      <c r="Q3176" s="846"/>
      <c r="R3176" s="824"/>
      <c r="S3176" s="824"/>
      <c r="T3176" s="824"/>
      <c r="U3176" s="824"/>
      <c r="V3176" s="824"/>
      <c r="W3176" s="824"/>
      <c r="X3176" s="824"/>
      <c r="Y3176" s="824"/>
      <c r="Z3176" s="824"/>
      <c r="AA3176" s="824"/>
      <c r="AB3176" s="824"/>
      <c r="AC3176" s="824"/>
    </row>
    <row r="3177" s="823" customFormat="1" ht="28.45" hidden="1" customHeight="1" outlineLevel="3" spans="1:29">
      <c r="A3177" s="873" t="s">
        <v>1470</v>
      </c>
      <c r="B3177" s="870" t="s">
        <v>2092</v>
      </c>
      <c r="C3177" s="870" t="s">
        <v>2138</v>
      </c>
      <c r="D3177" s="846" t="s">
        <v>7050</v>
      </c>
      <c r="E3177" s="846" t="s">
        <v>310</v>
      </c>
      <c r="F3177" s="846" t="s">
        <v>7051</v>
      </c>
      <c r="G3177" s="846" t="s">
        <v>4581</v>
      </c>
      <c r="H3177" s="832">
        <v>15000</v>
      </c>
      <c r="I3177" s="832">
        <v>15000</v>
      </c>
      <c r="J3177" s="846" t="s">
        <v>6416</v>
      </c>
      <c r="K3177" s="846" t="s">
        <v>1370</v>
      </c>
      <c r="L3177" s="846" t="s">
        <v>2143</v>
      </c>
      <c r="M3177" s="846" t="s">
        <v>4572</v>
      </c>
      <c r="N3177" s="846"/>
      <c r="O3177" s="846" t="s">
        <v>7038</v>
      </c>
      <c r="P3177" s="846"/>
      <c r="Q3177" s="846"/>
      <c r="R3177" s="824"/>
      <c r="S3177" s="824"/>
      <c r="T3177" s="824"/>
      <c r="U3177" s="824"/>
      <c r="V3177" s="824"/>
      <c r="W3177" s="824"/>
      <c r="X3177" s="824"/>
      <c r="Y3177" s="824"/>
      <c r="Z3177" s="824"/>
      <c r="AA3177" s="824"/>
      <c r="AB3177" s="824"/>
      <c r="AC3177" s="824"/>
    </row>
    <row r="3178" s="823" customFormat="1" ht="28.45" hidden="1" customHeight="1" outlineLevel="3" spans="1:29">
      <c r="A3178" s="873" t="s">
        <v>1470</v>
      </c>
      <c r="B3178" s="870" t="s">
        <v>2092</v>
      </c>
      <c r="C3178" s="870" t="s">
        <v>2138</v>
      </c>
      <c r="D3178" s="846" t="s">
        <v>6197</v>
      </c>
      <c r="E3178" s="846" t="s">
        <v>310</v>
      </c>
      <c r="F3178" s="846" t="s">
        <v>6198</v>
      </c>
      <c r="G3178" s="846" t="s">
        <v>4581</v>
      </c>
      <c r="H3178" s="832">
        <v>6000</v>
      </c>
      <c r="I3178" s="832">
        <v>6000</v>
      </c>
      <c r="J3178" s="846" t="s">
        <v>6416</v>
      </c>
      <c r="K3178" s="846" t="s">
        <v>471</v>
      </c>
      <c r="L3178" s="846" t="s">
        <v>2143</v>
      </c>
      <c r="M3178" s="846" t="s">
        <v>2164</v>
      </c>
      <c r="N3178" s="846"/>
      <c r="O3178" s="846" t="s">
        <v>6199</v>
      </c>
      <c r="P3178" s="846" t="s">
        <v>6200</v>
      </c>
      <c r="Q3178" s="846"/>
      <c r="R3178" s="824"/>
      <c r="S3178" s="824"/>
      <c r="T3178" s="824"/>
      <c r="U3178" s="824"/>
      <c r="V3178" s="824"/>
      <c r="W3178" s="824"/>
      <c r="X3178" s="824"/>
      <c r="Y3178" s="824"/>
      <c r="Z3178" s="824"/>
      <c r="AA3178" s="824"/>
      <c r="AB3178" s="824"/>
      <c r="AC3178" s="824"/>
    </row>
    <row r="3179" s="823" customFormat="1" ht="28.45" hidden="1" customHeight="1" outlineLevel="3" spans="1:29">
      <c r="A3179" s="873" t="s">
        <v>1470</v>
      </c>
      <c r="B3179" s="870" t="s">
        <v>2092</v>
      </c>
      <c r="C3179" s="870" t="s">
        <v>2138</v>
      </c>
      <c r="D3179" s="846" t="s">
        <v>7052</v>
      </c>
      <c r="E3179" s="846" t="s">
        <v>310</v>
      </c>
      <c r="F3179" s="846" t="s">
        <v>4569</v>
      </c>
      <c r="G3179" s="846" t="s">
        <v>7053</v>
      </c>
      <c r="H3179" s="832">
        <v>7000</v>
      </c>
      <c r="I3179" s="832">
        <v>7000</v>
      </c>
      <c r="J3179" s="846" t="s">
        <v>6416</v>
      </c>
      <c r="K3179" s="846" t="s">
        <v>321</v>
      </c>
      <c r="L3179" s="846" t="s">
        <v>2143</v>
      </c>
      <c r="M3179" s="846" t="s">
        <v>2164</v>
      </c>
      <c r="N3179" s="846"/>
      <c r="O3179" s="846" t="s">
        <v>7054</v>
      </c>
      <c r="P3179" s="846"/>
      <c r="Q3179" s="846"/>
      <c r="R3179" s="824"/>
      <c r="S3179" s="824"/>
      <c r="T3179" s="824"/>
      <c r="U3179" s="824"/>
      <c r="V3179" s="824"/>
      <c r="W3179" s="824"/>
      <c r="X3179" s="824"/>
      <c r="Y3179" s="824"/>
      <c r="Z3179" s="824"/>
      <c r="AA3179" s="824"/>
      <c r="AB3179" s="824"/>
      <c r="AC3179" s="824"/>
    </row>
    <row r="3180" s="823" customFormat="1" ht="28.45" hidden="1" customHeight="1" outlineLevel="3" spans="1:29">
      <c r="A3180" s="873" t="s">
        <v>1470</v>
      </c>
      <c r="B3180" s="870" t="s">
        <v>2092</v>
      </c>
      <c r="C3180" s="870" t="s">
        <v>2138</v>
      </c>
      <c r="D3180" s="846" t="s">
        <v>7055</v>
      </c>
      <c r="E3180" s="846" t="s">
        <v>310</v>
      </c>
      <c r="F3180" s="846" t="s">
        <v>4569</v>
      </c>
      <c r="G3180" s="846" t="s">
        <v>4581</v>
      </c>
      <c r="H3180" s="832">
        <v>40000</v>
      </c>
      <c r="I3180" s="832">
        <v>40000</v>
      </c>
      <c r="J3180" s="846" t="s">
        <v>6416</v>
      </c>
      <c r="K3180" s="846" t="s">
        <v>1876</v>
      </c>
      <c r="L3180" s="846" t="s">
        <v>2143</v>
      </c>
      <c r="M3180" s="846" t="s">
        <v>2164</v>
      </c>
      <c r="N3180" s="846"/>
      <c r="O3180" s="846" t="s">
        <v>7054</v>
      </c>
      <c r="P3180" s="846"/>
      <c r="Q3180" s="846"/>
      <c r="R3180" s="824"/>
      <c r="S3180" s="824"/>
      <c r="T3180" s="824"/>
      <c r="U3180" s="824"/>
      <c r="V3180" s="824"/>
      <c r="W3180" s="824"/>
      <c r="X3180" s="824"/>
      <c r="Y3180" s="824"/>
      <c r="Z3180" s="824"/>
      <c r="AA3180" s="824"/>
      <c r="AB3180" s="824"/>
      <c r="AC3180" s="824"/>
    </row>
    <row r="3181" s="823" customFormat="1" ht="28.45" hidden="1" customHeight="1" outlineLevel="3" spans="1:29">
      <c r="A3181" s="873" t="s">
        <v>1470</v>
      </c>
      <c r="B3181" s="870" t="s">
        <v>2092</v>
      </c>
      <c r="C3181" s="870" t="s">
        <v>2138</v>
      </c>
      <c r="D3181" s="846" t="s">
        <v>4579</v>
      </c>
      <c r="E3181" s="846" t="s">
        <v>310</v>
      </c>
      <c r="F3181" s="846" t="s">
        <v>4580</v>
      </c>
      <c r="G3181" s="846" t="s">
        <v>4581</v>
      </c>
      <c r="H3181" s="832">
        <v>46000</v>
      </c>
      <c r="I3181" s="832">
        <v>46000</v>
      </c>
      <c r="J3181" s="846" t="s">
        <v>6416</v>
      </c>
      <c r="K3181" s="846" t="s">
        <v>1539</v>
      </c>
      <c r="L3181" s="846" t="s">
        <v>2143</v>
      </c>
      <c r="M3181" s="846" t="s">
        <v>2164</v>
      </c>
      <c r="N3181" s="846"/>
      <c r="O3181" s="846" t="s">
        <v>4582</v>
      </c>
      <c r="P3181" s="846"/>
      <c r="Q3181" s="846"/>
      <c r="R3181" s="824"/>
      <c r="S3181" s="824"/>
      <c r="T3181" s="824"/>
      <c r="U3181" s="824"/>
      <c r="V3181" s="824"/>
      <c r="W3181" s="824"/>
      <c r="X3181" s="824"/>
      <c r="Y3181" s="824"/>
      <c r="Z3181" s="824"/>
      <c r="AA3181" s="824"/>
      <c r="AB3181" s="824"/>
      <c r="AC3181" s="824"/>
    </row>
    <row r="3182" s="823" customFormat="1" ht="28.45" hidden="1" customHeight="1" outlineLevel="3" spans="1:29">
      <c r="A3182" s="873" t="s">
        <v>1470</v>
      </c>
      <c r="B3182" s="870" t="s">
        <v>2092</v>
      </c>
      <c r="C3182" s="870" t="s">
        <v>2138</v>
      </c>
      <c r="D3182" s="846" t="s">
        <v>7056</v>
      </c>
      <c r="E3182" s="846" t="s">
        <v>310</v>
      </c>
      <c r="F3182" s="846" t="s">
        <v>7025</v>
      </c>
      <c r="G3182" s="846" t="s">
        <v>4581</v>
      </c>
      <c r="H3182" s="832">
        <v>33000</v>
      </c>
      <c r="I3182" s="832">
        <v>24402.3</v>
      </c>
      <c r="J3182" s="846" t="s">
        <v>6416</v>
      </c>
      <c r="K3182" s="846" t="s">
        <v>663</v>
      </c>
      <c r="L3182" s="846" t="s">
        <v>2143</v>
      </c>
      <c r="M3182" s="846" t="s">
        <v>2164</v>
      </c>
      <c r="N3182" s="846"/>
      <c r="O3182" s="846" t="s">
        <v>7057</v>
      </c>
      <c r="P3182" s="846"/>
      <c r="Q3182" s="846"/>
      <c r="R3182" s="824"/>
      <c r="S3182" s="824"/>
      <c r="T3182" s="824"/>
      <c r="U3182" s="824"/>
      <c r="V3182" s="824"/>
      <c r="W3182" s="824"/>
      <c r="X3182" s="824"/>
      <c r="Y3182" s="824"/>
      <c r="Z3182" s="824"/>
      <c r="AA3182" s="824"/>
      <c r="AB3182" s="824"/>
      <c r="AC3182" s="824"/>
    </row>
    <row r="3183" s="823" customFormat="1" ht="28.45" hidden="1" customHeight="1" outlineLevel="3" spans="1:29">
      <c r="A3183" s="873" t="s">
        <v>1470</v>
      </c>
      <c r="B3183" s="870" t="s">
        <v>2092</v>
      </c>
      <c r="C3183" s="870" t="s">
        <v>2138</v>
      </c>
      <c r="D3183" s="846" t="s">
        <v>7058</v>
      </c>
      <c r="E3183" s="846" t="s">
        <v>310</v>
      </c>
      <c r="F3183" s="846" t="s">
        <v>7059</v>
      </c>
      <c r="G3183" s="846" t="s">
        <v>4581</v>
      </c>
      <c r="H3183" s="832">
        <v>10000</v>
      </c>
      <c r="I3183" s="832">
        <v>10000</v>
      </c>
      <c r="J3183" s="846" t="s">
        <v>6416</v>
      </c>
      <c r="K3183" s="846" t="s">
        <v>584</v>
      </c>
      <c r="L3183" s="846" t="s">
        <v>2143</v>
      </c>
      <c r="M3183" s="846" t="s">
        <v>2164</v>
      </c>
      <c r="N3183" s="846"/>
      <c r="O3183" s="846" t="s">
        <v>7026</v>
      </c>
      <c r="P3183" s="846"/>
      <c r="Q3183" s="846"/>
      <c r="R3183" s="824"/>
      <c r="S3183" s="824"/>
      <c r="T3183" s="824"/>
      <c r="U3183" s="824"/>
      <c r="V3183" s="824"/>
      <c r="W3183" s="824"/>
      <c r="X3183" s="824"/>
      <c r="Y3183" s="824"/>
      <c r="Z3183" s="824"/>
      <c r="AA3183" s="824"/>
      <c r="AB3183" s="824"/>
      <c r="AC3183" s="824"/>
    </row>
    <row r="3184" s="823" customFormat="1" ht="28.45" hidden="1" customHeight="1" outlineLevel="3" spans="1:29">
      <c r="A3184" s="873" t="s">
        <v>1470</v>
      </c>
      <c r="B3184" s="870" t="s">
        <v>2092</v>
      </c>
      <c r="C3184" s="870" t="s">
        <v>2138</v>
      </c>
      <c r="D3184" s="846" t="s">
        <v>7060</v>
      </c>
      <c r="E3184" s="846" t="s">
        <v>310</v>
      </c>
      <c r="F3184" s="846" t="s">
        <v>7061</v>
      </c>
      <c r="G3184" s="846" t="s">
        <v>7062</v>
      </c>
      <c r="H3184" s="832">
        <v>10000</v>
      </c>
      <c r="I3184" s="832">
        <v>10000</v>
      </c>
      <c r="J3184" s="846" t="s">
        <v>6416</v>
      </c>
      <c r="K3184" s="846" t="s">
        <v>166</v>
      </c>
      <c r="L3184" s="846" t="s">
        <v>2143</v>
      </c>
      <c r="M3184" s="846" t="s">
        <v>2164</v>
      </c>
      <c r="N3184" s="846"/>
      <c r="O3184" s="846" t="s">
        <v>7063</v>
      </c>
      <c r="P3184" s="846" t="s">
        <v>7064</v>
      </c>
      <c r="Q3184" s="846"/>
      <c r="R3184" s="824"/>
      <c r="S3184" s="824"/>
      <c r="T3184" s="824"/>
      <c r="U3184" s="824"/>
      <c r="V3184" s="824"/>
      <c r="W3184" s="824"/>
      <c r="X3184" s="824"/>
      <c r="Y3184" s="824"/>
      <c r="Z3184" s="824"/>
      <c r="AA3184" s="824"/>
      <c r="AB3184" s="824"/>
      <c r="AC3184" s="824"/>
    </row>
    <row r="3185" s="823" customFormat="1" ht="28.45" hidden="1" customHeight="1" outlineLevel="3" spans="1:29">
      <c r="A3185" s="873" t="s">
        <v>1470</v>
      </c>
      <c r="B3185" s="870" t="s">
        <v>2092</v>
      </c>
      <c r="C3185" s="870" t="s">
        <v>2138</v>
      </c>
      <c r="D3185" s="846" t="s">
        <v>7065</v>
      </c>
      <c r="E3185" s="846" t="s">
        <v>310</v>
      </c>
      <c r="F3185" s="846" t="s">
        <v>7066</v>
      </c>
      <c r="G3185" s="846" t="s">
        <v>7016</v>
      </c>
      <c r="H3185" s="832">
        <v>13716</v>
      </c>
      <c r="I3185" s="832">
        <v>13716</v>
      </c>
      <c r="J3185" s="846" t="s">
        <v>6416</v>
      </c>
      <c r="K3185" s="846" t="s">
        <v>37</v>
      </c>
      <c r="L3185" s="846" t="s">
        <v>2143</v>
      </c>
      <c r="M3185" s="846" t="s">
        <v>2144</v>
      </c>
      <c r="N3185" s="846"/>
      <c r="O3185" s="846" t="s">
        <v>7067</v>
      </c>
      <c r="P3185" s="846"/>
      <c r="Q3185" s="846"/>
      <c r="R3185" s="824"/>
      <c r="S3185" s="824"/>
      <c r="T3185" s="824"/>
      <c r="U3185" s="824"/>
      <c r="V3185" s="824"/>
      <c r="W3185" s="824"/>
      <c r="X3185" s="824"/>
      <c r="Y3185" s="824"/>
      <c r="Z3185" s="824"/>
      <c r="AA3185" s="824"/>
      <c r="AB3185" s="824"/>
      <c r="AC3185" s="824"/>
    </row>
    <row r="3186" s="823" customFormat="1" ht="28.45" hidden="1" customHeight="1" outlineLevel="3" spans="1:29">
      <c r="A3186" s="873" t="s">
        <v>1470</v>
      </c>
      <c r="B3186" s="870" t="s">
        <v>2092</v>
      </c>
      <c r="C3186" s="870" t="s">
        <v>2138</v>
      </c>
      <c r="D3186" s="846" t="s">
        <v>6201</v>
      </c>
      <c r="E3186" s="846" t="s">
        <v>310</v>
      </c>
      <c r="F3186" s="846" t="s">
        <v>6198</v>
      </c>
      <c r="G3186" s="846" t="s">
        <v>4581</v>
      </c>
      <c r="H3186" s="832">
        <v>30000</v>
      </c>
      <c r="I3186" s="832">
        <v>30000</v>
      </c>
      <c r="J3186" s="846" t="s">
        <v>6416</v>
      </c>
      <c r="K3186" s="846" t="s">
        <v>243</v>
      </c>
      <c r="L3186" s="846" t="s">
        <v>2143</v>
      </c>
      <c r="M3186" s="846" t="s">
        <v>2164</v>
      </c>
      <c r="N3186" s="846"/>
      <c r="O3186" s="846" t="s">
        <v>6199</v>
      </c>
      <c r="P3186" s="846" t="s">
        <v>6200</v>
      </c>
      <c r="Q3186" s="846"/>
      <c r="R3186" s="824"/>
      <c r="S3186" s="824"/>
      <c r="T3186" s="824"/>
      <c r="U3186" s="824"/>
      <c r="V3186" s="824"/>
      <c r="W3186" s="824"/>
      <c r="X3186" s="824"/>
      <c r="Y3186" s="824"/>
      <c r="Z3186" s="824"/>
      <c r="AA3186" s="824"/>
      <c r="AB3186" s="824"/>
      <c r="AC3186" s="824"/>
    </row>
    <row r="3187" s="823" customFormat="1" ht="28.45" hidden="1" customHeight="1" outlineLevel="3" spans="1:29">
      <c r="A3187" s="873" t="s">
        <v>1470</v>
      </c>
      <c r="B3187" s="870" t="s">
        <v>2092</v>
      </c>
      <c r="C3187" s="870" t="s">
        <v>2138</v>
      </c>
      <c r="D3187" s="846" t="s">
        <v>6202</v>
      </c>
      <c r="E3187" s="846" t="s">
        <v>310</v>
      </c>
      <c r="F3187" s="846" t="s">
        <v>6198</v>
      </c>
      <c r="G3187" s="846" t="s">
        <v>4581</v>
      </c>
      <c r="H3187" s="832">
        <v>30000</v>
      </c>
      <c r="I3187" s="832">
        <v>30000</v>
      </c>
      <c r="J3187" s="846" t="s">
        <v>6416</v>
      </c>
      <c r="K3187" s="846" t="s">
        <v>243</v>
      </c>
      <c r="L3187" s="846" t="s">
        <v>2143</v>
      </c>
      <c r="M3187" s="846" t="s">
        <v>2164</v>
      </c>
      <c r="N3187" s="846"/>
      <c r="O3187" s="846" t="s">
        <v>6199</v>
      </c>
      <c r="P3187" s="846" t="s">
        <v>6200</v>
      </c>
      <c r="Q3187" s="846"/>
      <c r="R3187" s="824"/>
      <c r="S3187" s="824"/>
      <c r="T3187" s="824"/>
      <c r="U3187" s="824"/>
      <c r="V3187" s="824"/>
      <c r="W3187" s="824"/>
      <c r="X3187" s="824"/>
      <c r="Y3187" s="824"/>
      <c r="Z3187" s="824"/>
      <c r="AA3187" s="824"/>
      <c r="AB3187" s="824"/>
      <c r="AC3187" s="824"/>
    </row>
    <row r="3188" s="823" customFormat="1" ht="28.45" hidden="1" customHeight="1" outlineLevel="3" spans="1:29">
      <c r="A3188" s="873" t="s">
        <v>1470</v>
      </c>
      <c r="B3188" s="870" t="s">
        <v>2092</v>
      </c>
      <c r="C3188" s="870" t="s">
        <v>2138</v>
      </c>
      <c r="D3188" s="846" t="s">
        <v>7068</v>
      </c>
      <c r="E3188" s="846" t="s">
        <v>310</v>
      </c>
      <c r="F3188" s="846" t="s">
        <v>7025</v>
      </c>
      <c r="G3188" s="846" t="s">
        <v>4581</v>
      </c>
      <c r="H3188" s="832">
        <v>10850</v>
      </c>
      <c r="I3188" s="832">
        <v>10850</v>
      </c>
      <c r="J3188" s="846" t="s">
        <v>6416</v>
      </c>
      <c r="K3188" s="846" t="s">
        <v>1539</v>
      </c>
      <c r="L3188" s="846" t="s">
        <v>2143</v>
      </c>
      <c r="M3188" s="846" t="s">
        <v>2164</v>
      </c>
      <c r="N3188" s="846"/>
      <c r="O3188" s="846" t="s">
        <v>7069</v>
      </c>
      <c r="P3188" s="846"/>
      <c r="Q3188" s="846"/>
      <c r="R3188" s="824"/>
      <c r="S3188" s="824"/>
      <c r="T3188" s="824"/>
      <c r="U3188" s="824"/>
      <c r="V3188" s="824"/>
      <c r="W3188" s="824"/>
      <c r="X3188" s="824"/>
      <c r="Y3188" s="824"/>
      <c r="Z3188" s="824"/>
      <c r="AA3188" s="824"/>
      <c r="AB3188" s="824"/>
      <c r="AC3188" s="824"/>
    </row>
    <row r="3189" s="823" customFormat="1" ht="28.45" hidden="1" customHeight="1" outlineLevel="3" spans="1:29">
      <c r="A3189" s="873" t="s">
        <v>1470</v>
      </c>
      <c r="B3189" s="870" t="s">
        <v>2092</v>
      </c>
      <c r="C3189" s="870" t="s">
        <v>2138</v>
      </c>
      <c r="D3189" s="846" t="s">
        <v>7070</v>
      </c>
      <c r="E3189" s="846" t="s">
        <v>310</v>
      </c>
      <c r="F3189" s="846" t="s">
        <v>7071</v>
      </c>
      <c r="G3189" s="846" t="s">
        <v>7016</v>
      </c>
      <c r="H3189" s="832">
        <v>27797.76</v>
      </c>
      <c r="I3189" s="832">
        <v>27797.76</v>
      </c>
      <c r="J3189" s="846" t="s">
        <v>6416</v>
      </c>
      <c r="K3189" s="846" t="s">
        <v>1539</v>
      </c>
      <c r="L3189" s="846" t="s">
        <v>2143</v>
      </c>
      <c r="M3189" s="846" t="s">
        <v>2144</v>
      </c>
      <c r="N3189" s="846"/>
      <c r="O3189" s="846" t="s">
        <v>7048</v>
      </c>
      <c r="P3189" s="846"/>
      <c r="Q3189" s="846"/>
      <c r="R3189" s="824"/>
      <c r="S3189" s="824"/>
      <c r="T3189" s="824"/>
      <c r="U3189" s="824"/>
      <c r="V3189" s="824"/>
      <c r="W3189" s="824"/>
      <c r="X3189" s="824"/>
      <c r="Y3189" s="824"/>
      <c r="Z3189" s="824"/>
      <c r="AA3189" s="824"/>
      <c r="AB3189" s="824"/>
      <c r="AC3189" s="824"/>
    </row>
    <row r="3190" s="823" customFormat="1" ht="28.45" hidden="1" customHeight="1" outlineLevel="3" spans="1:29">
      <c r="A3190" s="873" t="s">
        <v>1470</v>
      </c>
      <c r="B3190" s="870" t="s">
        <v>2092</v>
      </c>
      <c r="C3190" s="870" t="s">
        <v>2138</v>
      </c>
      <c r="D3190" s="846" t="s">
        <v>7072</v>
      </c>
      <c r="E3190" s="846" t="s">
        <v>310</v>
      </c>
      <c r="F3190" s="846" t="s">
        <v>7073</v>
      </c>
      <c r="G3190" s="846" t="s">
        <v>7074</v>
      </c>
      <c r="H3190" s="832">
        <v>1000</v>
      </c>
      <c r="I3190" s="832">
        <v>1000</v>
      </c>
      <c r="J3190" s="846" t="s">
        <v>6416</v>
      </c>
      <c r="K3190" s="846" t="s">
        <v>64</v>
      </c>
      <c r="L3190" s="846" t="s">
        <v>2143</v>
      </c>
      <c r="M3190" s="846" t="s">
        <v>2164</v>
      </c>
      <c r="N3190" s="846"/>
      <c r="O3190" s="846" t="s">
        <v>7075</v>
      </c>
      <c r="P3190" s="846" t="s">
        <v>4263</v>
      </c>
      <c r="Q3190" s="846"/>
      <c r="R3190" s="824"/>
      <c r="S3190" s="824"/>
      <c r="T3190" s="824"/>
      <c r="U3190" s="824"/>
      <c r="V3190" s="824"/>
      <c r="W3190" s="824"/>
      <c r="X3190" s="824"/>
      <c r="Y3190" s="824"/>
      <c r="Z3190" s="824"/>
      <c r="AA3190" s="824"/>
      <c r="AB3190" s="824"/>
      <c r="AC3190" s="824"/>
    </row>
    <row r="3191" s="823" customFormat="1" ht="28.45" hidden="1" customHeight="1" outlineLevel="3" spans="1:29">
      <c r="A3191" s="873" t="s">
        <v>1470</v>
      </c>
      <c r="B3191" s="870" t="s">
        <v>2092</v>
      </c>
      <c r="C3191" s="870" t="s">
        <v>2138</v>
      </c>
      <c r="D3191" s="846" t="s">
        <v>7076</v>
      </c>
      <c r="E3191" s="846" t="s">
        <v>310</v>
      </c>
      <c r="F3191" s="846" t="s">
        <v>7077</v>
      </c>
      <c r="G3191" s="846" t="s">
        <v>7016</v>
      </c>
      <c r="H3191" s="832">
        <v>51069.24</v>
      </c>
      <c r="I3191" s="832">
        <v>51069.24</v>
      </c>
      <c r="J3191" s="846" t="s">
        <v>6416</v>
      </c>
      <c r="K3191" s="846" t="s">
        <v>166</v>
      </c>
      <c r="L3191" s="846" t="s">
        <v>2143</v>
      </c>
      <c r="M3191" s="846" t="s">
        <v>2144</v>
      </c>
      <c r="N3191" s="846"/>
      <c r="O3191" s="846" t="s">
        <v>7048</v>
      </c>
      <c r="P3191" s="846"/>
      <c r="Q3191" s="846"/>
      <c r="R3191" s="824"/>
      <c r="S3191" s="824"/>
      <c r="T3191" s="824"/>
      <c r="U3191" s="824"/>
      <c r="V3191" s="824"/>
      <c r="W3191" s="824"/>
      <c r="X3191" s="824"/>
      <c r="Y3191" s="824"/>
      <c r="Z3191" s="824"/>
      <c r="AA3191" s="824"/>
      <c r="AB3191" s="824"/>
      <c r="AC3191" s="824"/>
    </row>
    <row r="3192" s="823" customFormat="1" ht="28.45" hidden="1" customHeight="1" outlineLevel="3" spans="1:29">
      <c r="A3192" s="873" t="s">
        <v>1470</v>
      </c>
      <c r="B3192" s="870" t="s">
        <v>2092</v>
      </c>
      <c r="C3192" s="870" t="s">
        <v>2138</v>
      </c>
      <c r="D3192" s="846" t="s">
        <v>7078</v>
      </c>
      <c r="E3192" s="846" t="s">
        <v>310</v>
      </c>
      <c r="F3192" s="846" t="s">
        <v>7066</v>
      </c>
      <c r="G3192" s="846" t="s">
        <v>7016</v>
      </c>
      <c r="H3192" s="832">
        <v>33421.32</v>
      </c>
      <c r="I3192" s="832">
        <v>33421.32</v>
      </c>
      <c r="J3192" s="846" t="s">
        <v>6416</v>
      </c>
      <c r="K3192" s="846" t="s">
        <v>166</v>
      </c>
      <c r="L3192" s="846" t="s">
        <v>2143</v>
      </c>
      <c r="M3192" s="846" t="s">
        <v>2144</v>
      </c>
      <c r="N3192" s="846"/>
      <c r="O3192" s="846" t="s">
        <v>7079</v>
      </c>
      <c r="P3192" s="846"/>
      <c r="Q3192" s="846"/>
      <c r="R3192" s="824"/>
      <c r="S3192" s="824"/>
      <c r="T3192" s="824"/>
      <c r="U3192" s="824"/>
      <c r="V3192" s="824"/>
      <c r="W3192" s="824"/>
      <c r="X3192" s="824"/>
      <c r="Y3192" s="824"/>
      <c r="Z3192" s="824"/>
      <c r="AA3192" s="824"/>
      <c r="AB3192" s="824"/>
      <c r="AC3192" s="824"/>
    </row>
    <row r="3193" s="823" customFormat="1" ht="28.45" hidden="1" customHeight="1" outlineLevel="3" spans="1:29">
      <c r="A3193" s="873" t="s">
        <v>1470</v>
      </c>
      <c r="B3193" s="870" t="s">
        <v>2092</v>
      </c>
      <c r="C3193" s="870" t="s">
        <v>2138</v>
      </c>
      <c r="D3193" s="846" t="s">
        <v>7080</v>
      </c>
      <c r="E3193" s="846" t="s">
        <v>310</v>
      </c>
      <c r="F3193" s="846" t="s">
        <v>7081</v>
      </c>
      <c r="G3193" s="846" t="s">
        <v>7016</v>
      </c>
      <c r="H3193" s="832">
        <v>23820.12</v>
      </c>
      <c r="I3193" s="832">
        <v>23820.12</v>
      </c>
      <c r="J3193" s="846" t="s">
        <v>6416</v>
      </c>
      <c r="K3193" s="846" t="s">
        <v>166</v>
      </c>
      <c r="L3193" s="846" t="s">
        <v>2143</v>
      </c>
      <c r="M3193" s="846" t="s">
        <v>2144</v>
      </c>
      <c r="N3193" s="846"/>
      <c r="O3193" s="846" t="s">
        <v>7048</v>
      </c>
      <c r="P3193" s="846"/>
      <c r="Q3193" s="846"/>
      <c r="R3193" s="824"/>
      <c r="S3193" s="824"/>
      <c r="T3193" s="824"/>
      <c r="U3193" s="824"/>
      <c r="V3193" s="824"/>
      <c r="W3193" s="824"/>
      <c r="X3193" s="824"/>
      <c r="Y3193" s="824"/>
      <c r="Z3193" s="824"/>
      <c r="AA3193" s="824"/>
      <c r="AB3193" s="824"/>
      <c r="AC3193" s="824"/>
    </row>
    <row r="3194" s="823" customFormat="1" ht="28.45" hidden="1" customHeight="1" outlineLevel="3" spans="1:29">
      <c r="A3194" s="873" t="s">
        <v>1470</v>
      </c>
      <c r="B3194" s="870" t="s">
        <v>2092</v>
      </c>
      <c r="C3194" s="870" t="s">
        <v>2138</v>
      </c>
      <c r="D3194" s="846" t="s">
        <v>7082</v>
      </c>
      <c r="E3194" s="846" t="s">
        <v>310</v>
      </c>
      <c r="F3194" s="846" t="s">
        <v>7083</v>
      </c>
      <c r="G3194" s="846" t="s">
        <v>7016</v>
      </c>
      <c r="H3194" s="832">
        <v>6035.04</v>
      </c>
      <c r="I3194" s="832">
        <v>6035.04</v>
      </c>
      <c r="J3194" s="846" t="s">
        <v>6416</v>
      </c>
      <c r="K3194" s="846" t="s">
        <v>166</v>
      </c>
      <c r="L3194" s="846" t="s">
        <v>2143</v>
      </c>
      <c r="M3194" s="846" t="s">
        <v>2144</v>
      </c>
      <c r="N3194" s="846"/>
      <c r="O3194" s="846" t="s">
        <v>7084</v>
      </c>
      <c r="P3194" s="846"/>
      <c r="Q3194" s="846"/>
      <c r="R3194" s="824"/>
      <c r="S3194" s="824"/>
      <c r="T3194" s="824"/>
      <c r="U3194" s="824"/>
      <c r="V3194" s="824"/>
      <c r="W3194" s="824"/>
      <c r="X3194" s="824"/>
      <c r="Y3194" s="824"/>
      <c r="Z3194" s="824"/>
      <c r="AA3194" s="824"/>
      <c r="AB3194" s="824"/>
      <c r="AC3194" s="824"/>
    </row>
    <row r="3195" s="823" customFormat="1" ht="28.45" hidden="1" customHeight="1" outlineLevel="3" spans="1:29">
      <c r="A3195" s="873" t="s">
        <v>1470</v>
      </c>
      <c r="B3195" s="870" t="s">
        <v>2092</v>
      </c>
      <c r="C3195" s="870" t="s">
        <v>2138</v>
      </c>
      <c r="D3195" s="846" t="s">
        <v>7085</v>
      </c>
      <c r="E3195" s="846" t="s">
        <v>310</v>
      </c>
      <c r="F3195" s="846" t="s">
        <v>7086</v>
      </c>
      <c r="G3195" s="846" t="s">
        <v>7016</v>
      </c>
      <c r="H3195" s="832">
        <v>9144</v>
      </c>
      <c r="I3195" s="832">
        <v>9144</v>
      </c>
      <c r="J3195" s="846" t="s">
        <v>6416</v>
      </c>
      <c r="K3195" s="846" t="s">
        <v>166</v>
      </c>
      <c r="L3195" s="846" t="s">
        <v>2143</v>
      </c>
      <c r="M3195" s="846" t="s">
        <v>2144</v>
      </c>
      <c r="N3195" s="846"/>
      <c r="O3195" s="846" t="s">
        <v>7048</v>
      </c>
      <c r="P3195" s="846"/>
      <c r="Q3195" s="846"/>
      <c r="R3195" s="824"/>
      <c r="S3195" s="824"/>
      <c r="T3195" s="824"/>
      <c r="U3195" s="824"/>
      <c r="V3195" s="824"/>
      <c r="W3195" s="824"/>
      <c r="X3195" s="824"/>
      <c r="Y3195" s="824"/>
      <c r="Z3195" s="824"/>
      <c r="AA3195" s="824"/>
      <c r="AB3195" s="824"/>
      <c r="AC3195" s="824"/>
    </row>
    <row r="3196" s="823" customFormat="1" ht="28.45" hidden="1" customHeight="1" outlineLevel="3" spans="1:29">
      <c r="A3196" s="873" t="s">
        <v>1470</v>
      </c>
      <c r="B3196" s="870" t="s">
        <v>2092</v>
      </c>
      <c r="C3196" s="870" t="s">
        <v>2138</v>
      </c>
      <c r="D3196" s="846" t="s">
        <v>7087</v>
      </c>
      <c r="E3196" s="846" t="s">
        <v>310</v>
      </c>
      <c r="F3196" s="846" t="s">
        <v>7088</v>
      </c>
      <c r="G3196" s="846" t="s">
        <v>7016</v>
      </c>
      <c r="H3196" s="832">
        <v>4023.36</v>
      </c>
      <c r="I3196" s="832">
        <v>4023.36</v>
      </c>
      <c r="J3196" s="846" t="s">
        <v>6416</v>
      </c>
      <c r="K3196" s="846" t="s">
        <v>166</v>
      </c>
      <c r="L3196" s="846" t="s">
        <v>2143</v>
      </c>
      <c r="M3196" s="846" t="s">
        <v>2144</v>
      </c>
      <c r="N3196" s="846"/>
      <c r="O3196" s="846" t="s">
        <v>7079</v>
      </c>
      <c r="P3196" s="846"/>
      <c r="Q3196" s="846"/>
      <c r="R3196" s="824"/>
      <c r="S3196" s="824"/>
      <c r="T3196" s="824"/>
      <c r="U3196" s="824"/>
      <c r="V3196" s="824"/>
      <c r="W3196" s="824"/>
      <c r="X3196" s="824"/>
      <c r="Y3196" s="824"/>
      <c r="Z3196" s="824"/>
      <c r="AA3196" s="824"/>
      <c r="AB3196" s="824"/>
      <c r="AC3196" s="824"/>
    </row>
    <row r="3197" s="823" customFormat="1" ht="28.45" hidden="1" customHeight="1" outlineLevel="3" spans="1:29">
      <c r="A3197" s="873" t="s">
        <v>1470</v>
      </c>
      <c r="B3197" s="870" t="s">
        <v>2092</v>
      </c>
      <c r="C3197" s="870" t="s">
        <v>2138</v>
      </c>
      <c r="D3197" s="846" t="s">
        <v>7089</v>
      </c>
      <c r="E3197" s="846" t="s">
        <v>310</v>
      </c>
      <c r="F3197" s="846" t="s">
        <v>7090</v>
      </c>
      <c r="G3197" s="846" t="s">
        <v>7016</v>
      </c>
      <c r="H3197" s="832">
        <v>18653.76</v>
      </c>
      <c r="I3197" s="832">
        <v>18653.76</v>
      </c>
      <c r="J3197" s="846" t="s">
        <v>6416</v>
      </c>
      <c r="K3197" s="846" t="s">
        <v>166</v>
      </c>
      <c r="L3197" s="846" t="s">
        <v>2143</v>
      </c>
      <c r="M3197" s="846" t="s">
        <v>2144</v>
      </c>
      <c r="N3197" s="846"/>
      <c r="O3197" s="846" t="s">
        <v>7048</v>
      </c>
      <c r="P3197" s="846"/>
      <c r="Q3197" s="846"/>
      <c r="R3197" s="824"/>
      <c r="S3197" s="824"/>
      <c r="T3197" s="824"/>
      <c r="U3197" s="824"/>
      <c r="V3197" s="824"/>
      <c r="W3197" s="824"/>
      <c r="X3197" s="824"/>
      <c r="Y3197" s="824"/>
      <c r="Z3197" s="824"/>
      <c r="AA3197" s="824"/>
      <c r="AB3197" s="824"/>
      <c r="AC3197" s="824"/>
    </row>
    <row r="3198" s="823" customFormat="1" ht="28.45" hidden="1" customHeight="1" outlineLevel="3" spans="1:29">
      <c r="A3198" s="873" t="s">
        <v>1470</v>
      </c>
      <c r="B3198" s="870" t="s">
        <v>2092</v>
      </c>
      <c r="C3198" s="870" t="s">
        <v>2138</v>
      </c>
      <c r="D3198" s="846" t="s">
        <v>7091</v>
      </c>
      <c r="E3198" s="846" t="s">
        <v>310</v>
      </c>
      <c r="F3198" s="846" t="s">
        <v>4580</v>
      </c>
      <c r="G3198" s="846" t="s">
        <v>7016</v>
      </c>
      <c r="H3198" s="832">
        <v>7040.88</v>
      </c>
      <c r="I3198" s="832">
        <v>7040.88</v>
      </c>
      <c r="J3198" s="846" t="s">
        <v>6416</v>
      </c>
      <c r="K3198" s="846" t="s">
        <v>166</v>
      </c>
      <c r="L3198" s="846" t="s">
        <v>2143</v>
      </c>
      <c r="M3198" s="846" t="s">
        <v>2144</v>
      </c>
      <c r="N3198" s="846"/>
      <c r="O3198" s="846" t="s">
        <v>7092</v>
      </c>
      <c r="P3198" s="846"/>
      <c r="Q3198" s="846"/>
      <c r="R3198" s="824"/>
      <c r="S3198" s="824"/>
      <c r="T3198" s="824"/>
      <c r="U3198" s="824"/>
      <c r="V3198" s="824"/>
      <c r="W3198" s="824"/>
      <c r="X3198" s="824"/>
      <c r="Y3198" s="824"/>
      <c r="Z3198" s="824"/>
      <c r="AA3198" s="824"/>
      <c r="AB3198" s="824"/>
      <c r="AC3198" s="824"/>
    </row>
    <row r="3199" s="823" customFormat="1" ht="28.45" hidden="1" customHeight="1" outlineLevel="3" spans="1:29">
      <c r="A3199" s="873" t="s">
        <v>1470</v>
      </c>
      <c r="B3199" s="870" t="s">
        <v>2092</v>
      </c>
      <c r="C3199" s="870" t="s">
        <v>2138</v>
      </c>
      <c r="D3199" s="846" t="s">
        <v>7093</v>
      </c>
      <c r="E3199" s="846" t="s">
        <v>310</v>
      </c>
      <c r="F3199" s="846" t="s">
        <v>7094</v>
      </c>
      <c r="G3199" s="846" t="s">
        <v>7016</v>
      </c>
      <c r="H3199" s="832">
        <v>5486.4</v>
      </c>
      <c r="I3199" s="832">
        <v>5486.4</v>
      </c>
      <c r="J3199" s="846" t="s">
        <v>6416</v>
      </c>
      <c r="K3199" s="846" t="s">
        <v>166</v>
      </c>
      <c r="L3199" s="846" t="s">
        <v>2143</v>
      </c>
      <c r="M3199" s="846" t="s">
        <v>2144</v>
      </c>
      <c r="N3199" s="846"/>
      <c r="O3199" s="846" t="s">
        <v>7048</v>
      </c>
      <c r="P3199" s="846"/>
      <c r="Q3199" s="846"/>
      <c r="R3199" s="824"/>
      <c r="S3199" s="824"/>
      <c r="T3199" s="824"/>
      <c r="U3199" s="824"/>
      <c r="V3199" s="824"/>
      <c r="W3199" s="824"/>
      <c r="X3199" s="824"/>
      <c r="Y3199" s="824"/>
      <c r="Z3199" s="824"/>
      <c r="AA3199" s="824"/>
      <c r="AB3199" s="824"/>
      <c r="AC3199" s="824"/>
    </row>
    <row r="3200" s="823" customFormat="1" ht="28.45" hidden="1" customHeight="1" outlineLevel="3" spans="1:29">
      <c r="A3200" s="873" t="s">
        <v>1470</v>
      </c>
      <c r="B3200" s="870" t="s">
        <v>2092</v>
      </c>
      <c r="C3200" s="870" t="s">
        <v>2138</v>
      </c>
      <c r="D3200" s="846" t="s">
        <v>7095</v>
      </c>
      <c r="E3200" s="846" t="s">
        <v>310</v>
      </c>
      <c r="F3200" s="846" t="s">
        <v>7096</v>
      </c>
      <c r="G3200" s="846" t="s">
        <v>7016</v>
      </c>
      <c r="H3200" s="832">
        <v>3017.52</v>
      </c>
      <c r="I3200" s="832">
        <v>3017.52</v>
      </c>
      <c r="J3200" s="846" t="s">
        <v>6416</v>
      </c>
      <c r="K3200" s="846" t="s">
        <v>166</v>
      </c>
      <c r="L3200" s="846" t="s">
        <v>2143</v>
      </c>
      <c r="M3200" s="846" t="s">
        <v>2144</v>
      </c>
      <c r="N3200" s="846"/>
      <c r="O3200" s="846" t="s">
        <v>7048</v>
      </c>
      <c r="P3200" s="846"/>
      <c r="Q3200" s="846"/>
      <c r="R3200" s="824"/>
      <c r="S3200" s="824"/>
      <c r="T3200" s="824"/>
      <c r="U3200" s="824"/>
      <c r="V3200" s="824"/>
      <c r="W3200" s="824"/>
      <c r="X3200" s="824"/>
      <c r="Y3200" s="824"/>
      <c r="Z3200" s="824"/>
      <c r="AA3200" s="824"/>
      <c r="AB3200" s="824"/>
      <c r="AC3200" s="824"/>
    </row>
    <row r="3201" s="823" customFormat="1" ht="28.45" hidden="1" customHeight="1" outlineLevel="3" spans="1:29">
      <c r="A3201" s="873" t="s">
        <v>1470</v>
      </c>
      <c r="B3201" s="870" t="s">
        <v>2092</v>
      </c>
      <c r="C3201" s="870" t="s">
        <v>2138</v>
      </c>
      <c r="D3201" s="846" t="s">
        <v>7097</v>
      </c>
      <c r="E3201" s="846" t="s">
        <v>310</v>
      </c>
      <c r="F3201" s="846" t="s">
        <v>7098</v>
      </c>
      <c r="G3201" s="846" t="s">
        <v>7016</v>
      </c>
      <c r="H3201" s="832">
        <v>2743.2</v>
      </c>
      <c r="I3201" s="832">
        <v>2743.2</v>
      </c>
      <c r="J3201" s="846" t="s">
        <v>6416</v>
      </c>
      <c r="K3201" s="846" t="s">
        <v>166</v>
      </c>
      <c r="L3201" s="846" t="s">
        <v>2143</v>
      </c>
      <c r="M3201" s="846" t="s">
        <v>2144</v>
      </c>
      <c r="N3201" s="846"/>
      <c r="O3201" s="846" t="s">
        <v>7048</v>
      </c>
      <c r="P3201" s="846"/>
      <c r="Q3201" s="846"/>
      <c r="R3201" s="824"/>
      <c r="S3201" s="824"/>
      <c r="T3201" s="824"/>
      <c r="U3201" s="824"/>
      <c r="V3201" s="824"/>
      <c r="W3201" s="824"/>
      <c r="X3201" s="824"/>
      <c r="Y3201" s="824"/>
      <c r="Z3201" s="824"/>
      <c r="AA3201" s="824"/>
      <c r="AB3201" s="824"/>
      <c r="AC3201" s="824"/>
    </row>
    <row r="3202" s="823" customFormat="1" ht="28.45" hidden="1" customHeight="1" outlineLevel="3" spans="1:29">
      <c r="A3202" s="873" t="s">
        <v>1470</v>
      </c>
      <c r="B3202" s="870" t="s">
        <v>2092</v>
      </c>
      <c r="C3202" s="870" t="s">
        <v>2138</v>
      </c>
      <c r="D3202" s="846" t="s">
        <v>7099</v>
      </c>
      <c r="E3202" s="846" t="s">
        <v>310</v>
      </c>
      <c r="F3202" s="846" t="s">
        <v>7036</v>
      </c>
      <c r="G3202" s="846" t="s">
        <v>7016</v>
      </c>
      <c r="H3202" s="832">
        <v>1737.36</v>
      </c>
      <c r="I3202" s="832">
        <v>1737.36</v>
      </c>
      <c r="J3202" s="846" t="s">
        <v>6416</v>
      </c>
      <c r="K3202" s="846" t="s">
        <v>166</v>
      </c>
      <c r="L3202" s="846" t="s">
        <v>2143</v>
      </c>
      <c r="M3202" s="846" t="s">
        <v>2144</v>
      </c>
      <c r="N3202" s="846"/>
      <c r="O3202" s="846" t="s">
        <v>7048</v>
      </c>
      <c r="P3202" s="846"/>
      <c r="Q3202" s="846"/>
      <c r="R3202" s="824"/>
      <c r="S3202" s="824"/>
      <c r="T3202" s="824"/>
      <c r="U3202" s="824"/>
      <c r="V3202" s="824"/>
      <c r="W3202" s="824"/>
      <c r="X3202" s="824"/>
      <c r="Y3202" s="824"/>
      <c r="Z3202" s="824"/>
      <c r="AA3202" s="824"/>
      <c r="AB3202" s="824"/>
      <c r="AC3202" s="824"/>
    </row>
    <row r="3203" s="823" customFormat="1" ht="28.45" hidden="1" customHeight="1" outlineLevel="3" spans="1:29">
      <c r="A3203" s="873" t="s">
        <v>1470</v>
      </c>
      <c r="B3203" s="870" t="s">
        <v>2092</v>
      </c>
      <c r="C3203" s="870" t="s">
        <v>2138</v>
      </c>
      <c r="D3203" s="846" t="s">
        <v>7100</v>
      </c>
      <c r="E3203" s="846" t="s">
        <v>310</v>
      </c>
      <c r="F3203" s="846" t="s">
        <v>7101</v>
      </c>
      <c r="G3203" s="846" t="s">
        <v>7016</v>
      </c>
      <c r="H3203" s="832">
        <v>2743.2</v>
      </c>
      <c r="I3203" s="832">
        <v>2743.2</v>
      </c>
      <c r="J3203" s="846" t="s">
        <v>6416</v>
      </c>
      <c r="K3203" s="846" t="s">
        <v>166</v>
      </c>
      <c r="L3203" s="846" t="s">
        <v>2143</v>
      </c>
      <c r="M3203" s="846" t="s">
        <v>2144</v>
      </c>
      <c r="N3203" s="846"/>
      <c r="O3203" s="846" t="s">
        <v>7048</v>
      </c>
      <c r="P3203" s="846"/>
      <c r="Q3203" s="846"/>
      <c r="R3203" s="824"/>
      <c r="S3203" s="824"/>
      <c r="T3203" s="824"/>
      <c r="U3203" s="824"/>
      <c r="V3203" s="824"/>
      <c r="W3203" s="824"/>
      <c r="X3203" s="824"/>
      <c r="Y3203" s="824"/>
      <c r="Z3203" s="824"/>
      <c r="AA3203" s="824"/>
      <c r="AB3203" s="824"/>
      <c r="AC3203" s="824"/>
    </row>
    <row r="3204" s="823" customFormat="1" ht="28.45" hidden="1" customHeight="1" outlineLevel="3" spans="1:29">
      <c r="A3204" s="873" t="s">
        <v>1470</v>
      </c>
      <c r="B3204" s="870" t="s">
        <v>2092</v>
      </c>
      <c r="C3204" s="870" t="s">
        <v>2138</v>
      </c>
      <c r="D3204" s="846" t="s">
        <v>7102</v>
      </c>
      <c r="E3204" s="846" t="s">
        <v>310</v>
      </c>
      <c r="F3204" s="846" t="s">
        <v>7047</v>
      </c>
      <c r="G3204" s="846" t="s">
        <v>7033</v>
      </c>
      <c r="H3204" s="832">
        <v>2200</v>
      </c>
      <c r="I3204" s="832">
        <v>2200</v>
      </c>
      <c r="J3204" s="846" t="s">
        <v>6389</v>
      </c>
      <c r="K3204" s="846" t="s">
        <v>166</v>
      </c>
      <c r="L3204" s="846" t="s">
        <v>2143</v>
      </c>
      <c r="M3204" s="846" t="s">
        <v>2144</v>
      </c>
      <c r="N3204" s="846"/>
      <c r="O3204" s="846" t="s">
        <v>7048</v>
      </c>
      <c r="P3204" s="846"/>
      <c r="Q3204" s="846"/>
      <c r="R3204" s="824"/>
      <c r="S3204" s="824"/>
      <c r="T3204" s="824"/>
      <c r="U3204" s="824"/>
      <c r="V3204" s="824"/>
      <c r="W3204" s="824"/>
      <c r="X3204" s="824"/>
      <c r="Y3204" s="824"/>
      <c r="Z3204" s="824"/>
      <c r="AA3204" s="824"/>
      <c r="AB3204" s="824"/>
      <c r="AC3204" s="824"/>
    </row>
    <row r="3205" s="823" customFormat="1" ht="28.45" hidden="1" customHeight="1" outlineLevel="3" spans="1:29">
      <c r="A3205" s="873" t="s">
        <v>1470</v>
      </c>
      <c r="B3205" s="870" t="s">
        <v>2092</v>
      </c>
      <c r="C3205" s="870" t="s">
        <v>2138</v>
      </c>
      <c r="D3205" s="846" t="s">
        <v>7102</v>
      </c>
      <c r="E3205" s="846" t="s">
        <v>310</v>
      </c>
      <c r="F3205" s="846" t="s">
        <v>7047</v>
      </c>
      <c r="G3205" s="846" t="s">
        <v>7016</v>
      </c>
      <c r="H3205" s="832">
        <v>23408.64</v>
      </c>
      <c r="I3205" s="832">
        <v>23408.64</v>
      </c>
      <c r="J3205" s="846" t="s">
        <v>6416</v>
      </c>
      <c r="K3205" s="846" t="s">
        <v>166</v>
      </c>
      <c r="L3205" s="846" t="s">
        <v>2143</v>
      </c>
      <c r="M3205" s="846" t="s">
        <v>2144</v>
      </c>
      <c r="N3205" s="846"/>
      <c r="O3205" s="846" t="s">
        <v>7048</v>
      </c>
      <c r="P3205" s="846"/>
      <c r="Q3205" s="846"/>
      <c r="R3205" s="824"/>
      <c r="S3205" s="824"/>
      <c r="T3205" s="824"/>
      <c r="U3205" s="824"/>
      <c r="V3205" s="824"/>
      <c r="W3205" s="824"/>
      <c r="X3205" s="824"/>
      <c r="Y3205" s="824"/>
      <c r="Z3205" s="824"/>
      <c r="AA3205" s="824"/>
      <c r="AB3205" s="824"/>
      <c r="AC3205" s="824"/>
    </row>
    <row r="3206" s="823" customFormat="1" ht="28.45" hidden="1" customHeight="1" outlineLevel="3" spans="1:29">
      <c r="A3206" s="873" t="s">
        <v>1470</v>
      </c>
      <c r="B3206" s="870" t="s">
        <v>2092</v>
      </c>
      <c r="C3206" s="870" t="s">
        <v>2138</v>
      </c>
      <c r="D3206" s="846" t="s">
        <v>7103</v>
      </c>
      <c r="E3206" s="846" t="s">
        <v>310</v>
      </c>
      <c r="F3206" s="846" t="s">
        <v>7081</v>
      </c>
      <c r="G3206" s="846" t="s">
        <v>7016</v>
      </c>
      <c r="H3206" s="832">
        <v>17500</v>
      </c>
      <c r="I3206" s="832">
        <v>17500</v>
      </c>
      <c r="J3206" s="846" t="s">
        <v>6416</v>
      </c>
      <c r="K3206" s="846" t="s">
        <v>243</v>
      </c>
      <c r="L3206" s="846" t="s">
        <v>2143</v>
      </c>
      <c r="M3206" s="846" t="s">
        <v>2164</v>
      </c>
      <c r="N3206" s="846"/>
      <c r="O3206" s="846" t="s">
        <v>7104</v>
      </c>
      <c r="P3206" s="846"/>
      <c r="Q3206" s="846"/>
      <c r="R3206" s="824"/>
      <c r="S3206" s="824"/>
      <c r="T3206" s="824"/>
      <c r="U3206" s="824"/>
      <c r="V3206" s="824"/>
      <c r="W3206" s="824"/>
      <c r="X3206" s="824"/>
      <c r="Y3206" s="824"/>
      <c r="Z3206" s="824"/>
      <c r="AA3206" s="824"/>
      <c r="AB3206" s="824"/>
      <c r="AC3206" s="824"/>
    </row>
    <row r="3207" s="823" customFormat="1" ht="28.45" hidden="1" customHeight="1" outlineLevel="3" spans="1:29">
      <c r="A3207" s="873" t="s">
        <v>1470</v>
      </c>
      <c r="B3207" s="870" t="s">
        <v>2092</v>
      </c>
      <c r="C3207" s="870" t="s">
        <v>2138</v>
      </c>
      <c r="D3207" s="846" t="s">
        <v>7105</v>
      </c>
      <c r="E3207" s="846" t="s">
        <v>310</v>
      </c>
      <c r="F3207" s="846" t="s">
        <v>7036</v>
      </c>
      <c r="G3207" s="846" t="s">
        <v>7106</v>
      </c>
      <c r="H3207" s="832">
        <v>7500</v>
      </c>
      <c r="I3207" s="832">
        <v>7500</v>
      </c>
      <c r="J3207" s="846" t="s">
        <v>7107</v>
      </c>
      <c r="K3207" s="846" t="s">
        <v>1539</v>
      </c>
      <c r="L3207" s="846" t="s">
        <v>2143</v>
      </c>
      <c r="M3207" s="846" t="s">
        <v>4572</v>
      </c>
      <c r="N3207" s="846"/>
      <c r="O3207" s="846" t="s">
        <v>7038</v>
      </c>
      <c r="P3207" s="846"/>
      <c r="Q3207" s="846"/>
      <c r="R3207" s="824"/>
      <c r="S3207" s="824"/>
      <c r="T3207" s="824"/>
      <c r="U3207" s="824"/>
      <c r="V3207" s="824"/>
      <c r="W3207" s="824"/>
      <c r="X3207" s="824"/>
      <c r="Y3207" s="824"/>
      <c r="Z3207" s="824"/>
      <c r="AA3207" s="824"/>
      <c r="AB3207" s="824"/>
      <c r="AC3207" s="824"/>
    </row>
    <row r="3208" s="823" customFormat="1" ht="28.45" hidden="1" customHeight="1" outlineLevel="3" spans="1:29">
      <c r="A3208" s="873" t="s">
        <v>1470</v>
      </c>
      <c r="B3208" s="870" t="s">
        <v>2092</v>
      </c>
      <c r="C3208" s="870" t="s">
        <v>2138</v>
      </c>
      <c r="D3208" s="846" t="s">
        <v>7105</v>
      </c>
      <c r="E3208" s="846" t="s">
        <v>310</v>
      </c>
      <c r="F3208" s="846" t="s">
        <v>7036</v>
      </c>
      <c r="G3208" s="846" t="s">
        <v>7016</v>
      </c>
      <c r="H3208" s="832">
        <v>1000</v>
      </c>
      <c r="I3208" s="832">
        <v>1000</v>
      </c>
      <c r="J3208" s="846" t="s">
        <v>6416</v>
      </c>
      <c r="K3208" s="846" t="s">
        <v>1539</v>
      </c>
      <c r="L3208" s="846" t="s">
        <v>2143</v>
      </c>
      <c r="M3208" s="846" t="s">
        <v>4572</v>
      </c>
      <c r="N3208" s="846"/>
      <c r="O3208" s="846" t="s">
        <v>7038</v>
      </c>
      <c r="P3208" s="846"/>
      <c r="Q3208" s="846"/>
      <c r="R3208" s="824"/>
      <c r="S3208" s="824"/>
      <c r="T3208" s="824"/>
      <c r="U3208" s="824"/>
      <c r="V3208" s="824"/>
      <c r="W3208" s="824"/>
      <c r="X3208" s="824"/>
      <c r="Y3208" s="824"/>
      <c r="Z3208" s="824"/>
      <c r="AA3208" s="824"/>
      <c r="AB3208" s="824"/>
      <c r="AC3208" s="824"/>
    </row>
    <row r="3209" s="823" customFormat="1" ht="28.45" hidden="1" customHeight="1" outlineLevel="3" spans="1:29">
      <c r="A3209" s="873" t="s">
        <v>1470</v>
      </c>
      <c r="B3209" s="870" t="s">
        <v>2092</v>
      </c>
      <c r="C3209" s="870" t="s">
        <v>2138</v>
      </c>
      <c r="D3209" s="846" t="s">
        <v>7108</v>
      </c>
      <c r="E3209" s="846" t="s">
        <v>310</v>
      </c>
      <c r="F3209" s="846" t="s">
        <v>7109</v>
      </c>
      <c r="G3209" s="846" t="s">
        <v>7016</v>
      </c>
      <c r="H3209" s="832">
        <v>1200</v>
      </c>
      <c r="I3209" s="832">
        <v>1200</v>
      </c>
      <c r="J3209" s="846" t="s">
        <v>6416</v>
      </c>
      <c r="K3209" s="846" t="s">
        <v>1539</v>
      </c>
      <c r="L3209" s="846" t="s">
        <v>2143</v>
      </c>
      <c r="M3209" s="846" t="s">
        <v>4572</v>
      </c>
      <c r="N3209" s="846"/>
      <c r="O3209" s="846" t="s">
        <v>7110</v>
      </c>
      <c r="P3209" s="846"/>
      <c r="Q3209" s="846"/>
      <c r="R3209" s="824"/>
      <c r="S3209" s="824"/>
      <c r="T3209" s="824"/>
      <c r="U3209" s="824"/>
      <c r="V3209" s="824"/>
      <c r="W3209" s="824"/>
      <c r="X3209" s="824"/>
      <c r="Y3209" s="824"/>
      <c r="Z3209" s="824"/>
      <c r="AA3209" s="824"/>
      <c r="AB3209" s="824"/>
      <c r="AC3209" s="824"/>
    </row>
    <row r="3210" s="823" customFormat="1" ht="28.45" hidden="1" customHeight="1" outlineLevel="3" spans="1:29">
      <c r="A3210" s="873" t="s">
        <v>1470</v>
      </c>
      <c r="B3210" s="870" t="s">
        <v>2092</v>
      </c>
      <c r="C3210" s="870" t="s">
        <v>2138</v>
      </c>
      <c r="D3210" s="846" t="s">
        <v>7111</v>
      </c>
      <c r="E3210" s="846" t="s">
        <v>310</v>
      </c>
      <c r="F3210" s="846" t="s">
        <v>4569</v>
      </c>
      <c r="G3210" s="846" t="s">
        <v>4581</v>
      </c>
      <c r="H3210" s="832">
        <v>720</v>
      </c>
      <c r="I3210" s="832">
        <v>720</v>
      </c>
      <c r="J3210" s="846" t="s">
        <v>6416</v>
      </c>
      <c r="K3210" s="846" t="s">
        <v>1539</v>
      </c>
      <c r="L3210" s="846" t="s">
        <v>2143</v>
      </c>
      <c r="M3210" s="846" t="s">
        <v>2164</v>
      </c>
      <c r="N3210" s="846"/>
      <c r="O3210" s="846" t="s">
        <v>7112</v>
      </c>
      <c r="P3210" s="846"/>
      <c r="Q3210" s="846"/>
      <c r="R3210" s="824"/>
      <c r="S3210" s="824"/>
      <c r="T3210" s="824"/>
      <c r="U3210" s="824"/>
      <c r="V3210" s="824"/>
      <c r="W3210" s="824"/>
      <c r="X3210" s="824"/>
      <c r="Y3210" s="824"/>
      <c r="Z3210" s="824"/>
      <c r="AA3210" s="824"/>
      <c r="AB3210" s="824"/>
      <c r="AC3210" s="824"/>
    </row>
    <row r="3211" s="823" customFormat="1" ht="28.45" hidden="1" customHeight="1" outlineLevel="3" spans="1:29">
      <c r="A3211" s="873" t="s">
        <v>1470</v>
      </c>
      <c r="B3211" s="870" t="s">
        <v>2092</v>
      </c>
      <c r="C3211" s="870" t="s">
        <v>2138</v>
      </c>
      <c r="D3211" s="846" t="s">
        <v>7113</v>
      </c>
      <c r="E3211" s="846" t="s">
        <v>310</v>
      </c>
      <c r="F3211" s="846" t="s">
        <v>7036</v>
      </c>
      <c r="G3211" s="846" t="s">
        <v>7016</v>
      </c>
      <c r="H3211" s="832">
        <v>35000</v>
      </c>
      <c r="I3211" s="832">
        <v>34925</v>
      </c>
      <c r="J3211" s="846" t="s">
        <v>6416</v>
      </c>
      <c r="K3211" s="846" t="s">
        <v>93</v>
      </c>
      <c r="L3211" s="846" t="s">
        <v>2143</v>
      </c>
      <c r="M3211" s="846" t="s">
        <v>4572</v>
      </c>
      <c r="N3211" s="846"/>
      <c r="O3211" s="846" t="s">
        <v>7038</v>
      </c>
      <c r="P3211" s="846"/>
      <c r="Q3211" s="846"/>
      <c r="R3211" s="824"/>
      <c r="S3211" s="824"/>
      <c r="T3211" s="824"/>
      <c r="U3211" s="824"/>
      <c r="V3211" s="824"/>
      <c r="W3211" s="824"/>
      <c r="X3211" s="824"/>
      <c r="Y3211" s="824"/>
      <c r="Z3211" s="824"/>
      <c r="AA3211" s="824"/>
      <c r="AB3211" s="824"/>
      <c r="AC3211" s="824"/>
    </row>
    <row r="3212" s="823" customFormat="1" ht="28.45" hidden="1" customHeight="1" outlineLevel="3" spans="1:29">
      <c r="A3212" s="873" t="s">
        <v>1470</v>
      </c>
      <c r="B3212" s="870" t="s">
        <v>2092</v>
      </c>
      <c r="C3212" s="870" t="s">
        <v>2138</v>
      </c>
      <c r="D3212" s="846" t="s">
        <v>7114</v>
      </c>
      <c r="E3212" s="846" t="s">
        <v>310</v>
      </c>
      <c r="F3212" s="846" t="s">
        <v>7115</v>
      </c>
      <c r="G3212" s="846" t="s">
        <v>7016</v>
      </c>
      <c r="H3212" s="832">
        <v>600</v>
      </c>
      <c r="I3212" s="832">
        <v>600</v>
      </c>
      <c r="J3212" s="846" t="s">
        <v>6416</v>
      </c>
      <c r="K3212" s="846" t="s">
        <v>64</v>
      </c>
      <c r="L3212" s="846" t="s">
        <v>2143</v>
      </c>
      <c r="M3212" s="846" t="s">
        <v>4572</v>
      </c>
      <c r="N3212" s="846"/>
      <c r="O3212" s="846" t="s">
        <v>7110</v>
      </c>
      <c r="P3212" s="846"/>
      <c r="Q3212" s="846"/>
      <c r="R3212" s="824"/>
      <c r="S3212" s="824"/>
      <c r="T3212" s="824"/>
      <c r="U3212" s="824"/>
      <c r="V3212" s="824"/>
      <c r="W3212" s="824"/>
      <c r="X3212" s="824"/>
      <c r="Y3212" s="824"/>
      <c r="Z3212" s="824"/>
      <c r="AA3212" s="824"/>
      <c r="AB3212" s="824"/>
      <c r="AC3212" s="824"/>
    </row>
    <row r="3213" s="823" customFormat="1" ht="28.45" hidden="1" customHeight="1" outlineLevel="3" spans="1:29">
      <c r="A3213" s="873" t="s">
        <v>1470</v>
      </c>
      <c r="B3213" s="870" t="s">
        <v>2092</v>
      </c>
      <c r="C3213" s="870" t="s">
        <v>2138</v>
      </c>
      <c r="D3213" s="846" t="s">
        <v>7116</v>
      </c>
      <c r="E3213" s="846" t="s">
        <v>310</v>
      </c>
      <c r="F3213" s="846" t="s">
        <v>7117</v>
      </c>
      <c r="G3213" s="846" t="s">
        <v>7118</v>
      </c>
      <c r="H3213" s="832">
        <v>20000</v>
      </c>
      <c r="I3213" s="832">
        <v>20000</v>
      </c>
      <c r="J3213" s="846" t="s">
        <v>6416</v>
      </c>
      <c r="K3213" s="846" t="s">
        <v>397</v>
      </c>
      <c r="L3213" s="846" t="s">
        <v>2143</v>
      </c>
      <c r="M3213" s="846" t="s">
        <v>4572</v>
      </c>
      <c r="N3213" s="846"/>
      <c r="O3213" s="846" t="s">
        <v>7119</v>
      </c>
      <c r="P3213" s="846"/>
      <c r="Q3213" s="846"/>
      <c r="R3213" s="824"/>
      <c r="S3213" s="824"/>
      <c r="T3213" s="824"/>
      <c r="U3213" s="824"/>
      <c r="V3213" s="824"/>
      <c r="W3213" s="824"/>
      <c r="X3213" s="824"/>
      <c r="Y3213" s="824"/>
      <c r="Z3213" s="824"/>
      <c r="AA3213" s="824"/>
      <c r="AB3213" s="824"/>
      <c r="AC3213" s="824"/>
    </row>
    <row r="3214" s="823" customFormat="1" ht="28.45" hidden="1" customHeight="1" outlineLevel="3" spans="1:29">
      <c r="A3214" s="873" t="s">
        <v>1470</v>
      </c>
      <c r="B3214" s="870" t="s">
        <v>2092</v>
      </c>
      <c r="C3214" s="870" t="s">
        <v>2138</v>
      </c>
      <c r="D3214" s="846" t="s">
        <v>7120</v>
      </c>
      <c r="E3214" s="846" t="s">
        <v>310</v>
      </c>
      <c r="F3214" s="846" t="s">
        <v>7041</v>
      </c>
      <c r="G3214" s="846" t="s">
        <v>4581</v>
      </c>
      <c r="H3214" s="832">
        <v>750</v>
      </c>
      <c r="I3214" s="832">
        <v>750</v>
      </c>
      <c r="J3214" s="846" t="s">
        <v>6416</v>
      </c>
      <c r="K3214" s="846" t="s">
        <v>166</v>
      </c>
      <c r="L3214" s="846" t="s">
        <v>2143</v>
      </c>
      <c r="M3214" s="846" t="s">
        <v>2164</v>
      </c>
      <c r="N3214" s="846"/>
      <c r="O3214" s="846" t="s">
        <v>7026</v>
      </c>
      <c r="P3214" s="846"/>
      <c r="Q3214" s="846"/>
      <c r="R3214" s="824"/>
      <c r="S3214" s="824"/>
      <c r="T3214" s="824"/>
      <c r="U3214" s="824"/>
      <c r="V3214" s="824"/>
      <c r="W3214" s="824"/>
      <c r="X3214" s="824"/>
      <c r="Y3214" s="824"/>
      <c r="Z3214" s="824"/>
      <c r="AA3214" s="824"/>
      <c r="AB3214" s="824"/>
      <c r="AC3214" s="824"/>
    </row>
    <row r="3215" s="823" customFormat="1" ht="28.45" hidden="1" customHeight="1" outlineLevel="3" spans="1:29">
      <c r="A3215" s="873" t="s">
        <v>1470</v>
      </c>
      <c r="B3215" s="870" t="s">
        <v>2092</v>
      </c>
      <c r="C3215" s="870" t="s">
        <v>2138</v>
      </c>
      <c r="D3215" s="846" t="s">
        <v>7121</v>
      </c>
      <c r="E3215" s="846" t="s">
        <v>310</v>
      </c>
      <c r="F3215" s="846" t="s">
        <v>7122</v>
      </c>
      <c r="G3215" s="846" t="s">
        <v>7016</v>
      </c>
      <c r="H3215" s="832">
        <v>15000</v>
      </c>
      <c r="I3215" s="832">
        <v>15000</v>
      </c>
      <c r="J3215" s="846" t="s">
        <v>6416</v>
      </c>
      <c r="K3215" s="846" t="s">
        <v>93</v>
      </c>
      <c r="L3215" s="846" t="s">
        <v>2143</v>
      </c>
      <c r="M3215" s="846" t="s">
        <v>2164</v>
      </c>
      <c r="N3215" s="846"/>
      <c r="O3215" s="846" t="s">
        <v>7123</v>
      </c>
      <c r="P3215" s="846" t="s">
        <v>7124</v>
      </c>
      <c r="Q3215" s="846"/>
      <c r="R3215" s="824"/>
      <c r="S3215" s="824"/>
      <c r="T3215" s="824"/>
      <c r="U3215" s="824"/>
      <c r="V3215" s="824"/>
      <c r="W3215" s="824"/>
      <c r="X3215" s="824"/>
      <c r="Y3215" s="824"/>
      <c r="Z3215" s="824"/>
      <c r="AA3215" s="824"/>
      <c r="AB3215" s="824"/>
      <c r="AC3215" s="824"/>
    </row>
    <row r="3216" s="823" customFormat="1" ht="28.45" hidden="1" customHeight="1" outlineLevel="3" spans="1:29">
      <c r="A3216" s="873" t="s">
        <v>1470</v>
      </c>
      <c r="B3216" s="870" t="s">
        <v>2092</v>
      </c>
      <c r="C3216" s="870" t="s">
        <v>2138</v>
      </c>
      <c r="D3216" s="846" t="s">
        <v>7125</v>
      </c>
      <c r="E3216" s="846" t="s">
        <v>310</v>
      </c>
      <c r="F3216" s="846" t="s">
        <v>7122</v>
      </c>
      <c r="G3216" s="846" t="s">
        <v>7016</v>
      </c>
      <c r="H3216" s="832">
        <v>15000</v>
      </c>
      <c r="I3216" s="832">
        <v>15000</v>
      </c>
      <c r="J3216" s="846" t="s">
        <v>6416</v>
      </c>
      <c r="K3216" s="846" t="s">
        <v>93</v>
      </c>
      <c r="L3216" s="846" t="s">
        <v>2143</v>
      </c>
      <c r="M3216" s="846" t="s">
        <v>2164</v>
      </c>
      <c r="N3216" s="846"/>
      <c r="O3216" s="846" t="s">
        <v>7123</v>
      </c>
      <c r="P3216" s="846" t="s">
        <v>7124</v>
      </c>
      <c r="Q3216" s="846"/>
      <c r="R3216" s="824"/>
      <c r="S3216" s="824"/>
      <c r="T3216" s="824"/>
      <c r="U3216" s="824"/>
      <c r="V3216" s="824"/>
      <c r="W3216" s="824"/>
      <c r="X3216" s="824"/>
      <c r="Y3216" s="824"/>
      <c r="Z3216" s="824"/>
      <c r="AA3216" s="824"/>
      <c r="AB3216" s="824"/>
      <c r="AC3216" s="824"/>
    </row>
    <row r="3217" s="823" customFormat="1" ht="28.45" hidden="1" customHeight="1" outlineLevel="3" spans="1:29">
      <c r="A3217" s="873" t="s">
        <v>1470</v>
      </c>
      <c r="B3217" s="870" t="s">
        <v>2092</v>
      </c>
      <c r="C3217" s="870" t="s">
        <v>2138</v>
      </c>
      <c r="D3217" s="846" t="s">
        <v>7126</v>
      </c>
      <c r="E3217" s="846" t="s">
        <v>310</v>
      </c>
      <c r="F3217" s="846" t="s">
        <v>7127</v>
      </c>
      <c r="G3217" s="846" t="s">
        <v>7016</v>
      </c>
      <c r="H3217" s="832">
        <v>26000</v>
      </c>
      <c r="I3217" s="832">
        <v>26000</v>
      </c>
      <c r="J3217" s="846" t="s">
        <v>6416</v>
      </c>
      <c r="K3217" s="846" t="s">
        <v>166</v>
      </c>
      <c r="L3217" s="846" t="s">
        <v>2143</v>
      </c>
      <c r="M3217" s="846" t="s">
        <v>2164</v>
      </c>
      <c r="N3217" s="846"/>
      <c r="O3217" s="846" t="s">
        <v>7026</v>
      </c>
      <c r="P3217" s="846"/>
      <c r="Q3217" s="846"/>
      <c r="R3217" s="824"/>
      <c r="S3217" s="824"/>
      <c r="T3217" s="824"/>
      <c r="U3217" s="824"/>
      <c r="V3217" s="824"/>
      <c r="W3217" s="824"/>
      <c r="X3217" s="824"/>
      <c r="Y3217" s="824"/>
      <c r="Z3217" s="824"/>
      <c r="AA3217" s="824"/>
      <c r="AB3217" s="824"/>
      <c r="AC3217" s="824"/>
    </row>
    <row r="3218" s="823" customFormat="1" ht="28.45" hidden="1" customHeight="1" outlineLevel="3" spans="1:29">
      <c r="A3218" s="873" t="s">
        <v>1470</v>
      </c>
      <c r="B3218" s="870" t="s">
        <v>2092</v>
      </c>
      <c r="C3218" s="870" t="s">
        <v>2138</v>
      </c>
      <c r="D3218" s="846" t="s">
        <v>7128</v>
      </c>
      <c r="E3218" s="846" t="s">
        <v>310</v>
      </c>
      <c r="F3218" s="846" t="s">
        <v>7071</v>
      </c>
      <c r="G3218" s="846" t="s">
        <v>7016</v>
      </c>
      <c r="H3218" s="832">
        <v>1300</v>
      </c>
      <c r="I3218" s="832">
        <v>1300</v>
      </c>
      <c r="J3218" s="846" t="s">
        <v>6416</v>
      </c>
      <c r="K3218" s="846" t="s">
        <v>37</v>
      </c>
      <c r="L3218" s="846" t="s">
        <v>2143</v>
      </c>
      <c r="M3218" s="846" t="s">
        <v>2164</v>
      </c>
      <c r="N3218" s="846"/>
      <c r="O3218" s="846" t="s">
        <v>7129</v>
      </c>
      <c r="P3218" s="846"/>
      <c r="Q3218" s="846"/>
      <c r="R3218" s="824"/>
      <c r="S3218" s="824"/>
      <c r="T3218" s="824"/>
      <c r="U3218" s="824"/>
      <c r="V3218" s="824"/>
      <c r="W3218" s="824"/>
      <c r="X3218" s="824"/>
      <c r="Y3218" s="824"/>
      <c r="Z3218" s="824"/>
      <c r="AA3218" s="824"/>
      <c r="AB3218" s="824"/>
      <c r="AC3218" s="824"/>
    </row>
    <row r="3219" s="823" customFormat="1" ht="28.45" hidden="1" customHeight="1" outlineLevel="3" spans="1:29">
      <c r="A3219" s="873" t="s">
        <v>1470</v>
      </c>
      <c r="B3219" s="870" t="s">
        <v>2092</v>
      </c>
      <c r="C3219" s="870" t="s">
        <v>2138</v>
      </c>
      <c r="D3219" s="846" t="s">
        <v>7130</v>
      </c>
      <c r="E3219" s="846" t="s">
        <v>310</v>
      </c>
      <c r="F3219" s="846" t="s">
        <v>7041</v>
      </c>
      <c r="G3219" s="846" t="s">
        <v>7016</v>
      </c>
      <c r="H3219" s="832">
        <v>60000</v>
      </c>
      <c r="I3219" s="832">
        <v>60000</v>
      </c>
      <c r="J3219" s="846" t="s">
        <v>6416</v>
      </c>
      <c r="K3219" s="846" t="s">
        <v>350</v>
      </c>
      <c r="L3219" s="846" t="s">
        <v>2143</v>
      </c>
      <c r="M3219" s="846" t="s">
        <v>2164</v>
      </c>
      <c r="N3219" s="846"/>
      <c r="O3219" s="846" t="s">
        <v>7131</v>
      </c>
      <c r="P3219" s="846"/>
      <c r="Q3219" s="846"/>
      <c r="R3219" s="824"/>
      <c r="S3219" s="824"/>
      <c r="T3219" s="824"/>
      <c r="U3219" s="824"/>
      <c r="V3219" s="824"/>
      <c r="W3219" s="824"/>
      <c r="X3219" s="824"/>
      <c r="Y3219" s="824"/>
      <c r="Z3219" s="824"/>
      <c r="AA3219" s="824"/>
      <c r="AB3219" s="824"/>
      <c r="AC3219" s="824"/>
    </row>
    <row r="3220" s="823" customFormat="1" ht="28.45" hidden="1" customHeight="1" outlineLevel="3" spans="1:29">
      <c r="A3220" s="873" t="s">
        <v>1470</v>
      </c>
      <c r="B3220" s="870" t="s">
        <v>2092</v>
      </c>
      <c r="C3220" s="870" t="s">
        <v>2138</v>
      </c>
      <c r="D3220" s="846" t="s">
        <v>7132</v>
      </c>
      <c r="E3220" s="846" t="s">
        <v>310</v>
      </c>
      <c r="F3220" s="846" t="s">
        <v>7059</v>
      </c>
      <c r="G3220" s="846" t="s">
        <v>7016</v>
      </c>
      <c r="H3220" s="832">
        <v>40000</v>
      </c>
      <c r="I3220" s="832">
        <v>40000</v>
      </c>
      <c r="J3220" s="846" t="s">
        <v>6416</v>
      </c>
      <c r="K3220" s="846" t="s">
        <v>37</v>
      </c>
      <c r="L3220" s="846" t="s">
        <v>2143</v>
      </c>
      <c r="M3220" s="846" t="s">
        <v>2164</v>
      </c>
      <c r="N3220" s="846"/>
      <c r="O3220" s="846" t="s">
        <v>7026</v>
      </c>
      <c r="P3220" s="846"/>
      <c r="Q3220" s="846"/>
      <c r="R3220" s="824"/>
      <c r="S3220" s="824"/>
      <c r="T3220" s="824"/>
      <c r="U3220" s="824"/>
      <c r="V3220" s="824"/>
      <c r="W3220" s="824"/>
      <c r="X3220" s="824"/>
      <c r="Y3220" s="824"/>
      <c r="Z3220" s="824"/>
      <c r="AA3220" s="824"/>
      <c r="AB3220" s="824"/>
      <c r="AC3220" s="824"/>
    </row>
    <row r="3221" s="823" customFormat="1" ht="28.45" hidden="1" customHeight="1" outlineLevel="3" spans="1:29">
      <c r="A3221" s="873" t="s">
        <v>1470</v>
      </c>
      <c r="B3221" s="870" t="s">
        <v>2092</v>
      </c>
      <c r="C3221" s="870" t="s">
        <v>2138</v>
      </c>
      <c r="D3221" s="846" t="s">
        <v>7133</v>
      </c>
      <c r="E3221" s="846" t="s">
        <v>310</v>
      </c>
      <c r="F3221" s="846" t="s">
        <v>7134</v>
      </c>
      <c r="G3221" s="846" t="s">
        <v>7016</v>
      </c>
      <c r="H3221" s="832">
        <v>2000</v>
      </c>
      <c r="I3221" s="832">
        <v>2000</v>
      </c>
      <c r="J3221" s="846" t="s">
        <v>6416</v>
      </c>
      <c r="K3221" s="846" t="s">
        <v>37</v>
      </c>
      <c r="L3221" s="846" t="s">
        <v>2143</v>
      </c>
      <c r="M3221" s="846" t="s">
        <v>2164</v>
      </c>
      <c r="N3221" s="846"/>
      <c r="O3221" s="846" t="s">
        <v>7135</v>
      </c>
      <c r="P3221" s="846"/>
      <c r="Q3221" s="846"/>
      <c r="R3221" s="824"/>
      <c r="S3221" s="824"/>
      <c r="T3221" s="824"/>
      <c r="U3221" s="824"/>
      <c r="V3221" s="824"/>
      <c r="W3221" s="824"/>
      <c r="X3221" s="824"/>
      <c r="Y3221" s="824"/>
      <c r="Z3221" s="824"/>
      <c r="AA3221" s="824"/>
      <c r="AB3221" s="824"/>
      <c r="AC3221" s="824"/>
    </row>
    <row r="3222" s="823" customFormat="1" ht="28.45" hidden="1" customHeight="1" outlineLevel="3" spans="1:29">
      <c r="A3222" s="873" t="s">
        <v>1470</v>
      </c>
      <c r="B3222" s="870" t="s">
        <v>2092</v>
      </c>
      <c r="C3222" s="870" t="s">
        <v>2138</v>
      </c>
      <c r="D3222" s="846" t="s">
        <v>7136</v>
      </c>
      <c r="E3222" s="846" t="s">
        <v>310</v>
      </c>
      <c r="F3222" s="846" t="s">
        <v>4574</v>
      </c>
      <c r="G3222" s="846" t="s">
        <v>7020</v>
      </c>
      <c r="H3222" s="832">
        <v>30000</v>
      </c>
      <c r="I3222" s="832">
        <v>29876</v>
      </c>
      <c r="J3222" s="846" t="s">
        <v>6416</v>
      </c>
      <c r="K3222" s="846" t="s">
        <v>166</v>
      </c>
      <c r="L3222" s="846" t="s">
        <v>2143</v>
      </c>
      <c r="M3222" s="846" t="s">
        <v>4572</v>
      </c>
      <c r="N3222" s="846"/>
      <c r="O3222" s="846" t="s">
        <v>7137</v>
      </c>
      <c r="P3222" s="846"/>
      <c r="Q3222" s="846"/>
      <c r="R3222" s="824"/>
      <c r="S3222" s="824"/>
      <c r="T3222" s="824"/>
      <c r="U3222" s="824"/>
      <c r="V3222" s="824"/>
      <c r="W3222" s="824"/>
      <c r="X3222" s="824"/>
      <c r="Y3222" s="824"/>
      <c r="Z3222" s="824"/>
      <c r="AA3222" s="824"/>
      <c r="AB3222" s="824"/>
      <c r="AC3222" s="824"/>
    </row>
    <row r="3223" s="823" customFormat="1" ht="28.45" hidden="1" customHeight="1" outlineLevel="3" spans="1:29">
      <c r="A3223" s="873" t="s">
        <v>1470</v>
      </c>
      <c r="B3223" s="870" t="s">
        <v>2092</v>
      </c>
      <c r="C3223" s="870" t="s">
        <v>2138</v>
      </c>
      <c r="D3223" s="846" t="s">
        <v>7138</v>
      </c>
      <c r="E3223" s="846" t="s">
        <v>310</v>
      </c>
      <c r="F3223" s="846" t="s">
        <v>7071</v>
      </c>
      <c r="G3223" s="846" t="s">
        <v>7016</v>
      </c>
      <c r="H3223" s="832">
        <v>8778.24</v>
      </c>
      <c r="I3223" s="832">
        <v>8778.24</v>
      </c>
      <c r="J3223" s="846" t="s">
        <v>6416</v>
      </c>
      <c r="K3223" s="846" t="s">
        <v>166</v>
      </c>
      <c r="L3223" s="846" t="s">
        <v>2143</v>
      </c>
      <c r="M3223" s="846" t="s">
        <v>2144</v>
      </c>
      <c r="N3223" s="846"/>
      <c r="O3223" s="846" t="s">
        <v>7048</v>
      </c>
      <c r="P3223" s="846"/>
      <c r="Q3223" s="846"/>
      <c r="R3223" s="824"/>
      <c r="S3223" s="824"/>
      <c r="T3223" s="824"/>
      <c r="U3223" s="824"/>
      <c r="V3223" s="824"/>
      <c r="W3223" s="824"/>
      <c r="X3223" s="824"/>
      <c r="Y3223" s="824"/>
      <c r="Z3223" s="824"/>
      <c r="AA3223" s="824"/>
      <c r="AB3223" s="824"/>
      <c r="AC3223" s="824"/>
    </row>
    <row r="3224" s="823" customFormat="1" ht="28.45" hidden="1" customHeight="1" outlineLevel="3" spans="1:29">
      <c r="A3224" s="873" t="s">
        <v>1470</v>
      </c>
      <c r="B3224" s="870" t="s">
        <v>2092</v>
      </c>
      <c r="C3224" s="870" t="s">
        <v>2138</v>
      </c>
      <c r="D3224" s="846" t="s">
        <v>7139</v>
      </c>
      <c r="E3224" s="846" t="s">
        <v>310</v>
      </c>
      <c r="F3224" s="846" t="s">
        <v>7140</v>
      </c>
      <c r="G3224" s="846" t="s">
        <v>7016</v>
      </c>
      <c r="H3224" s="832">
        <v>200</v>
      </c>
      <c r="I3224" s="832">
        <v>200</v>
      </c>
      <c r="J3224" s="846" t="s">
        <v>6416</v>
      </c>
      <c r="K3224" s="846" t="s">
        <v>1641</v>
      </c>
      <c r="L3224" s="846" t="s">
        <v>2143</v>
      </c>
      <c r="M3224" s="846" t="s">
        <v>2164</v>
      </c>
      <c r="N3224" s="846"/>
      <c r="O3224" s="846" t="s">
        <v>7075</v>
      </c>
      <c r="P3224" s="846"/>
      <c r="Q3224" s="846"/>
      <c r="R3224" s="824"/>
      <c r="S3224" s="824"/>
      <c r="T3224" s="824"/>
      <c r="U3224" s="824"/>
      <c r="V3224" s="824"/>
      <c r="W3224" s="824"/>
      <c r="X3224" s="824"/>
      <c r="Y3224" s="824"/>
      <c r="Z3224" s="824"/>
      <c r="AA3224" s="824"/>
      <c r="AB3224" s="824"/>
      <c r="AC3224" s="824"/>
    </row>
    <row r="3225" s="823" customFormat="1" ht="28.45" hidden="1" customHeight="1" outlineLevel="3" spans="1:29">
      <c r="A3225" s="873" t="s">
        <v>1470</v>
      </c>
      <c r="B3225" s="870" t="s">
        <v>2092</v>
      </c>
      <c r="C3225" s="870" t="s">
        <v>2138</v>
      </c>
      <c r="D3225" s="846" t="s">
        <v>7141</v>
      </c>
      <c r="E3225" s="846" t="s">
        <v>310</v>
      </c>
      <c r="F3225" s="846" t="s">
        <v>4569</v>
      </c>
      <c r="G3225" s="846" t="s">
        <v>4581</v>
      </c>
      <c r="H3225" s="832">
        <v>5000</v>
      </c>
      <c r="I3225" s="832">
        <v>5000</v>
      </c>
      <c r="J3225" s="846" t="s">
        <v>6416</v>
      </c>
      <c r="K3225" s="846" t="s">
        <v>1175</v>
      </c>
      <c r="L3225" s="846" t="s">
        <v>2143</v>
      </c>
      <c r="M3225" s="846" t="s">
        <v>2164</v>
      </c>
      <c r="N3225" s="846"/>
      <c r="O3225" s="846" t="s">
        <v>7142</v>
      </c>
      <c r="P3225" s="846"/>
      <c r="Q3225" s="846"/>
      <c r="R3225" s="824"/>
      <c r="S3225" s="824"/>
      <c r="T3225" s="824"/>
      <c r="U3225" s="824"/>
      <c r="V3225" s="824"/>
      <c r="W3225" s="824"/>
      <c r="X3225" s="824"/>
      <c r="Y3225" s="824"/>
      <c r="Z3225" s="824"/>
      <c r="AA3225" s="824"/>
      <c r="AB3225" s="824"/>
      <c r="AC3225" s="824"/>
    </row>
    <row r="3226" s="823" customFormat="1" ht="28.45" hidden="1" customHeight="1" outlineLevel="3" spans="1:29">
      <c r="A3226" s="873" t="s">
        <v>1470</v>
      </c>
      <c r="B3226" s="870" t="s">
        <v>2092</v>
      </c>
      <c r="C3226" s="870" t="s">
        <v>2138</v>
      </c>
      <c r="D3226" s="846" t="s">
        <v>7143</v>
      </c>
      <c r="E3226" s="846" t="s">
        <v>310</v>
      </c>
      <c r="F3226" s="846" t="s">
        <v>7144</v>
      </c>
      <c r="G3226" s="846" t="s">
        <v>4581</v>
      </c>
      <c r="H3226" s="832">
        <v>20000</v>
      </c>
      <c r="I3226" s="832">
        <v>20000</v>
      </c>
      <c r="J3226" s="846" t="s">
        <v>6416</v>
      </c>
      <c r="K3226" s="846" t="s">
        <v>166</v>
      </c>
      <c r="L3226" s="846" t="s">
        <v>2143</v>
      </c>
      <c r="M3226" s="846" t="s">
        <v>2164</v>
      </c>
      <c r="N3226" s="846"/>
      <c r="O3226" s="846" t="s">
        <v>7026</v>
      </c>
      <c r="P3226" s="846"/>
      <c r="Q3226" s="846"/>
      <c r="R3226" s="824"/>
      <c r="S3226" s="824"/>
      <c r="T3226" s="824"/>
      <c r="U3226" s="824"/>
      <c r="V3226" s="824"/>
      <c r="W3226" s="824"/>
      <c r="X3226" s="824"/>
      <c r="Y3226" s="824"/>
      <c r="Z3226" s="824"/>
      <c r="AA3226" s="824"/>
      <c r="AB3226" s="824"/>
      <c r="AC3226" s="824"/>
    </row>
    <row r="3227" s="823" customFormat="1" ht="28.45" hidden="1" customHeight="1" outlineLevel="3" spans="1:29">
      <c r="A3227" s="873" t="s">
        <v>1470</v>
      </c>
      <c r="B3227" s="870" t="s">
        <v>2092</v>
      </c>
      <c r="C3227" s="870" t="s">
        <v>2138</v>
      </c>
      <c r="D3227" s="846" t="s">
        <v>7145</v>
      </c>
      <c r="E3227" s="846" t="s">
        <v>310</v>
      </c>
      <c r="F3227" s="846" t="s">
        <v>7059</v>
      </c>
      <c r="G3227" s="846" t="s">
        <v>4581</v>
      </c>
      <c r="H3227" s="832">
        <v>5000</v>
      </c>
      <c r="I3227" s="832">
        <v>5000</v>
      </c>
      <c r="J3227" s="846" t="s">
        <v>6416</v>
      </c>
      <c r="K3227" s="846" t="s">
        <v>485</v>
      </c>
      <c r="L3227" s="846" t="s">
        <v>2143</v>
      </c>
      <c r="M3227" s="846" t="s">
        <v>4572</v>
      </c>
      <c r="N3227" s="846"/>
      <c r="O3227" s="846" t="s">
        <v>7146</v>
      </c>
      <c r="P3227" s="846"/>
      <c r="Q3227" s="846"/>
      <c r="R3227" s="824"/>
      <c r="S3227" s="824"/>
      <c r="T3227" s="824"/>
      <c r="U3227" s="824"/>
      <c r="V3227" s="824"/>
      <c r="W3227" s="824"/>
      <c r="X3227" s="824"/>
      <c r="Y3227" s="824"/>
      <c r="Z3227" s="824"/>
      <c r="AA3227" s="824"/>
      <c r="AB3227" s="824"/>
      <c r="AC3227" s="824"/>
    </row>
    <row r="3228" s="823" customFormat="1" ht="28.45" hidden="1" customHeight="1" outlineLevel="3" spans="1:29">
      <c r="A3228" s="873" t="s">
        <v>1470</v>
      </c>
      <c r="B3228" s="870" t="s">
        <v>2092</v>
      </c>
      <c r="C3228" s="870" t="s">
        <v>2138</v>
      </c>
      <c r="D3228" s="846" t="s">
        <v>7147</v>
      </c>
      <c r="E3228" s="846" t="s">
        <v>310</v>
      </c>
      <c r="F3228" s="846" t="s">
        <v>7028</v>
      </c>
      <c r="G3228" s="846" t="s">
        <v>4581</v>
      </c>
      <c r="H3228" s="832">
        <v>4000</v>
      </c>
      <c r="I3228" s="832">
        <v>4000</v>
      </c>
      <c r="J3228" s="846" t="s">
        <v>6416</v>
      </c>
      <c r="K3228" s="846" t="s">
        <v>350</v>
      </c>
      <c r="L3228" s="846" t="s">
        <v>2143</v>
      </c>
      <c r="M3228" s="846" t="s">
        <v>2164</v>
      </c>
      <c r="N3228" s="846"/>
      <c r="O3228" s="846" t="s">
        <v>7148</v>
      </c>
      <c r="P3228" s="846"/>
      <c r="Q3228" s="846"/>
      <c r="R3228" s="824"/>
      <c r="S3228" s="824"/>
      <c r="T3228" s="824"/>
      <c r="U3228" s="824"/>
      <c r="V3228" s="824"/>
      <c r="W3228" s="824"/>
      <c r="X3228" s="824"/>
      <c r="Y3228" s="824"/>
      <c r="Z3228" s="824"/>
      <c r="AA3228" s="824"/>
      <c r="AB3228" s="824"/>
      <c r="AC3228" s="824"/>
    </row>
    <row r="3229" s="823" customFormat="1" ht="28.45" hidden="1" customHeight="1" outlineLevel="3" spans="1:29">
      <c r="A3229" s="873" t="s">
        <v>1470</v>
      </c>
      <c r="B3229" s="870" t="s">
        <v>2092</v>
      </c>
      <c r="C3229" s="870" t="s">
        <v>2138</v>
      </c>
      <c r="D3229" s="846" t="s">
        <v>7149</v>
      </c>
      <c r="E3229" s="846" t="s">
        <v>310</v>
      </c>
      <c r="F3229" s="846" t="s">
        <v>7144</v>
      </c>
      <c r="G3229" s="846" t="s">
        <v>4581</v>
      </c>
      <c r="H3229" s="832">
        <v>16000</v>
      </c>
      <c r="I3229" s="832">
        <v>16000</v>
      </c>
      <c r="J3229" s="846" t="s">
        <v>6416</v>
      </c>
      <c r="K3229" s="846" t="s">
        <v>485</v>
      </c>
      <c r="L3229" s="846" t="s">
        <v>2143</v>
      </c>
      <c r="M3229" s="846" t="s">
        <v>2164</v>
      </c>
      <c r="N3229" s="846"/>
      <c r="O3229" s="846" t="s">
        <v>7026</v>
      </c>
      <c r="P3229" s="846"/>
      <c r="Q3229" s="846"/>
      <c r="R3229" s="824"/>
      <c r="S3229" s="824"/>
      <c r="T3229" s="824"/>
      <c r="U3229" s="824"/>
      <c r="V3229" s="824"/>
      <c r="W3229" s="824"/>
      <c r="X3229" s="824"/>
      <c r="Y3229" s="824"/>
      <c r="Z3229" s="824"/>
      <c r="AA3229" s="824"/>
      <c r="AB3229" s="824"/>
      <c r="AC3229" s="824"/>
    </row>
    <row r="3230" s="823" customFormat="1" ht="28.45" hidden="1" customHeight="1" outlineLevel="3" spans="1:29">
      <c r="A3230" s="873" t="s">
        <v>1470</v>
      </c>
      <c r="B3230" s="870" t="s">
        <v>2092</v>
      </c>
      <c r="C3230" s="870" t="s">
        <v>2138</v>
      </c>
      <c r="D3230" s="846" t="s">
        <v>7150</v>
      </c>
      <c r="E3230" s="846" t="s">
        <v>310</v>
      </c>
      <c r="F3230" s="846" t="s">
        <v>7151</v>
      </c>
      <c r="G3230" s="846" t="s">
        <v>7016</v>
      </c>
      <c r="H3230" s="832">
        <v>10575</v>
      </c>
      <c r="I3230" s="832">
        <v>10575</v>
      </c>
      <c r="J3230" s="846" t="s">
        <v>6416</v>
      </c>
      <c r="K3230" s="846" t="s">
        <v>1539</v>
      </c>
      <c r="L3230" s="846" t="s">
        <v>2143</v>
      </c>
      <c r="M3230" s="846" t="s">
        <v>2164</v>
      </c>
      <c r="N3230" s="846"/>
      <c r="O3230" s="846" t="s">
        <v>7152</v>
      </c>
      <c r="P3230" s="846"/>
      <c r="Q3230" s="846"/>
      <c r="R3230" s="824"/>
      <c r="S3230" s="824"/>
      <c r="T3230" s="824"/>
      <c r="U3230" s="824"/>
      <c r="V3230" s="824"/>
      <c r="W3230" s="824"/>
      <c r="X3230" s="824"/>
      <c r="Y3230" s="824"/>
      <c r="Z3230" s="824"/>
      <c r="AA3230" s="824"/>
      <c r="AB3230" s="824"/>
      <c r="AC3230" s="824"/>
    </row>
    <row r="3231" s="823" customFormat="1" ht="28.45" hidden="1" customHeight="1" outlineLevel="3" spans="1:29">
      <c r="A3231" s="873" t="s">
        <v>1470</v>
      </c>
      <c r="B3231" s="870" t="s">
        <v>2092</v>
      </c>
      <c r="C3231" s="870" t="s">
        <v>2138</v>
      </c>
      <c r="D3231" s="846" t="s">
        <v>7153</v>
      </c>
      <c r="E3231" s="846" t="s">
        <v>310</v>
      </c>
      <c r="F3231" s="846" t="s">
        <v>7047</v>
      </c>
      <c r="G3231" s="846" t="s">
        <v>7016</v>
      </c>
      <c r="H3231" s="832">
        <v>1828.8</v>
      </c>
      <c r="I3231" s="832">
        <v>1828.8</v>
      </c>
      <c r="J3231" s="846" t="s">
        <v>6416</v>
      </c>
      <c r="K3231" s="846" t="s">
        <v>166</v>
      </c>
      <c r="L3231" s="846" t="s">
        <v>2143</v>
      </c>
      <c r="M3231" s="846" t="s">
        <v>2144</v>
      </c>
      <c r="N3231" s="846"/>
      <c r="O3231" s="846" t="s">
        <v>7154</v>
      </c>
      <c r="P3231" s="846"/>
      <c r="Q3231" s="846"/>
      <c r="R3231" s="824"/>
      <c r="S3231" s="824"/>
      <c r="T3231" s="824"/>
      <c r="U3231" s="824"/>
      <c r="V3231" s="824"/>
      <c r="W3231" s="824"/>
      <c r="X3231" s="824"/>
      <c r="Y3231" s="824"/>
      <c r="Z3231" s="824"/>
      <c r="AA3231" s="824"/>
      <c r="AB3231" s="824"/>
      <c r="AC3231" s="824"/>
    </row>
    <row r="3232" s="823" customFormat="1" ht="28.45" hidden="1" customHeight="1" outlineLevel="3" spans="1:29">
      <c r="A3232" s="873" t="s">
        <v>1470</v>
      </c>
      <c r="B3232" s="870" t="s">
        <v>2092</v>
      </c>
      <c r="C3232" s="870" t="s">
        <v>2138</v>
      </c>
      <c r="D3232" s="846" t="s">
        <v>7155</v>
      </c>
      <c r="E3232" s="846" t="s">
        <v>310</v>
      </c>
      <c r="F3232" s="846" t="s">
        <v>7156</v>
      </c>
      <c r="G3232" s="846" t="s">
        <v>4581</v>
      </c>
      <c r="H3232" s="832">
        <v>20000</v>
      </c>
      <c r="I3232" s="832">
        <v>19930</v>
      </c>
      <c r="J3232" s="846" t="s">
        <v>6416</v>
      </c>
      <c r="K3232" s="846" t="s">
        <v>166</v>
      </c>
      <c r="L3232" s="846" t="s">
        <v>2143</v>
      </c>
      <c r="M3232" s="846" t="s">
        <v>4572</v>
      </c>
      <c r="N3232" s="846"/>
      <c r="O3232" s="846" t="s">
        <v>7157</v>
      </c>
      <c r="P3232" s="846"/>
      <c r="Q3232" s="846"/>
      <c r="R3232" s="824"/>
      <c r="S3232" s="824"/>
      <c r="T3232" s="824"/>
      <c r="U3232" s="824"/>
      <c r="V3232" s="824"/>
      <c r="W3232" s="824"/>
      <c r="X3232" s="824"/>
      <c r="Y3232" s="824"/>
      <c r="Z3232" s="824"/>
      <c r="AA3232" s="824"/>
      <c r="AB3232" s="824"/>
      <c r="AC3232" s="824"/>
    </row>
    <row r="3233" s="823" customFormat="1" ht="28.45" hidden="1" customHeight="1" outlineLevel="3" spans="1:29">
      <c r="A3233" s="873" t="s">
        <v>1470</v>
      </c>
      <c r="B3233" s="870" t="s">
        <v>2092</v>
      </c>
      <c r="C3233" s="870" t="s">
        <v>2138</v>
      </c>
      <c r="D3233" s="846" t="s">
        <v>7158</v>
      </c>
      <c r="E3233" s="846" t="s">
        <v>310</v>
      </c>
      <c r="F3233" s="846" t="s">
        <v>7159</v>
      </c>
      <c r="G3233" s="846" t="s">
        <v>7020</v>
      </c>
      <c r="H3233" s="832">
        <v>6200</v>
      </c>
      <c r="I3233" s="832">
        <v>6200</v>
      </c>
      <c r="J3233" s="846" t="s">
        <v>6416</v>
      </c>
      <c r="K3233" s="846" t="s">
        <v>166</v>
      </c>
      <c r="L3233" s="846" t="s">
        <v>2143</v>
      </c>
      <c r="M3233" s="846" t="s">
        <v>2144</v>
      </c>
      <c r="N3233" s="846"/>
      <c r="O3233" s="846" t="s">
        <v>7160</v>
      </c>
      <c r="P3233" s="846" t="s">
        <v>7161</v>
      </c>
      <c r="Q3233" s="846"/>
      <c r="R3233" s="824"/>
      <c r="S3233" s="824"/>
      <c r="T3233" s="824"/>
      <c r="U3233" s="824"/>
      <c r="V3233" s="824"/>
      <c r="W3233" s="824"/>
      <c r="X3233" s="824"/>
      <c r="Y3233" s="824"/>
      <c r="Z3233" s="824"/>
      <c r="AA3233" s="824"/>
      <c r="AB3233" s="824"/>
      <c r="AC3233" s="824"/>
    </row>
    <row r="3234" s="823" customFormat="1" ht="28.45" hidden="1" customHeight="1" outlineLevel="3" spans="1:29">
      <c r="A3234" s="873" t="s">
        <v>1470</v>
      </c>
      <c r="B3234" s="870" t="s">
        <v>2092</v>
      </c>
      <c r="C3234" s="870" t="s">
        <v>2138</v>
      </c>
      <c r="D3234" s="846" t="s">
        <v>7162</v>
      </c>
      <c r="E3234" s="846" t="s">
        <v>310</v>
      </c>
      <c r="F3234" s="846" t="s">
        <v>7159</v>
      </c>
      <c r="G3234" s="846" t="s">
        <v>7020</v>
      </c>
      <c r="H3234" s="832">
        <v>2300</v>
      </c>
      <c r="I3234" s="832">
        <v>2300</v>
      </c>
      <c r="J3234" s="846" t="s">
        <v>6416</v>
      </c>
      <c r="K3234" s="846" t="s">
        <v>350</v>
      </c>
      <c r="L3234" s="846" t="s">
        <v>2143</v>
      </c>
      <c r="M3234" s="846" t="s">
        <v>2144</v>
      </c>
      <c r="N3234" s="846"/>
      <c r="O3234" s="846" t="s">
        <v>7160</v>
      </c>
      <c r="P3234" s="846" t="s">
        <v>7161</v>
      </c>
      <c r="Q3234" s="846"/>
      <c r="R3234" s="824"/>
      <c r="S3234" s="824"/>
      <c r="T3234" s="824"/>
      <c r="U3234" s="824"/>
      <c r="V3234" s="824"/>
      <c r="W3234" s="824"/>
      <c r="X3234" s="824"/>
      <c r="Y3234" s="824"/>
      <c r="Z3234" s="824"/>
      <c r="AA3234" s="824"/>
      <c r="AB3234" s="824"/>
      <c r="AC3234" s="824"/>
    </row>
    <row r="3235" s="823" customFormat="1" ht="28.45" hidden="1" customHeight="1" outlineLevel="3" spans="1:29">
      <c r="A3235" s="873" t="s">
        <v>1470</v>
      </c>
      <c r="B3235" s="870" t="s">
        <v>2092</v>
      </c>
      <c r="C3235" s="870" t="s">
        <v>2138</v>
      </c>
      <c r="D3235" s="846" t="s">
        <v>7163</v>
      </c>
      <c r="E3235" s="846" t="s">
        <v>310</v>
      </c>
      <c r="F3235" s="846" t="s">
        <v>7025</v>
      </c>
      <c r="G3235" s="846" t="s">
        <v>4581</v>
      </c>
      <c r="H3235" s="832">
        <v>100</v>
      </c>
      <c r="I3235" s="832">
        <v>100</v>
      </c>
      <c r="J3235" s="846" t="s">
        <v>6416</v>
      </c>
      <c r="K3235" s="846" t="s">
        <v>350</v>
      </c>
      <c r="L3235" s="846" t="s">
        <v>2143</v>
      </c>
      <c r="M3235" s="846" t="s">
        <v>2164</v>
      </c>
      <c r="N3235" s="846"/>
      <c r="O3235" s="846" t="s">
        <v>7164</v>
      </c>
      <c r="P3235" s="846"/>
      <c r="Q3235" s="846"/>
      <c r="R3235" s="824"/>
      <c r="S3235" s="824"/>
      <c r="T3235" s="824"/>
      <c r="U3235" s="824"/>
      <c r="V3235" s="824"/>
      <c r="W3235" s="824"/>
      <c r="X3235" s="824"/>
      <c r="Y3235" s="824"/>
      <c r="Z3235" s="824"/>
      <c r="AA3235" s="824"/>
      <c r="AB3235" s="824"/>
      <c r="AC3235" s="824"/>
    </row>
    <row r="3236" s="823" customFormat="1" ht="28.45" hidden="1" customHeight="1" outlineLevel="2" collapsed="1" spans="1:29">
      <c r="A3236" s="870" t="s">
        <v>1470</v>
      </c>
      <c r="B3236" s="870" t="s">
        <v>2092</v>
      </c>
      <c r="C3236" s="870" t="s">
        <v>4584</v>
      </c>
      <c r="D3236" s="870"/>
      <c r="E3236" s="835"/>
      <c r="F3236" s="835"/>
      <c r="G3236" s="836"/>
      <c r="H3236" s="879" t="s">
        <v>6300</v>
      </c>
      <c r="I3236" s="874" t="s">
        <v>6300</v>
      </c>
      <c r="J3236" s="870"/>
      <c r="K3236" s="835"/>
      <c r="L3236" s="835"/>
      <c r="M3236" s="835"/>
      <c r="N3236" s="835"/>
      <c r="O3236" s="835"/>
      <c r="P3236" s="835"/>
      <c r="Q3236" s="836"/>
      <c r="R3236" s="824"/>
      <c r="S3236" s="824"/>
      <c r="T3236" s="824"/>
      <c r="U3236" s="824"/>
      <c r="V3236" s="824"/>
      <c r="W3236" s="824"/>
      <c r="X3236" s="824"/>
      <c r="Y3236" s="824"/>
      <c r="Z3236" s="824"/>
      <c r="AA3236" s="824"/>
      <c r="AB3236" s="824"/>
      <c r="AC3236" s="824"/>
    </row>
    <row r="3237" s="823" customFormat="1" ht="28.45" hidden="1" customHeight="1" outlineLevel="3" spans="1:29">
      <c r="A3237" s="873" t="s">
        <v>1470</v>
      </c>
      <c r="B3237" s="870" t="s">
        <v>2092</v>
      </c>
      <c r="C3237" s="870" t="s">
        <v>4584</v>
      </c>
      <c r="D3237" s="846" t="s">
        <v>4586</v>
      </c>
      <c r="E3237" s="846" t="s">
        <v>310</v>
      </c>
      <c r="F3237" s="846" t="s">
        <v>4587</v>
      </c>
      <c r="G3237" s="846" t="s">
        <v>4588</v>
      </c>
      <c r="H3237" s="832">
        <v>113860</v>
      </c>
      <c r="I3237" s="832">
        <v>38978</v>
      </c>
      <c r="J3237" s="846" t="s">
        <v>7165</v>
      </c>
      <c r="K3237" s="846" t="s">
        <v>350</v>
      </c>
      <c r="L3237" s="846" t="s">
        <v>4590</v>
      </c>
      <c r="M3237" s="846" t="s">
        <v>4590</v>
      </c>
      <c r="N3237" s="846"/>
      <c r="O3237" s="846" t="s">
        <v>4589</v>
      </c>
      <c r="P3237" s="846"/>
      <c r="Q3237" s="846"/>
      <c r="R3237" s="824"/>
      <c r="S3237" s="824"/>
      <c r="T3237" s="824"/>
      <c r="U3237" s="824"/>
      <c r="V3237" s="824"/>
      <c r="W3237" s="824"/>
      <c r="X3237" s="824"/>
      <c r="Y3237" s="824"/>
      <c r="Z3237" s="824"/>
      <c r="AA3237" s="824"/>
      <c r="AB3237" s="824"/>
      <c r="AC3237" s="824"/>
    </row>
    <row r="3238" s="823" customFormat="1" ht="28.45" hidden="1" customHeight="1" outlineLevel="3" spans="1:29">
      <c r="A3238" s="873" t="s">
        <v>1470</v>
      </c>
      <c r="B3238" s="870" t="s">
        <v>2092</v>
      </c>
      <c r="C3238" s="870" t="s">
        <v>4584</v>
      </c>
      <c r="D3238" s="846" t="s">
        <v>7166</v>
      </c>
      <c r="E3238" s="846" t="s">
        <v>310</v>
      </c>
      <c r="F3238" s="846" t="s">
        <v>4587</v>
      </c>
      <c r="G3238" s="846" t="s">
        <v>4588</v>
      </c>
      <c r="H3238" s="832">
        <v>16100</v>
      </c>
      <c r="I3238" s="832">
        <v>16100</v>
      </c>
      <c r="J3238" s="846" t="s">
        <v>7165</v>
      </c>
      <c r="K3238" s="846" t="s">
        <v>350</v>
      </c>
      <c r="L3238" s="846" t="s">
        <v>4590</v>
      </c>
      <c r="M3238" s="846" t="s">
        <v>4590</v>
      </c>
      <c r="N3238" s="846"/>
      <c r="O3238" s="846" t="s">
        <v>7167</v>
      </c>
      <c r="P3238" s="846"/>
      <c r="Q3238" s="846"/>
      <c r="R3238" s="824"/>
      <c r="S3238" s="824"/>
      <c r="T3238" s="824"/>
      <c r="U3238" s="824"/>
      <c r="V3238" s="824"/>
      <c r="W3238" s="824"/>
      <c r="X3238" s="824"/>
      <c r="Y3238" s="824"/>
      <c r="Z3238" s="824"/>
      <c r="AA3238" s="824"/>
      <c r="AB3238" s="824"/>
      <c r="AC3238" s="824"/>
    </row>
    <row r="3239" s="823" customFormat="1" ht="28.45" hidden="1" customHeight="1" outlineLevel="3" spans="1:29">
      <c r="A3239" s="873" t="s">
        <v>1470</v>
      </c>
      <c r="B3239" s="870" t="s">
        <v>2092</v>
      </c>
      <c r="C3239" s="870" t="s">
        <v>4584</v>
      </c>
      <c r="D3239" s="846" t="s">
        <v>4591</v>
      </c>
      <c r="E3239" s="846" t="s">
        <v>310</v>
      </c>
      <c r="F3239" s="846" t="s">
        <v>4592</v>
      </c>
      <c r="G3239" s="846" t="s">
        <v>4593</v>
      </c>
      <c r="H3239" s="832">
        <v>22800</v>
      </c>
      <c r="I3239" s="832">
        <v>22800</v>
      </c>
      <c r="J3239" s="846" t="s">
        <v>7165</v>
      </c>
      <c r="K3239" s="846" t="s">
        <v>243</v>
      </c>
      <c r="L3239" s="846" t="s">
        <v>4595</v>
      </c>
      <c r="M3239" s="846" t="s">
        <v>4595</v>
      </c>
      <c r="N3239" s="846"/>
      <c r="O3239" s="846" t="s">
        <v>7168</v>
      </c>
      <c r="P3239" s="846"/>
      <c r="Q3239" s="846"/>
      <c r="R3239" s="824"/>
      <c r="S3239" s="824"/>
      <c r="T3239" s="824"/>
      <c r="U3239" s="824"/>
      <c r="V3239" s="824"/>
      <c r="W3239" s="824"/>
      <c r="X3239" s="824"/>
      <c r="Y3239" s="824"/>
      <c r="Z3239" s="824"/>
      <c r="AA3239" s="824"/>
      <c r="AB3239" s="824"/>
      <c r="AC3239" s="824"/>
    </row>
    <row r="3240" s="823" customFormat="1" ht="28.45" hidden="1" customHeight="1" outlineLevel="3" spans="1:29">
      <c r="A3240" s="873" t="s">
        <v>1470</v>
      </c>
      <c r="B3240" s="870" t="s">
        <v>2092</v>
      </c>
      <c r="C3240" s="870" t="s">
        <v>4584</v>
      </c>
      <c r="D3240" s="846" t="s">
        <v>7169</v>
      </c>
      <c r="E3240" s="846" t="s">
        <v>310</v>
      </c>
      <c r="F3240" s="846" t="s">
        <v>7170</v>
      </c>
      <c r="G3240" s="846" t="s">
        <v>4588</v>
      </c>
      <c r="H3240" s="832">
        <v>9970</v>
      </c>
      <c r="I3240" s="832">
        <v>9970</v>
      </c>
      <c r="J3240" s="846" t="s">
        <v>7165</v>
      </c>
      <c r="K3240" s="846" t="s">
        <v>37</v>
      </c>
      <c r="L3240" s="846" t="s">
        <v>7171</v>
      </c>
      <c r="M3240" s="846" t="s">
        <v>7171</v>
      </c>
      <c r="N3240" s="846"/>
      <c r="O3240" s="846" t="s">
        <v>7172</v>
      </c>
      <c r="P3240" s="846"/>
      <c r="Q3240" s="846"/>
      <c r="R3240" s="824"/>
      <c r="S3240" s="824"/>
      <c r="T3240" s="824"/>
      <c r="U3240" s="824"/>
      <c r="V3240" s="824"/>
      <c r="W3240" s="824"/>
      <c r="X3240" s="824"/>
      <c r="Y3240" s="824"/>
      <c r="Z3240" s="824"/>
      <c r="AA3240" s="824"/>
      <c r="AB3240" s="824"/>
      <c r="AC3240" s="824"/>
    </row>
    <row r="3241" s="823" customFormat="1" ht="28.45" hidden="1" customHeight="1" outlineLevel="3" spans="1:29">
      <c r="A3241" s="873" t="s">
        <v>1470</v>
      </c>
      <c r="B3241" s="870" t="s">
        <v>2092</v>
      </c>
      <c r="C3241" s="870" t="s">
        <v>4584</v>
      </c>
      <c r="D3241" s="846" t="s">
        <v>7173</v>
      </c>
      <c r="E3241" s="846" t="s">
        <v>310</v>
      </c>
      <c r="F3241" s="846" t="s">
        <v>7174</v>
      </c>
      <c r="G3241" s="846" t="s">
        <v>7175</v>
      </c>
      <c r="H3241" s="832">
        <v>3000</v>
      </c>
      <c r="I3241" s="832">
        <v>3000</v>
      </c>
      <c r="J3241" s="846" t="s">
        <v>7176</v>
      </c>
      <c r="K3241" s="846" t="s">
        <v>243</v>
      </c>
      <c r="L3241" s="846" t="s">
        <v>7177</v>
      </c>
      <c r="M3241" s="846" t="s">
        <v>7177</v>
      </c>
      <c r="N3241" s="846"/>
      <c r="O3241" s="846" t="s">
        <v>7178</v>
      </c>
      <c r="P3241" s="846"/>
      <c r="Q3241" s="846"/>
      <c r="R3241" s="824"/>
      <c r="S3241" s="824"/>
      <c r="T3241" s="824"/>
      <c r="U3241" s="824"/>
      <c r="V3241" s="824"/>
      <c r="W3241" s="824"/>
      <c r="X3241" s="824"/>
      <c r="Y3241" s="824"/>
      <c r="Z3241" s="824"/>
      <c r="AA3241" s="824"/>
      <c r="AB3241" s="824"/>
      <c r="AC3241" s="824"/>
    </row>
    <row r="3242" s="823" customFormat="1" ht="28.45" hidden="1" customHeight="1" outlineLevel="2" collapsed="1" spans="1:29">
      <c r="A3242" s="870" t="s">
        <v>1470</v>
      </c>
      <c r="B3242" s="870" t="s">
        <v>2092</v>
      </c>
      <c r="C3242" s="870" t="s">
        <v>2094</v>
      </c>
      <c r="D3242" s="870"/>
      <c r="E3242" s="835"/>
      <c r="F3242" s="835"/>
      <c r="G3242" s="836"/>
      <c r="H3242" s="879" t="s">
        <v>6300</v>
      </c>
      <c r="I3242" s="874" t="s">
        <v>6300</v>
      </c>
      <c r="J3242" s="870"/>
      <c r="K3242" s="835"/>
      <c r="L3242" s="835"/>
      <c r="M3242" s="835"/>
      <c r="N3242" s="835"/>
      <c r="O3242" s="835"/>
      <c r="P3242" s="835"/>
      <c r="Q3242" s="836"/>
      <c r="R3242" s="824"/>
      <c r="S3242" s="824"/>
      <c r="T3242" s="824"/>
      <c r="U3242" s="824"/>
      <c r="V3242" s="824"/>
      <c r="W3242" s="824"/>
      <c r="X3242" s="824"/>
      <c r="Y3242" s="824"/>
      <c r="Z3242" s="824"/>
      <c r="AA3242" s="824"/>
      <c r="AB3242" s="824"/>
      <c r="AC3242" s="824"/>
    </row>
    <row r="3243" s="823" customFormat="1" ht="28.45" hidden="1" customHeight="1" outlineLevel="3" spans="1:29">
      <c r="A3243" s="873" t="s">
        <v>1470</v>
      </c>
      <c r="B3243" s="870" t="s">
        <v>2092</v>
      </c>
      <c r="C3243" s="870" t="s">
        <v>2094</v>
      </c>
      <c r="D3243" s="846" t="s">
        <v>7179</v>
      </c>
      <c r="E3243" s="846" t="s">
        <v>34</v>
      </c>
      <c r="F3243" s="846" t="s">
        <v>7180</v>
      </c>
      <c r="G3243" s="846" t="s">
        <v>6212</v>
      </c>
      <c r="H3243" s="832">
        <v>414000</v>
      </c>
      <c r="I3243" s="832">
        <v>249000</v>
      </c>
      <c r="J3243" s="846" t="s">
        <v>6389</v>
      </c>
      <c r="K3243" s="846" t="s">
        <v>37</v>
      </c>
      <c r="L3243" s="846" t="s">
        <v>6214</v>
      </c>
      <c r="M3243" s="846" t="s">
        <v>6215</v>
      </c>
      <c r="N3243" s="846"/>
      <c r="O3243" s="846" t="s">
        <v>7181</v>
      </c>
      <c r="P3243" s="846" t="s">
        <v>7182</v>
      </c>
      <c r="Q3243" s="846"/>
      <c r="R3243" s="824"/>
      <c r="S3243" s="824"/>
      <c r="T3243" s="824"/>
      <c r="U3243" s="824"/>
      <c r="V3243" s="824"/>
      <c r="W3243" s="824"/>
      <c r="X3243" s="824"/>
      <c r="Y3243" s="824"/>
      <c r="Z3243" s="824"/>
      <c r="AA3243" s="824"/>
      <c r="AB3243" s="824"/>
      <c r="AC3243" s="824"/>
    </row>
    <row r="3244" s="823" customFormat="1" ht="28.45" hidden="1" customHeight="1" outlineLevel="3" spans="1:29">
      <c r="A3244" s="873" t="s">
        <v>1470</v>
      </c>
      <c r="B3244" s="870" t="s">
        <v>2092</v>
      </c>
      <c r="C3244" s="870" t="s">
        <v>2094</v>
      </c>
      <c r="D3244" s="846" t="s">
        <v>7183</v>
      </c>
      <c r="E3244" s="846" t="s">
        <v>34</v>
      </c>
      <c r="F3244" s="846" t="s">
        <v>7184</v>
      </c>
      <c r="G3244" s="846" t="s">
        <v>2105</v>
      </c>
      <c r="H3244" s="832">
        <v>1500000</v>
      </c>
      <c r="I3244" s="832">
        <v>328110</v>
      </c>
      <c r="J3244" s="846" t="s">
        <v>6389</v>
      </c>
      <c r="K3244" s="846" t="s">
        <v>292</v>
      </c>
      <c r="L3244" s="846" t="s">
        <v>2101</v>
      </c>
      <c r="M3244" s="846" t="s">
        <v>2102</v>
      </c>
      <c r="N3244" s="846"/>
      <c r="O3244" s="846" t="s">
        <v>6999</v>
      </c>
      <c r="P3244" s="846" t="s">
        <v>7185</v>
      </c>
      <c r="Q3244" s="846"/>
      <c r="R3244" s="824"/>
      <c r="S3244" s="824"/>
      <c r="T3244" s="824"/>
      <c r="U3244" s="824"/>
      <c r="V3244" s="824"/>
      <c r="W3244" s="824"/>
      <c r="X3244" s="824"/>
      <c r="Y3244" s="824"/>
      <c r="Z3244" s="824"/>
      <c r="AA3244" s="824"/>
      <c r="AB3244" s="824"/>
      <c r="AC3244" s="824"/>
    </row>
    <row r="3245" s="823" customFormat="1" ht="28.45" hidden="1" customHeight="1" outlineLevel="3" spans="1:29">
      <c r="A3245" s="873" t="s">
        <v>1470</v>
      </c>
      <c r="B3245" s="870" t="s">
        <v>2092</v>
      </c>
      <c r="C3245" s="870" t="s">
        <v>2094</v>
      </c>
      <c r="D3245" s="846" t="s">
        <v>7186</v>
      </c>
      <c r="E3245" s="846" t="s">
        <v>1110</v>
      </c>
      <c r="F3245" s="846" t="s">
        <v>7187</v>
      </c>
      <c r="G3245" s="846" t="s">
        <v>4541</v>
      </c>
      <c r="H3245" s="832">
        <v>232574.4</v>
      </c>
      <c r="I3245" s="832">
        <v>38762.4</v>
      </c>
      <c r="J3245" s="846" t="s">
        <v>6389</v>
      </c>
      <c r="K3245" s="846" t="s">
        <v>817</v>
      </c>
      <c r="L3245" s="846" t="s">
        <v>2247</v>
      </c>
      <c r="M3245" s="846" t="s">
        <v>4543</v>
      </c>
      <c r="N3245" s="846"/>
      <c r="O3245" s="846" t="s">
        <v>7188</v>
      </c>
      <c r="P3245" s="846"/>
      <c r="Q3245" s="846"/>
      <c r="R3245" s="824"/>
      <c r="S3245" s="824"/>
      <c r="T3245" s="824"/>
      <c r="U3245" s="824"/>
      <c r="V3245" s="824"/>
      <c r="W3245" s="824"/>
      <c r="X3245" s="824"/>
      <c r="Y3245" s="824"/>
      <c r="Z3245" s="824"/>
      <c r="AA3245" s="824"/>
      <c r="AB3245" s="824"/>
      <c r="AC3245" s="824"/>
    </row>
    <row r="3246" s="823" customFormat="1" ht="28.45" hidden="1" customHeight="1" outlineLevel="3" spans="1:29">
      <c r="A3246" s="873" t="s">
        <v>1470</v>
      </c>
      <c r="B3246" s="870" t="s">
        <v>2092</v>
      </c>
      <c r="C3246" s="870" t="s">
        <v>2094</v>
      </c>
      <c r="D3246" s="846" t="s">
        <v>7189</v>
      </c>
      <c r="E3246" s="846" t="s">
        <v>298</v>
      </c>
      <c r="F3246" s="846" t="s">
        <v>7190</v>
      </c>
      <c r="G3246" s="846" t="s">
        <v>6219</v>
      </c>
      <c r="H3246" s="832">
        <v>100000</v>
      </c>
      <c r="I3246" s="832">
        <v>100000</v>
      </c>
      <c r="J3246" s="846" t="s">
        <v>6389</v>
      </c>
      <c r="K3246" s="846" t="s">
        <v>37</v>
      </c>
      <c r="L3246" s="846" t="s">
        <v>2123</v>
      </c>
      <c r="M3246" s="846" t="s">
        <v>2102</v>
      </c>
      <c r="N3246" s="846"/>
      <c r="O3246" s="846" t="s">
        <v>7191</v>
      </c>
      <c r="P3246" s="846" t="s">
        <v>4465</v>
      </c>
      <c r="Q3246" s="846"/>
      <c r="R3246" s="824"/>
      <c r="S3246" s="824"/>
      <c r="T3246" s="824"/>
      <c r="U3246" s="824"/>
      <c r="V3246" s="824"/>
      <c r="W3246" s="824"/>
      <c r="X3246" s="824"/>
      <c r="Y3246" s="824"/>
      <c r="Z3246" s="824"/>
      <c r="AA3246" s="824"/>
      <c r="AB3246" s="824"/>
      <c r="AC3246" s="824"/>
    </row>
    <row r="3247" s="823" customFormat="1" ht="28.45" hidden="1" customHeight="1" outlineLevel="3" spans="1:29">
      <c r="A3247" s="873" t="s">
        <v>1470</v>
      </c>
      <c r="B3247" s="870" t="s">
        <v>2092</v>
      </c>
      <c r="C3247" s="870" t="s">
        <v>2094</v>
      </c>
      <c r="D3247" s="846" t="s">
        <v>6210</v>
      </c>
      <c r="E3247" s="846" t="s">
        <v>34</v>
      </c>
      <c r="F3247" s="846" t="s">
        <v>6211</v>
      </c>
      <c r="G3247" s="846" t="s">
        <v>6212</v>
      </c>
      <c r="H3247" s="832">
        <v>15500</v>
      </c>
      <c r="I3247" s="832">
        <v>15500</v>
      </c>
      <c r="J3247" s="846" t="s">
        <v>6389</v>
      </c>
      <c r="K3247" s="846" t="s">
        <v>64</v>
      </c>
      <c r="L3247" s="846" t="s">
        <v>6214</v>
      </c>
      <c r="M3247" s="846" t="s">
        <v>6215</v>
      </c>
      <c r="N3247" s="846"/>
      <c r="O3247" s="846" t="s">
        <v>6213</v>
      </c>
      <c r="P3247" s="846" t="s">
        <v>6216</v>
      </c>
      <c r="Q3247" s="846"/>
      <c r="R3247" s="824"/>
      <c r="S3247" s="824"/>
      <c r="T3247" s="824"/>
      <c r="U3247" s="824"/>
      <c r="V3247" s="824"/>
      <c r="W3247" s="824"/>
      <c r="X3247" s="824"/>
      <c r="Y3247" s="824"/>
      <c r="Z3247" s="824"/>
      <c r="AA3247" s="824"/>
      <c r="AB3247" s="824"/>
      <c r="AC3247" s="824"/>
    </row>
    <row r="3248" s="823" customFormat="1" ht="28.45" hidden="1" customHeight="1" outlineLevel="2" collapsed="1" spans="1:29">
      <c r="A3248" s="870" t="s">
        <v>1470</v>
      </c>
      <c r="B3248" s="870" t="s">
        <v>2092</v>
      </c>
      <c r="C3248" s="870" t="s">
        <v>2165</v>
      </c>
      <c r="D3248" s="870"/>
      <c r="E3248" s="835"/>
      <c r="F3248" s="835"/>
      <c r="G3248" s="836"/>
      <c r="H3248" s="879" t="s">
        <v>6300</v>
      </c>
      <c r="I3248" s="874" t="s">
        <v>6300</v>
      </c>
      <c r="J3248" s="870"/>
      <c r="K3248" s="835"/>
      <c r="L3248" s="835"/>
      <c r="M3248" s="835"/>
      <c r="N3248" s="835"/>
      <c r="O3248" s="835"/>
      <c r="P3248" s="835"/>
      <c r="Q3248" s="836"/>
      <c r="R3248" s="824"/>
      <c r="S3248" s="824"/>
      <c r="T3248" s="824"/>
      <c r="U3248" s="824"/>
      <c r="V3248" s="824"/>
      <c r="W3248" s="824"/>
      <c r="X3248" s="824"/>
      <c r="Y3248" s="824"/>
      <c r="Z3248" s="824"/>
      <c r="AA3248" s="824"/>
      <c r="AB3248" s="824"/>
      <c r="AC3248" s="824"/>
    </row>
    <row r="3249" s="823" customFormat="1" ht="28.45" hidden="1" customHeight="1" outlineLevel="3" spans="1:29">
      <c r="A3249" s="873" t="s">
        <v>1470</v>
      </c>
      <c r="B3249" s="870" t="s">
        <v>2092</v>
      </c>
      <c r="C3249" s="870" t="s">
        <v>2165</v>
      </c>
      <c r="D3249" s="846" t="s">
        <v>7192</v>
      </c>
      <c r="E3249" s="846" t="s">
        <v>310</v>
      </c>
      <c r="F3249" s="846" t="s">
        <v>7193</v>
      </c>
      <c r="G3249" s="846" t="s">
        <v>7194</v>
      </c>
      <c r="H3249" s="832">
        <v>17000</v>
      </c>
      <c r="I3249" s="832">
        <v>17000</v>
      </c>
      <c r="J3249" s="846" t="s">
        <v>6389</v>
      </c>
      <c r="K3249" s="846" t="s">
        <v>175</v>
      </c>
      <c r="L3249" s="846" t="s">
        <v>2171</v>
      </c>
      <c r="M3249" s="846" t="s">
        <v>2171</v>
      </c>
      <c r="N3249" s="846"/>
      <c r="O3249" s="846" t="s">
        <v>2170</v>
      </c>
      <c r="P3249" s="846"/>
      <c r="Q3249" s="846"/>
      <c r="R3249" s="824"/>
      <c r="S3249" s="824"/>
      <c r="T3249" s="824"/>
      <c r="U3249" s="824"/>
      <c r="V3249" s="824"/>
      <c r="W3249" s="824"/>
      <c r="X3249" s="824"/>
      <c r="Y3249" s="824"/>
      <c r="Z3249" s="824"/>
      <c r="AA3249" s="824"/>
      <c r="AB3249" s="824"/>
      <c r="AC3249" s="824"/>
    </row>
    <row r="3250" s="823" customFormat="1" ht="28.45" hidden="1" customHeight="1" outlineLevel="1" collapsed="1" spans="1:29">
      <c r="A3250" s="870" t="s">
        <v>1470</v>
      </c>
      <c r="B3250" s="870" t="s">
        <v>2191</v>
      </c>
      <c r="C3250" s="870"/>
      <c r="D3250" s="835"/>
      <c r="E3250" s="835"/>
      <c r="F3250" s="835"/>
      <c r="G3250" s="836"/>
      <c r="H3250" s="879" t="s">
        <v>6300</v>
      </c>
      <c r="I3250" s="874" t="s">
        <v>6300</v>
      </c>
      <c r="J3250" s="870"/>
      <c r="K3250" s="835"/>
      <c r="L3250" s="835"/>
      <c r="M3250" s="835"/>
      <c r="N3250" s="835"/>
      <c r="O3250" s="835"/>
      <c r="P3250" s="835"/>
      <c r="Q3250" s="836"/>
      <c r="R3250" s="824"/>
      <c r="S3250" s="824"/>
      <c r="T3250" s="824"/>
      <c r="U3250" s="824"/>
      <c r="V3250" s="824"/>
      <c r="W3250" s="824"/>
      <c r="X3250" s="824"/>
      <c r="Y3250" s="824"/>
      <c r="Z3250" s="824"/>
      <c r="AA3250" s="824"/>
      <c r="AB3250" s="824"/>
      <c r="AC3250" s="824"/>
    </row>
    <row r="3251" s="823" customFormat="1" ht="28.45" hidden="1" customHeight="1" outlineLevel="2" collapsed="1" spans="1:29">
      <c r="A3251" s="870" t="s">
        <v>1470</v>
      </c>
      <c r="B3251" s="870" t="s">
        <v>2191</v>
      </c>
      <c r="C3251" s="870" t="s">
        <v>2205</v>
      </c>
      <c r="D3251" s="870"/>
      <c r="E3251" s="835"/>
      <c r="F3251" s="835"/>
      <c r="G3251" s="836"/>
      <c r="H3251" s="879" t="s">
        <v>6300</v>
      </c>
      <c r="I3251" s="874" t="s">
        <v>6300</v>
      </c>
      <c r="J3251" s="870"/>
      <c r="K3251" s="835"/>
      <c r="L3251" s="835"/>
      <c r="M3251" s="835"/>
      <c r="N3251" s="835"/>
      <c r="O3251" s="835"/>
      <c r="P3251" s="835"/>
      <c r="Q3251" s="836"/>
      <c r="R3251" s="824"/>
      <c r="S3251" s="824"/>
      <c r="T3251" s="824"/>
      <c r="U3251" s="824"/>
      <c r="V3251" s="824"/>
      <c r="W3251" s="824"/>
      <c r="X3251" s="824"/>
      <c r="Y3251" s="824"/>
      <c r="Z3251" s="824"/>
      <c r="AA3251" s="824"/>
      <c r="AB3251" s="824"/>
      <c r="AC3251" s="824"/>
    </row>
    <row r="3252" s="823" customFormat="1" ht="28.45" hidden="1" customHeight="1" outlineLevel="3" spans="1:29">
      <c r="A3252" s="873" t="s">
        <v>1470</v>
      </c>
      <c r="B3252" s="870" t="s">
        <v>2191</v>
      </c>
      <c r="C3252" s="870" t="s">
        <v>2205</v>
      </c>
      <c r="D3252" s="846" t="s">
        <v>4639</v>
      </c>
      <c r="E3252" s="846" t="s">
        <v>1110</v>
      </c>
      <c r="F3252" s="846" t="s">
        <v>4640</v>
      </c>
      <c r="G3252" s="846" t="s">
        <v>4541</v>
      </c>
      <c r="H3252" s="832">
        <v>461725</v>
      </c>
      <c r="I3252" s="832">
        <v>281050</v>
      </c>
      <c r="J3252" s="846" t="s">
        <v>6389</v>
      </c>
      <c r="K3252" s="846" t="s">
        <v>4641</v>
      </c>
      <c r="L3252" s="846" t="s">
        <v>2224</v>
      </c>
      <c r="M3252" s="846" t="s">
        <v>2225</v>
      </c>
      <c r="N3252" s="846"/>
      <c r="O3252" s="846" t="s">
        <v>4643</v>
      </c>
      <c r="P3252" s="846"/>
      <c r="Q3252" s="846"/>
      <c r="R3252" s="824"/>
      <c r="S3252" s="824"/>
      <c r="T3252" s="824"/>
      <c r="U3252" s="824"/>
      <c r="V3252" s="824"/>
      <c r="W3252" s="824"/>
      <c r="X3252" s="824"/>
      <c r="Y3252" s="824"/>
      <c r="Z3252" s="824"/>
      <c r="AA3252" s="824"/>
      <c r="AB3252" s="824"/>
      <c r="AC3252" s="824"/>
    </row>
    <row r="3253" s="823" customFormat="1" ht="28.45" hidden="1" customHeight="1" outlineLevel="3" spans="1:29">
      <c r="A3253" s="873" t="s">
        <v>1470</v>
      </c>
      <c r="B3253" s="870" t="s">
        <v>2191</v>
      </c>
      <c r="C3253" s="870" t="s">
        <v>2205</v>
      </c>
      <c r="D3253" s="846" t="s">
        <v>7195</v>
      </c>
      <c r="E3253" s="846" t="s">
        <v>298</v>
      </c>
      <c r="F3253" s="846" t="s">
        <v>7196</v>
      </c>
      <c r="G3253" s="846" t="s">
        <v>7197</v>
      </c>
      <c r="H3253" s="832">
        <v>600</v>
      </c>
      <c r="I3253" s="832">
        <v>600</v>
      </c>
      <c r="J3253" s="846" t="s">
        <v>6361</v>
      </c>
      <c r="K3253" s="846" t="s">
        <v>292</v>
      </c>
      <c r="L3253" s="846" t="s">
        <v>7198</v>
      </c>
      <c r="M3253" s="846" t="s">
        <v>2215</v>
      </c>
      <c r="N3253" s="846"/>
      <c r="O3253" s="846" t="s">
        <v>7199</v>
      </c>
      <c r="P3253" s="846" t="s">
        <v>7200</v>
      </c>
      <c r="Q3253" s="846"/>
      <c r="R3253" s="824"/>
      <c r="S3253" s="824"/>
      <c r="T3253" s="824"/>
      <c r="U3253" s="824"/>
      <c r="V3253" s="824"/>
      <c r="W3253" s="824"/>
      <c r="X3253" s="824"/>
      <c r="Y3253" s="824"/>
      <c r="Z3253" s="824"/>
      <c r="AA3253" s="824"/>
      <c r="AB3253" s="824"/>
      <c r="AC3253" s="824"/>
    </row>
    <row r="3254" s="823" customFormat="1" ht="28.45" hidden="1" customHeight="1" outlineLevel="3" spans="1:29">
      <c r="A3254" s="873" t="s">
        <v>1470</v>
      </c>
      <c r="B3254" s="870" t="s">
        <v>2191</v>
      </c>
      <c r="C3254" s="870" t="s">
        <v>2205</v>
      </c>
      <c r="D3254" s="846" t="s">
        <v>7201</v>
      </c>
      <c r="E3254" s="846" t="s">
        <v>298</v>
      </c>
      <c r="F3254" s="846" t="s">
        <v>7196</v>
      </c>
      <c r="G3254" s="846" t="s">
        <v>7197</v>
      </c>
      <c r="H3254" s="832">
        <v>600</v>
      </c>
      <c r="I3254" s="832">
        <v>600</v>
      </c>
      <c r="J3254" s="846" t="s">
        <v>6361</v>
      </c>
      <c r="K3254" s="846" t="s">
        <v>292</v>
      </c>
      <c r="L3254" s="846" t="s">
        <v>7198</v>
      </c>
      <c r="M3254" s="846" t="s">
        <v>2215</v>
      </c>
      <c r="N3254" s="846"/>
      <c r="O3254" s="846" t="s">
        <v>7199</v>
      </c>
      <c r="P3254" s="846" t="s">
        <v>7200</v>
      </c>
      <c r="Q3254" s="846"/>
      <c r="R3254" s="824"/>
      <c r="S3254" s="824"/>
      <c r="T3254" s="824"/>
      <c r="U3254" s="824"/>
      <c r="V3254" s="824"/>
      <c r="W3254" s="824"/>
      <c r="X3254" s="824"/>
      <c r="Y3254" s="824"/>
      <c r="Z3254" s="824"/>
      <c r="AA3254" s="824"/>
      <c r="AB3254" s="824"/>
      <c r="AC3254" s="824"/>
    </row>
    <row r="3255" s="823" customFormat="1" ht="28.45" hidden="1" customHeight="1" outlineLevel="3" spans="1:29">
      <c r="A3255" s="873" t="s">
        <v>1470</v>
      </c>
      <c r="B3255" s="870" t="s">
        <v>2191</v>
      </c>
      <c r="C3255" s="870" t="s">
        <v>2205</v>
      </c>
      <c r="D3255" s="846" t="s">
        <v>6236</v>
      </c>
      <c r="E3255" s="846" t="s">
        <v>1110</v>
      </c>
      <c r="F3255" s="846" t="s">
        <v>6237</v>
      </c>
      <c r="G3255" s="846" t="s">
        <v>4606</v>
      </c>
      <c r="H3255" s="832">
        <v>63000</v>
      </c>
      <c r="I3255" s="832">
        <v>63000</v>
      </c>
      <c r="J3255" s="846" t="s">
        <v>6389</v>
      </c>
      <c r="K3255" s="846" t="s">
        <v>1312</v>
      </c>
      <c r="L3255" s="846" t="s">
        <v>2240</v>
      </c>
      <c r="M3255" s="846" t="s">
        <v>6239</v>
      </c>
      <c r="N3255" s="846"/>
      <c r="O3255" s="846" t="s">
        <v>7202</v>
      </c>
      <c r="P3255" s="846"/>
      <c r="Q3255" s="846"/>
      <c r="R3255" s="824"/>
      <c r="S3255" s="824"/>
      <c r="T3255" s="824"/>
      <c r="U3255" s="824"/>
      <c r="V3255" s="824"/>
      <c r="W3255" s="824"/>
      <c r="X3255" s="824"/>
      <c r="Y3255" s="824"/>
      <c r="Z3255" s="824"/>
      <c r="AA3255" s="824"/>
      <c r="AB3255" s="824"/>
      <c r="AC3255" s="824"/>
    </row>
    <row r="3256" s="823" customFormat="1" ht="28.45" hidden="1" customHeight="1" outlineLevel="3" spans="1:29">
      <c r="A3256" s="873" t="s">
        <v>1470</v>
      </c>
      <c r="B3256" s="870" t="s">
        <v>2191</v>
      </c>
      <c r="C3256" s="870" t="s">
        <v>2205</v>
      </c>
      <c r="D3256" s="846" t="s">
        <v>7203</v>
      </c>
      <c r="E3256" s="846" t="s">
        <v>1110</v>
      </c>
      <c r="F3256" s="846" t="s">
        <v>7204</v>
      </c>
      <c r="G3256" s="846" t="s">
        <v>4541</v>
      </c>
      <c r="H3256" s="832">
        <v>213192</v>
      </c>
      <c r="I3256" s="832">
        <v>43364.16</v>
      </c>
      <c r="J3256" s="846" t="s">
        <v>6389</v>
      </c>
      <c r="K3256" s="846" t="s">
        <v>166</v>
      </c>
      <c r="L3256" s="846" t="s">
        <v>2240</v>
      </c>
      <c r="M3256" s="846" t="s">
        <v>2215</v>
      </c>
      <c r="N3256" s="846"/>
      <c r="O3256" s="846" t="s">
        <v>7205</v>
      </c>
      <c r="P3256" s="846"/>
      <c r="Q3256" s="846"/>
      <c r="R3256" s="824"/>
      <c r="S3256" s="824"/>
      <c r="T3256" s="824"/>
      <c r="U3256" s="824"/>
      <c r="V3256" s="824"/>
      <c r="W3256" s="824"/>
      <c r="X3256" s="824"/>
      <c r="Y3256" s="824"/>
      <c r="Z3256" s="824"/>
      <c r="AA3256" s="824"/>
      <c r="AB3256" s="824"/>
      <c r="AC3256" s="824"/>
    </row>
    <row r="3257" s="823" customFormat="1" ht="28.45" hidden="1" customHeight="1" outlineLevel="3" spans="1:29">
      <c r="A3257" s="873" t="s">
        <v>1470</v>
      </c>
      <c r="B3257" s="870" t="s">
        <v>2191</v>
      </c>
      <c r="C3257" s="870" t="s">
        <v>2205</v>
      </c>
      <c r="D3257" s="846" t="s">
        <v>7206</v>
      </c>
      <c r="E3257" s="846" t="s">
        <v>1110</v>
      </c>
      <c r="F3257" s="846" t="s">
        <v>6237</v>
      </c>
      <c r="G3257" s="846" t="s">
        <v>4606</v>
      </c>
      <c r="H3257" s="832">
        <v>42000</v>
      </c>
      <c r="I3257" s="832">
        <v>42000</v>
      </c>
      <c r="J3257" s="846" t="s">
        <v>6389</v>
      </c>
      <c r="K3257" s="846" t="s">
        <v>817</v>
      </c>
      <c r="L3257" s="846" t="s">
        <v>2240</v>
      </c>
      <c r="M3257" s="846" t="s">
        <v>6239</v>
      </c>
      <c r="N3257" s="846"/>
      <c r="O3257" s="846" t="s">
        <v>7207</v>
      </c>
      <c r="P3257" s="846"/>
      <c r="Q3257" s="846"/>
      <c r="R3257" s="824"/>
      <c r="S3257" s="824"/>
      <c r="T3257" s="824"/>
      <c r="U3257" s="824"/>
      <c r="V3257" s="824"/>
      <c r="W3257" s="824"/>
      <c r="X3257" s="824"/>
      <c r="Y3257" s="824"/>
      <c r="Z3257" s="824"/>
      <c r="AA3257" s="824"/>
      <c r="AB3257" s="824"/>
      <c r="AC3257" s="824"/>
    </row>
    <row r="3258" s="823" customFormat="1" ht="28.45" hidden="1" customHeight="1" outlineLevel="3" spans="1:29">
      <c r="A3258" s="873" t="s">
        <v>1470</v>
      </c>
      <c r="B3258" s="870" t="s">
        <v>2191</v>
      </c>
      <c r="C3258" s="870" t="s">
        <v>2205</v>
      </c>
      <c r="D3258" s="846" t="s">
        <v>4627</v>
      </c>
      <c r="E3258" s="846" t="s">
        <v>1110</v>
      </c>
      <c r="F3258" s="846" t="s">
        <v>4628</v>
      </c>
      <c r="G3258" s="846" t="s">
        <v>4541</v>
      </c>
      <c r="H3258" s="832">
        <v>300000</v>
      </c>
      <c r="I3258" s="832">
        <v>175000</v>
      </c>
      <c r="J3258" s="846" t="s">
        <v>6389</v>
      </c>
      <c r="K3258" s="846" t="s">
        <v>175</v>
      </c>
      <c r="L3258" s="846" t="s">
        <v>2240</v>
      </c>
      <c r="M3258" s="846" t="s">
        <v>2277</v>
      </c>
      <c r="N3258" s="846"/>
      <c r="O3258" s="846" t="s">
        <v>4629</v>
      </c>
      <c r="P3258" s="846"/>
      <c r="Q3258" s="846"/>
      <c r="R3258" s="824"/>
      <c r="S3258" s="824"/>
      <c r="T3258" s="824"/>
      <c r="U3258" s="824"/>
      <c r="V3258" s="824"/>
      <c r="W3258" s="824"/>
      <c r="X3258" s="824"/>
      <c r="Y3258" s="824"/>
      <c r="Z3258" s="824"/>
      <c r="AA3258" s="824"/>
      <c r="AB3258" s="824"/>
      <c r="AC3258" s="824"/>
    </row>
    <row r="3259" s="823" customFormat="1" ht="28.45" hidden="1" customHeight="1" outlineLevel="3" spans="1:29">
      <c r="A3259" s="873" t="s">
        <v>1470</v>
      </c>
      <c r="B3259" s="870" t="s">
        <v>2191</v>
      </c>
      <c r="C3259" s="870" t="s">
        <v>2205</v>
      </c>
      <c r="D3259" s="846" t="s">
        <v>6244</v>
      </c>
      <c r="E3259" s="846" t="s">
        <v>1110</v>
      </c>
      <c r="F3259" s="846" t="s">
        <v>4636</v>
      </c>
      <c r="G3259" s="846" t="s">
        <v>4541</v>
      </c>
      <c r="H3259" s="832">
        <v>215000</v>
      </c>
      <c r="I3259" s="832">
        <v>43000</v>
      </c>
      <c r="J3259" s="846" t="s">
        <v>6389</v>
      </c>
      <c r="K3259" s="846" t="s">
        <v>37</v>
      </c>
      <c r="L3259" s="846" t="s">
        <v>2240</v>
      </c>
      <c r="M3259" s="846" t="s">
        <v>2277</v>
      </c>
      <c r="N3259" s="846"/>
      <c r="O3259" s="846" t="s">
        <v>6246</v>
      </c>
      <c r="P3259" s="846"/>
      <c r="Q3259" s="846"/>
      <c r="R3259" s="824"/>
      <c r="S3259" s="824"/>
      <c r="T3259" s="824"/>
      <c r="U3259" s="824"/>
      <c r="V3259" s="824"/>
      <c r="W3259" s="824"/>
      <c r="X3259" s="824"/>
      <c r="Y3259" s="824"/>
      <c r="Z3259" s="824"/>
      <c r="AA3259" s="824"/>
      <c r="AB3259" s="824"/>
      <c r="AC3259" s="824"/>
    </row>
    <row r="3260" s="823" customFormat="1" ht="28.45" hidden="1" customHeight="1" outlineLevel="3" spans="1:29">
      <c r="A3260" s="873" t="s">
        <v>1470</v>
      </c>
      <c r="B3260" s="870" t="s">
        <v>2191</v>
      </c>
      <c r="C3260" s="870" t="s">
        <v>2205</v>
      </c>
      <c r="D3260" s="846" t="s">
        <v>4622</v>
      </c>
      <c r="E3260" s="846" t="s">
        <v>34</v>
      </c>
      <c r="F3260" s="846" t="s">
        <v>4623</v>
      </c>
      <c r="G3260" s="846" t="s">
        <v>4624</v>
      </c>
      <c r="H3260" s="832">
        <v>66000</v>
      </c>
      <c r="I3260" s="832">
        <v>66000</v>
      </c>
      <c r="J3260" s="846" t="s">
        <v>6389</v>
      </c>
      <c r="K3260" s="846" t="s">
        <v>64</v>
      </c>
      <c r="L3260" s="846" t="s">
        <v>2240</v>
      </c>
      <c r="M3260" s="846" t="s">
        <v>2248</v>
      </c>
      <c r="N3260" s="846"/>
      <c r="O3260" s="846" t="s">
        <v>4625</v>
      </c>
      <c r="P3260" s="846" t="s">
        <v>4626</v>
      </c>
      <c r="Q3260" s="846"/>
      <c r="R3260" s="824"/>
      <c r="S3260" s="824"/>
      <c r="T3260" s="824"/>
      <c r="U3260" s="824"/>
      <c r="V3260" s="824"/>
      <c r="W3260" s="824"/>
      <c r="X3260" s="824"/>
      <c r="Y3260" s="824"/>
      <c r="Z3260" s="824"/>
      <c r="AA3260" s="824"/>
      <c r="AB3260" s="824"/>
      <c r="AC3260" s="824"/>
    </row>
    <row r="3261" s="823" customFormat="1" ht="28.45" hidden="1" customHeight="1" outlineLevel="3" spans="1:29">
      <c r="A3261" s="873" t="s">
        <v>1470</v>
      </c>
      <c r="B3261" s="870" t="s">
        <v>2191</v>
      </c>
      <c r="C3261" s="870" t="s">
        <v>2205</v>
      </c>
      <c r="D3261" s="846" t="s">
        <v>4635</v>
      </c>
      <c r="E3261" s="846" t="s">
        <v>34</v>
      </c>
      <c r="F3261" s="846" t="s">
        <v>4636</v>
      </c>
      <c r="G3261" s="846" t="s">
        <v>4637</v>
      </c>
      <c r="H3261" s="832">
        <v>22000</v>
      </c>
      <c r="I3261" s="832">
        <v>22000</v>
      </c>
      <c r="J3261" s="846" t="s">
        <v>6389</v>
      </c>
      <c r="K3261" s="846" t="s">
        <v>166</v>
      </c>
      <c r="L3261" s="846" t="s">
        <v>2240</v>
      </c>
      <c r="M3261" s="846" t="s">
        <v>2277</v>
      </c>
      <c r="N3261" s="846"/>
      <c r="O3261" s="846" t="s">
        <v>4638</v>
      </c>
      <c r="P3261" s="846"/>
      <c r="Q3261" s="846"/>
      <c r="R3261" s="824"/>
      <c r="S3261" s="824"/>
      <c r="T3261" s="824"/>
      <c r="U3261" s="824"/>
      <c r="V3261" s="824"/>
      <c r="W3261" s="824"/>
      <c r="X3261" s="824"/>
      <c r="Y3261" s="824"/>
      <c r="Z3261" s="824"/>
      <c r="AA3261" s="824"/>
      <c r="AB3261" s="824"/>
      <c r="AC3261" s="824"/>
    </row>
    <row r="3262" s="823" customFormat="1" ht="28.45" hidden="1" customHeight="1" outlineLevel="2" collapsed="1" spans="1:29">
      <c r="A3262" s="870" t="s">
        <v>1470</v>
      </c>
      <c r="B3262" s="870" t="s">
        <v>2191</v>
      </c>
      <c r="C3262" s="870" t="s">
        <v>2307</v>
      </c>
      <c r="D3262" s="870"/>
      <c r="E3262" s="835"/>
      <c r="F3262" s="835"/>
      <c r="G3262" s="836"/>
      <c r="H3262" s="879" t="s">
        <v>6300</v>
      </c>
      <c r="I3262" s="874" t="s">
        <v>6300</v>
      </c>
      <c r="J3262" s="870"/>
      <c r="K3262" s="835"/>
      <c r="L3262" s="835"/>
      <c r="M3262" s="835"/>
      <c r="N3262" s="835"/>
      <c r="O3262" s="835"/>
      <c r="P3262" s="835"/>
      <c r="Q3262" s="836"/>
      <c r="R3262" s="824"/>
      <c r="S3262" s="824"/>
      <c r="T3262" s="824"/>
      <c r="U3262" s="824"/>
      <c r="V3262" s="824"/>
      <c r="W3262" s="824"/>
      <c r="X3262" s="824"/>
      <c r="Y3262" s="824"/>
      <c r="Z3262" s="824"/>
      <c r="AA3262" s="824"/>
      <c r="AB3262" s="824"/>
      <c r="AC3262" s="824"/>
    </row>
    <row r="3263" s="823" customFormat="1" ht="28.45" hidden="1" customHeight="1" outlineLevel="3" spans="1:29">
      <c r="A3263" s="873" t="s">
        <v>1470</v>
      </c>
      <c r="B3263" s="870" t="s">
        <v>2191</v>
      </c>
      <c r="C3263" s="870" t="s">
        <v>2307</v>
      </c>
      <c r="D3263" s="846" t="s">
        <v>7208</v>
      </c>
      <c r="E3263" s="846" t="s">
        <v>310</v>
      </c>
      <c r="F3263" s="846" t="s">
        <v>7209</v>
      </c>
      <c r="G3263" s="846" t="s">
        <v>7210</v>
      </c>
      <c r="H3263" s="832">
        <v>44000</v>
      </c>
      <c r="I3263" s="832">
        <v>44000</v>
      </c>
      <c r="J3263" s="846" t="s">
        <v>6389</v>
      </c>
      <c r="K3263" s="846" t="s">
        <v>3414</v>
      </c>
      <c r="L3263" s="846" t="s">
        <v>7211</v>
      </c>
      <c r="M3263" s="846" t="s">
        <v>7212</v>
      </c>
      <c r="N3263" s="846"/>
      <c r="O3263" s="846" t="s">
        <v>7213</v>
      </c>
      <c r="P3263" s="846" t="s">
        <v>7214</v>
      </c>
      <c r="Q3263" s="846"/>
      <c r="R3263" s="824"/>
      <c r="S3263" s="824"/>
      <c r="T3263" s="824"/>
      <c r="U3263" s="824"/>
      <c r="V3263" s="824"/>
      <c r="W3263" s="824"/>
      <c r="X3263" s="824"/>
      <c r="Y3263" s="824"/>
      <c r="Z3263" s="824"/>
      <c r="AA3263" s="824"/>
      <c r="AB3263" s="824"/>
      <c r="AC3263" s="824"/>
    </row>
    <row r="3264" s="823" customFormat="1" ht="28.45" hidden="1" customHeight="1" outlineLevel="3" spans="1:29">
      <c r="A3264" s="873" t="s">
        <v>1470</v>
      </c>
      <c r="B3264" s="870" t="s">
        <v>2191</v>
      </c>
      <c r="C3264" s="870" t="s">
        <v>2307</v>
      </c>
      <c r="D3264" s="846" t="s">
        <v>7215</v>
      </c>
      <c r="E3264" s="846" t="s">
        <v>310</v>
      </c>
      <c r="F3264" s="846" t="s">
        <v>7216</v>
      </c>
      <c r="G3264" s="846" t="s">
        <v>6347</v>
      </c>
      <c r="H3264" s="832">
        <v>25.8</v>
      </c>
      <c r="I3264" s="832">
        <v>25.8</v>
      </c>
      <c r="J3264" s="846" t="s">
        <v>6361</v>
      </c>
      <c r="K3264" s="846" t="s">
        <v>5310</v>
      </c>
      <c r="L3264" s="846" t="s">
        <v>7211</v>
      </c>
      <c r="M3264" s="846" t="s">
        <v>7212</v>
      </c>
      <c r="N3264" s="846"/>
      <c r="O3264" s="846" t="s">
        <v>7217</v>
      </c>
      <c r="P3264" s="846" t="s">
        <v>7218</v>
      </c>
      <c r="Q3264" s="846"/>
      <c r="R3264" s="824"/>
      <c r="S3264" s="824"/>
      <c r="T3264" s="824"/>
      <c r="U3264" s="824"/>
      <c r="V3264" s="824"/>
      <c r="W3264" s="824"/>
      <c r="X3264" s="824"/>
      <c r="Y3264" s="824"/>
      <c r="Z3264" s="824"/>
      <c r="AA3264" s="824"/>
      <c r="AB3264" s="824"/>
      <c r="AC3264" s="824"/>
    </row>
    <row r="3265" s="823" customFormat="1" ht="28.45" hidden="1" customHeight="1" outlineLevel="2" collapsed="1" spans="1:29">
      <c r="A3265" s="870" t="s">
        <v>1470</v>
      </c>
      <c r="B3265" s="870" t="s">
        <v>2191</v>
      </c>
      <c r="C3265" s="870" t="s">
        <v>2314</v>
      </c>
      <c r="D3265" s="870"/>
      <c r="E3265" s="835"/>
      <c r="F3265" s="835"/>
      <c r="G3265" s="836"/>
      <c r="H3265" s="879" t="s">
        <v>6300</v>
      </c>
      <c r="I3265" s="874" t="s">
        <v>6300</v>
      </c>
      <c r="J3265" s="870"/>
      <c r="K3265" s="835"/>
      <c r="L3265" s="835"/>
      <c r="M3265" s="835"/>
      <c r="N3265" s="835"/>
      <c r="O3265" s="835"/>
      <c r="P3265" s="835"/>
      <c r="Q3265" s="836"/>
      <c r="R3265" s="824"/>
      <c r="S3265" s="824"/>
      <c r="T3265" s="824"/>
      <c r="U3265" s="824"/>
      <c r="V3265" s="824"/>
      <c r="W3265" s="824"/>
      <c r="X3265" s="824"/>
      <c r="Y3265" s="824"/>
      <c r="Z3265" s="824"/>
      <c r="AA3265" s="824"/>
      <c r="AB3265" s="824"/>
      <c r="AC3265" s="824"/>
    </row>
    <row r="3266" s="823" customFormat="1" ht="28.45" hidden="1" customHeight="1" outlineLevel="3" spans="1:29">
      <c r="A3266" s="873" t="s">
        <v>1470</v>
      </c>
      <c r="B3266" s="870" t="s">
        <v>2191</v>
      </c>
      <c r="C3266" s="870" t="s">
        <v>2314</v>
      </c>
      <c r="D3266" s="846" t="s">
        <v>7219</v>
      </c>
      <c r="E3266" s="846" t="s">
        <v>34</v>
      </c>
      <c r="F3266" s="846" t="s">
        <v>7220</v>
      </c>
      <c r="G3266" s="846" t="s">
        <v>6254</v>
      </c>
      <c r="H3266" s="832">
        <v>300</v>
      </c>
      <c r="I3266" s="832">
        <v>115</v>
      </c>
      <c r="J3266" s="846" t="s">
        <v>6361</v>
      </c>
      <c r="K3266" s="846" t="s">
        <v>350</v>
      </c>
      <c r="L3266" s="846" t="s">
        <v>7221</v>
      </c>
      <c r="M3266" s="846" t="s">
        <v>1020</v>
      </c>
      <c r="N3266" s="846"/>
      <c r="O3266" s="846" t="s">
        <v>7222</v>
      </c>
      <c r="P3266" s="846" t="s">
        <v>7223</v>
      </c>
      <c r="Q3266" s="846"/>
      <c r="R3266" s="824"/>
      <c r="S3266" s="824"/>
      <c r="T3266" s="824"/>
      <c r="U3266" s="824"/>
      <c r="V3266" s="824"/>
      <c r="W3266" s="824"/>
      <c r="X3266" s="824"/>
      <c r="Y3266" s="824"/>
      <c r="Z3266" s="824"/>
      <c r="AA3266" s="824"/>
      <c r="AB3266" s="824"/>
      <c r="AC3266" s="824"/>
    </row>
    <row r="3267" s="823" customFormat="1" ht="28.45" hidden="1" customHeight="1" outlineLevel="3" spans="1:29">
      <c r="A3267" s="873" t="s">
        <v>1470</v>
      </c>
      <c r="B3267" s="870" t="s">
        <v>2191</v>
      </c>
      <c r="C3267" s="870" t="s">
        <v>2314</v>
      </c>
      <c r="D3267" s="846" t="s">
        <v>7224</v>
      </c>
      <c r="E3267" s="846" t="s">
        <v>34</v>
      </c>
      <c r="F3267" s="846" t="s">
        <v>7220</v>
      </c>
      <c r="G3267" s="846" t="s">
        <v>6254</v>
      </c>
      <c r="H3267" s="832">
        <v>900</v>
      </c>
      <c r="I3267" s="832">
        <v>63</v>
      </c>
      <c r="J3267" s="846" t="s">
        <v>6361</v>
      </c>
      <c r="K3267" s="846" t="s">
        <v>37</v>
      </c>
      <c r="L3267" s="846" t="s">
        <v>7225</v>
      </c>
      <c r="M3267" s="846" t="s">
        <v>1020</v>
      </c>
      <c r="N3267" s="846"/>
      <c r="O3267" s="846" t="s">
        <v>7222</v>
      </c>
      <c r="P3267" s="846" t="s">
        <v>7223</v>
      </c>
      <c r="Q3267" s="846"/>
      <c r="R3267" s="824"/>
      <c r="S3267" s="824"/>
      <c r="T3267" s="824"/>
      <c r="U3267" s="824"/>
      <c r="V3267" s="824"/>
      <c r="W3267" s="824"/>
      <c r="X3267" s="824"/>
      <c r="Y3267" s="824"/>
      <c r="Z3267" s="824"/>
      <c r="AA3267" s="824"/>
      <c r="AB3267" s="824"/>
      <c r="AC3267" s="824"/>
    </row>
    <row r="3268" s="823" customFormat="1" ht="28.45" hidden="1" customHeight="1" outlineLevel="2" collapsed="1" spans="1:29">
      <c r="A3268" s="870" t="s">
        <v>1470</v>
      </c>
      <c r="B3268" s="870" t="s">
        <v>2191</v>
      </c>
      <c r="C3268" s="870" t="s">
        <v>4602</v>
      </c>
      <c r="D3268" s="870"/>
      <c r="E3268" s="835"/>
      <c r="F3268" s="835"/>
      <c r="G3268" s="836"/>
      <c r="H3268" s="879" t="s">
        <v>6300</v>
      </c>
      <c r="I3268" s="874" t="s">
        <v>6300</v>
      </c>
      <c r="J3268" s="870"/>
      <c r="K3268" s="835"/>
      <c r="L3268" s="835"/>
      <c r="M3268" s="835"/>
      <c r="N3268" s="835"/>
      <c r="O3268" s="835"/>
      <c r="P3268" s="835"/>
      <c r="Q3268" s="836"/>
      <c r="R3268" s="824"/>
      <c r="S3268" s="824"/>
      <c r="T3268" s="824"/>
      <c r="U3268" s="824"/>
      <c r="V3268" s="824"/>
      <c r="W3268" s="824"/>
      <c r="X3268" s="824"/>
      <c r="Y3268" s="824"/>
      <c r="Z3268" s="824"/>
      <c r="AA3268" s="824"/>
      <c r="AB3268" s="824"/>
      <c r="AC3268" s="824"/>
    </row>
    <row r="3269" s="823" customFormat="1" ht="28.45" hidden="1" customHeight="1" outlineLevel="3" spans="1:29">
      <c r="A3269" s="873" t="s">
        <v>1470</v>
      </c>
      <c r="B3269" s="870" t="s">
        <v>2191</v>
      </c>
      <c r="C3269" s="870" t="s">
        <v>4602</v>
      </c>
      <c r="D3269" s="846" t="s">
        <v>7226</v>
      </c>
      <c r="E3269" s="846" t="s">
        <v>34</v>
      </c>
      <c r="F3269" s="846" t="s">
        <v>7227</v>
      </c>
      <c r="G3269" s="846" t="s">
        <v>7228</v>
      </c>
      <c r="H3269" s="832">
        <v>272</v>
      </c>
      <c r="I3269" s="832">
        <v>80.84</v>
      </c>
      <c r="J3269" s="846" t="s">
        <v>6361</v>
      </c>
      <c r="K3269" s="846" t="s">
        <v>37</v>
      </c>
      <c r="L3269" s="846" t="s">
        <v>4608</v>
      </c>
      <c r="M3269" s="846" t="s">
        <v>4609</v>
      </c>
      <c r="N3269" s="846"/>
      <c r="O3269" s="846" t="s">
        <v>7229</v>
      </c>
      <c r="P3269" s="846"/>
      <c r="Q3269" s="846"/>
      <c r="R3269" s="824"/>
      <c r="S3269" s="824"/>
      <c r="T3269" s="824"/>
      <c r="U3269" s="824"/>
      <c r="V3269" s="824"/>
      <c r="W3269" s="824"/>
      <c r="X3269" s="824"/>
      <c r="Y3269" s="824"/>
      <c r="Z3269" s="824"/>
      <c r="AA3269" s="824"/>
      <c r="AB3269" s="824"/>
      <c r="AC3269" s="824"/>
    </row>
    <row r="3270" s="823" customFormat="1" ht="28.45" hidden="1" customHeight="1" outlineLevel="1" collapsed="1" spans="1:29">
      <c r="A3270" s="870" t="s">
        <v>1470</v>
      </c>
      <c r="B3270" s="870" t="s">
        <v>2326</v>
      </c>
      <c r="C3270" s="870"/>
      <c r="D3270" s="835"/>
      <c r="E3270" s="835"/>
      <c r="F3270" s="835"/>
      <c r="G3270" s="836"/>
      <c r="H3270" s="879" t="s">
        <v>6300</v>
      </c>
      <c r="I3270" s="874" t="s">
        <v>6300</v>
      </c>
      <c r="J3270" s="870"/>
      <c r="K3270" s="835"/>
      <c r="L3270" s="835"/>
      <c r="M3270" s="835"/>
      <c r="N3270" s="835"/>
      <c r="O3270" s="835"/>
      <c r="P3270" s="835"/>
      <c r="Q3270" s="836"/>
      <c r="R3270" s="824"/>
      <c r="S3270" s="824"/>
      <c r="T3270" s="824"/>
      <c r="U3270" s="824"/>
      <c r="V3270" s="824"/>
      <c r="W3270" s="824"/>
      <c r="X3270" s="824"/>
      <c r="Y3270" s="824"/>
      <c r="Z3270" s="824"/>
      <c r="AA3270" s="824"/>
      <c r="AB3270" s="824"/>
      <c r="AC3270" s="824"/>
    </row>
    <row r="3271" s="823" customFormat="1" ht="28.45" hidden="1" customHeight="1" outlineLevel="2" collapsed="1" spans="1:29">
      <c r="A3271" s="870" t="s">
        <v>1470</v>
      </c>
      <c r="B3271" s="870" t="s">
        <v>2326</v>
      </c>
      <c r="C3271" s="870" t="s">
        <v>2357</v>
      </c>
      <c r="D3271" s="870"/>
      <c r="E3271" s="835"/>
      <c r="F3271" s="835"/>
      <c r="G3271" s="836"/>
      <c r="H3271" s="879" t="s">
        <v>6300</v>
      </c>
      <c r="I3271" s="874" t="s">
        <v>6300</v>
      </c>
      <c r="J3271" s="870"/>
      <c r="K3271" s="835"/>
      <c r="L3271" s="835"/>
      <c r="M3271" s="835"/>
      <c r="N3271" s="835"/>
      <c r="O3271" s="835"/>
      <c r="P3271" s="835"/>
      <c r="Q3271" s="836"/>
      <c r="R3271" s="824"/>
      <c r="S3271" s="824"/>
      <c r="T3271" s="824"/>
      <c r="U3271" s="824"/>
      <c r="V3271" s="824"/>
      <c r="W3271" s="824"/>
      <c r="X3271" s="824"/>
      <c r="Y3271" s="824"/>
      <c r="Z3271" s="824"/>
      <c r="AA3271" s="824"/>
      <c r="AB3271" s="824"/>
      <c r="AC3271" s="824"/>
    </row>
    <row r="3272" s="823" customFormat="1" ht="28.45" hidden="1" customHeight="1" outlineLevel="3" spans="1:29">
      <c r="A3272" s="873" t="s">
        <v>1470</v>
      </c>
      <c r="B3272" s="870" t="s">
        <v>2326</v>
      </c>
      <c r="C3272" s="870" t="s">
        <v>2357</v>
      </c>
      <c r="D3272" s="846" t="s">
        <v>7230</v>
      </c>
      <c r="E3272" s="846" t="s">
        <v>298</v>
      </c>
      <c r="F3272" s="846" t="s">
        <v>7231</v>
      </c>
      <c r="G3272" s="846" t="s">
        <v>7232</v>
      </c>
      <c r="H3272" s="832">
        <v>840</v>
      </c>
      <c r="I3272" s="832">
        <v>210</v>
      </c>
      <c r="J3272" s="846" t="s">
        <v>6361</v>
      </c>
      <c r="K3272" s="846" t="s">
        <v>132</v>
      </c>
      <c r="L3272" s="846" t="s">
        <v>7233</v>
      </c>
      <c r="M3272" s="846" t="s">
        <v>7234</v>
      </c>
      <c r="N3272" s="846"/>
      <c r="O3272" s="846" t="s">
        <v>7235</v>
      </c>
      <c r="P3272" s="846"/>
      <c r="Q3272" s="846"/>
      <c r="R3272" s="824"/>
      <c r="S3272" s="824"/>
      <c r="T3272" s="824"/>
      <c r="U3272" s="824"/>
      <c r="V3272" s="824"/>
      <c r="W3272" s="824"/>
      <c r="X3272" s="824"/>
      <c r="Y3272" s="824"/>
      <c r="Z3272" s="824"/>
      <c r="AA3272" s="824"/>
      <c r="AB3272" s="824"/>
      <c r="AC3272" s="824"/>
    </row>
    <row r="3273" s="823" customFormat="1" ht="28.45" hidden="1" customHeight="1" outlineLevel="3" spans="1:29">
      <c r="A3273" s="873" t="s">
        <v>1470</v>
      </c>
      <c r="B3273" s="870" t="s">
        <v>2326</v>
      </c>
      <c r="C3273" s="870" t="s">
        <v>2357</v>
      </c>
      <c r="D3273" s="846" t="s">
        <v>7236</v>
      </c>
      <c r="E3273" s="846" t="s">
        <v>34</v>
      </c>
      <c r="F3273" s="846" t="s">
        <v>7237</v>
      </c>
      <c r="G3273" s="846" t="s">
        <v>7238</v>
      </c>
      <c r="H3273" s="832">
        <v>224.18</v>
      </c>
      <c r="I3273" s="832">
        <v>27.61</v>
      </c>
      <c r="J3273" s="846" t="s">
        <v>6885</v>
      </c>
      <c r="K3273" s="846" t="s">
        <v>37</v>
      </c>
      <c r="L3273" s="846" t="s">
        <v>7239</v>
      </c>
      <c r="M3273" s="846" t="s">
        <v>7240</v>
      </c>
      <c r="N3273" s="846"/>
      <c r="O3273" s="846" t="s">
        <v>7241</v>
      </c>
      <c r="P3273" s="846" t="s">
        <v>7242</v>
      </c>
      <c r="Q3273" s="846"/>
      <c r="R3273" s="824"/>
      <c r="S3273" s="824"/>
      <c r="T3273" s="824"/>
      <c r="U3273" s="824"/>
      <c r="V3273" s="824"/>
      <c r="W3273" s="824"/>
      <c r="X3273" s="824"/>
      <c r="Y3273" s="824"/>
      <c r="Z3273" s="824"/>
      <c r="AA3273" s="824"/>
      <c r="AB3273" s="824"/>
      <c r="AC3273" s="824"/>
    </row>
    <row r="3274" s="823" customFormat="1" ht="28.45" hidden="1" customHeight="1" outlineLevel="3" spans="1:29">
      <c r="A3274" s="873" t="s">
        <v>1470</v>
      </c>
      <c r="B3274" s="870" t="s">
        <v>2326</v>
      </c>
      <c r="C3274" s="870" t="s">
        <v>2357</v>
      </c>
      <c r="D3274" s="846" t="s">
        <v>7243</v>
      </c>
      <c r="E3274" s="846" t="s">
        <v>1110</v>
      </c>
      <c r="F3274" s="846" t="s">
        <v>7244</v>
      </c>
      <c r="G3274" s="846" t="s">
        <v>7232</v>
      </c>
      <c r="H3274" s="832">
        <v>42</v>
      </c>
      <c r="I3274" s="832">
        <v>42</v>
      </c>
      <c r="J3274" s="846" t="s">
        <v>6361</v>
      </c>
      <c r="K3274" s="846" t="s">
        <v>1876</v>
      </c>
      <c r="L3274" s="846" t="s">
        <v>7239</v>
      </c>
      <c r="M3274" s="846" t="s">
        <v>7234</v>
      </c>
      <c r="N3274" s="846"/>
      <c r="O3274" s="846" t="s">
        <v>7245</v>
      </c>
      <c r="P3274" s="846"/>
      <c r="Q3274" s="846"/>
      <c r="R3274" s="824"/>
      <c r="S3274" s="824"/>
      <c r="T3274" s="824"/>
      <c r="U3274" s="824"/>
      <c r="V3274" s="824"/>
      <c r="W3274" s="824"/>
      <c r="X3274" s="824"/>
      <c r="Y3274" s="824"/>
      <c r="Z3274" s="824"/>
      <c r="AA3274" s="824"/>
      <c r="AB3274" s="824"/>
      <c r="AC3274" s="824"/>
    </row>
    <row r="3275" s="823" customFormat="1" ht="28.45" hidden="1" customHeight="1" outlineLevel="3" spans="1:29">
      <c r="A3275" s="873" t="s">
        <v>1470</v>
      </c>
      <c r="B3275" s="870" t="s">
        <v>2326</v>
      </c>
      <c r="C3275" s="870" t="s">
        <v>2357</v>
      </c>
      <c r="D3275" s="846" t="s">
        <v>7246</v>
      </c>
      <c r="E3275" s="846" t="s">
        <v>34</v>
      </c>
      <c r="F3275" s="846" t="s">
        <v>7247</v>
      </c>
      <c r="G3275" s="846" t="s">
        <v>7248</v>
      </c>
      <c r="H3275" s="832">
        <v>192</v>
      </c>
      <c r="I3275" s="832">
        <v>192</v>
      </c>
      <c r="J3275" s="846" t="s">
        <v>6361</v>
      </c>
      <c r="K3275" s="846" t="s">
        <v>37</v>
      </c>
      <c r="L3275" s="846" t="s">
        <v>7233</v>
      </c>
      <c r="M3275" s="846" t="s">
        <v>2365</v>
      </c>
      <c r="N3275" s="846"/>
      <c r="O3275" s="846" t="s">
        <v>7241</v>
      </c>
      <c r="P3275" s="846" t="s">
        <v>7249</v>
      </c>
      <c r="Q3275" s="846"/>
      <c r="R3275" s="824"/>
      <c r="S3275" s="824"/>
      <c r="T3275" s="824"/>
      <c r="U3275" s="824"/>
      <c r="V3275" s="824"/>
      <c r="W3275" s="824"/>
      <c r="X3275" s="824"/>
      <c r="Y3275" s="824"/>
      <c r="Z3275" s="824"/>
      <c r="AA3275" s="824"/>
      <c r="AB3275" s="824"/>
      <c r="AC3275" s="824"/>
    </row>
    <row r="3276" s="823" customFormat="1" ht="28.45" hidden="1" customHeight="1" outlineLevel="3" spans="1:29">
      <c r="A3276" s="873" t="s">
        <v>1470</v>
      </c>
      <c r="B3276" s="870" t="s">
        <v>2326</v>
      </c>
      <c r="C3276" s="870" t="s">
        <v>2357</v>
      </c>
      <c r="D3276" s="846" t="s">
        <v>7250</v>
      </c>
      <c r="E3276" s="846" t="s">
        <v>34</v>
      </c>
      <c r="F3276" s="846" t="s">
        <v>7251</v>
      </c>
      <c r="G3276" s="846" t="s">
        <v>7252</v>
      </c>
      <c r="H3276" s="832">
        <v>180</v>
      </c>
      <c r="I3276" s="832">
        <v>180</v>
      </c>
      <c r="J3276" s="846" t="s">
        <v>6361</v>
      </c>
      <c r="K3276" s="846" t="s">
        <v>37</v>
      </c>
      <c r="L3276" s="846" t="s">
        <v>7233</v>
      </c>
      <c r="M3276" s="846" t="s">
        <v>2365</v>
      </c>
      <c r="N3276" s="846"/>
      <c r="O3276" s="846" t="s">
        <v>7241</v>
      </c>
      <c r="P3276" s="846"/>
      <c r="Q3276" s="846"/>
      <c r="R3276" s="824"/>
      <c r="S3276" s="824"/>
      <c r="T3276" s="824"/>
      <c r="U3276" s="824"/>
      <c r="V3276" s="824"/>
      <c r="W3276" s="824"/>
      <c r="X3276" s="824"/>
      <c r="Y3276" s="824"/>
      <c r="Z3276" s="824"/>
      <c r="AA3276" s="824"/>
      <c r="AB3276" s="824"/>
      <c r="AC3276" s="824"/>
    </row>
    <row r="3277" s="823" customFormat="1" ht="28.45" hidden="1" customHeight="1" outlineLevel="3" spans="1:29">
      <c r="A3277" s="873" t="s">
        <v>1470</v>
      </c>
      <c r="B3277" s="870" t="s">
        <v>2326</v>
      </c>
      <c r="C3277" s="870" t="s">
        <v>2357</v>
      </c>
      <c r="D3277" s="846" t="s">
        <v>7253</v>
      </c>
      <c r="E3277" s="846" t="s">
        <v>1110</v>
      </c>
      <c r="F3277" s="846" t="s">
        <v>7254</v>
      </c>
      <c r="G3277" s="846" t="s">
        <v>7252</v>
      </c>
      <c r="H3277" s="832">
        <v>210</v>
      </c>
      <c r="I3277" s="832">
        <v>210</v>
      </c>
      <c r="J3277" s="846" t="s">
        <v>6361</v>
      </c>
      <c r="K3277" s="846" t="s">
        <v>350</v>
      </c>
      <c r="L3277" s="846" t="s">
        <v>7239</v>
      </c>
      <c r="M3277" s="846" t="s">
        <v>7234</v>
      </c>
      <c r="N3277" s="846"/>
      <c r="O3277" s="846" t="s">
        <v>7255</v>
      </c>
      <c r="P3277" s="846"/>
      <c r="Q3277" s="846"/>
      <c r="R3277" s="824"/>
      <c r="S3277" s="824"/>
      <c r="T3277" s="824"/>
      <c r="U3277" s="824"/>
      <c r="V3277" s="824"/>
      <c r="W3277" s="824"/>
      <c r="X3277" s="824"/>
      <c r="Y3277" s="824"/>
      <c r="Z3277" s="824"/>
      <c r="AA3277" s="824"/>
      <c r="AB3277" s="824"/>
      <c r="AC3277" s="824"/>
    </row>
    <row r="3278" s="823" customFormat="1" ht="28.45" hidden="1" customHeight="1" outlineLevel="3" spans="1:29">
      <c r="A3278" s="873" t="s">
        <v>1470</v>
      </c>
      <c r="B3278" s="870" t="s">
        <v>2326</v>
      </c>
      <c r="C3278" s="870" t="s">
        <v>2357</v>
      </c>
      <c r="D3278" s="846" t="s">
        <v>7256</v>
      </c>
      <c r="E3278" s="846" t="s">
        <v>298</v>
      </c>
      <c r="F3278" s="846" t="s">
        <v>7254</v>
      </c>
      <c r="G3278" s="846" t="s">
        <v>7232</v>
      </c>
      <c r="H3278" s="832">
        <v>201.6</v>
      </c>
      <c r="I3278" s="832">
        <v>201.6</v>
      </c>
      <c r="J3278" s="846" t="s">
        <v>6361</v>
      </c>
      <c r="K3278" s="846" t="s">
        <v>350</v>
      </c>
      <c r="L3278" s="846" t="s">
        <v>7239</v>
      </c>
      <c r="M3278" s="846" t="s">
        <v>7240</v>
      </c>
      <c r="N3278" s="846"/>
      <c r="O3278" s="846" t="s">
        <v>7257</v>
      </c>
      <c r="P3278" s="846"/>
      <c r="Q3278" s="846"/>
      <c r="R3278" s="824"/>
      <c r="S3278" s="824"/>
      <c r="T3278" s="824"/>
      <c r="U3278" s="824"/>
      <c r="V3278" s="824"/>
      <c r="W3278" s="824"/>
      <c r="X3278" s="824"/>
      <c r="Y3278" s="824"/>
      <c r="Z3278" s="824"/>
      <c r="AA3278" s="824"/>
      <c r="AB3278" s="824"/>
      <c r="AC3278" s="824"/>
    </row>
    <row r="3279" s="823" customFormat="1" ht="28.45" hidden="1" customHeight="1" outlineLevel="3" spans="1:29">
      <c r="A3279" s="873" t="s">
        <v>1470</v>
      </c>
      <c r="B3279" s="870" t="s">
        <v>2326</v>
      </c>
      <c r="C3279" s="870" t="s">
        <v>2357</v>
      </c>
      <c r="D3279" s="846" t="s">
        <v>7258</v>
      </c>
      <c r="E3279" s="846" t="s">
        <v>34</v>
      </c>
      <c r="F3279" s="846" t="s">
        <v>7259</v>
      </c>
      <c r="G3279" s="846" t="s">
        <v>7238</v>
      </c>
      <c r="H3279" s="832">
        <v>327.6</v>
      </c>
      <c r="I3279" s="832">
        <v>327.6</v>
      </c>
      <c r="J3279" s="846" t="s">
        <v>6885</v>
      </c>
      <c r="K3279" s="846" t="s">
        <v>350</v>
      </c>
      <c r="L3279" s="846" t="s">
        <v>7239</v>
      </c>
      <c r="M3279" s="846" t="s">
        <v>7240</v>
      </c>
      <c r="N3279" s="846"/>
      <c r="O3279" s="846" t="s">
        <v>7260</v>
      </c>
      <c r="P3279" s="846"/>
      <c r="Q3279" s="846"/>
      <c r="R3279" s="824"/>
      <c r="S3279" s="824"/>
      <c r="T3279" s="824"/>
      <c r="U3279" s="824"/>
      <c r="V3279" s="824"/>
      <c r="W3279" s="824"/>
      <c r="X3279" s="824"/>
      <c r="Y3279" s="824"/>
      <c r="Z3279" s="824"/>
      <c r="AA3279" s="824"/>
      <c r="AB3279" s="824"/>
      <c r="AC3279" s="824"/>
    </row>
    <row r="3280" s="823" customFormat="1" ht="28.45" hidden="1" customHeight="1" outlineLevel="2" collapsed="1" spans="1:29">
      <c r="A3280" s="870" t="s">
        <v>1470</v>
      </c>
      <c r="B3280" s="870" t="s">
        <v>2326</v>
      </c>
      <c r="C3280" s="870" t="s">
        <v>7261</v>
      </c>
      <c r="D3280" s="870"/>
      <c r="E3280" s="835"/>
      <c r="F3280" s="835"/>
      <c r="G3280" s="836"/>
      <c r="H3280" s="879" t="s">
        <v>6300</v>
      </c>
      <c r="I3280" s="874" t="s">
        <v>6300</v>
      </c>
      <c r="J3280" s="870"/>
      <c r="K3280" s="835"/>
      <c r="L3280" s="835"/>
      <c r="M3280" s="835"/>
      <c r="N3280" s="835"/>
      <c r="O3280" s="835"/>
      <c r="P3280" s="835"/>
      <c r="Q3280" s="836"/>
      <c r="R3280" s="824"/>
      <c r="S3280" s="824"/>
      <c r="T3280" s="824"/>
      <c r="U3280" s="824"/>
      <c r="V3280" s="824"/>
      <c r="W3280" s="824"/>
      <c r="X3280" s="824"/>
      <c r="Y3280" s="824"/>
      <c r="Z3280" s="824"/>
      <c r="AA3280" s="824"/>
      <c r="AB3280" s="824"/>
      <c r="AC3280" s="824"/>
    </row>
    <row r="3281" s="823" customFormat="1" ht="28.45" hidden="1" customHeight="1" outlineLevel="3" spans="1:29">
      <c r="A3281" s="873" t="s">
        <v>1470</v>
      </c>
      <c r="B3281" s="870" t="s">
        <v>2326</v>
      </c>
      <c r="C3281" s="870" t="s">
        <v>7261</v>
      </c>
      <c r="D3281" s="846" t="s">
        <v>7262</v>
      </c>
      <c r="E3281" s="846" t="s">
        <v>298</v>
      </c>
      <c r="F3281" s="846" t="s">
        <v>7263</v>
      </c>
      <c r="G3281" s="846" t="s">
        <v>7252</v>
      </c>
      <c r="H3281" s="832">
        <v>201.6</v>
      </c>
      <c r="I3281" s="832">
        <v>201.6</v>
      </c>
      <c r="J3281" s="846" t="s">
        <v>6361</v>
      </c>
      <c r="K3281" s="846" t="s">
        <v>37</v>
      </c>
      <c r="L3281" s="846" t="s">
        <v>7264</v>
      </c>
      <c r="M3281" s="846" t="s">
        <v>7265</v>
      </c>
      <c r="N3281" s="846"/>
      <c r="O3281" s="846" t="s">
        <v>7266</v>
      </c>
      <c r="P3281" s="846"/>
      <c r="Q3281" s="846"/>
      <c r="R3281" s="824"/>
      <c r="S3281" s="824"/>
      <c r="T3281" s="824"/>
      <c r="U3281" s="824"/>
      <c r="V3281" s="824"/>
      <c r="W3281" s="824"/>
      <c r="X3281" s="824"/>
      <c r="Y3281" s="824"/>
      <c r="Z3281" s="824"/>
      <c r="AA3281" s="824"/>
      <c r="AB3281" s="824"/>
      <c r="AC3281" s="824"/>
    </row>
    <row r="3282" s="823" customFormat="1" ht="28.45" hidden="1" customHeight="1" outlineLevel="2" collapsed="1" spans="1:29">
      <c r="A3282" s="870" t="s">
        <v>1470</v>
      </c>
      <c r="B3282" s="870" t="s">
        <v>2326</v>
      </c>
      <c r="C3282" s="870" t="s">
        <v>7267</v>
      </c>
      <c r="D3282" s="870"/>
      <c r="E3282" s="835"/>
      <c r="F3282" s="835"/>
      <c r="G3282" s="836"/>
      <c r="H3282" s="879" t="s">
        <v>6300</v>
      </c>
      <c r="I3282" s="874" t="s">
        <v>6300</v>
      </c>
      <c r="J3282" s="870"/>
      <c r="K3282" s="835"/>
      <c r="L3282" s="835"/>
      <c r="M3282" s="835"/>
      <c r="N3282" s="835"/>
      <c r="O3282" s="835"/>
      <c r="P3282" s="835"/>
      <c r="Q3282" s="836"/>
      <c r="R3282" s="824"/>
      <c r="S3282" s="824"/>
      <c r="T3282" s="824"/>
      <c r="U3282" s="824"/>
      <c r="V3282" s="824"/>
      <c r="W3282" s="824"/>
      <c r="X3282" s="824"/>
      <c r="Y3282" s="824"/>
      <c r="Z3282" s="824"/>
      <c r="AA3282" s="824"/>
      <c r="AB3282" s="824"/>
      <c r="AC3282" s="824"/>
    </row>
    <row r="3283" s="823" customFormat="1" ht="28.45" hidden="1" customHeight="1" outlineLevel="3" spans="1:29">
      <c r="A3283" s="873" t="s">
        <v>1470</v>
      </c>
      <c r="B3283" s="870" t="s">
        <v>2326</v>
      </c>
      <c r="C3283" s="870" t="s">
        <v>7267</v>
      </c>
      <c r="D3283" s="846" t="s">
        <v>7268</v>
      </c>
      <c r="E3283" s="846" t="s">
        <v>298</v>
      </c>
      <c r="F3283" s="846" t="s">
        <v>7269</v>
      </c>
      <c r="G3283" s="846" t="s">
        <v>7252</v>
      </c>
      <c r="H3283" s="832">
        <v>403.2</v>
      </c>
      <c r="I3283" s="832">
        <v>403.2</v>
      </c>
      <c r="J3283" s="846" t="s">
        <v>6361</v>
      </c>
      <c r="K3283" s="846" t="s">
        <v>350</v>
      </c>
      <c r="L3283" s="846" t="s">
        <v>7270</v>
      </c>
      <c r="M3283" s="846" t="s">
        <v>7271</v>
      </c>
      <c r="N3283" s="846"/>
      <c r="O3283" s="846" t="s">
        <v>7272</v>
      </c>
      <c r="P3283" s="846" t="s">
        <v>637</v>
      </c>
      <c r="Q3283" s="846"/>
      <c r="R3283" s="824"/>
      <c r="S3283" s="824"/>
      <c r="T3283" s="824"/>
      <c r="U3283" s="824"/>
      <c r="V3283" s="824"/>
      <c r="W3283" s="824"/>
      <c r="X3283" s="824"/>
      <c r="Y3283" s="824"/>
      <c r="Z3283" s="824"/>
      <c r="AA3283" s="824"/>
      <c r="AB3283" s="824"/>
      <c r="AC3283" s="824"/>
    </row>
    <row r="3284" s="823" customFormat="1" ht="28.45" hidden="1" customHeight="1" outlineLevel="2" collapsed="1" spans="1:29">
      <c r="A3284" s="870" t="s">
        <v>1470</v>
      </c>
      <c r="B3284" s="870" t="s">
        <v>2326</v>
      </c>
      <c r="C3284" s="870" t="s">
        <v>2386</v>
      </c>
      <c r="D3284" s="870"/>
      <c r="E3284" s="835"/>
      <c r="F3284" s="835"/>
      <c r="G3284" s="836"/>
      <c r="H3284" s="879" t="s">
        <v>6300</v>
      </c>
      <c r="I3284" s="874" t="s">
        <v>6300</v>
      </c>
      <c r="J3284" s="870"/>
      <c r="K3284" s="835"/>
      <c r="L3284" s="835"/>
      <c r="M3284" s="835"/>
      <c r="N3284" s="835"/>
      <c r="O3284" s="835"/>
      <c r="P3284" s="835"/>
      <c r="Q3284" s="836"/>
      <c r="R3284" s="824"/>
      <c r="S3284" s="824"/>
      <c r="T3284" s="824"/>
      <c r="U3284" s="824"/>
      <c r="V3284" s="824"/>
      <c r="W3284" s="824"/>
      <c r="X3284" s="824"/>
      <c r="Y3284" s="824"/>
      <c r="Z3284" s="824"/>
      <c r="AA3284" s="824"/>
      <c r="AB3284" s="824"/>
      <c r="AC3284" s="824"/>
    </row>
    <row r="3285" s="823" customFormat="1" ht="28.45" hidden="1" customHeight="1" outlineLevel="3" spans="1:29">
      <c r="A3285" s="873" t="s">
        <v>1470</v>
      </c>
      <c r="B3285" s="870" t="s">
        <v>2326</v>
      </c>
      <c r="C3285" s="870" t="s">
        <v>2386</v>
      </c>
      <c r="D3285" s="846" t="s">
        <v>7273</v>
      </c>
      <c r="E3285" s="846" t="s">
        <v>1110</v>
      </c>
      <c r="F3285" s="846" t="s">
        <v>7274</v>
      </c>
      <c r="G3285" s="846" t="s">
        <v>2390</v>
      </c>
      <c r="H3285" s="832">
        <v>1017.52</v>
      </c>
      <c r="I3285" s="832">
        <v>486.64</v>
      </c>
      <c r="J3285" s="846" t="s">
        <v>6361</v>
      </c>
      <c r="K3285" s="846" t="s">
        <v>37</v>
      </c>
      <c r="L3285" s="846" t="s">
        <v>7275</v>
      </c>
      <c r="M3285" s="846" t="s">
        <v>2393</v>
      </c>
      <c r="N3285" s="846"/>
      <c r="O3285" s="846" t="s">
        <v>7276</v>
      </c>
      <c r="P3285" s="846"/>
      <c r="Q3285" s="846"/>
      <c r="R3285" s="824"/>
      <c r="S3285" s="824"/>
      <c r="T3285" s="824"/>
      <c r="U3285" s="824"/>
      <c r="V3285" s="824"/>
      <c r="W3285" s="824"/>
      <c r="X3285" s="824"/>
      <c r="Y3285" s="824"/>
      <c r="Z3285" s="824"/>
      <c r="AA3285" s="824"/>
      <c r="AB3285" s="824"/>
      <c r="AC3285" s="824"/>
    </row>
    <row r="3286" s="823" customFormat="1" ht="28.45" hidden="1" customHeight="1" outlineLevel="3" spans="1:29">
      <c r="A3286" s="873" t="s">
        <v>1470</v>
      </c>
      <c r="B3286" s="870" t="s">
        <v>2326</v>
      </c>
      <c r="C3286" s="870" t="s">
        <v>2386</v>
      </c>
      <c r="D3286" s="846" t="s">
        <v>7277</v>
      </c>
      <c r="E3286" s="846" t="s">
        <v>1110</v>
      </c>
      <c r="F3286" s="846" t="s">
        <v>7274</v>
      </c>
      <c r="G3286" s="846" t="s">
        <v>2390</v>
      </c>
      <c r="H3286" s="832">
        <v>1017.52</v>
      </c>
      <c r="I3286" s="832">
        <v>1017.52</v>
      </c>
      <c r="J3286" s="846" t="s">
        <v>6361</v>
      </c>
      <c r="K3286" s="846" t="s">
        <v>37</v>
      </c>
      <c r="L3286" s="846" t="s">
        <v>7275</v>
      </c>
      <c r="M3286" s="846" t="s">
        <v>2393</v>
      </c>
      <c r="N3286" s="846"/>
      <c r="O3286" s="846" t="s">
        <v>7278</v>
      </c>
      <c r="P3286" s="846"/>
      <c r="Q3286" s="846"/>
      <c r="R3286" s="824"/>
      <c r="S3286" s="824"/>
      <c r="T3286" s="824"/>
      <c r="U3286" s="824"/>
      <c r="V3286" s="824"/>
      <c r="W3286" s="824"/>
      <c r="X3286" s="824"/>
      <c r="Y3286" s="824"/>
      <c r="Z3286" s="824"/>
      <c r="AA3286" s="824"/>
      <c r="AB3286" s="824"/>
      <c r="AC3286" s="824"/>
    </row>
    <row r="3287" s="823" customFormat="1" ht="28.45" hidden="1" customHeight="1" outlineLevel="3" spans="1:29">
      <c r="A3287" s="873" t="s">
        <v>1470</v>
      </c>
      <c r="B3287" s="870" t="s">
        <v>2326</v>
      </c>
      <c r="C3287" s="870" t="s">
        <v>2386</v>
      </c>
      <c r="D3287" s="846" t="s">
        <v>7279</v>
      </c>
      <c r="E3287" s="846" t="s">
        <v>1110</v>
      </c>
      <c r="F3287" s="846" t="s">
        <v>7280</v>
      </c>
      <c r="G3287" s="846" t="s">
        <v>2390</v>
      </c>
      <c r="H3287" s="832">
        <v>1007.4</v>
      </c>
      <c r="I3287" s="832">
        <v>481.8</v>
      </c>
      <c r="J3287" s="846" t="s">
        <v>6361</v>
      </c>
      <c r="K3287" s="846" t="s">
        <v>37</v>
      </c>
      <c r="L3287" s="846" t="s">
        <v>7275</v>
      </c>
      <c r="M3287" s="846" t="s">
        <v>2393</v>
      </c>
      <c r="N3287" s="846"/>
      <c r="O3287" s="846" t="s">
        <v>7281</v>
      </c>
      <c r="P3287" s="846"/>
      <c r="Q3287" s="846"/>
      <c r="R3287" s="824"/>
      <c r="S3287" s="824"/>
      <c r="T3287" s="824"/>
      <c r="U3287" s="824"/>
      <c r="V3287" s="824"/>
      <c r="W3287" s="824"/>
      <c r="X3287" s="824"/>
      <c r="Y3287" s="824"/>
      <c r="Z3287" s="824"/>
      <c r="AA3287" s="824"/>
      <c r="AB3287" s="824"/>
      <c r="AC3287" s="824"/>
    </row>
    <row r="3288" s="823" customFormat="1" ht="28.45" hidden="1" customHeight="1" outlineLevel="3" spans="1:29">
      <c r="A3288" s="873" t="s">
        <v>1470</v>
      </c>
      <c r="B3288" s="870" t="s">
        <v>2326</v>
      </c>
      <c r="C3288" s="870" t="s">
        <v>2386</v>
      </c>
      <c r="D3288" s="846" t="s">
        <v>7282</v>
      </c>
      <c r="E3288" s="846" t="s">
        <v>1110</v>
      </c>
      <c r="F3288" s="846" t="s">
        <v>7280</v>
      </c>
      <c r="G3288" s="846" t="s">
        <v>7283</v>
      </c>
      <c r="H3288" s="832">
        <v>2014.8</v>
      </c>
      <c r="I3288" s="832">
        <v>2014.8</v>
      </c>
      <c r="J3288" s="846" t="s">
        <v>6361</v>
      </c>
      <c r="K3288" s="846" t="s">
        <v>37</v>
      </c>
      <c r="L3288" s="846" t="s">
        <v>7275</v>
      </c>
      <c r="M3288" s="846" t="s">
        <v>2393</v>
      </c>
      <c r="N3288" s="846"/>
      <c r="O3288" s="846" t="s">
        <v>7281</v>
      </c>
      <c r="P3288" s="846"/>
      <c r="Q3288" s="846"/>
      <c r="R3288" s="824"/>
      <c r="S3288" s="824"/>
      <c r="T3288" s="824"/>
      <c r="U3288" s="824"/>
      <c r="V3288" s="824"/>
      <c r="W3288" s="824"/>
      <c r="X3288" s="824"/>
      <c r="Y3288" s="824"/>
      <c r="Z3288" s="824"/>
      <c r="AA3288" s="824"/>
      <c r="AB3288" s="824"/>
      <c r="AC3288" s="824"/>
    </row>
    <row r="3289" s="823" customFormat="1" ht="28.45" hidden="1" customHeight="1" outlineLevel="3" spans="1:29">
      <c r="A3289" s="873" t="s">
        <v>1470</v>
      </c>
      <c r="B3289" s="870" t="s">
        <v>2326</v>
      </c>
      <c r="C3289" s="870" t="s">
        <v>2386</v>
      </c>
      <c r="D3289" s="846" t="s">
        <v>7284</v>
      </c>
      <c r="E3289" s="846" t="s">
        <v>1110</v>
      </c>
      <c r="F3289" s="846" t="s">
        <v>7285</v>
      </c>
      <c r="G3289" s="846" t="s">
        <v>7283</v>
      </c>
      <c r="H3289" s="832">
        <v>1008</v>
      </c>
      <c r="I3289" s="832">
        <v>1008</v>
      </c>
      <c r="J3289" s="846" t="s">
        <v>6361</v>
      </c>
      <c r="K3289" s="846" t="s">
        <v>2452</v>
      </c>
      <c r="L3289" s="846" t="s">
        <v>7275</v>
      </c>
      <c r="M3289" s="846" t="s">
        <v>2393</v>
      </c>
      <c r="N3289" s="846"/>
      <c r="O3289" s="846" t="s">
        <v>7286</v>
      </c>
      <c r="P3289" s="846"/>
      <c r="Q3289" s="846"/>
      <c r="R3289" s="824"/>
      <c r="S3289" s="824"/>
      <c r="T3289" s="824"/>
      <c r="U3289" s="824"/>
      <c r="V3289" s="824"/>
      <c r="W3289" s="824"/>
      <c r="X3289" s="824"/>
      <c r="Y3289" s="824"/>
      <c r="Z3289" s="824"/>
      <c r="AA3289" s="824"/>
      <c r="AB3289" s="824"/>
      <c r="AC3289" s="824"/>
    </row>
    <row r="3290" s="823" customFormat="1" ht="28.45" hidden="1" customHeight="1" outlineLevel="1" spans="1:29">
      <c r="A3290" s="870" t="s">
        <v>1470</v>
      </c>
      <c r="B3290" s="870" t="s">
        <v>2395</v>
      </c>
      <c r="C3290" s="870"/>
      <c r="D3290" s="835"/>
      <c r="E3290" s="835"/>
      <c r="F3290" s="835"/>
      <c r="G3290" s="836"/>
      <c r="H3290" s="879" t="s">
        <v>6300</v>
      </c>
      <c r="I3290" s="874" t="s">
        <v>6300</v>
      </c>
      <c r="J3290" s="870"/>
      <c r="K3290" s="835"/>
      <c r="L3290" s="835"/>
      <c r="M3290" s="835"/>
      <c r="N3290" s="835"/>
      <c r="O3290" s="835"/>
      <c r="P3290" s="835"/>
      <c r="Q3290" s="836"/>
      <c r="R3290" s="824"/>
      <c r="S3290" s="824"/>
      <c r="T3290" s="824"/>
      <c r="U3290" s="824"/>
      <c r="V3290" s="824"/>
      <c r="W3290" s="824"/>
      <c r="X3290" s="824"/>
      <c r="Y3290" s="824"/>
      <c r="Z3290" s="824"/>
      <c r="AA3290" s="824"/>
      <c r="AB3290" s="824"/>
      <c r="AC3290" s="824"/>
    </row>
    <row r="3291" s="823" customFormat="1" ht="28.45" hidden="1" customHeight="1" outlineLevel="1" collapsed="1" spans="1:29">
      <c r="A3291" s="870" t="s">
        <v>1470</v>
      </c>
      <c r="B3291" s="870" t="s">
        <v>2396</v>
      </c>
      <c r="C3291" s="870"/>
      <c r="D3291" s="835"/>
      <c r="E3291" s="835"/>
      <c r="F3291" s="835"/>
      <c r="G3291" s="836"/>
      <c r="H3291" s="879" t="s">
        <v>6300</v>
      </c>
      <c r="I3291" s="874" t="s">
        <v>6300</v>
      </c>
      <c r="J3291" s="870"/>
      <c r="K3291" s="835"/>
      <c r="L3291" s="835"/>
      <c r="M3291" s="835"/>
      <c r="N3291" s="835"/>
      <c r="O3291" s="835"/>
      <c r="P3291" s="835"/>
      <c r="Q3291" s="836"/>
      <c r="R3291" s="824"/>
      <c r="S3291" s="824"/>
      <c r="T3291" s="824"/>
      <c r="U3291" s="824"/>
      <c r="V3291" s="824"/>
      <c r="W3291" s="824"/>
      <c r="X3291" s="824"/>
      <c r="Y3291" s="824"/>
      <c r="Z3291" s="824"/>
      <c r="AA3291" s="824"/>
      <c r="AB3291" s="824"/>
      <c r="AC3291" s="824"/>
    </row>
    <row r="3292" s="823" customFormat="1" ht="28.45" hidden="1" customHeight="1" outlineLevel="2" collapsed="1" spans="1:29">
      <c r="A3292" s="870" t="s">
        <v>1470</v>
      </c>
      <c r="B3292" s="870" t="s">
        <v>2396</v>
      </c>
      <c r="C3292" s="870" t="s">
        <v>4645</v>
      </c>
      <c r="D3292" s="870"/>
      <c r="E3292" s="835"/>
      <c r="F3292" s="835"/>
      <c r="G3292" s="836"/>
      <c r="H3292" s="879" t="s">
        <v>6300</v>
      </c>
      <c r="I3292" s="874" t="s">
        <v>6300</v>
      </c>
      <c r="J3292" s="870"/>
      <c r="K3292" s="835"/>
      <c r="L3292" s="835"/>
      <c r="M3292" s="835"/>
      <c r="N3292" s="835"/>
      <c r="O3292" s="835"/>
      <c r="P3292" s="835"/>
      <c r="Q3292" s="836"/>
      <c r="R3292" s="824"/>
      <c r="S3292" s="824"/>
      <c r="T3292" s="824"/>
      <c r="U3292" s="824"/>
      <c r="V3292" s="824"/>
      <c r="W3292" s="824"/>
      <c r="X3292" s="824"/>
      <c r="Y3292" s="824"/>
      <c r="Z3292" s="824"/>
      <c r="AA3292" s="824"/>
      <c r="AB3292" s="824"/>
      <c r="AC3292" s="824"/>
    </row>
    <row r="3293" s="823" customFormat="1" ht="28.45" hidden="1" customHeight="1" outlineLevel="3" spans="1:29">
      <c r="A3293" s="873" t="s">
        <v>1470</v>
      </c>
      <c r="B3293" s="870" t="s">
        <v>2396</v>
      </c>
      <c r="C3293" s="870" t="s">
        <v>4645</v>
      </c>
      <c r="D3293" s="846" t="s">
        <v>7287</v>
      </c>
      <c r="E3293" s="846" t="s">
        <v>34</v>
      </c>
      <c r="F3293" s="846" t="s">
        <v>7288</v>
      </c>
      <c r="G3293" s="846" t="s">
        <v>1558</v>
      </c>
      <c r="H3293" s="832">
        <v>5000</v>
      </c>
      <c r="I3293" s="832">
        <v>5000</v>
      </c>
      <c r="J3293" s="846" t="s">
        <v>6361</v>
      </c>
      <c r="K3293" s="846" t="s">
        <v>817</v>
      </c>
      <c r="L3293" s="846" t="s">
        <v>1731</v>
      </c>
      <c r="M3293" s="846" t="s">
        <v>6928</v>
      </c>
      <c r="N3293" s="846"/>
      <c r="O3293" s="846" t="s">
        <v>7289</v>
      </c>
      <c r="P3293" s="846"/>
      <c r="Q3293" s="846"/>
      <c r="R3293" s="824"/>
      <c r="S3293" s="824"/>
      <c r="T3293" s="824"/>
      <c r="U3293" s="824"/>
      <c r="V3293" s="824"/>
      <c r="W3293" s="824"/>
      <c r="X3293" s="824"/>
      <c r="Y3293" s="824"/>
      <c r="Z3293" s="824"/>
      <c r="AA3293" s="824"/>
      <c r="AB3293" s="824"/>
      <c r="AC3293" s="824"/>
    </row>
    <row r="3294" s="823" customFormat="1" ht="28.45" customHeight="1" collapsed="1" spans="1:29">
      <c r="A3294" s="870" t="s">
        <v>2397</v>
      </c>
      <c r="B3294" s="870"/>
      <c r="C3294" s="835"/>
      <c r="D3294" s="835"/>
      <c r="E3294" s="835"/>
      <c r="F3294" s="835"/>
      <c r="G3294" s="836"/>
      <c r="H3294" s="879" t="s">
        <v>6300</v>
      </c>
      <c r="I3294" s="874" t="s">
        <v>6300</v>
      </c>
      <c r="J3294" s="870"/>
      <c r="K3294" s="835"/>
      <c r="L3294" s="835"/>
      <c r="M3294" s="835"/>
      <c r="N3294" s="835"/>
      <c r="O3294" s="835"/>
      <c r="P3294" s="835"/>
      <c r="Q3294" s="836"/>
      <c r="R3294" s="824"/>
      <c r="S3294" s="824"/>
      <c r="T3294" s="824"/>
      <c r="U3294" s="824"/>
      <c r="V3294" s="824"/>
      <c r="W3294" s="824"/>
      <c r="X3294" s="824"/>
      <c r="Y3294" s="824"/>
      <c r="Z3294" s="824"/>
      <c r="AA3294" s="824"/>
      <c r="AB3294" s="824"/>
      <c r="AC3294" s="824"/>
    </row>
    <row r="3295" s="823" customFormat="1" ht="28.45" hidden="1" customHeight="1" outlineLevel="1" spans="1:29">
      <c r="A3295" s="870" t="s">
        <v>2397</v>
      </c>
      <c r="B3295" s="870" t="s">
        <v>2399</v>
      </c>
      <c r="C3295" s="870"/>
      <c r="D3295" s="835"/>
      <c r="E3295" s="835"/>
      <c r="F3295" s="835"/>
      <c r="G3295" s="836"/>
      <c r="H3295" s="879" t="s">
        <v>6300</v>
      </c>
      <c r="I3295" s="874" t="s">
        <v>6300</v>
      </c>
      <c r="J3295" s="870"/>
      <c r="K3295" s="835"/>
      <c r="L3295" s="835"/>
      <c r="M3295" s="835"/>
      <c r="N3295" s="835"/>
      <c r="O3295" s="835"/>
      <c r="P3295" s="835"/>
      <c r="Q3295" s="836"/>
      <c r="R3295" s="824"/>
      <c r="S3295" s="824"/>
      <c r="T3295" s="824"/>
      <c r="U3295" s="824"/>
      <c r="V3295" s="824"/>
      <c r="W3295" s="824"/>
      <c r="X3295" s="824"/>
      <c r="Y3295" s="824"/>
      <c r="Z3295" s="824"/>
      <c r="AA3295" s="824"/>
      <c r="AB3295" s="824"/>
      <c r="AC3295" s="824"/>
    </row>
    <row r="3296" s="823" customFormat="1" ht="28.45" hidden="1" customHeight="1" outlineLevel="1" spans="1:29">
      <c r="A3296" s="870" t="s">
        <v>2397</v>
      </c>
      <c r="B3296" s="870" t="s">
        <v>2499</v>
      </c>
      <c r="C3296" s="870"/>
      <c r="D3296" s="835"/>
      <c r="E3296" s="835"/>
      <c r="F3296" s="835"/>
      <c r="G3296" s="836"/>
      <c r="H3296" s="879" t="s">
        <v>6300</v>
      </c>
      <c r="I3296" s="874" t="s">
        <v>6300</v>
      </c>
      <c r="J3296" s="870"/>
      <c r="K3296" s="835"/>
      <c r="L3296" s="835"/>
      <c r="M3296" s="835"/>
      <c r="N3296" s="835"/>
      <c r="O3296" s="835"/>
      <c r="P3296" s="835"/>
      <c r="Q3296" s="836"/>
      <c r="R3296" s="824"/>
      <c r="S3296" s="824"/>
      <c r="T3296" s="824"/>
      <c r="U3296" s="824"/>
      <c r="V3296" s="824"/>
      <c r="W3296" s="824"/>
      <c r="X3296" s="824"/>
      <c r="Y3296" s="824"/>
      <c r="Z3296" s="824"/>
      <c r="AA3296" s="824"/>
      <c r="AB3296" s="824"/>
      <c r="AC3296" s="824"/>
    </row>
    <row r="3297" s="823" customFormat="1" ht="28.45" hidden="1" customHeight="1" outlineLevel="1" collapsed="1" spans="1:29">
      <c r="A3297" s="870" t="s">
        <v>2397</v>
      </c>
      <c r="B3297" s="870" t="s">
        <v>2539</v>
      </c>
      <c r="C3297" s="870"/>
      <c r="D3297" s="835"/>
      <c r="E3297" s="835"/>
      <c r="F3297" s="835"/>
      <c r="G3297" s="836"/>
      <c r="H3297" s="879" t="s">
        <v>6300</v>
      </c>
      <c r="I3297" s="874" t="s">
        <v>6300</v>
      </c>
      <c r="J3297" s="870"/>
      <c r="K3297" s="835"/>
      <c r="L3297" s="835"/>
      <c r="M3297" s="835"/>
      <c r="N3297" s="835"/>
      <c r="O3297" s="835"/>
      <c r="P3297" s="835"/>
      <c r="Q3297" s="836"/>
      <c r="R3297" s="824"/>
      <c r="S3297" s="824"/>
      <c r="T3297" s="824"/>
      <c r="U3297" s="824"/>
      <c r="V3297" s="824"/>
      <c r="W3297" s="824"/>
      <c r="X3297" s="824"/>
      <c r="Y3297" s="824"/>
      <c r="Z3297" s="824"/>
      <c r="AA3297" s="824"/>
      <c r="AB3297" s="824"/>
      <c r="AC3297" s="824"/>
    </row>
    <row r="3298" s="823" customFormat="1" ht="28.45" hidden="1" customHeight="1" outlineLevel="2" collapsed="1" spans="1:29">
      <c r="A3298" s="870" t="s">
        <v>2397</v>
      </c>
      <c r="B3298" s="870" t="s">
        <v>2539</v>
      </c>
      <c r="C3298" s="870" t="s">
        <v>2541</v>
      </c>
      <c r="D3298" s="870"/>
      <c r="E3298" s="835"/>
      <c r="F3298" s="835"/>
      <c r="G3298" s="836"/>
      <c r="H3298" s="879" t="s">
        <v>6300</v>
      </c>
      <c r="I3298" s="874" t="s">
        <v>6300</v>
      </c>
      <c r="J3298" s="870"/>
      <c r="K3298" s="835"/>
      <c r="L3298" s="835"/>
      <c r="M3298" s="835"/>
      <c r="N3298" s="835"/>
      <c r="O3298" s="835"/>
      <c r="P3298" s="835"/>
      <c r="Q3298" s="836"/>
      <c r="R3298" s="824"/>
      <c r="S3298" s="824"/>
      <c r="T3298" s="824"/>
      <c r="U3298" s="824"/>
      <c r="V3298" s="824"/>
      <c r="W3298" s="824"/>
      <c r="X3298" s="824"/>
      <c r="Y3298" s="824"/>
      <c r="Z3298" s="824"/>
      <c r="AA3298" s="824"/>
      <c r="AB3298" s="824"/>
      <c r="AC3298" s="824"/>
    </row>
    <row r="3299" s="823" customFormat="1" ht="28.45" hidden="1" customHeight="1" outlineLevel="3" spans="1:29">
      <c r="A3299" s="873" t="s">
        <v>2397</v>
      </c>
      <c r="B3299" s="870" t="s">
        <v>2539</v>
      </c>
      <c r="C3299" s="870" t="s">
        <v>2541</v>
      </c>
      <c r="D3299" s="846" t="s">
        <v>7290</v>
      </c>
      <c r="E3299" s="846" t="s">
        <v>310</v>
      </c>
      <c r="F3299" s="846" t="s">
        <v>7291</v>
      </c>
      <c r="G3299" s="846" t="s">
        <v>7292</v>
      </c>
      <c r="H3299" s="832">
        <v>960000</v>
      </c>
      <c r="I3299" s="832">
        <v>286497</v>
      </c>
      <c r="J3299" s="846" t="s">
        <v>6389</v>
      </c>
      <c r="K3299" s="846" t="s">
        <v>1000</v>
      </c>
      <c r="L3299" s="846" t="s">
        <v>2546</v>
      </c>
      <c r="M3299" s="846" t="s">
        <v>2546</v>
      </c>
      <c r="N3299" s="846"/>
      <c r="O3299" s="846" t="s">
        <v>7293</v>
      </c>
      <c r="P3299" s="846"/>
      <c r="Q3299" s="846"/>
      <c r="R3299" s="824"/>
      <c r="S3299" s="824"/>
      <c r="T3299" s="824"/>
      <c r="U3299" s="824"/>
      <c r="V3299" s="824"/>
      <c r="W3299" s="824"/>
      <c r="X3299" s="824"/>
      <c r="Y3299" s="824"/>
      <c r="Z3299" s="824"/>
      <c r="AA3299" s="824"/>
      <c r="AB3299" s="824"/>
      <c r="AC3299" s="824"/>
    </row>
    <row r="3300" s="823" customFormat="1" ht="28.45" hidden="1" customHeight="1" outlineLevel="3" spans="1:29">
      <c r="A3300" s="873" t="s">
        <v>2397</v>
      </c>
      <c r="B3300" s="870" t="s">
        <v>2539</v>
      </c>
      <c r="C3300" s="870" t="s">
        <v>2541</v>
      </c>
      <c r="D3300" s="846" t="s">
        <v>7294</v>
      </c>
      <c r="E3300" s="846" t="s">
        <v>298</v>
      </c>
      <c r="F3300" s="846" t="s">
        <v>7295</v>
      </c>
      <c r="G3300" s="846" t="s">
        <v>2552</v>
      </c>
      <c r="H3300" s="832">
        <v>414</v>
      </c>
      <c r="I3300" s="832">
        <v>414</v>
      </c>
      <c r="J3300" s="846" t="s">
        <v>6361</v>
      </c>
      <c r="K3300" s="846" t="s">
        <v>37</v>
      </c>
      <c r="L3300" s="846" t="s">
        <v>2546</v>
      </c>
      <c r="M3300" s="846" t="s">
        <v>2546</v>
      </c>
      <c r="N3300" s="846"/>
      <c r="O3300" s="846" t="s">
        <v>7296</v>
      </c>
      <c r="P3300" s="846" t="s">
        <v>7223</v>
      </c>
      <c r="Q3300" s="846"/>
      <c r="R3300" s="824"/>
      <c r="S3300" s="824"/>
      <c r="T3300" s="824"/>
      <c r="U3300" s="824"/>
      <c r="V3300" s="824"/>
      <c r="W3300" s="824"/>
      <c r="X3300" s="824"/>
      <c r="Y3300" s="824"/>
      <c r="Z3300" s="824"/>
      <c r="AA3300" s="824"/>
      <c r="AB3300" s="824"/>
      <c r="AC3300" s="824"/>
    </row>
    <row r="3301" s="823" customFormat="1" ht="28.45" hidden="1" customHeight="1" outlineLevel="3" spans="1:29">
      <c r="A3301" s="873" t="s">
        <v>2397</v>
      </c>
      <c r="B3301" s="870" t="s">
        <v>2539</v>
      </c>
      <c r="C3301" s="870" t="s">
        <v>2541</v>
      </c>
      <c r="D3301" s="846" t="s">
        <v>7297</v>
      </c>
      <c r="E3301" s="846" t="s">
        <v>34</v>
      </c>
      <c r="F3301" s="846" t="s">
        <v>7298</v>
      </c>
      <c r="G3301" s="846" t="s">
        <v>6347</v>
      </c>
      <c r="H3301" s="832">
        <v>3000.1</v>
      </c>
      <c r="I3301" s="832">
        <v>572.66</v>
      </c>
      <c r="J3301" s="846" t="s">
        <v>6361</v>
      </c>
      <c r="K3301" s="846" t="s">
        <v>339</v>
      </c>
      <c r="L3301" s="846" t="s">
        <v>7299</v>
      </c>
      <c r="M3301" s="846" t="s">
        <v>7299</v>
      </c>
      <c r="N3301" s="846"/>
      <c r="O3301" s="846" t="s">
        <v>7300</v>
      </c>
      <c r="P3301" s="846" t="s">
        <v>4668</v>
      </c>
      <c r="Q3301" s="846"/>
      <c r="R3301" s="824"/>
      <c r="S3301" s="824"/>
      <c r="T3301" s="824"/>
      <c r="U3301" s="824"/>
      <c r="V3301" s="824"/>
      <c r="W3301" s="824"/>
      <c r="X3301" s="824"/>
      <c r="Y3301" s="824"/>
      <c r="Z3301" s="824"/>
      <c r="AA3301" s="824"/>
      <c r="AB3301" s="824"/>
      <c r="AC3301" s="824"/>
    </row>
    <row r="3302" s="823" customFormat="1" ht="28.45" hidden="1" customHeight="1" outlineLevel="3" spans="1:29">
      <c r="A3302" s="873" t="s">
        <v>2397</v>
      </c>
      <c r="B3302" s="870" t="s">
        <v>2539</v>
      </c>
      <c r="C3302" s="870" t="s">
        <v>2541</v>
      </c>
      <c r="D3302" s="846" t="s">
        <v>7301</v>
      </c>
      <c r="E3302" s="846" t="s">
        <v>298</v>
      </c>
      <c r="F3302" s="846" t="s">
        <v>7295</v>
      </c>
      <c r="G3302" s="846" t="s">
        <v>2552</v>
      </c>
      <c r="H3302" s="832">
        <v>92</v>
      </c>
      <c r="I3302" s="832">
        <v>92</v>
      </c>
      <c r="J3302" s="846" t="s">
        <v>6361</v>
      </c>
      <c r="K3302" s="846" t="s">
        <v>817</v>
      </c>
      <c r="L3302" s="846" t="s">
        <v>2546</v>
      </c>
      <c r="M3302" s="846" t="s">
        <v>2546</v>
      </c>
      <c r="N3302" s="846"/>
      <c r="O3302" s="846" t="s">
        <v>7302</v>
      </c>
      <c r="P3302" s="846" t="s">
        <v>7223</v>
      </c>
      <c r="Q3302" s="846"/>
      <c r="R3302" s="824"/>
      <c r="S3302" s="824"/>
      <c r="T3302" s="824"/>
      <c r="U3302" s="824"/>
      <c r="V3302" s="824"/>
      <c r="W3302" s="824"/>
      <c r="X3302" s="824"/>
      <c r="Y3302" s="824"/>
      <c r="Z3302" s="824"/>
      <c r="AA3302" s="824"/>
      <c r="AB3302" s="824"/>
      <c r="AC3302" s="824"/>
    </row>
    <row r="3303" s="823" customFormat="1" ht="28.45" hidden="1" customHeight="1" outlineLevel="3" spans="1:29">
      <c r="A3303" s="873" t="s">
        <v>2397</v>
      </c>
      <c r="B3303" s="870" t="s">
        <v>2539</v>
      </c>
      <c r="C3303" s="870" t="s">
        <v>2541</v>
      </c>
      <c r="D3303" s="846" t="s">
        <v>7303</v>
      </c>
      <c r="E3303" s="846" t="s">
        <v>298</v>
      </c>
      <c r="F3303" s="846" t="s">
        <v>7295</v>
      </c>
      <c r="G3303" s="846" t="s">
        <v>7304</v>
      </c>
      <c r="H3303" s="832">
        <v>690</v>
      </c>
      <c r="I3303" s="832">
        <v>73.6</v>
      </c>
      <c r="J3303" s="846" t="s">
        <v>6361</v>
      </c>
      <c r="K3303" s="846" t="s">
        <v>243</v>
      </c>
      <c r="L3303" s="846" t="s">
        <v>2546</v>
      </c>
      <c r="M3303" s="846" t="s">
        <v>2546</v>
      </c>
      <c r="N3303" s="846"/>
      <c r="O3303" s="846" t="s">
        <v>7305</v>
      </c>
      <c r="P3303" s="846" t="s">
        <v>7223</v>
      </c>
      <c r="Q3303" s="846"/>
      <c r="R3303" s="824"/>
      <c r="S3303" s="824"/>
      <c r="T3303" s="824"/>
      <c r="U3303" s="824"/>
      <c r="V3303" s="824"/>
      <c r="W3303" s="824"/>
      <c r="X3303" s="824"/>
      <c r="Y3303" s="824"/>
      <c r="Z3303" s="824"/>
      <c r="AA3303" s="824"/>
      <c r="AB3303" s="824"/>
      <c r="AC3303" s="824"/>
    </row>
    <row r="3304" s="823" customFormat="1" ht="28.45" hidden="1" customHeight="1" outlineLevel="3" spans="1:29">
      <c r="A3304" s="873" t="s">
        <v>2397</v>
      </c>
      <c r="B3304" s="870" t="s">
        <v>2539</v>
      </c>
      <c r="C3304" s="870" t="s">
        <v>2541</v>
      </c>
      <c r="D3304" s="846" t="s">
        <v>7306</v>
      </c>
      <c r="E3304" s="846" t="s">
        <v>298</v>
      </c>
      <c r="F3304" s="846" t="s">
        <v>7307</v>
      </c>
      <c r="G3304" s="846" t="s">
        <v>7304</v>
      </c>
      <c r="H3304" s="832">
        <v>5016</v>
      </c>
      <c r="I3304" s="832">
        <v>1496</v>
      </c>
      <c r="J3304" s="846" t="s">
        <v>6361</v>
      </c>
      <c r="K3304" s="846" t="s">
        <v>37</v>
      </c>
      <c r="L3304" s="846" t="s">
        <v>2546</v>
      </c>
      <c r="M3304" s="846" t="s">
        <v>2546</v>
      </c>
      <c r="N3304" s="846"/>
      <c r="O3304" s="846" t="s">
        <v>7296</v>
      </c>
      <c r="P3304" s="846" t="s">
        <v>7223</v>
      </c>
      <c r="Q3304" s="846"/>
      <c r="R3304" s="824"/>
      <c r="S3304" s="824"/>
      <c r="T3304" s="824"/>
      <c r="U3304" s="824"/>
      <c r="V3304" s="824"/>
      <c r="W3304" s="824"/>
      <c r="X3304" s="824"/>
      <c r="Y3304" s="824"/>
      <c r="Z3304" s="824"/>
      <c r="AA3304" s="824"/>
      <c r="AB3304" s="824"/>
      <c r="AC3304" s="824"/>
    </row>
    <row r="3305" s="823" customFormat="1" ht="28.45" hidden="1" customHeight="1" outlineLevel="3" spans="1:29">
      <c r="A3305" s="873" t="s">
        <v>2397</v>
      </c>
      <c r="B3305" s="870" t="s">
        <v>2539</v>
      </c>
      <c r="C3305" s="870" t="s">
        <v>2541</v>
      </c>
      <c r="D3305" s="846" t="s">
        <v>7308</v>
      </c>
      <c r="E3305" s="846" t="s">
        <v>34</v>
      </c>
      <c r="F3305" s="846" t="s">
        <v>7309</v>
      </c>
      <c r="G3305" s="846" t="s">
        <v>7310</v>
      </c>
      <c r="H3305" s="832">
        <v>5000</v>
      </c>
      <c r="I3305" s="832">
        <v>4088</v>
      </c>
      <c r="J3305" s="846" t="s">
        <v>6361</v>
      </c>
      <c r="K3305" s="846" t="s">
        <v>1448</v>
      </c>
      <c r="L3305" s="846" t="s">
        <v>7311</v>
      </c>
      <c r="M3305" s="846" t="s">
        <v>7311</v>
      </c>
      <c r="N3305" s="846"/>
      <c r="O3305" s="846" t="s">
        <v>7312</v>
      </c>
      <c r="P3305" s="846" t="s">
        <v>6257</v>
      </c>
      <c r="Q3305" s="846"/>
      <c r="R3305" s="824"/>
      <c r="S3305" s="824"/>
      <c r="T3305" s="824"/>
      <c r="U3305" s="824"/>
      <c r="V3305" s="824"/>
      <c r="W3305" s="824"/>
      <c r="X3305" s="824"/>
      <c r="Y3305" s="824"/>
      <c r="Z3305" s="824"/>
      <c r="AA3305" s="824"/>
      <c r="AB3305" s="824"/>
      <c r="AC3305" s="824"/>
    </row>
    <row r="3306" s="823" customFormat="1" ht="28.45" hidden="1" customHeight="1" outlineLevel="2" collapsed="1" spans="1:29">
      <c r="A3306" s="870" t="s">
        <v>2397</v>
      </c>
      <c r="B3306" s="870" t="s">
        <v>2539</v>
      </c>
      <c r="C3306" s="870" t="s">
        <v>4652</v>
      </c>
      <c r="D3306" s="870"/>
      <c r="E3306" s="835"/>
      <c r="F3306" s="835"/>
      <c r="G3306" s="836"/>
      <c r="H3306" s="879" t="s">
        <v>6300</v>
      </c>
      <c r="I3306" s="874" t="s">
        <v>6300</v>
      </c>
      <c r="J3306" s="870"/>
      <c r="K3306" s="835"/>
      <c r="L3306" s="835"/>
      <c r="M3306" s="835"/>
      <c r="N3306" s="835"/>
      <c r="O3306" s="835"/>
      <c r="P3306" s="835"/>
      <c r="Q3306" s="836"/>
      <c r="R3306" s="824"/>
      <c r="S3306" s="824"/>
      <c r="T3306" s="824"/>
      <c r="U3306" s="824"/>
      <c r="V3306" s="824"/>
      <c r="W3306" s="824"/>
      <c r="X3306" s="824"/>
      <c r="Y3306" s="824"/>
      <c r="Z3306" s="824"/>
      <c r="AA3306" s="824"/>
      <c r="AB3306" s="824"/>
      <c r="AC3306" s="824"/>
    </row>
    <row r="3307" s="823" customFormat="1" ht="28.45" hidden="1" customHeight="1" outlineLevel="3" spans="1:29">
      <c r="A3307" s="873" t="s">
        <v>2397</v>
      </c>
      <c r="B3307" s="870" t="s">
        <v>2539</v>
      </c>
      <c r="C3307" s="870" t="s">
        <v>4652</v>
      </c>
      <c r="D3307" s="846" t="s">
        <v>7313</v>
      </c>
      <c r="E3307" s="846" t="s">
        <v>34</v>
      </c>
      <c r="F3307" s="846" t="s">
        <v>7314</v>
      </c>
      <c r="G3307" s="846" t="s">
        <v>7315</v>
      </c>
      <c r="H3307" s="832">
        <v>1000</v>
      </c>
      <c r="I3307" s="832">
        <v>1000</v>
      </c>
      <c r="J3307" s="846" t="s">
        <v>6361</v>
      </c>
      <c r="K3307" s="846" t="s">
        <v>166</v>
      </c>
      <c r="L3307" s="846" t="s">
        <v>7316</v>
      </c>
      <c r="M3307" s="846" t="s">
        <v>7316</v>
      </c>
      <c r="N3307" s="846"/>
      <c r="O3307" s="846"/>
      <c r="P3307" s="846" t="s">
        <v>7317</v>
      </c>
      <c r="Q3307" s="846"/>
      <c r="R3307" s="824"/>
      <c r="S3307" s="824"/>
      <c r="T3307" s="824"/>
      <c r="U3307" s="824"/>
      <c r="V3307" s="824"/>
      <c r="W3307" s="824"/>
      <c r="X3307" s="824"/>
      <c r="Y3307" s="824"/>
      <c r="Z3307" s="824"/>
      <c r="AA3307" s="824"/>
      <c r="AB3307" s="824"/>
      <c r="AC3307" s="824"/>
    </row>
    <row r="3308" s="823" customFormat="1" ht="28.45" hidden="1" customHeight="1" outlineLevel="1" collapsed="1" spans="1:29">
      <c r="A3308" s="870" t="s">
        <v>2397</v>
      </c>
      <c r="B3308" s="870" t="s">
        <v>2547</v>
      </c>
      <c r="C3308" s="870"/>
      <c r="D3308" s="835"/>
      <c r="E3308" s="835"/>
      <c r="F3308" s="835"/>
      <c r="G3308" s="836"/>
      <c r="H3308" s="879" t="s">
        <v>6300</v>
      </c>
      <c r="I3308" s="874" t="s">
        <v>6300</v>
      </c>
      <c r="J3308" s="870"/>
      <c r="K3308" s="835"/>
      <c r="L3308" s="835"/>
      <c r="M3308" s="835"/>
      <c r="N3308" s="835"/>
      <c r="O3308" s="835"/>
      <c r="P3308" s="835"/>
      <c r="Q3308" s="836"/>
      <c r="R3308" s="824"/>
      <c r="S3308" s="824"/>
      <c r="T3308" s="824"/>
      <c r="U3308" s="824"/>
      <c r="V3308" s="824"/>
      <c r="W3308" s="824"/>
      <c r="X3308" s="824"/>
      <c r="Y3308" s="824"/>
      <c r="Z3308" s="824"/>
      <c r="AA3308" s="824"/>
      <c r="AB3308" s="824"/>
      <c r="AC3308" s="824"/>
    </row>
    <row r="3309" s="823" customFormat="1" ht="28.45" hidden="1" customHeight="1" outlineLevel="2" collapsed="1" spans="1:29">
      <c r="A3309" s="870" t="s">
        <v>2397</v>
      </c>
      <c r="B3309" s="870" t="s">
        <v>2547</v>
      </c>
      <c r="C3309" s="870" t="s">
        <v>7318</v>
      </c>
      <c r="D3309" s="870"/>
      <c r="E3309" s="835"/>
      <c r="F3309" s="835"/>
      <c r="G3309" s="836"/>
      <c r="H3309" s="879" t="s">
        <v>6300</v>
      </c>
      <c r="I3309" s="874" t="s">
        <v>6300</v>
      </c>
      <c r="J3309" s="870"/>
      <c r="K3309" s="835"/>
      <c r="L3309" s="835"/>
      <c r="M3309" s="835"/>
      <c r="N3309" s="835"/>
      <c r="O3309" s="835"/>
      <c r="P3309" s="835"/>
      <c r="Q3309" s="836"/>
      <c r="R3309" s="824"/>
      <c r="S3309" s="824"/>
      <c r="T3309" s="824"/>
      <c r="U3309" s="824"/>
      <c r="V3309" s="824"/>
      <c r="W3309" s="824"/>
      <c r="X3309" s="824"/>
      <c r="Y3309" s="824"/>
      <c r="Z3309" s="824"/>
      <c r="AA3309" s="824"/>
      <c r="AB3309" s="824"/>
      <c r="AC3309" s="824"/>
    </row>
    <row r="3310" s="823" customFormat="1" ht="28.45" hidden="1" customHeight="1" outlineLevel="3" spans="1:29">
      <c r="A3310" s="873" t="s">
        <v>2397</v>
      </c>
      <c r="B3310" s="870" t="s">
        <v>2547</v>
      </c>
      <c r="C3310" s="870" t="s">
        <v>7318</v>
      </c>
      <c r="D3310" s="846" t="s">
        <v>7319</v>
      </c>
      <c r="E3310" s="846" t="s">
        <v>34</v>
      </c>
      <c r="F3310" s="846" t="s">
        <v>7320</v>
      </c>
      <c r="G3310" s="846" t="s">
        <v>7321</v>
      </c>
      <c r="H3310" s="832">
        <v>3000</v>
      </c>
      <c r="I3310" s="832">
        <v>511.46</v>
      </c>
      <c r="J3310" s="846" t="s">
        <v>6361</v>
      </c>
      <c r="K3310" s="846" t="s">
        <v>584</v>
      </c>
      <c r="L3310" s="846" t="s">
        <v>7322</v>
      </c>
      <c r="M3310" s="846" t="s">
        <v>7323</v>
      </c>
      <c r="N3310" s="846"/>
      <c r="O3310" s="846" t="s">
        <v>7324</v>
      </c>
      <c r="P3310" s="846" t="s">
        <v>7325</v>
      </c>
      <c r="Q3310" s="846"/>
      <c r="R3310" s="824"/>
      <c r="S3310" s="824"/>
      <c r="T3310" s="824"/>
      <c r="U3310" s="824"/>
      <c r="V3310" s="824"/>
      <c r="W3310" s="824"/>
      <c r="X3310" s="824"/>
      <c r="Y3310" s="824"/>
      <c r="Z3310" s="824"/>
      <c r="AA3310" s="824"/>
      <c r="AB3310" s="824"/>
      <c r="AC3310" s="824"/>
    </row>
    <row r="3311" s="823" customFormat="1" ht="28.45" hidden="1" customHeight="1" outlineLevel="3" spans="1:29">
      <c r="A3311" s="873" t="s">
        <v>2397</v>
      </c>
      <c r="B3311" s="870" t="s">
        <v>2547</v>
      </c>
      <c r="C3311" s="870" t="s">
        <v>7318</v>
      </c>
      <c r="D3311" s="846" t="s">
        <v>7326</v>
      </c>
      <c r="E3311" s="846" t="s">
        <v>34</v>
      </c>
      <c r="F3311" s="846" t="s">
        <v>7327</v>
      </c>
      <c r="G3311" s="846" t="s">
        <v>7321</v>
      </c>
      <c r="H3311" s="832">
        <v>20000</v>
      </c>
      <c r="I3311" s="832">
        <v>2118.82</v>
      </c>
      <c r="J3311" s="846" t="s">
        <v>6361</v>
      </c>
      <c r="K3311" s="846" t="s">
        <v>37</v>
      </c>
      <c r="L3311" s="846" t="s">
        <v>7322</v>
      </c>
      <c r="M3311" s="846" t="s">
        <v>7323</v>
      </c>
      <c r="N3311" s="846"/>
      <c r="O3311" s="846" t="s">
        <v>7324</v>
      </c>
      <c r="P3311" s="846"/>
      <c r="Q3311" s="846"/>
      <c r="R3311" s="824"/>
      <c r="S3311" s="824"/>
      <c r="T3311" s="824"/>
      <c r="U3311" s="824"/>
      <c r="V3311" s="824"/>
      <c r="W3311" s="824"/>
      <c r="X3311" s="824"/>
      <c r="Y3311" s="824"/>
      <c r="Z3311" s="824"/>
      <c r="AA3311" s="824"/>
      <c r="AB3311" s="824"/>
      <c r="AC3311" s="824"/>
    </row>
    <row r="3312" s="823" customFormat="1" ht="28.45" hidden="1" customHeight="1" outlineLevel="3" spans="1:29">
      <c r="A3312" s="873" t="s">
        <v>2397</v>
      </c>
      <c r="B3312" s="870" t="s">
        <v>2547</v>
      </c>
      <c r="C3312" s="870" t="s">
        <v>7318</v>
      </c>
      <c r="D3312" s="846" t="s">
        <v>7328</v>
      </c>
      <c r="E3312" s="846" t="s">
        <v>34</v>
      </c>
      <c r="F3312" s="846" t="s">
        <v>7329</v>
      </c>
      <c r="G3312" s="846" t="s">
        <v>7321</v>
      </c>
      <c r="H3312" s="832">
        <v>300</v>
      </c>
      <c r="I3312" s="832">
        <v>225</v>
      </c>
      <c r="J3312" s="846" t="s">
        <v>6361</v>
      </c>
      <c r="K3312" s="846" t="s">
        <v>37</v>
      </c>
      <c r="L3312" s="846" t="s">
        <v>7322</v>
      </c>
      <c r="M3312" s="846" t="s">
        <v>7330</v>
      </c>
      <c r="N3312" s="846"/>
      <c r="O3312" s="846" t="s">
        <v>7331</v>
      </c>
      <c r="P3312" s="846" t="s">
        <v>2278</v>
      </c>
      <c r="Q3312" s="846"/>
      <c r="R3312" s="824"/>
      <c r="S3312" s="824"/>
      <c r="T3312" s="824"/>
      <c r="U3312" s="824"/>
      <c r="V3312" s="824"/>
      <c r="W3312" s="824"/>
      <c r="X3312" s="824"/>
      <c r="Y3312" s="824"/>
      <c r="Z3312" s="824"/>
      <c r="AA3312" s="824"/>
      <c r="AB3312" s="824"/>
      <c r="AC3312" s="824"/>
    </row>
    <row r="3313" s="823" customFormat="1" ht="28.45" hidden="1" customHeight="1" outlineLevel="3" spans="1:29">
      <c r="A3313" s="873" t="s">
        <v>2397</v>
      </c>
      <c r="B3313" s="870" t="s">
        <v>2547</v>
      </c>
      <c r="C3313" s="870" t="s">
        <v>7318</v>
      </c>
      <c r="D3313" s="846" t="s">
        <v>7332</v>
      </c>
      <c r="E3313" s="846" t="s">
        <v>34</v>
      </c>
      <c r="F3313" s="846" t="s">
        <v>7329</v>
      </c>
      <c r="G3313" s="846" t="s">
        <v>7321</v>
      </c>
      <c r="H3313" s="832">
        <v>300</v>
      </c>
      <c r="I3313" s="832">
        <v>300</v>
      </c>
      <c r="J3313" s="846" t="s">
        <v>6361</v>
      </c>
      <c r="K3313" s="846" t="s">
        <v>37</v>
      </c>
      <c r="L3313" s="846" t="s">
        <v>7322</v>
      </c>
      <c r="M3313" s="846" t="s">
        <v>7330</v>
      </c>
      <c r="N3313" s="846"/>
      <c r="O3313" s="846" t="s">
        <v>7324</v>
      </c>
      <c r="P3313" s="846" t="s">
        <v>2278</v>
      </c>
      <c r="Q3313" s="846"/>
      <c r="R3313" s="824"/>
      <c r="S3313" s="824"/>
      <c r="T3313" s="824"/>
      <c r="U3313" s="824"/>
      <c r="V3313" s="824"/>
      <c r="W3313" s="824"/>
      <c r="X3313" s="824"/>
      <c r="Y3313" s="824"/>
      <c r="Z3313" s="824"/>
      <c r="AA3313" s="824"/>
      <c r="AB3313" s="824"/>
      <c r="AC3313" s="824"/>
    </row>
    <row r="3314" s="823" customFormat="1" ht="28.45" hidden="1" customHeight="1" outlineLevel="2" collapsed="1" spans="1:29">
      <c r="A3314" s="870" t="s">
        <v>2397</v>
      </c>
      <c r="B3314" s="870" t="s">
        <v>2547</v>
      </c>
      <c r="C3314" s="870" t="s">
        <v>7333</v>
      </c>
      <c r="D3314" s="870"/>
      <c r="E3314" s="835"/>
      <c r="F3314" s="835"/>
      <c r="G3314" s="836"/>
      <c r="H3314" s="879" t="s">
        <v>6300</v>
      </c>
      <c r="I3314" s="874" t="s">
        <v>6300</v>
      </c>
      <c r="J3314" s="870"/>
      <c r="K3314" s="835"/>
      <c r="L3314" s="835"/>
      <c r="M3314" s="835"/>
      <c r="N3314" s="835"/>
      <c r="O3314" s="835"/>
      <c r="P3314" s="835"/>
      <c r="Q3314" s="836"/>
      <c r="R3314" s="824"/>
      <c r="S3314" s="824"/>
      <c r="T3314" s="824"/>
      <c r="U3314" s="824"/>
      <c r="V3314" s="824"/>
      <c r="W3314" s="824"/>
      <c r="X3314" s="824"/>
      <c r="Y3314" s="824"/>
      <c r="Z3314" s="824"/>
      <c r="AA3314" s="824"/>
      <c r="AB3314" s="824"/>
      <c r="AC3314" s="824"/>
    </row>
    <row r="3315" s="823" customFormat="1" ht="28.45" hidden="1" customHeight="1" outlineLevel="3" spans="1:29">
      <c r="A3315" s="873" t="s">
        <v>2397</v>
      </c>
      <c r="B3315" s="870" t="s">
        <v>2547</v>
      </c>
      <c r="C3315" s="870" t="s">
        <v>7333</v>
      </c>
      <c r="D3315" s="846" t="s">
        <v>7334</v>
      </c>
      <c r="E3315" s="846" t="s">
        <v>34</v>
      </c>
      <c r="F3315" s="846" t="s">
        <v>7335</v>
      </c>
      <c r="G3315" s="846" t="s">
        <v>2552</v>
      </c>
      <c r="H3315" s="832">
        <v>319</v>
      </c>
      <c r="I3315" s="832">
        <v>63.8</v>
      </c>
      <c r="J3315" s="846" t="s">
        <v>6361</v>
      </c>
      <c r="K3315" s="846" t="s">
        <v>37</v>
      </c>
      <c r="L3315" s="846" t="s">
        <v>7336</v>
      </c>
      <c r="M3315" s="846" t="s">
        <v>7337</v>
      </c>
      <c r="N3315" s="846"/>
      <c r="O3315" s="846" t="s">
        <v>7338</v>
      </c>
      <c r="P3315" s="846"/>
      <c r="Q3315" s="846"/>
      <c r="R3315" s="824"/>
      <c r="S3315" s="824"/>
      <c r="T3315" s="824"/>
      <c r="U3315" s="824"/>
      <c r="V3315" s="824"/>
      <c r="W3315" s="824"/>
      <c r="X3315" s="824"/>
      <c r="Y3315" s="824"/>
      <c r="Z3315" s="824"/>
      <c r="AA3315" s="824"/>
      <c r="AB3315" s="824"/>
      <c r="AC3315" s="824"/>
    </row>
    <row r="3316" s="823" customFormat="1" ht="28.45" hidden="1" customHeight="1" outlineLevel="3" spans="1:29">
      <c r="A3316" s="873" t="s">
        <v>2397</v>
      </c>
      <c r="B3316" s="870" t="s">
        <v>2547</v>
      </c>
      <c r="C3316" s="870" t="s">
        <v>7333</v>
      </c>
      <c r="D3316" s="846" t="s">
        <v>7339</v>
      </c>
      <c r="E3316" s="846" t="s">
        <v>34</v>
      </c>
      <c r="F3316" s="846" t="s">
        <v>4665</v>
      </c>
      <c r="G3316" s="846" t="s">
        <v>2552</v>
      </c>
      <c r="H3316" s="832">
        <v>1650</v>
      </c>
      <c r="I3316" s="832">
        <v>1470.7</v>
      </c>
      <c r="J3316" s="846" t="s">
        <v>6361</v>
      </c>
      <c r="K3316" s="846" t="s">
        <v>37</v>
      </c>
      <c r="L3316" s="846" t="s">
        <v>7336</v>
      </c>
      <c r="M3316" s="846" t="s">
        <v>7337</v>
      </c>
      <c r="N3316" s="846"/>
      <c r="O3316" s="846" t="s">
        <v>7338</v>
      </c>
      <c r="P3316" s="846" t="s">
        <v>4668</v>
      </c>
      <c r="Q3316" s="846"/>
      <c r="R3316" s="824"/>
      <c r="S3316" s="824"/>
      <c r="T3316" s="824"/>
      <c r="U3316" s="824"/>
      <c r="V3316" s="824"/>
      <c r="W3316" s="824"/>
      <c r="X3316" s="824"/>
      <c r="Y3316" s="824"/>
      <c r="Z3316" s="824"/>
      <c r="AA3316" s="824"/>
      <c r="AB3316" s="824"/>
      <c r="AC3316" s="824"/>
    </row>
    <row r="3317" s="823" customFormat="1" ht="28.45" hidden="1" customHeight="1" outlineLevel="2" collapsed="1" spans="1:29">
      <c r="A3317" s="870" t="s">
        <v>2397</v>
      </c>
      <c r="B3317" s="870" t="s">
        <v>2547</v>
      </c>
      <c r="C3317" s="870" t="s">
        <v>2549</v>
      </c>
      <c r="D3317" s="870"/>
      <c r="E3317" s="835"/>
      <c r="F3317" s="835"/>
      <c r="G3317" s="836"/>
      <c r="H3317" s="879" t="s">
        <v>6300</v>
      </c>
      <c r="I3317" s="874" t="s">
        <v>6300</v>
      </c>
      <c r="J3317" s="870"/>
      <c r="K3317" s="835"/>
      <c r="L3317" s="835"/>
      <c r="M3317" s="835"/>
      <c r="N3317" s="835"/>
      <c r="O3317" s="835"/>
      <c r="P3317" s="835"/>
      <c r="Q3317" s="836"/>
      <c r="R3317" s="824"/>
      <c r="S3317" s="824"/>
      <c r="T3317" s="824"/>
      <c r="U3317" s="824"/>
      <c r="V3317" s="824"/>
      <c r="W3317" s="824"/>
      <c r="X3317" s="824"/>
      <c r="Y3317" s="824"/>
      <c r="Z3317" s="824"/>
      <c r="AA3317" s="824"/>
      <c r="AB3317" s="824"/>
      <c r="AC3317" s="824"/>
    </row>
    <row r="3318" s="823" customFormat="1" ht="28.45" hidden="1" customHeight="1" outlineLevel="3" spans="1:29">
      <c r="A3318" s="873" t="s">
        <v>2397</v>
      </c>
      <c r="B3318" s="870" t="s">
        <v>2547</v>
      </c>
      <c r="C3318" s="870" t="s">
        <v>2549</v>
      </c>
      <c r="D3318" s="846" t="s">
        <v>7340</v>
      </c>
      <c r="E3318" s="846" t="s">
        <v>34</v>
      </c>
      <c r="F3318" s="846" t="s">
        <v>6253</v>
      </c>
      <c r="G3318" s="846" t="s">
        <v>7341</v>
      </c>
      <c r="H3318" s="832">
        <v>5400.4</v>
      </c>
      <c r="I3318" s="832">
        <v>634.5</v>
      </c>
      <c r="J3318" s="846" t="s">
        <v>6361</v>
      </c>
      <c r="K3318" s="846" t="s">
        <v>817</v>
      </c>
      <c r="L3318" s="846" t="s">
        <v>2555</v>
      </c>
      <c r="M3318" s="846" t="s">
        <v>7342</v>
      </c>
      <c r="N3318" s="846"/>
      <c r="O3318" s="846" t="s">
        <v>7343</v>
      </c>
      <c r="P3318" s="846" t="s">
        <v>6257</v>
      </c>
      <c r="Q3318" s="846"/>
      <c r="R3318" s="824"/>
      <c r="S3318" s="824"/>
      <c r="T3318" s="824"/>
      <c r="U3318" s="824"/>
      <c r="V3318" s="824"/>
      <c r="W3318" s="824"/>
      <c r="X3318" s="824"/>
      <c r="Y3318" s="824"/>
      <c r="Z3318" s="824"/>
      <c r="AA3318" s="824"/>
      <c r="AB3318" s="824"/>
      <c r="AC3318" s="824"/>
    </row>
    <row r="3319" s="823" customFormat="1" ht="28.45" hidden="1" customHeight="1" outlineLevel="3" spans="1:29">
      <c r="A3319" s="873" t="s">
        <v>2397</v>
      </c>
      <c r="B3319" s="870" t="s">
        <v>2547</v>
      </c>
      <c r="C3319" s="870" t="s">
        <v>2549</v>
      </c>
      <c r="D3319" s="846" t="s">
        <v>7344</v>
      </c>
      <c r="E3319" s="846" t="s">
        <v>34</v>
      </c>
      <c r="F3319" s="846" t="s">
        <v>4665</v>
      </c>
      <c r="G3319" s="846" t="s">
        <v>2552</v>
      </c>
      <c r="H3319" s="832">
        <v>1650</v>
      </c>
      <c r="I3319" s="832">
        <v>163.9</v>
      </c>
      <c r="J3319" s="846" t="s">
        <v>6361</v>
      </c>
      <c r="K3319" s="846" t="s">
        <v>37</v>
      </c>
      <c r="L3319" s="846" t="s">
        <v>2555</v>
      </c>
      <c r="M3319" s="846" t="s">
        <v>7342</v>
      </c>
      <c r="N3319" s="846"/>
      <c r="O3319" s="846" t="s">
        <v>7343</v>
      </c>
      <c r="P3319" s="846" t="s">
        <v>4668</v>
      </c>
      <c r="Q3319" s="846"/>
      <c r="R3319" s="824"/>
      <c r="S3319" s="824"/>
      <c r="T3319" s="824"/>
      <c r="U3319" s="824"/>
      <c r="V3319" s="824"/>
      <c r="W3319" s="824"/>
      <c r="X3319" s="824"/>
      <c r="Y3319" s="824"/>
      <c r="Z3319" s="824"/>
      <c r="AA3319" s="824"/>
      <c r="AB3319" s="824"/>
      <c r="AC3319" s="824"/>
    </row>
    <row r="3320" s="823" customFormat="1" ht="28.45" hidden="1" customHeight="1" outlineLevel="3" spans="1:29">
      <c r="A3320" s="873" t="s">
        <v>2397</v>
      </c>
      <c r="B3320" s="870" t="s">
        <v>2547</v>
      </c>
      <c r="C3320" s="870" t="s">
        <v>2549</v>
      </c>
      <c r="D3320" s="846" t="s">
        <v>7345</v>
      </c>
      <c r="E3320" s="846" t="s">
        <v>34</v>
      </c>
      <c r="F3320" s="846" t="s">
        <v>6253</v>
      </c>
      <c r="G3320" s="846" t="s">
        <v>7341</v>
      </c>
      <c r="H3320" s="832">
        <v>7601.4</v>
      </c>
      <c r="I3320" s="832">
        <v>2278.8</v>
      </c>
      <c r="J3320" s="846" t="s">
        <v>6361</v>
      </c>
      <c r="K3320" s="846" t="s">
        <v>37</v>
      </c>
      <c r="L3320" s="846" t="s">
        <v>2555</v>
      </c>
      <c r="M3320" s="846" t="s">
        <v>7342</v>
      </c>
      <c r="N3320" s="846"/>
      <c r="O3320" s="846" t="s">
        <v>7343</v>
      </c>
      <c r="P3320" s="846" t="s">
        <v>6257</v>
      </c>
      <c r="Q3320" s="846"/>
      <c r="R3320" s="824"/>
      <c r="S3320" s="824"/>
      <c r="T3320" s="824"/>
      <c r="U3320" s="824"/>
      <c r="V3320" s="824"/>
      <c r="W3320" s="824"/>
      <c r="X3320" s="824"/>
      <c r="Y3320" s="824"/>
      <c r="Z3320" s="824"/>
      <c r="AA3320" s="824"/>
      <c r="AB3320" s="824"/>
      <c r="AC3320" s="824"/>
    </row>
    <row r="3321" s="823" customFormat="1" ht="28.45" hidden="1" customHeight="1" outlineLevel="2" collapsed="1" spans="1:29">
      <c r="A3321" s="870" t="s">
        <v>2397</v>
      </c>
      <c r="B3321" s="870" t="s">
        <v>2547</v>
      </c>
      <c r="C3321" s="870" t="s">
        <v>4670</v>
      </c>
      <c r="D3321" s="870"/>
      <c r="E3321" s="835"/>
      <c r="F3321" s="835"/>
      <c r="G3321" s="836"/>
      <c r="H3321" s="879" t="s">
        <v>6300</v>
      </c>
      <c r="I3321" s="874" t="s">
        <v>6300</v>
      </c>
      <c r="J3321" s="870"/>
      <c r="K3321" s="835"/>
      <c r="L3321" s="835"/>
      <c r="M3321" s="835"/>
      <c r="N3321" s="835"/>
      <c r="O3321" s="835"/>
      <c r="P3321" s="835"/>
      <c r="Q3321" s="836"/>
      <c r="R3321" s="824"/>
      <c r="S3321" s="824"/>
      <c r="T3321" s="824"/>
      <c r="U3321" s="824"/>
      <c r="V3321" s="824"/>
      <c r="W3321" s="824"/>
      <c r="X3321" s="824"/>
      <c r="Y3321" s="824"/>
      <c r="Z3321" s="824"/>
      <c r="AA3321" s="824"/>
      <c r="AB3321" s="824"/>
      <c r="AC3321" s="824"/>
    </row>
    <row r="3322" s="823" customFormat="1" ht="28.45" hidden="1" customHeight="1" outlineLevel="3" spans="1:29">
      <c r="A3322" s="873" t="s">
        <v>2397</v>
      </c>
      <c r="B3322" s="870" t="s">
        <v>2547</v>
      </c>
      <c r="C3322" s="870" t="s">
        <v>4670</v>
      </c>
      <c r="D3322" s="846" t="s">
        <v>7346</v>
      </c>
      <c r="E3322" s="846" t="s">
        <v>34</v>
      </c>
      <c r="F3322" s="846" t="s">
        <v>7347</v>
      </c>
      <c r="G3322" s="846" t="s">
        <v>7348</v>
      </c>
      <c r="H3322" s="832">
        <v>1056</v>
      </c>
      <c r="I3322" s="832">
        <v>332</v>
      </c>
      <c r="J3322" s="846" t="s">
        <v>6361</v>
      </c>
      <c r="K3322" s="846" t="s">
        <v>330</v>
      </c>
      <c r="L3322" s="846" t="s">
        <v>7349</v>
      </c>
      <c r="M3322" s="846" t="s">
        <v>7350</v>
      </c>
      <c r="N3322" s="846"/>
      <c r="O3322" s="846" t="s">
        <v>7351</v>
      </c>
      <c r="P3322" s="846" t="s">
        <v>7352</v>
      </c>
      <c r="Q3322" s="846"/>
      <c r="R3322" s="824"/>
      <c r="S3322" s="824"/>
      <c r="T3322" s="824"/>
      <c r="U3322" s="824"/>
      <c r="V3322" s="824"/>
      <c r="W3322" s="824"/>
      <c r="X3322" s="824"/>
      <c r="Y3322" s="824"/>
      <c r="Z3322" s="824"/>
      <c r="AA3322" s="824"/>
      <c r="AB3322" s="824"/>
      <c r="AC3322" s="824"/>
    </row>
    <row r="3323" s="823" customFormat="1" ht="28.45" hidden="1" customHeight="1" outlineLevel="1" spans="1:29">
      <c r="A3323" s="870" t="s">
        <v>2397</v>
      </c>
      <c r="B3323" s="870" t="s">
        <v>2556</v>
      </c>
      <c r="C3323" s="870"/>
      <c r="D3323" s="835"/>
      <c r="E3323" s="835"/>
      <c r="F3323" s="835"/>
      <c r="G3323" s="836"/>
      <c r="H3323" s="879" t="s">
        <v>6300</v>
      </c>
      <c r="I3323" s="874" t="s">
        <v>6300</v>
      </c>
      <c r="J3323" s="870"/>
      <c r="K3323" s="835"/>
      <c r="L3323" s="835"/>
      <c r="M3323" s="835"/>
      <c r="N3323" s="835"/>
      <c r="O3323" s="835"/>
      <c r="P3323" s="835"/>
      <c r="Q3323" s="836"/>
      <c r="R3323" s="824"/>
      <c r="S3323" s="824"/>
      <c r="T3323" s="824"/>
      <c r="U3323" s="824"/>
      <c r="V3323" s="824"/>
      <c r="W3323" s="824"/>
      <c r="X3323" s="824"/>
      <c r="Y3323" s="824"/>
      <c r="Z3323" s="824"/>
      <c r="AA3323" s="824"/>
      <c r="AB3323" s="824"/>
      <c r="AC3323" s="824"/>
    </row>
    <row r="3324" s="823" customFormat="1" ht="28.45" customHeight="1" collapsed="1" spans="1:29">
      <c r="A3324" s="870" t="s">
        <v>2566</v>
      </c>
      <c r="B3324" s="870"/>
      <c r="C3324" s="835"/>
      <c r="D3324" s="835"/>
      <c r="E3324" s="835"/>
      <c r="F3324" s="835"/>
      <c r="G3324" s="836"/>
      <c r="H3324" s="879" t="s">
        <v>6300</v>
      </c>
      <c r="I3324" s="874" t="s">
        <v>6300</v>
      </c>
      <c r="J3324" s="870"/>
      <c r="K3324" s="835"/>
      <c r="L3324" s="835"/>
      <c r="M3324" s="835"/>
      <c r="N3324" s="835"/>
      <c r="O3324" s="835"/>
      <c r="P3324" s="835"/>
      <c r="Q3324" s="836"/>
      <c r="R3324" s="824"/>
      <c r="S3324" s="824"/>
      <c r="T3324" s="824"/>
      <c r="U3324" s="824"/>
      <c r="V3324" s="824"/>
      <c r="W3324" s="824"/>
      <c r="X3324" s="824"/>
      <c r="Y3324" s="824"/>
      <c r="Z3324" s="824"/>
      <c r="AA3324" s="824"/>
      <c r="AB3324" s="824"/>
      <c r="AC3324" s="824"/>
    </row>
    <row r="3325" s="823" customFormat="1" ht="28.45" hidden="1" customHeight="1" outlineLevel="1" collapsed="1" spans="1:29">
      <c r="A3325" s="870" t="s">
        <v>2566</v>
      </c>
      <c r="B3325" s="870" t="s">
        <v>2568</v>
      </c>
      <c r="C3325" s="870"/>
      <c r="D3325" s="835"/>
      <c r="E3325" s="835"/>
      <c r="F3325" s="835"/>
      <c r="G3325" s="836"/>
      <c r="H3325" s="879" t="s">
        <v>6300</v>
      </c>
      <c r="I3325" s="874" t="s">
        <v>6300</v>
      </c>
      <c r="J3325" s="870"/>
      <c r="K3325" s="835"/>
      <c r="L3325" s="835"/>
      <c r="M3325" s="835"/>
      <c r="N3325" s="835"/>
      <c r="O3325" s="835"/>
      <c r="P3325" s="835"/>
      <c r="Q3325" s="836"/>
      <c r="R3325" s="824"/>
      <c r="S3325" s="824"/>
      <c r="T3325" s="824"/>
      <c r="U3325" s="824"/>
      <c r="V3325" s="824"/>
      <c r="W3325" s="824"/>
      <c r="X3325" s="824"/>
      <c r="Y3325" s="824"/>
      <c r="Z3325" s="824"/>
      <c r="AA3325" s="824"/>
      <c r="AB3325" s="824"/>
      <c r="AC3325" s="824"/>
    </row>
    <row r="3326" s="823" customFormat="1" ht="28.45" hidden="1" customHeight="1" outlineLevel="2" collapsed="1" spans="1:29">
      <c r="A3326" s="870" t="s">
        <v>2566</v>
      </c>
      <c r="B3326" s="870" t="s">
        <v>2568</v>
      </c>
      <c r="C3326" s="870" t="s">
        <v>2628</v>
      </c>
      <c r="D3326" s="870"/>
      <c r="E3326" s="835"/>
      <c r="F3326" s="835"/>
      <c r="G3326" s="836"/>
      <c r="H3326" s="879" t="s">
        <v>6300</v>
      </c>
      <c r="I3326" s="874" t="s">
        <v>6300</v>
      </c>
      <c r="J3326" s="870"/>
      <c r="K3326" s="835"/>
      <c r="L3326" s="835"/>
      <c r="M3326" s="835"/>
      <c r="N3326" s="835"/>
      <c r="O3326" s="835"/>
      <c r="P3326" s="835"/>
      <c r="Q3326" s="836"/>
      <c r="R3326" s="824"/>
      <c r="S3326" s="824"/>
      <c r="T3326" s="824"/>
      <c r="U3326" s="824"/>
      <c r="V3326" s="824"/>
      <c r="W3326" s="824"/>
      <c r="X3326" s="824"/>
      <c r="Y3326" s="824"/>
      <c r="Z3326" s="824"/>
      <c r="AA3326" s="824"/>
      <c r="AB3326" s="824"/>
      <c r="AC3326" s="824"/>
    </row>
    <row r="3327" s="823" customFormat="1" ht="28.45" hidden="1" customHeight="1" outlineLevel="3" spans="1:29">
      <c r="A3327" s="873" t="s">
        <v>2566</v>
      </c>
      <c r="B3327" s="870" t="s">
        <v>2568</v>
      </c>
      <c r="C3327" s="870" t="s">
        <v>2628</v>
      </c>
      <c r="D3327" s="846" t="s">
        <v>7353</v>
      </c>
      <c r="E3327" s="846" t="s">
        <v>34</v>
      </c>
      <c r="F3327" s="846" t="s">
        <v>7354</v>
      </c>
      <c r="G3327" s="846" t="s">
        <v>2653</v>
      </c>
      <c r="H3327" s="832">
        <v>740</v>
      </c>
      <c r="I3327" s="832">
        <v>188</v>
      </c>
      <c r="J3327" s="846" t="s">
        <v>6361</v>
      </c>
      <c r="K3327" s="846" t="s">
        <v>1615</v>
      </c>
      <c r="L3327" s="846" t="s">
        <v>7355</v>
      </c>
      <c r="M3327" s="846" t="s">
        <v>7356</v>
      </c>
      <c r="N3327" s="846"/>
      <c r="O3327" s="846" t="s">
        <v>7357</v>
      </c>
      <c r="P3327" s="846" t="s">
        <v>7358</v>
      </c>
      <c r="Q3327" s="846"/>
      <c r="R3327" s="824"/>
      <c r="S3327" s="824"/>
      <c r="T3327" s="824"/>
      <c r="U3327" s="824"/>
      <c r="V3327" s="824"/>
      <c r="W3327" s="824"/>
      <c r="X3327" s="824"/>
      <c r="Y3327" s="824"/>
      <c r="Z3327" s="824"/>
      <c r="AA3327" s="824"/>
      <c r="AB3327" s="824"/>
      <c r="AC3327" s="824"/>
    </row>
    <row r="3328" s="823" customFormat="1" ht="28.45" hidden="1" customHeight="1" outlineLevel="3" spans="1:29">
      <c r="A3328" s="873" t="s">
        <v>2566</v>
      </c>
      <c r="B3328" s="870" t="s">
        <v>2568</v>
      </c>
      <c r="C3328" s="870" t="s">
        <v>2628</v>
      </c>
      <c r="D3328" s="846" t="s">
        <v>7359</v>
      </c>
      <c r="E3328" s="846" t="s">
        <v>298</v>
      </c>
      <c r="F3328" s="846" t="s">
        <v>7360</v>
      </c>
      <c r="G3328" s="846" t="s">
        <v>2653</v>
      </c>
      <c r="H3328" s="832">
        <v>700</v>
      </c>
      <c r="I3328" s="832">
        <v>35</v>
      </c>
      <c r="J3328" s="846" t="s">
        <v>6361</v>
      </c>
      <c r="K3328" s="846" t="s">
        <v>584</v>
      </c>
      <c r="L3328" s="846" t="s">
        <v>7361</v>
      </c>
      <c r="M3328" s="846" t="s">
        <v>2636</v>
      </c>
      <c r="N3328" s="846"/>
      <c r="O3328" s="846" t="s">
        <v>7362</v>
      </c>
      <c r="P3328" s="846"/>
      <c r="Q3328" s="846"/>
      <c r="R3328" s="824"/>
      <c r="S3328" s="824"/>
      <c r="T3328" s="824"/>
      <c r="U3328" s="824"/>
      <c r="V3328" s="824"/>
      <c r="W3328" s="824"/>
      <c r="X3328" s="824"/>
      <c r="Y3328" s="824"/>
      <c r="Z3328" s="824"/>
      <c r="AA3328" s="824"/>
      <c r="AB3328" s="824"/>
      <c r="AC3328" s="824"/>
    </row>
    <row r="3329" s="823" customFormat="1" ht="28.45" hidden="1" customHeight="1" outlineLevel="3" spans="1:29">
      <c r="A3329" s="873" t="s">
        <v>2566</v>
      </c>
      <c r="B3329" s="870" t="s">
        <v>2568</v>
      </c>
      <c r="C3329" s="870" t="s">
        <v>2628</v>
      </c>
      <c r="D3329" s="846" t="s">
        <v>7363</v>
      </c>
      <c r="E3329" s="846" t="s">
        <v>298</v>
      </c>
      <c r="F3329" s="846" t="s">
        <v>7364</v>
      </c>
      <c r="G3329" s="846" t="s">
        <v>2653</v>
      </c>
      <c r="H3329" s="832">
        <v>600</v>
      </c>
      <c r="I3329" s="832">
        <v>600</v>
      </c>
      <c r="J3329" s="846" t="s">
        <v>6361</v>
      </c>
      <c r="K3329" s="846" t="s">
        <v>1876</v>
      </c>
      <c r="L3329" s="846" t="s">
        <v>7361</v>
      </c>
      <c r="M3329" s="846" t="s">
        <v>2636</v>
      </c>
      <c r="N3329" s="846"/>
      <c r="O3329" s="846" t="s">
        <v>7362</v>
      </c>
      <c r="P3329" s="846"/>
      <c r="Q3329" s="846"/>
      <c r="R3329" s="824"/>
      <c r="S3329" s="824"/>
      <c r="T3329" s="824"/>
      <c r="U3329" s="824"/>
      <c r="V3329" s="824"/>
      <c r="W3329" s="824"/>
      <c r="X3329" s="824"/>
      <c r="Y3329" s="824"/>
      <c r="Z3329" s="824"/>
      <c r="AA3329" s="824"/>
      <c r="AB3329" s="824"/>
      <c r="AC3329" s="824"/>
    </row>
    <row r="3330" s="823" customFormat="1" ht="28.45" hidden="1" customHeight="1" outlineLevel="3" spans="1:29">
      <c r="A3330" s="873" t="s">
        <v>2566</v>
      </c>
      <c r="B3330" s="870" t="s">
        <v>2568</v>
      </c>
      <c r="C3330" s="870" t="s">
        <v>2628</v>
      </c>
      <c r="D3330" s="846" t="s">
        <v>7365</v>
      </c>
      <c r="E3330" s="846" t="s">
        <v>298</v>
      </c>
      <c r="F3330" s="846" t="s">
        <v>7366</v>
      </c>
      <c r="G3330" s="846" t="s">
        <v>2653</v>
      </c>
      <c r="H3330" s="832">
        <v>1000</v>
      </c>
      <c r="I3330" s="832">
        <v>662</v>
      </c>
      <c r="J3330" s="846" t="s">
        <v>6361</v>
      </c>
      <c r="K3330" s="846" t="s">
        <v>37</v>
      </c>
      <c r="L3330" s="846" t="s">
        <v>7361</v>
      </c>
      <c r="M3330" s="846" t="s">
        <v>2636</v>
      </c>
      <c r="N3330" s="846"/>
      <c r="O3330" s="846" t="s">
        <v>7362</v>
      </c>
      <c r="P3330" s="846"/>
      <c r="Q3330" s="846"/>
      <c r="R3330" s="824"/>
      <c r="S3330" s="824"/>
      <c r="T3330" s="824"/>
      <c r="U3330" s="824"/>
      <c r="V3330" s="824"/>
      <c r="W3330" s="824"/>
      <c r="X3330" s="824"/>
      <c r="Y3330" s="824"/>
      <c r="Z3330" s="824"/>
      <c r="AA3330" s="824"/>
      <c r="AB3330" s="824"/>
      <c r="AC3330" s="824"/>
    </row>
    <row r="3331" s="823" customFormat="1" ht="28.45" hidden="1" customHeight="1" outlineLevel="2" collapsed="1" spans="1:29">
      <c r="A3331" s="870" t="s">
        <v>2566</v>
      </c>
      <c r="B3331" s="870" t="s">
        <v>2568</v>
      </c>
      <c r="C3331" s="870" t="s">
        <v>7367</v>
      </c>
      <c r="D3331" s="870"/>
      <c r="E3331" s="835"/>
      <c r="F3331" s="835"/>
      <c r="G3331" s="836"/>
      <c r="H3331" s="879" t="s">
        <v>6300</v>
      </c>
      <c r="I3331" s="874" t="s">
        <v>6300</v>
      </c>
      <c r="J3331" s="870"/>
      <c r="K3331" s="835"/>
      <c r="L3331" s="835"/>
      <c r="M3331" s="835"/>
      <c r="N3331" s="835"/>
      <c r="O3331" s="835"/>
      <c r="P3331" s="835"/>
      <c r="Q3331" s="836"/>
      <c r="R3331" s="824"/>
      <c r="S3331" s="824"/>
      <c r="T3331" s="824"/>
      <c r="U3331" s="824"/>
      <c r="V3331" s="824"/>
      <c r="W3331" s="824"/>
      <c r="X3331" s="824"/>
      <c r="Y3331" s="824"/>
      <c r="Z3331" s="824"/>
      <c r="AA3331" s="824"/>
      <c r="AB3331" s="824"/>
      <c r="AC3331" s="824"/>
    </row>
    <row r="3332" s="823" customFormat="1" ht="28.45" hidden="1" customHeight="1" outlineLevel="3" spans="1:29">
      <c r="A3332" s="873" t="s">
        <v>2566</v>
      </c>
      <c r="B3332" s="870" t="s">
        <v>2568</v>
      </c>
      <c r="C3332" s="870" t="s">
        <v>7367</v>
      </c>
      <c r="D3332" s="846" t="s">
        <v>7368</v>
      </c>
      <c r="E3332" s="846" t="s">
        <v>34</v>
      </c>
      <c r="F3332" s="846" t="s">
        <v>7369</v>
      </c>
      <c r="G3332" s="846" t="s">
        <v>2591</v>
      </c>
      <c r="H3332" s="832">
        <v>8000</v>
      </c>
      <c r="I3332" s="832">
        <v>1266.86</v>
      </c>
      <c r="J3332" s="846" t="s">
        <v>6361</v>
      </c>
      <c r="K3332" s="846" t="s">
        <v>243</v>
      </c>
      <c r="L3332" s="846" t="s">
        <v>7370</v>
      </c>
      <c r="M3332" s="846" t="s">
        <v>2594</v>
      </c>
      <c r="N3332" s="846"/>
      <c r="O3332" s="846" t="s">
        <v>7371</v>
      </c>
      <c r="P3332" s="846" t="s">
        <v>7372</v>
      </c>
      <c r="Q3332" s="846"/>
      <c r="R3332" s="824"/>
      <c r="S3332" s="824"/>
      <c r="T3332" s="824"/>
      <c r="U3332" s="824"/>
      <c r="V3332" s="824"/>
      <c r="W3332" s="824"/>
      <c r="X3332" s="824"/>
      <c r="Y3332" s="824"/>
      <c r="Z3332" s="824"/>
      <c r="AA3332" s="824"/>
      <c r="AB3332" s="824"/>
      <c r="AC3332" s="824"/>
    </row>
    <row r="3333" s="823" customFormat="1" ht="28.45" hidden="1" customHeight="1" outlineLevel="3" spans="1:29">
      <c r="A3333" s="873" t="s">
        <v>2566</v>
      </c>
      <c r="B3333" s="870" t="s">
        <v>2568</v>
      </c>
      <c r="C3333" s="870" t="s">
        <v>7367</v>
      </c>
      <c r="D3333" s="846" t="s">
        <v>7373</v>
      </c>
      <c r="E3333" s="846" t="s">
        <v>34</v>
      </c>
      <c r="F3333" s="846" t="s">
        <v>7369</v>
      </c>
      <c r="G3333" s="846" t="s">
        <v>2591</v>
      </c>
      <c r="H3333" s="832">
        <v>4000</v>
      </c>
      <c r="I3333" s="832">
        <v>3525.82</v>
      </c>
      <c r="J3333" s="846" t="s">
        <v>6361</v>
      </c>
      <c r="K3333" s="846" t="s">
        <v>243</v>
      </c>
      <c r="L3333" s="846" t="s">
        <v>7370</v>
      </c>
      <c r="M3333" s="846" t="s">
        <v>2594</v>
      </c>
      <c r="N3333" s="846"/>
      <c r="O3333" s="846" t="s">
        <v>7371</v>
      </c>
      <c r="P3333" s="846" t="s">
        <v>7372</v>
      </c>
      <c r="Q3333" s="846"/>
      <c r="R3333" s="824"/>
      <c r="S3333" s="824"/>
      <c r="T3333" s="824"/>
      <c r="U3333" s="824"/>
      <c r="V3333" s="824"/>
      <c r="W3333" s="824"/>
      <c r="X3333" s="824"/>
      <c r="Y3333" s="824"/>
      <c r="Z3333" s="824"/>
      <c r="AA3333" s="824"/>
      <c r="AB3333" s="824"/>
      <c r="AC3333" s="824"/>
    </row>
    <row r="3334" s="823" customFormat="1" ht="28.45" hidden="1" customHeight="1" outlineLevel="3" spans="1:29">
      <c r="A3334" s="873" t="s">
        <v>2566</v>
      </c>
      <c r="B3334" s="870" t="s">
        <v>2568</v>
      </c>
      <c r="C3334" s="870" t="s">
        <v>7367</v>
      </c>
      <c r="D3334" s="846" t="s">
        <v>7374</v>
      </c>
      <c r="E3334" s="846" t="s">
        <v>34</v>
      </c>
      <c r="F3334" s="846" t="s">
        <v>7369</v>
      </c>
      <c r="G3334" s="846" t="s">
        <v>2591</v>
      </c>
      <c r="H3334" s="832">
        <v>1000</v>
      </c>
      <c r="I3334" s="832">
        <v>392.6</v>
      </c>
      <c r="J3334" s="846" t="s">
        <v>6361</v>
      </c>
      <c r="K3334" s="846" t="s">
        <v>817</v>
      </c>
      <c r="L3334" s="846" t="s">
        <v>7375</v>
      </c>
      <c r="M3334" s="846" t="s">
        <v>2594</v>
      </c>
      <c r="N3334" s="846"/>
      <c r="O3334" s="846" t="s">
        <v>7376</v>
      </c>
      <c r="P3334" s="846" t="s">
        <v>7372</v>
      </c>
      <c r="Q3334" s="846"/>
      <c r="R3334" s="824"/>
      <c r="S3334" s="824"/>
      <c r="T3334" s="824"/>
      <c r="U3334" s="824"/>
      <c r="V3334" s="824"/>
      <c r="W3334" s="824"/>
      <c r="X3334" s="824"/>
      <c r="Y3334" s="824"/>
      <c r="Z3334" s="824"/>
      <c r="AA3334" s="824"/>
      <c r="AB3334" s="824"/>
      <c r="AC3334" s="824"/>
    </row>
    <row r="3335" s="823" customFormat="1" ht="28.45" hidden="1" customHeight="1" outlineLevel="3" spans="1:29">
      <c r="A3335" s="873" t="s">
        <v>2566</v>
      </c>
      <c r="B3335" s="870" t="s">
        <v>2568</v>
      </c>
      <c r="C3335" s="870" t="s">
        <v>7367</v>
      </c>
      <c r="D3335" s="846" t="s">
        <v>7377</v>
      </c>
      <c r="E3335" s="846" t="s">
        <v>34</v>
      </c>
      <c r="F3335" s="846" t="s">
        <v>7369</v>
      </c>
      <c r="G3335" s="846" t="s">
        <v>2591</v>
      </c>
      <c r="H3335" s="832">
        <v>1000</v>
      </c>
      <c r="I3335" s="832">
        <v>360.3</v>
      </c>
      <c r="J3335" s="846" t="s">
        <v>6361</v>
      </c>
      <c r="K3335" s="846" t="s">
        <v>817</v>
      </c>
      <c r="L3335" s="846" t="s">
        <v>7375</v>
      </c>
      <c r="M3335" s="846" t="s">
        <v>2594</v>
      </c>
      <c r="N3335" s="846"/>
      <c r="O3335" s="846" t="s">
        <v>7376</v>
      </c>
      <c r="P3335" s="846" t="s">
        <v>7372</v>
      </c>
      <c r="Q3335" s="846"/>
      <c r="R3335" s="824"/>
      <c r="S3335" s="824"/>
      <c r="T3335" s="824"/>
      <c r="U3335" s="824"/>
      <c r="V3335" s="824"/>
      <c r="W3335" s="824"/>
      <c r="X3335" s="824"/>
      <c r="Y3335" s="824"/>
      <c r="Z3335" s="824"/>
      <c r="AA3335" s="824"/>
      <c r="AB3335" s="824"/>
      <c r="AC3335" s="824"/>
    </row>
    <row r="3336" s="823" customFormat="1" ht="28.45" hidden="1" customHeight="1" outlineLevel="3" spans="1:29">
      <c r="A3336" s="873" t="s">
        <v>2566</v>
      </c>
      <c r="B3336" s="870" t="s">
        <v>2568</v>
      </c>
      <c r="C3336" s="870" t="s">
        <v>7367</v>
      </c>
      <c r="D3336" s="846" t="s">
        <v>7378</v>
      </c>
      <c r="E3336" s="846" t="s">
        <v>34</v>
      </c>
      <c r="F3336" s="846" t="s">
        <v>7369</v>
      </c>
      <c r="G3336" s="846" t="s">
        <v>2591</v>
      </c>
      <c r="H3336" s="832">
        <v>1000</v>
      </c>
      <c r="I3336" s="832">
        <v>1000</v>
      </c>
      <c r="J3336" s="846" t="s">
        <v>6361</v>
      </c>
      <c r="K3336" s="846" t="s">
        <v>350</v>
      </c>
      <c r="L3336" s="846" t="s">
        <v>7375</v>
      </c>
      <c r="M3336" s="846" t="s">
        <v>2594</v>
      </c>
      <c r="N3336" s="846"/>
      <c r="O3336" s="846" t="s">
        <v>7379</v>
      </c>
      <c r="P3336" s="846" t="s">
        <v>7372</v>
      </c>
      <c r="Q3336" s="846"/>
      <c r="R3336" s="824"/>
      <c r="S3336" s="824"/>
      <c r="T3336" s="824"/>
      <c r="U3336" s="824"/>
      <c r="V3336" s="824"/>
      <c r="W3336" s="824"/>
      <c r="X3336" s="824"/>
      <c r="Y3336" s="824"/>
      <c r="Z3336" s="824"/>
      <c r="AA3336" s="824"/>
      <c r="AB3336" s="824"/>
      <c r="AC3336" s="824"/>
    </row>
    <row r="3337" s="823" customFormat="1" ht="28.45" hidden="1" customHeight="1" outlineLevel="2" collapsed="1" spans="1:29">
      <c r="A3337" s="870" t="s">
        <v>2566</v>
      </c>
      <c r="B3337" s="870" t="s">
        <v>2568</v>
      </c>
      <c r="C3337" s="870" t="s">
        <v>7380</v>
      </c>
      <c r="D3337" s="870"/>
      <c r="E3337" s="835"/>
      <c r="F3337" s="835"/>
      <c r="G3337" s="836"/>
      <c r="H3337" s="879" t="s">
        <v>6300</v>
      </c>
      <c r="I3337" s="874" t="s">
        <v>6300</v>
      </c>
      <c r="J3337" s="870"/>
      <c r="K3337" s="835"/>
      <c r="L3337" s="835"/>
      <c r="M3337" s="835"/>
      <c r="N3337" s="835"/>
      <c r="O3337" s="835"/>
      <c r="P3337" s="835"/>
      <c r="Q3337" s="836"/>
      <c r="R3337" s="824"/>
      <c r="S3337" s="824"/>
      <c r="T3337" s="824"/>
      <c r="U3337" s="824"/>
      <c r="V3337" s="824"/>
      <c r="W3337" s="824"/>
      <c r="X3337" s="824"/>
      <c r="Y3337" s="824"/>
      <c r="Z3337" s="824"/>
      <c r="AA3337" s="824"/>
      <c r="AB3337" s="824"/>
      <c r="AC3337" s="824"/>
    </row>
    <row r="3338" s="823" customFormat="1" ht="28.45" hidden="1" customHeight="1" outlineLevel="3" spans="1:29">
      <c r="A3338" s="873" t="s">
        <v>2566</v>
      </c>
      <c r="B3338" s="870" t="s">
        <v>2568</v>
      </c>
      <c r="C3338" s="870" t="s">
        <v>7380</v>
      </c>
      <c r="D3338" s="846" t="s">
        <v>7381</v>
      </c>
      <c r="E3338" s="846" t="s">
        <v>1110</v>
      </c>
      <c r="F3338" s="846" t="s">
        <v>7382</v>
      </c>
      <c r="G3338" s="846" t="s">
        <v>6268</v>
      </c>
      <c r="H3338" s="832">
        <v>10000</v>
      </c>
      <c r="I3338" s="832">
        <v>10000</v>
      </c>
      <c r="J3338" s="846" t="s">
        <v>6361</v>
      </c>
      <c r="K3338" s="846" t="s">
        <v>166</v>
      </c>
      <c r="L3338" s="846" t="s">
        <v>7383</v>
      </c>
      <c r="M3338" s="846" t="s">
        <v>7384</v>
      </c>
      <c r="N3338" s="846"/>
      <c r="O3338" s="846" t="s">
        <v>7385</v>
      </c>
      <c r="P3338" s="846"/>
      <c r="Q3338" s="846"/>
      <c r="R3338" s="824"/>
      <c r="S3338" s="824"/>
      <c r="T3338" s="824"/>
      <c r="U3338" s="824"/>
      <c r="V3338" s="824"/>
      <c r="W3338" s="824"/>
      <c r="X3338" s="824"/>
      <c r="Y3338" s="824"/>
      <c r="Z3338" s="824"/>
      <c r="AA3338" s="824"/>
      <c r="AB3338" s="824"/>
      <c r="AC3338" s="824"/>
    </row>
    <row r="3339" s="823" customFormat="1" ht="28.45" hidden="1" customHeight="1" outlineLevel="3" spans="1:29">
      <c r="A3339" s="873" t="s">
        <v>2566</v>
      </c>
      <c r="B3339" s="870" t="s">
        <v>2568</v>
      </c>
      <c r="C3339" s="870" t="s">
        <v>7380</v>
      </c>
      <c r="D3339" s="846" t="s">
        <v>7386</v>
      </c>
      <c r="E3339" s="846" t="s">
        <v>1110</v>
      </c>
      <c r="F3339" s="846" t="s">
        <v>7387</v>
      </c>
      <c r="G3339" s="846" t="s">
        <v>6268</v>
      </c>
      <c r="H3339" s="832">
        <v>1000</v>
      </c>
      <c r="I3339" s="832">
        <v>1000</v>
      </c>
      <c r="J3339" s="846" t="s">
        <v>6361</v>
      </c>
      <c r="K3339" s="846" t="s">
        <v>37</v>
      </c>
      <c r="L3339" s="846" t="s">
        <v>7388</v>
      </c>
      <c r="M3339" s="846" t="s">
        <v>7384</v>
      </c>
      <c r="N3339" s="846"/>
      <c r="O3339" s="846" t="s">
        <v>7389</v>
      </c>
      <c r="P3339" s="846"/>
      <c r="Q3339" s="846"/>
      <c r="R3339" s="824"/>
      <c r="S3339" s="824"/>
      <c r="T3339" s="824"/>
      <c r="U3339" s="824"/>
      <c r="V3339" s="824"/>
      <c r="W3339" s="824"/>
      <c r="X3339" s="824"/>
      <c r="Y3339" s="824"/>
      <c r="Z3339" s="824"/>
      <c r="AA3339" s="824"/>
      <c r="AB3339" s="824"/>
      <c r="AC3339" s="824"/>
    </row>
    <row r="3340" s="823" customFormat="1" ht="28.45" hidden="1" customHeight="1" outlineLevel="2" collapsed="1" spans="1:29">
      <c r="A3340" s="870" t="s">
        <v>2566</v>
      </c>
      <c r="B3340" s="870" t="s">
        <v>2568</v>
      </c>
      <c r="C3340" s="870" t="s">
        <v>2618</v>
      </c>
      <c r="D3340" s="870"/>
      <c r="E3340" s="835"/>
      <c r="F3340" s="835"/>
      <c r="G3340" s="836"/>
      <c r="H3340" s="879" t="s">
        <v>6300</v>
      </c>
      <c r="I3340" s="874" t="s">
        <v>6300</v>
      </c>
      <c r="J3340" s="870"/>
      <c r="K3340" s="835"/>
      <c r="L3340" s="835"/>
      <c r="M3340" s="835"/>
      <c r="N3340" s="835"/>
      <c r="O3340" s="835"/>
      <c r="P3340" s="835"/>
      <c r="Q3340" s="836"/>
      <c r="R3340" s="824"/>
      <c r="S3340" s="824"/>
      <c r="T3340" s="824"/>
      <c r="U3340" s="824"/>
      <c r="V3340" s="824"/>
      <c r="W3340" s="824"/>
      <c r="X3340" s="824"/>
      <c r="Y3340" s="824"/>
      <c r="Z3340" s="824"/>
      <c r="AA3340" s="824"/>
      <c r="AB3340" s="824"/>
      <c r="AC3340" s="824"/>
    </row>
    <row r="3341" s="823" customFormat="1" ht="28.45" hidden="1" customHeight="1" outlineLevel="3" spans="1:29">
      <c r="A3341" s="873" t="s">
        <v>2566</v>
      </c>
      <c r="B3341" s="870" t="s">
        <v>2568</v>
      </c>
      <c r="C3341" s="870" t="s">
        <v>2618</v>
      </c>
      <c r="D3341" s="846" t="s">
        <v>4691</v>
      </c>
      <c r="E3341" s="846" t="s">
        <v>34</v>
      </c>
      <c r="F3341" s="846" t="s">
        <v>4692</v>
      </c>
      <c r="G3341" s="846" t="s">
        <v>4693</v>
      </c>
      <c r="H3341" s="832">
        <v>3500</v>
      </c>
      <c r="I3341" s="832">
        <v>3500</v>
      </c>
      <c r="J3341" s="846" t="s">
        <v>6361</v>
      </c>
      <c r="K3341" s="846" t="s">
        <v>37</v>
      </c>
      <c r="L3341" s="846" t="s">
        <v>2626</v>
      </c>
      <c r="M3341" s="846" t="s">
        <v>2627</v>
      </c>
      <c r="N3341" s="846"/>
      <c r="O3341" s="846" t="s">
        <v>4695</v>
      </c>
      <c r="P3341" s="846" t="s">
        <v>4696</v>
      </c>
      <c r="Q3341" s="846"/>
      <c r="R3341" s="824"/>
      <c r="S3341" s="824"/>
      <c r="T3341" s="824"/>
      <c r="U3341" s="824"/>
      <c r="V3341" s="824"/>
      <c r="W3341" s="824"/>
      <c r="X3341" s="824"/>
      <c r="Y3341" s="824"/>
      <c r="Z3341" s="824"/>
      <c r="AA3341" s="824"/>
      <c r="AB3341" s="824"/>
      <c r="AC3341" s="824"/>
    </row>
    <row r="3342" s="823" customFormat="1" ht="28.45" hidden="1" customHeight="1" outlineLevel="3" spans="1:29">
      <c r="A3342" s="873" t="s">
        <v>2566</v>
      </c>
      <c r="B3342" s="870" t="s">
        <v>2568</v>
      </c>
      <c r="C3342" s="870" t="s">
        <v>2618</v>
      </c>
      <c r="D3342" s="846" t="s">
        <v>7390</v>
      </c>
      <c r="E3342" s="846" t="s">
        <v>34</v>
      </c>
      <c r="F3342" s="846" t="s">
        <v>7391</v>
      </c>
      <c r="G3342" s="846" t="s">
        <v>4693</v>
      </c>
      <c r="H3342" s="832">
        <v>3000</v>
      </c>
      <c r="I3342" s="832">
        <v>2316</v>
      </c>
      <c r="J3342" s="846" t="s">
        <v>6361</v>
      </c>
      <c r="K3342" s="846" t="s">
        <v>350</v>
      </c>
      <c r="L3342" s="846" t="s">
        <v>2626</v>
      </c>
      <c r="M3342" s="846" t="s">
        <v>2627</v>
      </c>
      <c r="N3342" s="846"/>
      <c r="O3342" s="846" t="s">
        <v>7392</v>
      </c>
      <c r="P3342" s="846"/>
      <c r="Q3342" s="846"/>
      <c r="R3342" s="824"/>
      <c r="S3342" s="824"/>
      <c r="T3342" s="824"/>
      <c r="U3342" s="824"/>
      <c r="V3342" s="824"/>
      <c r="W3342" s="824"/>
      <c r="X3342" s="824"/>
      <c r="Y3342" s="824"/>
      <c r="Z3342" s="824"/>
      <c r="AA3342" s="824"/>
      <c r="AB3342" s="824"/>
      <c r="AC3342" s="824"/>
    </row>
    <row r="3343" s="823" customFormat="1" ht="28.45" hidden="1" customHeight="1" outlineLevel="2" collapsed="1" spans="1:29">
      <c r="A3343" s="870" t="s">
        <v>2566</v>
      </c>
      <c r="B3343" s="870" t="s">
        <v>2568</v>
      </c>
      <c r="C3343" s="870" t="s">
        <v>7393</v>
      </c>
      <c r="D3343" s="870"/>
      <c r="E3343" s="835"/>
      <c r="F3343" s="835"/>
      <c r="G3343" s="836"/>
      <c r="H3343" s="879" t="s">
        <v>6300</v>
      </c>
      <c r="I3343" s="874" t="s">
        <v>6300</v>
      </c>
      <c r="J3343" s="870"/>
      <c r="K3343" s="835"/>
      <c r="L3343" s="835"/>
      <c r="M3343" s="835"/>
      <c r="N3343" s="835"/>
      <c r="O3343" s="835"/>
      <c r="P3343" s="835"/>
      <c r="Q3343" s="836"/>
      <c r="R3343" s="824"/>
      <c r="S3343" s="824"/>
      <c r="T3343" s="824"/>
      <c r="U3343" s="824"/>
      <c r="V3343" s="824"/>
      <c r="W3343" s="824"/>
      <c r="X3343" s="824"/>
      <c r="Y3343" s="824"/>
      <c r="Z3343" s="824"/>
      <c r="AA3343" s="824"/>
      <c r="AB3343" s="824"/>
      <c r="AC3343" s="824"/>
    </row>
    <row r="3344" s="823" customFormat="1" ht="28.45" hidden="1" customHeight="1" outlineLevel="3" spans="1:29">
      <c r="A3344" s="873" t="s">
        <v>2566</v>
      </c>
      <c r="B3344" s="870" t="s">
        <v>2568</v>
      </c>
      <c r="C3344" s="870" t="s">
        <v>7393</v>
      </c>
      <c r="D3344" s="846" t="s">
        <v>7394</v>
      </c>
      <c r="E3344" s="846" t="s">
        <v>310</v>
      </c>
      <c r="F3344" s="846" t="s">
        <v>7395</v>
      </c>
      <c r="G3344" s="846" t="s">
        <v>7396</v>
      </c>
      <c r="H3344" s="832">
        <v>100</v>
      </c>
      <c r="I3344" s="832">
        <v>100</v>
      </c>
      <c r="J3344" s="846" t="s">
        <v>6361</v>
      </c>
      <c r="K3344" s="846" t="s">
        <v>817</v>
      </c>
      <c r="L3344" s="846" t="s">
        <v>7397</v>
      </c>
      <c r="M3344" s="846" t="s">
        <v>7398</v>
      </c>
      <c r="N3344" s="846"/>
      <c r="O3344" s="846" t="s">
        <v>7399</v>
      </c>
      <c r="P3344" s="846" t="s">
        <v>7400</v>
      </c>
      <c r="Q3344" s="846"/>
      <c r="R3344" s="824"/>
      <c r="S3344" s="824"/>
      <c r="T3344" s="824"/>
      <c r="U3344" s="824"/>
      <c r="V3344" s="824"/>
      <c r="W3344" s="824"/>
      <c r="X3344" s="824"/>
      <c r="Y3344" s="824"/>
      <c r="Z3344" s="824"/>
      <c r="AA3344" s="824"/>
      <c r="AB3344" s="824"/>
      <c r="AC3344" s="824"/>
    </row>
    <row r="3345" s="823" customFormat="1" ht="28.45" hidden="1" customHeight="1" outlineLevel="2" collapsed="1" spans="1:29">
      <c r="A3345" s="870" t="s">
        <v>2566</v>
      </c>
      <c r="B3345" s="870" t="s">
        <v>2568</v>
      </c>
      <c r="C3345" s="870" t="s">
        <v>2570</v>
      </c>
      <c r="D3345" s="870"/>
      <c r="E3345" s="835"/>
      <c r="F3345" s="835"/>
      <c r="G3345" s="836"/>
      <c r="H3345" s="879" t="s">
        <v>6300</v>
      </c>
      <c r="I3345" s="874" t="s">
        <v>6300</v>
      </c>
      <c r="J3345" s="870"/>
      <c r="K3345" s="835"/>
      <c r="L3345" s="835"/>
      <c r="M3345" s="835"/>
      <c r="N3345" s="835"/>
      <c r="O3345" s="835"/>
      <c r="P3345" s="835"/>
      <c r="Q3345" s="836"/>
      <c r="R3345" s="824"/>
      <c r="S3345" s="824"/>
      <c r="T3345" s="824"/>
      <c r="U3345" s="824"/>
      <c r="V3345" s="824"/>
      <c r="W3345" s="824"/>
      <c r="X3345" s="824"/>
      <c r="Y3345" s="824"/>
      <c r="Z3345" s="824"/>
      <c r="AA3345" s="824"/>
      <c r="AB3345" s="824"/>
      <c r="AC3345" s="824"/>
    </row>
    <row r="3346" s="823" customFormat="1" ht="28.45" hidden="1" customHeight="1" outlineLevel="3" spans="1:29">
      <c r="A3346" s="873" t="s">
        <v>2566</v>
      </c>
      <c r="B3346" s="870" t="s">
        <v>2568</v>
      </c>
      <c r="C3346" s="870" t="s">
        <v>2570</v>
      </c>
      <c r="D3346" s="846" t="s">
        <v>7401</v>
      </c>
      <c r="E3346" s="846" t="s">
        <v>34</v>
      </c>
      <c r="F3346" s="846" t="s">
        <v>7402</v>
      </c>
      <c r="G3346" s="846" t="s">
        <v>2591</v>
      </c>
      <c r="H3346" s="832">
        <v>1000</v>
      </c>
      <c r="I3346" s="832">
        <v>489.08</v>
      </c>
      <c r="J3346" s="846" t="s">
        <v>6361</v>
      </c>
      <c r="K3346" s="846" t="s">
        <v>37</v>
      </c>
      <c r="L3346" s="846" t="s">
        <v>2611</v>
      </c>
      <c r="M3346" s="846" t="s">
        <v>7375</v>
      </c>
      <c r="N3346" s="846"/>
      <c r="O3346" s="846" t="s">
        <v>7403</v>
      </c>
      <c r="P3346" s="846" t="s">
        <v>7404</v>
      </c>
      <c r="Q3346" s="846"/>
      <c r="R3346" s="824"/>
      <c r="S3346" s="824"/>
      <c r="T3346" s="824"/>
      <c r="U3346" s="824"/>
      <c r="V3346" s="824"/>
      <c r="W3346" s="824"/>
      <c r="X3346" s="824"/>
      <c r="Y3346" s="824"/>
      <c r="Z3346" s="824"/>
      <c r="AA3346" s="824"/>
      <c r="AB3346" s="824"/>
      <c r="AC3346" s="824"/>
    </row>
    <row r="3347" s="823" customFormat="1" ht="28.45" hidden="1" customHeight="1" outlineLevel="3" spans="1:29">
      <c r="A3347" s="873" t="s">
        <v>2566</v>
      </c>
      <c r="B3347" s="870" t="s">
        <v>2568</v>
      </c>
      <c r="C3347" s="870" t="s">
        <v>2570</v>
      </c>
      <c r="D3347" s="846" t="s">
        <v>4681</v>
      </c>
      <c r="E3347" s="846" t="s">
        <v>34</v>
      </c>
      <c r="F3347" s="846" t="s">
        <v>4682</v>
      </c>
      <c r="G3347" s="846" t="s">
        <v>2591</v>
      </c>
      <c r="H3347" s="832">
        <v>2000</v>
      </c>
      <c r="I3347" s="832">
        <v>800.18</v>
      </c>
      <c r="J3347" s="846" t="s">
        <v>6361</v>
      </c>
      <c r="K3347" s="846" t="s">
        <v>350</v>
      </c>
      <c r="L3347" s="846" t="s">
        <v>2611</v>
      </c>
      <c r="M3347" s="846" t="s">
        <v>2594</v>
      </c>
      <c r="N3347" s="846"/>
      <c r="O3347" s="846" t="s">
        <v>7405</v>
      </c>
      <c r="P3347" s="846" t="s">
        <v>4685</v>
      </c>
      <c r="Q3347" s="846"/>
      <c r="R3347" s="824"/>
      <c r="S3347" s="824"/>
      <c r="T3347" s="824"/>
      <c r="U3347" s="824"/>
      <c r="V3347" s="824"/>
      <c r="W3347" s="824"/>
      <c r="X3347" s="824"/>
      <c r="Y3347" s="824"/>
      <c r="Z3347" s="824"/>
      <c r="AA3347" s="824"/>
      <c r="AB3347" s="824"/>
      <c r="AC3347" s="824"/>
    </row>
    <row r="3348" s="823" customFormat="1" ht="28.45" hidden="1" customHeight="1" outlineLevel="1" collapsed="1" spans="1:29">
      <c r="A3348" s="870" t="s">
        <v>2566</v>
      </c>
      <c r="B3348" s="870" t="s">
        <v>2702</v>
      </c>
      <c r="C3348" s="870"/>
      <c r="D3348" s="835"/>
      <c r="E3348" s="835"/>
      <c r="F3348" s="835"/>
      <c r="G3348" s="836"/>
      <c r="H3348" s="879" t="s">
        <v>6300</v>
      </c>
      <c r="I3348" s="874" t="s">
        <v>6300</v>
      </c>
      <c r="J3348" s="870"/>
      <c r="K3348" s="835"/>
      <c r="L3348" s="835"/>
      <c r="M3348" s="835"/>
      <c r="N3348" s="835"/>
      <c r="O3348" s="835"/>
      <c r="P3348" s="835"/>
      <c r="Q3348" s="836"/>
      <c r="R3348" s="824"/>
      <c r="S3348" s="824"/>
      <c r="T3348" s="824"/>
      <c r="U3348" s="824"/>
      <c r="V3348" s="824"/>
      <c r="W3348" s="824"/>
      <c r="X3348" s="824"/>
      <c r="Y3348" s="824"/>
      <c r="Z3348" s="824"/>
      <c r="AA3348" s="824"/>
      <c r="AB3348" s="824"/>
      <c r="AC3348" s="824"/>
    </row>
    <row r="3349" s="823" customFormat="1" ht="28.45" hidden="1" customHeight="1" outlineLevel="2" collapsed="1" spans="1:29">
      <c r="A3349" s="870" t="s">
        <v>2566</v>
      </c>
      <c r="B3349" s="870" t="s">
        <v>2702</v>
      </c>
      <c r="C3349" s="870" t="s">
        <v>7406</v>
      </c>
      <c r="D3349" s="870"/>
      <c r="E3349" s="835"/>
      <c r="F3349" s="835"/>
      <c r="G3349" s="836"/>
      <c r="H3349" s="879" t="s">
        <v>6300</v>
      </c>
      <c r="I3349" s="874" t="s">
        <v>6300</v>
      </c>
      <c r="J3349" s="870"/>
      <c r="K3349" s="835"/>
      <c r="L3349" s="835"/>
      <c r="M3349" s="835"/>
      <c r="N3349" s="835"/>
      <c r="O3349" s="835"/>
      <c r="P3349" s="835"/>
      <c r="Q3349" s="836"/>
      <c r="R3349" s="824"/>
      <c r="S3349" s="824"/>
      <c r="T3349" s="824"/>
      <c r="U3349" s="824"/>
      <c r="V3349" s="824"/>
      <c r="W3349" s="824"/>
      <c r="X3349" s="824"/>
      <c r="Y3349" s="824"/>
      <c r="Z3349" s="824"/>
      <c r="AA3349" s="824"/>
      <c r="AB3349" s="824"/>
      <c r="AC3349" s="824"/>
    </row>
    <row r="3350" s="823" customFormat="1" ht="28.45" hidden="1" customHeight="1" outlineLevel="3" spans="1:29">
      <c r="A3350" s="873" t="s">
        <v>2566</v>
      </c>
      <c r="B3350" s="870" t="s">
        <v>2702</v>
      </c>
      <c r="C3350" s="870" t="s">
        <v>7406</v>
      </c>
      <c r="D3350" s="846" t="s">
        <v>7407</v>
      </c>
      <c r="E3350" s="846" t="s">
        <v>1110</v>
      </c>
      <c r="F3350" s="846" t="s">
        <v>7408</v>
      </c>
      <c r="G3350" s="846" t="s">
        <v>7409</v>
      </c>
      <c r="H3350" s="832">
        <v>500</v>
      </c>
      <c r="I3350" s="832">
        <v>419.05</v>
      </c>
      <c r="J3350" s="846" t="s">
        <v>6361</v>
      </c>
      <c r="K3350" s="846" t="s">
        <v>2479</v>
      </c>
      <c r="L3350" s="846" t="s">
        <v>7410</v>
      </c>
      <c r="M3350" s="846" t="s">
        <v>7411</v>
      </c>
      <c r="N3350" s="846"/>
      <c r="O3350" s="846" t="s">
        <v>7412</v>
      </c>
      <c r="P3350" s="846"/>
      <c r="Q3350" s="846"/>
      <c r="R3350" s="824"/>
      <c r="S3350" s="824"/>
      <c r="T3350" s="824"/>
      <c r="U3350" s="824"/>
      <c r="V3350" s="824"/>
      <c r="W3350" s="824"/>
      <c r="X3350" s="824"/>
      <c r="Y3350" s="824"/>
      <c r="Z3350" s="824"/>
      <c r="AA3350" s="824"/>
      <c r="AB3350" s="824"/>
      <c r="AC3350" s="824"/>
    </row>
    <row r="3351" s="823" customFormat="1" ht="28.45" hidden="1" customHeight="1" outlineLevel="2" collapsed="1" spans="1:29">
      <c r="A3351" s="870" t="s">
        <v>2566</v>
      </c>
      <c r="B3351" s="870" t="s">
        <v>2702</v>
      </c>
      <c r="C3351" s="870" t="s">
        <v>2704</v>
      </c>
      <c r="D3351" s="870"/>
      <c r="E3351" s="835"/>
      <c r="F3351" s="835"/>
      <c r="G3351" s="836"/>
      <c r="H3351" s="879" t="s">
        <v>6300</v>
      </c>
      <c r="I3351" s="874" t="s">
        <v>6300</v>
      </c>
      <c r="J3351" s="870"/>
      <c r="K3351" s="835"/>
      <c r="L3351" s="835"/>
      <c r="M3351" s="835"/>
      <c r="N3351" s="835"/>
      <c r="O3351" s="835"/>
      <c r="P3351" s="835"/>
      <c r="Q3351" s="836"/>
      <c r="R3351" s="824"/>
      <c r="S3351" s="824"/>
      <c r="T3351" s="824"/>
      <c r="U3351" s="824"/>
      <c r="V3351" s="824"/>
      <c r="W3351" s="824"/>
      <c r="X3351" s="824"/>
      <c r="Y3351" s="824"/>
      <c r="Z3351" s="824"/>
      <c r="AA3351" s="824"/>
      <c r="AB3351" s="824"/>
      <c r="AC3351" s="824"/>
    </row>
    <row r="3352" s="823" customFormat="1" ht="28.45" hidden="1" customHeight="1" outlineLevel="3" spans="1:29">
      <c r="A3352" s="873" t="s">
        <v>2566</v>
      </c>
      <c r="B3352" s="870" t="s">
        <v>2702</v>
      </c>
      <c r="C3352" s="870" t="s">
        <v>2704</v>
      </c>
      <c r="D3352" s="846" t="s">
        <v>7413</v>
      </c>
      <c r="E3352" s="846" t="s">
        <v>34</v>
      </c>
      <c r="F3352" s="846" t="s">
        <v>7414</v>
      </c>
      <c r="G3352" s="846" t="s">
        <v>2715</v>
      </c>
      <c r="H3352" s="832">
        <v>2000000</v>
      </c>
      <c r="I3352" s="832">
        <v>1784250</v>
      </c>
      <c r="J3352" s="846" t="s">
        <v>6389</v>
      </c>
      <c r="K3352" s="846" t="s">
        <v>1641</v>
      </c>
      <c r="L3352" s="846" t="s">
        <v>2710</v>
      </c>
      <c r="M3352" s="846" t="s">
        <v>2717</v>
      </c>
      <c r="N3352" s="846"/>
      <c r="O3352" s="846" t="s">
        <v>7415</v>
      </c>
      <c r="P3352" s="846" t="s">
        <v>7416</v>
      </c>
      <c r="Q3352" s="846"/>
      <c r="R3352" s="824"/>
      <c r="S3352" s="824"/>
      <c r="T3352" s="824"/>
      <c r="U3352" s="824"/>
      <c r="V3352" s="824"/>
      <c r="W3352" s="824"/>
      <c r="X3352" s="824"/>
      <c r="Y3352" s="824"/>
      <c r="Z3352" s="824"/>
      <c r="AA3352" s="824"/>
      <c r="AB3352" s="824"/>
      <c r="AC3352" s="824"/>
    </row>
    <row r="3353" s="823" customFormat="1" ht="28.45" hidden="1" customHeight="1" outlineLevel="3" spans="1:29">
      <c r="A3353" s="873" t="s">
        <v>2566</v>
      </c>
      <c r="B3353" s="870" t="s">
        <v>2702</v>
      </c>
      <c r="C3353" s="870" t="s">
        <v>2704</v>
      </c>
      <c r="D3353" s="846" t="s">
        <v>7417</v>
      </c>
      <c r="E3353" s="846" t="s">
        <v>34</v>
      </c>
      <c r="F3353" s="846" t="s">
        <v>7418</v>
      </c>
      <c r="G3353" s="846" t="s">
        <v>2715</v>
      </c>
      <c r="H3353" s="832">
        <v>2000000</v>
      </c>
      <c r="I3353" s="832">
        <v>366450</v>
      </c>
      <c r="J3353" s="846" t="s">
        <v>6389</v>
      </c>
      <c r="K3353" s="846" t="s">
        <v>1539</v>
      </c>
      <c r="L3353" s="846" t="s">
        <v>2710</v>
      </c>
      <c r="M3353" s="846" t="s">
        <v>2717</v>
      </c>
      <c r="N3353" s="846"/>
      <c r="O3353" s="846" t="s">
        <v>7419</v>
      </c>
      <c r="P3353" s="846" t="s">
        <v>7420</v>
      </c>
      <c r="Q3353" s="846"/>
      <c r="R3353" s="824"/>
      <c r="S3353" s="824"/>
      <c r="T3353" s="824"/>
      <c r="U3353" s="824"/>
      <c r="V3353" s="824"/>
      <c r="W3353" s="824"/>
      <c r="X3353" s="824"/>
      <c r="Y3353" s="824"/>
      <c r="Z3353" s="824"/>
      <c r="AA3353" s="824"/>
      <c r="AB3353" s="824"/>
      <c r="AC3353" s="824"/>
    </row>
    <row r="3354" s="823" customFormat="1" ht="28.45" hidden="1" customHeight="1" outlineLevel="3" spans="1:29">
      <c r="A3354" s="873" t="s">
        <v>2566</v>
      </c>
      <c r="B3354" s="870" t="s">
        <v>2702</v>
      </c>
      <c r="C3354" s="870" t="s">
        <v>2704</v>
      </c>
      <c r="D3354" s="846" t="s">
        <v>7421</v>
      </c>
      <c r="E3354" s="846" t="s">
        <v>34</v>
      </c>
      <c r="F3354" s="846" t="s">
        <v>7422</v>
      </c>
      <c r="G3354" s="846" t="s">
        <v>2715</v>
      </c>
      <c r="H3354" s="832">
        <v>2000000</v>
      </c>
      <c r="I3354" s="832">
        <v>190040</v>
      </c>
      <c r="J3354" s="846" t="s">
        <v>6389</v>
      </c>
      <c r="K3354" s="846" t="s">
        <v>350</v>
      </c>
      <c r="L3354" s="846" t="s">
        <v>2710</v>
      </c>
      <c r="M3354" s="846" t="s">
        <v>2717</v>
      </c>
      <c r="N3354" s="846"/>
      <c r="O3354" s="846" t="s">
        <v>7419</v>
      </c>
      <c r="P3354" s="846" t="s">
        <v>7423</v>
      </c>
      <c r="Q3354" s="846"/>
      <c r="R3354" s="824"/>
      <c r="S3354" s="824"/>
      <c r="T3354" s="824"/>
      <c r="U3354" s="824"/>
      <c r="V3354" s="824"/>
      <c r="W3354" s="824"/>
      <c r="X3354" s="824"/>
      <c r="Y3354" s="824"/>
      <c r="Z3354" s="824"/>
      <c r="AA3354" s="824"/>
      <c r="AB3354" s="824"/>
      <c r="AC3354" s="824"/>
    </row>
    <row r="3355" s="823" customFormat="1" ht="28.45" customHeight="1" collapsed="1" spans="1:29">
      <c r="A3355" s="870" t="s">
        <v>2732</v>
      </c>
      <c r="B3355" s="870"/>
      <c r="C3355" s="835"/>
      <c r="D3355" s="835"/>
      <c r="E3355" s="835"/>
      <c r="F3355" s="835"/>
      <c r="G3355" s="836"/>
      <c r="H3355" s="879" t="s">
        <v>6300</v>
      </c>
      <c r="I3355" s="874" t="s">
        <v>6300</v>
      </c>
      <c r="J3355" s="870"/>
      <c r="K3355" s="835"/>
      <c r="L3355" s="835"/>
      <c r="M3355" s="835"/>
      <c r="N3355" s="835"/>
      <c r="O3355" s="835"/>
      <c r="P3355" s="835"/>
      <c r="Q3355" s="836"/>
      <c r="R3355" s="824"/>
      <c r="S3355" s="824"/>
      <c r="T3355" s="824"/>
      <c r="U3355" s="824"/>
      <c r="V3355" s="824"/>
      <c r="W3355" s="824"/>
      <c r="X3355" s="824"/>
      <c r="Y3355" s="824"/>
      <c r="Z3355" s="824"/>
      <c r="AA3355" s="824"/>
      <c r="AB3355" s="824"/>
      <c r="AC3355" s="824"/>
    </row>
    <row r="3356" s="823" customFormat="1" ht="28.45" hidden="1" customHeight="1" outlineLevel="1" collapsed="1" spans="1:29">
      <c r="A3356" s="870" t="s">
        <v>2732</v>
      </c>
      <c r="B3356" s="870" t="s">
        <v>2734</v>
      </c>
      <c r="C3356" s="870"/>
      <c r="D3356" s="835"/>
      <c r="E3356" s="835"/>
      <c r="F3356" s="835"/>
      <c r="G3356" s="836"/>
      <c r="H3356" s="879" t="s">
        <v>6300</v>
      </c>
      <c r="I3356" s="874" t="s">
        <v>6300</v>
      </c>
      <c r="J3356" s="870"/>
      <c r="K3356" s="835"/>
      <c r="L3356" s="835"/>
      <c r="M3356" s="835"/>
      <c r="N3356" s="835"/>
      <c r="O3356" s="835"/>
      <c r="P3356" s="835"/>
      <c r="Q3356" s="836"/>
      <c r="R3356" s="824"/>
      <c r="S3356" s="824"/>
      <c r="T3356" s="824"/>
      <c r="U3356" s="824"/>
      <c r="V3356" s="824"/>
      <c r="W3356" s="824"/>
      <c r="X3356" s="824"/>
      <c r="Y3356" s="824"/>
      <c r="Z3356" s="824"/>
      <c r="AA3356" s="824"/>
      <c r="AB3356" s="824"/>
      <c r="AC3356" s="824"/>
    </row>
    <row r="3357" s="823" customFormat="1" ht="28.45" hidden="1" customHeight="1" outlineLevel="2" collapsed="1" spans="1:29">
      <c r="A3357" s="870" t="s">
        <v>2732</v>
      </c>
      <c r="B3357" s="870" t="s">
        <v>2734</v>
      </c>
      <c r="C3357" s="870" t="s">
        <v>4714</v>
      </c>
      <c r="D3357" s="870"/>
      <c r="E3357" s="835"/>
      <c r="F3357" s="835"/>
      <c r="G3357" s="836"/>
      <c r="H3357" s="879" t="s">
        <v>6300</v>
      </c>
      <c r="I3357" s="874" t="s">
        <v>6300</v>
      </c>
      <c r="J3357" s="870"/>
      <c r="K3357" s="835"/>
      <c r="L3357" s="835"/>
      <c r="M3357" s="835"/>
      <c r="N3357" s="835"/>
      <c r="O3357" s="835"/>
      <c r="P3357" s="835"/>
      <c r="Q3357" s="836"/>
      <c r="R3357" s="824"/>
      <c r="S3357" s="824"/>
      <c r="T3357" s="824"/>
      <c r="U3357" s="824"/>
      <c r="V3357" s="824"/>
      <c r="W3357" s="824"/>
      <c r="X3357" s="824"/>
      <c r="Y3357" s="824"/>
      <c r="Z3357" s="824"/>
      <c r="AA3357" s="824"/>
      <c r="AB3357" s="824"/>
      <c r="AC3357" s="824"/>
    </row>
    <row r="3358" s="823" customFormat="1" ht="28.45" hidden="1" customHeight="1" outlineLevel="3" spans="1:29">
      <c r="A3358" s="873" t="s">
        <v>2732</v>
      </c>
      <c r="B3358" s="870" t="s">
        <v>2734</v>
      </c>
      <c r="C3358" s="870" t="s">
        <v>4714</v>
      </c>
      <c r="D3358" s="846" t="s">
        <v>7424</v>
      </c>
      <c r="E3358" s="846" t="s">
        <v>1110</v>
      </c>
      <c r="F3358" s="846" t="s">
        <v>7425</v>
      </c>
      <c r="G3358" s="846" t="s">
        <v>4730</v>
      </c>
      <c r="H3358" s="832">
        <v>1000</v>
      </c>
      <c r="I3358" s="832">
        <v>500</v>
      </c>
      <c r="J3358" s="846" t="s">
        <v>6361</v>
      </c>
      <c r="K3358" s="846" t="s">
        <v>1000</v>
      </c>
      <c r="L3358" s="846" t="s">
        <v>4726</v>
      </c>
      <c r="M3358" s="846" t="s">
        <v>4732</v>
      </c>
      <c r="N3358" s="846"/>
      <c r="O3358" s="846" t="s">
        <v>7426</v>
      </c>
      <c r="P3358" s="846"/>
      <c r="Q3358" s="846"/>
      <c r="R3358" s="824"/>
      <c r="S3358" s="824"/>
      <c r="T3358" s="824"/>
      <c r="U3358" s="824"/>
      <c r="V3358" s="824"/>
      <c r="W3358" s="824"/>
      <c r="X3358" s="824"/>
      <c r="Y3358" s="824"/>
      <c r="Z3358" s="824"/>
      <c r="AA3358" s="824"/>
      <c r="AB3358" s="824"/>
      <c r="AC3358" s="824"/>
    </row>
    <row r="3359" s="823" customFormat="1" ht="28.45" hidden="1" customHeight="1" outlineLevel="3" spans="1:29">
      <c r="A3359" s="873" t="s">
        <v>2732</v>
      </c>
      <c r="B3359" s="870" t="s">
        <v>2734</v>
      </c>
      <c r="C3359" s="870" t="s">
        <v>4714</v>
      </c>
      <c r="D3359" s="846" t="s">
        <v>7427</v>
      </c>
      <c r="E3359" s="846" t="s">
        <v>1110</v>
      </c>
      <c r="F3359" s="846" t="s">
        <v>7425</v>
      </c>
      <c r="G3359" s="846" t="s">
        <v>4730</v>
      </c>
      <c r="H3359" s="832">
        <v>1000</v>
      </c>
      <c r="I3359" s="832">
        <v>1000</v>
      </c>
      <c r="J3359" s="846" t="s">
        <v>6361</v>
      </c>
      <c r="K3359" s="846" t="s">
        <v>196</v>
      </c>
      <c r="L3359" s="846" t="s">
        <v>4726</v>
      </c>
      <c r="M3359" s="846" t="s">
        <v>4732</v>
      </c>
      <c r="N3359" s="846"/>
      <c r="O3359" s="846" t="s">
        <v>7428</v>
      </c>
      <c r="P3359" s="846"/>
      <c r="Q3359" s="846"/>
      <c r="R3359" s="824"/>
      <c r="S3359" s="824"/>
      <c r="T3359" s="824"/>
      <c r="U3359" s="824"/>
      <c r="V3359" s="824"/>
      <c r="W3359" s="824"/>
      <c r="X3359" s="824"/>
      <c r="Y3359" s="824"/>
      <c r="Z3359" s="824"/>
      <c r="AA3359" s="824"/>
      <c r="AB3359" s="824"/>
      <c r="AC3359" s="824"/>
    </row>
    <row r="3360" s="823" customFormat="1" ht="28.45" hidden="1" customHeight="1" outlineLevel="3" spans="1:29">
      <c r="A3360" s="873" t="s">
        <v>2732</v>
      </c>
      <c r="B3360" s="870" t="s">
        <v>2734</v>
      </c>
      <c r="C3360" s="870" t="s">
        <v>4714</v>
      </c>
      <c r="D3360" s="846" t="s">
        <v>7429</v>
      </c>
      <c r="E3360" s="846" t="s">
        <v>1110</v>
      </c>
      <c r="F3360" s="846" t="s">
        <v>7430</v>
      </c>
      <c r="G3360" s="846" t="s">
        <v>4730</v>
      </c>
      <c r="H3360" s="832">
        <v>1040</v>
      </c>
      <c r="I3360" s="832">
        <v>520</v>
      </c>
      <c r="J3360" s="846" t="s">
        <v>6361</v>
      </c>
      <c r="K3360" s="846" t="s">
        <v>6908</v>
      </c>
      <c r="L3360" s="846" t="s">
        <v>4726</v>
      </c>
      <c r="M3360" s="846" t="s">
        <v>4732</v>
      </c>
      <c r="N3360" s="846"/>
      <c r="O3360" s="846" t="s">
        <v>7431</v>
      </c>
      <c r="P3360" s="846"/>
      <c r="Q3360" s="846"/>
      <c r="R3360" s="824"/>
      <c r="S3360" s="824"/>
      <c r="T3360" s="824"/>
      <c r="U3360" s="824"/>
      <c r="V3360" s="824"/>
      <c r="W3360" s="824"/>
      <c r="X3360" s="824"/>
      <c r="Y3360" s="824"/>
      <c r="Z3360" s="824"/>
      <c r="AA3360" s="824"/>
      <c r="AB3360" s="824"/>
      <c r="AC3360" s="824"/>
    </row>
    <row r="3361" s="823" customFormat="1" ht="28.45" hidden="1" customHeight="1" outlineLevel="3" spans="1:29">
      <c r="A3361" s="873" t="s">
        <v>2732</v>
      </c>
      <c r="B3361" s="870" t="s">
        <v>2734</v>
      </c>
      <c r="C3361" s="870" t="s">
        <v>4714</v>
      </c>
      <c r="D3361" s="846" t="s">
        <v>7432</v>
      </c>
      <c r="E3361" s="846" t="s">
        <v>1110</v>
      </c>
      <c r="F3361" s="846" t="s">
        <v>7430</v>
      </c>
      <c r="G3361" s="846" t="s">
        <v>4730</v>
      </c>
      <c r="H3361" s="832">
        <v>1040</v>
      </c>
      <c r="I3361" s="832">
        <v>520</v>
      </c>
      <c r="J3361" s="846" t="s">
        <v>6361</v>
      </c>
      <c r="K3361" s="846" t="s">
        <v>4641</v>
      </c>
      <c r="L3361" s="846" t="s">
        <v>4726</v>
      </c>
      <c r="M3361" s="846" t="s">
        <v>4732</v>
      </c>
      <c r="N3361" s="846"/>
      <c r="O3361" s="846" t="s">
        <v>7433</v>
      </c>
      <c r="P3361" s="846"/>
      <c r="Q3361" s="846"/>
      <c r="R3361" s="824"/>
      <c r="S3361" s="824"/>
      <c r="T3361" s="824"/>
      <c r="U3361" s="824"/>
      <c r="V3361" s="824"/>
      <c r="W3361" s="824"/>
      <c r="X3361" s="824"/>
      <c r="Y3361" s="824"/>
      <c r="Z3361" s="824"/>
      <c r="AA3361" s="824"/>
      <c r="AB3361" s="824"/>
      <c r="AC3361" s="824"/>
    </row>
    <row r="3362" s="823" customFormat="1" ht="28.45" hidden="1" customHeight="1" outlineLevel="3" spans="1:29">
      <c r="A3362" s="873" t="s">
        <v>2732</v>
      </c>
      <c r="B3362" s="870" t="s">
        <v>2734</v>
      </c>
      <c r="C3362" s="870" t="s">
        <v>4714</v>
      </c>
      <c r="D3362" s="846" t="s">
        <v>7434</v>
      </c>
      <c r="E3362" s="846" t="s">
        <v>1110</v>
      </c>
      <c r="F3362" s="846" t="s">
        <v>7430</v>
      </c>
      <c r="G3362" s="846" t="s">
        <v>4730</v>
      </c>
      <c r="H3362" s="832">
        <v>1560</v>
      </c>
      <c r="I3362" s="832">
        <v>1560</v>
      </c>
      <c r="J3362" s="846" t="s">
        <v>6361</v>
      </c>
      <c r="K3362" s="846" t="s">
        <v>4641</v>
      </c>
      <c r="L3362" s="846" t="s">
        <v>4726</v>
      </c>
      <c r="M3362" s="846" t="s">
        <v>4732</v>
      </c>
      <c r="N3362" s="846"/>
      <c r="O3362" s="846" t="s">
        <v>7435</v>
      </c>
      <c r="P3362" s="846"/>
      <c r="Q3362" s="846"/>
      <c r="R3362" s="824"/>
      <c r="S3362" s="824"/>
      <c r="T3362" s="824"/>
      <c r="U3362" s="824"/>
      <c r="V3362" s="824"/>
      <c r="W3362" s="824"/>
      <c r="X3362" s="824"/>
      <c r="Y3362" s="824"/>
      <c r="Z3362" s="824"/>
      <c r="AA3362" s="824"/>
      <c r="AB3362" s="824"/>
      <c r="AC3362" s="824"/>
    </row>
    <row r="3363" s="823" customFormat="1" ht="28.45" hidden="1" customHeight="1" outlineLevel="3" spans="1:29">
      <c r="A3363" s="873" t="s">
        <v>2732</v>
      </c>
      <c r="B3363" s="870" t="s">
        <v>2734</v>
      </c>
      <c r="C3363" s="870" t="s">
        <v>4714</v>
      </c>
      <c r="D3363" s="846" t="s">
        <v>7436</v>
      </c>
      <c r="E3363" s="846" t="s">
        <v>1110</v>
      </c>
      <c r="F3363" s="846" t="s">
        <v>7430</v>
      </c>
      <c r="G3363" s="846" t="s">
        <v>4730</v>
      </c>
      <c r="H3363" s="832">
        <v>1040</v>
      </c>
      <c r="I3363" s="832">
        <v>1040</v>
      </c>
      <c r="J3363" s="846" t="s">
        <v>6361</v>
      </c>
      <c r="K3363" s="846" t="s">
        <v>200</v>
      </c>
      <c r="L3363" s="846" t="s">
        <v>7437</v>
      </c>
      <c r="M3363" s="846" t="s">
        <v>7438</v>
      </c>
      <c r="N3363" s="846"/>
      <c r="O3363" s="846" t="s">
        <v>7439</v>
      </c>
      <c r="P3363" s="846"/>
      <c r="Q3363" s="846"/>
      <c r="R3363" s="824"/>
      <c r="S3363" s="824"/>
      <c r="T3363" s="824"/>
      <c r="U3363" s="824"/>
      <c r="V3363" s="824"/>
      <c r="W3363" s="824"/>
      <c r="X3363" s="824"/>
      <c r="Y3363" s="824"/>
      <c r="Z3363" s="824"/>
      <c r="AA3363" s="824"/>
      <c r="AB3363" s="824"/>
      <c r="AC3363" s="824"/>
    </row>
    <row r="3364" s="823" customFormat="1" ht="28.45" hidden="1" customHeight="1" outlineLevel="3" spans="1:29">
      <c r="A3364" s="873" t="s">
        <v>2732</v>
      </c>
      <c r="B3364" s="870" t="s">
        <v>2734</v>
      </c>
      <c r="C3364" s="870" t="s">
        <v>4714</v>
      </c>
      <c r="D3364" s="846" t="s">
        <v>7440</v>
      </c>
      <c r="E3364" s="846" t="s">
        <v>1110</v>
      </c>
      <c r="F3364" s="846" t="s">
        <v>7441</v>
      </c>
      <c r="G3364" s="846" t="s">
        <v>4730</v>
      </c>
      <c r="H3364" s="832">
        <v>1144</v>
      </c>
      <c r="I3364" s="832">
        <v>1144</v>
      </c>
      <c r="J3364" s="846" t="s">
        <v>6361</v>
      </c>
      <c r="K3364" s="846" t="s">
        <v>216</v>
      </c>
      <c r="L3364" s="846" t="s">
        <v>7437</v>
      </c>
      <c r="M3364" s="846" t="s">
        <v>7438</v>
      </c>
      <c r="N3364" s="846"/>
      <c r="O3364" s="846" t="s">
        <v>7442</v>
      </c>
      <c r="P3364" s="846"/>
      <c r="Q3364" s="846"/>
      <c r="R3364" s="824"/>
      <c r="S3364" s="824"/>
      <c r="T3364" s="824"/>
      <c r="U3364" s="824"/>
      <c r="V3364" s="824"/>
      <c r="W3364" s="824"/>
      <c r="X3364" s="824"/>
      <c r="Y3364" s="824"/>
      <c r="Z3364" s="824"/>
      <c r="AA3364" s="824"/>
      <c r="AB3364" s="824"/>
      <c r="AC3364" s="824"/>
    </row>
    <row r="3365" s="823" customFormat="1" ht="28.45" hidden="1" customHeight="1" outlineLevel="3" spans="1:29">
      <c r="A3365" s="873" t="s">
        <v>2732</v>
      </c>
      <c r="B3365" s="870" t="s">
        <v>2734</v>
      </c>
      <c r="C3365" s="870" t="s">
        <v>4714</v>
      </c>
      <c r="D3365" s="846" t="s">
        <v>4728</v>
      </c>
      <c r="E3365" s="846" t="s">
        <v>1110</v>
      </c>
      <c r="F3365" s="846" t="s">
        <v>4729</v>
      </c>
      <c r="G3365" s="846" t="s">
        <v>4730</v>
      </c>
      <c r="H3365" s="832">
        <v>1000</v>
      </c>
      <c r="I3365" s="832">
        <v>1000</v>
      </c>
      <c r="J3365" s="846" t="s">
        <v>6361</v>
      </c>
      <c r="K3365" s="846" t="s">
        <v>817</v>
      </c>
      <c r="L3365" s="846" t="s">
        <v>4726</v>
      </c>
      <c r="M3365" s="846" t="s">
        <v>4732</v>
      </c>
      <c r="N3365" s="846"/>
      <c r="O3365" s="846" t="s">
        <v>7443</v>
      </c>
      <c r="P3365" s="846"/>
      <c r="Q3365" s="846"/>
      <c r="R3365" s="824"/>
      <c r="S3365" s="824"/>
      <c r="T3365" s="824"/>
      <c r="U3365" s="824"/>
      <c r="V3365" s="824"/>
      <c r="W3365" s="824"/>
      <c r="X3365" s="824"/>
      <c r="Y3365" s="824"/>
      <c r="Z3365" s="824"/>
      <c r="AA3365" s="824"/>
      <c r="AB3365" s="824"/>
      <c r="AC3365" s="824"/>
    </row>
    <row r="3366" s="823" customFormat="1" ht="28.45" hidden="1" customHeight="1" outlineLevel="3" spans="1:29">
      <c r="A3366" s="873" t="s">
        <v>2732</v>
      </c>
      <c r="B3366" s="870" t="s">
        <v>2734</v>
      </c>
      <c r="C3366" s="870" t="s">
        <v>4714</v>
      </c>
      <c r="D3366" s="846" t="s">
        <v>4716</v>
      </c>
      <c r="E3366" s="846" t="s">
        <v>34</v>
      </c>
      <c r="F3366" s="846" t="s">
        <v>4717</v>
      </c>
      <c r="G3366" s="846" t="s">
        <v>4718</v>
      </c>
      <c r="H3366" s="832">
        <v>1000</v>
      </c>
      <c r="I3366" s="832">
        <v>822</v>
      </c>
      <c r="J3366" s="846" t="s">
        <v>6361</v>
      </c>
      <c r="K3366" s="846" t="s">
        <v>64</v>
      </c>
      <c r="L3366" s="846" t="s">
        <v>4720</v>
      </c>
      <c r="M3366" s="846" t="s">
        <v>4721</v>
      </c>
      <c r="N3366" s="846"/>
      <c r="O3366" s="846" t="s">
        <v>7444</v>
      </c>
      <c r="P3366" s="846" t="s">
        <v>4722</v>
      </c>
      <c r="Q3366" s="846"/>
      <c r="R3366" s="824"/>
      <c r="S3366" s="824"/>
      <c r="T3366" s="824"/>
      <c r="U3366" s="824"/>
      <c r="V3366" s="824"/>
      <c r="W3366" s="824"/>
      <c r="X3366" s="824"/>
      <c r="Y3366" s="824"/>
      <c r="Z3366" s="824"/>
      <c r="AA3366" s="824"/>
      <c r="AB3366" s="824"/>
      <c r="AC3366" s="824"/>
    </row>
    <row r="3367" s="823" customFormat="1" ht="28.45" hidden="1" customHeight="1" outlineLevel="3" spans="1:29">
      <c r="A3367" s="873" t="s">
        <v>2732</v>
      </c>
      <c r="B3367" s="870" t="s">
        <v>2734</v>
      </c>
      <c r="C3367" s="870" t="s">
        <v>4714</v>
      </c>
      <c r="D3367" s="846" t="s">
        <v>4723</v>
      </c>
      <c r="E3367" s="846" t="s">
        <v>34</v>
      </c>
      <c r="F3367" s="846" t="s">
        <v>4724</v>
      </c>
      <c r="G3367" s="846" t="s">
        <v>4718</v>
      </c>
      <c r="H3367" s="832">
        <v>1520</v>
      </c>
      <c r="I3367" s="832">
        <v>586</v>
      </c>
      <c r="J3367" s="846" t="s">
        <v>6361</v>
      </c>
      <c r="K3367" s="846" t="s">
        <v>330</v>
      </c>
      <c r="L3367" s="846" t="s">
        <v>4726</v>
      </c>
      <c r="M3367" s="846" t="s">
        <v>4721</v>
      </c>
      <c r="N3367" s="846"/>
      <c r="O3367" s="846" t="s">
        <v>4725</v>
      </c>
      <c r="P3367" s="846" t="s">
        <v>4727</v>
      </c>
      <c r="Q3367" s="846"/>
      <c r="R3367" s="824"/>
      <c r="S3367" s="824"/>
      <c r="T3367" s="824"/>
      <c r="U3367" s="824"/>
      <c r="V3367" s="824"/>
      <c r="W3367" s="824"/>
      <c r="X3367" s="824"/>
      <c r="Y3367" s="824"/>
      <c r="Z3367" s="824"/>
      <c r="AA3367" s="824"/>
      <c r="AB3367" s="824"/>
      <c r="AC3367" s="824"/>
    </row>
    <row r="3368" s="823" customFormat="1" ht="28.45" hidden="1" customHeight="1" outlineLevel="1" spans="1:29">
      <c r="A3368" s="870" t="s">
        <v>2732</v>
      </c>
      <c r="B3368" s="870" t="s">
        <v>2850</v>
      </c>
      <c r="C3368" s="870"/>
      <c r="D3368" s="835"/>
      <c r="E3368" s="835"/>
      <c r="F3368" s="835"/>
      <c r="G3368" s="836"/>
      <c r="H3368" s="879" t="s">
        <v>6300</v>
      </c>
      <c r="I3368" s="874" t="s">
        <v>6300</v>
      </c>
      <c r="J3368" s="870"/>
      <c r="K3368" s="835"/>
      <c r="L3368" s="835"/>
      <c r="M3368" s="835"/>
      <c r="N3368" s="835"/>
      <c r="O3368" s="835"/>
      <c r="P3368" s="835"/>
      <c r="Q3368" s="836"/>
      <c r="R3368" s="824"/>
      <c r="S3368" s="824"/>
      <c r="T3368" s="824"/>
      <c r="U3368" s="824"/>
      <c r="V3368" s="824"/>
      <c r="W3368" s="824"/>
      <c r="X3368" s="824"/>
      <c r="Y3368" s="824"/>
      <c r="Z3368" s="824"/>
      <c r="AA3368" s="824"/>
      <c r="AB3368" s="824"/>
      <c r="AC3368" s="824"/>
    </row>
    <row r="3369" s="823" customFormat="1" ht="28.45" hidden="1" customHeight="1" outlineLevel="1" collapsed="1" spans="1:29">
      <c r="A3369" s="870" t="s">
        <v>2732</v>
      </c>
      <c r="B3369" s="870" t="s">
        <v>2931</v>
      </c>
      <c r="C3369" s="870"/>
      <c r="D3369" s="835"/>
      <c r="E3369" s="835"/>
      <c r="F3369" s="835"/>
      <c r="G3369" s="836"/>
      <c r="H3369" s="879" t="s">
        <v>6300</v>
      </c>
      <c r="I3369" s="874" t="s">
        <v>6300</v>
      </c>
      <c r="J3369" s="870"/>
      <c r="K3369" s="835"/>
      <c r="L3369" s="835"/>
      <c r="M3369" s="835"/>
      <c r="N3369" s="835"/>
      <c r="O3369" s="835"/>
      <c r="P3369" s="835"/>
      <c r="Q3369" s="836"/>
      <c r="R3369" s="824"/>
      <c r="S3369" s="824"/>
      <c r="T3369" s="824"/>
      <c r="U3369" s="824"/>
      <c r="V3369" s="824"/>
      <c r="W3369" s="824"/>
      <c r="X3369" s="824"/>
      <c r="Y3369" s="824"/>
      <c r="Z3369" s="824"/>
      <c r="AA3369" s="824"/>
      <c r="AB3369" s="824"/>
      <c r="AC3369" s="824"/>
    </row>
    <row r="3370" s="823" customFormat="1" ht="28.45" hidden="1" customHeight="1" outlineLevel="2" collapsed="1" spans="1:29">
      <c r="A3370" s="870" t="s">
        <v>2732</v>
      </c>
      <c r="B3370" s="870" t="s">
        <v>2931</v>
      </c>
      <c r="C3370" s="870" t="s">
        <v>2933</v>
      </c>
      <c r="D3370" s="870"/>
      <c r="E3370" s="835"/>
      <c r="F3370" s="835"/>
      <c r="G3370" s="836"/>
      <c r="H3370" s="879" t="s">
        <v>6300</v>
      </c>
      <c r="I3370" s="874" t="s">
        <v>6300</v>
      </c>
      <c r="J3370" s="870"/>
      <c r="K3370" s="835"/>
      <c r="L3370" s="835"/>
      <c r="M3370" s="835"/>
      <c r="N3370" s="835"/>
      <c r="O3370" s="835"/>
      <c r="P3370" s="835"/>
      <c r="Q3370" s="836"/>
      <c r="R3370" s="824"/>
      <c r="S3370" s="824"/>
      <c r="T3370" s="824"/>
      <c r="U3370" s="824"/>
      <c r="V3370" s="824"/>
      <c r="W3370" s="824"/>
      <c r="X3370" s="824"/>
      <c r="Y3370" s="824"/>
      <c r="Z3370" s="824"/>
      <c r="AA3370" s="824"/>
      <c r="AB3370" s="824"/>
      <c r="AC3370" s="824"/>
    </row>
    <row r="3371" s="823" customFormat="1" ht="28.45" hidden="1" customHeight="1" outlineLevel="3" spans="1:29">
      <c r="A3371" s="873" t="s">
        <v>2732</v>
      </c>
      <c r="B3371" s="870" t="s">
        <v>2931</v>
      </c>
      <c r="C3371" s="870" t="s">
        <v>2933</v>
      </c>
      <c r="D3371" s="846" t="s">
        <v>7445</v>
      </c>
      <c r="E3371" s="846" t="s">
        <v>34</v>
      </c>
      <c r="F3371" s="846" t="s">
        <v>7446</v>
      </c>
      <c r="G3371" s="846" t="s">
        <v>2944</v>
      </c>
      <c r="H3371" s="832">
        <v>5000</v>
      </c>
      <c r="I3371" s="832">
        <v>5000</v>
      </c>
      <c r="J3371" s="846" t="s">
        <v>6361</v>
      </c>
      <c r="K3371" s="846" t="s">
        <v>243</v>
      </c>
      <c r="L3371" s="846" t="s">
        <v>2947</v>
      </c>
      <c r="M3371" s="846" t="s">
        <v>2948</v>
      </c>
      <c r="N3371" s="846"/>
      <c r="O3371" s="846" t="s">
        <v>7447</v>
      </c>
      <c r="P3371" s="846" t="s">
        <v>3501</v>
      </c>
      <c r="Q3371" s="846"/>
      <c r="R3371" s="824"/>
      <c r="S3371" s="824"/>
      <c r="T3371" s="824"/>
      <c r="U3371" s="824"/>
      <c r="V3371" s="824"/>
      <c r="W3371" s="824"/>
      <c r="X3371" s="824"/>
      <c r="Y3371" s="824"/>
      <c r="Z3371" s="824"/>
      <c r="AA3371" s="824"/>
      <c r="AB3371" s="824"/>
      <c r="AC3371" s="824"/>
    </row>
    <row r="3372" s="823" customFormat="1" ht="28.45" hidden="1" customHeight="1" outlineLevel="3" spans="1:29">
      <c r="A3372" s="873" t="s">
        <v>2732</v>
      </c>
      <c r="B3372" s="870" t="s">
        <v>2931</v>
      </c>
      <c r="C3372" s="870" t="s">
        <v>2933</v>
      </c>
      <c r="D3372" s="846" t="s">
        <v>7448</v>
      </c>
      <c r="E3372" s="846" t="s">
        <v>1110</v>
      </c>
      <c r="F3372" s="846" t="s">
        <v>7449</v>
      </c>
      <c r="G3372" s="846" t="s">
        <v>2845</v>
      </c>
      <c r="H3372" s="832">
        <v>20000</v>
      </c>
      <c r="I3372" s="832">
        <v>20000</v>
      </c>
      <c r="J3372" s="846" t="s">
        <v>6361</v>
      </c>
      <c r="K3372" s="846" t="s">
        <v>485</v>
      </c>
      <c r="L3372" s="846" t="s">
        <v>2970</v>
      </c>
      <c r="M3372" s="846" t="s">
        <v>7450</v>
      </c>
      <c r="N3372" s="846"/>
      <c r="O3372" s="846" t="s">
        <v>7451</v>
      </c>
      <c r="P3372" s="846"/>
      <c r="Q3372" s="846"/>
      <c r="R3372" s="824"/>
      <c r="S3372" s="824"/>
      <c r="T3372" s="824"/>
      <c r="U3372" s="824"/>
      <c r="V3372" s="824"/>
      <c r="W3372" s="824"/>
      <c r="X3372" s="824"/>
      <c r="Y3372" s="824"/>
      <c r="Z3372" s="824"/>
      <c r="AA3372" s="824"/>
      <c r="AB3372" s="824"/>
      <c r="AC3372" s="824"/>
    </row>
    <row r="3373" s="823" customFormat="1" ht="28.45" hidden="1" customHeight="1" outlineLevel="3" spans="1:29">
      <c r="A3373" s="873" t="s">
        <v>2732</v>
      </c>
      <c r="B3373" s="870" t="s">
        <v>2931</v>
      </c>
      <c r="C3373" s="870" t="s">
        <v>2933</v>
      </c>
      <c r="D3373" s="846" t="s">
        <v>7452</v>
      </c>
      <c r="E3373" s="846" t="s">
        <v>34</v>
      </c>
      <c r="F3373" s="846" t="s">
        <v>7453</v>
      </c>
      <c r="G3373" s="846" t="s">
        <v>2845</v>
      </c>
      <c r="H3373" s="832">
        <v>1000</v>
      </c>
      <c r="I3373" s="832">
        <v>1000</v>
      </c>
      <c r="J3373" s="846" t="s">
        <v>6361</v>
      </c>
      <c r="K3373" s="846" t="s">
        <v>350</v>
      </c>
      <c r="L3373" s="846" t="s">
        <v>7454</v>
      </c>
      <c r="M3373" s="846" t="s">
        <v>7455</v>
      </c>
      <c r="N3373" s="846"/>
      <c r="O3373" s="846"/>
      <c r="P3373" s="846"/>
      <c r="Q3373" s="846"/>
      <c r="R3373" s="824"/>
      <c r="S3373" s="824"/>
      <c r="T3373" s="824"/>
      <c r="U3373" s="824"/>
      <c r="V3373" s="824"/>
      <c r="W3373" s="824"/>
      <c r="X3373" s="824"/>
      <c r="Y3373" s="824"/>
      <c r="Z3373" s="824"/>
      <c r="AA3373" s="824"/>
      <c r="AB3373" s="824"/>
      <c r="AC3373" s="824"/>
    </row>
    <row r="3374" s="823" customFormat="1" ht="28.45" hidden="1" customHeight="1" outlineLevel="2" collapsed="1" spans="1:29">
      <c r="A3374" s="870" t="s">
        <v>2732</v>
      </c>
      <c r="B3374" s="870" t="s">
        <v>2931</v>
      </c>
      <c r="C3374" s="870" t="s">
        <v>3014</v>
      </c>
      <c r="D3374" s="870"/>
      <c r="E3374" s="835"/>
      <c r="F3374" s="835"/>
      <c r="G3374" s="836"/>
      <c r="H3374" s="879" t="s">
        <v>6300</v>
      </c>
      <c r="I3374" s="874" t="s">
        <v>6300</v>
      </c>
      <c r="J3374" s="870"/>
      <c r="K3374" s="835"/>
      <c r="L3374" s="835"/>
      <c r="M3374" s="835"/>
      <c r="N3374" s="835"/>
      <c r="O3374" s="835"/>
      <c r="P3374" s="835"/>
      <c r="Q3374" s="836"/>
      <c r="R3374" s="824"/>
      <c r="S3374" s="824"/>
      <c r="T3374" s="824"/>
      <c r="U3374" s="824"/>
      <c r="V3374" s="824"/>
      <c r="W3374" s="824"/>
      <c r="X3374" s="824"/>
      <c r="Y3374" s="824"/>
      <c r="Z3374" s="824"/>
      <c r="AA3374" s="824"/>
      <c r="AB3374" s="824"/>
      <c r="AC3374" s="824"/>
    </row>
    <row r="3375" s="823" customFormat="1" ht="28.45" hidden="1" customHeight="1" outlineLevel="3" spans="1:29">
      <c r="A3375" s="873" t="s">
        <v>2732</v>
      </c>
      <c r="B3375" s="870" t="s">
        <v>2931</v>
      </c>
      <c r="C3375" s="870" t="s">
        <v>3014</v>
      </c>
      <c r="D3375" s="846" t="s">
        <v>7456</v>
      </c>
      <c r="E3375" s="846" t="s">
        <v>34</v>
      </c>
      <c r="F3375" s="846" t="s">
        <v>7457</v>
      </c>
      <c r="G3375" s="846" t="s">
        <v>7458</v>
      </c>
      <c r="H3375" s="832">
        <v>63232</v>
      </c>
      <c r="I3375" s="832">
        <v>52648</v>
      </c>
      <c r="J3375" s="846" t="s">
        <v>7459</v>
      </c>
      <c r="K3375" s="846" t="s">
        <v>1312</v>
      </c>
      <c r="L3375" s="846" t="s">
        <v>3040</v>
      </c>
      <c r="M3375" s="846" t="s">
        <v>7460</v>
      </c>
      <c r="N3375" s="846"/>
      <c r="O3375" s="846"/>
      <c r="P3375" s="846" t="s">
        <v>7461</v>
      </c>
      <c r="Q3375" s="846"/>
      <c r="R3375" s="824"/>
      <c r="S3375" s="824"/>
      <c r="T3375" s="824"/>
      <c r="U3375" s="824"/>
      <c r="V3375" s="824"/>
      <c r="W3375" s="824"/>
      <c r="X3375" s="824"/>
      <c r="Y3375" s="824"/>
      <c r="Z3375" s="824"/>
      <c r="AA3375" s="824"/>
      <c r="AB3375" s="824"/>
      <c r="AC3375" s="824"/>
    </row>
    <row r="3376" s="823" customFormat="1" ht="28.45" hidden="1" customHeight="1" outlineLevel="2" collapsed="1" spans="1:29">
      <c r="A3376" s="870" t="s">
        <v>2732</v>
      </c>
      <c r="B3376" s="870" t="s">
        <v>2931</v>
      </c>
      <c r="C3376" s="870" t="s">
        <v>7462</v>
      </c>
      <c r="D3376" s="870"/>
      <c r="E3376" s="835"/>
      <c r="F3376" s="835"/>
      <c r="G3376" s="836"/>
      <c r="H3376" s="879" t="s">
        <v>6300</v>
      </c>
      <c r="I3376" s="874" t="s">
        <v>6300</v>
      </c>
      <c r="J3376" s="870"/>
      <c r="K3376" s="835"/>
      <c r="L3376" s="835"/>
      <c r="M3376" s="835"/>
      <c r="N3376" s="835"/>
      <c r="O3376" s="835"/>
      <c r="P3376" s="835"/>
      <c r="Q3376" s="836"/>
      <c r="R3376" s="824"/>
      <c r="S3376" s="824"/>
      <c r="T3376" s="824"/>
      <c r="U3376" s="824"/>
      <c r="V3376" s="824"/>
      <c r="W3376" s="824"/>
      <c r="X3376" s="824"/>
      <c r="Y3376" s="824"/>
      <c r="Z3376" s="824"/>
      <c r="AA3376" s="824"/>
      <c r="AB3376" s="824"/>
      <c r="AC3376" s="824"/>
    </row>
    <row r="3377" s="823" customFormat="1" ht="28.45" hidden="1" customHeight="1" outlineLevel="3" spans="1:29">
      <c r="A3377" s="873" t="s">
        <v>2732</v>
      </c>
      <c r="B3377" s="870" t="s">
        <v>2931</v>
      </c>
      <c r="C3377" s="870" t="s">
        <v>7462</v>
      </c>
      <c r="D3377" s="846" t="s">
        <v>7463</v>
      </c>
      <c r="E3377" s="846" t="s">
        <v>1110</v>
      </c>
      <c r="F3377" s="846" t="s">
        <v>7464</v>
      </c>
      <c r="G3377" s="846" t="s">
        <v>7465</v>
      </c>
      <c r="H3377" s="832">
        <v>30000</v>
      </c>
      <c r="I3377" s="832">
        <v>30000</v>
      </c>
      <c r="J3377" s="846" t="s">
        <v>6361</v>
      </c>
      <c r="K3377" s="846" t="s">
        <v>37</v>
      </c>
      <c r="L3377" s="846" t="s">
        <v>7466</v>
      </c>
      <c r="M3377" s="846" t="s">
        <v>7467</v>
      </c>
      <c r="N3377" s="846"/>
      <c r="O3377" s="846" t="s">
        <v>7468</v>
      </c>
      <c r="P3377" s="846"/>
      <c r="Q3377" s="846"/>
      <c r="R3377" s="824"/>
      <c r="S3377" s="824"/>
      <c r="T3377" s="824"/>
      <c r="U3377" s="824"/>
      <c r="V3377" s="824"/>
      <c r="W3377" s="824"/>
      <c r="X3377" s="824"/>
      <c r="Y3377" s="824"/>
      <c r="Z3377" s="824"/>
      <c r="AA3377" s="824"/>
      <c r="AB3377" s="824"/>
      <c r="AC3377" s="824"/>
    </row>
    <row r="3378" s="823" customFormat="1" ht="28.45" hidden="1" customHeight="1" outlineLevel="2" collapsed="1" spans="1:29">
      <c r="A3378" s="870" t="s">
        <v>2732</v>
      </c>
      <c r="B3378" s="870" t="s">
        <v>2931</v>
      </c>
      <c r="C3378" s="870" t="s">
        <v>3005</v>
      </c>
      <c r="D3378" s="870"/>
      <c r="E3378" s="835"/>
      <c r="F3378" s="835"/>
      <c r="G3378" s="836"/>
      <c r="H3378" s="879" t="s">
        <v>6300</v>
      </c>
      <c r="I3378" s="874" t="s">
        <v>6300</v>
      </c>
      <c r="J3378" s="870"/>
      <c r="K3378" s="835"/>
      <c r="L3378" s="835"/>
      <c r="M3378" s="835"/>
      <c r="N3378" s="835"/>
      <c r="O3378" s="835"/>
      <c r="P3378" s="835"/>
      <c r="Q3378" s="836"/>
      <c r="R3378" s="824"/>
      <c r="S3378" s="824"/>
      <c r="T3378" s="824"/>
      <c r="U3378" s="824"/>
      <c r="V3378" s="824"/>
      <c r="W3378" s="824"/>
      <c r="X3378" s="824"/>
      <c r="Y3378" s="824"/>
      <c r="Z3378" s="824"/>
      <c r="AA3378" s="824"/>
      <c r="AB3378" s="824"/>
      <c r="AC3378" s="824"/>
    </row>
    <row r="3379" s="823" customFormat="1" ht="28.45" hidden="1" customHeight="1" outlineLevel="3" spans="1:29">
      <c r="A3379" s="873" t="s">
        <v>2732</v>
      </c>
      <c r="B3379" s="870" t="s">
        <v>2931</v>
      </c>
      <c r="C3379" s="870" t="s">
        <v>3005</v>
      </c>
      <c r="D3379" s="846" t="s">
        <v>7469</v>
      </c>
      <c r="E3379" s="846" t="s">
        <v>310</v>
      </c>
      <c r="F3379" s="846" t="s">
        <v>7470</v>
      </c>
      <c r="G3379" s="846" t="s">
        <v>7471</v>
      </c>
      <c r="H3379" s="832">
        <v>200</v>
      </c>
      <c r="I3379" s="832">
        <v>200</v>
      </c>
      <c r="J3379" s="846" t="s">
        <v>7165</v>
      </c>
      <c r="K3379" s="846" t="s">
        <v>166</v>
      </c>
      <c r="L3379" s="846" t="s">
        <v>7472</v>
      </c>
      <c r="M3379" s="846" t="s">
        <v>3013</v>
      </c>
      <c r="N3379" s="846"/>
      <c r="O3379" s="846" t="s">
        <v>7473</v>
      </c>
      <c r="P3379" s="846"/>
      <c r="Q3379" s="846"/>
      <c r="R3379" s="824"/>
      <c r="S3379" s="824"/>
      <c r="T3379" s="824"/>
      <c r="U3379" s="824"/>
      <c r="V3379" s="824"/>
      <c r="W3379" s="824"/>
      <c r="X3379" s="824"/>
      <c r="Y3379" s="824"/>
      <c r="Z3379" s="824"/>
      <c r="AA3379" s="824"/>
      <c r="AB3379" s="824"/>
      <c r="AC3379" s="824"/>
    </row>
    <row r="3380" s="823" customFormat="1" ht="28.45" hidden="1" customHeight="1" outlineLevel="1" spans="1:29">
      <c r="A3380" s="870" t="s">
        <v>2732</v>
      </c>
      <c r="B3380" s="870" t="s">
        <v>3056</v>
      </c>
      <c r="C3380" s="870"/>
      <c r="D3380" s="835"/>
      <c r="E3380" s="835"/>
      <c r="F3380" s="835"/>
      <c r="G3380" s="836"/>
      <c r="H3380" s="879" t="s">
        <v>6300</v>
      </c>
      <c r="I3380" s="874" t="s">
        <v>6300</v>
      </c>
      <c r="J3380" s="870"/>
      <c r="K3380" s="835"/>
      <c r="L3380" s="835"/>
      <c r="M3380" s="835"/>
      <c r="N3380" s="835"/>
      <c r="O3380" s="835"/>
      <c r="P3380" s="835"/>
      <c r="Q3380" s="836"/>
      <c r="R3380" s="824"/>
      <c r="S3380" s="824"/>
      <c r="T3380" s="824"/>
      <c r="U3380" s="824"/>
      <c r="V3380" s="824"/>
      <c r="W3380" s="824"/>
      <c r="X3380" s="824"/>
      <c r="Y3380" s="824"/>
      <c r="Z3380" s="824"/>
      <c r="AA3380" s="824"/>
      <c r="AB3380" s="824"/>
      <c r="AC3380" s="824"/>
    </row>
    <row r="3381" s="823" customFormat="1" ht="28.45" hidden="1" customHeight="1" outlineLevel="1" spans="1:29">
      <c r="A3381" s="870" t="s">
        <v>2732</v>
      </c>
      <c r="B3381" s="870" t="s">
        <v>3057</v>
      </c>
      <c r="C3381" s="870"/>
      <c r="D3381" s="835"/>
      <c r="E3381" s="835"/>
      <c r="F3381" s="835"/>
      <c r="G3381" s="836"/>
      <c r="H3381" s="879" t="s">
        <v>6300</v>
      </c>
      <c r="I3381" s="874" t="s">
        <v>6300</v>
      </c>
      <c r="J3381" s="870"/>
      <c r="K3381" s="835"/>
      <c r="L3381" s="835"/>
      <c r="M3381" s="835"/>
      <c r="N3381" s="835"/>
      <c r="O3381" s="835"/>
      <c r="P3381" s="835"/>
      <c r="Q3381" s="836"/>
      <c r="R3381" s="824"/>
      <c r="S3381" s="824"/>
      <c r="T3381" s="824"/>
      <c r="U3381" s="824"/>
      <c r="V3381" s="824"/>
      <c r="W3381" s="824"/>
      <c r="X3381" s="824"/>
      <c r="Y3381" s="824"/>
      <c r="Z3381" s="824"/>
      <c r="AA3381" s="824"/>
      <c r="AB3381" s="824"/>
      <c r="AC3381" s="824"/>
    </row>
    <row r="3382" s="823" customFormat="1" ht="28.45" customHeight="1" collapsed="1" spans="1:29">
      <c r="A3382" s="870" t="s">
        <v>3058</v>
      </c>
      <c r="B3382" s="870"/>
      <c r="C3382" s="835"/>
      <c r="D3382" s="835"/>
      <c r="E3382" s="835"/>
      <c r="F3382" s="835"/>
      <c r="G3382" s="836"/>
      <c r="H3382" s="879" t="s">
        <v>6300</v>
      </c>
      <c r="I3382" s="874" t="s">
        <v>6300</v>
      </c>
      <c r="J3382" s="870"/>
      <c r="K3382" s="835"/>
      <c r="L3382" s="835"/>
      <c r="M3382" s="835"/>
      <c r="N3382" s="835"/>
      <c r="O3382" s="835"/>
      <c r="P3382" s="835"/>
      <c r="Q3382" s="836"/>
      <c r="R3382" s="824"/>
      <c r="S3382" s="824"/>
      <c r="T3382" s="824"/>
      <c r="U3382" s="824"/>
      <c r="V3382" s="824"/>
      <c r="W3382" s="824"/>
      <c r="X3382" s="824"/>
      <c r="Y3382" s="824"/>
      <c r="Z3382" s="824"/>
      <c r="AA3382" s="824"/>
      <c r="AB3382" s="824"/>
      <c r="AC3382" s="824"/>
    </row>
    <row r="3383" s="823" customFormat="1" ht="28.45" hidden="1" customHeight="1" outlineLevel="1" spans="1:29">
      <c r="A3383" s="870" t="s">
        <v>3058</v>
      </c>
      <c r="B3383" s="870" t="s">
        <v>3059</v>
      </c>
      <c r="C3383" s="870"/>
      <c r="D3383" s="835"/>
      <c r="E3383" s="835"/>
      <c r="F3383" s="835"/>
      <c r="G3383" s="836"/>
      <c r="H3383" s="879" t="s">
        <v>6300</v>
      </c>
      <c r="I3383" s="874" t="s">
        <v>6300</v>
      </c>
      <c r="J3383" s="870"/>
      <c r="K3383" s="835"/>
      <c r="L3383" s="835"/>
      <c r="M3383" s="835"/>
      <c r="N3383" s="835"/>
      <c r="O3383" s="835"/>
      <c r="P3383" s="835"/>
      <c r="Q3383" s="836"/>
      <c r="R3383" s="824"/>
      <c r="S3383" s="824"/>
      <c r="T3383" s="824"/>
      <c r="U3383" s="824"/>
      <c r="V3383" s="824"/>
      <c r="W3383" s="824"/>
      <c r="X3383" s="824"/>
      <c r="Y3383" s="824"/>
      <c r="Z3383" s="824"/>
      <c r="AA3383" s="824"/>
      <c r="AB3383" s="824"/>
      <c r="AC3383" s="824"/>
    </row>
    <row r="3384" s="823" customFormat="1" ht="28.45" customHeight="1" collapsed="1" spans="1:29">
      <c r="A3384" s="870" t="s">
        <v>3060</v>
      </c>
      <c r="B3384" s="870"/>
      <c r="C3384" s="835"/>
      <c r="D3384" s="835"/>
      <c r="E3384" s="835"/>
      <c r="F3384" s="835"/>
      <c r="G3384" s="836"/>
      <c r="H3384" s="879" t="s">
        <v>6300</v>
      </c>
      <c r="I3384" s="874" t="s">
        <v>6300</v>
      </c>
      <c r="J3384" s="870"/>
      <c r="K3384" s="835"/>
      <c r="L3384" s="835"/>
      <c r="M3384" s="835"/>
      <c r="N3384" s="835"/>
      <c r="O3384" s="835"/>
      <c r="P3384" s="835"/>
      <c r="Q3384" s="836"/>
      <c r="R3384" s="824"/>
      <c r="S3384" s="824"/>
      <c r="T3384" s="824"/>
      <c r="U3384" s="824"/>
      <c r="V3384" s="824"/>
      <c r="W3384" s="824"/>
      <c r="X3384" s="824"/>
      <c r="Y3384" s="824"/>
      <c r="Z3384" s="824"/>
      <c r="AA3384" s="824"/>
      <c r="AB3384" s="824"/>
      <c r="AC3384" s="824"/>
    </row>
    <row r="3385" s="823" customFormat="1" ht="28.45" hidden="1" customHeight="1" outlineLevel="1" collapsed="1" spans="1:29">
      <c r="A3385" s="870" t="s">
        <v>3060</v>
      </c>
      <c r="B3385" s="870" t="s">
        <v>3062</v>
      </c>
      <c r="C3385" s="870"/>
      <c r="D3385" s="835"/>
      <c r="E3385" s="835"/>
      <c r="F3385" s="835"/>
      <c r="G3385" s="836"/>
      <c r="H3385" s="879" t="s">
        <v>6300</v>
      </c>
      <c r="I3385" s="874" t="s">
        <v>6300</v>
      </c>
      <c r="J3385" s="870"/>
      <c r="K3385" s="835"/>
      <c r="L3385" s="835"/>
      <c r="M3385" s="835"/>
      <c r="N3385" s="835"/>
      <c r="O3385" s="835"/>
      <c r="P3385" s="835"/>
      <c r="Q3385" s="836"/>
      <c r="R3385" s="824"/>
      <c r="S3385" s="824"/>
      <c r="T3385" s="824"/>
      <c r="U3385" s="824"/>
      <c r="V3385" s="824"/>
      <c r="W3385" s="824"/>
      <c r="X3385" s="824"/>
      <c r="Y3385" s="824"/>
      <c r="Z3385" s="824"/>
      <c r="AA3385" s="824"/>
      <c r="AB3385" s="824"/>
      <c r="AC3385" s="824"/>
    </row>
    <row r="3386" s="823" customFormat="1" ht="28.45" hidden="1" customHeight="1" outlineLevel="2" collapsed="1" spans="1:29">
      <c r="A3386" s="870" t="s">
        <v>3060</v>
      </c>
      <c r="B3386" s="870" t="s">
        <v>3062</v>
      </c>
      <c r="C3386" s="870" t="s">
        <v>7474</v>
      </c>
      <c r="D3386" s="870"/>
      <c r="E3386" s="835"/>
      <c r="F3386" s="835"/>
      <c r="G3386" s="836"/>
      <c r="H3386" s="879" t="s">
        <v>6300</v>
      </c>
      <c r="I3386" s="874" t="s">
        <v>6300</v>
      </c>
      <c r="J3386" s="870"/>
      <c r="K3386" s="835"/>
      <c r="L3386" s="835"/>
      <c r="M3386" s="835"/>
      <c r="N3386" s="835"/>
      <c r="O3386" s="835"/>
      <c r="P3386" s="835"/>
      <c r="Q3386" s="836"/>
      <c r="R3386" s="824"/>
      <c r="S3386" s="824"/>
      <c r="T3386" s="824"/>
      <c r="U3386" s="824"/>
      <c r="V3386" s="824"/>
      <c r="W3386" s="824"/>
      <c r="X3386" s="824"/>
      <c r="Y3386" s="824"/>
      <c r="Z3386" s="824"/>
      <c r="AA3386" s="824"/>
      <c r="AB3386" s="824"/>
      <c r="AC3386" s="824"/>
    </row>
    <row r="3387" s="823" customFormat="1" ht="28.45" hidden="1" customHeight="1" outlineLevel="3" spans="1:29">
      <c r="A3387" s="873" t="s">
        <v>3060</v>
      </c>
      <c r="B3387" s="870" t="s">
        <v>3062</v>
      </c>
      <c r="C3387" s="870" t="s">
        <v>7474</v>
      </c>
      <c r="D3387" s="846" t="s">
        <v>7475</v>
      </c>
      <c r="E3387" s="846" t="s">
        <v>34</v>
      </c>
      <c r="F3387" s="846" t="s">
        <v>7476</v>
      </c>
      <c r="G3387" s="846" t="s">
        <v>1558</v>
      </c>
      <c r="H3387" s="832">
        <v>600</v>
      </c>
      <c r="I3387" s="832">
        <v>600</v>
      </c>
      <c r="J3387" s="846" t="s">
        <v>6361</v>
      </c>
      <c r="K3387" s="846" t="s">
        <v>292</v>
      </c>
      <c r="L3387" s="846" t="s">
        <v>7477</v>
      </c>
      <c r="M3387" s="846" t="s">
        <v>7478</v>
      </c>
      <c r="N3387" s="846"/>
      <c r="O3387" s="846" t="s">
        <v>7479</v>
      </c>
      <c r="P3387" s="846"/>
      <c r="Q3387" s="846"/>
      <c r="R3387" s="824"/>
      <c r="S3387" s="824"/>
      <c r="T3387" s="824"/>
      <c r="U3387" s="824"/>
      <c r="V3387" s="824"/>
      <c r="W3387" s="824"/>
      <c r="X3387" s="824"/>
      <c r="Y3387" s="824"/>
      <c r="Z3387" s="824"/>
      <c r="AA3387" s="824"/>
      <c r="AB3387" s="824"/>
      <c r="AC3387" s="824"/>
    </row>
    <row r="3388" s="823" customFormat="1" ht="28.45" hidden="1" customHeight="1" outlineLevel="1" spans="1:29">
      <c r="A3388" s="870" t="s">
        <v>3060</v>
      </c>
      <c r="B3388" s="870" t="s">
        <v>3063</v>
      </c>
      <c r="C3388" s="870"/>
      <c r="D3388" s="835"/>
      <c r="E3388" s="835"/>
      <c r="F3388" s="835"/>
      <c r="G3388" s="836"/>
      <c r="H3388" s="879" t="s">
        <v>6300</v>
      </c>
      <c r="I3388" s="874" t="s">
        <v>6300</v>
      </c>
      <c r="J3388" s="870"/>
      <c r="K3388" s="835"/>
      <c r="L3388" s="835"/>
      <c r="M3388" s="835"/>
      <c r="N3388" s="835"/>
      <c r="O3388" s="835"/>
      <c r="P3388" s="835"/>
      <c r="Q3388" s="836"/>
      <c r="R3388" s="824"/>
      <c r="S3388" s="824"/>
      <c r="T3388" s="824"/>
      <c r="U3388" s="824"/>
      <c r="V3388" s="824"/>
      <c r="W3388" s="824"/>
      <c r="X3388" s="824"/>
      <c r="Y3388" s="824"/>
      <c r="Z3388" s="824"/>
      <c r="AA3388" s="824"/>
      <c r="AB3388" s="824"/>
      <c r="AC3388" s="824"/>
    </row>
    <row r="3389" s="823" customFormat="1" ht="28.45" hidden="1" customHeight="1" outlineLevel="1" spans="1:29">
      <c r="A3389" s="870" t="s">
        <v>3060</v>
      </c>
      <c r="B3389" s="870" t="s">
        <v>3085</v>
      </c>
      <c r="C3389" s="870"/>
      <c r="D3389" s="835"/>
      <c r="E3389" s="835"/>
      <c r="F3389" s="835"/>
      <c r="G3389" s="836"/>
      <c r="H3389" s="879" t="s">
        <v>6300</v>
      </c>
      <c r="I3389" s="874" t="s">
        <v>6300</v>
      </c>
      <c r="J3389" s="870"/>
      <c r="K3389" s="835"/>
      <c r="L3389" s="835"/>
      <c r="M3389" s="835"/>
      <c r="N3389" s="835"/>
      <c r="O3389" s="835"/>
      <c r="P3389" s="835"/>
      <c r="Q3389" s="836"/>
      <c r="R3389" s="824"/>
      <c r="S3389" s="824"/>
      <c r="T3389" s="824"/>
      <c r="U3389" s="824"/>
      <c r="V3389" s="824"/>
      <c r="W3389" s="824"/>
      <c r="X3389" s="824"/>
      <c r="Y3389" s="824"/>
      <c r="Z3389" s="824"/>
      <c r="AA3389" s="824"/>
      <c r="AB3389" s="824"/>
      <c r="AC3389" s="824"/>
    </row>
    <row r="3390" s="823" customFormat="1" ht="47.45" customHeight="1" spans="1:29">
      <c r="A3390" s="868" t="s">
        <v>7480</v>
      </c>
      <c r="B3390" s="835"/>
      <c r="C3390" s="835"/>
      <c r="D3390" s="835"/>
      <c r="E3390" s="835"/>
      <c r="F3390" s="835"/>
      <c r="G3390" s="835"/>
      <c r="H3390" s="835"/>
      <c r="I3390" s="835"/>
      <c r="J3390" s="835"/>
      <c r="K3390" s="835"/>
      <c r="L3390" s="835"/>
      <c r="M3390" s="835"/>
      <c r="N3390" s="835"/>
      <c r="O3390" s="836"/>
      <c r="P3390" s="851"/>
      <c r="Q3390" s="851"/>
      <c r="R3390" s="824"/>
      <c r="S3390" s="824"/>
      <c r="T3390" s="824"/>
      <c r="U3390" s="851"/>
      <c r="V3390" s="851"/>
      <c r="W3390" s="851"/>
      <c r="X3390" s="851"/>
      <c r="Y3390" s="824"/>
      <c r="Z3390" s="824"/>
      <c r="AA3390" s="824"/>
      <c r="AB3390" s="824"/>
      <c r="AC3390" s="824"/>
    </row>
    <row r="3391" s="823" customFormat="1" ht="43.7" customHeight="1" spans="1:29">
      <c r="A3391" s="869" t="s">
        <v>2</v>
      </c>
      <c r="B3391" s="869" t="s">
        <v>3</v>
      </c>
      <c r="C3391" s="869" t="s">
        <v>4</v>
      </c>
      <c r="D3391" s="869" t="s">
        <v>5</v>
      </c>
      <c r="E3391" s="869" t="s">
        <v>6</v>
      </c>
      <c r="F3391" s="869" t="s">
        <v>7</v>
      </c>
      <c r="G3391" s="869" t="s">
        <v>8</v>
      </c>
      <c r="H3391" s="869" t="s">
        <v>7481</v>
      </c>
      <c r="I3391" s="869" t="s">
        <v>10</v>
      </c>
      <c r="J3391" s="869" t="s">
        <v>11</v>
      </c>
      <c r="K3391" s="869" t="s">
        <v>7482</v>
      </c>
      <c r="L3391" s="869" t="s">
        <v>7483</v>
      </c>
      <c r="M3391" s="869" t="s">
        <v>7484</v>
      </c>
      <c r="N3391" s="869" t="s">
        <v>7485</v>
      </c>
      <c r="O3391" s="869" t="s">
        <v>27</v>
      </c>
      <c r="P3391" s="824"/>
      <c r="Q3391" s="824"/>
      <c r="R3391" s="824"/>
      <c r="S3391" s="824"/>
      <c r="T3391" s="824"/>
      <c r="U3391" s="824"/>
      <c r="V3391" s="824"/>
      <c r="W3391" s="824"/>
      <c r="X3391" s="824"/>
      <c r="Y3391" s="824"/>
      <c r="Z3391" s="824"/>
      <c r="AA3391" s="824"/>
      <c r="AB3391" s="824"/>
      <c r="AC3391" s="824"/>
    </row>
    <row r="3392" s="823" customFormat="1" ht="28.45" customHeight="1" spans="1:29">
      <c r="A3392" s="870" t="s">
        <v>28</v>
      </c>
      <c r="B3392" s="870"/>
      <c r="C3392" s="835"/>
      <c r="D3392" s="835"/>
      <c r="E3392" s="835"/>
      <c r="F3392" s="836"/>
      <c r="G3392" s="874" t="s">
        <v>7486</v>
      </c>
      <c r="H3392" s="871">
        <v>0</v>
      </c>
      <c r="I3392" s="870"/>
      <c r="J3392" s="835"/>
      <c r="K3392" s="835"/>
      <c r="L3392" s="835"/>
      <c r="M3392" s="835"/>
      <c r="N3392" s="835"/>
      <c r="O3392" s="836"/>
      <c r="P3392" s="824"/>
      <c r="Q3392" s="824"/>
      <c r="R3392" s="824"/>
      <c r="S3392" s="824"/>
      <c r="T3392" s="824"/>
      <c r="U3392" s="824"/>
      <c r="V3392" s="824"/>
      <c r="W3392" s="824"/>
      <c r="X3392" s="824"/>
      <c r="Y3392" s="824"/>
      <c r="Z3392" s="824"/>
      <c r="AA3392" s="824"/>
      <c r="AB3392" s="824"/>
      <c r="AC3392" s="824"/>
    </row>
    <row r="3393" s="823" customFormat="1" ht="28.45" customHeight="1" spans="1:29">
      <c r="A3393" s="870" t="s">
        <v>73</v>
      </c>
      <c r="B3393" s="870"/>
      <c r="C3393" s="835"/>
      <c r="D3393" s="835"/>
      <c r="E3393" s="835"/>
      <c r="F3393" s="836"/>
      <c r="G3393" s="874" t="s">
        <v>7486</v>
      </c>
      <c r="H3393" s="871">
        <v>0</v>
      </c>
      <c r="I3393" s="870"/>
      <c r="J3393" s="835"/>
      <c r="K3393" s="835"/>
      <c r="L3393" s="835"/>
      <c r="M3393" s="835"/>
      <c r="N3393" s="835"/>
      <c r="O3393" s="836"/>
      <c r="P3393" s="824"/>
      <c r="Q3393" s="824"/>
      <c r="R3393" s="824"/>
      <c r="S3393" s="824"/>
      <c r="T3393" s="824"/>
      <c r="U3393" s="824"/>
      <c r="V3393" s="824"/>
      <c r="W3393" s="824"/>
      <c r="X3393" s="824"/>
      <c r="Y3393" s="824"/>
      <c r="Z3393" s="824"/>
      <c r="AA3393" s="824"/>
      <c r="AB3393" s="824"/>
      <c r="AC3393" s="824"/>
    </row>
    <row r="3394" s="823" customFormat="1" ht="28.45" customHeight="1" spans="1:29">
      <c r="A3394" s="870" t="s">
        <v>699</v>
      </c>
      <c r="B3394" s="870"/>
      <c r="C3394" s="835"/>
      <c r="D3394" s="835"/>
      <c r="E3394" s="835"/>
      <c r="F3394" s="836"/>
      <c r="G3394" s="874" t="s">
        <v>7486</v>
      </c>
      <c r="H3394" s="871">
        <v>0</v>
      </c>
      <c r="I3394" s="870"/>
      <c r="J3394" s="835"/>
      <c r="K3394" s="835"/>
      <c r="L3394" s="835"/>
      <c r="M3394" s="835"/>
      <c r="N3394" s="835"/>
      <c r="O3394" s="836"/>
      <c r="P3394" s="824"/>
      <c r="Q3394" s="824"/>
      <c r="R3394" s="824"/>
      <c r="S3394" s="824"/>
      <c r="T3394" s="824"/>
      <c r="U3394" s="824"/>
      <c r="V3394" s="824"/>
      <c r="W3394" s="824"/>
      <c r="X3394" s="824"/>
      <c r="Y3394" s="824"/>
      <c r="Z3394" s="824"/>
      <c r="AA3394" s="824"/>
      <c r="AB3394" s="824"/>
      <c r="AC3394" s="824"/>
    </row>
    <row r="3395" s="823" customFormat="1" ht="28.45" customHeight="1" spans="1:29">
      <c r="A3395" s="870" t="s">
        <v>1470</v>
      </c>
      <c r="B3395" s="870"/>
      <c r="C3395" s="835"/>
      <c r="D3395" s="835"/>
      <c r="E3395" s="835"/>
      <c r="F3395" s="836"/>
      <c r="G3395" s="874" t="s">
        <v>7486</v>
      </c>
      <c r="H3395" s="871">
        <v>0</v>
      </c>
      <c r="I3395" s="870"/>
      <c r="J3395" s="835"/>
      <c r="K3395" s="835"/>
      <c r="L3395" s="835"/>
      <c r="M3395" s="835"/>
      <c r="N3395" s="835"/>
      <c r="O3395" s="836"/>
      <c r="P3395" s="824"/>
      <c r="Q3395" s="824"/>
      <c r="R3395" s="824"/>
      <c r="S3395" s="824"/>
      <c r="T3395" s="824"/>
      <c r="U3395" s="824"/>
      <c r="V3395" s="824"/>
      <c r="W3395" s="824"/>
      <c r="X3395" s="824"/>
      <c r="Y3395" s="824"/>
      <c r="Z3395" s="824"/>
      <c r="AA3395" s="824"/>
      <c r="AB3395" s="824"/>
      <c r="AC3395" s="824"/>
    </row>
    <row r="3396" s="823" customFormat="1" ht="28.45" customHeight="1" collapsed="1" spans="1:29">
      <c r="A3396" s="870" t="s">
        <v>2397</v>
      </c>
      <c r="B3396" s="870"/>
      <c r="C3396" s="835"/>
      <c r="D3396" s="835"/>
      <c r="E3396" s="835"/>
      <c r="F3396" s="836"/>
      <c r="G3396" s="874" t="s">
        <v>7486</v>
      </c>
      <c r="H3396" s="871">
        <v>4865</v>
      </c>
      <c r="I3396" s="870"/>
      <c r="J3396" s="835"/>
      <c r="K3396" s="835"/>
      <c r="L3396" s="835"/>
      <c r="M3396" s="835"/>
      <c r="N3396" s="835"/>
      <c r="O3396" s="836"/>
      <c r="P3396" s="824"/>
      <c r="Q3396" s="824"/>
      <c r="R3396" s="824"/>
      <c r="S3396" s="824"/>
      <c r="T3396" s="824"/>
      <c r="U3396" s="824"/>
      <c r="V3396" s="824"/>
      <c r="W3396" s="824"/>
      <c r="X3396" s="824"/>
      <c r="Y3396" s="824"/>
      <c r="Z3396" s="824"/>
      <c r="AA3396" s="824"/>
      <c r="AB3396" s="824"/>
      <c r="AC3396" s="824"/>
    </row>
    <row r="3397" s="823" customFormat="1" ht="28.45" hidden="1" customHeight="1" outlineLevel="1" collapsed="1" spans="1:29">
      <c r="A3397" s="870" t="s">
        <v>2397</v>
      </c>
      <c r="B3397" s="870" t="s">
        <v>2556</v>
      </c>
      <c r="C3397" s="870"/>
      <c r="D3397" s="835"/>
      <c r="E3397" s="835"/>
      <c r="F3397" s="836"/>
      <c r="G3397" s="874" t="s">
        <v>7486</v>
      </c>
      <c r="H3397" s="871">
        <v>4865</v>
      </c>
      <c r="I3397" s="870"/>
      <c r="J3397" s="835"/>
      <c r="K3397" s="835"/>
      <c r="L3397" s="835"/>
      <c r="M3397" s="835"/>
      <c r="N3397" s="835"/>
      <c r="O3397" s="836"/>
      <c r="P3397" s="824"/>
      <c r="Q3397" s="824"/>
      <c r="R3397" s="824"/>
      <c r="S3397" s="824"/>
      <c r="T3397" s="824"/>
      <c r="U3397" s="824"/>
      <c r="V3397" s="824"/>
      <c r="W3397" s="824"/>
      <c r="X3397" s="824"/>
      <c r="Y3397" s="824"/>
      <c r="Z3397" s="824"/>
      <c r="AA3397" s="824"/>
      <c r="AB3397" s="824"/>
      <c r="AC3397" s="824"/>
    </row>
    <row r="3398" s="823" customFormat="1" ht="28.45" hidden="1" customHeight="1" outlineLevel="2" collapsed="1" spans="1:29">
      <c r="A3398" s="870" t="s">
        <v>2397</v>
      </c>
      <c r="B3398" s="870" t="s">
        <v>2556</v>
      </c>
      <c r="C3398" s="870" t="s">
        <v>7487</v>
      </c>
      <c r="D3398" s="870"/>
      <c r="E3398" s="835"/>
      <c r="F3398" s="836"/>
      <c r="G3398" s="874" t="s">
        <v>7486</v>
      </c>
      <c r="H3398" s="871">
        <v>4865</v>
      </c>
      <c r="I3398" s="870"/>
      <c r="J3398" s="835"/>
      <c r="K3398" s="835"/>
      <c r="L3398" s="835"/>
      <c r="M3398" s="835"/>
      <c r="N3398" s="835"/>
      <c r="O3398" s="836"/>
      <c r="P3398" s="824"/>
      <c r="Q3398" s="824"/>
      <c r="R3398" s="824"/>
      <c r="S3398" s="824"/>
      <c r="T3398" s="824"/>
      <c r="U3398" s="824"/>
      <c r="V3398" s="824"/>
      <c r="W3398" s="824"/>
      <c r="X3398" s="824"/>
      <c r="Y3398" s="824"/>
      <c r="Z3398" s="824"/>
      <c r="AA3398" s="824"/>
      <c r="AB3398" s="824"/>
      <c r="AC3398" s="824"/>
    </row>
    <row r="3399" s="823" customFormat="1" ht="28.45" hidden="1" customHeight="1" outlineLevel="3" spans="1:29">
      <c r="A3399" s="873" t="s">
        <v>2397</v>
      </c>
      <c r="B3399" s="870" t="s">
        <v>2556</v>
      </c>
      <c r="C3399" s="870" t="s">
        <v>7487</v>
      </c>
      <c r="D3399" s="846" t="s">
        <v>7488</v>
      </c>
      <c r="E3399" s="846" t="s">
        <v>7489</v>
      </c>
      <c r="F3399" s="846" t="s">
        <v>7490</v>
      </c>
      <c r="G3399" s="846" t="s">
        <v>7491</v>
      </c>
      <c r="H3399" s="832">
        <v>4865</v>
      </c>
      <c r="I3399" s="846" t="s">
        <v>350</v>
      </c>
      <c r="J3399" s="875">
        <v>0</v>
      </c>
      <c r="K3399" s="846" t="s">
        <v>7492</v>
      </c>
      <c r="L3399" s="846" t="s">
        <v>847</v>
      </c>
      <c r="M3399" s="846" t="s">
        <v>7493</v>
      </c>
      <c r="N3399" s="846" t="s">
        <v>7494</v>
      </c>
      <c r="O3399" s="846" t="s">
        <v>7493</v>
      </c>
      <c r="P3399" s="824"/>
      <c r="Q3399" s="824"/>
      <c r="R3399" s="824"/>
      <c r="S3399" s="824"/>
      <c r="T3399" s="824"/>
      <c r="U3399" s="824"/>
      <c r="V3399" s="824"/>
      <c r="W3399" s="824"/>
      <c r="X3399" s="824"/>
      <c r="Y3399" s="824"/>
      <c r="Z3399" s="824"/>
      <c r="AA3399" s="824"/>
      <c r="AB3399" s="824"/>
      <c r="AC3399" s="824"/>
    </row>
    <row r="3400" s="823" customFormat="1" ht="28.45" customHeight="1" collapsed="1" spans="1:29">
      <c r="A3400" s="870" t="s">
        <v>2566</v>
      </c>
      <c r="B3400" s="870"/>
      <c r="C3400" s="835"/>
      <c r="D3400" s="835"/>
      <c r="E3400" s="835"/>
      <c r="F3400" s="836"/>
      <c r="G3400" s="874" t="s">
        <v>7486</v>
      </c>
      <c r="H3400" s="871">
        <v>227.66</v>
      </c>
      <c r="I3400" s="870"/>
      <c r="J3400" s="835"/>
      <c r="K3400" s="835"/>
      <c r="L3400" s="835"/>
      <c r="M3400" s="835"/>
      <c r="N3400" s="835"/>
      <c r="O3400" s="836"/>
      <c r="P3400" s="824"/>
      <c r="Q3400" s="824"/>
      <c r="R3400" s="824"/>
      <c r="S3400" s="824"/>
      <c r="T3400" s="824"/>
      <c r="U3400" s="824"/>
      <c r="V3400" s="824"/>
      <c r="W3400" s="824"/>
      <c r="X3400" s="824"/>
      <c r="Y3400" s="824"/>
      <c r="Z3400" s="824"/>
      <c r="AA3400" s="824"/>
      <c r="AB3400" s="824"/>
      <c r="AC3400" s="824"/>
    </row>
    <row r="3401" s="823" customFormat="1" ht="28.45" hidden="1" customHeight="1" outlineLevel="1" collapsed="1" spans="1:29">
      <c r="A3401" s="870" t="s">
        <v>2566</v>
      </c>
      <c r="B3401" s="870" t="s">
        <v>2568</v>
      </c>
      <c r="C3401" s="870"/>
      <c r="D3401" s="835"/>
      <c r="E3401" s="835"/>
      <c r="F3401" s="836"/>
      <c r="G3401" s="874" t="s">
        <v>7486</v>
      </c>
      <c r="H3401" s="871">
        <v>227.66</v>
      </c>
      <c r="I3401" s="870"/>
      <c r="J3401" s="835"/>
      <c r="K3401" s="835"/>
      <c r="L3401" s="835"/>
      <c r="M3401" s="835"/>
      <c r="N3401" s="835"/>
      <c r="O3401" s="836"/>
      <c r="P3401" s="824"/>
      <c r="Q3401" s="824"/>
      <c r="R3401" s="824"/>
      <c r="S3401" s="824"/>
      <c r="T3401" s="824"/>
      <c r="U3401" s="824"/>
      <c r="V3401" s="824"/>
      <c r="W3401" s="824"/>
      <c r="X3401" s="824"/>
      <c r="Y3401" s="824"/>
      <c r="Z3401" s="824"/>
      <c r="AA3401" s="824"/>
      <c r="AB3401" s="824"/>
      <c r="AC3401" s="824"/>
    </row>
    <row r="3402" s="823" customFormat="1" ht="28.45" hidden="1" customHeight="1" outlineLevel="2" collapsed="1" spans="1:29">
      <c r="A3402" s="870" t="s">
        <v>2566</v>
      </c>
      <c r="B3402" s="870" t="s">
        <v>2568</v>
      </c>
      <c r="C3402" s="870" t="s">
        <v>2570</v>
      </c>
      <c r="D3402" s="870"/>
      <c r="E3402" s="835"/>
      <c r="F3402" s="836"/>
      <c r="G3402" s="874" t="s">
        <v>7486</v>
      </c>
      <c r="H3402" s="871">
        <v>19.44</v>
      </c>
      <c r="I3402" s="870"/>
      <c r="J3402" s="835"/>
      <c r="K3402" s="835"/>
      <c r="L3402" s="835"/>
      <c r="M3402" s="835"/>
      <c r="N3402" s="835"/>
      <c r="O3402" s="836"/>
      <c r="P3402" s="824"/>
      <c r="Q3402" s="824"/>
      <c r="R3402" s="824"/>
      <c r="S3402" s="824"/>
      <c r="T3402" s="824"/>
      <c r="U3402" s="824"/>
      <c r="V3402" s="824"/>
      <c r="W3402" s="824"/>
      <c r="X3402" s="824"/>
      <c r="Y3402" s="824"/>
      <c r="Z3402" s="824"/>
      <c r="AA3402" s="824"/>
      <c r="AB3402" s="824"/>
      <c r="AC3402" s="824"/>
    </row>
    <row r="3403" s="823" customFormat="1" ht="28.45" hidden="1" customHeight="1" outlineLevel="3" spans="1:29">
      <c r="A3403" s="873" t="s">
        <v>2566</v>
      </c>
      <c r="B3403" s="870" t="s">
        <v>2568</v>
      </c>
      <c r="C3403" s="870" t="s">
        <v>2570</v>
      </c>
      <c r="D3403" s="846" t="s">
        <v>7495</v>
      </c>
      <c r="E3403" s="846" t="s">
        <v>34</v>
      </c>
      <c r="F3403" s="846" t="s">
        <v>7496</v>
      </c>
      <c r="G3403" s="846" t="s">
        <v>2591</v>
      </c>
      <c r="H3403" s="832">
        <v>2.61</v>
      </c>
      <c r="I3403" s="846" t="s">
        <v>7497</v>
      </c>
      <c r="J3403" s="875">
        <v>336</v>
      </c>
      <c r="K3403" s="846" t="s">
        <v>7498</v>
      </c>
      <c r="L3403" s="846" t="s">
        <v>7499</v>
      </c>
      <c r="M3403" s="846" t="s">
        <v>7499</v>
      </c>
      <c r="N3403" s="846" t="s">
        <v>7370</v>
      </c>
      <c r="O3403" s="846" t="s">
        <v>7499</v>
      </c>
      <c r="P3403" s="824"/>
      <c r="Q3403" s="824"/>
      <c r="R3403" s="824"/>
      <c r="S3403" s="824"/>
      <c r="T3403" s="824"/>
      <c r="U3403" s="824"/>
      <c r="V3403" s="824"/>
      <c r="W3403" s="824"/>
      <c r="X3403" s="824"/>
      <c r="Y3403" s="824"/>
      <c r="Z3403" s="824"/>
      <c r="AA3403" s="824"/>
      <c r="AB3403" s="824"/>
      <c r="AC3403" s="824"/>
    </row>
    <row r="3404" s="823" customFormat="1" ht="28.45" hidden="1" customHeight="1" outlineLevel="3" spans="1:29">
      <c r="A3404" s="873" t="s">
        <v>2566</v>
      </c>
      <c r="B3404" s="870" t="s">
        <v>2568</v>
      </c>
      <c r="C3404" s="870" t="s">
        <v>2570</v>
      </c>
      <c r="D3404" s="846" t="s">
        <v>7500</v>
      </c>
      <c r="E3404" s="846" t="s">
        <v>34</v>
      </c>
      <c r="F3404" s="846" t="s">
        <v>7501</v>
      </c>
      <c r="G3404" s="846" t="s">
        <v>2591</v>
      </c>
      <c r="H3404" s="832">
        <v>5</v>
      </c>
      <c r="I3404" s="846" t="s">
        <v>3484</v>
      </c>
      <c r="J3404" s="875">
        <v>102</v>
      </c>
      <c r="K3404" s="846" t="s">
        <v>7502</v>
      </c>
      <c r="L3404" s="846" t="s">
        <v>7503</v>
      </c>
      <c r="M3404" s="846" t="s">
        <v>7504</v>
      </c>
      <c r="N3404" s="846" t="s">
        <v>2593</v>
      </c>
      <c r="O3404" s="846" t="s">
        <v>7503</v>
      </c>
      <c r="P3404" s="824"/>
      <c r="Q3404" s="824"/>
      <c r="R3404" s="824"/>
      <c r="S3404" s="824"/>
      <c r="T3404" s="824"/>
      <c r="U3404" s="824"/>
      <c r="V3404" s="824"/>
      <c r="W3404" s="824"/>
      <c r="X3404" s="824"/>
      <c r="Y3404" s="824"/>
      <c r="Z3404" s="824"/>
      <c r="AA3404" s="824"/>
      <c r="AB3404" s="824"/>
      <c r="AC3404" s="824"/>
    </row>
    <row r="3405" s="823" customFormat="1" ht="28.45" hidden="1" customHeight="1" outlineLevel="3" spans="1:29">
      <c r="A3405" s="873" t="s">
        <v>2566</v>
      </c>
      <c r="B3405" s="870" t="s">
        <v>2568</v>
      </c>
      <c r="C3405" s="870" t="s">
        <v>2570</v>
      </c>
      <c r="D3405" s="846" t="s">
        <v>7505</v>
      </c>
      <c r="E3405" s="846" t="s">
        <v>34</v>
      </c>
      <c r="F3405" s="846" t="s">
        <v>5502</v>
      </c>
      <c r="G3405" s="846" t="s">
        <v>2591</v>
      </c>
      <c r="H3405" s="832">
        <v>0.12</v>
      </c>
      <c r="I3405" s="846" t="s">
        <v>471</v>
      </c>
      <c r="J3405" s="875">
        <v>51</v>
      </c>
      <c r="K3405" s="846" t="s">
        <v>7506</v>
      </c>
      <c r="L3405" s="846" t="s">
        <v>7507</v>
      </c>
      <c r="M3405" s="846" t="s">
        <v>7508</v>
      </c>
      <c r="N3405" s="846" t="s">
        <v>2611</v>
      </c>
      <c r="O3405" s="846" t="s">
        <v>7508</v>
      </c>
      <c r="P3405" s="824"/>
      <c r="Q3405" s="824"/>
      <c r="R3405" s="824"/>
      <c r="S3405" s="824"/>
      <c r="T3405" s="824"/>
      <c r="U3405" s="824"/>
      <c r="V3405" s="824"/>
      <c r="W3405" s="824"/>
      <c r="X3405" s="824"/>
      <c r="Y3405" s="824"/>
      <c r="Z3405" s="824"/>
      <c r="AA3405" s="824"/>
      <c r="AB3405" s="824"/>
      <c r="AC3405" s="824"/>
    </row>
    <row r="3406" s="823" customFormat="1" ht="28.45" hidden="1" customHeight="1" outlineLevel="3" spans="1:29">
      <c r="A3406" s="873" t="s">
        <v>2566</v>
      </c>
      <c r="B3406" s="870" t="s">
        <v>2568</v>
      </c>
      <c r="C3406" s="870" t="s">
        <v>2570</v>
      </c>
      <c r="D3406" s="846" t="s">
        <v>7509</v>
      </c>
      <c r="E3406" s="846" t="s">
        <v>34</v>
      </c>
      <c r="F3406" s="846" t="s">
        <v>7510</v>
      </c>
      <c r="G3406" s="846" t="s">
        <v>2591</v>
      </c>
      <c r="H3406" s="832">
        <v>11.71</v>
      </c>
      <c r="I3406" s="846" t="s">
        <v>4267</v>
      </c>
      <c r="J3406" s="875">
        <v>111</v>
      </c>
      <c r="K3406" s="846" t="s">
        <v>7511</v>
      </c>
      <c r="L3406" s="846" t="s">
        <v>7512</v>
      </c>
      <c r="M3406" s="846" t="s">
        <v>7513</v>
      </c>
      <c r="N3406" s="846" t="s">
        <v>7370</v>
      </c>
      <c r="O3406" s="846" t="s">
        <v>7513</v>
      </c>
      <c r="P3406" s="824"/>
      <c r="Q3406" s="824"/>
      <c r="R3406" s="824"/>
      <c r="S3406" s="824"/>
      <c r="T3406" s="824"/>
      <c r="U3406" s="824"/>
      <c r="V3406" s="824"/>
      <c r="W3406" s="824"/>
      <c r="X3406" s="824"/>
      <c r="Y3406" s="824"/>
      <c r="Z3406" s="824"/>
      <c r="AA3406" s="824"/>
      <c r="AB3406" s="824"/>
      <c r="AC3406" s="824"/>
    </row>
    <row r="3407" s="823" customFormat="1" ht="28.45" hidden="1" customHeight="1" outlineLevel="2" collapsed="1" spans="1:29">
      <c r="A3407" s="870" t="s">
        <v>2566</v>
      </c>
      <c r="B3407" s="870" t="s">
        <v>2568</v>
      </c>
      <c r="C3407" s="870" t="s">
        <v>2618</v>
      </c>
      <c r="D3407" s="870"/>
      <c r="E3407" s="835"/>
      <c r="F3407" s="836"/>
      <c r="G3407" s="874" t="s">
        <v>7486</v>
      </c>
      <c r="H3407" s="871">
        <v>200.95</v>
      </c>
      <c r="I3407" s="870"/>
      <c r="J3407" s="835"/>
      <c r="K3407" s="835"/>
      <c r="L3407" s="835"/>
      <c r="M3407" s="835"/>
      <c r="N3407" s="835"/>
      <c r="O3407" s="836"/>
      <c r="P3407" s="824"/>
      <c r="Q3407" s="824"/>
      <c r="R3407" s="824"/>
      <c r="S3407" s="824"/>
      <c r="T3407" s="824"/>
      <c r="U3407" s="824"/>
      <c r="V3407" s="824"/>
      <c r="W3407" s="824"/>
      <c r="X3407" s="824"/>
      <c r="Y3407" s="824"/>
      <c r="Z3407" s="824"/>
      <c r="AA3407" s="824"/>
      <c r="AB3407" s="824"/>
      <c r="AC3407" s="824"/>
    </row>
    <row r="3408" s="823" customFormat="1" ht="28.45" hidden="1" customHeight="1" outlineLevel="3" spans="1:29">
      <c r="A3408" s="873" t="s">
        <v>2566</v>
      </c>
      <c r="B3408" s="870" t="s">
        <v>2568</v>
      </c>
      <c r="C3408" s="870" t="s">
        <v>2618</v>
      </c>
      <c r="D3408" s="846" t="s">
        <v>7514</v>
      </c>
      <c r="E3408" s="846" t="s">
        <v>34</v>
      </c>
      <c r="F3408" s="846" t="s">
        <v>7515</v>
      </c>
      <c r="G3408" s="846" t="s">
        <v>4693</v>
      </c>
      <c r="H3408" s="832">
        <v>2.45</v>
      </c>
      <c r="I3408" s="846" t="s">
        <v>1851</v>
      </c>
      <c r="J3408" s="875">
        <v>32</v>
      </c>
      <c r="K3408" s="846" t="s">
        <v>7516</v>
      </c>
      <c r="L3408" s="846" t="s">
        <v>7516</v>
      </c>
      <c r="M3408" s="846" t="s">
        <v>7516</v>
      </c>
      <c r="N3408" s="846" t="s">
        <v>7517</v>
      </c>
      <c r="O3408" s="846" t="s">
        <v>7516</v>
      </c>
      <c r="P3408" s="824"/>
      <c r="Q3408" s="824"/>
      <c r="R3408" s="824"/>
      <c r="S3408" s="824"/>
      <c r="T3408" s="824"/>
      <c r="U3408" s="824"/>
      <c r="V3408" s="824"/>
      <c r="W3408" s="824"/>
      <c r="X3408" s="824"/>
      <c r="Y3408" s="824"/>
      <c r="Z3408" s="824"/>
      <c r="AA3408" s="824"/>
      <c r="AB3408" s="824"/>
      <c r="AC3408" s="824"/>
    </row>
    <row r="3409" s="823" customFormat="1" ht="28.45" hidden="1" customHeight="1" outlineLevel="3" spans="1:29">
      <c r="A3409" s="873" t="s">
        <v>2566</v>
      </c>
      <c r="B3409" s="870" t="s">
        <v>2568</v>
      </c>
      <c r="C3409" s="870" t="s">
        <v>2618</v>
      </c>
      <c r="D3409" s="846" t="s">
        <v>7518</v>
      </c>
      <c r="E3409" s="846" t="s">
        <v>3858</v>
      </c>
      <c r="F3409" s="846" t="s">
        <v>7519</v>
      </c>
      <c r="G3409" s="846" t="s">
        <v>4693</v>
      </c>
      <c r="H3409" s="832">
        <v>18.5</v>
      </c>
      <c r="I3409" s="846" t="s">
        <v>221</v>
      </c>
      <c r="J3409" s="875">
        <v>141</v>
      </c>
      <c r="K3409" s="846" t="s">
        <v>7520</v>
      </c>
      <c r="L3409" s="846" t="s">
        <v>7521</v>
      </c>
      <c r="M3409" s="846" t="s">
        <v>7521</v>
      </c>
      <c r="N3409" s="846" t="s">
        <v>7517</v>
      </c>
      <c r="O3409" s="846" t="s">
        <v>7521</v>
      </c>
      <c r="P3409" s="824"/>
      <c r="Q3409" s="824"/>
      <c r="R3409" s="824"/>
      <c r="S3409" s="824"/>
      <c r="T3409" s="824"/>
      <c r="U3409" s="824"/>
      <c r="V3409" s="824"/>
      <c r="W3409" s="824"/>
      <c r="X3409" s="824"/>
      <c r="Y3409" s="824"/>
      <c r="Z3409" s="824"/>
      <c r="AA3409" s="824"/>
      <c r="AB3409" s="824"/>
      <c r="AC3409" s="824"/>
    </row>
    <row r="3410" s="823" customFormat="1" ht="28.45" hidden="1" customHeight="1" outlineLevel="3" spans="1:29">
      <c r="A3410" s="873" t="s">
        <v>2566</v>
      </c>
      <c r="B3410" s="870" t="s">
        <v>2568</v>
      </c>
      <c r="C3410" s="870" t="s">
        <v>2618</v>
      </c>
      <c r="D3410" s="846" t="s">
        <v>7522</v>
      </c>
      <c r="E3410" s="846" t="s">
        <v>3858</v>
      </c>
      <c r="F3410" s="846" t="s">
        <v>4692</v>
      </c>
      <c r="G3410" s="846" t="s">
        <v>4693</v>
      </c>
      <c r="H3410" s="832">
        <v>180</v>
      </c>
      <c r="I3410" s="846" t="s">
        <v>1615</v>
      </c>
      <c r="J3410" s="875">
        <v>61</v>
      </c>
      <c r="K3410" s="846" t="s">
        <v>7523</v>
      </c>
      <c r="L3410" s="846" t="s">
        <v>7523</v>
      </c>
      <c r="M3410" s="846" t="s">
        <v>7523</v>
      </c>
      <c r="N3410" s="846" t="s">
        <v>7517</v>
      </c>
      <c r="O3410" s="846" t="s">
        <v>7523</v>
      </c>
      <c r="P3410" s="824"/>
      <c r="Q3410" s="824"/>
      <c r="R3410" s="824"/>
      <c r="S3410" s="824"/>
      <c r="T3410" s="824"/>
      <c r="U3410" s="824"/>
      <c r="V3410" s="824"/>
      <c r="W3410" s="824"/>
      <c r="X3410" s="824"/>
      <c r="Y3410" s="824"/>
      <c r="Z3410" s="824"/>
      <c r="AA3410" s="824"/>
      <c r="AB3410" s="824"/>
      <c r="AC3410" s="824"/>
    </row>
    <row r="3411" s="823" customFormat="1" ht="28.45" hidden="1" customHeight="1" outlineLevel="2" collapsed="1" spans="1:29">
      <c r="A3411" s="870" t="s">
        <v>2566</v>
      </c>
      <c r="B3411" s="870" t="s">
        <v>2568</v>
      </c>
      <c r="C3411" s="870" t="s">
        <v>7393</v>
      </c>
      <c r="D3411" s="870"/>
      <c r="E3411" s="835"/>
      <c r="F3411" s="836"/>
      <c r="G3411" s="874" t="s">
        <v>7486</v>
      </c>
      <c r="H3411" s="871">
        <v>6.61</v>
      </c>
      <c r="I3411" s="870"/>
      <c r="J3411" s="835"/>
      <c r="K3411" s="835"/>
      <c r="L3411" s="835"/>
      <c r="M3411" s="835"/>
      <c r="N3411" s="835"/>
      <c r="O3411" s="836"/>
      <c r="P3411" s="824"/>
      <c r="Q3411" s="824"/>
      <c r="R3411" s="824"/>
      <c r="S3411" s="824"/>
      <c r="T3411" s="824"/>
      <c r="U3411" s="824"/>
      <c r="V3411" s="824"/>
      <c r="W3411" s="824"/>
      <c r="X3411" s="824"/>
      <c r="Y3411" s="824"/>
      <c r="Z3411" s="824"/>
      <c r="AA3411" s="824"/>
      <c r="AB3411" s="824"/>
      <c r="AC3411" s="824"/>
    </row>
    <row r="3412" s="823" customFormat="1" ht="28.45" hidden="1" customHeight="1" outlineLevel="3" spans="1:29">
      <c r="A3412" s="873" t="s">
        <v>2566</v>
      </c>
      <c r="B3412" s="870" t="s">
        <v>2568</v>
      </c>
      <c r="C3412" s="870" t="s">
        <v>7393</v>
      </c>
      <c r="D3412" s="846" t="s">
        <v>7524</v>
      </c>
      <c r="E3412" s="846" t="s">
        <v>34</v>
      </c>
      <c r="F3412" s="846" t="s">
        <v>7525</v>
      </c>
      <c r="G3412" s="846" t="s">
        <v>7526</v>
      </c>
      <c r="H3412" s="832">
        <v>6.61</v>
      </c>
      <c r="I3412" s="846" t="s">
        <v>5677</v>
      </c>
      <c r="J3412" s="875">
        <v>115</v>
      </c>
      <c r="K3412" s="846" t="s">
        <v>7527</v>
      </c>
      <c r="L3412" s="846" t="s">
        <v>7528</v>
      </c>
      <c r="M3412" s="846" t="s">
        <v>7528</v>
      </c>
      <c r="N3412" s="846" t="s">
        <v>7529</v>
      </c>
      <c r="O3412" s="846" t="s">
        <v>7528</v>
      </c>
      <c r="P3412" s="824"/>
      <c r="Q3412" s="824"/>
      <c r="R3412" s="824"/>
      <c r="S3412" s="824"/>
      <c r="T3412" s="824"/>
      <c r="U3412" s="824"/>
      <c r="V3412" s="824"/>
      <c r="W3412" s="824"/>
      <c r="X3412" s="824"/>
      <c r="Y3412" s="824"/>
      <c r="Z3412" s="824"/>
      <c r="AA3412" s="824"/>
      <c r="AB3412" s="824"/>
      <c r="AC3412" s="824"/>
    </row>
    <row r="3413" s="823" customFormat="1" ht="28.45" hidden="1" customHeight="1" outlineLevel="2" collapsed="1" spans="1:29">
      <c r="A3413" s="870" t="s">
        <v>2566</v>
      </c>
      <c r="B3413" s="870" t="s">
        <v>2568</v>
      </c>
      <c r="C3413" s="870" t="s">
        <v>2659</v>
      </c>
      <c r="D3413" s="870"/>
      <c r="E3413" s="835"/>
      <c r="F3413" s="836"/>
      <c r="G3413" s="874" t="s">
        <v>7486</v>
      </c>
      <c r="H3413" s="871">
        <v>0.65</v>
      </c>
      <c r="I3413" s="870"/>
      <c r="J3413" s="835"/>
      <c r="K3413" s="835"/>
      <c r="L3413" s="835"/>
      <c r="M3413" s="835"/>
      <c r="N3413" s="835"/>
      <c r="O3413" s="836"/>
      <c r="P3413" s="824"/>
      <c r="Q3413" s="824"/>
      <c r="R3413" s="824"/>
      <c r="S3413" s="824"/>
      <c r="T3413" s="824"/>
      <c r="U3413" s="824"/>
      <c r="V3413" s="824"/>
      <c r="W3413" s="824"/>
      <c r="X3413" s="824"/>
      <c r="Y3413" s="824"/>
      <c r="Z3413" s="824"/>
      <c r="AA3413" s="824"/>
      <c r="AB3413" s="824"/>
      <c r="AC3413" s="824"/>
    </row>
    <row r="3414" s="823" customFormat="1" ht="28.45" hidden="1" customHeight="1" outlineLevel="3" spans="1:29">
      <c r="A3414" s="873" t="s">
        <v>2566</v>
      </c>
      <c r="B3414" s="870" t="s">
        <v>2568</v>
      </c>
      <c r="C3414" s="870" t="s">
        <v>2659</v>
      </c>
      <c r="D3414" s="846" t="s">
        <v>7530</v>
      </c>
      <c r="E3414" s="846" t="s">
        <v>34</v>
      </c>
      <c r="F3414" s="846" t="s">
        <v>7531</v>
      </c>
      <c r="G3414" s="846" t="s">
        <v>7532</v>
      </c>
      <c r="H3414" s="832">
        <v>0.65</v>
      </c>
      <c r="I3414" s="846" t="s">
        <v>2720</v>
      </c>
      <c r="J3414" s="875">
        <v>68</v>
      </c>
      <c r="K3414" s="846" t="s">
        <v>7533</v>
      </c>
      <c r="L3414" s="846" t="s">
        <v>7534</v>
      </c>
      <c r="M3414" s="846" t="s">
        <v>7534</v>
      </c>
      <c r="N3414" s="846" t="s">
        <v>2667</v>
      </c>
      <c r="O3414" s="846" t="s">
        <v>7534</v>
      </c>
      <c r="P3414" s="824"/>
      <c r="Q3414" s="824"/>
      <c r="R3414" s="824"/>
      <c r="S3414" s="824"/>
      <c r="T3414" s="824"/>
      <c r="U3414" s="824"/>
      <c r="V3414" s="824"/>
      <c r="W3414" s="824"/>
      <c r="X3414" s="824"/>
      <c r="Y3414" s="824"/>
      <c r="Z3414" s="824"/>
      <c r="AA3414" s="824"/>
      <c r="AB3414" s="824"/>
      <c r="AC3414" s="824"/>
    </row>
    <row r="3415" s="823" customFormat="1" ht="28.45" hidden="1" customHeight="1" outlineLevel="2" collapsed="1" spans="1:29">
      <c r="A3415" s="870" t="s">
        <v>2566</v>
      </c>
      <c r="B3415" s="870" t="s">
        <v>2568</v>
      </c>
      <c r="C3415" s="870" t="s">
        <v>2628</v>
      </c>
      <c r="D3415" s="870"/>
      <c r="E3415" s="835"/>
      <c r="F3415" s="836"/>
      <c r="G3415" s="874" t="s">
        <v>7486</v>
      </c>
      <c r="H3415" s="871">
        <v>0.01</v>
      </c>
      <c r="I3415" s="870"/>
      <c r="J3415" s="835"/>
      <c r="K3415" s="835"/>
      <c r="L3415" s="835"/>
      <c r="M3415" s="835"/>
      <c r="N3415" s="835"/>
      <c r="O3415" s="836"/>
      <c r="P3415" s="824"/>
      <c r="Q3415" s="824"/>
      <c r="R3415" s="824"/>
      <c r="S3415" s="824"/>
      <c r="T3415" s="824"/>
      <c r="U3415" s="824"/>
      <c r="V3415" s="824"/>
      <c r="W3415" s="824"/>
      <c r="X3415" s="824"/>
      <c r="Y3415" s="824"/>
      <c r="Z3415" s="824"/>
      <c r="AA3415" s="824"/>
      <c r="AB3415" s="824"/>
      <c r="AC3415" s="824"/>
    </row>
    <row r="3416" s="823" customFormat="1" ht="28.45" hidden="1" customHeight="1" outlineLevel="3" spans="1:29">
      <c r="A3416" s="873" t="s">
        <v>2566</v>
      </c>
      <c r="B3416" s="870" t="s">
        <v>2568</v>
      </c>
      <c r="C3416" s="870" t="s">
        <v>2628</v>
      </c>
      <c r="D3416" s="846" t="s">
        <v>7535</v>
      </c>
      <c r="E3416" s="846" t="s">
        <v>34</v>
      </c>
      <c r="F3416" s="846" t="s">
        <v>7536</v>
      </c>
      <c r="G3416" s="846" t="s">
        <v>7532</v>
      </c>
      <c r="H3416" s="832">
        <v>0.01</v>
      </c>
      <c r="I3416" s="846" t="s">
        <v>243</v>
      </c>
      <c r="J3416" s="875">
        <v>25</v>
      </c>
      <c r="K3416" s="846" t="s">
        <v>7537</v>
      </c>
      <c r="L3416" s="846" t="s">
        <v>781</v>
      </c>
      <c r="M3416" s="846" t="s">
        <v>7538</v>
      </c>
      <c r="N3416" s="846" t="s">
        <v>2656</v>
      </c>
      <c r="O3416" s="846" t="s">
        <v>7539</v>
      </c>
      <c r="P3416" s="824"/>
      <c r="Q3416" s="824"/>
      <c r="R3416" s="824"/>
      <c r="S3416" s="824"/>
      <c r="T3416" s="824"/>
      <c r="U3416" s="824"/>
      <c r="V3416" s="824"/>
      <c r="W3416" s="824"/>
      <c r="X3416" s="824"/>
      <c r="Y3416" s="824"/>
      <c r="Z3416" s="824"/>
      <c r="AA3416" s="824"/>
      <c r="AB3416" s="824"/>
      <c r="AC3416" s="824"/>
    </row>
    <row r="3417" s="823" customFormat="1" ht="28.45" customHeight="1" spans="1:29">
      <c r="A3417" s="870" t="s">
        <v>2732</v>
      </c>
      <c r="B3417" s="870"/>
      <c r="C3417" s="835"/>
      <c r="D3417" s="835"/>
      <c r="E3417" s="835"/>
      <c r="F3417" s="836"/>
      <c r="G3417" s="874" t="s">
        <v>7486</v>
      </c>
      <c r="H3417" s="871">
        <v>0</v>
      </c>
      <c r="I3417" s="870"/>
      <c r="J3417" s="835"/>
      <c r="K3417" s="835"/>
      <c r="L3417" s="835"/>
      <c r="M3417" s="835"/>
      <c r="N3417" s="835"/>
      <c r="O3417" s="836"/>
      <c r="P3417" s="824"/>
      <c r="Q3417" s="824"/>
      <c r="R3417" s="824"/>
      <c r="S3417" s="824"/>
      <c r="T3417" s="824"/>
      <c r="U3417" s="824"/>
      <c r="V3417" s="824"/>
      <c r="W3417" s="824"/>
      <c r="X3417" s="824"/>
      <c r="Y3417" s="824"/>
      <c r="Z3417" s="824"/>
      <c r="AA3417" s="824"/>
      <c r="AB3417" s="824"/>
      <c r="AC3417" s="824"/>
    </row>
    <row r="3418" s="823" customFormat="1" ht="28.45" customHeight="1" spans="1:29">
      <c r="A3418" s="870" t="s">
        <v>3058</v>
      </c>
      <c r="B3418" s="870"/>
      <c r="C3418" s="835"/>
      <c r="D3418" s="835"/>
      <c r="E3418" s="835"/>
      <c r="F3418" s="836"/>
      <c r="G3418" s="874" t="s">
        <v>7486</v>
      </c>
      <c r="H3418" s="871">
        <v>0</v>
      </c>
      <c r="I3418" s="870"/>
      <c r="J3418" s="835"/>
      <c r="K3418" s="835"/>
      <c r="L3418" s="835"/>
      <c r="M3418" s="835"/>
      <c r="N3418" s="835"/>
      <c r="O3418" s="836"/>
      <c r="P3418" s="824"/>
      <c r="Q3418" s="824"/>
      <c r="R3418" s="824"/>
      <c r="S3418" s="824"/>
      <c r="T3418" s="824"/>
      <c r="U3418" s="824"/>
      <c r="V3418" s="824"/>
      <c r="W3418" s="824"/>
      <c r="X3418" s="824"/>
      <c r="Y3418" s="824"/>
      <c r="Z3418" s="824"/>
      <c r="AA3418" s="824"/>
      <c r="AB3418" s="824"/>
      <c r="AC3418" s="824"/>
    </row>
    <row r="3419" s="823" customFormat="1" ht="28.45" customHeight="1" spans="1:29">
      <c r="A3419" s="870" t="s">
        <v>3060</v>
      </c>
      <c r="B3419" s="870"/>
      <c r="C3419" s="835"/>
      <c r="D3419" s="835"/>
      <c r="E3419" s="835"/>
      <c r="F3419" s="836"/>
      <c r="G3419" s="874" t="s">
        <v>7486</v>
      </c>
      <c r="H3419" s="871">
        <v>0</v>
      </c>
      <c r="I3419" s="870"/>
      <c r="J3419" s="835"/>
      <c r="K3419" s="835"/>
      <c r="L3419" s="835"/>
      <c r="M3419" s="835"/>
      <c r="N3419" s="835"/>
      <c r="O3419" s="836"/>
      <c r="P3419" s="824"/>
      <c r="Q3419" s="824"/>
      <c r="R3419" s="824"/>
      <c r="S3419" s="824"/>
      <c r="T3419" s="824"/>
      <c r="U3419" s="824"/>
      <c r="V3419" s="824"/>
      <c r="W3419" s="824"/>
      <c r="X3419" s="824"/>
      <c r="Y3419" s="824"/>
      <c r="Z3419" s="824"/>
      <c r="AA3419" s="824"/>
      <c r="AB3419" s="824"/>
      <c r="AC3419" s="824"/>
    </row>
    <row r="3420" s="823" customFormat="1" ht="28.45" customHeight="1" spans="1:29">
      <c r="A3420" s="876" t="s">
        <v>3272</v>
      </c>
      <c r="B3420" s="835"/>
      <c r="C3420" s="835"/>
      <c r="D3420" s="835"/>
      <c r="E3420" s="835"/>
      <c r="F3420" s="835"/>
      <c r="G3420" s="836"/>
      <c r="H3420" s="877">
        <v>5092.66</v>
      </c>
      <c r="I3420" s="880"/>
      <c r="J3420" s="835"/>
      <c r="K3420" s="835"/>
      <c r="L3420" s="835"/>
      <c r="M3420" s="835"/>
      <c r="N3420" s="835"/>
      <c r="O3420" s="836"/>
      <c r="P3420" s="824"/>
      <c r="Q3420" s="824"/>
      <c r="R3420" s="824"/>
      <c r="S3420" s="824"/>
      <c r="T3420" s="824"/>
      <c r="U3420" s="824"/>
      <c r="V3420" s="824"/>
      <c r="W3420" s="824"/>
      <c r="X3420" s="824"/>
      <c r="Y3420" s="824"/>
      <c r="Z3420" s="824"/>
      <c r="AA3420" s="824"/>
      <c r="AB3420" s="824"/>
      <c r="AC3420" s="824"/>
    </row>
    <row r="3421" s="823" customFormat="1" ht="47.45" customHeight="1" spans="1:29">
      <c r="A3421" s="868" t="s">
        <v>7540</v>
      </c>
      <c r="B3421" s="835"/>
      <c r="C3421" s="835"/>
      <c r="D3421" s="835"/>
      <c r="E3421" s="835"/>
      <c r="F3421" s="835"/>
      <c r="G3421" s="835"/>
      <c r="H3421" s="835"/>
      <c r="I3421" s="835"/>
      <c r="J3421" s="836"/>
      <c r="K3421" s="851"/>
      <c r="L3421" s="851"/>
      <c r="M3421" s="851"/>
      <c r="N3421" s="851"/>
      <c r="O3421" s="851"/>
      <c r="P3421" s="851"/>
      <c r="Q3421" s="851"/>
      <c r="R3421" s="824"/>
      <c r="S3421" s="824"/>
      <c r="T3421" s="824"/>
      <c r="U3421" s="851"/>
      <c r="V3421" s="851"/>
      <c r="W3421" s="851"/>
      <c r="X3421" s="851"/>
      <c r="Y3421" s="824"/>
      <c r="Z3421" s="824"/>
      <c r="AA3421" s="824"/>
      <c r="AB3421" s="824"/>
      <c r="AC3421" s="824"/>
    </row>
    <row r="3422" s="823" customFormat="1" ht="43.7" customHeight="1" spans="1:29">
      <c r="A3422" s="869" t="s">
        <v>2</v>
      </c>
      <c r="B3422" s="869" t="s">
        <v>3</v>
      </c>
      <c r="C3422" s="869" t="s">
        <v>4</v>
      </c>
      <c r="D3422" s="869" t="s">
        <v>5</v>
      </c>
      <c r="E3422" s="869" t="s">
        <v>6</v>
      </c>
      <c r="F3422" s="869" t="s">
        <v>7541</v>
      </c>
      <c r="G3422" s="869" t="s">
        <v>7542</v>
      </c>
      <c r="H3422" s="869" t="s">
        <v>9</v>
      </c>
      <c r="I3422" s="869" t="s">
        <v>7543</v>
      </c>
      <c r="J3422" s="869" t="s">
        <v>27</v>
      </c>
      <c r="K3422" s="824"/>
      <c r="L3422" s="824"/>
      <c r="M3422" s="824"/>
      <c r="N3422" s="824"/>
      <c r="O3422" s="824"/>
      <c r="P3422" s="824"/>
      <c r="Q3422" s="824"/>
      <c r="R3422" s="824"/>
      <c r="S3422" s="824"/>
      <c r="T3422" s="824"/>
      <c r="U3422" s="824"/>
      <c r="V3422" s="824"/>
      <c r="W3422" s="824"/>
      <c r="X3422" s="824"/>
      <c r="Y3422" s="824"/>
      <c r="Z3422" s="824"/>
      <c r="AA3422" s="824"/>
      <c r="AB3422" s="824"/>
      <c r="AC3422" s="824"/>
    </row>
    <row r="3423" s="823" customFormat="1" ht="28.45" customHeight="1" spans="1:29">
      <c r="A3423" s="870" t="s">
        <v>28</v>
      </c>
      <c r="B3423" s="870"/>
      <c r="C3423" s="835"/>
      <c r="D3423" s="835"/>
      <c r="E3423" s="835"/>
      <c r="F3423" s="835"/>
      <c r="G3423" s="836"/>
      <c r="H3423" s="871">
        <v>0</v>
      </c>
      <c r="I3423" s="870"/>
      <c r="J3423" s="836"/>
      <c r="K3423" s="824"/>
      <c r="L3423" s="824"/>
      <c r="M3423" s="824"/>
      <c r="N3423" s="824"/>
      <c r="O3423" s="824"/>
      <c r="P3423" s="824"/>
      <c r="Q3423" s="824"/>
      <c r="R3423" s="824"/>
      <c r="S3423" s="824"/>
      <c r="T3423" s="824"/>
      <c r="U3423" s="824"/>
      <c r="V3423" s="824"/>
      <c r="W3423" s="824"/>
      <c r="X3423" s="824"/>
      <c r="Y3423" s="824"/>
      <c r="Z3423" s="824"/>
      <c r="AA3423" s="824"/>
      <c r="AB3423" s="824"/>
      <c r="AC3423" s="824"/>
    </row>
    <row r="3424" s="823" customFormat="1" ht="28.45" customHeight="1" spans="1:29">
      <c r="A3424" s="870" t="s">
        <v>73</v>
      </c>
      <c r="B3424" s="870"/>
      <c r="C3424" s="835"/>
      <c r="D3424" s="835"/>
      <c r="E3424" s="835"/>
      <c r="F3424" s="835"/>
      <c r="G3424" s="836"/>
      <c r="H3424" s="871">
        <v>0</v>
      </c>
      <c r="I3424" s="870"/>
      <c r="J3424" s="836"/>
      <c r="K3424" s="824"/>
      <c r="L3424" s="824"/>
      <c r="M3424" s="824"/>
      <c r="N3424" s="824"/>
      <c r="O3424" s="824"/>
      <c r="P3424" s="824"/>
      <c r="Q3424" s="824"/>
      <c r="R3424" s="824"/>
      <c r="S3424" s="824"/>
      <c r="T3424" s="824"/>
      <c r="U3424" s="824"/>
      <c r="V3424" s="824"/>
      <c r="W3424" s="824"/>
      <c r="X3424" s="824"/>
      <c r="Y3424" s="824"/>
      <c r="Z3424" s="824"/>
      <c r="AA3424" s="824"/>
      <c r="AB3424" s="824"/>
      <c r="AC3424" s="824"/>
    </row>
    <row r="3425" s="823" customFormat="1" ht="28.45" customHeight="1" spans="1:29">
      <c r="A3425" s="870" t="s">
        <v>699</v>
      </c>
      <c r="B3425" s="870"/>
      <c r="C3425" s="835"/>
      <c r="D3425" s="835"/>
      <c r="E3425" s="835"/>
      <c r="F3425" s="835"/>
      <c r="G3425" s="836"/>
      <c r="H3425" s="871">
        <v>0</v>
      </c>
      <c r="I3425" s="870"/>
      <c r="J3425" s="836"/>
      <c r="K3425" s="824"/>
      <c r="L3425" s="824"/>
      <c r="M3425" s="824"/>
      <c r="N3425" s="824"/>
      <c r="O3425" s="824"/>
      <c r="P3425" s="824"/>
      <c r="Q3425" s="824"/>
      <c r="R3425" s="824"/>
      <c r="S3425" s="824"/>
      <c r="T3425" s="824"/>
      <c r="U3425" s="824"/>
      <c r="V3425" s="824"/>
      <c r="W3425" s="824"/>
      <c r="X3425" s="824"/>
      <c r="Y3425" s="824"/>
      <c r="Z3425" s="824"/>
      <c r="AA3425" s="824"/>
      <c r="AB3425" s="824"/>
      <c r="AC3425" s="824"/>
    </row>
    <row r="3426" s="823" customFormat="1" ht="28.45" customHeight="1" spans="1:29">
      <c r="A3426" s="870" t="s">
        <v>1470</v>
      </c>
      <c r="B3426" s="870"/>
      <c r="C3426" s="835"/>
      <c r="D3426" s="835"/>
      <c r="E3426" s="835"/>
      <c r="F3426" s="835"/>
      <c r="G3426" s="836"/>
      <c r="H3426" s="871">
        <v>0</v>
      </c>
      <c r="I3426" s="870"/>
      <c r="J3426" s="836"/>
      <c r="K3426" s="824"/>
      <c r="L3426" s="824"/>
      <c r="M3426" s="824"/>
      <c r="N3426" s="824"/>
      <c r="O3426" s="824"/>
      <c r="P3426" s="824"/>
      <c r="Q3426" s="824"/>
      <c r="R3426" s="824"/>
      <c r="S3426" s="824"/>
      <c r="T3426" s="824"/>
      <c r="U3426" s="824"/>
      <c r="V3426" s="824"/>
      <c r="W3426" s="824"/>
      <c r="X3426" s="824"/>
      <c r="Y3426" s="824"/>
      <c r="Z3426" s="824"/>
      <c r="AA3426" s="824"/>
      <c r="AB3426" s="824"/>
      <c r="AC3426" s="824"/>
    </row>
    <row r="3427" s="823" customFormat="1" ht="28.45" customHeight="1" spans="1:29">
      <c r="A3427" s="870" t="s">
        <v>2397</v>
      </c>
      <c r="B3427" s="870"/>
      <c r="C3427" s="835"/>
      <c r="D3427" s="835"/>
      <c r="E3427" s="835"/>
      <c r="F3427" s="835"/>
      <c r="G3427" s="836"/>
      <c r="H3427" s="871">
        <v>0</v>
      </c>
      <c r="I3427" s="870"/>
      <c r="J3427" s="836"/>
      <c r="K3427" s="824"/>
      <c r="L3427" s="824"/>
      <c r="M3427" s="824"/>
      <c r="N3427" s="824"/>
      <c r="O3427" s="824"/>
      <c r="P3427" s="824"/>
      <c r="Q3427" s="824"/>
      <c r="R3427" s="824"/>
      <c r="S3427" s="824"/>
      <c r="T3427" s="824"/>
      <c r="U3427" s="824"/>
      <c r="V3427" s="824"/>
      <c r="W3427" s="824"/>
      <c r="X3427" s="824"/>
      <c r="Y3427" s="824"/>
      <c r="Z3427" s="824"/>
      <c r="AA3427" s="824"/>
      <c r="AB3427" s="824"/>
      <c r="AC3427" s="824"/>
    </row>
    <row r="3428" s="823" customFormat="1" ht="28.45" customHeight="1" spans="1:29">
      <c r="A3428" s="870" t="s">
        <v>2566</v>
      </c>
      <c r="B3428" s="870"/>
      <c r="C3428" s="835"/>
      <c r="D3428" s="835"/>
      <c r="E3428" s="835"/>
      <c r="F3428" s="835"/>
      <c r="G3428" s="836"/>
      <c r="H3428" s="871">
        <v>0</v>
      </c>
      <c r="I3428" s="870"/>
      <c r="J3428" s="836"/>
      <c r="K3428" s="824"/>
      <c r="L3428" s="824"/>
      <c r="M3428" s="824"/>
      <c r="N3428" s="824"/>
      <c r="O3428" s="824"/>
      <c r="P3428" s="824"/>
      <c r="Q3428" s="824"/>
      <c r="R3428" s="824"/>
      <c r="S3428" s="824"/>
      <c r="T3428" s="824"/>
      <c r="U3428" s="824"/>
      <c r="V3428" s="824"/>
      <c r="W3428" s="824"/>
      <c r="X3428" s="824"/>
      <c r="Y3428" s="824"/>
      <c r="Z3428" s="824"/>
      <c r="AA3428" s="824"/>
      <c r="AB3428" s="824"/>
      <c r="AC3428" s="824"/>
    </row>
    <row r="3429" s="823" customFormat="1" ht="28.45" customHeight="1" spans="1:29">
      <c r="A3429" s="870" t="s">
        <v>2732</v>
      </c>
      <c r="B3429" s="870"/>
      <c r="C3429" s="835"/>
      <c r="D3429" s="835"/>
      <c r="E3429" s="835"/>
      <c r="F3429" s="835"/>
      <c r="G3429" s="836"/>
      <c r="H3429" s="871">
        <v>0</v>
      </c>
      <c r="I3429" s="870"/>
      <c r="J3429" s="836"/>
      <c r="K3429" s="824"/>
      <c r="L3429" s="824"/>
      <c r="M3429" s="824"/>
      <c r="N3429" s="824"/>
      <c r="O3429" s="824"/>
      <c r="P3429" s="824"/>
      <c r="Q3429" s="824"/>
      <c r="R3429" s="824"/>
      <c r="S3429" s="824"/>
      <c r="T3429" s="824"/>
      <c r="U3429" s="824"/>
      <c r="V3429" s="824"/>
      <c r="W3429" s="824"/>
      <c r="X3429" s="824"/>
      <c r="Y3429" s="824"/>
      <c r="Z3429" s="824"/>
      <c r="AA3429" s="824"/>
      <c r="AB3429" s="824"/>
      <c r="AC3429" s="824"/>
    </row>
    <row r="3430" s="823" customFormat="1" ht="28.45" customHeight="1" spans="1:29">
      <c r="A3430" s="870" t="s">
        <v>3058</v>
      </c>
      <c r="B3430" s="870"/>
      <c r="C3430" s="835"/>
      <c r="D3430" s="835"/>
      <c r="E3430" s="835"/>
      <c r="F3430" s="835"/>
      <c r="G3430" s="836"/>
      <c r="H3430" s="871">
        <v>0</v>
      </c>
      <c r="I3430" s="870"/>
      <c r="J3430" s="836"/>
      <c r="K3430" s="824"/>
      <c r="L3430" s="824"/>
      <c r="M3430" s="824"/>
      <c r="N3430" s="824"/>
      <c r="O3430" s="824"/>
      <c r="P3430" s="824"/>
      <c r="Q3430" s="824"/>
      <c r="R3430" s="824"/>
      <c r="S3430" s="824"/>
      <c r="T3430" s="824"/>
      <c r="U3430" s="824"/>
      <c r="V3430" s="824"/>
      <c r="W3430" s="824"/>
      <c r="X3430" s="824"/>
      <c r="Y3430" s="824"/>
      <c r="Z3430" s="824"/>
      <c r="AA3430" s="824"/>
      <c r="AB3430" s="824"/>
      <c r="AC3430" s="824"/>
    </row>
    <row r="3431" s="823" customFormat="1" ht="28.45" customHeight="1" spans="1:29">
      <c r="A3431" s="870" t="s">
        <v>3060</v>
      </c>
      <c r="B3431" s="870"/>
      <c r="C3431" s="835"/>
      <c r="D3431" s="835"/>
      <c r="E3431" s="835"/>
      <c r="F3431" s="835"/>
      <c r="G3431" s="836"/>
      <c r="H3431" s="871">
        <v>0</v>
      </c>
      <c r="I3431" s="870"/>
      <c r="J3431" s="836"/>
      <c r="K3431" s="824"/>
      <c r="L3431" s="824"/>
      <c r="M3431" s="824"/>
      <c r="N3431" s="824"/>
      <c r="O3431" s="824"/>
      <c r="P3431" s="824"/>
      <c r="Q3431" s="824"/>
      <c r="R3431" s="824"/>
      <c r="S3431" s="824"/>
      <c r="T3431" s="824"/>
      <c r="U3431" s="824"/>
      <c r="V3431" s="824"/>
      <c r="W3431" s="824"/>
      <c r="X3431" s="824"/>
      <c r="Y3431" s="824"/>
      <c r="Z3431" s="824"/>
      <c r="AA3431" s="824"/>
      <c r="AB3431" s="824"/>
      <c r="AC3431" s="824"/>
    </row>
    <row r="3432" s="823" customFormat="1" ht="28.45" customHeight="1" spans="1:29">
      <c r="A3432" s="876" t="s">
        <v>3272</v>
      </c>
      <c r="B3432" s="835"/>
      <c r="C3432" s="835"/>
      <c r="D3432" s="835"/>
      <c r="E3432" s="835"/>
      <c r="F3432" s="835"/>
      <c r="G3432" s="836"/>
      <c r="H3432" s="877">
        <v>0</v>
      </c>
      <c r="I3432" s="880"/>
      <c r="J3432" s="836"/>
      <c r="K3432" s="824"/>
      <c r="L3432" s="824"/>
      <c r="M3432" s="824"/>
      <c r="N3432" s="824"/>
      <c r="O3432" s="824"/>
      <c r="P3432" s="824"/>
      <c r="Q3432" s="824"/>
      <c r="R3432" s="824"/>
      <c r="S3432" s="824"/>
      <c r="T3432" s="824"/>
      <c r="U3432" s="824"/>
      <c r="V3432" s="824"/>
      <c r="W3432" s="824"/>
      <c r="X3432" s="824"/>
      <c r="Y3432" s="824"/>
      <c r="Z3432" s="824"/>
      <c r="AA3432" s="824"/>
      <c r="AB3432" s="824"/>
      <c r="AC3432" s="824"/>
    </row>
    <row r="3433" s="823" customFormat="1" ht="47.45" customHeight="1" spans="1:29">
      <c r="A3433" s="868" t="s">
        <v>7544</v>
      </c>
      <c r="B3433" s="835"/>
      <c r="C3433" s="835"/>
      <c r="D3433" s="835"/>
      <c r="E3433" s="835"/>
      <c r="F3433" s="835"/>
      <c r="G3433" s="835"/>
      <c r="H3433" s="835"/>
      <c r="I3433" s="835"/>
      <c r="J3433" s="835"/>
      <c r="K3433" s="835"/>
      <c r="L3433" s="835"/>
      <c r="M3433" s="835"/>
      <c r="N3433" s="836"/>
      <c r="O3433" s="851"/>
      <c r="P3433" s="851"/>
      <c r="Q3433" s="851"/>
      <c r="R3433" s="824"/>
      <c r="S3433" s="824"/>
      <c r="T3433" s="824"/>
      <c r="U3433" s="851"/>
      <c r="V3433" s="851"/>
      <c r="W3433" s="851"/>
      <c r="X3433" s="851"/>
      <c r="Y3433" s="824"/>
      <c r="Z3433" s="824"/>
      <c r="AA3433" s="824"/>
      <c r="AB3433" s="824"/>
      <c r="AC3433" s="824"/>
    </row>
    <row r="3434" s="823" customFormat="1" ht="43.7" customHeight="1" spans="1:29">
      <c r="A3434" s="869" t="s">
        <v>2</v>
      </c>
      <c r="B3434" s="869" t="s">
        <v>3</v>
      </c>
      <c r="C3434" s="869" t="s">
        <v>4</v>
      </c>
      <c r="D3434" s="869" t="s">
        <v>8</v>
      </c>
      <c r="E3434" s="869" t="s">
        <v>6292</v>
      </c>
      <c r="F3434" s="869" t="s">
        <v>7545</v>
      </c>
      <c r="G3434" s="869" t="s">
        <v>18</v>
      </c>
      <c r="H3434" s="869" t="s">
        <v>7546</v>
      </c>
      <c r="I3434" s="869" t="s">
        <v>7547</v>
      </c>
      <c r="J3434" s="869" t="s">
        <v>7548</v>
      </c>
      <c r="K3434" s="869" t="s">
        <v>19</v>
      </c>
      <c r="L3434" s="869" t="s">
        <v>20</v>
      </c>
      <c r="M3434" s="869" t="s">
        <v>6358</v>
      </c>
      <c r="N3434" s="869" t="s">
        <v>27</v>
      </c>
      <c r="O3434" s="824"/>
      <c r="P3434" s="824"/>
      <c r="Q3434" s="824"/>
      <c r="R3434" s="824"/>
      <c r="S3434" s="824"/>
      <c r="T3434" s="824"/>
      <c r="U3434" s="824"/>
      <c r="V3434" s="824"/>
      <c r="W3434" s="824"/>
      <c r="X3434" s="824"/>
      <c r="Y3434" s="824"/>
      <c r="Z3434" s="824"/>
      <c r="AA3434" s="824"/>
      <c r="AB3434" s="824"/>
      <c r="AC3434" s="824"/>
    </row>
    <row r="3435" s="823" customFormat="1" ht="28.45" customHeight="1" collapsed="1" spans="1:29">
      <c r="A3435" s="870" t="s">
        <v>28</v>
      </c>
      <c r="B3435" s="870"/>
      <c r="C3435" s="835"/>
      <c r="D3435" s="835"/>
      <c r="E3435" s="835"/>
      <c r="F3435" s="835"/>
      <c r="G3435" s="836"/>
      <c r="H3435" s="871">
        <v>0.5</v>
      </c>
      <c r="I3435" s="874" t="s">
        <v>71</v>
      </c>
      <c r="J3435" s="835"/>
      <c r="K3435" s="835"/>
      <c r="L3435" s="835"/>
      <c r="M3435" s="835"/>
      <c r="N3435" s="836"/>
      <c r="O3435" s="824"/>
      <c r="P3435" s="824"/>
      <c r="Q3435" s="824"/>
      <c r="R3435" s="824"/>
      <c r="S3435" s="824"/>
      <c r="T3435" s="824"/>
      <c r="U3435" s="824"/>
      <c r="V3435" s="824"/>
      <c r="W3435" s="824"/>
      <c r="X3435" s="824"/>
      <c r="Y3435" s="824"/>
      <c r="Z3435" s="824"/>
      <c r="AA3435" s="824"/>
      <c r="AB3435" s="824"/>
      <c r="AC3435" s="824"/>
    </row>
    <row r="3436" s="823" customFormat="1" ht="28.45" hidden="1" customHeight="1" outlineLevel="1" collapsed="1" spans="1:29">
      <c r="A3436" s="870" t="s">
        <v>28</v>
      </c>
      <c r="B3436" s="870" t="s">
        <v>30</v>
      </c>
      <c r="C3436" s="870"/>
      <c r="D3436" s="835"/>
      <c r="E3436" s="835"/>
      <c r="F3436" s="835"/>
      <c r="G3436" s="836"/>
      <c r="H3436" s="871">
        <v>0.5</v>
      </c>
      <c r="I3436" s="874" t="s">
        <v>71</v>
      </c>
      <c r="J3436" s="835"/>
      <c r="K3436" s="835"/>
      <c r="L3436" s="835"/>
      <c r="M3436" s="835"/>
      <c r="N3436" s="836"/>
      <c r="O3436" s="824"/>
      <c r="P3436" s="824"/>
      <c r="Q3436" s="824"/>
      <c r="R3436" s="824"/>
      <c r="S3436" s="824"/>
      <c r="T3436" s="824"/>
      <c r="U3436" s="824"/>
      <c r="V3436" s="824"/>
      <c r="W3436" s="824"/>
      <c r="X3436" s="824"/>
      <c r="Y3436" s="824"/>
      <c r="Z3436" s="824"/>
      <c r="AA3436" s="824"/>
      <c r="AB3436" s="824"/>
      <c r="AC3436" s="824"/>
    </row>
    <row r="3437" s="823" customFormat="1" ht="28.45" hidden="1" customHeight="1" outlineLevel="2" collapsed="1" spans="1:29">
      <c r="A3437" s="870" t="s">
        <v>28</v>
      </c>
      <c r="B3437" s="870" t="s">
        <v>30</v>
      </c>
      <c r="C3437" s="870" t="s">
        <v>32</v>
      </c>
      <c r="D3437" s="870"/>
      <c r="E3437" s="835"/>
      <c r="F3437" s="835"/>
      <c r="G3437" s="836"/>
      <c r="H3437" s="871">
        <v>0.5</v>
      </c>
      <c r="I3437" s="874" t="s">
        <v>71</v>
      </c>
      <c r="J3437" s="835"/>
      <c r="K3437" s="835"/>
      <c r="L3437" s="835"/>
      <c r="M3437" s="835"/>
      <c r="N3437" s="836"/>
      <c r="O3437" s="824"/>
      <c r="P3437" s="824"/>
      <c r="Q3437" s="824"/>
      <c r="R3437" s="824"/>
      <c r="S3437" s="824"/>
      <c r="T3437" s="824"/>
      <c r="U3437" s="824"/>
      <c r="V3437" s="824"/>
      <c r="W3437" s="824"/>
      <c r="X3437" s="824"/>
      <c r="Y3437" s="824"/>
      <c r="Z3437" s="824"/>
      <c r="AA3437" s="824"/>
      <c r="AB3437" s="824"/>
      <c r="AC3437" s="824"/>
    </row>
    <row r="3438" s="823" customFormat="1" ht="28.45" hidden="1" customHeight="1" outlineLevel="3" spans="1:29">
      <c r="A3438" s="873" t="s">
        <v>28</v>
      </c>
      <c r="B3438" s="870" t="s">
        <v>30</v>
      </c>
      <c r="C3438" s="870" t="s">
        <v>32</v>
      </c>
      <c r="D3438" s="846" t="s">
        <v>7549</v>
      </c>
      <c r="E3438" s="832">
        <v>33.01</v>
      </c>
      <c r="F3438" s="846" t="s">
        <v>6361</v>
      </c>
      <c r="G3438" s="846" t="s">
        <v>7550</v>
      </c>
      <c r="H3438" s="832">
        <v>0.5</v>
      </c>
      <c r="I3438" s="846" t="s">
        <v>7551</v>
      </c>
      <c r="J3438" s="846" t="s">
        <v>53</v>
      </c>
      <c r="K3438" s="846" t="s">
        <v>7552</v>
      </c>
      <c r="L3438" s="846" t="s">
        <v>7552</v>
      </c>
      <c r="M3438" s="846" t="s">
        <v>7553</v>
      </c>
      <c r="N3438" s="846"/>
      <c r="O3438" s="824"/>
      <c r="P3438" s="824"/>
      <c r="Q3438" s="824"/>
      <c r="R3438" s="824"/>
      <c r="S3438" s="824"/>
      <c r="T3438" s="824"/>
      <c r="U3438" s="824"/>
      <c r="V3438" s="824"/>
      <c r="W3438" s="824"/>
      <c r="X3438" s="824"/>
      <c r="Y3438" s="824"/>
      <c r="Z3438" s="824"/>
      <c r="AA3438" s="824"/>
      <c r="AB3438" s="824"/>
      <c r="AC3438" s="824"/>
    </row>
    <row r="3439" s="823" customFormat="1" ht="28.45" hidden="1" customHeight="1" outlineLevel="1" spans="1:29">
      <c r="A3439" s="870" t="s">
        <v>28</v>
      </c>
      <c r="B3439" s="870" t="s">
        <v>45</v>
      </c>
      <c r="C3439" s="870"/>
      <c r="D3439" s="835"/>
      <c r="E3439" s="835"/>
      <c r="F3439" s="835"/>
      <c r="G3439" s="836"/>
      <c r="H3439" s="871">
        <v>0</v>
      </c>
      <c r="I3439" s="874" t="s">
        <v>71</v>
      </c>
      <c r="J3439" s="835"/>
      <c r="K3439" s="835"/>
      <c r="L3439" s="835"/>
      <c r="M3439" s="835"/>
      <c r="N3439" s="836"/>
      <c r="O3439" s="824"/>
      <c r="P3439" s="824"/>
      <c r="Q3439" s="824"/>
      <c r="R3439" s="824"/>
      <c r="S3439" s="824"/>
      <c r="T3439" s="824"/>
      <c r="U3439" s="824"/>
      <c r="V3439" s="824"/>
      <c r="W3439" s="824"/>
      <c r="X3439" s="824"/>
      <c r="Y3439" s="824"/>
      <c r="Z3439" s="824"/>
      <c r="AA3439" s="824"/>
      <c r="AB3439" s="824"/>
      <c r="AC3439" s="824"/>
    </row>
    <row r="3440" s="823" customFormat="1" ht="28.45" hidden="1" customHeight="1" outlineLevel="1" spans="1:29">
      <c r="A3440" s="870" t="s">
        <v>28</v>
      </c>
      <c r="B3440" s="870" t="s">
        <v>59</v>
      </c>
      <c r="C3440" s="870"/>
      <c r="D3440" s="835"/>
      <c r="E3440" s="835"/>
      <c r="F3440" s="835"/>
      <c r="G3440" s="836"/>
      <c r="H3440" s="871">
        <v>0</v>
      </c>
      <c r="I3440" s="874" t="s">
        <v>71</v>
      </c>
      <c r="J3440" s="835"/>
      <c r="K3440" s="835"/>
      <c r="L3440" s="835"/>
      <c r="M3440" s="835"/>
      <c r="N3440" s="836"/>
      <c r="O3440" s="824"/>
      <c r="P3440" s="824"/>
      <c r="Q3440" s="824"/>
      <c r="R3440" s="824"/>
      <c r="S3440" s="824"/>
      <c r="T3440" s="824"/>
      <c r="U3440" s="824"/>
      <c r="V3440" s="824"/>
      <c r="W3440" s="824"/>
      <c r="X3440" s="824"/>
      <c r="Y3440" s="824"/>
      <c r="Z3440" s="824"/>
      <c r="AA3440" s="824"/>
      <c r="AB3440" s="824"/>
      <c r="AC3440" s="824"/>
    </row>
    <row r="3441" s="823" customFormat="1" ht="28.45" hidden="1" customHeight="1" outlineLevel="1" spans="1:29">
      <c r="A3441" s="870" t="s">
        <v>28</v>
      </c>
      <c r="B3441" s="870" t="s">
        <v>70</v>
      </c>
      <c r="C3441" s="870"/>
      <c r="D3441" s="835"/>
      <c r="E3441" s="835"/>
      <c r="F3441" s="835"/>
      <c r="G3441" s="836"/>
      <c r="H3441" s="871">
        <v>0</v>
      </c>
      <c r="I3441" s="874" t="s">
        <v>71</v>
      </c>
      <c r="J3441" s="835"/>
      <c r="K3441" s="835"/>
      <c r="L3441" s="835"/>
      <c r="M3441" s="835"/>
      <c r="N3441" s="836"/>
      <c r="O3441" s="824"/>
      <c r="P3441" s="824"/>
      <c r="Q3441" s="824"/>
      <c r="R3441" s="824"/>
      <c r="S3441" s="824"/>
      <c r="T3441" s="824"/>
      <c r="U3441" s="824"/>
      <c r="V3441" s="824"/>
      <c r="W3441" s="824"/>
      <c r="X3441" s="824"/>
      <c r="Y3441" s="824"/>
      <c r="Z3441" s="824"/>
      <c r="AA3441" s="824"/>
      <c r="AB3441" s="824"/>
      <c r="AC3441" s="824"/>
    </row>
    <row r="3442" s="823" customFormat="1" ht="28.45" hidden="1" customHeight="1" outlineLevel="1" spans="1:29">
      <c r="A3442" s="870" t="s">
        <v>28</v>
      </c>
      <c r="B3442" s="870" t="s">
        <v>72</v>
      </c>
      <c r="C3442" s="870"/>
      <c r="D3442" s="835"/>
      <c r="E3442" s="835"/>
      <c r="F3442" s="835"/>
      <c r="G3442" s="836"/>
      <c r="H3442" s="871">
        <v>0</v>
      </c>
      <c r="I3442" s="874" t="s">
        <v>71</v>
      </c>
      <c r="J3442" s="835"/>
      <c r="K3442" s="835"/>
      <c r="L3442" s="835"/>
      <c r="M3442" s="835"/>
      <c r="N3442" s="836"/>
      <c r="O3442" s="824"/>
      <c r="P3442" s="824"/>
      <c r="Q3442" s="824"/>
      <c r="R3442" s="824"/>
      <c r="S3442" s="824"/>
      <c r="T3442" s="824"/>
      <c r="U3442" s="824"/>
      <c r="V3442" s="824"/>
      <c r="W3442" s="824"/>
      <c r="X3442" s="824"/>
      <c r="Y3442" s="824"/>
      <c r="Z3442" s="824"/>
      <c r="AA3442" s="824"/>
      <c r="AB3442" s="824"/>
      <c r="AC3442" s="824"/>
    </row>
    <row r="3443" s="823" customFormat="1" ht="28.45" customHeight="1" collapsed="1" spans="1:29">
      <c r="A3443" s="870" t="s">
        <v>73</v>
      </c>
      <c r="B3443" s="870"/>
      <c r="C3443" s="835"/>
      <c r="D3443" s="835"/>
      <c r="E3443" s="835"/>
      <c r="F3443" s="835"/>
      <c r="G3443" s="836"/>
      <c r="H3443" s="871">
        <v>4169.02</v>
      </c>
      <c r="I3443" s="874" t="s">
        <v>7554</v>
      </c>
      <c r="J3443" s="835"/>
      <c r="K3443" s="835"/>
      <c r="L3443" s="835"/>
      <c r="M3443" s="835"/>
      <c r="N3443" s="836"/>
      <c r="O3443" s="824"/>
      <c r="P3443" s="824"/>
      <c r="Q3443" s="824"/>
      <c r="R3443" s="824"/>
      <c r="S3443" s="824"/>
      <c r="T3443" s="824"/>
      <c r="U3443" s="824"/>
      <c r="V3443" s="824"/>
      <c r="W3443" s="824"/>
      <c r="X3443" s="824"/>
      <c r="Y3443" s="824"/>
      <c r="Z3443" s="824"/>
      <c r="AA3443" s="824"/>
      <c r="AB3443" s="824"/>
      <c r="AC3443" s="824"/>
    </row>
    <row r="3444" s="823" customFormat="1" ht="28.45" hidden="1" customHeight="1" outlineLevel="1" collapsed="1" spans="1:29">
      <c r="A3444" s="870" t="s">
        <v>73</v>
      </c>
      <c r="B3444" s="870" t="s">
        <v>75</v>
      </c>
      <c r="C3444" s="870"/>
      <c r="D3444" s="835"/>
      <c r="E3444" s="835"/>
      <c r="F3444" s="835"/>
      <c r="G3444" s="836"/>
      <c r="H3444" s="871">
        <v>1448.03</v>
      </c>
      <c r="I3444" s="874" t="s">
        <v>7555</v>
      </c>
      <c r="J3444" s="835"/>
      <c r="K3444" s="835"/>
      <c r="L3444" s="835"/>
      <c r="M3444" s="835"/>
      <c r="N3444" s="836"/>
      <c r="O3444" s="824"/>
      <c r="P3444" s="824"/>
      <c r="Q3444" s="824"/>
      <c r="R3444" s="824"/>
      <c r="S3444" s="824"/>
      <c r="T3444" s="824"/>
      <c r="U3444" s="824"/>
      <c r="V3444" s="824"/>
      <c r="W3444" s="824"/>
      <c r="X3444" s="824"/>
      <c r="Y3444" s="824"/>
      <c r="Z3444" s="824"/>
      <c r="AA3444" s="824"/>
      <c r="AB3444" s="824"/>
      <c r="AC3444" s="824"/>
    </row>
    <row r="3445" s="823" customFormat="1" ht="28.45" hidden="1" customHeight="1" outlineLevel="2" collapsed="1" spans="1:29">
      <c r="A3445" s="870" t="s">
        <v>73</v>
      </c>
      <c r="B3445" s="870" t="s">
        <v>75</v>
      </c>
      <c r="C3445" s="870" t="s">
        <v>7556</v>
      </c>
      <c r="D3445" s="870"/>
      <c r="E3445" s="835"/>
      <c r="F3445" s="835"/>
      <c r="G3445" s="836"/>
      <c r="H3445" s="871">
        <v>198.55</v>
      </c>
      <c r="I3445" s="874" t="s">
        <v>7557</v>
      </c>
      <c r="J3445" s="835"/>
      <c r="K3445" s="835"/>
      <c r="L3445" s="835"/>
      <c r="M3445" s="835"/>
      <c r="N3445" s="836"/>
      <c r="O3445" s="824"/>
      <c r="P3445" s="824"/>
      <c r="Q3445" s="824"/>
      <c r="R3445" s="824"/>
      <c r="S3445" s="824"/>
      <c r="T3445" s="824"/>
      <c r="U3445" s="824"/>
      <c r="V3445" s="824"/>
      <c r="W3445" s="824"/>
      <c r="X3445" s="824"/>
      <c r="Y3445" s="824"/>
      <c r="Z3445" s="824"/>
      <c r="AA3445" s="824"/>
      <c r="AB3445" s="824"/>
      <c r="AC3445" s="824"/>
    </row>
    <row r="3446" s="823" customFormat="1" ht="28.45" hidden="1" customHeight="1" outlineLevel="3" spans="1:29">
      <c r="A3446" s="873" t="s">
        <v>73</v>
      </c>
      <c r="B3446" s="870" t="s">
        <v>75</v>
      </c>
      <c r="C3446" s="870" t="s">
        <v>7556</v>
      </c>
      <c r="D3446" s="846" t="s">
        <v>92</v>
      </c>
      <c r="E3446" s="832">
        <v>567.22</v>
      </c>
      <c r="F3446" s="846" t="s">
        <v>6361</v>
      </c>
      <c r="G3446" s="846" t="s">
        <v>7558</v>
      </c>
      <c r="H3446" s="832">
        <v>198.55</v>
      </c>
      <c r="I3446" s="846" t="s">
        <v>7559</v>
      </c>
      <c r="J3446" s="846" t="s">
        <v>119</v>
      </c>
      <c r="K3446" s="846" t="s">
        <v>7560</v>
      </c>
      <c r="L3446" s="846" t="s">
        <v>7561</v>
      </c>
      <c r="M3446" s="846" t="s">
        <v>7562</v>
      </c>
      <c r="N3446" s="846"/>
      <c r="O3446" s="824"/>
      <c r="P3446" s="824"/>
      <c r="Q3446" s="824"/>
      <c r="R3446" s="824"/>
      <c r="S3446" s="824"/>
      <c r="T3446" s="824"/>
      <c r="U3446" s="824"/>
      <c r="V3446" s="824"/>
      <c r="W3446" s="824"/>
      <c r="X3446" s="824"/>
      <c r="Y3446" s="824"/>
      <c r="Z3446" s="824"/>
      <c r="AA3446" s="824"/>
      <c r="AB3446" s="824"/>
      <c r="AC3446" s="824"/>
    </row>
    <row r="3447" s="823" customFormat="1" ht="28.45" hidden="1" customHeight="1" outlineLevel="2" collapsed="1" spans="1:29">
      <c r="A3447" s="870" t="s">
        <v>73</v>
      </c>
      <c r="B3447" s="870" t="s">
        <v>75</v>
      </c>
      <c r="C3447" s="870" t="s">
        <v>408</v>
      </c>
      <c r="D3447" s="870"/>
      <c r="E3447" s="835"/>
      <c r="F3447" s="835"/>
      <c r="G3447" s="836"/>
      <c r="H3447" s="871">
        <v>174.8</v>
      </c>
      <c r="I3447" s="874" t="s">
        <v>7563</v>
      </c>
      <c r="J3447" s="835"/>
      <c r="K3447" s="835"/>
      <c r="L3447" s="835"/>
      <c r="M3447" s="835"/>
      <c r="N3447" s="836"/>
      <c r="O3447" s="824"/>
      <c r="P3447" s="824"/>
      <c r="Q3447" s="824"/>
      <c r="R3447" s="824"/>
      <c r="S3447" s="824"/>
      <c r="T3447" s="824"/>
      <c r="U3447" s="824"/>
      <c r="V3447" s="824"/>
      <c r="W3447" s="824"/>
      <c r="X3447" s="824"/>
      <c r="Y3447" s="824"/>
      <c r="Z3447" s="824"/>
      <c r="AA3447" s="824"/>
      <c r="AB3447" s="824"/>
      <c r="AC3447" s="824"/>
    </row>
    <row r="3448" s="823" customFormat="1" ht="28.45" hidden="1" customHeight="1" outlineLevel="3" spans="1:29">
      <c r="A3448" s="873" t="s">
        <v>73</v>
      </c>
      <c r="B3448" s="870" t="s">
        <v>75</v>
      </c>
      <c r="C3448" s="870" t="s">
        <v>408</v>
      </c>
      <c r="D3448" s="846" t="s">
        <v>3969</v>
      </c>
      <c r="E3448" s="832">
        <v>407</v>
      </c>
      <c r="F3448" s="846" t="s">
        <v>6361</v>
      </c>
      <c r="G3448" s="846" t="s">
        <v>7564</v>
      </c>
      <c r="H3448" s="832">
        <v>174.8</v>
      </c>
      <c r="I3448" s="846" t="s">
        <v>7565</v>
      </c>
      <c r="J3448" s="846" t="s">
        <v>119</v>
      </c>
      <c r="K3448" s="846" t="s">
        <v>415</v>
      </c>
      <c r="L3448" s="846" t="s">
        <v>416</v>
      </c>
      <c r="M3448" s="846" t="s">
        <v>7566</v>
      </c>
      <c r="N3448" s="846"/>
      <c r="O3448" s="824"/>
      <c r="P3448" s="824"/>
      <c r="Q3448" s="824"/>
      <c r="R3448" s="824"/>
      <c r="S3448" s="824"/>
      <c r="T3448" s="824"/>
      <c r="U3448" s="824"/>
      <c r="V3448" s="824"/>
      <c r="W3448" s="824"/>
      <c r="X3448" s="824"/>
      <c r="Y3448" s="824"/>
      <c r="Z3448" s="824"/>
      <c r="AA3448" s="824"/>
      <c r="AB3448" s="824"/>
      <c r="AC3448" s="824"/>
    </row>
    <row r="3449" s="823" customFormat="1" ht="28.45" hidden="1" customHeight="1" outlineLevel="2" collapsed="1" spans="1:29">
      <c r="A3449" s="870" t="s">
        <v>73</v>
      </c>
      <c r="B3449" s="870" t="s">
        <v>75</v>
      </c>
      <c r="C3449" s="870" t="s">
        <v>95</v>
      </c>
      <c r="D3449" s="870"/>
      <c r="E3449" s="835"/>
      <c r="F3449" s="835"/>
      <c r="G3449" s="836"/>
      <c r="H3449" s="871">
        <v>429.72</v>
      </c>
      <c r="I3449" s="874" t="s">
        <v>7567</v>
      </c>
      <c r="J3449" s="835"/>
      <c r="K3449" s="835"/>
      <c r="L3449" s="835"/>
      <c r="M3449" s="835"/>
      <c r="N3449" s="836"/>
      <c r="O3449" s="824"/>
      <c r="P3449" s="824"/>
      <c r="Q3449" s="824"/>
      <c r="R3449" s="824"/>
      <c r="S3449" s="824"/>
      <c r="T3449" s="824"/>
      <c r="U3449" s="824"/>
      <c r="V3449" s="824"/>
      <c r="W3449" s="824"/>
      <c r="X3449" s="824"/>
      <c r="Y3449" s="824"/>
      <c r="Z3449" s="824"/>
      <c r="AA3449" s="824"/>
      <c r="AB3449" s="824"/>
      <c r="AC3449" s="824"/>
    </row>
    <row r="3450" s="823" customFormat="1" ht="28.45" hidden="1" customHeight="1" outlineLevel="3" spans="1:29">
      <c r="A3450" s="873" t="s">
        <v>73</v>
      </c>
      <c r="B3450" s="870" t="s">
        <v>75</v>
      </c>
      <c r="C3450" s="870" t="s">
        <v>95</v>
      </c>
      <c r="D3450" s="846" t="s">
        <v>111</v>
      </c>
      <c r="E3450" s="832">
        <v>328.46</v>
      </c>
      <c r="F3450" s="846" t="s">
        <v>6361</v>
      </c>
      <c r="G3450" s="846" t="s">
        <v>7568</v>
      </c>
      <c r="H3450" s="832">
        <v>121.58</v>
      </c>
      <c r="I3450" s="846" t="s">
        <v>7569</v>
      </c>
      <c r="J3450" s="846" t="s">
        <v>119</v>
      </c>
      <c r="K3450" s="846" t="s">
        <v>7570</v>
      </c>
      <c r="L3450" s="846" t="s">
        <v>7571</v>
      </c>
      <c r="M3450" s="846" t="s">
        <v>7572</v>
      </c>
      <c r="N3450" s="846"/>
      <c r="O3450" s="824"/>
      <c r="P3450" s="824"/>
      <c r="Q3450" s="824"/>
      <c r="R3450" s="824"/>
      <c r="S3450" s="824"/>
      <c r="T3450" s="824"/>
      <c r="U3450" s="824"/>
      <c r="V3450" s="824"/>
      <c r="W3450" s="824"/>
      <c r="X3450" s="824"/>
      <c r="Y3450" s="824"/>
      <c r="Z3450" s="824"/>
      <c r="AA3450" s="824"/>
      <c r="AB3450" s="824"/>
      <c r="AC3450" s="824"/>
    </row>
    <row r="3451" s="823" customFormat="1" ht="28.45" hidden="1" customHeight="1" outlineLevel="3" spans="1:29">
      <c r="A3451" s="873" t="s">
        <v>73</v>
      </c>
      <c r="B3451" s="870" t="s">
        <v>75</v>
      </c>
      <c r="C3451" s="870" t="s">
        <v>95</v>
      </c>
      <c r="D3451" s="846" t="s">
        <v>111</v>
      </c>
      <c r="E3451" s="832">
        <v>39.67</v>
      </c>
      <c r="F3451" s="846" t="s">
        <v>6361</v>
      </c>
      <c r="G3451" s="846" t="s">
        <v>7573</v>
      </c>
      <c r="H3451" s="832">
        <v>14.59</v>
      </c>
      <c r="I3451" s="846" t="s">
        <v>7574</v>
      </c>
      <c r="J3451" s="846" t="s">
        <v>53</v>
      </c>
      <c r="K3451" s="846" t="s">
        <v>7575</v>
      </c>
      <c r="L3451" s="846" t="s">
        <v>7576</v>
      </c>
      <c r="M3451" s="846" t="s">
        <v>7577</v>
      </c>
      <c r="N3451" s="846"/>
      <c r="O3451" s="824"/>
      <c r="P3451" s="824"/>
      <c r="Q3451" s="824"/>
      <c r="R3451" s="824"/>
      <c r="S3451" s="824"/>
      <c r="T3451" s="824"/>
      <c r="U3451" s="824"/>
      <c r="V3451" s="824"/>
      <c r="W3451" s="824"/>
      <c r="X3451" s="824"/>
      <c r="Y3451" s="824"/>
      <c r="Z3451" s="824"/>
      <c r="AA3451" s="824"/>
      <c r="AB3451" s="824"/>
      <c r="AC3451" s="824"/>
    </row>
    <row r="3452" s="823" customFormat="1" ht="28.45" hidden="1" customHeight="1" outlineLevel="3" spans="1:29">
      <c r="A3452" s="873" t="s">
        <v>73</v>
      </c>
      <c r="B3452" s="870" t="s">
        <v>75</v>
      </c>
      <c r="C3452" s="870" t="s">
        <v>95</v>
      </c>
      <c r="D3452" s="846" t="s">
        <v>7578</v>
      </c>
      <c r="E3452" s="832">
        <v>14.49</v>
      </c>
      <c r="F3452" s="846" t="s">
        <v>6361</v>
      </c>
      <c r="G3452" s="846" t="s">
        <v>7579</v>
      </c>
      <c r="H3452" s="832">
        <v>5.71</v>
      </c>
      <c r="I3452" s="846" t="s">
        <v>7580</v>
      </c>
      <c r="J3452" s="846" t="s">
        <v>53</v>
      </c>
      <c r="K3452" s="846" t="s">
        <v>7581</v>
      </c>
      <c r="L3452" s="846" t="s">
        <v>7582</v>
      </c>
      <c r="M3452" s="846" t="s">
        <v>7577</v>
      </c>
      <c r="N3452" s="846"/>
      <c r="O3452" s="824"/>
      <c r="P3452" s="824"/>
      <c r="Q3452" s="824"/>
      <c r="R3452" s="824"/>
      <c r="S3452" s="824"/>
      <c r="T3452" s="824"/>
      <c r="U3452" s="824"/>
      <c r="V3452" s="824"/>
      <c r="W3452" s="824"/>
      <c r="X3452" s="824"/>
      <c r="Y3452" s="824"/>
      <c r="Z3452" s="824"/>
      <c r="AA3452" s="824"/>
      <c r="AB3452" s="824"/>
      <c r="AC3452" s="824"/>
    </row>
    <row r="3453" s="823" customFormat="1" ht="28.45" hidden="1" customHeight="1" outlineLevel="3" spans="1:29">
      <c r="A3453" s="873" t="s">
        <v>73</v>
      </c>
      <c r="B3453" s="870" t="s">
        <v>75</v>
      </c>
      <c r="C3453" s="870" t="s">
        <v>95</v>
      </c>
      <c r="D3453" s="846" t="s">
        <v>92</v>
      </c>
      <c r="E3453" s="832">
        <v>403.2</v>
      </c>
      <c r="F3453" s="846" t="s">
        <v>6361</v>
      </c>
      <c r="G3453" s="846" t="s">
        <v>7583</v>
      </c>
      <c r="H3453" s="832">
        <v>142.96</v>
      </c>
      <c r="I3453" s="846" t="s">
        <v>7584</v>
      </c>
      <c r="J3453" s="846" t="s">
        <v>119</v>
      </c>
      <c r="K3453" s="846" t="s">
        <v>7575</v>
      </c>
      <c r="L3453" s="846" t="s">
        <v>7585</v>
      </c>
      <c r="M3453" s="846" t="s">
        <v>7572</v>
      </c>
      <c r="N3453" s="846"/>
      <c r="O3453" s="824"/>
      <c r="P3453" s="824"/>
      <c r="Q3453" s="824"/>
      <c r="R3453" s="824"/>
      <c r="S3453" s="824"/>
      <c r="T3453" s="824"/>
      <c r="U3453" s="824"/>
      <c r="V3453" s="824"/>
      <c r="W3453" s="824"/>
      <c r="X3453" s="824"/>
      <c r="Y3453" s="824"/>
      <c r="Z3453" s="824"/>
      <c r="AA3453" s="824"/>
      <c r="AB3453" s="824"/>
      <c r="AC3453" s="824"/>
    </row>
    <row r="3454" s="823" customFormat="1" ht="28.45" hidden="1" customHeight="1" outlineLevel="3" spans="1:29">
      <c r="A3454" s="873" t="s">
        <v>73</v>
      </c>
      <c r="B3454" s="870" t="s">
        <v>75</v>
      </c>
      <c r="C3454" s="870" t="s">
        <v>95</v>
      </c>
      <c r="D3454" s="846" t="s">
        <v>92</v>
      </c>
      <c r="E3454" s="832">
        <v>9.7</v>
      </c>
      <c r="F3454" s="846" t="s">
        <v>6361</v>
      </c>
      <c r="G3454" s="846" t="s">
        <v>7586</v>
      </c>
      <c r="H3454" s="832">
        <v>4.61</v>
      </c>
      <c r="I3454" s="846" t="s">
        <v>7587</v>
      </c>
      <c r="J3454" s="846" t="s">
        <v>53</v>
      </c>
      <c r="K3454" s="846" t="s">
        <v>7581</v>
      </c>
      <c r="L3454" s="846" t="s">
        <v>7576</v>
      </c>
      <c r="M3454" s="846" t="s">
        <v>7577</v>
      </c>
      <c r="N3454" s="846"/>
      <c r="O3454" s="824"/>
      <c r="P3454" s="824"/>
      <c r="Q3454" s="824"/>
      <c r="R3454" s="824"/>
      <c r="S3454" s="824"/>
      <c r="T3454" s="824"/>
      <c r="U3454" s="824"/>
      <c r="V3454" s="824"/>
      <c r="W3454" s="824"/>
      <c r="X3454" s="824"/>
      <c r="Y3454" s="824"/>
      <c r="Z3454" s="824"/>
      <c r="AA3454" s="824"/>
      <c r="AB3454" s="824"/>
      <c r="AC3454" s="824"/>
    </row>
    <row r="3455" s="823" customFormat="1" ht="28.45" hidden="1" customHeight="1" outlineLevel="3" spans="1:29">
      <c r="A3455" s="873" t="s">
        <v>73</v>
      </c>
      <c r="B3455" s="870" t="s">
        <v>75</v>
      </c>
      <c r="C3455" s="870" t="s">
        <v>95</v>
      </c>
      <c r="D3455" s="846" t="s">
        <v>520</v>
      </c>
      <c r="E3455" s="832">
        <v>61.1</v>
      </c>
      <c r="F3455" s="846" t="s">
        <v>6361</v>
      </c>
      <c r="G3455" s="846" t="s">
        <v>7583</v>
      </c>
      <c r="H3455" s="832">
        <v>34.43</v>
      </c>
      <c r="I3455" s="846" t="s">
        <v>7588</v>
      </c>
      <c r="J3455" s="846" t="s">
        <v>119</v>
      </c>
      <c r="K3455" s="846" t="s">
        <v>7589</v>
      </c>
      <c r="L3455" s="846" t="s">
        <v>7590</v>
      </c>
      <c r="M3455" s="846" t="s">
        <v>7577</v>
      </c>
      <c r="N3455" s="846"/>
      <c r="O3455" s="824"/>
      <c r="P3455" s="824"/>
      <c r="Q3455" s="824"/>
      <c r="R3455" s="824"/>
      <c r="S3455" s="824"/>
      <c r="T3455" s="824"/>
      <c r="U3455" s="824"/>
      <c r="V3455" s="824"/>
      <c r="W3455" s="824"/>
      <c r="X3455" s="824"/>
      <c r="Y3455" s="824"/>
      <c r="Z3455" s="824"/>
      <c r="AA3455" s="824"/>
      <c r="AB3455" s="824"/>
      <c r="AC3455" s="824"/>
    </row>
    <row r="3456" s="823" customFormat="1" ht="28.45" hidden="1" customHeight="1" outlineLevel="3" spans="1:29">
      <c r="A3456" s="873" t="s">
        <v>73</v>
      </c>
      <c r="B3456" s="870" t="s">
        <v>75</v>
      </c>
      <c r="C3456" s="870" t="s">
        <v>95</v>
      </c>
      <c r="D3456" s="846" t="s">
        <v>520</v>
      </c>
      <c r="E3456" s="832">
        <v>68.14</v>
      </c>
      <c r="F3456" s="846" t="s">
        <v>6361</v>
      </c>
      <c r="G3456" s="846" t="s">
        <v>7591</v>
      </c>
      <c r="H3456" s="832">
        <v>26.02</v>
      </c>
      <c r="I3456" s="846" t="s">
        <v>7592</v>
      </c>
      <c r="J3456" s="846" t="s">
        <v>53</v>
      </c>
      <c r="K3456" s="846" t="s">
        <v>7570</v>
      </c>
      <c r="L3456" s="846" t="s">
        <v>7576</v>
      </c>
      <c r="M3456" s="846" t="s">
        <v>7577</v>
      </c>
      <c r="N3456" s="846"/>
      <c r="O3456" s="824"/>
      <c r="P3456" s="824"/>
      <c r="Q3456" s="824"/>
      <c r="R3456" s="824"/>
      <c r="S3456" s="824"/>
      <c r="T3456" s="824"/>
      <c r="U3456" s="824"/>
      <c r="V3456" s="824"/>
      <c r="W3456" s="824"/>
      <c r="X3456" s="824"/>
      <c r="Y3456" s="824"/>
      <c r="Z3456" s="824"/>
      <c r="AA3456" s="824"/>
      <c r="AB3456" s="824"/>
      <c r="AC3456" s="824"/>
    </row>
    <row r="3457" s="823" customFormat="1" ht="28.45" hidden="1" customHeight="1" outlineLevel="3" spans="1:29">
      <c r="A3457" s="873" t="s">
        <v>73</v>
      </c>
      <c r="B3457" s="870" t="s">
        <v>75</v>
      </c>
      <c r="C3457" s="870" t="s">
        <v>95</v>
      </c>
      <c r="D3457" s="846" t="s">
        <v>500</v>
      </c>
      <c r="E3457" s="832">
        <v>229.37</v>
      </c>
      <c r="F3457" s="846" t="s">
        <v>6361</v>
      </c>
      <c r="G3457" s="846" t="s">
        <v>7593</v>
      </c>
      <c r="H3457" s="832">
        <v>79.82</v>
      </c>
      <c r="I3457" s="846" t="s">
        <v>7594</v>
      </c>
      <c r="J3457" s="846" t="s">
        <v>119</v>
      </c>
      <c r="K3457" s="846" t="s">
        <v>7595</v>
      </c>
      <c r="L3457" s="846" t="s">
        <v>7596</v>
      </c>
      <c r="M3457" s="846" t="s">
        <v>7597</v>
      </c>
      <c r="N3457" s="846"/>
      <c r="O3457" s="824"/>
      <c r="P3457" s="824"/>
      <c r="Q3457" s="824"/>
      <c r="R3457" s="824"/>
      <c r="S3457" s="824"/>
      <c r="T3457" s="824"/>
      <c r="U3457" s="824"/>
      <c r="V3457" s="824"/>
      <c r="W3457" s="824"/>
      <c r="X3457" s="824"/>
      <c r="Y3457" s="824"/>
      <c r="Z3457" s="824"/>
      <c r="AA3457" s="824"/>
      <c r="AB3457" s="824"/>
      <c r="AC3457" s="824"/>
    </row>
    <row r="3458" s="823" customFormat="1" ht="28.45" hidden="1" customHeight="1" outlineLevel="2" collapsed="1" spans="1:29">
      <c r="A3458" s="870" t="s">
        <v>73</v>
      </c>
      <c r="B3458" s="870" t="s">
        <v>75</v>
      </c>
      <c r="C3458" s="870" t="s">
        <v>5045</v>
      </c>
      <c r="D3458" s="870"/>
      <c r="E3458" s="835"/>
      <c r="F3458" s="835"/>
      <c r="G3458" s="836"/>
      <c r="H3458" s="871">
        <v>644.96</v>
      </c>
      <c r="I3458" s="874" t="s">
        <v>7598</v>
      </c>
      <c r="J3458" s="835"/>
      <c r="K3458" s="835"/>
      <c r="L3458" s="835"/>
      <c r="M3458" s="835"/>
      <c r="N3458" s="836"/>
      <c r="O3458" s="824"/>
      <c r="P3458" s="824"/>
      <c r="Q3458" s="824"/>
      <c r="R3458" s="824"/>
      <c r="S3458" s="824"/>
      <c r="T3458" s="824"/>
      <c r="U3458" s="824"/>
      <c r="V3458" s="824"/>
      <c r="W3458" s="824"/>
      <c r="X3458" s="824"/>
      <c r="Y3458" s="824"/>
      <c r="Z3458" s="824"/>
      <c r="AA3458" s="824"/>
      <c r="AB3458" s="824"/>
      <c r="AC3458" s="824"/>
    </row>
    <row r="3459" s="823" customFormat="1" ht="28.45" hidden="1" customHeight="1" outlineLevel="3" spans="1:29">
      <c r="A3459" s="873" t="s">
        <v>73</v>
      </c>
      <c r="B3459" s="870" t="s">
        <v>75</v>
      </c>
      <c r="C3459" s="870" t="s">
        <v>5045</v>
      </c>
      <c r="D3459" s="846" t="s">
        <v>500</v>
      </c>
      <c r="E3459" s="832">
        <v>1762.61</v>
      </c>
      <c r="F3459" s="846" t="s">
        <v>6361</v>
      </c>
      <c r="G3459" s="846" t="s">
        <v>7599</v>
      </c>
      <c r="H3459" s="832">
        <v>570.96</v>
      </c>
      <c r="I3459" s="846" t="s">
        <v>7600</v>
      </c>
      <c r="J3459" s="846" t="s">
        <v>119</v>
      </c>
      <c r="K3459" s="846" t="s">
        <v>3370</v>
      </c>
      <c r="L3459" s="846" t="s">
        <v>7601</v>
      </c>
      <c r="M3459" s="846" t="s">
        <v>7602</v>
      </c>
      <c r="N3459" s="846"/>
      <c r="O3459" s="824"/>
      <c r="P3459" s="824"/>
      <c r="Q3459" s="824"/>
      <c r="R3459" s="824"/>
      <c r="S3459" s="824"/>
      <c r="T3459" s="824"/>
      <c r="U3459" s="824"/>
      <c r="V3459" s="824"/>
      <c r="W3459" s="824"/>
      <c r="X3459" s="824"/>
      <c r="Y3459" s="824"/>
      <c r="Z3459" s="824"/>
      <c r="AA3459" s="824"/>
      <c r="AB3459" s="824"/>
      <c r="AC3459" s="824"/>
    </row>
    <row r="3460" s="823" customFormat="1" ht="28.45" hidden="1" customHeight="1" outlineLevel="3" spans="1:29">
      <c r="A3460" s="873" t="s">
        <v>73</v>
      </c>
      <c r="B3460" s="870" t="s">
        <v>75</v>
      </c>
      <c r="C3460" s="870" t="s">
        <v>5045</v>
      </c>
      <c r="D3460" s="846" t="s">
        <v>500</v>
      </c>
      <c r="E3460" s="832">
        <v>69.1</v>
      </c>
      <c r="F3460" s="846" t="s">
        <v>6361</v>
      </c>
      <c r="G3460" s="846" t="s">
        <v>7599</v>
      </c>
      <c r="H3460" s="832">
        <v>74</v>
      </c>
      <c r="I3460" s="846" t="s">
        <v>7603</v>
      </c>
      <c r="J3460" s="846" t="s">
        <v>53</v>
      </c>
      <c r="K3460" s="846" t="s">
        <v>3370</v>
      </c>
      <c r="L3460" s="846" t="s">
        <v>7601</v>
      </c>
      <c r="M3460" s="846" t="s">
        <v>7602</v>
      </c>
      <c r="N3460" s="846"/>
      <c r="O3460" s="824"/>
      <c r="P3460" s="824"/>
      <c r="Q3460" s="824"/>
      <c r="R3460" s="824"/>
      <c r="S3460" s="824"/>
      <c r="T3460" s="824"/>
      <c r="U3460" s="824"/>
      <c r="V3460" s="824"/>
      <c r="W3460" s="824"/>
      <c r="X3460" s="824"/>
      <c r="Y3460" s="824"/>
      <c r="Z3460" s="824"/>
      <c r="AA3460" s="824"/>
      <c r="AB3460" s="824"/>
      <c r="AC3460" s="824"/>
    </row>
    <row r="3461" s="823" customFormat="1" ht="28.45" hidden="1" customHeight="1" outlineLevel="1" spans="1:29">
      <c r="A3461" s="870" t="s">
        <v>73</v>
      </c>
      <c r="B3461" s="870" t="s">
        <v>417</v>
      </c>
      <c r="C3461" s="870"/>
      <c r="D3461" s="835"/>
      <c r="E3461" s="835"/>
      <c r="F3461" s="835"/>
      <c r="G3461" s="836"/>
      <c r="H3461" s="871">
        <v>0</v>
      </c>
      <c r="I3461" s="874" t="s">
        <v>71</v>
      </c>
      <c r="J3461" s="835"/>
      <c r="K3461" s="835"/>
      <c r="L3461" s="835"/>
      <c r="M3461" s="835"/>
      <c r="N3461" s="836"/>
      <c r="O3461" s="824"/>
      <c r="P3461" s="824"/>
      <c r="Q3461" s="824"/>
      <c r="R3461" s="824"/>
      <c r="S3461" s="824"/>
      <c r="T3461" s="824"/>
      <c r="U3461" s="824"/>
      <c r="V3461" s="824"/>
      <c r="W3461" s="824"/>
      <c r="X3461" s="824"/>
      <c r="Y3461" s="824"/>
      <c r="Z3461" s="824"/>
      <c r="AA3461" s="824"/>
      <c r="AB3461" s="824"/>
      <c r="AC3461" s="824"/>
    </row>
    <row r="3462" s="823" customFormat="1" ht="28.45" hidden="1" customHeight="1" outlineLevel="1" collapsed="1" spans="1:29">
      <c r="A3462" s="870" t="s">
        <v>73</v>
      </c>
      <c r="B3462" s="870" t="s">
        <v>495</v>
      </c>
      <c r="C3462" s="870"/>
      <c r="D3462" s="835"/>
      <c r="E3462" s="835"/>
      <c r="F3462" s="835"/>
      <c r="G3462" s="836"/>
      <c r="H3462" s="871">
        <v>2720.99</v>
      </c>
      <c r="I3462" s="874" t="s">
        <v>7604</v>
      </c>
      <c r="J3462" s="835"/>
      <c r="K3462" s="835"/>
      <c r="L3462" s="835"/>
      <c r="M3462" s="835"/>
      <c r="N3462" s="836"/>
      <c r="O3462" s="824"/>
      <c r="P3462" s="824"/>
      <c r="Q3462" s="824"/>
      <c r="R3462" s="824"/>
      <c r="S3462" s="824"/>
      <c r="T3462" s="824"/>
      <c r="U3462" s="824"/>
      <c r="V3462" s="824"/>
      <c r="W3462" s="824"/>
      <c r="X3462" s="824"/>
      <c r="Y3462" s="824"/>
      <c r="Z3462" s="824"/>
      <c r="AA3462" s="824"/>
      <c r="AB3462" s="824"/>
      <c r="AC3462" s="824"/>
    </row>
    <row r="3463" s="823" customFormat="1" ht="28.45" hidden="1" customHeight="1" outlineLevel="2" collapsed="1" spans="1:29">
      <c r="A3463" s="870" t="s">
        <v>73</v>
      </c>
      <c r="B3463" s="870" t="s">
        <v>495</v>
      </c>
      <c r="C3463" s="870" t="s">
        <v>516</v>
      </c>
      <c r="D3463" s="870"/>
      <c r="E3463" s="835"/>
      <c r="F3463" s="835"/>
      <c r="G3463" s="836"/>
      <c r="H3463" s="871">
        <v>379</v>
      </c>
      <c r="I3463" s="874" t="s">
        <v>7605</v>
      </c>
      <c r="J3463" s="835"/>
      <c r="K3463" s="835"/>
      <c r="L3463" s="835"/>
      <c r="M3463" s="835"/>
      <c r="N3463" s="836"/>
      <c r="O3463" s="824"/>
      <c r="P3463" s="824"/>
      <c r="Q3463" s="824"/>
      <c r="R3463" s="824"/>
      <c r="S3463" s="824"/>
      <c r="T3463" s="824"/>
      <c r="U3463" s="824"/>
      <c r="V3463" s="824"/>
      <c r="W3463" s="824"/>
      <c r="X3463" s="824"/>
      <c r="Y3463" s="824"/>
      <c r="Z3463" s="824"/>
      <c r="AA3463" s="824"/>
      <c r="AB3463" s="824"/>
      <c r="AC3463" s="824"/>
    </row>
    <row r="3464" s="823" customFormat="1" ht="28.45" hidden="1" customHeight="1" outlineLevel="3" spans="1:29">
      <c r="A3464" s="873" t="s">
        <v>73</v>
      </c>
      <c r="B3464" s="870" t="s">
        <v>495</v>
      </c>
      <c r="C3464" s="870" t="s">
        <v>516</v>
      </c>
      <c r="D3464" s="846" t="s">
        <v>3762</v>
      </c>
      <c r="E3464" s="832">
        <v>22.06</v>
      </c>
      <c r="F3464" s="846" t="s">
        <v>6361</v>
      </c>
      <c r="G3464" s="846" t="s">
        <v>7606</v>
      </c>
      <c r="H3464" s="832">
        <v>7.35</v>
      </c>
      <c r="I3464" s="846" t="s">
        <v>7607</v>
      </c>
      <c r="J3464" s="846" t="s">
        <v>119</v>
      </c>
      <c r="K3464" s="846" t="s">
        <v>4184</v>
      </c>
      <c r="L3464" s="846" t="s">
        <v>7608</v>
      </c>
      <c r="M3464" s="846" t="s">
        <v>7609</v>
      </c>
      <c r="N3464" s="846"/>
      <c r="O3464" s="824"/>
      <c r="P3464" s="824"/>
      <c r="Q3464" s="824"/>
      <c r="R3464" s="824"/>
      <c r="S3464" s="824"/>
      <c r="T3464" s="824"/>
      <c r="U3464" s="824"/>
      <c r="V3464" s="824"/>
      <c r="W3464" s="824"/>
      <c r="X3464" s="824"/>
      <c r="Y3464" s="824"/>
      <c r="Z3464" s="824"/>
      <c r="AA3464" s="824"/>
      <c r="AB3464" s="824"/>
      <c r="AC3464" s="824"/>
    </row>
    <row r="3465" s="823" customFormat="1" ht="28.45" hidden="1" customHeight="1" outlineLevel="3" spans="1:29">
      <c r="A3465" s="873" t="s">
        <v>73</v>
      </c>
      <c r="B3465" s="870" t="s">
        <v>495</v>
      </c>
      <c r="C3465" s="870" t="s">
        <v>516</v>
      </c>
      <c r="D3465" s="846" t="s">
        <v>338</v>
      </c>
      <c r="E3465" s="832">
        <v>221.3</v>
      </c>
      <c r="F3465" s="846" t="s">
        <v>6361</v>
      </c>
      <c r="G3465" s="846" t="s">
        <v>7610</v>
      </c>
      <c r="H3465" s="832">
        <v>75.27</v>
      </c>
      <c r="I3465" s="846" t="s">
        <v>7611</v>
      </c>
      <c r="J3465" s="846" t="s">
        <v>119</v>
      </c>
      <c r="K3465" s="846" t="s">
        <v>4140</v>
      </c>
      <c r="L3465" s="846" t="s">
        <v>4112</v>
      </c>
      <c r="M3465" s="846" t="s">
        <v>7609</v>
      </c>
      <c r="N3465" s="846"/>
      <c r="O3465" s="824"/>
      <c r="P3465" s="824"/>
      <c r="Q3465" s="824"/>
      <c r="R3465" s="824"/>
      <c r="S3465" s="824"/>
      <c r="T3465" s="824"/>
      <c r="U3465" s="824"/>
      <c r="V3465" s="824"/>
      <c r="W3465" s="824"/>
      <c r="X3465" s="824"/>
      <c r="Y3465" s="824"/>
      <c r="Z3465" s="824"/>
      <c r="AA3465" s="824"/>
      <c r="AB3465" s="824"/>
      <c r="AC3465" s="824"/>
    </row>
    <row r="3466" s="823" customFormat="1" ht="28.45" hidden="1" customHeight="1" outlineLevel="3" spans="1:29">
      <c r="A3466" s="873" t="s">
        <v>73</v>
      </c>
      <c r="B3466" s="870" t="s">
        <v>495</v>
      </c>
      <c r="C3466" s="870" t="s">
        <v>516</v>
      </c>
      <c r="D3466" s="846" t="s">
        <v>3475</v>
      </c>
      <c r="E3466" s="832">
        <v>780.36</v>
      </c>
      <c r="F3466" s="846" t="s">
        <v>6361</v>
      </c>
      <c r="G3466" s="846" t="s">
        <v>7612</v>
      </c>
      <c r="H3466" s="832">
        <v>254.01</v>
      </c>
      <c r="I3466" s="846" t="s">
        <v>7613</v>
      </c>
      <c r="J3466" s="846" t="s">
        <v>119</v>
      </c>
      <c r="K3466" s="846" t="s">
        <v>4175</v>
      </c>
      <c r="L3466" s="846" t="s">
        <v>7614</v>
      </c>
      <c r="M3466" s="846" t="s">
        <v>7609</v>
      </c>
      <c r="N3466" s="846"/>
      <c r="O3466" s="824"/>
      <c r="P3466" s="824"/>
      <c r="Q3466" s="824"/>
      <c r="R3466" s="824"/>
      <c r="S3466" s="824"/>
      <c r="T3466" s="824"/>
      <c r="U3466" s="824"/>
      <c r="V3466" s="824"/>
      <c r="W3466" s="824"/>
      <c r="X3466" s="824"/>
      <c r="Y3466" s="824"/>
      <c r="Z3466" s="824"/>
      <c r="AA3466" s="824"/>
      <c r="AB3466" s="824"/>
      <c r="AC3466" s="824"/>
    </row>
    <row r="3467" s="823" customFormat="1" ht="28.45" hidden="1" customHeight="1" outlineLevel="3" spans="1:29">
      <c r="A3467" s="873" t="s">
        <v>73</v>
      </c>
      <c r="B3467" s="870" t="s">
        <v>495</v>
      </c>
      <c r="C3467" s="870" t="s">
        <v>516</v>
      </c>
      <c r="D3467" s="846" t="s">
        <v>431</v>
      </c>
      <c r="E3467" s="832">
        <v>114.57</v>
      </c>
      <c r="F3467" s="846" t="s">
        <v>6361</v>
      </c>
      <c r="G3467" s="846" t="s">
        <v>7615</v>
      </c>
      <c r="H3467" s="832">
        <v>42.37</v>
      </c>
      <c r="I3467" s="846" t="s">
        <v>7616</v>
      </c>
      <c r="J3467" s="846" t="s">
        <v>119</v>
      </c>
      <c r="K3467" s="846" t="s">
        <v>4175</v>
      </c>
      <c r="L3467" s="846" t="s">
        <v>7614</v>
      </c>
      <c r="M3467" s="846" t="s">
        <v>7609</v>
      </c>
      <c r="N3467" s="846"/>
      <c r="O3467" s="824"/>
      <c r="P3467" s="824"/>
      <c r="Q3467" s="824"/>
      <c r="R3467" s="824"/>
      <c r="S3467" s="824"/>
      <c r="T3467" s="824"/>
      <c r="U3467" s="824"/>
      <c r="V3467" s="824"/>
      <c r="W3467" s="824"/>
      <c r="X3467" s="824"/>
      <c r="Y3467" s="824"/>
      <c r="Z3467" s="824"/>
      <c r="AA3467" s="824"/>
      <c r="AB3467" s="824"/>
      <c r="AC3467" s="824"/>
    </row>
    <row r="3468" s="823" customFormat="1" ht="28.45" hidden="1" customHeight="1" outlineLevel="2" collapsed="1" spans="1:29">
      <c r="A3468" s="870" t="s">
        <v>73</v>
      </c>
      <c r="B3468" s="870" t="s">
        <v>495</v>
      </c>
      <c r="C3468" s="870" t="s">
        <v>505</v>
      </c>
      <c r="D3468" s="870"/>
      <c r="E3468" s="835"/>
      <c r="F3468" s="835"/>
      <c r="G3468" s="836"/>
      <c r="H3468" s="871">
        <v>1717.58</v>
      </c>
      <c r="I3468" s="874" t="s">
        <v>7617</v>
      </c>
      <c r="J3468" s="835"/>
      <c r="K3468" s="835"/>
      <c r="L3468" s="835"/>
      <c r="M3468" s="835"/>
      <c r="N3468" s="836"/>
      <c r="O3468" s="824"/>
      <c r="P3468" s="824"/>
      <c r="Q3468" s="824"/>
      <c r="R3468" s="824"/>
      <c r="S3468" s="824"/>
      <c r="T3468" s="824"/>
      <c r="U3468" s="824"/>
      <c r="V3468" s="824"/>
      <c r="W3468" s="824"/>
      <c r="X3468" s="824"/>
      <c r="Y3468" s="824"/>
      <c r="Z3468" s="824"/>
      <c r="AA3468" s="824"/>
      <c r="AB3468" s="824"/>
      <c r="AC3468" s="824"/>
    </row>
    <row r="3469" s="823" customFormat="1" ht="28.45" hidden="1" customHeight="1" outlineLevel="3" spans="1:29">
      <c r="A3469" s="873" t="s">
        <v>73</v>
      </c>
      <c r="B3469" s="870" t="s">
        <v>495</v>
      </c>
      <c r="C3469" s="870" t="s">
        <v>505</v>
      </c>
      <c r="D3469" s="846" t="s">
        <v>477</v>
      </c>
      <c r="E3469" s="832">
        <v>23.08</v>
      </c>
      <c r="F3469" s="846" t="s">
        <v>6361</v>
      </c>
      <c r="G3469" s="846" t="s">
        <v>7618</v>
      </c>
      <c r="H3469" s="832">
        <v>9.77</v>
      </c>
      <c r="I3469" s="846" t="s">
        <v>7619</v>
      </c>
      <c r="J3469" s="846" t="s">
        <v>119</v>
      </c>
      <c r="K3469" s="846" t="s">
        <v>5688</v>
      </c>
      <c r="L3469" s="846" t="s">
        <v>3942</v>
      </c>
      <c r="M3469" s="846" t="s">
        <v>7609</v>
      </c>
      <c r="N3469" s="846"/>
      <c r="O3469" s="824"/>
      <c r="P3469" s="824"/>
      <c r="Q3469" s="824"/>
      <c r="R3469" s="824"/>
      <c r="S3469" s="824"/>
      <c r="T3469" s="824"/>
      <c r="U3469" s="824"/>
      <c r="V3469" s="824"/>
      <c r="W3469" s="824"/>
      <c r="X3469" s="824"/>
      <c r="Y3469" s="824"/>
      <c r="Z3469" s="824"/>
      <c r="AA3469" s="824"/>
      <c r="AB3469" s="824"/>
      <c r="AC3469" s="824"/>
    </row>
    <row r="3470" s="823" customFormat="1" ht="28.45" hidden="1" customHeight="1" outlineLevel="3" spans="1:29">
      <c r="A3470" s="873" t="s">
        <v>73</v>
      </c>
      <c r="B3470" s="870" t="s">
        <v>495</v>
      </c>
      <c r="C3470" s="870" t="s">
        <v>505</v>
      </c>
      <c r="D3470" s="846" t="s">
        <v>3762</v>
      </c>
      <c r="E3470" s="832">
        <v>3523.94</v>
      </c>
      <c r="F3470" s="846" t="s">
        <v>6361</v>
      </c>
      <c r="G3470" s="846" t="s">
        <v>7606</v>
      </c>
      <c r="H3470" s="832">
        <v>1171.77</v>
      </c>
      <c r="I3470" s="846" t="s">
        <v>7620</v>
      </c>
      <c r="J3470" s="846" t="s">
        <v>119</v>
      </c>
      <c r="K3470" s="846" t="s">
        <v>5688</v>
      </c>
      <c r="L3470" s="846" t="s">
        <v>7621</v>
      </c>
      <c r="M3470" s="846" t="s">
        <v>7609</v>
      </c>
      <c r="N3470" s="846"/>
      <c r="O3470" s="824"/>
      <c r="P3470" s="824"/>
      <c r="Q3470" s="824"/>
      <c r="R3470" s="824"/>
      <c r="S3470" s="824"/>
      <c r="T3470" s="824"/>
      <c r="U3470" s="824"/>
      <c r="V3470" s="824"/>
      <c r="W3470" s="824"/>
      <c r="X3470" s="824"/>
      <c r="Y3470" s="824"/>
      <c r="Z3470" s="824"/>
      <c r="AA3470" s="824"/>
      <c r="AB3470" s="824"/>
      <c r="AC3470" s="824"/>
    </row>
    <row r="3471" s="823" customFormat="1" ht="28.45" hidden="1" customHeight="1" outlineLevel="3" spans="1:29">
      <c r="A3471" s="873" t="s">
        <v>73</v>
      </c>
      <c r="B3471" s="870" t="s">
        <v>495</v>
      </c>
      <c r="C3471" s="870" t="s">
        <v>505</v>
      </c>
      <c r="D3471" s="846" t="s">
        <v>7622</v>
      </c>
      <c r="E3471" s="832">
        <v>55.56</v>
      </c>
      <c r="F3471" s="846" t="s">
        <v>6361</v>
      </c>
      <c r="G3471" s="846" t="s">
        <v>7623</v>
      </c>
      <c r="H3471" s="832">
        <v>23.58</v>
      </c>
      <c r="I3471" s="846" t="s">
        <v>7624</v>
      </c>
      <c r="J3471" s="846" t="s">
        <v>119</v>
      </c>
      <c r="K3471" s="846" t="s">
        <v>4044</v>
      </c>
      <c r="L3471" s="846" t="s">
        <v>3972</v>
      </c>
      <c r="M3471" s="846" t="s">
        <v>7609</v>
      </c>
      <c r="N3471" s="846"/>
      <c r="O3471" s="824"/>
      <c r="P3471" s="824"/>
      <c r="Q3471" s="824"/>
      <c r="R3471" s="824"/>
      <c r="S3471" s="824"/>
      <c r="T3471" s="824"/>
      <c r="U3471" s="824"/>
      <c r="V3471" s="824"/>
      <c r="W3471" s="824"/>
      <c r="X3471" s="824"/>
      <c r="Y3471" s="824"/>
      <c r="Z3471" s="824"/>
      <c r="AA3471" s="824"/>
      <c r="AB3471" s="824"/>
      <c r="AC3471" s="824"/>
    </row>
    <row r="3472" s="823" customFormat="1" ht="28.45" hidden="1" customHeight="1" outlineLevel="3" spans="1:29">
      <c r="A3472" s="873" t="s">
        <v>73</v>
      </c>
      <c r="B3472" s="870" t="s">
        <v>495</v>
      </c>
      <c r="C3472" s="870" t="s">
        <v>505</v>
      </c>
      <c r="D3472" s="846" t="s">
        <v>7622</v>
      </c>
      <c r="E3472" s="832">
        <v>243.97</v>
      </c>
      <c r="F3472" s="846" t="s">
        <v>6361</v>
      </c>
      <c r="G3472" s="846" t="s">
        <v>7625</v>
      </c>
      <c r="H3472" s="832">
        <v>98.18</v>
      </c>
      <c r="I3472" s="846" t="s">
        <v>7626</v>
      </c>
      <c r="J3472" s="846" t="s">
        <v>53</v>
      </c>
      <c r="K3472" s="846" t="s">
        <v>4044</v>
      </c>
      <c r="L3472" s="846" t="s">
        <v>3972</v>
      </c>
      <c r="M3472" s="846" t="s">
        <v>7609</v>
      </c>
      <c r="N3472" s="846"/>
      <c r="O3472" s="824"/>
      <c r="P3472" s="824"/>
      <c r="Q3472" s="824"/>
      <c r="R3472" s="824"/>
      <c r="S3472" s="824"/>
      <c r="T3472" s="824"/>
      <c r="U3472" s="824"/>
      <c r="V3472" s="824"/>
      <c r="W3472" s="824"/>
      <c r="X3472" s="824"/>
      <c r="Y3472" s="824"/>
      <c r="Z3472" s="824"/>
      <c r="AA3472" s="824"/>
      <c r="AB3472" s="824"/>
      <c r="AC3472" s="824"/>
    </row>
    <row r="3473" s="823" customFormat="1" ht="28.45" hidden="1" customHeight="1" outlineLevel="3" spans="1:29">
      <c r="A3473" s="873" t="s">
        <v>73</v>
      </c>
      <c r="B3473" s="870" t="s">
        <v>495</v>
      </c>
      <c r="C3473" s="870" t="s">
        <v>505</v>
      </c>
      <c r="D3473" s="846" t="s">
        <v>7627</v>
      </c>
      <c r="E3473" s="832">
        <v>662.38</v>
      </c>
      <c r="F3473" s="846" t="s">
        <v>6361</v>
      </c>
      <c r="G3473" s="846" t="s">
        <v>7625</v>
      </c>
      <c r="H3473" s="832">
        <v>292.86</v>
      </c>
      <c r="I3473" s="846" t="s">
        <v>7628</v>
      </c>
      <c r="J3473" s="846" t="s">
        <v>119</v>
      </c>
      <c r="K3473" s="846" t="s">
        <v>4044</v>
      </c>
      <c r="L3473" s="846" t="s">
        <v>3972</v>
      </c>
      <c r="M3473" s="846" t="s">
        <v>7609</v>
      </c>
      <c r="N3473" s="846"/>
      <c r="O3473" s="824"/>
      <c r="P3473" s="824"/>
      <c r="Q3473" s="824"/>
      <c r="R3473" s="824"/>
      <c r="S3473" s="824"/>
      <c r="T3473" s="824"/>
      <c r="U3473" s="824"/>
      <c r="V3473" s="824"/>
      <c r="W3473" s="824"/>
      <c r="X3473" s="824"/>
      <c r="Y3473" s="824"/>
      <c r="Z3473" s="824"/>
      <c r="AA3473" s="824"/>
      <c r="AB3473" s="824"/>
      <c r="AC3473" s="824"/>
    </row>
    <row r="3474" s="823" customFormat="1" ht="28.45" hidden="1" customHeight="1" outlineLevel="3" spans="1:29">
      <c r="A3474" s="873" t="s">
        <v>73</v>
      </c>
      <c r="B3474" s="870" t="s">
        <v>495</v>
      </c>
      <c r="C3474" s="870" t="s">
        <v>505</v>
      </c>
      <c r="D3474" s="846" t="s">
        <v>4030</v>
      </c>
      <c r="E3474" s="832">
        <v>21.6</v>
      </c>
      <c r="F3474" s="846" t="s">
        <v>6361</v>
      </c>
      <c r="G3474" s="846" t="s">
        <v>7625</v>
      </c>
      <c r="H3474" s="832">
        <v>8.04</v>
      </c>
      <c r="I3474" s="846" t="s">
        <v>7629</v>
      </c>
      <c r="J3474" s="846" t="s">
        <v>53</v>
      </c>
      <c r="K3474" s="846" t="s">
        <v>4044</v>
      </c>
      <c r="L3474" s="846" t="s">
        <v>3972</v>
      </c>
      <c r="M3474" s="846" t="s">
        <v>7609</v>
      </c>
      <c r="N3474" s="846"/>
      <c r="O3474" s="824"/>
      <c r="P3474" s="824"/>
      <c r="Q3474" s="824"/>
      <c r="R3474" s="824"/>
      <c r="S3474" s="824"/>
      <c r="T3474" s="824"/>
      <c r="U3474" s="824"/>
      <c r="V3474" s="824"/>
      <c r="W3474" s="824"/>
      <c r="X3474" s="824"/>
      <c r="Y3474" s="824"/>
      <c r="Z3474" s="824"/>
      <c r="AA3474" s="824"/>
      <c r="AB3474" s="824"/>
      <c r="AC3474" s="824"/>
    </row>
    <row r="3475" s="823" customFormat="1" ht="28.45" hidden="1" customHeight="1" outlineLevel="3" spans="1:29">
      <c r="A3475" s="873" t="s">
        <v>73</v>
      </c>
      <c r="B3475" s="870" t="s">
        <v>495</v>
      </c>
      <c r="C3475" s="870" t="s">
        <v>505</v>
      </c>
      <c r="D3475" s="846" t="s">
        <v>5307</v>
      </c>
      <c r="E3475" s="832">
        <v>36.24</v>
      </c>
      <c r="F3475" s="846" t="s">
        <v>6361</v>
      </c>
      <c r="G3475" s="846" t="s">
        <v>7630</v>
      </c>
      <c r="H3475" s="832">
        <v>23.56</v>
      </c>
      <c r="I3475" s="846" t="s">
        <v>7631</v>
      </c>
      <c r="J3475" s="846" t="s">
        <v>119</v>
      </c>
      <c r="K3475" s="846" t="s">
        <v>4044</v>
      </c>
      <c r="L3475" s="846" t="s">
        <v>514</v>
      </c>
      <c r="M3475" s="846" t="s">
        <v>7609</v>
      </c>
      <c r="N3475" s="846"/>
      <c r="O3475" s="824"/>
      <c r="P3475" s="824"/>
      <c r="Q3475" s="824"/>
      <c r="R3475" s="824"/>
      <c r="S3475" s="824"/>
      <c r="T3475" s="824"/>
      <c r="U3475" s="824"/>
      <c r="V3475" s="824"/>
      <c r="W3475" s="824"/>
      <c r="X3475" s="824"/>
      <c r="Y3475" s="824"/>
      <c r="Z3475" s="824"/>
      <c r="AA3475" s="824"/>
      <c r="AB3475" s="824"/>
      <c r="AC3475" s="824"/>
    </row>
    <row r="3476" s="823" customFormat="1" ht="28.45" hidden="1" customHeight="1" outlineLevel="3" spans="1:29">
      <c r="A3476" s="873" t="s">
        <v>73</v>
      </c>
      <c r="B3476" s="870" t="s">
        <v>495</v>
      </c>
      <c r="C3476" s="870" t="s">
        <v>505</v>
      </c>
      <c r="D3476" s="846" t="s">
        <v>509</v>
      </c>
      <c r="E3476" s="832">
        <v>0</v>
      </c>
      <c r="F3476" s="846" t="s">
        <v>6361</v>
      </c>
      <c r="G3476" s="846" t="s">
        <v>7632</v>
      </c>
      <c r="H3476" s="832">
        <v>0</v>
      </c>
      <c r="I3476" s="846" t="s">
        <v>7633</v>
      </c>
      <c r="J3476" s="846" t="s">
        <v>119</v>
      </c>
      <c r="K3476" s="846" t="s">
        <v>3999</v>
      </c>
      <c r="L3476" s="846" t="s">
        <v>514</v>
      </c>
      <c r="M3476" s="846" t="s">
        <v>7609</v>
      </c>
      <c r="N3476" s="846"/>
      <c r="O3476" s="824"/>
      <c r="P3476" s="824"/>
      <c r="Q3476" s="824"/>
      <c r="R3476" s="824"/>
      <c r="S3476" s="824"/>
      <c r="T3476" s="824"/>
      <c r="U3476" s="824"/>
      <c r="V3476" s="824"/>
      <c r="W3476" s="824"/>
      <c r="X3476" s="824"/>
      <c r="Y3476" s="824"/>
      <c r="Z3476" s="824"/>
      <c r="AA3476" s="824"/>
      <c r="AB3476" s="824"/>
      <c r="AC3476" s="824"/>
    </row>
    <row r="3477" s="823" customFormat="1" ht="28.45" hidden="1" customHeight="1" outlineLevel="3" spans="1:29">
      <c r="A3477" s="873" t="s">
        <v>73</v>
      </c>
      <c r="B3477" s="870" t="s">
        <v>495</v>
      </c>
      <c r="C3477" s="870" t="s">
        <v>505</v>
      </c>
      <c r="D3477" s="846" t="s">
        <v>509</v>
      </c>
      <c r="E3477" s="832">
        <v>11.08</v>
      </c>
      <c r="F3477" s="846" t="s">
        <v>6361</v>
      </c>
      <c r="G3477" s="846" t="s">
        <v>7625</v>
      </c>
      <c r="H3477" s="832">
        <v>4.05</v>
      </c>
      <c r="I3477" s="846" t="s">
        <v>7634</v>
      </c>
      <c r="J3477" s="846" t="s">
        <v>53</v>
      </c>
      <c r="K3477" s="846" t="s">
        <v>3999</v>
      </c>
      <c r="L3477" s="846" t="s">
        <v>514</v>
      </c>
      <c r="M3477" s="846" t="s">
        <v>7609</v>
      </c>
      <c r="N3477" s="846"/>
      <c r="O3477" s="824"/>
      <c r="P3477" s="824"/>
      <c r="Q3477" s="824"/>
      <c r="R3477" s="824"/>
      <c r="S3477" s="824"/>
      <c r="T3477" s="824"/>
      <c r="U3477" s="824"/>
      <c r="V3477" s="824"/>
      <c r="W3477" s="824"/>
      <c r="X3477" s="824"/>
      <c r="Y3477" s="824"/>
      <c r="Z3477" s="824"/>
      <c r="AA3477" s="824"/>
      <c r="AB3477" s="824"/>
      <c r="AC3477" s="824"/>
    </row>
    <row r="3478" s="823" customFormat="1" ht="28.45" hidden="1" customHeight="1" outlineLevel="3" spans="1:29">
      <c r="A3478" s="873" t="s">
        <v>73</v>
      </c>
      <c r="B3478" s="870" t="s">
        <v>495</v>
      </c>
      <c r="C3478" s="870" t="s">
        <v>505</v>
      </c>
      <c r="D3478" s="846" t="s">
        <v>329</v>
      </c>
      <c r="E3478" s="832">
        <v>166.94</v>
      </c>
      <c r="F3478" s="846" t="s">
        <v>6361</v>
      </c>
      <c r="G3478" s="846" t="s">
        <v>7635</v>
      </c>
      <c r="H3478" s="832">
        <v>75.9</v>
      </c>
      <c r="I3478" s="846" t="s">
        <v>7636</v>
      </c>
      <c r="J3478" s="846" t="s">
        <v>119</v>
      </c>
      <c r="K3478" s="846" t="s">
        <v>7637</v>
      </c>
      <c r="L3478" s="846" t="s">
        <v>7638</v>
      </c>
      <c r="M3478" s="846" t="s">
        <v>7609</v>
      </c>
      <c r="N3478" s="846"/>
      <c r="O3478" s="824"/>
      <c r="P3478" s="824"/>
      <c r="Q3478" s="824"/>
      <c r="R3478" s="824"/>
      <c r="S3478" s="824"/>
      <c r="T3478" s="824"/>
      <c r="U3478" s="824"/>
      <c r="V3478" s="824"/>
      <c r="W3478" s="824"/>
      <c r="X3478" s="824"/>
      <c r="Y3478" s="824"/>
      <c r="Z3478" s="824"/>
      <c r="AA3478" s="824"/>
      <c r="AB3478" s="824"/>
      <c r="AC3478" s="824"/>
    </row>
    <row r="3479" s="823" customFormat="1" ht="28.45" hidden="1" customHeight="1" outlineLevel="3" spans="1:29">
      <c r="A3479" s="873" t="s">
        <v>73</v>
      </c>
      <c r="B3479" s="870" t="s">
        <v>495</v>
      </c>
      <c r="C3479" s="870" t="s">
        <v>505</v>
      </c>
      <c r="D3479" s="846" t="s">
        <v>329</v>
      </c>
      <c r="E3479" s="832">
        <v>20.62</v>
      </c>
      <c r="F3479" s="846" t="s">
        <v>6361</v>
      </c>
      <c r="G3479" s="846" t="s">
        <v>7639</v>
      </c>
      <c r="H3479" s="832">
        <v>9.87</v>
      </c>
      <c r="I3479" s="846" t="s">
        <v>7640</v>
      </c>
      <c r="J3479" s="846" t="s">
        <v>53</v>
      </c>
      <c r="K3479" s="846" t="s">
        <v>7641</v>
      </c>
      <c r="L3479" s="846" t="s">
        <v>3942</v>
      </c>
      <c r="M3479" s="846" t="s">
        <v>7609</v>
      </c>
      <c r="N3479" s="846"/>
      <c r="O3479" s="824"/>
      <c r="P3479" s="824"/>
      <c r="Q3479" s="824"/>
      <c r="R3479" s="824"/>
      <c r="S3479" s="824"/>
      <c r="T3479" s="824"/>
      <c r="U3479" s="824"/>
      <c r="V3479" s="824"/>
      <c r="W3479" s="824"/>
      <c r="X3479" s="824"/>
      <c r="Y3479" s="824"/>
      <c r="Z3479" s="824"/>
      <c r="AA3479" s="824"/>
      <c r="AB3479" s="824"/>
      <c r="AC3479" s="824"/>
    </row>
    <row r="3480" s="823" customFormat="1" ht="28.45" hidden="1" customHeight="1" outlineLevel="2" collapsed="1" spans="1:29">
      <c r="A3480" s="870" t="s">
        <v>73</v>
      </c>
      <c r="B3480" s="870" t="s">
        <v>495</v>
      </c>
      <c r="C3480" s="870" t="s">
        <v>497</v>
      </c>
      <c r="D3480" s="870"/>
      <c r="E3480" s="835"/>
      <c r="F3480" s="835"/>
      <c r="G3480" s="836"/>
      <c r="H3480" s="871">
        <v>624.41</v>
      </c>
      <c r="I3480" s="874" t="s">
        <v>7642</v>
      </c>
      <c r="J3480" s="835"/>
      <c r="K3480" s="835"/>
      <c r="L3480" s="835"/>
      <c r="M3480" s="835"/>
      <c r="N3480" s="836"/>
      <c r="O3480" s="824"/>
      <c r="P3480" s="824"/>
      <c r="Q3480" s="824"/>
      <c r="R3480" s="824"/>
      <c r="S3480" s="824"/>
      <c r="T3480" s="824"/>
      <c r="U3480" s="824"/>
      <c r="V3480" s="824"/>
      <c r="W3480" s="824"/>
      <c r="X3480" s="824"/>
      <c r="Y3480" s="824"/>
      <c r="Z3480" s="824"/>
      <c r="AA3480" s="824"/>
      <c r="AB3480" s="824"/>
      <c r="AC3480" s="824"/>
    </row>
    <row r="3481" s="823" customFormat="1" ht="28.45" hidden="1" customHeight="1" outlineLevel="3" spans="1:29">
      <c r="A3481" s="873" t="s">
        <v>73</v>
      </c>
      <c r="B3481" s="870" t="s">
        <v>495</v>
      </c>
      <c r="C3481" s="870" t="s">
        <v>497</v>
      </c>
      <c r="D3481" s="846" t="s">
        <v>7643</v>
      </c>
      <c r="E3481" s="832">
        <v>1850.11</v>
      </c>
      <c r="F3481" s="846" t="s">
        <v>6361</v>
      </c>
      <c r="G3481" s="846" t="s">
        <v>7644</v>
      </c>
      <c r="H3481" s="832">
        <v>624.41</v>
      </c>
      <c r="I3481" s="846" t="s">
        <v>7645</v>
      </c>
      <c r="J3481" s="846" t="s">
        <v>119</v>
      </c>
      <c r="K3481" s="846" t="s">
        <v>6567</v>
      </c>
      <c r="L3481" s="846" t="s">
        <v>5611</v>
      </c>
      <c r="M3481" s="846" t="s">
        <v>7609</v>
      </c>
      <c r="N3481" s="846"/>
      <c r="O3481" s="824"/>
      <c r="P3481" s="824"/>
      <c r="Q3481" s="824"/>
      <c r="R3481" s="824"/>
      <c r="S3481" s="824"/>
      <c r="T3481" s="824"/>
      <c r="U3481" s="824"/>
      <c r="V3481" s="824"/>
      <c r="W3481" s="824"/>
      <c r="X3481" s="824"/>
      <c r="Y3481" s="824"/>
      <c r="Z3481" s="824"/>
      <c r="AA3481" s="824"/>
      <c r="AB3481" s="824"/>
      <c r="AC3481" s="824"/>
    </row>
    <row r="3482" s="823" customFormat="1" ht="28.45" hidden="1" customHeight="1" outlineLevel="1" spans="1:29">
      <c r="A3482" s="870" t="s">
        <v>73</v>
      </c>
      <c r="B3482" s="870" t="s">
        <v>553</v>
      </c>
      <c r="C3482" s="870"/>
      <c r="D3482" s="835"/>
      <c r="E3482" s="835"/>
      <c r="F3482" s="835"/>
      <c r="G3482" s="836"/>
      <c r="H3482" s="871">
        <v>0</v>
      </c>
      <c r="I3482" s="874" t="s">
        <v>71</v>
      </c>
      <c r="J3482" s="835"/>
      <c r="K3482" s="835"/>
      <c r="L3482" s="835"/>
      <c r="M3482" s="835"/>
      <c r="N3482" s="836"/>
      <c r="O3482" s="824"/>
      <c r="P3482" s="824"/>
      <c r="Q3482" s="824"/>
      <c r="R3482" s="824"/>
      <c r="S3482" s="824"/>
      <c r="T3482" s="824"/>
      <c r="U3482" s="824"/>
      <c r="V3482" s="824"/>
      <c r="W3482" s="824"/>
      <c r="X3482" s="824"/>
      <c r="Y3482" s="824"/>
      <c r="Z3482" s="824"/>
      <c r="AA3482" s="824"/>
      <c r="AB3482" s="824"/>
      <c r="AC3482" s="824"/>
    </row>
    <row r="3483" s="823" customFormat="1" ht="28.45" hidden="1" customHeight="1" outlineLevel="1" spans="1:29">
      <c r="A3483" s="870" t="s">
        <v>73</v>
      </c>
      <c r="B3483" s="870" t="s">
        <v>638</v>
      </c>
      <c r="C3483" s="870"/>
      <c r="D3483" s="835"/>
      <c r="E3483" s="835"/>
      <c r="F3483" s="835"/>
      <c r="G3483" s="836"/>
      <c r="H3483" s="871">
        <v>0</v>
      </c>
      <c r="I3483" s="874" t="s">
        <v>71</v>
      </c>
      <c r="J3483" s="835"/>
      <c r="K3483" s="835"/>
      <c r="L3483" s="835"/>
      <c r="M3483" s="835"/>
      <c r="N3483" s="836"/>
      <c r="O3483" s="824"/>
      <c r="P3483" s="824"/>
      <c r="Q3483" s="824"/>
      <c r="R3483" s="824"/>
      <c r="S3483" s="824"/>
      <c r="T3483" s="824"/>
      <c r="U3483" s="824"/>
      <c r="V3483" s="824"/>
      <c r="W3483" s="824"/>
      <c r="X3483" s="824"/>
      <c r="Y3483" s="824"/>
      <c r="Z3483" s="824"/>
      <c r="AA3483" s="824"/>
      <c r="AB3483" s="824"/>
      <c r="AC3483" s="824"/>
    </row>
    <row r="3484" s="823" customFormat="1" ht="28.45" customHeight="1" collapsed="1" spans="1:29">
      <c r="A3484" s="870" t="s">
        <v>699</v>
      </c>
      <c r="B3484" s="870"/>
      <c r="C3484" s="835"/>
      <c r="D3484" s="835"/>
      <c r="E3484" s="835"/>
      <c r="F3484" s="835"/>
      <c r="G3484" s="836"/>
      <c r="H3484" s="871">
        <v>1746.7175</v>
      </c>
      <c r="I3484" s="874" t="s">
        <v>7646</v>
      </c>
      <c r="J3484" s="835"/>
      <c r="K3484" s="835"/>
      <c r="L3484" s="835"/>
      <c r="M3484" s="835"/>
      <c r="N3484" s="836"/>
      <c r="O3484" s="824"/>
      <c r="P3484" s="824"/>
      <c r="Q3484" s="824"/>
      <c r="R3484" s="824"/>
      <c r="S3484" s="824"/>
      <c r="T3484" s="824"/>
      <c r="U3484" s="824"/>
      <c r="V3484" s="824"/>
      <c r="W3484" s="824"/>
      <c r="X3484" s="824"/>
      <c r="Y3484" s="824"/>
      <c r="Z3484" s="824"/>
      <c r="AA3484" s="824"/>
      <c r="AB3484" s="824"/>
      <c r="AC3484" s="824"/>
    </row>
    <row r="3485" s="823" customFormat="1" ht="28.45" hidden="1" customHeight="1" outlineLevel="1" collapsed="1" spans="1:29">
      <c r="A3485" s="870" t="s">
        <v>699</v>
      </c>
      <c r="B3485" s="870" t="s">
        <v>701</v>
      </c>
      <c r="C3485" s="870"/>
      <c r="D3485" s="835"/>
      <c r="E3485" s="835"/>
      <c r="F3485" s="835"/>
      <c r="G3485" s="836"/>
      <c r="H3485" s="871">
        <v>1006.2397</v>
      </c>
      <c r="I3485" s="874" t="s">
        <v>7647</v>
      </c>
      <c r="J3485" s="835"/>
      <c r="K3485" s="835"/>
      <c r="L3485" s="835"/>
      <c r="M3485" s="835"/>
      <c r="N3485" s="836"/>
      <c r="O3485" s="824"/>
      <c r="P3485" s="824"/>
      <c r="Q3485" s="824"/>
      <c r="R3485" s="824"/>
      <c r="S3485" s="824"/>
      <c r="T3485" s="824"/>
      <c r="U3485" s="824"/>
      <c r="V3485" s="824"/>
      <c r="W3485" s="824"/>
      <c r="X3485" s="824"/>
      <c r="Y3485" s="824"/>
      <c r="Z3485" s="824"/>
      <c r="AA3485" s="824"/>
      <c r="AB3485" s="824"/>
      <c r="AC3485" s="824"/>
    </row>
    <row r="3486" s="823" customFormat="1" ht="28.45" hidden="1" customHeight="1" outlineLevel="2" collapsed="1" spans="1:29">
      <c r="A3486" s="870" t="s">
        <v>699</v>
      </c>
      <c r="B3486" s="870" t="s">
        <v>701</v>
      </c>
      <c r="C3486" s="870" t="s">
        <v>1054</v>
      </c>
      <c r="D3486" s="870"/>
      <c r="E3486" s="835"/>
      <c r="F3486" s="835"/>
      <c r="G3486" s="836"/>
      <c r="H3486" s="871">
        <v>699.2459</v>
      </c>
      <c r="I3486" s="874" t="s">
        <v>7648</v>
      </c>
      <c r="J3486" s="835"/>
      <c r="K3486" s="835"/>
      <c r="L3486" s="835"/>
      <c r="M3486" s="835"/>
      <c r="N3486" s="836"/>
      <c r="O3486" s="824"/>
      <c r="P3486" s="824"/>
      <c r="Q3486" s="824"/>
      <c r="R3486" s="824"/>
      <c r="S3486" s="824"/>
      <c r="T3486" s="824"/>
      <c r="U3486" s="824"/>
      <c r="V3486" s="824"/>
      <c r="W3486" s="824"/>
      <c r="X3486" s="824"/>
      <c r="Y3486" s="824"/>
      <c r="Z3486" s="824"/>
      <c r="AA3486" s="824"/>
      <c r="AB3486" s="824"/>
      <c r="AC3486" s="824"/>
    </row>
    <row r="3487" s="823" customFormat="1" ht="28.45" hidden="1" customHeight="1" outlineLevel="3" spans="1:29">
      <c r="A3487" s="873" t="s">
        <v>699</v>
      </c>
      <c r="B3487" s="870" t="s">
        <v>701</v>
      </c>
      <c r="C3487" s="870" t="s">
        <v>1054</v>
      </c>
      <c r="D3487" s="846" t="s">
        <v>7649</v>
      </c>
      <c r="E3487" s="832">
        <v>1.276</v>
      </c>
      <c r="F3487" s="846" t="s">
        <v>7650</v>
      </c>
      <c r="G3487" s="846" t="s">
        <v>7651</v>
      </c>
      <c r="H3487" s="832">
        <v>0.5012</v>
      </c>
      <c r="I3487" s="846" t="s">
        <v>7652</v>
      </c>
      <c r="J3487" s="846" t="s">
        <v>119</v>
      </c>
      <c r="K3487" s="846" t="s">
        <v>1070</v>
      </c>
      <c r="L3487" s="846" t="s">
        <v>7653</v>
      </c>
      <c r="M3487" s="846" t="s">
        <v>7654</v>
      </c>
      <c r="N3487" s="846"/>
      <c r="O3487" s="824"/>
      <c r="P3487" s="824"/>
      <c r="Q3487" s="824"/>
      <c r="R3487" s="824"/>
      <c r="S3487" s="824"/>
      <c r="T3487" s="824"/>
      <c r="U3487" s="824"/>
      <c r="V3487" s="824"/>
      <c r="W3487" s="824"/>
      <c r="X3487" s="824"/>
      <c r="Y3487" s="824"/>
      <c r="Z3487" s="824"/>
      <c r="AA3487" s="824"/>
      <c r="AB3487" s="824"/>
      <c r="AC3487" s="824"/>
    </row>
    <row r="3488" s="823" customFormat="1" ht="28.45" hidden="1" customHeight="1" outlineLevel="3" spans="1:29">
      <c r="A3488" s="873" t="s">
        <v>699</v>
      </c>
      <c r="B3488" s="870" t="s">
        <v>701</v>
      </c>
      <c r="C3488" s="870" t="s">
        <v>1054</v>
      </c>
      <c r="D3488" s="846" t="s">
        <v>7655</v>
      </c>
      <c r="E3488" s="832">
        <v>2.608</v>
      </c>
      <c r="F3488" s="846" t="s">
        <v>7650</v>
      </c>
      <c r="G3488" s="846" t="s">
        <v>7651</v>
      </c>
      <c r="H3488" s="832">
        <v>1.0111</v>
      </c>
      <c r="I3488" s="846" t="s">
        <v>7656</v>
      </c>
      <c r="J3488" s="846" t="s">
        <v>119</v>
      </c>
      <c r="K3488" s="846" t="s">
        <v>1070</v>
      </c>
      <c r="L3488" s="846" t="s">
        <v>7653</v>
      </c>
      <c r="M3488" s="846" t="s">
        <v>7654</v>
      </c>
      <c r="N3488" s="846"/>
      <c r="O3488" s="824"/>
      <c r="P3488" s="824"/>
      <c r="Q3488" s="824"/>
      <c r="R3488" s="824"/>
      <c r="S3488" s="824"/>
      <c r="T3488" s="824"/>
      <c r="U3488" s="824"/>
      <c r="V3488" s="824"/>
      <c r="W3488" s="824"/>
      <c r="X3488" s="824"/>
      <c r="Y3488" s="824"/>
      <c r="Z3488" s="824"/>
      <c r="AA3488" s="824"/>
      <c r="AB3488" s="824"/>
      <c r="AC3488" s="824"/>
    </row>
    <row r="3489" s="823" customFormat="1" ht="28.45" hidden="1" customHeight="1" outlineLevel="3" spans="1:29">
      <c r="A3489" s="873" t="s">
        <v>699</v>
      </c>
      <c r="B3489" s="870" t="s">
        <v>701</v>
      </c>
      <c r="C3489" s="870" t="s">
        <v>1054</v>
      </c>
      <c r="D3489" s="846" t="s">
        <v>7657</v>
      </c>
      <c r="E3489" s="832">
        <v>3.109</v>
      </c>
      <c r="F3489" s="846" t="s">
        <v>7650</v>
      </c>
      <c r="G3489" s="846" t="s">
        <v>7651</v>
      </c>
      <c r="H3489" s="832">
        <v>1.2063</v>
      </c>
      <c r="I3489" s="846" t="s">
        <v>7658</v>
      </c>
      <c r="J3489" s="846" t="s">
        <v>53</v>
      </c>
      <c r="K3489" s="846" t="s">
        <v>1070</v>
      </c>
      <c r="L3489" s="846" t="s">
        <v>7653</v>
      </c>
      <c r="M3489" s="846" t="s">
        <v>7654</v>
      </c>
      <c r="N3489" s="846"/>
      <c r="O3489" s="824"/>
      <c r="P3489" s="824"/>
      <c r="Q3489" s="824"/>
      <c r="R3489" s="824"/>
      <c r="S3489" s="824"/>
      <c r="T3489" s="824"/>
      <c r="U3489" s="824"/>
      <c r="V3489" s="824"/>
      <c r="W3489" s="824"/>
      <c r="X3489" s="824"/>
      <c r="Y3489" s="824"/>
      <c r="Z3489" s="824"/>
      <c r="AA3489" s="824"/>
      <c r="AB3489" s="824"/>
      <c r="AC3489" s="824"/>
    </row>
    <row r="3490" s="823" customFormat="1" ht="28.45" hidden="1" customHeight="1" outlineLevel="3" spans="1:29">
      <c r="A3490" s="873" t="s">
        <v>699</v>
      </c>
      <c r="B3490" s="870" t="s">
        <v>701</v>
      </c>
      <c r="C3490" s="870" t="s">
        <v>1054</v>
      </c>
      <c r="D3490" s="846" t="s">
        <v>7657</v>
      </c>
      <c r="E3490" s="832">
        <v>3.078</v>
      </c>
      <c r="F3490" s="846" t="s">
        <v>7650</v>
      </c>
      <c r="G3490" s="846" t="s">
        <v>7651</v>
      </c>
      <c r="H3490" s="832">
        <v>1.1943</v>
      </c>
      <c r="I3490" s="846" t="s">
        <v>7659</v>
      </c>
      <c r="J3490" s="846" t="s">
        <v>53</v>
      </c>
      <c r="K3490" s="846" t="s">
        <v>1070</v>
      </c>
      <c r="L3490" s="846" t="s">
        <v>7653</v>
      </c>
      <c r="M3490" s="846" t="s">
        <v>7654</v>
      </c>
      <c r="N3490" s="846"/>
      <c r="O3490" s="824"/>
      <c r="P3490" s="824"/>
      <c r="Q3490" s="824"/>
      <c r="R3490" s="824"/>
      <c r="S3490" s="824"/>
      <c r="T3490" s="824"/>
      <c r="U3490" s="824"/>
      <c r="V3490" s="824"/>
      <c r="W3490" s="824"/>
      <c r="X3490" s="824"/>
      <c r="Y3490" s="824"/>
      <c r="Z3490" s="824"/>
      <c r="AA3490" s="824"/>
      <c r="AB3490" s="824"/>
      <c r="AC3490" s="824"/>
    </row>
    <row r="3491" s="823" customFormat="1" ht="28.45" hidden="1" customHeight="1" outlineLevel="3" spans="1:29">
      <c r="A3491" s="873" t="s">
        <v>699</v>
      </c>
      <c r="B3491" s="870" t="s">
        <v>701</v>
      </c>
      <c r="C3491" s="870" t="s">
        <v>1054</v>
      </c>
      <c r="D3491" s="846" t="s">
        <v>7660</v>
      </c>
      <c r="E3491" s="832">
        <v>10.178</v>
      </c>
      <c r="F3491" s="846" t="s">
        <v>7650</v>
      </c>
      <c r="G3491" s="846" t="s">
        <v>7651</v>
      </c>
      <c r="H3491" s="832">
        <v>3.8575</v>
      </c>
      <c r="I3491" s="846" t="s">
        <v>7661</v>
      </c>
      <c r="J3491" s="846" t="s">
        <v>53</v>
      </c>
      <c r="K3491" s="846" t="s">
        <v>1070</v>
      </c>
      <c r="L3491" s="846" t="s">
        <v>7653</v>
      </c>
      <c r="M3491" s="846" t="s">
        <v>7654</v>
      </c>
      <c r="N3491" s="846"/>
      <c r="O3491" s="824"/>
      <c r="P3491" s="824"/>
      <c r="Q3491" s="824"/>
      <c r="R3491" s="824"/>
      <c r="S3491" s="824"/>
      <c r="T3491" s="824"/>
      <c r="U3491" s="824"/>
      <c r="V3491" s="824"/>
      <c r="W3491" s="824"/>
      <c r="X3491" s="824"/>
      <c r="Y3491" s="824"/>
      <c r="Z3491" s="824"/>
      <c r="AA3491" s="824"/>
      <c r="AB3491" s="824"/>
      <c r="AC3491" s="824"/>
    </row>
    <row r="3492" s="823" customFormat="1" ht="28.45" hidden="1" customHeight="1" outlineLevel="3" spans="1:29">
      <c r="A3492" s="873" t="s">
        <v>699</v>
      </c>
      <c r="B3492" s="870" t="s">
        <v>701</v>
      </c>
      <c r="C3492" s="870" t="s">
        <v>1054</v>
      </c>
      <c r="D3492" s="846" t="s">
        <v>7662</v>
      </c>
      <c r="E3492" s="832">
        <v>15.188</v>
      </c>
      <c r="F3492" s="846" t="s">
        <v>7650</v>
      </c>
      <c r="G3492" s="846" t="s">
        <v>7651</v>
      </c>
      <c r="H3492" s="832">
        <v>5.7563</v>
      </c>
      <c r="I3492" s="846" t="s">
        <v>7629</v>
      </c>
      <c r="J3492" s="846" t="s">
        <v>53</v>
      </c>
      <c r="K3492" s="846" t="s">
        <v>1070</v>
      </c>
      <c r="L3492" s="846" t="s">
        <v>7653</v>
      </c>
      <c r="M3492" s="846" t="s">
        <v>7654</v>
      </c>
      <c r="N3492" s="846"/>
      <c r="O3492" s="824"/>
      <c r="P3492" s="824"/>
      <c r="Q3492" s="824"/>
      <c r="R3492" s="824"/>
      <c r="S3492" s="824"/>
      <c r="T3492" s="824"/>
      <c r="U3492" s="824"/>
      <c r="V3492" s="824"/>
      <c r="W3492" s="824"/>
      <c r="X3492" s="824"/>
      <c r="Y3492" s="824"/>
      <c r="Z3492" s="824"/>
      <c r="AA3492" s="824"/>
      <c r="AB3492" s="824"/>
      <c r="AC3492" s="824"/>
    </row>
    <row r="3493" s="823" customFormat="1" ht="28.45" hidden="1" customHeight="1" outlineLevel="3" spans="1:29">
      <c r="A3493" s="873" t="s">
        <v>699</v>
      </c>
      <c r="B3493" s="870" t="s">
        <v>701</v>
      </c>
      <c r="C3493" s="870" t="s">
        <v>1054</v>
      </c>
      <c r="D3493" s="846" t="s">
        <v>7663</v>
      </c>
      <c r="E3493" s="832">
        <v>4.241</v>
      </c>
      <c r="F3493" s="846" t="s">
        <v>7650</v>
      </c>
      <c r="G3493" s="846" t="s">
        <v>7651</v>
      </c>
      <c r="H3493" s="832">
        <v>1.4903</v>
      </c>
      <c r="I3493" s="846" t="s">
        <v>7664</v>
      </c>
      <c r="J3493" s="846" t="s">
        <v>119</v>
      </c>
      <c r="K3493" s="846" t="s">
        <v>1070</v>
      </c>
      <c r="L3493" s="846" t="s">
        <v>7653</v>
      </c>
      <c r="M3493" s="846" t="s">
        <v>7654</v>
      </c>
      <c r="N3493" s="846"/>
      <c r="O3493" s="824"/>
      <c r="P3493" s="824"/>
      <c r="Q3493" s="824"/>
      <c r="R3493" s="824"/>
      <c r="S3493" s="824"/>
      <c r="T3493" s="824"/>
      <c r="U3493" s="824"/>
      <c r="V3493" s="824"/>
      <c r="W3493" s="824"/>
      <c r="X3493" s="824"/>
      <c r="Y3493" s="824"/>
      <c r="Z3493" s="824"/>
      <c r="AA3493" s="824"/>
      <c r="AB3493" s="824"/>
      <c r="AC3493" s="824"/>
    </row>
    <row r="3494" s="823" customFormat="1" ht="28.45" hidden="1" customHeight="1" outlineLevel="3" spans="1:29">
      <c r="A3494" s="873" t="s">
        <v>699</v>
      </c>
      <c r="B3494" s="870" t="s">
        <v>701</v>
      </c>
      <c r="C3494" s="870" t="s">
        <v>1054</v>
      </c>
      <c r="D3494" s="846" t="s">
        <v>7663</v>
      </c>
      <c r="E3494" s="832">
        <v>4.372</v>
      </c>
      <c r="F3494" s="846" t="s">
        <v>7650</v>
      </c>
      <c r="G3494" s="846" t="s">
        <v>7651</v>
      </c>
      <c r="H3494" s="832">
        <v>1.6175</v>
      </c>
      <c r="I3494" s="846" t="s">
        <v>7665</v>
      </c>
      <c r="J3494" s="846" t="s">
        <v>119</v>
      </c>
      <c r="K3494" s="846" t="s">
        <v>1070</v>
      </c>
      <c r="L3494" s="846" t="s">
        <v>7653</v>
      </c>
      <c r="M3494" s="846" t="s">
        <v>7654</v>
      </c>
      <c r="N3494" s="846"/>
      <c r="O3494" s="824"/>
      <c r="P3494" s="824"/>
      <c r="Q3494" s="824"/>
      <c r="R3494" s="824"/>
      <c r="S3494" s="824"/>
      <c r="T3494" s="824"/>
      <c r="U3494" s="824"/>
      <c r="V3494" s="824"/>
      <c r="W3494" s="824"/>
      <c r="X3494" s="824"/>
      <c r="Y3494" s="824"/>
      <c r="Z3494" s="824"/>
      <c r="AA3494" s="824"/>
      <c r="AB3494" s="824"/>
      <c r="AC3494" s="824"/>
    </row>
    <row r="3495" s="823" customFormat="1" ht="28.45" hidden="1" customHeight="1" outlineLevel="3" spans="1:29">
      <c r="A3495" s="873" t="s">
        <v>699</v>
      </c>
      <c r="B3495" s="870" t="s">
        <v>701</v>
      </c>
      <c r="C3495" s="870" t="s">
        <v>1054</v>
      </c>
      <c r="D3495" s="846" t="s">
        <v>7666</v>
      </c>
      <c r="E3495" s="832">
        <v>4.432</v>
      </c>
      <c r="F3495" s="846" t="s">
        <v>7650</v>
      </c>
      <c r="G3495" s="846" t="s">
        <v>7651</v>
      </c>
      <c r="H3495" s="832">
        <v>1.7639</v>
      </c>
      <c r="I3495" s="846" t="s">
        <v>7667</v>
      </c>
      <c r="J3495" s="846" t="s">
        <v>53</v>
      </c>
      <c r="K3495" s="846" t="s">
        <v>1070</v>
      </c>
      <c r="L3495" s="846" t="s">
        <v>7653</v>
      </c>
      <c r="M3495" s="846" t="s">
        <v>7654</v>
      </c>
      <c r="N3495" s="846"/>
      <c r="O3495" s="824"/>
      <c r="P3495" s="824"/>
      <c r="Q3495" s="824"/>
      <c r="R3495" s="824"/>
      <c r="S3495" s="824"/>
      <c r="T3495" s="824"/>
      <c r="U3495" s="824"/>
      <c r="V3495" s="824"/>
      <c r="W3495" s="824"/>
      <c r="X3495" s="824"/>
      <c r="Y3495" s="824"/>
      <c r="Z3495" s="824"/>
      <c r="AA3495" s="824"/>
      <c r="AB3495" s="824"/>
      <c r="AC3495" s="824"/>
    </row>
    <row r="3496" s="823" customFormat="1" ht="28.45" hidden="1" customHeight="1" outlineLevel="3" spans="1:29">
      <c r="A3496" s="873" t="s">
        <v>699</v>
      </c>
      <c r="B3496" s="870" t="s">
        <v>701</v>
      </c>
      <c r="C3496" s="870" t="s">
        <v>1054</v>
      </c>
      <c r="D3496" s="846" t="s">
        <v>7666</v>
      </c>
      <c r="E3496" s="832">
        <v>6.834</v>
      </c>
      <c r="F3496" s="846" t="s">
        <v>7650</v>
      </c>
      <c r="G3496" s="846" t="s">
        <v>7651</v>
      </c>
      <c r="H3496" s="832">
        <v>2.7199</v>
      </c>
      <c r="I3496" s="846" t="s">
        <v>7668</v>
      </c>
      <c r="J3496" s="846" t="s">
        <v>53</v>
      </c>
      <c r="K3496" s="846" t="s">
        <v>1070</v>
      </c>
      <c r="L3496" s="846" t="s">
        <v>7653</v>
      </c>
      <c r="M3496" s="846" t="s">
        <v>7654</v>
      </c>
      <c r="N3496" s="846"/>
      <c r="O3496" s="824"/>
      <c r="P3496" s="824"/>
      <c r="Q3496" s="824"/>
      <c r="R3496" s="824"/>
      <c r="S3496" s="824"/>
      <c r="T3496" s="824"/>
      <c r="U3496" s="824"/>
      <c r="V3496" s="824"/>
      <c r="W3496" s="824"/>
      <c r="X3496" s="824"/>
      <c r="Y3496" s="824"/>
      <c r="Z3496" s="824"/>
      <c r="AA3496" s="824"/>
      <c r="AB3496" s="824"/>
      <c r="AC3496" s="824"/>
    </row>
    <row r="3497" s="823" customFormat="1" ht="28.45" hidden="1" customHeight="1" outlineLevel="3" spans="1:29">
      <c r="A3497" s="873" t="s">
        <v>699</v>
      </c>
      <c r="B3497" s="870" t="s">
        <v>701</v>
      </c>
      <c r="C3497" s="870" t="s">
        <v>1054</v>
      </c>
      <c r="D3497" s="846" t="s">
        <v>7666</v>
      </c>
      <c r="E3497" s="832">
        <v>6.908</v>
      </c>
      <c r="F3497" s="846" t="s">
        <v>7650</v>
      </c>
      <c r="G3497" s="846" t="s">
        <v>7651</v>
      </c>
      <c r="H3497" s="832">
        <v>2.7494</v>
      </c>
      <c r="I3497" s="846" t="s">
        <v>7669</v>
      </c>
      <c r="J3497" s="846" t="s">
        <v>53</v>
      </c>
      <c r="K3497" s="846" t="s">
        <v>1070</v>
      </c>
      <c r="L3497" s="846" t="s">
        <v>7653</v>
      </c>
      <c r="M3497" s="846" t="s">
        <v>7654</v>
      </c>
      <c r="N3497" s="846"/>
      <c r="O3497" s="824"/>
      <c r="P3497" s="824"/>
      <c r="Q3497" s="824"/>
      <c r="R3497" s="824"/>
      <c r="S3497" s="824"/>
      <c r="T3497" s="824"/>
      <c r="U3497" s="824"/>
      <c r="V3497" s="824"/>
      <c r="W3497" s="824"/>
      <c r="X3497" s="824"/>
      <c r="Y3497" s="824"/>
      <c r="Z3497" s="824"/>
      <c r="AA3497" s="824"/>
      <c r="AB3497" s="824"/>
      <c r="AC3497" s="824"/>
    </row>
    <row r="3498" s="823" customFormat="1" ht="28.45" hidden="1" customHeight="1" outlineLevel="3" spans="1:29">
      <c r="A3498" s="873" t="s">
        <v>699</v>
      </c>
      <c r="B3498" s="870" t="s">
        <v>701</v>
      </c>
      <c r="C3498" s="870" t="s">
        <v>1054</v>
      </c>
      <c r="D3498" s="846" t="s">
        <v>7666</v>
      </c>
      <c r="E3498" s="832">
        <v>3.821</v>
      </c>
      <c r="F3498" s="846" t="s">
        <v>7650</v>
      </c>
      <c r="G3498" s="846" t="s">
        <v>7651</v>
      </c>
      <c r="H3498" s="832">
        <v>1.5475</v>
      </c>
      <c r="I3498" s="846" t="s">
        <v>7670</v>
      </c>
      <c r="J3498" s="846" t="s">
        <v>53</v>
      </c>
      <c r="K3498" s="846" t="s">
        <v>1070</v>
      </c>
      <c r="L3498" s="846" t="s">
        <v>7653</v>
      </c>
      <c r="M3498" s="846" t="s">
        <v>7654</v>
      </c>
      <c r="N3498" s="846"/>
      <c r="O3498" s="824"/>
      <c r="P3498" s="824"/>
      <c r="Q3498" s="824"/>
      <c r="R3498" s="824"/>
      <c r="S3498" s="824"/>
      <c r="T3498" s="824"/>
      <c r="U3498" s="824"/>
      <c r="V3498" s="824"/>
      <c r="W3498" s="824"/>
      <c r="X3498" s="824"/>
      <c r="Y3498" s="824"/>
      <c r="Z3498" s="824"/>
      <c r="AA3498" s="824"/>
      <c r="AB3498" s="824"/>
      <c r="AC3498" s="824"/>
    </row>
    <row r="3499" s="823" customFormat="1" ht="28.45" hidden="1" customHeight="1" outlineLevel="3" spans="1:29">
      <c r="A3499" s="873" t="s">
        <v>699</v>
      </c>
      <c r="B3499" s="870" t="s">
        <v>701</v>
      </c>
      <c r="C3499" s="870" t="s">
        <v>1054</v>
      </c>
      <c r="D3499" s="846" t="s">
        <v>7666</v>
      </c>
      <c r="E3499" s="832">
        <v>0.126</v>
      </c>
      <c r="F3499" s="846" t="s">
        <v>7650</v>
      </c>
      <c r="G3499" s="846" t="s">
        <v>7651</v>
      </c>
      <c r="H3499" s="832">
        <v>0.0508</v>
      </c>
      <c r="I3499" s="846" t="s">
        <v>7671</v>
      </c>
      <c r="J3499" s="846" t="s">
        <v>53</v>
      </c>
      <c r="K3499" s="846" t="s">
        <v>1070</v>
      </c>
      <c r="L3499" s="846" t="s">
        <v>7653</v>
      </c>
      <c r="M3499" s="846" t="s">
        <v>7654</v>
      </c>
      <c r="N3499" s="846"/>
      <c r="O3499" s="824"/>
      <c r="P3499" s="824"/>
      <c r="Q3499" s="824"/>
      <c r="R3499" s="824"/>
      <c r="S3499" s="824"/>
      <c r="T3499" s="824"/>
      <c r="U3499" s="824"/>
      <c r="V3499" s="824"/>
      <c r="W3499" s="824"/>
      <c r="X3499" s="824"/>
      <c r="Y3499" s="824"/>
      <c r="Z3499" s="824"/>
      <c r="AA3499" s="824"/>
      <c r="AB3499" s="824"/>
      <c r="AC3499" s="824"/>
    </row>
    <row r="3500" s="823" customFormat="1" ht="28.45" hidden="1" customHeight="1" outlineLevel="3" spans="1:29">
      <c r="A3500" s="873" t="s">
        <v>699</v>
      </c>
      <c r="B3500" s="870" t="s">
        <v>701</v>
      </c>
      <c r="C3500" s="870" t="s">
        <v>1054</v>
      </c>
      <c r="D3500" s="846" t="s">
        <v>7672</v>
      </c>
      <c r="E3500" s="832">
        <v>8.581</v>
      </c>
      <c r="F3500" s="846" t="s">
        <v>7650</v>
      </c>
      <c r="G3500" s="846" t="s">
        <v>7651</v>
      </c>
      <c r="H3500" s="832">
        <v>3.3981</v>
      </c>
      <c r="I3500" s="846" t="s">
        <v>7629</v>
      </c>
      <c r="J3500" s="846" t="s">
        <v>53</v>
      </c>
      <c r="K3500" s="846" t="s">
        <v>1070</v>
      </c>
      <c r="L3500" s="846" t="s">
        <v>7653</v>
      </c>
      <c r="M3500" s="846" t="s">
        <v>7654</v>
      </c>
      <c r="N3500" s="846"/>
      <c r="O3500" s="824"/>
      <c r="P3500" s="824"/>
      <c r="Q3500" s="824"/>
      <c r="R3500" s="824"/>
      <c r="S3500" s="824"/>
      <c r="T3500" s="824"/>
      <c r="U3500" s="824"/>
      <c r="V3500" s="824"/>
      <c r="W3500" s="824"/>
      <c r="X3500" s="824"/>
      <c r="Y3500" s="824"/>
      <c r="Z3500" s="824"/>
      <c r="AA3500" s="824"/>
      <c r="AB3500" s="824"/>
      <c r="AC3500" s="824"/>
    </row>
    <row r="3501" s="823" customFormat="1" ht="28.45" hidden="1" customHeight="1" outlineLevel="3" spans="1:29">
      <c r="A3501" s="873" t="s">
        <v>699</v>
      </c>
      <c r="B3501" s="870" t="s">
        <v>701</v>
      </c>
      <c r="C3501" s="870" t="s">
        <v>1054</v>
      </c>
      <c r="D3501" s="846" t="s">
        <v>7672</v>
      </c>
      <c r="E3501" s="832">
        <v>5.087</v>
      </c>
      <c r="F3501" s="846" t="s">
        <v>7650</v>
      </c>
      <c r="G3501" s="846" t="s">
        <v>7651</v>
      </c>
      <c r="H3501" s="832">
        <v>2.0246</v>
      </c>
      <c r="I3501" s="846" t="s">
        <v>7667</v>
      </c>
      <c r="J3501" s="846" t="s">
        <v>53</v>
      </c>
      <c r="K3501" s="846" t="s">
        <v>1070</v>
      </c>
      <c r="L3501" s="846" t="s">
        <v>7653</v>
      </c>
      <c r="M3501" s="846" t="s">
        <v>7654</v>
      </c>
      <c r="N3501" s="846"/>
      <c r="O3501" s="824"/>
      <c r="P3501" s="824"/>
      <c r="Q3501" s="824"/>
      <c r="R3501" s="824"/>
      <c r="S3501" s="824"/>
      <c r="T3501" s="824"/>
      <c r="U3501" s="824"/>
      <c r="V3501" s="824"/>
      <c r="W3501" s="824"/>
      <c r="X3501" s="824"/>
      <c r="Y3501" s="824"/>
      <c r="Z3501" s="824"/>
      <c r="AA3501" s="824"/>
      <c r="AB3501" s="824"/>
      <c r="AC3501" s="824"/>
    </row>
    <row r="3502" s="823" customFormat="1" ht="28.45" hidden="1" customHeight="1" outlineLevel="3" spans="1:29">
      <c r="A3502" s="873" t="s">
        <v>699</v>
      </c>
      <c r="B3502" s="870" t="s">
        <v>701</v>
      </c>
      <c r="C3502" s="870" t="s">
        <v>1054</v>
      </c>
      <c r="D3502" s="846" t="s">
        <v>7672</v>
      </c>
      <c r="E3502" s="832">
        <v>12.922</v>
      </c>
      <c r="F3502" s="846" t="s">
        <v>7650</v>
      </c>
      <c r="G3502" s="846" t="s">
        <v>7651</v>
      </c>
      <c r="H3502" s="832">
        <v>5.143</v>
      </c>
      <c r="I3502" s="846" t="s">
        <v>7673</v>
      </c>
      <c r="J3502" s="846" t="s">
        <v>53</v>
      </c>
      <c r="K3502" s="846" t="s">
        <v>1070</v>
      </c>
      <c r="L3502" s="846" t="s">
        <v>7653</v>
      </c>
      <c r="M3502" s="846" t="s">
        <v>7654</v>
      </c>
      <c r="N3502" s="846"/>
      <c r="O3502" s="824"/>
      <c r="P3502" s="824"/>
      <c r="Q3502" s="824"/>
      <c r="R3502" s="824"/>
      <c r="S3502" s="824"/>
      <c r="T3502" s="824"/>
      <c r="U3502" s="824"/>
      <c r="V3502" s="824"/>
      <c r="W3502" s="824"/>
      <c r="X3502" s="824"/>
      <c r="Y3502" s="824"/>
      <c r="Z3502" s="824"/>
      <c r="AA3502" s="824"/>
      <c r="AB3502" s="824"/>
      <c r="AC3502" s="824"/>
    </row>
    <row r="3503" s="823" customFormat="1" ht="28.45" hidden="1" customHeight="1" outlineLevel="3" spans="1:29">
      <c r="A3503" s="873" t="s">
        <v>699</v>
      </c>
      <c r="B3503" s="870" t="s">
        <v>701</v>
      </c>
      <c r="C3503" s="870" t="s">
        <v>1054</v>
      </c>
      <c r="D3503" s="846" t="s">
        <v>7672</v>
      </c>
      <c r="E3503" s="832">
        <v>1.682</v>
      </c>
      <c r="F3503" s="846" t="s">
        <v>7650</v>
      </c>
      <c r="G3503" s="846" t="s">
        <v>7651</v>
      </c>
      <c r="H3503" s="832">
        <v>0.6694</v>
      </c>
      <c r="I3503" s="846" t="s">
        <v>7674</v>
      </c>
      <c r="J3503" s="846" t="s">
        <v>53</v>
      </c>
      <c r="K3503" s="846" t="s">
        <v>1070</v>
      </c>
      <c r="L3503" s="846" t="s">
        <v>7653</v>
      </c>
      <c r="M3503" s="846" t="s">
        <v>7654</v>
      </c>
      <c r="N3503" s="846"/>
      <c r="O3503" s="824"/>
      <c r="P3503" s="824"/>
      <c r="Q3503" s="824"/>
      <c r="R3503" s="824"/>
      <c r="S3503" s="824"/>
      <c r="T3503" s="824"/>
      <c r="U3503" s="824"/>
      <c r="V3503" s="824"/>
      <c r="W3503" s="824"/>
      <c r="X3503" s="824"/>
      <c r="Y3503" s="824"/>
      <c r="Z3503" s="824"/>
      <c r="AA3503" s="824"/>
      <c r="AB3503" s="824"/>
      <c r="AC3503" s="824"/>
    </row>
    <row r="3504" s="823" customFormat="1" ht="28.45" hidden="1" customHeight="1" outlineLevel="3" spans="1:29">
      <c r="A3504" s="873" t="s">
        <v>699</v>
      </c>
      <c r="B3504" s="870" t="s">
        <v>701</v>
      </c>
      <c r="C3504" s="870" t="s">
        <v>1054</v>
      </c>
      <c r="D3504" s="846" t="s">
        <v>7672</v>
      </c>
      <c r="E3504" s="832">
        <v>6.29</v>
      </c>
      <c r="F3504" s="846" t="s">
        <v>7650</v>
      </c>
      <c r="G3504" s="846" t="s">
        <v>7651</v>
      </c>
      <c r="H3504" s="832">
        <v>2.5034</v>
      </c>
      <c r="I3504" s="846" t="s">
        <v>7675</v>
      </c>
      <c r="J3504" s="846" t="s">
        <v>53</v>
      </c>
      <c r="K3504" s="846" t="s">
        <v>1070</v>
      </c>
      <c r="L3504" s="846" t="s">
        <v>7653</v>
      </c>
      <c r="M3504" s="846" t="s">
        <v>7654</v>
      </c>
      <c r="N3504" s="846"/>
      <c r="O3504" s="824"/>
      <c r="P3504" s="824"/>
      <c r="Q3504" s="824"/>
      <c r="R3504" s="824"/>
      <c r="S3504" s="824"/>
      <c r="T3504" s="824"/>
      <c r="U3504" s="824"/>
      <c r="V3504" s="824"/>
      <c r="W3504" s="824"/>
      <c r="X3504" s="824"/>
      <c r="Y3504" s="824"/>
      <c r="Z3504" s="824"/>
      <c r="AA3504" s="824"/>
      <c r="AB3504" s="824"/>
      <c r="AC3504" s="824"/>
    </row>
    <row r="3505" s="823" customFormat="1" ht="28.45" hidden="1" customHeight="1" outlineLevel="3" spans="1:29">
      <c r="A3505" s="873" t="s">
        <v>699</v>
      </c>
      <c r="B3505" s="870" t="s">
        <v>701</v>
      </c>
      <c r="C3505" s="870" t="s">
        <v>1054</v>
      </c>
      <c r="D3505" s="846" t="s">
        <v>7672</v>
      </c>
      <c r="E3505" s="832">
        <v>30.861</v>
      </c>
      <c r="F3505" s="846" t="s">
        <v>7650</v>
      </c>
      <c r="G3505" s="846" t="s">
        <v>7651</v>
      </c>
      <c r="H3505" s="832">
        <v>12.2827</v>
      </c>
      <c r="I3505" s="846" t="s">
        <v>7669</v>
      </c>
      <c r="J3505" s="846" t="s">
        <v>53</v>
      </c>
      <c r="K3505" s="846" t="s">
        <v>1070</v>
      </c>
      <c r="L3505" s="846" t="s">
        <v>7653</v>
      </c>
      <c r="M3505" s="846" t="s">
        <v>7654</v>
      </c>
      <c r="N3505" s="846"/>
      <c r="O3505" s="824"/>
      <c r="P3505" s="824"/>
      <c r="Q3505" s="824"/>
      <c r="R3505" s="824"/>
      <c r="S3505" s="824"/>
      <c r="T3505" s="824"/>
      <c r="U3505" s="824"/>
      <c r="V3505" s="824"/>
      <c r="W3505" s="824"/>
      <c r="X3505" s="824"/>
      <c r="Y3505" s="824"/>
      <c r="Z3505" s="824"/>
      <c r="AA3505" s="824"/>
      <c r="AB3505" s="824"/>
      <c r="AC3505" s="824"/>
    </row>
    <row r="3506" s="823" customFormat="1" ht="28.45" hidden="1" customHeight="1" outlineLevel="3" spans="1:29">
      <c r="A3506" s="873" t="s">
        <v>699</v>
      </c>
      <c r="B3506" s="870" t="s">
        <v>701</v>
      </c>
      <c r="C3506" s="870" t="s">
        <v>1054</v>
      </c>
      <c r="D3506" s="846" t="s">
        <v>7672</v>
      </c>
      <c r="E3506" s="832">
        <v>2.742</v>
      </c>
      <c r="F3506" s="846" t="s">
        <v>7650</v>
      </c>
      <c r="G3506" s="846" t="s">
        <v>7651</v>
      </c>
      <c r="H3506" s="832">
        <v>1.105</v>
      </c>
      <c r="I3506" s="846" t="s">
        <v>7676</v>
      </c>
      <c r="J3506" s="846" t="s">
        <v>53</v>
      </c>
      <c r="K3506" s="846" t="s">
        <v>1070</v>
      </c>
      <c r="L3506" s="846" t="s">
        <v>7653</v>
      </c>
      <c r="M3506" s="846" t="s">
        <v>7654</v>
      </c>
      <c r="N3506" s="846"/>
      <c r="O3506" s="824"/>
      <c r="P3506" s="824"/>
      <c r="Q3506" s="824"/>
      <c r="R3506" s="824"/>
      <c r="S3506" s="824"/>
      <c r="T3506" s="824"/>
      <c r="U3506" s="824"/>
      <c r="V3506" s="824"/>
      <c r="W3506" s="824"/>
      <c r="X3506" s="824"/>
      <c r="Y3506" s="824"/>
      <c r="Z3506" s="824"/>
      <c r="AA3506" s="824"/>
      <c r="AB3506" s="824"/>
      <c r="AC3506" s="824"/>
    </row>
    <row r="3507" s="823" customFormat="1" ht="28.45" hidden="1" customHeight="1" outlineLevel="3" spans="1:29">
      <c r="A3507" s="873" t="s">
        <v>699</v>
      </c>
      <c r="B3507" s="870" t="s">
        <v>701</v>
      </c>
      <c r="C3507" s="870" t="s">
        <v>1054</v>
      </c>
      <c r="D3507" s="846" t="s">
        <v>7672</v>
      </c>
      <c r="E3507" s="832">
        <v>3.187</v>
      </c>
      <c r="F3507" s="846" t="s">
        <v>7650</v>
      </c>
      <c r="G3507" s="846" t="s">
        <v>7651</v>
      </c>
      <c r="H3507" s="832">
        <v>1.2844</v>
      </c>
      <c r="I3507" s="846" t="s">
        <v>7671</v>
      </c>
      <c r="J3507" s="846" t="s">
        <v>53</v>
      </c>
      <c r="K3507" s="846" t="s">
        <v>1070</v>
      </c>
      <c r="L3507" s="846" t="s">
        <v>7653</v>
      </c>
      <c r="M3507" s="846" t="s">
        <v>7654</v>
      </c>
      <c r="N3507" s="846"/>
      <c r="O3507" s="824"/>
      <c r="P3507" s="824"/>
      <c r="Q3507" s="824"/>
      <c r="R3507" s="824"/>
      <c r="S3507" s="824"/>
      <c r="T3507" s="824"/>
      <c r="U3507" s="824"/>
      <c r="V3507" s="824"/>
      <c r="W3507" s="824"/>
      <c r="X3507" s="824"/>
      <c r="Y3507" s="824"/>
      <c r="Z3507" s="824"/>
      <c r="AA3507" s="824"/>
      <c r="AB3507" s="824"/>
      <c r="AC3507" s="824"/>
    </row>
    <row r="3508" s="823" customFormat="1" ht="28.45" hidden="1" customHeight="1" outlineLevel="3" spans="1:29">
      <c r="A3508" s="873" t="s">
        <v>699</v>
      </c>
      <c r="B3508" s="870" t="s">
        <v>701</v>
      </c>
      <c r="C3508" s="870" t="s">
        <v>1054</v>
      </c>
      <c r="D3508" s="846" t="s">
        <v>7677</v>
      </c>
      <c r="E3508" s="832">
        <v>87.392</v>
      </c>
      <c r="F3508" s="846" t="s">
        <v>7650</v>
      </c>
      <c r="G3508" s="846" t="s">
        <v>7678</v>
      </c>
      <c r="H3508" s="832">
        <v>24.295</v>
      </c>
      <c r="I3508" s="846" t="s">
        <v>7679</v>
      </c>
      <c r="J3508" s="846" t="s">
        <v>53</v>
      </c>
      <c r="K3508" s="846" t="s">
        <v>1059</v>
      </c>
      <c r="L3508" s="846" t="s">
        <v>4338</v>
      </c>
      <c r="M3508" s="846" t="s">
        <v>7680</v>
      </c>
      <c r="N3508" s="846"/>
      <c r="O3508" s="824"/>
      <c r="P3508" s="824"/>
      <c r="Q3508" s="824"/>
      <c r="R3508" s="824"/>
      <c r="S3508" s="824"/>
      <c r="T3508" s="824"/>
      <c r="U3508" s="824"/>
      <c r="V3508" s="824"/>
      <c r="W3508" s="824"/>
      <c r="X3508" s="824"/>
      <c r="Y3508" s="824"/>
      <c r="Z3508" s="824"/>
      <c r="AA3508" s="824"/>
      <c r="AB3508" s="824"/>
      <c r="AC3508" s="824"/>
    </row>
    <row r="3509" s="823" customFormat="1" ht="28.45" hidden="1" customHeight="1" outlineLevel="3" spans="1:29">
      <c r="A3509" s="873" t="s">
        <v>699</v>
      </c>
      <c r="B3509" s="870" t="s">
        <v>701</v>
      </c>
      <c r="C3509" s="870" t="s">
        <v>1054</v>
      </c>
      <c r="D3509" s="846" t="s">
        <v>7677</v>
      </c>
      <c r="E3509" s="832">
        <v>116.356</v>
      </c>
      <c r="F3509" s="846" t="s">
        <v>7650</v>
      </c>
      <c r="G3509" s="846" t="s">
        <v>7678</v>
      </c>
      <c r="H3509" s="832">
        <v>32.173</v>
      </c>
      <c r="I3509" s="846" t="s">
        <v>7681</v>
      </c>
      <c r="J3509" s="846" t="s">
        <v>53</v>
      </c>
      <c r="K3509" s="846" t="s">
        <v>1059</v>
      </c>
      <c r="L3509" s="846" t="s">
        <v>4338</v>
      </c>
      <c r="M3509" s="846" t="s">
        <v>7680</v>
      </c>
      <c r="N3509" s="846"/>
      <c r="O3509" s="824"/>
      <c r="P3509" s="824"/>
      <c r="Q3509" s="824"/>
      <c r="R3509" s="824"/>
      <c r="S3509" s="824"/>
      <c r="T3509" s="824"/>
      <c r="U3509" s="824"/>
      <c r="V3509" s="824"/>
      <c r="W3509" s="824"/>
      <c r="X3509" s="824"/>
      <c r="Y3509" s="824"/>
      <c r="Z3509" s="824"/>
      <c r="AA3509" s="824"/>
      <c r="AB3509" s="824"/>
      <c r="AC3509" s="824"/>
    </row>
    <row r="3510" s="823" customFormat="1" ht="28.45" hidden="1" customHeight="1" outlineLevel="3" spans="1:29">
      <c r="A3510" s="873" t="s">
        <v>699</v>
      </c>
      <c r="B3510" s="870" t="s">
        <v>701</v>
      </c>
      <c r="C3510" s="870" t="s">
        <v>1054</v>
      </c>
      <c r="D3510" s="846" t="s">
        <v>7677</v>
      </c>
      <c r="E3510" s="832">
        <v>173.191</v>
      </c>
      <c r="F3510" s="846" t="s">
        <v>7650</v>
      </c>
      <c r="G3510" s="846" t="s">
        <v>7678</v>
      </c>
      <c r="H3510" s="832">
        <v>46.7616</v>
      </c>
      <c r="I3510" s="846" t="s">
        <v>7682</v>
      </c>
      <c r="J3510" s="846" t="s">
        <v>53</v>
      </c>
      <c r="K3510" s="846" t="s">
        <v>1059</v>
      </c>
      <c r="L3510" s="846" t="s">
        <v>4338</v>
      </c>
      <c r="M3510" s="846" t="s">
        <v>7680</v>
      </c>
      <c r="N3510" s="846"/>
      <c r="O3510" s="824"/>
      <c r="P3510" s="824"/>
      <c r="Q3510" s="824"/>
      <c r="R3510" s="824"/>
      <c r="S3510" s="824"/>
      <c r="T3510" s="824"/>
      <c r="U3510" s="824"/>
      <c r="V3510" s="824"/>
      <c r="W3510" s="824"/>
      <c r="X3510" s="824"/>
      <c r="Y3510" s="824"/>
      <c r="Z3510" s="824"/>
      <c r="AA3510" s="824"/>
      <c r="AB3510" s="824"/>
      <c r="AC3510" s="824"/>
    </row>
    <row r="3511" s="823" customFormat="1" ht="28.45" hidden="1" customHeight="1" outlineLevel="3" spans="1:29">
      <c r="A3511" s="873" t="s">
        <v>699</v>
      </c>
      <c r="B3511" s="870" t="s">
        <v>701</v>
      </c>
      <c r="C3511" s="870" t="s">
        <v>1054</v>
      </c>
      <c r="D3511" s="846" t="s">
        <v>7677</v>
      </c>
      <c r="E3511" s="832">
        <v>323.028</v>
      </c>
      <c r="F3511" s="846" t="s">
        <v>7650</v>
      </c>
      <c r="G3511" s="846" t="s">
        <v>7678</v>
      </c>
      <c r="H3511" s="832">
        <v>87.4935</v>
      </c>
      <c r="I3511" s="846" t="s">
        <v>7683</v>
      </c>
      <c r="J3511" s="846" t="s">
        <v>53</v>
      </c>
      <c r="K3511" s="846" t="s">
        <v>1059</v>
      </c>
      <c r="L3511" s="846" t="s">
        <v>4338</v>
      </c>
      <c r="M3511" s="846" t="s">
        <v>7680</v>
      </c>
      <c r="N3511" s="846"/>
      <c r="O3511" s="824"/>
      <c r="P3511" s="824"/>
      <c r="Q3511" s="824"/>
      <c r="R3511" s="824"/>
      <c r="S3511" s="824"/>
      <c r="T3511" s="824"/>
      <c r="U3511" s="824"/>
      <c r="V3511" s="824"/>
      <c r="W3511" s="824"/>
      <c r="X3511" s="824"/>
      <c r="Y3511" s="824"/>
      <c r="Z3511" s="824"/>
      <c r="AA3511" s="824"/>
      <c r="AB3511" s="824"/>
      <c r="AC3511" s="824"/>
    </row>
    <row r="3512" s="823" customFormat="1" ht="28.45" hidden="1" customHeight="1" outlineLevel="3" spans="1:29">
      <c r="A3512" s="873" t="s">
        <v>699</v>
      </c>
      <c r="B3512" s="870" t="s">
        <v>701</v>
      </c>
      <c r="C3512" s="870" t="s">
        <v>1054</v>
      </c>
      <c r="D3512" s="846" t="s">
        <v>7677</v>
      </c>
      <c r="E3512" s="832">
        <v>218.613</v>
      </c>
      <c r="F3512" s="846" t="s">
        <v>7650</v>
      </c>
      <c r="G3512" s="846" t="s">
        <v>7678</v>
      </c>
      <c r="H3512" s="832">
        <v>59.0255</v>
      </c>
      <c r="I3512" s="846" t="s">
        <v>7684</v>
      </c>
      <c r="J3512" s="846" t="s">
        <v>53</v>
      </c>
      <c r="K3512" s="846" t="s">
        <v>1059</v>
      </c>
      <c r="L3512" s="846" t="s">
        <v>4338</v>
      </c>
      <c r="M3512" s="846" t="s">
        <v>7680</v>
      </c>
      <c r="N3512" s="846"/>
      <c r="O3512" s="824"/>
      <c r="P3512" s="824"/>
      <c r="Q3512" s="824"/>
      <c r="R3512" s="824"/>
      <c r="S3512" s="824"/>
      <c r="T3512" s="824"/>
      <c r="U3512" s="824"/>
      <c r="V3512" s="824"/>
      <c r="W3512" s="824"/>
      <c r="X3512" s="824"/>
      <c r="Y3512" s="824"/>
      <c r="Z3512" s="824"/>
      <c r="AA3512" s="824"/>
      <c r="AB3512" s="824"/>
      <c r="AC3512" s="824"/>
    </row>
    <row r="3513" s="823" customFormat="1" ht="28.45" hidden="1" customHeight="1" outlineLevel="3" spans="1:29">
      <c r="A3513" s="873" t="s">
        <v>699</v>
      </c>
      <c r="B3513" s="870" t="s">
        <v>701</v>
      </c>
      <c r="C3513" s="870" t="s">
        <v>1054</v>
      </c>
      <c r="D3513" s="846" t="s">
        <v>7677</v>
      </c>
      <c r="E3513" s="832">
        <v>235.37</v>
      </c>
      <c r="F3513" s="846" t="s">
        <v>7650</v>
      </c>
      <c r="G3513" s="846" t="s">
        <v>7678</v>
      </c>
      <c r="H3513" s="832">
        <v>64.2222</v>
      </c>
      <c r="I3513" s="846" t="s">
        <v>7685</v>
      </c>
      <c r="J3513" s="846" t="s">
        <v>53</v>
      </c>
      <c r="K3513" s="846" t="s">
        <v>1059</v>
      </c>
      <c r="L3513" s="846" t="s">
        <v>4338</v>
      </c>
      <c r="M3513" s="846" t="s">
        <v>7680</v>
      </c>
      <c r="N3513" s="846"/>
      <c r="O3513" s="824"/>
      <c r="P3513" s="824"/>
      <c r="Q3513" s="824"/>
      <c r="R3513" s="824"/>
      <c r="S3513" s="824"/>
      <c r="T3513" s="824"/>
      <c r="U3513" s="824"/>
      <c r="V3513" s="824"/>
      <c r="W3513" s="824"/>
      <c r="X3513" s="824"/>
      <c r="Y3513" s="824"/>
      <c r="Z3513" s="824"/>
      <c r="AA3513" s="824"/>
      <c r="AB3513" s="824"/>
      <c r="AC3513" s="824"/>
    </row>
    <row r="3514" s="823" customFormat="1" ht="28.45" hidden="1" customHeight="1" outlineLevel="3" spans="1:29">
      <c r="A3514" s="873" t="s">
        <v>699</v>
      </c>
      <c r="B3514" s="870" t="s">
        <v>701</v>
      </c>
      <c r="C3514" s="870" t="s">
        <v>1054</v>
      </c>
      <c r="D3514" s="846" t="s">
        <v>7686</v>
      </c>
      <c r="E3514" s="832">
        <v>29.736</v>
      </c>
      <c r="F3514" s="846" t="s">
        <v>7650</v>
      </c>
      <c r="G3514" s="846" t="s">
        <v>7678</v>
      </c>
      <c r="H3514" s="832">
        <v>8.0882</v>
      </c>
      <c r="I3514" s="846" t="s">
        <v>7679</v>
      </c>
      <c r="J3514" s="846" t="s">
        <v>53</v>
      </c>
      <c r="K3514" s="846" t="s">
        <v>1059</v>
      </c>
      <c r="L3514" s="846" t="s">
        <v>4338</v>
      </c>
      <c r="M3514" s="846" t="s">
        <v>7680</v>
      </c>
      <c r="N3514" s="846"/>
      <c r="O3514" s="824"/>
      <c r="P3514" s="824"/>
      <c r="Q3514" s="824"/>
      <c r="R3514" s="824"/>
      <c r="S3514" s="824"/>
      <c r="T3514" s="824"/>
      <c r="U3514" s="824"/>
      <c r="V3514" s="824"/>
      <c r="W3514" s="824"/>
      <c r="X3514" s="824"/>
      <c r="Y3514" s="824"/>
      <c r="Z3514" s="824"/>
      <c r="AA3514" s="824"/>
      <c r="AB3514" s="824"/>
      <c r="AC3514" s="824"/>
    </row>
    <row r="3515" s="823" customFormat="1" ht="28.45" hidden="1" customHeight="1" outlineLevel="3" spans="1:29">
      <c r="A3515" s="873" t="s">
        <v>699</v>
      </c>
      <c r="B3515" s="870" t="s">
        <v>701</v>
      </c>
      <c r="C3515" s="870" t="s">
        <v>1054</v>
      </c>
      <c r="D3515" s="846" t="s">
        <v>7686</v>
      </c>
      <c r="E3515" s="832">
        <v>223.734</v>
      </c>
      <c r="F3515" s="846" t="s">
        <v>7650</v>
      </c>
      <c r="G3515" s="846" t="s">
        <v>7678</v>
      </c>
      <c r="H3515" s="832">
        <v>60.8556</v>
      </c>
      <c r="I3515" s="846" t="s">
        <v>7687</v>
      </c>
      <c r="J3515" s="846" t="s">
        <v>53</v>
      </c>
      <c r="K3515" s="846" t="s">
        <v>1059</v>
      </c>
      <c r="L3515" s="846" t="s">
        <v>4338</v>
      </c>
      <c r="M3515" s="846" t="s">
        <v>7680</v>
      </c>
      <c r="N3515" s="846"/>
      <c r="O3515" s="824"/>
      <c r="P3515" s="824"/>
      <c r="Q3515" s="824"/>
      <c r="R3515" s="824"/>
      <c r="S3515" s="824"/>
      <c r="T3515" s="824"/>
      <c r="U3515" s="824"/>
      <c r="V3515" s="824"/>
      <c r="W3515" s="824"/>
      <c r="X3515" s="824"/>
      <c r="Y3515" s="824"/>
      <c r="Z3515" s="824"/>
      <c r="AA3515" s="824"/>
      <c r="AB3515" s="824"/>
      <c r="AC3515" s="824"/>
    </row>
    <row r="3516" s="823" customFormat="1" ht="28.45" hidden="1" customHeight="1" outlineLevel="3" spans="1:29">
      <c r="A3516" s="873" t="s">
        <v>699</v>
      </c>
      <c r="B3516" s="870" t="s">
        <v>701</v>
      </c>
      <c r="C3516" s="870" t="s">
        <v>1054</v>
      </c>
      <c r="D3516" s="846" t="s">
        <v>7686</v>
      </c>
      <c r="E3516" s="832">
        <v>785.75</v>
      </c>
      <c r="F3516" s="846" t="s">
        <v>7650</v>
      </c>
      <c r="G3516" s="846" t="s">
        <v>7678</v>
      </c>
      <c r="H3516" s="832">
        <v>208.4387</v>
      </c>
      <c r="I3516" s="846" t="s">
        <v>7682</v>
      </c>
      <c r="J3516" s="846" t="s">
        <v>53</v>
      </c>
      <c r="K3516" s="846" t="s">
        <v>1059</v>
      </c>
      <c r="L3516" s="846" t="s">
        <v>4338</v>
      </c>
      <c r="M3516" s="846" t="s">
        <v>7680</v>
      </c>
      <c r="N3516" s="846"/>
      <c r="O3516" s="824"/>
      <c r="P3516" s="824"/>
      <c r="Q3516" s="824"/>
      <c r="R3516" s="824"/>
      <c r="S3516" s="824"/>
      <c r="T3516" s="824"/>
      <c r="U3516" s="824"/>
      <c r="V3516" s="824"/>
      <c r="W3516" s="824"/>
      <c r="X3516" s="824"/>
      <c r="Y3516" s="824"/>
      <c r="Z3516" s="824"/>
      <c r="AA3516" s="824"/>
      <c r="AB3516" s="824"/>
      <c r="AC3516" s="824"/>
    </row>
    <row r="3517" s="823" customFormat="1" ht="28.45" hidden="1" customHeight="1" outlineLevel="3" spans="1:29">
      <c r="A3517" s="873" t="s">
        <v>699</v>
      </c>
      <c r="B3517" s="870" t="s">
        <v>701</v>
      </c>
      <c r="C3517" s="870" t="s">
        <v>1054</v>
      </c>
      <c r="D3517" s="846" t="s">
        <v>7686</v>
      </c>
      <c r="E3517" s="832">
        <v>204.606</v>
      </c>
      <c r="F3517" s="846" t="s">
        <v>7650</v>
      </c>
      <c r="G3517" s="846" t="s">
        <v>7678</v>
      </c>
      <c r="H3517" s="832">
        <v>54.016</v>
      </c>
      <c r="I3517" s="846" t="s">
        <v>7684</v>
      </c>
      <c r="J3517" s="846" t="s">
        <v>53</v>
      </c>
      <c r="K3517" s="846" t="s">
        <v>1059</v>
      </c>
      <c r="L3517" s="846" t="s">
        <v>4338</v>
      </c>
      <c r="M3517" s="846" t="s">
        <v>7680</v>
      </c>
      <c r="N3517" s="846"/>
      <c r="O3517" s="824"/>
      <c r="P3517" s="824"/>
      <c r="Q3517" s="824"/>
      <c r="R3517" s="824"/>
      <c r="S3517" s="824"/>
      <c r="T3517" s="824"/>
      <c r="U3517" s="824"/>
      <c r="V3517" s="824"/>
      <c r="W3517" s="824"/>
      <c r="X3517" s="824"/>
      <c r="Y3517" s="824"/>
      <c r="Z3517" s="824"/>
      <c r="AA3517" s="824"/>
      <c r="AB3517" s="824"/>
      <c r="AC3517" s="824"/>
    </row>
    <row r="3518" s="823" customFormat="1" ht="28.45" hidden="1" customHeight="1" outlineLevel="2" collapsed="1" spans="1:29">
      <c r="A3518" s="870" t="s">
        <v>699</v>
      </c>
      <c r="B3518" s="870" t="s">
        <v>701</v>
      </c>
      <c r="C3518" s="870" t="s">
        <v>779</v>
      </c>
      <c r="D3518" s="870"/>
      <c r="E3518" s="835"/>
      <c r="F3518" s="835"/>
      <c r="G3518" s="836"/>
      <c r="H3518" s="871">
        <v>306.9938</v>
      </c>
      <c r="I3518" s="874" t="s">
        <v>7688</v>
      </c>
      <c r="J3518" s="835"/>
      <c r="K3518" s="835"/>
      <c r="L3518" s="835"/>
      <c r="M3518" s="835"/>
      <c r="N3518" s="836"/>
      <c r="O3518" s="824"/>
      <c r="P3518" s="824"/>
      <c r="Q3518" s="824"/>
      <c r="R3518" s="824"/>
      <c r="S3518" s="824"/>
      <c r="T3518" s="824"/>
      <c r="U3518" s="824"/>
      <c r="V3518" s="824"/>
      <c r="W3518" s="824"/>
      <c r="X3518" s="824"/>
      <c r="Y3518" s="824"/>
      <c r="Z3518" s="824"/>
      <c r="AA3518" s="824"/>
      <c r="AB3518" s="824"/>
      <c r="AC3518" s="824"/>
    </row>
    <row r="3519" s="823" customFormat="1" ht="28.45" hidden="1" customHeight="1" outlineLevel="3" spans="1:29">
      <c r="A3519" s="873" t="s">
        <v>699</v>
      </c>
      <c r="B3519" s="870" t="s">
        <v>701</v>
      </c>
      <c r="C3519" s="870" t="s">
        <v>779</v>
      </c>
      <c r="D3519" s="846" t="s">
        <v>7689</v>
      </c>
      <c r="E3519" s="832">
        <v>11.08</v>
      </c>
      <c r="F3519" s="846" t="s">
        <v>7650</v>
      </c>
      <c r="G3519" s="846" t="s">
        <v>7690</v>
      </c>
      <c r="H3519" s="832">
        <v>6.1772</v>
      </c>
      <c r="I3519" s="846" t="s">
        <v>7691</v>
      </c>
      <c r="J3519" s="846" t="s">
        <v>119</v>
      </c>
      <c r="K3519" s="846" t="s">
        <v>4344</v>
      </c>
      <c r="L3519" s="846" t="s">
        <v>4345</v>
      </c>
      <c r="M3519" s="846" t="s">
        <v>7692</v>
      </c>
      <c r="N3519" s="846"/>
      <c r="O3519" s="824"/>
      <c r="P3519" s="824"/>
      <c r="Q3519" s="824"/>
      <c r="R3519" s="824"/>
      <c r="S3519" s="824"/>
      <c r="T3519" s="824"/>
      <c r="U3519" s="824"/>
      <c r="V3519" s="824"/>
      <c r="W3519" s="824"/>
      <c r="X3519" s="824"/>
      <c r="Y3519" s="824"/>
      <c r="Z3519" s="824"/>
      <c r="AA3519" s="824"/>
      <c r="AB3519" s="824"/>
      <c r="AC3519" s="824"/>
    </row>
    <row r="3520" s="823" customFormat="1" ht="28.45" hidden="1" customHeight="1" outlineLevel="3" spans="1:29">
      <c r="A3520" s="873" t="s">
        <v>699</v>
      </c>
      <c r="B3520" s="870" t="s">
        <v>701</v>
      </c>
      <c r="C3520" s="870" t="s">
        <v>779</v>
      </c>
      <c r="D3520" s="846" t="s">
        <v>7693</v>
      </c>
      <c r="E3520" s="832">
        <v>1.74</v>
      </c>
      <c r="F3520" s="846" t="s">
        <v>7650</v>
      </c>
      <c r="G3520" s="846" t="s">
        <v>7690</v>
      </c>
      <c r="H3520" s="832">
        <v>0.9744</v>
      </c>
      <c r="I3520" s="846" t="s">
        <v>7656</v>
      </c>
      <c r="J3520" s="846" t="s">
        <v>119</v>
      </c>
      <c r="K3520" s="846" t="s">
        <v>4344</v>
      </c>
      <c r="L3520" s="846" t="s">
        <v>4345</v>
      </c>
      <c r="M3520" s="846" t="s">
        <v>7692</v>
      </c>
      <c r="N3520" s="846"/>
      <c r="O3520" s="824"/>
      <c r="P3520" s="824"/>
      <c r="Q3520" s="824"/>
      <c r="R3520" s="824"/>
      <c r="S3520" s="824"/>
      <c r="T3520" s="824"/>
      <c r="U3520" s="824"/>
      <c r="V3520" s="824"/>
      <c r="W3520" s="824"/>
      <c r="X3520" s="824"/>
      <c r="Y3520" s="824"/>
      <c r="Z3520" s="824"/>
      <c r="AA3520" s="824"/>
      <c r="AB3520" s="824"/>
      <c r="AC3520" s="824"/>
    </row>
    <row r="3521" s="823" customFormat="1" ht="28.45" hidden="1" customHeight="1" outlineLevel="3" spans="1:29">
      <c r="A3521" s="873" t="s">
        <v>699</v>
      </c>
      <c r="B3521" s="870" t="s">
        <v>701</v>
      </c>
      <c r="C3521" s="870" t="s">
        <v>779</v>
      </c>
      <c r="D3521" s="846" t="s">
        <v>7693</v>
      </c>
      <c r="E3521" s="832">
        <v>6.09</v>
      </c>
      <c r="F3521" s="846" t="s">
        <v>7650</v>
      </c>
      <c r="G3521" s="846" t="s">
        <v>7690</v>
      </c>
      <c r="H3521" s="832">
        <v>3.4104</v>
      </c>
      <c r="I3521" s="846" t="s">
        <v>7691</v>
      </c>
      <c r="J3521" s="846" t="s">
        <v>119</v>
      </c>
      <c r="K3521" s="846" t="s">
        <v>4344</v>
      </c>
      <c r="L3521" s="846" t="s">
        <v>4345</v>
      </c>
      <c r="M3521" s="846" t="s">
        <v>7692</v>
      </c>
      <c r="N3521" s="846"/>
      <c r="O3521" s="824"/>
      <c r="P3521" s="824"/>
      <c r="Q3521" s="824"/>
      <c r="R3521" s="824"/>
      <c r="S3521" s="824"/>
      <c r="T3521" s="824"/>
      <c r="U3521" s="824"/>
      <c r="V3521" s="824"/>
      <c r="W3521" s="824"/>
      <c r="X3521" s="824"/>
      <c r="Y3521" s="824"/>
      <c r="Z3521" s="824"/>
      <c r="AA3521" s="824"/>
      <c r="AB3521" s="824"/>
      <c r="AC3521" s="824"/>
    </row>
    <row r="3522" s="823" customFormat="1" ht="28.45" hidden="1" customHeight="1" outlineLevel="3" spans="1:29">
      <c r="A3522" s="873" t="s">
        <v>699</v>
      </c>
      <c r="B3522" s="870" t="s">
        <v>701</v>
      </c>
      <c r="C3522" s="870" t="s">
        <v>779</v>
      </c>
      <c r="D3522" s="846" t="s">
        <v>7694</v>
      </c>
      <c r="E3522" s="832">
        <v>34.89</v>
      </c>
      <c r="F3522" s="846" t="s">
        <v>7650</v>
      </c>
      <c r="G3522" s="846" t="s">
        <v>7690</v>
      </c>
      <c r="H3522" s="832">
        <v>20.9346</v>
      </c>
      <c r="I3522" s="846" t="s">
        <v>7656</v>
      </c>
      <c r="J3522" s="846" t="s">
        <v>119</v>
      </c>
      <c r="K3522" s="846" t="s">
        <v>4344</v>
      </c>
      <c r="L3522" s="846" t="s">
        <v>4345</v>
      </c>
      <c r="M3522" s="846" t="s">
        <v>7692</v>
      </c>
      <c r="N3522" s="846"/>
      <c r="O3522" s="824"/>
      <c r="P3522" s="824"/>
      <c r="Q3522" s="824"/>
      <c r="R3522" s="824"/>
      <c r="S3522" s="824"/>
      <c r="T3522" s="824"/>
      <c r="U3522" s="824"/>
      <c r="V3522" s="824"/>
      <c r="W3522" s="824"/>
      <c r="X3522" s="824"/>
      <c r="Y3522" s="824"/>
      <c r="Z3522" s="824"/>
      <c r="AA3522" s="824"/>
      <c r="AB3522" s="824"/>
      <c r="AC3522" s="824"/>
    </row>
    <row r="3523" s="823" customFormat="1" ht="28.45" hidden="1" customHeight="1" outlineLevel="3" spans="1:29">
      <c r="A3523" s="873" t="s">
        <v>699</v>
      </c>
      <c r="B3523" s="870" t="s">
        <v>701</v>
      </c>
      <c r="C3523" s="870" t="s">
        <v>779</v>
      </c>
      <c r="D3523" s="846" t="s">
        <v>7695</v>
      </c>
      <c r="E3523" s="832">
        <v>8.63</v>
      </c>
      <c r="F3523" s="846" t="s">
        <v>7650</v>
      </c>
      <c r="G3523" s="846" t="s">
        <v>7690</v>
      </c>
      <c r="H3523" s="832">
        <v>5.2649</v>
      </c>
      <c r="I3523" s="846" t="s">
        <v>7656</v>
      </c>
      <c r="J3523" s="846" t="s">
        <v>119</v>
      </c>
      <c r="K3523" s="846" t="s">
        <v>4344</v>
      </c>
      <c r="L3523" s="846" t="s">
        <v>4345</v>
      </c>
      <c r="M3523" s="846" t="s">
        <v>7692</v>
      </c>
      <c r="N3523" s="846"/>
      <c r="O3523" s="824"/>
      <c r="P3523" s="824"/>
      <c r="Q3523" s="824"/>
      <c r="R3523" s="824"/>
      <c r="S3523" s="824"/>
      <c r="T3523" s="824"/>
      <c r="U3523" s="824"/>
      <c r="V3523" s="824"/>
      <c r="W3523" s="824"/>
      <c r="X3523" s="824"/>
      <c r="Y3523" s="824"/>
      <c r="Z3523" s="824"/>
      <c r="AA3523" s="824"/>
      <c r="AB3523" s="824"/>
      <c r="AC3523" s="824"/>
    </row>
    <row r="3524" s="823" customFormat="1" ht="28.45" hidden="1" customHeight="1" outlineLevel="3" spans="1:29">
      <c r="A3524" s="873" t="s">
        <v>699</v>
      </c>
      <c r="B3524" s="870" t="s">
        <v>701</v>
      </c>
      <c r="C3524" s="870" t="s">
        <v>779</v>
      </c>
      <c r="D3524" s="846" t="s">
        <v>7695</v>
      </c>
      <c r="E3524" s="832">
        <v>9.11</v>
      </c>
      <c r="F3524" s="846" t="s">
        <v>7650</v>
      </c>
      <c r="G3524" s="846" t="s">
        <v>7690</v>
      </c>
      <c r="H3524" s="832">
        <v>5.2844</v>
      </c>
      <c r="I3524" s="846" t="s">
        <v>7691</v>
      </c>
      <c r="J3524" s="846" t="s">
        <v>119</v>
      </c>
      <c r="K3524" s="846" t="s">
        <v>4344</v>
      </c>
      <c r="L3524" s="846" t="s">
        <v>4345</v>
      </c>
      <c r="M3524" s="846" t="s">
        <v>7692</v>
      </c>
      <c r="N3524" s="846"/>
      <c r="O3524" s="824"/>
      <c r="P3524" s="824"/>
      <c r="Q3524" s="824"/>
      <c r="R3524" s="824"/>
      <c r="S3524" s="824"/>
      <c r="T3524" s="824"/>
      <c r="U3524" s="824"/>
      <c r="V3524" s="824"/>
      <c r="W3524" s="824"/>
      <c r="X3524" s="824"/>
      <c r="Y3524" s="824"/>
      <c r="Z3524" s="824"/>
      <c r="AA3524" s="824"/>
      <c r="AB3524" s="824"/>
      <c r="AC3524" s="824"/>
    </row>
    <row r="3525" s="823" customFormat="1" ht="28.45" hidden="1" customHeight="1" outlineLevel="3" spans="1:29">
      <c r="A3525" s="873" t="s">
        <v>699</v>
      </c>
      <c r="B3525" s="870" t="s">
        <v>701</v>
      </c>
      <c r="C3525" s="870" t="s">
        <v>779</v>
      </c>
      <c r="D3525" s="846" t="s">
        <v>7696</v>
      </c>
      <c r="E3525" s="832">
        <v>8.29</v>
      </c>
      <c r="F3525" s="846" t="s">
        <v>7650</v>
      </c>
      <c r="G3525" s="846" t="s">
        <v>7697</v>
      </c>
      <c r="H3525" s="832">
        <v>4.7251</v>
      </c>
      <c r="I3525" s="846" t="s">
        <v>7698</v>
      </c>
      <c r="J3525" s="846" t="s">
        <v>119</v>
      </c>
      <c r="K3525" s="846" t="s">
        <v>873</v>
      </c>
      <c r="L3525" s="846" t="s">
        <v>5896</v>
      </c>
      <c r="M3525" s="846" t="s">
        <v>7692</v>
      </c>
      <c r="N3525" s="846"/>
      <c r="O3525" s="824"/>
      <c r="P3525" s="824"/>
      <c r="Q3525" s="824"/>
      <c r="R3525" s="824"/>
      <c r="S3525" s="824"/>
      <c r="T3525" s="824"/>
      <c r="U3525" s="824"/>
      <c r="V3525" s="824"/>
      <c r="W3525" s="824"/>
      <c r="X3525" s="824"/>
      <c r="Y3525" s="824"/>
      <c r="Z3525" s="824"/>
      <c r="AA3525" s="824"/>
      <c r="AB3525" s="824"/>
      <c r="AC3525" s="824"/>
    </row>
    <row r="3526" s="823" customFormat="1" ht="28.45" hidden="1" customHeight="1" outlineLevel="3" spans="1:29">
      <c r="A3526" s="873" t="s">
        <v>699</v>
      </c>
      <c r="B3526" s="870" t="s">
        <v>701</v>
      </c>
      <c r="C3526" s="870" t="s">
        <v>779</v>
      </c>
      <c r="D3526" s="846" t="s">
        <v>7699</v>
      </c>
      <c r="E3526" s="832">
        <v>13.34</v>
      </c>
      <c r="F3526" s="846" t="s">
        <v>7650</v>
      </c>
      <c r="G3526" s="846" t="s">
        <v>7697</v>
      </c>
      <c r="H3526" s="832">
        <v>7.4717</v>
      </c>
      <c r="I3526" s="846" t="s">
        <v>7698</v>
      </c>
      <c r="J3526" s="846" t="s">
        <v>119</v>
      </c>
      <c r="K3526" s="846" t="s">
        <v>873</v>
      </c>
      <c r="L3526" s="846" t="s">
        <v>5896</v>
      </c>
      <c r="M3526" s="846" t="s">
        <v>7692</v>
      </c>
      <c r="N3526" s="846"/>
      <c r="O3526" s="824"/>
      <c r="P3526" s="824"/>
      <c r="Q3526" s="824"/>
      <c r="R3526" s="824"/>
      <c r="S3526" s="824"/>
      <c r="T3526" s="824"/>
      <c r="U3526" s="824"/>
      <c r="V3526" s="824"/>
      <c r="W3526" s="824"/>
      <c r="X3526" s="824"/>
      <c r="Y3526" s="824"/>
      <c r="Z3526" s="824"/>
      <c r="AA3526" s="824"/>
      <c r="AB3526" s="824"/>
      <c r="AC3526" s="824"/>
    </row>
    <row r="3527" s="823" customFormat="1" ht="28.45" hidden="1" customHeight="1" outlineLevel="3" spans="1:29">
      <c r="A3527" s="873" t="s">
        <v>699</v>
      </c>
      <c r="B3527" s="870" t="s">
        <v>701</v>
      </c>
      <c r="C3527" s="870" t="s">
        <v>779</v>
      </c>
      <c r="D3527" s="846" t="s">
        <v>7700</v>
      </c>
      <c r="E3527" s="832">
        <v>9.84</v>
      </c>
      <c r="F3527" s="846" t="s">
        <v>7650</v>
      </c>
      <c r="G3527" s="846" t="s">
        <v>7690</v>
      </c>
      <c r="H3527" s="832">
        <v>5.3141</v>
      </c>
      <c r="I3527" s="846" t="s">
        <v>7701</v>
      </c>
      <c r="J3527" s="846" t="s">
        <v>53</v>
      </c>
      <c r="K3527" s="846" t="s">
        <v>4344</v>
      </c>
      <c r="L3527" s="846" t="s">
        <v>836</v>
      </c>
      <c r="M3527" s="846" t="s">
        <v>7692</v>
      </c>
      <c r="N3527" s="846"/>
      <c r="O3527" s="824"/>
      <c r="P3527" s="824"/>
      <c r="Q3527" s="824"/>
      <c r="R3527" s="824"/>
      <c r="S3527" s="824"/>
      <c r="T3527" s="824"/>
      <c r="U3527" s="824"/>
      <c r="V3527" s="824"/>
      <c r="W3527" s="824"/>
      <c r="X3527" s="824"/>
      <c r="Y3527" s="824"/>
      <c r="Z3527" s="824"/>
      <c r="AA3527" s="824"/>
      <c r="AB3527" s="824"/>
      <c r="AC3527" s="824"/>
    </row>
    <row r="3528" s="823" customFormat="1" ht="28.45" hidden="1" customHeight="1" outlineLevel="3" spans="1:29">
      <c r="A3528" s="873" t="s">
        <v>699</v>
      </c>
      <c r="B3528" s="870" t="s">
        <v>701</v>
      </c>
      <c r="C3528" s="870" t="s">
        <v>779</v>
      </c>
      <c r="D3528" s="846" t="s">
        <v>7700</v>
      </c>
      <c r="E3528" s="832">
        <v>6.7</v>
      </c>
      <c r="F3528" s="846" t="s">
        <v>7650</v>
      </c>
      <c r="G3528" s="846" t="s">
        <v>7690</v>
      </c>
      <c r="H3528" s="832">
        <v>3.819</v>
      </c>
      <c r="I3528" s="846" t="s">
        <v>7702</v>
      </c>
      <c r="J3528" s="846" t="s">
        <v>53</v>
      </c>
      <c r="K3528" s="846" t="s">
        <v>4344</v>
      </c>
      <c r="L3528" s="846" t="s">
        <v>836</v>
      </c>
      <c r="M3528" s="846" t="s">
        <v>7692</v>
      </c>
      <c r="N3528" s="846"/>
      <c r="O3528" s="824"/>
      <c r="P3528" s="824"/>
      <c r="Q3528" s="824"/>
      <c r="R3528" s="824"/>
      <c r="S3528" s="824"/>
      <c r="T3528" s="824"/>
      <c r="U3528" s="824"/>
      <c r="V3528" s="824"/>
      <c r="W3528" s="824"/>
      <c r="X3528" s="824"/>
      <c r="Y3528" s="824"/>
      <c r="Z3528" s="824"/>
      <c r="AA3528" s="824"/>
      <c r="AB3528" s="824"/>
      <c r="AC3528" s="824"/>
    </row>
    <row r="3529" s="823" customFormat="1" ht="28.45" hidden="1" customHeight="1" outlineLevel="3" spans="1:29">
      <c r="A3529" s="873" t="s">
        <v>699</v>
      </c>
      <c r="B3529" s="870" t="s">
        <v>701</v>
      </c>
      <c r="C3529" s="870" t="s">
        <v>779</v>
      </c>
      <c r="D3529" s="846" t="s">
        <v>7700</v>
      </c>
      <c r="E3529" s="832">
        <v>8.35</v>
      </c>
      <c r="F3529" s="846" t="s">
        <v>7650</v>
      </c>
      <c r="G3529" s="846" t="s">
        <v>7690</v>
      </c>
      <c r="H3529" s="832">
        <v>4.592</v>
      </c>
      <c r="I3529" s="846" t="s">
        <v>7703</v>
      </c>
      <c r="J3529" s="846" t="s">
        <v>53</v>
      </c>
      <c r="K3529" s="846" t="s">
        <v>4344</v>
      </c>
      <c r="L3529" s="846" t="s">
        <v>836</v>
      </c>
      <c r="M3529" s="846" t="s">
        <v>7692</v>
      </c>
      <c r="N3529" s="846"/>
      <c r="O3529" s="824"/>
      <c r="P3529" s="824"/>
      <c r="Q3529" s="824"/>
      <c r="R3529" s="824"/>
      <c r="S3529" s="824"/>
      <c r="T3529" s="824"/>
      <c r="U3529" s="824"/>
      <c r="V3529" s="824"/>
      <c r="W3529" s="824"/>
      <c r="X3529" s="824"/>
      <c r="Y3529" s="824"/>
      <c r="Z3529" s="824"/>
      <c r="AA3529" s="824"/>
      <c r="AB3529" s="824"/>
      <c r="AC3529" s="824"/>
    </row>
    <row r="3530" s="823" customFormat="1" ht="28.45" hidden="1" customHeight="1" outlineLevel="3" spans="1:29">
      <c r="A3530" s="873" t="s">
        <v>699</v>
      </c>
      <c r="B3530" s="870" t="s">
        <v>701</v>
      </c>
      <c r="C3530" s="870" t="s">
        <v>779</v>
      </c>
      <c r="D3530" s="846" t="s">
        <v>7704</v>
      </c>
      <c r="E3530" s="832">
        <v>10.07</v>
      </c>
      <c r="F3530" s="846" t="s">
        <v>7650</v>
      </c>
      <c r="G3530" s="846" t="s">
        <v>7690</v>
      </c>
      <c r="H3530" s="832">
        <v>5.5418</v>
      </c>
      <c r="I3530" s="846" t="s">
        <v>7705</v>
      </c>
      <c r="J3530" s="846" t="s">
        <v>53</v>
      </c>
      <c r="K3530" s="846" t="s">
        <v>4344</v>
      </c>
      <c r="L3530" s="846" t="s">
        <v>836</v>
      </c>
      <c r="M3530" s="846" t="s">
        <v>7692</v>
      </c>
      <c r="N3530" s="846"/>
      <c r="O3530" s="824"/>
      <c r="P3530" s="824"/>
      <c r="Q3530" s="824"/>
      <c r="R3530" s="824"/>
      <c r="S3530" s="824"/>
      <c r="T3530" s="824"/>
      <c r="U3530" s="824"/>
      <c r="V3530" s="824"/>
      <c r="W3530" s="824"/>
      <c r="X3530" s="824"/>
      <c r="Y3530" s="824"/>
      <c r="Z3530" s="824"/>
      <c r="AA3530" s="824"/>
      <c r="AB3530" s="824"/>
      <c r="AC3530" s="824"/>
    </row>
    <row r="3531" s="823" customFormat="1" ht="28.45" hidden="1" customHeight="1" outlineLevel="3" spans="1:29">
      <c r="A3531" s="873" t="s">
        <v>699</v>
      </c>
      <c r="B3531" s="870" t="s">
        <v>701</v>
      </c>
      <c r="C3531" s="870" t="s">
        <v>779</v>
      </c>
      <c r="D3531" s="846" t="s">
        <v>7706</v>
      </c>
      <c r="E3531" s="832">
        <v>6.31</v>
      </c>
      <c r="F3531" s="846" t="s">
        <v>7650</v>
      </c>
      <c r="G3531" s="846" t="s">
        <v>7690</v>
      </c>
      <c r="H3531" s="832">
        <v>3.6581</v>
      </c>
      <c r="I3531" s="846" t="s">
        <v>7607</v>
      </c>
      <c r="J3531" s="846" t="s">
        <v>119</v>
      </c>
      <c r="K3531" s="846" t="s">
        <v>4344</v>
      </c>
      <c r="L3531" s="846" t="s">
        <v>4345</v>
      </c>
      <c r="M3531" s="846" t="s">
        <v>7692</v>
      </c>
      <c r="N3531" s="846"/>
      <c r="O3531" s="824"/>
      <c r="P3531" s="824"/>
      <c r="Q3531" s="824"/>
      <c r="R3531" s="824"/>
      <c r="S3531" s="824"/>
      <c r="T3531" s="824"/>
      <c r="U3531" s="824"/>
      <c r="V3531" s="824"/>
      <c r="W3531" s="824"/>
      <c r="X3531" s="824"/>
      <c r="Y3531" s="824"/>
      <c r="Z3531" s="824"/>
      <c r="AA3531" s="824"/>
      <c r="AB3531" s="824"/>
      <c r="AC3531" s="824"/>
    </row>
    <row r="3532" s="823" customFormat="1" ht="28.45" hidden="1" customHeight="1" outlineLevel="3" spans="1:29">
      <c r="A3532" s="873" t="s">
        <v>699</v>
      </c>
      <c r="B3532" s="870" t="s">
        <v>701</v>
      </c>
      <c r="C3532" s="870" t="s">
        <v>779</v>
      </c>
      <c r="D3532" s="846" t="s">
        <v>7707</v>
      </c>
      <c r="E3532" s="832">
        <v>12.07</v>
      </c>
      <c r="F3532" s="846" t="s">
        <v>7650</v>
      </c>
      <c r="G3532" s="846" t="s">
        <v>7690</v>
      </c>
      <c r="H3532" s="832">
        <v>7.3654</v>
      </c>
      <c r="I3532" s="846" t="s">
        <v>7708</v>
      </c>
      <c r="J3532" s="846" t="s">
        <v>53</v>
      </c>
      <c r="K3532" s="846" t="s">
        <v>4344</v>
      </c>
      <c r="L3532" s="846" t="s">
        <v>836</v>
      </c>
      <c r="M3532" s="846" t="s">
        <v>7692</v>
      </c>
      <c r="N3532" s="846"/>
      <c r="O3532" s="824"/>
      <c r="P3532" s="824"/>
      <c r="Q3532" s="824"/>
      <c r="R3532" s="824"/>
      <c r="S3532" s="824"/>
      <c r="T3532" s="824"/>
      <c r="U3532" s="824"/>
      <c r="V3532" s="824"/>
      <c r="W3532" s="824"/>
      <c r="X3532" s="824"/>
      <c r="Y3532" s="824"/>
      <c r="Z3532" s="824"/>
      <c r="AA3532" s="824"/>
      <c r="AB3532" s="824"/>
      <c r="AC3532" s="824"/>
    </row>
    <row r="3533" s="823" customFormat="1" ht="28.45" hidden="1" customHeight="1" outlineLevel="3" spans="1:29">
      <c r="A3533" s="873" t="s">
        <v>699</v>
      </c>
      <c r="B3533" s="870" t="s">
        <v>701</v>
      </c>
      <c r="C3533" s="870" t="s">
        <v>779</v>
      </c>
      <c r="D3533" s="846" t="s">
        <v>7707</v>
      </c>
      <c r="E3533" s="832">
        <v>4.37</v>
      </c>
      <c r="F3533" s="846" t="s">
        <v>7650</v>
      </c>
      <c r="G3533" s="846" t="s">
        <v>7690</v>
      </c>
      <c r="H3533" s="832">
        <v>2.6676</v>
      </c>
      <c r="I3533" s="846" t="s">
        <v>7709</v>
      </c>
      <c r="J3533" s="846" t="s">
        <v>53</v>
      </c>
      <c r="K3533" s="846" t="s">
        <v>4344</v>
      </c>
      <c r="L3533" s="846" t="s">
        <v>836</v>
      </c>
      <c r="M3533" s="846" t="s">
        <v>7692</v>
      </c>
      <c r="N3533" s="846"/>
      <c r="O3533" s="824"/>
      <c r="P3533" s="824"/>
      <c r="Q3533" s="824"/>
      <c r="R3533" s="824"/>
      <c r="S3533" s="824"/>
      <c r="T3533" s="824"/>
      <c r="U3533" s="824"/>
      <c r="V3533" s="824"/>
      <c r="W3533" s="824"/>
      <c r="X3533" s="824"/>
      <c r="Y3533" s="824"/>
      <c r="Z3533" s="824"/>
      <c r="AA3533" s="824"/>
      <c r="AB3533" s="824"/>
      <c r="AC3533" s="824"/>
    </row>
    <row r="3534" s="823" customFormat="1" ht="28.45" hidden="1" customHeight="1" outlineLevel="3" spans="1:29">
      <c r="A3534" s="873" t="s">
        <v>699</v>
      </c>
      <c r="B3534" s="870" t="s">
        <v>701</v>
      </c>
      <c r="C3534" s="870" t="s">
        <v>779</v>
      </c>
      <c r="D3534" s="846" t="s">
        <v>7710</v>
      </c>
      <c r="E3534" s="832">
        <v>56.92</v>
      </c>
      <c r="F3534" s="846" t="s">
        <v>7650</v>
      </c>
      <c r="G3534" s="846" t="s">
        <v>7690</v>
      </c>
      <c r="H3534" s="832">
        <v>30.1687</v>
      </c>
      <c r="I3534" s="846" t="s">
        <v>7711</v>
      </c>
      <c r="J3534" s="846" t="s">
        <v>119</v>
      </c>
      <c r="K3534" s="846" t="s">
        <v>4344</v>
      </c>
      <c r="L3534" s="846" t="s">
        <v>4345</v>
      </c>
      <c r="M3534" s="846" t="s">
        <v>7692</v>
      </c>
      <c r="N3534" s="846"/>
      <c r="O3534" s="824"/>
      <c r="P3534" s="824"/>
      <c r="Q3534" s="824"/>
      <c r="R3534" s="824"/>
      <c r="S3534" s="824"/>
      <c r="T3534" s="824"/>
      <c r="U3534" s="824"/>
      <c r="V3534" s="824"/>
      <c r="W3534" s="824"/>
      <c r="X3534" s="824"/>
      <c r="Y3534" s="824"/>
      <c r="Z3534" s="824"/>
      <c r="AA3534" s="824"/>
      <c r="AB3534" s="824"/>
      <c r="AC3534" s="824"/>
    </row>
    <row r="3535" s="823" customFormat="1" ht="28.45" hidden="1" customHeight="1" outlineLevel="3" spans="1:29">
      <c r="A3535" s="873" t="s">
        <v>699</v>
      </c>
      <c r="B3535" s="870" t="s">
        <v>701</v>
      </c>
      <c r="C3535" s="870" t="s">
        <v>779</v>
      </c>
      <c r="D3535" s="846" t="s">
        <v>7712</v>
      </c>
      <c r="E3535" s="832">
        <v>68.01</v>
      </c>
      <c r="F3535" s="846" t="s">
        <v>7650</v>
      </c>
      <c r="G3535" s="846" t="s">
        <v>7690</v>
      </c>
      <c r="H3535" s="832">
        <v>38.7691</v>
      </c>
      <c r="I3535" s="846" t="s">
        <v>7607</v>
      </c>
      <c r="J3535" s="846" t="s">
        <v>119</v>
      </c>
      <c r="K3535" s="846" t="s">
        <v>4344</v>
      </c>
      <c r="L3535" s="846" t="s">
        <v>4345</v>
      </c>
      <c r="M3535" s="846" t="s">
        <v>7692</v>
      </c>
      <c r="N3535" s="846"/>
      <c r="O3535" s="824"/>
      <c r="P3535" s="824"/>
      <c r="Q3535" s="824"/>
      <c r="R3535" s="824"/>
      <c r="S3535" s="824"/>
      <c r="T3535" s="824"/>
      <c r="U3535" s="824"/>
      <c r="V3535" s="824"/>
      <c r="W3535" s="824"/>
      <c r="X3535" s="824"/>
      <c r="Y3535" s="824"/>
      <c r="Z3535" s="824"/>
      <c r="AA3535" s="824"/>
      <c r="AB3535" s="824"/>
      <c r="AC3535" s="824"/>
    </row>
    <row r="3536" s="823" customFormat="1" ht="28.45" hidden="1" customHeight="1" outlineLevel="3" spans="1:29">
      <c r="A3536" s="873" t="s">
        <v>699</v>
      </c>
      <c r="B3536" s="870" t="s">
        <v>701</v>
      </c>
      <c r="C3536" s="870" t="s">
        <v>779</v>
      </c>
      <c r="D3536" s="846" t="s">
        <v>7712</v>
      </c>
      <c r="E3536" s="832">
        <v>4.78</v>
      </c>
      <c r="F3536" s="846" t="s">
        <v>7650</v>
      </c>
      <c r="G3536" s="846" t="s">
        <v>7690</v>
      </c>
      <c r="H3536" s="832">
        <v>2.5828</v>
      </c>
      <c r="I3536" s="846" t="s">
        <v>7713</v>
      </c>
      <c r="J3536" s="846" t="s">
        <v>119</v>
      </c>
      <c r="K3536" s="846" t="s">
        <v>4344</v>
      </c>
      <c r="L3536" s="846" t="s">
        <v>4345</v>
      </c>
      <c r="M3536" s="846" t="s">
        <v>7692</v>
      </c>
      <c r="N3536" s="846"/>
      <c r="O3536" s="824"/>
      <c r="P3536" s="824"/>
      <c r="Q3536" s="824"/>
      <c r="R3536" s="824"/>
      <c r="S3536" s="824"/>
      <c r="T3536" s="824"/>
      <c r="U3536" s="824"/>
      <c r="V3536" s="824"/>
      <c r="W3536" s="824"/>
      <c r="X3536" s="824"/>
      <c r="Y3536" s="824"/>
      <c r="Z3536" s="824"/>
      <c r="AA3536" s="824"/>
      <c r="AB3536" s="824"/>
      <c r="AC3536" s="824"/>
    </row>
    <row r="3537" s="823" customFormat="1" ht="28.45" hidden="1" customHeight="1" outlineLevel="3" spans="1:29">
      <c r="A3537" s="873" t="s">
        <v>699</v>
      </c>
      <c r="B3537" s="870" t="s">
        <v>701</v>
      </c>
      <c r="C3537" s="870" t="s">
        <v>779</v>
      </c>
      <c r="D3537" s="846" t="s">
        <v>7712</v>
      </c>
      <c r="E3537" s="832">
        <v>2.58</v>
      </c>
      <c r="F3537" s="846" t="s">
        <v>7650</v>
      </c>
      <c r="G3537" s="846" t="s">
        <v>7690</v>
      </c>
      <c r="H3537" s="832">
        <v>1.4408</v>
      </c>
      <c r="I3537" s="846" t="s">
        <v>7714</v>
      </c>
      <c r="J3537" s="846" t="s">
        <v>119</v>
      </c>
      <c r="K3537" s="846" t="s">
        <v>4344</v>
      </c>
      <c r="L3537" s="846" t="s">
        <v>4345</v>
      </c>
      <c r="M3537" s="846" t="s">
        <v>7692</v>
      </c>
      <c r="N3537" s="846"/>
      <c r="O3537" s="824"/>
      <c r="P3537" s="824"/>
      <c r="Q3537" s="824"/>
      <c r="R3537" s="824"/>
      <c r="S3537" s="824"/>
      <c r="T3537" s="824"/>
      <c r="U3537" s="824"/>
      <c r="V3537" s="824"/>
      <c r="W3537" s="824"/>
      <c r="X3537" s="824"/>
      <c r="Y3537" s="824"/>
      <c r="Z3537" s="824"/>
      <c r="AA3537" s="824"/>
      <c r="AB3537" s="824"/>
      <c r="AC3537" s="824"/>
    </row>
    <row r="3538" s="823" customFormat="1" ht="28.45" hidden="1" customHeight="1" outlineLevel="3" spans="1:29">
      <c r="A3538" s="873" t="s">
        <v>699</v>
      </c>
      <c r="B3538" s="870" t="s">
        <v>701</v>
      </c>
      <c r="C3538" s="870" t="s">
        <v>779</v>
      </c>
      <c r="D3538" s="846" t="s">
        <v>7712</v>
      </c>
      <c r="E3538" s="832">
        <v>1.78</v>
      </c>
      <c r="F3538" s="846" t="s">
        <v>7650</v>
      </c>
      <c r="G3538" s="846" t="s">
        <v>7690</v>
      </c>
      <c r="H3538" s="832">
        <v>0.9445</v>
      </c>
      <c r="I3538" s="846" t="s">
        <v>7715</v>
      </c>
      <c r="J3538" s="846" t="s">
        <v>53</v>
      </c>
      <c r="K3538" s="846" t="s">
        <v>4344</v>
      </c>
      <c r="L3538" s="846" t="s">
        <v>836</v>
      </c>
      <c r="M3538" s="846" t="s">
        <v>7692</v>
      </c>
      <c r="N3538" s="846"/>
      <c r="O3538" s="824"/>
      <c r="P3538" s="824"/>
      <c r="Q3538" s="824"/>
      <c r="R3538" s="824"/>
      <c r="S3538" s="824"/>
      <c r="T3538" s="824"/>
      <c r="U3538" s="824"/>
      <c r="V3538" s="824"/>
      <c r="W3538" s="824"/>
      <c r="X3538" s="824"/>
      <c r="Y3538" s="824"/>
      <c r="Z3538" s="824"/>
      <c r="AA3538" s="824"/>
      <c r="AB3538" s="824"/>
      <c r="AC3538" s="824"/>
    </row>
    <row r="3539" s="823" customFormat="1" ht="28.45" hidden="1" customHeight="1" outlineLevel="3" spans="1:29">
      <c r="A3539" s="873" t="s">
        <v>699</v>
      </c>
      <c r="B3539" s="870" t="s">
        <v>701</v>
      </c>
      <c r="C3539" s="870" t="s">
        <v>779</v>
      </c>
      <c r="D3539" s="846" t="s">
        <v>7716</v>
      </c>
      <c r="E3539" s="832">
        <v>35.7</v>
      </c>
      <c r="F3539" s="846" t="s">
        <v>7650</v>
      </c>
      <c r="G3539" s="846" t="s">
        <v>7678</v>
      </c>
      <c r="H3539" s="832">
        <v>13.6013</v>
      </c>
      <c r="I3539" s="846" t="s">
        <v>7607</v>
      </c>
      <c r="J3539" s="846" t="s">
        <v>119</v>
      </c>
      <c r="K3539" s="846" t="s">
        <v>970</v>
      </c>
      <c r="L3539" s="846" t="s">
        <v>7717</v>
      </c>
      <c r="M3539" s="846" t="s">
        <v>7718</v>
      </c>
      <c r="N3539" s="846"/>
      <c r="O3539" s="824"/>
      <c r="P3539" s="824"/>
      <c r="Q3539" s="824"/>
      <c r="R3539" s="824"/>
      <c r="S3539" s="824"/>
      <c r="T3539" s="824"/>
      <c r="U3539" s="824"/>
      <c r="V3539" s="824"/>
      <c r="W3539" s="824"/>
      <c r="X3539" s="824"/>
      <c r="Y3539" s="824"/>
      <c r="Z3539" s="824"/>
      <c r="AA3539" s="824"/>
      <c r="AB3539" s="824"/>
      <c r="AC3539" s="824"/>
    </row>
    <row r="3540" s="823" customFormat="1" ht="28.45" hidden="1" customHeight="1" outlineLevel="3" spans="1:29">
      <c r="A3540" s="873" t="s">
        <v>699</v>
      </c>
      <c r="B3540" s="870" t="s">
        <v>701</v>
      </c>
      <c r="C3540" s="870" t="s">
        <v>779</v>
      </c>
      <c r="D3540" s="846" t="s">
        <v>7716</v>
      </c>
      <c r="E3540" s="832">
        <v>18.05</v>
      </c>
      <c r="F3540" s="846" t="s">
        <v>7650</v>
      </c>
      <c r="G3540" s="846" t="s">
        <v>7678</v>
      </c>
      <c r="H3540" s="832">
        <v>5.7399</v>
      </c>
      <c r="I3540" s="846" t="s">
        <v>7719</v>
      </c>
      <c r="J3540" s="846" t="s">
        <v>119</v>
      </c>
      <c r="K3540" s="846" t="s">
        <v>970</v>
      </c>
      <c r="L3540" s="846" t="s">
        <v>7717</v>
      </c>
      <c r="M3540" s="846" t="s">
        <v>7718</v>
      </c>
      <c r="N3540" s="846"/>
      <c r="O3540" s="824"/>
      <c r="P3540" s="824"/>
      <c r="Q3540" s="824"/>
      <c r="R3540" s="824"/>
      <c r="S3540" s="824"/>
      <c r="T3540" s="824"/>
      <c r="U3540" s="824"/>
      <c r="V3540" s="824"/>
      <c r="W3540" s="824"/>
      <c r="X3540" s="824"/>
      <c r="Y3540" s="824"/>
      <c r="Z3540" s="824"/>
      <c r="AA3540" s="824"/>
      <c r="AB3540" s="824"/>
      <c r="AC3540" s="824"/>
    </row>
    <row r="3541" s="823" customFormat="1" ht="28.45" hidden="1" customHeight="1" outlineLevel="3" spans="1:29">
      <c r="A3541" s="873" t="s">
        <v>699</v>
      </c>
      <c r="B3541" s="870" t="s">
        <v>701</v>
      </c>
      <c r="C3541" s="870" t="s">
        <v>779</v>
      </c>
      <c r="D3541" s="846" t="s">
        <v>7720</v>
      </c>
      <c r="E3541" s="832">
        <v>7.53</v>
      </c>
      <c r="F3541" s="846" t="s">
        <v>7650</v>
      </c>
      <c r="G3541" s="846" t="s">
        <v>7721</v>
      </c>
      <c r="H3541" s="832">
        <v>2.8659</v>
      </c>
      <c r="I3541" s="846" t="s">
        <v>7722</v>
      </c>
      <c r="J3541" s="846" t="s">
        <v>119</v>
      </c>
      <c r="K3541" s="846" t="s">
        <v>970</v>
      </c>
      <c r="L3541" s="846" t="s">
        <v>7717</v>
      </c>
      <c r="M3541" s="846" t="s">
        <v>7718</v>
      </c>
      <c r="N3541" s="846"/>
      <c r="O3541" s="824"/>
      <c r="P3541" s="824"/>
      <c r="Q3541" s="824"/>
      <c r="R3541" s="824"/>
      <c r="S3541" s="824"/>
      <c r="T3541" s="824"/>
      <c r="U3541" s="824"/>
      <c r="V3541" s="824"/>
      <c r="W3541" s="824"/>
      <c r="X3541" s="824"/>
      <c r="Y3541" s="824"/>
      <c r="Z3541" s="824"/>
      <c r="AA3541" s="824"/>
      <c r="AB3541" s="824"/>
      <c r="AC3541" s="824"/>
    </row>
    <row r="3542" s="823" customFormat="1" ht="28.45" hidden="1" customHeight="1" outlineLevel="3" spans="1:29">
      <c r="A3542" s="873" t="s">
        <v>699</v>
      </c>
      <c r="B3542" s="870" t="s">
        <v>701</v>
      </c>
      <c r="C3542" s="870" t="s">
        <v>779</v>
      </c>
      <c r="D3542" s="846" t="s">
        <v>7720</v>
      </c>
      <c r="E3542" s="832">
        <v>44.24</v>
      </c>
      <c r="F3542" s="846" t="s">
        <v>7650</v>
      </c>
      <c r="G3542" s="846" t="s">
        <v>7721</v>
      </c>
      <c r="H3542" s="832">
        <v>16.8558</v>
      </c>
      <c r="I3542" s="846" t="s">
        <v>7652</v>
      </c>
      <c r="J3542" s="846" t="s">
        <v>119</v>
      </c>
      <c r="K3542" s="846" t="s">
        <v>970</v>
      </c>
      <c r="L3542" s="846" t="s">
        <v>7717</v>
      </c>
      <c r="M3542" s="846" t="s">
        <v>7718</v>
      </c>
      <c r="N3542" s="846"/>
      <c r="O3542" s="824"/>
      <c r="P3542" s="824"/>
      <c r="Q3542" s="824"/>
      <c r="R3542" s="824"/>
      <c r="S3542" s="824"/>
      <c r="T3542" s="824"/>
      <c r="U3542" s="824"/>
      <c r="V3542" s="824"/>
      <c r="W3542" s="824"/>
      <c r="X3542" s="824"/>
      <c r="Y3542" s="824"/>
      <c r="Z3542" s="824"/>
      <c r="AA3542" s="824"/>
      <c r="AB3542" s="824"/>
      <c r="AC3542" s="824"/>
    </row>
    <row r="3543" s="823" customFormat="1" ht="28.45" hidden="1" customHeight="1" outlineLevel="3" spans="1:29">
      <c r="A3543" s="873" t="s">
        <v>699</v>
      </c>
      <c r="B3543" s="870" t="s">
        <v>701</v>
      </c>
      <c r="C3543" s="870" t="s">
        <v>779</v>
      </c>
      <c r="D3543" s="846" t="s">
        <v>7720</v>
      </c>
      <c r="E3543" s="832">
        <v>20.16</v>
      </c>
      <c r="F3543" s="846" t="s">
        <v>7650</v>
      </c>
      <c r="G3543" s="846" t="s">
        <v>7721</v>
      </c>
      <c r="H3543" s="832">
        <v>7.6802</v>
      </c>
      <c r="I3543" s="846" t="s">
        <v>7723</v>
      </c>
      <c r="J3543" s="846" t="s">
        <v>119</v>
      </c>
      <c r="K3543" s="846" t="s">
        <v>970</v>
      </c>
      <c r="L3543" s="846" t="s">
        <v>7717</v>
      </c>
      <c r="M3543" s="846" t="s">
        <v>7718</v>
      </c>
      <c r="N3543" s="846"/>
      <c r="O3543" s="824"/>
      <c r="P3543" s="824"/>
      <c r="Q3543" s="824"/>
      <c r="R3543" s="824"/>
      <c r="S3543" s="824"/>
      <c r="T3543" s="824"/>
      <c r="U3543" s="824"/>
      <c r="V3543" s="824"/>
      <c r="W3543" s="824"/>
      <c r="X3543" s="824"/>
      <c r="Y3543" s="824"/>
      <c r="Z3543" s="824"/>
      <c r="AA3543" s="824"/>
      <c r="AB3543" s="824"/>
      <c r="AC3543" s="824"/>
    </row>
    <row r="3544" s="823" customFormat="1" ht="28.45" hidden="1" customHeight="1" outlineLevel="3" spans="1:29">
      <c r="A3544" s="873" t="s">
        <v>699</v>
      </c>
      <c r="B3544" s="870" t="s">
        <v>701</v>
      </c>
      <c r="C3544" s="870" t="s">
        <v>779</v>
      </c>
      <c r="D3544" s="846" t="s">
        <v>7724</v>
      </c>
      <c r="E3544" s="832">
        <v>16.91</v>
      </c>
      <c r="F3544" s="846" t="s">
        <v>7650</v>
      </c>
      <c r="G3544" s="846" t="s">
        <v>7721</v>
      </c>
      <c r="H3544" s="832">
        <v>6.4408</v>
      </c>
      <c r="I3544" s="846" t="s">
        <v>7652</v>
      </c>
      <c r="J3544" s="846" t="s">
        <v>119</v>
      </c>
      <c r="K3544" s="846" t="s">
        <v>970</v>
      </c>
      <c r="L3544" s="846" t="s">
        <v>7717</v>
      </c>
      <c r="M3544" s="846" t="s">
        <v>7718</v>
      </c>
      <c r="N3544" s="846"/>
      <c r="O3544" s="824"/>
      <c r="P3544" s="824"/>
      <c r="Q3544" s="824"/>
      <c r="R3544" s="824"/>
      <c r="S3544" s="824"/>
      <c r="T3544" s="824"/>
      <c r="U3544" s="824"/>
      <c r="V3544" s="824"/>
      <c r="W3544" s="824"/>
      <c r="X3544" s="824"/>
      <c r="Y3544" s="824"/>
      <c r="Z3544" s="824"/>
      <c r="AA3544" s="824"/>
      <c r="AB3544" s="824"/>
      <c r="AC3544" s="824"/>
    </row>
    <row r="3545" s="823" customFormat="1" ht="28.45" hidden="1" customHeight="1" outlineLevel="3" spans="1:29">
      <c r="A3545" s="873" t="s">
        <v>699</v>
      </c>
      <c r="B3545" s="870" t="s">
        <v>701</v>
      </c>
      <c r="C3545" s="870" t="s">
        <v>779</v>
      </c>
      <c r="D3545" s="846" t="s">
        <v>7724</v>
      </c>
      <c r="E3545" s="832">
        <v>19.74</v>
      </c>
      <c r="F3545" s="846" t="s">
        <v>7650</v>
      </c>
      <c r="G3545" s="846" t="s">
        <v>7721</v>
      </c>
      <c r="H3545" s="832">
        <v>7.5209</v>
      </c>
      <c r="I3545" s="846" t="s">
        <v>7723</v>
      </c>
      <c r="J3545" s="846" t="s">
        <v>119</v>
      </c>
      <c r="K3545" s="846" t="s">
        <v>970</v>
      </c>
      <c r="L3545" s="846" t="s">
        <v>7717</v>
      </c>
      <c r="M3545" s="846" t="s">
        <v>7718</v>
      </c>
      <c r="N3545" s="846"/>
      <c r="O3545" s="824"/>
      <c r="P3545" s="824"/>
      <c r="Q3545" s="824"/>
      <c r="R3545" s="824"/>
      <c r="S3545" s="824"/>
      <c r="T3545" s="824"/>
      <c r="U3545" s="824"/>
      <c r="V3545" s="824"/>
      <c r="W3545" s="824"/>
      <c r="X3545" s="824"/>
      <c r="Y3545" s="824"/>
      <c r="Z3545" s="824"/>
      <c r="AA3545" s="824"/>
      <c r="AB3545" s="824"/>
      <c r="AC3545" s="824"/>
    </row>
    <row r="3546" s="823" customFormat="1" ht="28.45" hidden="1" customHeight="1" outlineLevel="3" spans="1:29">
      <c r="A3546" s="873" t="s">
        <v>699</v>
      </c>
      <c r="B3546" s="870" t="s">
        <v>701</v>
      </c>
      <c r="C3546" s="870" t="s">
        <v>779</v>
      </c>
      <c r="D3546" s="846" t="s">
        <v>7725</v>
      </c>
      <c r="E3546" s="832">
        <v>0.69</v>
      </c>
      <c r="F3546" s="846" t="s">
        <v>7650</v>
      </c>
      <c r="G3546" s="846" t="s">
        <v>7726</v>
      </c>
      <c r="H3546" s="832">
        <v>0.2527</v>
      </c>
      <c r="I3546" s="846" t="s">
        <v>7611</v>
      </c>
      <c r="J3546" s="846" t="s">
        <v>119</v>
      </c>
      <c r="K3546" s="846" t="s">
        <v>7727</v>
      </c>
      <c r="L3546" s="846" t="s">
        <v>7728</v>
      </c>
      <c r="M3546" s="846" t="s">
        <v>7692</v>
      </c>
      <c r="N3546" s="846"/>
      <c r="O3546" s="824"/>
      <c r="P3546" s="824"/>
      <c r="Q3546" s="824"/>
      <c r="R3546" s="824"/>
      <c r="S3546" s="824"/>
      <c r="T3546" s="824"/>
      <c r="U3546" s="824"/>
      <c r="V3546" s="824"/>
      <c r="W3546" s="824"/>
      <c r="X3546" s="824"/>
      <c r="Y3546" s="824"/>
      <c r="Z3546" s="824"/>
      <c r="AA3546" s="824"/>
      <c r="AB3546" s="824"/>
      <c r="AC3546" s="824"/>
    </row>
    <row r="3547" s="823" customFormat="1" ht="28.45" hidden="1" customHeight="1" outlineLevel="3" spans="1:29">
      <c r="A3547" s="873" t="s">
        <v>699</v>
      </c>
      <c r="B3547" s="870" t="s">
        <v>701</v>
      </c>
      <c r="C3547" s="870" t="s">
        <v>779</v>
      </c>
      <c r="D3547" s="846" t="s">
        <v>7729</v>
      </c>
      <c r="E3547" s="832">
        <v>2.68</v>
      </c>
      <c r="F3547" s="846" t="s">
        <v>7650</v>
      </c>
      <c r="G3547" s="846" t="s">
        <v>7726</v>
      </c>
      <c r="H3547" s="832">
        <v>0.9252</v>
      </c>
      <c r="I3547" s="846" t="s">
        <v>7730</v>
      </c>
      <c r="J3547" s="846" t="s">
        <v>119</v>
      </c>
      <c r="K3547" s="846" t="s">
        <v>7727</v>
      </c>
      <c r="L3547" s="846" t="s">
        <v>7728</v>
      </c>
      <c r="M3547" s="846" t="s">
        <v>7692</v>
      </c>
      <c r="N3547" s="846"/>
      <c r="O3547" s="824"/>
      <c r="P3547" s="824"/>
      <c r="Q3547" s="824"/>
      <c r="R3547" s="824"/>
      <c r="S3547" s="824"/>
      <c r="T3547" s="824"/>
      <c r="U3547" s="824"/>
      <c r="V3547" s="824"/>
      <c r="W3547" s="824"/>
      <c r="X3547" s="824"/>
      <c r="Y3547" s="824"/>
      <c r="Z3547" s="824"/>
      <c r="AA3547" s="824"/>
      <c r="AB3547" s="824"/>
      <c r="AC3547" s="824"/>
    </row>
    <row r="3548" s="823" customFormat="1" ht="28.45" hidden="1" customHeight="1" outlineLevel="3" spans="1:29">
      <c r="A3548" s="873" t="s">
        <v>699</v>
      </c>
      <c r="B3548" s="870" t="s">
        <v>701</v>
      </c>
      <c r="C3548" s="870" t="s">
        <v>779</v>
      </c>
      <c r="D3548" s="846" t="s">
        <v>7731</v>
      </c>
      <c r="E3548" s="832">
        <v>1.89</v>
      </c>
      <c r="F3548" s="846" t="s">
        <v>7650</v>
      </c>
      <c r="G3548" s="846" t="s">
        <v>7726</v>
      </c>
      <c r="H3548" s="832">
        <v>0.6525</v>
      </c>
      <c r="I3548" s="846" t="s">
        <v>7730</v>
      </c>
      <c r="J3548" s="846" t="s">
        <v>119</v>
      </c>
      <c r="K3548" s="846" t="s">
        <v>7727</v>
      </c>
      <c r="L3548" s="846" t="s">
        <v>7728</v>
      </c>
      <c r="M3548" s="846" t="s">
        <v>7692</v>
      </c>
      <c r="N3548" s="846"/>
      <c r="O3548" s="824"/>
      <c r="P3548" s="824"/>
      <c r="Q3548" s="824"/>
      <c r="R3548" s="824"/>
      <c r="S3548" s="824"/>
      <c r="T3548" s="824"/>
      <c r="U3548" s="824"/>
      <c r="V3548" s="824"/>
      <c r="W3548" s="824"/>
      <c r="X3548" s="824"/>
      <c r="Y3548" s="824"/>
      <c r="Z3548" s="824"/>
      <c r="AA3548" s="824"/>
      <c r="AB3548" s="824"/>
      <c r="AC3548" s="824"/>
    </row>
    <row r="3549" s="823" customFormat="1" ht="28.45" hidden="1" customHeight="1" outlineLevel="3" spans="1:29">
      <c r="A3549" s="873" t="s">
        <v>699</v>
      </c>
      <c r="B3549" s="870" t="s">
        <v>701</v>
      </c>
      <c r="C3549" s="870" t="s">
        <v>779</v>
      </c>
      <c r="D3549" s="846" t="s">
        <v>7731</v>
      </c>
      <c r="E3549" s="832">
        <v>1.15</v>
      </c>
      <c r="F3549" s="846" t="s">
        <v>7650</v>
      </c>
      <c r="G3549" s="846" t="s">
        <v>7726</v>
      </c>
      <c r="H3549" s="832">
        <v>0.3907</v>
      </c>
      <c r="I3549" s="846" t="s">
        <v>7723</v>
      </c>
      <c r="J3549" s="846" t="s">
        <v>119</v>
      </c>
      <c r="K3549" s="846" t="s">
        <v>7727</v>
      </c>
      <c r="L3549" s="846" t="s">
        <v>7728</v>
      </c>
      <c r="M3549" s="846" t="s">
        <v>7692</v>
      </c>
      <c r="N3549" s="846"/>
      <c r="O3549" s="824"/>
      <c r="P3549" s="824"/>
      <c r="Q3549" s="824"/>
      <c r="R3549" s="824"/>
      <c r="S3549" s="824"/>
      <c r="T3549" s="824"/>
      <c r="U3549" s="824"/>
      <c r="V3549" s="824"/>
      <c r="W3549" s="824"/>
      <c r="X3549" s="824"/>
      <c r="Y3549" s="824"/>
      <c r="Z3549" s="824"/>
      <c r="AA3549" s="824"/>
      <c r="AB3549" s="824"/>
      <c r="AC3549" s="824"/>
    </row>
    <row r="3550" s="823" customFormat="1" ht="28.45" hidden="1" customHeight="1" outlineLevel="3" spans="1:29">
      <c r="A3550" s="873" t="s">
        <v>699</v>
      </c>
      <c r="B3550" s="870" t="s">
        <v>701</v>
      </c>
      <c r="C3550" s="870" t="s">
        <v>779</v>
      </c>
      <c r="D3550" s="846" t="s">
        <v>7731</v>
      </c>
      <c r="E3550" s="832">
        <v>3.17</v>
      </c>
      <c r="F3550" s="846" t="s">
        <v>7650</v>
      </c>
      <c r="G3550" s="846" t="s">
        <v>7726</v>
      </c>
      <c r="H3550" s="832">
        <v>1.0782</v>
      </c>
      <c r="I3550" s="846" t="s">
        <v>7732</v>
      </c>
      <c r="J3550" s="846" t="s">
        <v>119</v>
      </c>
      <c r="K3550" s="846" t="s">
        <v>7727</v>
      </c>
      <c r="L3550" s="846" t="s">
        <v>7728</v>
      </c>
      <c r="M3550" s="846" t="s">
        <v>7692</v>
      </c>
      <c r="N3550" s="846"/>
      <c r="O3550" s="824"/>
      <c r="P3550" s="824"/>
      <c r="Q3550" s="824"/>
      <c r="R3550" s="824"/>
      <c r="S3550" s="824"/>
      <c r="T3550" s="824"/>
      <c r="U3550" s="824"/>
      <c r="V3550" s="824"/>
      <c r="W3550" s="824"/>
      <c r="X3550" s="824"/>
      <c r="Y3550" s="824"/>
      <c r="Z3550" s="824"/>
      <c r="AA3550" s="824"/>
      <c r="AB3550" s="824"/>
      <c r="AC3550" s="824"/>
    </row>
    <row r="3551" s="823" customFormat="1" ht="28.45" hidden="1" customHeight="1" outlineLevel="3" spans="1:29">
      <c r="A3551" s="873" t="s">
        <v>699</v>
      </c>
      <c r="B3551" s="870" t="s">
        <v>701</v>
      </c>
      <c r="C3551" s="870" t="s">
        <v>779</v>
      </c>
      <c r="D3551" s="846" t="s">
        <v>7731</v>
      </c>
      <c r="E3551" s="832">
        <v>3.17</v>
      </c>
      <c r="F3551" s="846" t="s">
        <v>7650</v>
      </c>
      <c r="G3551" s="846" t="s">
        <v>7726</v>
      </c>
      <c r="H3551" s="832">
        <v>1.0623</v>
      </c>
      <c r="I3551" s="846" t="s">
        <v>7733</v>
      </c>
      <c r="J3551" s="846" t="s">
        <v>119</v>
      </c>
      <c r="K3551" s="846" t="s">
        <v>7727</v>
      </c>
      <c r="L3551" s="846" t="s">
        <v>7728</v>
      </c>
      <c r="M3551" s="846" t="s">
        <v>7692</v>
      </c>
      <c r="N3551" s="846"/>
      <c r="O3551" s="824"/>
      <c r="P3551" s="824"/>
      <c r="Q3551" s="824"/>
      <c r="R3551" s="824"/>
      <c r="S3551" s="824"/>
      <c r="T3551" s="824"/>
      <c r="U3551" s="824"/>
      <c r="V3551" s="824"/>
      <c r="W3551" s="824"/>
      <c r="X3551" s="824"/>
      <c r="Y3551" s="824"/>
      <c r="Z3551" s="824"/>
      <c r="AA3551" s="824"/>
      <c r="AB3551" s="824"/>
      <c r="AC3551" s="824"/>
    </row>
    <row r="3552" s="823" customFormat="1" ht="28.45" hidden="1" customHeight="1" outlineLevel="3" spans="1:29">
      <c r="A3552" s="873" t="s">
        <v>699</v>
      </c>
      <c r="B3552" s="870" t="s">
        <v>701</v>
      </c>
      <c r="C3552" s="870" t="s">
        <v>779</v>
      </c>
      <c r="D3552" s="846" t="s">
        <v>7734</v>
      </c>
      <c r="E3552" s="832">
        <v>3.77</v>
      </c>
      <c r="F3552" s="846" t="s">
        <v>7650</v>
      </c>
      <c r="G3552" s="846" t="s">
        <v>7735</v>
      </c>
      <c r="H3552" s="832">
        <v>1.5223</v>
      </c>
      <c r="I3552" s="846" t="s">
        <v>7736</v>
      </c>
      <c r="J3552" s="846" t="s">
        <v>119</v>
      </c>
      <c r="K3552" s="846" t="s">
        <v>7737</v>
      </c>
      <c r="L3552" s="846" t="s">
        <v>7717</v>
      </c>
      <c r="M3552" s="846" t="s">
        <v>7718</v>
      </c>
      <c r="N3552" s="846"/>
      <c r="O3552" s="824"/>
      <c r="P3552" s="824"/>
      <c r="Q3552" s="824"/>
      <c r="R3552" s="824"/>
      <c r="S3552" s="824"/>
      <c r="T3552" s="824"/>
      <c r="U3552" s="824"/>
      <c r="V3552" s="824"/>
      <c r="W3552" s="824"/>
      <c r="X3552" s="824"/>
      <c r="Y3552" s="824"/>
      <c r="Z3552" s="824"/>
      <c r="AA3552" s="824"/>
      <c r="AB3552" s="824"/>
      <c r="AC3552" s="824"/>
    </row>
    <row r="3553" s="823" customFormat="1" ht="28.45" hidden="1" customHeight="1" outlineLevel="3" spans="1:29">
      <c r="A3553" s="873" t="s">
        <v>699</v>
      </c>
      <c r="B3553" s="870" t="s">
        <v>701</v>
      </c>
      <c r="C3553" s="870" t="s">
        <v>779</v>
      </c>
      <c r="D3553" s="846" t="s">
        <v>7738</v>
      </c>
      <c r="E3553" s="832">
        <v>4.7</v>
      </c>
      <c r="F3553" s="846" t="s">
        <v>7650</v>
      </c>
      <c r="G3553" s="846" t="s">
        <v>7726</v>
      </c>
      <c r="H3553" s="832">
        <v>1.8823</v>
      </c>
      <c r="I3553" s="846" t="s">
        <v>7739</v>
      </c>
      <c r="J3553" s="846" t="s">
        <v>119</v>
      </c>
      <c r="K3553" s="846" t="s">
        <v>7727</v>
      </c>
      <c r="L3553" s="846" t="s">
        <v>7728</v>
      </c>
      <c r="M3553" s="846" t="s">
        <v>7692</v>
      </c>
      <c r="N3553" s="846"/>
      <c r="O3553" s="824"/>
      <c r="P3553" s="824"/>
      <c r="Q3553" s="824"/>
      <c r="R3553" s="824"/>
      <c r="S3553" s="824"/>
      <c r="T3553" s="824"/>
      <c r="U3553" s="824"/>
      <c r="V3553" s="824"/>
      <c r="W3553" s="824"/>
      <c r="X3553" s="824"/>
      <c r="Y3553" s="824"/>
      <c r="Z3553" s="824"/>
      <c r="AA3553" s="824"/>
      <c r="AB3553" s="824"/>
      <c r="AC3553" s="824"/>
    </row>
    <row r="3554" s="823" customFormat="1" ht="28.45" hidden="1" customHeight="1" outlineLevel="3" spans="1:29">
      <c r="A3554" s="873" t="s">
        <v>699</v>
      </c>
      <c r="B3554" s="870" t="s">
        <v>701</v>
      </c>
      <c r="C3554" s="870" t="s">
        <v>779</v>
      </c>
      <c r="D3554" s="846" t="s">
        <v>7738</v>
      </c>
      <c r="E3554" s="832">
        <v>23.06</v>
      </c>
      <c r="F3554" s="846" t="s">
        <v>7650</v>
      </c>
      <c r="G3554" s="846" t="s">
        <v>7735</v>
      </c>
      <c r="H3554" s="832">
        <v>9.3158</v>
      </c>
      <c r="I3554" s="846" t="s">
        <v>7631</v>
      </c>
      <c r="J3554" s="846" t="s">
        <v>119</v>
      </c>
      <c r="K3554" s="846" t="s">
        <v>7737</v>
      </c>
      <c r="L3554" s="846" t="s">
        <v>7717</v>
      </c>
      <c r="M3554" s="846" t="s">
        <v>7718</v>
      </c>
      <c r="N3554" s="846"/>
      <c r="O3554" s="824"/>
      <c r="P3554" s="824"/>
      <c r="Q3554" s="824"/>
      <c r="R3554" s="824"/>
      <c r="S3554" s="824"/>
      <c r="T3554" s="824"/>
      <c r="U3554" s="824"/>
      <c r="V3554" s="824"/>
      <c r="W3554" s="824"/>
      <c r="X3554" s="824"/>
      <c r="Y3554" s="824"/>
      <c r="Z3554" s="824"/>
      <c r="AA3554" s="824"/>
      <c r="AB3554" s="824"/>
      <c r="AC3554" s="824"/>
    </row>
    <row r="3555" s="823" customFormat="1" ht="28.45" hidden="1" customHeight="1" outlineLevel="3" spans="1:29">
      <c r="A3555" s="873" t="s">
        <v>699</v>
      </c>
      <c r="B3555" s="870" t="s">
        <v>701</v>
      </c>
      <c r="C3555" s="870" t="s">
        <v>779</v>
      </c>
      <c r="D3555" s="846" t="s">
        <v>7738</v>
      </c>
      <c r="E3555" s="832">
        <v>12.97</v>
      </c>
      <c r="F3555" s="846" t="s">
        <v>7650</v>
      </c>
      <c r="G3555" s="846" t="s">
        <v>7735</v>
      </c>
      <c r="H3555" s="832">
        <v>5.2395</v>
      </c>
      <c r="I3555" s="846" t="s">
        <v>7645</v>
      </c>
      <c r="J3555" s="846" t="s">
        <v>119</v>
      </c>
      <c r="K3555" s="846" t="s">
        <v>7737</v>
      </c>
      <c r="L3555" s="846" t="s">
        <v>7717</v>
      </c>
      <c r="M3555" s="846" t="s">
        <v>7718</v>
      </c>
      <c r="N3555" s="846"/>
      <c r="O3555" s="824"/>
      <c r="P3555" s="824"/>
      <c r="Q3555" s="824"/>
      <c r="R3555" s="824"/>
      <c r="S3555" s="824"/>
      <c r="T3555" s="824"/>
      <c r="U3555" s="824"/>
      <c r="V3555" s="824"/>
      <c r="W3555" s="824"/>
      <c r="X3555" s="824"/>
      <c r="Y3555" s="824"/>
      <c r="Z3555" s="824"/>
      <c r="AA3555" s="824"/>
      <c r="AB3555" s="824"/>
      <c r="AC3555" s="824"/>
    </row>
    <row r="3556" s="823" customFormat="1" ht="28.45" hidden="1" customHeight="1" outlineLevel="3" spans="1:29">
      <c r="A3556" s="873" t="s">
        <v>699</v>
      </c>
      <c r="B3556" s="870" t="s">
        <v>701</v>
      </c>
      <c r="C3556" s="870" t="s">
        <v>779</v>
      </c>
      <c r="D3556" s="846" t="s">
        <v>7738</v>
      </c>
      <c r="E3556" s="832">
        <v>17.59</v>
      </c>
      <c r="F3556" s="846" t="s">
        <v>7650</v>
      </c>
      <c r="G3556" s="846" t="s">
        <v>7735</v>
      </c>
      <c r="H3556" s="832">
        <v>7.1031</v>
      </c>
      <c r="I3556" s="846" t="s">
        <v>7740</v>
      </c>
      <c r="J3556" s="846" t="s">
        <v>119</v>
      </c>
      <c r="K3556" s="846" t="s">
        <v>7737</v>
      </c>
      <c r="L3556" s="846" t="s">
        <v>7717</v>
      </c>
      <c r="M3556" s="846" t="s">
        <v>7718</v>
      </c>
      <c r="N3556" s="846"/>
      <c r="O3556" s="824"/>
      <c r="P3556" s="824"/>
      <c r="Q3556" s="824"/>
      <c r="R3556" s="824"/>
      <c r="S3556" s="824"/>
      <c r="T3556" s="824"/>
      <c r="U3556" s="824"/>
      <c r="V3556" s="824"/>
      <c r="W3556" s="824"/>
      <c r="X3556" s="824"/>
      <c r="Y3556" s="824"/>
      <c r="Z3556" s="824"/>
      <c r="AA3556" s="824"/>
      <c r="AB3556" s="824"/>
      <c r="AC3556" s="824"/>
    </row>
    <row r="3557" s="823" customFormat="1" ht="28.45" hidden="1" customHeight="1" outlineLevel="3" spans="1:29">
      <c r="A3557" s="873" t="s">
        <v>699</v>
      </c>
      <c r="B3557" s="870" t="s">
        <v>701</v>
      </c>
      <c r="C3557" s="870" t="s">
        <v>779</v>
      </c>
      <c r="D3557" s="846" t="s">
        <v>7738</v>
      </c>
      <c r="E3557" s="832">
        <v>7.9</v>
      </c>
      <c r="F3557" s="846" t="s">
        <v>7650</v>
      </c>
      <c r="G3557" s="846" t="s">
        <v>7735</v>
      </c>
      <c r="H3557" s="832">
        <v>3.1896</v>
      </c>
      <c r="I3557" s="846" t="s">
        <v>7736</v>
      </c>
      <c r="J3557" s="846" t="s">
        <v>119</v>
      </c>
      <c r="K3557" s="846" t="s">
        <v>7737</v>
      </c>
      <c r="L3557" s="846" t="s">
        <v>7717</v>
      </c>
      <c r="M3557" s="846" t="s">
        <v>7718</v>
      </c>
      <c r="N3557" s="846"/>
      <c r="O3557" s="824"/>
      <c r="P3557" s="824"/>
      <c r="Q3557" s="824"/>
      <c r="R3557" s="824"/>
      <c r="S3557" s="824"/>
      <c r="T3557" s="824"/>
      <c r="U3557" s="824"/>
      <c r="V3557" s="824"/>
      <c r="W3557" s="824"/>
      <c r="X3557" s="824"/>
      <c r="Y3557" s="824"/>
      <c r="Z3557" s="824"/>
      <c r="AA3557" s="824"/>
      <c r="AB3557" s="824"/>
      <c r="AC3557" s="824"/>
    </row>
    <row r="3558" s="823" customFormat="1" ht="28.45" hidden="1" customHeight="1" outlineLevel="3" spans="1:29">
      <c r="A3558" s="873" t="s">
        <v>699</v>
      </c>
      <c r="B3558" s="870" t="s">
        <v>701</v>
      </c>
      <c r="C3558" s="870" t="s">
        <v>779</v>
      </c>
      <c r="D3558" s="846" t="s">
        <v>7738</v>
      </c>
      <c r="E3558" s="832">
        <v>6.41</v>
      </c>
      <c r="F3558" s="846" t="s">
        <v>7650</v>
      </c>
      <c r="G3558" s="846" t="s">
        <v>7735</v>
      </c>
      <c r="H3558" s="832">
        <v>2.475</v>
      </c>
      <c r="I3558" s="846" t="s">
        <v>7741</v>
      </c>
      <c r="J3558" s="846" t="s">
        <v>119</v>
      </c>
      <c r="K3558" s="846" t="s">
        <v>7737</v>
      </c>
      <c r="L3558" s="846" t="s">
        <v>7717</v>
      </c>
      <c r="M3558" s="846" t="s">
        <v>7718</v>
      </c>
      <c r="N3558" s="846"/>
      <c r="O3558" s="824"/>
      <c r="P3558" s="824"/>
      <c r="Q3558" s="824"/>
      <c r="R3558" s="824"/>
      <c r="S3558" s="824"/>
      <c r="T3558" s="824"/>
      <c r="U3558" s="824"/>
      <c r="V3558" s="824"/>
      <c r="W3558" s="824"/>
      <c r="X3558" s="824"/>
      <c r="Y3558" s="824"/>
      <c r="Z3558" s="824"/>
      <c r="AA3558" s="824"/>
      <c r="AB3558" s="824"/>
      <c r="AC3558" s="824"/>
    </row>
    <row r="3559" s="823" customFormat="1" ht="28.45" hidden="1" customHeight="1" outlineLevel="3" spans="1:29">
      <c r="A3559" s="873" t="s">
        <v>699</v>
      </c>
      <c r="B3559" s="870" t="s">
        <v>701</v>
      </c>
      <c r="C3559" s="870" t="s">
        <v>779</v>
      </c>
      <c r="D3559" s="846" t="s">
        <v>7738</v>
      </c>
      <c r="E3559" s="832">
        <v>5.11</v>
      </c>
      <c r="F3559" s="846" t="s">
        <v>7650</v>
      </c>
      <c r="G3559" s="846" t="s">
        <v>7735</v>
      </c>
      <c r="H3559" s="832">
        <v>1.9465</v>
      </c>
      <c r="I3559" s="846" t="s">
        <v>7742</v>
      </c>
      <c r="J3559" s="846" t="s">
        <v>119</v>
      </c>
      <c r="K3559" s="846" t="s">
        <v>7737</v>
      </c>
      <c r="L3559" s="846" t="s">
        <v>7717</v>
      </c>
      <c r="M3559" s="846" t="s">
        <v>7718</v>
      </c>
      <c r="N3559" s="846"/>
      <c r="O3559" s="824"/>
      <c r="P3559" s="824"/>
      <c r="Q3559" s="824"/>
      <c r="R3559" s="824"/>
      <c r="S3559" s="824"/>
      <c r="T3559" s="824"/>
      <c r="U3559" s="824"/>
      <c r="V3559" s="824"/>
      <c r="W3559" s="824"/>
      <c r="X3559" s="824"/>
      <c r="Y3559" s="824"/>
      <c r="Z3559" s="824"/>
      <c r="AA3559" s="824"/>
      <c r="AB3559" s="824"/>
      <c r="AC3559" s="824"/>
    </row>
    <row r="3560" s="823" customFormat="1" ht="28.45" hidden="1" customHeight="1" outlineLevel="3" spans="1:29">
      <c r="A3560" s="873" t="s">
        <v>699</v>
      </c>
      <c r="B3560" s="870" t="s">
        <v>701</v>
      </c>
      <c r="C3560" s="870" t="s">
        <v>779</v>
      </c>
      <c r="D3560" s="846" t="s">
        <v>7738</v>
      </c>
      <c r="E3560" s="832">
        <v>1.28</v>
      </c>
      <c r="F3560" s="846" t="s">
        <v>7650</v>
      </c>
      <c r="G3560" s="846" t="s">
        <v>7735</v>
      </c>
      <c r="H3560" s="832">
        <v>0.4753</v>
      </c>
      <c r="I3560" s="846" t="s">
        <v>7743</v>
      </c>
      <c r="J3560" s="846" t="s">
        <v>119</v>
      </c>
      <c r="K3560" s="846" t="s">
        <v>7737</v>
      </c>
      <c r="L3560" s="846" t="s">
        <v>7717</v>
      </c>
      <c r="M3560" s="846" t="s">
        <v>7718</v>
      </c>
      <c r="N3560" s="846"/>
      <c r="O3560" s="824"/>
      <c r="P3560" s="824"/>
      <c r="Q3560" s="824"/>
      <c r="R3560" s="824"/>
      <c r="S3560" s="824"/>
      <c r="T3560" s="824"/>
      <c r="U3560" s="824"/>
      <c r="V3560" s="824"/>
      <c r="W3560" s="824"/>
      <c r="X3560" s="824"/>
      <c r="Y3560" s="824"/>
      <c r="Z3560" s="824"/>
      <c r="AA3560" s="824"/>
      <c r="AB3560" s="824"/>
      <c r="AC3560" s="824"/>
    </row>
    <row r="3561" s="823" customFormat="1" ht="28.45" hidden="1" customHeight="1" outlineLevel="3" spans="1:29">
      <c r="A3561" s="873" t="s">
        <v>699</v>
      </c>
      <c r="B3561" s="870" t="s">
        <v>701</v>
      </c>
      <c r="C3561" s="870" t="s">
        <v>779</v>
      </c>
      <c r="D3561" s="846" t="s">
        <v>7744</v>
      </c>
      <c r="E3561" s="832">
        <v>3.1</v>
      </c>
      <c r="F3561" s="846" t="s">
        <v>7650</v>
      </c>
      <c r="G3561" s="846" t="s">
        <v>7726</v>
      </c>
      <c r="H3561" s="832">
        <v>1.2431</v>
      </c>
      <c r="I3561" s="846" t="s">
        <v>7739</v>
      </c>
      <c r="J3561" s="846" t="s">
        <v>119</v>
      </c>
      <c r="K3561" s="846" t="s">
        <v>7727</v>
      </c>
      <c r="L3561" s="846" t="s">
        <v>7728</v>
      </c>
      <c r="M3561" s="846" t="s">
        <v>7692</v>
      </c>
      <c r="N3561" s="846"/>
      <c r="O3561" s="824"/>
      <c r="P3561" s="824"/>
      <c r="Q3561" s="824"/>
      <c r="R3561" s="824"/>
      <c r="S3561" s="824"/>
      <c r="T3561" s="824"/>
      <c r="U3561" s="824"/>
      <c r="V3561" s="824"/>
      <c r="W3561" s="824"/>
      <c r="X3561" s="824"/>
      <c r="Y3561" s="824"/>
      <c r="Z3561" s="824"/>
      <c r="AA3561" s="824"/>
      <c r="AB3561" s="824"/>
      <c r="AC3561" s="824"/>
    </row>
    <row r="3562" s="823" customFormat="1" ht="28.45" hidden="1" customHeight="1" outlineLevel="3" spans="1:29">
      <c r="A3562" s="873" t="s">
        <v>699</v>
      </c>
      <c r="B3562" s="870" t="s">
        <v>701</v>
      </c>
      <c r="C3562" s="870" t="s">
        <v>779</v>
      </c>
      <c r="D3562" s="846" t="s">
        <v>7744</v>
      </c>
      <c r="E3562" s="832">
        <v>1.22</v>
      </c>
      <c r="F3562" s="846" t="s">
        <v>7650</v>
      </c>
      <c r="G3562" s="846" t="s">
        <v>7726</v>
      </c>
      <c r="H3562" s="832">
        <v>0.46</v>
      </c>
      <c r="I3562" s="846" t="s">
        <v>7745</v>
      </c>
      <c r="J3562" s="846" t="s">
        <v>53</v>
      </c>
      <c r="K3562" s="846" t="s">
        <v>7727</v>
      </c>
      <c r="L3562" s="846" t="s">
        <v>7728</v>
      </c>
      <c r="M3562" s="846" t="s">
        <v>7692</v>
      </c>
      <c r="N3562" s="846"/>
      <c r="O3562" s="824"/>
      <c r="P3562" s="824"/>
      <c r="Q3562" s="824"/>
      <c r="R3562" s="824"/>
      <c r="S3562" s="824"/>
      <c r="T3562" s="824"/>
      <c r="U3562" s="824"/>
      <c r="V3562" s="824"/>
      <c r="W3562" s="824"/>
      <c r="X3562" s="824"/>
      <c r="Y3562" s="824"/>
      <c r="Z3562" s="824"/>
      <c r="AA3562" s="824"/>
      <c r="AB3562" s="824"/>
      <c r="AC3562" s="824"/>
    </row>
    <row r="3563" s="823" customFormat="1" ht="28.45" hidden="1" customHeight="1" outlineLevel="3" spans="1:29">
      <c r="A3563" s="873" t="s">
        <v>699</v>
      </c>
      <c r="B3563" s="870" t="s">
        <v>701</v>
      </c>
      <c r="C3563" s="870" t="s">
        <v>779</v>
      </c>
      <c r="D3563" s="846" t="s">
        <v>7744</v>
      </c>
      <c r="E3563" s="832">
        <v>7.65</v>
      </c>
      <c r="F3563" s="846" t="s">
        <v>7650</v>
      </c>
      <c r="G3563" s="846" t="s">
        <v>7735</v>
      </c>
      <c r="H3563" s="832">
        <v>3.0906</v>
      </c>
      <c r="I3563" s="846" t="s">
        <v>7740</v>
      </c>
      <c r="J3563" s="846" t="s">
        <v>119</v>
      </c>
      <c r="K3563" s="846" t="s">
        <v>7737</v>
      </c>
      <c r="L3563" s="846" t="s">
        <v>7717</v>
      </c>
      <c r="M3563" s="846" t="s">
        <v>7718</v>
      </c>
      <c r="N3563" s="846"/>
      <c r="O3563" s="824"/>
      <c r="P3563" s="824"/>
      <c r="Q3563" s="824"/>
      <c r="R3563" s="824"/>
      <c r="S3563" s="824"/>
      <c r="T3563" s="824"/>
      <c r="U3563" s="824"/>
      <c r="V3563" s="824"/>
      <c r="W3563" s="824"/>
      <c r="X3563" s="824"/>
      <c r="Y3563" s="824"/>
      <c r="Z3563" s="824"/>
      <c r="AA3563" s="824"/>
      <c r="AB3563" s="824"/>
      <c r="AC3563" s="824"/>
    </row>
    <row r="3564" s="823" customFormat="1" ht="28.45" hidden="1" customHeight="1" outlineLevel="3" spans="1:29">
      <c r="A3564" s="873" t="s">
        <v>699</v>
      </c>
      <c r="B3564" s="870" t="s">
        <v>701</v>
      </c>
      <c r="C3564" s="870" t="s">
        <v>779</v>
      </c>
      <c r="D3564" s="846" t="s">
        <v>7744</v>
      </c>
      <c r="E3564" s="832">
        <v>14.01</v>
      </c>
      <c r="F3564" s="846" t="s">
        <v>7650</v>
      </c>
      <c r="G3564" s="846" t="s">
        <v>7735</v>
      </c>
      <c r="H3564" s="832">
        <v>5.1962</v>
      </c>
      <c r="I3564" s="846" t="s">
        <v>7746</v>
      </c>
      <c r="J3564" s="846" t="s">
        <v>119</v>
      </c>
      <c r="K3564" s="846" t="s">
        <v>829</v>
      </c>
      <c r="L3564" s="846" t="s">
        <v>7717</v>
      </c>
      <c r="M3564" s="846" t="s">
        <v>7718</v>
      </c>
      <c r="N3564" s="846"/>
      <c r="O3564" s="824"/>
      <c r="P3564" s="824"/>
      <c r="Q3564" s="824"/>
      <c r="R3564" s="824"/>
      <c r="S3564" s="824"/>
      <c r="T3564" s="824"/>
      <c r="U3564" s="824"/>
      <c r="V3564" s="824"/>
      <c r="W3564" s="824"/>
      <c r="X3564" s="824"/>
      <c r="Y3564" s="824"/>
      <c r="Z3564" s="824"/>
      <c r="AA3564" s="824"/>
      <c r="AB3564" s="824"/>
      <c r="AC3564" s="824"/>
    </row>
    <row r="3565" s="823" customFormat="1" ht="28.45" hidden="1" customHeight="1" outlineLevel="3" spans="1:29">
      <c r="A3565" s="873" t="s">
        <v>699</v>
      </c>
      <c r="B3565" s="870" t="s">
        <v>701</v>
      </c>
      <c r="C3565" s="870" t="s">
        <v>779</v>
      </c>
      <c r="D3565" s="846" t="s">
        <v>7747</v>
      </c>
      <c r="E3565" s="832">
        <v>7.6</v>
      </c>
      <c r="F3565" s="846" t="s">
        <v>7650</v>
      </c>
      <c r="G3565" s="846" t="s">
        <v>7735</v>
      </c>
      <c r="H3565" s="832">
        <v>3.0708</v>
      </c>
      <c r="I3565" s="846" t="s">
        <v>7611</v>
      </c>
      <c r="J3565" s="846" t="s">
        <v>119</v>
      </c>
      <c r="K3565" s="846" t="s">
        <v>7737</v>
      </c>
      <c r="L3565" s="846" t="s">
        <v>7717</v>
      </c>
      <c r="M3565" s="846" t="s">
        <v>7718</v>
      </c>
      <c r="N3565" s="846"/>
      <c r="O3565" s="824"/>
      <c r="P3565" s="824"/>
      <c r="Q3565" s="824"/>
      <c r="R3565" s="824"/>
      <c r="S3565" s="824"/>
      <c r="T3565" s="824"/>
      <c r="U3565" s="824"/>
      <c r="V3565" s="824"/>
      <c r="W3565" s="824"/>
      <c r="X3565" s="824"/>
      <c r="Y3565" s="824"/>
      <c r="Z3565" s="824"/>
      <c r="AA3565" s="824"/>
      <c r="AB3565" s="824"/>
      <c r="AC3565" s="824"/>
    </row>
    <row r="3566" s="823" customFormat="1" ht="28.45" hidden="1" customHeight="1" outlineLevel="3" spans="1:29">
      <c r="A3566" s="873" t="s">
        <v>699</v>
      </c>
      <c r="B3566" s="870" t="s">
        <v>701</v>
      </c>
      <c r="C3566" s="870" t="s">
        <v>779</v>
      </c>
      <c r="D3566" s="846" t="s">
        <v>7747</v>
      </c>
      <c r="E3566" s="832">
        <v>5.08</v>
      </c>
      <c r="F3566" s="846" t="s">
        <v>7650</v>
      </c>
      <c r="G3566" s="846" t="s">
        <v>7735</v>
      </c>
      <c r="H3566" s="832">
        <v>2.0507</v>
      </c>
      <c r="I3566" s="846" t="s">
        <v>7740</v>
      </c>
      <c r="J3566" s="846" t="s">
        <v>119</v>
      </c>
      <c r="K3566" s="846" t="s">
        <v>7737</v>
      </c>
      <c r="L3566" s="846" t="s">
        <v>7717</v>
      </c>
      <c r="M3566" s="846" t="s">
        <v>7718</v>
      </c>
      <c r="N3566" s="846"/>
      <c r="O3566" s="824"/>
      <c r="P3566" s="824"/>
      <c r="Q3566" s="824"/>
      <c r="R3566" s="824"/>
      <c r="S3566" s="824"/>
      <c r="T3566" s="824"/>
      <c r="U3566" s="824"/>
      <c r="V3566" s="824"/>
      <c r="W3566" s="824"/>
      <c r="X3566" s="824"/>
      <c r="Y3566" s="824"/>
      <c r="Z3566" s="824"/>
      <c r="AA3566" s="824"/>
      <c r="AB3566" s="824"/>
      <c r="AC3566" s="824"/>
    </row>
    <row r="3567" s="823" customFormat="1" ht="28.45" hidden="1" customHeight="1" outlineLevel="3" spans="1:29">
      <c r="A3567" s="873" t="s">
        <v>699</v>
      </c>
      <c r="B3567" s="870" t="s">
        <v>701</v>
      </c>
      <c r="C3567" s="870" t="s">
        <v>779</v>
      </c>
      <c r="D3567" s="846" t="s">
        <v>7747</v>
      </c>
      <c r="E3567" s="832">
        <v>5.28</v>
      </c>
      <c r="F3567" s="846" t="s">
        <v>7650</v>
      </c>
      <c r="G3567" s="846" t="s">
        <v>7735</v>
      </c>
      <c r="H3567" s="832">
        <v>2.1323</v>
      </c>
      <c r="I3567" s="846" t="s">
        <v>7736</v>
      </c>
      <c r="J3567" s="846" t="s">
        <v>119</v>
      </c>
      <c r="K3567" s="846" t="s">
        <v>7737</v>
      </c>
      <c r="L3567" s="846" t="s">
        <v>7717</v>
      </c>
      <c r="M3567" s="846" t="s">
        <v>7718</v>
      </c>
      <c r="N3567" s="846"/>
      <c r="O3567" s="824"/>
      <c r="P3567" s="824"/>
      <c r="Q3567" s="824"/>
      <c r="R3567" s="824"/>
      <c r="S3567" s="824"/>
      <c r="T3567" s="824"/>
      <c r="U3567" s="824"/>
      <c r="V3567" s="824"/>
      <c r="W3567" s="824"/>
      <c r="X3567" s="824"/>
      <c r="Y3567" s="824"/>
      <c r="Z3567" s="824"/>
      <c r="AA3567" s="824"/>
      <c r="AB3567" s="824"/>
      <c r="AC3567" s="824"/>
    </row>
    <row r="3568" s="823" customFormat="1" ht="28.45" hidden="1" customHeight="1" outlineLevel="3" spans="1:29">
      <c r="A3568" s="873" t="s">
        <v>699</v>
      </c>
      <c r="B3568" s="870" t="s">
        <v>701</v>
      </c>
      <c r="C3568" s="870" t="s">
        <v>779</v>
      </c>
      <c r="D3568" s="846" t="s">
        <v>7747</v>
      </c>
      <c r="E3568" s="832">
        <v>5.06</v>
      </c>
      <c r="F3568" s="846" t="s">
        <v>7650</v>
      </c>
      <c r="G3568" s="846" t="s">
        <v>7735</v>
      </c>
      <c r="H3568" s="832">
        <v>1.929</v>
      </c>
      <c r="I3568" s="846" t="s">
        <v>7748</v>
      </c>
      <c r="J3568" s="846" t="s">
        <v>119</v>
      </c>
      <c r="K3568" s="846" t="s">
        <v>7737</v>
      </c>
      <c r="L3568" s="846" t="s">
        <v>7717</v>
      </c>
      <c r="M3568" s="846" t="s">
        <v>7718</v>
      </c>
      <c r="N3568" s="846"/>
      <c r="O3568" s="824"/>
      <c r="P3568" s="824"/>
      <c r="Q3568" s="824"/>
      <c r="R3568" s="824"/>
      <c r="S3568" s="824"/>
      <c r="T3568" s="824"/>
      <c r="U3568" s="824"/>
      <c r="V3568" s="824"/>
      <c r="W3568" s="824"/>
      <c r="X3568" s="824"/>
      <c r="Y3568" s="824"/>
      <c r="Z3568" s="824"/>
      <c r="AA3568" s="824"/>
      <c r="AB3568" s="824"/>
      <c r="AC3568" s="824"/>
    </row>
    <row r="3569" s="823" customFormat="1" ht="28.45" hidden="1" customHeight="1" outlineLevel="3" spans="1:29">
      <c r="A3569" s="873" t="s">
        <v>699</v>
      </c>
      <c r="B3569" s="870" t="s">
        <v>701</v>
      </c>
      <c r="C3569" s="870" t="s">
        <v>779</v>
      </c>
      <c r="D3569" s="846" t="s">
        <v>7747</v>
      </c>
      <c r="E3569" s="832">
        <v>2.54</v>
      </c>
      <c r="F3569" s="846" t="s">
        <v>7650</v>
      </c>
      <c r="G3569" s="846" t="s">
        <v>7735</v>
      </c>
      <c r="H3569" s="832">
        <v>0.967</v>
      </c>
      <c r="I3569" s="846" t="s">
        <v>7749</v>
      </c>
      <c r="J3569" s="846" t="s">
        <v>119</v>
      </c>
      <c r="K3569" s="846" t="s">
        <v>829</v>
      </c>
      <c r="L3569" s="846" t="s">
        <v>7717</v>
      </c>
      <c r="M3569" s="846" t="s">
        <v>7718</v>
      </c>
      <c r="N3569" s="846"/>
      <c r="O3569" s="824"/>
      <c r="P3569" s="824"/>
      <c r="Q3569" s="824"/>
      <c r="R3569" s="824"/>
      <c r="S3569" s="824"/>
      <c r="T3569" s="824"/>
      <c r="U3569" s="824"/>
      <c r="V3569" s="824"/>
      <c r="W3569" s="824"/>
      <c r="X3569" s="824"/>
      <c r="Y3569" s="824"/>
      <c r="Z3569" s="824"/>
      <c r="AA3569" s="824"/>
      <c r="AB3569" s="824"/>
      <c r="AC3569" s="824"/>
    </row>
    <row r="3570" s="823" customFormat="1" ht="28.45" hidden="1" customHeight="1" outlineLevel="3" spans="1:29">
      <c r="A3570" s="873" t="s">
        <v>699</v>
      </c>
      <c r="B3570" s="870" t="s">
        <v>701</v>
      </c>
      <c r="C3570" s="870" t="s">
        <v>779</v>
      </c>
      <c r="D3570" s="846" t="s">
        <v>7750</v>
      </c>
      <c r="E3570" s="832">
        <v>3.77</v>
      </c>
      <c r="F3570" s="846" t="s">
        <v>7650</v>
      </c>
      <c r="G3570" s="846" t="s">
        <v>7735</v>
      </c>
      <c r="H3570" s="832">
        <v>1.5616</v>
      </c>
      <c r="I3570" s="846" t="s">
        <v>7736</v>
      </c>
      <c r="J3570" s="846" t="s">
        <v>119</v>
      </c>
      <c r="K3570" s="846" t="s">
        <v>7737</v>
      </c>
      <c r="L3570" s="846" t="s">
        <v>7717</v>
      </c>
      <c r="M3570" s="846" t="s">
        <v>7718</v>
      </c>
      <c r="N3570" s="846"/>
      <c r="O3570" s="824"/>
      <c r="P3570" s="824"/>
      <c r="Q3570" s="824"/>
      <c r="R3570" s="824"/>
      <c r="S3570" s="824"/>
      <c r="T3570" s="824"/>
      <c r="U3570" s="824"/>
      <c r="V3570" s="824"/>
      <c r="W3570" s="824"/>
      <c r="X3570" s="824"/>
      <c r="Y3570" s="824"/>
      <c r="Z3570" s="824"/>
      <c r="AA3570" s="824"/>
      <c r="AB3570" s="824"/>
      <c r="AC3570" s="824"/>
    </row>
    <row r="3571" s="823" customFormat="1" ht="28.45" hidden="1" customHeight="1" outlineLevel="3" spans="1:29">
      <c r="A3571" s="873" t="s">
        <v>699</v>
      </c>
      <c r="B3571" s="870" t="s">
        <v>701</v>
      </c>
      <c r="C3571" s="870" t="s">
        <v>779</v>
      </c>
      <c r="D3571" s="846" t="s">
        <v>7750</v>
      </c>
      <c r="E3571" s="832">
        <v>7.2</v>
      </c>
      <c r="F3571" s="846" t="s">
        <v>7650</v>
      </c>
      <c r="G3571" s="846" t="s">
        <v>7735</v>
      </c>
      <c r="H3571" s="832">
        <v>2.982</v>
      </c>
      <c r="I3571" s="846" t="s">
        <v>7751</v>
      </c>
      <c r="J3571" s="846" t="s">
        <v>119</v>
      </c>
      <c r="K3571" s="846" t="s">
        <v>7737</v>
      </c>
      <c r="L3571" s="846" t="s">
        <v>7717</v>
      </c>
      <c r="M3571" s="846" t="s">
        <v>7718</v>
      </c>
      <c r="N3571" s="846"/>
      <c r="O3571" s="824"/>
      <c r="P3571" s="824"/>
      <c r="Q3571" s="824"/>
      <c r="R3571" s="824"/>
      <c r="S3571" s="824"/>
      <c r="T3571" s="824"/>
      <c r="U3571" s="824"/>
      <c r="V3571" s="824"/>
      <c r="W3571" s="824"/>
      <c r="X3571" s="824"/>
      <c r="Y3571" s="824"/>
      <c r="Z3571" s="824"/>
      <c r="AA3571" s="824"/>
      <c r="AB3571" s="824"/>
      <c r="AC3571" s="824"/>
    </row>
    <row r="3572" s="823" customFormat="1" ht="28.45" hidden="1" customHeight="1" outlineLevel="3" spans="1:29">
      <c r="A3572" s="873" t="s">
        <v>699</v>
      </c>
      <c r="B3572" s="870" t="s">
        <v>701</v>
      </c>
      <c r="C3572" s="870" t="s">
        <v>779</v>
      </c>
      <c r="D3572" s="846" t="s">
        <v>7752</v>
      </c>
      <c r="E3572" s="832">
        <v>4.46</v>
      </c>
      <c r="F3572" s="846" t="s">
        <v>7650</v>
      </c>
      <c r="G3572" s="846" t="s">
        <v>7735</v>
      </c>
      <c r="H3572" s="832">
        <v>1.8473</v>
      </c>
      <c r="I3572" s="846" t="s">
        <v>7645</v>
      </c>
      <c r="J3572" s="846" t="s">
        <v>119</v>
      </c>
      <c r="K3572" s="846" t="s">
        <v>7737</v>
      </c>
      <c r="L3572" s="846" t="s">
        <v>7717</v>
      </c>
      <c r="M3572" s="846" t="s">
        <v>7718</v>
      </c>
      <c r="N3572" s="846"/>
      <c r="O3572" s="824"/>
      <c r="P3572" s="824"/>
      <c r="Q3572" s="824"/>
      <c r="R3572" s="824"/>
      <c r="S3572" s="824"/>
      <c r="T3572" s="824"/>
      <c r="U3572" s="824"/>
      <c r="V3572" s="824"/>
      <c r="W3572" s="824"/>
      <c r="X3572" s="824"/>
      <c r="Y3572" s="824"/>
      <c r="Z3572" s="824"/>
      <c r="AA3572" s="824"/>
      <c r="AB3572" s="824"/>
      <c r="AC3572" s="824"/>
    </row>
    <row r="3573" s="823" customFormat="1" ht="28.45" hidden="1" customHeight="1" outlineLevel="3" spans="1:29">
      <c r="A3573" s="873" t="s">
        <v>699</v>
      </c>
      <c r="B3573" s="870" t="s">
        <v>701</v>
      </c>
      <c r="C3573" s="870" t="s">
        <v>779</v>
      </c>
      <c r="D3573" s="846" t="s">
        <v>7752</v>
      </c>
      <c r="E3573" s="832">
        <v>9.98</v>
      </c>
      <c r="F3573" s="846" t="s">
        <v>7650</v>
      </c>
      <c r="G3573" s="846" t="s">
        <v>7735</v>
      </c>
      <c r="H3573" s="832">
        <v>4.133</v>
      </c>
      <c r="I3573" s="846" t="s">
        <v>7751</v>
      </c>
      <c r="J3573" s="846" t="s">
        <v>119</v>
      </c>
      <c r="K3573" s="846" t="s">
        <v>7737</v>
      </c>
      <c r="L3573" s="846" t="s">
        <v>7717</v>
      </c>
      <c r="M3573" s="846" t="s">
        <v>7718</v>
      </c>
      <c r="N3573" s="846"/>
      <c r="O3573" s="824"/>
      <c r="P3573" s="824"/>
      <c r="Q3573" s="824"/>
      <c r="R3573" s="824"/>
      <c r="S3573" s="824"/>
      <c r="T3573" s="824"/>
      <c r="U3573" s="824"/>
      <c r="V3573" s="824"/>
      <c r="W3573" s="824"/>
      <c r="X3573" s="824"/>
      <c r="Y3573" s="824"/>
      <c r="Z3573" s="824"/>
      <c r="AA3573" s="824"/>
      <c r="AB3573" s="824"/>
      <c r="AC3573" s="824"/>
    </row>
    <row r="3574" s="823" customFormat="1" ht="28.45" hidden="1" customHeight="1" outlineLevel="3" spans="1:29">
      <c r="A3574" s="873" t="s">
        <v>699</v>
      </c>
      <c r="B3574" s="870" t="s">
        <v>701</v>
      </c>
      <c r="C3574" s="870" t="s">
        <v>779</v>
      </c>
      <c r="D3574" s="846" t="s">
        <v>7752</v>
      </c>
      <c r="E3574" s="832">
        <v>3.12</v>
      </c>
      <c r="F3574" s="846" t="s">
        <v>7650</v>
      </c>
      <c r="G3574" s="846" t="s">
        <v>7735</v>
      </c>
      <c r="H3574" s="832">
        <v>1.1887</v>
      </c>
      <c r="I3574" s="846" t="s">
        <v>7743</v>
      </c>
      <c r="J3574" s="846" t="s">
        <v>119</v>
      </c>
      <c r="K3574" s="846" t="s">
        <v>7737</v>
      </c>
      <c r="L3574" s="846" t="s">
        <v>7717</v>
      </c>
      <c r="M3574" s="846" t="s">
        <v>7718</v>
      </c>
      <c r="N3574" s="846"/>
      <c r="O3574" s="824"/>
      <c r="P3574" s="824"/>
      <c r="Q3574" s="824"/>
      <c r="R3574" s="824"/>
      <c r="S3574" s="824"/>
      <c r="T3574" s="824"/>
      <c r="U3574" s="824"/>
      <c r="V3574" s="824"/>
      <c r="W3574" s="824"/>
      <c r="X3574" s="824"/>
      <c r="Y3574" s="824"/>
      <c r="Z3574" s="824"/>
      <c r="AA3574" s="824"/>
      <c r="AB3574" s="824"/>
      <c r="AC3574" s="824"/>
    </row>
    <row r="3575" s="823" customFormat="1" ht="28.45" hidden="1" customHeight="1" outlineLevel="3" spans="1:29">
      <c r="A3575" s="873" t="s">
        <v>699</v>
      </c>
      <c r="B3575" s="870" t="s">
        <v>701</v>
      </c>
      <c r="C3575" s="870" t="s">
        <v>779</v>
      </c>
      <c r="D3575" s="846" t="s">
        <v>7753</v>
      </c>
      <c r="E3575" s="832">
        <v>4.44</v>
      </c>
      <c r="F3575" s="846" t="s">
        <v>7650</v>
      </c>
      <c r="G3575" s="846" t="s">
        <v>7726</v>
      </c>
      <c r="H3575" s="832">
        <v>1.6993</v>
      </c>
      <c r="I3575" s="846" t="s">
        <v>7754</v>
      </c>
      <c r="J3575" s="846" t="s">
        <v>119</v>
      </c>
      <c r="K3575" s="846" t="s">
        <v>7727</v>
      </c>
      <c r="L3575" s="846" t="s">
        <v>7728</v>
      </c>
      <c r="M3575" s="846" t="s">
        <v>7692</v>
      </c>
      <c r="N3575" s="846"/>
      <c r="O3575" s="824"/>
      <c r="P3575" s="824"/>
      <c r="Q3575" s="824"/>
      <c r="R3575" s="824"/>
      <c r="S3575" s="824"/>
      <c r="T3575" s="824"/>
      <c r="U3575" s="824"/>
      <c r="V3575" s="824"/>
      <c r="W3575" s="824"/>
      <c r="X3575" s="824"/>
      <c r="Y3575" s="824"/>
      <c r="Z3575" s="824"/>
      <c r="AA3575" s="824"/>
      <c r="AB3575" s="824"/>
      <c r="AC3575" s="824"/>
    </row>
    <row r="3576" s="823" customFormat="1" ht="28.45" hidden="1" customHeight="1" outlineLevel="3" spans="1:29">
      <c r="A3576" s="873" t="s">
        <v>699</v>
      </c>
      <c r="B3576" s="870" t="s">
        <v>701</v>
      </c>
      <c r="C3576" s="870" t="s">
        <v>779</v>
      </c>
      <c r="D3576" s="846" t="s">
        <v>7753</v>
      </c>
      <c r="E3576" s="832">
        <v>3.83</v>
      </c>
      <c r="F3576" s="846" t="s">
        <v>7650</v>
      </c>
      <c r="G3576" s="846" t="s">
        <v>7735</v>
      </c>
      <c r="H3576" s="832">
        <v>1.4776</v>
      </c>
      <c r="I3576" s="846" t="s">
        <v>7664</v>
      </c>
      <c r="J3576" s="846" t="s">
        <v>119</v>
      </c>
      <c r="K3576" s="846" t="s">
        <v>829</v>
      </c>
      <c r="L3576" s="846" t="s">
        <v>7717</v>
      </c>
      <c r="M3576" s="846" t="s">
        <v>7718</v>
      </c>
      <c r="N3576" s="846"/>
      <c r="O3576" s="824"/>
      <c r="P3576" s="824"/>
      <c r="Q3576" s="824"/>
      <c r="R3576" s="824"/>
      <c r="S3576" s="824"/>
      <c r="T3576" s="824"/>
      <c r="U3576" s="824"/>
      <c r="V3576" s="824"/>
      <c r="W3576" s="824"/>
      <c r="X3576" s="824"/>
      <c r="Y3576" s="824"/>
      <c r="Z3576" s="824"/>
      <c r="AA3576" s="824"/>
      <c r="AB3576" s="824"/>
      <c r="AC3576" s="824"/>
    </row>
    <row r="3577" s="823" customFormat="1" ht="28.45" hidden="1" customHeight="1" outlineLevel="3" spans="1:29">
      <c r="A3577" s="873" t="s">
        <v>699</v>
      </c>
      <c r="B3577" s="870" t="s">
        <v>701</v>
      </c>
      <c r="C3577" s="870" t="s">
        <v>779</v>
      </c>
      <c r="D3577" s="846" t="s">
        <v>7755</v>
      </c>
      <c r="E3577" s="832">
        <v>5.22</v>
      </c>
      <c r="F3577" s="846" t="s">
        <v>7650</v>
      </c>
      <c r="G3577" s="846" t="s">
        <v>7735</v>
      </c>
      <c r="H3577" s="832">
        <v>2.159</v>
      </c>
      <c r="I3577" s="846" t="s">
        <v>7756</v>
      </c>
      <c r="J3577" s="846" t="s">
        <v>119</v>
      </c>
      <c r="K3577" s="846" t="s">
        <v>7737</v>
      </c>
      <c r="L3577" s="846" t="s">
        <v>7717</v>
      </c>
      <c r="M3577" s="846" t="s">
        <v>7718</v>
      </c>
      <c r="N3577" s="846"/>
      <c r="O3577" s="824"/>
      <c r="P3577" s="824"/>
      <c r="Q3577" s="824"/>
      <c r="R3577" s="824"/>
      <c r="S3577" s="824"/>
      <c r="T3577" s="824"/>
      <c r="U3577" s="824"/>
      <c r="V3577" s="824"/>
      <c r="W3577" s="824"/>
      <c r="X3577" s="824"/>
      <c r="Y3577" s="824"/>
      <c r="Z3577" s="824"/>
      <c r="AA3577" s="824"/>
      <c r="AB3577" s="824"/>
      <c r="AC3577" s="824"/>
    </row>
    <row r="3578" s="823" customFormat="1" ht="28.45" hidden="1" customHeight="1" outlineLevel="3" spans="1:29">
      <c r="A3578" s="873" t="s">
        <v>699</v>
      </c>
      <c r="B3578" s="870" t="s">
        <v>701</v>
      </c>
      <c r="C3578" s="870" t="s">
        <v>779</v>
      </c>
      <c r="D3578" s="846" t="s">
        <v>7755</v>
      </c>
      <c r="E3578" s="832">
        <v>1.04</v>
      </c>
      <c r="F3578" s="846" t="s">
        <v>7650</v>
      </c>
      <c r="G3578" s="846" t="s">
        <v>7735</v>
      </c>
      <c r="H3578" s="832">
        <v>0.4078</v>
      </c>
      <c r="I3578" s="846" t="s">
        <v>7757</v>
      </c>
      <c r="J3578" s="846" t="s">
        <v>119</v>
      </c>
      <c r="K3578" s="846" t="s">
        <v>829</v>
      </c>
      <c r="L3578" s="846" t="s">
        <v>7717</v>
      </c>
      <c r="M3578" s="846" t="s">
        <v>7718</v>
      </c>
      <c r="N3578" s="846"/>
      <c r="O3578" s="824"/>
      <c r="P3578" s="824"/>
      <c r="Q3578" s="824"/>
      <c r="R3578" s="824"/>
      <c r="S3578" s="824"/>
      <c r="T3578" s="824"/>
      <c r="U3578" s="824"/>
      <c r="V3578" s="824"/>
      <c r="W3578" s="824"/>
      <c r="X3578" s="824"/>
      <c r="Y3578" s="824"/>
      <c r="Z3578" s="824"/>
      <c r="AA3578" s="824"/>
      <c r="AB3578" s="824"/>
      <c r="AC3578" s="824"/>
    </row>
    <row r="3579" s="823" customFormat="1" ht="28.45" hidden="1" customHeight="1" outlineLevel="3" spans="1:29">
      <c r="A3579" s="873" t="s">
        <v>699</v>
      </c>
      <c r="B3579" s="870" t="s">
        <v>701</v>
      </c>
      <c r="C3579" s="870" t="s">
        <v>779</v>
      </c>
      <c r="D3579" s="846" t="s">
        <v>7755</v>
      </c>
      <c r="E3579" s="832">
        <v>0.96</v>
      </c>
      <c r="F3579" s="846" t="s">
        <v>7650</v>
      </c>
      <c r="G3579" s="846" t="s">
        <v>7735</v>
      </c>
      <c r="H3579" s="832">
        <v>0.3595</v>
      </c>
      <c r="I3579" s="846" t="s">
        <v>7758</v>
      </c>
      <c r="J3579" s="846" t="s">
        <v>53</v>
      </c>
      <c r="K3579" s="846" t="s">
        <v>7737</v>
      </c>
      <c r="L3579" s="846" t="s">
        <v>7717</v>
      </c>
      <c r="M3579" s="846" t="s">
        <v>7718</v>
      </c>
      <c r="N3579" s="846"/>
      <c r="O3579" s="824"/>
      <c r="P3579" s="824"/>
      <c r="Q3579" s="824"/>
      <c r="R3579" s="824"/>
      <c r="S3579" s="824"/>
      <c r="T3579" s="824"/>
      <c r="U3579" s="824"/>
      <c r="V3579" s="824"/>
      <c r="W3579" s="824"/>
      <c r="X3579" s="824"/>
      <c r="Y3579" s="824"/>
      <c r="Z3579" s="824"/>
      <c r="AA3579" s="824"/>
      <c r="AB3579" s="824"/>
      <c r="AC3579" s="824"/>
    </row>
    <row r="3580" s="823" customFormat="1" ht="28.45" hidden="1" customHeight="1" outlineLevel="3" spans="1:29">
      <c r="A3580" s="873" t="s">
        <v>699</v>
      </c>
      <c r="B3580" s="870" t="s">
        <v>701</v>
      </c>
      <c r="C3580" s="870" t="s">
        <v>779</v>
      </c>
      <c r="D3580" s="846" t="s">
        <v>7759</v>
      </c>
      <c r="E3580" s="832">
        <v>2.11</v>
      </c>
      <c r="F3580" s="846" t="s">
        <v>7650</v>
      </c>
      <c r="G3580" s="846" t="s">
        <v>7735</v>
      </c>
      <c r="H3580" s="832">
        <v>0.8152</v>
      </c>
      <c r="I3580" s="846" t="s">
        <v>7760</v>
      </c>
      <c r="J3580" s="846" t="s">
        <v>119</v>
      </c>
      <c r="K3580" s="846" t="s">
        <v>829</v>
      </c>
      <c r="L3580" s="846" t="s">
        <v>7717</v>
      </c>
      <c r="M3580" s="846" t="s">
        <v>7718</v>
      </c>
      <c r="N3580" s="846"/>
      <c r="O3580" s="824"/>
      <c r="P3580" s="824"/>
      <c r="Q3580" s="824"/>
      <c r="R3580" s="824"/>
      <c r="S3580" s="824"/>
      <c r="T3580" s="824"/>
      <c r="U3580" s="824"/>
      <c r="V3580" s="824"/>
      <c r="W3580" s="824"/>
      <c r="X3580" s="824"/>
      <c r="Y3580" s="824"/>
      <c r="Z3580" s="824"/>
      <c r="AA3580" s="824"/>
      <c r="AB3580" s="824"/>
      <c r="AC3580" s="824"/>
    </row>
    <row r="3581" s="823" customFormat="1" ht="28.45" hidden="1" customHeight="1" outlineLevel="3" spans="1:29">
      <c r="A3581" s="873" t="s">
        <v>699</v>
      </c>
      <c r="B3581" s="870" t="s">
        <v>701</v>
      </c>
      <c r="C3581" s="870" t="s">
        <v>779</v>
      </c>
      <c r="D3581" s="846" t="s">
        <v>7761</v>
      </c>
      <c r="E3581" s="832">
        <v>16.71</v>
      </c>
      <c r="F3581" s="846" t="s">
        <v>7650</v>
      </c>
      <c r="G3581" s="846" t="s">
        <v>7678</v>
      </c>
      <c r="H3581" s="832">
        <v>8.9007</v>
      </c>
      <c r="I3581" s="846" t="s">
        <v>7631</v>
      </c>
      <c r="J3581" s="846" t="s">
        <v>119</v>
      </c>
      <c r="K3581" s="846" t="s">
        <v>829</v>
      </c>
      <c r="L3581" s="846" t="s">
        <v>7717</v>
      </c>
      <c r="M3581" s="846" t="s">
        <v>7718</v>
      </c>
      <c r="N3581" s="846"/>
      <c r="O3581" s="824"/>
      <c r="P3581" s="824"/>
      <c r="Q3581" s="824"/>
      <c r="R3581" s="824"/>
      <c r="S3581" s="824"/>
      <c r="T3581" s="824"/>
      <c r="U3581" s="824"/>
      <c r="V3581" s="824"/>
      <c r="W3581" s="824"/>
      <c r="X3581" s="824"/>
      <c r="Y3581" s="824"/>
      <c r="Z3581" s="824"/>
      <c r="AA3581" s="824"/>
      <c r="AB3581" s="824"/>
      <c r="AC3581" s="824"/>
    </row>
    <row r="3582" s="823" customFormat="1" ht="28.45" hidden="1" customHeight="1" outlineLevel="1" collapsed="1" spans="1:29">
      <c r="A3582" s="870" t="s">
        <v>699</v>
      </c>
      <c r="B3582" s="870" t="s">
        <v>1101</v>
      </c>
      <c r="C3582" s="870"/>
      <c r="D3582" s="835"/>
      <c r="E3582" s="835"/>
      <c r="F3582" s="835"/>
      <c r="G3582" s="836"/>
      <c r="H3582" s="871">
        <v>401.9753</v>
      </c>
      <c r="I3582" s="874" t="s">
        <v>7762</v>
      </c>
      <c r="J3582" s="835"/>
      <c r="K3582" s="835"/>
      <c r="L3582" s="835"/>
      <c r="M3582" s="835"/>
      <c r="N3582" s="836"/>
      <c r="O3582" s="824"/>
      <c r="P3582" s="824"/>
      <c r="Q3582" s="824"/>
      <c r="R3582" s="824"/>
      <c r="S3582" s="824"/>
      <c r="T3582" s="824"/>
      <c r="U3582" s="824"/>
      <c r="V3582" s="824"/>
      <c r="W3582" s="824"/>
      <c r="X3582" s="824"/>
      <c r="Y3582" s="824"/>
      <c r="Z3582" s="824"/>
      <c r="AA3582" s="824"/>
      <c r="AB3582" s="824"/>
      <c r="AC3582" s="824"/>
    </row>
    <row r="3583" s="823" customFormat="1" ht="28.45" hidden="1" customHeight="1" outlineLevel="2" collapsed="1" spans="1:29">
      <c r="A3583" s="870" t="s">
        <v>699</v>
      </c>
      <c r="B3583" s="870" t="s">
        <v>1101</v>
      </c>
      <c r="C3583" s="870" t="s">
        <v>781</v>
      </c>
      <c r="D3583" s="870"/>
      <c r="E3583" s="835"/>
      <c r="F3583" s="835"/>
      <c r="G3583" s="836"/>
      <c r="H3583" s="871">
        <v>401.9753</v>
      </c>
      <c r="I3583" s="874" t="s">
        <v>7762</v>
      </c>
      <c r="J3583" s="835"/>
      <c r="K3583" s="835"/>
      <c r="L3583" s="835"/>
      <c r="M3583" s="835"/>
      <c r="N3583" s="836"/>
      <c r="O3583" s="824"/>
      <c r="P3583" s="824"/>
      <c r="Q3583" s="824"/>
      <c r="R3583" s="824"/>
      <c r="S3583" s="824"/>
      <c r="T3583" s="824"/>
      <c r="U3583" s="824"/>
      <c r="V3583" s="824"/>
      <c r="W3583" s="824"/>
      <c r="X3583" s="824"/>
      <c r="Y3583" s="824"/>
      <c r="Z3583" s="824"/>
      <c r="AA3583" s="824"/>
      <c r="AB3583" s="824"/>
      <c r="AC3583" s="824"/>
    </row>
    <row r="3584" s="823" customFormat="1" ht="28.45" hidden="1" customHeight="1" outlineLevel="3" spans="1:29">
      <c r="A3584" s="873" t="s">
        <v>699</v>
      </c>
      <c r="B3584" s="870" t="s">
        <v>1101</v>
      </c>
      <c r="C3584" s="870" t="s">
        <v>781</v>
      </c>
      <c r="D3584" s="846" t="s">
        <v>7763</v>
      </c>
      <c r="E3584" s="832">
        <v>151.966</v>
      </c>
      <c r="F3584" s="846" t="s">
        <v>6361</v>
      </c>
      <c r="G3584" s="846" t="s">
        <v>7764</v>
      </c>
      <c r="H3584" s="832">
        <v>88.2647</v>
      </c>
      <c r="I3584" s="846" t="s">
        <v>7613</v>
      </c>
      <c r="J3584" s="846" t="s">
        <v>119</v>
      </c>
      <c r="K3584" s="846" t="s">
        <v>1116</v>
      </c>
      <c r="L3584" s="846" t="s">
        <v>1243</v>
      </c>
      <c r="M3584" s="846" t="s">
        <v>1164</v>
      </c>
      <c r="N3584" s="846"/>
      <c r="O3584" s="824"/>
      <c r="P3584" s="824"/>
      <c r="Q3584" s="824"/>
      <c r="R3584" s="824"/>
      <c r="S3584" s="824"/>
      <c r="T3584" s="824"/>
      <c r="U3584" s="824"/>
      <c r="V3584" s="824"/>
      <c r="W3584" s="824"/>
      <c r="X3584" s="824"/>
      <c r="Y3584" s="824"/>
      <c r="Z3584" s="824"/>
      <c r="AA3584" s="824"/>
      <c r="AB3584" s="824"/>
      <c r="AC3584" s="824"/>
    </row>
    <row r="3585" s="823" customFormat="1" ht="28.45" hidden="1" customHeight="1" outlineLevel="3" spans="1:29">
      <c r="A3585" s="873" t="s">
        <v>699</v>
      </c>
      <c r="B3585" s="870" t="s">
        <v>1101</v>
      </c>
      <c r="C3585" s="870" t="s">
        <v>781</v>
      </c>
      <c r="D3585" s="846" t="s">
        <v>7763</v>
      </c>
      <c r="E3585" s="832">
        <v>202.665</v>
      </c>
      <c r="F3585" s="846" t="s">
        <v>6361</v>
      </c>
      <c r="G3585" s="846" t="s">
        <v>7765</v>
      </c>
      <c r="H3585" s="832">
        <v>118.265</v>
      </c>
      <c r="I3585" s="846" t="s">
        <v>7698</v>
      </c>
      <c r="J3585" s="846" t="s">
        <v>119</v>
      </c>
      <c r="K3585" s="846" t="s">
        <v>1116</v>
      </c>
      <c r="L3585" s="846" t="s">
        <v>6702</v>
      </c>
      <c r="M3585" s="846" t="s">
        <v>1164</v>
      </c>
      <c r="N3585" s="846"/>
      <c r="O3585" s="824"/>
      <c r="P3585" s="824"/>
      <c r="Q3585" s="824"/>
      <c r="R3585" s="824"/>
      <c r="S3585" s="824"/>
      <c r="T3585" s="824"/>
      <c r="U3585" s="824"/>
      <c r="V3585" s="824"/>
      <c r="W3585" s="824"/>
      <c r="X3585" s="824"/>
      <c r="Y3585" s="824"/>
      <c r="Z3585" s="824"/>
      <c r="AA3585" s="824"/>
      <c r="AB3585" s="824"/>
      <c r="AC3585" s="824"/>
    </row>
    <row r="3586" s="823" customFormat="1" ht="28.45" hidden="1" customHeight="1" outlineLevel="3" spans="1:29">
      <c r="A3586" s="873" t="s">
        <v>699</v>
      </c>
      <c r="B3586" s="870" t="s">
        <v>1101</v>
      </c>
      <c r="C3586" s="870" t="s">
        <v>781</v>
      </c>
      <c r="D3586" s="846" t="s">
        <v>7766</v>
      </c>
      <c r="E3586" s="832">
        <v>147.142</v>
      </c>
      <c r="F3586" s="846" t="s">
        <v>6361</v>
      </c>
      <c r="G3586" s="846" t="s">
        <v>7764</v>
      </c>
      <c r="H3586" s="832">
        <v>88.6281</v>
      </c>
      <c r="I3586" s="846" t="s">
        <v>7740</v>
      </c>
      <c r="J3586" s="846" t="s">
        <v>119</v>
      </c>
      <c r="K3586" s="846" t="s">
        <v>1116</v>
      </c>
      <c r="L3586" s="846" t="s">
        <v>1243</v>
      </c>
      <c r="M3586" s="846" t="s">
        <v>1164</v>
      </c>
      <c r="N3586" s="846"/>
      <c r="O3586" s="824"/>
      <c r="P3586" s="824"/>
      <c r="Q3586" s="824"/>
      <c r="R3586" s="824"/>
      <c r="S3586" s="824"/>
      <c r="T3586" s="824"/>
      <c r="U3586" s="824"/>
      <c r="V3586" s="824"/>
      <c r="W3586" s="824"/>
      <c r="X3586" s="824"/>
      <c r="Y3586" s="824"/>
      <c r="Z3586" s="824"/>
      <c r="AA3586" s="824"/>
      <c r="AB3586" s="824"/>
      <c r="AC3586" s="824"/>
    </row>
    <row r="3587" s="823" customFormat="1" ht="28.45" hidden="1" customHeight="1" outlineLevel="3" spans="1:29">
      <c r="A3587" s="873" t="s">
        <v>699</v>
      </c>
      <c r="B3587" s="870" t="s">
        <v>1101</v>
      </c>
      <c r="C3587" s="870" t="s">
        <v>781</v>
      </c>
      <c r="D3587" s="846" t="s">
        <v>6711</v>
      </c>
      <c r="E3587" s="832">
        <v>163.286</v>
      </c>
      <c r="F3587" s="846" t="s">
        <v>6361</v>
      </c>
      <c r="G3587" s="846" t="s">
        <v>7767</v>
      </c>
      <c r="H3587" s="832">
        <v>106.8175</v>
      </c>
      <c r="I3587" s="846" t="s">
        <v>7768</v>
      </c>
      <c r="J3587" s="846" t="s">
        <v>119</v>
      </c>
      <c r="K3587" s="846" t="s">
        <v>1116</v>
      </c>
      <c r="L3587" s="846" t="s">
        <v>1117</v>
      </c>
      <c r="M3587" s="846" t="s">
        <v>1164</v>
      </c>
      <c r="N3587" s="846"/>
      <c r="O3587" s="824"/>
      <c r="P3587" s="824"/>
      <c r="Q3587" s="824"/>
      <c r="R3587" s="824"/>
      <c r="S3587" s="824"/>
      <c r="T3587" s="824"/>
      <c r="U3587" s="824"/>
      <c r="V3587" s="824"/>
      <c r="W3587" s="824"/>
      <c r="X3587" s="824"/>
      <c r="Y3587" s="824"/>
      <c r="Z3587" s="824"/>
      <c r="AA3587" s="824"/>
      <c r="AB3587" s="824"/>
      <c r="AC3587" s="824"/>
    </row>
    <row r="3588" s="823" customFormat="1" ht="28.45" hidden="1" customHeight="1" outlineLevel="1" collapsed="1" spans="1:29">
      <c r="A3588" s="870" t="s">
        <v>699</v>
      </c>
      <c r="B3588" s="870" t="s">
        <v>1261</v>
      </c>
      <c r="C3588" s="870"/>
      <c r="D3588" s="835"/>
      <c r="E3588" s="835"/>
      <c r="F3588" s="835"/>
      <c r="G3588" s="836"/>
      <c r="H3588" s="871">
        <v>338.5025</v>
      </c>
      <c r="I3588" s="874" t="s">
        <v>7769</v>
      </c>
      <c r="J3588" s="835"/>
      <c r="K3588" s="835"/>
      <c r="L3588" s="835"/>
      <c r="M3588" s="835"/>
      <c r="N3588" s="836"/>
      <c r="O3588" s="824"/>
      <c r="P3588" s="824"/>
      <c r="Q3588" s="824"/>
      <c r="R3588" s="824"/>
      <c r="S3588" s="824"/>
      <c r="T3588" s="824"/>
      <c r="U3588" s="824"/>
      <c r="V3588" s="824"/>
      <c r="W3588" s="824"/>
      <c r="X3588" s="824"/>
      <c r="Y3588" s="824"/>
      <c r="Z3588" s="824"/>
      <c r="AA3588" s="824"/>
      <c r="AB3588" s="824"/>
      <c r="AC3588" s="824"/>
    </row>
    <row r="3589" s="823" customFormat="1" ht="28.45" hidden="1" customHeight="1" outlineLevel="2" collapsed="1" spans="1:29">
      <c r="A3589" s="870" t="s">
        <v>699</v>
      </c>
      <c r="B3589" s="870" t="s">
        <v>1261</v>
      </c>
      <c r="C3589" s="870" t="s">
        <v>7770</v>
      </c>
      <c r="D3589" s="870"/>
      <c r="E3589" s="835"/>
      <c r="F3589" s="835"/>
      <c r="G3589" s="836"/>
      <c r="H3589" s="871">
        <v>338.5025</v>
      </c>
      <c r="I3589" s="874" t="s">
        <v>7769</v>
      </c>
      <c r="J3589" s="835"/>
      <c r="K3589" s="835"/>
      <c r="L3589" s="835"/>
      <c r="M3589" s="835"/>
      <c r="N3589" s="836"/>
      <c r="O3589" s="824"/>
      <c r="P3589" s="824"/>
      <c r="Q3589" s="824"/>
      <c r="R3589" s="824"/>
      <c r="S3589" s="824"/>
      <c r="T3589" s="824"/>
      <c r="U3589" s="824"/>
      <c r="V3589" s="824"/>
      <c r="W3589" s="824"/>
      <c r="X3589" s="824"/>
      <c r="Y3589" s="824"/>
      <c r="Z3589" s="824"/>
      <c r="AA3589" s="824"/>
      <c r="AB3589" s="824"/>
      <c r="AC3589" s="824"/>
    </row>
    <row r="3590" s="823" customFormat="1" ht="28.45" hidden="1" customHeight="1" outlineLevel="3" spans="1:29">
      <c r="A3590" s="873" t="s">
        <v>699</v>
      </c>
      <c r="B3590" s="870" t="s">
        <v>1261</v>
      </c>
      <c r="C3590" s="870" t="s">
        <v>7770</v>
      </c>
      <c r="D3590" s="846" t="s">
        <v>723</v>
      </c>
      <c r="E3590" s="832">
        <v>585.1269</v>
      </c>
      <c r="F3590" s="846" t="s">
        <v>7650</v>
      </c>
      <c r="G3590" s="846" t="s">
        <v>7771</v>
      </c>
      <c r="H3590" s="832">
        <v>265.9694</v>
      </c>
      <c r="I3590" s="846" t="s">
        <v>7772</v>
      </c>
      <c r="J3590" s="846" t="s">
        <v>119</v>
      </c>
      <c r="K3590" s="846" t="s">
        <v>7773</v>
      </c>
      <c r="L3590" s="846" t="s">
        <v>4400</v>
      </c>
      <c r="M3590" s="846" t="s">
        <v>7774</v>
      </c>
      <c r="N3590" s="846"/>
      <c r="O3590" s="824"/>
      <c r="P3590" s="824"/>
      <c r="Q3590" s="824"/>
      <c r="R3590" s="824"/>
      <c r="S3590" s="824"/>
      <c r="T3590" s="824"/>
      <c r="U3590" s="824"/>
      <c r="V3590" s="824"/>
      <c r="W3590" s="824"/>
      <c r="X3590" s="824"/>
      <c r="Y3590" s="824"/>
      <c r="Z3590" s="824"/>
      <c r="AA3590" s="824"/>
      <c r="AB3590" s="824"/>
      <c r="AC3590" s="824"/>
    </row>
    <row r="3591" s="823" customFormat="1" ht="28.45" hidden="1" customHeight="1" outlineLevel="3" spans="1:29">
      <c r="A3591" s="873" t="s">
        <v>699</v>
      </c>
      <c r="B3591" s="870" t="s">
        <v>1261</v>
      </c>
      <c r="C3591" s="870" t="s">
        <v>7770</v>
      </c>
      <c r="D3591" s="846" t="s">
        <v>723</v>
      </c>
      <c r="E3591" s="832">
        <v>166.0589</v>
      </c>
      <c r="F3591" s="846" t="s">
        <v>7650</v>
      </c>
      <c r="G3591" s="846" t="s">
        <v>7771</v>
      </c>
      <c r="H3591" s="832">
        <v>72.5331</v>
      </c>
      <c r="I3591" s="846" t="s">
        <v>7775</v>
      </c>
      <c r="J3591" s="846" t="s">
        <v>119</v>
      </c>
      <c r="K3591" s="846" t="s">
        <v>7773</v>
      </c>
      <c r="L3591" s="846" t="s">
        <v>4400</v>
      </c>
      <c r="M3591" s="846" t="s">
        <v>7774</v>
      </c>
      <c r="N3591" s="846"/>
      <c r="O3591" s="824"/>
      <c r="P3591" s="824"/>
      <c r="Q3591" s="824"/>
      <c r="R3591" s="824"/>
      <c r="S3591" s="824"/>
      <c r="T3591" s="824"/>
      <c r="U3591" s="824"/>
      <c r="V3591" s="824"/>
      <c r="W3591" s="824"/>
      <c r="X3591" s="824"/>
      <c r="Y3591" s="824"/>
      <c r="Z3591" s="824"/>
      <c r="AA3591" s="824"/>
      <c r="AB3591" s="824"/>
      <c r="AC3591" s="824"/>
    </row>
    <row r="3592" s="823" customFormat="1" ht="28.45" customHeight="1" collapsed="1" spans="1:29">
      <c r="A3592" s="870" t="s">
        <v>1470</v>
      </c>
      <c r="B3592" s="870"/>
      <c r="C3592" s="835"/>
      <c r="D3592" s="835"/>
      <c r="E3592" s="835"/>
      <c r="F3592" s="835"/>
      <c r="G3592" s="836"/>
      <c r="H3592" s="871">
        <v>2545.25</v>
      </c>
      <c r="I3592" s="874" t="s">
        <v>7776</v>
      </c>
      <c r="J3592" s="835"/>
      <c r="K3592" s="835"/>
      <c r="L3592" s="835"/>
      <c r="M3592" s="835"/>
      <c r="N3592" s="836"/>
      <c r="O3592" s="824"/>
      <c r="P3592" s="824"/>
      <c r="Q3592" s="824"/>
      <c r="R3592" s="824"/>
      <c r="S3592" s="824"/>
      <c r="T3592" s="824"/>
      <c r="U3592" s="824"/>
      <c r="V3592" s="824"/>
      <c r="W3592" s="824"/>
      <c r="X3592" s="824"/>
      <c r="Y3592" s="824"/>
      <c r="Z3592" s="824"/>
      <c r="AA3592" s="824"/>
      <c r="AB3592" s="824"/>
      <c r="AC3592" s="824"/>
    </row>
    <row r="3593" s="823" customFormat="1" ht="28.45" hidden="1" customHeight="1" outlineLevel="1" collapsed="1" spans="1:29">
      <c r="A3593" s="870" t="s">
        <v>1470</v>
      </c>
      <c r="B3593" s="870" t="s">
        <v>1472</v>
      </c>
      <c r="C3593" s="870"/>
      <c r="D3593" s="835"/>
      <c r="E3593" s="835"/>
      <c r="F3593" s="835"/>
      <c r="G3593" s="836"/>
      <c r="H3593" s="871">
        <v>271.08</v>
      </c>
      <c r="I3593" s="874" t="s">
        <v>7777</v>
      </c>
      <c r="J3593" s="835"/>
      <c r="K3593" s="835"/>
      <c r="L3593" s="835"/>
      <c r="M3593" s="835"/>
      <c r="N3593" s="836"/>
      <c r="O3593" s="824"/>
      <c r="P3593" s="824"/>
      <c r="Q3593" s="824"/>
      <c r="R3593" s="824"/>
      <c r="S3593" s="824"/>
      <c r="T3593" s="824"/>
      <c r="U3593" s="824"/>
      <c r="V3593" s="824"/>
      <c r="W3593" s="824"/>
      <c r="X3593" s="824"/>
      <c r="Y3593" s="824"/>
      <c r="Z3593" s="824"/>
      <c r="AA3593" s="824"/>
      <c r="AB3593" s="824"/>
      <c r="AC3593" s="824"/>
    </row>
    <row r="3594" s="823" customFormat="1" ht="28.45" hidden="1" customHeight="1" outlineLevel="2" collapsed="1" spans="1:29">
      <c r="A3594" s="870" t="s">
        <v>1470</v>
      </c>
      <c r="B3594" s="870" t="s">
        <v>1472</v>
      </c>
      <c r="C3594" s="870" t="s">
        <v>1604</v>
      </c>
      <c r="D3594" s="870"/>
      <c r="E3594" s="835"/>
      <c r="F3594" s="835"/>
      <c r="G3594" s="836"/>
      <c r="H3594" s="871">
        <v>268.76</v>
      </c>
      <c r="I3594" s="874" t="s">
        <v>7777</v>
      </c>
      <c r="J3594" s="835"/>
      <c r="K3594" s="835"/>
      <c r="L3594" s="835"/>
      <c r="M3594" s="835"/>
      <c r="N3594" s="836"/>
      <c r="O3594" s="824"/>
      <c r="P3594" s="824"/>
      <c r="Q3594" s="824"/>
      <c r="R3594" s="824"/>
      <c r="S3594" s="824"/>
      <c r="T3594" s="824"/>
      <c r="U3594" s="824"/>
      <c r="V3594" s="824"/>
      <c r="W3594" s="824"/>
      <c r="X3594" s="824"/>
      <c r="Y3594" s="824"/>
      <c r="Z3594" s="824"/>
      <c r="AA3594" s="824"/>
      <c r="AB3594" s="824"/>
      <c r="AC3594" s="824"/>
    </row>
    <row r="3595" s="823" customFormat="1" ht="28.45" hidden="1" customHeight="1" outlineLevel="3" spans="1:29">
      <c r="A3595" s="873" t="s">
        <v>1470</v>
      </c>
      <c r="B3595" s="870" t="s">
        <v>1472</v>
      </c>
      <c r="C3595" s="870" t="s">
        <v>1604</v>
      </c>
      <c r="D3595" s="846" t="s">
        <v>1558</v>
      </c>
      <c r="E3595" s="832">
        <v>1312.24</v>
      </c>
      <c r="F3595" s="846" t="s">
        <v>6361</v>
      </c>
      <c r="G3595" s="846" t="s">
        <v>7778</v>
      </c>
      <c r="H3595" s="832">
        <v>268.76</v>
      </c>
      <c r="I3595" s="846" t="s">
        <v>7779</v>
      </c>
      <c r="J3595" s="846" t="s">
        <v>119</v>
      </c>
      <c r="K3595" s="846" t="s">
        <v>7780</v>
      </c>
      <c r="L3595" s="846" t="s">
        <v>7781</v>
      </c>
      <c r="M3595" s="846" t="s">
        <v>7782</v>
      </c>
      <c r="N3595" s="846"/>
      <c r="O3595" s="824"/>
      <c r="P3595" s="824"/>
      <c r="Q3595" s="824"/>
      <c r="R3595" s="824"/>
      <c r="S3595" s="824"/>
      <c r="T3595" s="824"/>
      <c r="U3595" s="824"/>
      <c r="V3595" s="824"/>
      <c r="W3595" s="824"/>
      <c r="X3595" s="824"/>
      <c r="Y3595" s="824"/>
      <c r="Z3595" s="824"/>
      <c r="AA3595" s="824"/>
      <c r="AB3595" s="824"/>
      <c r="AC3595" s="824"/>
    </row>
    <row r="3596" s="823" customFormat="1" ht="28.45" hidden="1" customHeight="1" outlineLevel="2" collapsed="1" spans="1:29">
      <c r="A3596" s="870" t="s">
        <v>1470</v>
      </c>
      <c r="B3596" s="870" t="s">
        <v>1472</v>
      </c>
      <c r="C3596" s="870" t="s">
        <v>1529</v>
      </c>
      <c r="D3596" s="870"/>
      <c r="E3596" s="835"/>
      <c r="F3596" s="835"/>
      <c r="G3596" s="836"/>
      <c r="H3596" s="871">
        <v>2.32</v>
      </c>
      <c r="I3596" s="874" t="s">
        <v>71</v>
      </c>
      <c r="J3596" s="835"/>
      <c r="K3596" s="835"/>
      <c r="L3596" s="835"/>
      <c r="M3596" s="835"/>
      <c r="N3596" s="836"/>
      <c r="O3596" s="824"/>
      <c r="P3596" s="824"/>
      <c r="Q3596" s="824"/>
      <c r="R3596" s="824"/>
      <c r="S3596" s="824"/>
      <c r="T3596" s="824"/>
      <c r="U3596" s="824"/>
      <c r="V3596" s="824"/>
      <c r="W3596" s="824"/>
      <c r="X3596" s="824"/>
      <c r="Y3596" s="824"/>
      <c r="Z3596" s="824"/>
      <c r="AA3596" s="824"/>
      <c r="AB3596" s="824"/>
      <c r="AC3596" s="824"/>
    </row>
    <row r="3597" s="823" customFormat="1" ht="28.45" hidden="1" customHeight="1" outlineLevel="3" spans="1:29">
      <c r="A3597" s="873" t="s">
        <v>1470</v>
      </c>
      <c r="B3597" s="870" t="s">
        <v>1472</v>
      </c>
      <c r="C3597" s="870" t="s">
        <v>1529</v>
      </c>
      <c r="D3597" s="846" t="s">
        <v>1501</v>
      </c>
      <c r="E3597" s="832">
        <v>8.74</v>
      </c>
      <c r="F3597" s="846" t="s">
        <v>6361</v>
      </c>
      <c r="G3597" s="846" t="s">
        <v>7783</v>
      </c>
      <c r="H3597" s="832">
        <v>2.32</v>
      </c>
      <c r="I3597" s="846" t="s">
        <v>7784</v>
      </c>
      <c r="J3597" s="846" t="s">
        <v>53</v>
      </c>
      <c r="K3597" s="846" t="s">
        <v>1493</v>
      </c>
      <c r="L3597" s="846" t="s">
        <v>7785</v>
      </c>
      <c r="M3597" s="846" t="s">
        <v>7786</v>
      </c>
      <c r="N3597" s="846"/>
      <c r="O3597" s="824"/>
      <c r="P3597" s="824"/>
      <c r="Q3597" s="824"/>
      <c r="R3597" s="824"/>
      <c r="S3597" s="824"/>
      <c r="T3597" s="824"/>
      <c r="U3597" s="824"/>
      <c r="V3597" s="824"/>
      <c r="W3597" s="824"/>
      <c r="X3597" s="824"/>
      <c r="Y3597" s="824"/>
      <c r="Z3597" s="824"/>
      <c r="AA3597" s="824"/>
      <c r="AB3597" s="824"/>
      <c r="AC3597" s="824"/>
    </row>
    <row r="3598" s="823" customFormat="1" ht="28.45" hidden="1" customHeight="1" outlineLevel="1" collapsed="1" spans="1:29">
      <c r="A3598" s="870" t="s">
        <v>1470</v>
      </c>
      <c r="B3598" s="870" t="s">
        <v>1777</v>
      </c>
      <c r="C3598" s="870"/>
      <c r="D3598" s="835"/>
      <c r="E3598" s="835"/>
      <c r="F3598" s="835"/>
      <c r="G3598" s="836"/>
      <c r="H3598" s="871">
        <v>1069.81</v>
      </c>
      <c r="I3598" s="874" t="s">
        <v>71</v>
      </c>
      <c r="J3598" s="835"/>
      <c r="K3598" s="835"/>
      <c r="L3598" s="835"/>
      <c r="M3598" s="835"/>
      <c r="N3598" s="836"/>
      <c r="O3598" s="824"/>
      <c r="P3598" s="824"/>
      <c r="Q3598" s="824"/>
      <c r="R3598" s="824"/>
      <c r="S3598" s="824"/>
      <c r="T3598" s="824"/>
      <c r="U3598" s="824"/>
      <c r="V3598" s="824"/>
      <c r="W3598" s="824"/>
      <c r="X3598" s="824"/>
      <c r="Y3598" s="824"/>
      <c r="Z3598" s="824"/>
      <c r="AA3598" s="824"/>
      <c r="AB3598" s="824"/>
      <c r="AC3598" s="824"/>
    </row>
    <row r="3599" s="823" customFormat="1" ht="28.45" hidden="1" customHeight="1" outlineLevel="2" collapsed="1" spans="1:29">
      <c r="A3599" s="870" t="s">
        <v>1470</v>
      </c>
      <c r="B3599" s="870" t="s">
        <v>1777</v>
      </c>
      <c r="C3599" s="870" t="s">
        <v>1800</v>
      </c>
      <c r="D3599" s="870"/>
      <c r="E3599" s="835"/>
      <c r="F3599" s="835"/>
      <c r="G3599" s="836"/>
      <c r="H3599" s="871">
        <v>1069.81</v>
      </c>
      <c r="I3599" s="874" t="s">
        <v>71</v>
      </c>
      <c r="J3599" s="835"/>
      <c r="K3599" s="835"/>
      <c r="L3599" s="835"/>
      <c r="M3599" s="835"/>
      <c r="N3599" s="836"/>
      <c r="O3599" s="824"/>
      <c r="P3599" s="824"/>
      <c r="Q3599" s="824"/>
      <c r="R3599" s="824"/>
      <c r="S3599" s="824"/>
      <c r="T3599" s="824"/>
      <c r="U3599" s="824"/>
      <c r="V3599" s="824"/>
      <c r="W3599" s="824"/>
      <c r="X3599" s="824"/>
      <c r="Y3599" s="824"/>
      <c r="Z3599" s="824"/>
      <c r="AA3599" s="824"/>
      <c r="AB3599" s="824"/>
      <c r="AC3599" s="824"/>
    </row>
    <row r="3600" s="823" customFormat="1" ht="28.45" hidden="1" customHeight="1" outlineLevel="3" spans="1:29">
      <c r="A3600" s="873" t="s">
        <v>1470</v>
      </c>
      <c r="B3600" s="870" t="s">
        <v>1777</v>
      </c>
      <c r="C3600" s="870" t="s">
        <v>1800</v>
      </c>
      <c r="D3600" s="846" t="s">
        <v>1812</v>
      </c>
      <c r="E3600" s="832">
        <v>4649.22</v>
      </c>
      <c r="F3600" s="846" t="s">
        <v>6885</v>
      </c>
      <c r="G3600" s="846" t="s">
        <v>7787</v>
      </c>
      <c r="H3600" s="832">
        <v>1069.81</v>
      </c>
      <c r="I3600" s="846" t="s">
        <v>7788</v>
      </c>
      <c r="J3600" s="846" t="s">
        <v>53</v>
      </c>
      <c r="K3600" s="846" t="s">
        <v>7789</v>
      </c>
      <c r="L3600" s="846" t="s">
        <v>1809</v>
      </c>
      <c r="M3600" s="846" t="s">
        <v>7790</v>
      </c>
      <c r="N3600" s="846"/>
      <c r="O3600" s="824"/>
      <c r="P3600" s="824"/>
      <c r="Q3600" s="824"/>
      <c r="R3600" s="824"/>
      <c r="S3600" s="824"/>
      <c r="T3600" s="824"/>
      <c r="U3600" s="824"/>
      <c r="V3600" s="824"/>
      <c r="W3600" s="824"/>
      <c r="X3600" s="824"/>
      <c r="Y3600" s="824"/>
      <c r="Z3600" s="824"/>
      <c r="AA3600" s="824"/>
      <c r="AB3600" s="824"/>
      <c r="AC3600" s="824"/>
    </row>
    <row r="3601" s="823" customFormat="1" ht="28.45" hidden="1" customHeight="1" outlineLevel="1" collapsed="1" spans="1:29">
      <c r="A3601" s="870" t="s">
        <v>1470</v>
      </c>
      <c r="B3601" s="870" t="s">
        <v>2092</v>
      </c>
      <c r="C3601" s="870"/>
      <c r="D3601" s="835"/>
      <c r="E3601" s="835"/>
      <c r="F3601" s="835"/>
      <c r="G3601" s="836"/>
      <c r="H3601" s="871">
        <v>300.97</v>
      </c>
      <c r="I3601" s="874" t="s">
        <v>7791</v>
      </c>
      <c r="J3601" s="835"/>
      <c r="K3601" s="835"/>
      <c r="L3601" s="835"/>
      <c r="M3601" s="835"/>
      <c r="N3601" s="836"/>
      <c r="O3601" s="824"/>
      <c r="P3601" s="824"/>
      <c r="Q3601" s="824"/>
      <c r="R3601" s="824"/>
      <c r="S3601" s="824"/>
      <c r="T3601" s="824"/>
      <c r="U3601" s="824"/>
      <c r="V3601" s="824"/>
      <c r="W3601" s="824"/>
      <c r="X3601" s="824"/>
      <c r="Y3601" s="824"/>
      <c r="Z3601" s="824"/>
      <c r="AA3601" s="824"/>
      <c r="AB3601" s="824"/>
      <c r="AC3601" s="824"/>
    </row>
    <row r="3602" s="823" customFormat="1" ht="28.45" hidden="1" customHeight="1" outlineLevel="2" collapsed="1" spans="1:29">
      <c r="A3602" s="870" t="s">
        <v>1470</v>
      </c>
      <c r="B3602" s="870" t="s">
        <v>2092</v>
      </c>
      <c r="C3602" s="870" t="s">
        <v>2138</v>
      </c>
      <c r="D3602" s="870"/>
      <c r="E3602" s="835"/>
      <c r="F3602" s="835"/>
      <c r="G3602" s="836"/>
      <c r="H3602" s="871">
        <v>54.91</v>
      </c>
      <c r="I3602" s="874" t="s">
        <v>7792</v>
      </c>
      <c r="J3602" s="835"/>
      <c r="K3602" s="835"/>
      <c r="L3602" s="835"/>
      <c r="M3602" s="835"/>
      <c r="N3602" s="836"/>
      <c r="O3602" s="824"/>
      <c r="P3602" s="824"/>
      <c r="Q3602" s="824"/>
      <c r="R3602" s="824"/>
      <c r="S3602" s="824"/>
      <c r="T3602" s="824"/>
      <c r="U3602" s="824"/>
      <c r="V3602" s="824"/>
      <c r="W3602" s="824"/>
      <c r="X3602" s="824"/>
      <c r="Y3602" s="824"/>
      <c r="Z3602" s="824"/>
      <c r="AA3602" s="824"/>
      <c r="AB3602" s="824"/>
      <c r="AC3602" s="824"/>
    </row>
    <row r="3603" s="823" customFormat="1" ht="28.45" hidden="1" customHeight="1" outlineLevel="3" spans="1:29">
      <c r="A3603" s="873" t="s">
        <v>1470</v>
      </c>
      <c r="B3603" s="870" t="s">
        <v>2092</v>
      </c>
      <c r="C3603" s="870" t="s">
        <v>2138</v>
      </c>
      <c r="D3603" s="846" t="s">
        <v>7793</v>
      </c>
      <c r="E3603" s="832">
        <v>36491</v>
      </c>
      <c r="F3603" s="846" t="s">
        <v>6416</v>
      </c>
      <c r="G3603" s="846" t="s">
        <v>7794</v>
      </c>
      <c r="H3603" s="832">
        <v>54.91</v>
      </c>
      <c r="I3603" s="846" t="s">
        <v>7795</v>
      </c>
      <c r="J3603" s="846" t="s">
        <v>53</v>
      </c>
      <c r="K3603" s="846" t="s">
        <v>2143</v>
      </c>
      <c r="L3603" s="846" t="s">
        <v>2164</v>
      </c>
      <c r="M3603" s="846" t="s">
        <v>7796</v>
      </c>
      <c r="N3603" s="846"/>
      <c r="O3603" s="824"/>
      <c r="P3603" s="824"/>
      <c r="Q3603" s="824"/>
      <c r="R3603" s="824"/>
      <c r="S3603" s="824"/>
      <c r="T3603" s="824"/>
      <c r="U3603" s="824"/>
      <c r="V3603" s="824"/>
      <c r="W3603" s="824"/>
      <c r="X3603" s="824"/>
      <c r="Y3603" s="824"/>
      <c r="Z3603" s="824"/>
      <c r="AA3603" s="824"/>
      <c r="AB3603" s="824"/>
      <c r="AC3603" s="824"/>
    </row>
    <row r="3604" s="823" customFormat="1" ht="28.45" hidden="1" customHeight="1" outlineLevel="2" collapsed="1" spans="1:29">
      <c r="A3604" s="870" t="s">
        <v>1470</v>
      </c>
      <c r="B3604" s="870" t="s">
        <v>2092</v>
      </c>
      <c r="C3604" s="870" t="s">
        <v>2094</v>
      </c>
      <c r="D3604" s="870"/>
      <c r="E3604" s="835"/>
      <c r="F3604" s="835"/>
      <c r="G3604" s="836"/>
      <c r="H3604" s="871">
        <v>135.23</v>
      </c>
      <c r="I3604" s="874" t="s">
        <v>71</v>
      </c>
      <c r="J3604" s="835"/>
      <c r="K3604" s="835"/>
      <c r="L3604" s="835"/>
      <c r="M3604" s="835"/>
      <c r="N3604" s="836"/>
      <c r="O3604" s="824"/>
      <c r="P3604" s="824"/>
      <c r="Q3604" s="824"/>
      <c r="R3604" s="824"/>
      <c r="S3604" s="824"/>
      <c r="T3604" s="824"/>
      <c r="U3604" s="824"/>
      <c r="V3604" s="824"/>
      <c r="W3604" s="824"/>
      <c r="X3604" s="824"/>
      <c r="Y3604" s="824"/>
      <c r="Z3604" s="824"/>
      <c r="AA3604" s="824"/>
      <c r="AB3604" s="824"/>
      <c r="AC3604" s="824"/>
    </row>
    <row r="3605" s="823" customFormat="1" ht="28.45" hidden="1" customHeight="1" outlineLevel="3" spans="1:29">
      <c r="A3605" s="873" t="s">
        <v>1470</v>
      </c>
      <c r="B3605" s="870" t="s">
        <v>2092</v>
      </c>
      <c r="C3605" s="870" t="s">
        <v>2094</v>
      </c>
      <c r="D3605" s="846" t="s">
        <v>6212</v>
      </c>
      <c r="E3605" s="832">
        <v>23600</v>
      </c>
      <c r="F3605" s="846" t="s">
        <v>6389</v>
      </c>
      <c r="G3605" s="846" t="s">
        <v>7797</v>
      </c>
      <c r="H3605" s="832">
        <v>54.04</v>
      </c>
      <c r="I3605" s="846" t="s">
        <v>7714</v>
      </c>
      <c r="J3605" s="846" t="s">
        <v>119</v>
      </c>
      <c r="K3605" s="846" t="s">
        <v>6214</v>
      </c>
      <c r="L3605" s="846" t="s">
        <v>6215</v>
      </c>
      <c r="M3605" s="846" t="s">
        <v>7798</v>
      </c>
      <c r="N3605" s="846"/>
      <c r="O3605" s="824"/>
      <c r="P3605" s="824"/>
      <c r="Q3605" s="824"/>
      <c r="R3605" s="824"/>
      <c r="S3605" s="824"/>
      <c r="T3605" s="824"/>
      <c r="U3605" s="824"/>
      <c r="V3605" s="824"/>
      <c r="W3605" s="824"/>
      <c r="X3605" s="824"/>
      <c r="Y3605" s="824"/>
      <c r="Z3605" s="824"/>
      <c r="AA3605" s="824"/>
      <c r="AB3605" s="824"/>
      <c r="AC3605" s="824"/>
    </row>
    <row r="3606" s="823" customFormat="1" ht="28.45" hidden="1" customHeight="1" outlineLevel="3" spans="1:29">
      <c r="A3606" s="873" t="s">
        <v>1470</v>
      </c>
      <c r="B3606" s="870" t="s">
        <v>2092</v>
      </c>
      <c r="C3606" s="870" t="s">
        <v>2094</v>
      </c>
      <c r="D3606" s="846" t="s">
        <v>4541</v>
      </c>
      <c r="E3606" s="832">
        <v>38800</v>
      </c>
      <c r="F3606" s="846" t="s">
        <v>6389</v>
      </c>
      <c r="G3606" s="846" t="s">
        <v>7799</v>
      </c>
      <c r="H3606" s="832">
        <v>81.19</v>
      </c>
      <c r="I3606" s="846" t="s">
        <v>7749</v>
      </c>
      <c r="J3606" s="846" t="s">
        <v>119</v>
      </c>
      <c r="K3606" s="846" t="s">
        <v>2247</v>
      </c>
      <c r="L3606" s="846" t="s">
        <v>4543</v>
      </c>
      <c r="M3606" s="846" t="s">
        <v>7800</v>
      </c>
      <c r="N3606" s="846"/>
      <c r="O3606" s="824"/>
      <c r="P3606" s="824"/>
      <c r="Q3606" s="824"/>
      <c r="R3606" s="824"/>
      <c r="S3606" s="824"/>
      <c r="T3606" s="824"/>
      <c r="U3606" s="824"/>
      <c r="V3606" s="824"/>
      <c r="W3606" s="824"/>
      <c r="X3606" s="824"/>
      <c r="Y3606" s="824"/>
      <c r="Z3606" s="824"/>
      <c r="AA3606" s="824"/>
      <c r="AB3606" s="824"/>
      <c r="AC3606" s="824"/>
    </row>
    <row r="3607" s="823" customFormat="1" ht="28.45" hidden="1" customHeight="1" outlineLevel="2" collapsed="1" spans="1:29">
      <c r="A3607" s="870" t="s">
        <v>1470</v>
      </c>
      <c r="B3607" s="870" t="s">
        <v>2092</v>
      </c>
      <c r="C3607" s="870" t="s">
        <v>2165</v>
      </c>
      <c r="D3607" s="870"/>
      <c r="E3607" s="835"/>
      <c r="F3607" s="835"/>
      <c r="G3607" s="836"/>
      <c r="H3607" s="871">
        <v>110.83</v>
      </c>
      <c r="I3607" s="874" t="s">
        <v>7801</v>
      </c>
      <c r="J3607" s="835"/>
      <c r="K3607" s="835"/>
      <c r="L3607" s="835"/>
      <c r="M3607" s="835"/>
      <c r="N3607" s="836"/>
      <c r="O3607" s="824"/>
      <c r="P3607" s="824"/>
      <c r="Q3607" s="824"/>
      <c r="R3607" s="824"/>
      <c r="S3607" s="824"/>
      <c r="T3607" s="824"/>
      <c r="U3607" s="824"/>
      <c r="V3607" s="824"/>
      <c r="W3607" s="824"/>
      <c r="X3607" s="824"/>
      <c r="Y3607" s="824"/>
      <c r="Z3607" s="824"/>
      <c r="AA3607" s="824"/>
      <c r="AB3607" s="824"/>
      <c r="AC3607" s="824"/>
    </row>
    <row r="3608" s="823" customFormat="1" ht="28.45" hidden="1" customHeight="1" outlineLevel="3" spans="1:29">
      <c r="A3608" s="873" t="s">
        <v>1470</v>
      </c>
      <c r="B3608" s="870" t="s">
        <v>2092</v>
      </c>
      <c r="C3608" s="870" t="s">
        <v>2165</v>
      </c>
      <c r="D3608" s="846" t="s">
        <v>7802</v>
      </c>
      <c r="E3608" s="832">
        <v>760</v>
      </c>
      <c r="F3608" s="846" t="s">
        <v>7165</v>
      </c>
      <c r="G3608" s="846" t="s">
        <v>7794</v>
      </c>
      <c r="H3608" s="832">
        <v>32.31</v>
      </c>
      <c r="I3608" s="846" t="s">
        <v>7803</v>
      </c>
      <c r="J3608" s="846" t="s">
        <v>53</v>
      </c>
      <c r="K3608" s="846" t="s">
        <v>2171</v>
      </c>
      <c r="L3608" s="846" t="s">
        <v>2171</v>
      </c>
      <c r="M3608" s="846" t="s">
        <v>7804</v>
      </c>
      <c r="N3608" s="846"/>
      <c r="O3608" s="824"/>
      <c r="P3608" s="824"/>
      <c r="Q3608" s="824"/>
      <c r="R3608" s="824"/>
      <c r="S3608" s="824"/>
      <c r="T3608" s="824"/>
      <c r="U3608" s="824"/>
      <c r="V3608" s="824"/>
      <c r="W3608" s="824"/>
      <c r="X3608" s="824"/>
      <c r="Y3608" s="824"/>
      <c r="Z3608" s="824"/>
      <c r="AA3608" s="824"/>
      <c r="AB3608" s="824"/>
      <c r="AC3608" s="824"/>
    </row>
    <row r="3609" s="823" customFormat="1" ht="28.45" hidden="1" customHeight="1" outlineLevel="3" spans="1:29">
      <c r="A3609" s="873" t="s">
        <v>1470</v>
      </c>
      <c r="B3609" s="870" t="s">
        <v>2092</v>
      </c>
      <c r="C3609" s="870" t="s">
        <v>2165</v>
      </c>
      <c r="D3609" s="846" t="s">
        <v>7805</v>
      </c>
      <c r="E3609" s="832">
        <v>2000</v>
      </c>
      <c r="F3609" s="846" t="s">
        <v>7806</v>
      </c>
      <c r="G3609" s="846" t="s">
        <v>7794</v>
      </c>
      <c r="H3609" s="832">
        <v>38</v>
      </c>
      <c r="I3609" s="846" t="s">
        <v>7803</v>
      </c>
      <c r="J3609" s="846" t="s">
        <v>53</v>
      </c>
      <c r="K3609" s="846" t="s">
        <v>2171</v>
      </c>
      <c r="L3609" s="846" t="s">
        <v>2171</v>
      </c>
      <c r="M3609" s="846" t="s">
        <v>7804</v>
      </c>
      <c r="N3609" s="846"/>
      <c r="O3609" s="824"/>
      <c r="P3609" s="824"/>
      <c r="Q3609" s="824"/>
      <c r="R3609" s="824"/>
      <c r="S3609" s="824"/>
      <c r="T3609" s="824"/>
      <c r="U3609" s="824"/>
      <c r="V3609" s="824"/>
      <c r="W3609" s="824"/>
      <c r="X3609" s="824"/>
      <c r="Y3609" s="824"/>
      <c r="Z3609" s="824"/>
      <c r="AA3609" s="824"/>
      <c r="AB3609" s="824"/>
      <c r="AC3609" s="824"/>
    </row>
    <row r="3610" s="823" customFormat="1" ht="28.45" hidden="1" customHeight="1" outlineLevel="3" spans="1:29">
      <c r="A3610" s="873" t="s">
        <v>1470</v>
      </c>
      <c r="B3610" s="870" t="s">
        <v>2092</v>
      </c>
      <c r="C3610" s="870" t="s">
        <v>2165</v>
      </c>
      <c r="D3610" s="846" t="s">
        <v>7807</v>
      </c>
      <c r="E3610" s="832">
        <v>3396</v>
      </c>
      <c r="F3610" s="846" t="s">
        <v>6389</v>
      </c>
      <c r="G3610" s="846" t="s">
        <v>7808</v>
      </c>
      <c r="H3610" s="832">
        <v>7.63</v>
      </c>
      <c r="I3610" s="846" t="s">
        <v>7722</v>
      </c>
      <c r="J3610" s="846" t="s">
        <v>119</v>
      </c>
      <c r="K3610" s="846" t="s">
        <v>2171</v>
      </c>
      <c r="L3610" s="846" t="s">
        <v>2171</v>
      </c>
      <c r="M3610" s="846" t="s">
        <v>7809</v>
      </c>
      <c r="N3610" s="846"/>
      <c r="O3610" s="824"/>
      <c r="P3610" s="824"/>
      <c r="Q3610" s="824"/>
      <c r="R3610" s="824"/>
      <c r="S3610" s="824"/>
      <c r="T3610" s="824"/>
      <c r="U3610" s="824"/>
      <c r="V3610" s="824"/>
      <c r="W3610" s="824"/>
      <c r="X3610" s="824"/>
      <c r="Y3610" s="824"/>
      <c r="Z3610" s="824"/>
      <c r="AA3610" s="824"/>
      <c r="AB3610" s="824"/>
      <c r="AC3610" s="824"/>
    </row>
    <row r="3611" s="823" customFormat="1" ht="28.45" hidden="1" customHeight="1" outlineLevel="3" spans="1:29">
      <c r="A3611" s="873" t="s">
        <v>1470</v>
      </c>
      <c r="B3611" s="870" t="s">
        <v>2092</v>
      </c>
      <c r="C3611" s="870" t="s">
        <v>2165</v>
      </c>
      <c r="D3611" s="846" t="s">
        <v>7810</v>
      </c>
      <c r="E3611" s="832">
        <v>16950</v>
      </c>
      <c r="F3611" s="846" t="s">
        <v>6416</v>
      </c>
      <c r="G3611" s="846" t="s">
        <v>7811</v>
      </c>
      <c r="H3611" s="832">
        <v>6.27</v>
      </c>
      <c r="I3611" s="846" t="s">
        <v>7745</v>
      </c>
      <c r="J3611" s="846" t="s">
        <v>53</v>
      </c>
      <c r="K3611" s="846" t="s">
        <v>7812</v>
      </c>
      <c r="L3611" s="846" t="s">
        <v>7812</v>
      </c>
      <c r="M3611" s="846" t="s">
        <v>7813</v>
      </c>
      <c r="N3611" s="846"/>
      <c r="O3611" s="824"/>
      <c r="P3611" s="824"/>
      <c r="Q3611" s="824"/>
      <c r="R3611" s="824"/>
      <c r="S3611" s="824"/>
      <c r="T3611" s="824"/>
      <c r="U3611" s="824"/>
      <c r="V3611" s="824"/>
      <c r="W3611" s="824"/>
      <c r="X3611" s="824"/>
      <c r="Y3611" s="824"/>
      <c r="Z3611" s="824"/>
      <c r="AA3611" s="824"/>
      <c r="AB3611" s="824"/>
      <c r="AC3611" s="824"/>
    </row>
    <row r="3612" s="823" customFormat="1" ht="28.45" hidden="1" customHeight="1" outlineLevel="3" spans="1:29">
      <c r="A3612" s="873" t="s">
        <v>1470</v>
      </c>
      <c r="B3612" s="870" t="s">
        <v>2092</v>
      </c>
      <c r="C3612" s="870" t="s">
        <v>2165</v>
      </c>
      <c r="D3612" s="846" t="s">
        <v>7814</v>
      </c>
      <c r="E3612" s="832">
        <v>2727.5</v>
      </c>
      <c r="F3612" s="846" t="s">
        <v>6389</v>
      </c>
      <c r="G3612" s="846" t="s">
        <v>7794</v>
      </c>
      <c r="H3612" s="832">
        <v>3.39</v>
      </c>
      <c r="I3612" s="846" t="s">
        <v>7815</v>
      </c>
      <c r="J3612" s="846" t="s">
        <v>53</v>
      </c>
      <c r="K3612" s="846" t="s">
        <v>2171</v>
      </c>
      <c r="L3612" s="846" t="s">
        <v>2171</v>
      </c>
      <c r="M3612" s="846" t="s">
        <v>7816</v>
      </c>
      <c r="N3612" s="846"/>
      <c r="O3612" s="824"/>
      <c r="P3612" s="824"/>
      <c r="Q3612" s="824"/>
      <c r="R3612" s="824"/>
      <c r="S3612" s="824"/>
      <c r="T3612" s="824"/>
      <c r="U3612" s="824"/>
      <c r="V3612" s="824"/>
      <c r="W3612" s="824"/>
      <c r="X3612" s="824"/>
      <c r="Y3612" s="824"/>
      <c r="Z3612" s="824"/>
      <c r="AA3612" s="824"/>
      <c r="AB3612" s="824"/>
      <c r="AC3612" s="824"/>
    </row>
    <row r="3613" s="823" customFormat="1" ht="28.45" hidden="1" customHeight="1" outlineLevel="3" spans="1:29">
      <c r="A3613" s="873" t="s">
        <v>1470</v>
      </c>
      <c r="B3613" s="870" t="s">
        <v>2092</v>
      </c>
      <c r="C3613" s="870" t="s">
        <v>2165</v>
      </c>
      <c r="D3613" s="846" t="s">
        <v>7817</v>
      </c>
      <c r="E3613" s="832">
        <v>13575</v>
      </c>
      <c r="F3613" s="846" t="s">
        <v>6389</v>
      </c>
      <c r="G3613" s="846" t="s">
        <v>7794</v>
      </c>
      <c r="H3613" s="832">
        <v>23.23</v>
      </c>
      <c r="I3613" s="846" t="s">
        <v>7748</v>
      </c>
      <c r="J3613" s="846" t="s">
        <v>119</v>
      </c>
      <c r="K3613" s="846" t="s">
        <v>2171</v>
      </c>
      <c r="L3613" s="846" t="s">
        <v>2171</v>
      </c>
      <c r="M3613" s="846" t="s">
        <v>7818</v>
      </c>
      <c r="N3613" s="846"/>
      <c r="O3613" s="824"/>
      <c r="P3613" s="824"/>
      <c r="Q3613" s="824"/>
      <c r="R3613" s="824"/>
      <c r="S3613" s="824"/>
      <c r="T3613" s="824"/>
      <c r="U3613" s="824"/>
      <c r="V3613" s="824"/>
      <c r="W3613" s="824"/>
      <c r="X3613" s="824"/>
      <c r="Y3613" s="824"/>
      <c r="Z3613" s="824"/>
      <c r="AA3613" s="824"/>
      <c r="AB3613" s="824"/>
      <c r="AC3613" s="824"/>
    </row>
    <row r="3614" s="823" customFormat="1" ht="28.45" hidden="1" customHeight="1" outlineLevel="1" collapsed="1" spans="1:29">
      <c r="A3614" s="870" t="s">
        <v>1470</v>
      </c>
      <c r="B3614" s="870" t="s">
        <v>2191</v>
      </c>
      <c r="C3614" s="870"/>
      <c r="D3614" s="835"/>
      <c r="E3614" s="835"/>
      <c r="F3614" s="835"/>
      <c r="G3614" s="836"/>
      <c r="H3614" s="871">
        <v>551.39</v>
      </c>
      <c r="I3614" s="874" t="s">
        <v>7819</v>
      </c>
      <c r="J3614" s="835"/>
      <c r="K3614" s="835"/>
      <c r="L3614" s="835"/>
      <c r="M3614" s="835"/>
      <c r="N3614" s="836"/>
      <c r="O3614" s="824"/>
      <c r="P3614" s="824"/>
      <c r="Q3614" s="824"/>
      <c r="R3614" s="824"/>
      <c r="S3614" s="824"/>
      <c r="T3614" s="824"/>
      <c r="U3614" s="824"/>
      <c r="V3614" s="824"/>
      <c r="W3614" s="824"/>
      <c r="X3614" s="824"/>
      <c r="Y3614" s="824"/>
      <c r="Z3614" s="824"/>
      <c r="AA3614" s="824"/>
      <c r="AB3614" s="824"/>
      <c r="AC3614" s="824"/>
    </row>
    <row r="3615" s="823" customFormat="1" ht="28.45" hidden="1" customHeight="1" outlineLevel="2" collapsed="1" spans="1:29">
      <c r="A3615" s="870" t="s">
        <v>1470</v>
      </c>
      <c r="B3615" s="870" t="s">
        <v>2191</v>
      </c>
      <c r="C3615" s="870" t="s">
        <v>2193</v>
      </c>
      <c r="D3615" s="870"/>
      <c r="E3615" s="835"/>
      <c r="F3615" s="835"/>
      <c r="G3615" s="836"/>
      <c r="H3615" s="871">
        <v>472.54</v>
      </c>
      <c r="I3615" s="874" t="s">
        <v>7820</v>
      </c>
      <c r="J3615" s="835"/>
      <c r="K3615" s="835"/>
      <c r="L3615" s="835"/>
      <c r="M3615" s="835"/>
      <c r="N3615" s="836"/>
      <c r="O3615" s="824"/>
      <c r="P3615" s="824"/>
      <c r="Q3615" s="824"/>
      <c r="R3615" s="824"/>
      <c r="S3615" s="824"/>
      <c r="T3615" s="824"/>
      <c r="U3615" s="824"/>
      <c r="V3615" s="824"/>
      <c r="W3615" s="824"/>
      <c r="X3615" s="824"/>
      <c r="Y3615" s="824"/>
      <c r="Z3615" s="824"/>
      <c r="AA3615" s="824"/>
      <c r="AB3615" s="824"/>
      <c r="AC3615" s="824"/>
    </row>
    <row r="3616" s="823" customFormat="1" ht="28.45" hidden="1" customHeight="1" outlineLevel="3" spans="1:29">
      <c r="A3616" s="873" t="s">
        <v>1470</v>
      </c>
      <c r="B3616" s="870" t="s">
        <v>2191</v>
      </c>
      <c r="C3616" s="870" t="s">
        <v>2193</v>
      </c>
      <c r="D3616" s="846" t="s">
        <v>6219</v>
      </c>
      <c r="E3616" s="832">
        <v>343386</v>
      </c>
      <c r="F3616" s="846" t="s">
        <v>6389</v>
      </c>
      <c r="G3616" s="846" t="s">
        <v>7821</v>
      </c>
      <c r="H3616" s="832">
        <v>472.54</v>
      </c>
      <c r="I3616" s="846" t="s">
        <v>7822</v>
      </c>
      <c r="J3616" s="846" t="s">
        <v>119</v>
      </c>
      <c r="K3616" s="846" t="s">
        <v>7823</v>
      </c>
      <c r="L3616" s="846" t="s">
        <v>7824</v>
      </c>
      <c r="M3616" s="846" t="s">
        <v>7825</v>
      </c>
      <c r="N3616" s="846"/>
      <c r="O3616" s="824"/>
      <c r="P3616" s="824"/>
      <c r="Q3616" s="824"/>
      <c r="R3616" s="824"/>
      <c r="S3616" s="824"/>
      <c r="T3616" s="824"/>
      <c r="U3616" s="824"/>
      <c r="V3616" s="824"/>
      <c r="W3616" s="824"/>
      <c r="X3616" s="824"/>
      <c r="Y3616" s="824"/>
      <c r="Z3616" s="824"/>
      <c r="AA3616" s="824"/>
      <c r="AB3616" s="824"/>
      <c r="AC3616" s="824"/>
    </row>
    <row r="3617" s="823" customFormat="1" ht="28.45" hidden="1" customHeight="1" outlineLevel="2" collapsed="1" spans="1:29">
      <c r="A3617" s="870" t="s">
        <v>1470</v>
      </c>
      <c r="B3617" s="870" t="s">
        <v>2191</v>
      </c>
      <c r="C3617" s="870" t="s">
        <v>2205</v>
      </c>
      <c r="D3617" s="870"/>
      <c r="E3617" s="835"/>
      <c r="F3617" s="835"/>
      <c r="G3617" s="836"/>
      <c r="H3617" s="871">
        <v>78.85</v>
      </c>
      <c r="I3617" s="874" t="s">
        <v>7826</v>
      </c>
      <c r="J3617" s="835"/>
      <c r="K3617" s="835"/>
      <c r="L3617" s="835"/>
      <c r="M3617" s="835"/>
      <c r="N3617" s="836"/>
      <c r="O3617" s="824"/>
      <c r="P3617" s="824"/>
      <c r="Q3617" s="824"/>
      <c r="R3617" s="824"/>
      <c r="S3617" s="824"/>
      <c r="T3617" s="824"/>
      <c r="U3617" s="824"/>
      <c r="V3617" s="824"/>
      <c r="W3617" s="824"/>
      <c r="X3617" s="824"/>
      <c r="Y3617" s="824"/>
      <c r="Z3617" s="824"/>
      <c r="AA3617" s="824"/>
      <c r="AB3617" s="824"/>
      <c r="AC3617" s="824"/>
    </row>
    <row r="3618" s="823" customFormat="1" ht="28.45" hidden="1" customHeight="1" outlineLevel="3" spans="1:29">
      <c r="A3618" s="873" t="s">
        <v>1470</v>
      </c>
      <c r="B3618" s="870" t="s">
        <v>2191</v>
      </c>
      <c r="C3618" s="870" t="s">
        <v>2205</v>
      </c>
      <c r="D3618" s="846" t="s">
        <v>4541</v>
      </c>
      <c r="E3618" s="832">
        <v>35700</v>
      </c>
      <c r="F3618" s="846" t="s">
        <v>6389</v>
      </c>
      <c r="G3618" s="846" t="s">
        <v>7827</v>
      </c>
      <c r="H3618" s="832">
        <v>78.85</v>
      </c>
      <c r="I3618" s="846" t="s">
        <v>7828</v>
      </c>
      <c r="J3618" s="846" t="s">
        <v>53</v>
      </c>
      <c r="K3618" s="846" t="s">
        <v>7829</v>
      </c>
      <c r="L3618" s="846" t="s">
        <v>2277</v>
      </c>
      <c r="M3618" s="846" t="s">
        <v>7830</v>
      </c>
      <c r="N3618" s="846"/>
      <c r="O3618" s="824"/>
      <c r="P3618" s="824"/>
      <c r="Q3618" s="824"/>
      <c r="R3618" s="824"/>
      <c r="S3618" s="824"/>
      <c r="T3618" s="824"/>
      <c r="U3618" s="824"/>
      <c r="V3618" s="824"/>
      <c r="W3618" s="824"/>
      <c r="X3618" s="824"/>
      <c r="Y3618" s="824"/>
      <c r="Z3618" s="824"/>
      <c r="AA3618" s="824"/>
      <c r="AB3618" s="824"/>
      <c r="AC3618" s="824"/>
    </row>
    <row r="3619" s="823" customFormat="1" ht="28.45" hidden="1" customHeight="1" outlineLevel="1" collapsed="1" spans="1:29">
      <c r="A3619" s="870" t="s">
        <v>1470</v>
      </c>
      <c r="B3619" s="870" t="s">
        <v>2326</v>
      </c>
      <c r="C3619" s="870"/>
      <c r="D3619" s="835"/>
      <c r="E3619" s="835"/>
      <c r="F3619" s="835"/>
      <c r="G3619" s="836"/>
      <c r="H3619" s="871">
        <v>352</v>
      </c>
      <c r="I3619" s="874" t="s">
        <v>71</v>
      </c>
      <c r="J3619" s="835"/>
      <c r="K3619" s="835"/>
      <c r="L3619" s="835"/>
      <c r="M3619" s="835"/>
      <c r="N3619" s="836"/>
      <c r="O3619" s="824"/>
      <c r="P3619" s="824"/>
      <c r="Q3619" s="824"/>
      <c r="R3619" s="824"/>
      <c r="S3619" s="824"/>
      <c r="T3619" s="824"/>
      <c r="U3619" s="824"/>
      <c r="V3619" s="824"/>
      <c r="W3619" s="824"/>
      <c r="X3619" s="824"/>
      <c r="Y3619" s="824"/>
      <c r="Z3619" s="824"/>
      <c r="AA3619" s="824"/>
      <c r="AB3619" s="824"/>
      <c r="AC3619" s="824"/>
    </row>
    <row r="3620" s="823" customFormat="1" ht="28.45" hidden="1" customHeight="1" outlineLevel="2" collapsed="1" spans="1:29">
      <c r="A3620" s="870" t="s">
        <v>1470</v>
      </c>
      <c r="B3620" s="870" t="s">
        <v>2326</v>
      </c>
      <c r="C3620" s="870" t="s">
        <v>7267</v>
      </c>
      <c r="D3620" s="870"/>
      <c r="E3620" s="835"/>
      <c r="F3620" s="835"/>
      <c r="G3620" s="836"/>
      <c r="H3620" s="871">
        <v>352</v>
      </c>
      <c r="I3620" s="874" t="s">
        <v>71</v>
      </c>
      <c r="J3620" s="835"/>
      <c r="K3620" s="835"/>
      <c r="L3620" s="835"/>
      <c r="M3620" s="835"/>
      <c r="N3620" s="836"/>
      <c r="O3620" s="824"/>
      <c r="P3620" s="824"/>
      <c r="Q3620" s="824"/>
      <c r="R3620" s="824"/>
      <c r="S3620" s="824"/>
      <c r="T3620" s="824"/>
      <c r="U3620" s="824"/>
      <c r="V3620" s="824"/>
      <c r="W3620" s="824"/>
      <c r="X3620" s="824"/>
      <c r="Y3620" s="824"/>
      <c r="Z3620" s="824"/>
      <c r="AA3620" s="824"/>
      <c r="AB3620" s="824"/>
      <c r="AC3620" s="824"/>
    </row>
    <row r="3621" s="823" customFormat="1" ht="28.45" hidden="1" customHeight="1" outlineLevel="3" spans="1:29">
      <c r="A3621" s="873" t="s">
        <v>1470</v>
      </c>
      <c r="B3621" s="870" t="s">
        <v>2326</v>
      </c>
      <c r="C3621" s="870" t="s">
        <v>7267</v>
      </c>
      <c r="D3621" s="846" t="s">
        <v>7831</v>
      </c>
      <c r="E3621" s="832">
        <v>568</v>
      </c>
      <c r="F3621" s="846" t="s">
        <v>6361</v>
      </c>
      <c r="G3621" s="846" t="s">
        <v>7832</v>
      </c>
      <c r="H3621" s="832">
        <v>352</v>
      </c>
      <c r="I3621" s="846" t="s">
        <v>7833</v>
      </c>
      <c r="J3621" s="846" t="s">
        <v>119</v>
      </c>
      <c r="K3621" s="846" t="s">
        <v>7834</v>
      </c>
      <c r="L3621" s="846" t="s">
        <v>7835</v>
      </c>
      <c r="M3621" s="846" t="s">
        <v>7836</v>
      </c>
      <c r="N3621" s="846"/>
      <c r="O3621" s="824"/>
      <c r="P3621" s="824"/>
      <c r="Q3621" s="824"/>
      <c r="R3621" s="824"/>
      <c r="S3621" s="824"/>
      <c r="T3621" s="824"/>
      <c r="U3621" s="824"/>
      <c r="V3621" s="824"/>
      <c r="W3621" s="824"/>
      <c r="X3621" s="824"/>
      <c r="Y3621" s="824"/>
      <c r="Z3621" s="824"/>
      <c r="AA3621" s="824"/>
      <c r="AB3621" s="824"/>
      <c r="AC3621" s="824"/>
    </row>
    <row r="3622" s="823" customFormat="1" ht="28.45" hidden="1" customHeight="1" outlineLevel="1" spans="1:29">
      <c r="A3622" s="870" t="s">
        <v>1470</v>
      </c>
      <c r="B3622" s="870" t="s">
        <v>2395</v>
      </c>
      <c r="C3622" s="870"/>
      <c r="D3622" s="835"/>
      <c r="E3622" s="835"/>
      <c r="F3622" s="835"/>
      <c r="G3622" s="836"/>
      <c r="H3622" s="871">
        <v>0</v>
      </c>
      <c r="I3622" s="874" t="s">
        <v>71</v>
      </c>
      <c r="J3622" s="835"/>
      <c r="K3622" s="835"/>
      <c r="L3622" s="835"/>
      <c r="M3622" s="835"/>
      <c r="N3622" s="836"/>
      <c r="O3622" s="824"/>
      <c r="P3622" s="824"/>
      <c r="Q3622" s="824"/>
      <c r="R3622" s="824"/>
      <c r="S3622" s="824"/>
      <c r="T3622" s="824"/>
      <c r="U3622" s="824"/>
      <c r="V3622" s="824"/>
      <c r="W3622" s="824"/>
      <c r="X3622" s="824"/>
      <c r="Y3622" s="824"/>
      <c r="Z3622" s="824"/>
      <c r="AA3622" s="824"/>
      <c r="AB3622" s="824"/>
      <c r="AC3622" s="824"/>
    </row>
    <row r="3623" s="823" customFormat="1" ht="28.45" hidden="1" customHeight="1" outlineLevel="1" spans="1:29">
      <c r="A3623" s="870" t="s">
        <v>1470</v>
      </c>
      <c r="B3623" s="870" t="s">
        <v>2396</v>
      </c>
      <c r="C3623" s="870"/>
      <c r="D3623" s="835"/>
      <c r="E3623" s="835"/>
      <c r="F3623" s="835"/>
      <c r="G3623" s="836"/>
      <c r="H3623" s="871">
        <v>0</v>
      </c>
      <c r="I3623" s="874" t="s">
        <v>71</v>
      </c>
      <c r="J3623" s="835"/>
      <c r="K3623" s="835"/>
      <c r="L3623" s="835"/>
      <c r="M3623" s="835"/>
      <c r="N3623" s="836"/>
      <c r="O3623" s="824"/>
      <c r="P3623" s="824"/>
      <c r="Q3623" s="824"/>
      <c r="R3623" s="824"/>
      <c r="S3623" s="824"/>
      <c r="T3623" s="824"/>
      <c r="U3623" s="824"/>
      <c r="V3623" s="824"/>
      <c r="W3623" s="824"/>
      <c r="X3623" s="824"/>
      <c r="Y3623" s="824"/>
      <c r="Z3623" s="824"/>
      <c r="AA3623" s="824"/>
      <c r="AB3623" s="824"/>
      <c r="AC3623" s="824"/>
    </row>
    <row r="3624" s="823" customFormat="1" ht="28.45" customHeight="1" collapsed="1" spans="1:29">
      <c r="A3624" s="870" t="s">
        <v>2397</v>
      </c>
      <c r="B3624" s="870"/>
      <c r="C3624" s="835"/>
      <c r="D3624" s="835"/>
      <c r="E3624" s="835"/>
      <c r="F3624" s="835"/>
      <c r="G3624" s="836"/>
      <c r="H3624" s="871">
        <v>2430.65</v>
      </c>
      <c r="I3624" s="874" t="s">
        <v>7837</v>
      </c>
      <c r="J3624" s="835"/>
      <c r="K3624" s="835"/>
      <c r="L3624" s="835"/>
      <c r="M3624" s="835"/>
      <c r="N3624" s="836"/>
      <c r="O3624" s="824"/>
      <c r="P3624" s="824"/>
      <c r="Q3624" s="824"/>
      <c r="R3624" s="824"/>
      <c r="S3624" s="824"/>
      <c r="T3624" s="824"/>
      <c r="U3624" s="824"/>
      <c r="V3624" s="824"/>
      <c r="W3624" s="824"/>
      <c r="X3624" s="824"/>
      <c r="Y3624" s="824"/>
      <c r="Z3624" s="824"/>
      <c r="AA3624" s="824"/>
      <c r="AB3624" s="824"/>
      <c r="AC3624" s="824"/>
    </row>
    <row r="3625" s="823" customFormat="1" ht="28.45" hidden="1" customHeight="1" outlineLevel="1" collapsed="1" spans="1:29">
      <c r="A3625" s="870" t="s">
        <v>2397</v>
      </c>
      <c r="B3625" s="870" t="s">
        <v>2399</v>
      </c>
      <c r="C3625" s="870"/>
      <c r="D3625" s="835"/>
      <c r="E3625" s="835"/>
      <c r="F3625" s="835"/>
      <c r="G3625" s="836"/>
      <c r="H3625" s="871">
        <v>382.95</v>
      </c>
      <c r="I3625" s="874" t="s">
        <v>7838</v>
      </c>
      <c r="J3625" s="835"/>
      <c r="K3625" s="835"/>
      <c r="L3625" s="835"/>
      <c r="M3625" s="835"/>
      <c r="N3625" s="836"/>
      <c r="O3625" s="824"/>
      <c r="P3625" s="824"/>
      <c r="Q3625" s="824"/>
      <c r="R3625" s="824"/>
      <c r="S3625" s="824"/>
      <c r="T3625" s="824"/>
      <c r="U3625" s="824"/>
      <c r="V3625" s="824"/>
      <c r="W3625" s="824"/>
      <c r="X3625" s="824"/>
      <c r="Y3625" s="824"/>
      <c r="Z3625" s="824"/>
      <c r="AA3625" s="824"/>
      <c r="AB3625" s="824"/>
      <c r="AC3625" s="824"/>
    </row>
    <row r="3626" s="823" customFormat="1" ht="28.45" hidden="1" customHeight="1" outlineLevel="2" collapsed="1" spans="1:29">
      <c r="A3626" s="870" t="s">
        <v>2397</v>
      </c>
      <c r="B3626" s="870" t="s">
        <v>2399</v>
      </c>
      <c r="C3626" s="870" t="s">
        <v>7839</v>
      </c>
      <c r="D3626" s="870"/>
      <c r="E3626" s="835"/>
      <c r="F3626" s="835"/>
      <c r="G3626" s="836"/>
      <c r="H3626" s="871">
        <v>140.53</v>
      </c>
      <c r="I3626" s="874" t="s">
        <v>7840</v>
      </c>
      <c r="J3626" s="835"/>
      <c r="K3626" s="835"/>
      <c r="L3626" s="835"/>
      <c r="M3626" s="835"/>
      <c r="N3626" s="836"/>
      <c r="O3626" s="824"/>
      <c r="P3626" s="824"/>
      <c r="Q3626" s="824"/>
      <c r="R3626" s="824"/>
      <c r="S3626" s="824"/>
      <c r="T3626" s="824"/>
      <c r="U3626" s="824"/>
      <c r="V3626" s="824"/>
      <c r="W3626" s="824"/>
      <c r="X3626" s="824"/>
      <c r="Y3626" s="824"/>
      <c r="Z3626" s="824"/>
      <c r="AA3626" s="824"/>
      <c r="AB3626" s="824"/>
      <c r="AC3626" s="824"/>
    </row>
    <row r="3627" s="823" customFormat="1" ht="28.45" hidden="1" customHeight="1" outlineLevel="3" spans="1:29">
      <c r="A3627" s="873" t="s">
        <v>2397</v>
      </c>
      <c r="B3627" s="870" t="s">
        <v>2399</v>
      </c>
      <c r="C3627" s="870" t="s">
        <v>7839</v>
      </c>
      <c r="D3627" s="846" t="s">
        <v>2415</v>
      </c>
      <c r="E3627" s="832">
        <v>1992.78</v>
      </c>
      <c r="F3627" s="846" t="s">
        <v>6361</v>
      </c>
      <c r="G3627" s="846" t="s">
        <v>2409</v>
      </c>
      <c r="H3627" s="832">
        <v>140.53</v>
      </c>
      <c r="I3627" s="846" t="s">
        <v>7841</v>
      </c>
      <c r="J3627" s="846" t="s">
        <v>119</v>
      </c>
      <c r="K3627" s="846" t="s">
        <v>2443</v>
      </c>
      <c r="L3627" s="846" t="s">
        <v>2420</v>
      </c>
      <c r="M3627" s="846" t="s">
        <v>7842</v>
      </c>
      <c r="N3627" s="846"/>
      <c r="O3627" s="824"/>
      <c r="P3627" s="824"/>
      <c r="Q3627" s="824"/>
      <c r="R3627" s="824"/>
      <c r="S3627" s="824"/>
      <c r="T3627" s="824"/>
      <c r="U3627" s="824"/>
      <c r="V3627" s="824"/>
      <c r="W3627" s="824"/>
      <c r="X3627" s="824"/>
      <c r="Y3627" s="824"/>
      <c r="Z3627" s="824"/>
      <c r="AA3627" s="824"/>
      <c r="AB3627" s="824"/>
      <c r="AC3627" s="824"/>
    </row>
    <row r="3628" s="823" customFormat="1" ht="28.45" hidden="1" customHeight="1" outlineLevel="2" collapsed="1" spans="1:29">
      <c r="A3628" s="870" t="s">
        <v>2397</v>
      </c>
      <c r="B3628" s="870" t="s">
        <v>2399</v>
      </c>
      <c r="C3628" s="870" t="s">
        <v>2401</v>
      </c>
      <c r="D3628" s="870"/>
      <c r="E3628" s="835"/>
      <c r="F3628" s="835"/>
      <c r="G3628" s="836"/>
      <c r="H3628" s="871">
        <v>242.42</v>
      </c>
      <c r="I3628" s="874" t="s">
        <v>7843</v>
      </c>
      <c r="J3628" s="835"/>
      <c r="K3628" s="835"/>
      <c r="L3628" s="835"/>
      <c r="M3628" s="835"/>
      <c r="N3628" s="836"/>
      <c r="O3628" s="824"/>
      <c r="P3628" s="824"/>
      <c r="Q3628" s="824"/>
      <c r="R3628" s="824"/>
      <c r="S3628" s="824"/>
      <c r="T3628" s="824"/>
      <c r="U3628" s="824"/>
      <c r="V3628" s="824"/>
      <c r="W3628" s="824"/>
      <c r="X3628" s="824"/>
      <c r="Y3628" s="824"/>
      <c r="Z3628" s="824"/>
      <c r="AA3628" s="824"/>
      <c r="AB3628" s="824"/>
      <c r="AC3628" s="824"/>
    </row>
    <row r="3629" s="823" customFormat="1" ht="28.45" hidden="1" customHeight="1" outlineLevel="3" spans="1:29">
      <c r="A3629" s="873" t="s">
        <v>2397</v>
      </c>
      <c r="B3629" s="870" t="s">
        <v>2399</v>
      </c>
      <c r="C3629" s="870" t="s">
        <v>2401</v>
      </c>
      <c r="D3629" s="846" t="s">
        <v>2525</v>
      </c>
      <c r="E3629" s="832">
        <v>2300</v>
      </c>
      <c r="F3629" s="846" t="s">
        <v>6361</v>
      </c>
      <c r="G3629" s="846" t="s">
        <v>7844</v>
      </c>
      <c r="H3629" s="832">
        <v>242.42</v>
      </c>
      <c r="I3629" s="846" t="s">
        <v>7613</v>
      </c>
      <c r="J3629" s="846" t="s">
        <v>119</v>
      </c>
      <c r="K3629" s="846" t="s">
        <v>2493</v>
      </c>
      <c r="L3629" s="846" t="s">
        <v>7845</v>
      </c>
      <c r="M3629" s="846" t="s">
        <v>7846</v>
      </c>
      <c r="N3629" s="846"/>
      <c r="O3629" s="824"/>
      <c r="P3629" s="824"/>
      <c r="Q3629" s="824"/>
      <c r="R3629" s="824"/>
      <c r="S3629" s="824"/>
      <c r="T3629" s="824"/>
      <c r="U3629" s="824"/>
      <c r="V3629" s="824"/>
      <c r="W3629" s="824"/>
      <c r="X3629" s="824"/>
      <c r="Y3629" s="824"/>
      <c r="Z3629" s="824"/>
      <c r="AA3629" s="824"/>
      <c r="AB3629" s="824"/>
      <c r="AC3629" s="824"/>
    </row>
    <row r="3630" s="823" customFormat="1" ht="28.45" hidden="1" customHeight="1" outlineLevel="1" collapsed="1" spans="1:29">
      <c r="A3630" s="870" t="s">
        <v>2397</v>
      </c>
      <c r="B3630" s="870" t="s">
        <v>2499</v>
      </c>
      <c r="C3630" s="870"/>
      <c r="D3630" s="835"/>
      <c r="E3630" s="835"/>
      <c r="F3630" s="835"/>
      <c r="G3630" s="836"/>
      <c r="H3630" s="871">
        <v>1792.75</v>
      </c>
      <c r="I3630" s="874" t="s">
        <v>7847</v>
      </c>
      <c r="J3630" s="835"/>
      <c r="K3630" s="835"/>
      <c r="L3630" s="835"/>
      <c r="M3630" s="835"/>
      <c r="N3630" s="836"/>
      <c r="O3630" s="824"/>
      <c r="P3630" s="824"/>
      <c r="Q3630" s="824"/>
      <c r="R3630" s="824"/>
      <c r="S3630" s="824"/>
      <c r="T3630" s="824"/>
      <c r="U3630" s="824"/>
      <c r="V3630" s="824"/>
      <c r="W3630" s="824"/>
      <c r="X3630" s="824"/>
      <c r="Y3630" s="824"/>
      <c r="Z3630" s="824"/>
      <c r="AA3630" s="824"/>
      <c r="AB3630" s="824"/>
      <c r="AC3630" s="824"/>
    </row>
    <row r="3631" s="823" customFormat="1" ht="28.45" hidden="1" customHeight="1" outlineLevel="2" collapsed="1" spans="1:29">
      <c r="A3631" s="870" t="s">
        <v>2397</v>
      </c>
      <c r="B3631" s="870" t="s">
        <v>2499</v>
      </c>
      <c r="C3631" s="870" t="s">
        <v>7848</v>
      </c>
      <c r="D3631" s="870"/>
      <c r="E3631" s="835"/>
      <c r="F3631" s="835"/>
      <c r="G3631" s="836"/>
      <c r="H3631" s="871">
        <v>1792.75</v>
      </c>
      <c r="I3631" s="874" t="s">
        <v>7847</v>
      </c>
      <c r="J3631" s="835"/>
      <c r="K3631" s="835"/>
      <c r="L3631" s="835"/>
      <c r="M3631" s="835"/>
      <c r="N3631" s="836"/>
      <c r="O3631" s="824"/>
      <c r="P3631" s="824"/>
      <c r="Q3631" s="824"/>
      <c r="R3631" s="824"/>
      <c r="S3631" s="824"/>
      <c r="T3631" s="824"/>
      <c r="U3631" s="824"/>
      <c r="V3631" s="824"/>
      <c r="W3631" s="824"/>
      <c r="X3631" s="824"/>
      <c r="Y3631" s="824"/>
      <c r="Z3631" s="824"/>
      <c r="AA3631" s="824"/>
      <c r="AB3631" s="824"/>
      <c r="AC3631" s="824"/>
    </row>
    <row r="3632" s="823" customFormat="1" ht="28.45" hidden="1" customHeight="1" outlineLevel="3" spans="1:29">
      <c r="A3632" s="873" t="s">
        <v>2397</v>
      </c>
      <c r="B3632" s="870" t="s">
        <v>2499</v>
      </c>
      <c r="C3632" s="870" t="s">
        <v>7848</v>
      </c>
      <c r="D3632" s="846" t="s">
        <v>564</v>
      </c>
      <c r="E3632" s="832">
        <v>14103.14</v>
      </c>
      <c r="F3632" s="846" t="s">
        <v>6361</v>
      </c>
      <c r="G3632" s="846" t="s">
        <v>2508</v>
      </c>
      <c r="H3632" s="832">
        <v>1792.75</v>
      </c>
      <c r="I3632" s="846" t="s">
        <v>7713</v>
      </c>
      <c r="J3632" s="846" t="s">
        <v>119</v>
      </c>
      <c r="K3632" s="846" t="s">
        <v>2519</v>
      </c>
      <c r="L3632" s="846" t="s">
        <v>7849</v>
      </c>
      <c r="M3632" s="846" t="s">
        <v>7850</v>
      </c>
      <c r="N3632" s="846"/>
      <c r="O3632" s="824"/>
      <c r="P3632" s="824"/>
      <c r="Q3632" s="824"/>
      <c r="R3632" s="824"/>
      <c r="S3632" s="824"/>
      <c r="T3632" s="824"/>
      <c r="U3632" s="824"/>
      <c r="V3632" s="824"/>
      <c r="W3632" s="824"/>
      <c r="X3632" s="824"/>
      <c r="Y3632" s="824"/>
      <c r="Z3632" s="824"/>
      <c r="AA3632" s="824"/>
      <c r="AB3632" s="824"/>
      <c r="AC3632" s="824"/>
    </row>
    <row r="3633" s="823" customFormat="1" ht="28.45" hidden="1" customHeight="1" outlineLevel="1" collapsed="1" spans="1:29">
      <c r="A3633" s="870" t="s">
        <v>2397</v>
      </c>
      <c r="B3633" s="870" t="s">
        <v>2539</v>
      </c>
      <c r="C3633" s="870"/>
      <c r="D3633" s="835"/>
      <c r="E3633" s="835"/>
      <c r="F3633" s="835"/>
      <c r="G3633" s="836"/>
      <c r="H3633" s="871">
        <v>254.95</v>
      </c>
      <c r="I3633" s="874" t="s">
        <v>7851</v>
      </c>
      <c r="J3633" s="835"/>
      <c r="K3633" s="835"/>
      <c r="L3633" s="835"/>
      <c r="M3633" s="835"/>
      <c r="N3633" s="836"/>
      <c r="O3633" s="824"/>
      <c r="P3633" s="824"/>
      <c r="Q3633" s="824"/>
      <c r="R3633" s="824"/>
      <c r="S3633" s="824"/>
      <c r="T3633" s="824"/>
      <c r="U3633" s="824"/>
      <c r="V3633" s="824"/>
      <c r="W3633" s="824"/>
      <c r="X3633" s="824"/>
      <c r="Y3633" s="824"/>
      <c r="Z3633" s="824"/>
      <c r="AA3633" s="824"/>
      <c r="AB3633" s="824"/>
      <c r="AC3633" s="824"/>
    </row>
    <row r="3634" s="823" customFormat="1" ht="28.45" hidden="1" customHeight="1" outlineLevel="2" collapsed="1" spans="1:29">
      <c r="A3634" s="870" t="s">
        <v>2397</v>
      </c>
      <c r="B3634" s="870" t="s">
        <v>2539</v>
      </c>
      <c r="C3634" s="870" t="s">
        <v>7852</v>
      </c>
      <c r="D3634" s="870"/>
      <c r="E3634" s="835"/>
      <c r="F3634" s="835"/>
      <c r="G3634" s="836"/>
      <c r="H3634" s="871">
        <v>7.62</v>
      </c>
      <c r="I3634" s="874" t="s">
        <v>71</v>
      </c>
      <c r="J3634" s="835"/>
      <c r="K3634" s="835"/>
      <c r="L3634" s="835"/>
      <c r="M3634" s="835"/>
      <c r="N3634" s="836"/>
      <c r="O3634" s="824"/>
      <c r="P3634" s="824"/>
      <c r="Q3634" s="824"/>
      <c r="R3634" s="824"/>
      <c r="S3634" s="824"/>
      <c r="T3634" s="824"/>
      <c r="U3634" s="824"/>
      <c r="V3634" s="824"/>
      <c r="W3634" s="824"/>
      <c r="X3634" s="824"/>
      <c r="Y3634" s="824"/>
      <c r="Z3634" s="824"/>
      <c r="AA3634" s="824"/>
      <c r="AB3634" s="824"/>
      <c r="AC3634" s="824"/>
    </row>
    <row r="3635" s="823" customFormat="1" ht="28.45" hidden="1" customHeight="1" outlineLevel="3" spans="1:29">
      <c r="A3635" s="873" t="s">
        <v>2397</v>
      </c>
      <c r="B3635" s="870" t="s">
        <v>2539</v>
      </c>
      <c r="C3635" s="870" t="s">
        <v>7852</v>
      </c>
      <c r="D3635" s="846" t="s">
        <v>7853</v>
      </c>
      <c r="E3635" s="832">
        <v>5.5</v>
      </c>
      <c r="F3635" s="846" t="s">
        <v>6361</v>
      </c>
      <c r="G3635" s="846" t="s">
        <v>7854</v>
      </c>
      <c r="H3635" s="832">
        <v>7.62</v>
      </c>
      <c r="I3635" s="846" t="s">
        <v>7855</v>
      </c>
      <c r="J3635" s="846" t="s">
        <v>119</v>
      </c>
      <c r="K3635" s="846" t="s">
        <v>7856</v>
      </c>
      <c r="L3635" s="846" t="s">
        <v>7857</v>
      </c>
      <c r="M3635" s="846" t="s">
        <v>7858</v>
      </c>
      <c r="N3635" s="846"/>
      <c r="O3635" s="824"/>
      <c r="P3635" s="824"/>
      <c r="Q3635" s="824"/>
      <c r="R3635" s="824"/>
      <c r="S3635" s="824"/>
      <c r="T3635" s="824"/>
      <c r="U3635" s="824"/>
      <c r="V3635" s="824"/>
      <c r="W3635" s="824"/>
      <c r="X3635" s="824"/>
      <c r="Y3635" s="824"/>
      <c r="Z3635" s="824"/>
      <c r="AA3635" s="824"/>
      <c r="AB3635" s="824"/>
      <c r="AC3635" s="824"/>
    </row>
    <row r="3636" s="823" customFormat="1" ht="28.45" hidden="1" customHeight="1" outlineLevel="2" collapsed="1" spans="1:29">
      <c r="A3636" s="870" t="s">
        <v>2397</v>
      </c>
      <c r="B3636" s="870" t="s">
        <v>2539</v>
      </c>
      <c r="C3636" s="870" t="s">
        <v>2541</v>
      </c>
      <c r="D3636" s="870"/>
      <c r="E3636" s="835"/>
      <c r="F3636" s="835"/>
      <c r="G3636" s="836"/>
      <c r="H3636" s="871">
        <v>247.33</v>
      </c>
      <c r="I3636" s="874" t="s">
        <v>7851</v>
      </c>
      <c r="J3636" s="835"/>
      <c r="K3636" s="835"/>
      <c r="L3636" s="835"/>
      <c r="M3636" s="835"/>
      <c r="N3636" s="836"/>
      <c r="O3636" s="824"/>
      <c r="P3636" s="824"/>
      <c r="Q3636" s="824"/>
      <c r="R3636" s="824"/>
      <c r="S3636" s="824"/>
      <c r="T3636" s="824"/>
      <c r="U3636" s="824"/>
      <c r="V3636" s="824"/>
      <c r="W3636" s="824"/>
      <c r="X3636" s="824"/>
      <c r="Y3636" s="824"/>
      <c r="Z3636" s="824"/>
      <c r="AA3636" s="824"/>
      <c r="AB3636" s="824"/>
      <c r="AC3636" s="824"/>
    </row>
    <row r="3637" s="823" customFormat="1" ht="28.45" hidden="1" customHeight="1" outlineLevel="3" spans="1:29">
      <c r="A3637" s="873" t="s">
        <v>2397</v>
      </c>
      <c r="B3637" s="870" t="s">
        <v>2539</v>
      </c>
      <c r="C3637" s="870" t="s">
        <v>2541</v>
      </c>
      <c r="D3637" s="846" t="s">
        <v>6347</v>
      </c>
      <c r="E3637" s="832">
        <v>3.8</v>
      </c>
      <c r="F3637" s="846" t="s">
        <v>6361</v>
      </c>
      <c r="G3637" s="846" t="s">
        <v>7859</v>
      </c>
      <c r="H3637" s="832">
        <v>2.9</v>
      </c>
      <c r="I3637" s="846" t="s">
        <v>7860</v>
      </c>
      <c r="J3637" s="846" t="s">
        <v>53</v>
      </c>
      <c r="K3637" s="846" t="s">
        <v>7299</v>
      </c>
      <c r="L3637" s="846" t="s">
        <v>7299</v>
      </c>
      <c r="M3637" s="846" t="s">
        <v>7861</v>
      </c>
      <c r="N3637" s="846"/>
      <c r="O3637" s="824"/>
      <c r="P3637" s="824"/>
      <c r="Q3637" s="824"/>
      <c r="R3637" s="824"/>
      <c r="S3637" s="824"/>
      <c r="T3637" s="824"/>
      <c r="U3637" s="824"/>
      <c r="V3637" s="824"/>
      <c r="W3637" s="824"/>
      <c r="X3637" s="824"/>
      <c r="Y3637" s="824"/>
      <c r="Z3637" s="824"/>
      <c r="AA3637" s="824"/>
      <c r="AB3637" s="824"/>
      <c r="AC3637" s="824"/>
    </row>
    <row r="3638" s="823" customFormat="1" ht="28.45" hidden="1" customHeight="1" outlineLevel="3" spans="1:29">
      <c r="A3638" s="873" t="s">
        <v>2397</v>
      </c>
      <c r="B3638" s="870" t="s">
        <v>2539</v>
      </c>
      <c r="C3638" s="870" t="s">
        <v>2541</v>
      </c>
      <c r="D3638" s="846" t="s">
        <v>2552</v>
      </c>
      <c r="E3638" s="832">
        <v>388.3</v>
      </c>
      <c r="F3638" s="846" t="s">
        <v>6361</v>
      </c>
      <c r="G3638" s="846" t="s">
        <v>7862</v>
      </c>
      <c r="H3638" s="832">
        <v>244.43</v>
      </c>
      <c r="I3638" s="846" t="s">
        <v>7645</v>
      </c>
      <c r="J3638" s="846" t="s">
        <v>119</v>
      </c>
      <c r="K3638" s="846" t="s">
        <v>4667</v>
      </c>
      <c r="L3638" s="846" t="s">
        <v>4667</v>
      </c>
      <c r="M3638" s="846" t="s">
        <v>7863</v>
      </c>
      <c r="N3638" s="846"/>
      <c r="O3638" s="824"/>
      <c r="P3638" s="824"/>
      <c r="Q3638" s="824"/>
      <c r="R3638" s="824"/>
      <c r="S3638" s="824"/>
      <c r="T3638" s="824"/>
      <c r="U3638" s="824"/>
      <c r="V3638" s="824"/>
      <c r="W3638" s="824"/>
      <c r="X3638" s="824"/>
      <c r="Y3638" s="824"/>
      <c r="Z3638" s="824"/>
      <c r="AA3638" s="824"/>
      <c r="AB3638" s="824"/>
      <c r="AC3638" s="824"/>
    </row>
    <row r="3639" s="823" customFormat="1" ht="28.45" hidden="1" customHeight="1" outlineLevel="1" spans="1:29">
      <c r="A3639" s="870" t="s">
        <v>2397</v>
      </c>
      <c r="B3639" s="870" t="s">
        <v>2547</v>
      </c>
      <c r="C3639" s="870"/>
      <c r="D3639" s="835"/>
      <c r="E3639" s="835"/>
      <c r="F3639" s="835"/>
      <c r="G3639" s="836"/>
      <c r="H3639" s="871">
        <v>0</v>
      </c>
      <c r="I3639" s="874" t="s">
        <v>71</v>
      </c>
      <c r="J3639" s="835"/>
      <c r="K3639" s="835"/>
      <c r="L3639" s="835"/>
      <c r="M3639" s="835"/>
      <c r="N3639" s="836"/>
      <c r="O3639" s="824"/>
      <c r="P3639" s="824"/>
      <c r="Q3639" s="824"/>
      <c r="R3639" s="824"/>
      <c r="S3639" s="824"/>
      <c r="T3639" s="824"/>
      <c r="U3639" s="824"/>
      <c r="V3639" s="824"/>
      <c r="W3639" s="824"/>
      <c r="X3639" s="824"/>
      <c r="Y3639" s="824"/>
      <c r="Z3639" s="824"/>
      <c r="AA3639" s="824"/>
      <c r="AB3639" s="824"/>
      <c r="AC3639" s="824"/>
    </row>
    <row r="3640" s="823" customFormat="1" ht="28.45" hidden="1" customHeight="1" outlineLevel="1" spans="1:29">
      <c r="A3640" s="870" t="s">
        <v>2397</v>
      </c>
      <c r="B3640" s="870" t="s">
        <v>2556</v>
      </c>
      <c r="C3640" s="870"/>
      <c r="D3640" s="835"/>
      <c r="E3640" s="835"/>
      <c r="F3640" s="835"/>
      <c r="G3640" s="836"/>
      <c r="H3640" s="871">
        <v>0</v>
      </c>
      <c r="I3640" s="874" t="s">
        <v>71</v>
      </c>
      <c r="J3640" s="835"/>
      <c r="K3640" s="835"/>
      <c r="L3640" s="835"/>
      <c r="M3640" s="835"/>
      <c r="N3640" s="836"/>
      <c r="O3640" s="824"/>
      <c r="P3640" s="824"/>
      <c r="Q3640" s="824"/>
      <c r="R3640" s="824"/>
      <c r="S3640" s="824"/>
      <c r="T3640" s="824"/>
      <c r="U3640" s="824"/>
      <c r="V3640" s="824"/>
      <c r="W3640" s="824"/>
      <c r="X3640" s="824"/>
      <c r="Y3640" s="824"/>
      <c r="Z3640" s="824"/>
      <c r="AA3640" s="824"/>
      <c r="AB3640" s="824"/>
      <c r="AC3640" s="824"/>
    </row>
    <row r="3641" s="823" customFormat="1" ht="28.45" customHeight="1" collapsed="1" spans="1:29">
      <c r="A3641" s="870" t="s">
        <v>2566</v>
      </c>
      <c r="B3641" s="870"/>
      <c r="C3641" s="835"/>
      <c r="D3641" s="835"/>
      <c r="E3641" s="835"/>
      <c r="F3641" s="835"/>
      <c r="G3641" s="836"/>
      <c r="H3641" s="871">
        <v>345.4</v>
      </c>
      <c r="I3641" s="874" t="s">
        <v>7864</v>
      </c>
      <c r="J3641" s="835"/>
      <c r="K3641" s="835"/>
      <c r="L3641" s="835"/>
      <c r="M3641" s="835"/>
      <c r="N3641" s="836"/>
      <c r="O3641" s="824"/>
      <c r="P3641" s="824"/>
      <c r="Q3641" s="824"/>
      <c r="R3641" s="824"/>
      <c r="S3641" s="824"/>
      <c r="T3641" s="824"/>
      <c r="U3641" s="824"/>
      <c r="V3641" s="824"/>
      <c r="W3641" s="824"/>
      <c r="X3641" s="824"/>
      <c r="Y3641" s="824"/>
      <c r="Z3641" s="824"/>
      <c r="AA3641" s="824"/>
      <c r="AB3641" s="824"/>
      <c r="AC3641" s="824"/>
    </row>
    <row r="3642" s="823" customFormat="1" ht="28.45" hidden="1" customHeight="1" outlineLevel="1" collapsed="1" spans="1:29">
      <c r="A3642" s="870" t="s">
        <v>2566</v>
      </c>
      <c r="B3642" s="870" t="s">
        <v>2568</v>
      </c>
      <c r="C3642" s="870"/>
      <c r="D3642" s="835"/>
      <c r="E3642" s="835"/>
      <c r="F3642" s="835"/>
      <c r="G3642" s="836"/>
      <c r="H3642" s="871">
        <v>160.38</v>
      </c>
      <c r="I3642" s="874" t="s">
        <v>7865</v>
      </c>
      <c r="J3642" s="835"/>
      <c r="K3642" s="835"/>
      <c r="L3642" s="835"/>
      <c r="M3642" s="835"/>
      <c r="N3642" s="836"/>
      <c r="O3642" s="824"/>
      <c r="P3642" s="824"/>
      <c r="Q3642" s="824"/>
      <c r="R3642" s="824"/>
      <c r="S3642" s="824"/>
      <c r="T3642" s="824"/>
      <c r="U3642" s="824"/>
      <c r="V3642" s="824"/>
      <c r="W3642" s="824"/>
      <c r="X3642" s="824"/>
      <c r="Y3642" s="824"/>
      <c r="Z3642" s="824"/>
      <c r="AA3642" s="824"/>
      <c r="AB3642" s="824"/>
      <c r="AC3642" s="824"/>
    </row>
    <row r="3643" s="823" customFormat="1" ht="28.45" hidden="1" customHeight="1" outlineLevel="2" collapsed="1" spans="1:29">
      <c r="A3643" s="870" t="s">
        <v>2566</v>
      </c>
      <c r="B3643" s="870" t="s">
        <v>2568</v>
      </c>
      <c r="C3643" s="870" t="s">
        <v>7367</v>
      </c>
      <c r="D3643" s="870"/>
      <c r="E3643" s="835"/>
      <c r="F3643" s="835"/>
      <c r="G3643" s="836"/>
      <c r="H3643" s="871">
        <v>91.66</v>
      </c>
      <c r="I3643" s="874" t="s">
        <v>7866</v>
      </c>
      <c r="J3643" s="835"/>
      <c r="K3643" s="835"/>
      <c r="L3643" s="835"/>
      <c r="M3643" s="835"/>
      <c r="N3643" s="836"/>
      <c r="O3643" s="824"/>
      <c r="P3643" s="824"/>
      <c r="Q3643" s="824"/>
      <c r="R3643" s="824"/>
      <c r="S3643" s="824"/>
      <c r="T3643" s="824"/>
      <c r="U3643" s="824"/>
      <c r="V3643" s="824"/>
      <c r="W3643" s="824"/>
      <c r="X3643" s="824"/>
      <c r="Y3643" s="824"/>
      <c r="Z3643" s="824"/>
      <c r="AA3643" s="824"/>
      <c r="AB3643" s="824"/>
      <c r="AC3643" s="824"/>
    </row>
    <row r="3644" s="823" customFormat="1" ht="28.45" hidden="1" customHeight="1" outlineLevel="3" spans="1:29">
      <c r="A3644" s="873" t="s">
        <v>2566</v>
      </c>
      <c r="B3644" s="870" t="s">
        <v>2568</v>
      </c>
      <c r="C3644" s="870" t="s">
        <v>7367</v>
      </c>
      <c r="D3644" s="846" t="s">
        <v>2591</v>
      </c>
      <c r="E3644" s="832">
        <v>9.5</v>
      </c>
      <c r="F3644" s="846" t="s">
        <v>6361</v>
      </c>
      <c r="G3644" s="846" t="s">
        <v>7867</v>
      </c>
      <c r="H3644" s="832">
        <v>5.02</v>
      </c>
      <c r="I3644" s="846" t="s">
        <v>7868</v>
      </c>
      <c r="J3644" s="846" t="s">
        <v>119</v>
      </c>
      <c r="K3644" s="846" t="s">
        <v>7370</v>
      </c>
      <c r="L3644" s="846" t="s">
        <v>2594</v>
      </c>
      <c r="M3644" s="846" t="s">
        <v>7869</v>
      </c>
      <c r="N3644" s="846"/>
      <c r="O3644" s="824"/>
      <c r="P3644" s="824"/>
      <c r="Q3644" s="824"/>
      <c r="R3644" s="824"/>
      <c r="S3644" s="824"/>
      <c r="T3644" s="824"/>
      <c r="U3644" s="824"/>
      <c r="V3644" s="824"/>
      <c r="W3644" s="824"/>
      <c r="X3644" s="824"/>
      <c r="Y3644" s="824"/>
      <c r="Z3644" s="824"/>
      <c r="AA3644" s="824"/>
      <c r="AB3644" s="824"/>
      <c r="AC3644" s="824"/>
    </row>
    <row r="3645" s="823" customFormat="1" ht="28.45" hidden="1" customHeight="1" outlineLevel="3" spans="1:29">
      <c r="A3645" s="873" t="s">
        <v>2566</v>
      </c>
      <c r="B3645" s="870" t="s">
        <v>2568</v>
      </c>
      <c r="C3645" s="870" t="s">
        <v>7367</v>
      </c>
      <c r="D3645" s="846" t="s">
        <v>2591</v>
      </c>
      <c r="E3645" s="832">
        <v>142.76</v>
      </c>
      <c r="F3645" s="846" t="s">
        <v>6361</v>
      </c>
      <c r="G3645" s="846" t="s">
        <v>7867</v>
      </c>
      <c r="H3645" s="832">
        <v>86.64</v>
      </c>
      <c r="I3645" s="846" t="s">
        <v>7784</v>
      </c>
      <c r="J3645" s="846" t="s">
        <v>53</v>
      </c>
      <c r="K3645" s="846" t="s">
        <v>7375</v>
      </c>
      <c r="L3645" s="846" t="s">
        <v>2594</v>
      </c>
      <c r="M3645" s="846" t="s">
        <v>7870</v>
      </c>
      <c r="N3645" s="846"/>
      <c r="O3645" s="824"/>
      <c r="P3645" s="824"/>
      <c r="Q3645" s="824"/>
      <c r="R3645" s="824"/>
      <c r="S3645" s="824"/>
      <c r="T3645" s="824"/>
      <c r="U3645" s="824"/>
      <c r="V3645" s="824"/>
      <c r="W3645" s="824"/>
      <c r="X3645" s="824"/>
      <c r="Y3645" s="824"/>
      <c r="Z3645" s="824"/>
      <c r="AA3645" s="824"/>
      <c r="AB3645" s="824"/>
      <c r="AC3645" s="824"/>
    </row>
    <row r="3646" s="823" customFormat="1" ht="28.45" hidden="1" customHeight="1" outlineLevel="2" collapsed="1" spans="1:29">
      <c r="A3646" s="870" t="s">
        <v>2566</v>
      </c>
      <c r="B3646" s="870" t="s">
        <v>2568</v>
      </c>
      <c r="C3646" s="870" t="s">
        <v>2570</v>
      </c>
      <c r="D3646" s="870"/>
      <c r="E3646" s="835"/>
      <c r="F3646" s="835"/>
      <c r="G3646" s="836"/>
      <c r="H3646" s="871">
        <v>47.56</v>
      </c>
      <c r="I3646" s="874" t="s">
        <v>71</v>
      </c>
      <c r="J3646" s="835"/>
      <c r="K3646" s="835"/>
      <c r="L3646" s="835"/>
      <c r="M3646" s="835"/>
      <c r="N3646" s="836"/>
      <c r="O3646" s="824"/>
      <c r="P3646" s="824"/>
      <c r="Q3646" s="824"/>
      <c r="R3646" s="824"/>
      <c r="S3646" s="824"/>
      <c r="T3646" s="824"/>
      <c r="U3646" s="824"/>
      <c r="V3646" s="824"/>
      <c r="W3646" s="824"/>
      <c r="X3646" s="824"/>
      <c r="Y3646" s="824"/>
      <c r="Z3646" s="824"/>
      <c r="AA3646" s="824"/>
      <c r="AB3646" s="824"/>
      <c r="AC3646" s="824"/>
    </row>
    <row r="3647" s="823" customFormat="1" ht="28.45" hidden="1" customHeight="1" outlineLevel="3" spans="1:29">
      <c r="A3647" s="873" t="s">
        <v>2566</v>
      </c>
      <c r="B3647" s="870" t="s">
        <v>2568</v>
      </c>
      <c r="C3647" s="870" t="s">
        <v>2570</v>
      </c>
      <c r="D3647" s="846" t="s">
        <v>2591</v>
      </c>
      <c r="E3647" s="832">
        <v>71.68</v>
      </c>
      <c r="F3647" s="846" t="s">
        <v>6361</v>
      </c>
      <c r="G3647" s="846" t="s">
        <v>7871</v>
      </c>
      <c r="H3647" s="832">
        <v>47.56</v>
      </c>
      <c r="I3647" s="846" t="s">
        <v>7708</v>
      </c>
      <c r="J3647" s="846" t="s">
        <v>53</v>
      </c>
      <c r="K3647" s="846" t="s">
        <v>7375</v>
      </c>
      <c r="L3647" s="846" t="s">
        <v>2594</v>
      </c>
      <c r="M3647" s="846" t="s">
        <v>7872</v>
      </c>
      <c r="N3647" s="846"/>
      <c r="O3647" s="824"/>
      <c r="P3647" s="824"/>
      <c r="Q3647" s="824"/>
      <c r="R3647" s="824"/>
      <c r="S3647" s="824"/>
      <c r="T3647" s="824"/>
      <c r="U3647" s="824"/>
      <c r="V3647" s="824"/>
      <c r="W3647" s="824"/>
      <c r="X3647" s="824"/>
      <c r="Y3647" s="824"/>
      <c r="Z3647" s="824"/>
      <c r="AA3647" s="824"/>
      <c r="AB3647" s="824"/>
      <c r="AC3647" s="824"/>
    </row>
    <row r="3648" s="823" customFormat="1" ht="28.45" hidden="1" customHeight="1" outlineLevel="2" collapsed="1" spans="1:29">
      <c r="A3648" s="870" t="s">
        <v>2566</v>
      </c>
      <c r="B3648" s="870" t="s">
        <v>2568</v>
      </c>
      <c r="C3648" s="870" t="s">
        <v>2628</v>
      </c>
      <c r="D3648" s="870"/>
      <c r="E3648" s="835"/>
      <c r="F3648" s="835"/>
      <c r="G3648" s="836"/>
      <c r="H3648" s="871">
        <v>4.23</v>
      </c>
      <c r="I3648" s="874" t="s">
        <v>7873</v>
      </c>
      <c r="J3648" s="835"/>
      <c r="K3648" s="835"/>
      <c r="L3648" s="835"/>
      <c r="M3648" s="835"/>
      <c r="N3648" s="836"/>
      <c r="O3648" s="824"/>
      <c r="P3648" s="824"/>
      <c r="Q3648" s="824"/>
      <c r="R3648" s="824"/>
      <c r="S3648" s="824"/>
      <c r="T3648" s="824"/>
      <c r="U3648" s="824"/>
      <c r="V3648" s="824"/>
      <c r="W3648" s="824"/>
      <c r="X3648" s="824"/>
      <c r="Y3648" s="824"/>
      <c r="Z3648" s="824"/>
      <c r="AA3648" s="824"/>
      <c r="AB3648" s="824"/>
      <c r="AC3648" s="824"/>
    </row>
    <row r="3649" s="823" customFormat="1" ht="28.45" hidden="1" customHeight="1" outlineLevel="3" spans="1:29">
      <c r="A3649" s="873" t="s">
        <v>2566</v>
      </c>
      <c r="B3649" s="870" t="s">
        <v>2568</v>
      </c>
      <c r="C3649" s="870" t="s">
        <v>2628</v>
      </c>
      <c r="D3649" s="846" t="s">
        <v>2653</v>
      </c>
      <c r="E3649" s="832">
        <v>3</v>
      </c>
      <c r="F3649" s="846" t="s">
        <v>6361</v>
      </c>
      <c r="G3649" s="846" t="s">
        <v>7874</v>
      </c>
      <c r="H3649" s="832">
        <v>4.23</v>
      </c>
      <c r="I3649" s="846" t="s">
        <v>7875</v>
      </c>
      <c r="J3649" s="846" t="s">
        <v>119</v>
      </c>
      <c r="K3649" s="846" t="s">
        <v>2650</v>
      </c>
      <c r="L3649" s="846" t="s">
        <v>2645</v>
      </c>
      <c r="M3649" s="846" t="s">
        <v>7876</v>
      </c>
      <c r="N3649" s="846"/>
      <c r="O3649" s="824"/>
      <c r="P3649" s="824"/>
      <c r="Q3649" s="824"/>
      <c r="R3649" s="824"/>
      <c r="S3649" s="824"/>
      <c r="T3649" s="824"/>
      <c r="U3649" s="824"/>
      <c r="V3649" s="824"/>
      <c r="W3649" s="824"/>
      <c r="X3649" s="824"/>
      <c r="Y3649" s="824"/>
      <c r="Z3649" s="824"/>
      <c r="AA3649" s="824"/>
      <c r="AB3649" s="824"/>
      <c r="AC3649" s="824"/>
    </row>
    <row r="3650" s="823" customFormat="1" ht="28.45" hidden="1" customHeight="1" outlineLevel="2" collapsed="1" spans="1:29">
      <c r="A3650" s="870" t="s">
        <v>2566</v>
      </c>
      <c r="B3650" s="870" t="s">
        <v>2568</v>
      </c>
      <c r="C3650" s="870" t="s">
        <v>7877</v>
      </c>
      <c r="D3650" s="870"/>
      <c r="E3650" s="835"/>
      <c r="F3650" s="835"/>
      <c r="G3650" s="836"/>
      <c r="H3650" s="871">
        <v>14.27</v>
      </c>
      <c r="I3650" s="874" t="s">
        <v>71</v>
      </c>
      <c r="J3650" s="835"/>
      <c r="K3650" s="835"/>
      <c r="L3650" s="835"/>
      <c r="M3650" s="835"/>
      <c r="N3650" s="836"/>
      <c r="O3650" s="824"/>
      <c r="P3650" s="824"/>
      <c r="Q3650" s="824"/>
      <c r="R3650" s="824"/>
      <c r="S3650" s="824"/>
      <c r="T3650" s="824"/>
      <c r="U3650" s="824"/>
      <c r="V3650" s="824"/>
      <c r="W3650" s="824"/>
      <c r="X3650" s="824"/>
      <c r="Y3650" s="824"/>
      <c r="Z3650" s="824"/>
      <c r="AA3650" s="824"/>
      <c r="AB3650" s="824"/>
      <c r="AC3650" s="824"/>
    </row>
    <row r="3651" s="823" customFormat="1" ht="28.45" hidden="1" customHeight="1" outlineLevel="3" spans="1:29">
      <c r="A3651" s="873" t="s">
        <v>2566</v>
      </c>
      <c r="B3651" s="870" t="s">
        <v>2568</v>
      </c>
      <c r="C3651" s="870" t="s">
        <v>7877</v>
      </c>
      <c r="D3651" s="846" t="s">
        <v>7878</v>
      </c>
      <c r="E3651" s="832">
        <v>2246</v>
      </c>
      <c r="F3651" s="846" t="s">
        <v>7879</v>
      </c>
      <c r="G3651" s="846" t="s">
        <v>7880</v>
      </c>
      <c r="H3651" s="832">
        <v>14.27</v>
      </c>
      <c r="I3651" s="846" t="s">
        <v>7881</v>
      </c>
      <c r="J3651" s="846" t="s">
        <v>53</v>
      </c>
      <c r="K3651" s="846" t="s">
        <v>7882</v>
      </c>
      <c r="L3651" s="846" t="s">
        <v>7882</v>
      </c>
      <c r="M3651" s="846" t="s">
        <v>7883</v>
      </c>
      <c r="N3651" s="846"/>
      <c r="O3651" s="824"/>
      <c r="P3651" s="824"/>
      <c r="Q3651" s="824"/>
      <c r="R3651" s="824"/>
      <c r="S3651" s="824"/>
      <c r="T3651" s="824"/>
      <c r="U3651" s="824"/>
      <c r="V3651" s="824"/>
      <c r="W3651" s="824"/>
      <c r="X3651" s="824"/>
      <c r="Y3651" s="824"/>
      <c r="Z3651" s="824"/>
      <c r="AA3651" s="824"/>
      <c r="AB3651" s="824"/>
      <c r="AC3651" s="824"/>
    </row>
    <row r="3652" s="823" customFormat="1" ht="28.45" hidden="1" customHeight="1" outlineLevel="2" collapsed="1" spans="1:29">
      <c r="A3652" s="870" t="s">
        <v>2566</v>
      </c>
      <c r="B3652" s="870" t="s">
        <v>2568</v>
      </c>
      <c r="C3652" s="870" t="s">
        <v>7884</v>
      </c>
      <c r="D3652" s="870"/>
      <c r="E3652" s="835"/>
      <c r="F3652" s="835"/>
      <c r="G3652" s="836"/>
      <c r="H3652" s="871">
        <v>1.49</v>
      </c>
      <c r="I3652" s="874" t="s">
        <v>71</v>
      </c>
      <c r="J3652" s="835"/>
      <c r="K3652" s="835"/>
      <c r="L3652" s="835"/>
      <c r="M3652" s="835"/>
      <c r="N3652" s="836"/>
      <c r="O3652" s="824"/>
      <c r="P3652" s="824"/>
      <c r="Q3652" s="824"/>
      <c r="R3652" s="824"/>
      <c r="S3652" s="824"/>
      <c r="T3652" s="824"/>
      <c r="U3652" s="824"/>
      <c r="V3652" s="824"/>
      <c r="W3652" s="824"/>
      <c r="X3652" s="824"/>
      <c r="Y3652" s="824"/>
      <c r="Z3652" s="824"/>
      <c r="AA3652" s="824"/>
      <c r="AB3652" s="824"/>
      <c r="AC3652" s="824"/>
    </row>
    <row r="3653" s="823" customFormat="1" ht="28.45" hidden="1" customHeight="1" outlineLevel="3" spans="1:29">
      <c r="A3653" s="873" t="s">
        <v>2566</v>
      </c>
      <c r="B3653" s="870" t="s">
        <v>2568</v>
      </c>
      <c r="C3653" s="870" t="s">
        <v>7884</v>
      </c>
      <c r="D3653" s="846" t="s">
        <v>7885</v>
      </c>
      <c r="E3653" s="832">
        <v>132</v>
      </c>
      <c r="F3653" s="846" t="s">
        <v>7176</v>
      </c>
      <c r="G3653" s="846" t="s">
        <v>7886</v>
      </c>
      <c r="H3653" s="832">
        <v>1.49</v>
      </c>
      <c r="I3653" s="846" t="s">
        <v>7887</v>
      </c>
      <c r="J3653" s="846" t="s">
        <v>53</v>
      </c>
      <c r="K3653" s="846" t="s">
        <v>7882</v>
      </c>
      <c r="L3653" s="846" t="s">
        <v>7882</v>
      </c>
      <c r="M3653" s="846" t="s">
        <v>7888</v>
      </c>
      <c r="N3653" s="846"/>
      <c r="O3653" s="824"/>
      <c r="P3653" s="824"/>
      <c r="Q3653" s="824"/>
      <c r="R3653" s="824"/>
      <c r="S3653" s="824"/>
      <c r="T3653" s="824"/>
      <c r="U3653" s="824"/>
      <c r="V3653" s="824"/>
      <c r="W3653" s="824"/>
      <c r="X3653" s="824"/>
      <c r="Y3653" s="824"/>
      <c r="Z3653" s="824"/>
      <c r="AA3653" s="824"/>
      <c r="AB3653" s="824"/>
      <c r="AC3653" s="824"/>
    </row>
    <row r="3654" s="823" customFormat="1" ht="28.45" hidden="1" customHeight="1" outlineLevel="2" collapsed="1" spans="1:29">
      <c r="A3654" s="870" t="s">
        <v>2566</v>
      </c>
      <c r="B3654" s="870" t="s">
        <v>2568</v>
      </c>
      <c r="C3654" s="870" t="s">
        <v>2692</v>
      </c>
      <c r="D3654" s="870"/>
      <c r="E3654" s="835"/>
      <c r="F3654" s="835"/>
      <c r="G3654" s="836"/>
      <c r="H3654" s="871">
        <v>1.17</v>
      </c>
      <c r="I3654" s="874" t="s">
        <v>71</v>
      </c>
      <c r="J3654" s="835"/>
      <c r="K3654" s="835"/>
      <c r="L3654" s="835"/>
      <c r="M3654" s="835"/>
      <c r="N3654" s="836"/>
      <c r="O3654" s="824"/>
      <c r="P3654" s="824"/>
      <c r="Q3654" s="824"/>
      <c r="R3654" s="824"/>
      <c r="S3654" s="824"/>
      <c r="T3654" s="824"/>
      <c r="U3654" s="824"/>
      <c r="V3654" s="824"/>
      <c r="W3654" s="824"/>
      <c r="X3654" s="824"/>
      <c r="Y3654" s="824"/>
      <c r="Z3654" s="824"/>
      <c r="AA3654" s="824"/>
      <c r="AB3654" s="824"/>
      <c r="AC3654" s="824"/>
    </row>
    <row r="3655" s="823" customFormat="1" ht="28.45" hidden="1" customHeight="1" outlineLevel="3" spans="1:29">
      <c r="A3655" s="873" t="s">
        <v>2566</v>
      </c>
      <c r="B3655" s="870" t="s">
        <v>2568</v>
      </c>
      <c r="C3655" s="870" t="s">
        <v>2692</v>
      </c>
      <c r="D3655" s="846" t="s">
        <v>7878</v>
      </c>
      <c r="E3655" s="832">
        <v>106</v>
      </c>
      <c r="F3655" s="846" t="s">
        <v>7879</v>
      </c>
      <c r="G3655" s="846" t="s">
        <v>66</v>
      </c>
      <c r="H3655" s="832">
        <v>1.17</v>
      </c>
      <c r="I3655" s="846" t="s">
        <v>7889</v>
      </c>
      <c r="J3655" s="846" t="s">
        <v>53</v>
      </c>
      <c r="K3655" s="846" t="s">
        <v>2700</v>
      </c>
      <c r="L3655" s="846" t="s">
        <v>2700</v>
      </c>
      <c r="M3655" s="846" t="s">
        <v>7883</v>
      </c>
      <c r="N3655" s="846"/>
      <c r="O3655" s="824"/>
      <c r="P3655" s="824"/>
      <c r="Q3655" s="824"/>
      <c r="R3655" s="824"/>
      <c r="S3655" s="824"/>
      <c r="T3655" s="824"/>
      <c r="U3655" s="824"/>
      <c r="V3655" s="824"/>
      <c r="W3655" s="824"/>
      <c r="X3655" s="824"/>
      <c r="Y3655" s="824"/>
      <c r="Z3655" s="824"/>
      <c r="AA3655" s="824"/>
      <c r="AB3655" s="824"/>
      <c r="AC3655" s="824"/>
    </row>
    <row r="3656" s="823" customFormat="1" ht="28.45" hidden="1" customHeight="1" outlineLevel="1" collapsed="1" spans="1:29">
      <c r="A3656" s="870" t="s">
        <v>2566</v>
      </c>
      <c r="B3656" s="870" t="s">
        <v>2702</v>
      </c>
      <c r="C3656" s="870"/>
      <c r="D3656" s="835"/>
      <c r="E3656" s="835"/>
      <c r="F3656" s="835"/>
      <c r="G3656" s="836"/>
      <c r="H3656" s="871">
        <v>185.02</v>
      </c>
      <c r="I3656" s="874" t="s">
        <v>7890</v>
      </c>
      <c r="J3656" s="835"/>
      <c r="K3656" s="835"/>
      <c r="L3656" s="835"/>
      <c r="M3656" s="835"/>
      <c r="N3656" s="836"/>
      <c r="O3656" s="824"/>
      <c r="P3656" s="824"/>
      <c r="Q3656" s="824"/>
      <c r="R3656" s="824"/>
      <c r="S3656" s="824"/>
      <c r="T3656" s="824"/>
      <c r="U3656" s="824"/>
      <c r="V3656" s="824"/>
      <c r="W3656" s="824"/>
      <c r="X3656" s="824"/>
      <c r="Y3656" s="824"/>
      <c r="Z3656" s="824"/>
      <c r="AA3656" s="824"/>
      <c r="AB3656" s="824"/>
      <c r="AC3656" s="824"/>
    </row>
    <row r="3657" s="823" customFormat="1" ht="28.45" hidden="1" customHeight="1" outlineLevel="2" collapsed="1" spans="1:29">
      <c r="A3657" s="870" t="s">
        <v>2566</v>
      </c>
      <c r="B3657" s="870" t="s">
        <v>2702</v>
      </c>
      <c r="C3657" s="870" t="s">
        <v>7891</v>
      </c>
      <c r="D3657" s="870"/>
      <c r="E3657" s="835"/>
      <c r="F3657" s="835"/>
      <c r="G3657" s="836"/>
      <c r="H3657" s="871">
        <v>185.02</v>
      </c>
      <c r="I3657" s="874" t="s">
        <v>71</v>
      </c>
      <c r="J3657" s="835"/>
      <c r="K3657" s="835"/>
      <c r="L3657" s="835"/>
      <c r="M3657" s="835"/>
      <c r="N3657" s="836"/>
      <c r="O3657" s="824"/>
      <c r="P3657" s="824"/>
      <c r="Q3657" s="824"/>
      <c r="R3657" s="824"/>
      <c r="S3657" s="824"/>
      <c r="T3657" s="824"/>
      <c r="U3657" s="824"/>
      <c r="V3657" s="824"/>
      <c r="W3657" s="824"/>
      <c r="X3657" s="824"/>
      <c r="Y3657" s="824"/>
      <c r="Z3657" s="824"/>
      <c r="AA3657" s="824"/>
      <c r="AB3657" s="824"/>
      <c r="AC3657" s="824"/>
    </row>
    <row r="3658" s="823" customFormat="1" ht="28.45" hidden="1" customHeight="1" outlineLevel="3" spans="1:29">
      <c r="A3658" s="873" t="s">
        <v>2566</v>
      </c>
      <c r="B3658" s="870" t="s">
        <v>2702</v>
      </c>
      <c r="C3658" s="870" t="s">
        <v>7891</v>
      </c>
      <c r="D3658" s="846" t="s">
        <v>7892</v>
      </c>
      <c r="E3658" s="832">
        <v>10000</v>
      </c>
      <c r="F3658" s="846" t="s">
        <v>6389</v>
      </c>
      <c r="G3658" s="846" t="s">
        <v>7893</v>
      </c>
      <c r="H3658" s="832">
        <v>185.02</v>
      </c>
      <c r="I3658" s="846" t="s">
        <v>7894</v>
      </c>
      <c r="J3658" s="846" t="s">
        <v>119</v>
      </c>
      <c r="K3658" s="846" t="s">
        <v>7895</v>
      </c>
      <c r="L3658" s="846" t="s">
        <v>7895</v>
      </c>
      <c r="M3658" s="846" t="s">
        <v>7896</v>
      </c>
      <c r="N3658" s="846"/>
      <c r="O3658" s="824"/>
      <c r="P3658" s="824"/>
      <c r="Q3658" s="824"/>
      <c r="R3658" s="824"/>
      <c r="S3658" s="824"/>
      <c r="T3658" s="824"/>
      <c r="U3658" s="824"/>
      <c r="V3658" s="824"/>
      <c r="W3658" s="824"/>
      <c r="X3658" s="824"/>
      <c r="Y3658" s="824"/>
      <c r="Z3658" s="824"/>
      <c r="AA3658" s="824"/>
      <c r="AB3658" s="824"/>
      <c r="AC3658" s="824"/>
    </row>
    <row r="3659" s="823" customFormat="1" ht="28.45" customHeight="1" collapsed="1" spans="1:29">
      <c r="A3659" s="870" t="s">
        <v>2732</v>
      </c>
      <c r="B3659" s="870"/>
      <c r="C3659" s="835"/>
      <c r="D3659" s="835"/>
      <c r="E3659" s="835"/>
      <c r="F3659" s="835"/>
      <c r="G3659" s="836"/>
      <c r="H3659" s="871">
        <v>516.9</v>
      </c>
      <c r="I3659" s="874" t="s">
        <v>7897</v>
      </c>
      <c r="J3659" s="835"/>
      <c r="K3659" s="835"/>
      <c r="L3659" s="835"/>
      <c r="M3659" s="835"/>
      <c r="N3659" s="836"/>
      <c r="O3659" s="824"/>
      <c r="P3659" s="824"/>
      <c r="Q3659" s="824"/>
      <c r="R3659" s="824"/>
      <c r="S3659" s="824"/>
      <c r="T3659" s="824"/>
      <c r="U3659" s="824"/>
      <c r="V3659" s="824"/>
      <c r="W3659" s="824"/>
      <c r="X3659" s="824"/>
      <c r="Y3659" s="824"/>
      <c r="Z3659" s="824"/>
      <c r="AA3659" s="824"/>
      <c r="AB3659" s="824"/>
      <c r="AC3659" s="824"/>
    </row>
    <row r="3660" s="823" customFormat="1" ht="28.45" hidden="1" customHeight="1" outlineLevel="1" collapsed="1" spans="1:29">
      <c r="A3660" s="870" t="s">
        <v>2732</v>
      </c>
      <c r="B3660" s="870" t="s">
        <v>2734</v>
      </c>
      <c r="C3660" s="870"/>
      <c r="D3660" s="835"/>
      <c r="E3660" s="835"/>
      <c r="F3660" s="835"/>
      <c r="G3660" s="836"/>
      <c r="H3660" s="871">
        <v>516.9</v>
      </c>
      <c r="I3660" s="874" t="s">
        <v>7897</v>
      </c>
      <c r="J3660" s="835"/>
      <c r="K3660" s="835"/>
      <c r="L3660" s="835"/>
      <c r="M3660" s="835"/>
      <c r="N3660" s="836"/>
      <c r="O3660" s="824"/>
      <c r="P3660" s="824"/>
      <c r="Q3660" s="824"/>
      <c r="R3660" s="824"/>
      <c r="S3660" s="824"/>
      <c r="T3660" s="824"/>
      <c r="U3660" s="824"/>
      <c r="V3660" s="824"/>
      <c r="W3660" s="824"/>
      <c r="X3660" s="824"/>
      <c r="Y3660" s="824"/>
      <c r="Z3660" s="824"/>
      <c r="AA3660" s="824"/>
      <c r="AB3660" s="824"/>
      <c r="AC3660" s="824"/>
    </row>
    <row r="3661" s="823" customFormat="1" ht="28.45" hidden="1" customHeight="1" outlineLevel="2" collapsed="1" spans="1:29">
      <c r="A3661" s="870" t="s">
        <v>2732</v>
      </c>
      <c r="B3661" s="870" t="s">
        <v>2734</v>
      </c>
      <c r="C3661" s="870" t="s">
        <v>2748</v>
      </c>
      <c r="D3661" s="870"/>
      <c r="E3661" s="835"/>
      <c r="F3661" s="835"/>
      <c r="G3661" s="836"/>
      <c r="H3661" s="871">
        <v>516.9</v>
      </c>
      <c r="I3661" s="874" t="s">
        <v>7897</v>
      </c>
      <c r="J3661" s="835"/>
      <c r="K3661" s="835"/>
      <c r="L3661" s="835"/>
      <c r="M3661" s="835"/>
      <c r="N3661" s="836"/>
      <c r="O3661" s="824"/>
      <c r="P3661" s="824"/>
      <c r="Q3661" s="824"/>
      <c r="R3661" s="824"/>
      <c r="S3661" s="824"/>
      <c r="T3661" s="824"/>
      <c r="U3661" s="824"/>
      <c r="V3661" s="824"/>
      <c r="W3661" s="824"/>
      <c r="X3661" s="824"/>
      <c r="Y3661" s="824"/>
      <c r="Z3661" s="824"/>
      <c r="AA3661" s="824"/>
      <c r="AB3661" s="824"/>
      <c r="AC3661" s="824"/>
    </row>
    <row r="3662" s="823" customFormat="1" ht="28.45" hidden="1" customHeight="1" outlineLevel="3" spans="1:29">
      <c r="A3662" s="873" t="s">
        <v>2732</v>
      </c>
      <c r="B3662" s="870" t="s">
        <v>2734</v>
      </c>
      <c r="C3662" s="870" t="s">
        <v>2748</v>
      </c>
      <c r="D3662" s="846" t="s">
        <v>7898</v>
      </c>
      <c r="E3662" s="832">
        <v>20</v>
      </c>
      <c r="F3662" s="846" t="s">
        <v>7899</v>
      </c>
      <c r="G3662" s="846" t="s">
        <v>7900</v>
      </c>
      <c r="H3662" s="832">
        <v>0.26</v>
      </c>
      <c r="I3662" s="846" t="s">
        <v>7875</v>
      </c>
      <c r="J3662" s="846" t="s">
        <v>119</v>
      </c>
      <c r="K3662" s="846" t="s">
        <v>2755</v>
      </c>
      <c r="L3662" s="846" t="s">
        <v>2755</v>
      </c>
      <c r="M3662" s="846" t="s">
        <v>7901</v>
      </c>
      <c r="N3662" s="846"/>
      <c r="O3662" s="824"/>
      <c r="P3662" s="824"/>
      <c r="Q3662" s="824"/>
      <c r="R3662" s="824"/>
      <c r="S3662" s="824"/>
      <c r="T3662" s="824"/>
      <c r="U3662" s="824"/>
      <c r="V3662" s="824"/>
      <c r="W3662" s="824"/>
      <c r="X3662" s="824"/>
      <c r="Y3662" s="824"/>
      <c r="Z3662" s="824"/>
      <c r="AA3662" s="824"/>
      <c r="AB3662" s="824"/>
      <c r="AC3662" s="824"/>
    </row>
    <row r="3663" s="823" customFormat="1" ht="28.45" hidden="1" customHeight="1" outlineLevel="3" spans="1:29">
      <c r="A3663" s="873" t="s">
        <v>2732</v>
      </c>
      <c r="B3663" s="870" t="s">
        <v>2734</v>
      </c>
      <c r="C3663" s="870" t="s">
        <v>2748</v>
      </c>
      <c r="D3663" s="846" t="s">
        <v>7902</v>
      </c>
      <c r="E3663" s="832">
        <v>30</v>
      </c>
      <c r="F3663" s="846" t="s">
        <v>7899</v>
      </c>
      <c r="G3663" s="846" t="s">
        <v>7900</v>
      </c>
      <c r="H3663" s="832">
        <v>0.23</v>
      </c>
      <c r="I3663" s="846" t="s">
        <v>7739</v>
      </c>
      <c r="J3663" s="846" t="s">
        <v>119</v>
      </c>
      <c r="K3663" s="846" t="s">
        <v>2755</v>
      </c>
      <c r="L3663" s="846" t="s">
        <v>2755</v>
      </c>
      <c r="M3663" s="846" t="s">
        <v>7901</v>
      </c>
      <c r="N3663" s="846"/>
      <c r="O3663" s="824"/>
      <c r="P3663" s="824"/>
      <c r="Q3663" s="824"/>
      <c r="R3663" s="824"/>
      <c r="S3663" s="824"/>
      <c r="T3663" s="824"/>
      <c r="U3663" s="824"/>
      <c r="V3663" s="824"/>
      <c r="W3663" s="824"/>
      <c r="X3663" s="824"/>
      <c r="Y3663" s="824"/>
      <c r="Z3663" s="824"/>
      <c r="AA3663" s="824"/>
      <c r="AB3663" s="824"/>
      <c r="AC3663" s="824"/>
    </row>
    <row r="3664" s="823" customFormat="1" ht="28.45" hidden="1" customHeight="1" outlineLevel="3" spans="1:29">
      <c r="A3664" s="873" t="s">
        <v>2732</v>
      </c>
      <c r="B3664" s="870" t="s">
        <v>2734</v>
      </c>
      <c r="C3664" s="870" t="s">
        <v>2748</v>
      </c>
      <c r="D3664" s="846" t="s">
        <v>2752</v>
      </c>
      <c r="E3664" s="832">
        <v>60</v>
      </c>
      <c r="F3664" s="846" t="s">
        <v>7899</v>
      </c>
      <c r="G3664" s="846" t="s">
        <v>7900</v>
      </c>
      <c r="H3664" s="832">
        <v>1.03</v>
      </c>
      <c r="I3664" s="846" t="s">
        <v>7903</v>
      </c>
      <c r="J3664" s="846" t="s">
        <v>119</v>
      </c>
      <c r="K3664" s="846" t="s">
        <v>7904</v>
      </c>
      <c r="L3664" s="846" t="s">
        <v>7904</v>
      </c>
      <c r="M3664" s="846" t="s">
        <v>7901</v>
      </c>
      <c r="N3664" s="846"/>
      <c r="O3664" s="824"/>
      <c r="P3664" s="824"/>
      <c r="Q3664" s="824"/>
      <c r="R3664" s="824"/>
      <c r="S3664" s="824"/>
      <c r="T3664" s="824"/>
      <c r="U3664" s="824"/>
      <c r="V3664" s="824"/>
      <c r="W3664" s="824"/>
      <c r="X3664" s="824"/>
      <c r="Y3664" s="824"/>
      <c r="Z3664" s="824"/>
      <c r="AA3664" s="824"/>
      <c r="AB3664" s="824"/>
      <c r="AC3664" s="824"/>
    </row>
    <row r="3665" s="823" customFormat="1" ht="28.45" hidden="1" customHeight="1" outlineLevel="3" spans="1:29">
      <c r="A3665" s="873" t="s">
        <v>2732</v>
      </c>
      <c r="B3665" s="870" t="s">
        <v>2734</v>
      </c>
      <c r="C3665" s="870" t="s">
        <v>2748</v>
      </c>
      <c r="D3665" s="846" t="s">
        <v>2752</v>
      </c>
      <c r="E3665" s="832">
        <v>31</v>
      </c>
      <c r="F3665" s="846" t="s">
        <v>7899</v>
      </c>
      <c r="G3665" s="846" t="s">
        <v>7900</v>
      </c>
      <c r="H3665" s="832">
        <v>0.65</v>
      </c>
      <c r="I3665" s="846" t="s">
        <v>7905</v>
      </c>
      <c r="J3665" s="846" t="s">
        <v>53</v>
      </c>
      <c r="K3665" s="846" t="s">
        <v>4706</v>
      </c>
      <c r="L3665" s="846" t="s">
        <v>4706</v>
      </c>
      <c r="M3665" s="846" t="s">
        <v>7901</v>
      </c>
      <c r="N3665" s="846"/>
      <c r="O3665" s="824"/>
      <c r="P3665" s="824"/>
      <c r="Q3665" s="824"/>
      <c r="R3665" s="824"/>
      <c r="S3665" s="824"/>
      <c r="T3665" s="824"/>
      <c r="U3665" s="824"/>
      <c r="V3665" s="824"/>
      <c r="W3665" s="824"/>
      <c r="X3665" s="824"/>
      <c r="Y3665" s="824"/>
      <c r="Z3665" s="824"/>
      <c r="AA3665" s="824"/>
      <c r="AB3665" s="824"/>
      <c r="AC3665" s="824"/>
    </row>
    <row r="3666" s="823" customFormat="1" ht="28.45" hidden="1" customHeight="1" outlineLevel="3" spans="1:29">
      <c r="A3666" s="873" t="s">
        <v>2732</v>
      </c>
      <c r="B3666" s="870" t="s">
        <v>2734</v>
      </c>
      <c r="C3666" s="870" t="s">
        <v>2748</v>
      </c>
      <c r="D3666" s="846" t="s">
        <v>7906</v>
      </c>
      <c r="E3666" s="832">
        <v>14</v>
      </c>
      <c r="F3666" s="846" t="s">
        <v>7899</v>
      </c>
      <c r="G3666" s="846" t="s">
        <v>7900</v>
      </c>
      <c r="H3666" s="832">
        <v>0.34</v>
      </c>
      <c r="I3666" s="846" t="s">
        <v>7736</v>
      </c>
      <c r="J3666" s="846" t="s">
        <v>119</v>
      </c>
      <c r="K3666" s="846" t="s">
        <v>2755</v>
      </c>
      <c r="L3666" s="846" t="s">
        <v>2755</v>
      </c>
      <c r="M3666" s="846" t="s">
        <v>7901</v>
      </c>
      <c r="N3666" s="846"/>
      <c r="O3666" s="824"/>
      <c r="P3666" s="824"/>
      <c r="Q3666" s="824"/>
      <c r="R3666" s="824"/>
      <c r="S3666" s="824"/>
      <c r="T3666" s="824"/>
      <c r="U3666" s="824"/>
      <c r="V3666" s="824"/>
      <c r="W3666" s="824"/>
      <c r="X3666" s="824"/>
      <c r="Y3666" s="824"/>
      <c r="Z3666" s="824"/>
      <c r="AA3666" s="824"/>
      <c r="AB3666" s="824"/>
      <c r="AC3666" s="824"/>
    </row>
    <row r="3667" s="823" customFormat="1" ht="28.45" hidden="1" customHeight="1" outlineLevel="3" spans="1:29">
      <c r="A3667" s="873" t="s">
        <v>2732</v>
      </c>
      <c r="B3667" s="870" t="s">
        <v>2734</v>
      </c>
      <c r="C3667" s="870" t="s">
        <v>2748</v>
      </c>
      <c r="D3667" s="846" t="s">
        <v>7906</v>
      </c>
      <c r="E3667" s="832">
        <v>33</v>
      </c>
      <c r="F3667" s="846" t="s">
        <v>7899</v>
      </c>
      <c r="G3667" s="846" t="s">
        <v>7900</v>
      </c>
      <c r="H3667" s="832">
        <v>0.63</v>
      </c>
      <c r="I3667" s="846" t="s">
        <v>7907</v>
      </c>
      <c r="J3667" s="846" t="s">
        <v>53</v>
      </c>
      <c r="K3667" s="846" t="s">
        <v>4706</v>
      </c>
      <c r="L3667" s="846" t="s">
        <v>4706</v>
      </c>
      <c r="M3667" s="846" t="s">
        <v>7901</v>
      </c>
      <c r="N3667" s="846"/>
      <c r="O3667" s="824"/>
      <c r="P3667" s="824"/>
      <c r="Q3667" s="824"/>
      <c r="R3667" s="824"/>
      <c r="S3667" s="824"/>
      <c r="T3667" s="824"/>
      <c r="U3667" s="824"/>
      <c r="V3667" s="824"/>
      <c r="W3667" s="824"/>
      <c r="X3667" s="824"/>
      <c r="Y3667" s="824"/>
      <c r="Z3667" s="824"/>
      <c r="AA3667" s="824"/>
      <c r="AB3667" s="824"/>
      <c r="AC3667" s="824"/>
    </row>
    <row r="3668" s="823" customFormat="1" ht="28.45" hidden="1" customHeight="1" outlineLevel="3" spans="1:29">
      <c r="A3668" s="873" t="s">
        <v>2732</v>
      </c>
      <c r="B3668" s="870" t="s">
        <v>2734</v>
      </c>
      <c r="C3668" s="870" t="s">
        <v>2748</v>
      </c>
      <c r="D3668" s="846" t="s">
        <v>7908</v>
      </c>
      <c r="E3668" s="832">
        <v>43</v>
      </c>
      <c r="F3668" s="846" t="s">
        <v>7899</v>
      </c>
      <c r="G3668" s="846" t="s">
        <v>7900</v>
      </c>
      <c r="H3668" s="832">
        <v>0.3</v>
      </c>
      <c r="I3668" s="846" t="s">
        <v>7909</v>
      </c>
      <c r="J3668" s="846" t="s">
        <v>53</v>
      </c>
      <c r="K3668" s="846" t="s">
        <v>2755</v>
      </c>
      <c r="L3668" s="846" t="s">
        <v>2755</v>
      </c>
      <c r="M3668" s="846" t="s">
        <v>7901</v>
      </c>
      <c r="N3668" s="846"/>
      <c r="O3668" s="824"/>
      <c r="P3668" s="824"/>
      <c r="Q3668" s="824"/>
      <c r="R3668" s="824"/>
      <c r="S3668" s="824"/>
      <c r="T3668" s="824"/>
      <c r="U3668" s="824"/>
      <c r="V3668" s="824"/>
      <c r="W3668" s="824"/>
      <c r="X3668" s="824"/>
      <c r="Y3668" s="824"/>
      <c r="Z3668" s="824"/>
      <c r="AA3668" s="824"/>
      <c r="AB3668" s="824"/>
      <c r="AC3668" s="824"/>
    </row>
    <row r="3669" s="823" customFormat="1" ht="28.45" hidden="1" customHeight="1" outlineLevel="3" spans="1:29">
      <c r="A3669" s="873" t="s">
        <v>2732</v>
      </c>
      <c r="B3669" s="870" t="s">
        <v>2734</v>
      </c>
      <c r="C3669" s="870" t="s">
        <v>2748</v>
      </c>
      <c r="D3669" s="846" t="s">
        <v>7910</v>
      </c>
      <c r="E3669" s="832">
        <v>11251</v>
      </c>
      <c r="F3669" s="846" t="s">
        <v>7879</v>
      </c>
      <c r="G3669" s="846" t="s">
        <v>7911</v>
      </c>
      <c r="H3669" s="832">
        <v>512.96</v>
      </c>
      <c r="I3669" s="846" t="s">
        <v>7912</v>
      </c>
      <c r="J3669" s="846" t="s">
        <v>53</v>
      </c>
      <c r="K3669" s="846" t="s">
        <v>4737</v>
      </c>
      <c r="L3669" s="846" t="s">
        <v>4737</v>
      </c>
      <c r="M3669" s="846" t="s">
        <v>7901</v>
      </c>
      <c r="N3669" s="846"/>
      <c r="O3669" s="824"/>
      <c r="P3669" s="824"/>
      <c r="Q3669" s="824"/>
      <c r="R3669" s="824"/>
      <c r="S3669" s="824"/>
      <c r="T3669" s="824"/>
      <c r="U3669" s="824"/>
      <c r="V3669" s="824"/>
      <c r="W3669" s="824"/>
      <c r="X3669" s="824"/>
      <c r="Y3669" s="824"/>
      <c r="Z3669" s="824"/>
      <c r="AA3669" s="824"/>
      <c r="AB3669" s="824"/>
      <c r="AC3669" s="824"/>
    </row>
    <row r="3670" s="823" customFormat="1" ht="28.45" hidden="1" customHeight="1" outlineLevel="3" spans="1:29">
      <c r="A3670" s="873" t="s">
        <v>2732</v>
      </c>
      <c r="B3670" s="870" t="s">
        <v>2734</v>
      </c>
      <c r="C3670" s="870" t="s">
        <v>2748</v>
      </c>
      <c r="D3670" s="846" t="s">
        <v>7913</v>
      </c>
      <c r="E3670" s="832">
        <v>2</v>
      </c>
      <c r="F3670" s="846" t="s">
        <v>7806</v>
      </c>
      <c r="G3670" s="846" t="s">
        <v>7900</v>
      </c>
      <c r="H3670" s="832">
        <v>0.07</v>
      </c>
      <c r="I3670" s="846" t="s">
        <v>7914</v>
      </c>
      <c r="J3670" s="846" t="s">
        <v>119</v>
      </c>
      <c r="K3670" s="846" t="s">
        <v>2755</v>
      </c>
      <c r="L3670" s="846" t="s">
        <v>2755</v>
      </c>
      <c r="M3670" s="846" t="s">
        <v>7901</v>
      </c>
      <c r="N3670" s="846"/>
      <c r="O3670" s="824"/>
      <c r="P3670" s="824"/>
      <c r="Q3670" s="824"/>
      <c r="R3670" s="824"/>
      <c r="S3670" s="824"/>
      <c r="T3670" s="824"/>
      <c r="U3670" s="824"/>
      <c r="V3670" s="824"/>
      <c r="W3670" s="824"/>
      <c r="X3670" s="824"/>
      <c r="Y3670" s="824"/>
      <c r="Z3670" s="824"/>
      <c r="AA3670" s="824"/>
      <c r="AB3670" s="824"/>
      <c r="AC3670" s="824"/>
    </row>
    <row r="3671" s="823" customFormat="1" ht="28.45" hidden="1" customHeight="1" outlineLevel="3" spans="1:29">
      <c r="A3671" s="873" t="s">
        <v>2732</v>
      </c>
      <c r="B3671" s="870" t="s">
        <v>2734</v>
      </c>
      <c r="C3671" s="870" t="s">
        <v>2748</v>
      </c>
      <c r="D3671" s="846" t="s">
        <v>7913</v>
      </c>
      <c r="E3671" s="832">
        <v>19</v>
      </c>
      <c r="F3671" s="846" t="s">
        <v>7806</v>
      </c>
      <c r="G3671" s="846" t="s">
        <v>7900</v>
      </c>
      <c r="H3671" s="832">
        <v>0.17</v>
      </c>
      <c r="I3671" s="846" t="s">
        <v>7915</v>
      </c>
      <c r="J3671" s="846" t="s">
        <v>53</v>
      </c>
      <c r="K3671" s="846" t="s">
        <v>4706</v>
      </c>
      <c r="L3671" s="846" t="s">
        <v>4706</v>
      </c>
      <c r="M3671" s="846" t="s">
        <v>7901</v>
      </c>
      <c r="N3671" s="846"/>
      <c r="O3671" s="824"/>
      <c r="P3671" s="824"/>
      <c r="Q3671" s="824"/>
      <c r="R3671" s="824"/>
      <c r="S3671" s="824"/>
      <c r="T3671" s="824"/>
      <c r="U3671" s="824"/>
      <c r="V3671" s="824"/>
      <c r="W3671" s="824"/>
      <c r="X3671" s="824"/>
      <c r="Y3671" s="824"/>
      <c r="Z3671" s="824"/>
      <c r="AA3671" s="824"/>
      <c r="AB3671" s="824"/>
      <c r="AC3671" s="824"/>
    </row>
    <row r="3672" s="823" customFormat="1" ht="28.45" hidden="1" customHeight="1" outlineLevel="3" spans="1:29">
      <c r="A3672" s="873" t="s">
        <v>2732</v>
      </c>
      <c r="B3672" s="870" t="s">
        <v>2734</v>
      </c>
      <c r="C3672" s="870" t="s">
        <v>2748</v>
      </c>
      <c r="D3672" s="846" t="s">
        <v>7916</v>
      </c>
      <c r="E3672" s="832">
        <v>56</v>
      </c>
      <c r="F3672" s="846" t="s">
        <v>7899</v>
      </c>
      <c r="G3672" s="846" t="s">
        <v>7900</v>
      </c>
      <c r="H3672" s="832">
        <v>0.26</v>
      </c>
      <c r="I3672" s="846" t="s">
        <v>7917</v>
      </c>
      <c r="J3672" s="846" t="s">
        <v>119</v>
      </c>
      <c r="K3672" s="846" t="s">
        <v>2755</v>
      </c>
      <c r="L3672" s="846" t="s">
        <v>2755</v>
      </c>
      <c r="M3672" s="846" t="s">
        <v>7901</v>
      </c>
      <c r="N3672" s="846"/>
      <c r="O3672" s="824"/>
      <c r="P3672" s="824"/>
      <c r="Q3672" s="824"/>
      <c r="R3672" s="824"/>
      <c r="S3672" s="824"/>
      <c r="T3672" s="824"/>
      <c r="U3672" s="824"/>
      <c r="V3672" s="824"/>
      <c r="W3672" s="824"/>
      <c r="X3672" s="824"/>
      <c r="Y3672" s="824"/>
      <c r="Z3672" s="824"/>
      <c r="AA3672" s="824"/>
      <c r="AB3672" s="824"/>
      <c r="AC3672" s="824"/>
    </row>
    <row r="3673" s="823" customFormat="1" ht="28.45" hidden="1" customHeight="1" outlineLevel="1" spans="1:29">
      <c r="A3673" s="870" t="s">
        <v>2732</v>
      </c>
      <c r="B3673" s="870" t="s">
        <v>2850</v>
      </c>
      <c r="C3673" s="870"/>
      <c r="D3673" s="835"/>
      <c r="E3673" s="835"/>
      <c r="F3673" s="835"/>
      <c r="G3673" s="836"/>
      <c r="H3673" s="871">
        <v>0</v>
      </c>
      <c r="I3673" s="874" t="s">
        <v>71</v>
      </c>
      <c r="J3673" s="835"/>
      <c r="K3673" s="835"/>
      <c r="L3673" s="835"/>
      <c r="M3673" s="835"/>
      <c r="N3673" s="836"/>
      <c r="O3673" s="824"/>
      <c r="P3673" s="824"/>
      <c r="Q3673" s="824"/>
      <c r="R3673" s="824"/>
      <c r="S3673" s="824"/>
      <c r="T3673" s="824"/>
      <c r="U3673" s="824"/>
      <c r="V3673" s="824"/>
      <c r="W3673" s="824"/>
      <c r="X3673" s="824"/>
      <c r="Y3673" s="824"/>
      <c r="Z3673" s="824"/>
      <c r="AA3673" s="824"/>
      <c r="AB3673" s="824"/>
      <c r="AC3673" s="824"/>
    </row>
    <row r="3674" s="823" customFormat="1" ht="28.45" hidden="1" customHeight="1" outlineLevel="1" spans="1:29">
      <c r="A3674" s="870" t="s">
        <v>2732</v>
      </c>
      <c r="B3674" s="870" t="s">
        <v>2931</v>
      </c>
      <c r="C3674" s="870"/>
      <c r="D3674" s="835"/>
      <c r="E3674" s="835"/>
      <c r="F3674" s="835"/>
      <c r="G3674" s="836"/>
      <c r="H3674" s="871">
        <v>0</v>
      </c>
      <c r="I3674" s="874" t="s">
        <v>71</v>
      </c>
      <c r="J3674" s="835"/>
      <c r="K3674" s="835"/>
      <c r="L3674" s="835"/>
      <c r="M3674" s="835"/>
      <c r="N3674" s="836"/>
      <c r="O3674" s="824"/>
      <c r="P3674" s="824"/>
      <c r="Q3674" s="824"/>
      <c r="R3674" s="824"/>
      <c r="S3674" s="824"/>
      <c r="T3674" s="824"/>
      <c r="U3674" s="824"/>
      <c r="V3674" s="824"/>
      <c r="W3674" s="824"/>
      <c r="X3674" s="824"/>
      <c r="Y3674" s="824"/>
      <c r="Z3674" s="824"/>
      <c r="AA3674" s="824"/>
      <c r="AB3674" s="824"/>
      <c r="AC3674" s="824"/>
    </row>
    <row r="3675" s="823" customFormat="1" ht="28.45" hidden="1" customHeight="1" outlineLevel="1" spans="1:29">
      <c r="A3675" s="870" t="s">
        <v>2732</v>
      </c>
      <c r="B3675" s="870" t="s">
        <v>3056</v>
      </c>
      <c r="C3675" s="870"/>
      <c r="D3675" s="835"/>
      <c r="E3675" s="835"/>
      <c r="F3675" s="835"/>
      <c r="G3675" s="836"/>
      <c r="H3675" s="871">
        <v>0</v>
      </c>
      <c r="I3675" s="874" t="s">
        <v>71</v>
      </c>
      <c r="J3675" s="835"/>
      <c r="K3675" s="835"/>
      <c r="L3675" s="835"/>
      <c r="M3675" s="835"/>
      <c r="N3675" s="836"/>
      <c r="O3675" s="824"/>
      <c r="P3675" s="824"/>
      <c r="Q3675" s="824"/>
      <c r="R3675" s="824"/>
      <c r="S3675" s="824"/>
      <c r="T3675" s="824"/>
      <c r="U3675" s="824"/>
      <c r="V3675" s="824"/>
      <c r="W3675" s="824"/>
      <c r="X3675" s="824"/>
      <c r="Y3675" s="824"/>
      <c r="Z3675" s="824"/>
      <c r="AA3675" s="824"/>
      <c r="AB3675" s="824"/>
      <c r="AC3675" s="824"/>
    </row>
    <row r="3676" s="823" customFormat="1" ht="28.45" hidden="1" customHeight="1" outlineLevel="1" spans="1:29">
      <c r="A3676" s="870" t="s">
        <v>2732</v>
      </c>
      <c r="B3676" s="870" t="s">
        <v>3057</v>
      </c>
      <c r="C3676" s="870"/>
      <c r="D3676" s="835"/>
      <c r="E3676" s="835"/>
      <c r="F3676" s="835"/>
      <c r="G3676" s="836"/>
      <c r="H3676" s="871">
        <v>0</v>
      </c>
      <c r="I3676" s="874" t="s">
        <v>71</v>
      </c>
      <c r="J3676" s="835"/>
      <c r="K3676" s="835"/>
      <c r="L3676" s="835"/>
      <c r="M3676" s="835"/>
      <c r="N3676" s="836"/>
      <c r="O3676" s="824"/>
      <c r="P3676" s="824"/>
      <c r="Q3676" s="824"/>
      <c r="R3676" s="824"/>
      <c r="S3676" s="824"/>
      <c r="T3676" s="824"/>
      <c r="U3676" s="824"/>
      <c r="V3676" s="824"/>
      <c r="W3676" s="824"/>
      <c r="X3676" s="824"/>
      <c r="Y3676" s="824"/>
      <c r="Z3676" s="824"/>
      <c r="AA3676" s="824"/>
      <c r="AB3676" s="824"/>
      <c r="AC3676" s="824"/>
    </row>
    <row r="3677" s="823" customFormat="1" ht="28.45" customHeight="1" collapsed="1" spans="1:29">
      <c r="A3677" s="870" t="s">
        <v>3058</v>
      </c>
      <c r="B3677" s="870"/>
      <c r="C3677" s="835"/>
      <c r="D3677" s="835"/>
      <c r="E3677" s="835"/>
      <c r="F3677" s="835"/>
      <c r="G3677" s="836"/>
      <c r="H3677" s="871">
        <v>0</v>
      </c>
      <c r="I3677" s="874" t="s">
        <v>71</v>
      </c>
      <c r="J3677" s="835"/>
      <c r="K3677" s="835"/>
      <c r="L3677" s="835"/>
      <c r="M3677" s="835"/>
      <c r="N3677" s="836"/>
      <c r="O3677" s="824"/>
      <c r="P3677" s="824"/>
      <c r="Q3677" s="824"/>
      <c r="R3677" s="824"/>
      <c r="S3677" s="824"/>
      <c r="T3677" s="824"/>
      <c r="U3677" s="824"/>
      <c r="V3677" s="824"/>
      <c r="W3677" s="824"/>
      <c r="X3677" s="824"/>
      <c r="Y3677" s="824"/>
      <c r="Z3677" s="824"/>
      <c r="AA3677" s="824"/>
      <c r="AB3677" s="824"/>
      <c r="AC3677" s="824"/>
    </row>
    <row r="3678" s="823" customFormat="1" ht="28.45" hidden="1" customHeight="1" outlineLevel="1" spans="1:29">
      <c r="A3678" s="870" t="s">
        <v>3058</v>
      </c>
      <c r="B3678" s="870" t="s">
        <v>3059</v>
      </c>
      <c r="C3678" s="870"/>
      <c r="D3678" s="835"/>
      <c r="E3678" s="835"/>
      <c r="F3678" s="835"/>
      <c r="G3678" s="836"/>
      <c r="H3678" s="871">
        <v>0</v>
      </c>
      <c r="I3678" s="874" t="s">
        <v>71</v>
      </c>
      <c r="J3678" s="835"/>
      <c r="K3678" s="835"/>
      <c r="L3678" s="835"/>
      <c r="M3678" s="835"/>
      <c r="N3678" s="836"/>
      <c r="O3678" s="824"/>
      <c r="P3678" s="824"/>
      <c r="Q3678" s="824"/>
      <c r="R3678" s="824"/>
      <c r="S3678" s="824"/>
      <c r="T3678" s="824"/>
      <c r="U3678" s="824"/>
      <c r="V3678" s="824"/>
      <c r="W3678" s="824"/>
      <c r="X3678" s="824"/>
      <c r="Y3678" s="824"/>
      <c r="Z3678" s="824"/>
      <c r="AA3678" s="824"/>
      <c r="AB3678" s="824"/>
      <c r="AC3678" s="824"/>
    </row>
    <row r="3679" s="823" customFormat="1" ht="28.45" customHeight="1" collapsed="1" spans="1:29">
      <c r="A3679" s="870" t="s">
        <v>3060</v>
      </c>
      <c r="B3679" s="870"/>
      <c r="C3679" s="835"/>
      <c r="D3679" s="835"/>
      <c r="E3679" s="835"/>
      <c r="F3679" s="835"/>
      <c r="G3679" s="836"/>
      <c r="H3679" s="871">
        <v>0</v>
      </c>
      <c r="I3679" s="874" t="s">
        <v>71</v>
      </c>
      <c r="J3679" s="835"/>
      <c r="K3679" s="835"/>
      <c r="L3679" s="835"/>
      <c r="M3679" s="835"/>
      <c r="N3679" s="836"/>
      <c r="O3679" s="824"/>
      <c r="P3679" s="824"/>
      <c r="Q3679" s="824"/>
      <c r="R3679" s="824"/>
      <c r="S3679" s="824"/>
      <c r="T3679" s="824"/>
      <c r="U3679" s="824"/>
      <c r="V3679" s="824"/>
      <c r="W3679" s="824"/>
      <c r="X3679" s="824"/>
      <c r="Y3679" s="824"/>
      <c r="Z3679" s="824"/>
      <c r="AA3679" s="824"/>
      <c r="AB3679" s="824"/>
      <c r="AC3679" s="824"/>
    </row>
    <row r="3680" s="823" customFormat="1" ht="28.45" hidden="1" customHeight="1" outlineLevel="1" spans="1:29">
      <c r="A3680" s="870" t="s">
        <v>3060</v>
      </c>
      <c r="B3680" s="870" t="s">
        <v>3062</v>
      </c>
      <c r="C3680" s="870"/>
      <c r="D3680" s="835"/>
      <c r="E3680" s="835"/>
      <c r="F3680" s="835"/>
      <c r="G3680" s="836"/>
      <c r="H3680" s="871">
        <v>0</v>
      </c>
      <c r="I3680" s="874" t="s">
        <v>71</v>
      </c>
      <c r="J3680" s="835"/>
      <c r="K3680" s="835"/>
      <c r="L3680" s="835"/>
      <c r="M3680" s="835"/>
      <c r="N3680" s="836"/>
      <c r="O3680" s="824"/>
      <c r="P3680" s="824"/>
      <c r="Q3680" s="824"/>
      <c r="R3680" s="824"/>
      <c r="S3680" s="824"/>
      <c r="T3680" s="824"/>
      <c r="U3680" s="824"/>
      <c r="V3680" s="824"/>
      <c r="W3680" s="824"/>
      <c r="X3680" s="824"/>
      <c r="Y3680" s="824"/>
      <c r="Z3680" s="824"/>
      <c r="AA3680" s="824"/>
      <c r="AB3680" s="824"/>
      <c r="AC3680" s="824"/>
    </row>
    <row r="3681" s="823" customFormat="1" ht="28.45" hidden="1" customHeight="1" outlineLevel="1" spans="1:29">
      <c r="A3681" s="870" t="s">
        <v>3060</v>
      </c>
      <c r="B3681" s="870" t="s">
        <v>3063</v>
      </c>
      <c r="C3681" s="870"/>
      <c r="D3681" s="835"/>
      <c r="E3681" s="835"/>
      <c r="F3681" s="835"/>
      <c r="G3681" s="836"/>
      <c r="H3681" s="871">
        <v>0</v>
      </c>
      <c r="I3681" s="874" t="s">
        <v>71</v>
      </c>
      <c r="J3681" s="835"/>
      <c r="K3681" s="835"/>
      <c r="L3681" s="835"/>
      <c r="M3681" s="835"/>
      <c r="N3681" s="836"/>
      <c r="O3681" s="824"/>
      <c r="P3681" s="824"/>
      <c r="Q3681" s="824"/>
      <c r="R3681" s="824"/>
      <c r="S3681" s="824"/>
      <c r="T3681" s="824"/>
      <c r="U3681" s="824"/>
      <c r="V3681" s="824"/>
      <c r="W3681" s="824"/>
      <c r="X3681" s="824"/>
      <c r="Y3681" s="824"/>
      <c r="Z3681" s="824"/>
      <c r="AA3681" s="824"/>
      <c r="AB3681" s="824"/>
      <c r="AC3681" s="824"/>
    </row>
    <row r="3682" s="823" customFormat="1" ht="28.45" hidden="1" customHeight="1" outlineLevel="1" spans="1:29">
      <c r="A3682" s="870" t="s">
        <v>3060</v>
      </c>
      <c r="B3682" s="870" t="s">
        <v>3085</v>
      </c>
      <c r="C3682" s="870"/>
      <c r="D3682" s="835"/>
      <c r="E3682" s="835"/>
      <c r="F3682" s="835"/>
      <c r="G3682" s="836"/>
      <c r="H3682" s="871">
        <v>0</v>
      </c>
      <c r="I3682" s="874" t="s">
        <v>71</v>
      </c>
      <c r="J3682" s="835"/>
      <c r="K3682" s="835"/>
      <c r="L3682" s="835"/>
      <c r="M3682" s="835"/>
      <c r="N3682" s="836"/>
      <c r="O3682" s="824"/>
      <c r="P3682" s="824"/>
      <c r="Q3682" s="824"/>
      <c r="R3682" s="824"/>
      <c r="S3682" s="824"/>
      <c r="T3682" s="824"/>
      <c r="U3682" s="824"/>
      <c r="V3682" s="824"/>
      <c r="W3682" s="824"/>
      <c r="X3682" s="824"/>
      <c r="Y3682" s="824"/>
      <c r="Z3682" s="824"/>
      <c r="AA3682" s="824"/>
      <c r="AB3682" s="824"/>
      <c r="AC3682" s="824"/>
    </row>
    <row r="3683" s="823" customFormat="1" ht="28.45" customHeight="1" spans="1:29">
      <c r="A3683" s="876" t="s">
        <v>3272</v>
      </c>
      <c r="B3683" s="835"/>
      <c r="C3683" s="835"/>
      <c r="D3683" s="835"/>
      <c r="E3683" s="835"/>
      <c r="F3683" s="835"/>
      <c r="G3683" s="836"/>
      <c r="H3683" s="877">
        <v>11754.4375</v>
      </c>
      <c r="I3683" s="878" t="s">
        <v>7918</v>
      </c>
      <c r="J3683" s="835"/>
      <c r="K3683" s="835"/>
      <c r="L3683" s="835"/>
      <c r="M3683" s="835"/>
      <c r="N3683" s="836"/>
      <c r="O3683" s="824"/>
      <c r="P3683" s="824"/>
      <c r="Q3683" s="824"/>
      <c r="R3683" s="824"/>
      <c r="S3683" s="824"/>
      <c r="T3683" s="824"/>
      <c r="U3683" s="824"/>
      <c r="V3683" s="824"/>
      <c r="W3683" s="824"/>
      <c r="X3683" s="824"/>
      <c r="Y3683" s="824"/>
      <c r="Z3683" s="824"/>
      <c r="AA3683" s="824"/>
      <c r="AB3683" s="824"/>
      <c r="AC3683" s="824"/>
    </row>
    <row r="3684" s="823" customFormat="1" ht="47.45" customHeight="1" spans="1:29">
      <c r="A3684" s="868" t="s">
        <v>7919</v>
      </c>
      <c r="B3684" s="835"/>
      <c r="C3684" s="835"/>
      <c r="D3684" s="835"/>
      <c r="E3684" s="835"/>
      <c r="F3684" s="835"/>
      <c r="G3684" s="835"/>
      <c r="H3684" s="835"/>
      <c r="I3684" s="835"/>
      <c r="J3684" s="835"/>
      <c r="K3684" s="835"/>
      <c r="L3684" s="835"/>
      <c r="M3684" s="835"/>
      <c r="N3684" s="836"/>
      <c r="O3684" s="851"/>
      <c r="P3684" s="851"/>
      <c r="Q3684" s="851"/>
      <c r="R3684" s="824"/>
      <c r="S3684" s="824"/>
      <c r="T3684" s="824"/>
      <c r="U3684" s="851"/>
      <c r="V3684" s="851"/>
      <c r="W3684" s="851"/>
      <c r="X3684" s="851"/>
      <c r="Y3684" s="824"/>
      <c r="Z3684" s="824"/>
      <c r="AA3684" s="824"/>
      <c r="AB3684" s="824"/>
      <c r="AC3684" s="824"/>
    </row>
    <row r="3685" s="823" customFormat="1" ht="43.7" customHeight="1" spans="1:29">
      <c r="A3685" s="869" t="s">
        <v>2</v>
      </c>
      <c r="B3685" s="869" t="s">
        <v>3</v>
      </c>
      <c r="C3685" s="869" t="s">
        <v>4</v>
      </c>
      <c r="D3685" s="869" t="s">
        <v>8</v>
      </c>
      <c r="E3685" s="869" t="s">
        <v>6292</v>
      </c>
      <c r="F3685" s="869" t="s">
        <v>7545</v>
      </c>
      <c r="G3685" s="869" t="s">
        <v>18</v>
      </c>
      <c r="H3685" s="869" t="s">
        <v>7546</v>
      </c>
      <c r="I3685" s="869" t="s">
        <v>7547</v>
      </c>
      <c r="J3685" s="869" t="s">
        <v>7548</v>
      </c>
      <c r="K3685" s="869" t="s">
        <v>19</v>
      </c>
      <c r="L3685" s="869" t="s">
        <v>20</v>
      </c>
      <c r="M3685" s="869" t="s">
        <v>6358</v>
      </c>
      <c r="N3685" s="869" t="s">
        <v>27</v>
      </c>
      <c r="O3685" s="824"/>
      <c r="P3685" s="824"/>
      <c r="Q3685" s="824"/>
      <c r="R3685" s="824"/>
      <c r="S3685" s="824"/>
      <c r="T3685" s="824"/>
      <c r="U3685" s="824"/>
      <c r="V3685" s="824"/>
      <c r="W3685" s="824"/>
      <c r="X3685" s="824"/>
      <c r="Y3685" s="824"/>
      <c r="Z3685" s="824"/>
      <c r="AA3685" s="824"/>
      <c r="AB3685" s="824"/>
      <c r="AC3685" s="824"/>
    </row>
    <row r="3686" s="823" customFormat="1" ht="28.45" customHeight="1" collapsed="1" spans="1:29">
      <c r="A3686" s="870" t="s">
        <v>28</v>
      </c>
      <c r="B3686" s="870"/>
      <c r="C3686" s="835"/>
      <c r="D3686" s="835"/>
      <c r="E3686" s="835"/>
      <c r="F3686" s="835"/>
      <c r="G3686" s="836"/>
      <c r="H3686" s="871">
        <v>0</v>
      </c>
      <c r="I3686" s="874" t="s">
        <v>71</v>
      </c>
      <c r="J3686" s="835"/>
      <c r="K3686" s="835"/>
      <c r="L3686" s="835"/>
      <c r="M3686" s="835"/>
      <c r="N3686" s="836"/>
      <c r="O3686" s="824"/>
      <c r="P3686" s="824"/>
      <c r="Q3686" s="824"/>
      <c r="R3686" s="824"/>
      <c r="S3686" s="824"/>
      <c r="T3686" s="824"/>
      <c r="U3686" s="824"/>
      <c r="V3686" s="824"/>
      <c r="W3686" s="824"/>
      <c r="X3686" s="824"/>
      <c r="Y3686" s="824"/>
      <c r="Z3686" s="824"/>
      <c r="AA3686" s="824"/>
      <c r="AB3686" s="824"/>
      <c r="AC3686" s="824"/>
    </row>
    <row r="3687" s="823" customFormat="1" ht="28.45" hidden="1" customHeight="1" outlineLevel="1" spans="1:29">
      <c r="A3687" s="870" t="s">
        <v>28</v>
      </c>
      <c r="B3687" s="870" t="s">
        <v>30</v>
      </c>
      <c r="C3687" s="870"/>
      <c r="D3687" s="835"/>
      <c r="E3687" s="835"/>
      <c r="F3687" s="835"/>
      <c r="G3687" s="836"/>
      <c r="H3687" s="871">
        <v>0</v>
      </c>
      <c r="I3687" s="874" t="s">
        <v>71</v>
      </c>
      <c r="J3687" s="835"/>
      <c r="K3687" s="835"/>
      <c r="L3687" s="835"/>
      <c r="M3687" s="835"/>
      <c r="N3687" s="836"/>
      <c r="O3687" s="824"/>
      <c r="P3687" s="824"/>
      <c r="Q3687" s="824"/>
      <c r="R3687" s="824"/>
      <c r="S3687" s="824"/>
      <c r="T3687" s="824"/>
      <c r="U3687" s="824"/>
      <c r="V3687" s="824"/>
      <c r="W3687" s="824"/>
      <c r="X3687" s="824"/>
      <c r="Y3687" s="824"/>
      <c r="Z3687" s="824"/>
      <c r="AA3687" s="824"/>
      <c r="AB3687" s="824"/>
      <c r="AC3687" s="824"/>
    </row>
    <row r="3688" s="823" customFormat="1" ht="28.45" hidden="1" customHeight="1" outlineLevel="1" spans="1:29">
      <c r="A3688" s="870" t="s">
        <v>28</v>
      </c>
      <c r="B3688" s="870" t="s">
        <v>45</v>
      </c>
      <c r="C3688" s="870"/>
      <c r="D3688" s="835"/>
      <c r="E3688" s="835"/>
      <c r="F3688" s="835"/>
      <c r="G3688" s="836"/>
      <c r="H3688" s="871">
        <v>0</v>
      </c>
      <c r="I3688" s="874" t="s">
        <v>71</v>
      </c>
      <c r="J3688" s="835"/>
      <c r="K3688" s="835"/>
      <c r="L3688" s="835"/>
      <c r="M3688" s="835"/>
      <c r="N3688" s="836"/>
      <c r="O3688" s="824"/>
      <c r="P3688" s="824"/>
      <c r="Q3688" s="824"/>
      <c r="R3688" s="824"/>
      <c r="S3688" s="824"/>
      <c r="T3688" s="824"/>
      <c r="U3688" s="824"/>
      <c r="V3688" s="824"/>
      <c r="W3688" s="824"/>
      <c r="X3688" s="824"/>
      <c r="Y3688" s="824"/>
      <c r="Z3688" s="824"/>
      <c r="AA3688" s="824"/>
      <c r="AB3688" s="824"/>
      <c r="AC3688" s="824"/>
    </row>
    <row r="3689" s="823" customFormat="1" ht="28.45" hidden="1" customHeight="1" outlineLevel="1" spans="1:29">
      <c r="A3689" s="870" t="s">
        <v>28</v>
      </c>
      <c r="B3689" s="870" t="s">
        <v>59</v>
      </c>
      <c r="C3689" s="870"/>
      <c r="D3689" s="835"/>
      <c r="E3689" s="835"/>
      <c r="F3689" s="835"/>
      <c r="G3689" s="836"/>
      <c r="H3689" s="871">
        <v>0</v>
      </c>
      <c r="I3689" s="874" t="s">
        <v>71</v>
      </c>
      <c r="J3689" s="835"/>
      <c r="K3689" s="835"/>
      <c r="L3689" s="835"/>
      <c r="M3689" s="835"/>
      <c r="N3689" s="836"/>
      <c r="O3689" s="824"/>
      <c r="P3689" s="824"/>
      <c r="Q3689" s="824"/>
      <c r="R3689" s="824"/>
      <c r="S3689" s="824"/>
      <c r="T3689" s="824"/>
      <c r="U3689" s="824"/>
      <c r="V3689" s="824"/>
      <c r="W3689" s="824"/>
      <c r="X3689" s="824"/>
      <c r="Y3689" s="824"/>
      <c r="Z3689" s="824"/>
      <c r="AA3689" s="824"/>
      <c r="AB3689" s="824"/>
      <c r="AC3689" s="824"/>
    </row>
    <row r="3690" s="823" customFormat="1" ht="28.45" hidden="1" customHeight="1" outlineLevel="1" spans="1:29">
      <c r="A3690" s="870" t="s">
        <v>28</v>
      </c>
      <c r="B3690" s="870" t="s">
        <v>70</v>
      </c>
      <c r="C3690" s="870"/>
      <c r="D3690" s="835"/>
      <c r="E3690" s="835"/>
      <c r="F3690" s="835"/>
      <c r="G3690" s="836"/>
      <c r="H3690" s="871">
        <v>0</v>
      </c>
      <c r="I3690" s="874" t="s">
        <v>71</v>
      </c>
      <c r="J3690" s="835"/>
      <c r="K3690" s="835"/>
      <c r="L3690" s="835"/>
      <c r="M3690" s="835"/>
      <c r="N3690" s="836"/>
      <c r="O3690" s="824"/>
      <c r="P3690" s="824"/>
      <c r="Q3690" s="824"/>
      <c r="R3690" s="824"/>
      <c r="S3690" s="824"/>
      <c r="T3690" s="824"/>
      <c r="U3690" s="824"/>
      <c r="V3690" s="824"/>
      <c r="W3690" s="824"/>
      <c r="X3690" s="824"/>
      <c r="Y3690" s="824"/>
      <c r="Z3690" s="824"/>
      <c r="AA3690" s="824"/>
      <c r="AB3690" s="824"/>
      <c r="AC3690" s="824"/>
    </row>
    <row r="3691" s="823" customFormat="1" ht="28.45" hidden="1" customHeight="1" outlineLevel="1" spans="1:29">
      <c r="A3691" s="870" t="s">
        <v>28</v>
      </c>
      <c r="B3691" s="870" t="s">
        <v>72</v>
      </c>
      <c r="C3691" s="870"/>
      <c r="D3691" s="835"/>
      <c r="E3691" s="835"/>
      <c r="F3691" s="835"/>
      <c r="G3691" s="836"/>
      <c r="H3691" s="871">
        <v>0</v>
      </c>
      <c r="I3691" s="874" t="s">
        <v>71</v>
      </c>
      <c r="J3691" s="835"/>
      <c r="K3691" s="835"/>
      <c r="L3691" s="835"/>
      <c r="M3691" s="835"/>
      <c r="N3691" s="836"/>
      <c r="O3691" s="824"/>
      <c r="P3691" s="824"/>
      <c r="Q3691" s="824"/>
      <c r="R3691" s="824"/>
      <c r="S3691" s="824"/>
      <c r="T3691" s="824"/>
      <c r="U3691" s="824"/>
      <c r="V3691" s="824"/>
      <c r="W3691" s="824"/>
      <c r="X3691" s="824"/>
      <c r="Y3691" s="824"/>
      <c r="Z3691" s="824"/>
      <c r="AA3691" s="824"/>
      <c r="AB3691" s="824"/>
      <c r="AC3691" s="824"/>
    </row>
    <row r="3692" s="823" customFormat="1" ht="28.45" customHeight="1" collapsed="1" spans="1:29">
      <c r="A3692" s="870" t="s">
        <v>73</v>
      </c>
      <c r="B3692" s="870"/>
      <c r="C3692" s="835"/>
      <c r="D3692" s="835"/>
      <c r="E3692" s="835"/>
      <c r="F3692" s="835"/>
      <c r="G3692" s="836"/>
      <c r="H3692" s="871">
        <v>0</v>
      </c>
      <c r="I3692" s="874" t="s">
        <v>71</v>
      </c>
      <c r="J3692" s="835"/>
      <c r="K3692" s="835"/>
      <c r="L3692" s="835"/>
      <c r="M3692" s="835"/>
      <c r="N3692" s="836"/>
      <c r="O3692" s="824"/>
      <c r="P3692" s="824"/>
      <c r="Q3692" s="824"/>
      <c r="R3692" s="824"/>
      <c r="S3692" s="824"/>
      <c r="T3692" s="824"/>
      <c r="U3692" s="824"/>
      <c r="V3692" s="824"/>
      <c r="W3692" s="824"/>
      <c r="X3692" s="824"/>
      <c r="Y3692" s="824"/>
      <c r="Z3692" s="824"/>
      <c r="AA3692" s="824"/>
      <c r="AB3692" s="824"/>
      <c r="AC3692" s="824"/>
    </row>
    <row r="3693" s="823" customFormat="1" ht="28.45" hidden="1" customHeight="1" outlineLevel="1" spans="1:29">
      <c r="A3693" s="870" t="s">
        <v>73</v>
      </c>
      <c r="B3693" s="870" t="s">
        <v>75</v>
      </c>
      <c r="C3693" s="870"/>
      <c r="D3693" s="835"/>
      <c r="E3693" s="835"/>
      <c r="F3693" s="835"/>
      <c r="G3693" s="836"/>
      <c r="H3693" s="871">
        <v>0</v>
      </c>
      <c r="I3693" s="874" t="s">
        <v>71</v>
      </c>
      <c r="J3693" s="835"/>
      <c r="K3693" s="835"/>
      <c r="L3693" s="835"/>
      <c r="M3693" s="835"/>
      <c r="N3693" s="836"/>
      <c r="O3693" s="824"/>
      <c r="P3693" s="824"/>
      <c r="Q3693" s="824"/>
      <c r="R3693" s="824"/>
      <c r="S3693" s="824"/>
      <c r="T3693" s="824"/>
      <c r="U3693" s="824"/>
      <c r="V3693" s="824"/>
      <c r="W3693" s="824"/>
      <c r="X3693" s="824"/>
      <c r="Y3693" s="824"/>
      <c r="Z3693" s="824"/>
      <c r="AA3693" s="824"/>
      <c r="AB3693" s="824"/>
      <c r="AC3693" s="824"/>
    </row>
    <row r="3694" s="823" customFormat="1" ht="28.45" hidden="1" customHeight="1" outlineLevel="1" spans="1:29">
      <c r="A3694" s="870" t="s">
        <v>73</v>
      </c>
      <c r="B3694" s="870" t="s">
        <v>417</v>
      </c>
      <c r="C3694" s="870"/>
      <c r="D3694" s="835"/>
      <c r="E3694" s="835"/>
      <c r="F3694" s="835"/>
      <c r="G3694" s="836"/>
      <c r="H3694" s="871">
        <v>0</v>
      </c>
      <c r="I3694" s="874" t="s">
        <v>71</v>
      </c>
      <c r="J3694" s="835"/>
      <c r="K3694" s="835"/>
      <c r="L3694" s="835"/>
      <c r="M3694" s="835"/>
      <c r="N3694" s="836"/>
      <c r="O3694" s="824"/>
      <c r="P3694" s="824"/>
      <c r="Q3694" s="824"/>
      <c r="R3694" s="824"/>
      <c r="S3694" s="824"/>
      <c r="T3694" s="824"/>
      <c r="U3694" s="824"/>
      <c r="V3694" s="824"/>
      <c r="W3694" s="824"/>
      <c r="X3694" s="824"/>
      <c r="Y3694" s="824"/>
      <c r="Z3694" s="824"/>
      <c r="AA3694" s="824"/>
      <c r="AB3694" s="824"/>
      <c r="AC3694" s="824"/>
    </row>
    <row r="3695" s="823" customFormat="1" ht="28.45" hidden="1" customHeight="1" outlineLevel="1" spans="1:29">
      <c r="A3695" s="870" t="s">
        <v>73</v>
      </c>
      <c r="B3695" s="870" t="s">
        <v>495</v>
      </c>
      <c r="C3695" s="870"/>
      <c r="D3695" s="835"/>
      <c r="E3695" s="835"/>
      <c r="F3695" s="835"/>
      <c r="G3695" s="836"/>
      <c r="H3695" s="871">
        <v>0</v>
      </c>
      <c r="I3695" s="874" t="s">
        <v>71</v>
      </c>
      <c r="J3695" s="835"/>
      <c r="K3695" s="835"/>
      <c r="L3695" s="835"/>
      <c r="M3695" s="835"/>
      <c r="N3695" s="836"/>
      <c r="O3695" s="824"/>
      <c r="P3695" s="824"/>
      <c r="Q3695" s="824"/>
      <c r="R3695" s="824"/>
      <c r="S3695" s="824"/>
      <c r="T3695" s="824"/>
      <c r="U3695" s="824"/>
      <c r="V3695" s="824"/>
      <c r="W3695" s="824"/>
      <c r="X3695" s="824"/>
      <c r="Y3695" s="824"/>
      <c r="Z3695" s="824"/>
      <c r="AA3695" s="824"/>
      <c r="AB3695" s="824"/>
      <c r="AC3695" s="824"/>
    </row>
    <row r="3696" s="823" customFormat="1" ht="28.45" hidden="1" customHeight="1" outlineLevel="1" spans="1:29">
      <c r="A3696" s="870" t="s">
        <v>73</v>
      </c>
      <c r="B3696" s="870" t="s">
        <v>553</v>
      </c>
      <c r="C3696" s="870"/>
      <c r="D3696" s="835"/>
      <c r="E3696" s="835"/>
      <c r="F3696" s="835"/>
      <c r="G3696" s="836"/>
      <c r="H3696" s="871">
        <v>0</v>
      </c>
      <c r="I3696" s="874" t="s">
        <v>71</v>
      </c>
      <c r="J3696" s="835"/>
      <c r="K3696" s="835"/>
      <c r="L3696" s="835"/>
      <c r="M3696" s="835"/>
      <c r="N3696" s="836"/>
      <c r="O3696" s="824"/>
      <c r="P3696" s="824"/>
      <c r="Q3696" s="824"/>
      <c r="R3696" s="824"/>
      <c r="S3696" s="824"/>
      <c r="T3696" s="824"/>
      <c r="U3696" s="824"/>
      <c r="V3696" s="824"/>
      <c r="W3696" s="824"/>
      <c r="X3696" s="824"/>
      <c r="Y3696" s="824"/>
      <c r="Z3696" s="824"/>
      <c r="AA3696" s="824"/>
      <c r="AB3696" s="824"/>
      <c r="AC3696" s="824"/>
    </row>
    <row r="3697" s="823" customFormat="1" ht="28.45" hidden="1" customHeight="1" outlineLevel="1" spans="1:29">
      <c r="A3697" s="870" t="s">
        <v>73</v>
      </c>
      <c r="B3697" s="870" t="s">
        <v>638</v>
      </c>
      <c r="C3697" s="870"/>
      <c r="D3697" s="835"/>
      <c r="E3697" s="835"/>
      <c r="F3697" s="835"/>
      <c r="G3697" s="836"/>
      <c r="H3697" s="871">
        <v>0</v>
      </c>
      <c r="I3697" s="874" t="s">
        <v>71</v>
      </c>
      <c r="J3697" s="835"/>
      <c r="K3697" s="835"/>
      <c r="L3697" s="835"/>
      <c r="M3697" s="835"/>
      <c r="N3697" s="836"/>
      <c r="O3697" s="824"/>
      <c r="P3697" s="824"/>
      <c r="Q3697" s="824"/>
      <c r="R3697" s="824"/>
      <c r="S3697" s="824"/>
      <c r="T3697" s="824"/>
      <c r="U3697" s="824"/>
      <c r="V3697" s="824"/>
      <c r="W3697" s="824"/>
      <c r="X3697" s="824"/>
      <c r="Y3697" s="824"/>
      <c r="Z3697" s="824"/>
      <c r="AA3697" s="824"/>
      <c r="AB3697" s="824"/>
      <c r="AC3697" s="824"/>
    </row>
    <row r="3698" s="823" customFormat="1" ht="28.45" customHeight="1" collapsed="1" spans="1:29">
      <c r="A3698" s="870" t="s">
        <v>699</v>
      </c>
      <c r="B3698" s="870"/>
      <c r="C3698" s="835"/>
      <c r="D3698" s="835"/>
      <c r="E3698" s="835"/>
      <c r="F3698" s="835"/>
      <c r="G3698" s="836"/>
      <c r="H3698" s="871">
        <v>0</v>
      </c>
      <c r="I3698" s="874" t="s">
        <v>71</v>
      </c>
      <c r="J3698" s="835"/>
      <c r="K3698" s="835"/>
      <c r="L3698" s="835"/>
      <c r="M3698" s="835"/>
      <c r="N3698" s="836"/>
      <c r="O3698" s="824"/>
      <c r="P3698" s="824"/>
      <c r="Q3698" s="824"/>
      <c r="R3698" s="824"/>
      <c r="S3698" s="824"/>
      <c r="T3698" s="824"/>
      <c r="U3698" s="824"/>
      <c r="V3698" s="824"/>
      <c r="W3698" s="824"/>
      <c r="X3698" s="824"/>
      <c r="Y3698" s="824"/>
      <c r="Z3698" s="824"/>
      <c r="AA3698" s="824"/>
      <c r="AB3698" s="824"/>
      <c r="AC3698" s="824"/>
    </row>
    <row r="3699" s="823" customFormat="1" ht="28.45" hidden="1" customHeight="1" outlineLevel="1" spans="1:29">
      <c r="A3699" s="870" t="s">
        <v>699</v>
      </c>
      <c r="B3699" s="870" t="s">
        <v>701</v>
      </c>
      <c r="C3699" s="870"/>
      <c r="D3699" s="835"/>
      <c r="E3699" s="835"/>
      <c r="F3699" s="835"/>
      <c r="G3699" s="836"/>
      <c r="H3699" s="871">
        <v>0</v>
      </c>
      <c r="I3699" s="874" t="s">
        <v>71</v>
      </c>
      <c r="J3699" s="835"/>
      <c r="K3699" s="835"/>
      <c r="L3699" s="835"/>
      <c r="M3699" s="835"/>
      <c r="N3699" s="836"/>
      <c r="O3699" s="824"/>
      <c r="P3699" s="824"/>
      <c r="Q3699" s="824"/>
      <c r="R3699" s="824"/>
      <c r="S3699" s="824"/>
      <c r="T3699" s="824"/>
      <c r="U3699" s="824"/>
      <c r="V3699" s="824"/>
      <c r="W3699" s="824"/>
      <c r="X3699" s="824"/>
      <c r="Y3699" s="824"/>
      <c r="Z3699" s="824"/>
      <c r="AA3699" s="824"/>
      <c r="AB3699" s="824"/>
      <c r="AC3699" s="824"/>
    </row>
    <row r="3700" s="823" customFormat="1" ht="28.45" hidden="1" customHeight="1" outlineLevel="1" spans="1:29">
      <c r="A3700" s="870" t="s">
        <v>699</v>
      </c>
      <c r="B3700" s="870" t="s">
        <v>1101</v>
      </c>
      <c r="C3700" s="870"/>
      <c r="D3700" s="835"/>
      <c r="E3700" s="835"/>
      <c r="F3700" s="835"/>
      <c r="G3700" s="836"/>
      <c r="H3700" s="871">
        <v>0</v>
      </c>
      <c r="I3700" s="874" t="s">
        <v>71</v>
      </c>
      <c r="J3700" s="835"/>
      <c r="K3700" s="835"/>
      <c r="L3700" s="835"/>
      <c r="M3700" s="835"/>
      <c r="N3700" s="836"/>
      <c r="O3700" s="824"/>
      <c r="P3700" s="824"/>
      <c r="Q3700" s="824"/>
      <c r="R3700" s="824"/>
      <c r="S3700" s="824"/>
      <c r="T3700" s="824"/>
      <c r="U3700" s="824"/>
      <c r="V3700" s="824"/>
      <c r="W3700" s="824"/>
      <c r="X3700" s="824"/>
      <c r="Y3700" s="824"/>
      <c r="Z3700" s="824"/>
      <c r="AA3700" s="824"/>
      <c r="AB3700" s="824"/>
      <c r="AC3700" s="824"/>
    </row>
    <row r="3701" s="823" customFormat="1" ht="28.45" hidden="1" customHeight="1" outlineLevel="1" spans="1:29">
      <c r="A3701" s="870" t="s">
        <v>699</v>
      </c>
      <c r="B3701" s="870" t="s">
        <v>1261</v>
      </c>
      <c r="C3701" s="870"/>
      <c r="D3701" s="835"/>
      <c r="E3701" s="835"/>
      <c r="F3701" s="835"/>
      <c r="G3701" s="836"/>
      <c r="H3701" s="871">
        <v>0</v>
      </c>
      <c r="I3701" s="874" t="s">
        <v>71</v>
      </c>
      <c r="J3701" s="835"/>
      <c r="K3701" s="835"/>
      <c r="L3701" s="835"/>
      <c r="M3701" s="835"/>
      <c r="N3701" s="836"/>
      <c r="O3701" s="824"/>
      <c r="P3701" s="824"/>
      <c r="Q3701" s="824"/>
      <c r="R3701" s="824"/>
      <c r="S3701" s="824"/>
      <c r="T3701" s="824"/>
      <c r="U3701" s="824"/>
      <c r="V3701" s="824"/>
      <c r="W3701" s="824"/>
      <c r="X3701" s="824"/>
      <c r="Y3701" s="824"/>
      <c r="Z3701" s="824"/>
      <c r="AA3701" s="824"/>
      <c r="AB3701" s="824"/>
      <c r="AC3701" s="824"/>
    </row>
    <row r="3702" s="823" customFormat="1" ht="28.45" customHeight="1" collapsed="1" spans="1:29">
      <c r="A3702" s="870" t="s">
        <v>1470</v>
      </c>
      <c r="B3702" s="870"/>
      <c r="C3702" s="835"/>
      <c r="D3702" s="835"/>
      <c r="E3702" s="835"/>
      <c r="F3702" s="835"/>
      <c r="G3702" s="836"/>
      <c r="H3702" s="871">
        <v>11215.2</v>
      </c>
      <c r="I3702" s="874" t="s">
        <v>7920</v>
      </c>
      <c r="J3702" s="835"/>
      <c r="K3702" s="835"/>
      <c r="L3702" s="835"/>
      <c r="M3702" s="835"/>
      <c r="N3702" s="836"/>
      <c r="O3702" s="824"/>
      <c r="P3702" s="824"/>
      <c r="Q3702" s="824"/>
      <c r="R3702" s="824"/>
      <c r="S3702" s="824"/>
      <c r="T3702" s="824"/>
      <c r="U3702" s="824"/>
      <c r="V3702" s="824"/>
      <c r="W3702" s="824"/>
      <c r="X3702" s="824"/>
      <c r="Y3702" s="824"/>
      <c r="Z3702" s="824"/>
      <c r="AA3702" s="824"/>
      <c r="AB3702" s="824"/>
      <c r="AC3702" s="824"/>
    </row>
    <row r="3703" s="823" customFormat="1" ht="28.45" hidden="1" customHeight="1" outlineLevel="1" spans="1:29">
      <c r="A3703" s="870" t="s">
        <v>1470</v>
      </c>
      <c r="B3703" s="870" t="s">
        <v>1472</v>
      </c>
      <c r="C3703" s="870"/>
      <c r="D3703" s="835"/>
      <c r="E3703" s="835"/>
      <c r="F3703" s="835"/>
      <c r="G3703" s="836"/>
      <c r="H3703" s="871">
        <v>0</v>
      </c>
      <c r="I3703" s="874" t="s">
        <v>71</v>
      </c>
      <c r="J3703" s="835"/>
      <c r="K3703" s="835"/>
      <c r="L3703" s="835"/>
      <c r="M3703" s="835"/>
      <c r="N3703" s="836"/>
      <c r="O3703" s="824"/>
      <c r="P3703" s="824"/>
      <c r="Q3703" s="824"/>
      <c r="R3703" s="824"/>
      <c r="S3703" s="824"/>
      <c r="T3703" s="824"/>
      <c r="U3703" s="824"/>
      <c r="V3703" s="824"/>
      <c r="W3703" s="824"/>
      <c r="X3703" s="824"/>
      <c r="Y3703" s="824"/>
      <c r="Z3703" s="824"/>
      <c r="AA3703" s="824"/>
      <c r="AB3703" s="824"/>
      <c r="AC3703" s="824"/>
    </row>
    <row r="3704" s="823" customFormat="1" ht="28.45" hidden="1" customHeight="1" outlineLevel="1" spans="1:29">
      <c r="A3704" s="870" t="s">
        <v>1470</v>
      </c>
      <c r="B3704" s="870" t="s">
        <v>1777</v>
      </c>
      <c r="C3704" s="870"/>
      <c r="D3704" s="835"/>
      <c r="E3704" s="835"/>
      <c r="F3704" s="835"/>
      <c r="G3704" s="836"/>
      <c r="H3704" s="871">
        <v>0</v>
      </c>
      <c r="I3704" s="874" t="s">
        <v>71</v>
      </c>
      <c r="J3704" s="835"/>
      <c r="K3704" s="835"/>
      <c r="L3704" s="835"/>
      <c r="M3704" s="835"/>
      <c r="N3704" s="836"/>
      <c r="O3704" s="824"/>
      <c r="P3704" s="824"/>
      <c r="Q3704" s="824"/>
      <c r="R3704" s="824"/>
      <c r="S3704" s="824"/>
      <c r="T3704" s="824"/>
      <c r="U3704" s="824"/>
      <c r="V3704" s="824"/>
      <c r="W3704" s="824"/>
      <c r="X3704" s="824"/>
      <c r="Y3704" s="824"/>
      <c r="Z3704" s="824"/>
      <c r="AA3704" s="824"/>
      <c r="AB3704" s="824"/>
      <c r="AC3704" s="824"/>
    </row>
    <row r="3705" s="823" customFormat="1" ht="28.45" hidden="1" customHeight="1" outlineLevel="1" collapsed="1" spans="1:29">
      <c r="A3705" s="870" t="s">
        <v>1470</v>
      </c>
      <c r="B3705" s="870" t="s">
        <v>2092</v>
      </c>
      <c r="C3705" s="870"/>
      <c r="D3705" s="835"/>
      <c r="E3705" s="835"/>
      <c r="F3705" s="835"/>
      <c r="G3705" s="836"/>
      <c r="H3705" s="871">
        <v>9275.36</v>
      </c>
      <c r="I3705" s="874" t="s">
        <v>7921</v>
      </c>
      <c r="J3705" s="835"/>
      <c r="K3705" s="835"/>
      <c r="L3705" s="835"/>
      <c r="M3705" s="835"/>
      <c r="N3705" s="836"/>
      <c r="O3705" s="824"/>
      <c r="P3705" s="824"/>
      <c r="Q3705" s="824"/>
      <c r="R3705" s="824"/>
      <c r="S3705" s="824"/>
      <c r="T3705" s="824"/>
      <c r="U3705" s="824"/>
      <c r="V3705" s="824"/>
      <c r="W3705" s="824"/>
      <c r="X3705" s="824"/>
      <c r="Y3705" s="824"/>
      <c r="Z3705" s="824"/>
      <c r="AA3705" s="824"/>
      <c r="AB3705" s="824"/>
      <c r="AC3705" s="824"/>
    </row>
    <row r="3706" s="823" customFormat="1" ht="28.45" hidden="1" customHeight="1" outlineLevel="2" collapsed="1" spans="1:29">
      <c r="A3706" s="870" t="s">
        <v>1470</v>
      </c>
      <c r="B3706" s="870" t="s">
        <v>2092</v>
      </c>
      <c r="C3706" s="870" t="s">
        <v>2094</v>
      </c>
      <c r="D3706" s="870"/>
      <c r="E3706" s="835"/>
      <c r="F3706" s="835"/>
      <c r="G3706" s="836"/>
      <c r="H3706" s="871">
        <v>9275.36</v>
      </c>
      <c r="I3706" s="874" t="s">
        <v>7921</v>
      </c>
      <c r="J3706" s="835"/>
      <c r="K3706" s="835"/>
      <c r="L3706" s="835"/>
      <c r="M3706" s="835"/>
      <c r="N3706" s="836"/>
      <c r="O3706" s="824"/>
      <c r="P3706" s="824"/>
      <c r="Q3706" s="824"/>
      <c r="R3706" s="824"/>
      <c r="S3706" s="824"/>
      <c r="T3706" s="824"/>
      <c r="U3706" s="824"/>
      <c r="V3706" s="824"/>
      <c r="W3706" s="824"/>
      <c r="X3706" s="824"/>
      <c r="Y3706" s="824"/>
      <c r="Z3706" s="824"/>
      <c r="AA3706" s="824"/>
      <c r="AB3706" s="824"/>
      <c r="AC3706" s="824"/>
    </row>
    <row r="3707" s="823" customFormat="1" ht="28.45" hidden="1" customHeight="1" outlineLevel="3" spans="1:29">
      <c r="A3707" s="873" t="s">
        <v>1470</v>
      </c>
      <c r="B3707" s="870" t="s">
        <v>2092</v>
      </c>
      <c r="C3707" s="870" t="s">
        <v>2094</v>
      </c>
      <c r="D3707" s="846" t="s">
        <v>2105</v>
      </c>
      <c r="E3707" s="846" t="s">
        <v>7922</v>
      </c>
      <c r="F3707" s="846" t="s">
        <v>6389</v>
      </c>
      <c r="G3707" s="846" t="s">
        <v>7923</v>
      </c>
      <c r="H3707" s="832">
        <v>9246.34</v>
      </c>
      <c r="I3707" s="846" t="s">
        <v>7924</v>
      </c>
      <c r="J3707" s="846" t="s">
        <v>119</v>
      </c>
      <c r="K3707" s="846" t="s">
        <v>7925</v>
      </c>
      <c r="L3707" s="846" t="s">
        <v>7926</v>
      </c>
      <c r="M3707" s="846" t="s">
        <v>7927</v>
      </c>
      <c r="N3707" s="846"/>
      <c r="O3707" s="824"/>
      <c r="P3707" s="824"/>
      <c r="Q3707" s="824"/>
      <c r="R3707" s="824"/>
      <c r="S3707" s="824"/>
      <c r="T3707" s="824"/>
      <c r="U3707" s="824"/>
      <c r="V3707" s="824"/>
      <c r="W3707" s="824"/>
      <c r="X3707" s="824"/>
      <c r="Y3707" s="824"/>
      <c r="Z3707" s="824"/>
      <c r="AA3707" s="824"/>
      <c r="AB3707" s="824"/>
      <c r="AC3707" s="824"/>
    </row>
    <row r="3708" s="823" customFormat="1" ht="28.45" hidden="1" customHeight="1" outlineLevel="3" spans="1:29">
      <c r="A3708" s="873" t="s">
        <v>1470</v>
      </c>
      <c r="B3708" s="870" t="s">
        <v>2092</v>
      </c>
      <c r="C3708" s="870" t="s">
        <v>2094</v>
      </c>
      <c r="D3708" s="846" t="s">
        <v>6219</v>
      </c>
      <c r="E3708" s="846" t="s">
        <v>7928</v>
      </c>
      <c r="F3708" s="846" t="s">
        <v>6389</v>
      </c>
      <c r="G3708" s="846" t="s">
        <v>7929</v>
      </c>
      <c r="H3708" s="832">
        <v>29.02</v>
      </c>
      <c r="I3708" s="846" t="s">
        <v>7772</v>
      </c>
      <c r="J3708" s="846" t="s">
        <v>119</v>
      </c>
      <c r="K3708" s="846" t="s">
        <v>2123</v>
      </c>
      <c r="L3708" s="846" t="s">
        <v>2102</v>
      </c>
      <c r="M3708" s="846" t="s">
        <v>7930</v>
      </c>
      <c r="N3708" s="846"/>
      <c r="O3708" s="824"/>
      <c r="P3708" s="824"/>
      <c r="Q3708" s="824"/>
      <c r="R3708" s="824"/>
      <c r="S3708" s="824"/>
      <c r="T3708" s="824"/>
      <c r="U3708" s="824"/>
      <c r="V3708" s="824"/>
      <c r="W3708" s="824"/>
      <c r="X3708" s="824"/>
      <c r="Y3708" s="824"/>
      <c r="Z3708" s="824"/>
      <c r="AA3708" s="824"/>
      <c r="AB3708" s="824"/>
      <c r="AC3708" s="824"/>
    </row>
    <row r="3709" s="823" customFormat="1" ht="28.45" hidden="1" customHeight="1" outlineLevel="1" collapsed="1" spans="1:29">
      <c r="A3709" s="870" t="s">
        <v>1470</v>
      </c>
      <c r="B3709" s="870" t="s">
        <v>2191</v>
      </c>
      <c r="C3709" s="870"/>
      <c r="D3709" s="835"/>
      <c r="E3709" s="835"/>
      <c r="F3709" s="835"/>
      <c r="G3709" s="836"/>
      <c r="H3709" s="871">
        <v>861.92</v>
      </c>
      <c r="I3709" s="874" t="s">
        <v>7931</v>
      </c>
      <c r="J3709" s="835"/>
      <c r="K3709" s="835"/>
      <c r="L3709" s="835"/>
      <c r="M3709" s="835"/>
      <c r="N3709" s="836"/>
      <c r="O3709" s="824"/>
      <c r="P3709" s="824"/>
      <c r="Q3709" s="824"/>
      <c r="R3709" s="824"/>
      <c r="S3709" s="824"/>
      <c r="T3709" s="824"/>
      <c r="U3709" s="824"/>
      <c r="V3709" s="824"/>
      <c r="W3709" s="824"/>
      <c r="X3709" s="824"/>
      <c r="Y3709" s="824"/>
      <c r="Z3709" s="824"/>
      <c r="AA3709" s="824"/>
      <c r="AB3709" s="824"/>
      <c r="AC3709" s="824"/>
    </row>
    <row r="3710" s="823" customFormat="1" ht="28.45" hidden="1" customHeight="1" outlineLevel="2" collapsed="1" spans="1:29">
      <c r="A3710" s="870" t="s">
        <v>1470</v>
      </c>
      <c r="B3710" s="870" t="s">
        <v>2191</v>
      </c>
      <c r="C3710" s="870" t="s">
        <v>2205</v>
      </c>
      <c r="D3710" s="870"/>
      <c r="E3710" s="835"/>
      <c r="F3710" s="835"/>
      <c r="G3710" s="836"/>
      <c r="H3710" s="871">
        <v>861.92</v>
      </c>
      <c r="I3710" s="874" t="s">
        <v>7931</v>
      </c>
      <c r="J3710" s="835"/>
      <c r="K3710" s="835"/>
      <c r="L3710" s="835"/>
      <c r="M3710" s="835"/>
      <c r="N3710" s="836"/>
      <c r="O3710" s="824"/>
      <c r="P3710" s="824"/>
      <c r="Q3710" s="824"/>
      <c r="R3710" s="824"/>
      <c r="S3710" s="824"/>
      <c r="T3710" s="824"/>
      <c r="U3710" s="824"/>
      <c r="V3710" s="824"/>
      <c r="W3710" s="824"/>
      <c r="X3710" s="824"/>
      <c r="Y3710" s="824"/>
      <c r="Z3710" s="824"/>
      <c r="AA3710" s="824"/>
      <c r="AB3710" s="824"/>
      <c r="AC3710" s="824"/>
    </row>
    <row r="3711" s="823" customFormat="1" ht="28.45" hidden="1" customHeight="1" outlineLevel="3" spans="1:29">
      <c r="A3711" s="873" t="s">
        <v>1470</v>
      </c>
      <c r="B3711" s="870" t="s">
        <v>2191</v>
      </c>
      <c r="C3711" s="870" t="s">
        <v>2205</v>
      </c>
      <c r="D3711" s="846" t="s">
        <v>4624</v>
      </c>
      <c r="E3711" s="846" t="s">
        <v>7932</v>
      </c>
      <c r="F3711" s="846" t="s">
        <v>6389</v>
      </c>
      <c r="G3711" s="846" t="s">
        <v>7933</v>
      </c>
      <c r="H3711" s="832">
        <v>83.99</v>
      </c>
      <c r="I3711" s="846" t="s">
        <v>7934</v>
      </c>
      <c r="J3711" s="846" t="s">
        <v>119</v>
      </c>
      <c r="K3711" s="846" t="s">
        <v>2240</v>
      </c>
      <c r="L3711" s="846" t="s">
        <v>2277</v>
      </c>
      <c r="M3711" s="846" t="s">
        <v>7935</v>
      </c>
      <c r="N3711" s="846"/>
      <c r="O3711" s="824"/>
      <c r="P3711" s="824"/>
      <c r="Q3711" s="824"/>
      <c r="R3711" s="824"/>
      <c r="S3711" s="824"/>
      <c r="T3711" s="824"/>
      <c r="U3711" s="824"/>
      <c r="V3711" s="824"/>
      <c r="W3711" s="824"/>
      <c r="X3711" s="824"/>
      <c r="Y3711" s="824"/>
      <c r="Z3711" s="824"/>
      <c r="AA3711" s="824"/>
      <c r="AB3711" s="824"/>
      <c r="AC3711" s="824"/>
    </row>
    <row r="3712" s="823" customFormat="1" ht="28.45" hidden="1" customHeight="1" outlineLevel="3" spans="1:29">
      <c r="A3712" s="873" t="s">
        <v>1470</v>
      </c>
      <c r="B3712" s="870" t="s">
        <v>2191</v>
      </c>
      <c r="C3712" s="870" t="s">
        <v>2205</v>
      </c>
      <c r="D3712" s="846" t="s">
        <v>4541</v>
      </c>
      <c r="E3712" s="846" t="s">
        <v>7936</v>
      </c>
      <c r="F3712" s="846" t="s">
        <v>6389</v>
      </c>
      <c r="G3712" s="846" t="s">
        <v>7937</v>
      </c>
      <c r="H3712" s="832">
        <v>688.49</v>
      </c>
      <c r="I3712" s="846" t="s">
        <v>7938</v>
      </c>
      <c r="J3712" s="846" t="s">
        <v>119</v>
      </c>
      <c r="K3712" s="846" t="s">
        <v>7939</v>
      </c>
      <c r="L3712" s="846" t="s">
        <v>7940</v>
      </c>
      <c r="M3712" s="846" t="s">
        <v>7941</v>
      </c>
      <c r="N3712" s="846"/>
      <c r="O3712" s="824"/>
      <c r="P3712" s="824"/>
      <c r="Q3712" s="824"/>
      <c r="R3712" s="824"/>
      <c r="S3712" s="824"/>
      <c r="T3712" s="824"/>
      <c r="U3712" s="824"/>
      <c r="V3712" s="824"/>
      <c r="W3712" s="824"/>
      <c r="X3712" s="824"/>
      <c r="Y3712" s="824"/>
      <c r="Z3712" s="824"/>
      <c r="AA3712" s="824"/>
      <c r="AB3712" s="824"/>
      <c r="AC3712" s="824"/>
    </row>
    <row r="3713" s="823" customFormat="1" ht="28.45" hidden="1" customHeight="1" outlineLevel="3" spans="1:29">
      <c r="A3713" s="873" t="s">
        <v>1470</v>
      </c>
      <c r="B3713" s="870" t="s">
        <v>2191</v>
      </c>
      <c r="C3713" s="870" t="s">
        <v>2205</v>
      </c>
      <c r="D3713" s="846" t="s">
        <v>4541</v>
      </c>
      <c r="E3713" s="846" t="s">
        <v>7942</v>
      </c>
      <c r="F3713" s="846" t="s">
        <v>6389</v>
      </c>
      <c r="G3713" s="846" t="s">
        <v>7943</v>
      </c>
      <c r="H3713" s="832">
        <v>89.44</v>
      </c>
      <c r="I3713" s="846" t="s">
        <v>7944</v>
      </c>
      <c r="J3713" s="846" t="s">
        <v>53</v>
      </c>
      <c r="K3713" s="846" t="s">
        <v>7829</v>
      </c>
      <c r="L3713" s="846" t="s">
        <v>2277</v>
      </c>
      <c r="M3713" s="846" t="s">
        <v>7945</v>
      </c>
      <c r="N3713" s="846"/>
      <c r="O3713" s="824"/>
      <c r="P3713" s="824"/>
      <c r="Q3713" s="824"/>
      <c r="R3713" s="824"/>
      <c r="S3713" s="824"/>
      <c r="T3713" s="824"/>
      <c r="U3713" s="824"/>
      <c r="V3713" s="824"/>
      <c r="W3713" s="824"/>
      <c r="X3713" s="824"/>
      <c r="Y3713" s="824"/>
      <c r="Z3713" s="824"/>
      <c r="AA3713" s="824"/>
      <c r="AB3713" s="824"/>
      <c r="AC3713" s="824"/>
    </row>
    <row r="3714" s="823" customFormat="1" ht="28.45" hidden="1" customHeight="1" outlineLevel="1" collapsed="1" spans="1:29">
      <c r="A3714" s="870" t="s">
        <v>1470</v>
      </c>
      <c r="B3714" s="870" t="s">
        <v>2326</v>
      </c>
      <c r="C3714" s="870"/>
      <c r="D3714" s="835"/>
      <c r="E3714" s="835"/>
      <c r="F3714" s="835"/>
      <c r="G3714" s="836"/>
      <c r="H3714" s="871">
        <v>1077.92</v>
      </c>
      <c r="I3714" s="874" t="s">
        <v>7946</v>
      </c>
      <c r="J3714" s="835"/>
      <c r="K3714" s="835"/>
      <c r="L3714" s="835"/>
      <c r="M3714" s="835"/>
      <c r="N3714" s="836"/>
      <c r="O3714" s="824"/>
      <c r="P3714" s="824"/>
      <c r="Q3714" s="824"/>
      <c r="R3714" s="824"/>
      <c r="S3714" s="824"/>
      <c r="T3714" s="824"/>
      <c r="U3714" s="824"/>
      <c r="V3714" s="824"/>
      <c r="W3714" s="824"/>
      <c r="X3714" s="824"/>
      <c r="Y3714" s="824"/>
      <c r="Z3714" s="824"/>
      <c r="AA3714" s="824"/>
      <c r="AB3714" s="824"/>
      <c r="AC3714" s="824"/>
    </row>
    <row r="3715" s="823" customFormat="1" ht="28.45" hidden="1" customHeight="1" outlineLevel="2" collapsed="1" spans="1:29">
      <c r="A3715" s="870" t="s">
        <v>1470</v>
      </c>
      <c r="B3715" s="870" t="s">
        <v>2326</v>
      </c>
      <c r="C3715" s="870" t="s">
        <v>2357</v>
      </c>
      <c r="D3715" s="870"/>
      <c r="E3715" s="835"/>
      <c r="F3715" s="835"/>
      <c r="G3715" s="836"/>
      <c r="H3715" s="871">
        <v>550.86</v>
      </c>
      <c r="I3715" s="874" t="s">
        <v>7946</v>
      </c>
      <c r="J3715" s="835"/>
      <c r="K3715" s="835"/>
      <c r="L3715" s="835"/>
      <c r="M3715" s="835"/>
      <c r="N3715" s="836"/>
      <c r="O3715" s="824"/>
      <c r="P3715" s="824"/>
      <c r="Q3715" s="824"/>
      <c r="R3715" s="824"/>
      <c r="S3715" s="824"/>
      <c r="T3715" s="824"/>
      <c r="U3715" s="824"/>
      <c r="V3715" s="824"/>
      <c r="W3715" s="824"/>
      <c r="X3715" s="824"/>
      <c r="Y3715" s="824"/>
      <c r="Z3715" s="824"/>
      <c r="AA3715" s="824"/>
      <c r="AB3715" s="824"/>
      <c r="AC3715" s="824"/>
    </row>
    <row r="3716" s="823" customFormat="1" ht="28.45" hidden="1" customHeight="1" outlineLevel="3" spans="1:29">
      <c r="A3716" s="873" t="s">
        <v>1470</v>
      </c>
      <c r="B3716" s="870" t="s">
        <v>2326</v>
      </c>
      <c r="C3716" s="870" t="s">
        <v>2357</v>
      </c>
      <c r="D3716" s="846" t="s">
        <v>7248</v>
      </c>
      <c r="E3716" s="846" t="s">
        <v>7947</v>
      </c>
      <c r="F3716" s="846" t="s">
        <v>6361</v>
      </c>
      <c r="G3716" s="846" t="s">
        <v>7948</v>
      </c>
      <c r="H3716" s="832">
        <v>495.92</v>
      </c>
      <c r="I3716" s="846" t="s">
        <v>7949</v>
      </c>
      <c r="J3716" s="846" t="s">
        <v>119</v>
      </c>
      <c r="K3716" s="846" t="s">
        <v>7950</v>
      </c>
      <c r="L3716" s="846" t="s">
        <v>7951</v>
      </c>
      <c r="M3716" s="846" t="s">
        <v>847</v>
      </c>
      <c r="N3716" s="846"/>
      <c r="O3716" s="824"/>
      <c r="P3716" s="824"/>
      <c r="Q3716" s="824"/>
      <c r="R3716" s="824"/>
      <c r="S3716" s="824"/>
      <c r="T3716" s="824"/>
      <c r="U3716" s="824"/>
      <c r="V3716" s="824"/>
      <c r="W3716" s="824"/>
      <c r="X3716" s="824"/>
      <c r="Y3716" s="824"/>
      <c r="Z3716" s="824"/>
      <c r="AA3716" s="824"/>
      <c r="AB3716" s="824"/>
      <c r="AC3716" s="824"/>
    </row>
    <row r="3717" s="823" customFormat="1" ht="28.45" hidden="1" customHeight="1" outlineLevel="3" spans="1:29">
      <c r="A3717" s="873" t="s">
        <v>1470</v>
      </c>
      <c r="B3717" s="870" t="s">
        <v>2326</v>
      </c>
      <c r="C3717" s="870" t="s">
        <v>2357</v>
      </c>
      <c r="D3717" s="846" t="s">
        <v>7252</v>
      </c>
      <c r="E3717" s="846" t="s">
        <v>7952</v>
      </c>
      <c r="F3717" s="846" t="s">
        <v>6361</v>
      </c>
      <c r="G3717" s="846" t="s">
        <v>7953</v>
      </c>
      <c r="H3717" s="832">
        <v>54.94</v>
      </c>
      <c r="I3717" s="846" t="s">
        <v>7954</v>
      </c>
      <c r="J3717" s="846" t="s">
        <v>119</v>
      </c>
      <c r="K3717" s="846" t="s">
        <v>7950</v>
      </c>
      <c r="L3717" s="846" t="s">
        <v>7955</v>
      </c>
      <c r="M3717" s="846" t="s">
        <v>847</v>
      </c>
      <c r="N3717" s="846"/>
      <c r="O3717" s="824"/>
      <c r="P3717" s="824"/>
      <c r="Q3717" s="824"/>
      <c r="R3717" s="824"/>
      <c r="S3717" s="824"/>
      <c r="T3717" s="824"/>
      <c r="U3717" s="824"/>
      <c r="V3717" s="824"/>
      <c r="W3717" s="824"/>
      <c r="X3717" s="824"/>
      <c r="Y3717" s="824"/>
      <c r="Z3717" s="824"/>
      <c r="AA3717" s="824"/>
      <c r="AB3717" s="824"/>
      <c r="AC3717" s="824"/>
    </row>
    <row r="3718" s="823" customFormat="1" ht="28.45" hidden="1" customHeight="1" outlineLevel="2" collapsed="1" spans="1:29">
      <c r="A3718" s="870" t="s">
        <v>1470</v>
      </c>
      <c r="B3718" s="870" t="s">
        <v>2326</v>
      </c>
      <c r="C3718" s="870" t="s">
        <v>7267</v>
      </c>
      <c r="D3718" s="870"/>
      <c r="E3718" s="835"/>
      <c r="F3718" s="835"/>
      <c r="G3718" s="836"/>
      <c r="H3718" s="871">
        <v>341.64</v>
      </c>
      <c r="I3718" s="874" t="s">
        <v>71</v>
      </c>
      <c r="J3718" s="835"/>
      <c r="K3718" s="835"/>
      <c r="L3718" s="835"/>
      <c r="M3718" s="835"/>
      <c r="N3718" s="836"/>
      <c r="O3718" s="824"/>
      <c r="P3718" s="824"/>
      <c r="Q3718" s="824"/>
      <c r="R3718" s="824"/>
      <c r="S3718" s="824"/>
      <c r="T3718" s="824"/>
      <c r="U3718" s="824"/>
      <c r="V3718" s="824"/>
      <c r="W3718" s="824"/>
      <c r="X3718" s="824"/>
      <c r="Y3718" s="824"/>
      <c r="Z3718" s="824"/>
      <c r="AA3718" s="824"/>
      <c r="AB3718" s="824"/>
      <c r="AC3718" s="824"/>
    </row>
    <row r="3719" s="823" customFormat="1" ht="28.45" hidden="1" customHeight="1" outlineLevel="3" spans="1:29">
      <c r="A3719" s="873" t="s">
        <v>1470</v>
      </c>
      <c r="B3719" s="870" t="s">
        <v>2326</v>
      </c>
      <c r="C3719" s="870" t="s">
        <v>7267</v>
      </c>
      <c r="D3719" s="846" t="s">
        <v>7248</v>
      </c>
      <c r="E3719" s="846" t="s">
        <v>7956</v>
      </c>
      <c r="F3719" s="846" t="s">
        <v>6361</v>
      </c>
      <c r="G3719" s="846" t="s">
        <v>7957</v>
      </c>
      <c r="H3719" s="832">
        <v>341.64</v>
      </c>
      <c r="I3719" s="846" t="s">
        <v>7958</v>
      </c>
      <c r="J3719" s="846" t="s">
        <v>119</v>
      </c>
      <c r="K3719" s="846" t="s">
        <v>7270</v>
      </c>
      <c r="L3719" s="846" t="s">
        <v>7271</v>
      </c>
      <c r="M3719" s="846" t="s">
        <v>847</v>
      </c>
      <c r="N3719" s="846"/>
      <c r="O3719" s="824"/>
      <c r="P3719" s="824"/>
      <c r="Q3719" s="824"/>
      <c r="R3719" s="824"/>
      <c r="S3719" s="824"/>
      <c r="T3719" s="824"/>
      <c r="U3719" s="824"/>
      <c r="V3719" s="824"/>
      <c r="W3719" s="824"/>
      <c r="X3719" s="824"/>
      <c r="Y3719" s="824"/>
      <c r="Z3719" s="824"/>
      <c r="AA3719" s="824"/>
      <c r="AB3719" s="824"/>
      <c r="AC3719" s="824"/>
    </row>
    <row r="3720" s="823" customFormat="1" ht="28.45" hidden="1" customHeight="1" outlineLevel="2" collapsed="1" spans="1:29">
      <c r="A3720" s="870" t="s">
        <v>1470</v>
      </c>
      <c r="B3720" s="870" t="s">
        <v>2326</v>
      </c>
      <c r="C3720" s="870" t="s">
        <v>7261</v>
      </c>
      <c r="D3720" s="870"/>
      <c r="E3720" s="835"/>
      <c r="F3720" s="835"/>
      <c r="G3720" s="836"/>
      <c r="H3720" s="871">
        <v>185.42</v>
      </c>
      <c r="I3720" s="874" t="s">
        <v>71</v>
      </c>
      <c r="J3720" s="835"/>
      <c r="K3720" s="835"/>
      <c r="L3720" s="835"/>
      <c r="M3720" s="835"/>
      <c r="N3720" s="836"/>
      <c r="O3720" s="824"/>
      <c r="P3720" s="824"/>
      <c r="Q3720" s="824"/>
      <c r="R3720" s="824"/>
      <c r="S3720" s="824"/>
      <c r="T3720" s="824"/>
      <c r="U3720" s="824"/>
      <c r="V3720" s="824"/>
      <c r="W3720" s="824"/>
      <c r="X3720" s="824"/>
      <c r="Y3720" s="824"/>
      <c r="Z3720" s="824"/>
      <c r="AA3720" s="824"/>
      <c r="AB3720" s="824"/>
      <c r="AC3720" s="824"/>
    </row>
    <row r="3721" s="823" customFormat="1" ht="28.45" hidden="1" customHeight="1" outlineLevel="3" spans="1:29">
      <c r="A3721" s="873" t="s">
        <v>1470</v>
      </c>
      <c r="B3721" s="870" t="s">
        <v>2326</v>
      </c>
      <c r="C3721" s="870" t="s">
        <v>7261</v>
      </c>
      <c r="D3721" s="846" t="s">
        <v>7248</v>
      </c>
      <c r="E3721" s="846" t="s">
        <v>7959</v>
      </c>
      <c r="F3721" s="846" t="s">
        <v>6361</v>
      </c>
      <c r="G3721" s="846" t="s">
        <v>7957</v>
      </c>
      <c r="H3721" s="832">
        <v>185.42</v>
      </c>
      <c r="I3721" s="846" t="s">
        <v>7958</v>
      </c>
      <c r="J3721" s="846" t="s">
        <v>119</v>
      </c>
      <c r="K3721" s="846" t="s">
        <v>7960</v>
      </c>
      <c r="L3721" s="846" t="s">
        <v>7271</v>
      </c>
      <c r="M3721" s="846" t="s">
        <v>847</v>
      </c>
      <c r="N3721" s="846"/>
      <c r="O3721" s="824"/>
      <c r="P3721" s="824"/>
      <c r="Q3721" s="824"/>
      <c r="R3721" s="824"/>
      <c r="S3721" s="824"/>
      <c r="T3721" s="824"/>
      <c r="U3721" s="824"/>
      <c r="V3721" s="824"/>
      <c r="W3721" s="824"/>
      <c r="X3721" s="824"/>
      <c r="Y3721" s="824"/>
      <c r="Z3721" s="824"/>
      <c r="AA3721" s="824"/>
      <c r="AB3721" s="824"/>
      <c r="AC3721" s="824"/>
    </row>
    <row r="3722" s="823" customFormat="1" ht="28.45" hidden="1" customHeight="1" outlineLevel="1" spans="1:29">
      <c r="A3722" s="870" t="s">
        <v>1470</v>
      </c>
      <c r="B3722" s="870" t="s">
        <v>2395</v>
      </c>
      <c r="C3722" s="870"/>
      <c r="D3722" s="835"/>
      <c r="E3722" s="835"/>
      <c r="F3722" s="835"/>
      <c r="G3722" s="836"/>
      <c r="H3722" s="871">
        <v>0</v>
      </c>
      <c r="I3722" s="874" t="s">
        <v>71</v>
      </c>
      <c r="J3722" s="835"/>
      <c r="K3722" s="835"/>
      <c r="L3722" s="835"/>
      <c r="M3722" s="835"/>
      <c r="N3722" s="836"/>
      <c r="O3722" s="824"/>
      <c r="P3722" s="824"/>
      <c r="Q3722" s="824"/>
      <c r="R3722" s="824"/>
      <c r="S3722" s="824"/>
      <c r="T3722" s="824"/>
      <c r="U3722" s="824"/>
      <c r="V3722" s="824"/>
      <c r="W3722" s="824"/>
      <c r="X3722" s="824"/>
      <c r="Y3722" s="824"/>
      <c r="Z3722" s="824"/>
      <c r="AA3722" s="824"/>
      <c r="AB3722" s="824"/>
      <c r="AC3722" s="824"/>
    </row>
    <row r="3723" s="823" customFormat="1" ht="28.45" hidden="1" customHeight="1" outlineLevel="1" spans="1:29">
      <c r="A3723" s="870" t="s">
        <v>1470</v>
      </c>
      <c r="B3723" s="870" t="s">
        <v>2396</v>
      </c>
      <c r="C3723" s="870"/>
      <c r="D3723" s="835"/>
      <c r="E3723" s="835"/>
      <c r="F3723" s="835"/>
      <c r="G3723" s="836"/>
      <c r="H3723" s="871">
        <v>0</v>
      </c>
      <c r="I3723" s="874" t="s">
        <v>71</v>
      </c>
      <c r="J3723" s="835"/>
      <c r="K3723" s="835"/>
      <c r="L3723" s="835"/>
      <c r="M3723" s="835"/>
      <c r="N3723" s="836"/>
      <c r="O3723" s="824"/>
      <c r="P3723" s="824"/>
      <c r="Q3723" s="824"/>
      <c r="R3723" s="824"/>
      <c r="S3723" s="824"/>
      <c r="T3723" s="824"/>
      <c r="U3723" s="824"/>
      <c r="V3723" s="824"/>
      <c r="W3723" s="824"/>
      <c r="X3723" s="824"/>
      <c r="Y3723" s="824"/>
      <c r="Z3723" s="824"/>
      <c r="AA3723" s="824"/>
      <c r="AB3723" s="824"/>
      <c r="AC3723" s="824"/>
    </row>
    <row r="3724" s="823" customFormat="1" ht="28.45" customHeight="1" collapsed="1" spans="1:29">
      <c r="A3724" s="870" t="s">
        <v>2397</v>
      </c>
      <c r="B3724" s="870"/>
      <c r="C3724" s="835"/>
      <c r="D3724" s="835"/>
      <c r="E3724" s="835"/>
      <c r="F3724" s="835"/>
      <c r="G3724" s="836"/>
      <c r="H3724" s="871">
        <v>11827.37</v>
      </c>
      <c r="I3724" s="874" t="s">
        <v>7961</v>
      </c>
      <c r="J3724" s="835"/>
      <c r="K3724" s="835"/>
      <c r="L3724" s="835"/>
      <c r="M3724" s="835"/>
      <c r="N3724" s="836"/>
      <c r="O3724" s="824"/>
      <c r="P3724" s="824"/>
      <c r="Q3724" s="824"/>
      <c r="R3724" s="824"/>
      <c r="S3724" s="824"/>
      <c r="T3724" s="824"/>
      <c r="U3724" s="824"/>
      <c r="V3724" s="824"/>
      <c r="W3724" s="824"/>
      <c r="X3724" s="824"/>
      <c r="Y3724" s="824"/>
      <c r="Z3724" s="824"/>
      <c r="AA3724" s="824"/>
      <c r="AB3724" s="824"/>
      <c r="AC3724" s="824"/>
    </row>
    <row r="3725" s="823" customFormat="1" ht="28.45" hidden="1" customHeight="1" outlineLevel="1" spans="1:29">
      <c r="A3725" s="870" t="s">
        <v>2397</v>
      </c>
      <c r="B3725" s="870" t="s">
        <v>2399</v>
      </c>
      <c r="C3725" s="870"/>
      <c r="D3725" s="835"/>
      <c r="E3725" s="835"/>
      <c r="F3725" s="835"/>
      <c r="G3725" s="836"/>
      <c r="H3725" s="871">
        <v>0</v>
      </c>
      <c r="I3725" s="874" t="s">
        <v>71</v>
      </c>
      <c r="J3725" s="835"/>
      <c r="K3725" s="835"/>
      <c r="L3725" s="835"/>
      <c r="M3725" s="835"/>
      <c r="N3725" s="836"/>
      <c r="O3725" s="824"/>
      <c r="P3725" s="824"/>
      <c r="Q3725" s="824"/>
      <c r="R3725" s="824"/>
      <c r="S3725" s="824"/>
      <c r="T3725" s="824"/>
      <c r="U3725" s="824"/>
      <c r="V3725" s="824"/>
      <c r="W3725" s="824"/>
      <c r="X3725" s="824"/>
      <c r="Y3725" s="824"/>
      <c r="Z3725" s="824"/>
      <c r="AA3725" s="824"/>
      <c r="AB3725" s="824"/>
      <c r="AC3725" s="824"/>
    </row>
    <row r="3726" s="823" customFormat="1" ht="28.45" hidden="1" customHeight="1" outlineLevel="1" collapsed="1" spans="1:29">
      <c r="A3726" s="870" t="s">
        <v>2397</v>
      </c>
      <c r="B3726" s="870" t="s">
        <v>2499</v>
      </c>
      <c r="C3726" s="870"/>
      <c r="D3726" s="835"/>
      <c r="E3726" s="835"/>
      <c r="F3726" s="835"/>
      <c r="G3726" s="836"/>
      <c r="H3726" s="871">
        <v>7527.75</v>
      </c>
      <c r="I3726" s="874" t="s">
        <v>71</v>
      </c>
      <c r="J3726" s="835"/>
      <c r="K3726" s="835"/>
      <c r="L3726" s="835"/>
      <c r="M3726" s="835"/>
      <c r="N3726" s="836"/>
      <c r="O3726" s="824"/>
      <c r="P3726" s="824"/>
      <c r="Q3726" s="824"/>
      <c r="R3726" s="824"/>
      <c r="S3726" s="824"/>
      <c r="T3726" s="824"/>
      <c r="U3726" s="824"/>
      <c r="V3726" s="824"/>
      <c r="W3726" s="824"/>
      <c r="X3726" s="824"/>
      <c r="Y3726" s="824"/>
      <c r="Z3726" s="824"/>
      <c r="AA3726" s="824"/>
      <c r="AB3726" s="824"/>
      <c r="AC3726" s="824"/>
    </row>
    <row r="3727" s="823" customFormat="1" ht="28.45" hidden="1" customHeight="1" outlineLevel="2" collapsed="1" spans="1:29">
      <c r="A3727" s="870" t="s">
        <v>2397</v>
      </c>
      <c r="B3727" s="870" t="s">
        <v>2499</v>
      </c>
      <c r="C3727" s="870" t="s">
        <v>2521</v>
      </c>
      <c r="D3727" s="870"/>
      <c r="E3727" s="835"/>
      <c r="F3727" s="835"/>
      <c r="G3727" s="836"/>
      <c r="H3727" s="871">
        <v>7527.75</v>
      </c>
      <c r="I3727" s="874" t="s">
        <v>71</v>
      </c>
      <c r="J3727" s="835"/>
      <c r="K3727" s="835"/>
      <c r="L3727" s="835"/>
      <c r="M3727" s="835"/>
      <c r="N3727" s="836"/>
      <c r="O3727" s="824"/>
      <c r="P3727" s="824"/>
      <c r="Q3727" s="824"/>
      <c r="R3727" s="824"/>
      <c r="S3727" s="824"/>
      <c r="T3727" s="824"/>
      <c r="U3727" s="824"/>
      <c r="V3727" s="824"/>
      <c r="W3727" s="824"/>
      <c r="X3727" s="824"/>
      <c r="Y3727" s="824"/>
      <c r="Z3727" s="824"/>
      <c r="AA3727" s="824"/>
      <c r="AB3727" s="824"/>
      <c r="AC3727" s="824"/>
    </row>
    <row r="3728" s="823" customFormat="1" ht="28.45" hidden="1" customHeight="1" outlineLevel="3" spans="1:29">
      <c r="A3728" s="873" t="s">
        <v>2397</v>
      </c>
      <c r="B3728" s="870" t="s">
        <v>2499</v>
      </c>
      <c r="C3728" s="870" t="s">
        <v>2521</v>
      </c>
      <c r="D3728" s="846" t="s">
        <v>2525</v>
      </c>
      <c r="E3728" s="846" t="s">
        <v>7962</v>
      </c>
      <c r="F3728" s="846" t="s">
        <v>6361</v>
      </c>
      <c r="G3728" s="846" t="s">
        <v>7963</v>
      </c>
      <c r="H3728" s="832">
        <v>7527.75</v>
      </c>
      <c r="I3728" s="846" t="s">
        <v>7691</v>
      </c>
      <c r="J3728" s="846" t="s">
        <v>119</v>
      </c>
      <c r="K3728" s="846" t="s">
        <v>2528</v>
      </c>
      <c r="L3728" s="846" t="s">
        <v>7964</v>
      </c>
      <c r="M3728" s="846" t="s">
        <v>7965</v>
      </c>
      <c r="N3728" s="846"/>
      <c r="O3728" s="824"/>
      <c r="P3728" s="824"/>
      <c r="Q3728" s="824"/>
      <c r="R3728" s="824"/>
      <c r="S3728" s="824"/>
      <c r="T3728" s="824"/>
      <c r="U3728" s="824"/>
      <c r="V3728" s="824"/>
      <c r="W3728" s="824"/>
      <c r="X3728" s="824"/>
      <c r="Y3728" s="824"/>
      <c r="Z3728" s="824"/>
      <c r="AA3728" s="824"/>
      <c r="AB3728" s="824"/>
      <c r="AC3728" s="824"/>
    </row>
    <row r="3729" s="823" customFormat="1" ht="28.45" hidden="1" customHeight="1" outlineLevel="1" spans="1:29">
      <c r="A3729" s="870" t="s">
        <v>2397</v>
      </c>
      <c r="B3729" s="870" t="s">
        <v>2539</v>
      </c>
      <c r="C3729" s="870"/>
      <c r="D3729" s="835"/>
      <c r="E3729" s="835"/>
      <c r="F3729" s="835"/>
      <c r="G3729" s="836"/>
      <c r="H3729" s="871">
        <v>0</v>
      </c>
      <c r="I3729" s="874" t="s">
        <v>71</v>
      </c>
      <c r="J3729" s="835"/>
      <c r="K3729" s="835"/>
      <c r="L3729" s="835"/>
      <c r="M3729" s="835"/>
      <c r="N3729" s="836"/>
      <c r="O3729" s="824"/>
      <c r="P3729" s="824"/>
      <c r="Q3729" s="824"/>
      <c r="R3729" s="824"/>
      <c r="S3729" s="824"/>
      <c r="T3729" s="824"/>
      <c r="U3729" s="824"/>
      <c r="V3729" s="824"/>
      <c r="W3729" s="824"/>
      <c r="X3729" s="824"/>
      <c r="Y3729" s="824"/>
      <c r="Z3729" s="824"/>
      <c r="AA3729" s="824"/>
      <c r="AB3729" s="824"/>
      <c r="AC3729" s="824"/>
    </row>
    <row r="3730" s="823" customFormat="1" ht="28.45" hidden="1" customHeight="1" outlineLevel="1" collapsed="1" spans="1:29">
      <c r="A3730" s="870" t="s">
        <v>2397</v>
      </c>
      <c r="B3730" s="870" t="s">
        <v>2547</v>
      </c>
      <c r="C3730" s="870"/>
      <c r="D3730" s="835"/>
      <c r="E3730" s="835"/>
      <c r="F3730" s="835"/>
      <c r="G3730" s="836"/>
      <c r="H3730" s="871">
        <v>4299.62</v>
      </c>
      <c r="I3730" s="874" t="s">
        <v>7961</v>
      </c>
      <c r="J3730" s="835"/>
      <c r="K3730" s="835"/>
      <c r="L3730" s="835"/>
      <c r="M3730" s="835"/>
      <c r="N3730" s="836"/>
      <c r="O3730" s="824"/>
      <c r="P3730" s="824"/>
      <c r="Q3730" s="824"/>
      <c r="R3730" s="824"/>
      <c r="S3730" s="824"/>
      <c r="T3730" s="824"/>
      <c r="U3730" s="824"/>
      <c r="V3730" s="824"/>
      <c r="W3730" s="824"/>
      <c r="X3730" s="824"/>
      <c r="Y3730" s="824"/>
      <c r="Z3730" s="824"/>
      <c r="AA3730" s="824"/>
      <c r="AB3730" s="824"/>
      <c r="AC3730" s="824"/>
    </row>
    <row r="3731" s="823" customFormat="1" ht="28.45" hidden="1" customHeight="1" outlineLevel="2" collapsed="1" spans="1:29">
      <c r="A3731" s="870" t="s">
        <v>2397</v>
      </c>
      <c r="B3731" s="870" t="s">
        <v>2547</v>
      </c>
      <c r="C3731" s="870" t="s">
        <v>7318</v>
      </c>
      <c r="D3731" s="870"/>
      <c r="E3731" s="835"/>
      <c r="F3731" s="835"/>
      <c r="G3731" s="836"/>
      <c r="H3731" s="871">
        <v>4299.62</v>
      </c>
      <c r="I3731" s="874" t="s">
        <v>7961</v>
      </c>
      <c r="J3731" s="835"/>
      <c r="K3731" s="835"/>
      <c r="L3731" s="835"/>
      <c r="M3731" s="835"/>
      <c r="N3731" s="836"/>
      <c r="O3731" s="824"/>
      <c r="P3731" s="824"/>
      <c r="Q3731" s="824"/>
      <c r="R3731" s="824"/>
      <c r="S3731" s="824"/>
      <c r="T3731" s="824"/>
      <c r="U3731" s="824"/>
      <c r="V3731" s="824"/>
      <c r="W3731" s="824"/>
      <c r="X3731" s="824"/>
      <c r="Y3731" s="824"/>
      <c r="Z3731" s="824"/>
      <c r="AA3731" s="824"/>
      <c r="AB3731" s="824"/>
      <c r="AC3731" s="824"/>
    </row>
    <row r="3732" s="823" customFormat="1" ht="28.45" hidden="1" customHeight="1" outlineLevel="3" spans="1:29">
      <c r="A3732" s="873" t="s">
        <v>2397</v>
      </c>
      <c r="B3732" s="870" t="s">
        <v>2547</v>
      </c>
      <c r="C3732" s="870" t="s">
        <v>7318</v>
      </c>
      <c r="D3732" s="846" t="s">
        <v>7321</v>
      </c>
      <c r="E3732" s="846" t="s">
        <v>7966</v>
      </c>
      <c r="F3732" s="846" t="s">
        <v>6361</v>
      </c>
      <c r="G3732" s="846" t="s">
        <v>7967</v>
      </c>
      <c r="H3732" s="832">
        <v>4299.62</v>
      </c>
      <c r="I3732" s="846" t="s">
        <v>7968</v>
      </c>
      <c r="J3732" s="846" t="s">
        <v>119</v>
      </c>
      <c r="K3732" s="846" t="s">
        <v>7969</v>
      </c>
      <c r="L3732" s="846" t="s">
        <v>7323</v>
      </c>
      <c r="M3732" s="846" t="s">
        <v>7970</v>
      </c>
      <c r="N3732" s="846"/>
      <c r="O3732" s="824"/>
      <c r="P3732" s="824"/>
      <c r="Q3732" s="824"/>
      <c r="R3732" s="824"/>
      <c r="S3732" s="824"/>
      <c r="T3732" s="824"/>
      <c r="U3732" s="824"/>
      <c r="V3732" s="824"/>
      <c r="W3732" s="824"/>
      <c r="X3732" s="824"/>
      <c r="Y3732" s="824"/>
      <c r="Z3732" s="824"/>
      <c r="AA3732" s="824"/>
      <c r="AB3732" s="824"/>
      <c r="AC3732" s="824"/>
    </row>
    <row r="3733" s="823" customFormat="1" ht="28.45" hidden="1" customHeight="1" outlineLevel="1" spans="1:29">
      <c r="A3733" s="870" t="s">
        <v>2397</v>
      </c>
      <c r="B3733" s="870" t="s">
        <v>2556</v>
      </c>
      <c r="C3733" s="870"/>
      <c r="D3733" s="835"/>
      <c r="E3733" s="835"/>
      <c r="F3733" s="835"/>
      <c r="G3733" s="836"/>
      <c r="H3733" s="871">
        <v>0</v>
      </c>
      <c r="I3733" s="874" t="s">
        <v>71</v>
      </c>
      <c r="J3733" s="835"/>
      <c r="K3733" s="835"/>
      <c r="L3733" s="835"/>
      <c r="M3733" s="835"/>
      <c r="N3733" s="836"/>
      <c r="O3733" s="824"/>
      <c r="P3733" s="824"/>
      <c r="Q3733" s="824"/>
      <c r="R3733" s="824"/>
      <c r="S3733" s="824"/>
      <c r="T3733" s="824"/>
      <c r="U3733" s="824"/>
      <c r="V3733" s="824"/>
      <c r="W3733" s="824"/>
      <c r="X3733" s="824"/>
      <c r="Y3733" s="824"/>
      <c r="Z3733" s="824"/>
      <c r="AA3733" s="824"/>
      <c r="AB3733" s="824"/>
      <c r="AC3733" s="824"/>
    </row>
    <row r="3734" s="823" customFormat="1" ht="28.45" customHeight="1" collapsed="1" spans="1:29">
      <c r="A3734" s="870" t="s">
        <v>2566</v>
      </c>
      <c r="B3734" s="870"/>
      <c r="C3734" s="835"/>
      <c r="D3734" s="835"/>
      <c r="E3734" s="835"/>
      <c r="F3734" s="835"/>
      <c r="G3734" s="836"/>
      <c r="H3734" s="871">
        <v>3780.16</v>
      </c>
      <c r="I3734" s="874" t="s">
        <v>7971</v>
      </c>
      <c r="J3734" s="835"/>
      <c r="K3734" s="835"/>
      <c r="L3734" s="835"/>
      <c r="M3734" s="835"/>
      <c r="N3734" s="836"/>
      <c r="O3734" s="824"/>
      <c r="P3734" s="824"/>
      <c r="Q3734" s="824"/>
      <c r="R3734" s="824"/>
      <c r="S3734" s="824"/>
      <c r="T3734" s="824"/>
      <c r="U3734" s="824"/>
      <c r="V3734" s="824"/>
      <c r="W3734" s="824"/>
      <c r="X3734" s="824"/>
      <c r="Y3734" s="824"/>
      <c r="Z3734" s="824"/>
      <c r="AA3734" s="824"/>
      <c r="AB3734" s="824"/>
      <c r="AC3734" s="824"/>
    </row>
    <row r="3735" s="823" customFormat="1" ht="28.45" hidden="1" customHeight="1" outlineLevel="1" spans="1:29">
      <c r="A3735" s="870" t="s">
        <v>2566</v>
      </c>
      <c r="B3735" s="870" t="s">
        <v>2568</v>
      </c>
      <c r="C3735" s="870"/>
      <c r="D3735" s="835"/>
      <c r="E3735" s="835"/>
      <c r="F3735" s="835"/>
      <c r="G3735" s="836"/>
      <c r="H3735" s="871">
        <v>0</v>
      </c>
      <c r="I3735" s="874" t="s">
        <v>71</v>
      </c>
      <c r="J3735" s="835"/>
      <c r="K3735" s="835"/>
      <c r="L3735" s="835"/>
      <c r="M3735" s="835"/>
      <c r="N3735" s="836"/>
      <c r="O3735" s="824"/>
      <c r="P3735" s="824"/>
      <c r="Q3735" s="824"/>
      <c r="R3735" s="824"/>
      <c r="S3735" s="824"/>
      <c r="T3735" s="824"/>
      <c r="U3735" s="824"/>
      <c r="V3735" s="824"/>
      <c r="W3735" s="824"/>
      <c r="X3735" s="824"/>
      <c r="Y3735" s="824"/>
      <c r="Z3735" s="824"/>
      <c r="AA3735" s="824"/>
      <c r="AB3735" s="824"/>
      <c r="AC3735" s="824"/>
    </row>
    <row r="3736" s="823" customFormat="1" ht="28.45" hidden="1" customHeight="1" outlineLevel="1" collapsed="1" spans="1:29">
      <c r="A3736" s="870" t="s">
        <v>2566</v>
      </c>
      <c r="B3736" s="870" t="s">
        <v>2702</v>
      </c>
      <c r="C3736" s="870"/>
      <c r="D3736" s="835"/>
      <c r="E3736" s="835"/>
      <c r="F3736" s="835"/>
      <c r="G3736" s="836"/>
      <c r="H3736" s="871">
        <v>3780.16</v>
      </c>
      <c r="I3736" s="874" t="s">
        <v>7971</v>
      </c>
      <c r="J3736" s="835"/>
      <c r="K3736" s="835"/>
      <c r="L3736" s="835"/>
      <c r="M3736" s="835"/>
      <c r="N3736" s="836"/>
      <c r="O3736" s="824"/>
      <c r="P3736" s="824"/>
      <c r="Q3736" s="824"/>
      <c r="R3736" s="824"/>
      <c r="S3736" s="824"/>
      <c r="T3736" s="824"/>
      <c r="U3736" s="824"/>
      <c r="V3736" s="824"/>
      <c r="W3736" s="824"/>
      <c r="X3736" s="824"/>
      <c r="Y3736" s="824"/>
      <c r="Z3736" s="824"/>
      <c r="AA3736" s="824"/>
      <c r="AB3736" s="824"/>
      <c r="AC3736" s="824"/>
    </row>
    <row r="3737" s="823" customFormat="1" ht="28.45" hidden="1" customHeight="1" outlineLevel="2" collapsed="1" spans="1:29">
      <c r="A3737" s="870" t="s">
        <v>2566</v>
      </c>
      <c r="B3737" s="870" t="s">
        <v>2702</v>
      </c>
      <c r="C3737" s="870" t="s">
        <v>7891</v>
      </c>
      <c r="D3737" s="870"/>
      <c r="E3737" s="835"/>
      <c r="F3737" s="835"/>
      <c r="G3737" s="836"/>
      <c r="H3737" s="871">
        <v>257.8</v>
      </c>
      <c r="I3737" s="874" t="s">
        <v>71</v>
      </c>
      <c r="J3737" s="835"/>
      <c r="K3737" s="835"/>
      <c r="L3737" s="835"/>
      <c r="M3737" s="835"/>
      <c r="N3737" s="836"/>
      <c r="O3737" s="824"/>
      <c r="P3737" s="824"/>
      <c r="Q3737" s="824"/>
      <c r="R3737" s="824"/>
      <c r="S3737" s="824"/>
      <c r="T3737" s="824"/>
      <c r="U3737" s="824"/>
      <c r="V3737" s="824"/>
      <c r="W3737" s="824"/>
      <c r="X3737" s="824"/>
      <c r="Y3737" s="824"/>
      <c r="Z3737" s="824"/>
      <c r="AA3737" s="824"/>
      <c r="AB3737" s="824"/>
      <c r="AC3737" s="824"/>
    </row>
    <row r="3738" s="823" customFormat="1" ht="28.45" hidden="1" customHeight="1" outlineLevel="3" spans="1:29">
      <c r="A3738" s="873" t="s">
        <v>2566</v>
      </c>
      <c r="B3738" s="870" t="s">
        <v>2702</v>
      </c>
      <c r="C3738" s="870" t="s">
        <v>7891</v>
      </c>
      <c r="D3738" s="846" t="s">
        <v>2916</v>
      </c>
      <c r="E3738" s="846" t="s">
        <v>7972</v>
      </c>
      <c r="F3738" s="846" t="s">
        <v>6389</v>
      </c>
      <c r="G3738" s="846" t="s">
        <v>7973</v>
      </c>
      <c r="H3738" s="832">
        <v>257.8</v>
      </c>
      <c r="I3738" s="846" t="s">
        <v>7974</v>
      </c>
      <c r="J3738" s="846" t="s">
        <v>53</v>
      </c>
      <c r="K3738" s="846" t="s">
        <v>7975</v>
      </c>
      <c r="L3738" s="846" t="s">
        <v>7975</v>
      </c>
      <c r="M3738" s="846" t="s">
        <v>7976</v>
      </c>
      <c r="N3738" s="846"/>
      <c r="O3738" s="824"/>
      <c r="P3738" s="824"/>
      <c r="Q3738" s="824"/>
      <c r="R3738" s="824"/>
      <c r="S3738" s="824"/>
      <c r="T3738" s="824"/>
      <c r="U3738" s="824"/>
      <c r="V3738" s="824"/>
      <c r="W3738" s="824"/>
      <c r="X3738" s="824"/>
      <c r="Y3738" s="824"/>
      <c r="Z3738" s="824"/>
      <c r="AA3738" s="824"/>
      <c r="AB3738" s="824"/>
      <c r="AC3738" s="824"/>
    </row>
    <row r="3739" s="823" customFormat="1" ht="28.45" hidden="1" customHeight="1" outlineLevel="2" collapsed="1" spans="1:29">
      <c r="A3739" s="870" t="s">
        <v>2566</v>
      </c>
      <c r="B3739" s="870" t="s">
        <v>2702</v>
      </c>
      <c r="C3739" s="870" t="s">
        <v>7977</v>
      </c>
      <c r="D3739" s="870"/>
      <c r="E3739" s="835"/>
      <c r="F3739" s="835"/>
      <c r="G3739" s="836"/>
      <c r="H3739" s="871">
        <v>1655.81</v>
      </c>
      <c r="I3739" s="874" t="s">
        <v>7978</v>
      </c>
      <c r="J3739" s="835"/>
      <c r="K3739" s="835"/>
      <c r="L3739" s="835"/>
      <c r="M3739" s="835"/>
      <c r="N3739" s="836"/>
      <c r="O3739" s="824"/>
      <c r="P3739" s="824"/>
      <c r="Q3739" s="824"/>
      <c r="R3739" s="824"/>
      <c r="S3739" s="824"/>
      <c r="T3739" s="824"/>
      <c r="U3739" s="824"/>
      <c r="V3739" s="824"/>
      <c r="W3739" s="824"/>
      <c r="X3739" s="824"/>
      <c r="Y3739" s="824"/>
      <c r="Z3739" s="824"/>
      <c r="AA3739" s="824"/>
      <c r="AB3739" s="824"/>
      <c r="AC3739" s="824"/>
    </row>
    <row r="3740" s="823" customFormat="1" ht="28.45" hidden="1" customHeight="1" outlineLevel="3" spans="1:29">
      <c r="A3740" s="873" t="s">
        <v>2566</v>
      </c>
      <c r="B3740" s="870" t="s">
        <v>2702</v>
      </c>
      <c r="C3740" s="870" t="s">
        <v>7977</v>
      </c>
      <c r="D3740" s="846" t="s">
        <v>2916</v>
      </c>
      <c r="E3740" s="846" t="s">
        <v>7979</v>
      </c>
      <c r="F3740" s="846" t="s">
        <v>6389</v>
      </c>
      <c r="G3740" s="846" t="s">
        <v>7973</v>
      </c>
      <c r="H3740" s="832">
        <v>169.97</v>
      </c>
      <c r="I3740" s="846" t="s">
        <v>7980</v>
      </c>
      <c r="J3740" s="846" t="s">
        <v>119</v>
      </c>
      <c r="K3740" s="846" t="s">
        <v>7975</v>
      </c>
      <c r="L3740" s="846" t="s">
        <v>7975</v>
      </c>
      <c r="M3740" s="846" t="s">
        <v>7976</v>
      </c>
      <c r="N3740" s="846"/>
      <c r="O3740" s="824"/>
      <c r="P3740" s="824"/>
      <c r="Q3740" s="824"/>
      <c r="R3740" s="824"/>
      <c r="S3740" s="824"/>
      <c r="T3740" s="824"/>
      <c r="U3740" s="824"/>
      <c r="V3740" s="824"/>
      <c r="W3740" s="824"/>
      <c r="X3740" s="824"/>
      <c r="Y3740" s="824"/>
      <c r="Z3740" s="824"/>
      <c r="AA3740" s="824"/>
      <c r="AB3740" s="824"/>
      <c r="AC3740" s="824"/>
    </row>
    <row r="3741" s="823" customFormat="1" ht="28.45" hidden="1" customHeight="1" outlineLevel="3" spans="1:29">
      <c r="A3741" s="873" t="s">
        <v>2566</v>
      </c>
      <c r="B3741" s="870" t="s">
        <v>2702</v>
      </c>
      <c r="C3741" s="870" t="s">
        <v>7977</v>
      </c>
      <c r="D3741" s="846" t="s">
        <v>2916</v>
      </c>
      <c r="E3741" s="846" t="s">
        <v>7981</v>
      </c>
      <c r="F3741" s="846" t="s">
        <v>6389</v>
      </c>
      <c r="G3741" s="846" t="s">
        <v>7973</v>
      </c>
      <c r="H3741" s="832">
        <v>1485.84</v>
      </c>
      <c r="I3741" s="846" t="s">
        <v>7982</v>
      </c>
      <c r="J3741" s="846" t="s">
        <v>53</v>
      </c>
      <c r="K3741" s="846" t="s">
        <v>7975</v>
      </c>
      <c r="L3741" s="846" t="s">
        <v>7975</v>
      </c>
      <c r="M3741" s="846" t="s">
        <v>7976</v>
      </c>
      <c r="N3741" s="846"/>
      <c r="O3741" s="824"/>
      <c r="P3741" s="824"/>
      <c r="Q3741" s="824"/>
      <c r="R3741" s="824"/>
      <c r="S3741" s="824"/>
      <c r="T3741" s="824"/>
      <c r="U3741" s="824"/>
      <c r="V3741" s="824"/>
      <c r="W3741" s="824"/>
      <c r="X3741" s="824"/>
      <c r="Y3741" s="824"/>
      <c r="Z3741" s="824"/>
      <c r="AA3741" s="824"/>
      <c r="AB3741" s="824"/>
      <c r="AC3741" s="824"/>
    </row>
    <row r="3742" s="823" customFormat="1" ht="28.45" hidden="1" customHeight="1" outlineLevel="2" collapsed="1" spans="1:29">
      <c r="A3742" s="870" t="s">
        <v>2566</v>
      </c>
      <c r="B3742" s="870" t="s">
        <v>2702</v>
      </c>
      <c r="C3742" s="870" t="s">
        <v>7983</v>
      </c>
      <c r="D3742" s="870"/>
      <c r="E3742" s="835"/>
      <c r="F3742" s="835"/>
      <c r="G3742" s="836"/>
      <c r="H3742" s="871">
        <v>1866.55</v>
      </c>
      <c r="I3742" s="874" t="s">
        <v>7984</v>
      </c>
      <c r="J3742" s="835"/>
      <c r="K3742" s="835"/>
      <c r="L3742" s="835"/>
      <c r="M3742" s="835"/>
      <c r="N3742" s="836"/>
      <c r="O3742" s="824"/>
      <c r="P3742" s="824"/>
      <c r="Q3742" s="824"/>
      <c r="R3742" s="824"/>
      <c r="S3742" s="824"/>
      <c r="T3742" s="824"/>
      <c r="U3742" s="824"/>
      <c r="V3742" s="824"/>
      <c r="W3742" s="824"/>
      <c r="X3742" s="824"/>
      <c r="Y3742" s="824"/>
      <c r="Z3742" s="824"/>
      <c r="AA3742" s="824"/>
      <c r="AB3742" s="824"/>
      <c r="AC3742" s="824"/>
    </row>
    <row r="3743" s="823" customFormat="1" ht="28.45" hidden="1" customHeight="1" outlineLevel="3" spans="1:29">
      <c r="A3743" s="873" t="s">
        <v>2566</v>
      </c>
      <c r="B3743" s="870" t="s">
        <v>2702</v>
      </c>
      <c r="C3743" s="870" t="s">
        <v>7983</v>
      </c>
      <c r="D3743" s="846" t="s">
        <v>7985</v>
      </c>
      <c r="E3743" s="846" t="s">
        <v>7986</v>
      </c>
      <c r="F3743" s="846" t="s">
        <v>6389</v>
      </c>
      <c r="G3743" s="846" t="s">
        <v>7987</v>
      </c>
      <c r="H3743" s="832">
        <v>1866.55</v>
      </c>
      <c r="I3743" s="846" t="s">
        <v>7645</v>
      </c>
      <c r="J3743" s="846" t="s">
        <v>119</v>
      </c>
      <c r="K3743" s="846" t="s">
        <v>7988</v>
      </c>
      <c r="L3743" s="846" t="s">
        <v>7988</v>
      </c>
      <c r="M3743" s="846" t="s">
        <v>7989</v>
      </c>
      <c r="N3743" s="846"/>
      <c r="O3743" s="824"/>
      <c r="P3743" s="824"/>
      <c r="Q3743" s="824"/>
      <c r="R3743" s="824"/>
      <c r="S3743" s="824"/>
      <c r="T3743" s="824"/>
      <c r="U3743" s="824"/>
      <c r="V3743" s="824"/>
      <c r="W3743" s="824"/>
      <c r="X3743" s="824"/>
      <c r="Y3743" s="824"/>
      <c r="Z3743" s="824"/>
      <c r="AA3743" s="824"/>
      <c r="AB3743" s="824"/>
      <c r="AC3743" s="824"/>
    </row>
    <row r="3744" s="823" customFormat="1" ht="28.45" customHeight="1" collapsed="1" spans="1:29">
      <c r="A3744" s="870" t="s">
        <v>2732</v>
      </c>
      <c r="B3744" s="870"/>
      <c r="C3744" s="835"/>
      <c r="D3744" s="835"/>
      <c r="E3744" s="835"/>
      <c r="F3744" s="835"/>
      <c r="G3744" s="836"/>
      <c r="H3744" s="871">
        <v>0</v>
      </c>
      <c r="I3744" s="874" t="s">
        <v>71</v>
      </c>
      <c r="J3744" s="835"/>
      <c r="K3744" s="835"/>
      <c r="L3744" s="835"/>
      <c r="M3744" s="835"/>
      <c r="N3744" s="836"/>
      <c r="O3744" s="824"/>
      <c r="P3744" s="824"/>
      <c r="Q3744" s="824"/>
      <c r="R3744" s="824"/>
      <c r="S3744" s="824"/>
      <c r="T3744" s="824"/>
      <c r="U3744" s="824"/>
      <c r="V3744" s="824"/>
      <c r="W3744" s="824"/>
      <c r="X3744" s="824"/>
      <c r="Y3744" s="824"/>
      <c r="Z3744" s="824"/>
      <c r="AA3744" s="824"/>
      <c r="AB3744" s="824"/>
      <c r="AC3744" s="824"/>
    </row>
    <row r="3745" s="823" customFormat="1" ht="28.45" hidden="1" customHeight="1" outlineLevel="1" spans="1:29">
      <c r="A3745" s="870" t="s">
        <v>2732</v>
      </c>
      <c r="B3745" s="870" t="s">
        <v>2734</v>
      </c>
      <c r="C3745" s="870"/>
      <c r="D3745" s="835"/>
      <c r="E3745" s="835"/>
      <c r="F3745" s="835"/>
      <c r="G3745" s="836"/>
      <c r="H3745" s="871">
        <v>0</v>
      </c>
      <c r="I3745" s="874" t="s">
        <v>71</v>
      </c>
      <c r="J3745" s="835"/>
      <c r="K3745" s="835"/>
      <c r="L3745" s="835"/>
      <c r="M3745" s="835"/>
      <c r="N3745" s="836"/>
      <c r="O3745" s="824"/>
      <c r="P3745" s="824"/>
      <c r="Q3745" s="824"/>
      <c r="R3745" s="824"/>
      <c r="S3745" s="824"/>
      <c r="T3745" s="824"/>
      <c r="U3745" s="824"/>
      <c r="V3745" s="824"/>
      <c r="W3745" s="824"/>
      <c r="X3745" s="824"/>
      <c r="Y3745" s="824"/>
      <c r="Z3745" s="824"/>
      <c r="AA3745" s="824"/>
      <c r="AB3745" s="824"/>
      <c r="AC3745" s="824"/>
    </row>
    <row r="3746" s="823" customFormat="1" ht="28.45" hidden="1" customHeight="1" outlineLevel="1" spans="1:29">
      <c r="A3746" s="870" t="s">
        <v>2732</v>
      </c>
      <c r="B3746" s="870" t="s">
        <v>2850</v>
      </c>
      <c r="C3746" s="870"/>
      <c r="D3746" s="835"/>
      <c r="E3746" s="835"/>
      <c r="F3746" s="835"/>
      <c r="G3746" s="836"/>
      <c r="H3746" s="871">
        <v>0</v>
      </c>
      <c r="I3746" s="874" t="s">
        <v>71</v>
      </c>
      <c r="J3746" s="835"/>
      <c r="K3746" s="835"/>
      <c r="L3746" s="835"/>
      <c r="M3746" s="835"/>
      <c r="N3746" s="836"/>
      <c r="O3746" s="824"/>
      <c r="P3746" s="824"/>
      <c r="Q3746" s="824"/>
      <c r="R3746" s="824"/>
      <c r="S3746" s="824"/>
      <c r="T3746" s="824"/>
      <c r="U3746" s="824"/>
      <c r="V3746" s="824"/>
      <c r="W3746" s="824"/>
      <c r="X3746" s="824"/>
      <c r="Y3746" s="824"/>
      <c r="Z3746" s="824"/>
      <c r="AA3746" s="824"/>
      <c r="AB3746" s="824"/>
      <c r="AC3746" s="824"/>
    </row>
    <row r="3747" s="823" customFormat="1" ht="28.45" hidden="1" customHeight="1" outlineLevel="1" spans="1:29">
      <c r="A3747" s="870" t="s">
        <v>2732</v>
      </c>
      <c r="B3747" s="870" t="s">
        <v>2931</v>
      </c>
      <c r="C3747" s="870"/>
      <c r="D3747" s="835"/>
      <c r="E3747" s="835"/>
      <c r="F3747" s="835"/>
      <c r="G3747" s="836"/>
      <c r="H3747" s="871">
        <v>0</v>
      </c>
      <c r="I3747" s="874" t="s">
        <v>71</v>
      </c>
      <c r="J3747" s="835"/>
      <c r="K3747" s="835"/>
      <c r="L3747" s="835"/>
      <c r="M3747" s="835"/>
      <c r="N3747" s="836"/>
      <c r="O3747" s="824"/>
      <c r="P3747" s="824"/>
      <c r="Q3747" s="824"/>
      <c r="R3747" s="824"/>
      <c r="S3747" s="824"/>
      <c r="T3747" s="824"/>
      <c r="U3747" s="824"/>
      <c r="V3747" s="824"/>
      <c r="W3747" s="824"/>
      <c r="X3747" s="824"/>
      <c r="Y3747" s="824"/>
      <c r="Z3747" s="824"/>
      <c r="AA3747" s="824"/>
      <c r="AB3747" s="824"/>
      <c r="AC3747" s="824"/>
    </row>
    <row r="3748" s="823" customFormat="1" ht="28.45" hidden="1" customHeight="1" outlineLevel="1" spans="1:29">
      <c r="A3748" s="870" t="s">
        <v>2732</v>
      </c>
      <c r="B3748" s="870" t="s">
        <v>3056</v>
      </c>
      <c r="C3748" s="870"/>
      <c r="D3748" s="835"/>
      <c r="E3748" s="835"/>
      <c r="F3748" s="835"/>
      <c r="G3748" s="836"/>
      <c r="H3748" s="871">
        <v>0</v>
      </c>
      <c r="I3748" s="874" t="s">
        <v>71</v>
      </c>
      <c r="J3748" s="835"/>
      <c r="K3748" s="835"/>
      <c r="L3748" s="835"/>
      <c r="M3748" s="835"/>
      <c r="N3748" s="836"/>
      <c r="O3748" s="824"/>
      <c r="P3748" s="824"/>
      <c r="Q3748" s="824"/>
      <c r="R3748" s="824"/>
      <c r="S3748" s="824"/>
      <c r="T3748" s="824"/>
      <c r="U3748" s="824"/>
      <c r="V3748" s="824"/>
      <c r="W3748" s="824"/>
      <c r="X3748" s="824"/>
      <c r="Y3748" s="824"/>
      <c r="Z3748" s="824"/>
      <c r="AA3748" s="824"/>
      <c r="AB3748" s="824"/>
      <c r="AC3748" s="824"/>
    </row>
    <row r="3749" s="823" customFormat="1" ht="28.45" hidden="1" customHeight="1" outlineLevel="1" spans="1:29">
      <c r="A3749" s="870" t="s">
        <v>2732</v>
      </c>
      <c r="B3749" s="870" t="s">
        <v>3057</v>
      </c>
      <c r="C3749" s="870"/>
      <c r="D3749" s="835"/>
      <c r="E3749" s="835"/>
      <c r="F3749" s="835"/>
      <c r="G3749" s="836"/>
      <c r="H3749" s="871">
        <v>0</v>
      </c>
      <c r="I3749" s="874" t="s">
        <v>71</v>
      </c>
      <c r="J3749" s="835"/>
      <c r="K3749" s="835"/>
      <c r="L3749" s="835"/>
      <c r="M3749" s="835"/>
      <c r="N3749" s="836"/>
      <c r="O3749" s="824"/>
      <c r="P3749" s="824"/>
      <c r="Q3749" s="824"/>
      <c r="R3749" s="824"/>
      <c r="S3749" s="824"/>
      <c r="T3749" s="824"/>
      <c r="U3749" s="824"/>
      <c r="V3749" s="824"/>
      <c r="W3749" s="824"/>
      <c r="X3749" s="824"/>
      <c r="Y3749" s="824"/>
      <c r="Z3749" s="824"/>
      <c r="AA3749" s="824"/>
      <c r="AB3749" s="824"/>
      <c r="AC3749" s="824"/>
    </row>
    <row r="3750" s="823" customFormat="1" ht="28.45" customHeight="1" collapsed="1" spans="1:29">
      <c r="A3750" s="870" t="s">
        <v>3058</v>
      </c>
      <c r="B3750" s="870"/>
      <c r="C3750" s="835"/>
      <c r="D3750" s="835"/>
      <c r="E3750" s="835"/>
      <c r="F3750" s="835"/>
      <c r="G3750" s="836"/>
      <c r="H3750" s="871">
        <v>0</v>
      </c>
      <c r="I3750" s="874" t="s">
        <v>71</v>
      </c>
      <c r="J3750" s="835"/>
      <c r="K3750" s="835"/>
      <c r="L3750" s="835"/>
      <c r="M3750" s="835"/>
      <c r="N3750" s="836"/>
      <c r="O3750" s="824"/>
      <c r="P3750" s="824"/>
      <c r="Q3750" s="824"/>
      <c r="R3750" s="824"/>
      <c r="S3750" s="824"/>
      <c r="T3750" s="824"/>
      <c r="U3750" s="824"/>
      <c r="V3750" s="824"/>
      <c r="W3750" s="824"/>
      <c r="X3750" s="824"/>
      <c r="Y3750" s="824"/>
      <c r="Z3750" s="824"/>
      <c r="AA3750" s="824"/>
      <c r="AB3750" s="824"/>
      <c r="AC3750" s="824"/>
    </row>
    <row r="3751" s="823" customFormat="1" ht="28.45" hidden="1" customHeight="1" outlineLevel="1" spans="1:29">
      <c r="A3751" s="870" t="s">
        <v>3058</v>
      </c>
      <c r="B3751" s="870" t="s">
        <v>3059</v>
      </c>
      <c r="C3751" s="870"/>
      <c r="D3751" s="835"/>
      <c r="E3751" s="835"/>
      <c r="F3751" s="835"/>
      <c r="G3751" s="836"/>
      <c r="H3751" s="871">
        <v>0</v>
      </c>
      <c r="I3751" s="874" t="s">
        <v>71</v>
      </c>
      <c r="J3751" s="835"/>
      <c r="K3751" s="835"/>
      <c r="L3751" s="835"/>
      <c r="M3751" s="835"/>
      <c r="N3751" s="836"/>
      <c r="O3751" s="824"/>
      <c r="P3751" s="824"/>
      <c r="Q3751" s="824"/>
      <c r="R3751" s="824"/>
      <c r="S3751" s="824"/>
      <c r="T3751" s="824"/>
      <c r="U3751" s="824"/>
      <c r="V3751" s="824"/>
      <c r="W3751" s="824"/>
      <c r="X3751" s="824"/>
      <c r="Y3751" s="824"/>
      <c r="Z3751" s="824"/>
      <c r="AA3751" s="824"/>
      <c r="AB3751" s="824"/>
      <c r="AC3751" s="824"/>
    </row>
    <row r="3752" s="823" customFormat="1" ht="28.45" customHeight="1" collapsed="1" spans="1:29">
      <c r="A3752" s="870" t="s">
        <v>3060</v>
      </c>
      <c r="B3752" s="870"/>
      <c r="C3752" s="835"/>
      <c r="D3752" s="835"/>
      <c r="E3752" s="835"/>
      <c r="F3752" s="835"/>
      <c r="G3752" s="836"/>
      <c r="H3752" s="871">
        <v>0</v>
      </c>
      <c r="I3752" s="874" t="s">
        <v>71</v>
      </c>
      <c r="J3752" s="835"/>
      <c r="K3752" s="835"/>
      <c r="L3752" s="835"/>
      <c r="M3752" s="835"/>
      <c r="N3752" s="836"/>
      <c r="O3752" s="824"/>
      <c r="P3752" s="824"/>
      <c r="Q3752" s="824"/>
      <c r="R3752" s="824"/>
      <c r="S3752" s="824"/>
      <c r="T3752" s="824"/>
      <c r="U3752" s="824"/>
      <c r="V3752" s="824"/>
      <c r="W3752" s="824"/>
      <c r="X3752" s="824"/>
      <c r="Y3752" s="824"/>
      <c r="Z3752" s="824"/>
      <c r="AA3752" s="824"/>
      <c r="AB3752" s="824"/>
      <c r="AC3752" s="824"/>
    </row>
    <row r="3753" s="823" customFormat="1" ht="28.45" hidden="1" customHeight="1" outlineLevel="1" spans="1:29">
      <c r="A3753" s="870" t="s">
        <v>3060</v>
      </c>
      <c r="B3753" s="870" t="s">
        <v>3062</v>
      </c>
      <c r="C3753" s="870"/>
      <c r="D3753" s="835"/>
      <c r="E3753" s="835"/>
      <c r="F3753" s="835"/>
      <c r="G3753" s="836"/>
      <c r="H3753" s="871">
        <v>0</v>
      </c>
      <c r="I3753" s="874" t="s">
        <v>71</v>
      </c>
      <c r="J3753" s="835"/>
      <c r="K3753" s="835"/>
      <c r="L3753" s="835"/>
      <c r="M3753" s="835"/>
      <c r="N3753" s="836"/>
      <c r="O3753" s="824"/>
      <c r="P3753" s="824"/>
      <c r="Q3753" s="824"/>
      <c r="R3753" s="824"/>
      <c r="S3753" s="824"/>
      <c r="T3753" s="824"/>
      <c r="U3753" s="824"/>
      <c r="V3753" s="824"/>
      <c r="W3753" s="824"/>
      <c r="X3753" s="824"/>
      <c r="Y3753" s="824"/>
      <c r="Z3753" s="824"/>
      <c r="AA3753" s="824"/>
      <c r="AB3753" s="824"/>
      <c r="AC3753" s="824"/>
    </row>
    <row r="3754" s="823" customFormat="1" ht="28.45" hidden="1" customHeight="1" outlineLevel="1" spans="1:29">
      <c r="A3754" s="870" t="s">
        <v>3060</v>
      </c>
      <c r="B3754" s="870" t="s">
        <v>3063</v>
      </c>
      <c r="C3754" s="870"/>
      <c r="D3754" s="835"/>
      <c r="E3754" s="835"/>
      <c r="F3754" s="835"/>
      <c r="G3754" s="836"/>
      <c r="H3754" s="871">
        <v>0</v>
      </c>
      <c r="I3754" s="874" t="s">
        <v>71</v>
      </c>
      <c r="J3754" s="835"/>
      <c r="K3754" s="835"/>
      <c r="L3754" s="835"/>
      <c r="M3754" s="835"/>
      <c r="N3754" s="836"/>
      <c r="O3754" s="824"/>
      <c r="P3754" s="824"/>
      <c r="Q3754" s="824"/>
      <c r="R3754" s="824"/>
      <c r="S3754" s="824"/>
      <c r="T3754" s="824"/>
      <c r="U3754" s="824"/>
      <c r="V3754" s="824"/>
      <c r="W3754" s="824"/>
      <c r="X3754" s="824"/>
      <c r="Y3754" s="824"/>
      <c r="Z3754" s="824"/>
      <c r="AA3754" s="824"/>
      <c r="AB3754" s="824"/>
      <c r="AC3754" s="824"/>
    </row>
    <row r="3755" s="823" customFormat="1" ht="28.45" hidden="1" customHeight="1" outlineLevel="1" spans="1:29">
      <c r="A3755" s="870" t="s">
        <v>3060</v>
      </c>
      <c r="B3755" s="870" t="s">
        <v>3085</v>
      </c>
      <c r="C3755" s="870"/>
      <c r="D3755" s="835"/>
      <c r="E3755" s="835"/>
      <c r="F3755" s="835"/>
      <c r="G3755" s="836"/>
      <c r="H3755" s="871">
        <v>0</v>
      </c>
      <c r="I3755" s="874" t="s">
        <v>71</v>
      </c>
      <c r="J3755" s="835"/>
      <c r="K3755" s="835"/>
      <c r="L3755" s="835"/>
      <c r="M3755" s="835"/>
      <c r="N3755" s="836"/>
      <c r="O3755" s="824"/>
      <c r="P3755" s="824"/>
      <c r="Q3755" s="824"/>
      <c r="R3755" s="824"/>
      <c r="S3755" s="824"/>
      <c r="T3755" s="824"/>
      <c r="U3755" s="824"/>
      <c r="V3755" s="824"/>
      <c r="W3755" s="824"/>
      <c r="X3755" s="824"/>
      <c r="Y3755" s="824"/>
      <c r="Z3755" s="824"/>
      <c r="AA3755" s="824"/>
      <c r="AB3755" s="824"/>
      <c r="AC3755" s="824"/>
    </row>
    <row r="3756" s="823" customFormat="1" ht="28.45" customHeight="1" spans="1:29">
      <c r="A3756" s="876" t="s">
        <v>3272</v>
      </c>
      <c r="B3756" s="835"/>
      <c r="C3756" s="835"/>
      <c r="D3756" s="835"/>
      <c r="E3756" s="835"/>
      <c r="F3756" s="835"/>
      <c r="G3756" s="836"/>
      <c r="H3756" s="877">
        <v>26822.73</v>
      </c>
      <c r="I3756" s="878" t="s">
        <v>7990</v>
      </c>
      <c r="J3756" s="835"/>
      <c r="K3756" s="835"/>
      <c r="L3756" s="835"/>
      <c r="M3756" s="835"/>
      <c r="N3756" s="836"/>
      <c r="O3756" s="824"/>
      <c r="P3756" s="824"/>
      <c r="Q3756" s="824"/>
      <c r="R3756" s="824"/>
      <c r="S3756" s="824"/>
      <c r="T3756" s="824"/>
      <c r="U3756" s="824"/>
      <c r="V3756" s="824"/>
      <c r="W3756" s="824"/>
      <c r="X3756" s="824"/>
      <c r="Y3756" s="824"/>
      <c r="Z3756" s="824"/>
      <c r="AA3756" s="824"/>
      <c r="AB3756" s="824"/>
      <c r="AC3756" s="824"/>
    </row>
    <row r="3757" s="823" customFormat="1" spans="1:29">
      <c r="A3757" s="824"/>
      <c r="B3757" s="824"/>
      <c r="C3757" s="824"/>
      <c r="D3757" s="824"/>
      <c r="E3757" s="824"/>
      <c r="F3757" s="824"/>
      <c r="G3757" s="824"/>
      <c r="H3757" s="824"/>
      <c r="I3757" s="824"/>
      <c r="J3757" s="824"/>
      <c r="K3757" s="824"/>
      <c r="L3757" s="824"/>
      <c r="M3757" s="824"/>
      <c r="N3757" s="824"/>
      <c r="O3757" s="824"/>
      <c r="P3757" s="824"/>
      <c r="Q3757" s="824"/>
      <c r="R3757" s="824"/>
      <c r="S3757" s="824"/>
      <c r="T3757" s="824"/>
      <c r="U3757" s="824"/>
      <c r="V3757" s="824"/>
      <c r="W3757" s="824"/>
      <c r="X3757" s="824"/>
      <c r="Y3757" s="824"/>
      <c r="Z3757" s="824"/>
      <c r="AA3757" s="824"/>
      <c r="AB3757" s="824"/>
      <c r="AC3757" s="824"/>
    </row>
    <row r="3758" s="823" customFormat="1" spans="1:29">
      <c r="A3758" s="824"/>
      <c r="B3758" s="824"/>
      <c r="C3758" s="824"/>
      <c r="D3758" s="824"/>
      <c r="E3758" s="824"/>
      <c r="F3758" s="824"/>
      <c r="G3758" s="824"/>
      <c r="H3758" s="824"/>
      <c r="I3758" s="824"/>
      <c r="J3758" s="824"/>
      <c r="K3758" s="824"/>
      <c r="L3758" s="824"/>
      <c r="M3758" s="824"/>
      <c r="N3758" s="824"/>
      <c r="O3758" s="824"/>
      <c r="P3758" s="824"/>
      <c r="Q3758" s="824"/>
      <c r="R3758" s="824"/>
      <c r="S3758" s="824"/>
      <c r="T3758" s="824"/>
      <c r="U3758" s="824"/>
      <c r="V3758" s="824"/>
      <c r="W3758" s="824"/>
      <c r="X3758" s="824"/>
      <c r="Y3758" s="824"/>
      <c r="Z3758" s="824"/>
      <c r="AA3758" s="824"/>
      <c r="AB3758" s="824"/>
      <c r="AC3758" s="824"/>
    </row>
    <row r="3759" s="823" customFormat="1" spans="1:29">
      <c r="A3759" s="824"/>
      <c r="B3759" s="824"/>
      <c r="C3759" s="824"/>
      <c r="D3759" s="824"/>
      <c r="E3759" s="824"/>
      <c r="F3759" s="824"/>
      <c r="G3759" s="824"/>
      <c r="H3759" s="824"/>
      <c r="I3759" s="824"/>
      <c r="J3759" s="824"/>
      <c r="K3759" s="824"/>
      <c r="L3759" s="824"/>
      <c r="M3759" s="824"/>
      <c r="N3759" s="824"/>
      <c r="O3759" s="824"/>
      <c r="P3759" s="824"/>
      <c r="Q3759" s="824"/>
      <c r="R3759" s="824"/>
      <c r="S3759" s="824"/>
      <c r="T3759" s="824"/>
      <c r="U3759" s="824"/>
      <c r="V3759" s="824"/>
      <c r="W3759" s="824"/>
      <c r="X3759" s="824"/>
      <c r="Y3759" s="824"/>
      <c r="Z3759" s="824"/>
      <c r="AA3759" s="824"/>
      <c r="AB3759" s="824"/>
      <c r="AC3759" s="824"/>
    </row>
    <row r="3760" s="823" customFormat="1" spans="1:29">
      <c r="A3760" s="824"/>
      <c r="B3760" s="824"/>
      <c r="C3760" s="824"/>
      <c r="D3760" s="824"/>
      <c r="E3760" s="824"/>
      <c r="F3760" s="824"/>
      <c r="G3760" s="824"/>
      <c r="H3760" s="824"/>
      <c r="I3760" s="824"/>
      <c r="J3760" s="824"/>
      <c r="K3760" s="824"/>
      <c r="L3760" s="824"/>
      <c r="M3760" s="824"/>
      <c r="N3760" s="824"/>
      <c r="O3760" s="824"/>
      <c r="P3760" s="824"/>
      <c r="Q3760" s="824"/>
      <c r="R3760" s="824"/>
      <c r="S3760" s="824"/>
      <c r="T3760" s="824"/>
      <c r="U3760" s="824"/>
      <c r="V3760" s="824"/>
      <c r="W3760" s="824"/>
      <c r="X3760" s="824"/>
      <c r="Y3760" s="824"/>
      <c r="Z3760" s="824"/>
      <c r="AA3760" s="824"/>
      <c r="AB3760" s="824"/>
      <c r="AC3760" s="824"/>
    </row>
  </sheetData>
  <mergeCells count="1218">
    <mergeCell ref="A1:Z1"/>
    <mergeCell ref="A2:Z2"/>
    <mergeCell ref="B4:G4"/>
    <mergeCell ref="I4:Z4"/>
    <mergeCell ref="C5:G5"/>
    <mergeCell ref="I5:Z5"/>
    <mergeCell ref="D6:G6"/>
    <mergeCell ref="I6:Z6"/>
    <mergeCell ref="C8:G8"/>
    <mergeCell ref="I8:Z8"/>
    <mergeCell ref="D9:G9"/>
    <mergeCell ref="I9:Z9"/>
    <mergeCell ref="C11:G11"/>
    <mergeCell ref="I11:Z11"/>
    <mergeCell ref="D12:G12"/>
    <mergeCell ref="I12:Z12"/>
    <mergeCell ref="C14:G14"/>
    <mergeCell ref="I14:Z14"/>
    <mergeCell ref="C15:G15"/>
    <mergeCell ref="I15:Z15"/>
    <mergeCell ref="B16:G16"/>
    <mergeCell ref="I16:Z16"/>
    <mergeCell ref="C17:G17"/>
    <mergeCell ref="I17:Z17"/>
    <mergeCell ref="D18:G18"/>
    <mergeCell ref="I18:Z18"/>
    <mergeCell ref="D22:G22"/>
    <mergeCell ref="I22:Z22"/>
    <mergeCell ref="D103:G103"/>
    <mergeCell ref="I103:Z103"/>
    <mergeCell ref="D105:G105"/>
    <mergeCell ref="I105:Z105"/>
    <mergeCell ref="D108:G108"/>
    <mergeCell ref="I108:Z108"/>
    <mergeCell ref="D126:G126"/>
    <mergeCell ref="I126:Z126"/>
    <mergeCell ref="C128:G128"/>
    <mergeCell ref="I128:Z128"/>
    <mergeCell ref="D129:G129"/>
    <mergeCell ref="I129:Z129"/>
    <mergeCell ref="D131:G131"/>
    <mergeCell ref="I131:Z131"/>
    <mergeCell ref="D144:G144"/>
    <mergeCell ref="I144:Z144"/>
    <mergeCell ref="C146:G146"/>
    <mergeCell ref="I146:Z146"/>
    <mergeCell ref="D147:G147"/>
    <mergeCell ref="I147:Z147"/>
    <mergeCell ref="D150:G150"/>
    <mergeCell ref="I150:Z150"/>
    <mergeCell ref="D152:G152"/>
    <mergeCell ref="I152:Z152"/>
    <mergeCell ref="C276:G276"/>
    <mergeCell ref="I276:Z276"/>
    <mergeCell ref="D277:G277"/>
    <mergeCell ref="I277:Z277"/>
    <mergeCell ref="D300:G300"/>
    <mergeCell ref="I300:Z300"/>
    <mergeCell ref="D303:G303"/>
    <mergeCell ref="I303:Z303"/>
    <mergeCell ref="D310:G310"/>
    <mergeCell ref="I310:Z310"/>
    <mergeCell ref="C312:G312"/>
    <mergeCell ref="I312:Z312"/>
    <mergeCell ref="D313:G313"/>
    <mergeCell ref="I313:Z313"/>
    <mergeCell ref="D316:G316"/>
    <mergeCell ref="I316:Z316"/>
    <mergeCell ref="D321:G321"/>
    <mergeCell ref="I321:Z321"/>
    <mergeCell ref="B328:G328"/>
    <mergeCell ref="I328:Z328"/>
    <mergeCell ref="C329:G329"/>
    <mergeCell ref="I329:Z329"/>
    <mergeCell ref="D330:G330"/>
    <mergeCell ref="I330:Z330"/>
    <mergeCell ref="D409:G409"/>
    <mergeCell ref="I409:Z409"/>
    <mergeCell ref="D412:G412"/>
    <mergeCell ref="I412:Z412"/>
    <mergeCell ref="D509:G509"/>
    <mergeCell ref="I509:Z509"/>
    <mergeCell ref="C521:G521"/>
    <mergeCell ref="I521:Z521"/>
    <mergeCell ref="D522:G522"/>
    <mergeCell ref="I522:Z522"/>
    <mergeCell ref="C575:G575"/>
    <mergeCell ref="I575:Z575"/>
    <mergeCell ref="D576:G576"/>
    <mergeCell ref="I576:Z576"/>
    <mergeCell ref="D623:G623"/>
    <mergeCell ref="I623:Z623"/>
    <mergeCell ref="D632:G632"/>
    <mergeCell ref="I632:Z632"/>
    <mergeCell ref="B634:G634"/>
    <mergeCell ref="I634:Z634"/>
    <mergeCell ref="C635:G635"/>
    <mergeCell ref="I635:Z635"/>
    <mergeCell ref="D636:G636"/>
    <mergeCell ref="I636:Z636"/>
    <mergeCell ref="D644:G644"/>
    <mergeCell ref="I644:Z644"/>
    <mergeCell ref="D648:G648"/>
    <mergeCell ref="I648:Z648"/>
    <mergeCell ref="D656:G656"/>
    <mergeCell ref="I656:Z656"/>
    <mergeCell ref="D664:G664"/>
    <mergeCell ref="I664:Z664"/>
    <mergeCell ref="D672:G672"/>
    <mergeCell ref="I672:Z672"/>
    <mergeCell ref="D726:G726"/>
    <mergeCell ref="I726:Z726"/>
    <mergeCell ref="C729:G729"/>
    <mergeCell ref="I729:Z729"/>
    <mergeCell ref="D730:G730"/>
    <mergeCell ref="I730:Z730"/>
    <mergeCell ref="D734:G734"/>
    <mergeCell ref="I734:Z734"/>
    <mergeCell ref="D746:G746"/>
    <mergeCell ref="I746:Z746"/>
    <mergeCell ref="D758:G758"/>
    <mergeCell ref="I758:Z758"/>
    <mergeCell ref="D760:G760"/>
    <mergeCell ref="I760:Z760"/>
    <mergeCell ref="D762:G762"/>
    <mergeCell ref="I762:Z762"/>
    <mergeCell ref="D764:G764"/>
    <mergeCell ref="I764:Z764"/>
    <mergeCell ref="D768:G768"/>
    <mergeCell ref="I768:Z768"/>
    <mergeCell ref="D776:G776"/>
    <mergeCell ref="I776:Z776"/>
    <mergeCell ref="D780:G780"/>
    <mergeCell ref="I780:Z780"/>
    <mergeCell ref="D817:G817"/>
    <mergeCell ref="I817:Z817"/>
    <mergeCell ref="D819:G819"/>
    <mergeCell ref="I819:Z819"/>
    <mergeCell ref="D823:G823"/>
    <mergeCell ref="I823:Z823"/>
    <mergeCell ref="C825:G825"/>
    <mergeCell ref="I825:Z825"/>
    <mergeCell ref="D826:G826"/>
    <mergeCell ref="I826:Z826"/>
    <mergeCell ref="D839:G839"/>
    <mergeCell ref="I839:Z839"/>
    <mergeCell ref="D850:G850"/>
    <mergeCell ref="I850:Z850"/>
    <mergeCell ref="C859:G859"/>
    <mergeCell ref="I859:Z859"/>
    <mergeCell ref="D860:G860"/>
    <mergeCell ref="I860:Z860"/>
    <mergeCell ref="D863:G863"/>
    <mergeCell ref="I863:Z863"/>
    <mergeCell ref="D888:G888"/>
    <mergeCell ref="I888:Z888"/>
    <mergeCell ref="D890:G890"/>
    <mergeCell ref="I890:Z890"/>
    <mergeCell ref="C893:G893"/>
    <mergeCell ref="I893:Z893"/>
    <mergeCell ref="D894:G894"/>
    <mergeCell ref="I894:Z894"/>
    <mergeCell ref="D901:G901"/>
    <mergeCell ref="I901:Z901"/>
    <mergeCell ref="D918:G918"/>
    <mergeCell ref="I918:Z918"/>
    <mergeCell ref="C920:G920"/>
    <mergeCell ref="I920:Z920"/>
    <mergeCell ref="C921:G921"/>
    <mergeCell ref="I921:Z921"/>
    <mergeCell ref="B922:G922"/>
    <mergeCell ref="I922:Z922"/>
    <mergeCell ref="C923:G923"/>
    <mergeCell ref="I923:Z923"/>
    <mergeCell ref="D924:G924"/>
    <mergeCell ref="I924:Z924"/>
    <mergeCell ref="D937:G937"/>
    <mergeCell ref="I937:Z937"/>
    <mergeCell ref="D940:G940"/>
    <mergeCell ref="I940:Z940"/>
    <mergeCell ref="C945:G945"/>
    <mergeCell ref="I945:Z945"/>
    <mergeCell ref="D946:G946"/>
    <mergeCell ref="I946:Z946"/>
    <mergeCell ref="D948:G948"/>
    <mergeCell ref="I948:Z948"/>
    <mergeCell ref="D950:G950"/>
    <mergeCell ref="I950:Z950"/>
    <mergeCell ref="D952:G952"/>
    <mergeCell ref="I952:Z952"/>
    <mergeCell ref="C954:G954"/>
    <mergeCell ref="I954:Z954"/>
    <mergeCell ref="D955:G955"/>
    <mergeCell ref="I955:Z955"/>
    <mergeCell ref="C957:G957"/>
    <mergeCell ref="I957:Z957"/>
    <mergeCell ref="D958:G958"/>
    <mergeCell ref="I958:Z958"/>
    <mergeCell ref="C960:G960"/>
    <mergeCell ref="I960:Z960"/>
    <mergeCell ref="D961:G961"/>
    <mergeCell ref="I961:Z961"/>
    <mergeCell ref="B963:G963"/>
    <mergeCell ref="I963:Z963"/>
    <mergeCell ref="C964:G964"/>
    <mergeCell ref="I964:Z964"/>
    <mergeCell ref="D965:G965"/>
    <mergeCell ref="I965:Z965"/>
    <mergeCell ref="D985:G985"/>
    <mergeCell ref="I985:Z985"/>
    <mergeCell ref="D987:G987"/>
    <mergeCell ref="I987:Z987"/>
    <mergeCell ref="D994:G994"/>
    <mergeCell ref="I994:Z994"/>
    <mergeCell ref="D1007:G1007"/>
    <mergeCell ref="I1007:Z1007"/>
    <mergeCell ref="C1009:G1009"/>
    <mergeCell ref="I1009:Z1009"/>
    <mergeCell ref="D1010:G1010"/>
    <mergeCell ref="I1010:Z1010"/>
    <mergeCell ref="D1027:G1027"/>
    <mergeCell ref="I1027:Z1027"/>
    <mergeCell ref="B1029:G1029"/>
    <mergeCell ref="I1029:Z1029"/>
    <mergeCell ref="C1030:G1030"/>
    <mergeCell ref="I1030:Z1030"/>
    <mergeCell ref="D1031:G1031"/>
    <mergeCell ref="I1031:Z1031"/>
    <mergeCell ref="D1034:G1034"/>
    <mergeCell ref="I1034:Z1034"/>
    <mergeCell ref="D1076:G1076"/>
    <mergeCell ref="I1076:Z1076"/>
    <mergeCell ref="C1078:G1078"/>
    <mergeCell ref="I1078:Z1078"/>
    <mergeCell ref="D1079:G1079"/>
    <mergeCell ref="I1079:Z1079"/>
    <mergeCell ref="D1082:G1082"/>
    <mergeCell ref="I1082:Z1082"/>
    <mergeCell ref="D1161:G1161"/>
    <mergeCell ref="I1161:Z1161"/>
    <mergeCell ref="C1165:G1165"/>
    <mergeCell ref="I1165:Z1165"/>
    <mergeCell ref="D1166:G1166"/>
    <mergeCell ref="I1166:Z1166"/>
    <mergeCell ref="D1188:G1188"/>
    <mergeCell ref="I1188:Z1188"/>
    <mergeCell ref="D1205:G1205"/>
    <mergeCell ref="I1205:Z1205"/>
    <mergeCell ref="D1207:G1207"/>
    <mergeCell ref="I1207:Z1207"/>
    <mergeCell ref="C1221:G1221"/>
    <mergeCell ref="I1221:Z1221"/>
    <mergeCell ref="C1222:G1222"/>
    <mergeCell ref="I1222:Z1222"/>
    <mergeCell ref="B1223:G1223"/>
    <mergeCell ref="I1223:Z1223"/>
    <mergeCell ref="C1224:G1224"/>
    <mergeCell ref="I1224:Z1224"/>
    <mergeCell ref="B1225:G1225"/>
    <mergeCell ref="I1225:Z1225"/>
    <mergeCell ref="C1226:G1226"/>
    <mergeCell ref="I1226:Z1226"/>
    <mergeCell ref="C1227:G1227"/>
    <mergeCell ref="I1227:Z1227"/>
    <mergeCell ref="D1228:G1228"/>
    <mergeCell ref="I1228:Z1228"/>
    <mergeCell ref="C1232:G1232"/>
    <mergeCell ref="I1232:Z1232"/>
    <mergeCell ref="D1233:G1233"/>
    <mergeCell ref="I1233:Z1233"/>
    <mergeCell ref="A1347:G1347"/>
    <mergeCell ref="I1347:Z1347"/>
    <mergeCell ref="A1348:W1348"/>
    <mergeCell ref="B1350:G1350"/>
    <mergeCell ref="I1350:W1350"/>
    <mergeCell ref="C1351:G1351"/>
    <mergeCell ref="I1351:W1351"/>
    <mergeCell ref="C1352:G1352"/>
    <mergeCell ref="I1352:W1352"/>
    <mergeCell ref="C1353:G1353"/>
    <mergeCell ref="I1353:W1353"/>
    <mergeCell ref="C1354:G1354"/>
    <mergeCell ref="I1354:W1354"/>
    <mergeCell ref="C1355:G1355"/>
    <mergeCell ref="I1355:W1355"/>
    <mergeCell ref="B1356:G1356"/>
    <mergeCell ref="I1356:W1356"/>
    <mergeCell ref="C1357:G1357"/>
    <mergeCell ref="I1357:W1357"/>
    <mergeCell ref="D1358:G1358"/>
    <mergeCell ref="I1358:W1358"/>
    <mergeCell ref="D1362:G1362"/>
    <mergeCell ref="I1362:W1362"/>
    <mergeCell ref="D1382:G1382"/>
    <mergeCell ref="I1382:W1382"/>
    <mergeCell ref="D1386:G1386"/>
    <mergeCell ref="I1386:W1386"/>
    <mergeCell ref="D1388:G1388"/>
    <mergeCell ref="I1388:W1388"/>
    <mergeCell ref="D1399:G1399"/>
    <mergeCell ref="I1399:W1399"/>
    <mergeCell ref="D1410:G1410"/>
    <mergeCell ref="I1410:W1410"/>
    <mergeCell ref="C1436:G1436"/>
    <mergeCell ref="I1436:W1436"/>
    <mergeCell ref="D1437:G1437"/>
    <mergeCell ref="I1437:W1437"/>
    <mergeCell ref="D1442:G1442"/>
    <mergeCell ref="I1442:W1442"/>
    <mergeCell ref="D1566:G1566"/>
    <mergeCell ref="I1566:W1566"/>
    <mergeCell ref="D1579:G1579"/>
    <mergeCell ref="I1579:W1579"/>
    <mergeCell ref="D1581:G1581"/>
    <mergeCell ref="I1581:W1581"/>
    <mergeCell ref="C1583:G1583"/>
    <mergeCell ref="I1583:W1583"/>
    <mergeCell ref="D1584:G1584"/>
    <mergeCell ref="I1584:W1584"/>
    <mergeCell ref="D1625:G1625"/>
    <mergeCell ref="I1625:W1625"/>
    <mergeCell ref="D1637:G1637"/>
    <mergeCell ref="I1637:W1637"/>
    <mergeCell ref="D1675:G1675"/>
    <mergeCell ref="I1675:W1675"/>
    <mergeCell ref="D1694:G1694"/>
    <mergeCell ref="I1694:W1694"/>
    <mergeCell ref="C1696:G1696"/>
    <mergeCell ref="I1696:W1696"/>
    <mergeCell ref="D1697:G1697"/>
    <mergeCell ref="I1697:W1697"/>
    <mergeCell ref="D1700:G1700"/>
    <mergeCell ref="I1700:W1700"/>
    <mergeCell ref="C1702:G1702"/>
    <mergeCell ref="I1702:W1702"/>
    <mergeCell ref="D1703:G1703"/>
    <mergeCell ref="I1703:W1703"/>
    <mergeCell ref="D1706:G1706"/>
    <mergeCell ref="I1706:W1706"/>
    <mergeCell ref="D1708:G1708"/>
    <mergeCell ref="I1708:W1708"/>
    <mergeCell ref="B1711:G1711"/>
    <mergeCell ref="I1711:W1711"/>
    <mergeCell ref="C1712:G1712"/>
    <mergeCell ref="I1712:W1712"/>
    <mergeCell ref="D1713:G1713"/>
    <mergeCell ref="I1713:W1713"/>
    <mergeCell ref="D1719:G1719"/>
    <mergeCell ref="I1719:W1719"/>
    <mergeCell ref="D1730:G1730"/>
    <mergeCell ref="I1730:W1730"/>
    <mergeCell ref="C1735:G1735"/>
    <mergeCell ref="I1735:W1735"/>
    <mergeCell ref="C1736:G1736"/>
    <mergeCell ref="I1736:W1736"/>
    <mergeCell ref="D1737:G1737"/>
    <mergeCell ref="I1737:W1737"/>
    <mergeCell ref="B1744:G1744"/>
    <mergeCell ref="I1744:W1744"/>
    <mergeCell ref="C1745:G1745"/>
    <mergeCell ref="I1745:W1745"/>
    <mergeCell ref="D1746:G1746"/>
    <mergeCell ref="I1746:W1746"/>
    <mergeCell ref="C1748:G1748"/>
    <mergeCell ref="I1748:W1748"/>
    <mergeCell ref="D1749:G1749"/>
    <mergeCell ref="I1749:W1749"/>
    <mergeCell ref="D1768:G1768"/>
    <mergeCell ref="I1768:W1768"/>
    <mergeCell ref="D1774:G1774"/>
    <mergeCell ref="I1774:W1774"/>
    <mergeCell ref="D1779:G1779"/>
    <mergeCell ref="I1779:W1779"/>
    <mergeCell ref="D1782:G1782"/>
    <mergeCell ref="I1782:W1782"/>
    <mergeCell ref="D1784:G1784"/>
    <mergeCell ref="I1784:W1784"/>
    <mergeCell ref="C1787:G1787"/>
    <mergeCell ref="I1787:W1787"/>
    <mergeCell ref="D1788:G1788"/>
    <mergeCell ref="I1788:W1788"/>
    <mergeCell ref="D1791:G1791"/>
    <mergeCell ref="I1791:W1791"/>
    <mergeCell ref="D1803:G1803"/>
    <mergeCell ref="I1803:W1803"/>
    <mergeCell ref="C1806:G1806"/>
    <mergeCell ref="I1806:W1806"/>
    <mergeCell ref="D1807:G1807"/>
    <mergeCell ref="I1807:W1807"/>
    <mergeCell ref="D1809:G1809"/>
    <mergeCell ref="I1809:W1809"/>
    <mergeCell ref="D1814:G1814"/>
    <mergeCell ref="I1814:W1814"/>
    <mergeCell ref="C1820:G1820"/>
    <mergeCell ref="I1820:W1820"/>
    <mergeCell ref="C1821:G1821"/>
    <mergeCell ref="I1821:W1821"/>
    <mergeCell ref="C1822:G1822"/>
    <mergeCell ref="I1822:W1822"/>
    <mergeCell ref="D1823:G1823"/>
    <mergeCell ref="I1823:W1823"/>
    <mergeCell ref="B1825:G1825"/>
    <mergeCell ref="I1825:W1825"/>
    <mergeCell ref="C1826:G1826"/>
    <mergeCell ref="I1826:W1826"/>
    <mergeCell ref="C1827:G1827"/>
    <mergeCell ref="I1827:W1827"/>
    <mergeCell ref="C1828:G1828"/>
    <mergeCell ref="I1828:W1828"/>
    <mergeCell ref="D1829:G1829"/>
    <mergeCell ref="I1829:W1829"/>
    <mergeCell ref="D1843:G1843"/>
    <mergeCell ref="I1843:W1843"/>
    <mergeCell ref="C1845:G1845"/>
    <mergeCell ref="I1845:W1845"/>
    <mergeCell ref="D1846:G1846"/>
    <mergeCell ref="I1846:W1846"/>
    <mergeCell ref="C1849:G1849"/>
    <mergeCell ref="I1849:W1849"/>
    <mergeCell ref="B1850:G1850"/>
    <mergeCell ref="I1850:W1850"/>
    <mergeCell ref="C1851:G1851"/>
    <mergeCell ref="I1851:W1851"/>
    <mergeCell ref="D1852:G1852"/>
    <mergeCell ref="I1852:W1852"/>
    <mergeCell ref="D1857:G1857"/>
    <mergeCell ref="I1857:W1857"/>
    <mergeCell ref="C1860:G1860"/>
    <mergeCell ref="I1860:W1860"/>
    <mergeCell ref="B1861:G1861"/>
    <mergeCell ref="I1861:W1861"/>
    <mergeCell ref="C1862:G1862"/>
    <mergeCell ref="I1862:W1862"/>
    <mergeCell ref="D1863:G1863"/>
    <mergeCell ref="I1863:W1863"/>
    <mergeCell ref="D1865:G1865"/>
    <mergeCell ref="I1865:W1865"/>
    <mergeCell ref="D1867:G1867"/>
    <mergeCell ref="I1867:W1867"/>
    <mergeCell ref="D1873:G1873"/>
    <mergeCell ref="I1873:W1873"/>
    <mergeCell ref="D1876:G1876"/>
    <mergeCell ref="I1876:W1876"/>
    <mergeCell ref="C1883:G1883"/>
    <mergeCell ref="I1883:W1883"/>
    <mergeCell ref="D1884:G1884"/>
    <mergeCell ref="I1884:W1884"/>
    <mergeCell ref="D1904:G1904"/>
    <mergeCell ref="I1904:W1904"/>
    <mergeCell ref="D1907:G1907"/>
    <mergeCell ref="I1907:W1907"/>
    <mergeCell ref="C1913:G1913"/>
    <mergeCell ref="I1913:W1913"/>
    <mergeCell ref="C1914:G1914"/>
    <mergeCell ref="I1914:W1914"/>
    <mergeCell ref="C1915:G1915"/>
    <mergeCell ref="I1915:W1915"/>
    <mergeCell ref="B1916:G1916"/>
    <mergeCell ref="I1916:W1916"/>
    <mergeCell ref="C1917:G1917"/>
    <mergeCell ref="I1917:W1917"/>
    <mergeCell ref="B1918:G1918"/>
    <mergeCell ref="I1918:W1918"/>
    <mergeCell ref="C1919:G1919"/>
    <mergeCell ref="I1919:W1919"/>
    <mergeCell ref="C1920:G1920"/>
    <mergeCell ref="I1920:W1920"/>
    <mergeCell ref="D1921:G1921"/>
    <mergeCell ref="I1921:W1921"/>
    <mergeCell ref="C1923:G1923"/>
    <mergeCell ref="I1923:W1923"/>
    <mergeCell ref="A1924:G1924"/>
    <mergeCell ref="I1924:W1924"/>
    <mergeCell ref="A1925:W1925"/>
    <mergeCell ref="B1927:G1927"/>
    <mergeCell ref="I1927:W1927"/>
    <mergeCell ref="C1928:G1928"/>
    <mergeCell ref="I1928:W1928"/>
    <mergeCell ref="C1929:G1929"/>
    <mergeCell ref="I1929:W1929"/>
    <mergeCell ref="C1930:G1930"/>
    <mergeCell ref="I1930:W1930"/>
    <mergeCell ref="C1931:G1931"/>
    <mergeCell ref="I1931:W1931"/>
    <mergeCell ref="C1932:G1932"/>
    <mergeCell ref="I1932:W1932"/>
    <mergeCell ref="B1933:G1933"/>
    <mergeCell ref="I1933:W1933"/>
    <mergeCell ref="C1934:G1934"/>
    <mergeCell ref="I1934:W1934"/>
    <mergeCell ref="D1935:G1935"/>
    <mergeCell ref="I1935:W1935"/>
    <mergeCell ref="D1939:G1939"/>
    <mergeCell ref="I1939:W1939"/>
    <mergeCell ref="D1943:G1943"/>
    <mergeCell ref="I1943:W1943"/>
    <mergeCell ref="D1949:G1949"/>
    <mergeCell ref="I1949:W1949"/>
    <mergeCell ref="D2018:G2018"/>
    <mergeCell ref="I2018:W2018"/>
    <mergeCell ref="D2047:G2047"/>
    <mergeCell ref="I2047:W2047"/>
    <mergeCell ref="D2057:G2057"/>
    <mergeCell ref="I2057:W2057"/>
    <mergeCell ref="D2069:G2069"/>
    <mergeCell ref="I2069:W2069"/>
    <mergeCell ref="C2113:G2113"/>
    <mergeCell ref="I2113:W2113"/>
    <mergeCell ref="D2114:G2114"/>
    <mergeCell ref="I2114:W2114"/>
    <mergeCell ref="D2300:G2300"/>
    <mergeCell ref="I2300:W2300"/>
    <mergeCell ref="D2337:G2337"/>
    <mergeCell ref="I2337:W2337"/>
    <mergeCell ref="D2339:G2339"/>
    <mergeCell ref="I2339:W2339"/>
    <mergeCell ref="D2359:G2359"/>
    <mergeCell ref="I2359:W2359"/>
    <mergeCell ref="C2364:G2364"/>
    <mergeCell ref="I2364:W2364"/>
    <mergeCell ref="D2365:G2365"/>
    <mergeCell ref="I2365:W2365"/>
    <mergeCell ref="D2406:G2406"/>
    <mergeCell ref="I2406:W2406"/>
    <mergeCell ref="D2432:G2432"/>
    <mergeCell ref="I2432:W2432"/>
    <mergeCell ref="D2434:G2434"/>
    <mergeCell ref="I2434:W2434"/>
    <mergeCell ref="C2458:G2458"/>
    <mergeCell ref="I2458:W2458"/>
    <mergeCell ref="D2459:G2459"/>
    <mergeCell ref="I2459:W2459"/>
    <mergeCell ref="D2461:G2461"/>
    <mergeCell ref="I2461:W2461"/>
    <mergeCell ref="D2471:G2471"/>
    <mergeCell ref="I2471:W2471"/>
    <mergeCell ref="C2473:G2473"/>
    <mergeCell ref="I2473:W2473"/>
    <mergeCell ref="D2474:G2474"/>
    <mergeCell ref="I2474:W2474"/>
    <mergeCell ref="D2483:G2483"/>
    <mergeCell ref="I2483:W2483"/>
    <mergeCell ref="B2486:G2486"/>
    <mergeCell ref="I2486:W2486"/>
    <mergeCell ref="C2487:G2487"/>
    <mergeCell ref="I2487:W2487"/>
    <mergeCell ref="D2488:G2488"/>
    <mergeCell ref="I2488:W2488"/>
    <mergeCell ref="D2493:G2493"/>
    <mergeCell ref="I2493:W2493"/>
    <mergeCell ref="D2517:G2517"/>
    <mergeCell ref="I2517:W2517"/>
    <mergeCell ref="C2524:G2524"/>
    <mergeCell ref="I2524:W2524"/>
    <mergeCell ref="D2525:G2525"/>
    <mergeCell ref="I2525:W2525"/>
    <mergeCell ref="C2605:G2605"/>
    <mergeCell ref="I2605:W2605"/>
    <mergeCell ref="B2606:G2606"/>
    <mergeCell ref="I2606:W2606"/>
    <mergeCell ref="C2607:G2607"/>
    <mergeCell ref="I2607:W2607"/>
    <mergeCell ref="D2608:G2608"/>
    <mergeCell ref="I2608:W2608"/>
    <mergeCell ref="D2613:G2613"/>
    <mergeCell ref="I2613:W2613"/>
    <mergeCell ref="D2616:G2616"/>
    <mergeCell ref="I2616:W2616"/>
    <mergeCell ref="C2618:G2618"/>
    <mergeCell ref="I2618:W2618"/>
    <mergeCell ref="D2619:G2619"/>
    <mergeCell ref="I2619:W2619"/>
    <mergeCell ref="D2625:G2625"/>
    <mergeCell ref="I2625:W2625"/>
    <mergeCell ref="D2630:G2630"/>
    <mergeCell ref="I2630:W2630"/>
    <mergeCell ref="D2644:G2644"/>
    <mergeCell ref="I2644:W2644"/>
    <mergeCell ref="D2652:G2652"/>
    <mergeCell ref="I2652:W2652"/>
    <mergeCell ref="D2657:G2657"/>
    <mergeCell ref="I2657:W2657"/>
    <mergeCell ref="D2659:G2659"/>
    <mergeCell ref="I2659:W2659"/>
    <mergeCell ref="C2661:G2661"/>
    <mergeCell ref="I2661:W2661"/>
    <mergeCell ref="D2662:G2662"/>
    <mergeCell ref="I2662:W2662"/>
    <mergeCell ref="D2666:G2666"/>
    <mergeCell ref="I2666:W2666"/>
    <mergeCell ref="C2670:G2670"/>
    <mergeCell ref="I2670:W2670"/>
    <mergeCell ref="D2671:G2671"/>
    <mergeCell ref="I2671:W2671"/>
    <mergeCell ref="D2683:G2683"/>
    <mergeCell ref="I2683:W2683"/>
    <mergeCell ref="C2685:G2685"/>
    <mergeCell ref="I2685:W2685"/>
    <mergeCell ref="C2686:G2686"/>
    <mergeCell ref="I2686:W2686"/>
    <mergeCell ref="C2687:G2687"/>
    <mergeCell ref="I2687:W2687"/>
    <mergeCell ref="B2688:G2688"/>
    <mergeCell ref="I2688:W2688"/>
    <mergeCell ref="C2689:G2689"/>
    <mergeCell ref="I2689:W2689"/>
    <mergeCell ref="C2690:G2690"/>
    <mergeCell ref="I2690:W2690"/>
    <mergeCell ref="C2691:G2691"/>
    <mergeCell ref="I2691:W2691"/>
    <mergeCell ref="C2692:G2692"/>
    <mergeCell ref="I2692:W2692"/>
    <mergeCell ref="C2693:G2693"/>
    <mergeCell ref="I2693:W2693"/>
    <mergeCell ref="D2694:G2694"/>
    <mergeCell ref="I2694:W2694"/>
    <mergeCell ref="B2696:G2696"/>
    <mergeCell ref="I2696:W2696"/>
    <mergeCell ref="C2697:G2697"/>
    <mergeCell ref="I2697:W2697"/>
    <mergeCell ref="D2698:G2698"/>
    <mergeCell ref="I2698:W2698"/>
    <mergeCell ref="C2701:G2701"/>
    <mergeCell ref="I2701:W2701"/>
    <mergeCell ref="B2702:G2702"/>
    <mergeCell ref="I2702:W2702"/>
    <mergeCell ref="C2703:G2703"/>
    <mergeCell ref="I2703:W2703"/>
    <mergeCell ref="D2704:G2704"/>
    <mergeCell ref="I2704:W2704"/>
    <mergeCell ref="C2709:G2709"/>
    <mergeCell ref="I2709:W2709"/>
    <mergeCell ref="C2710:G2710"/>
    <mergeCell ref="I2710:W2710"/>
    <mergeCell ref="C2711:G2711"/>
    <mergeCell ref="I2711:W2711"/>
    <mergeCell ref="C2712:G2712"/>
    <mergeCell ref="I2712:W2712"/>
    <mergeCell ref="B2713:G2713"/>
    <mergeCell ref="I2713:W2713"/>
    <mergeCell ref="C2714:G2714"/>
    <mergeCell ref="I2714:W2714"/>
    <mergeCell ref="B2715:G2715"/>
    <mergeCell ref="I2715:W2715"/>
    <mergeCell ref="C2716:G2716"/>
    <mergeCell ref="I2716:W2716"/>
    <mergeCell ref="C2717:G2717"/>
    <mergeCell ref="I2717:W2717"/>
    <mergeCell ref="C2718:G2718"/>
    <mergeCell ref="I2718:W2718"/>
    <mergeCell ref="A2719:G2719"/>
    <mergeCell ref="I2719:W2719"/>
    <mergeCell ref="A2720:P2720"/>
    <mergeCell ref="B2722:G2722"/>
    <mergeCell ref="J2722:P2722"/>
    <mergeCell ref="B2723:G2723"/>
    <mergeCell ref="J2723:P2723"/>
    <mergeCell ref="C2724:G2724"/>
    <mergeCell ref="J2724:P2724"/>
    <mergeCell ref="D2725:G2725"/>
    <mergeCell ref="J2725:P2725"/>
    <mergeCell ref="D2732:G2732"/>
    <mergeCell ref="J2732:P2732"/>
    <mergeCell ref="D2738:G2738"/>
    <mergeCell ref="J2738:P2738"/>
    <mergeCell ref="C2741:G2741"/>
    <mergeCell ref="J2741:P2741"/>
    <mergeCell ref="D2742:G2742"/>
    <mergeCell ref="J2742:P2742"/>
    <mergeCell ref="B2745:G2745"/>
    <mergeCell ref="J2745:P2745"/>
    <mergeCell ref="C2746:G2746"/>
    <mergeCell ref="J2746:P2746"/>
    <mergeCell ref="D2747:G2747"/>
    <mergeCell ref="J2747:P2747"/>
    <mergeCell ref="B2749:G2749"/>
    <mergeCell ref="J2749:P2749"/>
    <mergeCell ref="C2750:G2750"/>
    <mergeCell ref="J2750:P2750"/>
    <mergeCell ref="D2751:G2751"/>
    <mergeCell ref="J2751:P2751"/>
    <mergeCell ref="B2753:G2753"/>
    <mergeCell ref="J2753:P2753"/>
    <mergeCell ref="B2754:G2754"/>
    <mergeCell ref="J2754:P2754"/>
    <mergeCell ref="B2755:G2755"/>
    <mergeCell ref="J2755:P2755"/>
    <mergeCell ref="B2756:G2756"/>
    <mergeCell ref="J2756:P2756"/>
    <mergeCell ref="B2757:G2757"/>
    <mergeCell ref="J2757:P2757"/>
    <mergeCell ref="A2758:Q2758"/>
    <mergeCell ref="B2760:G2760"/>
    <mergeCell ref="J2760:Q2760"/>
    <mergeCell ref="C2761:G2761"/>
    <mergeCell ref="J2761:Q2761"/>
    <mergeCell ref="C2762:G2762"/>
    <mergeCell ref="J2762:Q2762"/>
    <mergeCell ref="C2763:G2763"/>
    <mergeCell ref="J2763:Q2763"/>
    <mergeCell ref="C2764:G2764"/>
    <mergeCell ref="J2764:Q2764"/>
    <mergeCell ref="C2765:G2765"/>
    <mergeCell ref="J2765:Q2765"/>
    <mergeCell ref="B2766:G2766"/>
    <mergeCell ref="J2766:Q2766"/>
    <mergeCell ref="C2767:G2767"/>
    <mergeCell ref="J2767:Q2767"/>
    <mergeCell ref="D2768:G2768"/>
    <mergeCell ref="J2768:Q2768"/>
    <mergeCell ref="D2809:G2809"/>
    <mergeCell ref="J2809:Q2809"/>
    <mergeCell ref="D2853:G2853"/>
    <mergeCell ref="J2853:Q2853"/>
    <mergeCell ref="C2861:G2861"/>
    <mergeCell ref="J2861:Q2861"/>
    <mergeCell ref="C2862:G2862"/>
    <mergeCell ref="J2862:Q2862"/>
    <mergeCell ref="D2863:G2863"/>
    <mergeCell ref="J2863:Q2863"/>
    <mergeCell ref="C2865:G2865"/>
    <mergeCell ref="J2865:Q2865"/>
    <mergeCell ref="C2866:G2866"/>
    <mergeCell ref="J2866:Q2866"/>
    <mergeCell ref="B2867:G2867"/>
    <mergeCell ref="J2867:Q2867"/>
    <mergeCell ref="C2868:G2868"/>
    <mergeCell ref="J2868:Q2868"/>
    <mergeCell ref="D2869:G2869"/>
    <mergeCell ref="J2869:Q2869"/>
    <mergeCell ref="C2883:G2883"/>
    <mergeCell ref="J2883:Q2883"/>
    <mergeCell ref="D2884:G2884"/>
    <mergeCell ref="J2884:Q2884"/>
    <mergeCell ref="C3076:G3076"/>
    <mergeCell ref="J3076:Q3076"/>
    <mergeCell ref="B3077:G3077"/>
    <mergeCell ref="J3077:Q3077"/>
    <mergeCell ref="C3078:G3078"/>
    <mergeCell ref="J3078:Q3078"/>
    <mergeCell ref="D3079:G3079"/>
    <mergeCell ref="J3079:Q3079"/>
    <mergeCell ref="D3081:G3081"/>
    <mergeCell ref="J3081:Q3081"/>
    <mergeCell ref="D3104:G3104"/>
    <mergeCell ref="J3104:Q3104"/>
    <mergeCell ref="D3110:G3110"/>
    <mergeCell ref="J3110:Q3110"/>
    <mergeCell ref="C3113:G3113"/>
    <mergeCell ref="J3113:Q3113"/>
    <mergeCell ref="D3114:G3114"/>
    <mergeCell ref="J3114:Q3114"/>
    <mergeCell ref="D3124:G3124"/>
    <mergeCell ref="J3124:Q3124"/>
    <mergeCell ref="D3133:G3133"/>
    <mergeCell ref="J3133:Q3133"/>
    <mergeCell ref="D3135:G3135"/>
    <mergeCell ref="J3135:Q3135"/>
    <mergeCell ref="D3137:G3137"/>
    <mergeCell ref="J3137:Q3137"/>
    <mergeCell ref="D3139:G3139"/>
    <mergeCell ref="J3139:Q3139"/>
    <mergeCell ref="D3149:G3149"/>
    <mergeCell ref="J3149:Q3149"/>
    <mergeCell ref="D3152:G3152"/>
    <mergeCell ref="J3152:Q3152"/>
    <mergeCell ref="D3154:G3154"/>
    <mergeCell ref="J3154:Q3154"/>
    <mergeCell ref="C3156:G3156"/>
    <mergeCell ref="J3156:Q3156"/>
    <mergeCell ref="D3157:G3157"/>
    <mergeCell ref="J3157:Q3157"/>
    <mergeCell ref="D3236:G3236"/>
    <mergeCell ref="J3236:Q3236"/>
    <mergeCell ref="D3242:G3242"/>
    <mergeCell ref="J3242:Q3242"/>
    <mergeCell ref="D3248:G3248"/>
    <mergeCell ref="J3248:Q3248"/>
    <mergeCell ref="C3250:G3250"/>
    <mergeCell ref="J3250:Q3250"/>
    <mergeCell ref="D3251:G3251"/>
    <mergeCell ref="J3251:Q3251"/>
    <mergeCell ref="D3262:G3262"/>
    <mergeCell ref="J3262:Q3262"/>
    <mergeCell ref="D3265:G3265"/>
    <mergeCell ref="J3265:Q3265"/>
    <mergeCell ref="D3268:G3268"/>
    <mergeCell ref="J3268:Q3268"/>
    <mergeCell ref="C3270:G3270"/>
    <mergeCell ref="J3270:Q3270"/>
    <mergeCell ref="D3271:G3271"/>
    <mergeCell ref="J3271:Q3271"/>
    <mergeCell ref="D3280:G3280"/>
    <mergeCell ref="J3280:Q3280"/>
    <mergeCell ref="D3282:G3282"/>
    <mergeCell ref="J3282:Q3282"/>
    <mergeCell ref="D3284:G3284"/>
    <mergeCell ref="J3284:Q3284"/>
    <mergeCell ref="C3290:G3290"/>
    <mergeCell ref="J3290:Q3290"/>
    <mergeCell ref="C3291:G3291"/>
    <mergeCell ref="J3291:Q3291"/>
    <mergeCell ref="D3292:G3292"/>
    <mergeCell ref="J3292:Q3292"/>
    <mergeCell ref="B3294:G3294"/>
    <mergeCell ref="J3294:Q3294"/>
    <mergeCell ref="C3295:G3295"/>
    <mergeCell ref="J3295:Q3295"/>
    <mergeCell ref="C3296:G3296"/>
    <mergeCell ref="J3296:Q3296"/>
    <mergeCell ref="C3297:G3297"/>
    <mergeCell ref="J3297:Q3297"/>
    <mergeCell ref="D3298:G3298"/>
    <mergeCell ref="J3298:Q3298"/>
    <mergeCell ref="D3306:G3306"/>
    <mergeCell ref="J3306:Q3306"/>
    <mergeCell ref="C3308:G3308"/>
    <mergeCell ref="J3308:Q3308"/>
    <mergeCell ref="D3309:G3309"/>
    <mergeCell ref="J3309:Q3309"/>
    <mergeCell ref="D3314:G3314"/>
    <mergeCell ref="J3314:Q3314"/>
    <mergeCell ref="D3317:G3317"/>
    <mergeCell ref="J3317:Q3317"/>
    <mergeCell ref="D3321:G3321"/>
    <mergeCell ref="J3321:Q3321"/>
    <mergeCell ref="C3323:G3323"/>
    <mergeCell ref="J3323:Q3323"/>
    <mergeCell ref="B3324:G3324"/>
    <mergeCell ref="J3324:Q3324"/>
    <mergeCell ref="C3325:G3325"/>
    <mergeCell ref="J3325:Q3325"/>
    <mergeCell ref="D3326:G3326"/>
    <mergeCell ref="J3326:Q3326"/>
    <mergeCell ref="D3331:G3331"/>
    <mergeCell ref="J3331:Q3331"/>
    <mergeCell ref="D3337:G3337"/>
    <mergeCell ref="J3337:Q3337"/>
    <mergeCell ref="D3340:G3340"/>
    <mergeCell ref="J3340:Q3340"/>
    <mergeCell ref="D3343:G3343"/>
    <mergeCell ref="J3343:Q3343"/>
    <mergeCell ref="D3345:G3345"/>
    <mergeCell ref="J3345:Q3345"/>
    <mergeCell ref="C3348:G3348"/>
    <mergeCell ref="J3348:Q3348"/>
    <mergeCell ref="D3349:G3349"/>
    <mergeCell ref="J3349:Q3349"/>
    <mergeCell ref="D3351:G3351"/>
    <mergeCell ref="J3351:Q3351"/>
    <mergeCell ref="B3355:G3355"/>
    <mergeCell ref="J3355:Q3355"/>
    <mergeCell ref="C3356:G3356"/>
    <mergeCell ref="J3356:Q3356"/>
    <mergeCell ref="D3357:G3357"/>
    <mergeCell ref="J3357:Q3357"/>
    <mergeCell ref="C3368:G3368"/>
    <mergeCell ref="J3368:Q3368"/>
    <mergeCell ref="C3369:G3369"/>
    <mergeCell ref="J3369:Q3369"/>
    <mergeCell ref="D3370:G3370"/>
    <mergeCell ref="J3370:Q3370"/>
    <mergeCell ref="D3374:G3374"/>
    <mergeCell ref="J3374:Q3374"/>
    <mergeCell ref="D3376:G3376"/>
    <mergeCell ref="J3376:Q3376"/>
    <mergeCell ref="D3378:G3378"/>
    <mergeCell ref="J3378:Q3378"/>
    <mergeCell ref="C3380:G3380"/>
    <mergeCell ref="J3380:Q3380"/>
    <mergeCell ref="C3381:G3381"/>
    <mergeCell ref="J3381:Q3381"/>
    <mergeCell ref="B3382:G3382"/>
    <mergeCell ref="J3382:Q3382"/>
    <mergeCell ref="C3383:G3383"/>
    <mergeCell ref="J3383:Q3383"/>
    <mergeCell ref="B3384:G3384"/>
    <mergeCell ref="J3384:Q3384"/>
    <mergeCell ref="C3385:G3385"/>
    <mergeCell ref="J3385:Q3385"/>
    <mergeCell ref="D3386:G3386"/>
    <mergeCell ref="J3386:Q3386"/>
    <mergeCell ref="C3388:G3388"/>
    <mergeCell ref="J3388:Q3388"/>
    <mergeCell ref="C3389:G3389"/>
    <mergeCell ref="J3389:Q3389"/>
    <mergeCell ref="A3390:O3390"/>
    <mergeCell ref="B3392:F3392"/>
    <mergeCell ref="I3392:O3392"/>
    <mergeCell ref="B3393:F3393"/>
    <mergeCell ref="I3393:O3393"/>
    <mergeCell ref="B3394:F3394"/>
    <mergeCell ref="I3394:O3394"/>
    <mergeCell ref="B3395:F3395"/>
    <mergeCell ref="I3395:O3395"/>
    <mergeCell ref="B3396:F3396"/>
    <mergeCell ref="I3396:O3396"/>
    <mergeCell ref="C3397:F3397"/>
    <mergeCell ref="I3397:O3397"/>
    <mergeCell ref="D3398:F3398"/>
    <mergeCell ref="I3398:O3398"/>
    <mergeCell ref="B3400:F3400"/>
    <mergeCell ref="I3400:O3400"/>
    <mergeCell ref="C3401:F3401"/>
    <mergeCell ref="I3401:O3401"/>
    <mergeCell ref="D3402:F3402"/>
    <mergeCell ref="I3402:O3402"/>
    <mergeCell ref="D3407:F3407"/>
    <mergeCell ref="I3407:O3407"/>
    <mergeCell ref="D3411:F3411"/>
    <mergeCell ref="I3411:O3411"/>
    <mergeCell ref="D3413:F3413"/>
    <mergeCell ref="I3413:O3413"/>
    <mergeCell ref="D3415:F3415"/>
    <mergeCell ref="I3415:O3415"/>
    <mergeCell ref="B3417:F3417"/>
    <mergeCell ref="I3417:O3417"/>
    <mergeCell ref="B3418:F3418"/>
    <mergeCell ref="I3418:O3418"/>
    <mergeCell ref="B3419:F3419"/>
    <mergeCell ref="I3419:O3419"/>
    <mergeCell ref="A3420:G3420"/>
    <mergeCell ref="I3420:O3420"/>
    <mergeCell ref="A3421:J3421"/>
    <mergeCell ref="B3423:G3423"/>
    <mergeCell ref="I3423:J3423"/>
    <mergeCell ref="B3424:G3424"/>
    <mergeCell ref="I3424:J3424"/>
    <mergeCell ref="B3425:G3425"/>
    <mergeCell ref="I3425:J3425"/>
    <mergeCell ref="B3426:G3426"/>
    <mergeCell ref="I3426:J3426"/>
    <mergeCell ref="B3427:G3427"/>
    <mergeCell ref="I3427:J3427"/>
    <mergeCell ref="B3428:G3428"/>
    <mergeCell ref="I3428:J3428"/>
    <mergeCell ref="B3429:G3429"/>
    <mergeCell ref="I3429:J3429"/>
    <mergeCell ref="B3430:G3430"/>
    <mergeCell ref="I3430:J3430"/>
    <mergeCell ref="B3431:G3431"/>
    <mergeCell ref="I3431:J3431"/>
    <mergeCell ref="A3432:G3432"/>
    <mergeCell ref="I3432:J3432"/>
    <mergeCell ref="A3433:N3433"/>
    <mergeCell ref="B3435:G3435"/>
    <mergeCell ref="I3435:N3435"/>
    <mergeCell ref="C3436:G3436"/>
    <mergeCell ref="I3436:N3436"/>
    <mergeCell ref="D3437:G3437"/>
    <mergeCell ref="I3437:N3437"/>
    <mergeCell ref="C3439:G3439"/>
    <mergeCell ref="I3439:N3439"/>
    <mergeCell ref="C3440:G3440"/>
    <mergeCell ref="I3440:N3440"/>
    <mergeCell ref="C3441:G3441"/>
    <mergeCell ref="I3441:N3441"/>
    <mergeCell ref="C3442:G3442"/>
    <mergeCell ref="I3442:N3442"/>
    <mergeCell ref="B3443:G3443"/>
    <mergeCell ref="I3443:N3443"/>
    <mergeCell ref="C3444:G3444"/>
    <mergeCell ref="I3444:N3444"/>
    <mergeCell ref="D3445:G3445"/>
    <mergeCell ref="I3445:N3445"/>
    <mergeCell ref="D3447:G3447"/>
    <mergeCell ref="I3447:N3447"/>
    <mergeCell ref="D3449:G3449"/>
    <mergeCell ref="I3449:N3449"/>
    <mergeCell ref="D3458:G3458"/>
    <mergeCell ref="I3458:N3458"/>
    <mergeCell ref="C3461:G3461"/>
    <mergeCell ref="I3461:N3461"/>
    <mergeCell ref="C3462:G3462"/>
    <mergeCell ref="I3462:N3462"/>
    <mergeCell ref="D3463:G3463"/>
    <mergeCell ref="I3463:N3463"/>
    <mergeCell ref="D3468:G3468"/>
    <mergeCell ref="I3468:N3468"/>
    <mergeCell ref="D3480:G3480"/>
    <mergeCell ref="I3480:N3480"/>
    <mergeCell ref="C3482:G3482"/>
    <mergeCell ref="I3482:N3482"/>
    <mergeCell ref="C3483:G3483"/>
    <mergeCell ref="I3483:N3483"/>
    <mergeCell ref="B3484:G3484"/>
    <mergeCell ref="I3484:N3484"/>
    <mergeCell ref="C3485:G3485"/>
    <mergeCell ref="I3485:N3485"/>
    <mergeCell ref="D3486:G3486"/>
    <mergeCell ref="I3486:N3486"/>
    <mergeCell ref="D3518:G3518"/>
    <mergeCell ref="I3518:N3518"/>
    <mergeCell ref="C3582:G3582"/>
    <mergeCell ref="I3582:N3582"/>
    <mergeCell ref="D3583:G3583"/>
    <mergeCell ref="I3583:N3583"/>
    <mergeCell ref="C3588:G3588"/>
    <mergeCell ref="I3588:N3588"/>
    <mergeCell ref="D3589:G3589"/>
    <mergeCell ref="I3589:N3589"/>
    <mergeCell ref="B3592:G3592"/>
    <mergeCell ref="I3592:N3592"/>
    <mergeCell ref="C3593:G3593"/>
    <mergeCell ref="I3593:N3593"/>
    <mergeCell ref="D3594:G3594"/>
    <mergeCell ref="I3594:N3594"/>
    <mergeCell ref="D3596:G3596"/>
    <mergeCell ref="I3596:N3596"/>
    <mergeCell ref="C3598:G3598"/>
    <mergeCell ref="I3598:N3598"/>
    <mergeCell ref="D3599:G3599"/>
    <mergeCell ref="I3599:N3599"/>
    <mergeCell ref="C3601:G3601"/>
    <mergeCell ref="I3601:N3601"/>
    <mergeCell ref="D3602:G3602"/>
    <mergeCell ref="I3602:N3602"/>
    <mergeCell ref="D3604:G3604"/>
    <mergeCell ref="I3604:N3604"/>
    <mergeCell ref="D3607:G3607"/>
    <mergeCell ref="I3607:N3607"/>
    <mergeCell ref="C3614:G3614"/>
    <mergeCell ref="I3614:N3614"/>
    <mergeCell ref="D3615:G3615"/>
    <mergeCell ref="I3615:N3615"/>
    <mergeCell ref="D3617:G3617"/>
    <mergeCell ref="I3617:N3617"/>
    <mergeCell ref="C3619:G3619"/>
    <mergeCell ref="I3619:N3619"/>
    <mergeCell ref="D3620:G3620"/>
    <mergeCell ref="I3620:N3620"/>
    <mergeCell ref="C3622:G3622"/>
    <mergeCell ref="I3622:N3622"/>
    <mergeCell ref="C3623:G3623"/>
    <mergeCell ref="I3623:N3623"/>
    <mergeCell ref="B3624:G3624"/>
    <mergeCell ref="I3624:N3624"/>
    <mergeCell ref="C3625:G3625"/>
    <mergeCell ref="I3625:N3625"/>
    <mergeCell ref="D3626:G3626"/>
    <mergeCell ref="I3626:N3626"/>
    <mergeCell ref="D3628:G3628"/>
    <mergeCell ref="I3628:N3628"/>
    <mergeCell ref="C3630:G3630"/>
    <mergeCell ref="I3630:N3630"/>
    <mergeCell ref="D3631:G3631"/>
    <mergeCell ref="I3631:N3631"/>
    <mergeCell ref="C3633:G3633"/>
    <mergeCell ref="I3633:N3633"/>
    <mergeCell ref="D3634:G3634"/>
    <mergeCell ref="I3634:N3634"/>
    <mergeCell ref="D3636:G3636"/>
    <mergeCell ref="I3636:N3636"/>
    <mergeCell ref="C3639:G3639"/>
    <mergeCell ref="I3639:N3639"/>
    <mergeCell ref="C3640:G3640"/>
    <mergeCell ref="I3640:N3640"/>
    <mergeCell ref="B3641:G3641"/>
    <mergeCell ref="I3641:N3641"/>
    <mergeCell ref="C3642:G3642"/>
    <mergeCell ref="I3642:N3642"/>
    <mergeCell ref="D3643:G3643"/>
    <mergeCell ref="I3643:N3643"/>
    <mergeCell ref="D3646:G3646"/>
    <mergeCell ref="I3646:N3646"/>
    <mergeCell ref="D3648:G3648"/>
    <mergeCell ref="I3648:N3648"/>
    <mergeCell ref="D3650:G3650"/>
    <mergeCell ref="I3650:N3650"/>
    <mergeCell ref="D3652:G3652"/>
    <mergeCell ref="I3652:N3652"/>
    <mergeCell ref="D3654:G3654"/>
    <mergeCell ref="I3654:N3654"/>
    <mergeCell ref="C3656:G3656"/>
    <mergeCell ref="I3656:N3656"/>
    <mergeCell ref="D3657:G3657"/>
    <mergeCell ref="I3657:N3657"/>
    <mergeCell ref="B3659:G3659"/>
    <mergeCell ref="I3659:N3659"/>
    <mergeCell ref="C3660:G3660"/>
    <mergeCell ref="I3660:N3660"/>
    <mergeCell ref="D3661:G3661"/>
    <mergeCell ref="I3661:N3661"/>
    <mergeCell ref="C3673:G3673"/>
    <mergeCell ref="I3673:N3673"/>
    <mergeCell ref="C3674:G3674"/>
    <mergeCell ref="I3674:N3674"/>
    <mergeCell ref="C3675:G3675"/>
    <mergeCell ref="I3675:N3675"/>
    <mergeCell ref="C3676:G3676"/>
    <mergeCell ref="I3676:N3676"/>
    <mergeCell ref="B3677:G3677"/>
    <mergeCell ref="I3677:N3677"/>
    <mergeCell ref="C3678:G3678"/>
    <mergeCell ref="I3678:N3678"/>
    <mergeCell ref="B3679:G3679"/>
    <mergeCell ref="I3679:N3679"/>
    <mergeCell ref="C3680:G3680"/>
    <mergeCell ref="I3680:N3680"/>
    <mergeCell ref="C3681:G3681"/>
    <mergeCell ref="I3681:N3681"/>
    <mergeCell ref="C3682:G3682"/>
    <mergeCell ref="I3682:N3682"/>
    <mergeCell ref="A3683:G3683"/>
    <mergeCell ref="I3683:N3683"/>
    <mergeCell ref="A3684:N3684"/>
    <mergeCell ref="B3686:G3686"/>
    <mergeCell ref="I3686:N3686"/>
    <mergeCell ref="C3687:G3687"/>
    <mergeCell ref="I3687:N3687"/>
    <mergeCell ref="C3688:G3688"/>
    <mergeCell ref="I3688:N3688"/>
    <mergeCell ref="C3689:G3689"/>
    <mergeCell ref="I3689:N3689"/>
    <mergeCell ref="C3690:G3690"/>
    <mergeCell ref="I3690:N3690"/>
    <mergeCell ref="C3691:G3691"/>
    <mergeCell ref="I3691:N3691"/>
    <mergeCell ref="B3692:G3692"/>
    <mergeCell ref="I3692:N3692"/>
    <mergeCell ref="C3693:G3693"/>
    <mergeCell ref="I3693:N3693"/>
    <mergeCell ref="C3694:G3694"/>
    <mergeCell ref="I3694:N3694"/>
    <mergeCell ref="C3695:G3695"/>
    <mergeCell ref="I3695:N3695"/>
    <mergeCell ref="C3696:G3696"/>
    <mergeCell ref="I3696:N3696"/>
    <mergeCell ref="C3697:G3697"/>
    <mergeCell ref="I3697:N3697"/>
    <mergeCell ref="B3698:G3698"/>
    <mergeCell ref="I3698:N3698"/>
    <mergeCell ref="C3699:G3699"/>
    <mergeCell ref="I3699:N3699"/>
    <mergeCell ref="C3700:G3700"/>
    <mergeCell ref="I3700:N3700"/>
    <mergeCell ref="C3701:G3701"/>
    <mergeCell ref="I3701:N3701"/>
    <mergeCell ref="B3702:G3702"/>
    <mergeCell ref="I3702:N3702"/>
    <mergeCell ref="C3703:G3703"/>
    <mergeCell ref="I3703:N3703"/>
    <mergeCell ref="C3704:G3704"/>
    <mergeCell ref="I3704:N3704"/>
    <mergeCell ref="C3705:G3705"/>
    <mergeCell ref="I3705:N3705"/>
    <mergeCell ref="D3706:G3706"/>
    <mergeCell ref="I3706:N3706"/>
    <mergeCell ref="C3709:G3709"/>
    <mergeCell ref="I3709:N3709"/>
    <mergeCell ref="D3710:G3710"/>
    <mergeCell ref="I3710:N3710"/>
    <mergeCell ref="C3714:G3714"/>
    <mergeCell ref="I3714:N3714"/>
    <mergeCell ref="D3715:G3715"/>
    <mergeCell ref="I3715:N3715"/>
    <mergeCell ref="D3718:G3718"/>
    <mergeCell ref="I3718:N3718"/>
    <mergeCell ref="D3720:G3720"/>
    <mergeCell ref="I3720:N3720"/>
    <mergeCell ref="C3722:G3722"/>
    <mergeCell ref="I3722:N3722"/>
    <mergeCell ref="C3723:G3723"/>
    <mergeCell ref="I3723:N3723"/>
    <mergeCell ref="B3724:G3724"/>
    <mergeCell ref="I3724:N3724"/>
    <mergeCell ref="C3725:G3725"/>
    <mergeCell ref="I3725:N3725"/>
    <mergeCell ref="C3726:G3726"/>
    <mergeCell ref="I3726:N3726"/>
    <mergeCell ref="D3727:G3727"/>
    <mergeCell ref="I3727:N3727"/>
    <mergeCell ref="C3729:G3729"/>
    <mergeCell ref="I3729:N3729"/>
    <mergeCell ref="C3730:G3730"/>
    <mergeCell ref="I3730:N3730"/>
    <mergeCell ref="D3731:G3731"/>
    <mergeCell ref="I3731:N3731"/>
    <mergeCell ref="C3733:G3733"/>
    <mergeCell ref="I3733:N3733"/>
    <mergeCell ref="B3734:G3734"/>
    <mergeCell ref="I3734:N3734"/>
    <mergeCell ref="C3735:G3735"/>
    <mergeCell ref="I3735:N3735"/>
    <mergeCell ref="C3736:G3736"/>
    <mergeCell ref="I3736:N3736"/>
    <mergeCell ref="D3737:G3737"/>
    <mergeCell ref="I3737:N3737"/>
    <mergeCell ref="D3739:G3739"/>
    <mergeCell ref="I3739:N3739"/>
    <mergeCell ref="D3742:G3742"/>
    <mergeCell ref="I3742:N3742"/>
    <mergeCell ref="B3744:G3744"/>
    <mergeCell ref="I3744:N3744"/>
    <mergeCell ref="C3745:G3745"/>
    <mergeCell ref="I3745:N3745"/>
    <mergeCell ref="C3746:G3746"/>
    <mergeCell ref="I3746:N3746"/>
    <mergeCell ref="C3747:G3747"/>
    <mergeCell ref="I3747:N3747"/>
    <mergeCell ref="C3748:G3748"/>
    <mergeCell ref="I3748:N3748"/>
    <mergeCell ref="C3749:G3749"/>
    <mergeCell ref="I3749:N3749"/>
    <mergeCell ref="B3750:G3750"/>
    <mergeCell ref="I3750:N3750"/>
    <mergeCell ref="C3751:G3751"/>
    <mergeCell ref="I3751:N3751"/>
    <mergeCell ref="B3752:G3752"/>
    <mergeCell ref="I3752:N3752"/>
    <mergeCell ref="C3753:G3753"/>
    <mergeCell ref="I3753:N3753"/>
    <mergeCell ref="C3754:G3754"/>
    <mergeCell ref="I3754:N3754"/>
    <mergeCell ref="C3755:G3755"/>
    <mergeCell ref="I3755:N3755"/>
    <mergeCell ref="A3756:G3756"/>
    <mergeCell ref="I3756:N3756"/>
  </mergeCells>
  <pageMargins left="0.75" right="0.75" top="0.268999993801117" bottom="0.268999993801117" header="0" footer="0"/>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66"/>
  <sheetViews>
    <sheetView workbookViewId="0">
      <selection activeCell="B353" sqref="B353"/>
    </sheetView>
  </sheetViews>
  <sheetFormatPr defaultColWidth="9.16814159292035" defaultRowHeight="13.85"/>
  <cols>
    <col min="1" max="1" width="16.4513274336283" style="824" customWidth="1"/>
    <col min="2" max="2" width="25.858407079646" style="824" customWidth="1"/>
    <col min="3" max="4" width="8.95575221238938" style="824" customWidth="1"/>
    <col min="5" max="6" width="14.1061946902655" style="824" customWidth="1"/>
    <col min="7" max="7" width="11.7522123893805" style="824" customWidth="1"/>
    <col min="8" max="8" width="25.858407079646" style="824" customWidth="1"/>
    <col min="9" max="11" width="11.7522123893805" style="824" customWidth="1"/>
    <col min="12" max="12" width="14.3805309734513" style="824" customWidth="1"/>
    <col min="13" max="13" width="11.7522123893805" style="824" customWidth="1"/>
    <col min="14" max="16384" width="9.16814159292035" style="823"/>
  </cols>
  <sheetData>
    <row r="1" s="823" customFormat="1" ht="27.3" customHeight="1" spans="1:13">
      <c r="A1" s="863" t="s">
        <v>7991</v>
      </c>
      <c r="B1" s="835"/>
      <c r="C1" s="835"/>
      <c r="D1" s="835"/>
      <c r="E1" s="835"/>
      <c r="F1" s="835"/>
      <c r="G1" s="835"/>
      <c r="H1" s="835"/>
      <c r="I1" s="835"/>
      <c r="J1" s="835"/>
      <c r="K1" s="835"/>
      <c r="L1" s="835"/>
      <c r="M1" s="836"/>
    </row>
    <row r="2" s="823" customFormat="1" ht="28.6" customHeight="1" spans="1:13">
      <c r="A2" s="853" t="s">
        <v>3</v>
      </c>
      <c r="B2" s="853" t="s">
        <v>4</v>
      </c>
      <c r="C2" s="854" t="s">
        <v>6</v>
      </c>
      <c r="D2" s="853" t="s">
        <v>7992</v>
      </c>
      <c r="E2" s="853" t="s">
        <v>7993</v>
      </c>
      <c r="F2" s="854" t="s">
        <v>7994</v>
      </c>
      <c r="G2" s="853" t="s">
        <v>7995</v>
      </c>
      <c r="H2" s="853" t="s">
        <v>7996</v>
      </c>
      <c r="I2" s="854" t="s">
        <v>7997</v>
      </c>
      <c r="J2" s="854" t="s">
        <v>7998</v>
      </c>
      <c r="K2" s="854" t="s">
        <v>7999</v>
      </c>
      <c r="L2" s="854" t="s">
        <v>8000</v>
      </c>
      <c r="M2" s="854" t="s">
        <v>27</v>
      </c>
    </row>
    <row r="3" s="823" customFormat="1" ht="28.45" customHeight="1" spans="1:13">
      <c r="A3" s="864" t="s">
        <v>553</v>
      </c>
      <c r="B3" s="855"/>
      <c r="C3" s="856"/>
      <c r="D3" s="856"/>
      <c r="E3" s="865">
        <v>470.26</v>
      </c>
      <c r="F3" s="865">
        <v>470.26</v>
      </c>
      <c r="G3" s="856"/>
      <c r="H3" s="856"/>
      <c r="I3" s="856"/>
      <c r="J3" s="856"/>
      <c r="K3" s="856"/>
      <c r="L3" s="865">
        <v>0</v>
      </c>
      <c r="M3" s="856"/>
    </row>
    <row r="4" s="823" customFormat="1" ht="85.9" customHeight="1" spans="1:13">
      <c r="A4" s="855" t="s">
        <v>553</v>
      </c>
      <c r="B4" s="855" t="s">
        <v>8001</v>
      </c>
      <c r="C4" s="858" t="s">
        <v>34</v>
      </c>
      <c r="D4" s="858" t="s">
        <v>4275</v>
      </c>
      <c r="E4" s="860">
        <v>2.53</v>
      </c>
      <c r="F4" s="860">
        <v>2.53</v>
      </c>
      <c r="G4" s="866" t="s">
        <v>8002</v>
      </c>
      <c r="H4" s="858" t="s">
        <v>8003</v>
      </c>
      <c r="I4" s="866" t="s">
        <v>8004</v>
      </c>
      <c r="J4" s="858" t="s">
        <v>8005</v>
      </c>
      <c r="K4" s="858" t="s">
        <v>4276</v>
      </c>
      <c r="L4" s="860">
        <v>0</v>
      </c>
      <c r="M4" s="858"/>
    </row>
    <row r="5" s="823" customFormat="1" ht="171.85" customHeight="1" spans="1:13">
      <c r="A5" s="855" t="s">
        <v>553</v>
      </c>
      <c r="B5" s="855" t="s">
        <v>8001</v>
      </c>
      <c r="C5" s="858" t="s">
        <v>34</v>
      </c>
      <c r="D5" s="858" t="s">
        <v>3290</v>
      </c>
      <c r="E5" s="860">
        <v>103.77</v>
      </c>
      <c r="F5" s="860">
        <v>103.77</v>
      </c>
      <c r="G5" s="866" t="s">
        <v>8006</v>
      </c>
      <c r="H5" s="858" t="s">
        <v>8003</v>
      </c>
      <c r="I5" s="866" t="s">
        <v>8004</v>
      </c>
      <c r="J5" s="858" t="s">
        <v>8005</v>
      </c>
      <c r="K5" s="858" t="s">
        <v>4279</v>
      </c>
      <c r="L5" s="860">
        <v>0</v>
      </c>
      <c r="M5" s="858"/>
    </row>
    <row r="6" s="823" customFormat="1" ht="42.95" customHeight="1" spans="1:13">
      <c r="A6" s="855" t="s">
        <v>553</v>
      </c>
      <c r="B6" s="855" t="s">
        <v>8007</v>
      </c>
      <c r="C6" s="858" t="s">
        <v>421</v>
      </c>
      <c r="D6" s="858" t="s">
        <v>608</v>
      </c>
      <c r="E6" s="860">
        <v>363.96</v>
      </c>
      <c r="F6" s="860">
        <v>363.96</v>
      </c>
      <c r="G6" s="866" t="s">
        <v>8008</v>
      </c>
      <c r="H6" s="858" t="s">
        <v>8009</v>
      </c>
      <c r="I6" s="866" t="s">
        <v>8004</v>
      </c>
      <c r="J6" s="858" t="s">
        <v>8010</v>
      </c>
      <c r="K6" s="858" t="s">
        <v>612</v>
      </c>
      <c r="L6" s="860">
        <v>0</v>
      </c>
      <c r="M6" s="858"/>
    </row>
    <row r="7" s="823" customFormat="1" ht="28.45" customHeight="1" spans="1:13">
      <c r="A7" s="864" t="s">
        <v>2568</v>
      </c>
      <c r="B7" s="855"/>
      <c r="C7" s="856"/>
      <c r="D7" s="856"/>
      <c r="E7" s="865">
        <v>23.63</v>
      </c>
      <c r="F7" s="865">
        <v>42.99</v>
      </c>
      <c r="G7" s="856"/>
      <c r="H7" s="856"/>
      <c r="I7" s="856"/>
      <c r="J7" s="856"/>
      <c r="K7" s="856"/>
      <c r="L7" s="865">
        <v>75.28</v>
      </c>
      <c r="M7" s="856"/>
    </row>
    <row r="8" s="823" customFormat="1" ht="200.45" customHeight="1" spans="1:13">
      <c r="A8" s="855" t="s">
        <v>2568</v>
      </c>
      <c r="B8" s="855" t="s">
        <v>8011</v>
      </c>
      <c r="C8" s="858" t="s">
        <v>1782</v>
      </c>
      <c r="D8" s="858" t="s">
        <v>8012</v>
      </c>
      <c r="E8" s="860">
        <v>23.63</v>
      </c>
      <c r="F8" s="860">
        <v>42.99</v>
      </c>
      <c r="G8" s="866" t="s">
        <v>8013</v>
      </c>
      <c r="H8" s="858" t="s">
        <v>8014</v>
      </c>
      <c r="I8" s="866" t="s">
        <v>8015</v>
      </c>
      <c r="J8" s="858" t="s">
        <v>8016</v>
      </c>
      <c r="K8" s="858" t="s">
        <v>8017</v>
      </c>
      <c r="L8" s="860">
        <v>75.28</v>
      </c>
      <c r="M8" s="858"/>
    </row>
    <row r="9" s="823" customFormat="1" ht="28.45" customHeight="1" spans="1:13">
      <c r="A9" s="864" t="s">
        <v>701</v>
      </c>
      <c r="B9" s="855"/>
      <c r="C9" s="856"/>
      <c r="D9" s="856"/>
      <c r="E9" s="865">
        <v>9621.283314</v>
      </c>
      <c r="F9" s="865">
        <v>9621.283314</v>
      </c>
      <c r="G9" s="856"/>
      <c r="H9" s="856"/>
      <c r="I9" s="856"/>
      <c r="J9" s="856"/>
      <c r="K9" s="856"/>
      <c r="L9" s="865">
        <v>0</v>
      </c>
      <c r="M9" s="856"/>
    </row>
    <row r="10" s="823" customFormat="1" ht="42.95" customHeight="1" spans="1:13">
      <c r="A10" s="855" t="s">
        <v>701</v>
      </c>
      <c r="B10" s="855" t="s">
        <v>703</v>
      </c>
      <c r="C10" s="858" t="s">
        <v>34</v>
      </c>
      <c r="D10" s="858" t="s">
        <v>722</v>
      </c>
      <c r="E10" s="860">
        <v>638.954277</v>
      </c>
      <c r="F10" s="860">
        <v>638.954277</v>
      </c>
      <c r="G10" s="866" t="s">
        <v>8018</v>
      </c>
      <c r="H10" s="858" t="s">
        <v>709</v>
      </c>
      <c r="I10" s="866" t="s">
        <v>8019</v>
      </c>
      <c r="J10" s="858" t="s">
        <v>709</v>
      </c>
      <c r="K10" s="858" t="s">
        <v>709</v>
      </c>
      <c r="L10" s="860">
        <v>0</v>
      </c>
      <c r="M10" s="858"/>
    </row>
    <row r="11" s="823" customFormat="1" ht="42.95" customHeight="1" spans="1:13">
      <c r="A11" s="855" t="s">
        <v>701</v>
      </c>
      <c r="B11" s="855" t="s">
        <v>703</v>
      </c>
      <c r="C11" s="858" t="s">
        <v>34</v>
      </c>
      <c r="D11" s="858" t="s">
        <v>722</v>
      </c>
      <c r="E11" s="860">
        <v>316.665415</v>
      </c>
      <c r="F11" s="860">
        <v>316.665415</v>
      </c>
      <c r="G11" s="866" t="s">
        <v>8020</v>
      </c>
      <c r="H11" s="858" t="s">
        <v>709</v>
      </c>
      <c r="I11" s="866" t="s">
        <v>8019</v>
      </c>
      <c r="J11" s="858" t="s">
        <v>709</v>
      </c>
      <c r="K11" s="858" t="s">
        <v>709</v>
      </c>
      <c r="L11" s="860">
        <v>0</v>
      </c>
      <c r="M11" s="858"/>
    </row>
    <row r="12" s="823" customFormat="1" ht="42.95" customHeight="1" spans="1:13">
      <c r="A12" s="855" t="s">
        <v>701</v>
      </c>
      <c r="B12" s="855" t="s">
        <v>703</v>
      </c>
      <c r="C12" s="858" t="s">
        <v>34</v>
      </c>
      <c r="D12" s="858" t="s">
        <v>722</v>
      </c>
      <c r="E12" s="860">
        <v>451.844242</v>
      </c>
      <c r="F12" s="860">
        <v>451.844242</v>
      </c>
      <c r="G12" s="866" t="s">
        <v>8021</v>
      </c>
      <c r="H12" s="858" t="s">
        <v>709</v>
      </c>
      <c r="I12" s="866" t="s">
        <v>8019</v>
      </c>
      <c r="J12" s="858" t="s">
        <v>709</v>
      </c>
      <c r="K12" s="858" t="s">
        <v>709</v>
      </c>
      <c r="L12" s="860">
        <v>0</v>
      </c>
      <c r="M12" s="858"/>
    </row>
    <row r="13" s="823" customFormat="1" ht="42.95" customHeight="1" spans="1:13">
      <c r="A13" s="855" t="s">
        <v>701</v>
      </c>
      <c r="B13" s="855" t="s">
        <v>703</v>
      </c>
      <c r="C13" s="858" t="s">
        <v>34</v>
      </c>
      <c r="D13" s="858" t="s">
        <v>722</v>
      </c>
      <c r="E13" s="860">
        <v>2.68372</v>
      </c>
      <c r="F13" s="860">
        <v>2.68372</v>
      </c>
      <c r="G13" s="866" t="s">
        <v>8022</v>
      </c>
      <c r="H13" s="858" t="s">
        <v>709</v>
      </c>
      <c r="I13" s="866" t="s">
        <v>8019</v>
      </c>
      <c r="J13" s="858" t="s">
        <v>709</v>
      </c>
      <c r="K13" s="858" t="s">
        <v>709</v>
      </c>
      <c r="L13" s="860">
        <v>0</v>
      </c>
      <c r="M13" s="858"/>
    </row>
    <row r="14" s="823" customFormat="1" ht="42.95" customHeight="1" spans="1:13">
      <c r="A14" s="855" t="s">
        <v>701</v>
      </c>
      <c r="B14" s="855" t="s">
        <v>703</v>
      </c>
      <c r="C14" s="858" t="s">
        <v>34</v>
      </c>
      <c r="D14" s="858" t="s">
        <v>722</v>
      </c>
      <c r="E14" s="860">
        <v>672.766197</v>
      </c>
      <c r="F14" s="860">
        <v>672.766197</v>
      </c>
      <c r="G14" s="866" t="s">
        <v>8023</v>
      </c>
      <c r="H14" s="858" t="s">
        <v>709</v>
      </c>
      <c r="I14" s="866" t="s">
        <v>8019</v>
      </c>
      <c r="J14" s="858" t="s">
        <v>709</v>
      </c>
      <c r="K14" s="858" t="s">
        <v>709</v>
      </c>
      <c r="L14" s="860">
        <v>0</v>
      </c>
      <c r="M14" s="858"/>
    </row>
    <row r="15" s="823" customFormat="1" ht="42.95" customHeight="1" spans="1:13">
      <c r="A15" s="855" t="s">
        <v>701</v>
      </c>
      <c r="B15" s="855" t="s">
        <v>703</v>
      </c>
      <c r="C15" s="858" t="s">
        <v>34</v>
      </c>
      <c r="D15" s="858" t="s">
        <v>722</v>
      </c>
      <c r="E15" s="860">
        <v>30.508796</v>
      </c>
      <c r="F15" s="860">
        <v>30.508796</v>
      </c>
      <c r="G15" s="866" t="s">
        <v>8024</v>
      </c>
      <c r="H15" s="858" t="s">
        <v>709</v>
      </c>
      <c r="I15" s="866" t="s">
        <v>8019</v>
      </c>
      <c r="J15" s="858" t="s">
        <v>709</v>
      </c>
      <c r="K15" s="858" t="s">
        <v>709</v>
      </c>
      <c r="L15" s="860">
        <v>0</v>
      </c>
      <c r="M15" s="858"/>
    </row>
    <row r="16" s="823" customFormat="1" ht="42.95" customHeight="1" spans="1:13">
      <c r="A16" s="855" t="s">
        <v>701</v>
      </c>
      <c r="B16" s="855" t="s">
        <v>703</v>
      </c>
      <c r="C16" s="858" t="s">
        <v>34</v>
      </c>
      <c r="D16" s="858" t="s">
        <v>759</v>
      </c>
      <c r="E16" s="860">
        <v>96.1208</v>
      </c>
      <c r="F16" s="860">
        <v>96.1208</v>
      </c>
      <c r="G16" s="866" t="s">
        <v>8025</v>
      </c>
      <c r="H16" s="858" t="s">
        <v>709</v>
      </c>
      <c r="I16" s="866" t="s">
        <v>8019</v>
      </c>
      <c r="J16" s="858" t="s">
        <v>709</v>
      </c>
      <c r="K16" s="858" t="s">
        <v>709</v>
      </c>
      <c r="L16" s="860">
        <v>0</v>
      </c>
      <c r="M16" s="858"/>
    </row>
    <row r="17" s="823" customFormat="1" ht="42.95" customHeight="1" spans="1:13">
      <c r="A17" s="855" t="s">
        <v>701</v>
      </c>
      <c r="B17" s="855" t="s">
        <v>703</v>
      </c>
      <c r="C17" s="858" t="s">
        <v>34</v>
      </c>
      <c r="D17" s="858" t="s">
        <v>759</v>
      </c>
      <c r="E17" s="860">
        <v>99.6824</v>
      </c>
      <c r="F17" s="860">
        <v>99.6824</v>
      </c>
      <c r="G17" s="866" t="s">
        <v>8026</v>
      </c>
      <c r="H17" s="858" t="s">
        <v>709</v>
      </c>
      <c r="I17" s="866" t="s">
        <v>8019</v>
      </c>
      <c r="J17" s="858" t="s">
        <v>709</v>
      </c>
      <c r="K17" s="858" t="s">
        <v>709</v>
      </c>
      <c r="L17" s="860">
        <v>0</v>
      </c>
      <c r="M17" s="858"/>
    </row>
    <row r="18" s="823" customFormat="1" ht="42.95" customHeight="1" spans="1:13">
      <c r="A18" s="855" t="s">
        <v>701</v>
      </c>
      <c r="B18" s="855" t="s">
        <v>703</v>
      </c>
      <c r="C18" s="858" t="s">
        <v>34</v>
      </c>
      <c r="D18" s="858" t="s">
        <v>759</v>
      </c>
      <c r="E18" s="860">
        <v>128.0732</v>
      </c>
      <c r="F18" s="860">
        <v>128.0732</v>
      </c>
      <c r="G18" s="866" t="s">
        <v>8027</v>
      </c>
      <c r="H18" s="858" t="s">
        <v>709</v>
      </c>
      <c r="I18" s="866" t="s">
        <v>8019</v>
      </c>
      <c r="J18" s="858" t="s">
        <v>709</v>
      </c>
      <c r="K18" s="858" t="s">
        <v>709</v>
      </c>
      <c r="L18" s="860">
        <v>0</v>
      </c>
      <c r="M18" s="858"/>
    </row>
    <row r="19" s="823" customFormat="1" ht="42.95" customHeight="1" spans="1:13">
      <c r="A19" s="855" t="s">
        <v>701</v>
      </c>
      <c r="B19" s="855" t="s">
        <v>703</v>
      </c>
      <c r="C19" s="858" t="s">
        <v>34</v>
      </c>
      <c r="D19" s="858" t="s">
        <v>759</v>
      </c>
      <c r="E19" s="860">
        <v>38.482848</v>
      </c>
      <c r="F19" s="860">
        <v>38.482848</v>
      </c>
      <c r="G19" s="866" t="s">
        <v>8006</v>
      </c>
      <c r="H19" s="858" t="s">
        <v>709</v>
      </c>
      <c r="I19" s="866" t="s">
        <v>8019</v>
      </c>
      <c r="J19" s="858" t="s">
        <v>709</v>
      </c>
      <c r="K19" s="858" t="s">
        <v>709</v>
      </c>
      <c r="L19" s="860">
        <v>0</v>
      </c>
      <c r="M19" s="858"/>
    </row>
    <row r="20" s="823" customFormat="1" ht="42.95" customHeight="1" spans="1:13">
      <c r="A20" s="855" t="s">
        <v>701</v>
      </c>
      <c r="B20" s="855" t="s">
        <v>703</v>
      </c>
      <c r="C20" s="858" t="s">
        <v>34</v>
      </c>
      <c r="D20" s="858" t="s">
        <v>759</v>
      </c>
      <c r="E20" s="860">
        <v>99.0043</v>
      </c>
      <c r="F20" s="860">
        <v>99.0043</v>
      </c>
      <c r="G20" s="866" t="s">
        <v>8028</v>
      </c>
      <c r="H20" s="858" t="s">
        <v>709</v>
      </c>
      <c r="I20" s="866" t="s">
        <v>8019</v>
      </c>
      <c r="J20" s="858" t="s">
        <v>709</v>
      </c>
      <c r="K20" s="858" t="s">
        <v>709</v>
      </c>
      <c r="L20" s="860">
        <v>0</v>
      </c>
      <c r="M20" s="858"/>
    </row>
    <row r="21" s="823" customFormat="1" ht="42.95" customHeight="1" spans="1:13">
      <c r="A21" s="855" t="s">
        <v>701</v>
      </c>
      <c r="B21" s="855" t="s">
        <v>703</v>
      </c>
      <c r="C21" s="858" t="s">
        <v>34</v>
      </c>
      <c r="D21" s="858" t="s">
        <v>759</v>
      </c>
      <c r="E21" s="860">
        <v>217.177082</v>
      </c>
      <c r="F21" s="860">
        <v>217.177082</v>
      </c>
      <c r="G21" s="866" t="s">
        <v>8029</v>
      </c>
      <c r="H21" s="858" t="s">
        <v>709</v>
      </c>
      <c r="I21" s="866" t="s">
        <v>8019</v>
      </c>
      <c r="J21" s="858" t="s">
        <v>709</v>
      </c>
      <c r="K21" s="858" t="s">
        <v>709</v>
      </c>
      <c r="L21" s="860">
        <v>0</v>
      </c>
      <c r="M21" s="858"/>
    </row>
    <row r="22" s="823" customFormat="1" ht="42.95" customHeight="1" spans="1:13">
      <c r="A22" s="855" t="s">
        <v>701</v>
      </c>
      <c r="B22" s="855" t="s">
        <v>703</v>
      </c>
      <c r="C22" s="858" t="s">
        <v>34</v>
      </c>
      <c r="D22" s="858" t="s">
        <v>759</v>
      </c>
      <c r="E22" s="860">
        <v>75.8357</v>
      </c>
      <c r="F22" s="860">
        <v>75.8357</v>
      </c>
      <c r="G22" s="866" t="s">
        <v>8018</v>
      </c>
      <c r="H22" s="858" t="s">
        <v>709</v>
      </c>
      <c r="I22" s="866" t="s">
        <v>8019</v>
      </c>
      <c r="J22" s="858" t="s">
        <v>709</v>
      </c>
      <c r="K22" s="858" t="s">
        <v>709</v>
      </c>
      <c r="L22" s="860">
        <v>0</v>
      </c>
      <c r="M22" s="858"/>
    </row>
    <row r="23" s="823" customFormat="1" ht="42.95" customHeight="1" spans="1:13">
      <c r="A23" s="855" t="s">
        <v>701</v>
      </c>
      <c r="B23" s="855" t="s">
        <v>703</v>
      </c>
      <c r="C23" s="858" t="s">
        <v>34</v>
      </c>
      <c r="D23" s="858" t="s">
        <v>759</v>
      </c>
      <c r="E23" s="860">
        <v>122.0951</v>
      </c>
      <c r="F23" s="860">
        <v>122.0951</v>
      </c>
      <c r="G23" s="866" t="s">
        <v>8020</v>
      </c>
      <c r="H23" s="858" t="s">
        <v>709</v>
      </c>
      <c r="I23" s="866" t="s">
        <v>8019</v>
      </c>
      <c r="J23" s="858" t="s">
        <v>709</v>
      </c>
      <c r="K23" s="858" t="s">
        <v>709</v>
      </c>
      <c r="L23" s="860">
        <v>0</v>
      </c>
      <c r="M23" s="858"/>
    </row>
    <row r="24" s="823" customFormat="1" ht="28.45" customHeight="1" spans="1:13">
      <c r="A24" s="855" t="s">
        <v>701</v>
      </c>
      <c r="B24" s="855" t="s">
        <v>703</v>
      </c>
      <c r="C24" s="858" t="s">
        <v>34</v>
      </c>
      <c r="D24" s="858" t="s">
        <v>761</v>
      </c>
      <c r="E24" s="860">
        <v>19.0854</v>
      </c>
      <c r="F24" s="860">
        <v>19.0854</v>
      </c>
      <c r="G24" s="866" t="s">
        <v>8026</v>
      </c>
      <c r="H24" s="858" t="s">
        <v>709</v>
      </c>
      <c r="I24" s="866" t="s">
        <v>8019</v>
      </c>
      <c r="J24" s="858" t="s">
        <v>709</v>
      </c>
      <c r="K24" s="858" t="s">
        <v>709</v>
      </c>
      <c r="L24" s="860">
        <v>0</v>
      </c>
      <c r="M24" s="858"/>
    </row>
    <row r="25" s="823" customFormat="1" ht="28.45" customHeight="1" spans="1:13">
      <c r="A25" s="855" t="s">
        <v>701</v>
      </c>
      <c r="B25" s="855" t="s">
        <v>703</v>
      </c>
      <c r="C25" s="858" t="s">
        <v>34</v>
      </c>
      <c r="D25" s="858" t="s">
        <v>761</v>
      </c>
      <c r="E25" s="860">
        <v>11.909696</v>
      </c>
      <c r="F25" s="860">
        <v>11.909696</v>
      </c>
      <c r="G25" s="866" t="s">
        <v>8027</v>
      </c>
      <c r="H25" s="858" t="s">
        <v>709</v>
      </c>
      <c r="I25" s="866" t="s">
        <v>8019</v>
      </c>
      <c r="J25" s="858" t="s">
        <v>709</v>
      </c>
      <c r="K25" s="858" t="s">
        <v>709</v>
      </c>
      <c r="L25" s="860">
        <v>0</v>
      </c>
      <c r="M25" s="858"/>
    </row>
    <row r="26" s="823" customFormat="1" ht="28.45" customHeight="1" spans="1:13">
      <c r="A26" s="855" t="s">
        <v>701</v>
      </c>
      <c r="B26" s="855" t="s">
        <v>703</v>
      </c>
      <c r="C26" s="858" t="s">
        <v>34</v>
      </c>
      <c r="D26" s="858" t="s">
        <v>762</v>
      </c>
      <c r="E26" s="860">
        <v>160.1808</v>
      </c>
      <c r="F26" s="860">
        <v>160.1808</v>
      </c>
      <c r="G26" s="866" t="s">
        <v>8026</v>
      </c>
      <c r="H26" s="858" t="s">
        <v>709</v>
      </c>
      <c r="I26" s="866" t="s">
        <v>8019</v>
      </c>
      <c r="J26" s="858" t="s">
        <v>709</v>
      </c>
      <c r="K26" s="858" t="s">
        <v>709</v>
      </c>
      <c r="L26" s="860">
        <v>0</v>
      </c>
      <c r="M26" s="858"/>
    </row>
    <row r="27" s="823" customFormat="1" ht="28.45" customHeight="1" spans="1:13">
      <c r="A27" s="855" t="s">
        <v>701</v>
      </c>
      <c r="B27" s="855" t="s">
        <v>703</v>
      </c>
      <c r="C27" s="858" t="s">
        <v>34</v>
      </c>
      <c r="D27" s="858" t="s">
        <v>762</v>
      </c>
      <c r="E27" s="860">
        <v>543.75742</v>
      </c>
      <c r="F27" s="860">
        <v>543.75742</v>
      </c>
      <c r="G27" s="866" t="s">
        <v>8027</v>
      </c>
      <c r="H27" s="858" t="s">
        <v>709</v>
      </c>
      <c r="I27" s="866" t="s">
        <v>8019</v>
      </c>
      <c r="J27" s="858" t="s">
        <v>709</v>
      </c>
      <c r="K27" s="858" t="s">
        <v>709</v>
      </c>
      <c r="L27" s="860">
        <v>0</v>
      </c>
      <c r="M27" s="858"/>
    </row>
    <row r="28" s="823" customFormat="1" ht="42.95" customHeight="1" spans="1:13">
      <c r="A28" s="855" t="s">
        <v>701</v>
      </c>
      <c r="B28" s="855" t="s">
        <v>703</v>
      </c>
      <c r="C28" s="858" t="s">
        <v>34</v>
      </c>
      <c r="D28" s="858" t="s">
        <v>705</v>
      </c>
      <c r="E28" s="860">
        <v>21.099616</v>
      </c>
      <c r="F28" s="860">
        <v>21.099616</v>
      </c>
      <c r="G28" s="866" t="s">
        <v>8021</v>
      </c>
      <c r="H28" s="858" t="s">
        <v>709</v>
      </c>
      <c r="I28" s="866" t="s">
        <v>8019</v>
      </c>
      <c r="J28" s="858" t="s">
        <v>709</v>
      </c>
      <c r="K28" s="858" t="s">
        <v>709</v>
      </c>
      <c r="L28" s="860">
        <v>0</v>
      </c>
      <c r="M28" s="858"/>
    </row>
    <row r="29" s="823" customFormat="1" ht="42.95" customHeight="1" spans="1:13">
      <c r="A29" s="855" t="s">
        <v>701</v>
      </c>
      <c r="B29" s="855" t="s">
        <v>703</v>
      </c>
      <c r="C29" s="858" t="s">
        <v>34</v>
      </c>
      <c r="D29" s="858" t="s">
        <v>712</v>
      </c>
      <c r="E29" s="860">
        <v>67.64988</v>
      </c>
      <c r="F29" s="860">
        <v>67.64988</v>
      </c>
      <c r="G29" s="866" t="s">
        <v>8026</v>
      </c>
      <c r="H29" s="858" t="s">
        <v>709</v>
      </c>
      <c r="I29" s="866" t="s">
        <v>8019</v>
      </c>
      <c r="J29" s="858" t="s">
        <v>709</v>
      </c>
      <c r="K29" s="858" t="s">
        <v>709</v>
      </c>
      <c r="L29" s="860">
        <v>0</v>
      </c>
      <c r="M29" s="858"/>
    </row>
    <row r="30" s="823" customFormat="1" ht="42.95" customHeight="1" spans="1:13">
      <c r="A30" s="855" t="s">
        <v>701</v>
      </c>
      <c r="B30" s="855" t="s">
        <v>703</v>
      </c>
      <c r="C30" s="858" t="s">
        <v>34</v>
      </c>
      <c r="D30" s="858" t="s">
        <v>712</v>
      </c>
      <c r="E30" s="860">
        <v>55.028512</v>
      </c>
      <c r="F30" s="860">
        <v>55.028512</v>
      </c>
      <c r="G30" s="866" t="s">
        <v>8027</v>
      </c>
      <c r="H30" s="858" t="s">
        <v>709</v>
      </c>
      <c r="I30" s="866" t="s">
        <v>8019</v>
      </c>
      <c r="J30" s="858" t="s">
        <v>709</v>
      </c>
      <c r="K30" s="858" t="s">
        <v>709</v>
      </c>
      <c r="L30" s="860">
        <v>0</v>
      </c>
      <c r="M30" s="858"/>
    </row>
    <row r="31" s="823" customFormat="1" ht="42.95" customHeight="1" spans="1:13">
      <c r="A31" s="855" t="s">
        <v>701</v>
      </c>
      <c r="B31" s="855" t="s">
        <v>703</v>
      </c>
      <c r="C31" s="858" t="s">
        <v>34</v>
      </c>
      <c r="D31" s="858" t="s">
        <v>760</v>
      </c>
      <c r="E31" s="860">
        <v>3.589672</v>
      </c>
      <c r="F31" s="860">
        <v>3.589672</v>
      </c>
      <c r="G31" s="866" t="s">
        <v>8027</v>
      </c>
      <c r="H31" s="858" t="s">
        <v>709</v>
      </c>
      <c r="I31" s="866" t="s">
        <v>8019</v>
      </c>
      <c r="J31" s="858" t="s">
        <v>709</v>
      </c>
      <c r="K31" s="858" t="s">
        <v>709</v>
      </c>
      <c r="L31" s="860">
        <v>0</v>
      </c>
      <c r="M31" s="858"/>
    </row>
    <row r="32" s="823" customFormat="1" ht="42.95" customHeight="1" spans="1:13">
      <c r="A32" s="855" t="s">
        <v>701</v>
      </c>
      <c r="B32" s="855" t="s">
        <v>703</v>
      </c>
      <c r="C32" s="858" t="s">
        <v>34</v>
      </c>
      <c r="D32" s="858" t="s">
        <v>718</v>
      </c>
      <c r="E32" s="860">
        <v>35.826964</v>
      </c>
      <c r="F32" s="860">
        <v>35.826964</v>
      </c>
      <c r="G32" s="866" t="s">
        <v>8026</v>
      </c>
      <c r="H32" s="858" t="s">
        <v>709</v>
      </c>
      <c r="I32" s="866" t="s">
        <v>8019</v>
      </c>
      <c r="J32" s="858" t="s">
        <v>709</v>
      </c>
      <c r="K32" s="858" t="s">
        <v>709</v>
      </c>
      <c r="L32" s="860">
        <v>0</v>
      </c>
      <c r="M32" s="858"/>
    </row>
    <row r="33" s="823" customFormat="1" ht="42.95" customHeight="1" spans="1:13">
      <c r="A33" s="855" t="s">
        <v>701</v>
      </c>
      <c r="B33" s="855" t="s">
        <v>703</v>
      </c>
      <c r="C33" s="858" t="s">
        <v>34</v>
      </c>
      <c r="D33" s="858" t="s">
        <v>718</v>
      </c>
      <c r="E33" s="860">
        <v>4.970988</v>
      </c>
      <c r="F33" s="860">
        <v>4.970988</v>
      </c>
      <c r="G33" s="866" t="s">
        <v>8027</v>
      </c>
      <c r="H33" s="858" t="s">
        <v>709</v>
      </c>
      <c r="I33" s="866" t="s">
        <v>8019</v>
      </c>
      <c r="J33" s="858" t="s">
        <v>709</v>
      </c>
      <c r="K33" s="858" t="s">
        <v>709</v>
      </c>
      <c r="L33" s="860">
        <v>0</v>
      </c>
      <c r="M33" s="858"/>
    </row>
    <row r="34" s="823" customFormat="1" ht="42.95" customHeight="1" spans="1:13">
      <c r="A34" s="855" t="s">
        <v>701</v>
      </c>
      <c r="B34" s="855" t="s">
        <v>703</v>
      </c>
      <c r="C34" s="858" t="s">
        <v>34</v>
      </c>
      <c r="D34" s="858" t="s">
        <v>719</v>
      </c>
      <c r="E34" s="860">
        <v>50.0232</v>
      </c>
      <c r="F34" s="860">
        <v>50.0232</v>
      </c>
      <c r="G34" s="866" t="s">
        <v>8026</v>
      </c>
      <c r="H34" s="858" t="s">
        <v>709</v>
      </c>
      <c r="I34" s="866" t="s">
        <v>8019</v>
      </c>
      <c r="J34" s="858" t="s">
        <v>709</v>
      </c>
      <c r="K34" s="858" t="s">
        <v>709</v>
      </c>
      <c r="L34" s="860">
        <v>0</v>
      </c>
      <c r="M34" s="858"/>
    </row>
    <row r="35" s="823" customFormat="1" ht="42.95" customHeight="1" spans="1:13">
      <c r="A35" s="855" t="s">
        <v>701</v>
      </c>
      <c r="B35" s="855" t="s">
        <v>703</v>
      </c>
      <c r="C35" s="858" t="s">
        <v>34</v>
      </c>
      <c r="D35" s="858" t="s">
        <v>719</v>
      </c>
      <c r="E35" s="860">
        <v>22.721784</v>
      </c>
      <c r="F35" s="860">
        <v>22.721784</v>
      </c>
      <c r="G35" s="866" t="s">
        <v>8027</v>
      </c>
      <c r="H35" s="858" t="s">
        <v>709</v>
      </c>
      <c r="I35" s="866" t="s">
        <v>8019</v>
      </c>
      <c r="J35" s="858" t="s">
        <v>709</v>
      </c>
      <c r="K35" s="858" t="s">
        <v>709</v>
      </c>
      <c r="L35" s="860">
        <v>0</v>
      </c>
      <c r="M35" s="858"/>
    </row>
    <row r="36" s="823" customFormat="1" ht="42.95" customHeight="1" spans="1:13">
      <c r="A36" s="855" t="s">
        <v>701</v>
      </c>
      <c r="B36" s="855" t="s">
        <v>703</v>
      </c>
      <c r="C36" s="858" t="s">
        <v>34</v>
      </c>
      <c r="D36" s="858" t="s">
        <v>715</v>
      </c>
      <c r="E36" s="860">
        <v>3.3486</v>
      </c>
      <c r="F36" s="860">
        <v>3.3486</v>
      </c>
      <c r="G36" s="866" t="s">
        <v>8020</v>
      </c>
      <c r="H36" s="858" t="s">
        <v>709</v>
      </c>
      <c r="I36" s="866" t="s">
        <v>8019</v>
      </c>
      <c r="J36" s="858" t="s">
        <v>709</v>
      </c>
      <c r="K36" s="858" t="s">
        <v>709</v>
      </c>
      <c r="L36" s="860">
        <v>0</v>
      </c>
      <c r="M36" s="858"/>
    </row>
    <row r="37" s="823" customFormat="1" ht="42.95" customHeight="1" spans="1:13">
      <c r="A37" s="855" t="s">
        <v>701</v>
      </c>
      <c r="B37" s="855" t="s">
        <v>703</v>
      </c>
      <c r="C37" s="858" t="s">
        <v>34</v>
      </c>
      <c r="D37" s="858" t="s">
        <v>715</v>
      </c>
      <c r="E37" s="860">
        <v>12.898</v>
      </c>
      <c r="F37" s="860">
        <v>12.898</v>
      </c>
      <c r="G37" s="866" t="s">
        <v>8030</v>
      </c>
      <c r="H37" s="858" t="s">
        <v>709</v>
      </c>
      <c r="I37" s="866" t="s">
        <v>8019</v>
      </c>
      <c r="J37" s="858" t="s">
        <v>709</v>
      </c>
      <c r="K37" s="858" t="s">
        <v>709</v>
      </c>
      <c r="L37" s="860">
        <v>0</v>
      </c>
      <c r="M37" s="858"/>
    </row>
    <row r="38" s="823" customFormat="1" ht="42.95" customHeight="1" spans="1:13">
      <c r="A38" s="855" t="s">
        <v>701</v>
      </c>
      <c r="B38" s="855" t="s">
        <v>703</v>
      </c>
      <c r="C38" s="858" t="s">
        <v>34</v>
      </c>
      <c r="D38" s="858" t="s">
        <v>715</v>
      </c>
      <c r="E38" s="860">
        <v>8.8517</v>
      </c>
      <c r="F38" s="860">
        <v>8.8517</v>
      </c>
      <c r="G38" s="866" t="s">
        <v>8021</v>
      </c>
      <c r="H38" s="858" t="s">
        <v>709</v>
      </c>
      <c r="I38" s="866" t="s">
        <v>8019</v>
      </c>
      <c r="J38" s="858" t="s">
        <v>709</v>
      </c>
      <c r="K38" s="858" t="s">
        <v>709</v>
      </c>
      <c r="L38" s="860">
        <v>0</v>
      </c>
      <c r="M38" s="858"/>
    </row>
    <row r="39" s="823" customFormat="1" ht="42.95" customHeight="1" spans="1:13">
      <c r="A39" s="855" t="s">
        <v>701</v>
      </c>
      <c r="B39" s="855" t="s">
        <v>703</v>
      </c>
      <c r="C39" s="858" t="s">
        <v>34</v>
      </c>
      <c r="D39" s="858" t="s">
        <v>720</v>
      </c>
      <c r="E39" s="860">
        <v>1.235744</v>
      </c>
      <c r="F39" s="860">
        <v>1.235744</v>
      </c>
      <c r="G39" s="866" t="s">
        <v>8027</v>
      </c>
      <c r="H39" s="858" t="s">
        <v>709</v>
      </c>
      <c r="I39" s="866" t="s">
        <v>8019</v>
      </c>
      <c r="J39" s="858" t="s">
        <v>709</v>
      </c>
      <c r="K39" s="858" t="s">
        <v>709</v>
      </c>
      <c r="L39" s="860">
        <v>0</v>
      </c>
      <c r="M39" s="858"/>
    </row>
    <row r="40" s="823" customFormat="1" ht="42.95" customHeight="1" spans="1:13">
      <c r="A40" s="855" t="s">
        <v>701</v>
      </c>
      <c r="B40" s="855" t="s">
        <v>703</v>
      </c>
      <c r="C40" s="858" t="s">
        <v>34</v>
      </c>
      <c r="D40" s="858" t="s">
        <v>735</v>
      </c>
      <c r="E40" s="860">
        <v>25.131186</v>
      </c>
      <c r="F40" s="860">
        <v>25.131186</v>
      </c>
      <c r="G40" s="866" t="s">
        <v>8029</v>
      </c>
      <c r="H40" s="858" t="s">
        <v>709</v>
      </c>
      <c r="I40" s="866" t="s">
        <v>8019</v>
      </c>
      <c r="J40" s="858" t="s">
        <v>709</v>
      </c>
      <c r="K40" s="858" t="s">
        <v>709</v>
      </c>
      <c r="L40" s="860">
        <v>0</v>
      </c>
      <c r="M40" s="858"/>
    </row>
    <row r="41" s="823" customFormat="1" ht="42.95" customHeight="1" spans="1:13">
      <c r="A41" s="855" t="s">
        <v>701</v>
      </c>
      <c r="B41" s="855" t="s">
        <v>703</v>
      </c>
      <c r="C41" s="858" t="s">
        <v>34</v>
      </c>
      <c r="D41" s="858" t="s">
        <v>735</v>
      </c>
      <c r="E41" s="860">
        <v>14.933573</v>
      </c>
      <c r="F41" s="860">
        <v>14.933573</v>
      </c>
      <c r="G41" s="866" t="s">
        <v>8018</v>
      </c>
      <c r="H41" s="858" t="s">
        <v>709</v>
      </c>
      <c r="I41" s="866" t="s">
        <v>8019</v>
      </c>
      <c r="J41" s="858" t="s">
        <v>709</v>
      </c>
      <c r="K41" s="858" t="s">
        <v>709</v>
      </c>
      <c r="L41" s="860">
        <v>0</v>
      </c>
      <c r="M41" s="858"/>
    </row>
    <row r="42" s="823" customFormat="1" ht="42.95" customHeight="1" spans="1:13">
      <c r="A42" s="855" t="s">
        <v>701</v>
      </c>
      <c r="B42" s="855" t="s">
        <v>703</v>
      </c>
      <c r="C42" s="858" t="s">
        <v>34</v>
      </c>
      <c r="D42" s="858" t="s">
        <v>735</v>
      </c>
      <c r="E42" s="860">
        <v>21.7128</v>
      </c>
      <c r="F42" s="860">
        <v>21.7128</v>
      </c>
      <c r="G42" s="866" t="s">
        <v>8020</v>
      </c>
      <c r="H42" s="858" t="s">
        <v>709</v>
      </c>
      <c r="I42" s="866" t="s">
        <v>8019</v>
      </c>
      <c r="J42" s="858" t="s">
        <v>709</v>
      </c>
      <c r="K42" s="858" t="s">
        <v>709</v>
      </c>
      <c r="L42" s="860">
        <v>0</v>
      </c>
      <c r="M42" s="858"/>
    </row>
    <row r="43" s="823" customFormat="1" ht="42.95" customHeight="1" spans="1:13">
      <c r="A43" s="855" t="s">
        <v>701</v>
      </c>
      <c r="B43" s="855" t="s">
        <v>703</v>
      </c>
      <c r="C43" s="858" t="s">
        <v>34</v>
      </c>
      <c r="D43" s="858" t="s">
        <v>735</v>
      </c>
      <c r="E43" s="860">
        <v>19.1816</v>
      </c>
      <c r="F43" s="860">
        <v>19.1816</v>
      </c>
      <c r="G43" s="866" t="s">
        <v>8030</v>
      </c>
      <c r="H43" s="858" t="s">
        <v>709</v>
      </c>
      <c r="I43" s="866" t="s">
        <v>8019</v>
      </c>
      <c r="J43" s="858" t="s">
        <v>709</v>
      </c>
      <c r="K43" s="858" t="s">
        <v>709</v>
      </c>
      <c r="L43" s="860">
        <v>0</v>
      </c>
      <c r="M43" s="858"/>
    </row>
    <row r="44" s="823" customFormat="1" ht="42.95" customHeight="1" spans="1:13">
      <c r="A44" s="855" t="s">
        <v>701</v>
      </c>
      <c r="B44" s="855" t="s">
        <v>703</v>
      </c>
      <c r="C44" s="858" t="s">
        <v>34</v>
      </c>
      <c r="D44" s="858" t="s">
        <v>735</v>
      </c>
      <c r="E44" s="860">
        <v>70.9654</v>
      </c>
      <c r="F44" s="860">
        <v>70.9654</v>
      </c>
      <c r="G44" s="866" t="s">
        <v>8021</v>
      </c>
      <c r="H44" s="858" t="s">
        <v>709</v>
      </c>
      <c r="I44" s="866" t="s">
        <v>8019</v>
      </c>
      <c r="J44" s="858" t="s">
        <v>709</v>
      </c>
      <c r="K44" s="858" t="s">
        <v>709</v>
      </c>
      <c r="L44" s="860">
        <v>0</v>
      </c>
      <c r="M44" s="858"/>
    </row>
    <row r="45" s="823" customFormat="1" ht="42.95" customHeight="1" spans="1:13">
      <c r="A45" s="855" t="s">
        <v>701</v>
      </c>
      <c r="B45" s="855" t="s">
        <v>703</v>
      </c>
      <c r="C45" s="858" t="s">
        <v>34</v>
      </c>
      <c r="D45" s="858" t="s">
        <v>734</v>
      </c>
      <c r="E45" s="860">
        <v>193.419176</v>
      </c>
      <c r="F45" s="860">
        <v>193.419176</v>
      </c>
      <c r="G45" s="866" t="s">
        <v>8026</v>
      </c>
      <c r="H45" s="858" t="s">
        <v>709</v>
      </c>
      <c r="I45" s="866" t="s">
        <v>8019</v>
      </c>
      <c r="J45" s="858" t="s">
        <v>709</v>
      </c>
      <c r="K45" s="858" t="s">
        <v>709</v>
      </c>
      <c r="L45" s="860">
        <v>0</v>
      </c>
      <c r="M45" s="858"/>
    </row>
    <row r="46" s="823" customFormat="1" ht="42.95" customHeight="1" spans="1:13">
      <c r="A46" s="855" t="s">
        <v>701</v>
      </c>
      <c r="B46" s="855" t="s">
        <v>703</v>
      </c>
      <c r="C46" s="858" t="s">
        <v>34</v>
      </c>
      <c r="D46" s="858" t="s">
        <v>734</v>
      </c>
      <c r="E46" s="860">
        <v>201.805337</v>
      </c>
      <c r="F46" s="860">
        <v>201.805337</v>
      </c>
      <c r="G46" s="866" t="s">
        <v>8027</v>
      </c>
      <c r="H46" s="858" t="s">
        <v>709</v>
      </c>
      <c r="I46" s="866" t="s">
        <v>8019</v>
      </c>
      <c r="J46" s="858" t="s">
        <v>709</v>
      </c>
      <c r="K46" s="858" t="s">
        <v>709</v>
      </c>
      <c r="L46" s="860">
        <v>0</v>
      </c>
      <c r="M46" s="858"/>
    </row>
    <row r="47" s="823" customFormat="1" ht="42.95" customHeight="1" spans="1:13">
      <c r="A47" s="855" t="s">
        <v>701</v>
      </c>
      <c r="B47" s="855" t="s">
        <v>703</v>
      </c>
      <c r="C47" s="858" t="s">
        <v>34</v>
      </c>
      <c r="D47" s="858" t="s">
        <v>731</v>
      </c>
      <c r="E47" s="860">
        <v>52.391924</v>
      </c>
      <c r="F47" s="860">
        <v>52.391924</v>
      </c>
      <c r="G47" s="866" t="s">
        <v>8027</v>
      </c>
      <c r="H47" s="858" t="s">
        <v>709</v>
      </c>
      <c r="I47" s="866" t="s">
        <v>8019</v>
      </c>
      <c r="J47" s="858" t="s">
        <v>709</v>
      </c>
      <c r="K47" s="858" t="s">
        <v>709</v>
      </c>
      <c r="L47" s="860">
        <v>0</v>
      </c>
      <c r="M47" s="858"/>
    </row>
    <row r="48" s="823" customFormat="1" ht="57.25" customHeight="1" spans="1:13">
      <c r="A48" s="855" t="s">
        <v>701</v>
      </c>
      <c r="B48" s="855" t="s">
        <v>703</v>
      </c>
      <c r="C48" s="858" t="s">
        <v>34</v>
      </c>
      <c r="D48" s="858" t="s">
        <v>732</v>
      </c>
      <c r="E48" s="860">
        <v>6.423836</v>
      </c>
      <c r="F48" s="860">
        <v>6.423836</v>
      </c>
      <c r="G48" s="866" t="s">
        <v>8031</v>
      </c>
      <c r="H48" s="858" t="s">
        <v>709</v>
      </c>
      <c r="I48" s="866" t="s">
        <v>8019</v>
      </c>
      <c r="J48" s="858" t="s">
        <v>709</v>
      </c>
      <c r="K48" s="858" t="s">
        <v>709</v>
      </c>
      <c r="L48" s="860">
        <v>0</v>
      </c>
      <c r="M48" s="858"/>
    </row>
    <row r="49" s="823" customFormat="1" ht="42.95" customHeight="1" spans="1:13">
      <c r="A49" s="855" t="s">
        <v>701</v>
      </c>
      <c r="B49" s="855" t="s">
        <v>703</v>
      </c>
      <c r="C49" s="858" t="s">
        <v>34</v>
      </c>
      <c r="D49" s="858" t="s">
        <v>730</v>
      </c>
      <c r="E49" s="860">
        <v>94.362997</v>
      </c>
      <c r="F49" s="860">
        <v>94.362997</v>
      </c>
      <c r="G49" s="866" t="s">
        <v>8026</v>
      </c>
      <c r="H49" s="858" t="s">
        <v>709</v>
      </c>
      <c r="I49" s="866" t="s">
        <v>8019</v>
      </c>
      <c r="J49" s="858" t="s">
        <v>709</v>
      </c>
      <c r="K49" s="858" t="s">
        <v>709</v>
      </c>
      <c r="L49" s="860">
        <v>0</v>
      </c>
      <c r="M49" s="858"/>
    </row>
    <row r="50" s="823" customFormat="1" ht="42.95" customHeight="1" spans="1:13">
      <c r="A50" s="855" t="s">
        <v>701</v>
      </c>
      <c r="B50" s="855" t="s">
        <v>703</v>
      </c>
      <c r="C50" s="858" t="s">
        <v>34</v>
      </c>
      <c r="D50" s="858" t="s">
        <v>730</v>
      </c>
      <c r="E50" s="860">
        <v>276.802258</v>
      </c>
      <c r="F50" s="860">
        <v>276.802258</v>
      </c>
      <c r="G50" s="866" t="s">
        <v>8027</v>
      </c>
      <c r="H50" s="858" t="s">
        <v>709</v>
      </c>
      <c r="I50" s="866" t="s">
        <v>8019</v>
      </c>
      <c r="J50" s="858" t="s">
        <v>709</v>
      </c>
      <c r="K50" s="858" t="s">
        <v>709</v>
      </c>
      <c r="L50" s="860">
        <v>0</v>
      </c>
      <c r="M50" s="858"/>
    </row>
    <row r="51" s="823" customFormat="1" ht="42.95" customHeight="1" spans="1:13">
      <c r="A51" s="855" t="s">
        <v>701</v>
      </c>
      <c r="B51" s="855" t="s">
        <v>703</v>
      </c>
      <c r="C51" s="858" t="s">
        <v>34</v>
      </c>
      <c r="D51" s="858" t="s">
        <v>757</v>
      </c>
      <c r="E51" s="860">
        <v>284.752964</v>
      </c>
      <c r="F51" s="860">
        <v>284.752964</v>
      </c>
      <c r="G51" s="866" t="s">
        <v>8026</v>
      </c>
      <c r="H51" s="858" t="s">
        <v>709</v>
      </c>
      <c r="I51" s="866" t="s">
        <v>8019</v>
      </c>
      <c r="J51" s="858" t="s">
        <v>709</v>
      </c>
      <c r="K51" s="858" t="s">
        <v>709</v>
      </c>
      <c r="L51" s="860">
        <v>0</v>
      </c>
      <c r="M51" s="858"/>
    </row>
    <row r="52" s="823" customFormat="1" ht="42.95" customHeight="1" spans="1:13">
      <c r="A52" s="855" t="s">
        <v>701</v>
      </c>
      <c r="B52" s="855" t="s">
        <v>703</v>
      </c>
      <c r="C52" s="858" t="s">
        <v>34</v>
      </c>
      <c r="D52" s="858" t="s">
        <v>757</v>
      </c>
      <c r="E52" s="860">
        <v>375.948616</v>
      </c>
      <c r="F52" s="860">
        <v>375.948616</v>
      </c>
      <c r="G52" s="866" t="s">
        <v>8027</v>
      </c>
      <c r="H52" s="858" t="s">
        <v>709</v>
      </c>
      <c r="I52" s="866" t="s">
        <v>8019</v>
      </c>
      <c r="J52" s="858" t="s">
        <v>709</v>
      </c>
      <c r="K52" s="858" t="s">
        <v>709</v>
      </c>
      <c r="L52" s="860">
        <v>0</v>
      </c>
      <c r="M52" s="858"/>
    </row>
    <row r="53" s="823" customFormat="1" ht="42.95" customHeight="1" spans="1:13">
      <c r="A53" s="855" t="s">
        <v>701</v>
      </c>
      <c r="B53" s="855" t="s">
        <v>703</v>
      </c>
      <c r="C53" s="858" t="s">
        <v>34</v>
      </c>
      <c r="D53" s="858" t="s">
        <v>744</v>
      </c>
      <c r="E53" s="860">
        <v>35.2729</v>
      </c>
      <c r="F53" s="860">
        <v>35.2729</v>
      </c>
      <c r="G53" s="866" t="s">
        <v>8032</v>
      </c>
      <c r="H53" s="858" t="s">
        <v>709</v>
      </c>
      <c r="I53" s="866" t="s">
        <v>8019</v>
      </c>
      <c r="J53" s="858" t="s">
        <v>709</v>
      </c>
      <c r="K53" s="858" t="s">
        <v>709</v>
      </c>
      <c r="L53" s="860">
        <v>0</v>
      </c>
      <c r="M53" s="858"/>
    </row>
    <row r="54" s="823" customFormat="1" ht="42.95" customHeight="1" spans="1:13">
      <c r="A54" s="855" t="s">
        <v>701</v>
      </c>
      <c r="B54" s="855" t="s">
        <v>703</v>
      </c>
      <c r="C54" s="858" t="s">
        <v>34</v>
      </c>
      <c r="D54" s="858" t="s">
        <v>744</v>
      </c>
      <c r="E54" s="860">
        <v>0.6855</v>
      </c>
      <c r="F54" s="860">
        <v>0.6855</v>
      </c>
      <c r="G54" s="866" t="s">
        <v>8033</v>
      </c>
      <c r="H54" s="858" t="s">
        <v>709</v>
      </c>
      <c r="I54" s="866" t="s">
        <v>8019</v>
      </c>
      <c r="J54" s="858" t="s">
        <v>709</v>
      </c>
      <c r="K54" s="858" t="s">
        <v>709</v>
      </c>
      <c r="L54" s="860">
        <v>0</v>
      </c>
      <c r="M54" s="858"/>
    </row>
    <row r="55" s="823" customFormat="1" ht="42.95" customHeight="1" spans="1:13">
      <c r="A55" s="855" t="s">
        <v>701</v>
      </c>
      <c r="B55" s="855" t="s">
        <v>703</v>
      </c>
      <c r="C55" s="858" t="s">
        <v>34</v>
      </c>
      <c r="D55" s="858" t="s">
        <v>744</v>
      </c>
      <c r="E55" s="860">
        <v>1.6089</v>
      </c>
      <c r="F55" s="860">
        <v>1.6089</v>
      </c>
      <c r="G55" s="866" t="s">
        <v>8025</v>
      </c>
      <c r="H55" s="858" t="s">
        <v>709</v>
      </c>
      <c r="I55" s="866" t="s">
        <v>8019</v>
      </c>
      <c r="J55" s="858" t="s">
        <v>709</v>
      </c>
      <c r="K55" s="858" t="s">
        <v>709</v>
      </c>
      <c r="L55" s="860">
        <v>0</v>
      </c>
      <c r="M55" s="858"/>
    </row>
    <row r="56" s="823" customFormat="1" ht="42.95" customHeight="1" spans="1:13">
      <c r="A56" s="855" t="s">
        <v>701</v>
      </c>
      <c r="B56" s="855" t="s">
        <v>703</v>
      </c>
      <c r="C56" s="858" t="s">
        <v>34</v>
      </c>
      <c r="D56" s="858" t="s">
        <v>744</v>
      </c>
      <c r="E56" s="860">
        <v>2.472914</v>
      </c>
      <c r="F56" s="860">
        <v>2.472914</v>
      </c>
      <c r="G56" s="866" t="s">
        <v>8026</v>
      </c>
      <c r="H56" s="858" t="s">
        <v>709</v>
      </c>
      <c r="I56" s="866" t="s">
        <v>8019</v>
      </c>
      <c r="J56" s="858" t="s">
        <v>709</v>
      </c>
      <c r="K56" s="858" t="s">
        <v>709</v>
      </c>
      <c r="L56" s="860">
        <v>0</v>
      </c>
      <c r="M56" s="858"/>
    </row>
    <row r="57" s="823" customFormat="1" ht="42.95" customHeight="1" spans="1:13">
      <c r="A57" s="855" t="s">
        <v>701</v>
      </c>
      <c r="B57" s="855" t="s">
        <v>703</v>
      </c>
      <c r="C57" s="858" t="s">
        <v>34</v>
      </c>
      <c r="D57" s="858" t="s">
        <v>744</v>
      </c>
      <c r="E57" s="860">
        <v>34.842604</v>
      </c>
      <c r="F57" s="860">
        <v>34.842604</v>
      </c>
      <c r="G57" s="866" t="s">
        <v>8027</v>
      </c>
      <c r="H57" s="858" t="s">
        <v>709</v>
      </c>
      <c r="I57" s="866" t="s">
        <v>8019</v>
      </c>
      <c r="J57" s="858" t="s">
        <v>709</v>
      </c>
      <c r="K57" s="858" t="s">
        <v>709</v>
      </c>
      <c r="L57" s="860">
        <v>0</v>
      </c>
      <c r="M57" s="858"/>
    </row>
    <row r="58" s="823" customFormat="1" ht="42.95" customHeight="1" spans="1:13">
      <c r="A58" s="855" t="s">
        <v>701</v>
      </c>
      <c r="B58" s="855" t="s">
        <v>703</v>
      </c>
      <c r="C58" s="858" t="s">
        <v>34</v>
      </c>
      <c r="D58" s="858" t="s">
        <v>744</v>
      </c>
      <c r="E58" s="860">
        <v>1.1104</v>
      </c>
      <c r="F58" s="860">
        <v>1.1104</v>
      </c>
      <c r="G58" s="866" t="s">
        <v>8006</v>
      </c>
      <c r="H58" s="858" t="s">
        <v>709</v>
      </c>
      <c r="I58" s="866" t="s">
        <v>8019</v>
      </c>
      <c r="J58" s="858" t="s">
        <v>709</v>
      </c>
      <c r="K58" s="858" t="s">
        <v>709</v>
      </c>
      <c r="L58" s="860">
        <v>0</v>
      </c>
      <c r="M58" s="858"/>
    </row>
    <row r="59" s="823" customFormat="1" ht="42.95" customHeight="1" spans="1:13">
      <c r="A59" s="855" t="s">
        <v>701</v>
      </c>
      <c r="B59" s="855" t="s">
        <v>703</v>
      </c>
      <c r="C59" s="858" t="s">
        <v>34</v>
      </c>
      <c r="D59" s="858" t="s">
        <v>744</v>
      </c>
      <c r="E59" s="860">
        <v>59.208849</v>
      </c>
      <c r="F59" s="860">
        <v>59.208849</v>
      </c>
      <c r="G59" s="866" t="s">
        <v>8028</v>
      </c>
      <c r="H59" s="858" t="s">
        <v>709</v>
      </c>
      <c r="I59" s="866" t="s">
        <v>8019</v>
      </c>
      <c r="J59" s="858" t="s">
        <v>709</v>
      </c>
      <c r="K59" s="858" t="s">
        <v>709</v>
      </c>
      <c r="L59" s="860">
        <v>0</v>
      </c>
      <c r="M59" s="858"/>
    </row>
    <row r="60" s="823" customFormat="1" ht="42.95" customHeight="1" spans="1:13">
      <c r="A60" s="855" t="s">
        <v>701</v>
      </c>
      <c r="B60" s="855" t="s">
        <v>703</v>
      </c>
      <c r="C60" s="858" t="s">
        <v>34</v>
      </c>
      <c r="D60" s="858" t="s">
        <v>744</v>
      </c>
      <c r="E60" s="860">
        <v>16.97685</v>
      </c>
      <c r="F60" s="860">
        <v>16.97685</v>
      </c>
      <c r="G60" s="866" t="s">
        <v>8029</v>
      </c>
      <c r="H60" s="858" t="s">
        <v>709</v>
      </c>
      <c r="I60" s="866" t="s">
        <v>8019</v>
      </c>
      <c r="J60" s="858" t="s">
        <v>709</v>
      </c>
      <c r="K60" s="858" t="s">
        <v>709</v>
      </c>
      <c r="L60" s="860">
        <v>0</v>
      </c>
      <c r="M60" s="858"/>
    </row>
    <row r="61" s="823" customFormat="1" ht="42.95" customHeight="1" spans="1:13">
      <c r="A61" s="855" t="s">
        <v>701</v>
      </c>
      <c r="B61" s="855" t="s">
        <v>703</v>
      </c>
      <c r="C61" s="858" t="s">
        <v>34</v>
      </c>
      <c r="D61" s="858" t="s">
        <v>744</v>
      </c>
      <c r="E61" s="860">
        <v>40.265656</v>
      </c>
      <c r="F61" s="860">
        <v>40.265656</v>
      </c>
      <c r="G61" s="866" t="s">
        <v>8018</v>
      </c>
      <c r="H61" s="858" t="s">
        <v>709</v>
      </c>
      <c r="I61" s="866" t="s">
        <v>8019</v>
      </c>
      <c r="J61" s="858" t="s">
        <v>709</v>
      </c>
      <c r="K61" s="858" t="s">
        <v>709</v>
      </c>
      <c r="L61" s="860">
        <v>0</v>
      </c>
      <c r="M61" s="858"/>
    </row>
    <row r="62" s="823" customFormat="1" ht="42.95" customHeight="1" spans="1:13">
      <c r="A62" s="855" t="s">
        <v>701</v>
      </c>
      <c r="B62" s="855" t="s">
        <v>703</v>
      </c>
      <c r="C62" s="858" t="s">
        <v>34</v>
      </c>
      <c r="D62" s="858" t="s">
        <v>744</v>
      </c>
      <c r="E62" s="860">
        <v>68.26919</v>
      </c>
      <c r="F62" s="860">
        <v>68.26919</v>
      </c>
      <c r="G62" s="866" t="s">
        <v>8020</v>
      </c>
      <c r="H62" s="858" t="s">
        <v>709</v>
      </c>
      <c r="I62" s="866" t="s">
        <v>8019</v>
      </c>
      <c r="J62" s="858" t="s">
        <v>709</v>
      </c>
      <c r="K62" s="858" t="s">
        <v>709</v>
      </c>
      <c r="L62" s="860">
        <v>0</v>
      </c>
      <c r="M62" s="858"/>
    </row>
    <row r="63" s="823" customFormat="1" ht="42.95" customHeight="1" spans="1:13">
      <c r="A63" s="855" t="s">
        <v>701</v>
      </c>
      <c r="B63" s="855" t="s">
        <v>703</v>
      </c>
      <c r="C63" s="858" t="s">
        <v>34</v>
      </c>
      <c r="D63" s="858" t="s">
        <v>744</v>
      </c>
      <c r="E63" s="860">
        <v>14.66045</v>
      </c>
      <c r="F63" s="860">
        <v>14.66045</v>
      </c>
      <c r="G63" s="866" t="s">
        <v>8030</v>
      </c>
      <c r="H63" s="858" t="s">
        <v>709</v>
      </c>
      <c r="I63" s="866" t="s">
        <v>8019</v>
      </c>
      <c r="J63" s="858" t="s">
        <v>709</v>
      </c>
      <c r="K63" s="858" t="s">
        <v>709</v>
      </c>
      <c r="L63" s="860">
        <v>0</v>
      </c>
      <c r="M63" s="858"/>
    </row>
    <row r="64" s="823" customFormat="1" ht="42.95" customHeight="1" spans="1:13">
      <c r="A64" s="855" t="s">
        <v>701</v>
      </c>
      <c r="B64" s="855" t="s">
        <v>703</v>
      </c>
      <c r="C64" s="858" t="s">
        <v>34</v>
      </c>
      <c r="D64" s="858" t="s">
        <v>755</v>
      </c>
      <c r="E64" s="860">
        <v>81.8927</v>
      </c>
      <c r="F64" s="860">
        <v>81.8927</v>
      </c>
      <c r="G64" s="866" t="s">
        <v>8033</v>
      </c>
      <c r="H64" s="858" t="s">
        <v>709</v>
      </c>
      <c r="I64" s="866" t="s">
        <v>8019</v>
      </c>
      <c r="J64" s="858" t="s">
        <v>709</v>
      </c>
      <c r="K64" s="858" t="s">
        <v>709</v>
      </c>
      <c r="L64" s="860">
        <v>0</v>
      </c>
      <c r="M64" s="858"/>
    </row>
    <row r="65" s="823" customFormat="1" ht="42.95" customHeight="1" spans="1:13">
      <c r="A65" s="855" t="s">
        <v>701</v>
      </c>
      <c r="B65" s="855" t="s">
        <v>703</v>
      </c>
      <c r="C65" s="858" t="s">
        <v>34</v>
      </c>
      <c r="D65" s="858" t="s">
        <v>755</v>
      </c>
      <c r="E65" s="860">
        <v>2007.038569</v>
      </c>
      <c r="F65" s="860">
        <v>2007.038569</v>
      </c>
      <c r="G65" s="866" t="s">
        <v>8026</v>
      </c>
      <c r="H65" s="858" t="s">
        <v>709</v>
      </c>
      <c r="I65" s="866" t="s">
        <v>8019</v>
      </c>
      <c r="J65" s="858" t="s">
        <v>709</v>
      </c>
      <c r="K65" s="858" t="s">
        <v>709</v>
      </c>
      <c r="L65" s="860">
        <v>0</v>
      </c>
      <c r="M65" s="858"/>
    </row>
    <row r="66" s="823" customFormat="1" ht="42.95" customHeight="1" spans="1:13">
      <c r="A66" s="855" t="s">
        <v>701</v>
      </c>
      <c r="B66" s="855" t="s">
        <v>703</v>
      </c>
      <c r="C66" s="858" t="s">
        <v>34</v>
      </c>
      <c r="D66" s="858" t="s">
        <v>755</v>
      </c>
      <c r="E66" s="860">
        <v>829.081451</v>
      </c>
      <c r="F66" s="860">
        <v>829.081451</v>
      </c>
      <c r="G66" s="866" t="s">
        <v>8027</v>
      </c>
      <c r="H66" s="858" t="s">
        <v>709</v>
      </c>
      <c r="I66" s="866" t="s">
        <v>8019</v>
      </c>
      <c r="J66" s="858" t="s">
        <v>709</v>
      </c>
      <c r="K66" s="858" t="s">
        <v>709</v>
      </c>
      <c r="L66" s="860">
        <v>0</v>
      </c>
      <c r="M66" s="858"/>
    </row>
    <row r="67" s="823" customFormat="1" ht="42.95" customHeight="1" spans="1:13">
      <c r="A67" s="855" t="s">
        <v>701</v>
      </c>
      <c r="B67" s="855" t="s">
        <v>703</v>
      </c>
      <c r="C67" s="858" t="s">
        <v>34</v>
      </c>
      <c r="D67" s="858" t="s">
        <v>755</v>
      </c>
      <c r="E67" s="860">
        <v>1.391964</v>
      </c>
      <c r="F67" s="860">
        <v>1.391964</v>
      </c>
      <c r="G67" s="866" t="s">
        <v>8006</v>
      </c>
      <c r="H67" s="858" t="s">
        <v>709</v>
      </c>
      <c r="I67" s="866" t="s">
        <v>8019</v>
      </c>
      <c r="J67" s="858" t="s">
        <v>709</v>
      </c>
      <c r="K67" s="858" t="s">
        <v>709</v>
      </c>
      <c r="L67" s="860">
        <v>0</v>
      </c>
      <c r="M67" s="858"/>
    </row>
    <row r="68" s="823" customFormat="1" ht="42.95" customHeight="1" spans="1:13">
      <c r="A68" s="855" t="s">
        <v>701</v>
      </c>
      <c r="B68" s="855" t="s">
        <v>703</v>
      </c>
      <c r="C68" s="858" t="s">
        <v>34</v>
      </c>
      <c r="D68" s="858" t="s">
        <v>755</v>
      </c>
      <c r="E68" s="860">
        <v>24.505955</v>
      </c>
      <c r="F68" s="860">
        <v>24.505955</v>
      </c>
      <c r="G68" s="866" t="s">
        <v>8028</v>
      </c>
      <c r="H68" s="858" t="s">
        <v>709</v>
      </c>
      <c r="I68" s="866" t="s">
        <v>8019</v>
      </c>
      <c r="J68" s="858" t="s">
        <v>709</v>
      </c>
      <c r="K68" s="858" t="s">
        <v>709</v>
      </c>
      <c r="L68" s="860">
        <v>0</v>
      </c>
      <c r="M68" s="858"/>
    </row>
    <row r="69" s="823" customFormat="1" ht="42.95" customHeight="1" spans="1:13">
      <c r="A69" s="855" t="s">
        <v>701</v>
      </c>
      <c r="B69" s="855" t="s">
        <v>703</v>
      </c>
      <c r="C69" s="858" t="s">
        <v>34</v>
      </c>
      <c r="D69" s="858" t="s">
        <v>755</v>
      </c>
      <c r="E69" s="860">
        <v>17.374016</v>
      </c>
      <c r="F69" s="860">
        <v>17.374016</v>
      </c>
      <c r="G69" s="866" t="s">
        <v>8029</v>
      </c>
      <c r="H69" s="858" t="s">
        <v>709</v>
      </c>
      <c r="I69" s="866" t="s">
        <v>8019</v>
      </c>
      <c r="J69" s="858" t="s">
        <v>709</v>
      </c>
      <c r="K69" s="858" t="s">
        <v>709</v>
      </c>
      <c r="L69" s="860">
        <v>0</v>
      </c>
      <c r="M69" s="858"/>
    </row>
    <row r="70" s="823" customFormat="1" ht="42.95" customHeight="1" spans="1:13">
      <c r="A70" s="855" t="s">
        <v>701</v>
      </c>
      <c r="B70" s="855" t="s">
        <v>703</v>
      </c>
      <c r="C70" s="858" t="s">
        <v>34</v>
      </c>
      <c r="D70" s="858" t="s">
        <v>755</v>
      </c>
      <c r="E70" s="860">
        <v>206.376594</v>
      </c>
      <c r="F70" s="860">
        <v>206.376594</v>
      </c>
      <c r="G70" s="866" t="s">
        <v>8018</v>
      </c>
      <c r="H70" s="858" t="s">
        <v>709</v>
      </c>
      <c r="I70" s="866" t="s">
        <v>8019</v>
      </c>
      <c r="J70" s="858" t="s">
        <v>709</v>
      </c>
      <c r="K70" s="858" t="s">
        <v>709</v>
      </c>
      <c r="L70" s="860">
        <v>0</v>
      </c>
      <c r="M70" s="858"/>
    </row>
    <row r="71" s="823" customFormat="1" ht="42.95" customHeight="1" spans="1:13">
      <c r="A71" s="855" t="s">
        <v>701</v>
      </c>
      <c r="B71" s="855" t="s">
        <v>703</v>
      </c>
      <c r="C71" s="858" t="s">
        <v>34</v>
      </c>
      <c r="D71" s="858" t="s">
        <v>755</v>
      </c>
      <c r="E71" s="860">
        <v>65</v>
      </c>
      <c r="F71" s="860">
        <v>65</v>
      </c>
      <c r="G71" s="866" t="s">
        <v>8020</v>
      </c>
      <c r="H71" s="858" t="s">
        <v>709</v>
      </c>
      <c r="I71" s="866" t="s">
        <v>8019</v>
      </c>
      <c r="J71" s="858" t="s">
        <v>709</v>
      </c>
      <c r="K71" s="858" t="s">
        <v>709</v>
      </c>
      <c r="L71" s="860">
        <v>0</v>
      </c>
      <c r="M71" s="858"/>
    </row>
    <row r="72" s="823" customFormat="1" ht="42.95" customHeight="1" spans="1:13">
      <c r="A72" s="855" t="s">
        <v>701</v>
      </c>
      <c r="B72" s="855" t="s">
        <v>703</v>
      </c>
      <c r="C72" s="858" t="s">
        <v>34</v>
      </c>
      <c r="D72" s="858" t="s">
        <v>755</v>
      </c>
      <c r="E72" s="860">
        <v>5.958405</v>
      </c>
      <c r="F72" s="860">
        <v>5.958405</v>
      </c>
      <c r="G72" s="866" t="s">
        <v>8030</v>
      </c>
      <c r="H72" s="858" t="s">
        <v>709</v>
      </c>
      <c r="I72" s="866" t="s">
        <v>8019</v>
      </c>
      <c r="J72" s="858" t="s">
        <v>709</v>
      </c>
      <c r="K72" s="858" t="s">
        <v>709</v>
      </c>
      <c r="L72" s="860">
        <v>0</v>
      </c>
      <c r="M72" s="858"/>
    </row>
    <row r="73" s="823" customFormat="1" ht="42.95" customHeight="1" spans="1:13">
      <c r="A73" s="855" t="s">
        <v>701</v>
      </c>
      <c r="B73" s="855" t="s">
        <v>703</v>
      </c>
      <c r="C73" s="858" t="s">
        <v>34</v>
      </c>
      <c r="D73" s="858" t="s">
        <v>742</v>
      </c>
      <c r="E73" s="860">
        <v>7.097332</v>
      </c>
      <c r="F73" s="860">
        <v>7.097332</v>
      </c>
      <c r="G73" s="866" t="s">
        <v>8027</v>
      </c>
      <c r="H73" s="858" t="s">
        <v>709</v>
      </c>
      <c r="I73" s="866" t="s">
        <v>8019</v>
      </c>
      <c r="J73" s="858" t="s">
        <v>709</v>
      </c>
      <c r="K73" s="858" t="s">
        <v>709</v>
      </c>
      <c r="L73" s="860">
        <v>0</v>
      </c>
      <c r="M73" s="858"/>
    </row>
    <row r="74" s="823" customFormat="1" ht="42.95" customHeight="1" spans="1:13">
      <c r="A74" s="855" t="s">
        <v>701</v>
      </c>
      <c r="B74" s="855" t="s">
        <v>703</v>
      </c>
      <c r="C74" s="858" t="s">
        <v>34</v>
      </c>
      <c r="D74" s="858" t="s">
        <v>736</v>
      </c>
      <c r="E74" s="860">
        <v>18.38946</v>
      </c>
      <c r="F74" s="860">
        <v>18.38946</v>
      </c>
      <c r="G74" s="866" t="s">
        <v>8032</v>
      </c>
      <c r="H74" s="858" t="s">
        <v>709</v>
      </c>
      <c r="I74" s="866" t="s">
        <v>8019</v>
      </c>
      <c r="J74" s="858" t="s">
        <v>709</v>
      </c>
      <c r="K74" s="858" t="s">
        <v>709</v>
      </c>
      <c r="L74" s="860">
        <v>0</v>
      </c>
      <c r="M74" s="858"/>
    </row>
    <row r="75" s="823" customFormat="1" ht="42.95" customHeight="1" spans="1:13">
      <c r="A75" s="855" t="s">
        <v>701</v>
      </c>
      <c r="B75" s="855" t="s">
        <v>703</v>
      </c>
      <c r="C75" s="858" t="s">
        <v>34</v>
      </c>
      <c r="D75" s="858" t="s">
        <v>736</v>
      </c>
      <c r="E75" s="860">
        <v>20.3072</v>
      </c>
      <c r="F75" s="860">
        <v>20.3072</v>
      </c>
      <c r="G75" s="866" t="s">
        <v>8033</v>
      </c>
      <c r="H75" s="858" t="s">
        <v>709</v>
      </c>
      <c r="I75" s="866" t="s">
        <v>8019</v>
      </c>
      <c r="J75" s="858" t="s">
        <v>709</v>
      </c>
      <c r="K75" s="858" t="s">
        <v>709</v>
      </c>
      <c r="L75" s="860">
        <v>0</v>
      </c>
      <c r="M75" s="858"/>
    </row>
    <row r="76" s="823" customFormat="1" ht="42.95" customHeight="1" spans="1:13">
      <c r="A76" s="855" t="s">
        <v>701</v>
      </c>
      <c r="B76" s="855" t="s">
        <v>703</v>
      </c>
      <c r="C76" s="858" t="s">
        <v>34</v>
      </c>
      <c r="D76" s="858" t="s">
        <v>736</v>
      </c>
      <c r="E76" s="860">
        <v>29.954</v>
      </c>
      <c r="F76" s="860">
        <v>29.954</v>
      </c>
      <c r="G76" s="866" t="s">
        <v>8025</v>
      </c>
      <c r="H76" s="858" t="s">
        <v>709</v>
      </c>
      <c r="I76" s="866" t="s">
        <v>8019</v>
      </c>
      <c r="J76" s="858" t="s">
        <v>709</v>
      </c>
      <c r="K76" s="858" t="s">
        <v>709</v>
      </c>
      <c r="L76" s="860">
        <v>0</v>
      </c>
      <c r="M76" s="858"/>
    </row>
    <row r="77" s="823" customFormat="1" ht="42.95" customHeight="1" spans="1:13">
      <c r="A77" s="855" t="s">
        <v>701</v>
      </c>
      <c r="B77" s="855" t="s">
        <v>703</v>
      </c>
      <c r="C77" s="858" t="s">
        <v>34</v>
      </c>
      <c r="D77" s="858" t="s">
        <v>736</v>
      </c>
      <c r="E77" s="860">
        <v>52.46104</v>
      </c>
      <c r="F77" s="860">
        <v>52.46104</v>
      </c>
      <c r="G77" s="866" t="s">
        <v>8026</v>
      </c>
      <c r="H77" s="858" t="s">
        <v>709</v>
      </c>
      <c r="I77" s="866" t="s">
        <v>8019</v>
      </c>
      <c r="J77" s="858" t="s">
        <v>709</v>
      </c>
      <c r="K77" s="858" t="s">
        <v>709</v>
      </c>
      <c r="L77" s="860">
        <v>0</v>
      </c>
      <c r="M77" s="858"/>
    </row>
    <row r="78" s="823" customFormat="1" ht="42.95" customHeight="1" spans="1:13">
      <c r="A78" s="855" t="s">
        <v>701</v>
      </c>
      <c r="B78" s="855" t="s">
        <v>703</v>
      </c>
      <c r="C78" s="858" t="s">
        <v>34</v>
      </c>
      <c r="D78" s="858" t="s">
        <v>736</v>
      </c>
      <c r="E78" s="860">
        <v>52.2384</v>
      </c>
      <c r="F78" s="860">
        <v>52.2384</v>
      </c>
      <c r="G78" s="866" t="s">
        <v>8027</v>
      </c>
      <c r="H78" s="858" t="s">
        <v>709</v>
      </c>
      <c r="I78" s="866" t="s">
        <v>8019</v>
      </c>
      <c r="J78" s="858" t="s">
        <v>709</v>
      </c>
      <c r="K78" s="858" t="s">
        <v>709</v>
      </c>
      <c r="L78" s="860">
        <v>0</v>
      </c>
      <c r="M78" s="858"/>
    </row>
    <row r="79" s="823" customFormat="1" ht="42.95" customHeight="1" spans="1:13">
      <c r="A79" s="855" t="s">
        <v>701</v>
      </c>
      <c r="B79" s="855" t="s">
        <v>703</v>
      </c>
      <c r="C79" s="858" t="s">
        <v>34</v>
      </c>
      <c r="D79" s="858" t="s">
        <v>736</v>
      </c>
      <c r="E79" s="860">
        <v>8.512272</v>
      </c>
      <c r="F79" s="860">
        <v>8.512272</v>
      </c>
      <c r="G79" s="866" t="s">
        <v>8006</v>
      </c>
      <c r="H79" s="858" t="s">
        <v>709</v>
      </c>
      <c r="I79" s="866" t="s">
        <v>8019</v>
      </c>
      <c r="J79" s="858" t="s">
        <v>709</v>
      </c>
      <c r="K79" s="858" t="s">
        <v>709</v>
      </c>
      <c r="L79" s="860">
        <v>0</v>
      </c>
      <c r="M79" s="858"/>
    </row>
    <row r="80" s="823" customFormat="1" ht="42.95" customHeight="1" spans="1:13">
      <c r="A80" s="855" t="s">
        <v>701</v>
      </c>
      <c r="B80" s="855" t="s">
        <v>703</v>
      </c>
      <c r="C80" s="858" t="s">
        <v>34</v>
      </c>
      <c r="D80" s="858" t="s">
        <v>736</v>
      </c>
      <c r="E80" s="860">
        <v>23.698394</v>
      </c>
      <c r="F80" s="860">
        <v>23.698394</v>
      </c>
      <c r="G80" s="866" t="s">
        <v>8028</v>
      </c>
      <c r="H80" s="858" t="s">
        <v>709</v>
      </c>
      <c r="I80" s="866" t="s">
        <v>8019</v>
      </c>
      <c r="J80" s="858" t="s">
        <v>709</v>
      </c>
      <c r="K80" s="858" t="s">
        <v>709</v>
      </c>
      <c r="L80" s="860">
        <v>0</v>
      </c>
      <c r="M80" s="858"/>
    </row>
    <row r="81" s="823" customFormat="1" ht="42.95" customHeight="1" spans="1:13">
      <c r="A81" s="855" t="s">
        <v>701</v>
      </c>
      <c r="B81" s="855" t="s">
        <v>703</v>
      </c>
      <c r="C81" s="858" t="s">
        <v>34</v>
      </c>
      <c r="D81" s="858" t="s">
        <v>736</v>
      </c>
      <c r="E81" s="860">
        <v>170.685883</v>
      </c>
      <c r="F81" s="860">
        <v>170.685883</v>
      </c>
      <c r="G81" s="866" t="s">
        <v>8029</v>
      </c>
      <c r="H81" s="858" t="s">
        <v>709</v>
      </c>
      <c r="I81" s="866" t="s">
        <v>8019</v>
      </c>
      <c r="J81" s="858" t="s">
        <v>709</v>
      </c>
      <c r="K81" s="858" t="s">
        <v>709</v>
      </c>
      <c r="L81" s="860">
        <v>0</v>
      </c>
      <c r="M81" s="858"/>
    </row>
    <row r="82" s="823" customFormat="1" ht="42.95" customHeight="1" spans="1:13">
      <c r="A82" s="855" t="s">
        <v>701</v>
      </c>
      <c r="B82" s="855" t="s">
        <v>703</v>
      </c>
      <c r="C82" s="858" t="s">
        <v>34</v>
      </c>
      <c r="D82" s="858" t="s">
        <v>736</v>
      </c>
      <c r="E82" s="860">
        <v>18.6405</v>
      </c>
      <c r="F82" s="860">
        <v>18.6405</v>
      </c>
      <c r="G82" s="866" t="s">
        <v>8018</v>
      </c>
      <c r="H82" s="858" t="s">
        <v>709</v>
      </c>
      <c r="I82" s="866" t="s">
        <v>8019</v>
      </c>
      <c r="J82" s="858" t="s">
        <v>709</v>
      </c>
      <c r="K82" s="858" t="s">
        <v>709</v>
      </c>
      <c r="L82" s="860">
        <v>0</v>
      </c>
      <c r="M82" s="858"/>
    </row>
    <row r="83" s="823" customFormat="1" ht="42.95" customHeight="1" spans="1:13">
      <c r="A83" s="855" t="s">
        <v>701</v>
      </c>
      <c r="B83" s="855" t="s">
        <v>703</v>
      </c>
      <c r="C83" s="858" t="s">
        <v>34</v>
      </c>
      <c r="D83" s="858" t="s">
        <v>736</v>
      </c>
      <c r="E83" s="860">
        <v>5.1794</v>
      </c>
      <c r="F83" s="860">
        <v>5.1794</v>
      </c>
      <c r="G83" s="866" t="s">
        <v>8020</v>
      </c>
      <c r="H83" s="858" t="s">
        <v>709</v>
      </c>
      <c r="I83" s="866" t="s">
        <v>8019</v>
      </c>
      <c r="J83" s="858" t="s">
        <v>709</v>
      </c>
      <c r="K83" s="858" t="s">
        <v>709</v>
      </c>
      <c r="L83" s="860">
        <v>0</v>
      </c>
      <c r="M83" s="858"/>
    </row>
    <row r="84" s="823" customFormat="1" ht="42.95" customHeight="1" spans="1:13">
      <c r="A84" s="855" t="s">
        <v>701</v>
      </c>
      <c r="B84" s="855" t="s">
        <v>703</v>
      </c>
      <c r="C84" s="858" t="s">
        <v>34</v>
      </c>
      <c r="D84" s="858" t="s">
        <v>736</v>
      </c>
      <c r="E84" s="860">
        <v>16.6655</v>
      </c>
      <c r="F84" s="860">
        <v>16.6655</v>
      </c>
      <c r="G84" s="866" t="s">
        <v>8030</v>
      </c>
      <c r="H84" s="858" t="s">
        <v>709</v>
      </c>
      <c r="I84" s="866" t="s">
        <v>8019</v>
      </c>
      <c r="J84" s="858" t="s">
        <v>709</v>
      </c>
      <c r="K84" s="858" t="s">
        <v>709</v>
      </c>
      <c r="L84" s="860">
        <v>0</v>
      </c>
      <c r="M84" s="858"/>
    </row>
    <row r="85" s="823" customFormat="1" ht="42.95" customHeight="1" spans="1:13">
      <c r="A85" s="855" t="s">
        <v>701</v>
      </c>
      <c r="B85" s="855" t="s">
        <v>703</v>
      </c>
      <c r="C85" s="858" t="s">
        <v>34</v>
      </c>
      <c r="D85" s="858" t="s">
        <v>758</v>
      </c>
      <c r="E85" s="860">
        <v>11.837446</v>
      </c>
      <c r="F85" s="860">
        <v>11.837446</v>
      </c>
      <c r="G85" s="866" t="s">
        <v>8020</v>
      </c>
      <c r="H85" s="858" t="s">
        <v>709</v>
      </c>
      <c r="I85" s="866" t="s">
        <v>8019</v>
      </c>
      <c r="J85" s="858" t="s">
        <v>709</v>
      </c>
      <c r="K85" s="858" t="s">
        <v>709</v>
      </c>
      <c r="L85" s="860">
        <v>0</v>
      </c>
      <c r="M85" s="858"/>
    </row>
    <row r="86" s="823" customFormat="1" ht="42.95" customHeight="1" spans="1:13">
      <c r="A86" s="855" t="s">
        <v>701</v>
      </c>
      <c r="B86" s="855" t="s">
        <v>703</v>
      </c>
      <c r="C86" s="858" t="s">
        <v>34</v>
      </c>
      <c r="D86" s="858" t="s">
        <v>758</v>
      </c>
      <c r="E86" s="860">
        <v>16.6892</v>
      </c>
      <c r="F86" s="860">
        <v>16.6892</v>
      </c>
      <c r="G86" s="866" t="s">
        <v>8030</v>
      </c>
      <c r="H86" s="858" t="s">
        <v>709</v>
      </c>
      <c r="I86" s="866" t="s">
        <v>8019</v>
      </c>
      <c r="J86" s="858" t="s">
        <v>709</v>
      </c>
      <c r="K86" s="858" t="s">
        <v>709</v>
      </c>
      <c r="L86" s="860">
        <v>0</v>
      </c>
      <c r="M86" s="858"/>
    </row>
    <row r="87" s="823" customFormat="1" ht="42.95" customHeight="1" spans="1:13">
      <c r="A87" s="855" t="s">
        <v>701</v>
      </c>
      <c r="B87" s="855" t="s">
        <v>703</v>
      </c>
      <c r="C87" s="858" t="s">
        <v>34</v>
      </c>
      <c r="D87" s="858" t="s">
        <v>758</v>
      </c>
      <c r="E87" s="860">
        <v>5.0297</v>
      </c>
      <c r="F87" s="860">
        <v>5.0297</v>
      </c>
      <c r="G87" s="866" t="s">
        <v>8021</v>
      </c>
      <c r="H87" s="858" t="s">
        <v>709</v>
      </c>
      <c r="I87" s="866" t="s">
        <v>8019</v>
      </c>
      <c r="J87" s="858" t="s">
        <v>709</v>
      </c>
      <c r="K87" s="858" t="s">
        <v>709</v>
      </c>
      <c r="L87" s="860">
        <v>0</v>
      </c>
      <c r="M87" s="858"/>
    </row>
    <row r="88" s="823" customFormat="1" ht="28.45" customHeight="1" spans="1:13">
      <c r="A88" s="864" t="s">
        <v>45</v>
      </c>
      <c r="B88" s="855"/>
      <c r="C88" s="856"/>
      <c r="D88" s="856"/>
      <c r="E88" s="865">
        <v>647.17</v>
      </c>
      <c r="F88" s="865">
        <v>647.17</v>
      </c>
      <c r="G88" s="856"/>
      <c r="H88" s="856"/>
      <c r="I88" s="856"/>
      <c r="J88" s="856"/>
      <c r="K88" s="856"/>
      <c r="L88" s="865">
        <v>2072.03</v>
      </c>
      <c r="M88" s="856"/>
    </row>
    <row r="89" s="823" customFormat="1" ht="409.5" customHeight="1" spans="1:13">
      <c r="A89" s="855" t="s">
        <v>45</v>
      </c>
      <c r="B89" s="855" t="s">
        <v>8034</v>
      </c>
      <c r="C89" s="858" t="s">
        <v>8035</v>
      </c>
      <c r="D89" s="858" t="s">
        <v>50</v>
      </c>
      <c r="E89" s="860">
        <v>647.17</v>
      </c>
      <c r="F89" s="860">
        <v>647.17</v>
      </c>
      <c r="G89" s="866" t="s">
        <v>8036</v>
      </c>
      <c r="H89" s="858" t="s">
        <v>8037</v>
      </c>
      <c r="I89" s="866" t="s">
        <v>8038</v>
      </c>
      <c r="J89" s="858" t="s">
        <v>8039</v>
      </c>
      <c r="K89" s="858" t="s">
        <v>8040</v>
      </c>
      <c r="L89" s="860">
        <v>2072.03</v>
      </c>
      <c r="M89" s="858"/>
    </row>
    <row r="90" s="823" customFormat="1" ht="28.45" customHeight="1" spans="1:13">
      <c r="A90" s="864" t="s">
        <v>2734</v>
      </c>
      <c r="B90" s="855"/>
      <c r="C90" s="856"/>
      <c r="D90" s="856"/>
      <c r="E90" s="865">
        <v>862.81</v>
      </c>
      <c r="F90" s="865">
        <v>862.81</v>
      </c>
      <c r="G90" s="856"/>
      <c r="H90" s="856"/>
      <c r="I90" s="856"/>
      <c r="J90" s="856"/>
      <c r="K90" s="856"/>
      <c r="L90" s="865">
        <v>3138</v>
      </c>
      <c r="M90" s="856"/>
    </row>
    <row r="91" s="823" customFormat="1" ht="71.6" customHeight="1" spans="1:13">
      <c r="A91" s="855" t="s">
        <v>2734</v>
      </c>
      <c r="B91" s="855" t="s">
        <v>8041</v>
      </c>
      <c r="C91" s="858" t="s">
        <v>8042</v>
      </c>
      <c r="D91" s="858" t="s">
        <v>4710</v>
      </c>
      <c r="E91" s="860">
        <v>72.86</v>
      </c>
      <c r="F91" s="860">
        <v>72.86</v>
      </c>
      <c r="G91" s="866" t="s">
        <v>8043</v>
      </c>
      <c r="H91" s="858" t="s">
        <v>8044</v>
      </c>
      <c r="I91" s="866" t="s">
        <v>8019</v>
      </c>
      <c r="J91" s="858" t="s">
        <v>8045</v>
      </c>
      <c r="K91" s="858" t="s">
        <v>8044</v>
      </c>
      <c r="L91" s="860">
        <v>38</v>
      </c>
      <c r="M91" s="858"/>
    </row>
    <row r="92" s="823" customFormat="1" ht="85.9" customHeight="1" spans="1:13">
      <c r="A92" s="855" t="s">
        <v>2734</v>
      </c>
      <c r="B92" s="855" t="s">
        <v>2842</v>
      </c>
      <c r="C92" s="858" t="s">
        <v>8042</v>
      </c>
      <c r="D92" s="858" t="s">
        <v>2844</v>
      </c>
      <c r="E92" s="860">
        <v>331</v>
      </c>
      <c r="F92" s="860">
        <v>331</v>
      </c>
      <c r="G92" s="866" t="s">
        <v>8025</v>
      </c>
      <c r="H92" s="858" t="s">
        <v>8046</v>
      </c>
      <c r="I92" s="866" t="s">
        <v>8019</v>
      </c>
      <c r="J92" s="858" t="s">
        <v>8047</v>
      </c>
      <c r="K92" s="858" t="s">
        <v>8046</v>
      </c>
      <c r="L92" s="860">
        <v>3100</v>
      </c>
      <c r="M92" s="858"/>
    </row>
    <row r="93" s="823" customFormat="1" ht="114.55" customHeight="1" spans="1:13">
      <c r="A93" s="855" t="s">
        <v>2734</v>
      </c>
      <c r="B93" s="855" t="s">
        <v>8048</v>
      </c>
      <c r="C93" s="858" t="s">
        <v>34</v>
      </c>
      <c r="D93" s="858" t="s">
        <v>4701</v>
      </c>
      <c r="E93" s="860">
        <v>80.94</v>
      </c>
      <c r="F93" s="860">
        <v>80.94</v>
      </c>
      <c r="G93" s="866" t="s">
        <v>8049</v>
      </c>
      <c r="H93" s="858" t="s">
        <v>4704</v>
      </c>
      <c r="I93" s="866" t="s">
        <v>8019</v>
      </c>
      <c r="J93" s="858" t="s">
        <v>4704</v>
      </c>
      <c r="K93" s="858" t="s">
        <v>4704</v>
      </c>
      <c r="L93" s="860">
        <v>0</v>
      </c>
      <c r="M93" s="858"/>
    </row>
    <row r="94" s="823" customFormat="1" ht="114.55" customHeight="1" spans="1:13">
      <c r="A94" s="855" t="s">
        <v>2734</v>
      </c>
      <c r="B94" s="855" t="s">
        <v>8050</v>
      </c>
      <c r="C94" s="858" t="s">
        <v>34</v>
      </c>
      <c r="D94" s="858" t="s">
        <v>4734</v>
      </c>
      <c r="E94" s="860">
        <v>378.01</v>
      </c>
      <c r="F94" s="860">
        <v>378.01</v>
      </c>
      <c r="G94" s="866" t="s">
        <v>8051</v>
      </c>
      <c r="H94" s="858" t="s">
        <v>8052</v>
      </c>
      <c r="I94" s="866" t="s">
        <v>8019</v>
      </c>
      <c r="J94" s="858" t="s">
        <v>8052</v>
      </c>
      <c r="K94" s="858" t="s">
        <v>8053</v>
      </c>
      <c r="L94" s="860">
        <v>0</v>
      </c>
      <c r="M94" s="858"/>
    </row>
    <row r="95" s="823" customFormat="1" ht="28.45" customHeight="1" spans="1:13">
      <c r="A95" s="864" t="s">
        <v>75</v>
      </c>
      <c r="B95" s="855"/>
      <c r="C95" s="856"/>
      <c r="D95" s="856"/>
      <c r="E95" s="865">
        <v>6349.451395</v>
      </c>
      <c r="F95" s="865">
        <v>6349.451395</v>
      </c>
      <c r="G95" s="856"/>
      <c r="H95" s="856"/>
      <c r="I95" s="856"/>
      <c r="J95" s="856"/>
      <c r="K95" s="856"/>
      <c r="L95" s="865">
        <v>381.75</v>
      </c>
      <c r="M95" s="856"/>
    </row>
    <row r="96" s="823" customFormat="1" ht="57.25" customHeight="1" spans="1:13">
      <c r="A96" s="855" t="s">
        <v>75</v>
      </c>
      <c r="B96" s="855" t="s">
        <v>8054</v>
      </c>
      <c r="C96" s="858" t="s">
        <v>34</v>
      </c>
      <c r="D96" s="858" t="s">
        <v>3290</v>
      </c>
      <c r="E96" s="860">
        <v>49.88</v>
      </c>
      <c r="F96" s="860">
        <v>49.88</v>
      </c>
      <c r="G96" s="866" t="s">
        <v>8055</v>
      </c>
      <c r="H96" s="858" t="s">
        <v>8056</v>
      </c>
      <c r="I96" s="866" t="s">
        <v>8057</v>
      </c>
      <c r="J96" s="858" t="s">
        <v>8058</v>
      </c>
      <c r="K96" s="858" t="s">
        <v>8058</v>
      </c>
      <c r="L96" s="860">
        <v>0</v>
      </c>
      <c r="M96" s="858"/>
    </row>
    <row r="97" s="823" customFormat="1" ht="42.95" customHeight="1" spans="1:13">
      <c r="A97" s="855" t="s">
        <v>75</v>
      </c>
      <c r="B97" s="855" t="s">
        <v>8059</v>
      </c>
      <c r="C97" s="858" t="s">
        <v>34</v>
      </c>
      <c r="D97" s="858" t="s">
        <v>3380</v>
      </c>
      <c r="E97" s="860">
        <v>21.6</v>
      </c>
      <c r="F97" s="860">
        <v>21.6</v>
      </c>
      <c r="G97" s="866" t="s">
        <v>8060</v>
      </c>
      <c r="H97" s="858" t="s">
        <v>8061</v>
      </c>
      <c r="I97" s="866" t="s">
        <v>8062</v>
      </c>
      <c r="J97" s="858" t="s">
        <v>8063</v>
      </c>
      <c r="K97" s="858" t="s">
        <v>8063</v>
      </c>
      <c r="L97" s="860">
        <v>0</v>
      </c>
      <c r="M97" s="858"/>
    </row>
    <row r="98" s="823" customFormat="1" ht="57.25" customHeight="1" spans="1:13">
      <c r="A98" s="855" t="s">
        <v>75</v>
      </c>
      <c r="B98" s="855" t="s">
        <v>8054</v>
      </c>
      <c r="C98" s="858" t="s">
        <v>34</v>
      </c>
      <c r="D98" s="858" t="s">
        <v>3465</v>
      </c>
      <c r="E98" s="860">
        <v>11.59</v>
      </c>
      <c r="F98" s="860">
        <v>11.59</v>
      </c>
      <c r="G98" s="866" t="s">
        <v>8064</v>
      </c>
      <c r="H98" s="858" t="s">
        <v>8065</v>
      </c>
      <c r="I98" s="866" t="s">
        <v>8066</v>
      </c>
      <c r="J98" s="858" t="s">
        <v>8067</v>
      </c>
      <c r="K98" s="858" t="s">
        <v>8067</v>
      </c>
      <c r="L98" s="860">
        <v>0</v>
      </c>
      <c r="M98" s="858"/>
    </row>
    <row r="99" s="823" customFormat="1" ht="71.6" customHeight="1" spans="1:13">
      <c r="A99" s="855" t="s">
        <v>75</v>
      </c>
      <c r="B99" s="855" t="s">
        <v>8068</v>
      </c>
      <c r="C99" s="858" t="s">
        <v>34</v>
      </c>
      <c r="D99" s="858" t="s">
        <v>3447</v>
      </c>
      <c r="E99" s="860">
        <v>83.35</v>
      </c>
      <c r="F99" s="860">
        <v>83.35</v>
      </c>
      <c r="G99" s="866" t="s">
        <v>8069</v>
      </c>
      <c r="H99" s="858" t="s">
        <v>8070</v>
      </c>
      <c r="I99" s="866" t="s">
        <v>8071</v>
      </c>
      <c r="J99" s="858" t="s">
        <v>8070</v>
      </c>
      <c r="K99" s="858" t="s">
        <v>8070</v>
      </c>
      <c r="L99" s="860">
        <v>0</v>
      </c>
      <c r="M99" s="858"/>
    </row>
    <row r="100" s="823" customFormat="1" ht="143.2" customHeight="1" spans="1:13">
      <c r="A100" s="855" t="s">
        <v>75</v>
      </c>
      <c r="B100" s="855" t="s">
        <v>8068</v>
      </c>
      <c r="C100" s="858" t="s">
        <v>34</v>
      </c>
      <c r="D100" s="858" t="s">
        <v>3366</v>
      </c>
      <c r="E100" s="860">
        <v>141.57</v>
      </c>
      <c r="F100" s="860">
        <v>141.57</v>
      </c>
      <c r="G100" s="866" t="s">
        <v>8072</v>
      </c>
      <c r="H100" s="858" t="s">
        <v>8073</v>
      </c>
      <c r="I100" s="866" t="s">
        <v>8074</v>
      </c>
      <c r="J100" s="858" t="s">
        <v>8073</v>
      </c>
      <c r="K100" s="858" t="s">
        <v>8073</v>
      </c>
      <c r="L100" s="860">
        <v>0</v>
      </c>
      <c r="M100" s="858"/>
    </row>
    <row r="101" s="823" customFormat="1" ht="28.6" customHeight="1" spans="1:13">
      <c r="A101" s="855" t="s">
        <v>75</v>
      </c>
      <c r="B101" s="855" t="s">
        <v>8075</v>
      </c>
      <c r="C101" s="858" t="s">
        <v>34</v>
      </c>
      <c r="D101" s="858" t="s">
        <v>3474</v>
      </c>
      <c r="E101" s="860">
        <v>97.22</v>
      </c>
      <c r="F101" s="860">
        <v>97.22</v>
      </c>
      <c r="G101" s="866" t="s">
        <v>8062</v>
      </c>
      <c r="H101" s="858" t="s">
        <v>8076</v>
      </c>
      <c r="I101" s="866" t="s">
        <v>8074</v>
      </c>
      <c r="J101" s="858" t="s">
        <v>8076</v>
      </c>
      <c r="K101" s="858" t="s">
        <v>8076</v>
      </c>
      <c r="L101" s="860">
        <v>0</v>
      </c>
      <c r="M101" s="858"/>
    </row>
    <row r="102" s="823" customFormat="1" ht="85.9" customHeight="1" spans="1:13">
      <c r="A102" s="855" t="s">
        <v>75</v>
      </c>
      <c r="B102" s="855" t="s">
        <v>8068</v>
      </c>
      <c r="C102" s="858" t="s">
        <v>34</v>
      </c>
      <c r="D102" s="858" t="s">
        <v>3523</v>
      </c>
      <c r="E102" s="860">
        <v>12.61</v>
      </c>
      <c r="F102" s="860">
        <v>12.61</v>
      </c>
      <c r="G102" s="866" t="s">
        <v>8077</v>
      </c>
      <c r="H102" s="858" t="s">
        <v>8078</v>
      </c>
      <c r="I102" s="866" t="s">
        <v>8079</v>
      </c>
      <c r="J102" s="858" t="s">
        <v>8078</v>
      </c>
      <c r="K102" s="858" t="s">
        <v>8078</v>
      </c>
      <c r="L102" s="860">
        <v>0</v>
      </c>
      <c r="M102" s="858"/>
    </row>
    <row r="103" s="823" customFormat="1" ht="128.85" customHeight="1" spans="1:13">
      <c r="A103" s="855" t="s">
        <v>75</v>
      </c>
      <c r="B103" s="855" t="s">
        <v>8075</v>
      </c>
      <c r="C103" s="858" t="s">
        <v>34</v>
      </c>
      <c r="D103" s="858" t="s">
        <v>3515</v>
      </c>
      <c r="E103" s="860">
        <v>15.9</v>
      </c>
      <c r="F103" s="860">
        <v>15.9</v>
      </c>
      <c r="G103" s="866" t="s">
        <v>8080</v>
      </c>
      <c r="H103" s="858" t="s">
        <v>8081</v>
      </c>
      <c r="I103" s="866" t="s">
        <v>8079</v>
      </c>
      <c r="J103" s="858" t="s">
        <v>8081</v>
      </c>
      <c r="K103" s="858" t="s">
        <v>8081</v>
      </c>
      <c r="L103" s="860">
        <v>0</v>
      </c>
      <c r="M103" s="858"/>
    </row>
    <row r="104" s="823" customFormat="1" ht="28.6" customHeight="1" spans="1:13">
      <c r="A104" s="855" t="s">
        <v>75</v>
      </c>
      <c r="B104" s="855" t="s">
        <v>8082</v>
      </c>
      <c r="C104" s="858" t="s">
        <v>34</v>
      </c>
      <c r="D104" s="858" t="s">
        <v>3402</v>
      </c>
      <c r="E104" s="860">
        <v>1.46</v>
      </c>
      <c r="F104" s="860">
        <v>1.46</v>
      </c>
      <c r="G104" s="866" t="s">
        <v>8083</v>
      </c>
      <c r="H104" s="858" t="s">
        <v>8076</v>
      </c>
      <c r="I104" s="866" t="s">
        <v>8079</v>
      </c>
      <c r="J104" s="858" t="s">
        <v>8076</v>
      </c>
      <c r="K104" s="858" t="s">
        <v>8076</v>
      </c>
      <c r="L104" s="860">
        <v>0</v>
      </c>
      <c r="M104" s="858"/>
    </row>
    <row r="105" s="823" customFormat="1" ht="42.95" customHeight="1" spans="1:13">
      <c r="A105" s="855" t="s">
        <v>75</v>
      </c>
      <c r="B105" s="855" t="s">
        <v>8082</v>
      </c>
      <c r="C105" s="858" t="s">
        <v>34</v>
      </c>
      <c r="D105" s="858" t="s">
        <v>3408</v>
      </c>
      <c r="E105" s="860">
        <v>60.35</v>
      </c>
      <c r="F105" s="860">
        <v>60.35</v>
      </c>
      <c r="G105" s="866" t="s">
        <v>8084</v>
      </c>
      <c r="H105" s="858" t="s">
        <v>8085</v>
      </c>
      <c r="I105" s="866" t="s">
        <v>8019</v>
      </c>
      <c r="J105" s="858" t="s">
        <v>8085</v>
      </c>
      <c r="K105" s="858" t="s">
        <v>8085</v>
      </c>
      <c r="L105" s="860">
        <v>0</v>
      </c>
      <c r="M105" s="858"/>
    </row>
    <row r="106" s="823" customFormat="1" ht="71.6" customHeight="1" spans="1:13">
      <c r="A106" s="855" t="s">
        <v>75</v>
      </c>
      <c r="B106" s="855" t="s">
        <v>8086</v>
      </c>
      <c r="C106" s="858" t="s">
        <v>310</v>
      </c>
      <c r="D106" s="858" t="s">
        <v>3425</v>
      </c>
      <c r="E106" s="860">
        <v>129.29</v>
      </c>
      <c r="F106" s="860">
        <v>129.29</v>
      </c>
      <c r="G106" s="866" t="s">
        <v>8087</v>
      </c>
      <c r="H106" s="858" t="s">
        <v>8088</v>
      </c>
      <c r="I106" s="866" t="s">
        <v>8089</v>
      </c>
      <c r="J106" s="858" t="s">
        <v>8090</v>
      </c>
      <c r="K106" s="858" t="s">
        <v>8091</v>
      </c>
      <c r="L106" s="860">
        <v>0</v>
      </c>
      <c r="M106" s="858"/>
    </row>
    <row r="107" s="823" customFormat="1" ht="71.6" customHeight="1" spans="1:13">
      <c r="A107" s="855" t="s">
        <v>75</v>
      </c>
      <c r="B107" s="855" t="s">
        <v>8086</v>
      </c>
      <c r="C107" s="858" t="s">
        <v>310</v>
      </c>
      <c r="D107" s="858" t="s">
        <v>3425</v>
      </c>
      <c r="E107" s="860">
        <v>184.73</v>
      </c>
      <c r="F107" s="860">
        <v>184.73</v>
      </c>
      <c r="G107" s="866" t="s">
        <v>8087</v>
      </c>
      <c r="H107" s="858" t="s">
        <v>8092</v>
      </c>
      <c r="I107" s="866" t="s">
        <v>8093</v>
      </c>
      <c r="J107" s="858" t="s">
        <v>8090</v>
      </c>
      <c r="K107" s="858" t="s">
        <v>8091</v>
      </c>
      <c r="L107" s="860">
        <v>0</v>
      </c>
      <c r="M107" s="858"/>
    </row>
    <row r="108" s="823" customFormat="1" ht="85.9" customHeight="1" spans="1:13">
      <c r="A108" s="855" t="s">
        <v>75</v>
      </c>
      <c r="B108" s="855" t="s">
        <v>8086</v>
      </c>
      <c r="C108" s="858" t="s">
        <v>310</v>
      </c>
      <c r="D108" s="858" t="s">
        <v>3425</v>
      </c>
      <c r="E108" s="860">
        <v>37.45</v>
      </c>
      <c r="F108" s="860">
        <v>37.45</v>
      </c>
      <c r="G108" s="866" t="s">
        <v>8094</v>
      </c>
      <c r="H108" s="858" t="s">
        <v>8095</v>
      </c>
      <c r="I108" s="866" t="s">
        <v>8096</v>
      </c>
      <c r="J108" s="858" t="s">
        <v>8090</v>
      </c>
      <c r="K108" s="858" t="s">
        <v>8091</v>
      </c>
      <c r="L108" s="860">
        <v>0</v>
      </c>
      <c r="M108" s="858"/>
    </row>
    <row r="109" s="823" customFormat="1" ht="42.95" customHeight="1" spans="1:13">
      <c r="A109" s="855" t="s">
        <v>75</v>
      </c>
      <c r="B109" s="855" t="s">
        <v>8086</v>
      </c>
      <c r="C109" s="858" t="s">
        <v>310</v>
      </c>
      <c r="D109" s="858" t="s">
        <v>3425</v>
      </c>
      <c r="E109" s="860">
        <v>186.05</v>
      </c>
      <c r="F109" s="860">
        <v>186.05</v>
      </c>
      <c r="G109" s="866" t="s">
        <v>8097</v>
      </c>
      <c r="H109" s="858" t="s">
        <v>8098</v>
      </c>
      <c r="I109" s="866" t="s">
        <v>8099</v>
      </c>
      <c r="J109" s="858" t="s">
        <v>8090</v>
      </c>
      <c r="K109" s="858" t="s">
        <v>8091</v>
      </c>
      <c r="L109" s="860">
        <v>0</v>
      </c>
      <c r="M109" s="858"/>
    </row>
    <row r="110" s="823" customFormat="1" ht="71.6" customHeight="1" spans="1:13">
      <c r="A110" s="855" t="s">
        <v>75</v>
      </c>
      <c r="B110" s="855" t="s">
        <v>8086</v>
      </c>
      <c r="C110" s="858" t="s">
        <v>310</v>
      </c>
      <c r="D110" s="858" t="s">
        <v>3425</v>
      </c>
      <c r="E110" s="860">
        <v>76.32</v>
      </c>
      <c r="F110" s="860">
        <v>76.32</v>
      </c>
      <c r="G110" s="866" t="s">
        <v>8100</v>
      </c>
      <c r="H110" s="858" t="s">
        <v>8101</v>
      </c>
      <c r="I110" s="866" t="s">
        <v>8080</v>
      </c>
      <c r="J110" s="858" t="s">
        <v>8090</v>
      </c>
      <c r="K110" s="858" t="s">
        <v>8091</v>
      </c>
      <c r="L110" s="860">
        <v>0</v>
      </c>
      <c r="M110" s="858"/>
    </row>
    <row r="111" s="823" customFormat="1" ht="114.55" customHeight="1" spans="1:13">
      <c r="A111" s="855" t="s">
        <v>75</v>
      </c>
      <c r="B111" s="855" t="s">
        <v>8086</v>
      </c>
      <c r="C111" s="858" t="s">
        <v>310</v>
      </c>
      <c r="D111" s="858" t="s">
        <v>3297</v>
      </c>
      <c r="E111" s="860">
        <v>57.17</v>
      </c>
      <c r="F111" s="860">
        <v>57.17</v>
      </c>
      <c r="G111" s="866" t="s">
        <v>8102</v>
      </c>
      <c r="H111" s="858" t="s">
        <v>8103</v>
      </c>
      <c r="I111" s="866" t="s">
        <v>8104</v>
      </c>
      <c r="J111" s="858" t="s">
        <v>8105</v>
      </c>
      <c r="K111" s="858" t="s">
        <v>8103</v>
      </c>
      <c r="L111" s="860">
        <v>0</v>
      </c>
      <c r="M111" s="858"/>
    </row>
    <row r="112" s="823" customFormat="1" ht="100.2" customHeight="1" spans="1:13">
      <c r="A112" s="855" t="s">
        <v>75</v>
      </c>
      <c r="B112" s="855" t="s">
        <v>8086</v>
      </c>
      <c r="C112" s="858" t="s">
        <v>310</v>
      </c>
      <c r="D112" s="858" t="s">
        <v>299</v>
      </c>
      <c r="E112" s="860">
        <v>198.75</v>
      </c>
      <c r="F112" s="860">
        <v>198.75</v>
      </c>
      <c r="G112" s="866" t="s">
        <v>8106</v>
      </c>
      <c r="H112" s="858" t="s">
        <v>8107</v>
      </c>
      <c r="I112" s="866" t="s">
        <v>8108</v>
      </c>
      <c r="J112" s="858" t="s">
        <v>8109</v>
      </c>
      <c r="K112" s="858" t="s">
        <v>8110</v>
      </c>
      <c r="L112" s="860">
        <v>0</v>
      </c>
      <c r="M112" s="858"/>
    </row>
    <row r="113" s="823" customFormat="1" ht="71.6" customHeight="1" spans="1:13">
      <c r="A113" s="855" t="s">
        <v>75</v>
      </c>
      <c r="B113" s="855" t="s">
        <v>8086</v>
      </c>
      <c r="C113" s="858" t="s">
        <v>298</v>
      </c>
      <c r="D113" s="858" t="s">
        <v>379</v>
      </c>
      <c r="E113" s="860">
        <v>12.56</v>
      </c>
      <c r="F113" s="860">
        <v>12.56</v>
      </c>
      <c r="G113" s="866" t="s">
        <v>8024</v>
      </c>
      <c r="H113" s="858" t="s">
        <v>8111</v>
      </c>
      <c r="I113" s="866" t="s">
        <v>8015</v>
      </c>
      <c r="J113" s="858" t="s">
        <v>8112</v>
      </c>
      <c r="K113" s="858" t="s">
        <v>8113</v>
      </c>
      <c r="L113" s="860">
        <v>113.05</v>
      </c>
      <c r="M113" s="858"/>
    </row>
    <row r="114" s="823" customFormat="1" ht="71.6" customHeight="1" spans="1:13">
      <c r="A114" s="855" t="s">
        <v>75</v>
      </c>
      <c r="B114" s="855" t="s">
        <v>8086</v>
      </c>
      <c r="C114" s="858" t="s">
        <v>310</v>
      </c>
      <c r="D114" s="858" t="s">
        <v>357</v>
      </c>
      <c r="E114" s="860">
        <v>336.5</v>
      </c>
      <c r="F114" s="860">
        <v>336.5</v>
      </c>
      <c r="G114" s="866" t="s">
        <v>8114</v>
      </c>
      <c r="H114" s="858" t="s">
        <v>8115</v>
      </c>
      <c r="I114" s="866" t="s">
        <v>8116</v>
      </c>
      <c r="J114" s="858" t="s">
        <v>8117</v>
      </c>
      <c r="K114" s="858" t="s">
        <v>361</v>
      </c>
      <c r="L114" s="860">
        <v>238.7</v>
      </c>
      <c r="M114" s="858"/>
    </row>
    <row r="115" s="823" customFormat="1" ht="100.2" customHeight="1" spans="1:13">
      <c r="A115" s="855" t="s">
        <v>75</v>
      </c>
      <c r="B115" s="855" t="s">
        <v>8086</v>
      </c>
      <c r="C115" s="858" t="s">
        <v>298</v>
      </c>
      <c r="D115" s="858" t="s">
        <v>400</v>
      </c>
      <c r="E115" s="860">
        <v>58.83</v>
      </c>
      <c r="F115" s="860">
        <v>58.83</v>
      </c>
      <c r="G115" s="866" t="s">
        <v>8062</v>
      </c>
      <c r="H115" s="858" t="s">
        <v>402</v>
      </c>
      <c r="I115" s="866" t="s">
        <v>8062</v>
      </c>
      <c r="J115" s="858" t="s">
        <v>8118</v>
      </c>
      <c r="K115" s="858" t="s">
        <v>8119</v>
      </c>
      <c r="L115" s="860">
        <v>0</v>
      </c>
      <c r="M115" s="858"/>
    </row>
    <row r="116" s="823" customFormat="1" ht="114.55" customHeight="1" spans="1:13">
      <c r="A116" s="855" t="s">
        <v>75</v>
      </c>
      <c r="B116" s="855" t="s">
        <v>8120</v>
      </c>
      <c r="C116" s="858" t="s">
        <v>34</v>
      </c>
      <c r="D116" s="858" t="s">
        <v>246</v>
      </c>
      <c r="E116" s="860">
        <v>231.07</v>
      </c>
      <c r="F116" s="860">
        <v>231.07</v>
      </c>
      <c r="G116" s="866" t="s">
        <v>8121</v>
      </c>
      <c r="H116" s="858" t="s">
        <v>245</v>
      </c>
      <c r="I116" s="866" t="s">
        <v>8019</v>
      </c>
      <c r="J116" s="858" t="s">
        <v>1923</v>
      </c>
      <c r="K116" s="858" t="s">
        <v>248</v>
      </c>
      <c r="L116" s="860">
        <v>0</v>
      </c>
      <c r="M116" s="858"/>
    </row>
    <row r="117" s="823" customFormat="1" ht="114.55" customHeight="1" spans="1:13">
      <c r="A117" s="855" t="s">
        <v>75</v>
      </c>
      <c r="B117" s="855" t="s">
        <v>8120</v>
      </c>
      <c r="C117" s="858" t="s">
        <v>34</v>
      </c>
      <c r="D117" s="858" t="s">
        <v>246</v>
      </c>
      <c r="E117" s="860">
        <v>109.8</v>
      </c>
      <c r="F117" s="860">
        <v>109.8</v>
      </c>
      <c r="G117" s="866" t="s">
        <v>8122</v>
      </c>
      <c r="H117" s="858" t="s">
        <v>245</v>
      </c>
      <c r="I117" s="866" t="s">
        <v>8019</v>
      </c>
      <c r="J117" s="858" t="s">
        <v>1923</v>
      </c>
      <c r="K117" s="858" t="s">
        <v>248</v>
      </c>
      <c r="L117" s="860">
        <v>0</v>
      </c>
      <c r="M117" s="858"/>
    </row>
    <row r="118" s="823" customFormat="1" ht="114.55" customHeight="1" spans="1:13">
      <c r="A118" s="855" t="s">
        <v>75</v>
      </c>
      <c r="B118" s="855" t="s">
        <v>8120</v>
      </c>
      <c r="C118" s="858" t="s">
        <v>34</v>
      </c>
      <c r="D118" s="858" t="s">
        <v>246</v>
      </c>
      <c r="E118" s="860">
        <v>6.96</v>
      </c>
      <c r="F118" s="860">
        <v>6.96</v>
      </c>
      <c r="G118" s="866" t="s">
        <v>8123</v>
      </c>
      <c r="H118" s="858" t="s">
        <v>245</v>
      </c>
      <c r="I118" s="866" t="s">
        <v>8019</v>
      </c>
      <c r="J118" s="858" t="s">
        <v>1923</v>
      </c>
      <c r="K118" s="858" t="s">
        <v>248</v>
      </c>
      <c r="L118" s="860">
        <v>0</v>
      </c>
      <c r="M118" s="858"/>
    </row>
    <row r="119" s="823" customFormat="1" ht="114.55" customHeight="1" spans="1:13">
      <c r="A119" s="855" t="s">
        <v>75</v>
      </c>
      <c r="B119" s="855" t="s">
        <v>8120</v>
      </c>
      <c r="C119" s="858" t="s">
        <v>34</v>
      </c>
      <c r="D119" s="858" t="s">
        <v>110</v>
      </c>
      <c r="E119" s="860">
        <v>158.05</v>
      </c>
      <c r="F119" s="860">
        <v>158.05</v>
      </c>
      <c r="G119" s="866" t="s">
        <v>8124</v>
      </c>
      <c r="H119" s="858" t="s">
        <v>120</v>
      </c>
      <c r="I119" s="866" t="s">
        <v>8019</v>
      </c>
      <c r="J119" s="858" t="s">
        <v>8125</v>
      </c>
      <c r="K119" s="858" t="s">
        <v>123</v>
      </c>
      <c r="L119" s="860">
        <v>0</v>
      </c>
      <c r="M119" s="858"/>
    </row>
    <row r="120" s="823" customFormat="1" ht="114.55" customHeight="1" spans="1:13">
      <c r="A120" s="855" t="s">
        <v>75</v>
      </c>
      <c r="B120" s="855" t="s">
        <v>8120</v>
      </c>
      <c r="C120" s="858" t="s">
        <v>34</v>
      </c>
      <c r="D120" s="858" t="s">
        <v>110</v>
      </c>
      <c r="E120" s="860">
        <v>115.76</v>
      </c>
      <c r="F120" s="860">
        <v>115.76</v>
      </c>
      <c r="G120" s="866" t="s">
        <v>8126</v>
      </c>
      <c r="H120" s="858" t="s">
        <v>120</v>
      </c>
      <c r="I120" s="866" t="s">
        <v>8019</v>
      </c>
      <c r="J120" s="858" t="s">
        <v>8125</v>
      </c>
      <c r="K120" s="858" t="s">
        <v>123</v>
      </c>
      <c r="L120" s="860">
        <v>0</v>
      </c>
      <c r="M120" s="858"/>
    </row>
    <row r="121" s="823" customFormat="1" ht="114.55" customHeight="1" spans="1:13">
      <c r="A121" s="855" t="s">
        <v>75</v>
      </c>
      <c r="B121" s="855" t="s">
        <v>8120</v>
      </c>
      <c r="C121" s="858" t="s">
        <v>34</v>
      </c>
      <c r="D121" s="858" t="s">
        <v>110</v>
      </c>
      <c r="E121" s="860">
        <v>41.9</v>
      </c>
      <c r="F121" s="860">
        <v>41.9</v>
      </c>
      <c r="G121" s="866" t="s">
        <v>8127</v>
      </c>
      <c r="H121" s="858" t="s">
        <v>127</v>
      </c>
      <c r="I121" s="866" t="s">
        <v>8019</v>
      </c>
      <c r="J121" s="858" t="s">
        <v>8125</v>
      </c>
      <c r="K121" s="858" t="s">
        <v>130</v>
      </c>
      <c r="L121" s="860">
        <v>0</v>
      </c>
      <c r="M121" s="858"/>
    </row>
    <row r="122" s="823" customFormat="1" ht="114.55" customHeight="1" spans="1:13">
      <c r="A122" s="855" t="s">
        <v>75</v>
      </c>
      <c r="B122" s="855" t="s">
        <v>8120</v>
      </c>
      <c r="C122" s="858" t="s">
        <v>34</v>
      </c>
      <c r="D122" s="858" t="s">
        <v>110</v>
      </c>
      <c r="E122" s="860">
        <v>153.34</v>
      </c>
      <c r="F122" s="860">
        <v>153.34</v>
      </c>
      <c r="G122" s="866" t="s">
        <v>8128</v>
      </c>
      <c r="H122" s="858" t="s">
        <v>127</v>
      </c>
      <c r="I122" s="866" t="s">
        <v>8019</v>
      </c>
      <c r="J122" s="858" t="s">
        <v>8125</v>
      </c>
      <c r="K122" s="858" t="s">
        <v>130</v>
      </c>
      <c r="L122" s="860">
        <v>0</v>
      </c>
      <c r="M122" s="858"/>
    </row>
    <row r="123" s="823" customFormat="1" ht="114.55" customHeight="1" spans="1:13">
      <c r="A123" s="855" t="s">
        <v>75</v>
      </c>
      <c r="B123" s="855" t="s">
        <v>8120</v>
      </c>
      <c r="C123" s="858" t="s">
        <v>34</v>
      </c>
      <c r="D123" s="858" t="s">
        <v>110</v>
      </c>
      <c r="E123" s="860">
        <v>34.09</v>
      </c>
      <c r="F123" s="860">
        <v>34.09</v>
      </c>
      <c r="G123" s="866" t="s">
        <v>8129</v>
      </c>
      <c r="H123" s="858" t="s">
        <v>127</v>
      </c>
      <c r="I123" s="866" t="s">
        <v>8019</v>
      </c>
      <c r="J123" s="858" t="s">
        <v>8125</v>
      </c>
      <c r="K123" s="858" t="s">
        <v>130</v>
      </c>
      <c r="L123" s="860">
        <v>0</v>
      </c>
      <c r="M123" s="858"/>
    </row>
    <row r="124" s="823" customFormat="1" ht="114.55" customHeight="1" spans="1:13">
      <c r="A124" s="855" t="s">
        <v>75</v>
      </c>
      <c r="B124" s="855" t="s">
        <v>8120</v>
      </c>
      <c r="C124" s="858" t="s">
        <v>34</v>
      </c>
      <c r="D124" s="858" t="s">
        <v>110</v>
      </c>
      <c r="E124" s="860">
        <v>5.8</v>
      </c>
      <c r="F124" s="860">
        <v>5.8</v>
      </c>
      <c r="G124" s="866" t="s">
        <v>8130</v>
      </c>
      <c r="H124" s="858" t="s">
        <v>133</v>
      </c>
      <c r="I124" s="866" t="s">
        <v>8019</v>
      </c>
      <c r="J124" s="858" t="s">
        <v>8131</v>
      </c>
      <c r="K124" s="858" t="s">
        <v>136</v>
      </c>
      <c r="L124" s="860">
        <v>0</v>
      </c>
      <c r="M124" s="858"/>
    </row>
    <row r="125" s="823" customFormat="1" ht="114.55" customHeight="1" spans="1:13">
      <c r="A125" s="855" t="s">
        <v>75</v>
      </c>
      <c r="B125" s="855" t="s">
        <v>8120</v>
      </c>
      <c r="C125" s="858" t="s">
        <v>34</v>
      </c>
      <c r="D125" s="858" t="s">
        <v>140</v>
      </c>
      <c r="E125" s="860">
        <v>36.53</v>
      </c>
      <c r="F125" s="860">
        <v>36.53</v>
      </c>
      <c r="G125" s="866" t="s">
        <v>8132</v>
      </c>
      <c r="H125" s="858" t="s">
        <v>197</v>
      </c>
      <c r="I125" s="866" t="s">
        <v>8019</v>
      </c>
      <c r="J125" s="858" t="s">
        <v>8131</v>
      </c>
      <c r="K125" s="858" t="s">
        <v>199</v>
      </c>
      <c r="L125" s="860">
        <v>0</v>
      </c>
      <c r="M125" s="858"/>
    </row>
    <row r="126" s="823" customFormat="1" ht="114.55" customHeight="1" spans="1:13">
      <c r="A126" s="855" t="s">
        <v>75</v>
      </c>
      <c r="B126" s="855" t="s">
        <v>8120</v>
      </c>
      <c r="C126" s="858" t="s">
        <v>34</v>
      </c>
      <c r="D126" s="858" t="s">
        <v>140</v>
      </c>
      <c r="E126" s="860">
        <v>9.84</v>
      </c>
      <c r="F126" s="860">
        <v>9.84</v>
      </c>
      <c r="G126" s="866" t="s">
        <v>8126</v>
      </c>
      <c r="H126" s="858" t="s">
        <v>139</v>
      </c>
      <c r="I126" s="866" t="s">
        <v>8019</v>
      </c>
      <c r="J126" s="858" t="s">
        <v>8131</v>
      </c>
      <c r="K126" s="858" t="s">
        <v>142</v>
      </c>
      <c r="L126" s="860">
        <v>0</v>
      </c>
      <c r="M126" s="858"/>
    </row>
    <row r="127" s="823" customFormat="1" ht="114.55" customHeight="1" spans="1:13">
      <c r="A127" s="855" t="s">
        <v>75</v>
      </c>
      <c r="B127" s="855" t="s">
        <v>8120</v>
      </c>
      <c r="C127" s="858" t="s">
        <v>34</v>
      </c>
      <c r="D127" s="858" t="s">
        <v>140</v>
      </c>
      <c r="E127" s="860">
        <v>11.41</v>
      </c>
      <c r="F127" s="860">
        <v>11.41</v>
      </c>
      <c r="G127" s="866" t="s">
        <v>8133</v>
      </c>
      <c r="H127" s="858" t="s">
        <v>139</v>
      </c>
      <c r="I127" s="866" t="s">
        <v>8019</v>
      </c>
      <c r="J127" s="858" t="s">
        <v>8131</v>
      </c>
      <c r="K127" s="858" t="s">
        <v>142</v>
      </c>
      <c r="L127" s="860">
        <v>0</v>
      </c>
      <c r="M127" s="858"/>
    </row>
    <row r="128" s="823" customFormat="1" ht="114.55" customHeight="1" spans="1:13">
      <c r="A128" s="855" t="s">
        <v>75</v>
      </c>
      <c r="B128" s="855" t="s">
        <v>8120</v>
      </c>
      <c r="C128" s="858" t="s">
        <v>34</v>
      </c>
      <c r="D128" s="858" t="s">
        <v>140</v>
      </c>
      <c r="E128" s="860">
        <v>36.8</v>
      </c>
      <c r="F128" s="860">
        <v>36.8</v>
      </c>
      <c r="G128" s="866" t="s">
        <v>8134</v>
      </c>
      <c r="H128" s="858" t="s">
        <v>139</v>
      </c>
      <c r="I128" s="866" t="s">
        <v>8019</v>
      </c>
      <c r="J128" s="858" t="s">
        <v>8131</v>
      </c>
      <c r="K128" s="858" t="s">
        <v>142</v>
      </c>
      <c r="L128" s="860">
        <v>0</v>
      </c>
      <c r="M128" s="858"/>
    </row>
    <row r="129" s="823" customFormat="1" ht="114.55" customHeight="1" spans="1:13">
      <c r="A129" s="855" t="s">
        <v>75</v>
      </c>
      <c r="B129" s="855" t="s">
        <v>8120</v>
      </c>
      <c r="C129" s="858" t="s">
        <v>34</v>
      </c>
      <c r="D129" s="858" t="s">
        <v>140</v>
      </c>
      <c r="E129" s="860">
        <v>7.85</v>
      </c>
      <c r="F129" s="860">
        <v>7.85</v>
      </c>
      <c r="G129" s="866" t="s">
        <v>8135</v>
      </c>
      <c r="H129" s="858" t="s">
        <v>139</v>
      </c>
      <c r="I129" s="866" t="s">
        <v>8019</v>
      </c>
      <c r="J129" s="858" t="s">
        <v>8131</v>
      </c>
      <c r="K129" s="858" t="s">
        <v>142</v>
      </c>
      <c r="L129" s="860">
        <v>0</v>
      </c>
      <c r="M129" s="858"/>
    </row>
    <row r="130" s="823" customFormat="1" ht="114.55" customHeight="1" spans="1:13">
      <c r="A130" s="855" t="s">
        <v>75</v>
      </c>
      <c r="B130" s="855" t="s">
        <v>8120</v>
      </c>
      <c r="C130" s="858" t="s">
        <v>34</v>
      </c>
      <c r="D130" s="858" t="s">
        <v>140</v>
      </c>
      <c r="E130" s="860">
        <v>10.63</v>
      </c>
      <c r="F130" s="860">
        <v>10.63</v>
      </c>
      <c r="G130" s="866" t="s">
        <v>8136</v>
      </c>
      <c r="H130" s="858" t="s">
        <v>146</v>
      </c>
      <c r="I130" s="866" t="s">
        <v>8019</v>
      </c>
      <c r="J130" s="858" t="s">
        <v>8131</v>
      </c>
      <c r="K130" s="858" t="s">
        <v>149</v>
      </c>
      <c r="L130" s="860">
        <v>0</v>
      </c>
      <c r="M130" s="858"/>
    </row>
    <row r="131" s="823" customFormat="1" ht="114.55" customHeight="1" spans="1:13">
      <c r="A131" s="855" t="s">
        <v>75</v>
      </c>
      <c r="B131" s="855" t="s">
        <v>8120</v>
      </c>
      <c r="C131" s="858" t="s">
        <v>34</v>
      </c>
      <c r="D131" s="858" t="s">
        <v>140</v>
      </c>
      <c r="E131" s="860">
        <v>40.65</v>
      </c>
      <c r="F131" s="860">
        <v>40.65</v>
      </c>
      <c r="G131" s="866" t="s">
        <v>8137</v>
      </c>
      <c r="H131" s="858" t="s">
        <v>146</v>
      </c>
      <c r="I131" s="866" t="s">
        <v>8019</v>
      </c>
      <c r="J131" s="858" t="s">
        <v>8138</v>
      </c>
      <c r="K131" s="858" t="s">
        <v>149</v>
      </c>
      <c r="L131" s="860">
        <v>0</v>
      </c>
      <c r="M131" s="858"/>
    </row>
    <row r="132" s="823" customFormat="1" ht="114.55" customHeight="1" spans="1:13">
      <c r="A132" s="855" t="s">
        <v>75</v>
      </c>
      <c r="B132" s="855" t="s">
        <v>8120</v>
      </c>
      <c r="C132" s="858" t="s">
        <v>34</v>
      </c>
      <c r="D132" s="858" t="s">
        <v>140</v>
      </c>
      <c r="E132" s="860">
        <v>3.4</v>
      </c>
      <c r="F132" s="860">
        <v>3.4</v>
      </c>
      <c r="G132" s="866" t="s">
        <v>8139</v>
      </c>
      <c r="H132" s="858" t="s">
        <v>146</v>
      </c>
      <c r="I132" s="866" t="s">
        <v>8019</v>
      </c>
      <c r="J132" s="858" t="s">
        <v>8138</v>
      </c>
      <c r="K132" s="858" t="s">
        <v>149</v>
      </c>
      <c r="L132" s="860">
        <v>0</v>
      </c>
      <c r="M132" s="858"/>
    </row>
    <row r="133" s="823" customFormat="1" ht="114.55" customHeight="1" spans="1:13">
      <c r="A133" s="855" t="s">
        <v>75</v>
      </c>
      <c r="B133" s="855" t="s">
        <v>8120</v>
      </c>
      <c r="C133" s="858" t="s">
        <v>34</v>
      </c>
      <c r="D133" s="858" t="s">
        <v>140</v>
      </c>
      <c r="E133" s="860">
        <v>26.8</v>
      </c>
      <c r="F133" s="860">
        <v>26.8</v>
      </c>
      <c r="G133" s="866" t="s">
        <v>8126</v>
      </c>
      <c r="H133" s="858" t="s">
        <v>197</v>
      </c>
      <c r="I133" s="866" t="s">
        <v>8019</v>
      </c>
      <c r="J133" s="858" t="s">
        <v>8140</v>
      </c>
      <c r="K133" s="858" t="s">
        <v>199</v>
      </c>
      <c r="L133" s="860">
        <v>0</v>
      </c>
      <c r="M133" s="858"/>
    </row>
    <row r="134" s="823" customFormat="1" ht="114.55" customHeight="1" spans="1:13">
      <c r="A134" s="855" t="s">
        <v>75</v>
      </c>
      <c r="B134" s="855" t="s">
        <v>8120</v>
      </c>
      <c r="C134" s="858" t="s">
        <v>34</v>
      </c>
      <c r="D134" s="858" t="s">
        <v>140</v>
      </c>
      <c r="E134" s="860">
        <v>8.18</v>
      </c>
      <c r="F134" s="860">
        <v>8.18</v>
      </c>
      <c r="G134" s="866" t="s">
        <v>8135</v>
      </c>
      <c r="H134" s="858" t="s">
        <v>197</v>
      </c>
      <c r="I134" s="866" t="s">
        <v>8019</v>
      </c>
      <c r="J134" s="858" t="s">
        <v>8140</v>
      </c>
      <c r="K134" s="858" t="s">
        <v>199</v>
      </c>
      <c r="L134" s="860">
        <v>0</v>
      </c>
      <c r="M134" s="858"/>
    </row>
    <row r="135" s="823" customFormat="1" ht="114.55" customHeight="1" spans="1:13">
      <c r="A135" s="855" t="s">
        <v>75</v>
      </c>
      <c r="B135" s="855" t="s">
        <v>8120</v>
      </c>
      <c r="C135" s="858" t="s">
        <v>34</v>
      </c>
      <c r="D135" s="858" t="s">
        <v>140</v>
      </c>
      <c r="E135" s="860">
        <v>4.03</v>
      </c>
      <c r="F135" s="860">
        <v>4.03</v>
      </c>
      <c r="G135" s="866" t="s">
        <v>8141</v>
      </c>
      <c r="H135" s="858" t="s">
        <v>197</v>
      </c>
      <c r="I135" s="866" t="s">
        <v>8019</v>
      </c>
      <c r="J135" s="858" t="s">
        <v>8140</v>
      </c>
      <c r="K135" s="858" t="s">
        <v>199</v>
      </c>
      <c r="L135" s="860">
        <v>0</v>
      </c>
      <c r="M135" s="858"/>
    </row>
    <row r="136" s="823" customFormat="1" ht="114.55" customHeight="1" spans="1:13">
      <c r="A136" s="855" t="s">
        <v>75</v>
      </c>
      <c r="B136" s="855" t="s">
        <v>8120</v>
      </c>
      <c r="C136" s="858" t="s">
        <v>34</v>
      </c>
      <c r="D136" s="858" t="s">
        <v>140</v>
      </c>
      <c r="E136" s="860">
        <v>153.58</v>
      </c>
      <c r="F136" s="860">
        <v>153.58</v>
      </c>
      <c r="G136" s="866" t="s">
        <v>8142</v>
      </c>
      <c r="H136" s="858" t="s">
        <v>202</v>
      </c>
      <c r="I136" s="866" t="s">
        <v>8019</v>
      </c>
      <c r="J136" s="858" t="s">
        <v>8140</v>
      </c>
      <c r="K136" s="858" t="s">
        <v>205</v>
      </c>
      <c r="L136" s="860">
        <v>0</v>
      </c>
      <c r="M136" s="858"/>
    </row>
    <row r="137" s="823" customFormat="1" ht="114.55" customHeight="1" spans="1:13">
      <c r="A137" s="855" t="s">
        <v>75</v>
      </c>
      <c r="B137" s="855" t="s">
        <v>8120</v>
      </c>
      <c r="C137" s="858" t="s">
        <v>34</v>
      </c>
      <c r="D137" s="858" t="s">
        <v>140</v>
      </c>
      <c r="E137" s="860">
        <v>84.72</v>
      </c>
      <c r="F137" s="860">
        <v>84.72</v>
      </c>
      <c r="G137" s="866" t="s">
        <v>8136</v>
      </c>
      <c r="H137" s="858" t="s">
        <v>202</v>
      </c>
      <c r="I137" s="866" t="s">
        <v>8019</v>
      </c>
      <c r="J137" s="858" t="s">
        <v>8140</v>
      </c>
      <c r="K137" s="858" t="s">
        <v>205</v>
      </c>
      <c r="L137" s="860">
        <v>0</v>
      </c>
      <c r="M137" s="858"/>
    </row>
    <row r="138" s="823" customFormat="1" ht="114.55" customHeight="1" spans="1:13">
      <c r="A138" s="855" t="s">
        <v>75</v>
      </c>
      <c r="B138" s="855" t="s">
        <v>8120</v>
      </c>
      <c r="C138" s="858" t="s">
        <v>34</v>
      </c>
      <c r="D138" s="858" t="s">
        <v>140</v>
      </c>
      <c r="E138" s="860">
        <v>16.58</v>
      </c>
      <c r="F138" s="860">
        <v>16.58</v>
      </c>
      <c r="G138" s="866" t="s">
        <v>8137</v>
      </c>
      <c r="H138" s="858" t="s">
        <v>202</v>
      </c>
      <c r="I138" s="866" t="s">
        <v>8019</v>
      </c>
      <c r="J138" s="858" t="s">
        <v>8140</v>
      </c>
      <c r="K138" s="858" t="s">
        <v>205</v>
      </c>
      <c r="L138" s="860">
        <v>0</v>
      </c>
      <c r="M138" s="858"/>
    </row>
    <row r="139" s="823" customFormat="1" ht="114.55" customHeight="1" spans="1:13">
      <c r="A139" s="855" t="s">
        <v>75</v>
      </c>
      <c r="B139" s="855" t="s">
        <v>8120</v>
      </c>
      <c r="C139" s="858" t="s">
        <v>34</v>
      </c>
      <c r="D139" s="858" t="s">
        <v>140</v>
      </c>
      <c r="E139" s="860">
        <v>7.69</v>
      </c>
      <c r="F139" s="860">
        <v>7.69</v>
      </c>
      <c r="G139" s="866" t="s">
        <v>8139</v>
      </c>
      <c r="H139" s="858" t="s">
        <v>202</v>
      </c>
      <c r="I139" s="866" t="s">
        <v>8019</v>
      </c>
      <c r="J139" s="858" t="s">
        <v>8140</v>
      </c>
      <c r="K139" s="858" t="s">
        <v>205</v>
      </c>
      <c r="L139" s="860">
        <v>0</v>
      </c>
      <c r="M139" s="858"/>
    </row>
    <row r="140" s="823" customFormat="1" ht="114.55" customHeight="1" spans="1:13">
      <c r="A140" s="855" t="s">
        <v>75</v>
      </c>
      <c r="B140" s="855" t="s">
        <v>8120</v>
      </c>
      <c r="C140" s="858" t="s">
        <v>34</v>
      </c>
      <c r="D140" s="858" t="s">
        <v>140</v>
      </c>
      <c r="E140" s="860">
        <v>138.15</v>
      </c>
      <c r="F140" s="860">
        <v>138.15</v>
      </c>
      <c r="G140" s="866" t="s">
        <v>8136</v>
      </c>
      <c r="H140" s="858" t="s">
        <v>206</v>
      </c>
      <c r="I140" s="866" t="s">
        <v>8019</v>
      </c>
      <c r="J140" s="858" t="s">
        <v>8140</v>
      </c>
      <c r="K140" s="858" t="s">
        <v>208</v>
      </c>
      <c r="L140" s="860">
        <v>0</v>
      </c>
      <c r="M140" s="858"/>
    </row>
    <row r="141" s="823" customFormat="1" ht="114.55" customHeight="1" spans="1:13">
      <c r="A141" s="855" t="s">
        <v>75</v>
      </c>
      <c r="B141" s="855" t="s">
        <v>8120</v>
      </c>
      <c r="C141" s="858" t="s">
        <v>34</v>
      </c>
      <c r="D141" s="858" t="s">
        <v>140</v>
      </c>
      <c r="E141" s="860">
        <v>191.87</v>
      </c>
      <c r="F141" s="860">
        <v>191.87</v>
      </c>
      <c r="G141" s="866" t="s">
        <v>8137</v>
      </c>
      <c r="H141" s="858" t="s">
        <v>206</v>
      </c>
      <c r="I141" s="866" t="s">
        <v>8019</v>
      </c>
      <c r="J141" s="858" t="s">
        <v>8140</v>
      </c>
      <c r="K141" s="858" t="s">
        <v>208</v>
      </c>
      <c r="L141" s="860">
        <v>0</v>
      </c>
      <c r="M141" s="858"/>
    </row>
    <row r="142" s="823" customFormat="1" ht="114.55" customHeight="1" spans="1:13">
      <c r="A142" s="855" t="s">
        <v>75</v>
      </c>
      <c r="B142" s="855" t="s">
        <v>8120</v>
      </c>
      <c r="C142" s="858" t="s">
        <v>34</v>
      </c>
      <c r="D142" s="858" t="s">
        <v>140</v>
      </c>
      <c r="E142" s="860">
        <v>29.34</v>
      </c>
      <c r="F142" s="860">
        <v>29.34</v>
      </c>
      <c r="G142" s="866" t="s">
        <v>8139</v>
      </c>
      <c r="H142" s="858" t="s">
        <v>206</v>
      </c>
      <c r="I142" s="866" t="s">
        <v>8019</v>
      </c>
      <c r="J142" s="858" t="s">
        <v>8140</v>
      </c>
      <c r="K142" s="858" t="s">
        <v>208</v>
      </c>
      <c r="L142" s="860">
        <v>0</v>
      </c>
      <c r="M142" s="858"/>
    </row>
    <row r="143" s="823" customFormat="1" ht="143.2" customHeight="1" spans="1:13">
      <c r="A143" s="855" t="s">
        <v>75</v>
      </c>
      <c r="B143" s="855" t="s">
        <v>8120</v>
      </c>
      <c r="C143" s="858" t="s">
        <v>34</v>
      </c>
      <c r="D143" s="858" t="s">
        <v>152</v>
      </c>
      <c r="E143" s="860">
        <v>19.15</v>
      </c>
      <c r="F143" s="860">
        <v>19.15</v>
      </c>
      <c r="G143" s="866" t="s">
        <v>8029</v>
      </c>
      <c r="H143" s="858" t="s">
        <v>8143</v>
      </c>
      <c r="I143" s="866" t="s">
        <v>8019</v>
      </c>
      <c r="J143" s="858" t="s">
        <v>8144</v>
      </c>
      <c r="K143" s="858" t="s">
        <v>154</v>
      </c>
      <c r="L143" s="860">
        <v>0</v>
      </c>
      <c r="M143" s="858"/>
    </row>
    <row r="144" s="823" customFormat="1" ht="143.2" customHeight="1" spans="1:13">
      <c r="A144" s="855" t="s">
        <v>75</v>
      </c>
      <c r="B144" s="855" t="s">
        <v>8120</v>
      </c>
      <c r="C144" s="858" t="s">
        <v>34</v>
      </c>
      <c r="D144" s="858" t="s">
        <v>152</v>
      </c>
      <c r="E144" s="860">
        <v>12.06</v>
      </c>
      <c r="F144" s="860">
        <v>12.06</v>
      </c>
      <c r="G144" s="866" t="s">
        <v>8029</v>
      </c>
      <c r="H144" s="858" t="s">
        <v>151</v>
      </c>
      <c r="I144" s="866" t="s">
        <v>8019</v>
      </c>
      <c r="J144" s="858" t="s">
        <v>8144</v>
      </c>
      <c r="K144" s="858" t="s">
        <v>154</v>
      </c>
      <c r="L144" s="860">
        <v>0</v>
      </c>
      <c r="M144" s="858"/>
    </row>
    <row r="145" s="823" customFormat="1" ht="85.9" customHeight="1" spans="1:13">
      <c r="A145" s="855" t="s">
        <v>75</v>
      </c>
      <c r="B145" s="855" t="s">
        <v>8120</v>
      </c>
      <c r="C145" s="858" t="s">
        <v>34</v>
      </c>
      <c r="D145" s="858" t="s">
        <v>180</v>
      </c>
      <c r="E145" s="860">
        <v>6.64</v>
      </c>
      <c r="F145" s="860">
        <v>6.64</v>
      </c>
      <c r="G145" s="866" t="s">
        <v>8145</v>
      </c>
      <c r="H145" s="858" t="s">
        <v>179</v>
      </c>
      <c r="I145" s="866" t="s">
        <v>8019</v>
      </c>
      <c r="J145" s="858" t="s">
        <v>8144</v>
      </c>
      <c r="K145" s="858" t="s">
        <v>182</v>
      </c>
      <c r="L145" s="860">
        <v>0</v>
      </c>
      <c r="M145" s="858"/>
    </row>
    <row r="146" s="823" customFormat="1" ht="128.85" customHeight="1" spans="1:13">
      <c r="A146" s="855" t="s">
        <v>75</v>
      </c>
      <c r="B146" s="855" t="s">
        <v>8120</v>
      </c>
      <c r="C146" s="858" t="s">
        <v>34</v>
      </c>
      <c r="D146" s="858" t="s">
        <v>180</v>
      </c>
      <c r="E146" s="860">
        <v>8.53</v>
      </c>
      <c r="F146" s="860">
        <v>8.53</v>
      </c>
      <c r="G146" s="866" t="s">
        <v>8100</v>
      </c>
      <c r="H146" s="858" t="s">
        <v>184</v>
      </c>
      <c r="I146" s="866" t="s">
        <v>8019</v>
      </c>
      <c r="J146" s="858" t="s">
        <v>8144</v>
      </c>
      <c r="K146" s="858" t="s">
        <v>186</v>
      </c>
      <c r="L146" s="860">
        <v>0</v>
      </c>
      <c r="M146" s="858"/>
    </row>
    <row r="147" s="823" customFormat="1" ht="114.55" customHeight="1" spans="1:13">
      <c r="A147" s="855" t="s">
        <v>75</v>
      </c>
      <c r="B147" s="855" t="s">
        <v>8120</v>
      </c>
      <c r="C147" s="858" t="s">
        <v>34</v>
      </c>
      <c r="D147" s="858" t="s">
        <v>180</v>
      </c>
      <c r="E147" s="860">
        <v>30.64</v>
      </c>
      <c r="F147" s="860">
        <v>30.64</v>
      </c>
      <c r="G147" s="866" t="s">
        <v>8146</v>
      </c>
      <c r="H147" s="858" t="s">
        <v>184</v>
      </c>
      <c r="I147" s="866" t="s">
        <v>8019</v>
      </c>
      <c r="J147" s="858" t="s">
        <v>8144</v>
      </c>
      <c r="K147" s="858" t="s">
        <v>208</v>
      </c>
      <c r="L147" s="860">
        <v>0</v>
      </c>
      <c r="M147" s="858"/>
    </row>
    <row r="148" s="823" customFormat="1" ht="128.85" customHeight="1" spans="1:13">
      <c r="A148" s="855" t="s">
        <v>75</v>
      </c>
      <c r="B148" s="855" t="s">
        <v>8120</v>
      </c>
      <c r="C148" s="858" t="s">
        <v>34</v>
      </c>
      <c r="D148" s="858" t="s">
        <v>180</v>
      </c>
      <c r="E148" s="860">
        <v>20.77</v>
      </c>
      <c r="F148" s="860">
        <v>20.77</v>
      </c>
      <c r="G148" s="866" t="s">
        <v>8147</v>
      </c>
      <c r="H148" s="858" t="s">
        <v>184</v>
      </c>
      <c r="I148" s="866" t="s">
        <v>8019</v>
      </c>
      <c r="J148" s="858" t="s">
        <v>8144</v>
      </c>
      <c r="K148" s="858" t="s">
        <v>186</v>
      </c>
      <c r="L148" s="860">
        <v>0</v>
      </c>
      <c r="M148" s="858"/>
    </row>
    <row r="149" s="823" customFormat="1" ht="128.85" customHeight="1" spans="1:13">
      <c r="A149" s="855" t="s">
        <v>75</v>
      </c>
      <c r="B149" s="855" t="s">
        <v>8120</v>
      </c>
      <c r="C149" s="858" t="s">
        <v>34</v>
      </c>
      <c r="D149" s="858" t="s">
        <v>180</v>
      </c>
      <c r="E149" s="860">
        <v>2.27</v>
      </c>
      <c r="F149" s="860">
        <v>2.27</v>
      </c>
      <c r="G149" s="866" t="s">
        <v>8148</v>
      </c>
      <c r="H149" s="858" t="s">
        <v>184</v>
      </c>
      <c r="I149" s="866" t="s">
        <v>8019</v>
      </c>
      <c r="J149" s="858" t="s">
        <v>8144</v>
      </c>
      <c r="K149" s="858" t="s">
        <v>186</v>
      </c>
      <c r="L149" s="860">
        <v>0</v>
      </c>
      <c r="M149" s="858"/>
    </row>
    <row r="150" s="823" customFormat="1" ht="128.85" customHeight="1" spans="1:13">
      <c r="A150" s="855" t="s">
        <v>75</v>
      </c>
      <c r="B150" s="855" t="s">
        <v>8120</v>
      </c>
      <c r="C150" s="858" t="s">
        <v>34</v>
      </c>
      <c r="D150" s="858" t="s">
        <v>180</v>
      </c>
      <c r="E150" s="860">
        <v>21.89</v>
      </c>
      <c r="F150" s="860">
        <v>21.89</v>
      </c>
      <c r="G150" s="866" t="s">
        <v>8149</v>
      </c>
      <c r="H150" s="858" t="s">
        <v>184</v>
      </c>
      <c r="I150" s="866" t="s">
        <v>8019</v>
      </c>
      <c r="J150" s="858" t="s">
        <v>8144</v>
      </c>
      <c r="K150" s="858" t="s">
        <v>186</v>
      </c>
      <c r="L150" s="860">
        <v>0</v>
      </c>
      <c r="M150" s="858"/>
    </row>
    <row r="151" s="823" customFormat="1" ht="128.85" customHeight="1" spans="1:13">
      <c r="A151" s="855" t="s">
        <v>75</v>
      </c>
      <c r="B151" s="855" t="s">
        <v>8120</v>
      </c>
      <c r="C151" s="858" t="s">
        <v>34</v>
      </c>
      <c r="D151" s="858" t="s">
        <v>180</v>
      </c>
      <c r="E151" s="860">
        <v>22.69</v>
      </c>
      <c r="F151" s="860">
        <v>22.69</v>
      </c>
      <c r="G151" s="866" t="s">
        <v>8150</v>
      </c>
      <c r="H151" s="858" t="s">
        <v>184</v>
      </c>
      <c r="I151" s="866" t="s">
        <v>8019</v>
      </c>
      <c r="J151" s="858" t="s">
        <v>8144</v>
      </c>
      <c r="K151" s="858" t="s">
        <v>186</v>
      </c>
      <c r="L151" s="860">
        <v>0</v>
      </c>
      <c r="M151" s="858"/>
    </row>
    <row r="152" s="823" customFormat="1" ht="157.5" customHeight="1" spans="1:13">
      <c r="A152" s="855" t="s">
        <v>75</v>
      </c>
      <c r="B152" s="855" t="s">
        <v>8120</v>
      </c>
      <c r="C152" s="858" t="s">
        <v>34</v>
      </c>
      <c r="D152" s="858" t="s">
        <v>229</v>
      </c>
      <c r="E152" s="860">
        <v>369.76</v>
      </c>
      <c r="F152" s="860">
        <v>369.76</v>
      </c>
      <c r="G152" s="866" t="s">
        <v>8151</v>
      </c>
      <c r="H152" s="858" t="s">
        <v>228</v>
      </c>
      <c r="I152" s="866" t="s">
        <v>8019</v>
      </c>
      <c r="J152" s="858" t="s">
        <v>8152</v>
      </c>
      <c r="K152" s="858" t="s">
        <v>232</v>
      </c>
      <c r="L152" s="860">
        <v>0</v>
      </c>
      <c r="M152" s="858"/>
    </row>
    <row r="153" s="823" customFormat="1" ht="214.8" customHeight="1" spans="1:13">
      <c r="A153" s="855" t="s">
        <v>75</v>
      </c>
      <c r="B153" s="855" t="s">
        <v>8120</v>
      </c>
      <c r="C153" s="858" t="s">
        <v>34</v>
      </c>
      <c r="D153" s="858" t="s">
        <v>224</v>
      </c>
      <c r="E153" s="860">
        <v>600.03</v>
      </c>
      <c r="F153" s="860">
        <v>600.03</v>
      </c>
      <c r="G153" s="866" t="s">
        <v>8153</v>
      </c>
      <c r="H153" s="858" t="s">
        <v>223</v>
      </c>
      <c r="I153" s="866" t="s">
        <v>8019</v>
      </c>
      <c r="J153" s="858" t="s">
        <v>8154</v>
      </c>
      <c r="K153" s="858" t="s">
        <v>227</v>
      </c>
      <c r="L153" s="860">
        <v>0</v>
      </c>
      <c r="M153" s="858"/>
    </row>
    <row r="154" s="823" customFormat="1" ht="114.55" customHeight="1" spans="1:13">
      <c r="A154" s="855" t="s">
        <v>75</v>
      </c>
      <c r="B154" s="855" t="s">
        <v>8120</v>
      </c>
      <c r="C154" s="858" t="s">
        <v>34</v>
      </c>
      <c r="D154" s="858" t="s">
        <v>253</v>
      </c>
      <c r="E154" s="860">
        <v>29.78</v>
      </c>
      <c r="F154" s="860">
        <v>29.78</v>
      </c>
      <c r="G154" s="866" t="s">
        <v>8002</v>
      </c>
      <c r="H154" s="858" t="s">
        <v>252</v>
      </c>
      <c r="I154" s="866" t="s">
        <v>8019</v>
      </c>
      <c r="J154" s="858" t="s">
        <v>1923</v>
      </c>
      <c r="K154" s="858" t="s">
        <v>255</v>
      </c>
      <c r="L154" s="860">
        <v>0</v>
      </c>
      <c r="M154" s="858"/>
    </row>
    <row r="155" s="823" customFormat="1" ht="114.55" customHeight="1" spans="1:13">
      <c r="A155" s="855" t="s">
        <v>75</v>
      </c>
      <c r="B155" s="855" t="s">
        <v>8120</v>
      </c>
      <c r="C155" s="858" t="s">
        <v>34</v>
      </c>
      <c r="D155" s="858" t="s">
        <v>253</v>
      </c>
      <c r="E155" s="860">
        <v>76.64</v>
      </c>
      <c r="F155" s="860">
        <v>76.64</v>
      </c>
      <c r="G155" s="866" t="s">
        <v>8155</v>
      </c>
      <c r="H155" s="858" t="s">
        <v>252</v>
      </c>
      <c r="I155" s="866" t="s">
        <v>8019</v>
      </c>
      <c r="J155" s="858" t="s">
        <v>1923</v>
      </c>
      <c r="K155" s="858" t="s">
        <v>255</v>
      </c>
      <c r="L155" s="860">
        <v>0</v>
      </c>
      <c r="M155" s="858"/>
    </row>
    <row r="156" s="823" customFormat="1" ht="85.9" customHeight="1" spans="1:13">
      <c r="A156" s="855" t="s">
        <v>75</v>
      </c>
      <c r="B156" s="855" t="s">
        <v>8120</v>
      </c>
      <c r="C156" s="858" t="s">
        <v>34</v>
      </c>
      <c r="D156" s="858" t="s">
        <v>271</v>
      </c>
      <c r="E156" s="860">
        <v>101.55</v>
      </c>
      <c r="F156" s="860">
        <v>101.55</v>
      </c>
      <c r="G156" s="866" t="s">
        <v>8156</v>
      </c>
      <c r="H156" s="858" t="s">
        <v>270</v>
      </c>
      <c r="I156" s="866" t="s">
        <v>8019</v>
      </c>
      <c r="J156" s="858" t="s">
        <v>8157</v>
      </c>
      <c r="K156" s="858" t="s">
        <v>274</v>
      </c>
      <c r="L156" s="860">
        <v>30</v>
      </c>
      <c r="M156" s="858"/>
    </row>
    <row r="157" s="823" customFormat="1" ht="85.9" customHeight="1" spans="1:13">
      <c r="A157" s="855" t="s">
        <v>75</v>
      </c>
      <c r="B157" s="855" t="s">
        <v>8120</v>
      </c>
      <c r="C157" s="858" t="s">
        <v>34</v>
      </c>
      <c r="D157" s="858" t="s">
        <v>271</v>
      </c>
      <c r="E157" s="860">
        <v>178.16</v>
      </c>
      <c r="F157" s="860">
        <v>178.16</v>
      </c>
      <c r="G157" s="866" t="s">
        <v>8158</v>
      </c>
      <c r="H157" s="858" t="s">
        <v>270</v>
      </c>
      <c r="I157" s="866" t="s">
        <v>8019</v>
      </c>
      <c r="J157" s="858" t="s">
        <v>8157</v>
      </c>
      <c r="K157" s="858" t="s">
        <v>274</v>
      </c>
      <c r="L157" s="860">
        <v>0</v>
      </c>
      <c r="M157" s="858"/>
    </row>
    <row r="158" s="823" customFormat="1" ht="85.9" customHeight="1" spans="1:13">
      <c r="A158" s="855" t="s">
        <v>75</v>
      </c>
      <c r="B158" s="855" t="s">
        <v>8120</v>
      </c>
      <c r="C158" s="858" t="s">
        <v>34</v>
      </c>
      <c r="D158" s="858" t="s">
        <v>271</v>
      </c>
      <c r="E158" s="860">
        <v>14.58</v>
      </c>
      <c r="F158" s="860">
        <v>14.58</v>
      </c>
      <c r="G158" s="866" t="s">
        <v>8159</v>
      </c>
      <c r="H158" s="858" t="s">
        <v>270</v>
      </c>
      <c r="I158" s="866" t="s">
        <v>8019</v>
      </c>
      <c r="J158" s="858" t="s">
        <v>8157</v>
      </c>
      <c r="K158" s="858" t="s">
        <v>274</v>
      </c>
      <c r="L158" s="860">
        <v>0</v>
      </c>
      <c r="M158" s="858"/>
    </row>
    <row r="159" s="823" customFormat="1" ht="143.2" customHeight="1" spans="1:13">
      <c r="A159" s="855" t="s">
        <v>75</v>
      </c>
      <c r="B159" s="855" t="s">
        <v>8120</v>
      </c>
      <c r="C159" s="858" t="s">
        <v>34</v>
      </c>
      <c r="D159" s="858" t="s">
        <v>284</v>
      </c>
      <c r="E159" s="860">
        <v>40</v>
      </c>
      <c r="F159" s="860">
        <v>40</v>
      </c>
      <c r="G159" s="866" t="s">
        <v>8160</v>
      </c>
      <c r="H159" s="858" t="s">
        <v>283</v>
      </c>
      <c r="I159" s="866" t="s">
        <v>8019</v>
      </c>
      <c r="J159" s="858" t="s">
        <v>1923</v>
      </c>
      <c r="K159" s="858" t="s">
        <v>286</v>
      </c>
      <c r="L159" s="860">
        <v>0</v>
      </c>
      <c r="M159" s="858"/>
    </row>
    <row r="160" s="823" customFormat="1" ht="143.2" customHeight="1" spans="1:13">
      <c r="A160" s="855" t="s">
        <v>75</v>
      </c>
      <c r="B160" s="855" t="s">
        <v>8120</v>
      </c>
      <c r="C160" s="858" t="s">
        <v>34</v>
      </c>
      <c r="D160" s="858" t="s">
        <v>3366</v>
      </c>
      <c r="E160" s="860">
        <v>37.728654</v>
      </c>
      <c r="F160" s="860">
        <v>37.728654</v>
      </c>
      <c r="G160" s="866" t="s">
        <v>8161</v>
      </c>
      <c r="H160" s="858" t="s">
        <v>3365</v>
      </c>
      <c r="I160" s="866" t="s">
        <v>8019</v>
      </c>
      <c r="J160" s="858" t="s">
        <v>8162</v>
      </c>
      <c r="K160" s="858" t="s">
        <v>3369</v>
      </c>
      <c r="L160" s="860">
        <v>0</v>
      </c>
      <c r="M160" s="858"/>
    </row>
    <row r="161" s="823" customFormat="1" ht="143.2" customHeight="1" spans="1:13">
      <c r="A161" s="855" t="s">
        <v>75</v>
      </c>
      <c r="B161" s="855" t="s">
        <v>8120</v>
      </c>
      <c r="C161" s="858" t="s">
        <v>34</v>
      </c>
      <c r="D161" s="858" t="s">
        <v>3366</v>
      </c>
      <c r="E161" s="860">
        <v>125.442741</v>
      </c>
      <c r="F161" s="860">
        <v>125.442741</v>
      </c>
      <c r="G161" s="866" t="s">
        <v>8163</v>
      </c>
      <c r="H161" s="858" t="s">
        <v>3372</v>
      </c>
      <c r="I161" s="866" t="s">
        <v>8019</v>
      </c>
      <c r="J161" s="858" t="s">
        <v>8162</v>
      </c>
      <c r="K161" s="858" t="s">
        <v>3375</v>
      </c>
      <c r="L161" s="860">
        <v>0</v>
      </c>
      <c r="M161" s="858"/>
    </row>
    <row r="162" s="823" customFormat="1" ht="143.2" customHeight="1" spans="1:13">
      <c r="A162" s="855" t="s">
        <v>75</v>
      </c>
      <c r="B162" s="855" t="s">
        <v>8120</v>
      </c>
      <c r="C162" s="858" t="s">
        <v>34</v>
      </c>
      <c r="D162" s="858" t="s">
        <v>3366</v>
      </c>
      <c r="E162" s="860">
        <v>193.44</v>
      </c>
      <c r="F162" s="860">
        <v>193.44</v>
      </c>
      <c r="G162" s="866" t="s">
        <v>8164</v>
      </c>
      <c r="H162" s="858" t="s">
        <v>3376</v>
      </c>
      <c r="I162" s="866" t="s">
        <v>8019</v>
      </c>
      <c r="J162" s="858" t="s">
        <v>8162</v>
      </c>
      <c r="K162" s="858" t="s">
        <v>3378</v>
      </c>
      <c r="L162" s="860">
        <v>0</v>
      </c>
      <c r="M162" s="858"/>
    </row>
    <row r="163" s="823" customFormat="1" ht="85.9" customHeight="1" spans="1:13">
      <c r="A163" s="855" t="s">
        <v>75</v>
      </c>
      <c r="B163" s="855" t="s">
        <v>8120</v>
      </c>
      <c r="C163" s="858" t="s">
        <v>34</v>
      </c>
      <c r="D163" s="858" t="s">
        <v>259</v>
      </c>
      <c r="E163" s="860">
        <v>11.76</v>
      </c>
      <c r="F163" s="860">
        <v>11.76</v>
      </c>
      <c r="G163" s="866" t="s">
        <v>8165</v>
      </c>
      <c r="H163" s="858" t="s">
        <v>8166</v>
      </c>
      <c r="I163" s="866" t="s">
        <v>8019</v>
      </c>
      <c r="J163" s="858" t="s">
        <v>8167</v>
      </c>
      <c r="K163" s="858" t="s">
        <v>261</v>
      </c>
      <c r="L163" s="860">
        <v>0</v>
      </c>
      <c r="M163" s="858"/>
    </row>
    <row r="164" s="823" customFormat="1" ht="171.85" customHeight="1" spans="1:13">
      <c r="A164" s="855" t="s">
        <v>75</v>
      </c>
      <c r="B164" s="855" t="s">
        <v>8120</v>
      </c>
      <c r="C164" s="858" t="s">
        <v>34</v>
      </c>
      <c r="D164" s="858" t="s">
        <v>278</v>
      </c>
      <c r="E164" s="860">
        <v>13.63</v>
      </c>
      <c r="F164" s="860">
        <v>13.63</v>
      </c>
      <c r="G164" s="866" t="s">
        <v>8168</v>
      </c>
      <c r="H164" s="858" t="s">
        <v>277</v>
      </c>
      <c r="I164" s="866" t="s">
        <v>8019</v>
      </c>
      <c r="J164" s="858" t="s">
        <v>8167</v>
      </c>
      <c r="K164" s="858" t="s">
        <v>8169</v>
      </c>
      <c r="L164" s="860">
        <v>0</v>
      </c>
      <c r="M164" s="858"/>
    </row>
    <row r="165" s="823" customFormat="1" ht="171.85" customHeight="1" spans="1:13">
      <c r="A165" s="855" t="s">
        <v>75</v>
      </c>
      <c r="B165" s="855" t="s">
        <v>8120</v>
      </c>
      <c r="C165" s="858" t="s">
        <v>34</v>
      </c>
      <c r="D165" s="858" t="s">
        <v>278</v>
      </c>
      <c r="E165" s="860">
        <v>13.64</v>
      </c>
      <c r="F165" s="860">
        <v>13.64</v>
      </c>
      <c r="G165" s="866" t="s">
        <v>8139</v>
      </c>
      <c r="H165" s="858" t="s">
        <v>277</v>
      </c>
      <c r="I165" s="866" t="s">
        <v>8019</v>
      </c>
      <c r="J165" s="858" t="s">
        <v>8167</v>
      </c>
      <c r="K165" s="858" t="s">
        <v>8169</v>
      </c>
      <c r="L165" s="860">
        <v>0</v>
      </c>
      <c r="M165" s="858"/>
    </row>
    <row r="166" s="823" customFormat="1" ht="171.85" customHeight="1" spans="1:13">
      <c r="A166" s="855" t="s">
        <v>75</v>
      </c>
      <c r="B166" s="855" t="s">
        <v>8120</v>
      </c>
      <c r="C166" s="858" t="s">
        <v>34</v>
      </c>
      <c r="D166" s="858" t="s">
        <v>278</v>
      </c>
      <c r="E166" s="860">
        <v>14.2</v>
      </c>
      <c r="F166" s="860">
        <v>14.2</v>
      </c>
      <c r="G166" s="866" t="s">
        <v>8139</v>
      </c>
      <c r="H166" s="858" t="s">
        <v>277</v>
      </c>
      <c r="I166" s="866" t="s">
        <v>8019</v>
      </c>
      <c r="J166" s="858" t="s">
        <v>8167</v>
      </c>
      <c r="K166" s="858" t="s">
        <v>8169</v>
      </c>
      <c r="L166" s="860">
        <v>0</v>
      </c>
      <c r="M166" s="858"/>
    </row>
    <row r="167" s="823" customFormat="1" ht="171.85" customHeight="1" spans="1:13">
      <c r="A167" s="855" t="s">
        <v>75</v>
      </c>
      <c r="B167" s="855" t="s">
        <v>8120</v>
      </c>
      <c r="C167" s="858" t="s">
        <v>34</v>
      </c>
      <c r="D167" s="858" t="s">
        <v>278</v>
      </c>
      <c r="E167" s="860">
        <v>7.52</v>
      </c>
      <c r="F167" s="860">
        <v>7.52</v>
      </c>
      <c r="G167" s="866" t="s">
        <v>8168</v>
      </c>
      <c r="H167" s="858" t="s">
        <v>277</v>
      </c>
      <c r="I167" s="866" t="s">
        <v>8019</v>
      </c>
      <c r="J167" s="858" t="s">
        <v>8167</v>
      </c>
      <c r="K167" s="858" t="s">
        <v>8169</v>
      </c>
      <c r="L167" s="860">
        <v>0</v>
      </c>
      <c r="M167" s="858"/>
    </row>
    <row r="168" s="823" customFormat="1" ht="100.2" customHeight="1" spans="1:13">
      <c r="A168" s="855" t="s">
        <v>75</v>
      </c>
      <c r="B168" s="855" t="s">
        <v>8120</v>
      </c>
      <c r="C168" s="858" t="s">
        <v>34</v>
      </c>
      <c r="D168" s="858" t="s">
        <v>110</v>
      </c>
      <c r="E168" s="860">
        <v>14.82</v>
      </c>
      <c r="F168" s="860">
        <v>14.82</v>
      </c>
      <c r="G168" s="866" t="s">
        <v>8023</v>
      </c>
      <c r="H168" s="858" t="s">
        <v>109</v>
      </c>
      <c r="I168" s="866" t="s">
        <v>8019</v>
      </c>
      <c r="J168" s="858" t="s">
        <v>8170</v>
      </c>
      <c r="K168" s="858" t="s">
        <v>114</v>
      </c>
      <c r="L168" s="860">
        <v>0</v>
      </c>
      <c r="M168" s="858"/>
    </row>
    <row r="169" s="823" customFormat="1" ht="100.2" customHeight="1" spans="1:13">
      <c r="A169" s="855" t="s">
        <v>75</v>
      </c>
      <c r="B169" s="855" t="s">
        <v>8120</v>
      </c>
      <c r="C169" s="858" t="s">
        <v>34</v>
      </c>
      <c r="D169" s="858" t="s">
        <v>110</v>
      </c>
      <c r="E169" s="860">
        <v>14.46</v>
      </c>
      <c r="F169" s="860">
        <v>14.46</v>
      </c>
      <c r="G169" s="866" t="s">
        <v>8023</v>
      </c>
      <c r="H169" s="858" t="s">
        <v>109</v>
      </c>
      <c r="I169" s="866" t="s">
        <v>8019</v>
      </c>
      <c r="J169" s="858" t="s">
        <v>8170</v>
      </c>
      <c r="K169" s="858" t="s">
        <v>114</v>
      </c>
      <c r="L169" s="860">
        <v>0</v>
      </c>
      <c r="M169" s="858"/>
    </row>
    <row r="170" s="823" customFormat="1" ht="100.2" customHeight="1" spans="1:13">
      <c r="A170" s="855" t="s">
        <v>75</v>
      </c>
      <c r="B170" s="855" t="s">
        <v>8120</v>
      </c>
      <c r="C170" s="858" t="s">
        <v>34</v>
      </c>
      <c r="D170" s="858" t="s">
        <v>110</v>
      </c>
      <c r="E170" s="860">
        <v>15.59</v>
      </c>
      <c r="F170" s="860">
        <v>15.59</v>
      </c>
      <c r="G170" s="866" t="s">
        <v>8057</v>
      </c>
      <c r="H170" s="858" t="s">
        <v>109</v>
      </c>
      <c r="I170" s="866" t="s">
        <v>8019</v>
      </c>
      <c r="J170" s="858" t="s">
        <v>8170</v>
      </c>
      <c r="K170" s="858" t="s">
        <v>114</v>
      </c>
      <c r="L170" s="860">
        <v>0</v>
      </c>
      <c r="M170" s="858"/>
    </row>
    <row r="171" s="823" customFormat="1" ht="71.6" customHeight="1" spans="1:13">
      <c r="A171" s="855" t="s">
        <v>75</v>
      </c>
      <c r="B171" s="855" t="s">
        <v>8120</v>
      </c>
      <c r="C171" s="858" t="s">
        <v>34</v>
      </c>
      <c r="D171" s="858" t="s">
        <v>168</v>
      </c>
      <c r="E171" s="860">
        <v>6.74</v>
      </c>
      <c r="F171" s="860">
        <v>6.74</v>
      </c>
      <c r="G171" s="866" t="s">
        <v>8171</v>
      </c>
      <c r="H171" s="858" t="s">
        <v>167</v>
      </c>
      <c r="I171" s="866" t="s">
        <v>8019</v>
      </c>
      <c r="J171" s="858" t="s">
        <v>8170</v>
      </c>
      <c r="K171" s="858" t="s">
        <v>170</v>
      </c>
      <c r="L171" s="860">
        <v>0</v>
      </c>
      <c r="M171" s="858"/>
    </row>
    <row r="172" s="823" customFormat="1" ht="71.6" customHeight="1" spans="1:13">
      <c r="A172" s="855" t="s">
        <v>75</v>
      </c>
      <c r="B172" s="855" t="s">
        <v>8120</v>
      </c>
      <c r="C172" s="858" t="s">
        <v>34</v>
      </c>
      <c r="D172" s="858" t="s">
        <v>168</v>
      </c>
      <c r="E172" s="860">
        <v>218.9</v>
      </c>
      <c r="F172" s="860">
        <v>218.9</v>
      </c>
      <c r="G172" s="866" t="s">
        <v>8172</v>
      </c>
      <c r="H172" s="858" t="s">
        <v>167</v>
      </c>
      <c r="I172" s="866" t="s">
        <v>8019</v>
      </c>
      <c r="J172" s="858" t="s">
        <v>8170</v>
      </c>
      <c r="K172" s="858" t="s">
        <v>170</v>
      </c>
      <c r="L172" s="860">
        <v>0</v>
      </c>
      <c r="M172" s="858"/>
    </row>
    <row r="173" s="823" customFormat="1" ht="71.6" customHeight="1" spans="1:13">
      <c r="A173" s="855" t="s">
        <v>75</v>
      </c>
      <c r="B173" s="855" t="s">
        <v>8120</v>
      </c>
      <c r="C173" s="858" t="s">
        <v>34</v>
      </c>
      <c r="D173" s="858" t="s">
        <v>168</v>
      </c>
      <c r="E173" s="860">
        <v>337.33</v>
      </c>
      <c r="F173" s="860">
        <v>337.33</v>
      </c>
      <c r="G173" s="866" t="s">
        <v>8171</v>
      </c>
      <c r="H173" s="858" t="s">
        <v>167</v>
      </c>
      <c r="I173" s="866" t="s">
        <v>8019</v>
      </c>
      <c r="J173" s="858" t="s">
        <v>8170</v>
      </c>
      <c r="K173" s="858" t="s">
        <v>170</v>
      </c>
      <c r="L173" s="860">
        <v>0</v>
      </c>
      <c r="M173" s="858"/>
    </row>
    <row r="174" s="823" customFormat="1" ht="85.9" customHeight="1" spans="1:13">
      <c r="A174" s="855" t="s">
        <v>75</v>
      </c>
      <c r="B174" s="855" t="s">
        <v>8120</v>
      </c>
      <c r="C174" s="858" t="s">
        <v>34</v>
      </c>
      <c r="D174" s="858" t="s">
        <v>156</v>
      </c>
      <c r="E174" s="860">
        <v>4.8</v>
      </c>
      <c r="F174" s="860">
        <v>4.8</v>
      </c>
      <c r="G174" s="866" t="s">
        <v>8173</v>
      </c>
      <c r="H174" s="858" t="s">
        <v>155</v>
      </c>
      <c r="I174" s="866" t="s">
        <v>8019</v>
      </c>
      <c r="J174" s="858" t="s">
        <v>8170</v>
      </c>
      <c r="K174" s="858" t="s">
        <v>159</v>
      </c>
      <c r="L174" s="860">
        <v>0</v>
      </c>
      <c r="M174" s="858"/>
    </row>
    <row r="175" s="823" customFormat="1" ht="85.9" customHeight="1" spans="1:13">
      <c r="A175" s="855" t="s">
        <v>75</v>
      </c>
      <c r="B175" s="855" t="s">
        <v>8120</v>
      </c>
      <c r="C175" s="858" t="s">
        <v>34</v>
      </c>
      <c r="D175" s="858" t="s">
        <v>266</v>
      </c>
      <c r="E175" s="860">
        <v>160.85</v>
      </c>
      <c r="F175" s="860">
        <v>160.85</v>
      </c>
      <c r="G175" s="866" t="s">
        <v>8139</v>
      </c>
      <c r="H175" s="858" t="s">
        <v>265</v>
      </c>
      <c r="I175" s="866" t="s">
        <v>8019</v>
      </c>
      <c r="J175" s="858" t="s">
        <v>8170</v>
      </c>
      <c r="K175" s="858" t="s">
        <v>268</v>
      </c>
      <c r="L175" s="860">
        <v>0</v>
      </c>
      <c r="M175" s="858"/>
    </row>
    <row r="176" s="823" customFormat="1" ht="114.55" customHeight="1" spans="1:13">
      <c r="A176" s="855" t="s">
        <v>75</v>
      </c>
      <c r="B176" s="855" t="s">
        <v>8120</v>
      </c>
      <c r="C176" s="858" t="s">
        <v>34</v>
      </c>
      <c r="D176" s="858" t="s">
        <v>215</v>
      </c>
      <c r="E176" s="860">
        <v>9.56</v>
      </c>
      <c r="F176" s="860">
        <v>9.56</v>
      </c>
      <c r="G176" s="866" t="s">
        <v>8099</v>
      </c>
      <c r="H176" s="858" t="s">
        <v>214</v>
      </c>
      <c r="I176" s="866" t="s">
        <v>8019</v>
      </c>
      <c r="J176" s="858" t="s">
        <v>8170</v>
      </c>
      <c r="K176" s="858" t="s">
        <v>218</v>
      </c>
      <c r="L176" s="860">
        <v>0</v>
      </c>
      <c r="M176" s="858"/>
    </row>
    <row r="177" s="823" customFormat="1" ht="100.2" customHeight="1" spans="1:13">
      <c r="A177" s="855" t="s">
        <v>75</v>
      </c>
      <c r="B177" s="855" t="s">
        <v>8120</v>
      </c>
      <c r="C177" s="858" t="s">
        <v>34</v>
      </c>
      <c r="D177" s="858" t="s">
        <v>215</v>
      </c>
      <c r="E177" s="860">
        <v>21.76</v>
      </c>
      <c r="F177" s="860">
        <v>21.76</v>
      </c>
      <c r="G177" s="866" t="s">
        <v>8174</v>
      </c>
      <c r="H177" s="858" t="s">
        <v>220</v>
      </c>
      <c r="I177" s="866" t="s">
        <v>8019</v>
      </c>
      <c r="J177" s="858" t="s">
        <v>8170</v>
      </c>
      <c r="K177" s="858" t="s">
        <v>222</v>
      </c>
      <c r="L177" s="860">
        <v>0</v>
      </c>
      <c r="M177" s="858"/>
    </row>
    <row r="178" s="823" customFormat="1" ht="114.55" customHeight="1" spans="1:13">
      <c r="A178" s="855" t="s">
        <v>75</v>
      </c>
      <c r="B178" s="855" t="s">
        <v>8120</v>
      </c>
      <c r="C178" s="858" t="s">
        <v>34</v>
      </c>
      <c r="D178" s="858" t="s">
        <v>288</v>
      </c>
      <c r="E178" s="860">
        <v>114.81</v>
      </c>
      <c r="F178" s="860">
        <v>114.81</v>
      </c>
      <c r="G178" s="866" t="s">
        <v>8175</v>
      </c>
      <c r="H178" s="858" t="s">
        <v>287</v>
      </c>
      <c r="I178" s="866" t="s">
        <v>8019</v>
      </c>
      <c r="J178" s="858" t="s">
        <v>8170</v>
      </c>
      <c r="K178" s="858" t="s">
        <v>291</v>
      </c>
      <c r="L178" s="860">
        <v>0</v>
      </c>
      <c r="M178" s="858"/>
    </row>
    <row r="179" s="823" customFormat="1" ht="85.9" customHeight="1" spans="1:13">
      <c r="A179" s="855" t="s">
        <v>75</v>
      </c>
      <c r="B179" s="855" t="s">
        <v>8120</v>
      </c>
      <c r="C179" s="858" t="s">
        <v>34</v>
      </c>
      <c r="D179" s="858" t="s">
        <v>210</v>
      </c>
      <c r="E179" s="860">
        <v>9.33</v>
      </c>
      <c r="F179" s="860">
        <v>9.33</v>
      </c>
      <c r="G179" s="866" t="s">
        <v>8176</v>
      </c>
      <c r="H179" s="858" t="s">
        <v>209</v>
      </c>
      <c r="I179" s="866" t="s">
        <v>8019</v>
      </c>
      <c r="J179" s="858" t="s">
        <v>8170</v>
      </c>
      <c r="K179" s="858" t="s">
        <v>212</v>
      </c>
      <c r="L179" s="860">
        <v>0</v>
      </c>
      <c r="M179" s="858"/>
    </row>
    <row r="180" s="823" customFormat="1" ht="28.45" customHeight="1" spans="1:13">
      <c r="A180" s="864" t="s">
        <v>1777</v>
      </c>
      <c r="B180" s="855"/>
      <c r="C180" s="856"/>
      <c r="D180" s="856"/>
      <c r="E180" s="865">
        <v>574.78</v>
      </c>
      <c r="F180" s="865">
        <v>574.78</v>
      </c>
      <c r="G180" s="856"/>
      <c r="H180" s="856"/>
      <c r="I180" s="856"/>
      <c r="J180" s="856"/>
      <c r="K180" s="856"/>
      <c r="L180" s="865">
        <v>0</v>
      </c>
      <c r="M180" s="856"/>
    </row>
    <row r="181" s="823" customFormat="1" ht="71.6" customHeight="1" spans="1:13">
      <c r="A181" s="855" t="s">
        <v>1777</v>
      </c>
      <c r="B181" s="855" t="s">
        <v>1918</v>
      </c>
      <c r="C181" s="858" t="s">
        <v>34</v>
      </c>
      <c r="D181" s="858" t="s">
        <v>1921</v>
      </c>
      <c r="E181" s="860">
        <v>105.98</v>
      </c>
      <c r="F181" s="860">
        <v>105.98</v>
      </c>
      <c r="G181" s="866" t="s">
        <v>8177</v>
      </c>
      <c r="H181" s="858" t="s">
        <v>8178</v>
      </c>
      <c r="I181" s="866" t="s">
        <v>8100</v>
      </c>
      <c r="J181" s="858" t="s">
        <v>8179</v>
      </c>
      <c r="K181" s="858" t="s">
        <v>8180</v>
      </c>
      <c r="L181" s="860">
        <v>0</v>
      </c>
      <c r="M181" s="858"/>
    </row>
    <row r="182" s="823" customFormat="1" ht="128.85" customHeight="1" spans="1:13">
      <c r="A182" s="855" t="s">
        <v>1777</v>
      </c>
      <c r="B182" s="855" t="s">
        <v>8181</v>
      </c>
      <c r="C182" s="858" t="s">
        <v>1110</v>
      </c>
      <c r="D182" s="858" t="s">
        <v>1818</v>
      </c>
      <c r="E182" s="860">
        <v>52.13</v>
      </c>
      <c r="F182" s="860">
        <v>52.13</v>
      </c>
      <c r="G182" s="866" t="s">
        <v>8102</v>
      </c>
      <c r="H182" s="858" t="s">
        <v>8182</v>
      </c>
      <c r="I182" s="866" t="s">
        <v>8089</v>
      </c>
      <c r="J182" s="858" t="s">
        <v>8182</v>
      </c>
      <c r="K182" s="858" t="s">
        <v>8182</v>
      </c>
      <c r="L182" s="860">
        <v>0</v>
      </c>
      <c r="M182" s="858"/>
    </row>
    <row r="183" s="823" customFormat="1" ht="128.85" customHeight="1" spans="1:13">
      <c r="A183" s="855" t="s">
        <v>1777</v>
      </c>
      <c r="B183" s="855" t="s">
        <v>8181</v>
      </c>
      <c r="C183" s="858" t="s">
        <v>1110</v>
      </c>
      <c r="D183" s="858" t="s">
        <v>1818</v>
      </c>
      <c r="E183" s="860">
        <v>21.62</v>
      </c>
      <c r="F183" s="860">
        <v>21.62</v>
      </c>
      <c r="G183" s="866" t="s">
        <v>8183</v>
      </c>
      <c r="H183" s="858" t="s">
        <v>8182</v>
      </c>
      <c r="I183" s="866" t="s">
        <v>8089</v>
      </c>
      <c r="J183" s="858" t="s">
        <v>8182</v>
      </c>
      <c r="K183" s="858" t="s">
        <v>8182</v>
      </c>
      <c r="L183" s="860">
        <v>0</v>
      </c>
      <c r="M183" s="858"/>
    </row>
    <row r="184" s="823" customFormat="1" ht="128.85" customHeight="1" spans="1:13">
      <c r="A184" s="855" t="s">
        <v>1777</v>
      </c>
      <c r="B184" s="855" t="s">
        <v>8181</v>
      </c>
      <c r="C184" s="858" t="s">
        <v>1110</v>
      </c>
      <c r="D184" s="858" t="s">
        <v>1827</v>
      </c>
      <c r="E184" s="860">
        <v>43.65</v>
      </c>
      <c r="F184" s="860">
        <v>43.65</v>
      </c>
      <c r="G184" s="866" t="s">
        <v>8183</v>
      </c>
      <c r="H184" s="858" t="s">
        <v>8182</v>
      </c>
      <c r="I184" s="866" t="s">
        <v>8089</v>
      </c>
      <c r="J184" s="858" t="s">
        <v>8182</v>
      </c>
      <c r="K184" s="858" t="s">
        <v>8182</v>
      </c>
      <c r="L184" s="860">
        <v>0</v>
      </c>
      <c r="M184" s="858"/>
    </row>
    <row r="185" s="823" customFormat="1" ht="128.85" customHeight="1" spans="1:13">
      <c r="A185" s="855" t="s">
        <v>1777</v>
      </c>
      <c r="B185" s="855" t="s">
        <v>8181</v>
      </c>
      <c r="C185" s="858" t="s">
        <v>1110</v>
      </c>
      <c r="D185" s="858" t="s">
        <v>1827</v>
      </c>
      <c r="E185" s="860">
        <v>26.76</v>
      </c>
      <c r="F185" s="860">
        <v>26.76</v>
      </c>
      <c r="G185" s="866" t="s">
        <v>8123</v>
      </c>
      <c r="H185" s="858" t="s">
        <v>8182</v>
      </c>
      <c r="I185" s="866" t="s">
        <v>8089</v>
      </c>
      <c r="J185" s="858" t="s">
        <v>8182</v>
      </c>
      <c r="K185" s="858" t="s">
        <v>8182</v>
      </c>
      <c r="L185" s="860">
        <v>0</v>
      </c>
      <c r="M185" s="858"/>
    </row>
    <row r="186" s="823" customFormat="1" ht="128.85" customHeight="1" spans="1:13">
      <c r="A186" s="855" t="s">
        <v>1777</v>
      </c>
      <c r="B186" s="855" t="s">
        <v>8181</v>
      </c>
      <c r="C186" s="858" t="s">
        <v>1110</v>
      </c>
      <c r="D186" s="858" t="s">
        <v>1833</v>
      </c>
      <c r="E186" s="860">
        <v>15.61</v>
      </c>
      <c r="F186" s="860">
        <v>15.61</v>
      </c>
      <c r="G186" s="866" t="s">
        <v>8123</v>
      </c>
      <c r="H186" s="858" t="s">
        <v>8182</v>
      </c>
      <c r="I186" s="866" t="s">
        <v>8089</v>
      </c>
      <c r="J186" s="858" t="s">
        <v>8182</v>
      </c>
      <c r="K186" s="858" t="s">
        <v>8182</v>
      </c>
      <c r="L186" s="860">
        <v>0</v>
      </c>
      <c r="M186" s="858"/>
    </row>
    <row r="187" s="823" customFormat="1" ht="128.85" customHeight="1" spans="1:13">
      <c r="A187" s="855" t="s">
        <v>1777</v>
      </c>
      <c r="B187" s="855" t="s">
        <v>8181</v>
      </c>
      <c r="C187" s="858" t="s">
        <v>1110</v>
      </c>
      <c r="D187" s="858" t="s">
        <v>1811</v>
      </c>
      <c r="E187" s="860">
        <v>35.71</v>
      </c>
      <c r="F187" s="860">
        <v>35.71</v>
      </c>
      <c r="G187" s="866" t="s">
        <v>8183</v>
      </c>
      <c r="H187" s="858" t="s">
        <v>8182</v>
      </c>
      <c r="I187" s="866" t="s">
        <v>8089</v>
      </c>
      <c r="J187" s="858" t="s">
        <v>8182</v>
      </c>
      <c r="K187" s="858" t="s">
        <v>8182</v>
      </c>
      <c r="L187" s="860">
        <v>0</v>
      </c>
      <c r="M187" s="858"/>
    </row>
    <row r="188" s="823" customFormat="1" ht="128.85" customHeight="1" spans="1:13">
      <c r="A188" s="855" t="s">
        <v>1777</v>
      </c>
      <c r="B188" s="855" t="s">
        <v>8181</v>
      </c>
      <c r="C188" s="858" t="s">
        <v>1110</v>
      </c>
      <c r="D188" s="858" t="s">
        <v>1811</v>
      </c>
      <c r="E188" s="860">
        <v>22.15</v>
      </c>
      <c r="F188" s="860">
        <v>22.15</v>
      </c>
      <c r="G188" s="866" t="s">
        <v>8183</v>
      </c>
      <c r="H188" s="858" t="s">
        <v>8182</v>
      </c>
      <c r="I188" s="866" t="s">
        <v>8089</v>
      </c>
      <c r="J188" s="858" t="s">
        <v>8182</v>
      </c>
      <c r="K188" s="858" t="s">
        <v>8182</v>
      </c>
      <c r="L188" s="860">
        <v>0</v>
      </c>
      <c r="M188" s="858"/>
    </row>
    <row r="189" s="823" customFormat="1" ht="42.95" customHeight="1" spans="1:13">
      <c r="A189" s="855" t="s">
        <v>1777</v>
      </c>
      <c r="B189" s="855" t="s">
        <v>8181</v>
      </c>
      <c r="C189" s="858" t="s">
        <v>1110</v>
      </c>
      <c r="D189" s="858" t="s">
        <v>1822</v>
      </c>
      <c r="E189" s="860">
        <v>1.05</v>
      </c>
      <c r="F189" s="860">
        <v>1.05</v>
      </c>
      <c r="G189" s="866" t="s">
        <v>8026</v>
      </c>
      <c r="H189" s="858" t="s">
        <v>1823</v>
      </c>
      <c r="I189" s="866" t="s">
        <v>8096</v>
      </c>
      <c r="J189" s="858" t="s">
        <v>1823</v>
      </c>
      <c r="K189" s="858" t="s">
        <v>1823</v>
      </c>
      <c r="L189" s="860">
        <v>0</v>
      </c>
      <c r="M189" s="858"/>
    </row>
    <row r="190" s="823" customFormat="1" ht="42.95" customHeight="1" spans="1:13">
      <c r="A190" s="855" t="s">
        <v>1777</v>
      </c>
      <c r="B190" s="855" t="s">
        <v>8181</v>
      </c>
      <c r="C190" s="858" t="s">
        <v>1110</v>
      </c>
      <c r="D190" s="858" t="s">
        <v>1830</v>
      </c>
      <c r="E190" s="860">
        <v>1.76</v>
      </c>
      <c r="F190" s="860">
        <v>1.76</v>
      </c>
      <c r="G190" s="866" t="s">
        <v>8184</v>
      </c>
      <c r="H190" s="858" t="s">
        <v>1823</v>
      </c>
      <c r="I190" s="866" t="s">
        <v>8096</v>
      </c>
      <c r="J190" s="858" t="s">
        <v>1823</v>
      </c>
      <c r="K190" s="858" t="s">
        <v>1823</v>
      </c>
      <c r="L190" s="860">
        <v>0</v>
      </c>
      <c r="M190" s="858"/>
    </row>
    <row r="191" s="823" customFormat="1" ht="358" customHeight="1" spans="1:13">
      <c r="A191" s="855" t="s">
        <v>1777</v>
      </c>
      <c r="B191" s="855" t="s">
        <v>8185</v>
      </c>
      <c r="C191" s="858" t="s">
        <v>4539</v>
      </c>
      <c r="D191" s="858" t="s">
        <v>1783</v>
      </c>
      <c r="E191" s="860">
        <v>50.54</v>
      </c>
      <c r="F191" s="860">
        <v>50.54</v>
      </c>
      <c r="G191" s="866" t="s">
        <v>8139</v>
      </c>
      <c r="H191" s="858" t="s">
        <v>8186</v>
      </c>
      <c r="I191" s="866" t="s">
        <v>8187</v>
      </c>
      <c r="J191" s="858" t="s">
        <v>8186</v>
      </c>
      <c r="K191" s="858" t="s">
        <v>8186</v>
      </c>
      <c r="L191" s="860">
        <v>0</v>
      </c>
      <c r="M191" s="858"/>
    </row>
    <row r="192" s="823" customFormat="1" ht="171.85" customHeight="1" spans="1:13">
      <c r="A192" s="855" t="s">
        <v>1777</v>
      </c>
      <c r="B192" s="855" t="s">
        <v>1936</v>
      </c>
      <c r="C192" s="858" t="s">
        <v>3858</v>
      </c>
      <c r="D192" s="858" t="s">
        <v>1946</v>
      </c>
      <c r="E192" s="860">
        <v>197.82</v>
      </c>
      <c r="F192" s="860">
        <v>197.82</v>
      </c>
      <c r="G192" s="866" t="s">
        <v>8051</v>
      </c>
      <c r="H192" s="858" t="s">
        <v>8188</v>
      </c>
      <c r="I192" s="866" t="s">
        <v>8189</v>
      </c>
      <c r="J192" s="858" t="s">
        <v>8190</v>
      </c>
      <c r="K192" s="858" t="s">
        <v>8190</v>
      </c>
      <c r="L192" s="860">
        <v>0</v>
      </c>
      <c r="M192" s="858"/>
    </row>
    <row r="193" s="823" customFormat="1" ht="28.45" customHeight="1" spans="1:13">
      <c r="A193" s="864" t="s">
        <v>3085</v>
      </c>
      <c r="B193" s="855"/>
      <c r="C193" s="856"/>
      <c r="D193" s="856"/>
      <c r="E193" s="865">
        <v>35835.15</v>
      </c>
      <c r="F193" s="865">
        <v>35835.15</v>
      </c>
      <c r="G193" s="856"/>
      <c r="H193" s="856"/>
      <c r="I193" s="856"/>
      <c r="J193" s="856"/>
      <c r="K193" s="856"/>
      <c r="L193" s="865">
        <v>21992.21</v>
      </c>
      <c r="M193" s="856"/>
    </row>
    <row r="194" s="823" customFormat="1" ht="186.15" customHeight="1" spans="1:13">
      <c r="A194" s="855" t="s">
        <v>3085</v>
      </c>
      <c r="B194" s="855" t="s">
        <v>3086</v>
      </c>
      <c r="C194" s="858" t="s">
        <v>310</v>
      </c>
      <c r="D194" s="858" t="s">
        <v>3088</v>
      </c>
      <c r="E194" s="860">
        <v>13.98</v>
      </c>
      <c r="F194" s="860">
        <v>13.98</v>
      </c>
      <c r="G194" s="866" t="s">
        <v>8191</v>
      </c>
      <c r="H194" s="858" t="s">
        <v>8192</v>
      </c>
      <c r="I194" s="866" t="s">
        <v>8193</v>
      </c>
      <c r="J194" s="858" t="s">
        <v>8194</v>
      </c>
      <c r="K194" s="858" t="s">
        <v>8195</v>
      </c>
      <c r="L194" s="860">
        <v>33.31</v>
      </c>
      <c r="M194" s="858"/>
    </row>
    <row r="195" s="823" customFormat="1" ht="186.15" customHeight="1" spans="1:13">
      <c r="A195" s="855" t="s">
        <v>3085</v>
      </c>
      <c r="B195" s="855" t="s">
        <v>3086</v>
      </c>
      <c r="C195" s="858" t="s">
        <v>310</v>
      </c>
      <c r="D195" s="858" t="s">
        <v>3096</v>
      </c>
      <c r="E195" s="860">
        <v>16134.61</v>
      </c>
      <c r="F195" s="860">
        <v>16134.61</v>
      </c>
      <c r="G195" s="866" t="s">
        <v>8196</v>
      </c>
      <c r="H195" s="858" t="s">
        <v>8197</v>
      </c>
      <c r="I195" s="866" t="s">
        <v>8193</v>
      </c>
      <c r="J195" s="858" t="s">
        <v>8194</v>
      </c>
      <c r="K195" s="858" t="s">
        <v>8198</v>
      </c>
      <c r="L195" s="860">
        <v>9651.58</v>
      </c>
      <c r="M195" s="858"/>
    </row>
    <row r="196" s="823" customFormat="1" ht="272.1" customHeight="1" spans="1:13">
      <c r="A196" s="855" t="s">
        <v>3085</v>
      </c>
      <c r="B196" s="855" t="s">
        <v>3086</v>
      </c>
      <c r="C196" s="858" t="s">
        <v>310</v>
      </c>
      <c r="D196" s="858" t="s">
        <v>3164</v>
      </c>
      <c r="E196" s="860">
        <v>11622.28</v>
      </c>
      <c r="F196" s="860">
        <v>11622.28</v>
      </c>
      <c r="G196" s="866" t="s">
        <v>8199</v>
      </c>
      <c r="H196" s="858" t="s">
        <v>8200</v>
      </c>
      <c r="I196" s="866" t="s">
        <v>8201</v>
      </c>
      <c r="J196" s="858" t="s">
        <v>8194</v>
      </c>
      <c r="K196" s="858" t="s">
        <v>8202</v>
      </c>
      <c r="L196" s="860">
        <v>5498.46</v>
      </c>
      <c r="M196" s="858"/>
    </row>
    <row r="197" s="823" customFormat="1" ht="272.1" customHeight="1" spans="1:13">
      <c r="A197" s="855" t="s">
        <v>3085</v>
      </c>
      <c r="B197" s="855" t="s">
        <v>3086</v>
      </c>
      <c r="C197" s="858" t="s">
        <v>310</v>
      </c>
      <c r="D197" s="858" t="s">
        <v>3250</v>
      </c>
      <c r="E197" s="860">
        <v>8064.28</v>
      </c>
      <c r="F197" s="860">
        <v>8064.28</v>
      </c>
      <c r="G197" s="866" t="s">
        <v>8203</v>
      </c>
      <c r="H197" s="858" t="s">
        <v>8204</v>
      </c>
      <c r="I197" s="866" t="s">
        <v>8193</v>
      </c>
      <c r="J197" s="858" t="s">
        <v>8205</v>
      </c>
      <c r="K197" s="858" t="s">
        <v>8206</v>
      </c>
      <c r="L197" s="860">
        <v>6808.86</v>
      </c>
      <c r="M197" s="858"/>
    </row>
    <row r="198" s="823" customFormat="1" ht="28.45" customHeight="1" spans="1:13">
      <c r="A198" s="864" t="s">
        <v>2850</v>
      </c>
      <c r="B198" s="855"/>
      <c r="C198" s="856"/>
      <c r="D198" s="856"/>
      <c r="E198" s="865">
        <v>6233.67</v>
      </c>
      <c r="F198" s="865">
        <v>6233.67</v>
      </c>
      <c r="G198" s="856"/>
      <c r="H198" s="856"/>
      <c r="I198" s="856"/>
      <c r="J198" s="856"/>
      <c r="K198" s="856"/>
      <c r="L198" s="865">
        <v>0</v>
      </c>
      <c r="M198" s="856"/>
    </row>
    <row r="199" s="823" customFormat="1" ht="157.5" customHeight="1" spans="1:13">
      <c r="A199" s="855" t="s">
        <v>2850</v>
      </c>
      <c r="B199" s="855" t="s">
        <v>2850</v>
      </c>
      <c r="C199" s="858" t="s">
        <v>84</v>
      </c>
      <c r="D199" s="858" t="s">
        <v>2925</v>
      </c>
      <c r="E199" s="860">
        <v>0.5</v>
      </c>
      <c r="F199" s="860">
        <v>0.5</v>
      </c>
      <c r="G199" s="866" t="s">
        <v>8207</v>
      </c>
      <c r="H199" s="858" t="s">
        <v>8208</v>
      </c>
      <c r="I199" s="866" t="s">
        <v>8209</v>
      </c>
      <c r="J199" s="858" t="s">
        <v>8210</v>
      </c>
      <c r="K199" s="858" t="s">
        <v>8211</v>
      </c>
      <c r="L199" s="860">
        <v>0</v>
      </c>
      <c r="M199" s="858" t="s">
        <v>8212</v>
      </c>
    </row>
    <row r="200" s="823" customFormat="1" ht="28.6" customHeight="1" spans="1:13">
      <c r="A200" s="855" t="s">
        <v>2850</v>
      </c>
      <c r="B200" s="855" t="s">
        <v>8213</v>
      </c>
      <c r="C200" s="858" t="s">
        <v>8214</v>
      </c>
      <c r="D200" s="858" t="s">
        <v>4769</v>
      </c>
      <c r="E200" s="860">
        <v>386.07</v>
      </c>
      <c r="F200" s="860">
        <v>386.07</v>
      </c>
      <c r="G200" s="866" t="s">
        <v>8215</v>
      </c>
      <c r="H200" s="858" t="s">
        <v>8214</v>
      </c>
      <c r="I200" s="866" t="s">
        <v>8172</v>
      </c>
      <c r="J200" s="858" t="s">
        <v>8216</v>
      </c>
      <c r="K200" s="858" t="s">
        <v>8217</v>
      </c>
      <c r="L200" s="860">
        <v>0</v>
      </c>
      <c r="M200" s="858"/>
    </row>
    <row r="201" s="823" customFormat="1" ht="42.95" customHeight="1" spans="1:13">
      <c r="A201" s="855" t="s">
        <v>2850</v>
      </c>
      <c r="B201" s="855" t="s">
        <v>8213</v>
      </c>
      <c r="C201" s="858" t="s">
        <v>8218</v>
      </c>
      <c r="D201" s="858" t="s">
        <v>2865</v>
      </c>
      <c r="E201" s="860">
        <v>5847.1</v>
      </c>
      <c r="F201" s="860">
        <v>5847.1</v>
      </c>
      <c r="G201" s="866" t="s">
        <v>8219</v>
      </c>
      <c r="H201" s="858" t="s">
        <v>8220</v>
      </c>
      <c r="I201" s="866" t="s">
        <v>8221</v>
      </c>
      <c r="J201" s="858" t="s">
        <v>8222</v>
      </c>
      <c r="K201" s="858" t="s">
        <v>8223</v>
      </c>
      <c r="L201" s="860">
        <v>0</v>
      </c>
      <c r="M201" s="858"/>
    </row>
    <row r="202" s="823" customFormat="1" ht="28.45" customHeight="1" spans="1:13">
      <c r="A202" s="864" t="s">
        <v>2556</v>
      </c>
      <c r="B202" s="855"/>
      <c r="C202" s="856"/>
      <c r="D202" s="856"/>
      <c r="E202" s="865">
        <v>791.52</v>
      </c>
      <c r="F202" s="865">
        <v>0</v>
      </c>
      <c r="G202" s="856"/>
      <c r="H202" s="856"/>
      <c r="I202" s="856"/>
      <c r="J202" s="856"/>
      <c r="K202" s="856"/>
      <c r="L202" s="865">
        <v>0</v>
      </c>
      <c r="M202" s="856"/>
    </row>
    <row r="203" s="823" customFormat="1" ht="143.2" customHeight="1" spans="1:13">
      <c r="A203" s="855" t="s">
        <v>2556</v>
      </c>
      <c r="B203" s="855" t="s">
        <v>2558</v>
      </c>
      <c r="C203" s="858" t="s">
        <v>1519</v>
      </c>
      <c r="D203" s="858" t="s">
        <v>6260</v>
      </c>
      <c r="E203" s="860">
        <v>791.52</v>
      </c>
      <c r="F203" s="860">
        <v>0</v>
      </c>
      <c r="G203" s="866" t="s">
        <v>8087</v>
      </c>
      <c r="H203" s="858" t="s">
        <v>8224</v>
      </c>
      <c r="I203" s="866" t="s">
        <v>8004</v>
      </c>
      <c r="J203" s="858" t="s">
        <v>8225</v>
      </c>
      <c r="K203" s="858" t="s">
        <v>8226</v>
      </c>
      <c r="L203" s="860">
        <v>0</v>
      </c>
      <c r="M203" s="858"/>
    </row>
    <row r="204" s="823" customFormat="1" ht="28.45" customHeight="1" spans="1:13">
      <c r="A204" s="864" t="s">
        <v>2191</v>
      </c>
      <c r="B204" s="855"/>
      <c r="C204" s="856"/>
      <c r="D204" s="856"/>
      <c r="E204" s="865">
        <v>358.41</v>
      </c>
      <c r="F204" s="865">
        <v>253.41</v>
      </c>
      <c r="G204" s="856"/>
      <c r="H204" s="856"/>
      <c r="I204" s="856"/>
      <c r="J204" s="856"/>
      <c r="K204" s="856"/>
      <c r="L204" s="865">
        <v>237</v>
      </c>
      <c r="M204" s="856"/>
    </row>
    <row r="205" s="823" customFormat="1" ht="409.5" customHeight="1" spans="1:13">
      <c r="A205" s="855" t="s">
        <v>2191</v>
      </c>
      <c r="B205" s="855" t="s">
        <v>8227</v>
      </c>
      <c r="C205" s="858" t="s">
        <v>8228</v>
      </c>
      <c r="D205" s="858" t="s">
        <v>2242</v>
      </c>
      <c r="E205" s="860">
        <v>105</v>
      </c>
      <c r="F205" s="860">
        <v>0</v>
      </c>
      <c r="G205" s="866" t="s">
        <v>8229</v>
      </c>
      <c r="H205" s="858" t="s">
        <v>8230</v>
      </c>
      <c r="I205" s="866" t="s">
        <v>8231</v>
      </c>
      <c r="J205" s="858" t="s">
        <v>8232</v>
      </c>
      <c r="K205" s="858" t="s">
        <v>8233</v>
      </c>
      <c r="L205" s="860">
        <v>0</v>
      </c>
      <c r="M205" s="858"/>
    </row>
    <row r="206" s="823" customFormat="1" ht="100.2" customHeight="1" spans="1:13">
      <c r="A206" s="855" t="s">
        <v>2191</v>
      </c>
      <c r="B206" s="855" t="s">
        <v>8227</v>
      </c>
      <c r="C206" s="858" t="s">
        <v>8228</v>
      </c>
      <c r="D206" s="858" t="s">
        <v>4631</v>
      </c>
      <c r="E206" s="860">
        <v>55.03</v>
      </c>
      <c r="F206" s="860">
        <v>55.03</v>
      </c>
      <c r="G206" s="866" t="s">
        <v>8234</v>
      </c>
      <c r="H206" s="858" t="s">
        <v>8235</v>
      </c>
      <c r="I206" s="866" t="s">
        <v>8236</v>
      </c>
      <c r="J206" s="858" t="s">
        <v>8237</v>
      </c>
      <c r="K206" s="858" t="s">
        <v>8238</v>
      </c>
      <c r="L206" s="860">
        <v>237</v>
      </c>
      <c r="M206" s="858"/>
    </row>
    <row r="207" s="823" customFormat="1" ht="143.2" customHeight="1" spans="1:13">
      <c r="A207" s="855" t="s">
        <v>2191</v>
      </c>
      <c r="B207" s="855" t="s">
        <v>8227</v>
      </c>
      <c r="C207" s="858" t="s">
        <v>4312</v>
      </c>
      <c r="D207" s="858" t="s">
        <v>4640</v>
      </c>
      <c r="E207" s="860">
        <v>104.46</v>
      </c>
      <c r="F207" s="860">
        <v>104.46</v>
      </c>
      <c r="G207" s="866" t="s">
        <v>8239</v>
      </c>
      <c r="H207" s="858" t="s">
        <v>8240</v>
      </c>
      <c r="I207" s="866" t="s">
        <v>8241</v>
      </c>
      <c r="J207" s="858" t="s">
        <v>8242</v>
      </c>
      <c r="K207" s="858" t="s">
        <v>8243</v>
      </c>
      <c r="L207" s="860">
        <v>0</v>
      </c>
      <c r="M207" s="858"/>
    </row>
    <row r="208" s="823" customFormat="1" ht="114.55" customHeight="1" spans="1:13">
      <c r="A208" s="855" t="s">
        <v>2191</v>
      </c>
      <c r="B208" s="855" t="s">
        <v>2193</v>
      </c>
      <c r="C208" s="858" t="s">
        <v>4312</v>
      </c>
      <c r="D208" s="858" t="s">
        <v>2196</v>
      </c>
      <c r="E208" s="860">
        <v>93.92</v>
      </c>
      <c r="F208" s="860">
        <v>93.92</v>
      </c>
      <c r="G208" s="866" t="s">
        <v>8135</v>
      </c>
      <c r="H208" s="858" t="s">
        <v>8244</v>
      </c>
      <c r="I208" s="866" t="s">
        <v>8245</v>
      </c>
      <c r="J208" s="858" t="s">
        <v>8246</v>
      </c>
      <c r="K208" s="858" t="s">
        <v>8247</v>
      </c>
      <c r="L208" s="860">
        <v>0</v>
      </c>
      <c r="M208" s="858"/>
    </row>
    <row r="209" s="823" customFormat="1" ht="28.45" customHeight="1" spans="1:13">
      <c r="A209" s="864" t="s">
        <v>417</v>
      </c>
      <c r="B209" s="855"/>
      <c r="C209" s="856"/>
      <c r="D209" s="856"/>
      <c r="E209" s="865">
        <v>737.23</v>
      </c>
      <c r="F209" s="865">
        <v>737.23</v>
      </c>
      <c r="G209" s="856"/>
      <c r="H209" s="856"/>
      <c r="I209" s="856"/>
      <c r="J209" s="856"/>
      <c r="K209" s="856"/>
      <c r="L209" s="865">
        <v>35.7</v>
      </c>
      <c r="M209" s="856"/>
    </row>
    <row r="210" s="823" customFormat="1" ht="200.45" customHeight="1" spans="1:13">
      <c r="A210" s="855" t="s">
        <v>417</v>
      </c>
      <c r="B210" s="855" t="s">
        <v>8248</v>
      </c>
      <c r="C210" s="858" t="s">
        <v>421</v>
      </c>
      <c r="D210" s="858" t="s">
        <v>422</v>
      </c>
      <c r="E210" s="860">
        <v>683</v>
      </c>
      <c r="F210" s="860">
        <v>683</v>
      </c>
      <c r="G210" s="866" t="s">
        <v>8108</v>
      </c>
      <c r="H210" s="858" t="s">
        <v>8249</v>
      </c>
      <c r="I210" s="866" t="s">
        <v>8031</v>
      </c>
      <c r="J210" s="858" t="s">
        <v>8250</v>
      </c>
      <c r="K210" s="858" t="s">
        <v>8251</v>
      </c>
      <c r="L210" s="860">
        <v>35</v>
      </c>
      <c r="M210" s="858"/>
    </row>
    <row r="211" s="823" customFormat="1" ht="57.25" customHeight="1" spans="1:13">
      <c r="A211" s="855" t="s">
        <v>417</v>
      </c>
      <c r="B211" s="855" t="s">
        <v>8248</v>
      </c>
      <c r="C211" s="858" t="s">
        <v>421</v>
      </c>
      <c r="D211" s="858" t="s">
        <v>3912</v>
      </c>
      <c r="E211" s="860">
        <v>11.84</v>
      </c>
      <c r="F211" s="860">
        <v>11.84</v>
      </c>
      <c r="G211" s="866" t="s">
        <v>8231</v>
      </c>
      <c r="H211" s="858" t="s">
        <v>8252</v>
      </c>
      <c r="I211" s="866" t="s">
        <v>8006</v>
      </c>
      <c r="J211" s="858" t="s">
        <v>8253</v>
      </c>
      <c r="K211" s="858" t="s">
        <v>8253</v>
      </c>
      <c r="L211" s="860">
        <v>0.7</v>
      </c>
      <c r="M211" s="858"/>
    </row>
    <row r="212" s="823" customFormat="1" ht="71.6" customHeight="1" spans="1:13">
      <c r="A212" s="855" t="s">
        <v>417</v>
      </c>
      <c r="B212" s="855" t="s">
        <v>8254</v>
      </c>
      <c r="C212" s="858" t="s">
        <v>421</v>
      </c>
      <c r="D212" s="858" t="s">
        <v>3658</v>
      </c>
      <c r="E212" s="860">
        <v>0.69</v>
      </c>
      <c r="F212" s="860">
        <v>0.69</v>
      </c>
      <c r="G212" s="866" t="s">
        <v>8255</v>
      </c>
      <c r="H212" s="858" t="s">
        <v>8256</v>
      </c>
      <c r="I212" s="866" t="s">
        <v>8257</v>
      </c>
      <c r="J212" s="858" t="s">
        <v>8258</v>
      </c>
      <c r="K212" s="858" t="s">
        <v>8258</v>
      </c>
      <c r="L212" s="860">
        <v>0</v>
      </c>
      <c r="M212" s="858"/>
    </row>
    <row r="213" s="823" customFormat="1" ht="100.2" customHeight="1" spans="1:13">
      <c r="A213" s="855" t="s">
        <v>417</v>
      </c>
      <c r="B213" s="855" t="s">
        <v>8259</v>
      </c>
      <c r="C213" s="858" t="s">
        <v>34</v>
      </c>
      <c r="D213" s="858" t="s">
        <v>3665</v>
      </c>
      <c r="E213" s="860">
        <v>41.7</v>
      </c>
      <c r="F213" s="860">
        <v>41.7</v>
      </c>
      <c r="G213" s="866" t="s">
        <v>8147</v>
      </c>
      <c r="H213" s="858" t="s">
        <v>8260</v>
      </c>
      <c r="I213" s="866" t="s">
        <v>8019</v>
      </c>
      <c r="J213" s="858" t="s">
        <v>8261</v>
      </c>
      <c r="K213" s="858" t="s">
        <v>8262</v>
      </c>
      <c r="L213" s="860">
        <v>0</v>
      </c>
      <c r="M213" s="858"/>
    </row>
    <row r="214" s="823" customFormat="1" ht="28.45" customHeight="1" spans="1:13">
      <c r="A214" s="864" t="s">
        <v>2399</v>
      </c>
      <c r="B214" s="855"/>
      <c r="C214" s="856"/>
      <c r="D214" s="856"/>
      <c r="E214" s="865">
        <v>528.836704</v>
      </c>
      <c r="F214" s="865">
        <v>528.836704</v>
      </c>
      <c r="G214" s="856"/>
      <c r="H214" s="856"/>
      <c r="I214" s="856"/>
      <c r="J214" s="856"/>
      <c r="K214" s="856"/>
      <c r="L214" s="865">
        <v>3187.265061</v>
      </c>
      <c r="M214" s="856"/>
    </row>
    <row r="215" s="823" customFormat="1" ht="200.45" customHeight="1" spans="1:13">
      <c r="A215" s="855" t="s">
        <v>2399</v>
      </c>
      <c r="B215" s="855" t="s">
        <v>8263</v>
      </c>
      <c r="C215" s="858" t="s">
        <v>421</v>
      </c>
      <c r="D215" s="858" t="s">
        <v>2414</v>
      </c>
      <c r="E215" s="860">
        <v>528.836704</v>
      </c>
      <c r="F215" s="860">
        <v>528.836704</v>
      </c>
      <c r="G215" s="866" t="s">
        <v>8051</v>
      </c>
      <c r="H215" s="858" t="s">
        <v>8264</v>
      </c>
      <c r="I215" s="866" t="s">
        <v>8189</v>
      </c>
      <c r="J215" s="858" t="s">
        <v>8265</v>
      </c>
      <c r="K215" s="858" t="s">
        <v>8266</v>
      </c>
      <c r="L215" s="860">
        <v>3187.265061</v>
      </c>
      <c r="M215" s="858"/>
    </row>
    <row r="216" s="823" customFormat="1" ht="28.45" customHeight="1" spans="1:13">
      <c r="A216" s="864" t="s">
        <v>2931</v>
      </c>
      <c r="B216" s="855"/>
      <c r="C216" s="856"/>
      <c r="D216" s="856"/>
      <c r="E216" s="865">
        <v>7960.67</v>
      </c>
      <c r="F216" s="865">
        <v>7960.67</v>
      </c>
      <c r="G216" s="856"/>
      <c r="H216" s="856"/>
      <c r="I216" s="856"/>
      <c r="J216" s="856"/>
      <c r="K216" s="856"/>
      <c r="L216" s="865">
        <v>490.94</v>
      </c>
      <c r="M216" s="856"/>
    </row>
    <row r="217" s="823" customFormat="1" ht="157.5" customHeight="1" spans="1:13">
      <c r="A217" s="855" t="s">
        <v>2931</v>
      </c>
      <c r="B217" s="855" t="s">
        <v>8267</v>
      </c>
      <c r="C217" s="858" t="s">
        <v>34</v>
      </c>
      <c r="D217" s="858" t="s">
        <v>3017</v>
      </c>
      <c r="E217" s="860">
        <v>380</v>
      </c>
      <c r="F217" s="860">
        <v>380</v>
      </c>
      <c r="G217" s="866" t="s">
        <v>8268</v>
      </c>
      <c r="H217" s="858" t="s">
        <v>8269</v>
      </c>
      <c r="I217" s="866" t="s">
        <v>8270</v>
      </c>
      <c r="J217" s="858" t="s">
        <v>8271</v>
      </c>
      <c r="K217" s="858" t="s">
        <v>3020</v>
      </c>
      <c r="L217" s="860">
        <v>120</v>
      </c>
      <c r="M217" s="858"/>
    </row>
    <row r="218" s="823" customFormat="1" ht="186.15" customHeight="1" spans="1:13">
      <c r="A218" s="855" t="s">
        <v>2931</v>
      </c>
      <c r="B218" s="855" t="s">
        <v>8272</v>
      </c>
      <c r="C218" s="858" t="s">
        <v>34</v>
      </c>
      <c r="D218" s="858" t="s">
        <v>2994</v>
      </c>
      <c r="E218" s="860">
        <v>308.83</v>
      </c>
      <c r="F218" s="860">
        <v>308.83</v>
      </c>
      <c r="G218" s="866" t="s">
        <v>8273</v>
      </c>
      <c r="H218" s="858" t="s">
        <v>8274</v>
      </c>
      <c r="I218" s="866" t="s">
        <v>8089</v>
      </c>
      <c r="J218" s="858" t="s">
        <v>8271</v>
      </c>
      <c r="K218" s="858" t="s">
        <v>2997</v>
      </c>
      <c r="L218" s="860">
        <v>288.94</v>
      </c>
      <c r="M218" s="858"/>
    </row>
    <row r="219" s="823" customFormat="1" ht="372.35" customHeight="1" spans="1:13">
      <c r="A219" s="855" t="s">
        <v>2931</v>
      </c>
      <c r="B219" s="855" t="s">
        <v>8272</v>
      </c>
      <c r="C219" s="858" t="s">
        <v>34</v>
      </c>
      <c r="D219" s="858" t="s">
        <v>2976</v>
      </c>
      <c r="E219" s="860">
        <v>7271.84</v>
      </c>
      <c r="F219" s="860">
        <v>7271.84</v>
      </c>
      <c r="G219" s="866" t="s">
        <v>8275</v>
      </c>
      <c r="H219" s="858" t="s">
        <v>8276</v>
      </c>
      <c r="I219" s="866" t="s">
        <v>8277</v>
      </c>
      <c r="J219" s="858" t="s">
        <v>8278</v>
      </c>
      <c r="K219" s="858" t="s">
        <v>2978</v>
      </c>
      <c r="L219" s="860">
        <v>82</v>
      </c>
      <c r="M219" s="858"/>
    </row>
    <row r="220" s="823" customFormat="1" ht="28.45" customHeight="1" spans="1:13">
      <c r="A220" s="864" t="s">
        <v>1472</v>
      </c>
      <c r="B220" s="855"/>
      <c r="C220" s="856"/>
      <c r="D220" s="856"/>
      <c r="E220" s="865">
        <v>182</v>
      </c>
      <c r="F220" s="865">
        <v>182</v>
      </c>
      <c r="G220" s="856"/>
      <c r="H220" s="856"/>
      <c r="I220" s="856"/>
      <c r="J220" s="856"/>
      <c r="K220" s="856"/>
      <c r="L220" s="865">
        <v>876</v>
      </c>
      <c r="M220" s="856"/>
    </row>
    <row r="221" s="823" customFormat="1" ht="143.2" customHeight="1" spans="1:13">
      <c r="A221" s="855" t="s">
        <v>1472</v>
      </c>
      <c r="B221" s="855" t="s">
        <v>8279</v>
      </c>
      <c r="C221" s="858" t="s">
        <v>1782</v>
      </c>
      <c r="D221" s="858" t="s">
        <v>8280</v>
      </c>
      <c r="E221" s="860">
        <v>182</v>
      </c>
      <c r="F221" s="860">
        <v>182</v>
      </c>
      <c r="G221" s="866" t="s">
        <v>8020</v>
      </c>
      <c r="H221" s="858" t="s">
        <v>8281</v>
      </c>
      <c r="I221" s="866" t="s">
        <v>8064</v>
      </c>
      <c r="J221" s="858" t="s">
        <v>8282</v>
      </c>
      <c r="K221" s="858" t="s">
        <v>8283</v>
      </c>
      <c r="L221" s="860">
        <v>876</v>
      </c>
      <c r="M221" s="858"/>
    </row>
    <row r="222" s="823" customFormat="1" ht="28.45" customHeight="1" spans="1:13">
      <c r="A222" s="864" t="s">
        <v>2092</v>
      </c>
      <c r="B222" s="855"/>
      <c r="C222" s="856"/>
      <c r="D222" s="856"/>
      <c r="E222" s="865">
        <v>623.46</v>
      </c>
      <c r="F222" s="865">
        <v>623.46</v>
      </c>
      <c r="G222" s="856"/>
      <c r="H222" s="856"/>
      <c r="I222" s="856"/>
      <c r="J222" s="856"/>
      <c r="K222" s="856"/>
      <c r="L222" s="865">
        <v>209.58</v>
      </c>
      <c r="M222" s="856"/>
    </row>
    <row r="223" s="823" customFormat="1" ht="329.35" customHeight="1" spans="1:13">
      <c r="A223" s="855" t="s">
        <v>2092</v>
      </c>
      <c r="B223" s="855" t="s">
        <v>8284</v>
      </c>
      <c r="C223" s="858" t="s">
        <v>310</v>
      </c>
      <c r="D223" s="858" t="s">
        <v>4551</v>
      </c>
      <c r="E223" s="860">
        <v>58</v>
      </c>
      <c r="F223" s="860">
        <v>58</v>
      </c>
      <c r="G223" s="866" t="s">
        <v>8285</v>
      </c>
      <c r="H223" s="858" t="s">
        <v>8286</v>
      </c>
      <c r="I223" s="866" t="s">
        <v>8287</v>
      </c>
      <c r="J223" s="858" t="s">
        <v>8288</v>
      </c>
      <c r="K223" s="858" t="s">
        <v>8289</v>
      </c>
      <c r="L223" s="860">
        <v>24</v>
      </c>
      <c r="M223" s="858"/>
    </row>
    <row r="224" s="823" customFormat="1" ht="157.5" customHeight="1" spans="1:13">
      <c r="A224" s="855" t="s">
        <v>2092</v>
      </c>
      <c r="B224" s="855" t="s">
        <v>8284</v>
      </c>
      <c r="C224" s="858" t="s">
        <v>310</v>
      </c>
      <c r="D224" s="858" t="s">
        <v>4558</v>
      </c>
      <c r="E224" s="860">
        <v>30</v>
      </c>
      <c r="F224" s="860">
        <v>30</v>
      </c>
      <c r="G224" s="866" t="s">
        <v>8290</v>
      </c>
      <c r="H224" s="858" t="s">
        <v>8291</v>
      </c>
      <c r="I224" s="866" t="s">
        <v>8292</v>
      </c>
      <c r="J224" s="858" t="s">
        <v>8293</v>
      </c>
      <c r="K224" s="858" t="s">
        <v>8294</v>
      </c>
      <c r="L224" s="860">
        <v>0</v>
      </c>
      <c r="M224" s="858"/>
    </row>
    <row r="225" s="823" customFormat="1" ht="128.85" customHeight="1" spans="1:13">
      <c r="A225" s="855" t="s">
        <v>2092</v>
      </c>
      <c r="B225" s="855" t="s">
        <v>8284</v>
      </c>
      <c r="C225" s="858" t="s">
        <v>310</v>
      </c>
      <c r="D225" s="858" t="s">
        <v>4569</v>
      </c>
      <c r="E225" s="860">
        <v>31.79</v>
      </c>
      <c r="F225" s="860">
        <v>31.79</v>
      </c>
      <c r="G225" s="866" t="s">
        <v>8295</v>
      </c>
      <c r="H225" s="858" t="s">
        <v>8296</v>
      </c>
      <c r="I225" s="866" t="s">
        <v>8297</v>
      </c>
      <c r="J225" s="858" t="s">
        <v>8298</v>
      </c>
      <c r="K225" s="858" t="s">
        <v>8299</v>
      </c>
      <c r="L225" s="860">
        <v>0</v>
      </c>
      <c r="M225" s="858"/>
    </row>
    <row r="226" s="823" customFormat="1" ht="143.2" customHeight="1" spans="1:13">
      <c r="A226" s="855" t="s">
        <v>2092</v>
      </c>
      <c r="B226" s="855" t="s">
        <v>8284</v>
      </c>
      <c r="C226" s="858" t="s">
        <v>310</v>
      </c>
      <c r="D226" s="858" t="s">
        <v>4574</v>
      </c>
      <c r="E226" s="860">
        <v>12</v>
      </c>
      <c r="F226" s="860">
        <v>12</v>
      </c>
      <c r="G226" s="866" t="s">
        <v>8150</v>
      </c>
      <c r="H226" s="858" t="s">
        <v>8300</v>
      </c>
      <c r="I226" s="866" t="s">
        <v>8301</v>
      </c>
      <c r="J226" s="858" t="s">
        <v>8302</v>
      </c>
      <c r="K226" s="858" t="s">
        <v>8303</v>
      </c>
      <c r="L226" s="860">
        <v>0</v>
      </c>
      <c r="M226" s="858"/>
    </row>
    <row r="227" s="823" customFormat="1" ht="128.85" customHeight="1" spans="1:13">
      <c r="A227" s="855" t="s">
        <v>2092</v>
      </c>
      <c r="B227" s="855" t="s">
        <v>8284</v>
      </c>
      <c r="C227" s="858" t="s">
        <v>310</v>
      </c>
      <c r="D227" s="858" t="s">
        <v>2156</v>
      </c>
      <c r="E227" s="860">
        <v>5.8</v>
      </c>
      <c r="F227" s="860">
        <v>5.8</v>
      </c>
      <c r="G227" s="866" t="s">
        <v>8304</v>
      </c>
      <c r="H227" s="858" t="s">
        <v>8305</v>
      </c>
      <c r="I227" s="866" t="s">
        <v>8306</v>
      </c>
      <c r="J227" s="858" t="s">
        <v>8307</v>
      </c>
      <c r="K227" s="858" t="s">
        <v>8307</v>
      </c>
      <c r="L227" s="860">
        <v>8.58</v>
      </c>
      <c r="M227" s="858"/>
    </row>
    <row r="228" s="823" customFormat="1" ht="214.8" customHeight="1" spans="1:13">
      <c r="A228" s="855" t="s">
        <v>2092</v>
      </c>
      <c r="B228" s="855" t="s">
        <v>8308</v>
      </c>
      <c r="C228" s="858" t="s">
        <v>310</v>
      </c>
      <c r="D228" s="858" t="s">
        <v>4545</v>
      </c>
      <c r="E228" s="860">
        <v>10.74</v>
      </c>
      <c r="F228" s="860">
        <v>10.74</v>
      </c>
      <c r="G228" s="866" t="s">
        <v>8309</v>
      </c>
      <c r="H228" s="858" t="s">
        <v>8310</v>
      </c>
      <c r="I228" s="866" t="s">
        <v>8311</v>
      </c>
      <c r="J228" s="858" t="s">
        <v>8312</v>
      </c>
      <c r="K228" s="858" t="s">
        <v>8313</v>
      </c>
      <c r="L228" s="860">
        <v>0</v>
      </c>
      <c r="M228" s="858"/>
    </row>
    <row r="229" s="823" customFormat="1" ht="143.2" customHeight="1" spans="1:13">
      <c r="A229" s="855" t="s">
        <v>2092</v>
      </c>
      <c r="B229" s="855" t="s">
        <v>8308</v>
      </c>
      <c r="C229" s="858" t="s">
        <v>310</v>
      </c>
      <c r="D229" s="858" t="s">
        <v>2125</v>
      </c>
      <c r="E229" s="860">
        <v>218.33</v>
      </c>
      <c r="F229" s="860">
        <v>218.33</v>
      </c>
      <c r="G229" s="866" t="s">
        <v>8314</v>
      </c>
      <c r="H229" s="858" t="s">
        <v>8315</v>
      </c>
      <c r="I229" s="866" t="s">
        <v>8316</v>
      </c>
      <c r="J229" s="858" t="s">
        <v>8317</v>
      </c>
      <c r="K229" s="858" t="s">
        <v>8318</v>
      </c>
      <c r="L229" s="860">
        <v>0</v>
      </c>
      <c r="M229" s="858"/>
    </row>
    <row r="230" s="823" customFormat="1" ht="200.45" customHeight="1" spans="1:13">
      <c r="A230" s="855" t="s">
        <v>2092</v>
      </c>
      <c r="B230" s="855" t="s">
        <v>8308</v>
      </c>
      <c r="C230" s="858" t="s">
        <v>4539</v>
      </c>
      <c r="D230" s="858" t="s">
        <v>4540</v>
      </c>
      <c r="E230" s="860">
        <v>187.8</v>
      </c>
      <c r="F230" s="860">
        <v>187.8</v>
      </c>
      <c r="G230" s="866" t="s">
        <v>8319</v>
      </c>
      <c r="H230" s="858" t="s">
        <v>8320</v>
      </c>
      <c r="I230" s="866" t="s">
        <v>8142</v>
      </c>
      <c r="J230" s="858" t="s">
        <v>8321</v>
      </c>
      <c r="K230" s="858" t="s">
        <v>8321</v>
      </c>
      <c r="L230" s="860">
        <v>0</v>
      </c>
      <c r="M230" s="858"/>
    </row>
    <row r="231" s="823" customFormat="1" ht="186.15" customHeight="1" spans="1:13">
      <c r="A231" s="855" t="s">
        <v>2092</v>
      </c>
      <c r="B231" s="855" t="s">
        <v>8308</v>
      </c>
      <c r="C231" s="858" t="s">
        <v>298</v>
      </c>
      <c r="D231" s="858" t="s">
        <v>2119</v>
      </c>
      <c r="E231" s="860">
        <v>69</v>
      </c>
      <c r="F231" s="860">
        <v>69</v>
      </c>
      <c r="G231" s="866" t="s">
        <v>8322</v>
      </c>
      <c r="H231" s="858" t="s">
        <v>8323</v>
      </c>
      <c r="I231" s="866" t="s">
        <v>8324</v>
      </c>
      <c r="J231" s="858" t="s">
        <v>8325</v>
      </c>
      <c r="K231" s="858" t="s">
        <v>8325</v>
      </c>
      <c r="L231" s="860">
        <v>177</v>
      </c>
      <c r="M231" s="858"/>
    </row>
    <row r="232" s="823" customFormat="1" ht="28.45" customHeight="1" spans="1:13">
      <c r="A232" s="864" t="s">
        <v>1261</v>
      </c>
      <c r="B232" s="855"/>
      <c r="C232" s="856"/>
      <c r="D232" s="856"/>
      <c r="E232" s="865">
        <v>178.863708</v>
      </c>
      <c r="F232" s="865">
        <v>178.863708</v>
      </c>
      <c r="G232" s="856"/>
      <c r="H232" s="856"/>
      <c r="I232" s="856"/>
      <c r="J232" s="856"/>
      <c r="K232" s="856"/>
      <c r="L232" s="865">
        <v>0</v>
      </c>
      <c r="M232" s="856"/>
    </row>
    <row r="233" s="823" customFormat="1" ht="42.95" customHeight="1" spans="1:13">
      <c r="A233" s="855" t="s">
        <v>1261</v>
      </c>
      <c r="B233" s="855" t="s">
        <v>4393</v>
      </c>
      <c r="C233" s="858" t="s">
        <v>34</v>
      </c>
      <c r="D233" s="858" t="s">
        <v>4313</v>
      </c>
      <c r="E233" s="860">
        <v>42</v>
      </c>
      <c r="F233" s="860">
        <v>42</v>
      </c>
      <c r="G233" s="866" t="s">
        <v>8326</v>
      </c>
      <c r="H233" s="858" t="s">
        <v>8327</v>
      </c>
      <c r="I233" s="866" t="s">
        <v>8004</v>
      </c>
      <c r="J233" s="858" t="s">
        <v>8328</v>
      </c>
      <c r="K233" s="858" t="s">
        <v>8328</v>
      </c>
      <c r="L233" s="860">
        <v>0</v>
      </c>
      <c r="M233" s="858"/>
    </row>
    <row r="234" s="823" customFormat="1" ht="28.6" customHeight="1" spans="1:13">
      <c r="A234" s="855" t="s">
        <v>1261</v>
      </c>
      <c r="B234" s="855" t="s">
        <v>7770</v>
      </c>
      <c r="C234" s="858" t="s">
        <v>34</v>
      </c>
      <c r="D234" s="858" t="s">
        <v>4405</v>
      </c>
      <c r="E234" s="860">
        <v>2</v>
      </c>
      <c r="F234" s="860">
        <v>2</v>
      </c>
      <c r="G234" s="866" t="s">
        <v>8124</v>
      </c>
      <c r="H234" s="858" t="s">
        <v>8327</v>
      </c>
      <c r="I234" s="866" t="s">
        <v>8004</v>
      </c>
      <c r="J234" s="858" t="s">
        <v>8329</v>
      </c>
      <c r="K234" s="858" t="s">
        <v>8329</v>
      </c>
      <c r="L234" s="860">
        <v>0</v>
      </c>
      <c r="M234" s="858"/>
    </row>
    <row r="235" s="823" customFormat="1" ht="28.6" customHeight="1" spans="1:13">
      <c r="A235" s="855" t="s">
        <v>1261</v>
      </c>
      <c r="B235" s="855" t="s">
        <v>4393</v>
      </c>
      <c r="C235" s="858" t="s">
        <v>34</v>
      </c>
      <c r="D235" s="858" t="s">
        <v>4396</v>
      </c>
      <c r="E235" s="860">
        <v>1</v>
      </c>
      <c r="F235" s="860">
        <v>1</v>
      </c>
      <c r="G235" s="866" t="s">
        <v>8116</v>
      </c>
      <c r="H235" s="858" t="s">
        <v>8327</v>
      </c>
      <c r="I235" s="866" t="s">
        <v>8004</v>
      </c>
      <c r="J235" s="858" t="s">
        <v>4398</v>
      </c>
      <c r="K235" s="858" t="s">
        <v>4398</v>
      </c>
      <c r="L235" s="860">
        <v>0</v>
      </c>
      <c r="M235" s="858"/>
    </row>
    <row r="236" s="823" customFormat="1" ht="42.95" customHeight="1" spans="1:13">
      <c r="A236" s="855" t="s">
        <v>1261</v>
      </c>
      <c r="B236" s="855" t="s">
        <v>4393</v>
      </c>
      <c r="C236" s="858" t="s">
        <v>34</v>
      </c>
      <c r="D236" s="858" t="s">
        <v>1467</v>
      </c>
      <c r="E236" s="860">
        <v>123.402307</v>
      </c>
      <c r="F236" s="860">
        <v>123.402307</v>
      </c>
      <c r="G236" s="866" t="s">
        <v>8330</v>
      </c>
      <c r="H236" s="858" t="s">
        <v>8331</v>
      </c>
      <c r="I236" s="866" t="s">
        <v>8004</v>
      </c>
      <c r="J236" s="858" t="s">
        <v>8332</v>
      </c>
      <c r="K236" s="858" t="s">
        <v>8333</v>
      </c>
      <c r="L236" s="860">
        <v>0</v>
      </c>
      <c r="M236" s="858"/>
    </row>
    <row r="237" s="823" customFormat="1" ht="42.95" customHeight="1" spans="1:13">
      <c r="A237" s="855" t="s">
        <v>1261</v>
      </c>
      <c r="B237" s="855" t="s">
        <v>7770</v>
      </c>
      <c r="C237" s="858" t="s">
        <v>34</v>
      </c>
      <c r="D237" s="858" t="s">
        <v>1315</v>
      </c>
      <c r="E237" s="860">
        <v>4.889128</v>
      </c>
      <c r="F237" s="860">
        <v>4.889128</v>
      </c>
      <c r="G237" s="866" t="s">
        <v>8334</v>
      </c>
      <c r="H237" s="858" t="s">
        <v>8331</v>
      </c>
      <c r="I237" s="866" t="s">
        <v>8004</v>
      </c>
      <c r="J237" s="858" t="s">
        <v>1391</v>
      </c>
      <c r="K237" s="858" t="s">
        <v>1391</v>
      </c>
      <c r="L237" s="860">
        <v>0</v>
      </c>
      <c r="M237" s="858"/>
    </row>
    <row r="238" s="823" customFormat="1" ht="42.95" customHeight="1" spans="1:13">
      <c r="A238" s="855" t="s">
        <v>1261</v>
      </c>
      <c r="B238" s="855" t="s">
        <v>7770</v>
      </c>
      <c r="C238" s="858" t="s">
        <v>34</v>
      </c>
      <c r="D238" s="858" t="s">
        <v>1390</v>
      </c>
      <c r="E238" s="860">
        <v>1.27451</v>
      </c>
      <c r="F238" s="860">
        <v>1.27451</v>
      </c>
      <c r="G238" s="866" t="s">
        <v>8335</v>
      </c>
      <c r="H238" s="858" t="s">
        <v>8331</v>
      </c>
      <c r="I238" s="866" t="s">
        <v>8004</v>
      </c>
      <c r="J238" s="858" t="s">
        <v>1391</v>
      </c>
      <c r="K238" s="858" t="s">
        <v>1391</v>
      </c>
      <c r="L238" s="860">
        <v>0</v>
      </c>
      <c r="M238" s="858"/>
    </row>
    <row r="239" s="823" customFormat="1" ht="57.25" customHeight="1" spans="1:13">
      <c r="A239" s="855" t="s">
        <v>1261</v>
      </c>
      <c r="B239" s="855" t="s">
        <v>7770</v>
      </c>
      <c r="C239" s="858" t="s">
        <v>34</v>
      </c>
      <c r="D239" s="858" t="s">
        <v>1393</v>
      </c>
      <c r="E239" s="860">
        <v>0.993013</v>
      </c>
      <c r="F239" s="860">
        <v>0.993013</v>
      </c>
      <c r="G239" s="866" t="s">
        <v>8336</v>
      </c>
      <c r="H239" s="858" t="s">
        <v>8331</v>
      </c>
      <c r="I239" s="866" t="s">
        <v>8004</v>
      </c>
      <c r="J239" s="858" t="s">
        <v>8337</v>
      </c>
      <c r="K239" s="858" t="s">
        <v>1391</v>
      </c>
      <c r="L239" s="860">
        <v>0</v>
      </c>
      <c r="M239" s="858"/>
    </row>
    <row r="240" s="823" customFormat="1" ht="42.95" customHeight="1" spans="1:13">
      <c r="A240" s="855" t="s">
        <v>1261</v>
      </c>
      <c r="B240" s="855" t="s">
        <v>7770</v>
      </c>
      <c r="C240" s="858" t="s">
        <v>34</v>
      </c>
      <c r="D240" s="858" t="s">
        <v>1377</v>
      </c>
      <c r="E240" s="860">
        <v>0.95655</v>
      </c>
      <c r="F240" s="860">
        <v>0.95655</v>
      </c>
      <c r="G240" s="866" t="s">
        <v>8335</v>
      </c>
      <c r="H240" s="858" t="s">
        <v>8331</v>
      </c>
      <c r="I240" s="866" t="s">
        <v>8004</v>
      </c>
      <c r="J240" s="858" t="s">
        <v>1379</v>
      </c>
      <c r="K240" s="858" t="s">
        <v>1379</v>
      </c>
      <c r="L240" s="860">
        <v>0</v>
      </c>
      <c r="M240" s="858"/>
    </row>
    <row r="241" s="823" customFormat="1" ht="42.95" customHeight="1" spans="1:13">
      <c r="A241" s="855" t="s">
        <v>1261</v>
      </c>
      <c r="B241" s="855" t="s">
        <v>7770</v>
      </c>
      <c r="C241" s="858" t="s">
        <v>34</v>
      </c>
      <c r="D241" s="858" t="s">
        <v>1359</v>
      </c>
      <c r="E241" s="860">
        <v>0.9071</v>
      </c>
      <c r="F241" s="860">
        <v>0.9071</v>
      </c>
      <c r="G241" s="866" t="s">
        <v>8319</v>
      </c>
      <c r="H241" s="858" t="s">
        <v>8331</v>
      </c>
      <c r="I241" s="866" t="s">
        <v>8004</v>
      </c>
      <c r="J241" s="858" t="s">
        <v>8338</v>
      </c>
      <c r="K241" s="858" t="s">
        <v>8338</v>
      </c>
      <c r="L241" s="860">
        <v>0</v>
      </c>
      <c r="M241" s="858"/>
    </row>
    <row r="242" s="823" customFormat="1" ht="42.95" customHeight="1" spans="1:13">
      <c r="A242" s="855" t="s">
        <v>1261</v>
      </c>
      <c r="B242" s="855" t="s">
        <v>7770</v>
      </c>
      <c r="C242" s="858" t="s">
        <v>34</v>
      </c>
      <c r="D242" s="858" t="s">
        <v>1290</v>
      </c>
      <c r="E242" s="860">
        <v>0.780752</v>
      </c>
      <c r="F242" s="860">
        <v>0.780752</v>
      </c>
      <c r="G242" s="866" t="s">
        <v>8339</v>
      </c>
      <c r="H242" s="858" t="s">
        <v>8331</v>
      </c>
      <c r="I242" s="866" t="s">
        <v>8004</v>
      </c>
      <c r="J242" s="858" t="s">
        <v>1292</v>
      </c>
      <c r="K242" s="858" t="s">
        <v>1292</v>
      </c>
      <c r="L242" s="860">
        <v>0</v>
      </c>
      <c r="M242" s="858"/>
    </row>
    <row r="243" s="823" customFormat="1" ht="57.25" customHeight="1" spans="1:13">
      <c r="A243" s="855" t="s">
        <v>1261</v>
      </c>
      <c r="B243" s="855" t="s">
        <v>7770</v>
      </c>
      <c r="C243" s="858" t="s">
        <v>34</v>
      </c>
      <c r="D243" s="858" t="s">
        <v>1301</v>
      </c>
      <c r="E243" s="860">
        <v>0.660348</v>
      </c>
      <c r="F243" s="860">
        <v>0.660348</v>
      </c>
      <c r="G243" s="866" t="s">
        <v>8340</v>
      </c>
      <c r="H243" s="858" t="s">
        <v>8331</v>
      </c>
      <c r="I243" s="866" t="s">
        <v>8004</v>
      </c>
      <c r="J243" s="858" t="s">
        <v>1303</v>
      </c>
      <c r="K243" s="858" t="s">
        <v>1303</v>
      </c>
      <c r="L243" s="860">
        <v>0</v>
      </c>
      <c r="M243" s="858"/>
    </row>
    <row r="244" s="823" customFormat="1" ht="28.45" customHeight="1" spans="1:13">
      <c r="A244" s="864" t="s">
        <v>495</v>
      </c>
      <c r="B244" s="855"/>
      <c r="C244" s="856"/>
      <c r="D244" s="856"/>
      <c r="E244" s="865">
        <v>1458.37</v>
      </c>
      <c r="F244" s="865">
        <v>1458.37</v>
      </c>
      <c r="G244" s="856"/>
      <c r="H244" s="856"/>
      <c r="I244" s="856"/>
      <c r="J244" s="856"/>
      <c r="K244" s="856"/>
      <c r="L244" s="865">
        <v>0</v>
      </c>
      <c r="M244" s="856"/>
    </row>
    <row r="245" s="823" customFormat="1" ht="128.85" customHeight="1" spans="1:13">
      <c r="A245" s="855" t="s">
        <v>495</v>
      </c>
      <c r="B245" s="855" t="s">
        <v>497</v>
      </c>
      <c r="C245" s="858" t="s">
        <v>34</v>
      </c>
      <c r="D245" s="858" t="s">
        <v>499</v>
      </c>
      <c r="E245" s="860">
        <v>25.7</v>
      </c>
      <c r="F245" s="860">
        <v>25.7</v>
      </c>
      <c r="G245" s="866" t="s">
        <v>8134</v>
      </c>
      <c r="H245" s="858" t="s">
        <v>8341</v>
      </c>
      <c r="I245" s="866" t="s">
        <v>8004</v>
      </c>
      <c r="J245" s="858" t="s">
        <v>8342</v>
      </c>
      <c r="K245" s="858" t="s">
        <v>501</v>
      </c>
      <c r="L245" s="860">
        <v>0</v>
      </c>
      <c r="M245" s="858"/>
    </row>
    <row r="246" s="823" customFormat="1" ht="128.85" customHeight="1" spans="1:13">
      <c r="A246" s="855" t="s">
        <v>495</v>
      </c>
      <c r="B246" s="855" t="s">
        <v>497</v>
      </c>
      <c r="C246" s="858" t="s">
        <v>34</v>
      </c>
      <c r="D246" s="858" t="s">
        <v>499</v>
      </c>
      <c r="E246" s="860">
        <v>5.38</v>
      </c>
      <c r="F246" s="860">
        <v>5.38</v>
      </c>
      <c r="G246" s="866" t="s">
        <v>8158</v>
      </c>
      <c r="H246" s="858" t="s">
        <v>8341</v>
      </c>
      <c r="I246" s="866" t="s">
        <v>8004</v>
      </c>
      <c r="J246" s="858" t="s">
        <v>8342</v>
      </c>
      <c r="K246" s="858" t="s">
        <v>501</v>
      </c>
      <c r="L246" s="860">
        <v>0</v>
      </c>
      <c r="M246" s="858"/>
    </row>
    <row r="247" s="823" customFormat="1" ht="128.85" customHeight="1" spans="1:13">
      <c r="A247" s="855" t="s">
        <v>495</v>
      </c>
      <c r="B247" s="855" t="s">
        <v>505</v>
      </c>
      <c r="C247" s="858" t="s">
        <v>34</v>
      </c>
      <c r="D247" s="858" t="s">
        <v>3978</v>
      </c>
      <c r="E247" s="860">
        <v>558.15</v>
      </c>
      <c r="F247" s="860">
        <v>558.15</v>
      </c>
      <c r="G247" s="866" t="s">
        <v>8334</v>
      </c>
      <c r="H247" s="858" t="s">
        <v>8343</v>
      </c>
      <c r="I247" s="866" t="s">
        <v>8004</v>
      </c>
      <c r="J247" s="858" t="s">
        <v>8344</v>
      </c>
      <c r="K247" s="858" t="s">
        <v>3984</v>
      </c>
      <c r="L247" s="860">
        <v>0</v>
      </c>
      <c r="M247" s="858"/>
    </row>
    <row r="248" s="823" customFormat="1" ht="128.85" customHeight="1" spans="1:13">
      <c r="A248" s="855" t="s">
        <v>495</v>
      </c>
      <c r="B248" s="855" t="s">
        <v>505</v>
      </c>
      <c r="C248" s="858" t="s">
        <v>34</v>
      </c>
      <c r="D248" s="858" t="s">
        <v>3978</v>
      </c>
      <c r="E248" s="860">
        <v>372.21</v>
      </c>
      <c r="F248" s="860">
        <v>372.21</v>
      </c>
      <c r="G248" s="866" t="s">
        <v>8345</v>
      </c>
      <c r="H248" s="858" t="s">
        <v>8343</v>
      </c>
      <c r="I248" s="866" t="s">
        <v>8004</v>
      </c>
      <c r="J248" s="858" t="s">
        <v>8344</v>
      </c>
      <c r="K248" s="858" t="s">
        <v>3987</v>
      </c>
      <c r="L248" s="860">
        <v>0</v>
      </c>
      <c r="M248" s="858"/>
    </row>
    <row r="249" s="823" customFormat="1" ht="157.5" customHeight="1" spans="1:13">
      <c r="A249" s="855" t="s">
        <v>495</v>
      </c>
      <c r="B249" s="855" t="s">
        <v>505</v>
      </c>
      <c r="C249" s="858" t="s">
        <v>34</v>
      </c>
      <c r="D249" s="858" t="s">
        <v>3978</v>
      </c>
      <c r="E249" s="860">
        <v>231</v>
      </c>
      <c r="F249" s="860">
        <v>231</v>
      </c>
      <c r="G249" s="866" t="s">
        <v>8148</v>
      </c>
      <c r="H249" s="858" t="s">
        <v>8343</v>
      </c>
      <c r="I249" s="866" t="s">
        <v>8004</v>
      </c>
      <c r="J249" s="858" t="s">
        <v>8344</v>
      </c>
      <c r="K249" s="858" t="s">
        <v>3980</v>
      </c>
      <c r="L249" s="860">
        <v>0</v>
      </c>
      <c r="M249" s="858"/>
    </row>
    <row r="250" s="823" customFormat="1" ht="128.85" customHeight="1" spans="1:13">
      <c r="A250" s="855" t="s">
        <v>495</v>
      </c>
      <c r="B250" s="855" t="s">
        <v>497</v>
      </c>
      <c r="C250" s="858" t="s">
        <v>34</v>
      </c>
      <c r="D250" s="858" t="s">
        <v>4011</v>
      </c>
      <c r="E250" s="860">
        <v>159.93</v>
      </c>
      <c r="F250" s="860">
        <v>159.93</v>
      </c>
      <c r="G250" s="866" t="s">
        <v>8346</v>
      </c>
      <c r="H250" s="858" t="s">
        <v>8343</v>
      </c>
      <c r="I250" s="866" t="s">
        <v>8004</v>
      </c>
      <c r="J250" s="858" t="s">
        <v>8344</v>
      </c>
      <c r="K250" s="858" t="s">
        <v>4255</v>
      </c>
      <c r="L250" s="860">
        <v>0</v>
      </c>
      <c r="M250" s="858"/>
    </row>
    <row r="251" s="823" customFormat="1" ht="57.25" customHeight="1" spans="1:13">
      <c r="A251" s="855" t="s">
        <v>495</v>
      </c>
      <c r="B251" s="855" t="s">
        <v>505</v>
      </c>
      <c r="C251" s="858" t="s">
        <v>34</v>
      </c>
      <c r="D251" s="858" t="s">
        <v>4016</v>
      </c>
      <c r="E251" s="860">
        <v>39.66</v>
      </c>
      <c r="F251" s="860">
        <v>39.66</v>
      </c>
      <c r="G251" s="866" t="s">
        <v>8347</v>
      </c>
      <c r="H251" s="858" t="s">
        <v>8343</v>
      </c>
      <c r="I251" s="866" t="s">
        <v>8004</v>
      </c>
      <c r="J251" s="858" t="s">
        <v>8344</v>
      </c>
      <c r="K251" s="858" t="s">
        <v>4018</v>
      </c>
      <c r="L251" s="860">
        <v>0</v>
      </c>
      <c r="M251" s="858"/>
    </row>
    <row r="252" s="823" customFormat="1" ht="42.95" customHeight="1" spans="1:13">
      <c r="A252" s="855" t="s">
        <v>495</v>
      </c>
      <c r="B252" s="855" t="s">
        <v>505</v>
      </c>
      <c r="C252" s="858" t="s">
        <v>34</v>
      </c>
      <c r="D252" s="858" t="s">
        <v>3974</v>
      </c>
      <c r="E252" s="860">
        <v>37.41</v>
      </c>
      <c r="F252" s="860">
        <v>37.41</v>
      </c>
      <c r="G252" s="866" t="s">
        <v>8348</v>
      </c>
      <c r="H252" s="858" t="s">
        <v>8343</v>
      </c>
      <c r="I252" s="866" t="s">
        <v>8004</v>
      </c>
      <c r="J252" s="858" t="s">
        <v>8344</v>
      </c>
      <c r="K252" s="858" t="s">
        <v>4056</v>
      </c>
      <c r="L252" s="860">
        <v>0</v>
      </c>
      <c r="M252" s="858"/>
    </row>
    <row r="253" s="823" customFormat="1" ht="42.95" customHeight="1" spans="1:13">
      <c r="A253" s="855" t="s">
        <v>495</v>
      </c>
      <c r="B253" s="855" t="s">
        <v>505</v>
      </c>
      <c r="C253" s="858" t="s">
        <v>34</v>
      </c>
      <c r="D253" s="858" t="s">
        <v>3996</v>
      </c>
      <c r="E253" s="860">
        <v>11.85</v>
      </c>
      <c r="F253" s="860">
        <v>11.85</v>
      </c>
      <c r="G253" s="866" t="s">
        <v>8349</v>
      </c>
      <c r="H253" s="858" t="s">
        <v>8343</v>
      </c>
      <c r="I253" s="866" t="s">
        <v>8004</v>
      </c>
      <c r="J253" s="858" t="s">
        <v>8344</v>
      </c>
      <c r="K253" s="858" t="s">
        <v>3998</v>
      </c>
      <c r="L253" s="860">
        <v>0</v>
      </c>
      <c r="M253" s="858"/>
    </row>
    <row r="254" s="823" customFormat="1" ht="85.9" customHeight="1" spans="1:13">
      <c r="A254" s="855" t="s">
        <v>495</v>
      </c>
      <c r="B254" s="855" t="s">
        <v>4264</v>
      </c>
      <c r="C254" s="858" t="s">
        <v>34</v>
      </c>
      <c r="D254" s="858" t="s">
        <v>3302</v>
      </c>
      <c r="E254" s="860">
        <v>7.52</v>
      </c>
      <c r="F254" s="860">
        <v>7.52</v>
      </c>
      <c r="G254" s="866" t="s">
        <v>8116</v>
      </c>
      <c r="H254" s="858" t="s">
        <v>8343</v>
      </c>
      <c r="I254" s="866" t="s">
        <v>8004</v>
      </c>
      <c r="J254" s="858" t="s">
        <v>8344</v>
      </c>
      <c r="K254" s="858" t="s">
        <v>4269</v>
      </c>
      <c r="L254" s="860">
        <v>0</v>
      </c>
      <c r="M254" s="858"/>
    </row>
    <row r="255" s="823" customFormat="1" ht="57.25" customHeight="1" spans="1:13">
      <c r="A255" s="855" t="s">
        <v>495</v>
      </c>
      <c r="B255" s="855" t="s">
        <v>497</v>
      </c>
      <c r="C255" s="858" t="s">
        <v>34</v>
      </c>
      <c r="D255" s="858" t="s">
        <v>4239</v>
      </c>
      <c r="E255" s="860">
        <v>3.09</v>
      </c>
      <c r="F255" s="860">
        <v>3.09</v>
      </c>
      <c r="G255" s="866" t="s">
        <v>8350</v>
      </c>
      <c r="H255" s="858" t="s">
        <v>8343</v>
      </c>
      <c r="I255" s="866" t="s">
        <v>8004</v>
      </c>
      <c r="J255" s="858" t="s">
        <v>8344</v>
      </c>
      <c r="K255" s="858" t="s">
        <v>4242</v>
      </c>
      <c r="L255" s="860">
        <v>0</v>
      </c>
      <c r="M255" s="858"/>
    </row>
    <row r="256" s="823" customFormat="1" ht="100.2" customHeight="1" spans="1:13">
      <c r="A256" s="855" t="s">
        <v>495</v>
      </c>
      <c r="B256" s="855" t="s">
        <v>516</v>
      </c>
      <c r="C256" s="858" t="s">
        <v>34</v>
      </c>
      <c r="D256" s="858" t="s">
        <v>4162</v>
      </c>
      <c r="E256" s="860">
        <v>2.83</v>
      </c>
      <c r="F256" s="860">
        <v>2.83</v>
      </c>
      <c r="G256" s="866" t="s">
        <v>8069</v>
      </c>
      <c r="H256" s="858" t="s">
        <v>8343</v>
      </c>
      <c r="I256" s="866" t="s">
        <v>8004</v>
      </c>
      <c r="J256" s="858" t="s">
        <v>8344</v>
      </c>
      <c r="K256" s="858" t="s">
        <v>4163</v>
      </c>
      <c r="L256" s="860">
        <v>0</v>
      </c>
      <c r="M256" s="858"/>
    </row>
    <row r="257" s="823" customFormat="1" ht="100.2" customHeight="1" spans="1:13">
      <c r="A257" s="855" t="s">
        <v>495</v>
      </c>
      <c r="B257" s="855" t="s">
        <v>516</v>
      </c>
      <c r="C257" s="858" t="s">
        <v>34</v>
      </c>
      <c r="D257" s="858" t="s">
        <v>3331</v>
      </c>
      <c r="E257" s="860">
        <v>2.7</v>
      </c>
      <c r="F257" s="860">
        <v>2.7</v>
      </c>
      <c r="G257" s="866" t="s">
        <v>8083</v>
      </c>
      <c r="H257" s="858" t="s">
        <v>8343</v>
      </c>
      <c r="I257" s="866" t="s">
        <v>8004</v>
      </c>
      <c r="J257" s="858" t="s">
        <v>8344</v>
      </c>
      <c r="K257" s="858" t="s">
        <v>4167</v>
      </c>
      <c r="L257" s="860">
        <v>0</v>
      </c>
      <c r="M257" s="858"/>
    </row>
    <row r="258" s="823" customFormat="1" ht="85.9" customHeight="1" spans="1:13">
      <c r="A258" s="855" t="s">
        <v>495</v>
      </c>
      <c r="B258" s="855" t="s">
        <v>497</v>
      </c>
      <c r="C258" s="858" t="s">
        <v>34</v>
      </c>
      <c r="D258" s="858" t="s">
        <v>3389</v>
      </c>
      <c r="E258" s="860">
        <v>0.94</v>
      </c>
      <c r="F258" s="860">
        <v>0.94</v>
      </c>
      <c r="G258" s="866" t="s">
        <v>8351</v>
      </c>
      <c r="H258" s="858" t="s">
        <v>8343</v>
      </c>
      <c r="I258" s="866" t="s">
        <v>8004</v>
      </c>
      <c r="J258" s="858" t="s">
        <v>8344</v>
      </c>
      <c r="K258" s="858" t="s">
        <v>4206</v>
      </c>
      <c r="L258" s="860">
        <v>0</v>
      </c>
      <c r="M258" s="858"/>
    </row>
    <row r="259" ht="14.3" customHeight="1"/>
    <row r="260" ht="14.3" customHeight="1"/>
    <row r="261" ht="14.3" customHeight="1"/>
    <row r="262" ht="14.3" customHeight="1"/>
    <row r="263" ht="14.3" customHeight="1"/>
    <row r="264" ht="14.3" customHeight="1"/>
    <row r="265" ht="14.3" customHeight="1"/>
    <row r="266" s="823" customFormat="1" ht="14.3" customHeight="1" spans="1:13">
      <c r="A266" s="824"/>
      <c r="B266" s="824"/>
      <c r="C266" s="824"/>
      <c r="D266" s="824"/>
      <c r="E266" s="824"/>
      <c r="F266" s="824"/>
      <c r="G266" s="851"/>
      <c r="H266" s="824"/>
      <c r="I266" s="824"/>
      <c r="J266" s="824"/>
      <c r="K266" s="824"/>
      <c r="L266" s="824"/>
      <c r="M266" s="824"/>
    </row>
  </sheetData>
  <mergeCells count="1">
    <mergeCell ref="A1:M1"/>
  </mergeCells>
  <pageMargins left="0.75" right="0.75" top="0.270000010728836" bottom="0.270000010728836" header="0" footer="0"/>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K360"/>
  <sheetViews>
    <sheetView workbookViewId="0">
      <selection activeCell="A1" sqref="A1:K1"/>
    </sheetView>
  </sheetViews>
  <sheetFormatPr defaultColWidth="9.16814159292035" defaultRowHeight="13.85"/>
  <cols>
    <col min="1" max="1" width="16.4513274336283" style="824" customWidth="1"/>
    <col min="2" max="2" width="25.858407079646" style="824" customWidth="1"/>
    <col min="3" max="4" width="8.95575221238938" style="824" customWidth="1"/>
    <col min="5" max="6" width="14.1061946902655" style="824" customWidth="1"/>
    <col min="7" max="7" width="24.6371681415929" style="824" customWidth="1"/>
    <col min="8" max="8" width="17.3008849557522" style="824" customWidth="1"/>
    <col min="9" max="9" width="11.7522123893805" style="824" customWidth="1"/>
    <col min="10" max="10" width="16.5486725663717" style="824" customWidth="1"/>
    <col min="11" max="11" width="11.7522123893805" style="824" customWidth="1"/>
    <col min="12" max="16384" width="9.16814159292035" style="823"/>
  </cols>
  <sheetData>
    <row r="1" s="823" customFormat="1" ht="35.85" customHeight="1" spans="1:11">
      <c r="A1" s="852" t="s">
        <v>8352</v>
      </c>
      <c r="B1" s="824"/>
      <c r="C1" s="824"/>
      <c r="D1" s="824"/>
      <c r="E1" s="824"/>
      <c r="F1" s="824"/>
      <c r="G1" s="824"/>
      <c r="H1" s="824"/>
      <c r="I1" s="824"/>
      <c r="J1" s="824"/>
      <c r="K1" s="824"/>
    </row>
    <row r="2" s="823" customFormat="1" ht="36.15" customHeight="1" spans="1:11">
      <c r="A2" s="853" t="s">
        <v>3</v>
      </c>
      <c r="B2" s="853" t="s">
        <v>4</v>
      </c>
      <c r="C2" s="854" t="s">
        <v>8353</v>
      </c>
      <c r="D2" s="853" t="s">
        <v>8354</v>
      </c>
      <c r="E2" s="853" t="s">
        <v>8355</v>
      </c>
      <c r="F2" s="854" t="s">
        <v>8356</v>
      </c>
      <c r="G2" s="853" t="s">
        <v>8357</v>
      </c>
      <c r="H2" s="853" t="s">
        <v>8358</v>
      </c>
      <c r="I2" s="854" t="s">
        <v>8359</v>
      </c>
      <c r="J2" s="854" t="s">
        <v>8360</v>
      </c>
      <c r="K2" s="854" t="s">
        <v>27</v>
      </c>
    </row>
    <row r="3" s="823" customFormat="1" ht="28.45" customHeight="1" spans="1:11">
      <c r="A3" s="855" t="s">
        <v>2568</v>
      </c>
      <c r="B3" s="855"/>
      <c r="C3" s="856"/>
      <c r="D3" s="856"/>
      <c r="E3" s="856"/>
      <c r="F3" s="857">
        <v>65.97</v>
      </c>
      <c r="G3" s="857">
        <v>839.75</v>
      </c>
      <c r="H3" s="857">
        <v>7602.74</v>
      </c>
      <c r="I3" s="856"/>
      <c r="J3" s="856"/>
      <c r="K3" s="856"/>
    </row>
    <row r="4" s="823" customFormat="1" ht="186.15" customHeight="1" outlineLevel="1" spans="1:11">
      <c r="A4" s="855" t="s">
        <v>2568</v>
      </c>
      <c r="B4" s="855" t="s">
        <v>8361</v>
      </c>
      <c r="C4" s="858" t="s">
        <v>2573</v>
      </c>
      <c r="D4" s="858" t="s">
        <v>8362</v>
      </c>
      <c r="E4" s="859">
        <v>-0.122</v>
      </c>
      <c r="F4" s="860">
        <v>165.63</v>
      </c>
      <c r="G4" s="861">
        <v>301.74</v>
      </c>
      <c r="H4" s="860">
        <v>1321.04</v>
      </c>
      <c r="I4" s="862" t="s">
        <v>6342</v>
      </c>
      <c r="J4" s="858" t="s">
        <v>6342</v>
      </c>
      <c r="K4" s="858" t="s">
        <v>8363</v>
      </c>
    </row>
    <row r="5" s="823" customFormat="1" ht="214.8" customHeight="1" outlineLevel="1" spans="1:11">
      <c r="A5" s="855" t="s">
        <v>2568</v>
      </c>
      <c r="B5" s="855" t="s">
        <v>8361</v>
      </c>
      <c r="C5" s="858" t="s">
        <v>2583</v>
      </c>
      <c r="D5" s="858" t="s">
        <v>8364</v>
      </c>
      <c r="E5" s="859">
        <v>0.075</v>
      </c>
      <c r="F5" s="860">
        <v>-112.91</v>
      </c>
      <c r="G5" s="861">
        <v>35.71</v>
      </c>
      <c r="H5" s="860">
        <v>1431.16</v>
      </c>
      <c r="I5" s="862" t="s">
        <v>6342</v>
      </c>
      <c r="J5" s="858" t="s">
        <v>6342</v>
      </c>
      <c r="K5" s="858" t="s">
        <v>8365</v>
      </c>
    </row>
    <row r="6" s="823" customFormat="1" ht="186.15" customHeight="1" outlineLevel="1" spans="1:11">
      <c r="A6" s="855" t="s">
        <v>2568</v>
      </c>
      <c r="B6" s="855" t="s">
        <v>8361</v>
      </c>
      <c r="C6" s="858" t="s">
        <v>2586</v>
      </c>
      <c r="D6" s="858" t="s">
        <v>8362</v>
      </c>
      <c r="E6" s="859">
        <v>-0.118</v>
      </c>
      <c r="F6" s="860">
        <v>160.9</v>
      </c>
      <c r="G6" s="861">
        <v>297</v>
      </c>
      <c r="H6" s="860">
        <v>1321.04</v>
      </c>
      <c r="I6" s="862" t="s">
        <v>6342</v>
      </c>
      <c r="J6" s="858" t="s">
        <v>6342</v>
      </c>
      <c r="K6" s="858" t="s">
        <v>8363</v>
      </c>
    </row>
    <row r="7" s="823" customFormat="1" ht="71.6" customHeight="1" outlineLevel="1" spans="1:11">
      <c r="A7" s="855" t="s">
        <v>2568</v>
      </c>
      <c r="B7" s="855" t="s">
        <v>8366</v>
      </c>
      <c r="C7" s="858" t="s">
        <v>2671</v>
      </c>
      <c r="D7" s="858" t="s">
        <v>7532</v>
      </c>
      <c r="E7" s="859">
        <v>0.056</v>
      </c>
      <c r="F7" s="860">
        <v>-64.4</v>
      </c>
      <c r="G7" s="861">
        <v>50.6</v>
      </c>
      <c r="H7" s="860">
        <v>1150</v>
      </c>
      <c r="I7" s="862" t="s">
        <v>6342</v>
      </c>
      <c r="J7" s="858" t="s">
        <v>6342</v>
      </c>
      <c r="K7" s="858" t="s">
        <v>8367</v>
      </c>
    </row>
    <row r="8" s="823" customFormat="1" ht="85.9" customHeight="1" outlineLevel="1" spans="1:11">
      <c r="A8" s="855" t="s">
        <v>2568</v>
      </c>
      <c r="B8" s="855" t="s">
        <v>8366</v>
      </c>
      <c r="C8" s="858" t="s">
        <v>2662</v>
      </c>
      <c r="D8" s="858" t="s">
        <v>7532</v>
      </c>
      <c r="E8" s="859">
        <v>0.035</v>
      </c>
      <c r="F8" s="860">
        <v>-83.25</v>
      </c>
      <c r="G8" s="861">
        <v>154.7</v>
      </c>
      <c r="H8" s="860">
        <v>2379.5</v>
      </c>
      <c r="I8" s="862" t="s">
        <v>6342</v>
      </c>
      <c r="J8" s="858" t="s">
        <v>6342</v>
      </c>
      <c r="K8" s="858" t="s">
        <v>8368</v>
      </c>
    </row>
    <row r="9" s="823" customFormat="1" ht="28.45" customHeight="1" spans="1:11">
      <c r="A9" s="855" t="s">
        <v>495</v>
      </c>
      <c r="B9" s="855"/>
      <c r="C9" s="856"/>
      <c r="D9" s="856"/>
      <c r="E9" s="856"/>
      <c r="F9" s="857">
        <v>-22.56</v>
      </c>
      <c r="G9" s="857">
        <v>96.54</v>
      </c>
      <c r="H9" s="857">
        <v>1191.04</v>
      </c>
      <c r="I9" s="856"/>
      <c r="J9" s="856"/>
      <c r="K9" s="856"/>
    </row>
    <row r="10" s="823" customFormat="1" ht="114.55" customHeight="1" outlineLevel="1" spans="1:11">
      <c r="A10" s="855" t="s">
        <v>495</v>
      </c>
      <c r="B10" s="855" t="s">
        <v>8369</v>
      </c>
      <c r="C10" s="858" t="s">
        <v>508</v>
      </c>
      <c r="D10" s="858" t="s">
        <v>8370</v>
      </c>
      <c r="E10" s="859">
        <v>0.019</v>
      </c>
      <c r="F10" s="860">
        <v>-22.56</v>
      </c>
      <c r="G10" s="861">
        <v>96.54</v>
      </c>
      <c r="H10" s="860">
        <v>1191.04</v>
      </c>
      <c r="I10" s="862" t="s">
        <v>6342</v>
      </c>
      <c r="J10" s="858" t="s">
        <v>6342</v>
      </c>
      <c r="K10" s="858" t="s">
        <v>8371</v>
      </c>
    </row>
    <row r="11" s="823" customFormat="1" ht="28.45" customHeight="1" spans="1:11">
      <c r="A11" s="855" t="s">
        <v>30</v>
      </c>
      <c r="B11" s="855"/>
      <c r="C11" s="856"/>
      <c r="D11" s="856"/>
      <c r="E11" s="856"/>
      <c r="F11" s="857">
        <v>0</v>
      </c>
      <c r="G11" s="857">
        <v>227.56</v>
      </c>
      <c r="H11" s="857">
        <v>13663.73</v>
      </c>
      <c r="I11" s="856"/>
      <c r="J11" s="856"/>
      <c r="K11" s="856"/>
    </row>
    <row r="12" s="823" customFormat="1" ht="57.25" customHeight="1" outlineLevel="1" spans="1:11">
      <c r="A12" s="855" t="s">
        <v>30</v>
      </c>
      <c r="B12" s="855" t="s">
        <v>8372</v>
      </c>
      <c r="C12" s="858" t="s">
        <v>8373</v>
      </c>
      <c r="D12" s="858" t="s">
        <v>8374</v>
      </c>
      <c r="E12" s="859">
        <v>0.0862</v>
      </c>
      <c r="F12" s="860">
        <v>0</v>
      </c>
      <c r="G12" s="861">
        <v>227.56</v>
      </c>
      <c r="H12" s="860">
        <v>13663.73</v>
      </c>
      <c r="I12" s="862" t="s">
        <v>6342</v>
      </c>
      <c r="J12" s="858" t="s">
        <v>6342</v>
      </c>
      <c r="K12" s="858" t="s">
        <v>8375</v>
      </c>
    </row>
    <row r="13" s="823" customFormat="1" ht="28.45" customHeight="1" spans="1:11">
      <c r="A13" s="855" t="s">
        <v>45</v>
      </c>
      <c r="B13" s="855"/>
      <c r="C13" s="856"/>
      <c r="D13" s="856"/>
      <c r="E13" s="856"/>
      <c r="F13" s="857">
        <v>0</v>
      </c>
      <c r="G13" s="857">
        <v>485.89</v>
      </c>
      <c r="H13" s="857">
        <v>12790.44</v>
      </c>
      <c r="I13" s="856"/>
      <c r="J13" s="856"/>
      <c r="K13" s="856"/>
    </row>
    <row r="14" s="823" customFormat="1" ht="42.95" customHeight="1" outlineLevel="1" spans="1:11">
      <c r="A14" s="855" t="s">
        <v>45</v>
      </c>
      <c r="B14" s="855" t="s">
        <v>8376</v>
      </c>
      <c r="C14" s="858" t="s">
        <v>3655</v>
      </c>
      <c r="D14" s="858" t="s">
        <v>8377</v>
      </c>
      <c r="E14" s="859">
        <v>0.012</v>
      </c>
      <c r="F14" s="860">
        <v>0</v>
      </c>
      <c r="G14" s="861">
        <v>485.89</v>
      </c>
      <c r="H14" s="860">
        <v>12790.44</v>
      </c>
      <c r="I14" s="862" t="s">
        <v>6342</v>
      </c>
      <c r="J14" s="858" t="s">
        <v>6342</v>
      </c>
      <c r="K14" s="858" t="s">
        <v>8378</v>
      </c>
    </row>
    <row r="15" s="823" customFormat="1" ht="28.45" customHeight="1" spans="1:11">
      <c r="A15" s="855" t="s">
        <v>2556</v>
      </c>
      <c r="B15" s="855"/>
      <c r="C15" s="856"/>
      <c r="D15" s="856"/>
      <c r="E15" s="856"/>
      <c r="F15" s="857">
        <v>0</v>
      </c>
      <c r="G15" s="857">
        <v>710.81</v>
      </c>
      <c r="H15" s="857">
        <v>20687.6</v>
      </c>
      <c r="I15" s="856"/>
      <c r="J15" s="856"/>
      <c r="K15" s="856"/>
    </row>
    <row r="16" s="823" customFormat="1" ht="57.25" customHeight="1" outlineLevel="1" spans="1:11">
      <c r="A16" s="855" t="s">
        <v>2556</v>
      </c>
      <c r="B16" s="855" t="s">
        <v>8379</v>
      </c>
      <c r="C16" s="858" t="s">
        <v>8380</v>
      </c>
      <c r="D16" s="858" t="s">
        <v>8381</v>
      </c>
      <c r="E16" s="859">
        <v>0.0993</v>
      </c>
      <c r="F16" s="860">
        <v>0</v>
      </c>
      <c r="G16" s="861">
        <v>1.07</v>
      </c>
      <c r="H16" s="860">
        <v>1468.05</v>
      </c>
      <c r="I16" s="862" t="s">
        <v>6342</v>
      </c>
      <c r="J16" s="858" t="s">
        <v>6342</v>
      </c>
      <c r="K16" s="858" t="s">
        <v>8382</v>
      </c>
    </row>
    <row r="17" s="823" customFormat="1" ht="42.95" customHeight="1" outlineLevel="1" spans="1:11">
      <c r="A17" s="855" t="s">
        <v>2556</v>
      </c>
      <c r="B17" s="855" t="s">
        <v>8383</v>
      </c>
      <c r="C17" s="858" t="s">
        <v>8384</v>
      </c>
      <c r="D17" s="858" t="s">
        <v>8381</v>
      </c>
      <c r="E17" s="859">
        <v>0.0954</v>
      </c>
      <c r="F17" s="860">
        <v>0</v>
      </c>
      <c r="G17" s="861">
        <v>9.49</v>
      </c>
      <c r="H17" s="860">
        <v>2068.38</v>
      </c>
      <c r="I17" s="862" t="s">
        <v>6342</v>
      </c>
      <c r="J17" s="858" t="s">
        <v>6342</v>
      </c>
      <c r="K17" s="858" t="s">
        <v>8385</v>
      </c>
    </row>
    <row r="18" s="823" customFormat="1" ht="42.95" customHeight="1" outlineLevel="1" spans="1:11">
      <c r="A18" s="855" t="s">
        <v>2556</v>
      </c>
      <c r="B18" s="855" t="s">
        <v>8379</v>
      </c>
      <c r="C18" s="858" t="s">
        <v>8386</v>
      </c>
      <c r="D18" s="858" t="s">
        <v>8381</v>
      </c>
      <c r="E18" s="859">
        <v>0.0745</v>
      </c>
      <c r="F18" s="860">
        <v>0</v>
      </c>
      <c r="G18" s="861">
        <v>91.69</v>
      </c>
      <c r="H18" s="860">
        <v>3588.69</v>
      </c>
      <c r="I18" s="862" t="s">
        <v>6342</v>
      </c>
      <c r="J18" s="858" t="s">
        <v>6342</v>
      </c>
      <c r="K18" s="858" t="s">
        <v>8387</v>
      </c>
    </row>
    <row r="19" s="823" customFormat="1" ht="28.6" customHeight="1" outlineLevel="1" spans="1:11">
      <c r="A19" s="855" t="s">
        <v>2556</v>
      </c>
      <c r="B19" s="855" t="s">
        <v>2558</v>
      </c>
      <c r="C19" s="858" t="s">
        <v>8388</v>
      </c>
      <c r="D19" s="858" t="s">
        <v>8381</v>
      </c>
      <c r="E19" s="859">
        <v>0.0713</v>
      </c>
      <c r="F19" s="860">
        <v>0</v>
      </c>
      <c r="G19" s="861">
        <v>135.61</v>
      </c>
      <c r="H19" s="860">
        <v>4733.28</v>
      </c>
      <c r="I19" s="862" t="s">
        <v>6342</v>
      </c>
      <c r="J19" s="858" t="s">
        <v>6342</v>
      </c>
      <c r="K19" s="858" t="s">
        <v>8387</v>
      </c>
    </row>
    <row r="20" s="823" customFormat="1" ht="28.6" customHeight="1" outlineLevel="1" spans="1:11">
      <c r="A20" s="855" t="s">
        <v>2556</v>
      </c>
      <c r="B20" s="855" t="s">
        <v>2558</v>
      </c>
      <c r="C20" s="858" t="s">
        <v>8389</v>
      </c>
      <c r="D20" s="858" t="s">
        <v>8381</v>
      </c>
      <c r="E20" s="859">
        <v>0.0464</v>
      </c>
      <c r="F20" s="860">
        <v>0</v>
      </c>
      <c r="G20" s="861">
        <v>472.95</v>
      </c>
      <c r="H20" s="860">
        <v>8829.2</v>
      </c>
      <c r="I20" s="862" t="s">
        <v>6342</v>
      </c>
      <c r="J20" s="858" t="s">
        <v>6342</v>
      </c>
      <c r="K20" s="858" t="s">
        <v>8387</v>
      </c>
    </row>
    <row r="21" s="823" customFormat="1" ht="28.45" customHeight="1" spans="1:11">
      <c r="A21" s="855" t="s">
        <v>75</v>
      </c>
      <c r="B21" s="855"/>
      <c r="C21" s="856"/>
      <c r="D21" s="856"/>
      <c r="E21" s="856"/>
      <c r="F21" s="857">
        <v>39.728515</v>
      </c>
      <c r="G21" s="857">
        <v>1312.746691</v>
      </c>
      <c r="H21" s="857">
        <v>15263.785303</v>
      </c>
      <c r="I21" s="856"/>
      <c r="J21" s="856"/>
      <c r="K21" s="856"/>
    </row>
    <row r="22" s="823" customFormat="1" ht="143.2" customHeight="1" outlineLevel="1" spans="1:11">
      <c r="A22" s="855" t="s">
        <v>75</v>
      </c>
      <c r="B22" s="855" t="s">
        <v>8390</v>
      </c>
      <c r="C22" s="858" t="s">
        <v>328</v>
      </c>
      <c r="D22" s="858" t="s">
        <v>412</v>
      </c>
      <c r="E22" s="859">
        <v>-0.001</v>
      </c>
      <c r="F22" s="860">
        <v>0.401004</v>
      </c>
      <c r="G22" s="861">
        <v>42.225732</v>
      </c>
      <c r="H22" s="860">
        <v>418.24728</v>
      </c>
      <c r="I22" s="862" t="s">
        <v>6342</v>
      </c>
      <c r="J22" s="858" t="s">
        <v>6342</v>
      </c>
      <c r="K22" s="858" t="s">
        <v>8391</v>
      </c>
    </row>
    <row r="23" s="823" customFormat="1" ht="71.6" customHeight="1" outlineLevel="1" spans="1:11">
      <c r="A23" s="855" t="s">
        <v>75</v>
      </c>
      <c r="B23" s="855" t="s">
        <v>8392</v>
      </c>
      <c r="C23" s="858" t="s">
        <v>8393</v>
      </c>
      <c r="D23" s="858" t="s">
        <v>355</v>
      </c>
      <c r="E23" s="859">
        <v>0.0124</v>
      </c>
      <c r="F23" s="860">
        <v>0</v>
      </c>
      <c r="G23" s="861">
        <v>357.221169</v>
      </c>
      <c r="H23" s="860">
        <v>4079.448</v>
      </c>
      <c r="I23" s="862" t="s">
        <v>6342</v>
      </c>
      <c r="J23" s="858" t="s">
        <v>6342</v>
      </c>
      <c r="K23" s="858" t="s">
        <v>8391</v>
      </c>
    </row>
    <row r="24" s="823" customFormat="1" ht="42.95" customHeight="1" outlineLevel="1" spans="1:11">
      <c r="A24" s="855" t="s">
        <v>75</v>
      </c>
      <c r="B24" s="855" t="s">
        <v>8394</v>
      </c>
      <c r="C24" s="858" t="s">
        <v>411</v>
      </c>
      <c r="D24" s="858" t="s">
        <v>338</v>
      </c>
      <c r="E24" s="859">
        <v>0.0147</v>
      </c>
      <c r="F24" s="860">
        <v>0</v>
      </c>
      <c r="G24" s="861">
        <v>100.747589</v>
      </c>
      <c r="H24" s="860">
        <v>1181.411568</v>
      </c>
      <c r="I24" s="862" t="s">
        <v>6342</v>
      </c>
      <c r="J24" s="858" t="s">
        <v>6342</v>
      </c>
      <c r="K24" s="858" t="s">
        <v>8391</v>
      </c>
    </row>
    <row r="25" s="823" customFormat="1" ht="28.6" customHeight="1" outlineLevel="1" spans="1:11">
      <c r="A25" s="855" t="s">
        <v>75</v>
      </c>
      <c r="B25" s="855" t="s">
        <v>8395</v>
      </c>
      <c r="C25" s="858" t="s">
        <v>8396</v>
      </c>
      <c r="D25" s="858" t="s">
        <v>3325</v>
      </c>
      <c r="E25" s="859">
        <v>0.0465</v>
      </c>
      <c r="F25" s="860">
        <v>0</v>
      </c>
      <c r="G25" s="861">
        <v>50.505888</v>
      </c>
      <c r="H25" s="860">
        <v>943.92</v>
      </c>
      <c r="I25" s="862" t="s">
        <v>6342</v>
      </c>
      <c r="J25" s="858" t="s">
        <v>6342</v>
      </c>
      <c r="K25" s="858" t="s">
        <v>8391</v>
      </c>
    </row>
    <row r="26" s="823" customFormat="1" ht="85.9" customHeight="1" outlineLevel="1" spans="1:11">
      <c r="A26" s="855" t="s">
        <v>75</v>
      </c>
      <c r="B26" s="855" t="s">
        <v>8397</v>
      </c>
      <c r="C26" s="858" t="s">
        <v>8398</v>
      </c>
      <c r="D26" s="858" t="s">
        <v>8399</v>
      </c>
      <c r="E26" s="859">
        <v>0.0043</v>
      </c>
      <c r="F26" s="860">
        <v>0</v>
      </c>
      <c r="G26" s="861">
        <v>56.636683</v>
      </c>
      <c r="H26" s="860">
        <v>591.764803</v>
      </c>
      <c r="I26" s="862" t="s">
        <v>6342</v>
      </c>
      <c r="J26" s="858" t="s">
        <v>6342</v>
      </c>
      <c r="K26" s="858" t="s">
        <v>8391</v>
      </c>
    </row>
    <row r="27" s="823" customFormat="1" ht="57.25" customHeight="1" outlineLevel="1" spans="1:11">
      <c r="A27" s="855" t="s">
        <v>75</v>
      </c>
      <c r="B27" s="855" t="s">
        <v>8400</v>
      </c>
      <c r="C27" s="858" t="s">
        <v>8401</v>
      </c>
      <c r="D27" s="858" t="s">
        <v>3325</v>
      </c>
      <c r="E27" s="859">
        <v>-0.0115</v>
      </c>
      <c r="F27" s="860">
        <v>39.327511</v>
      </c>
      <c r="G27" s="861">
        <v>381.327511</v>
      </c>
      <c r="H27" s="860">
        <v>3420</v>
      </c>
      <c r="I27" s="862" t="s">
        <v>6342</v>
      </c>
      <c r="J27" s="858" t="s">
        <v>6342</v>
      </c>
      <c r="K27" s="858" t="s">
        <v>8391</v>
      </c>
    </row>
    <row r="28" s="823" customFormat="1" ht="28.6" customHeight="1" outlineLevel="1" spans="1:11">
      <c r="A28" s="855" t="s">
        <v>75</v>
      </c>
      <c r="B28" s="855" t="s">
        <v>8402</v>
      </c>
      <c r="C28" s="858" t="s">
        <v>8403</v>
      </c>
      <c r="D28" s="858" t="s">
        <v>329</v>
      </c>
      <c r="E28" s="859">
        <v>0.0062</v>
      </c>
      <c r="F28" s="860">
        <v>0</v>
      </c>
      <c r="G28" s="861">
        <v>12.196787</v>
      </c>
      <c r="H28" s="860">
        <v>130</v>
      </c>
      <c r="I28" s="862" t="s">
        <v>6342</v>
      </c>
      <c r="J28" s="858" t="s">
        <v>6342</v>
      </c>
      <c r="K28" s="858" t="s">
        <v>8391</v>
      </c>
    </row>
    <row r="29" s="823" customFormat="1" ht="128.85" customHeight="1" outlineLevel="1" spans="1:11">
      <c r="A29" s="855" t="s">
        <v>75</v>
      </c>
      <c r="B29" s="855" t="s">
        <v>8392</v>
      </c>
      <c r="C29" s="858" t="s">
        <v>8404</v>
      </c>
      <c r="D29" s="858" t="s">
        <v>329</v>
      </c>
      <c r="E29" s="859">
        <v>0.0435</v>
      </c>
      <c r="F29" s="860">
        <v>0</v>
      </c>
      <c r="G29" s="861">
        <v>23.599971</v>
      </c>
      <c r="H29" s="860">
        <v>417.78</v>
      </c>
      <c r="I29" s="862" t="s">
        <v>6342</v>
      </c>
      <c r="J29" s="858" t="s">
        <v>6342</v>
      </c>
      <c r="K29" s="858" t="s">
        <v>8391</v>
      </c>
    </row>
    <row r="30" s="823" customFormat="1" ht="42.95" customHeight="1" outlineLevel="1" spans="1:11">
      <c r="A30" s="855" t="s">
        <v>75</v>
      </c>
      <c r="B30" s="855" t="s">
        <v>8395</v>
      </c>
      <c r="C30" s="858" t="s">
        <v>8405</v>
      </c>
      <c r="D30" s="858" t="s">
        <v>8406</v>
      </c>
      <c r="E30" s="859">
        <v>0.0362</v>
      </c>
      <c r="F30" s="860">
        <v>0</v>
      </c>
      <c r="G30" s="861">
        <v>43.298827</v>
      </c>
      <c r="H30" s="860">
        <v>678.754855</v>
      </c>
      <c r="I30" s="862" t="s">
        <v>6342</v>
      </c>
      <c r="J30" s="858" t="s">
        <v>6342</v>
      </c>
      <c r="K30" s="858" t="s">
        <v>8391</v>
      </c>
    </row>
    <row r="31" s="823" customFormat="1" ht="57.25" customHeight="1" outlineLevel="1" spans="1:11">
      <c r="A31" s="855" t="s">
        <v>75</v>
      </c>
      <c r="B31" s="855" t="s">
        <v>8395</v>
      </c>
      <c r="C31" s="858" t="s">
        <v>349</v>
      </c>
      <c r="D31" s="858" t="s">
        <v>355</v>
      </c>
      <c r="E31" s="859">
        <v>0.0225</v>
      </c>
      <c r="F31" s="860">
        <v>0</v>
      </c>
      <c r="G31" s="861">
        <v>79.797543</v>
      </c>
      <c r="H31" s="860">
        <v>1029.829075</v>
      </c>
      <c r="I31" s="862" t="s">
        <v>6342</v>
      </c>
      <c r="J31" s="858" t="s">
        <v>6342</v>
      </c>
      <c r="K31" s="858" t="s">
        <v>8391</v>
      </c>
    </row>
    <row r="32" s="823" customFormat="1" ht="57.25" customHeight="1" outlineLevel="1" spans="1:11">
      <c r="A32" s="855" t="s">
        <v>75</v>
      </c>
      <c r="B32" s="855" t="s">
        <v>8395</v>
      </c>
      <c r="C32" s="858" t="s">
        <v>8407</v>
      </c>
      <c r="D32" s="858" t="s">
        <v>3441</v>
      </c>
      <c r="E32" s="859">
        <v>0.0046</v>
      </c>
      <c r="F32" s="860">
        <v>0</v>
      </c>
      <c r="G32" s="861">
        <v>30.607176</v>
      </c>
      <c r="H32" s="860">
        <v>320.92</v>
      </c>
      <c r="I32" s="862" t="s">
        <v>6342</v>
      </c>
      <c r="J32" s="858" t="s">
        <v>6342</v>
      </c>
      <c r="K32" s="858" t="s">
        <v>8391</v>
      </c>
    </row>
    <row r="33" s="823" customFormat="1" ht="42.95" customHeight="1" outlineLevel="1" spans="1:11">
      <c r="A33" s="855" t="s">
        <v>75</v>
      </c>
      <c r="B33" s="855" t="s">
        <v>8395</v>
      </c>
      <c r="C33" s="858" t="s">
        <v>8408</v>
      </c>
      <c r="D33" s="858" t="s">
        <v>3441</v>
      </c>
      <c r="E33" s="859">
        <v>0.0445</v>
      </c>
      <c r="F33" s="860">
        <v>0</v>
      </c>
      <c r="G33" s="861">
        <v>42.163139</v>
      </c>
      <c r="H33" s="860">
        <v>760</v>
      </c>
      <c r="I33" s="862" t="s">
        <v>6342</v>
      </c>
      <c r="J33" s="858" t="s">
        <v>6342</v>
      </c>
      <c r="K33" s="858" t="s">
        <v>8391</v>
      </c>
    </row>
    <row r="34" s="823" customFormat="1" ht="42.95" customHeight="1" outlineLevel="1" spans="1:11">
      <c r="A34" s="855" t="s">
        <v>75</v>
      </c>
      <c r="B34" s="855" t="s">
        <v>8390</v>
      </c>
      <c r="C34" s="858" t="s">
        <v>404</v>
      </c>
      <c r="D34" s="858" t="s">
        <v>355</v>
      </c>
      <c r="E34" s="859">
        <v>0.0435</v>
      </c>
      <c r="F34" s="860">
        <v>0</v>
      </c>
      <c r="G34" s="861">
        <v>12.945108</v>
      </c>
      <c r="H34" s="860">
        <v>229.1616</v>
      </c>
      <c r="I34" s="862" t="s">
        <v>6342</v>
      </c>
      <c r="J34" s="858" t="s">
        <v>6342</v>
      </c>
      <c r="K34" s="858" t="s">
        <v>8391</v>
      </c>
    </row>
    <row r="35" s="823" customFormat="1" ht="57.25" customHeight="1" outlineLevel="1" spans="1:11">
      <c r="A35" s="855" t="s">
        <v>75</v>
      </c>
      <c r="B35" s="855" t="s">
        <v>8409</v>
      </c>
      <c r="C35" s="858" t="s">
        <v>8410</v>
      </c>
      <c r="D35" s="858" t="s">
        <v>470</v>
      </c>
      <c r="E35" s="859">
        <v>0.0062</v>
      </c>
      <c r="F35" s="860">
        <v>0</v>
      </c>
      <c r="G35" s="861">
        <v>39.364249</v>
      </c>
      <c r="H35" s="860">
        <v>419.5656</v>
      </c>
      <c r="I35" s="862" t="s">
        <v>6342</v>
      </c>
      <c r="J35" s="858" t="s">
        <v>6342</v>
      </c>
      <c r="K35" s="858" t="s">
        <v>8391</v>
      </c>
    </row>
    <row r="36" s="823" customFormat="1" ht="57.25" customHeight="1" outlineLevel="1" spans="1:11">
      <c r="A36" s="855" t="s">
        <v>75</v>
      </c>
      <c r="B36" s="855" t="s">
        <v>8395</v>
      </c>
      <c r="C36" s="858" t="s">
        <v>8411</v>
      </c>
      <c r="D36" s="858" t="s">
        <v>548</v>
      </c>
      <c r="E36" s="859">
        <v>0.0465</v>
      </c>
      <c r="F36" s="860">
        <v>0</v>
      </c>
      <c r="G36" s="861">
        <v>23.616953</v>
      </c>
      <c r="H36" s="860">
        <v>441.382522</v>
      </c>
      <c r="I36" s="862" t="s">
        <v>6342</v>
      </c>
      <c r="J36" s="858" t="s">
        <v>6342</v>
      </c>
      <c r="K36" s="858" t="s">
        <v>8391</v>
      </c>
    </row>
    <row r="37" s="823" customFormat="1" ht="57.25" customHeight="1" outlineLevel="1" spans="1:11">
      <c r="A37" s="855" t="s">
        <v>75</v>
      </c>
      <c r="B37" s="855" t="s">
        <v>8394</v>
      </c>
      <c r="C37" s="858" t="s">
        <v>8412</v>
      </c>
      <c r="D37" s="858" t="s">
        <v>338</v>
      </c>
      <c r="E37" s="859">
        <v>0.0182</v>
      </c>
      <c r="F37" s="860">
        <v>0</v>
      </c>
      <c r="G37" s="861">
        <v>16.492366</v>
      </c>
      <c r="H37" s="860">
        <v>201.6</v>
      </c>
      <c r="I37" s="862" t="s">
        <v>6342</v>
      </c>
      <c r="J37" s="858" t="s">
        <v>6342</v>
      </c>
      <c r="K37" s="858" t="s">
        <v>8391</v>
      </c>
    </row>
    <row r="38" s="823" customFormat="1" ht="28.45" customHeight="1" spans="1:11">
      <c r="A38" s="855" t="s">
        <v>1101</v>
      </c>
      <c r="B38" s="855"/>
      <c r="C38" s="856"/>
      <c r="D38" s="856"/>
      <c r="E38" s="856"/>
      <c r="F38" s="857">
        <v>2181.913901</v>
      </c>
      <c r="G38" s="857">
        <v>9297.095203</v>
      </c>
      <c r="H38" s="857">
        <v>94392.391456</v>
      </c>
      <c r="I38" s="856"/>
      <c r="J38" s="856"/>
      <c r="K38" s="856"/>
    </row>
    <row r="39" s="823" customFormat="1" ht="42.95" customHeight="1" outlineLevel="1" spans="1:11">
      <c r="A39" s="855" t="s">
        <v>1101</v>
      </c>
      <c r="B39" s="855" t="s">
        <v>781</v>
      </c>
      <c r="C39" s="858" t="s">
        <v>1240</v>
      </c>
      <c r="D39" s="858" t="s">
        <v>1104</v>
      </c>
      <c r="E39" s="859">
        <v>-0.1364</v>
      </c>
      <c r="F39" s="860">
        <v>183</v>
      </c>
      <c r="G39" s="861">
        <v>317.2</v>
      </c>
      <c r="H39" s="860">
        <v>1342</v>
      </c>
      <c r="I39" s="862" t="s">
        <v>6342</v>
      </c>
      <c r="J39" s="858" t="s">
        <v>6342</v>
      </c>
      <c r="K39" s="858" t="s">
        <v>1108</v>
      </c>
    </row>
    <row r="40" s="823" customFormat="1" ht="28.6" customHeight="1" outlineLevel="1" spans="1:11">
      <c r="A40" s="855" t="s">
        <v>1101</v>
      </c>
      <c r="B40" s="855" t="s">
        <v>781</v>
      </c>
      <c r="C40" s="858" t="s">
        <v>1214</v>
      </c>
      <c r="D40" s="858" t="s">
        <v>1104</v>
      </c>
      <c r="E40" s="859">
        <v>-0.1327</v>
      </c>
      <c r="F40" s="860">
        <v>15.4246</v>
      </c>
      <c r="G40" s="861">
        <v>27.046357</v>
      </c>
      <c r="H40" s="860">
        <v>116.217567</v>
      </c>
      <c r="I40" s="862" t="s">
        <v>6342</v>
      </c>
      <c r="J40" s="858" t="s">
        <v>6342</v>
      </c>
      <c r="K40" s="858" t="s">
        <v>1108</v>
      </c>
    </row>
    <row r="41" s="823" customFormat="1" ht="42.95" customHeight="1" outlineLevel="1" spans="1:11">
      <c r="A41" s="855" t="s">
        <v>1101</v>
      </c>
      <c r="B41" s="855" t="s">
        <v>781</v>
      </c>
      <c r="C41" s="858" t="s">
        <v>1215</v>
      </c>
      <c r="D41" s="858" t="s">
        <v>1104</v>
      </c>
      <c r="E41" s="859">
        <v>-0.1294</v>
      </c>
      <c r="F41" s="860">
        <v>36.3308</v>
      </c>
      <c r="G41" s="861">
        <v>64.39968</v>
      </c>
      <c r="H41" s="860">
        <v>280.6888</v>
      </c>
      <c r="I41" s="862" t="s">
        <v>6342</v>
      </c>
      <c r="J41" s="858" t="s">
        <v>6342</v>
      </c>
      <c r="K41" s="858" t="s">
        <v>1108</v>
      </c>
    </row>
    <row r="42" s="823" customFormat="1" ht="42.95" customHeight="1" outlineLevel="1" spans="1:11">
      <c r="A42" s="855" t="s">
        <v>1101</v>
      </c>
      <c r="B42" s="855" t="s">
        <v>781</v>
      </c>
      <c r="C42" s="858" t="s">
        <v>1136</v>
      </c>
      <c r="D42" s="858" t="s">
        <v>1104</v>
      </c>
      <c r="E42" s="859">
        <v>-0.1202</v>
      </c>
      <c r="F42" s="860">
        <v>36.24</v>
      </c>
      <c r="G42" s="861">
        <v>66.3915</v>
      </c>
      <c r="H42" s="860">
        <v>301.515</v>
      </c>
      <c r="I42" s="862" t="s">
        <v>6342</v>
      </c>
      <c r="J42" s="858" t="s">
        <v>6342</v>
      </c>
      <c r="K42" s="858" t="s">
        <v>1108</v>
      </c>
    </row>
    <row r="43" s="823" customFormat="1" ht="42.95" customHeight="1" outlineLevel="1" spans="1:11">
      <c r="A43" s="855" t="s">
        <v>1101</v>
      </c>
      <c r="B43" s="855" t="s">
        <v>781</v>
      </c>
      <c r="C43" s="858" t="s">
        <v>1255</v>
      </c>
      <c r="D43" s="858" t="s">
        <v>1104</v>
      </c>
      <c r="E43" s="859">
        <v>-0.1102</v>
      </c>
      <c r="F43" s="860">
        <v>11.08</v>
      </c>
      <c r="G43" s="861">
        <v>21.1305</v>
      </c>
      <c r="H43" s="860">
        <v>100.505</v>
      </c>
      <c r="I43" s="862" t="s">
        <v>6342</v>
      </c>
      <c r="J43" s="858" t="s">
        <v>6342</v>
      </c>
      <c r="K43" s="858" t="s">
        <v>1108</v>
      </c>
    </row>
    <row r="44" s="823" customFormat="1" ht="28.6" customHeight="1" outlineLevel="1" spans="1:11">
      <c r="A44" s="855" t="s">
        <v>1101</v>
      </c>
      <c r="B44" s="855" t="s">
        <v>781</v>
      </c>
      <c r="C44" s="858" t="s">
        <v>1171</v>
      </c>
      <c r="D44" s="858" t="s">
        <v>1104</v>
      </c>
      <c r="E44" s="859">
        <v>-0.1097</v>
      </c>
      <c r="F44" s="860">
        <v>98.711256</v>
      </c>
      <c r="G44" s="861">
        <v>188.692217</v>
      </c>
      <c r="H44" s="860">
        <v>899.809611</v>
      </c>
      <c r="I44" s="862" t="s">
        <v>6342</v>
      </c>
      <c r="J44" s="858" t="s">
        <v>6342</v>
      </c>
      <c r="K44" s="858" t="s">
        <v>1108</v>
      </c>
    </row>
    <row r="45" s="823" customFormat="1" ht="28.6" customHeight="1" outlineLevel="1" spans="1:11">
      <c r="A45" s="855" t="s">
        <v>1101</v>
      </c>
      <c r="B45" s="855" t="s">
        <v>781</v>
      </c>
      <c r="C45" s="858" t="s">
        <v>1123</v>
      </c>
      <c r="D45" s="858" t="s">
        <v>1104</v>
      </c>
      <c r="E45" s="859">
        <v>-0.0721</v>
      </c>
      <c r="F45" s="860">
        <v>7.31184</v>
      </c>
      <c r="G45" s="861">
        <v>17.4576</v>
      </c>
      <c r="H45" s="860">
        <v>101.4576</v>
      </c>
      <c r="I45" s="862" t="s">
        <v>6342</v>
      </c>
      <c r="J45" s="858" t="s">
        <v>6342</v>
      </c>
      <c r="K45" s="858" t="s">
        <v>1108</v>
      </c>
    </row>
    <row r="46" s="823" customFormat="1" ht="28.6" customHeight="1" outlineLevel="1" spans="1:11">
      <c r="A46" s="855" t="s">
        <v>1101</v>
      </c>
      <c r="B46" s="855" t="s">
        <v>781</v>
      </c>
      <c r="C46" s="858" t="s">
        <v>1245</v>
      </c>
      <c r="D46" s="858" t="s">
        <v>1104</v>
      </c>
      <c r="E46" s="859">
        <v>-0.0689</v>
      </c>
      <c r="F46" s="860">
        <v>4.1139</v>
      </c>
      <c r="G46" s="861">
        <v>10.082434</v>
      </c>
      <c r="H46" s="860">
        <v>59.685342</v>
      </c>
      <c r="I46" s="862" t="s">
        <v>6342</v>
      </c>
      <c r="J46" s="858" t="s">
        <v>6342</v>
      </c>
      <c r="K46" s="858" t="s">
        <v>1108</v>
      </c>
    </row>
    <row r="47" s="823" customFormat="1" ht="42.95" customHeight="1" outlineLevel="1" spans="1:11">
      <c r="A47" s="855" t="s">
        <v>1101</v>
      </c>
      <c r="B47" s="855" t="s">
        <v>781</v>
      </c>
      <c r="C47" s="858" t="s">
        <v>1111</v>
      </c>
      <c r="D47" s="858" t="s">
        <v>1104</v>
      </c>
      <c r="E47" s="859">
        <v>-0.0667</v>
      </c>
      <c r="F47" s="860">
        <v>955.077826</v>
      </c>
      <c r="G47" s="861">
        <v>2387.690535</v>
      </c>
      <c r="H47" s="860">
        <v>14326.127086</v>
      </c>
      <c r="I47" s="862" t="s">
        <v>6342</v>
      </c>
      <c r="J47" s="858" t="s">
        <v>6342</v>
      </c>
      <c r="K47" s="858" t="s">
        <v>1108</v>
      </c>
    </row>
    <row r="48" s="823" customFormat="1" ht="42.95" customHeight="1" outlineLevel="1" spans="1:11">
      <c r="A48" s="855" t="s">
        <v>1101</v>
      </c>
      <c r="B48" s="855" t="s">
        <v>781</v>
      </c>
      <c r="C48" s="858" t="s">
        <v>1238</v>
      </c>
      <c r="D48" s="858" t="s">
        <v>1104</v>
      </c>
      <c r="E48" s="859">
        <v>-0.0652</v>
      </c>
      <c r="F48" s="860">
        <v>25.8612</v>
      </c>
      <c r="G48" s="861">
        <v>65.54137</v>
      </c>
      <c r="H48" s="860">
        <v>396.8017</v>
      </c>
      <c r="I48" s="862" t="s">
        <v>6342</v>
      </c>
      <c r="J48" s="858" t="s">
        <v>6342</v>
      </c>
      <c r="K48" s="858" t="s">
        <v>1108</v>
      </c>
    </row>
    <row r="49" s="823" customFormat="1" ht="42.95" customHeight="1" outlineLevel="1" spans="1:11">
      <c r="A49" s="855" t="s">
        <v>1101</v>
      </c>
      <c r="B49" s="855" t="s">
        <v>781</v>
      </c>
      <c r="C49" s="858" t="s">
        <v>1138</v>
      </c>
      <c r="D49" s="858" t="s">
        <v>1104</v>
      </c>
      <c r="E49" s="859">
        <v>-0.0649</v>
      </c>
      <c r="F49" s="860">
        <v>16.0825</v>
      </c>
      <c r="G49" s="861">
        <v>40.87375</v>
      </c>
      <c r="H49" s="860">
        <v>247.9125</v>
      </c>
      <c r="I49" s="862" t="s">
        <v>6342</v>
      </c>
      <c r="J49" s="858" t="s">
        <v>6342</v>
      </c>
      <c r="K49" s="858" t="s">
        <v>1108</v>
      </c>
    </row>
    <row r="50" s="823" customFormat="1" ht="42.95" customHeight="1" outlineLevel="1" spans="1:11">
      <c r="A50" s="855" t="s">
        <v>1101</v>
      </c>
      <c r="B50" s="855" t="s">
        <v>781</v>
      </c>
      <c r="C50" s="858" t="s">
        <v>1141</v>
      </c>
      <c r="D50" s="858" t="s">
        <v>1104</v>
      </c>
      <c r="E50" s="859">
        <v>-0.0642</v>
      </c>
      <c r="F50" s="860">
        <v>3.2272</v>
      </c>
      <c r="G50" s="861">
        <v>8.25245</v>
      </c>
      <c r="H50" s="860">
        <v>50.2525</v>
      </c>
      <c r="I50" s="862" t="s">
        <v>6342</v>
      </c>
      <c r="J50" s="858" t="s">
        <v>6342</v>
      </c>
      <c r="K50" s="858" t="s">
        <v>1108</v>
      </c>
    </row>
    <row r="51" s="823" customFormat="1" ht="28.6" customHeight="1" outlineLevel="1" spans="1:11">
      <c r="A51" s="855" t="s">
        <v>1101</v>
      </c>
      <c r="B51" s="855" t="s">
        <v>781</v>
      </c>
      <c r="C51" s="858" t="s">
        <v>1103</v>
      </c>
      <c r="D51" s="858" t="s">
        <v>1104</v>
      </c>
      <c r="E51" s="859">
        <v>-0.0596</v>
      </c>
      <c r="F51" s="860">
        <v>59.5365</v>
      </c>
      <c r="G51" s="861">
        <v>159.485</v>
      </c>
      <c r="H51" s="860">
        <v>999.485</v>
      </c>
      <c r="I51" s="862" t="s">
        <v>6342</v>
      </c>
      <c r="J51" s="858" t="s">
        <v>6342</v>
      </c>
      <c r="K51" s="858" t="s">
        <v>1108</v>
      </c>
    </row>
    <row r="52" s="823" customFormat="1" ht="28.6" customHeight="1" outlineLevel="1" spans="1:11">
      <c r="A52" s="855" t="s">
        <v>1101</v>
      </c>
      <c r="B52" s="855" t="s">
        <v>781</v>
      </c>
      <c r="C52" s="858" t="s">
        <v>1168</v>
      </c>
      <c r="D52" s="858" t="s">
        <v>1104</v>
      </c>
      <c r="E52" s="859">
        <v>-0.0564</v>
      </c>
      <c r="F52" s="860">
        <v>128.9517</v>
      </c>
      <c r="G52" s="861">
        <v>357.53647</v>
      </c>
      <c r="H52" s="860">
        <v>2285.8477</v>
      </c>
      <c r="I52" s="862" t="s">
        <v>6342</v>
      </c>
      <c r="J52" s="858" t="s">
        <v>6342</v>
      </c>
      <c r="K52" s="858" t="s">
        <v>1108</v>
      </c>
    </row>
    <row r="53" s="823" customFormat="1" ht="42.95" customHeight="1" outlineLevel="1" spans="1:11">
      <c r="A53" s="855" t="s">
        <v>1101</v>
      </c>
      <c r="B53" s="855" t="s">
        <v>781</v>
      </c>
      <c r="C53" s="858" t="s">
        <v>1224</v>
      </c>
      <c r="D53" s="858" t="s">
        <v>1104</v>
      </c>
      <c r="E53" s="859">
        <v>-0.0539</v>
      </c>
      <c r="F53" s="860">
        <v>12.766114</v>
      </c>
      <c r="G53" s="861">
        <v>36.441491</v>
      </c>
      <c r="H53" s="860">
        <v>236.753774</v>
      </c>
      <c r="I53" s="862" t="s">
        <v>6342</v>
      </c>
      <c r="J53" s="858" t="s">
        <v>6342</v>
      </c>
      <c r="K53" s="858" t="s">
        <v>1108</v>
      </c>
    </row>
    <row r="54" s="823" customFormat="1" ht="57.25" customHeight="1" outlineLevel="1" spans="1:11">
      <c r="A54" s="855" t="s">
        <v>1101</v>
      </c>
      <c r="B54" s="855" t="s">
        <v>781</v>
      </c>
      <c r="C54" s="858" t="s">
        <v>1137</v>
      </c>
      <c r="D54" s="858" t="s">
        <v>1104</v>
      </c>
      <c r="E54" s="859">
        <v>-0.0535</v>
      </c>
      <c r="F54" s="860">
        <v>2.926197</v>
      </c>
      <c r="G54" s="861">
        <v>8.399811</v>
      </c>
      <c r="H54" s="860">
        <v>54.736136</v>
      </c>
      <c r="I54" s="862" t="s">
        <v>6342</v>
      </c>
      <c r="J54" s="858" t="s">
        <v>6342</v>
      </c>
      <c r="K54" s="858" t="s">
        <v>1108</v>
      </c>
    </row>
    <row r="55" s="823" customFormat="1" ht="42.95" customHeight="1" outlineLevel="1" spans="1:11">
      <c r="A55" s="855" t="s">
        <v>1101</v>
      </c>
      <c r="B55" s="855" t="s">
        <v>781</v>
      </c>
      <c r="C55" s="858" t="s">
        <v>1199</v>
      </c>
      <c r="D55" s="858" t="s">
        <v>1104</v>
      </c>
      <c r="E55" s="859">
        <v>-0.0477</v>
      </c>
      <c r="F55" s="860">
        <v>16.155656</v>
      </c>
      <c r="G55" s="861">
        <v>50.015315</v>
      </c>
      <c r="H55" s="860">
        <v>338.596587</v>
      </c>
      <c r="I55" s="862" t="s">
        <v>6342</v>
      </c>
      <c r="J55" s="858" t="s">
        <v>6342</v>
      </c>
      <c r="K55" s="858" t="s">
        <v>1108</v>
      </c>
    </row>
    <row r="56" s="823" customFormat="1" ht="42.95" customHeight="1" outlineLevel="1" spans="1:11">
      <c r="A56" s="855" t="s">
        <v>1101</v>
      </c>
      <c r="B56" s="855" t="s">
        <v>781</v>
      </c>
      <c r="C56" s="858" t="s">
        <v>1203</v>
      </c>
      <c r="D56" s="858" t="s">
        <v>1104</v>
      </c>
      <c r="E56" s="859">
        <v>-0.0474</v>
      </c>
      <c r="F56" s="860">
        <v>4.668</v>
      </c>
      <c r="G56" s="861">
        <v>14.52</v>
      </c>
      <c r="H56" s="860">
        <v>98.52</v>
      </c>
      <c r="I56" s="862" t="s">
        <v>6342</v>
      </c>
      <c r="J56" s="858" t="s">
        <v>6342</v>
      </c>
      <c r="K56" s="858" t="s">
        <v>1108</v>
      </c>
    </row>
    <row r="57" s="823" customFormat="1" ht="42.95" customHeight="1" outlineLevel="1" spans="1:11">
      <c r="A57" s="855" t="s">
        <v>1101</v>
      </c>
      <c r="B57" s="855" t="s">
        <v>781</v>
      </c>
      <c r="C57" s="858" t="s">
        <v>1204</v>
      </c>
      <c r="D57" s="858" t="s">
        <v>1104</v>
      </c>
      <c r="E57" s="859">
        <v>-0.0432</v>
      </c>
      <c r="F57" s="860">
        <v>158.9705</v>
      </c>
      <c r="G57" s="861">
        <v>527.0743</v>
      </c>
      <c r="H57" s="860">
        <v>3681.038</v>
      </c>
      <c r="I57" s="862" t="s">
        <v>6342</v>
      </c>
      <c r="J57" s="858" t="s">
        <v>6342</v>
      </c>
      <c r="K57" s="858" t="s">
        <v>1108</v>
      </c>
    </row>
    <row r="58" s="823" customFormat="1" ht="42.95" customHeight="1" outlineLevel="1" spans="1:11">
      <c r="A58" s="855" t="s">
        <v>1101</v>
      </c>
      <c r="B58" s="855" t="s">
        <v>781</v>
      </c>
      <c r="C58" s="858" t="s">
        <v>1127</v>
      </c>
      <c r="D58" s="858" t="s">
        <v>1104</v>
      </c>
      <c r="E58" s="859">
        <v>-0.0396</v>
      </c>
      <c r="F58" s="860">
        <v>28.848426</v>
      </c>
      <c r="G58" s="861">
        <v>101.775584</v>
      </c>
      <c r="H58" s="860">
        <v>729.271577</v>
      </c>
      <c r="I58" s="862" t="s">
        <v>6342</v>
      </c>
      <c r="J58" s="858" t="s">
        <v>6342</v>
      </c>
      <c r="K58" s="858" t="s">
        <v>1108</v>
      </c>
    </row>
    <row r="59" s="823" customFormat="1" ht="28.6" customHeight="1" outlineLevel="1" spans="1:11">
      <c r="A59" s="855" t="s">
        <v>1101</v>
      </c>
      <c r="B59" s="855" t="s">
        <v>781</v>
      </c>
      <c r="C59" s="858" t="s">
        <v>1201</v>
      </c>
      <c r="D59" s="858" t="s">
        <v>1104</v>
      </c>
      <c r="E59" s="859">
        <v>-0.0362</v>
      </c>
      <c r="F59" s="860">
        <v>203.3547</v>
      </c>
      <c r="G59" s="861">
        <v>764.84134</v>
      </c>
      <c r="H59" s="860">
        <v>5614.8664</v>
      </c>
      <c r="I59" s="862" t="s">
        <v>6342</v>
      </c>
      <c r="J59" s="858" t="s">
        <v>6342</v>
      </c>
      <c r="K59" s="858" t="s">
        <v>1108</v>
      </c>
    </row>
    <row r="60" s="823" customFormat="1" ht="42.95" customHeight="1" outlineLevel="1" spans="1:11">
      <c r="A60" s="855" t="s">
        <v>1101</v>
      </c>
      <c r="B60" s="855" t="s">
        <v>781</v>
      </c>
      <c r="C60" s="858" t="s">
        <v>1253</v>
      </c>
      <c r="D60" s="858" t="s">
        <v>1104</v>
      </c>
      <c r="E60" s="859">
        <v>-0.0354</v>
      </c>
      <c r="F60" s="860">
        <v>17.196859</v>
      </c>
      <c r="G60" s="861">
        <v>65.774288</v>
      </c>
      <c r="H60" s="860">
        <v>485.774288</v>
      </c>
      <c r="I60" s="862" t="s">
        <v>6342</v>
      </c>
      <c r="J60" s="858" t="s">
        <v>6342</v>
      </c>
      <c r="K60" s="858" t="s">
        <v>1108</v>
      </c>
    </row>
    <row r="61" s="823" customFormat="1" ht="42.95" customHeight="1" outlineLevel="1" spans="1:11">
      <c r="A61" s="855" t="s">
        <v>1101</v>
      </c>
      <c r="B61" s="855" t="s">
        <v>781</v>
      </c>
      <c r="C61" s="858" t="s">
        <v>1257</v>
      </c>
      <c r="D61" s="858" t="s">
        <v>1104</v>
      </c>
      <c r="E61" s="859">
        <v>-0.025</v>
      </c>
      <c r="F61" s="860">
        <v>12</v>
      </c>
      <c r="G61" s="861">
        <v>60</v>
      </c>
      <c r="H61" s="860">
        <v>480</v>
      </c>
      <c r="I61" s="862" t="s">
        <v>6342</v>
      </c>
      <c r="J61" s="858" t="s">
        <v>6342</v>
      </c>
      <c r="K61" s="858" t="s">
        <v>1108</v>
      </c>
    </row>
    <row r="62" s="823" customFormat="1" ht="42.95" customHeight="1" outlineLevel="1" spans="1:11">
      <c r="A62" s="855" t="s">
        <v>1101</v>
      </c>
      <c r="B62" s="855" t="s">
        <v>781</v>
      </c>
      <c r="C62" s="858" t="s">
        <v>1259</v>
      </c>
      <c r="D62" s="858" t="s">
        <v>1104</v>
      </c>
      <c r="E62" s="859">
        <v>-0.0241</v>
      </c>
      <c r="F62" s="860">
        <v>57.7185</v>
      </c>
      <c r="G62" s="861">
        <v>297.465</v>
      </c>
      <c r="H62" s="860">
        <v>2397.465</v>
      </c>
      <c r="I62" s="862" t="s">
        <v>6342</v>
      </c>
      <c r="J62" s="858" t="s">
        <v>6342</v>
      </c>
      <c r="K62" s="858" t="s">
        <v>1108</v>
      </c>
    </row>
    <row r="63" s="823" customFormat="1" ht="42.95" customHeight="1" outlineLevel="1" spans="1:11">
      <c r="A63" s="855" t="s">
        <v>1101</v>
      </c>
      <c r="B63" s="855" t="s">
        <v>781</v>
      </c>
      <c r="C63" s="858" t="s">
        <v>1256</v>
      </c>
      <c r="D63" s="858" t="s">
        <v>1104</v>
      </c>
      <c r="E63" s="859">
        <v>-0.022</v>
      </c>
      <c r="F63" s="860">
        <v>27.29285</v>
      </c>
      <c r="G63" s="861">
        <v>151.158725</v>
      </c>
      <c r="H63" s="860">
        <v>1238.65875</v>
      </c>
      <c r="I63" s="862" t="s">
        <v>6342</v>
      </c>
      <c r="J63" s="858" t="s">
        <v>6342</v>
      </c>
      <c r="K63" s="858" t="s">
        <v>1108</v>
      </c>
    </row>
    <row r="64" s="823" customFormat="1" ht="42.95" customHeight="1" outlineLevel="1" spans="1:11">
      <c r="A64" s="855" t="s">
        <v>1101</v>
      </c>
      <c r="B64" s="855" t="s">
        <v>781</v>
      </c>
      <c r="C64" s="858" t="s">
        <v>1217</v>
      </c>
      <c r="D64" s="858" t="s">
        <v>1104</v>
      </c>
      <c r="E64" s="859">
        <v>-0.017</v>
      </c>
      <c r="F64" s="860">
        <v>3.216535</v>
      </c>
      <c r="G64" s="861">
        <v>22.120485</v>
      </c>
      <c r="H64" s="860">
        <v>189.0395</v>
      </c>
      <c r="I64" s="862" t="s">
        <v>6342</v>
      </c>
      <c r="J64" s="858" t="s">
        <v>6342</v>
      </c>
      <c r="K64" s="858" t="s">
        <v>1108</v>
      </c>
    </row>
    <row r="65" s="823" customFormat="1" ht="28.6" customHeight="1" outlineLevel="1" spans="1:11">
      <c r="A65" s="855" t="s">
        <v>1101</v>
      </c>
      <c r="B65" s="855" t="s">
        <v>781</v>
      </c>
      <c r="C65" s="858" t="s">
        <v>1189</v>
      </c>
      <c r="D65" s="858" t="s">
        <v>1104</v>
      </c>
      <c r="E65" s="859">
        <v>-0.0158</v>
      </c>
      <c r="F65" s="860">
        <v>19.694093</v>
      </c>
      <c r="G65" s="861">
        <v>144.124343</v>
      </c>
      <c r="H65" s="860">
        <v>1244.3025</v>
      </c>
      <c r="I65" s="862" t="s">
        <v>6342</v>
      </c>
      <c r="J65" s="858" t="s">
        <v>6342</v>
      </c>
      <c r="K65" s="858" t="s">
        <v>1108</v>
      </c>
    </row>
    <row r="66" s="823" customFormat="1" ht="42.95" customHeight="1" outlineLevel="1" spans="1:11">
      <c r="A66" s="855" t="s">
        <v>1101</v>
      </c>
      <c r="B66" s="855" t="s">
        <v>781</v>
      </c>
      <c r="C66" s="858" t="s">
        <v>1212</v>
      </c>
      <c r="D66" s="858" t="s">
        <v>1104</v>
      </c>
      <c r="E66" s="859">
        <v>-0.0134</v>
      </c>
      <c r="F66" s="860">
        <v>6.500575</v>
      </c>
      <c r="G66" s="861">
        <v>54.993543</v>
      </c>
      <c r="H66" s="860">
        <v>484.929675</v>
      </c>
      <c r="I66" s="862" t="s">
        <v>6342</v>
      </c>
      <c r="J66" s="858" t="s">
        <v>6342</v>
      </c>
      <c r="K66" s="858" t="s">
        <v>1108</v>
      </c>
    </row>
    <row r="67" s="823" customFormat="1" ht="42.95" customHeight="1" outlineLevel="1" spans="1:11">
      <c r="A67" s="855" t="s">
        <v>1101</v>
      </c>
      <c r="B67" s="855" t="s">
        <v>781</v>
      </c>
      <c r="C67" s="858" t="s">
        <v>1139</v>
      </c>
      <c r="D67" s="858" t="s">
        <v>1104</v>
      </c>
      <c r="E67" s="859">
        <v>-0.0127</v>
      </c>
      <c r="F67" s="860">
        <v>21.92135</v>
      </c>
      <c r="G67" s="861">
        <v>194.35493</v>
      </c>
      <c r="H67" s="860">
        <v>1724.3358</v>
      </c>
      <c r="I67" s="862" t="s">
        <v>6342</v>
      </c>
      <c r="J67" s="858" t="s">
        <v>6342</v>
      </c>
      <c r="K67" s="858" t="s">
        <v>1108</v>
      </c>
    </row>
    <row r="68" s="823" customFormat="1" ht="28.6" customHeight="1" outlineLevel="1" spans="1:11">
      <c r="A68" s="855" t="s">
        <v>1101</v>
      </c>
      <c r="B68" s="855" t="s">
        <v>781</v>
      </c>
      <c r="C68" s="858" t="s">
        <v>1125</v>
      </c>
      <c r="D68" s="858" t="s">
        <v>1104</v>
      </c>
      <c r="E68" s="859">
        <v>-0.0049</v>
      </c>
      <c r="F68" s="860">
        <v>3.477363</v>
      </c>
      <c r="G68" s="861">
        <v>74.069763</v>
      </c>
      <c r="H68" s="860">
        <v>705.924</v>
      </c>
      <c r="I68" s="862" t="s">
        <v>6342</v>
      </c>
      <c r="J68" s="858" t="s">
        <v>6342</v>
      </c>
      <c r="K68" s="858" t="s">
        <v>1108</v>
      </c>
    </row>
    <row r="69" s="823" customFormat="1" ht="42.95" customHeight="1" outlineLevel="1" spans="1:11">
      <c r="A69" s="855" t="s">
        <v>1101</v>
      </c>
      <c r="B69" s="855" t="s">
        <v>781</v>
      </c>
      <c r="C69" s="858" t="s">
        <v>1197</v>
      </c>
      <c r="D69" s="858" t="s">
        <v>1104</v>
      </c>
      <c r="E69" s="859">
        <v>-0.0005</v>
      </c>
      <c r="F69" s="860">
        <v>3.1474</v>
      </c>
      <c r="G69" s="861">
        <v>672.386</v>
      </c>
      <c r="H69" s="860">
        <v>6692.386</v>
      </c>
      <c r="I69" s="862" t="s">
        <v>6342</v>
      </c>
      <c r="J69" s="858" t="s">
        <v>6342</v>
      </c>
      <c r="K69" s="858" t="s">
        <v>1108</v>
      </c>
    </row>
    <row r="70" s="823" customFormat="1" ht="28.6" customHeight="1" outlineLevel="1" spans="1:11">
      <c r="A70" s="855" t="s">
        <v>1101</v>
      </c>
      <c r="B70" s="855" t="s">
        <v>781</v>
      </c>
      <c r="C70" s="858" t="s">
        <v>1170</v>
      </c>
      <c r="D70" s="858" t="s">
        <v>1104</v>
      </c>
      <c r="E70" s="859">
        <v>-0.0002</v>
      </c>
      <c r="F70" s="860">
        <v>1.109461</v>
      </c>
      <c r="G70" s="861">
        <v>619.774554</v>
      </c>
      <c r="H70" s="860">
        <v>6186.650926</v>
      </c>
      <c r="I70" s="862" t="s">
        <v>6342</v>
      </c>
      <c r="J70" s="858" t="s">
        <v>6342</v>
      </c>
      <c r="K70" s="858" t="s">
        <v>1108</v>
      </c>
    </row>
    <row r="71" s="823" customFormat="1" ht="42.95" customHeight="1" outlineLevel="1" spans="1:11">
      <c r="A71" s="855" t="s">
        <v>1101</v>
      </c>
      <c r="B71" s="855" t="s">
        <v>781</v>
      </c>
      <c r="C71" s="858" t="s">
        <v>8413</v>
      </c>
      <c r="D71" s="858" t="s">
        <v>1104</v>
      </c>
      <c r="E71" s="859">
        <v>0.0032</v>
      </c>
      <c r="F71" s="860">
        <v>0</v>
      </c>
      <c r="G71" s="861">
        <v>45</v>
      </c>
      <c r="H71" s="860">
        <v>465</v>
      </c>
      <c r="I71" s="862" t="s">
        <v>6342</v>
      </c>
      <c r="J71" s="858" t="s">
        <v>6342</v>
      </c>
      <c r="K71" s="858" t="s">
        <v>1108</v>
      </c>
    </row>
    <row r="72" s="823" customFormat="1" ht="42.95" customHeight="1" outlineLevel="1" spans="1:11">
      <c r="A72" s="855" t="s">
        <v>1101</v>
      </c>
      <c r="B72" s="855" t="s">
        <v>781</v>
      </c>
      <c r="C72" s="858" t="s">
        <v>6812</v>
      </c>
      <c r="D72" s="858" t="s">
        <v>1104</v>
      </c>
      <c r="E72" s="859">
        <v>0.0033</v>
      </c>
      <c r="F72" s="860">
        <v>0</v>
      </c>
      <c r="G72" s="861">
        <v>86.15032</v>
      </c>
      <c r="H72" s="860">
        <v>891.13824</v>
      </c>
      <c r="I72" s="862" t="s">
        <v>6342</v>
      </c>
      <c r="J72" s="858" t="s">
        <v>6342</v>
      </c>
      <c r="K72" s="858" t="s">
        <v>1108</v>
      </c>
    </row>
    <row r="73" s="823" customFormat="1" ht="42.95" customHeight="1" outlineLevel="1" spans="1:11">
      <c r="A73" s="855" t="s">
        <v>1101</v>
      </c>
      <c r="B73" s="855" t="s">
        <v>781</v>
      </c>
      <c r="C73" s="858" t="s">
        <v>8414</v>
      </c>
      <c r="D73" s="858" t="s">
        <v>1104</v>
      </c>
      <c r="E73" s="859">
        <v>0.0052</v>
      </c>
      <c r="F73" s="860">
        <v>0</v>
      </c>
      <c r="G73" s="861">
        <v>19.8</v>
      </c>
      <c r="H73" s="860">
        <v>208.8</v>
      </c>
      <c r="I73" s="862" t="s">
        <v>6342</v>
      </c>
      <c r="J73" s="858" t="s">
        <v>6342</v>
      </c>
      <c r="K73" s="858" t="s">
        <v>1108</v>
      </c>
    </row>
    <row r="74" s="823" customFormat="1" ht="42.95" customHeight="1" outlineLevel="1" spans="1:11">
      <c r="A74" s="855" t="s">
        <v>1101</v>
      </c>
      <c r="B74" s="855" t="s">
        <v>781</v>
      </c>
      <c r="C74" s="858" t="s">
        <v>8415</v>
      </c>
      <c r="D74" s="858" t="s">
        <v>1104</v>
      </c>
      <c r="E74" s="859">
        <v>0.016</v>
      </c>
      <c r="F74" s="860">
        <v>0</v>
      </c>
      <c r="G74" s="861">
        <v>133.276411</v>
      </c>
      <c r="H74" s="860">
        <v>1586.483828</v>
      </c>
      <c r="I74" s="862" t="s">
        <v>6342</v>
      </c>
      <c r="J74" s="858" t="s">
        <v>6342</v>
      </c>
      <c r="K74" s="858" t="s">
        <v>1108</v>
      </c>
    </row>
    <row r="75" s="823" customFormat="1" ht="42.95" customHeight="1" outlineLevel="1" spans="1:11">
      <c r="A75" s="855" t="s">
        <v>1101</v>
      </c>
      <c r="B75" s="855" t="s">
        <v>781</v>
      </c>
      <c r="C75" s="858" t="s">
        <v>8416</v>
      </c>
      <c r="D75" s="858" t="s">
        <v>1104</v>
      </c>
      <c r="E75" s="859">
        <v>0.0196</v>
      </c>
      <c r="F75" s="860">
        <v>0</v>
      </c>
      <c r="G75" s="861">
        <v>53.342195</v>
      </c>
      <c r="H75" s="860">
        <v>663.05795</v>
      </c>
      <c r="I75" s="862" t="s">
        <v>6342</v>
      </c>
      <c r="J75" s="858" t="s">
        <v>6342</v>
      </c>
      <c r="K75" s="858" t="s">
        <v>1108</v>
      </c>
    </row>
    <row r="76" s="823" customFormat="1" ht="42.95" customHeight="1" outlineLevel="1" spans="1:11">
      <c r="A76" s="855" t="s">
        <v>1101</v>
      </c>
      <c r="B76" s="855" t="s">
        <v>781</v>
      </c>
      <c r="C76" s="858" t="s">
        <v>8417</v>
      </c>
      <c r="D76" s="858" t="s">
        <v>1104</v>
      </c>
      <c r="E76" s="859">
        <v>0.0231</v>
      </c>
      <c r="F76" s="860">
        <v>0</v>
      </c>
      <c r="G76" s="861">
        <v>70.033425</v>
      </c>
      <c r="H76" s="860">
        <v>910.434525</v>
      </c>
      <c r="I76" s="862" t="s">
        <v>6342</v>
      </c>
      <c r="J76" s="858" t="s">
        <v>6342</v>
      </c>
      <c r="K76" s="858" t="s">
        <v>1108</v>
      </c>
    </row>
    <row r="77" s="823" customFormat="1" ht="28.6" customHeight="1" outlineLevel="1" spans="1:11">
      <c r="A77" s="855" t="s">
        <v>1101</v>
      </c>
      <c r="B77" s="855" t="s">
        <v>781</v>
      </c>
      <c r="C77" s="858" t="s">
        <v>6732</v>
      </c>
      <c r="D77" s="858" t="s">
        <v>1104</v>
      </c>
      <c r="E77" s="859">
        <v>0.0281</v>
      </c>
      <c r="F77" s="860">
        <v>0</v>
      </c>
      <c r="G77" s="861">
        <v>190.55</v>
      </c>
      <c r="H77" s="860">
        <v>2649</v>
      </c>
      <c r="I77" s="862" t="s">
        <v>6342</v>
      </c>
      <c r="J77" s="858" t="s">
        <v>6342</v>
      </c>
      <c r="K77" s="858" t="s">
        <v>1108</v>
      </c>
    </row>
    <row r="78" s="823" customFormat="1" ht="42.95" customHeight="1" outlineLevel="1" spans="1:11">
      <c r="A78" s="855" t="s">
        <v>1101</v>
      </c>
      <c r="B78" s="855" t="s">
        <v>781</v>
      </c>
      <c r="C78" s="858" t="s">
        <v>8418</v>
      </c>
      <c r="D78" s="858" t="s">
        <v>1104</v>
      </c>
      <c r="E78" s="859">
        <v>0.0297</v>
      </c>
      <c r="F78" s="860">
        <v>0</v>
      </c>
      <c r="G78" s="861">
        <v>67.85154</v>
      </c>
      <c r="H78" s="860">
        <v>965.2621</v>
      </c>
      <c r="I78" s="862" t="s">
        <v>6342</v>
      </c>
      <c r="J78" s="858" t="s">
        <v>6342</v>
      </c>
      <c r="K78" s="858" t="s">
        <v>1108</v>
      </c>
    </row>
    <row r="79" s="823" customFormat="1" ht="42.95" customHeight="1" outlineLevel="1" spans="1:11">
      <c r="A79" s="855" t="s">
        <v>1101</v>
      </c>
      <c r="B79" s="855" t="s">
        <v>781</v>
      </c>
      <c r="C79" s="858" t="s">
        <v>8419</v>
      </c>
      <c r="D79" s="858" t="s">
        <v>1104</v>
      </c>
      <c r="E79" s="859">
        <v>0.0319</v>
      </c>
      <c r="F79" s="860">
        <v>0</v>
      </c>
      <c r="G79" s="861">
        <v>109.302516</v>
      </c>
      <c r="H79" s="860">
        <v>1605.398269</v>
      </c>
      <c r="I79" s="862" t="s">
        <v>6342</v>
      </c>
      <c r="J79" s="858" t="s">
        <v>6342</v>
      </c>
      <c r="K79" s="858" t="s">
        <v>1108</v>
      </c>
    </row>
    <row r="80" s="823" customFormat="1" ht="28.6" customHeight="1" outlineLevel="1" spans="1:11">
      <c r="A80" s="855" t="s">
        <v>1101</v>
      </c>
      <c r="B80" s="855" t="s">
        <v>781</v>
      </c>
      <c r="C80" s="858" t="s">
        <v>6851</v>
      </c>
      <c r="D80" s="858" t="s">
        <v>1104</v>
      </c>
      <c r="E80" s="859">
        <v>0.0331</v>
      </c>
      <c r="F80" s="860">
        <v>0</v>
      </c>
      <c r="G80" s="861">
        <v>7.37234</v>
      </c>
      <c r="H80" s="860">
        <v>110.1994</v>
      </c>
      <c r="I80" s="862" t="s">
        <v>6342</v>
      </c>
      <c r="J80" s="858" t="s">
        <v>6342</v>
      </c>
      <c r="K80" s="858" t="s">
        <v>1108</v>
      </c>
    </row>
    <row r="81" s="823" customFormat="1" ht="42.95" customHeight="1" outlineLevel="1" spans="1:11">
      <c r="A81" s="855" t="s">
        <v>1101</v>
      </c>
      <c r="B81" s="855" t="s">
        <v>781</v>
      </c>
      <c r="C81" s="858" t="s">
        <v>8420</v>
      </c>
      <c r="D81" s="858" t="s">
        <v>1104</v>
      </c>
      <c r="E81" s="859">
        <v>0.0334</v>
      </c>
      <c r="F81" s="860">
        <v>0</v>
      </c>
      <c r="G81" s="861">
        <v>63.030937</v>
      </c>
      <c r="H81" s="860">
        <v>946.10312</v>
      </c>
      <c r="I81" s="862" t="s">
        <v>6342</v>
      </c>
      <c r="J81" s="858" t="s">
        <v>6342</v>
      </c>
      <c r="K81" s="858" t="s">
        <v>1108</v>
      </c>
    </row>
    <row r="82" s="823" customFormat="1" ht="42.95" customHeight="1" outlineLevel="1" spans="1:11">
      <c r="A82" s="855" t="s">
        <v>1101</v>
      </c>
      <c r="B82" s="855" t="s">
        <v>781</v>
      </c>
      <c r="C82" s="858" t="s">
        <v>8421</v>
      </c>
      <c r="D82" s="858" t="s">
        <v>1104</v>
      </c>
      <c r="E82" s="859">
        <v>0.0383</v>
      </c>
      <c r="F82" s="860">
        <v>0</v>
      </c>
      <c r="G82" s="861">
        <v>22.33</v>
      </c>
      <c r="H82" s="860">
        <v>361.88</v>
      </c>
      <c r="I82" s="862" t="s">
        <v>6342</v>
      </c>
      <c r="J82" s="858" t="s">
        <v>6342</v>
      </c>
      <c r="K82" s="858" t="s">
        <v>1108</v>
      </c>
    </row>
    <row r="83" s="823" customFormat="1" ht="28.6" customHeight="1" outlineLevel="1" spans="1:11">
      <c r="A83" s="855" t="s">
        <v>1101</v>
      </c>
      <c r="B83" s="855" t="s">
        <v>781</v>
      </c>
      <c r="C83" s="858" t="s">
        <v>8422</v>
      </c>
      <c r="D83" s="858" t="s">
        <v>1104</v>
      </c>
      <c r="E83" s="859">
        <v>0.0446</v>
      </c>
      <c r="F83" s="860">
        <v>0</v>
      </c>
      <c r="G83" s="861">
        <v>26.916816</v>
      </c>
      <c r="H83" s="860">
        <v>485.774288</v>
      </c>
      <c r="I83" s="862" t="s">
        <v>6342</v>
      </c>
      <c r="J83" s="858" t="s">
        <v>6342</v>
      </c>
      <c r="K83" s="858" t="s">
        <v>1108</v>
      </c>
    </row>
    <row r="84" s="823" customFormat="1" ht="42.95" customHeight="1" outlineLevel="1" spans="1:11">
      <c r="A84" s="855" t="s">
        <v>1101</v>
      </c>
      <c r="B84" s="855" t="s">
        <v>781</v>
      </c>
      <c r="C84" s="858" t="s">
        <v>8423</v>
      </c>
      <c r="D84" s="858" t="s">
        <v>1104</v>
      </c>
      <c r="E84" s="859">
        <v>0.0455</v>
      </c>
      <c r="F84" s="860">
        <v>0</v>
      </c>
      <c r="G84" s="861">
        <v>159.043441</v>
      </c>
      <c r="H84" s="860">
        <v>2920.064913</v>
      </c>
      <c r="I84" s="862" t="s">
        <v>6342</v>
      </c>
      <c r="J84" s="858" t="s">
        <v>6342</v>
      </c>
      <c r="K84" s="858" t="s">
        <v>1108</v>
      </c>
    </row>
    <row r="85" s="823" customFormat="1" ht="42.95" customHeight="1" outlineLevel="1" spans="1:11">
      <c r="A85" s="855" t="s">
        <v>1101</v>
      </c>
      <c r="B85" s="855" t="s">
        <v>781</v>
      </c>
      <c r="C85" s="858" t="s">
        <v>1143</v>
      </c>
      <c r="D85" s="858" t="s">
        <v>1104</v>
      </c>
      <c r="E85" s="859">
        <v>0.0481</v>
      </c>
      <c r="F85" s="860">
        <v>0</v>
      </c>
      <c r="G85" s="861">
        <v>254.224916</v>
      </c>
      <c r="H85" s="860">
        <v>4894.172811</v>
      </c>
      <c r="I85" s="862" t="s">
        <v>6342</v>
      </c>
      <c r="J85" s="858" t="s">
        <v>6342</v>
      </c>
      <c r="K85" s="858" t="s">
        <v>1108</v>
      </c>
    </row>
    <row r="86" s="823" customFormat="1" ht="28.6" customHeight="1" outlineLevel="1" spans="1:11">
      <c r="A86" s="855" t="s">
        <v>1101</v>
      </c>
      <c r="B86" s="855" t="s">
        <v>781</v>
      </c>
      <c r="C86" s="858" t="s">
        <v>8424</v>
      </c>
      <c r="D86" s="858" t="s">
        <v>1104</v>
      </c>
      <c r="E86" s="859">
        <v>0.0493</v>
      </c>
      <c r="F86" s="860">
        <v>0</v>
      </c>
      <c r="G86" s="861">
        <v>61.572215</v>
      </c>
      <c r="H86" s="860">
        <v>1213.720398</v>
      </c>
      <c r="I86" s="862" t="s">
        <v>6342</v>
      </c>
      <c r="J86" s="858" t="s">
        <v>6342</v>
      </c>
      <c r="K86" s="858" t="s">
        <v>1108</v>
      </c>
    </row>
    <row r="87" s="823" customFormat="1" ht="42.95" customHeight="1" outlineLevel="1" spans="1:11">
      <c r="A87" s="855" t="s">
        <v>1101</v>
      </c>
      <c r="B87" s="855" t="s">
        <v>781</v>
      </c>
      <c r="C87" s="858" t="s">
        <v>8425</v>
      </c>
      <c r="D87" s="858" t="s">
        <v>1104</v>
      </c>
      <c r="E87" s="859">
        <v>0.0533</v>
      </c>
      <c r="F87" s="860">
        <v>0</v>
      </c>
      <c r="G87" s="861">
        <v>47.109535</v>
      </c>
      <c r="H87" s="860">
        <v>1008.88778</v>
      </c>
      <c r="I87" s="862" t="s">
        <v>6342</v>
      </c>
      <c r="J87" s="858" t="s">
        <v>6342</v>
      </c>
      <c r="K87" s="858" t="s">
        <v>1108</v>
      </c>
    </row>
    <row r="88" s="823" customFormat="1" ht="42.95" customHeight="1" outlineLevel="1" spans="1:11">
      <c r="A88" s="855" t="s">
        <v>1101</v>
      </c>
      <c r="B88" s="855" t="s">
        <v>781</v>
      </c>
      <c r="C88" s="858" t="s">
        <v>8426</v>
      </c>
      <c r="D88" s="858" t="s">
        <v>1104</v>
      </c>
      <c r="E88" s="859">
        <v>0.0545</v>
      </c>
      <c r="F88" s="860">
        <v>0</v>
      </c>
      <c r="G88" s="861">
        <v>20</v>
      </c>
      <c r="H88" s="860">
        <v>440</v>
      </c>
      <c r="I88" s="862" t="s">
        <v>6342</v>
      </c>
      <c r="J88" s="858" t="s">
        <v>6342</v>
      </c>
      <c r="K88" s="858" t="s">
        <v>1108</v>
      </c>
    </row>
    <row r="89" s="823" customFormat="1" ht="42.95" customHeight="1" outlineLevel="1" spans="1:11">
      <c r="A89" s="855" t="s">
        <v>1101</v>
      </c>
      <c r="B89" s="855" t="s">
        <v>781</v>
      </c>
      <c r="C89" s="858" t="s">
        <v>8427</v>
      </c>
      <c r="D89" s="858" t="s">
        <v>1104</v>
      </c>
      <c r="E89" s="859">
        <v>0.056</v>
      </c>
      <c r="F89" s="860">
        <v>0</v>
      </c>
      <c r="G89" s="861">
        <v>42.527543</v>
      </c>
      <c r="H89" s="860">
        <v>966.99713</v>
      </c>
      <c r="I89" s="862" t="s">
        <v>6342</v>
      </c>
      <c r="J89" s="858" t="s">
        <v>6342</v>
      </c>
      <c r="K89" s="858" t="s">
        <v>1108</v>
      </c>
    </row>
    <row r="90" s="823" customFormat="1" ht="42.95" customHeight="1" outlineLevel="1" spans="1:11">
      <c r="A90" s="855" t="s">
        <v>1101</v>
      </c>
      <c r="B90" s="855" t="s">
        <v>781</v>
      </c>
      <c r="C90" s="858" t="s">
        <v>8428</v>
      </c>
      <c r="D90" s="858" t="s">
        <v>1104</v>
      </c>
      <c r="E90" s="859">
        <v>0.0604</v>
      </c>
      <c r="F90" s="860">
        <v>0</v>
      </c>
      <c r="G90" s="861">
        <v>14.27604</v>
      </c>
      <c r="H90" s="860">
        <v>360.1</v>
      </c>
      <c r="I90" s="862" t="s">
        <v>6342</v>
      </c>
      <c r="J90" s="858" t="s">
        <v>6342</v>
      </c>
      <c r="K90" s="858" t="s">
        <v>1108</v>
      </c>
    </row>
    <row r="91" s="823" customFormat="1" ht="42.95" customHeight="1" outlineLevel="1" spans="1:11">
      <c r="A91" s="855" t="s">
        <v>1101</v>
      </c>
      <c r="B91" s="855" t="s">
        <v>781</v>
      </c>
      <c r="C91" s="858" t="s">
        <v>8429</v>
      </c>
      <c r="D91" s="858" t="s">
        <v>1104</v>
      </c>
      <c r="E91" s="859">
        <v>0.0613</v>
      </c>
      <c r="F91" s="860">
        <v>0</v>
      </c>
      <c r="G91" s="861">
        <v>9.430386</v>
      </c>
      <c r="H91" s="860">
        <v>243.812287</v>
      </c>
      <c r="I91" s="862" t="s">
        <v>6342</v>
      </c>
      <c r="J91" s="858" t="s">
        <v>6342</v>
      </c>
      <c r="K91" s="858" t="s">
        <v>1108</v>
      </c>
    </row>
    <row r="92" s="823" customFormat="1" ht="42.95" customHeight="1" outlineLevel="1" spans="1:11">
      <c r="A92" s="855" t="s">
        <v>1101</v>
      </c>
      <c r="B92" s="855" t="s">
        <v>781</v>
      </c>
      <c r="C92" s="858" t="s">
        <v>8430</v>
      </c>
      <c r="D92" s="858" t="s">
        <v>1104</v>
      </c>
      <c r="E92" s="859">
        <v>0.0616</v>
      </c>
      <c r="F92" s="860">
        <v>0</v>
      </c>
      <c r="G92" s="861">
        <v>9.039685</v>
      </c>
      <c r="H92" s="860">
        <v>235.3065</v>
      </c>
      <c r="I92" s="862" t="s">
        <v>6342</v>
      </c>
      <c r="J92" s="858" t="s">
        <v>6342</v>
      </c>
      <c r="K92" s="858" t="s">
        <v>1108</v>
      </c>
    </row>
    <row r="93" s="823" customFormat="1" ht="42.95" customHeight="1" outlineLevel="1" spans="1:11">
      <c r="A93" s="855" t="s">
        <v>1101</v>
      </c>
      <c r="B93" s="855" t="s">
        <v>781</v>
      </c>
      <c r="C93" s="858" t="s">
        <v>8431</v>
      </c>
      <c r="D93" s="858" t="s">
        <v>1104</v>
      </c>
      <c r="E93" s="859">
        <v>0.0646</v>
      </c>
      <c r="F93" s="860">
        <v>0</v>
      </c>
      <c r="G93" s="861">
        <v>6.160069</v>
      </c>
      <c r="H93" s="860">
        <v>173.979922</v>
      </c>
      <c r="I93" s="862" t="s">
        <v>6342</v>
      </c>
      <c r="J93" s="858" t="s">
        <v>6342</v>
      </c>
      <c r="K93" s="858" t="s">
        <v>1108</v>
      </c>
    </row>
    <row r="94" s="823" customFormat="1" ht="42.95" customHeight="1" outlineLevel="1" spans="1:11">
      <c r="A94" s="855" t="s">
        <v>1101</v>
      </c>
      <c r="B94" s="855" t="s">
        <v>781</v>
      </c>
      <c r="C94" s="858" t="s">
        <v>8432</v>
      </c>
      <c r="D94" s="858" t="s">
        <v>1104</v>
      </c>
      <c r="E94" s="859">
        <v>0.0661</v>
      </c>
      <c r="F94" s="860">
        <v>0</v>
      </c>
      <c r="G94" s="861">
        <v>10.84003</v>
      </c>
      <c r="H94" s="860">
        <v>319.6625</v>
      </c>
      <c r="I94" s="862" t="s">
        <v>6342</v>
      </c>
      <c r="J94" s="858" t="s">
        <v>6342</v>
      </c>
      <c r="K94" s="858" t="s">
        <v>1108</v>
      </c>
    </row>
    <row r="95" s="823" customFormat="1" ht="42.95" customHeight="1" outlineLevel="1" spans="1:11">
      <c r="A95" s="855" t="s">
        <v>1101</v>
      </c>
      <c r="B95" s="855" t="s">
        <v>781</v>
      </c>
      <c r="C95" s="858" t="s">
        <v>8433</v>
      </c>
      <c r="D95" s="858" t="s">
        <v>1104</v>
      </c>
      <c r="E95" s="859">
        <v>0.0664</v>
      </c>
      <c r="F95" s="860">
        <v>0</v>
      </c>
      <c r="G95" s="861">
        <v>14.3</v>
      </c>
      <c r="H95" s="860">
        <v>425.425</v>
      </c>
      <c r="I95" s="862" t="s">
        <v>6342</v>
      </c>
      <c r="J95" s="858" t="s">
        <v>6342</v>
      </c>
      <c r="K95" s="858" t="s">
        <v>1108</v>
      </c>
    </row>
    <row r="96" s="823" customFormat="1" ht="42.95" customHeight="1" outlineLevel="1" spans="1:11">
      <c r="A96" s="855" t="s">
        <v>1101</v>
      </c>
      <c r="B96" s="855" t="s">
        <v>781</v>
      </c>
      <c r="C96" s="858" t="s">
        <v>8434</v>
      </c>
      <c r="D96" s="858" t="s">
        <v>1104</v>
      </c>
      <c r="E96" s="859">
        <v>0.0674</v>
      </c>
      <c r="F96" s="860">
        <v>0</v>
      </c>
      <c r="G96" s="861">
        <v>10.339963</v>
      </c>
      <c r="H96" s="860">
        <v>317.21895</v>
      </c>
      <c r="I96" s="862" t="s">
        <v>6342</v>
      </c>
      <c r="J96" s="858" t="s">
        <v>6342</v>
      </c>
      <c r="K96" s="858" t="s">
        <v>1108</v>
      </c>
    </row>
    <row r="97" s="823" customFormat="1" ht="28.6" customHeight="1" outlineLevel="1" spans="1:11">
      <c r="A97" s="855" t="s">
        <v>1101</v>
      </c>
      <c r="B97" s="855" t="s">
        <v>781</v>
      </c>
      <c r="C97" s="858" t="s">
        <v>8435</v>
      </c>
      <c r="D97" s="858" t="s">
        <v>1104</v>
      </c>
      <c r="E97" s="859">
        <v>0.0689</v>
      </c>
      <c r="F97" s="860">
        <v>0</v>
      </c>
      <c r="G97" s="861">
        <v>3.007034</v>
      </c>
      <c r="H97" s="860">
        <v>96.6446</v>
      </c>
      <c r="I97" s="862" t="s">
        <v>6342</v>
      </c>
      <c r="J97" s="858" t="s">
        <v>6342</v>
      </c>
      <c r="K97" s="858" t="s">
        <v>1108</v>
      </c>
    </row>
    <row r="98" s="823" customFormat="1" ht="42.95" customHeight="1" outlineLevel="1" spans="1:11">
      <c r="A98" s="855" t="s">
        <v>1101</v>
      </c>
      <c r="B98" s="855" t="s">
        <v>781</v>
      </c>
      <c r="C98" s="858" t="s">
        <v>6631</v>
      </c>
      <c r="D98" s="858" t="s">
        <v>1104</v>
      </c>
      <c r="E98" s="859">
        <v>0.0756</v>
      </c>
      <c r="F98" s="860">
        <v>0</v>
      </c>
      <c r="G98" s="861">
        <v>4.042572</v>
      </c>
      <c r="H98" s="860">
        <v>165.83472</v>
      </c>
      <c r="I98" s="862" t="s">
        <v>6342</v>
      </c>
      <c r="J98" s="858" t="s">
        <v>6342</v>
      </c>
      <c r="K98" s="858" t="s">
        <v>1108</v>
      </c>
    </row>
    <row r="99" s="823" customFormat="1" ht="42.95" customHeight="1" outlineLevel="1" spans="1:11">
      <c r="A99" s="855" t="s">
        <v>1101</v>
      </c>
      <c r="B99" s="855" t="s">
        <v>781</v>
      </c>
      <c r="C99" s="858" t="s">
        <v>8436</v>
      </c>
      <c r="D99" s="858" t="s">
        <v>1104</v>
      </c>
      <c r="E99" s="859">
        <v>0.0772</v>
      </c>
      <c r="F99" s="860">
        <v>0</v>
      </c>
      <c r="G99" s="861">
        <v>103.555455</v>
      </c>
      <c r="H99" s="860">
        <v>4549.770445</v>
      </c>
      <c r="I99" s="862" t="s">
        <v>6342</v>
      </c>
      <c r="J99" s="858" t="s">
        <v>6342</v>
      </c>
      <c r="K99" s="858" t="s">
        <v>1108</v>
      </c>
    </row>
    <row r="100" s="823" customFormat="1" ht="42.95" customHeight="1" outlineLevel="1" spans="1:11">
      <c r="A100" s="855" t="s">
        <v>1101</v>
      </c>
      <c r="B100" s="855" t="s">
        <v>781</v>
      </c>
      <c r="C100" s="858" t="s">
        <v>8437</v>
      </c>
      <c r="D100" s="858" t="s">
        <v>1104</v>
      </c>
      <c r="E100" s="859">
        <v>0.0781</v>
      </c>
      <c r="F100" s="860">
        <v>0</v>
      </c>
      <c r="G100" s="861">
        <v>3.60882</v>
      </c>
      <c r="H100" s="860">
        <v>165.1362</v>
      </c>
      <c r="I100" s="862" t="s">
        <v>6342</v>
      </c>
      <c r="J100" s="858" t="s">
        <v>6342</v>
      </c>
      <c r="K100" s="858" t="s">
        <v>1108</v>
      </c>
    </row>
    <row r="101" s="823" customFormat="1" ht="28.6" customHeight="1" outlineLevel="1" spans="1:11">
      <c r="A101" s="855" t="s">
        <v>1101</v>
      </c>
      <c r="B101" s="855" t="s">
        <v>781</v>
      </c>
      <c r="C101" s="858" t="s">
        <v>8438</v>
      </c>
      <c r="D101" s="858" t="s">
        <v>1104</v>
      </c>
      <c r="E101" s="859">
        <v>0.0856</v>
      </c>
      <c r="F101" s="860">
        <v>0</v>
      </c>
      <c r="G101" s="861">
        <v>2.446375</v>
      </c>
      <c r="H101" s="860">
        <v>169.3912</v>
      </c>
      <c r="I101" s="862" t="s">
        <v>6342</v>
      </c>
      <c r="J101" s="858" t="s">
        <v>6342</v>
      </c>
      <c r="K101" s="858" t="s">
        <v>1108</v>
      </c>
    </row>
    <row r="102" s="823" customFormat="1" ht="42.95" customHeight="1" outlineLevel="1" spans="1:11">
      <c r="A102" s="855" t="s">
        <v>1101</v>
      </c>
      <c r="B102" s="855" t="s">
        <v>781</v>
      </c>
      <c r="C102" s="858" t="s">
        <v>8439</v>
      </c>
      <c r="D102" s="858" t="s">
        <v>1104</v>
      </c>
      <c r="E102" s="859">
        <v>0.0874</v>
      </c>
      <c r="F102" s="860">
        <v>0</v>
      </c>
      <c r="G102" s="861">
        <v>3.914977</v>
      </c>
      <c r="H102" s="860">
        <v>309.772476</v>
      </c>
      <c r="I102" s="862" t="s">
        <v>6342</v>
      </c>
      <c r="J102" s="858" t="s">
        <v>6342</v>
      </c>
      <c r="K102" s="858" t="s">
        <v>1108</v>
      </c>
    </row>
    <row r="103" s="823" customFormat="1" ht="57.25" customHeight="1" outlineLevel="1" spans="1:11">
      <c r="A103" s="855" t="s">
        <v>1101</v>
      </c>
      <c r="B103" s="855" t="s">
        <v>781</v>
      </c>
      <c r="C103" s="858" t="s">
        <v>6835</v>
      </c>
      <c r="D103" s="858" t="s">
        <v>1104</v>
      </c>
      <c r="E103" s="859">
        <v>0.0908</v>
      </c>
      <c r="F103" s="860">
        <v>0</v>
      </c>
      <c r="G103" s="861">
        <v>2.547551</v>
      </c>
      <c r="H103" s="860">
        <v>276.660665</v>
      </c>
      <c r="I103" s="862" t="s">
        <v>6342</v>
      </c>
      <c r="J103" s="858" t="s">
        <v>6342</v>
      </c>
      <c r="K103" s="858" t="s">
        <v>1108</v>
      </c>
    </row>
    <row r="104" s="823" customFormat="1" ht="28.6" customHeight="1" outlineLevel="1" spans="1:11">
      <c r="A104" s="855" t="s">
        <v>1101</v>
      </c>
      <c r="B104" s="855" t="s">
        <v>781</v>
      </c>
      <c r="C104" s="858" t="s">
        <v>8440</v>
      </c>
      <c r="D104" s="858" t="s">
        <v>1104</v>
      </c>
      <c r="E104" s="859">
        <v>0.0939</v>
      </c>
      <c r="F104" s="860">
        <v>0</v>
      </c>
      <c r="G104" s="861">
        <v>5.101343</v>
      </c>
      <c r="H104" s="860">
        <v>831.518828</v>
      </c>
      <c r="I104" s="862" t="s">
        <v>6342</v>
      </c>
      <c r="J104" s="858" t="s">
        <v>6342</v>
      </c>
      <c r="K104" s="858" t="s">
        <v>1108</v>
      </c>
    </row>
    <row r="105" s="823" customFormat="1" ht="71.6" customHeight="1" outlineLevel="1" spans="1:11">
      <c r="A105" s="855" t="s">
        <v>1101</v>
      </c>
      <c r="B105" s="855" t="s">
        <v>781</v>
      </c>
      <c r="C105" s="858" t="s">
        <v>6649</v>
      </c>
      <c r="D105" s="858" t="s">
        <v>1104</v>
      </c>
      <c r="E105" s="859">
        <v>0.0971</v>
      </c>
      <c r="F105" s="860">
        <v>0</v>
      </c>
      <c r="G105" s="861">
        <v>23.981418</v>
      </c>
      <c r="H105" s="860">
        <v>8258.518092</v>
      </c>
      <c r="I105" s="862" t="s">
        <v>6342</v>
      </c>
      <c r="J105" s="858" t="s">
        <v>6342</v>
      </c>
      <c r="K105" s="858" t="s">
        <v>1108</v>
      </c>
    </row>
    <row r="106" s="823" customFormat="1" ht="42.95" customHeight="1" outlineLevel="1" spans="1:11">
      <c r="A106" s="855" t="s">
        <v>1101</v>
      </c>
      <c r="B106" s="855" t="s">
        <v>781</v>
      </c>
      <c r="C106" s="858" t="s">
        <v>8441</v>
      </c>
      <c r="D106" s="858" t="s">
        <v>1104</v>
      </c>
      <c r="E106" s="859">
        <v>0.3966</v>
      </c>
      <c r="F106" s="860">
        <v>0</v>
      </c>
      <c r="G106" s="861">
        <v>0</v>
      </c>
      <c r="H106" s="860">
        <v>109.71</v>
      </c>
      <c r="I106" s="862" t="s">
        <v>6342</v>
      </c>
      <c r="J106" s="858" t="s">
        <v>6342</v>
      </c>
      <c r="K106" s="858" t="s">
        <v>1108</v>
      </c>
    </row>
    <row r="107" s="823" customFormat="1" ht="28.45" customHeight="1" spans="1:11">
      <c r="A107" s="855" t="s">
        <v>2191</v>
      </c>
      <c r="B107" s="855"/>
      <c r="C107" s="856"/>
      <c r="D107" s="856"/>
      <c r="E107" s="856"/>
      <c r="F107" s="857">
        <v>0</v>
      </c>
      <c r="G107" s="857">
        <v>17.8</v>
      </c>
      <c r="H107" s="857">
        <v>579.88</v>
      </c>
      <c r="I107" s="856"/>
      <c r="J107" s="856"/>
      <c r="K107" s="856"/>
    </row>
    <row r="108" s="823" customFormat="1" ht="57.25" customHeight="1" outlineLevel="1" spans="1:11">
      <c r="A108" s="855" t="s">
        <v>2191</v>
      </c>
      <c r="B108" s="855" t="s">
        <v>8442</v>
      </c>
      <c r="C108" s="858" t="s">
        <v>2272</v>
      </c>
      <c r="D108" s="858" t="s">
        <v>8443</v>
      </c>
      <c r="E108" s="859">
        <v>0.007</v>
      </c>
      <c r="F108" s="860">
        <v>0</v>
      </c>
      <c r="G108" s="861">
        <v>16</v>
      </c>
      <c r="H108" s="860">
        <v>361</v>
      </c>
      <c r="I108" s="862" t="s">
        <v>6342</v>
      </c>
      <c r="J108" s="858" t="s">
        <v>6342</v>
      </c>
      <c r="K108" s="858" t="s">
        <v>8444</v>
      </c>
    </row>
    <row r="109" s="823" customFormat="1" ht="71.6" customHeight="1" outlineLevel="1" spans="1:11">
      <c r="A109" s="855" t="s">
        <v>2191</v>
      </c>
      <c r="B109" s="855" t="s">
        <v>8445</v>
      </c>
      <c r="C109" s="858" t="s">
        <v>8446</v>
      </c>
      <c r="D109" s="858" t="s">
        <v>8447</v>
      </c>
      <c r="E109" s="859">
        <v>0.092</v>
      </c>
      <c r="F109" s="860">
        <v>0</v>
      </c>
      <c r="G109" s="861">
        <v>1.8</v>
      </c>
      <c r="H109" s="860">
        <v>218.88</v>
      </c>
      <c r="I109" s="862" t="s">
        <v>6342</v>
      </c>
      <c r="J109" s="858" t="s">
        <v>6342</v>
      </c>
      <c r="K109" s="858" t="s">
        <v>8448</v>
      </c>
    </row>
    <row r="110" s="823" customFormat="1" ht="28.45" customHeight="1" spans="1:11">
      <c r="A110" s="855" t="s">
        <v>1777</v>
      </c>
      <c r="B110" s="855"/>
      <c r="C110" s="856"/>
      <c r="D110" s="856"/>
      <c r="E110" s="856"/>
      <c r="F110" s="857">
        <v>2</v>
      </c>
      <c r="G110" s="857">
        <v>86.942</v>
      </c>
      <c r="H110" s="857">
        <v>4556.12</v>
      </c>
      <c r="I110" s="856"/>
      <c r="J110" s="856"/>
      <c r="K110" s="856"/>
    </row>
    <row r="111" s="823" customFormat="1" ht="42.95" customHeight="1" outlineLevel="1" spans="1:11">
      <c r="A111" s="855" t="s">
        <v>1777</v>
      </c>
      <c r="B111" s="855" t="s">
        <v>1936</v>
      </c>
      <c r="C111" s="858" t="s">
        <v>1969</v>
      </c>
      <c r="D111" s="858" t="s">
        <v>1558</v>
      </c>
      <c r="E111" s="859">
        <v>0.0278</v>
      </c>
      <c r="F111" s="860">
        <v>0</v>
      </c>
      <c r="G111" s="861">
        <v>16.565</v>
      </c>
      <c r="H111" s="860">
        <v>744.9</v>
      </c>
      <c r="I111" s="862" t="s">
        <v>6342</v>
      </c>
      <c r="J111" s="858" t="s">
        <v>6342</v>
      </c>
      <c r="K111" s="858" t="s">
        <v>8449</v>
      </c>
    </row>
    <row r="112" s="823" customFormat="1" ht="42.95" customHeight="1" outlineLevel="1" spans="1:11">
      <c r="A112" s="855" t="s">
        <v>1777</v>
      </c>
      <c r="B112" s="855" t="s">
        <v>1936</v>
      </c>
      <c r="C112" s="858" t="s">
        <v>8450</v>
      </c>
      <c r="D112" s="858" t="s">
        <v>1558</v>
      </c>
      <c r="E112" s="859">
        <v>0.0904</v>
      </c>
      <c r="F112" s="860">
        <v>0</v>
      </c>
      <c r="G112" s="861">
        <v>6.9</v>
      </c>
      <c r="H112" s="860">
        <v>717</v>
      </c>
      <c r="I112" s="862" t="s">
        <v>6342</v>
      </c>
      <c r="J112" s="858" t="s">
        <v>6342</v>
      </c>
      <c r="K112" s="858" t="s">
        <v>8449</v>
      </c>
    </row>
    <row r="113" s="823" customFormat="1" ht="42.95" customHeight="1" outlineLevel="1" spans="1:11">
      <c r="A113" s="855" t="s">
        <v>1777</v>
      </c>
      <c r="B113" s="855" t="s">
        <v>1800</v>
      </c>
      <c r="C113" s="858" t="s">
        <v>1803</v>
      </c>
      <c r="D113" s="858" t="s">
        <v>1804</v>
      </c>
      <c r="E113" s="859">
        <v>0.0651</v>
      </c>
      <c r="F113" s="860">
        <v>0</v>
      </c>
      <c r="G113" s="861">
        <v>5.727</v>
      </c>
      <c r="H113" s="860">
        <v>164.22</v>
      </c>
      <c r="I113" s="862" t="s">
        <v>6342</v>
      </c>
      <c r="J113" s="858" t="s">
        <v>6342</v>
      </c>
      <c r="K113" s="858" t="s">
        <v>8449</v>
      </c>
    </row>
    <row r="114" s="823" customFormat="1" ht="42.95" customHeight="1" outlineLevel="1" spans="1:11">
      <c r="A114" s="855" t="s">
        <v>1777</v>
      </c>
      <c r="B114" s="855" t="s">
        <v>1918</v>
      </c>
      <c r="C114" s="858" t="s">
        <v>8451</v>
      </c>
      <c r="D114" s="858" t="s">
        <v>1558</v>
      </c>
      <c r="E114" s="859">
        <v>-0.0041</v>
      </c>
      <c r="F114" s="860">
        <v>2</v>
      </c>
      <c r="G114" s="861">
        <v>26.1</v>
      </c>
      <c r="H114" s="860">
        <v>482</v>
      </c>
      <c r="I114" s="862" t="s">
        <v>6342</v>
      </c>
      <c r="J114" s="858" t="s">
        <v>6342</v>
      </c>
      <c r="K114" s="858" t="s">
        <v>8449</v>
      </c>
    </row>
    <row r="115" s="823" customFormat="1" ht="42.95" customHeight="1" outlineLevel="1" spans="1:11">
      <c r="A115" s="855" t="s">
        <v>1777</v>
      </c>
      <c r="B115" s="855" t="s">
        <v>1936</v>
      </c>
      <c r="C115" s="858" t="s">
        <v>8452</v>
      </c>
      <c r="D115" s="858" t="s">
        <v>1558</v>
      </c>
      <c r="E115" s="859">
        <v>0.0365</v>
      </c>
      <c r="F115" s="860">
        <v>0</v>
      </c>
      <c r="G115" s="861">
        <v>31.5</v>
      </c>
      <c r="H115" s="860">
        <v>2330</v>
      </c>
      <c r="I115" s="862" t="s">
        <v>6342</v>
      </c>
      <c r="J115" s="858" t="s">
        <v>6342</v>
      </c>
      <c r="K115" s="858" t="s">
        <v>8449</v>
      </c>
    </row>
    <row r="116" s="823" customFormat="1" ht="42.95" customHeight="1" outlineLevel="1" spans="1:11">
      <c r="A116" s="855" t="s">
        <v>1777</v>
      </c>
      <c r="B116" s="855" t="s">
        <v>1936</v>
      </c>
      <c r="C116" s="858" t="s">
        <v>8453</v>
      </c>
      <c r="D116" s="858" t="s">
        <v>1558</v>
      </c>
      <c r="E116" s="859">
        <v>0.0987</v>
      </c>
      <c r="F116" s="860">
        <v>0</v>
      </c>
      <c r="G116" s="861">
        <v>0.15</v>
      </c>
      <c r="H116" s="860">
        <v>118</v>
      </c>
      <c r="I116" s="862" t="s">
        <v>6342</v>
      </c>
      <c r="J116" s="858" t="s">
        <v>6342</v>
      </c>
      <c r="K116" s="858" t="s">
        <v>8449</v>
      </c>
    </row>
    <row r="117" s="823" customFormat="1" ht="28.45" customHeight="1" spans="1:11">
      <c r="A117" s="855" t="s">
        <v>2092</v>
      </c>
      <c r="B117" s="855"/>
      <c r="C117" s="856"/>
      <c r="D117" s="856"/>
      <c r="E117" s="856"/>
      <c r="F117" s="857">
        <v>0</v>
      </c>
      <c r="G117" s="857">
        <v>149.998294</v>
      </c>
      <c r="H117" s="857">
        <v>3872.033537</v>
      </c>
      <c r="I117" s="856"/>
      <c r="J117" s="856"/>
      <c r="K117" s="856"/>
    </row>
    <row r="118" s="823" customFormat="1" ht="57.25" customHeight="1" outlineLevel="1" spans="1:11">
      <c r="A118" s="855" t="s">
        <v>2092</v>
      </c>
      <c r="B118" s="855" t="s">
        <v>8454</v>
      </c>
      <c r="C118" s="858" t="s">
        <v>8455</v>
      </c>
      <c r="D118" s="858" t="s">
        <v>2105</v>
      </c>
      <c r="E118" s="859">
        <v>0.0283</v>
      </c>
      <c r="F118" s="860">
        <v>0</v>
      </c>
      <c r="G118" s="861">
        <v>135.42194</v>
      </c>
      <c r="H118" s="860">
        <v>3249.157103</v>
      </c>
      <c r="I118" s="862" t="s">
        <v>6342</v>
      </c>
      <c r="J118" s="858" t="s">
        <v>6342</v>
      </c>
      <c r="K118" s="858" t="s">
        <v>8456</v>
      </c>
    </row>
    <row r="119" s="823" customFormat="1" ht="57.25" customHeight="1" outlineLevel="1" spans="1:11">
      <c r="A119" s="855" t="s">
        <v>2092</v>
      </c>
      <c r="B119" s="855" t="s">
        <v>8454</v>
      </c>
      <c r="C119" s="858" t="s">
        <v>8457</v>
      </c>
      <c r="D119" s="858" t="s">
        <v>2105</v>
      </c>
      <c r="E119" s="859">
        <v>0.0386</v>
      </c>
      <c r="F119" s="860">
        <v>0</v>
      </c>
      <c r="G119" s="861">
        <v>0.683182</v>
      </c>
      <c r="H119" s="860">
        <v>59.856592</v>
      </c>
      <c r="I119" s="862" t="s">
        <v>6342</v>
      </c>
      <c r="J119" s="858" t="s">
        <v>6342</v>
      </c>
      <c r="K119" s="858" t="s">
        <v>8458</v>
      </c>
    </row>
    <row r="120" s="823" customFormat="1" ht="57.25" customHeight="1" outlineLevel="1" spans="1:11">
      <c r="A120" s="855" t="s">
        <v>2092</v>
      </c>
      <c r="B120" s="855" t="s">
        <v>8454</v>
      </c>
      <c r="C120" s="858" t="s">
        <v>8459</v>
      </c>
      <c r="D120" s="858" t="s">
        <v>2105</v>
      </c>
      <c r="E120" s="859">
        <v>0.032</v>
      </c>
      <c r="F120" s="860">
        <v>0</v>
      </c>
      <c r="G120" s="861">
        <v>3.993172</v>
      </c>
      <c r="H120" s="860">
        <v>121.479842</v>
      </c>
      <c r="I120" s="862" t="s">
        <v>6342</v>
      </c>
      <c r="J120" s="858" t="s">
        <v>6342</v>
      </c>
      <c r="K120" s="858" t="s">
        <v>8460</v>
      </c>
    </row>
    <row r="121" s="823" customFormat="1" ht="57.25" customHeight="1" outlineLevel="1" spans="1:11">
      <c r="A121" s="855" t="s">
        <v>2092</v>
      </c>
      <c r="B121" s="855" t="s">
        <v>8461</v>
      </c>
      <c r="C121" s="858" t="s">
        <v>8462</v>
      </c>
      <c r="D121" s="858" t="s">
        <v>8463</v>
      </c>
      <c r="E121" s="859">
        <v>0.028</v>
      </c>
      <c r="F121" s="860">
        <v>0</v>
      </c>
      <c r="G121" s="861">
        <v>9.9</v>
      </c>
      <c r="H121" s="860">
        <v>441.54</v>
      </c>
      <c r="I121" s="862" t="s">
        <v>6342</v>
      </c>
      <c r="J121" s="858" t="s">
        <v>6342</v>
      </c>
      <c r="K121" s="858" t="s">
        <v>8458</v>
      </c>
    </row>
    <row r="122" s="823" customFormat="1" ht="28.45" customHeight="1" spans="1:11">
      <c r="A122" s="855" t="s">
        <v>2326</v>
      </c>
      <c r="B122" s="855"/>
      <c r="C122" s="856"/>
      <c r="D122" s="856"/>
      <c r="E122" s="856"/>
      <c r="F122" s="857">
        <v>29.027497</v>
      </c>
      <c r="G122" s="857">
        <v>163.730869</v>
      </c>
      <c r="H122" s="857">
        <v>23230.584</v>
      </c>
      <c r="I122" s="856"/>
      <c r="J122" s="856"/>
      <c r="K122" s="856"/>
    </row>
    <row r="123" s="823" customFormat="1" ht="143.2" customHeight="1" outlineLevel="1" spans="1:11">
      <c r="A123" s="855" t="s">
        <v>2326</v>
      </c>
      <c r="B123" s="855" t="s">
        <v>8464</v>
      </c>
      <c r="C123" s="858" t="s">
        <v>8465</v>
      </c>
      <c r="D123" s="858" t="s">
        <v>8466</v>
      </c>
      <c r="E123" s="859">
        <v>-0.0891</v>
      </c>
      <c r="F123" s="860">
        <v>29.027497</v>
      </c>
      <c r="G123" s="861">
        <v>29.027497</v>
      </c>
      <c r="H123" s="860">
        <v>325.7856</v>
      </c>
      <c r="I123" s="862" t="s">
        <v>6342</v>
      </c>
      <c r="J123" s="858" t="s">
        <v>8467</v>
      </c>
      <c r="K123" s="858" t="s">
        <v>8468</v>
      </c>
    </row>
    <row r="124" s="823" customFormat="1" ht="57.25" customHeight="1" outlineLevel="1" spans="1:11">
      <c r="A124" s="855" t="s">
        <v>2326</v>
      </c>
      <c r="B124" s="855" t="s">
        <v>8464</v>
      </c>
      <c r="C124" s="858" t="s">
        <v>8469</v>
      </c>
      <c r="D124" s="858" t="s">
        <v>8466</v>
      </c>
      <c r="E124" s="859">
        <v>0.0453</v>
      </c>
      <c r="F124" s="860">
        <v>0</v>
      </c>
      <c r="G124" s="861">
        <v>4.842149</v>
      </c>
      <c r="H124" s="860">
        <v>1030.5792</v>
      </c>
      <c r="I124" s="862" t="s">
        <v>6342</v>
      </c>
      <c r="J124" s="858" t="s">
        <v>8467</v>
      </c>
      <c r="K124" s="858" t="s">
        <v>8470</v>
      </c>
    </row>
    <row r="125" s="823" customFormat="1" ht="57.25" customHeight="1" outlineLevel="1" spans="1:11">
      <c r="A125" s="855" t="s">
        <v>2326</v>
      </c>
      <c r="B125" s="855" t="s">
        <v>8464</v>
      </c>
      <c r="C125" s="858" t="s">
        <v>8471</v>
      </c>
      <c r="D125" s="858" t="s">
        <v>8466</v>
      </c>
      <c r="E125" s="859">
        <v>0.0453</v>
      </c>
      <c r="F125" s="860">
        <v>0</v>
      </c>
      <c r="G125" s="861">
        <v>4.831223</v>
      </c>
      <c r="H125" s="860">
        <v>1035.6192</v>
      </c>
      <c r="I125" s="862" t="s">
        <v>6342</v>
      </c>
      <c r="J125" s="858" t="s">
        <v>8467</v>
      </c>
      <c r="K125" s="858" t="s">
        <v>8470</v>
      </c>
    </row>
    <row r="126" s="823" customFormat="1" ht="85.9" customHeight="1" outlineLevel="1" spans="1:11">
      <c r="A126" s="855" t="s">
        <v>2326</v>
      </c>
      <c r="B126" s="855" t="s">
        <v>8472</v>
      </c>
      <c r="C126" s="858" t="s">
        <v>8473</v>
      </c>
      <c r="D126" s="858" t="s">
        <v>8474</v>
      </c>
      <c r="E126" s="859">
        <v>0.094</v>
      </c>
      <c r="F126" s="860">
        <v>0</v>
      </c>
      <c r="G126" s="861">
        <v>125.03</v>
      </c>
      <c r="H126" s="860">
        <v>20838.6</v>
      </c>
      <c r="I126" s="862" t="s">
        <v>6342</v>
      </c>
      <c r="J126" s="858" t="s">
        <v>6994</v>
      </c>
      <c r="K126" s="858" t="s">
        <v>8475</v>
      </c>
    </row>
    <row r="127" s="823" customFormat="1" ht="28.45" customHeight="1" spans="1:11">
      <c r="A127" s="855" t="s">
        <v>2399</v>
      </c>
      <c r="B127" s="855"/>
      <c r="C127" s="856"/>
      <c r="D127" s="856"/>
      <c r="E127" s="856"/>
      <c r="F127" s="857">
        <v>401.756197</v>
      </c>
      <c r="G127" s="857">
        <v>4226.383269</v>
      </c>
      <c r="H127" s="857">
        <v>49765.534914</v>
      </c>
      <c r="I127" s="856"/>
      <c r="J127" s="856"/>
      <c r="K127" s="856"/>
    </row>
    <row r="128" s="823" customFormat="1" ht="57.25" customHeight="1" outlineLevel="1" spans="1:11">
      <c r="A128" s="855" t="s">
        <v>2399</v>
      </c>
      <c r="B128" s="855" t="s">
        <v>8476</v>
      </c>
      <c r="C128" s="858" t="s">
        <v>2488</v>
      </c>
      <c r="D128" s="858" t="s">
        <v>564</v>
      </c>
      <c r="E128" s="859">
        <v>-0.2079</v>
      </c>
      <c r="F128" s="860">
        <v>376.955932</v>
      </c>
      <c r="G128" s="861">
        <v>558.255028</v>
      </c>
      <c r="H128" s="860">
        <v>1812.990966</v>
      </c>
      <c r="I128" s="862" t="s">
        <v>6342</v>
      </c>
      <c r="J128" s="858" t="s">
        <v>6337</v>
      </c>
      <c r="K128" s="858" t="s">
        <v>8477</v>
      </c>
    </row>
    <row r="129" s="823" customFormat="1" ht="42.95" customHeight="1" outlineLevel="1" spans="1:11">
      <c r="A129" s="855" t="s">
        <v>2399</v>
      </c>
      <c r="B129" s="855" t="s">
        <v>8478</v>
      </c>
      <c r="C129" s="858" t="s">
        <v>8479</v>
      </c>
      <c r="D129" s="858" t="s">
        <v>8480</v>
      </c>
      <c r="E129" s="859">
        <v>-0.0576</v>
      </c>
      <c r="F129" s="860">
        <v>22.450823</v>
      </c>
      <c r="G129" s="861">
        <v>61.425178</v>
      </c>
      <c r="H129" s="860">
        <v>389.74355</v>
      </c>
      <c r="I129" s="862" t="s">
        <v>6342</v>
      </c>
      <c r="J129" s="858" t="s">
        <v>6337</v>
      </c>
      <c r="K129" s="858" t="s">
        <v>8481</v>
      </c>
    </row>
    <row r="130" s="823" customFormat="1" ht="42.95" customHeight="1" outlineLevel="1" spans="1:11">
      <c r="A130" s="855" t="s">
        <v>2399</v>
      </c>
      <c r="B130" s="855" t="s">
        <v>8263</v>
      </c>
      <c r="C130" s="858" t="s">
        <v>8482</v>
      </c>
      <c r="D130" s="858" t="s">
        <v>8480</v>
      </c>
      <c r="E130" s="859">
        <v>-0.0021</v>
      </c>
      <c r="F130" s="860">
        <v>2.349442</v>
      </c>
      <c r="G130" s="861">
        <v>116.898501</v>
      </c>
      <c r="H130" s="860">
        <v>1145.49059</v>
      </c>
      <c r="I130" s="862" t="s">
        <v>6342</v>
      </c>
      <c r="J130" s="858" t="s">
        <v>6337</v>
      </c>
      <c r="K130" s="858" t="s">
        <v>8483</v>
      </c>
    </row>
    <row r="131" s="823" customFormat="1" ht="28.6" customHeight="1" outlineLevel="1" spans="1:11">
      <c r="A131" s="855" t="s">
        <v>2399</v>
      </c>
      <c r="B131" s="855" t="s">
        <v>8263</v>
      </c>
      <c r="C131" s="858" t="s">
        <v>8484</v>
      </c>
      <c r="D131" s="858" t="s">
        <v>8480</v>
      </c>
      <c r="E131" s="859">
        <v>0.0021</v>
      </c>
      <c r="F131" s="860">
        <v>0</v>
      </c>
      <c r="G131" s="861">
        <v>283.193425</v>
      </c>
      <c r="H131" s="860">
        <v>2892.834266</v>
      </c>
      <c r="I131" s="862" t="s">
        <v>6342</v>
      </c>
      <c r="J131" s="858" t="s">
        <v>6337</v>
      </c>
      <c r="K131" s="858" t="s">
        <v>8483</v>
      </c>
    </row>
    <row r="132" s="823" customFormat="1" ht="42.95" customHeight="1" outlineLevel="1" spans="1:11">
      <c r="A132" s="855" t="s">
        <v>2399</v>
      </c>
      <c r="B132" s="855" t="s">
        <v>8485</v>
      </c>
      <c r="C132" s="858" t="s">
        <v>8486</v>
      </c>
      <c r="D132" s="858" t="s">
        <v>8480</v>
      </c>
      <c r="E132" s="859">
        <v>0.0022</v>
      </c>
      <c r="F132" s="860">
        <v>0</v>
      </c>
      <c r="G132" s="861">
        <v>245.081232</v>
      </c>
      <c r="H132" s="860">
        <v>2506.862933</v>
      </c>
      <c r="I132" s="862" t="s">
        <v>6342</v>
      </c>
      <c r="J132" s="858" t="s">
        <v>6337</v>
      </c>
      <c r="K132" s="858" t="s">
        <v>8487</v>
      </c>
    </row>
    <row r="133" s="823" customFormat="1" ht="42.95" customHeight="1" outlineLevel="1" spans="1:11">
      <c r="A133" s="855" t="s">
        <v>2399</v>
      </c>
      <c r="B133" s="855" t="s">
        <v>8263</v>
      </c>
      <c r="C133" s="858" t="s">
        <v>8488</v>
      </c>
      <c r="D133" s="858" t="s">
        <v>8480</v>
      </c>
      <c r="E133" s="859">
        <v>0.0105</v>
      </c>
      <c r="F133" s="860">
        <v>0</v>
      </c>
      <c r="G133" s="861">
        <v>613.072578</v>
      </c>
      <c r="H133" s="860">
        <v>6852.355075</v>
      </c>
      <c r="I133" s="862" t="s">
        <v>6342</v>
      </c>
      <c r="J133" s="858" t="s">
        <v>6337</v>
      </c>
      <c r="K133" s="858" t="s">
        <v>8489</v>
      </c>
    </row>
    <row r="134" s="823" customFormat="1" ht="42.95" customHeight="1" outlineLevel="1" spans="1:11">
      <c r="A134" s="855" t="s">
        <v>2399</v>
      </c>
      <c r="B134" s="855" t="s">
        <v>8490</v>
      </c>
      <c r="C134" s="858" t="s">
        <v>8491</v>
      </c>
      <c r="D134" s="858" t="s">
        <v>8480</v>
      </c>
      <c r="E134" s="859">
        <v>0.0219</v>
      </c>
      <c r="F134" s="860">
        <v>0</v>
      </c>
      <c r="G134" s="861">
        <v>702.416354</v>
      </c>
      <c r="H134" s="860">
        <v>8992.378503</v>
      </c>
      <c r="I134" s="862" t="s">
        <v>6342</v>
      </c>
      <c r="J134" s="858" t="s">
        <v>6342</v>
      </c>
      <c r="K134" s="858" t="s">
        <v>8492</v>
      </c>
    </row>
    <row r="135" s="823" customFormat="1" ht="57.25" customHeight="1" outlineLevel="1" spans="1:11">
      <c r="A135" s="855" t="s">
        <v>2399</v>
      </c>
      <c r="B135" s="855" t="s">
        <v>8485</v>
      </c>
      <c r="C135" s="858" t="s">
        <v>8493</v>
      </c>
      <c r="D135" s="858" t="s">
        <v>8480</v>
      </c>
      <c r="E135" s="859">
        <v>0.0293</v>
      </c>
      <c r="F135" s="860">
        <v>0</v>
      </c>
      <c r="G135" s="861">
        <v>364.599188</v>
      </c>
      <c r="H135" s="860">
        <v>5154.344999</v>
      </c>
      <c r="I135" s="862" t="s">
        <v>6342</v>
      </c>
      <c r="J135" s="858" t="s">
        <v>6337</v>
      </c>
      <c r="K135" s="858" t="s">
        <v>8494</v>
      </c>
    </row>
    <row r="136" s="823" customFormat="1" ht="57.25" customHeight="1" outlineLevel="1" spans="1:11">
      <c r="A136" s="855" t="s">
        <v>2399</v>
      </c>
      <c r="B136" s="855" t="s">
        <v>8263</v>
      </c>
      <c r="C136" s="858" t="s">
        <v>2414</v>
      </c>
      <c r="D136" s="858" t="s">
        <v>8480</v>
      </c>
      <c r="E136" s="859">
        <v>0.0311</v>
      </c>
      <c r="F136" s="860">
        <v>0</v>
      </c>
      <c r="G136" s="861">
        <v>518.869273</v>
      </c>
      <c r="H136" s="860">
        <v>7532.334643</v>
      </c>
      <c r="I136" s="862" t="s">
        <v>6342</v>
      </c>
      <c r="J136" s="858" t="s">
        <v>6337</v>
      </c>
      <c r="K136" s="858" t="s">
        <v>8495</v>
      </c>
    </row>
    <row r="137" s="823" customFormat="1" ht="42.95" customHeight="1" outlineLevel="1" spans="1:11">
      <c r="A137" s="855" t="s">
        <v>2399</v>
      </c>
      <c r="B137" s="855" t="s">
        <v>8496</v>
      </c>
      <c r="C137" s="858" t="s">
        <v>2433</v>
      </c>
      <c r="D137" s="858" t="s">
        <v>8480</v>
      </c>
      <c r="E137" s="859">
        <v>0.033</v>
      </c>
      <c r="F137" s="860">
        <v>0</v>
      </c>
      <c r="G137" s="861">
        <v>493.751</v>
      </c>
      <c r="H137" s="860">
        <v>7374.602795</v>
      </c>
      <c r="I137" s="862" t="s">
        <v>6342</v>
      </c>
      <c r="J137" s="858" t="s">
        <v>6337</v>
      </c>
      <c r="K137" s="858" t="s">
        <v>8497</v>
      </c>
    </row>
    <row r="138" s="823" customFormat="1" ht="42.95" customHeight="1" outlineLevel="1" spans="1:11">
      <c r="A138" s="855" t="s">
        <v>2399</v>
      </c>
      <c r="B138" s="855" t="s">
        <v>8485</v>
      </c>
      <c r="C138" s="858" t="s">
        <v>8498</v>
      </c>
      <c r="D138" s="858" t="s">
        <v>8480</v>
      </c>
      <c r="E138" s="859">
        <v>0.0451</v>
      </c>
      <c r="F138" s="860">
        <v>0</v>
      </c>
      <c r="G138" s="861">
        <v>210.0014</v>
      </c>
      <c r="H138" s="860">
        <v>3826.074</v>
      </c>
      <c r="I138" s="862" t="s">
        <v>6342</v>
      </c>
      <c r="J138" s="858" t="s">
        <v>6342</v>
      </c>
      <c r="K138" s="858" t="s">
        <v>8492</v>
      </c>
    </row>
    <row r="139" s="823" customFormat="1" ht="42.95" customHeight="1" outlineLevel="1" spans="1:11">
      <c r="A139" s="855" t="s">
        <v>2399</v>
      </c>
      <c r="B139" s="855" t="s">
        <v>8263</v>
      </c>
      <c r="C139" s="858" t="s">
        <v>2445</v>
      </c>
      <c r="D139" s="858" t="s">
        <v>8480</v>
      </c>
      <c r="E139" s="859">
        <v>0.0528</v>
      </c>
      <c r="F139" s="860">
        <v>0</v>
      </c>
      <c r="G139" s="861">
        <v>21.340163</v>
      </c>
      <c r="H139" s="860">
        <v>452.11658</v>
      </c>
      <c r="I139" s="862" t="s">
        <v>6342</v>
      </c>
      <c r="J139" s="858" t="s">
        <v>6337</v>
      </c>
      <c r="K139" s="858" t="s">
        <v>8499</v>
      </c>
    </row>
    <row r="140" s="823" customFormat="1" ht="42.95" customHeight="1" outlineLevel="1" spans="1:11">
      <c r="A140" s="855" t="s">
        <v>2399</v>
      </c>
      <c r="B140" s="855" t="s">
        <v>8500</v>
      </c>
      <c r="C140" s="858" t="s">
        <v>8501</v>
      </c>
      <c r="D140" s="858" t="s">
        <v>8480</v>
      </c>
      <c r="E140" s="859">
        <v>0.055</v>
      </c>
      <c r="F140" s="860">
        <v>0</v>
      </c>
      <c r="G140" s="861">
        <v>37.479949</v>
      </c>
      <c r="H140" s="860">
        <v>833.406014</v>
      </c>
      <c r="I140" s="862" t="s">
        <v>6342</v>
      </c>
      <c r="J140" s="858" t="s">
        <v>6342</v>
      </c>
      <c r="K140" s="858" t="s">
        <v>8502</v>
      </c>
    </row>
    <row r="141" s="823" customFormat="1" ht="28.45" customHeight="1" spans="1:11">
      <c r="A141" s="855" t="s">
        <v>2499</v>
      </c>
      <c r="B141" s="855"/>
      <c r="C141" s="856"/>
      <c r="D141" s="856"/>
      <c r="E141" s="856"/>
      <c r="F141" s="857">
        <v>136.193453</v>
      </c>
      <c r="G141" s="857">
        <v>690.434195</v>
      </c>
      <c r="H141" s="857">
        <v>6861.335554</v>
      </c>
      <c r="I141" s="856"/>
      <c r="J141" s="856"/>
      <c r="K141" s="856"/>
    </row>
    <row r="142" s="823" customFormat="1" ht="42.95" customHeight="1" outlineLevel="1" spans="1:11">
      <c r="A142" s="855" t="s">
        <v>2499</v>
      </c>
      <c r="B142" s="855" t="s">
        <v>2530</v>
      </c>
      <c r="C142" s="858" t="s">
        <v>2533</v>
      </c>
      <c r="D142" s="858" t="s">
        <v>8503</v>
      </c>
      <c r="E142" s="859">
        <v>0.0037</v>
      </c>
      <c r="F142" s="860">
        <v>0</v>
      </c>
      <c r="G142" s="861">
        <v>126.819016</v>
      </c>
      <c r="H142" s="860">
        <v>1317.118301</v>
      </c>
      <c r="I142" s="862" t="s">
        <v>6342</v>
      </c>
      <c r="J142" s="858" t="s">
        <v>6342</v>
      </c>
      <c r="K142" s="858" t="s">
        <v>8504</v>
      </c>
    </row>
    <row r="143" s="823" customFormat="1" ht="42.95" customHeight="1" outlineLevel="1" spans="1:11">
      <c r="A143" s="855" t="s">
        <v>2499</v>
      </c>
      <c r="B143" s="855" t="s">
        <v>8505</v>
      </c>
      <c r="C143" s="858" t="s">
        <v>8506</v>
      </c>
      <c r="D143" s="858" t="s">
        <v>8507</v>
      </c>
      <c r="E143" s="859">
        <v>0.076</v>
      </c>
      <c r="F143" s="860">
        <v>0</v>
      </c>
      <c r="G143" s="861">
        <v>10</v>
      </c>
      <c r="H143" s="860">
        <v>417.5</v>
      </c>
      <c r="I143" s="862" t="s">
        <v>6342</v>
      </c>
      <c r="J143" s="858" t="s">
        <v>6342</v>
      </c>
      <c r="K143" s="858" t="s">
        <v>8508</v>
      </c>
    </row>
    <row r="144" s="823" customFormat="1" ht="42.95" customHeight="1" outlineLevel="1" spans="1:11">
      <c r="A144" s="855" t="s">
        <v>2499</v>
      </c>
      <c r="B144" s="855" t="s">
        <v>8505</v>
      </c>
      <c r="C144" s="858" t="s">
        <v>8509</v>
      </c>
      <c r="D144" s="858" t="s">
        <v>8507</v>
      </c>
      <c r="E144" s="859">
        <v>0.076</v>
      </c>
      <c r="F144" s="860">
        <v>0</v>
      </c>
      <c r="G144" s="861">
        <v>10</v>
      </c>
      <c r="H144" s="860">
        <v>417.5</v>
      </c>
      <c r="I144" s="862" t="s">
        <v>6342</v>
      </c>
      <c r="J144" s="858" t="s">
        <v>6342</v>
      </c>
      <c r="K144" s="858" t="s">
        <v>8510</v>
      </c>
    </row>
    <row r="145" s="823" customFormat="1" ht="42.95" customHeight="1" outlineLevel="1" spans="1:11">
      <c r="A145" s="855" t="s">
        <v>2499</v>
      </c>
      <c r="B145" s="855" t="s">
        <v>8505</v>
      </c>
      <c r="C145" s="858" t="s">
        <v>8506</v>
      </c>
      <c r="D145" s="858" t="s">
        <v>8507</v>
      </c>
      <c r="E145" s="859">
        <v>0.076</v>
      </c>
      <c r="F145" s="860">
        <v>0</v>
      </c>
      <c r="G145" s="861">
        <v>12</v>
      </c>
      <c r="H145" s="860">
        <v>501</v>
      </c>
      <c r="I145" s="862" t="s">
        <v>6342</v>
      </c>
      <c r="J145" s="858" t="s">
        <v>6342</v>
      </c>
      <c r="K145" s="858" t="s">
        <v>8511</v>
      </c>
    </row>
    <row r="146" s="823" customFormat="1" ht="42.95" customHeight="1" outlineLevel="1" spans="1:11">
      <c r="A146" s="855" t="s">
        <v>2499</v>
      </c>
      <c r="B146" s="855" t="s">
        <v>8505</v>
      </c>
      <c r="C146" s="858" t="s">
        <v>8509</v>
      </c>
      <c r="D146" s="858" t="s">
        <v>8507</v>
      </c>
      <c r="E146" s="859">
        <v>0.076</v>
      </c>
      <c r="F146" s="860">
        <v>0</v>
      </c>
      <c r="G146" s="861">
        <v>8</v>
      </c>
      <c r="H146" s="860">
        <v>334</v>
      </c>
      <c r="I146" s="862" t="s">
        <v>6342</v>
      </c>
      <c r="J146" s="858" t="s">
        <v>6342</v>
      </c>
      <c r="K146" s="858" t="s">
        <v>8512</v>
      </c>
    </row>
    <row r="147" s="823" customFormat="1" ht="128.85" customHeight="1" outlineLevel="1" spans="1:11">
      <c r="A147" s="855" t="s">
        <v>2499</v>
      </c>
      <c r="B147" s="855" t="s">
        <v>2521</v>
      </c>
      <c r="C147" s="858" t="s">
        <v>8513</v>
      </c>
      <c r="D147" s="858" t="s">
        <v>8514</v>
      </c>
      <c r="E147" s="859">
        <v>-0.0352</v>
      </c>
      <c r="F147" s="860">
        <v>136.193453</v>
      </c>
      <c r="G147" s="861">
        <v>523.615179</v>
      </c>
      <c r="H147" s="860">
        <v>3874.217253</v>
      </c>
      <c r="I147" s="862" t="s">
        <v>6342</v>
      </c>
      <c r="J147" s="858" t="s">
        <v>6342</v>
      </c>
      <c r="K147" s="858" t="s">
        <v>8515</v>
      </c>
    </row>
    <row r="148" s="823" customFormat="1" ht="28.45" customHeight="1" spans="1:11">
      <c r="A148" s="855" t="s">
        <v>638</v>
      </c>
      <c r="B148" s="855"/>
      <c r="C148" s="856"/>
      <c r="D148" s="856"/>
      <c r="E148" s="856"/>
      <c r="F148" s="857">
        <v>1958.1</v>
      </c>
      <c r="G148" s="857">
        <v>4866.3</v>
      </c>
      <c r="H148" s="857">
        <v>29082.1255</v>
      </c>
      <c r="I148" s="856"/>
      <c r="J148" s="856"/>
      <c r="K148" s="856"/>
    </row>
    <row r="149" s="823" customFormat="1" ht="57.25" customHeight="1" outlineLevel="1" spans="1:11">
      <c r="A149" s="855" t="s">
        <v>638</v>
      </c>
      <c r="B149" s="855" t="s">
        <v>638</v>
      </c>
      <c r="C149" s="858" t="s">
        <v>8516</v>
      </c>
      <c r="D149" s="858" t="s">
        <v>338</v>
      </c>
      <c r="E149" s="859">
        <v>-0.1</v>
      </c>
      <c r="F149" s="860">
        <v>135.13</v>
      </c>
      <c r="G149" s="861">
        <v>275.36</v>
      </c>
      <c r="H149" s="860">
        <v>1402</v>
      </c>
      <c r="I149" s="862" t="s">
        <v>6342</v>
      </c>
      <c r="J149" s="858" t="s">
        <v>6342</v>
      </c>
      <c r="K149" s="858" t="s">
        <v>8517</v>
      </c>
    </row>
    <row r="150" s="823" customFormat="1" ht="28.6" customHeight="1" outlineLevel="1" spans="1:11">
      <c r="A150" s="855" t="s">
        <v>638</v>
      </c>
      <c r="B150" s="855" t="s">
        <v>638</v>
      </c>
      <c r="C150" s="858" t="s">
        <v>8518</v>
      </c>
      <c r="D150" s="858" t="s">
        <v>8519</v>
      </c>
      <c r="E150" s="859">
        <v>-0.06</v>
      </c>
      <c r="F150" s="860">
        <v>142.05</v>
      </c>
      <c r="G150" s="861">
        <v>399.69</v>
      </c>
      <c r="H150" s="860">
        <v>2576</v>
      </c>
      <c r="I150" s="862" t="s">
        <v>6342</v>
      </c>
      <c r="J150" s="858" t="s">
        <v>6342</v>
      </c>
      <c r="K150" s="858" t="s">
        <v>8517</v>
      </c>
    </row>
    <row r="151" s="823" customFormat="1" ht="42.95" customHeight="1" outlineLevel="1" spans="1:11">
      <c r="A151" s="855" t="s">
        <v>638</v>
      </c>
      <c r="B151" s="855" t="s">
        <v>638</v>
      </c>
      <c r="C151" s="858" t="s">
        <v>8520</v>
      </c>
      <c r="D151" s="858" t="s">
        <v>3888</v>
      </c>
      <c r="E151" s="859">
        <v>-0.06</v>
      </c>
      <c r="F151" s="860">
        <v>61.26</v>
      </c>
      <c r="G151" s="861">
        <v>169.83</v>
      </c>
      <c r="H151" s="860">
        <v>1086</v>
      </c>
      <c r="I151" s="862" t="s">
        <v>6342</v>
      </c>
      <c r="J151" s="858" t="s">
        <v>6342</v>
      </c>
      <c r="K151" s="858" t="s">
        <v>8521</v>
      </c>
    </row>
    <row r="152" s="823" customFormat="1" ht="42.95" customHeight="1" outlineLevel="1" spans="1:11">
      <c r="A152" s="855" t="s">
        <v>638</v>
      </c>
      <c r="B152" s="855" t="s">
        <v>638</v>
      </c>
      <c r="C152" s="858" t="s">
        <v>673</v>
      </c>
      <c r="D152" s="858" t="s">
        <v>8522</v>
      </c>
      <c r="E152" s="859">
        <v>-0.06</v>
      </c>
      <c r="F152" s="860">
        <v>457.43</v>
      </c>
      <c r="G152" s="861">
        <v>1272.71</v>
      </c>
      <c r="H152" s="860">
        <v>8153</v>
      </c>
      <c r="I152" s="862" t="s">
        <v>6342</v>
      </c>
      <c r="J152" s="858" t="s">
        <v>6342</v>
      </c>
      <c r="K152" s="858" t="s">
        <v>8523</v>
      </c>
    </row>
    <row r="153" s="823" customFormat="1" ht="71.6" customHeight="1" outlineLevel="1" spans="1:11">
      <c r="A153" s="855" t="s">
        <v>638</v>
      </c>
      <c r="B153" s="855" t="s">
        <v>638</v>
      </c>
      <c r="C153" s="858" t="s">
        <v>8524</v>
      </c>
      <c r="D153" s="858" t="s">
        <v>8525</v>
      </c>
      <c r="E153" s="859">
        <v>-0.14</v>
      </c>
      <c r="F153" s="860">
        <v>183.18</v>
      </c>
      <c r="G153" s="861">
        <v>315.56</v>
      </c>
      <c r="H153" s="860">
        <v>1324</v>
      </c>
      <c r="I153" s="862" t="s">
        <v>6342</v>
      </c>
      <c r="J153" s="858" t="s">
        <v>6342</v>
      </c>
      <c r="K153" s="858" t="s">
        <v>8517</v>
      </c>
    </row>
    <row r="154" s="823" customFormat="1" ht="57.25" customHeight="1" outlineLevel="1" spans="1:11">
      <c r="A154" s="855" t="s">
        <v>638</v>
      </c>
      <c r="B154" s="855" t="s">
        <v>638</v>
      </c>
      <c r="C154" s="858" t="s">
        <v>8516</v>
      </c>
      <c r="D154" s="858" t="s">
        <v>338</v>
      </c>
      <c r="E154" s="859">
        <v>-0.1</v>
      </c>
      <c r="F154" s="860">
        <v>135.13</v>
      </c>
      <c r="G154" s="861">
        <v>275.36</v>
      </c>
      <c r="H154" s="860">
        <v>1402.33</v>
      </c>
      <c r="I154" s="862" t="s">
        <v>6342</v>
      </c>
      <c r="J154" s="858" t="s">
        <v>6342</v>
      </c>
      <c r="K154" s="858" t="s">
        <v>8517</v>
      </c>
    </row>
    <row r="155" s="823" customFormat="1" ht="28.6" customHeight="1" outlineLevel="1" spans="1:11">
      <c r="A155" s="855" t="s">
        <v>638</v>
      </c>
      <c r="B155" s="855" t="s">
        <v>638</v>
      </c>
      <c r="C155" s="858" t="s">
        <v>8518</v>
      </c>
      <c r="D155" s="858" t="s">
        <v>8519</v>
      </c>
      <c r="E155" s="859">
        <v>-0.06</v>
      </c>
      <c r="F155" s="860">
        <v>142.05</v>
      </c>
      <c r="G155" s="861">
        <v>399.69</v>
      </c>
      <c r="H155" s="860">
        <v>2576.3817</v>
      </c>
      <c r="I155" s="862" t="s">
        <v>6342</v>
      </c>
      <c r="J155" s="858" t="s">
        <v>6342</v>
      </c>
      <c r="K155" s="858" t="s">
        <v>8517</v>
      </c>
    </row>
    <row r="156" s="823" customFormat="1" ht="42.95" customHeight="1" outlineLevel="1" spans="1:11">
      <c r="A156" s="855" t="s">
        <v>638</v>
      </c>
      <c r="B156" s="855" t="s">
        <v>638</v>
      </c>
      <c r="C156" s="858" t="s">
        <v>8520</v>
      </c>
      <c r="D156" s="858" t="s">
        <v>3888</v>
      </c>
      <c r="E156" s="859">
        <v>-0.06</v>
      </c>
      <c r="F156" s="860">
        <v>61.26</v>
      </c>
      <c r="G156" s="861">
        <v>169.83</v>
      </c>
      <c r="H156" s="860">
        <v>1085.7728</v>
      </c>
      <c r="I156" s="862" t="s">
        <v>6342</v>
      </c>
      <c r="J156" s="858" t="s">
        <v>6342</v>
      </c>
      <c r="K156" s="858" t="s">
        <v>8521</v>
      </c>
    </row>
    <row r="157" s="823" customFormat="1" ht="42.95" customHeight="1" outlineLevel="1" spans="1:11">
      <c r="A157" s="855" t="s">
        <v>638</v>
      </c>
      <c r="B157" s="855" t="s">
        <v>638</v>
      </c>
      <c r="C157" s="858" t="s">
        <v>673</v>
      </c>
      <c r="D157" s="858" t="s">
        <v>8522</v>
      </c>
      <c r="E157" s="859">
        <v>-0.06</v>
      </c>
      <c r="F157" s="860">
        <v>457.43</v>
      </c>
      <c r="G157" s="861">
        <v>1272.71</v>
      </c>
      <c r="H157" s="860">
        <v>8152.786</v>
      </c>
      <c r="I157" s="862" t="s">
        <v>6342</v>
      </c>
      <c r="J157" s="858" t="s">
        <v>6342</v>
      </c>
      <c r="K157" s="858" t="s">
        <v>8523</v>
      </c>
    </row>
    <row r="158" s="823" customFormat="1" ht="71.6" customHeight="1" outlineLevel="1" spans="1:11">
      <c r="A158" s="855" t="s">
        <v>638</v>
      </c>
      <c r="B158" s="855" t="s">
        <v>638</v>
      </c>
      <c r="C158" s="858" t="s">
        <v>8524</v>
      </c>
      <c r="D158" s="858" t="s">
        <v>8525</v>
      </c>
      <c r="E158" s="859">
        <v>-0.14</v>
      </c>
      <c r="F158" s="860">
        <v>183.18</v>
      </c>
      <c r="G158" s="861">
        <v>315.56</v>
      </c>
      <c r="H158" s="860">
        <v>1323.855</v>
      </c>
      <c r="I158" s="862" t="s">
        <v>6342</v>
      </c>
      <c r="J158" s="858" t="s">
        <v>6342</v>
      </c>
      <c r="K158" s="858" t="s">
        <v>8517</v>
      </c>
    </row>
    <row r="159" s="823" customFormat="1" ht="28.45" customHeight="1" spans="1:11">
      <c r="A159" s="855" t="s">
        <v>1472</v>
      </c>
      <c r="B159" s="855"/>
      <c r="C159" s="856"/>
      <c r="D159" s="856"/>
      <c r="E159" s="856"/>
      <c r="F159" s="857">
        <v>8.5</v>
      </c>
      <c r="G159" s="857">
        <v>34</v>
      </c>
      <c r="H159" s="857">
        <v>1961.5</v>
      </c>
      <c r="I159" s="856"/>
      <c r="J159" s="856"/>
      <c r="K159" s="856"/>
    </row>
    <row r="160" s="823" customFormat="1" ht="42.95" customHeight="1" outlineLevel="1" spans="1:11">
      <c r="A160" s="855" t="s">
        <v>1472</v>
      </c>
      <c r="B160" s="855" t="s">
        <v>8526</v>
      </c>
      <c r="C160" s="858" t="s">
        <v>1724</v>
      </c>
      <c r="D160" s="858" t="s">
        <v>8527</v>
      </c>
      <c r="E160" s="859">
        <v>-0.037</v>
      </c>
      <c r="F160" s="860">
        <v>8.5</v>
      </c>
      <c r="G160" s="861">
        <v>8.5</v>
      </c>
      <c r="H160" s="860">
        <v>230</v>
      </c>
      <c r="I160" s="862" t="s">
        <v>6342</v>
      </c>
      <c r="J160" s="858" t="s">
        <v>6337</v>
      </c>
      <c r="K160" s="858" t="s">
        <v>8528</v>
      </c>
    </row>
    <row r="161" s="823" customFormat="1" ht="42.95" customHeight="1" outlineLevel="1" spans="1:11">
      <c r="A161" s="855" t="s">
        <v>1472</v>
      </c>
      <c r="B161" s="855" t="s">
        <v>1767</v>
      </c>
      <c r="C161" s="858" t="s">
        <v>1773</v>
      </c>
      <c r="D161" s="858" t="s">
        <v>1558</v>
      </c>
      <c r="E161" s="859">
        <v>0.02</v>
      </c>
      <c r="F161" s="860">
        <v>0</v>
      </c>
      <c r="G161" s="861">
        <v>12</v>
      </c>
      <c r="H161" s="860">
        <v>642</v>
      </c>
      <c r="I161" s="862" t="s">
        <v>6342</v>
      </c>
      <c r="J161" s="858" t="s">
        <v>6337</v>
      </c>
      <c r="K161" s="858" t="s">
        <v>8528</v>
      </c>
    </row>
    <row r="162" s="823" customFormat="1" ht="42.95" customHeight="1" outlineLevel="1" spans="1:11">
      <c r="A162" s="855" t="s">
        <v>1472</v>
      </c>
      <c r="B162" s="855" t="s">
        <v>1767</v>
      </c>
      <c r="C162" s="858" t="s">
        <v>1769</v>
      </c>
      <c r="D162" s="858" t="s">
        <v>1558</v>
      </c>
      <c r="E162" s="859">
        <v>0.011</v>
      </c>
      <c r="F162" s="860">
        <v>0</v>
      </c>
      <c r="G162" s="861">
        <v>6</v>
      </c>
      <c r="H162" s="860">
        <v>434</v>
      </c>
      <c r="I162" s="862" t="s">
        <v>6342</v>
      </c>
      <c r="J162" s="858" t="s">
        <v>6337</v>
      </c>
      <c r="K162" s="858" t="s">
        <v>8528</v>
      </c>
    </row>
    <row r="163" s="823" customFormat="1" ht="42.95" customHeight="1" outlineLevel="1" spans="1:11">
      <c r="A163" s="855" t="s">
        <v>1472</v>
      </c>
      <c r="B163" s="855" t="s">
        <v>8529</v>
      </c>
      <c r="C163" s="858" t="s">
        <v>1587</v>
      </c>
      <c r="D163" s="858" t="s">
        <v>1558</v>
      </c>
      <c r="E163" s="859">
        <v>0.01</v>
      </c>
      <c r="F163" s="860">
        <v>0</v>
      </c>
      <c r="G163" s="861">
        <v>7.5</v>
      </c>
      <c r="H163" s="860">
        <v>655.5</v>
      </c>
      <c r="I163" s="862" t="s">
        <v>6342</v>
      </c>
      <c r="J163" s="858" t="s">
        <v>6337</v>
      </c>
      <c r="K163" s="858" t="s">
        <v>8528</v>
      </c>
    </row>
    <row r="164" s="823" customFormat="1" ht="28.45" customHeight="1" spans="1:11">
      <c r="A164" s="855" t="s">
        <v>2931</v>
      </c>
      <c r="B164" s="855"/>
      <c r="C164" s="856"/>
      <c r="D164" s="856"/>
      <c r="E164" s="856"/>
      <c r="F164" s="857">
        <v>35</v>
      </c>
      <c r="G164" s="857">
        <v>166.25</v>
      </c>
      <c r="H164" s="857">
        <v>875</v>
      </c>
      <c r="I164" s="856"/>
      <c r="J164" s="856"/>
      <c r="K164" s="856"/>
    </row>
    <row r="165" s="823" customFormat="1" ht="71.6" customHeight="1" outlineLevel="1" spans="1:11">
      <c r="A165" s="855" t="s">
        <v>2931</v>
      </c>
      <c r="B165" s="855" t="s">
        <v>8530</v>
      </c>
      <c r="C165" s="858" t="s">
        <v>8531</v>
      </c>
      <c r="D165" s="858" t="s">
        <v>2845</v>
      </c>
      <c r="E165" s="859">
        <v>-0.04</v>
      </c>
      <c r="F165" s="860">
        <v>35</v>
      </c>
      <c r="G165" s="861">
        <v>166.25</v>
      </c>
      <c r="H165" s="860">
        <v>875</v>
      </c>
      <c r="I165" s="862" t="s">
        <v>6342</v>
      </c>
      <c r="J165" s="858" t="s">
        <v>6342</v>
      </c>
      <c r="K165" s="858" t="s">
        <v>8532</v>
      </c>
    </row>
    <row r="166" s="823" customFormat="1" ht="28.45" customHeight="1" spans="1:11">
      <c r="A166" s="855" t="s">
        <v>2539</v>
      </c>
      <c r="B166" s="855"/>
      <c r="C166" s="856"/>
      <c r="D166" s="856"/>
      <c r="E166" s="856"/>
      <c r="F166" s="857">
        <v>0</v>
      </c>
      <c r="G166" s="857">
        <v>45.99</v>
      </c>
      <c r="H166" s="857">
        <v>3451.9</v>
      </c>
      <c r="I166" s="856"/>
      <c r="J166" s="856"/>
      <c r="K166" s="856"/>
    </row>
    <row r="167" s="823" customFormat="1" ht="57.25" customHeight="1" outlineLevel="1" spans="1:11">
      <c r="A167" s="855" t="s">
        <v>2539</v>
      </c>
      <c r="B167" s="855" t="s">
        <v>8533</v>
      </c>
      <c r="C167" s="858" t="s">
        <v>8534</v>
      </c>
      <c r="D167" s="858" t="s">
        <v>7304</v>
      </c>
      <c r="E167" s="859">
        <v>0.031</v>
      </c>
      <c r="F167" s="860">
        <v>0</v>
      </c>
      <c r="G167" s="861">
        <v>26.3</v>
      </c>
      <c r="H167" s="860">
        <v>382</v>
      </c>
      <c r="I167" s="862" t="s">
        <v>6342</v>
      </c>
      <c r="J167" s="858" t="s">
        <v>8467</v>
      </c>
      <c r="K167" s="858" t="s">
        <v>8535</v>
      </c>
    </row>
    <row r="168" s="823" customFormat="1" ht="42.95" customHeight="1" outlineLevel="1" spans="1:11">
      <c r="A168" s="855" t="s">
        <v>2539</v>
      </c>
      <c r="B168" s="855" t="s">
        <v>8533</v>
      </c>
      <c r="C168" s="858" t="s">
        <v>8536</v>
      </c>
      <c r="D168" s="858" t="s">
        <v>8537</v>
      </c>
      <c r="E168" s="859">
        <v>0.096</v>
      </c>
      <c r="F168" s="860">
        <v>0</v>
      </c>
      <c r="G168" s="861">
        <v>6.3</v>
      </c>
      <c r="H168" s="860">
        <v>1543</v>
      </c>
      <c r="I168" s="862" t="s">
        <v>6342</v>
      </c>
      <c r="J168" s="858" t="s">
        <v>8467</v>
      </c>
      <c r="K168" s="858" t="s">
        <v>8538</v>
      </c>
    </row>
    <row r="169" s="823" customFormat="1" ht="57.25" customHeight="1" outlineLevel="1" spans="1:11">
      <c r="A169" s="855" t="s">
        <v>2539</v>
      </c>
      <c r="B169" s="855" t="s">
        <v>8539</v>
      </c>
      <c r="C169" s="858" t="s">
        <v>8540</v>
      </c>
      <c r="D169" s="858" t="s">
        <v>7853</v>
      </c>
      <c r="E169" s="859">
        <v>0.083</v>
      </c>
      <c r="F169" s="860">
        <v>0</v>
      </c>
      <c r="G169" s="861">
        <v>8.59</v>
      </c>
      <c r="H169" s="860">
        <v>493.6</v>
      </c>
      <c r="I169" s="862" t="s">
        <v>6342</v>
      </c>
      <c r="J169" s="858" t="s">
        <v>8467</v>
      </c>
      <c r="K169" s="858" t="s">
        <v>8541</v>
      </c>
    </row>
    <row r="170" s="823" customFormat="1" ht="57.25" customHeight="1" outlineLevel="1" spans="1:11">
      <c r="A170" s="855" t="s">
        <v>2539</v>
      </c>
      <c r="B170" s="855" t="s">
        <v>8539</v>
      </c>
      <c r="C170" s="858" t="s">
        <v>8542</v>
      </c>
      <c r="D170" s="858" t="s">
        <v>8543</v>
      </c>
      <c r="E170" s="859">
        <v>0.094</v>
      </c>
      <c r="F170" s="860">
        <v>0</v>
      </c>
      <c r="G170" s="861">
        <v>1.74</v>
      </c>
      <c r="H170" s="860">
        <v>316.25</v>
      </c>
      <c r="I170" s="862" t="s">
        <v>6342</v>
      </c>
      <c r="J170" s="858" t="s">
        <v>8467</v>
      </c>
      <c r="K170" s="858" t="s">
        <v>8541</v>
      </c>
    </row>
    <row r="171" s="823" customFormat="1" ht="57.25" customHeight="1" outlineLevel="1" spans="1:11">
      <c r="A171" s="855" t="s">
        <v>2539</v>
      </c>
      <c r="B171" s="855" t="s">
        <v>8539</v>
      </c>
      <c r="C171" s="858" t="s">
        <v>8544</v>
      </c>
      <c r="D171" s="858" t="s">
        <v>8545</v>
      </c>
      <c r="E171" s="859">
        <v>0.095</v>
      </c>
      <c r="F171" s="860">
        <v>0</v>
      </c>
      <c r="G171" s="861">
        <v>2.05</v>
      </c>
      <c r="H171" s="860">
        <v>401.55</v>
      </c>
      <c r="I171" s="862" t="s">
        <v>6342</v>
      </c>
      <c r="J171" s="858" t="s">
        <v>8467</v>
      </c>
      <c r="K171" s="858" t="s">
        <v>8541</v>
      </c>
    </row>
    <row r="172" s="823" customFormat="1" ht="57.25" customHeight="1" outlineLevel="1" spans="1:11">
      <c r="A172" s="855" t="s">
        <v>2539</v>
      </c>
      <c r="B172" s="855" t="s">
        <v>8539</v>
      </c>
      <c r="C172" s="858" t="s">
        <v>8546</v>
      </c>
      <c r="D172" s="858" t="s">
        <v>8543</v>
      </c>
      <c r="E172" s="859">
        <v>0.097</v>
      </c>
      <c r="F172" s="860">
        <v>0</v>
      </c>
      <c r="G172" s="861">
        <v>1.01</v>
      </c>
      <c r="H172" s="860">
        <v>315.5</v>
      </c>
      <c r="I172" s="862" t="s">
        <v>6342</v>
      </c>
      <c r="J172" s="858" t="s">
        <v>8467</v>
      </c>
      <c r="K172" s="858" t="s">
        <v>8541</v>
      </c>
    </row>
    <row r="173" s="823" customFormat="1" ht="28.45" customHeight="1" spans="1:11">
      <c r="A173" s="855" t="s">
        <v>2547</v>
      </c>
      <c r="B173" s="855"/>
      <c r="C173" s="856"/>
      <c r="D173" s="856"/>
      <c r="E173" s="856"/>
      <c r="F173" s="857">
        <v>0</v>
      </c>
      <c r="G173" s="857">
        <v>29.520647</v>
      </c>
      <c r="H173" s="857">
        <v>3526.902912</v>
      </c>
      <c r="I173" s="856"/>
      <c r="J173" s="856"/>
      <c r="K173" s="856"/>
    </row>
    <row r="174" s="823" customFormat="1" ht="42.95" customHeight="1" outlineLevel="1" spans="1:11">
      <c r="A174" s="855" t="s">
        <v>2547</v>
      </c>
      <c r="B174" s="855" t="s">
        <v>8547</v>
      </c>
      <c r="C174" s="858" t="s">
        <v>8548</v>
      </c>
      <c r="D174" s="858" t="s">
        <v>7853</v>
      </c>
      <c r="E174" s="859">
        <v>0.0951</v>
      </c>
      <c r="F174" s="860">
        <v>0</v>
      </c>
      <c r="G174" s="861">
        <v>1.2</v>
      </c>
      <c r="H174" s="860">
        <v>244.2</v>
      </c>
      <c r="I174" s="862" t="s">
        <v>6342</v>
      </c>
      <c r="J174" s="858" t="s">
        <v>6342</v>
      </c>
      <c r="K174" s="858" t="s">
        <v>8549</v>
      </c>
    </row>
    <row r="175" s="823" customFormat="1" ht="42.95" customHeight="1" outlineLevel="1" spans="1:11">
      <c r="A175" s="855" t="s">
        <v>2547</v>
      </c>
      <c r="B175" s="855" t="s">
        <v>8547</v>
      </c>
      <c r="C175" s="858" t="s">
        <v>8550</v>
      </c>
      <c r="D175" s="858" t="s">
        <v>8545</v>
      </c>
      <c r="E175" s="859">
        <v>0.0891</v>
      </c>
      <c r="F175" s="860">
        <v>0</v>
      </c>
      <c r="G175" s="861">
        <v>13.2</v>
      </c>
      <c r="H175" s="860">
        <v>1211.7</v>
      </c>
      <c r="I175" s="862" t="s">
        <v>6342</v>
      </c>
      <c r="J175" s="858" t="s">
        <v>6342</v>
      </c>
      <c r="K175" s="858" t="s">
        <v>8549</v>
      </c>
    </row>
    <row r="176" s="823" customFormat="1" ht="42.95" customHeight="1" outlineLevel="1" spans="1:11">
      <c r="A176" s="855" t="s">
        <v>2547</v>
      </c>
      <c r="B176" s="855" t="s">
        <v>8551</v>
      </c>
      <c r="C176" s="858" t="s">
        <v>8552</v>
      </c>
      <c r="D176" s="858" t="s">
        <v>6347</v>
      </c>
      <c r="E176" s="859">
        <v>0.0972</v>
      </c>
      <c r="F176" s="860">
        <v>0</v>
      </c>
      <c r="G176" s="861">
        <v>0.183147</v>
      </c>
      <c r="H176" s="860">
        <v>64.752912</v>
      </c>
      <c r="I176" s="862" t="s">
        <v>6342</v>
      </c>
      <c r="J176" s="858" t="s">
        <v>6342</v>
      </c>
      <c r="K176" s="858" t="s">
        <v>8549</v>
      </c>
    </row>
    <row r="177" s="823" customFormat="1" ht="42.95" customHeight="1" outlineLevel="1" spans="1:11">
      <c r="A177" s="855" t="s">
        <v>2547</v>
      </c>
      <c r="B177" s="855" t="s">
        <v>8547</v>
      </c>
      <c r="C177" s="858" t="s">
        <v>8553</v>
      </c>
      <c r="D177" s="858" t="s">
        <v>7853</v>
      </c>
      <c r="E177" s="859">
        <v>0.0983</v>
      </c>
      <c r="F177" s="860">
        <v>0</v>
      </c>
      <c r="G177" s="861">
        <v>0.4375</v>
      </c>
      <c r="H177" s="860">
        <v>256.25</v>
      </c>
      <c r="I177" s="862" t="s">
        <v>6342</v>
      </c>
      <c r="J177" s="858" t="s">
        <v>6342</v>
      </c>
      <c r="K177" s="858" t="s">
        <v>8549</v>
      </c>
    </row>
    <row r="178" s="823" customFormat="1" ht="57.25" customHeight="1" outlineLevel="1" spans="1:11">
      <c r="A178" s="855" t="s">
        <v>2547</v>
      </c>
      <c r="B178" s="855" t="s">
        <v>8547</v>
      </c>
      <c r="C178" s="858" t="s">
        <v>8554</v>
      </c>
      <c r="D178" s="858" t="s">
        <v>7853</v>
      </c>
      <c r="E178" s="859">
        <v>0.0935</v>
      </c>
      <c r="F178" s="860">
        <v>0</v>
      </c>
      <c r="G178" s="861">
        <v>1.6</v>
      </c>
      <c r="H178" s="860">
        <v>244.6</v>
      </c>
      <c r="I178" s="862" t="s">
        <v>6342</v>
      </c>
      <c r="J178" s="858" t="s">
        <v>6342</v>
      </c>
      <c r="K178" s="858" t="s">
        <v>8549</v>
      </c>
    </row>
    <row r="179" s="823" customFormat="1" ht="42.95" customHeight="1" outlineLevel="1" spans="1:11">
      <c r="A179" s="855" t="s">
        <v>2547</v>
      </c>
      <c r="B179" s="855" t="s">
        <v>8547</v>
      </c>
      <c r="C179" s="858" t="s">
        <v>8555</v>
      </c>
      <c r="D179" s="858" t="s">
        <v>8556</v>
      </c>
      <c r="E179" s="859">
        <v>0.0895</v>
      </c>
      <c r="F179" s="860">
        <v>0</v>
      </c>
      <c r="G179" s="861">
        <v>12</v>
      </c>
      <c r="H179" s="860">
        <v>1140</v>
      </c>
      <c r="I179" s="862" t="s">
        <v>6342</v>
      </c>
      <c r="J179" s="858" t="s">
        <v>6342</v>
      </c>
      <c r="K179" s="858" t="s">
        <v>8549</v>
      </c>
    </row>
    <row r="180" s="823" customFormat="1" ht="57.25" customHeight="1" outlineLevel="1" spans="1:11">
      <c r="A180" s="855" t="s">
        <v>2547</v>
      </c>
      <c r="B180" s="855" t="s">
        <v>8547</v>
      </c>
      <c r="C180" s="858" t="s">
        <v>8557</v>
      </c>
      <c r="D180" s="858" t="s">
        <v>7853</v>
      </c>
      <c r="E180" s="859">
        <v>0.0975</v>
      </c>
      <c r="F180" s="860">
        <v>0</v>
      </c>
      <c r="G180" s="861">
        <v>0.9</v>
      </c>
      <c r="H180" s="860">
        <v>365.4</v>
      </c>
      <c r="I180" s="862" t="s">
        <v>6342</v>
      </c>
      <c r="J180" s="858" t="s">
        <v>6342</v>
      </c>
      <c r="K180" s="858" t="s">
        <v>8549</v>
      </c>
    </row>
    <row r="181" s="823" customFormat="1" ht="14.3" customHeight="1" spans="1:11">
      <c r="A181" s="824"/>
      <c r="B181" s="824"/>
      <c r="C181" s="824"/>
      <c r="D181" s="824"/>
      <c r="E181" s="824"/>
      <c r="F181" s="824"/>
      <c r="G181" s="824"/>
      <c r="H181" s="824"/>
      <c r="I181" s="824"/>
      <c r="J181" s="824"/>
      <c r="K181" s="824"/>
    </row>
    <row r="182" s="823" customFormat="1" ht="14.3" customHeight="1" spans="1:11">
      <c r="A182" s="824"/>
      <c r="B182" s="824"/>
      <c r="C182" s="824"/>
      <c r="D182" s="824"/>
      <c r="E182" s="824"/>
      <c r="F182" s="824"/>
      <c r="G182" s="824"/>
      <c r="H182" s="824"/>
      <c r="I182" s="824"/>
      <c r="J182" s="824"/>
      <c r="K182" s="824"/>
    </row>
    <row r="183" s="823" customFormat="1" ht="35.85" customHeight="1" spans="1:11">
      <c r="A183" s="852" t="s">
        <v>8558</v>
      </c>
      <c r="B183" s="824"/>
      <c r="C183" s="824"/>
      <c r="D183" s="824"/>
      <c r="E183" s="824"/>
      <c r="F183" s="824"/>
      <c r="G183" s="824"/>
      <c r="H183" s="824"/>
      <c r="I183" s="824"/>
      <c r="J183" s="824"/>
      <c r="K183" s="824"/>
    </row>
    <row r="184" s="823" customFormat="1" ht="36.15" customHeight="1" spans="1:11">
      <c r="A184" s="853" t="s">
        <v>3</v>
      </c>
      <c r="B184" s="853" t="s">
        <v>4</v>
      </c>
      <c r="C184" s="854" t="s">
        <v>8353</v>
      </c>
      <c r="D184" s="853" t="s">
        <v>8354</v>
      </c>
      <c r="E184" s="853" t="s">
        <v>8355</v>
      </c>
      <c r="F184" s="854" t="s">
        <v>8356</v>
      </c>
      <c r="G184" s="853" t="s">
        <v>8357</v>
      </c>
      <c r="H184" s="853" t="s">
        <v>8358</v>
      </c>
      <c r="I184" s="854" t="s">
        <v>8359</v>
      </c>
      <c r="J184" s="854" t="s">
        <v>8360</v>
      </c>
      <c r="K184" s="854" t="s">
        <v>27</v>
      </c>
    </row>
    <row r="185" s="823" customFormat="1" ht="28.45" customHeight="1" spans="1:11">
      <c r="A185" s="855" t="s">
        <v>2568</v>
      </c>
      <c r="B185" s="855"/>
      <c r="C185" s="856"/>
      <c r="D185" s="856"/>
      <c r="E185" s="856"/>
      <c r="F185" s="857">
        <v>13341.033</v>
      </c>
      <c r="G185" s="857">
        <v>24023.27</v>
      </c>
      <c r="H185" s="857">
        <v>106862.55</v>
      </c>
      <c r="I185" s="856"/>
      <c r="J185" s="856"/>
      <c r="K185" s="856"/>
    </row>
    <row r="186" s="823" customFormat="1" ht="85.9" customHeight="1" outlineLevel="1" spans="1:11">
      <c r="A186" s="855" t="s">
        <v>2568</v>
      </c>
      <c r="B186" s="855" t="s">
        <v>8559</v>
      </c>
      <c r="C186" s="858" t="s">
        <v>8560</v>
      </c>
      <c r="D186" s="858" t="s">
        <v>8561</v>
      </c>
      <c r="E186" s="859">
        <v>-0.0024</v>
      </c>
      <c r="F186" s="861">
        <v>1.994</v>
      </c>
      <c r="G186" s="861">
        <v>84.09</v>
      </c>
      <c r="H186" s="860">
        <v>821.003</v>
      </c>
      <c r="I186" s="862" t="s">
        <v>6342</v>
      </c>
      <c r="J186" s="858" t="s">
        <v>6342</v>
      </c>
      <c r="K186" s="858" t="s">
        <v>8562</v>
      </c>
    </row>
    <row r="187" s="823" customFormat="1" ht="85.9" customHeight="1" outlineLevel="1" spans="1:11">
      <c r="A187" s="855" t="s">
        <v>2568</v>
      </c>
      <c r="B187" s="855" t="s">
        <v>8559</v>
      </c>
      <c r="C187" s="858" t="s">
        <v>8563</v>
      </c>
      <c r="D187" s="858" t="s">
        <v>8561</v>
      </c>
      <c r="E187" s="859">
        <v>-0.0313</v>
      </c>
      <c r="F187" s="861">
        <v>9.451</v>
      </c>
      <c r="G187" s="861">
        <v>39.65</v>
      </c>
      <c r="H187" s="860">
        <v>301.95</v>
      </c>
      <c r="I187" s="862" t="s">
        <v>6342</v>
      </c>
      <c r="J187" s="858" t="s">
        <v>6342</v>
      </c>
      <c r="K187" s="858" t="s">
        <v>8562</v>
      </c>
    </row>
    <row r="188" s="823" customFormat="1" ht="85.9" customHeight="1" outlineLevel="1" spans="1:11">
      <c r="A188" s="855" t="s">
        <v>2568</v>
      </c>
      <c r="B188" s="855" t="s">
        <v>8559</v>
      </c>
      <c r="C188" s="858" t="s">
        <v>8564</v>
      </c>
      <c r="D188" s="858" t="s">
        <v>8561</v>
      </c>
      <c r="E188" s="859">
        <v>-0.0313</v>
      </c>
      <c r="F188" s="861">
        <v>9.451</v>
      </c>
      <c r="G188" s="861">
        <v>39.65</v>
      </c>
      <c r="H188" s="860">
        <v>301.95</v>
      </c>
      <c r="I188" s="862" t="s">
        <v>6342</v>
      </c>
      <c r="J188" s="858" t="s">
        <v>6342</v>
      </c>
      <c r="K188" s="858" t="s">
        <v>8562</v>
      </c>
    </row>
    <row r="189" s="823" customFormat="1" ht="85.9" customHeight="1" outlineLevel="1" spans="1:11">
      <c r="A189" s="855" t="s">
        <v>2568</v>
      </c>
      <c r="B189" s="855" t="s">
        <v>8559</v>
      </c>
      <c r="C189" s="858" t="s">
        <v>8565</v>
      </c>
      <c r="D189" s="858" t="s">
        <v>8561</v>
      </c>
      <c r="E189" s="859">
        <v>-0.0313</v>
      </c>
      <c r="F189" s="861">
        <v>15.06</v>
      </c>
      <c r="G189" s="861">
        <v>63.17</v>
      </c>
      <c r="H189" s="860">
        <v>481.127</v>
      </c>
      <c r="I189" s="862" t="s">
        <v>6342</v>
      </c>
      <c r="J189" s="858" t="s">
        <v>6342</v>
      </c>
      <c r="K189" s="858" t="s">
        <v>8562</v>
      </c>
    </row>
    <row r="190" s="823" customFormat="1" ht="85.9" customHeight="1" outlineLevel="1" spans="1:11">
      <c r="A190" s="855" t="s">
        <v>2568</v>
      </c>
      <c r="B190" s="855" t="s">
        <v>8559</v>
      </c>
      <c r="C190" s="858" t="s">
        <v>2605</v>
      </c>
      <c r="D190" s="858" t="s">
        <v>8561</v>
      </c>
      <c r="E190" s="859">
        <v>-0.0085</v>
      </c>
      <c r="F190" s="861">
        <v>7.059</v>
      </c>
      <c r="G190" s="861">
        <v>90.11</v>
      </c>
      <c r="H190" s="860">
        <v>830.484</v>
      </c>
      <c r="I190" s="862" t="s">
        <v>6342</v>
      </c>
      <c r="J190" s="858" t="s">
        <v>6342</v>
      </c>
      <c r="K190" s="858" t="s">
        <v>8562</v>
      </c>
    </row>
    <row r="191" s="823" customFormat="1" ht="85.9" customHeight="1" outlineLevel="1" spans="1:11">
      <c r="A191" s="855" t="s">
        <v>2568</v>
      </c>
      <c r="B191" s="855" t="s">
        <v>8559</v>
      </c>
      <c r="C191" s="858" t="s">
        <v>8566</v>
      </c>
      <c r="D191" s="858" t="s">
        <v>8561</v>
      </c>
      <c r="E191" s="859">
        <v>-0.0121</v>
      </c>
      <c r="F191" s="861">
        <v>6.378</v>
      </c>
      <c r="G191" s="861">
        <v>59.09</v>
      </c>
      <c r="H191" s="860">
        <v>527.136</v>
      </c>
      <c r="I191" s="862" t="s">
        <v>6342</v>
      </c>
      <c r="J191" s="858" t="s">
        <v>6342</v>
      </c>
      <c r="K191" s="858" t="s">
        <v>8562</v>
      </c>
    </row>
    <row r="192" s="823" customFormat="1" ht="85.9" customHeight="1" outlineLevel="1" spans="1:11">
      <c r="A192" s="855" t="s">
        <v>2568</v>
      </c>
      <c r="B192" s="855" t="s">
        <v>8366</v>
      </c>
      <c r="C192" s="858" t="s">
        <v>7531</v>
      </c>
      <c r="D192" s="858" t="s">
        <v>7532</v>
      </c>
      <c r="E192" s="859">
        <v>-0.177</v>
      </c>
      <c r="F192" s="861">
        <v>1130.91</v>
      </c>
      <c r="G192" s="861">
        <v>1768.98</v>
      </c>
      <c r="H192" s="860">
        <v>6380.71</v>
      </c>
      <c r="I192" s="862" t="s">
        <v>6342</v>
      </c>
      <c r="J192" s="858" t="s">
        <v>6342</v>
      </c>
      <c r="K192" s="858" t="s">
        <v>8567</v>
      </c>
    </row>
    <row r="193" s="823" customFormat="1" ht="85.9" customHeight="1" outlineLevel="1" spans="1:11">
      <c r="A193" s="855" t="s">
        <v>2568</v>
      </c>
      <c r="B193" s="855" t="s">
        <v>8366</v>
      </c>
      <c r="C193" s="858" t="s">
        <v>8568</v>
      </c>
      <c r="D193" s="858" t="s">
        <v>7532</v>
      </c>
      <c r="E193" s="859">
        <v>-0.103</v>
      </c>
      <c r="F193" s="861">
        <v>1152.14</v>
      </c>
      <c r="G193" s="861">
        <v>2270.73</v>
      </c>
      <c r="H193" s="860">
        <v>11185.87</v>
      </c>
      <c r="I193" s="862" t="s">
        <v>6342</v>
      </c>
      <c r="J193" s="858" t="s">
        <v>6342</v>
      </c>
      <c r="K193" s="858" t="s">
        <v>8567</v>
      </c>
    </row>
    <row r="194" s="823" customFormat="1" ht="85.9" customHeight="1" outlineLevel="1" spans="1:11">
      <c r="A194" s="855" t="s">
        <v>2568</v>
      </c>
      <c r="B194" s="855" t="s">
        <v>8366</v>
      </c>
      <c r="C194" s="858" t="s">
        <v>8569</v>
      </c>
      <c r="D194" s="858" t="s">
        <v>7532</v>
      </c>
      <c r="E194" s="859">
        <v>-0.258</v>
      </c>
      <c r="F194" s="861">
        <v>471.83</v>
      </c>
      <c r="G194" s="861">
        <v>654.7</v>
      </c>
      <c r="H194" s="860">
        <v>1828.78</v>
      </c>
      <c r="I194" s="862" t="s">
        <v>6342</v>
      </c>
      <c r="J194" s="858" t="s">
        <v>6342</v>
      </c>
      <c r="K194" s="858" t="s">
        <v>8567</v>
      </c>
    </row>
    <row r="195" s="823" customFormat="1" ht="85.9" customHeight="1" outlineLevel="1" spans="1:11">
      <c r="A195" s="855" t="s">
        <v>2568</v>
      </c>
      <c r="B195" s="855" t="s">
        <v>8366</v>
      </c>
      <c r="C195" s="858" t="s">
        <v>8570</v>
      </c>
      <c r="D195" s="858" t="s">
        <v>7532</v>
      </c>
      <c r="E195" s="859">
        <v>-0.173</v>
      </c>
      <c r="F195" s="861">
        <v>1815.3</v>
      </c>
      <c r="G195" s="861">
        <v>2865.3</v>
      </c>
      <c r="H195" s="860">
        <v>10500</v>
      </c>
      <c r="I195" s="862" t="s">
        <v>6342</v>
      </c>
      <c r="J195" s="858" t="s">
        <v>6342</v>
      </c>
      <c r="K195" s="858" t="s">
        <v>8567</v>
      </c>
    </row>
    <row r="196" s="823" customFormat="1" ht="85.9" customHeight="1" outlineLevel="1" spans="1:11">
      <c r="A196" s="855" t="s">
        <v>2568</v>
      </c>
      <c r="B196" s="855" t="s">
        <v>8366</v>
      </c>
      <c r="C196" s="858" t="s">
        <v>8571</v>
      </c>
      <c r="D196" s="858" t="s">
        <v>7532</v>
      </c>
      <c r="E196" s="859">
        <v>-0.125</v>
      </c>
      <c r="F196" s="861">
        <v>930</v>
      </c>
      <c r="G196" s="861">
        <v>1674</v>
      </c>
      <c r="H196" s="860">
        <v>7440</v>
      </c>
      <c r="I196" s="862" t="s">
        <v>6342</v>
      </c>
      <c r="J196" s="858" t="s">
        <v>6342</v>
      </c>
      <c r="K196" s="858" t="s">
        <v>8567</v>
      </c>
    </row>
    <row r="197" s="823" customFormat="1" ht="85.9" customHeight="1" outlineLevel="1" spans="1:11">
      <c r="A197" s="855" t="s">
        <v>2568</v>
      </c>
      <c r="B197" s="855" t="s">
        <v>8366</v>
      </c>
      <c r="C197" s="858" t="s">
        <v>8572</v>
      </c>
      <c r="D197" s="858" t="s">
        <v>7532</v>
      </c>
      <c r="E197" s="859">
        <v>-0.093</v>
      </c>
      <c r="F197" s="861">
        <v>341.69</v>
      </c>
      <c r="G197" s="861">
        <v>710.19</v>
      </c>
      <c r="H197" s="860">
        <v>3685</v>
      </c>
      <c r="I197" s="862" t="s">
        <v>6342</v>
      </c>
      <c r="J197" s="858" t="s">
        <v>6342</v>
      </c>
      <c r="K197" s="858" t="s">
        <v>8567</v>
      </c>
    </row>
    <row r="198" s="823" customFormat="1" ht="85.9" customHeight="1" outlineLevel="1" spans="1:11">
      <c r="A198" s="855" t="s">
        <v>2568</v>
      </c>
      <c r="B198" s="855" t="s">
        <v>8366</v>
      </c>
      <c r="C198" s="858" t="s">
        <v>2676</v>
      </c>
      <c r="D198" s="858" t="s">
        <v>7532</v>
      </c>
      <c r="E198" s="859">
        <v>-0.174</v>
      </c>
      <c r="F198" s="861">
        <v>2936.72</v>
      </c>
      <c r="G198" s="861">
        <v>4622.67</v>
      </c>
      <c r="H198" s="860">
        <v>16859.5</v>
      </c>
      <c r="I198" s="862" t="s">
        <v>6342</v>
      </c>
      <c r="J198" s="858" t="s">
        <v>6342</v>
      </c>
      <c r="K198" s="858" t="s">
        <v>8567</v>
      </c>
    </row>
    <row r="199" s="823" customFormat="1" ht="85.9" customHeight="1" outlineLevel="1" spans="1:11">
      <c r="A199" s="855" t="s">
        <v>2568</v>
      </c>
      <c r="B199" s="855" t="s">
        <v>8366</v>
      </c>
      <c r="C199" s="858" t="s">
        <v>2688</v>
      </c>
      <c r="D199" s="858" t="s">
        <v>7532</v>
      </c>
      <c r="E199" s="859">
        <v>-0.028</v>
      </c>
      <c r="F199" s="861">
        <v>177.38</v>
      </c>
      <c r="G199" s="861">
        <v>809.12</v>
      </c>
      <c r="H199" s="860">
        <v>6317.45</v>
      </c>
      <c r="I199" s="862" t="s">
        <v>6342</v>
      </c>
      <c r="J199" s="858" t="s">
        <v>6342</v>
      </c>
      <c r="K199" s="858" t="s">
        <v>8567</v>
      </c>
    </row>
    <row r="200" s="823" customFormat="1" ht="85.9" customHeight="1" outlineLevel="1" spans="1:11">
      <c r="A200" s="855" t="s">
        <v>2568</v>
      </c>
      <c r="B200" s="855" t="s">
        <v>8366</v>
      </c>
      <c r="C200" s="858" t="s">
        <v>2683</v>
      </c>
      <c r="D200" s="858" t="s">
        <v>7532</v>
      </c>
      <c r="E200" s="859">
        <v>-0.121</v>
      </c>
      <c r="F200" s="861">
        <v>160.18</v>
      </c>
      <c r="G200" s="861">
        <v>292.62</v>
      </c>
      <c r="H200" s="860">
        <v>1324.38</v>
      </c>
      <c r="I200" s="862" t="s">
        <v>6342</v>
      </c>
      <c r="J200" s="858" t="s">
        <v>6342</v>
      </c>
      <c r="K200" s="858" t="s">
        <v>8567</v>
      </c>
    </row>
    <row r="201" s="823" customFormat="1" ht="85.9" customHeight="1" outlineLevel="1" spans="1:11">
      <c r="A201" s="855" t="s">
        <v>2568</v>
      </c>
      <c r="B201" s="855" t="s">
        <v>8366</v>
      </c>
      <c r="C201" s="858" t="s">
        <v>8573</v>
      </c>
      <c r="D201" s="858" t="s">
        <v>7532</v>
      </c>
      <c r="E201" s="859">
        <v>-0.085</v>
      </c>
      <c r="F201" s="861">
        <v>1199.24</v>
      </c>
      <c r="G201" s="861">
        <v>2609.02</v>
      </c>
      <c r="H201" s="860">
        <v>14097.75</v>
      </c>
      <c r="I201" s="862" t="s">
        <v>6342</v>
      </c>
      <c r="J201" s="858" t="s">
        <v>6342</v>
      </c>
      <c r="K201" s="858" t="s">
        <v>8567</v>
      </c>
    </row>
    <row r="202" s="823" customFormat="1" ht="85.9" customHeight="1" outlineLevel="1" spans="1:11">
      <c r="A202" s="855" t="s">
        <v>2568</v>
      </c>
      <c r="B202" s="855" t="s">
        <v>8574</v>
      </c>
      <c r="C202" s="858" t="s">
        <v>8575</v>
      </c>
      <c r="D202" s="858" t="s">
        <v>7532</v>
      </c>
      <c r="E202" s="859">
        <v>-0.153</v>
      </c>
      <c r="F202" s="861">
        <v>413.1</v>
      </c>
      <c r="G202" s="861">
        <v>683.1</v>
      </c>
      <c r="H202" s="860">
        <v>2700</v>
      </c>
      <c r="I202" s="862" t="s">
        <v>6342</v>
      </c>
      <c r="J202" s="858" t="s">
        <v>6342</v>
      </c>
      <c r="K202" s="858" t="s">
        <v>8567</v>
      </c>
    </row>
    <row r="203" s="823" customFormat="1" ht="85.9" customHeight="1" outlineLevel="1" spans="1:11">
      <c r="A203" s="855" t="s">
        <v>2568</v>
      </c>
      <c r="B203" s="855" t="s">
        <v>8574</v>
      </c>
      <c r="C203" s="858" t="s">
        <v>8576</v>
      </c>
      <c r="D203" s="858" t="s">
        <v>7532</v>
      </c>
      <c r="E203" s="859">
        <v>-0.095</v>
      </c>
      <c r="F203" s="861">
        <v>22.78</v>
      </c>
      <c r="G203" s="861">
        <v>46.76</v>
      </c>
      <c r="H203" s="860">
        <v>239.8</v>
      </c>
      <c r="I203" s="862" t="s">
        <v>6342</v>
      </c>
      <c r="J203" s="858" t="s">
        <v>6342</v>
      </c>
      <c r="K203" s="858" t="s">
        <v>8567</v>
      </c>
    </row>
    <row r="204" s="823" customFormat="1" ht="85.9" customHeight="1" outlineLevel="1" spans="1:11">
      <c r="A204" s="855" t="s">
        <v>2568</v>
      </c>
      <c r="B204" s="855" t="s">
        <v>8574</v>
      </c>
      <c r="C204" s="858" t="s">
        <v>8577</v>
      </c>
      <c r="D204" s="858" t="s">
        <v>7532</v>
      </c>
      <c r="E204" s="859">
        <v>-0.111</v>
      </c>
      <c r="F204" s="861">
        <v>329.67</v>
      </c>
      <c r="G204" s="861">
        <v>626.67</v>
      </c>
      <c r="H204" s="860">
        <v>2970</v>
      </c>
      <c r="I204" s="862" t="s">
        <v>6342</v>
      </c>
      <c r="J204" s="858" t="s">
        <v>6342</v>
      </c>
      <c r="K204" s="858" t="s">
        <v>8567</v>
      </c>
    </row>
    <row r="205" s="823" customFormat="1" ht="85.9" customHeight="1" outlineLevel="1" spans="1:11">
      <c r="A205" s="855" t="s">
        <v>2568</v>
      </c>
      <c r="B205" s="855" t="s">
        <v>8574</v>
      </c>
      <c r="C205" s="858" t="s">
        <v>8578</v>
      </c>
      <c r="D205" s="858" t="s">
        <v>7532</v>
      </c>
      <c r="E205" s="859">
        <v>-0.077</v>
      </c>
      <c r="F205" s="861">
        <v>45.28</v>
      </c>
      <c r="G205" s="861">
        <v>104.08</v>
      </c>
      <c r="H205" s="860">
        <v>588</v>
      </c>
      <c r="I205" s="862" t="s">
        <v>6342</v>
      </c>
      <c r="J205" s="858" t="s">
        <v>6342</v>
      </c>
      <c r="K205" s="858" t="s">
        <v>8567</v>
      </c>
    </row>
    <row r="206" s="823" customFormat="1" ht="114.55" customHeight="1" outlineLevel="1" spans="1:11">
      <c r="A206" s="855" t="s">
        <v>2568</v>
      </c>
      <c r="B206" s="855" t="s">
        <v>8574</v>
      </c>
      <c r="C206" s="858" t="s">
        <v>8579</v>
      </c>
      <c r="D206" s="858" t="s">
        <v>7532</v>
      </c>
      <c r="E206" s="859">
        <v>-0.013</v>
      </c>
      <c r="F206" s="861">
        <v>76.98</v>
      </c>
      <c r="G206" s="861">
        <v>638.35</v>
      </c>
      <c r="H206" s="860">
        <v>5613.66</v>
      </c>
      <c r="I206" s="862" t="s">
        <v>6342</v>
      </c>
      <c r="J206" s="858" t="s">
        <v>6342</v>
      </c>
      <c r="K206" s="858" t="s">
        <v>8580</v>
      </c>
    </row>
    <row r="207" s="823" customFormat="1" ht="85.9" customHeight="1" outlineLevel="1" spans="1:11">
      <c r="A207" s="855" t="s">
        <v>2568</v>
      </c>
      <c r="B207" s="855" t="s">
        <v>8574</v>
      </c>
      <c r="C207" s="858" t="s">
        <v>8581</v>
      </c>
      <c r="D207" s="858" t="s">
        <v>7532</v>
      </c>
      <c r="E207" s="859">
        <v>-0.182</v>
      </c>
      <c r="F207" s="861">
        <v>1881.01</v>
      </c>
      <c r="G207" s="861">
        <v>2912.55</v>
      </c>
      <c r="H207" s="860">
        <v>10315.4</v>
      </c>
      <c r="I207" s="862" t="s">
        <v>6342</v>
      </c>
      <c r="J207" s="858" t="s">
        <v>6342</v>
      </c>
      <c r="K207" s="858" t="s">
        <v>8582</v>
      </c>
    </row>
    <row r="208" s="823" customFormat="1" ht="85.9" customHeight="1" outlineLevel="1" spans="1:11">
      <c r="A208" s="855" t="s">
        <v>2568</v>
      </c>
      <c r="B208" s="855" t="s">
        <v>8574</v>
      </c>
      <c r="C208" s="858" t="s">
        <v>2631</v>
      </c>
      <c r="D208" s="858" t="s">
        <v>7532</v>
      </c>
      <c r="E208" s="859">
        <v>-0.13</v>
      </c>
      <c r="F208" s="861">
        <v>24.47</v>
      </c>
      <c r="G208" s="861">
        <v>43.29</v>
      </c>
      <c r="H208" s="860">
        <v>188.2</v>
      </c>
      <c r="I208" s="862" t="s">
        <v>6342</v>
      </c>
      <c r="J208" s="858" t="s">
        <v>6342</v>
      </c>
      <c r="K208" s="858" t="s">
        <v>8583</v>
      </c>
    </row>
    <row r="209" s="823" customFormat="1" ht="85.9" customHeight="1" outlineLevel="1" spans="1:11">
      <c r="A209" s="855" t="s">
        <v>2568</v>
      </c>
      <c r="B209" s="855" t="s">
        <v>8574</v>
      </c>
      <c r="C209" s="858" t="s">
        <v>2639</v>
      </c>
      <c r="D209" s="858" t="s">
        <v>7532</v>
      </c>
      <c r="E209" s="859">
        <v>-0.112</v>
      </c>
      <c r="F209" s="861">
        <v>6.92</v>
      </c>
      <c r="G209" s="861">
        <v>13.1</v>
      </c>
      <c r="H209" s="860">
        <v>61.8</v>
      </c>
      <c r="I209" s="862" t="s">
        <v>6342</v>
      </c>
      <c r="J209" s="858" t="s">
        <v>6342</v>
      </c>
      <c r="K209" s="858" t="s">
        <v>8583</v>
      </c>
    </row>
    <row r="210" s="823" customFormat="1" ht="143.2" customHeight="1" outlineLevel="1" spans="1:11">
      <c r="A210" s="855" t="s">
        <v>2568</v>
      </c>
      <c r="B210" s="855" t="s">
        <v>8584</v>
      </c>
      <c r="C210" s="858" t="s">
        <v>8585</v>
      </c>
      <c r="D210" s="858" t="s">
        <v>8586</v>
      </c>
      <c r="E210" s="859">
        <v>-0.129</v>
      </c>
      <c r="F210" s="861">
        <v>176.04</v>
      </c>
      <c r="G210" s="861">
        <v>302.28</v>
      </c>
      <c r="H210" s="860">
        <v>1302.6</v>
      </c>
      <c r="I210" s="862" t="s">
        <v>6342</v>
      </c>
      <c r="J210" s="858" t="s">
        <v>6342</v>
      </c>
      <c r="K210" s="858" t="s">
        <v>8587</v>
      </c>
    </row>
    <row r="211" s="823" customFormat="1" ht="28.45" customHeight="1" spans="1:11">
      <c r="A211" s="855" t="s">
        <v>1777</v>
      </c>
      <c r="B211" s="855"/>
      <c r="C211" s="856"/>
      <c r="D211" s="856"/>
      <c r="E211" s="856"/>
      <c r="F211" s="857">
        <v>54.38838</v>
      </c>
      <c r="G211" s="857">
        <v>54.38838</v>
      </c>
      <c r="H211" s="857">
        <v>4940.749827</v>
      </c>
      <c r="I211" s="856"/>
      <c r="J211" s="856"/>
      <c r="K211" s="856"/>
    </row>
    <row r="212" s="823" customFormat="1" ht="42.95" customHeight="1" outlineLevel="1" spans="1:11">
      <c r="A212" s="855" t="s">
        <v>1777</v>
      </c>
      <c r="B212" s="855" t="s">
        <v>4521</v>
      </c>
      <c r="C212" s="858" t="s">
        <v>1698</v>
      </c>
      <c r="D212" s="858" t="s">
        <v>8588</v>
      </c>
      <c r="E212" s="859">
        <v>-0.0164</v>
      </c>
      <c r="F212" s="861">
        <v>0.3385</v>
      </c>
      <c r="G212" s="861">
        <v>0.3385</v>
      </c>
      <c r="H212" s="860">
        <v>20.6485</v>
      </c>
      <c r="I212" s="862" t="s">
        <v>6342</v>
      </c>
      <c r="J212" s="858" t="s">
        <v>6342</v>
      </c>
      <c r="K212" s="858" t="s">
        <v>8449</v>
      </c>
    </row>
    <row r="213" s="823" customFormat="1" ht="28.6" customHeight="1" outlineLevel="1" spans="1:11">
      <c r="A213" s="855" t="s">
        <v>1777</v>
      </c>
      <c r="B213" s="855" t="s">
        <v>1936</v>
      </c>
      <c r="C213" s="858" t="s">
        <v>1966</v>
      </c>
      <c r="D213" s="858" t="s">
        <v>1558</v>
      </c>
      <c r="E213" s="859">
        <v>-0.0022</v>
      </c>
      <c r="F213" s="861">
        <v>4.5</v>
      </c>
      <c r="G213" s="861">
        <v>4.5</v>
      </c>
      <c r="H213" s="860">
        <v>2015</v>
      </c>
      <c r="I213" s="862" t="s">
        <v>6342</v>
      </c>
      <c r="J213" s="858" t="s">
        <v>6342</v>
      </c>
      <c r="K213" s="858" t="s">
        <v>8449</v>
      </c>
    </row>
    <row r="214" s="823" customFormat="1" ht="28.45" customHeight="1" outlineLevel="1" spans="1:11">
      <c r="A214" s="855" t="s">
        <v>1777</v>
      </c>
      <c r="B214" s="855" t="s">
        <v>1936</v>
      </c>
      <c r="C214" s="858" t="s">
        <v>8589</v>
      </c>
      <c r="D214" s="858" t="s">
        <v>1558</v>
      </c>
      <c r="E214" s="859">
        <v>-0.0004</v>
      </c>
      <c r="F214" s="861">
        <v>0.34988</v>
      </c>
      <c r="G214" s="861">
        <v>0.34988</v>
      </c>
      <c r="H214" s="860">
        <v>830.501327</v>
      </c>
      <c r="I214" s="862" t="s">
        <v>6342</v>
      </c>
      <c r="J214" s="858" t="s">
        <v>6342</v>
      </c>
      <c r="K214" s="858" t="s">
        <v>8449</v>
      </c>
    </row>
    <row r="215" s="823" customFormat="1" ht="42.95" customHeight="1" outlineLevel="1" spans="1:11">
      <c r="A215" s="855" t="s">
        <v>1777</v>
      </c>
      <c r="B215" s="855" t="s">
        <v>1936</v>
      </c>
      <c r="C215" s="858" t="s">
        <v>8590</v>
      </c>
      <c r="D215" s="858" t="s">
        <v>1558</v>
      </c>
      <c r="E215" s="859">
        <v>-0.0237</v>
      </c>
      <c r="F215" s="861">
        <v>49.2</v>
      </c>
      <c r="G215" s="861">
        <v>49.2</v>
      </c>
      <c r="H215" s="860">
        <v>2074.6</v>
      </c>
      <c r="I215" s="862" t="s">
        <v>6342</v>
      </c>
      <c r="J215" s="858" t="s">
        <v>6342</v>
      </c>
      <c r="K215" s="858" t="s">
        <v>8449</v>
      </c>
    </row>
    <row r="216" s="823" customFormat="1" ht="28.45" customHeight="1" spans="1:11">
      <c r="A216" s="855" t="s">
        <v>75</v>
      </c>
      <c r="B216" s="855"/>
      <c r="C216" s="856"/>
      <c r="D216" s="856"/>
      <c r="E216" s="856"/>
      <c r="F216" s="857">
        <v>15.662812</v>
      </c>
      <c r="G216" s="857">
        <v>30.242812</v>
      </c>
      <c r="H216" s="857">
        <v>145.8</v>
      </c>
      <c r="I216" s="856"/>
      <c r="J216" s="856"/>
      <c r="K216" s="856"/>
    </row>
    <row r="217" s="823" customFormat="1" ht="85.9" customHeight="1" outlineLevel="1" spans="1:11">
      <c r="A217" s="855" t="s">
        <v>75</v>
      </c>
      <c r="B217" s="855" t="s">
        <v>8402</v>
      </c>
      <c r="C217" s="858" t="s">
        <v>8591</v>
      </c>
      <c r="D217" s="858" t="s">
        <v>6380</v>
      </c>
      <c r="E217" s="859">
        <v>-0.1074</v>
      </c>
      <c r="F217" s="861">
        <v>15.662812</v>
      </c>
      <c r="G217" s="861">
        <v>30.242812</v>
      </c>
      <c r="H217" s="860">
        <v>145.8</v>
      </c>
      <c r="I217" s="862" t="s">
        <v>6342</v>
      </c>
      <c r="J217" s="858" t="s">
        <v>6342</v>
      </c>
      <c r="K217" s="858" t="s">
        <v>8592</v>
      </c>
    </row>
    <row r="218" s="823" customFormat="1" ht="28.45" customHeight="1" spans="1:11">
      <c r="A218" s="855" t="s">
        <v>1101</v>
      </c>
      <c r="B218" s="855"/>
      <c r="C218" s="856"/>
      <c r="D218" s="856"/>
      <c r="E218" s="856"/>
      <c r="F218" s="857">
        <v>937.944066</v>
      </c>
      <c r="G218" s="857">
        <v>3871.134771</v>
      </c>
      <c r="H218" s="857">
        <v>29331.907037</v>
      </c>
      <c r="I218" s="856"/>
      <c r="J218" s="856"/>
      <c r="K218" s="856"/>
    </row>
    <row r="219" s="823" customFormat="1" ht="28.6" customHeight="1" outlineLevel="1" spans="1:11">
      <c r="A219" s="855" t="s">
        <v>1101</v>
      </c>
      <c r="B219" s="855" t="s">
        <v>781</v>
      </c>
      <c r="C219" s="858" t="s">
        <v>8593</v>
      </c>
      <c r="D219" s="858" t="s">
        <v>1104</v>
      </c>
      <c r="E219" s="859">
        <v>-0.1037</v>
      </c>
      <c r="F219" s="861">
        <v>46.128528</v>
      </c>
      <c r="G219" s="861">
        <v>90.623337</v>
      </c>
      <c r="H219" s="860">
        <v>444.948093</v>
      </c>
      <c r="I219" s="862" t="s">
        <v>6342</v>
      </c>
      <c r="J219" s="858" t="s">
        <v>6342</v>
      </c>
      <c r="K219" s="858" t="s">
        <v>1108</v>
      </c>
    </row>
    <row r="220" s="823" customFormat="1" ht="28.6" customHeight="1" outlineLevel="1" spans="1:11">
      <c r="A220" s="855" t="s">
        <v>1101</v>
      </c>
      <c r="B220" s="855" t="s">
        <v>781</v>
      </c>
      <c r="C220" s="858" t="s">
        <v>8594</v>
      </c>
      <c r="D220" s="858" t="s">
        <v>1104</v>
      </c>
      <c r="E220" s="859">
        <v>-0.1024</v>
      </c>
      <c r="F220" s="861">
        <v>440.233005</v>
      </c>
      <c r="G220" s="861">
        <v>870.189128</v>
      </c>
      <c r="H220" s="860">
        <v>4299.561225</v>
      </c>
      <c r="I220" s="862" t="s">
        <v>6342</v>
      </c>
      <c r="J220" s="858" t="s">
        <v>6342</v>
      </c>
      <c r="K220" s="858" t="s">
        <v>1108</v>
      </c>
    </row>
    <row r="221" s="823" customFormat="1" ht="42.95" customHeight="1" outlineLevel="1" spans="1:11">
      <c r="A221" s="855" t="s">
        <v>1101</v>
      </c>
      <c r="B221" s="855" t="s">
        <v>781</v>
      </c>
      <c r="C221" s="858" t="s">
        <v>8595</v>
      </c>
      <c r="D221" s="858" t="s">
        <v>1104</v>
      </c>
      <c r="E221" s="859">
        <v>-0.0953</v>
      </c>
      <c r="F221" s="861">
        <v>49.41575</v>
      </c>
      <c r="G221" s="861">
        <v>101.272825</v>
      </c>
      <c r="H221" s="860">
        <v>518.57075</v>
      </c>
      <c r="I221" s="862" t="s">
        <v>6342</v>
      </c>
      <c r="J221" s="858" t="s">
        <v>6342</v>
      </c>
      <c r="K221" s="858" t="s">
        <v>1108</v>
      </c>
    </row>
    <row r="222" s="823" customFormat="1" ht="42.95" customHeight="1" outlineLevel="1" spans="1:11">
      <c r="A222" s="855" t="s">
        <v>1101</v>
      </c>
      <c r="B222" s="855" t="s">
        <v>781</v>
      </c>
      <c r="C222" s="858" t="s">
        <v>8596</v>
      </c>
      <c r="D222" s="858" t="s">
        <v>1104</v>
      </c>
      <c r="E222" s="859">
        <v>-0.094</v>
      </c>
      <c r="F222" s="861">
        <v>178.250215</v>
      </c>
      <c r="G222" s="861">
        <v>367.843626</v>
      </c>
      <c r="H222" s="860">
        <v>1895.934105</v>
      </c>
      <c r="I222" s="862" t="s">
        <v>6342</v>
      </c>
      <c r="J222" s="858" t="s">
        <v>6342</v>
      </c>
      <c r="K222" s="858" t="s">
        <v>1108</v>
      </c>
    </row>
    <row r="223" s="823" customFormat="1" ht="42.95" customHeight="1" outlineLevel="1" spans="1:11">
      <c r="A223" s="855" t="s">
        <v>1101</v>
      </c>
      <c r="B223" s="855" t="s">
        <v>781</v>
      </c>
      <c r="C223" s="858" t="s">
        <v>8597</v>
      </c>
      <c r="D223" s="858" t="s">
        <v>1104</v>
      </c>
      <c r="E223" s="859">
        <v>-0.0909</v>
      </c>
      <c r="F223" s="861">
        <v>4.3</v>
      </c>
      <c r="G223" s="861">
        <v>9.03</v>
      </c>
      <c r="H223" s="860">
        <v>47.3</v>
      </c>
      <c r="I223" s="862" t="s">
        <v>6342</v>
      </c>
      <c r="J223" s="858" t="s">
        <v>6342</v>
      </c>
      <c r="K223" s="858" t="s">
        <v>1108</v>
      </c>
    </row>
    <row r="224" s="823" customFormat="1" ht="28.6" customHeight="1" outlineLevel="1" spans="1:11">
      <c r="A224" s="855" t="s">
        <v>1101</v>
      </c>
      <c r="B224" s="855" t="s">
        <v>781</v>
      </c>
      <c r="C224" s="858" t="s">
        <v>1173</v>
      </c>
      <c r="D224" s="858" t="s">
        <v>1104</v>
      </c>
      <c r="E224" s="859">
        <v>-0.0832</v>
      </c>
      <c r="F224" s="861">
        <v>10.5505</v>
      </c>
      <c r="G224" s="861">
        <v>23.2309</v>
      </c>
      <c r="H224" s="860">
        <v>126.804</v>
      </c>
      <c r="I224" s="862" t="s">
        <v>6342</v>
      </c>
      <c r="J224" s="858" t="s">
        <v>6342</v>
      </c>
      <c r="K224" s="858" t="s">
        <v>1108</v>
      </c>
    </row>
    <row r="225" s="823" customFormat="1" ht="28.6" customHeight="1" outlineLevel="1" spans="1:11">
      <c r="A225" s="855" t="s">
        <v>1101</v>
      </c>
      <c r="B225" s="855" t="s">
        <v>781</v>
      </c>
      <c r="C225" s="858" t="s">
        <v>6822</v>
      </c>
      <c r="D225" s="858" t="s">
        <v>1104</v>
      </c>
      <c r="E225" s="859">
        <v>-0.0811</v>
      </c>
      <c r="F225" s="861">
        <v>5.878444</v>
      </c>
      <c r="G225" s="861">
        <v>13.128806</v>
      </c>
      <c r="H225" s="860">
        <v>72.503625</v>
      </c>
      <c r="I225" s="862" t="s">
        <v>6342</v>
      </c>
      <c r="J225" s="858" t="s">
        <v>6342</v>
      </c>
      <c r="K225" s="858" t="s">
        <v>1108</v>
      </c>
    </row>
    <row r="226" s="823" customFormat="1" ht="42.95" customHeight="1" outlineLevel="1" spans="1:11">
      <c r="A226" s="855" t="s">
        <v>1101</v>
      </c>
      <c r="B226" s="855" t="s">
        <v>781</v>
      </c>
      <c r="C226" s="858" t="s">
        <v>8416</v>
      </c>
      <c r="D226" s="858" t="s">
        <v>1104</v>
      </c>
      <c r="E226" s="859">
        <v>-0.0783</v>
      </c>
      <c r="F226" s="861">
        <v>67.5</v>
      </c>
      <c r="G226" s="861">
        <v>153.75</v>
      </c>
      <c r="H226" s="860">
        <v>862.5</v>
      </c>
      <c r="I226" s="862" t="s">
        <v>6342</v>
      </c>
      <c r="J226" s="858" t="s">
        <v>6342</v>
      </c>
      <c r="K226" s="858" t="s">
        <v>1108</v>
      </c>
    </row>
    <row r="227" s="823" customFormat="1" ht="42.95" customHeight="1" outlineLevel="1" spans="1:11">
      <c r="A227" s="855" t="s">
        <v>1101</v>
      </c>
      <c r="B227" s="855" t="s">
        <v>781</v>
      </c>
      <c r="C227" s="858" t="s">
        <v>6812</v>
      </c>
      <c r="D227" s="858" t="s">
        <v>1104</v>
      </c>
      <c r="E227" s="859">
        <v>-0.0698</v>
      </c>
      <c r="F227" s="861">
        <v>1.58982</v>
      </c>
      <c r="G227" s="861">
        <v>3.868562</v>
      </c>
      <c r="H227" s="860">
        <v>22.78742</v>
      </c>
      <c r="I227" s="862" t="s">
        <v>6342</v>
      </c>
      <c r="J227" s="858" t="s">
        <v>6342</v>
      </c>
      <c r="K227" s="858" t="s">
        <v>1108</v>
      </c>
    </row>
    <row r="228" s="823" customFormat="1" ht="42.95" customHeight="1" outlineLevel="1" spans="1:11">
      <c r="A228" s="855" t="s">
        <v>1101</v>
      </c>
      <c r="B228" s="855" t="s">
        <v>781</v>
      </c>
      <c r="C228" s="858" t="s">
        <v>8598</v>
      </c>
      <c r="D228" s="858" t="s">
        <v>1104</v>
      </c>
      <c r="E228" s="859">
        <v>-0.0517</v>
      </c>
      <c r="F228" s="861">
        <v>5.01502</v>
      </c>
      <c r="G228" s="861">
        <v>14.71102</v>
      </c>
      <c r="H228" s="860">
        <v>96.96</v>
      </c>
      <c r="I228" s="862" t="s">
        <v>6342</v>
      </c>
      <c r="J228" s="858" t="s">
        <v>6342</v>
      </c>
      <c r="K228" s="858" t="s">
        <v>1108</v>
      </c>
    </row>
    <row r="229" s="823" customFormat="1" ht="42.95" customHeight="1" outlineLevel="1" spans="1:11">
      <c r="A229" s="855" t="s">
        <v>1101</v>
      </c>
      <c r="B229" s="855" t="s">
        <v>781</v>
      </c>
      <c r="C229" s="858" t="s">
        <v>8599</v>
      </c>
      <c r="D229" s="858" t="s">
        <v>1104</v>
      </c>
      <c r="E229" s="859">
        <v>-0.0476</v>
      </c>
      <c r="F229" s="861">
        <v>0.6333</v>
      </c>
      <c r="G229" s="861">
        <v>1.963272</v>
      </c>
      <c r="H229" s="860">
        <v>13.29972</v>
      </c>
      <c r="I229" s="862" t="s">
        <v>6342</v>
      </c>
      <c r="J229" s="858" t="s">
        <v>6342</v>
      </c>
      <c r="K229" s="858" t="s">
        <v>1108</v>
      </c>
    </row>
    <row r="230" s="823" customFormat="1" ht="57.25" customHeight="1" outlineLevel="1" spans="1:11">
      <c r="A230" s="855" t="s">
        <v>1101</v>
      </c>
      <c r="B230" s="855" t="s">
        <v>781</v>
      </c>
      <c r="C230" s="858" t="s">
        <v>6835</v>
      </c>
      <c r="D230" s="858" t="s">
        <v>1104</v>
      </c>
      <c r="E230" s="859">
        <v>-0.0381</v>
      </c>
      <c r="F230" s="861">
        <v>3.45</v>
      </c>
      <c r="G230" s="861">
        <v>12.495</v>
      </c>
      <c r="H230" s="860">
        <v>90.45</v>
      </c>
      <c r="I230" s="862" t="s">
        <v>6342</v>
      </c>
      <c r="J230" s="858" t="s">
        <v>6342</v>
      </c>
      <c r="K230" s="858" t="s">
        <v>1108</v>
      </c>
    </row>
    <row r="231" s="823" customFormat="1" ht="42.95" customHeight="1" outlineLevel="1" spans="1:11">
      <c r="A231" s="855" t="s">
        <v>1101</v>
      </c>
      <c r="B231" s="855" t="s">
        <v>781</v>
      </c>
      <c r="C231" s="858" t="s">
        <v>8600</v>
      </c>
      <c r="D231" s="858" t="s">
        <v>1104</v>
      </c>
      <c r="E231" s="859">
        <v>-0.0364</v>
      </c>
      <c r="F231" s="861">
        <v>20</v>
      </c>
      <c r="G231" s="861">
        <v>75</v>
      </c>
      <c r="H231" s="860">
        <v>550</v>
      </c>
      <c r="I231" s="862" t="s">
        <v>6342</v>
      </c>
      <c r="J231" s="858" t="s">
        <v>6342</v>
      </c>
      <c r="K231" s="858" t="s">
        <v>1108</v>
      </c>
    </row>
    <row r="232" s="823" customFormat="1" ht="42.95" customHeight="1" outlineLevel="1" spans="1:11">
      <c r="A232" s="855" t="s">
        <v>1101</v>
      </c>
      <c r="B232" s="855" t="s">
        <v>781</v>
      </c>
      <c r="C232" s="858" t="s">
        <v>8601</v>
      </c>
      <c r="D232" s="858" t="s">
        <v>1104</v>
      </c>
      <c r="E232" s="859">
        <v>-0.028</v>
      </c>
      <c r="F232" s="861">
        <v>2.7027</v>
      </c>
      <c r="G232" s="861">
        <v>12.357345</v>
      </c>
      <c r="H232" s="860">
        <v>96.54645</v>
      </c>
      <c r="I232" s="862" t="s">
        <v>6342</v>
      </c>
      <c r="J232" s="858" t="s">
        <v>6342</v>
      </c>
      <c r="K232" s="858" t="s">
        <v>1108</v>
      </c>
    </row>
    <row r="233" s="823" customFormat="1" ht="42.95" customHeight="1" outlineLevel="1" spans="1:11">
      <c r="A233" s="855" t="s">
        <v>1101</v>
      </c>
      <c r="B233" s="855" t="s">
        <v>781</v>
      </c>
      <c r="C233" s="858" t="s">
        <v>6804</v>
      </c>
      <c r="D233" s="858" t="s">
        <v>1104</v>
      </c>
      <c r="E233" s="859">
        <v>-0.0199</v>
      </c>
      <c r="F233" s="861">
        <v>23.972307</v>
      </c>
      <c r="G233" s="861">
        <v>144.41689</v>
      </c>
      <c r="H233" s="860">
        <v>1204.445835</v>
      </c>
      <c r="I233" s="862" t="s">
        <v>6342</v>
      </c>
      <c r="J233" s="858" t="s">
        <v>6342</v>
      </c>
      <c r="K233" s="858" t="s">
        <v>1108</v>
      </c>
    </row>
    <row r="234" s="823" customFormat="1" ht="28.6" customHeight="1" outlineLevel="1" spans="1:11">
      <c r="A234" s="855" t="s">
        <v>1101</v>
      </c>
      <c r="B234" s="855" t="s">
        <v>781</v>
      </c>
      <c r="C234" s="858" t="s">
        <v>8602</v>
      </c>
      <c r="D234" s="858" t="s">
        <v>1104</v>
      </c>
      <c r="E234" s="859">
        <v>-0.0169</v>
      </c>
      <c r="F234" s="861">
        <v>1.72</v>
      </c>
      <c r="G234" s="861">
        <v>11.868</v>
      </c>
      <c r="H234" s="860">
        <v>101.48</v>
      </c>
      <c r="I234" s="862" t="s">
        <v>6342</v>
      </c>
      <c r="J234" s="858" t="s">
        <v>6342</v>
      </c>
      <c r="K234" s="858" t="s">
        <v>1108</v>
      </c>
    </row>
    <row r="235" s="823" customFormat="1" ht="42.95" customHeight="1" outlineLevel="1" spans="1:11">
      <c r="A235" s="855" t="s">
        <v>1101</v>
      </c>
      <c r="B235" s="855" t="s">
        <v>781</v>
      </c>
      <c r="C235" s="858" t="s">
        <v>8603</v>
      </c>
      <c r="D235" s="858" t="s">
        <v>1104</v>
      </c>
      <c r="E235" s="859">
        <v>-0.0147</v>
      </c>
      <c r="F235" s="861">
        <v>8.480424</v>
      </c>
      <c r="G235" s="861">
        <v>66.041302</v>
      </c>
      <c r="H235" s="860">
        <v>575.608779</v>
      </c>
      <c r="I235" s="862" t="s">
        <v>6342</v>
      </c>
      <c r="J235" s="858" t="s">
        <v>6342</v>
      </c>
      <c r="K235" s="858" t="s">
        <v>1108</v>
      </c>
    </row>
    <row r="236" s="823" customFormat="1" ht="42.95" customHeight="1" outlineLevel="1" spans="1:11">
      <c r="A236" s="855" t="s">
        <v>1101</v>
      </c>
      <c r="B236" s="855" t="s">
        <v>781</v>
      </c>
      <c r="C236" s="858" t="s">
        <v>8604</v>
      </c>
      <c r="D236" s="858" t="s">
        <v>1104</v>
      </c>
      <c r="E236" s="859">
        <v>-0.0136</v>
      </c>
      <c r="F236" s="861">
        <v>7.257542</v>
      </c>
      <c r="G236" s="861">
        <v>60.758472</v>
      </c>
      <c r="H236" s="860">
        <v>535.009296</v>
      </c>
      <c r="I236" s="862" t="s">
        <v>6342</v>
      </c>
      <c r="J236" s="858" t="s">
        <v>6342</v>
      </c>
      <c r="K236" s="858" t="s">
        <v>1108</v>
      </c>
    </row>
    <row r="237" s="823" customFormat="1" ht="42.95" customHeight="1" outlineLevel="1" spans="1:11">
      <c r="A237" s="855" t="s">
        <v>1101</v>
      </c>
      <c r="B237" s="855" t="s">
        <v>781</v>
      </c>
      <c r="C237" s="858" t="s">
        <v>4342</v>
      </c>
      <c r="D237" s="858" t="s">
        <v>1104</v>
      </c>
      <c r="E237" s="859">
        <v>-0.0132</v>
      </c>
      <c r="F237" s="861">
        <v>1.674375</v>
      </c>
      <c r="G237" s="861">
        <v>14.346875</v>
      </c>
      <c r="H237" s="860">
        <v>126.725</v>
      </c>
      <c r="I237" s="862" t="s">
        <v>6342</v>
      </c>
      <c r="J237" s="858" t="s">
        <v>6342</v>
      </c>
      <c r="K237" s="858" t="s">
        <v>1108</v>
      </c>
    </row>
    <row r="238" s="823" customFormat="1" ht="28.6" customHeight="1" outlineLevel="1" spans="1:11">
      <c r="A238" s="855" t="s">
        <v>1101</v>
      </c>
      <c r="B238" s="855" t="s">
        <v>781</v>
      </c>
      <c r="C238" s="858" t="s">
        <v>8605</v>
      </c>
      <c r="D238" s="858" t="s">
        <v>1104</v>
      </c>
      <c r="E238" s="859">
        <v>-0.0114</v>
      </c>
      <c r="F238" s="861">
        <v>11.932033</v>
      </c>
      <c r="G238" s="861">
        <v>117.042322</v>
      </c>
      <c r="H238" s="860">
        <v>1051.102888</v>
      </c>
      <c r="I238" s="862" t="s">
        <v>6342</v>
      </c>
      <c r="J238" s="858" t="s">
        <v>6342</v>
      </c>
      <c r="K238" s="858" t="s">
        <v>1108</v>
      </c>
    </row>
    <row r="239" s="823" customFormat="1" ht="42.95" customHeight="1" outlineLevel="1" spans="1:11">
      <c r="A239" s="855" t="s">
        <v>1101</v>
      </c>
      <c r="B239" s="855" t="s">
        <v>781</v>
      </c>
      <c r="C239" s="858" t="s">
        <v>8606</v>
      </c>
      <c r="D239" s="858" t="s">
        <v>1104</v>
      </c>
      <c r="E239" s="859">
        <v>-0.0095</v>
      </c>
      <c r="F239" s="861">
        <v>20.274642</v>
      </c>
      <c r="G239" s="861">
        <v>233.483742</v>
      </c>
      <c r="H239" s="860">
        <v>2132.090997</v>
      </c>
      <c r="I239" s="862" t="s">
        <v>6342</v>
      </c>
      <c r="J239" s="858" t="s">
        <v>6342</v>
      </c>
      <c r="K239" s="858" t="s">
        <v>1108</v>
      </c>
    </row>
    <row r="240" s="823" customFormat="1" ht="28.6" customHeight="1" outlineLevel="1" spans="1:11">
      <c r="A240" s="855" t="s">
        <v>1101</v>
      </c>
      <c r="B240" s="855" t="s">
        <v>781</v>
      </c>
      <c r="C240" s="858" t="s">
        <v>8607</v>
      </c>
      <c r="D240" s="858" t="s">
        <v>1104</v>
      </c>
      <c r="E240" s="859">
        <v>-0.0092</v>
      </c>
      <c r="F240" s="861">
        <v>2.996451</v>
      </c>
      <c r="G240" s="861">
        <v>35.460658</v>
      </c>
      <c r="H240" s="860">
        <v>324.642076</v>
      </c>
      <c r="I240" s="862" t="s">
        <v>6342</v>
      </c>
      <c r="J240" s="858" t="s">
        <v>6342</v>
      </c>
      <c r="K240" s="858" t="s">
        <v>1108</v>
      </c>
    </row>
    <row r="241" s="823" customFormat="1" ht="42.95" customHeight="1" outlineLevel="1" spans="1:11">
      <c r="A241" s="855" t="s">
        <v>1101</v>
      </c>
      <c r="B241" s="855" t="s">
        <v>781</v>
      </c>
      <c r="C241" s="858" t="s">
        <v>8608</v>
      </c>
      <c r="D241" s="858" t="s">
        <v>1104</v>
      </c>
      <c r="E241" s="859">
        <v>-0.0092</v>
      </c>
      <c r="F241" s="861">
        <v>8.989352</v>
      </c>
      <c r="G241" s="861">
        <v>106.381975</v>
      </c>
      <c r="H241" s="860">
        <v>973.926227</v>
      </c>
      <c r="I241" s="862" t="s">
        <v>6342</v>
      </c>
      <c r="J241" s="858" t="s">
        <v>6342</v>
      </c>
      <c r="K241" s="858" t="s">
        <v>1108</v>
      </c>
    </row>
    <row r="242" s="823" customFormat="1" ht="42.95" customHeight="1" outlineLevel="1" spans="1:11">
      <c r="A242" s="855" t="s">
        <v>1101</v>
      </c>
      <c r="B242" s="855" t="s">
        <v>781</v>
      </c>
      <c r="C242" s="858" t="s">
        <v>8609</v>
      </c>
      <c r="D242" s="858" t="s">
        <v>1104</v>
      </c>
      <c r="E242" s="859">
        <v>-0.0086</v>
      </c>
      <c r="F242" s="861">
        <v>2.511425</v>
      </c>
      <c r="G242" s="861">
        <v>31.643955</v>
      </c>
      <c r="H242" s="860">
        <v>291.3253</v>
      </c>
      <c r="I242" s="862" t="s">
        <v>6342</v>
      </c>
      <c r="J242" s="858" t="s">
        <v>6342</v>
      </c>
      <c r="K242" s="858" t="s">
        <v>1108</v>
      </c>
    </row>
    <row r="243" s="823" customFormat="1" ht="28.6" customHeight="1" outlineLevel="1" spans="1:11">
      <c r="A243" s="855" t="s">
        <v>1101</v>
      </c>
      <c r="B243" s="855" t="s">
        <v>781</v>
      </c>
      <c r="C243" s="858" t="s">
        <v>1232</v>
      </c>
      <c r="D243" s="858" t="s">
        <v>1104</v>
      </c>
      <c r="E243" s="859">
        <v>-0.0055</v>
      </c>
      <c r="F243" s="861">
        <v>0.2455</v>
      </c>
      <c r="G243" s="861">
        <v>4.68896</v>
      </c>
      <c r="H243" s="860">
        <v>44.434595</v>
      </c>
      <c r="I243" s="862" t="s">
        <v>6342</v>
      </c>
      <c r="J243" s="858" t="s">
        <v>6342</v>
      </c>
      <c r="K243" s="858" t="s">
        <v>1108</v>
      </c>
    </row>
    <row r="244" s="823" customFormat="1" ht="42.95" customHeight="1" outlineLevel="1" spans="1:11">
      <c r="A244" s="855" t="s">
        <v>1101</v>
      </c>
      <c r="B244" s="855" t="s">
        <v>781</v>
      </c>
      <c r="C244" s="858" t="s">
        <v>6660</v>
      </c>
      <c r="D244" s="858" t="s">
        <v>1104</v>
      </c>
      <c r="E244" s="859">
        <v>-0.005</v>
      </c>
      <c r="F244" s="861">
        <v>0.856579</v>
      </c>
      <c r="G244" s="861">
        <v>18.144751</v>
      </c>
      <c r="H244" s="860">
        <v>172.88172</v>
      </c>
      <c r="I244" s="862" t="s">
        <v>6342</v>
      </c>
      <c r="J244" s="858" t="s">
        <v>6342</v>
      </c>
      <c r="K244" s="858" t="s">
        <v>1108</v>
      </c>
    </row>
    <row r="245" s="823" customFormat="1" ht="28.6" customHeight="1" outlineLevel="1" spans="1:11">
      <c r="A245" s="855" t="s">
        <v>1101</v>
      </c>
      <c r="B245" s="855" t="s">
        <v>781</v>
      </c>
      <c r="C245" s="858" t="s">
        <v>1192</v>
      </c>
      <c r="D245" s="858" t="s">
        <v>1104</v>
      </c>
      <c r="E245" s="859">
        <v>-0.0011</v>
      </c>
      <c r="F245" s="861">
        <v>5.930157</v>
      </c>
      <c r="G245" s="861">
        <v>554.097846</v>
      </c>
      <c r="H245" s="860">
        <v>5481.676893</v>
      </c>
      <c r="I245" s="862" t="s">
        <v>6342</v>
      </c>
      <c r="J245" s="858" t="s">
        <v>6342</v>
      </c>
      <c r="K245" s="858" t="s">
        <v>1108</v>
      </c>
    </row>
    <row r="246" s="823" customFormat="1" ht="28.6" customHeight="1" outlineLevel="1" spans="1:11">
      <c r="A246" s="855" t="s">
        <v>1101</v>
      </c>
      <c r="B246" s="855" t="s">
        <v>781</v>
      </c>
      <c r="C246" s="858" t="s">
        <v>8610</v>
      </c>
      <c r="D246" s="858" t="s">
        <v>1104</v>
      </c>
      <c r="E246" s="859">
        <v>-0.001</v>
      </c>
      <c r="F246" s="861">
        <v>2.918027</v>
      </c>
      <c r="G246" s="861">
        <v>290.223678</v>
      </c>
      <c r="H246" s="860">
        <v>2873.056508</v>
      </c>
      <c r="I246" s="862" t="s">
        <v>6342</v>
      </c>
      <c r="J246" s="858" t="s">
        <v>6342</v>
      </c>
      <c r="K246" s="858" t="s">
        <v>1108</v>
      </c>
    </row>
    <row r="247" s="823" customFormat="1" ht="28.6" customHeight="1" outlineLevel="1" spans="1:11">
      <c r="A247" s="855" t="s">
        <v>1101</v>
      </c>
      <c r="B247" s="855" t="s">
        <v>781</v>
      </c>
      <c r="C247" s="858" t="s">
        <v>1248</v>
      </c>
      <c r="D247" s="858" t="s">
        <v>1104</v>
      </c>
      <c r="E247" s="859">
        <v>-0.0006</v>
      </c>
      <c r="F247" s="861">
        <v>2.53797</v>
      </c>
      <c r="G247" s="861">
        <v>433.071524</v>
      </c>
      <c r="H247" s="860">
        <v>4305.335535</v>
      </c>
      <c r="I247" s="862" t="s">
        <v>6342</v>
      </c>
      <c r="J247" s="858" t="s">
        <v>6342</v>
      </c>
      <c r="K247" s="858" t="s">
        <v>1108</v>
      </c>
    </row>
    <row r="248" s="823" customFormat="1" ht="28.45" customHeight="1" spans="1:11">
      <c r="A248" s="855" t="s">
        <v>2191</v>
      </c>
      <c r="B248" s="855"/>
      <c r="C248" s="856"/>
      <c r="D248" s="856"/>
      <c r="E248" s="856"/>
      <c r="F248" s="857">
        <v>59.75</v>
      </c>
      <c r="G248" s="857">
        <v>1554.66</v>
      </c>
      <c r="H248" s="857">
        <v>14718.95</v>
      </c>
      <c r="I248" s="856"/>
      <c r="J248" s="856"/>
      <c r="K248" s="856"/>
    </row>
    <row r="249" s="823" customFormat="1" ht="42.95" customHeight="1" outlineLevel="1" spans="1:11">
      <c r="A249" s="855" t="s">
        <v>2191</v>
      </c>
      <c r="B249" s="855" t="s">
        <v>8611</v>
      </c>
      <c r="C249" s="858" t="s">
        <v>8612</v>
      </c>
      <c r="D249" s="858" t="s">
        <v>8613</v>
      </c>
      <c r="E249" s="859">
        <v>-0.003</v>
      </c>
      <c r="F249" s="861">
        <v>28</v>
      </c>
      <c r="G249" s="861">
        <v>947</v>
      </c>
      <c r="H249" s="860">
        <v>9190</v>
      </c>
      <c r="I249" s="862" t="s">
        <v>6342</v>
      </c>
      <c r="J249" s="858" t="s">
        <v>6342</v>
      </c>
      <c r="K249" s="858" t="s">
        <v>8614</v>
      </c>
    </row>
    <row r="250" s="823" customFormat="1" ht="42.95" customHeight="1" outlineLevel="1" spans="1:11">
      <c r="A250" s="855" t="s">
        <v>2191</v>
      </c>
      <c r="B250" s="855" t="s">
        <v>8611</v>
      </c>
      <c r="C250" s="858" t="s">
        <v>8615</v>
      </c>
      <c r="D250" s="858" t="s">
        <v>8613</v>
      </c>
      <c r="E250" s="859">
        <v>-0.0048</v>
      </c>
      <c r="F250" s="861">
        <v>5.5</v>
      </c>
      <c r="G250" s="861">
        <v>143.59</v>
      </c>
      <c r="H250" s="860">
        <v>1150.75</v>
      </c>
      <c r="I250" s="862" t="s">
        <v>6342</v>
      </c>
      <c r="J250" s="858" t="s">
        <v>6342</v>
      </c>
      <c r="K250" s="858" t="s">
        <v>8614</v>
      </c>
    </row>
    <row r="251" s="823" customFormat="1" ht="42.95" customHeight="1" outlineLevel="1" spans="1:11">
      <c r="A251" s="855" t="s">
        <v>2191</v>
      </c>
      <c r="B251" s="855" t="s">
        <v>8611</v>
      </c>
      <c r="C251" s="858" t="s">
        <v>8615</v>
      </c>
      <c r="D251" s="858" t="s">
        <v>8613</v>
      </c>
      <c r="E251" s="859">
        <v>-0.0065</v>
      </c>
      <c r="F251" s="861">
        <v>3</v>
      </c>
      <c r="G251" s="861">
        <v>49.11</v>
      </c>
      <c r="H251" s="860">
        <v>461.1</v>
      </c>
      <c r="I251" s="862" t="s">
        <v>6342</v>
      </c>
      <c r="J251" s="858" t="s">
        <v>6342</v>
      </c>
      <c r="K251" s="858" t="s">
        <v>8614</v>
      </c>
    </row>
    <row r="252" s="823" customFormat="1" ht="28.6" customHeight="1" outlineLevel="1" spans="1:11">
      <c r="A252" s="855" t="s">
        <v>2191</v>
      </c>
      <c r="B252" s="855" t="s">
        <v>8611</v>
      </c>
      <c r="C252" s="858" t="s">
        <v>8616</v>
      </c>
      <c r="D252" s="858" t="s">
        <v>8613</v>
      </c>
      <c r="E252" s="859">
        <v>-0.0069</v>
      </c>
      <c r="F252" s="861">
        <v>16</v>
      </c>
      <c r="G252" s="861">
        <v>246.65</v>
      </c>
      <c r="H252" s="860">
        <v>2306.5</v>
      </c>
      <c r="I252" s="862" t="s">
        <v>6342</v>
      </c>
      <c r="J252" s="858" t="s">
        <v>6342</v>
      </c>
      <c r="K252" s="858" t="s">
        <v>8614</v>
      </c>
    </row>
    <row r="253" s="823" customFormat="1" ht="28.6" customHeight="1" outlineLevel="1" spans="1:11">
      <c r="A253" s="855" t="s">
        <v>2191</v>
      </c>
      <c r="B253" s="855" t="s">
        <v>8611</v>
      </c>
      <c r="C253" s="858" t="s">
        <v>8617</v>
      </c>
      <c r="D253" s="858" t="s">
        <v>8613</v>
      </c>
      <c r="E253" s="859">
        <v>-0.0087</v>
      </c>
      <c r="F253" s="861">
        <v>4</v>
      </c>
      <c r="G253" s="861">
        <v>50.21</v>
      </c>
      <c r="H253" s="860">
        <v>462.1</v>
      </c>
      <c r="I253" s="862" t="s">
        <v>6342</v>
      </c>
      <c r="J253" s="858" t="s">
        <v>6342</v>
      </c>
      <c r="K253" s="858" t="s">
        <v>8614</v>
      </c>
    </row>
    <row r="254" s="823" customFormat="1" ht="42.95" customHeight="1" outlineLevel="1" spans="1:11">
      <c r="A254" s="855" t="s">
        <v>2191</v>
      </c>
      <c r="B254" s="855" t="s">
        <v>8611</v>
      </c>
      <c r="C254" s="858" t="s">
        <v>8618</v>
      </c>
      <c r="D254" s="858" t="s">
        <v>8613</v>
      </c>
      <c r="E254" s="859">
        <v>-0.0028</v>
      </c>
      <c r="F254" s="861">
        <v>3.25</v>
      </c>
      <c r="G254" s="861">
        <v>118.1</v>
      </c>
      <c r="H254" s="860">
        <v>1148.5</v>
      </c>
      <c r="I254" s="862" t="s">
        <v>6342</v>
      </c>
      <c r="J254" s="858" t="s">
        <v>6342</v>
      </c>
      <c r="K254" s="858" t="s">
        <v>8614</v>
      </c>
    </row>
    <row r="255" s="823" customFormat="1" ht="28.45" customHeight="1" spans="1:11">
      <c r="A255" s="855" t="s">
        <v>2326</v>
      </c>
      <c r="B255" s="855"/>
      <c r="C255" s="856"/>
      <c r="D255" s="856"/>
      <c r="E255" s="856"/>
      <c r="F255" s="857">
        <v>12204.342114</v>
      </c>
      <c r="G255" s="857">
        <v>12204.342114</v>
      </c>
      <c r="H255" s="857">
        <v>116222.153292</v>
      </c>
      <c r="I255" s="856"/>
      <c r="J255" s="856"/>
      <c r="K255" s="856"/>
    </row>
    <row r="256" s="823" customFormat="1" ht="42.95" customHeight="1" outlineLevel="1" spans="1:11">
      <c r="A256" s="855" t="s">
        <v>2326</v>
      </c>
      <c r="B256" s="855" t="s">
        <v>7267</v>
      </c>
      <c r="C256" s="858" t="s">
        <v>8619</v>
      </c>
      <c r="D256" s="858" t="s">
        <v>8466</v>
      </c>
      <c r="E256" s="859">
        <v>-0.1185</v>
      </c>
      <c r="F256" s="861">
        <v>917.570254</v>
      </c>
      <c r="G256" s="861">
        <v>917.570254</v>
      </c>
      <c r="H256" s="860">
        <v>7742.952</v>
      </c>
      <c r="I256" s="862" t="s">
        <v>6342</v>
      </c>
      <c r="J256" s="858" t="s">
        <v>8467</v>
      </c>
      <c r="K256" s="858" t="s">
        <v>8620</v>
      </c>
    </row>
    <row r="257" s="823" customFormat="1" ht="42.95" customHeight="1" outlineLevel="1" spans="1:11">
      <c r="A257" s="855" t="s">
        <v>2326</v>
      </c>
      <c r="B257" s="855" t="s">
        <v>7261</v>
      </c>
      <c r="C257" s="858" t="s">
        <v>8621</v>
      </c>
      <c r="D257" s="858" t="s">
        <v>8466</v>
      </c>
      <c r="E257" s="859">
        <v>-0.1454</v>
      </c>
      <c r="F257" s="861">
        <v>807.684222</v>
      </c>
      <c r="G257" s="861">
        <v>807.684222</v>
      </c>
      <c r="H257" s="860">
        <v>5555.7936</v>
      </c>
      <c r="I257" s="862" t="s">
        <v>6342</v>
      </c>
      <c r="J257" s="858" t="s">
        <v>8467</v>
      </c>
      <c r="K257" s="858" t="s">
        <v>8622</v>
      </c>
    </row>
    <row r="258" s="823" customFormat="1" ht="42.95" customHeight="1" outlineLevel="1" spans="1:11">
      <c r="A258" s="855" t="s">
        <v>2326</v>
      </c>
      <c r="B258" s="855" t="s">
        <v>8623</v>
      </c>
      <c r="C258" s="858" t="s">
        <v>8624</v>
      </c>
      <c r="D258" s="858" t="s">
        <v>8466</v>
      </c>
      <c r="E258" s="859">
        <v>-0.1351</v>
      </c>
      <c r="F258" s="861">
        <v>602.458012</v>
      </c>
      <c r="G258" s="861">
        <v>602.458012</v>
      </c>
      <c r="H258" s="860">
        <v>4460.2992</v>
      </c>
      <c r="I258" s="862" t="s">
        <v>6342</v>
      </c>
      <c r="J258" s="858" t="s">
        <v>8467</v>
      </c>
      <c r="K258" s="858" t="s">
        <v>8625</v>
      </c>
    </row>
    <row r="259" s="823" customFormat="1" ht="42.95" customHeight="1" outlineLevel="1" spans="1:11">
      <c r="A259" s="855" t="s">
        <v>2326</v>
      </c>
      <c r="B259" s="855" t="s">
        <v>7261</v>
      </c>
      <c r="C259" s="858" t="s">
        <v>8612</v>
      </c>
      <c r="D259" s="858" t="s">
        <v>8466</v>
      </c>
      <c r="E259" s="859">
        <v>-0.1521</v>
      </c>
      <c r="F259" s="861">
        <v>479.084337</v>
      </c>
      <c r="G259" s="861">
        <v>479.084337</v>
      </c>
      <c r="H259" s="860">
        <v>3149.7984</v>
      </c>
      <c r="I259" s="862" t="s">
        <v>6342</v>
      </c>
      <c r="J259" s="858" t="s">
        <v>8467</v>
      </c>
      <c r="K259" s="858" t="s">
        <v>8626</v>
      </c>
    </row>
    <row r="260" s="823" customFormat="1" ht="42.95" customHeight="1" outlineLevel="1" spans="1:11">
      <c r="A260" s="855" t="s">
        <v>2326</v>
      </c>
      <c r="B260" s="855" t="s">
        <v>7261</v>
      </c>
      <c r="C260" s="858" t="s">
        <v>8627</v>
      </c>
      <c r="D260" s="858" t="s">
        <v>8466</v>
      </c>
      <c r="E260" s="859">
        <v>-0.1131</v>
      </c>
      <c r="F260" s="861">
        <v>454.318986</v>
      </c>
      <c r="G260" s="861">
        <v>454.318986</v>
      </c>
      <c r="H260" s="860">
        <v>4015.368</v>
      </c>
      <c r="I260" s="862" t="s">
        <v>6342</v>
      </c>
      <c r="J260" s="858" t="s">
        <v>8467</v>
      </c>
      <c r="K260" s="858" t="s">
        <v>8626</v>
      </c>
    </row>
    <row r="261" s="823" customFormat="1" ht="42.95" customHeight="1" outlineLevel="1" spans="1:11">
      <c r="A261" s="855" t="s">
        <v>2326</v>
      </c>
      <c r="B261" s="855" t="s">
        <v>7267</v>
      </c>
      <c r="C261" s="858" t="s">
        <v>8628</v>
      </c>
      <c r="D261" s="858" t="s">
        <v>8466</v>
      </c>
      <c r="E261" s="859">
        <v>-0.0854</v>
      </c>
      <c r="F261" s="861">
        <v>443.622252</v>
      </c>
      <c r="G261" s="861">
        <v>443.622252</v>
      </c>
      <c r="H261" s="860">
        <v>5191.6032</v>
      </c>
      <c r="I261" s="862" t="s">
        <v>6342</v>
      </c>
      <c r="J261" s="858" t="s">
        <v>8467</v>
      </c>
      <c r="K261" s="858" t="s">
        <v>8626</v>
      </c>
    </row>
    <row r="262" s="823" customFormat="1" ht="42.95" customHeight="1" outlineLevel="1" spans="1:11">
      <c r="A262" s="855" t="s">
        <v>2326</v>
      </c>
      <c r="B262" s="855" t="s">
        <v>7261</v>
      </c>
      <c r="C262" s="858" t="s">
        <v>8629</v>
      </c>
      <c r="D262" s="858" t="s">
        <v>8466</v>
      </c>
      <c r="E262" s="859">
        <v>-0.1279</v>
      </c>
      <c r="F262" s="861">
        <v>435.097454</v>
      </c>
      <c r="G262" s="861">
        <v>435.097454</v>
      </c>
      <c r="H262" s="860">
        <v>3402.6048</v>
      </c>
      <c r="I262" s="862" t="s">
        <v>6342</v>
      </c>
      <c r="J262" s="858" t="s">
        <v>8467</v>
      </c>
      <c r="K262" s="858" t="s">
        <v>8626</v>
      </c>
    </row>
    <row r="263" s="823" customFormat="1" ht="42.95" customHeight="1" outlineLevel="1" spans="1:11">
      <c r="A263" s="855" t="s">
        <v>2326</v>
      </c>
      <c r="B263" s="855" t="s">
        <v>7267</v>
      </c>
      <c r="C263" s="858" t="s">
        <v>8630</v>
      </c>
      <c r="D263" s="858" t="s">
        <v>8466</v>
      </c>
      <c r="E263" s="859">
        <v>-0.1157</v>
      </c>
      <c r="F263" s="861">
        <v>430.262706</v>
      </c>
      <c r="G263" s="861">
        <v>430.262706</v>
      </c>
      <c r="H263" s="860">
        <v>3719.2764</v>
      </c>
      <c r="I263" s="862" t="s">
        <v>6342</v>
      </c>
      <c r="J263" s="858" t="s">
        <v>8467</v>
      </c>
      <c r="K263" s="858" t="s">
        <v>8626</v>
      </c>
    </row>
    <row r="264" s="823" customFormat="1" ht="42.95" customHeight="1" outlineLevel="1" spans="1:11">
      <c r="A264" s="855" t="s">
        <v>2326</v>
      </c>
      <c r="B264" s="855" t="s">
        <v>2357</v>
      </c>
      <c r="C264" s="858" t="s">
        <v>8426</v>
      </c>
      <c r="D264" s="858" t="s">
        <v>8466</v>
      </c>
      <c r="E264" s="859">
        <v>-0.1327</v>
      </c>
      <c r="F264" s="861">
        <v>363.086438</v>
      </c>
      <c r="G264" s="861">
        <v>363.086438</v>
      </c>
      <c r="H264" s="860">
        <v>2737.1232</v>
      </c>
      <c r="I264" s="862" t="s">
        <v>6342</v>
      </c>
      <c r="J264" s="858" t="s">
        <v>8467</v>
      </c>
      <c r="K264" s="858" t="s">
        <v>8626</v>
      </c>
    </row>
    <row r="265" s="823" customFormat="1" ht="42.95" customHeight="1" outlineLevel="1" spans="1:11">
      <c r="A265" s="855" t="s">
        <v>2326</v>
      </c>
      <c r="B265" s="855" t="s">
        <v>7261</v>
      </c>
      <c r="C265" s="858" t="s">
        <v>8631</v>
      </c>
      <c r="D265" s="858" t="s">
        <v>8466</v>
      </c>
      <c r="E265" s="859">
        <v>-0.0909</v>
      </c>
      <c r="F265" s="861">
        <v>356.224519</v>
      </c>
      <c r="G265" s="861">
        <v>356.224519</v>
      </c>
      <c r="H265" s="860">
        <v>3917.2896</v>
      </c>
      <c r="I265" s="862" t="s">
        <v>6342</v>
      </c>
      <c r="J265" s="858" t="s">
        <v>8467</v>
      </c>
      <c r="K265" s="858" t="s">
        <v>8626</v>
      </c>
    </row>
    <row r="266" s="823" customFormat="1" ht="28.6" customHeight="1" outlineLevel="1" spans="1:11">
      <c r="A266" s="855" t="s">
        <v>2326</v>
      </c>
      <c r="B266" s="855" t="s">
        <v>2357</v>
      </c>
      <c r="C266" s="858" t="s">
        <v>8632</v>
      </c>
      <c r="D266" s="858" t="s">
        <v>8466</v>
      </c>
      <c r="E266" s="859">
        <v>-0.0825</v>
      </c>
      <c r="F266" s="861">
        <v>346.900914</v>
      </c>
      <c r="G266" s="861">
        <v>346.900914</v>
      </c>
      <c r="H266" s="860">
        <v>4207.0896</v>
      </c>
      <c r="I266" s="862" t="s">
        <v>6342</v>
      </c>
      <c r="J266" s="858" t="s">
        <v>8467</v>
      </c>
      <c r="K266" s="858" t="s">
        <v>8626</v>
      </c>
    </row>
    <row r="267" s="823" customFormat="1" ht="42.95" customHeight="1" outlineLevel="1" spans="1:11">
      <c r="A267" s="855" t="s">
        <v>2326</v>
      </c>
      <c r="B267" s="855" t="s">
        <v>7261</v>
      </c>
      <c r="C267" s="858" t="s">
        <v>8618</v>
      </c>
      <c r="D267" s="858" t="s">
        <v>8466</v>
      </c>
      <c r="E267" s="859">
        <v>-0.1202</v>
      </c>
      <c r="F267" s="861">
        <v>324.306521</v>
      </c>
      <c r="G267" s="861">
        <v>324.306521</v>
      </c>
      <c r="H267" s="860">
        <v>2698.416</v>
      </c>
      <c r="I267" s="862" t="s">
        <v>6342</v>
      </c>
      <c r="J267" s="858" t="s">
        <v>8467</v>
      </c>
      <c r="K267" s="858" t="s">
        <v>8626</v>
      </c>
    </row>
    <row r="268" s="823" customFormat="1" ht="42.95" customHeight="1" outlineLevel="1" spans="1:11">
      <c r="A268" s="855" t="s">
        <v>2326</v>
      </c>
      <c r="B268" s="855" t="s">
        <v>7261</v>
      </c>
      <c r="C268" s="858" t="s">
        <v>8633</v>
      </c>
      <c r="D268" s="858" t="s">
        <v>8466</v>
      </c>
      <c r="E268" s="859">
        <v>-0.0872</v>
      </c>
      <c r="F268" s="861">
        <v>311.948885</v>
      </c>
      <c r="G268" s="861">
        <v>311.948885</v>
      </c>
      <c r="H268" s="860">
        <v>3576.1824</v>
      </c>
      <c r="I268" s="862" t="s">
        <v>6342</v>
      </c>
      <c r="J268" s="858" t="s">
        <v>8467</v>
      </c>
      <c r="K268" s="858" t="s">
        <v>8626</v>
      </c>
    </row>
    <row r="269" s="823" customFormat="1" ht="42.95" customHeight="1" outlineLevel="1" spans="1:11">
      <c r="A269" s="855" t="s">
        <v>2326</v>
      </c>
      <c r="B269" s="855" t="s">
        <v>7267</v>
      </c>
      <c r="C269" s="858" t="s">
        <v>8634</v>
      </c>
      <c r="D269" s="858" t="s">
        <v>8466</v>
      </c>
      <c r="E269" s="859">
        <v>-0.1415</v>
      </c>
      <c r="F269" s="861">
        <v>293.52956</v>
      </c>
      <c r="G269" s="861">
        <v>293.52956</v>
      </c>
      <c r="H269" s="860">
        <v>2074.0608</v>
      </c>
      <c r="I269" s="862" t="s">
        <v>6342</v>
      </c>
      <c r="J269" s="858" t="s">
        <v>8467</v>
      </c>
      <c r="K269" s="858" t="s">
        <v>8626</v>
      </c>
    </row>
    <row r="270" s="823" customFormat="1" ht="42.95" customHeight="1" outlineLevel="1" spans="1:11">
      <c r="A270" s="855" t="s">
        <v>2326</v>
      </c>
      <c r="B270" s="855" t="s">
        <v>7267</v>
      </c>
      <c r="C270" s="858" t="s">
        <v>8635</v>
      </c>
      <c r="D270" s="858" t="s">
        <v>8466</v>
      </c>
      <c r="E270" s="859">
        <v>-0.1175</v>
      </c>
      <c r="F270" s="861">
        <v>276.627294</v>
      </c>
      <c r="G270" s="861">
        <v>276.627294</v>
      </c>
      <c r="H270" s="860">
        <v>2353.8816</v>
      </c>
      <c r="I270" s="862" t="s">
        <v>6342</v>
      </c>
      <c r="J270" s="858" t="s">
        <v>8467</v>
      </c>
      <c r="K270" s="858" t="s">
        <v>8626</v>
      </c>
    </row>
    <row r="271" s="823" customFormat="1" ht="28.6" customHeight="1" outlineLevel="1" spans="1:11">
      <c r="A271" s="855" t="s">
        <v>2326</v>
      </c>
      <c r="B271" s="855" t="s">
        <v>7261</v>
      </c>
      <c r="C271" s="858" t="s">
        <v>8636</v>
      </c>
      <c r="D271" s="858" t="s">
        <v>8466</v>
      </c>
      <c r="E271" s="859">
        <v>-0.1207</v>
      </c>
      <c r="F271" s="861">
        <v>244.401857</v>
      </c>
      <c r="G271" s="861">
        <v>244.401857</v>
      </c>
      <c r="H271" s="860">
        <v>2024.8704</v>
      </c>
      <c r="I271" s="862" t="s">
        <v>6342</v>
      </c>
      <c r="J271" s="858" t="s">
        <v>8467</v>
      </c>
      <c r="K271" s="858" t="s">
        <v>8626</v>
      </c>
    </row>
    <row r="272" s="823" customFormat="1" ht="42.95" customHeight="1" outlineLevel="1" spans="1:11">
      <c r="A272" s="855" t="s">
        <v>2326</v>
      </c>
      <c r="B272" s="855" t="s">
        <v>7261</v>
      </c>
      <c r="C272" s="858" t="s">
        <v>8637</v>
      </c>
      <c r="D272" s="858" t="s">
        <v>8466</v>
      </c>
      <c r="E272" s="859">
        <v>-0.1176</v>
      </c>
      <c r="F272" s="861">
        <v>237.259633</v>
      </c>
      <c r="G272" s="861">
        <v>237.259633</v>
      </c>
      <c r="H272" s="860">
        <v>2017.8144</v>
      </c>
      <c r="I272" s="862" t="s">
        <v>6342</v>
      </c>
      <c r="J272" s="858" t="s">
        <v>8467</v>
      </c>
      <c r="K272" s="858" t="s">
        <v>8626</v>
      </c>
    </row>
    <row r="273" s="823" customFormat="1" ht="42.95" customHeight="1" outlineLevel="1" spans="1:11">
      <c r="A273" s="855" t="s">
        <v>2326</v>
      </c>
      <c r="B273" s="855" t="s">
        <v>8623</v>
      </c>
      <c r="C273" s="858" t="s">
        <v>1212</v>
      </c>
      <c r="D273" s="858" t="s">
        <v>8466</v>
      </c>
      <c r="E273" s="859">
        <v>-0.1157</v>
      </c>
      <c r="F273" s="861">
        <v>233.10375</v>
      </c>
      <c r="G273" s="861">
        <v>233.10375</v>
      </c>
      <c r="H273" s="860">
        <v>2013.5808</v>
      </c>
      <c r="I273" s="862" t="s">
        <v>6342</v>
      </c>
      <c r="J273" s="858" t="s">
        <v>8467</v>
      </c>
      <c r="K273" s="858" t="s">
        <v>8626</v>
      </c>
    </row>
    <row r="274" s="823" customFormat="1" ht="42.95" customHeight="1" outlineLevel="1" spans="1:11">
      <c r="A274" s="855" t="s">
        <v>2326</v>
      </c>
      <c r="B274" s="855" t="s">
        <v>2357</v>
      </c>
      <c r="C274" s="858" t="s">
        <v>8638</v>
      </c>
      <c r="D274" s="858" t="s">
        <v>8466</v>
      </c>
      <c r="E274" s="859">
        <v>-0.0956</v>
      </c>
      <c r="F274" s="861">
        <v>219.563528</v>
      </c>
      <c r="G274" s="861">
        <v>219.563528</v>
      </c>
      <c r="H274" s="860">
        <v>2296.8288</v>
      </c>
      <c r="I274" s="862" t="s">
        <v>6342</v>
      </c>
      <c r="J274" s="858" t="s">
        <v>8467</v>
      </c>
      <c r="K274" s="858" t="s">
        <v>8626</v>
      </c>
    </row>
    <row r="275" s="823" customFormat="1" ht="42.95" customHeight="1" outlineLevel="1" spans="1:11">
      <c r="A275" s="855" t="s">
        <v>2326</v>
      </c>
      <c r="B275" s="855" t="s">
        <v>7261</v>
      </c>
      <c r="C275" s="858" t="s">
        <v>8639</v>
      </c>
      <c r="D275" s="858" t="s">
        <v>8466</v>
      </c>
      <c r="E275" s="859">
        <v>-0.1447</v>
      </c>
      <c r="F275" s="861">
        <v>200.826823</v>
      </c>
      <c r="G275" s="861">
        <v>200.826823</v>
      </c>
      <c r="H275" s="860">
        <v>1387.8144</v>
      </c>
      <c r="I275" s="862" t="s">
        <v>6342</v>
      </c>
      <c r="J275" s="858" t="s">
        <v>8467</v>
      </c>
      <c r="K275" s="858" t="s">
        <v>8626</v>
      </c>
    </row>
    <row r="276" s="823" customFormat="1" ht="28.6" customHeight="1" outlineLevel="1" spans="1:11">
      <c r="A276" s="855" t="s">
        <v>2326</v>
      </c>
      <c r="B276" s="855" t="s">
        <v>7261</v>
      </c>
      <c r="C276" s="858" t="s">
        <v>8640</v>
      </c>
      <c r="D276" s="858" t="s">
        <v>8466</v>
      </c>
      <c r="E276" s="859">
        <v>-0.1002</v>
      </c>
      <c r="F276" s="861">
        <v>198.177034</v>
      </c>
      <c r="G276" s="861">
        <v>198.177034</v>
      </c>
      <c r="H276" s="860">
        <v>1978.704</v>
      </c>
      <c r="I276" s="862" t="s">
        <v>6342</v>
      </c>
      <c r="J276" s="858" t="s">
        <v>8467</v>
      </c>
      <c r="K276" s="858" t="s">
        <v>8626</v>
      </c>
    </row>
    <row r="277" s="823" customFormat="1" ht="28.6" customHeight="1" outlineLevel="1" spans="1:11">
      <c r="A277" s="855" t="s">
        <v>2326</v>
      </c>
      <c r="B277" s="855" t="s">
        <v>7267</v>
      </c>
      <c r="C277" s="858" t="s">
        <v>8641</v>
      </c>
      <c r="D277" s="858" t="s">
        <v>8466</v>
      </c>
      <c r="E277" s="859">
        <v>-0.1423</v>
      </c>
      <c r="F277" s="861">
        <v>196.976204</v>
      </c>
      <c r="G277" s="861">
        <v>196.976204</v>
      </c>
      <c r="H277" s="860">
        <v>1383.984</v>
      </c>
      <c r="I277" s="862" t="s">
        <v>6342</v>
      </c>
      <c r="J277" s="858" t="s">
        <v>8467</v>
      </c>
      <c r="K277" s="858" t="s">
        <v>8626</v>
      </c>
    </row>
    <row r="278" s="823" customFormat="1" ht="42.95" customHeight="1" outlineLevel="1" spans="1:11">
      <c r="A278" s="855" t="s">
        <v>2326</v>
      </c>
      <c r="B278" s="855" t="s">
        <v>7261</v>
      </c>
      <c r="C278" s="858" t="s">
        <v>8642</v>
      </c>
      <c r="D278" s="858" t="s">
        <v>8466</v>
      </c>
      <c r="E278" s="859">
        <v>-0.0777</v>
      </c>
      <c r="F278" s="861">
        <v>150.045074</v>
      </c>
      <c r="G278" s="861">
        <v>150.045074</v>
      </c>
      <c r="H278" s="860">
        <v>1930.5216</v>
      </c>
      <c r="I278" s="862" t="s">
        <v>6342</v>
      </c>
      <c r="J278" s="858" t="s">
        <v>8467</v>
      </c>
      <c r="K278" s="858" t="s">
        <v>8626</v>
      </c>
    </row>
    <row r="279" s="823" customFormat="1" ht="42.95" customHeight="1" outlineLevel="1" spans="1:11">
      <c r="A279" s="855" t="s">
        <v>2326</v>
      </c>
      <c r="B279" s="855" t="s">
        <v>7261</v>
      </c>
      <c r="C279" s="858" t="s">
        <v>8643</v>
      </c>
      <c r="D279" s="858" t="s">
        <v>8466</v>
      </c>
      <c r="E279" s="859">
        <v>-0.1414</v>
      </c>
      <c r="F279" s="861">
        <v>146.561043</v>
      </c>
      <c r="G279" s="861">
        <v>146.561043</v>
      </c>
      <c r="H279" s="860">
        <v>1036.8288</v>
      </c>
      <c r="I279" s="862" t="s">
        <v>6342</v>
      </c>
      <c r="J279" s="858" t="s">
        <v>8467</v>
      </c>
      <c r="K279" s="858" t="s">
        <v>8626</v>
      </c>
    </row>
    <row r="280" s="823" customFormat="1" ht="42.95" customHeight="1" outlineLevel="1" spans="1:11">
      <c r="A280" s="855" t="s">
        <v>2326</v>
      </c>
      <c r="B280" s="855" t="s">
        <v>7267</v>
      </c>
      <c r="C280" s="858" t="s">
        <v>8644</v>
      </c>
      <c r="D280" s="858" t="s">
        <v>8466</v>
      </c>
      <c r="E280" s="859">
        <v>-0.1402</v>
      </c>
      <c r="F280" s="861">
        <v>145.165548</v>
      </c>
      <c r="G280" s="861">
        <v>145.165548</v>
      </c>
      <c r="H280" s="860">
        <v>1035.4176</v>
      </c>
      <c r="I280" s="862" t="s">
        <v>6342</v>
      </c>
      <c r="J280" s="858" t="s">
        <v>8467</v>
      </c>
      <c r="K280" s="858" t="s">
        <v>8626</v>
      </c>
    </row>
    <row r="281" s="823" customFormat="1" ht="42.95" customHeight="1" outlineLevel="1" spans="1:11">
      <c r="A281" s="855" t="s">
        <v>2326</v>
      </c>
      <c r="B281" s="855" t="s">
        <v>7261</v>
      </c>
      <c r="C281" s="858" t="s">
        <v>8645</v>
      </c>
      <c r="D281" s="858" t="s">
        <v>8466</v>
      </c>
      <c r="E281" s="859">
        <v>-0.1319</v>
      </c>
      <c r="F281" s="861">
        <v>135.280918</v>
      </c>
      <c r="G281" s="861">
        <v>135.280918</v>
      </c>
      <c r="H281" s="860">
        <v>1025.5392</v>
      </c>
      <c r="I281" s="862" t="s">
        <v>6342</v>
      </c>
      <c r="J281" s="858" t="s">
        <v>8467</v>
      </c>
      <c r="K281" s="858" t="s">
        <v>8626</v>
      </c>
    </row>
    <row r="282" s="823" customFormat="1" ht="57.25" customHeight="1" outlineLevel="1" spans="1:11">
      <c r="A282" s="855" t="s">
        <v>2326</v>
      </c>
      <c r="B282" s="855" t="s">
        <v>2357</v>
      </c>
      <c r="C282" s="858" t="s">
        <v>8646</v>
      </c>
      <c r="D282" s="858" t="s">
        <v>8466</v>
      </c>
      <c r="E282" s="859">
        <v>-0.3068</v>
      </c>
      <c r="F282" s="861">
        <v>135.269696</v>
      </c>
      <c r="G282" s="861">
        <v>135.269696</v>
      </c>
      <c r="H282" s="860">
        <v>440.905136</v>
      </c>
      <c r="I282" s="862" t="s">
        <v>6342</v>
      </c>
      <c r="J282" s="858" t="s">
        <v>8467</v>
      </c>
      <c r="K282" s="858" t="s">
        <v>8626</v>
      </c>
    </row>
    <row r="283" s="823" customFormat="1" ht="42.95" customHeight="1" outlineLevel="1" spans="1:11">
      <c r="A283" s="855" t="s">
        <v>2326</v>
      </c>
      <c r="B283" s="855" t="s">
        <v>2357</v>
      </c>
      <c r="C283" s="858" t="s">
        <v>8647</v>
      </c>
      <c r="D283" s="858" t="s">
        <v>8466</v>
      </c>
      <c r="E283" s="859">
        <v>-0.0375</v>
      </c>
      <c r="F283" s="861">
        <v>130.639469</v>
      </c>
      <c r="G283" s="861">
        <v>130.639469</v>
      </c>
      <c r="H283" s="860">
        <v>3488.676</v>
      </c>
      <c r="I283" s="862" t="s">
        <v>6342</v>
      </c>
      <c r="J283" s="858" t="s">
        <v>8467</v>
      </c>
      <c r="K283" s="858" t="s">
        <v>8648</v>
      </c>
    </row>
    <row r="284" s="823" customFormat="1" ht="42.95" customHeight="1" outlineLevel="1" spans="1:11">
      <c r="A284" s="855" t="s">
        <v>2326</v>
      </c>
      <c r="B284" s="855" t="s">
        <v>2357</v>
      </c>
      <c r="C284" s="858" t="s">
        <v>8649</v>
      </c>
      <c r="D284" s="858" t="s">
        <v>8466</v>
      </c>
      <c r="E284" s="859">
        <v>-0.101</v>
      </c>
      <c r="F284" s="861">
        <v>130.505408</v>
      </c>
      <c r="G284" s="861">
        <v>130.505408</v>
      </c>
      <c r="H284" s="860">
        <v>1291.6717</v>
      </c>
      <c r="I284" s="862" t="s">
        <v>6342</v>
      </c>
      <c r="J284" s="858" t="s">
        <v>8467</v>
      </c>
      <c r="K284" s="858" t="s">
        <v>8648</v>
      </c>
    </row>
    <row r="285" s="823" customFormat="1" ht="28.6" customHeight="1" outlineLevel="1" spans="1:11">
      <c r="A285" s="855" t="s">
        <v>2326</v>
      </c>
      <c r="B285" s="855" t="s">
        <v>2357</v>
      </c>
      <c r="C285" s="858" t="s">
        <v>8650</v>
      </c>
      <c r="D285" s="858" t="s">
        <v>8466</v>
      </c>
      <c r="E285" s="859">
        <v>-0.1276</v>
      </c>
      <c r="F285" s="861">
        <v>130.255675</v>
      </c>
      <c r="G285" s="861">
        <v>130.255675</v>
      </c>
      <c r="H285" s="860">
        <v>1020.4992</v>
      </c>
      <c r="I285" s="862" t="s">
        <v>6342</v>
      </c>
      <c r="J285" s="858" t="s">
        <v>8467</v>
      </c>
      <c r="K285" s="858" t="s">
        <v>8626</v>
      </c>
    </row>
    <row r="286" s="823" customFormat="1" ht="57.25" customHeight="1" outlineLevel="1" spans="1:11">
      <c r="A286" s="855" t="s">
        <v>2326</v>
      </c>
      <c r="B286" s="855" t="s">
        <v>7261</v>
      </c>
      <c r="C286" s="858" t="s">
        <v>8651</v>
      </c>
      <c r="D286" s="858" t="s">
        <v>8466</v>
      </c>
      <c r="E286" s="859">
        <v>-0.0918</v>
      </c>
      <c r="F286" s="861">
        <v>119.948593</v>
      </c>
      <c r="G286" s="861">
        <v>119.948593</v>
      </c>
      <c r="H286" s="860">
        <v>1306.9728</v>
      </c>
      <c r="I286" s="862" t="s">
        <v>6342</v>
      </c>
      <c r="J286" s="858" t="s">
        <v>8467</v>
      </c>
      <c r="K286" s="858" t="s">
        <v>8626</v>
      </c>
    </row>
    <row r="287" s="823" customFormat="1" ht="42.95" customHeight="1" outlineLevel="1" spans="1:11">
      <c r="A287" s="855" t="s">
        <v>2326</v>
      </c>
      <c r="B287" s="855" t="s">
        <v>7261</v>
      </c>
      <c r="C287" s="858" t="s">
        <v>8652</v>
      </c>
      <c r="D287" s="858" t="s">
        <v>8466</v>
      </c>
      <c r="E287" s="859">
        <v>-0.09</v>
      </c>
      <c r="F287" s="861">
        <v>117.330958</v>
      </c>
      <c r="G287" s="861">
        <v>117.330958</v>
      </c>
      <c r="H287" s="860">
        <v>1304.352</v>
      </c>
      <c r="I287" s="862" t="s">
        <v>6342</v>
      </c>
      <c r="J287" s="858" t="s">
        <v>8467</v>
      </c>
      <c r="K287" s="858" t="s">
        <v>8626</v>
      </c>
    </row>
    <row r="288" s="823" customFormat="1" ht="42.95" customHeight="1" outlineLevel="1" spans="1:11">
      <c r="A288" s="855" t="s">
        <v>2326</v>
      </c>
      <c r="B288" s="855" t="s">
        <v>7267</v>
      </c>
      <c r="C288" s="858" t="s">
        <v>4752</v>
      </c>
      <c r="D288" s="858" t="s">
        <v>8466</v>
      </c>
      <c r="E288" s="859">
        <v>-0.0682</v>
      </c>
      <c r="F288" s="861">
        <v>108.684395</v>
      </c>
      <c r="G288" s="861">
        <v>108.684395</v>
      </c>
      <c r="H288" s="860">
        <v>1592.4384</v>
      </c>
      <c r="I288" s="862" t="s">
        <v>6342</v>
      </c>
      <c r="J288" s="858" t="s">
        <v>8467</v>
      </c>
      <c r="K288" s="858" t="s">
        <v>8626</v>
      </c>
    </row>
    <row r="289" s="823" customFormat="1" ht="42.95" customHeight="1" outlineLevel="1" spans="1:11">
      <c r="A289" s="855" t="s">
        <v>2326</v>
      </c>
      <c r="B289" s="855" t="s">
        <v>7261</v>
      </c>
      <c r="C289" s="858" t="s">
        <v>8653</v>
      </c>
      <c r="D289" s="858" t="s">
        <v>8466</v>
      </c>
      <c r="E289" s="859">
        <v>-0.1472</v>
      </c>
      <c r="F289" s="861">
        <v>102.439895</v>
      </c>
      <c r="G289" s="861">
        <v>102.439895</v>
      </c>
      <c r="H289" s="860">
        <v>695.9232</v>
      </c>
      <c r="I289" s="862" t="s">
        <v>6342</v>
      </c>
      <c r="J289" s="858" t="s">
        <v>8467</v>
      </c>
      <c r="K289" s="858" t="s">
        <v>8626</v>
      </c>
    </row>
    <row r="290" s="823" customFormat="1" ht="42.95" customHeight="1" outlineLevel="1" spans="1:11">
      <c r="A290" s="855" t="s">
        <v>2326</v>
      </c>
      <c r="B290" s="855" t="s">
        <v>7261</v>
      </c>
      <c r="C290" s="858" t="s">
        <v>8654</v>
      </c>
      <c r="D290" s="858" t="s">
        <v>8466</v>
      </c>
      <c r="E290" s="859">
        <v>-0.1472</v>
      </c>
      <c r="F290" s="861">
        <v>102.421247</v>
      </c>
      <c r="G290" s="861">
        <v>102.421247</v>
      </c>
      <c r="H290" s="860">
        <v>695.9232</v>
      </c>
      <c r="I290" s="862" t="s">
        <v>6342</v>
      </c>
      <c r="J290" s="858" t="s">
        <v>8467</v>
      </c>
      <c r="K290" s="858" t="s">
        <v>8626</v>
      </c>
    </row>
    <row r="291" s="823" customFormat="1" ht="42.95" customHeight="1" outlineLevel="1" spans="1:11">
      <c r="A291" s="855" t="s">
        <v>2326</v>
      </c>
      <c r="B291" s="855" t="s">
        <v>7261</v>
      </c>
      <c r="C291" s="858" t="s">
        <v>8655</v>
      </c>
      <c r="D291" s="858" t="s">
        <v>8466</v>
      </c>
      <c r="E291" s="859">
        <v>-0.1363</v>
      </c>
      <c r="F291" s="861">
        <v>93.618242</v>
      </c>
      <c r="G291" s="861">
        <v>93.618242</v>
      </c>
      <c r="H291" s="860">
        <v>687.1536</v>
      </c>
      <c r="I291" s="862" t="s">
        <v>6342</v>
      </c>
      <c r="J291" s="858" t="s">
        <v>8467</v>
      </c>
      <c r="K291" s="858" t="s">
        <v>8626</v>
      </c>
    </row>
    <row r="292" s="823" customFormat="1" ht="42.95" customHeight="1" outlineLevel="1" spans="1:11">
      <c r="A292" s="855" t="s">
        <v>2326</v>
      </c>
      <c r="B292" s="855" t="s">
        <v>7261</v>
      </c>
      <c r="C292" s="858" t="s">
        <v>8656</v>
      </c>
      <c r="D292" s="858" t="s">
        <v>8466</v>
      </c>
      <c r="E292" s="859">
        <v>-0.1362</v>
      </c>
      <c r="F292" s="861">
        <v>93.576591</v>
      </c>
      <c r="G292" s="861">
        <v>93.576591</v>
      </c>
      <c r="H292" s="860">
        <v>687.0528</v>
      </c>
      <c r="I292" s="862" t="s">
        <v>6342</v>
      </c>
      <c r="J292" s="858" t="s">
        <v>8467</v>
      </c>
      <c r="K292" s="858" t="s">
        <v>8626</v>
      </c>
    </row>
    <row r="293" s="823" customFormat="1" ht="57.25" customHeight="1" outlineLevel="1" spans="1:11">
      <c r="A293" s="855" t="s">
        <v>2326</v>
      </c>
      <c r="B293" s="855" t="s">
        <v>7261</v>
      </c>
      <c r="C293" s="858" t="s">
        <v>8657</v>
      </c>
      <c r="D293" s="858" t="s">
        <v>8466</v>
      </c>
      <c r="E293" s="859">
        <v>-0.1362</v>
      </c>
      <c r="F293" s="861">
        <v>93.576591</v>
      </c>
      <c r="G293" s="861">
        <v>93.576591</v>
      </c>
      <c r="H293" s="860">
        <v>687.0528</v>
      </c>
      <c r="I293" s="862" t="s">
        <v>6342</v>
      </c>
      <c r="J293" s="858" t="s">
        <v>8467</v>
      </c>
      <c r="K293" s="858" t="s">
        <v>8626</v>
      </c>
    </row>
    <row r="294" s="823" customFormat="1" ht="42.95" customHeight="1" outlineLevel="1" spans="1:11">
      <c r="A294" s="855" t="s">
        <v>2326</v>
      </c>
      <c r="B294" s="855" t="s">
        <v>2357</v>
      </c>
      <c r="C294" s="858" t="s">
        <v>8658</v>
      </c>
      <c r="D294" s="858" t="s">
        <v>8466</v>
      </c>
      <c r="E294" s="859">
        <v>-0.0722</v>
      </c>
      <c r="F294" s="861">
        <v>92.363927</v>
      </c>
      <c r="G294" s="861">
        <v>92.363927</v>
      </c>
      <c r="H294" s="860">
        <v>1279.3536</v>
      </c>
      <c r="I294" s="862" t="s">
        <v>6342</v>
      </c>
      <c r="J294" s="858" t="s">
        <v>8467</v>
      </c>
      <c r="K294" s="858" t="s">
        <v>8648</v>
      </c>
    </row>
    <row r="295" s="823" customFormat="1" ht="28.6" customHeight="1" outlineLevel="1" spans="1:11">
      <c r="A295" s="855" t="s">
        <v>2326</v>
      </c>
      <c r="B295" s="855" t="s">
        <v>2357</v>
      </c>
      <c r="C295" s="858" t="s">
        <v>8659</v>
      </c>
      <c r="D295" s="858" t="s">
        <v>8466</v>
      </c>
      <c r="E295" s="859">
        <v>-0.1303</v>
      </c>
      <c r="F295" s="861">
        <v>88.907112</v>
      </c>
      <c r="G295" s="861">
        <v>88.907112</v>
      </c>
      <c r="H295" s="860">
        <v>682.416</v>
      </c>
      <c r="I295" s="862" t="s">
        <v>6342</v>
      </c>
      <c r="J295" s="858" t="s">
        <v>8467</v>
      </c>
      <c r="K295" s="858" t="s">
        <v>8626</v>
      </c>
    </row>
    <row r="296" s="823" customFormat="1" ht="42.95" customHeight="1" outlineLevel="1" spans="1:11">
      <c r="A296" s="855" t="s">
        <v>2326</v>
      </c>
      <c r="B296" s="855" t="s">
        <v>7267</v>
      </c>
      <c r="C296" s="858" t="s">
        <v>8660</v>
      </c>
      <c r="D296" s="858" t="s">
        <v>8466</v>
      </c>
      <c r="E296" s="859">
        <v>-0.1212</v>
      </c>
      <c r="F296" s="861">
        <v>81.853632</v>
      </c>
      <c r="G296" s="861">
        <v>81.853632</v>
      </c>
      <c r="H296" s="860">
        <v>675.36</v>
      </c>
      <c r="I296" s="862" t="s">
        <v>6342</v>
      </c>
      <c r="J296" s="858" t="s">
        <v>8467</v>
      </c>
      <c r="K296" s="858" t="s">
        <v>8626</v>
      </c>
    </row>
    <row r="297" s="823" customFormat="1" ht="28.6" customHeight="1" outlineLevel="1" spans="1:11">
      <c r="A297" s="855" t="s">
        <v>2326</v>
      </c>
      <c r="B297" s="855" t="s">
        <v>7261</v>
      </c>
      <c r="C297" s="858" t="s">
        <v>8661</v>
      </c>
      <c r="D297" s="858" t="s">
        <v>8466</v>
      </c>
      <c r="E297" s="859">
        <v>-0.1186</v>
      </c>
      <c r="F297" s="861">
        <v>79.858598</v>
      </c>
      <c r="G297" s="861">
        <v>79.858598</v>
      </c>
      <c r="H297" s="860">
        <v>673.344</v>
      </c>
      <c r="I297" s="862" t="s">
        <v>6342</v>
      </c>
      <c r="J297" s="858" t="s">
        <v>8467</v>
      </c>
      <c r="K297" s="858" t="s">
        <v>8626</v>
      </c>
    </row>
    <row r="298" s="823" customFormat="1" ht="28.6" customHeight="1" outlineLevel="1" spans="1:11">
      <c r="A298" s="855" t="s">
        <v>2326</v>
      </c>
      <c r="B298" s="855" t="s">
        <v>7261</v>
      </c>
      <c r="C298" s="858" t="s">
        <v>8662</v>
      </c>
      <c r="D298" s="858" t="s">
        <v>8466</v>
      </c>
      <c r="E298" s="859">
        <v>-0.1106</v>
      </c>
      <c r="F298" s="861">
        <v>73.802938</v>
      </c>
      <c r="G298" s="861">
        <v>73.802938</v>
      </c>
      <c r="H298" s="860">
        <v>667.296</v>
      </c>
      <c r="I298" s="862" t="s">
        <v>6342</v>
      </c>
      <c r="J298" s="858" t="s">
        <v>8467</v>
      </c>
      <c r="K298" s="858" t="s">
        <v>8626</v>
      </c>
    </row>
    <row r="299" s="823" customFormat="1" ht="28.6" customHeight="1" outlineLevel="1" spans="1:11">
      <c r="A299" s="855" t="s">
        <v>2326</v>
      </c>
      <c r="B299" s="855" t="s">
        <v>7267</v>
      </c>
      <c r="C299" s="858" t="s">
        <v>8663</v>
      </c>
      <c r="D299" s="858" t="s">
        <v>8466</v>
      </c>
      <c r="E299" s="859">
        <v>-0.109</v>
      </c>
      <c r="F299" s="861">
        <v>72.603418</v>
      </c>
      <c r="G299" s="861">
        <v>72.603418</v>
      </c>
      <c r="H299" s="860">
        <v>666.0864</v>
      </c>
      <c r="I299" s="862" t="s">
        <v>6342</v>
      </c>
      <c r="J299" s="858" t="s">
        <v>8467</v>
      </c>
      <c r="K299" s="858" t="s">
        <v>8626</v>
      </c>
    </row>
    <row r="300" s="823" customFormat="1" ht="42.95" customHeight="1" outlineLevel="1" spans="1:11">
      <c r="A300" s="855" t="s">
        <v>2326</v>
      </c>
      <c r="B300" s="855" t="s">
        <v>8623</v>
      </c>
      <c r="C300" s="858" t="s">
        <v>8664</v>
      </c>
      <c r="D300" s="858" t="s">
        <v>8466</v>
      </c>
      <c r="E300" s="859">
        <v>-0.0458</v>
      </c>
      <c r="F300" s="861">
        <v>71.144338</v>
      </c>
      <c r="G300" s="861">
        <v>71.144338</v>
      </c>
      <c r="H300" s="860">
        <v>1554.9408</v>
      </c>
      <c r="I300" s="862" t="s">
        <v>6342</v>
      </c>
      <c r="J300" s="858" t="s">
        <v>8467</v>
      </c>
      <c r="K300" s="858" t="s">
        <v>8626</v>
      </c>
    </row>
    <row r="301" s="823" customFormat="1" ht="42.95" customHeight="1" outlineLevel="1" spans="1:11">
      <c r="A301" s="855" t="s">
        <v>2326</v>
      </c>
      <c r="B301" s="855" t="s">
        <v>2357</v>
      </c>
      <c r="C301" s="858" t="s">
        <v>8665</v>
      </c>
      <c r="D301" s="858" t="s">
        <v>8466</v>
      </c>
      <c r="E301" s="859">
        <v>-0.0269</v>
      </c>
      <c r="F301" s="861">
        <v>68.16812</v>
      </c>
      <c r="G301" s="861">
        <v>68.16812</v>
      </c>
      <c r="H301" s="860">
        <v>2535.02236</v>
      </c>
      <c r="I301" s="862" t="s">
        <v>6342</v>
      </c>
      <c r="J301" s="858" t="s">
        <v>8467</v>
      </c>
      <c r="K301" s="858" t="s">
        <v>8648</v>
      </c>
    </row>
    <row r="302" s="823" customFormat="1" ht="42.95" customHeight="1" outlineLevel="1" spans="1:11">
      <c r="A302" s="855" t="s">
        <v>2326</v>
      </c>
      <c r="B302" s="855" t="s">
        <v>2357</v>
      </c>
      <c r="C302" s="858" t="s">
        <v>8666</v>
      </c>
      <c r="D302" s="858" t="s">
        <v>8466</v>
      </c>
      <c r="E302" s="859">
        <v>-0.2087</v>
      </c>
      <c r="F302" s="861">
        <v>63.01068</v>
      </c>
      <c r="G302" s="861">
        <v>63.01068</v>
      </c>
      <c r="H302" s="860">
        <v>302.011591</v>
      </c>
      <c r="I302" s="862" t="s">
        <v>6342</v>
      </c>
      <c r="J302" s="858" t="s">
        <v>8467</v>
      </c>
      <c r="K302" s="858" t="s">
        <v>8648</v>
      </c>
    </row>
    <row r="303" s="823" customFormat="1" ht="28.6" customHeight="1" outlineLevel="1" spans="1:11">
      <c r="A303" s="855" t="s">
        <v>2326</v>
      </c>
      <c r="B303" s="855" t="s">
        <v>7267</v>
      </c>
      <c r="C303" s="858" t="s">
        <v>8667</v>
      </c>
      <c r="D303" s="858" t="s">
        <v>8466</v>
      </c>
      <c r="E303" s="859">
        <v>-0.0806</v>
      </c>
      <c r="F303" s="861">
        <v>52.02917</v>
      </c>
      <c r="G303" s="861">
        <v>52.02917</v>
      </c>
      <c r="H303" s="860">
        <v>645.5232</v>
      </c>
      <c r="I303" s="862" t="s">
        <v>6342</v>
      </c>
      <c r="J303" s="858" t="s">
        <v>8467</v>
      </c>
      <c r="K303" s="858" t="s">
        <v>8626</v>
      </c>
    </row>
    <row r="304" s="823" customFormat="1" ht="42.95" customHeight="1" outlineLevel="1" spans="1:11">
      <c r="A304" s="855" t="s">
        <v>2326</v>
      </c>
      <c r="B304" s="855" t="s">
        <v>7261</v>
      </c>
      <c r="C304" s="858" t="s">
        <v>8668</v>
      </c>
      <c r="D304" s="858" t="s">
        <v>8466</v>
      </c>
      <c r="E304" s="859">
        <v>-0.1452</v>
      </c>
      <c r="F304" s="861">
        <v>50.406935</v>
      </c>
      <c r="G304" s="861">
        <v>50.406935</v>
      </c>
      <c r="H304" s="860">
        <v>347.1552</v>
      </c>
      <c r="I304" s="862" t="s">
        <v>6342</v>
      </c>
      <c r="J304" s="858" t="s">
        <v>8467</v>
      </c>
      <c r="K304" s="858" t="s">
        <v>8626</v>
      </c>
    </row>
    <row r="305" s="823" customFormat="1" ht="42.95" customHeight="1" outlineLevel="1" spans="1:11">
      <c r="A305" s="855" t="s">
        <v>2326</v>
      </c>
      <c r="B305" s="855" t="s">
        <v>2357</v>
      </c>
      <c r="C305" s="858" t="s">
        <v>7259</v>
      </c>
      <c r="D305" s="858" t="s">
        <v>8466</v>
      </c>
      <c r="E305" s="859">
        <v>-0.1434</v>
      </c>
      <c r="F305" s="861">
        <v>49.680873</v>
      </c>
      <c r="G305" s="861">
        <v>49.680873</v>
      </c>
      <c r="H305" s="860">
        <v>346.4496</v>
      </c>
      <c r="I305" s="862" t="s">
        <v>6342</v>
      </c>
      <c r="J305" s="858" t="s">
        <v>8467</v>
      </c>
      <c r="K305" s="858" t="s">
        <v>8626</v>
      </c>
    </row>
    <row r="306" s="823" customFormat="1" ht="28.6" customHeight="1" outlineLevel="1" spans="1:11">
      <c r="A306" s="855" t="s">
        <v>2326</v>
      </c>
      <c r="B306" s="855" t="s">
        <v>7261</v>
      </c>
      <c r="C306" s="858" t="s">
        <v>8669</v>
      </c>
      <c r="D306" s="858" t="s">
        <v>8466</v>
      </c>
      <c r="E306" s="859">
        <v>-0.1427</v>
      </c>
      <c r="F306" s="861">
        <v>49.395205</v>
      </c>
      <c r="G306" s="861">
        <v>49.395205</v>
      </c>
      <c r="H306" s="860">
        <v>346.1472</v>
      </c>
      <c r="I306" s="862" t="s">
        <v>6342</v>
      </c>
      <c r="J306" s="858" t="s">
        <v>8467</v>
      </c>
      <c r="K306" s="858" t="s">
        <v>8626</v>
      </c>
    </row>
    <row r="307" s="823" customFormat="1" ht="42.95" customHeight="1" outlineLevel="1" spans="1:11">
      <c r="A307" s="855" t="s">
        <v>2326</v>
      </c>
      <c r="B307" s="855" t="s">
        <v>7261</v>
      </c>
      <c r="C307" s="858" t="s">
        <v>8670</v>
      </c>
      <c r="D307" s="858" t="s">
        <v>8466</v>
      </c>
      <c r="E307" s="859">
        <v>-0.1417</v>
      </c>
      <c r="F307" s="861">
        <v>48.991925</v>
      </c>
      <c r="G307" s="861">
        <v>48.991925</v>
      </c>
      <c r="H307" s="860">
        <v>345.744</v>
      </c>
      <c r="I307" s="862" t="s">
        <v>6342</v>
      </c>
      <c r="J307" s="858" t="s">
        <v>8467</v>
      </c>
      <c r="K307" s="858" t="s">
        <v>8626</v>
      </c>
    </row>
    <row r="308" s="823" customFormat="1" ht="42.95" customHeight="1" outlineLevel="1" spans="1:11">
      <c r="A308" s="855" t="s">
        <v>2326</v>
      </c>
      <c r="B308" s="855" t="s">
        <v>7261</v>
      </c>
      <c r="C308" s="858" t="s">
        <v>8671</v>
      </c>
      <c r="D308" s="858" t="s">
        <v>8466</v>
      </c>
      <c r="E308" s="859">
        <v>-0.1412</v>
      </c>
      <c r="F308" s="861">
        <v>48.790587</v>
      </c>
      <c r="G308" s="861">
        <v>48.790587</v>
      </c>
      <c r="H308" s="860">
        <v>345.5424</v>
      </c>
      <c r="I308" s="862" t="s">
        <v>6342</v>
      </c>
      <c r="J308" s="858" t="s">
        <v>8467</v>
      </c>
      <c r="K308" s="858" t="s">
        <v>8626</v>
      </c>
    </row>
    <row r="309" s="823" customFormat="1" ht="28.6" customHeight="1" outlineLevel="1" spans="1:11">
      <c r="A309" s="855" t="s">
        <v>2326</v>
      </c>
      <c r="B309" s="855" t="s">
        <v>7267</v>
      </c>
      <c r="C309" s="858" t="s">
        <v>8672</v>
      </c>
      <c r="D309" s="858" t="s">
        <v>8466</v>
      </c>
      <c r="E309" s="859">
        <v>-0.1367</v>
      </c>
      <c r="F309" s="861">
        <v>46.987618</v>
      </c>
      <c r="G309" s="861">
        <v>46.987618</v>
      </c>
      <c r="H309" s="860">
        <v>343.728</v>
      </c>
      <c r="I309" s="862" t="s">
        <v>6342</v>
      </c>
      <c r="J309" s="858" t="s">
        <v>8467</v>
      </c>
      <c r="K309" s="858" t="s">
        <v>8626</v>
      </c>
    </row>
    <row r="310" s="823" customFormat="1" ht="42.95" customHeight="1" outlineLevel="1" spans="1:11">
      <c r="A310" s="855" t="s">
        <v>2326</v>
      </c>
      <c r="B310" s="855" t="s">
        <v>8623</v>
      </c>
      <c r="C310" s="858" t="s">
        <v>8673</v>
      </c>
      <c r="D310" s="858" t="s">
        <v>8466</v>
      </c>
      <c r="E310" s="859">
        <v>-0.0722</v>
      </c>
      <c r="F310" s="861">
        <v>46.17017</v>
      </c>
      <c r="G310" s="861">
        <v>46.17017</v>
      </c>
      <c r="H310" s="860">
        <v>639.6768</v>
      </c>
      <c r="I310" s="862" t="s">
        <v>6342</v>
      </c>
      <c r="J310" s="858" t="s">
        <v>8467</v>
      </c>
      <c r="K310" s="858" t="s">
        <v>8626</v>
      </c>
    </row>
    <row r="311" s="823" customFormat="1" ht="28.6" customHeight="1" outlineLevel="1" spans="1:11">
      <c r="A311" s="855" t="s">
        <v>2326</v>
      </c>
      <c r="B311" s="855" t="s">
        <v>7267</v>
      </c>
      <c r="C311" s="858" t="s">
        <v>8674</v>
      </c>
      <c r="D311" s="858" t="s">
        <v>8466</v>
      </c>
      <c r="E311" s="859">
        <v>-0.1341</v>
      </c>
      <c r="F311" s="861">
        <v>45.958752</v>
      </c>
      <c r="G311" s="861">
        <v>45.958752</v>
      </c>
      <c r="H311" s="860">
        <v>342.72</v>
      </c>
      <c r="I311" s="862" t="s">
        <v>6342</v>
      </c>
      <c r="J311" s="858" t="s">
        <v>8467</v>
      </c>
      <c r="K311" s="858" t="s">
        <v>8626</v>
      </c>
    </row>
    <row r="312" s="823" customFormat="1" ht="42.95" customHeight="1" outlineLevel="1" spans="1:11">
      <c r="A312" s="855" t="s">
        <v>2326</v>
      </c>
      <c r="B312" s="855" t="s">
        <v>7261</v>
      </c>
      <c r="C312" s="858" t="s">
        <v>8675</v>
      </c>
      <c r="D312" s="858" t="s">
        <v>8466</v>
      </c>
      <c r="E312" s="859">
        <v>-0.1316</v>
      </c>
      <c r="F312" s="861">
        <v>44.969299</v>
      </c>
      <c r="G312" s="861">
        <v>44.969299</v>
      </c>
      <c r="H312" s="860">
        <v>341.712</v>
      </c>
      <c r="I312" s="862" t="s">
        <v>6342</v>
      </c>
      <c r="J312" s="858" t="s">
        <v>8467</v>
      </c>
      <c r="K312" s="858" t="s">
        <v>8626</v>
      </c>
    </row>
    <row r="313" s="823" customFormat="1" ht="42.95" customHeight="1" outlineLevel="1" spans="1:11">
      <c r="A313" s="855" t="s">
        <v>2326</v>
      </c>
      <c r="B313" s="855" t="s">
        <v>7261</v>
      </c>
      <c r="C313" s="858" t="s">
        <v>8676</v>
      </c>
      <c r="D313" s="858" t="s">
        <v>8466</v>
      </c>
      <c r="E313" s="859">
        <v>-0.128</v>
      </c>
      <c r="F313" s="861">
        <v>43.558502</v>
      </c>
      <c r="G313" s="861">
        <v>43.558502</v>
      </c>
      <c r="H313" s="860">
        <v>340.3008</v>
      </c>
      <c r="I313" s="862" t="s">
        <v>6342</v>
      </c>
      <c r="J313" s="858" t="s">
        <v>8467</v>
      </c>
      <c r="K313" s="858" t="s">
        <v>8626</v>
      </c>
    </row>
    <row r="314" s="823" customFormat="1" ht="42.95" customHeight="1" outlineLevel="1" spans="1:11">
      <c r="A314" s="855" t="s">
        <v>2326</v>
      </c>
      <c r="B314" s="855" t="s">
        <v>7261</v>
      </c>
      <c r="C314" s="858" t="s">
        <v>8677</v>
      </c>
      <c r="D314" s="858" t="s">
        <v>8466</v>
      </c>
      <c r="E314" s="859">
        <v>-0.1254</v>
      </c>
      <c r="F314" s="861">
        <v>42.547317</v>
      </c>
      <c r="G314" s="861">
        <v>42.547317</v>
      </c>
      <c r="H314" s="860">
        <v>339.2928</v>
      </c>
      <c r="I314" s="862" t="s">
        <v>6342</v>
      </c>
      <c r="J314" s="858" t="s">
        <v>8467</v>
      </c>
      <c r="K314" s="858" t="s">
        <v>8626</v>
      </c>
    </row>
    <row r="315" s="823" customFormat="1" ht="42.95" customHeight="1" outlineLevel="1" spans="1:11">
      <c r="A315" s="855" t="s">
        <v>2326</v>
      </c>
      <c r="B315" s="855" t="s">
        <v>2357</v>
      </c>
      <c r="C315" s="858" t="s">
        <v>8678</v>
      </c>
      <c r="D315" s="858" t="s">
        <v>8466</v>
      </c>
      <c r="E315" s="859">
        <v>-0.0859</v>
      </c>
      <c r="F315" s="861">
        <v>42.018109</v>
      </c>
      <c r="G315" s="861">
        <v>42.018109</v>
      </c>
      <c r="H315" s="860">
        <v>489.005</v>
      </c>
      <c r="I315" s="862" t="s">
        <v>6342</v>
      </c>
      <c r="J315" s="858" t="s">
        <v>8467</v>
      </c>
      <c r="K315" s="858" t="s">
        <v>8648</v>
      </c>
    </row>
    <row r="316" s="823" customFormat="1" ht="42.95" customHeight="1" outlineLevel="1" spans="1:11">
      <c r="A316" s="855" t="s">
        <v>2326</v>
      </c>
      <c r="B316" s="855" t="s">
        <v>7267</v>
      </c>
      <c r="C316" s="858" t="s">
        <v>8679</v>
      </c>
      <c r="D316" s="858" t="s">
        <v>8466</v>
      </c>
      <c r="E316" s="859">
        <v>-0.1233</v>
      </c>
      <c r="F316" s="861">
        <v>41.735373</v>
      </c>
      <c r="G316" s="861">
        <v>41.735373</v>
      </c>
      <c r="H316" s="860">
        <v>338.4864</v>
      </c>
      <c r="I316" s="862" t="s">
        <v>6342</v>
      </c>
      <c r="J316" s="858" t="s">
        <v>8467</v>
      </c>
      <c r="K316" s="858" t="s">
        <v>8626</v>
      </c>
    </row>
    <row r="317" s="823" customFormat="1" ht="28.6" customHeight="1" outlineLevel="1" spans="1:11">
      <c r="A317" s="855" t="s">
        <v>2326</v>
      </c>
      <c r="B317" s="855" t="s">
        <v>7261</v>
      </c>
      <c r="C317" s="858" t="s">
        <v>8680</v>
      </c>
      <c r="D317" s="858" t="s">
        <v>8466</v>
      </c>
      <c r="E317" s="859">
        <v>-0.1217</v>
      </c>
      <c r="F317" s="861">
        <v>41.120191</v>
      </c>
      <c r="G317" s="861">
        <v>41.120191</v>
      </c>
      <c r="H317" s="860">
        <v>337.8816</v>
      </c>
      <c r="I317" s="862" t="s">
        <v>6342</v>
      </c>
      <c r="J317" s="858" t="s">
        <v>8467</v>
      </c>
      <c r="K317" s="858" t="s">
        <v>8626</v>
      </c>
    </row>
    <row r="318" s="823" customFormat="1" ht="42.95" customHeight="1" outlineLevel="1" spans="1:11">
      <c r="A318" s="855" t="s">
        <v>2326</v>
      </c>
      <c r="B318" s="855" t="s">
        <v>7261</v>
      </c>
      <c r="C318" s="858" t="s">
        <v>8681</v>
      </c>
      <c r="D318" s="858" t="s">
        <v>8466</v>
      </c>
      <c r="E318" s="859">
        <v>-0.1201</v>
      </c>
      <c r="F318" s="861">
        <v>40.506944</v>
      </c>
      <c r="G318" s="861">
        <v>40.506944</v>
      </c>
      <c r="H318" s="860">
        <v>337.2768</v>
      </c>
      <c r="I318" s="862" t="s">
        <v>6342</v>
      </c>
      <c r="J318" s="858" t="s">
        <v>8467</v>
      </c>
      <c r="K318" s="858" t="s">
        <v>8626</v>
      </c>
    </row>
    <row r="319" s="823" customFormat="1" ht="42.95" customHeight="1" outlineLevel="1" spans="1:11">
      <c r="A319" s="855" t="s">
        <v>2326</v>
      </c>
      <c r="B319" s="855" t="s">
        <v>7267</v>
      </c>
      <c r="C319" s="858" t="s">
        <v>8682</v>
      </c>
      <c r="D319" s="858" t="s">
        <v>8466</v>
      </c>
      <c r="E319" s="859">
        <v>-0.1191</v>
      </c>
      <c r="F319" s="861">
        <v>40.121646</v>
      </c>
      <c r="G319" s="861">
        <v>40.121646</v>
      </c>
      <c r="H319" s="860">
        <v>336.8736</v>
      </c>
      <c r="I319" s="862" t="s">
        <v>6342</v>
      </c>
      <c r="J319" s="858" t="s">
        <v>8467</v>
      </c>
      <c r="K319" s="858" t="s">
        <v>8626</v>
      </c>
    </row>
    <row r="320" s="823" customFormat="1" ht="42.95" customHeight="1" outlineLevel="1" spans="1:11">
      <c r="A320" s="855" t="s">
        <v>2326</v>
      </c>
      <c r="B320" s="855" t="s">
        <v>7261</v>
      </c>
      <c r="C320" s="858" t="s">
        <v>8683</v>
      </c>
      <c r="D320" s="858" t="s">
        <v>8466</v>
      </c>
      <c r="E320" s="859">
        <v>-0.1186</v>
      </c>
      <c r="F320" s="861">
        <v>39.929299</v>
      </c>
      <c r="G320" s="861">
        <v>39.929299</v>
      </c>
      <c r="H320" s="860">
        <v>336.672</v>
      </c>
      <c r="I320" s="862" t="s">
        <v>6342</v>
      </c>
      <c r="J320" s="858" t="s">
        <v>8467</v>
      </c>
      <c r="K320" s="858" t="s">
        <v>8626</v>
      </c>
    </row>
    <row r="321" s="823" customFormat="1" ht="42.95" customHeight="1" outlineLevel="1" spans="1:11">
      <c r="A321" s="855" t="s">
        <v>2326</v>
      </c>
      <c r="B321" s="855" t="s">
        <v>7261</v>
      </c>
      <c r="C321" s="858" t="s">
        <v>8684</v>
      </c>
      <c r="D321" s="858" t="s">
        <v>8466</v>
      </c>
      <c r="E321" s="859">
        <v>-0.0627</v>
      </c>
      <c r="F321" s="861">
        <v>39.721228</v>
      </c>
      <c r="G321" s="861">
        <v>39.721228</v>
      </c>
      <c r="H321" s="860">
        <v>633.2256</v>
      </c>
      <c r="I321" s="862" t="s">
        <v>6342</v>
      </c>
      <c r="J321" s="858" t="s">
        <v>8467</v>
      </c>
      <c r="K321" s="858" t="s">
        <v>8626</v>
      </c>
    </row>
    <row r="322" s="823" customFormat="1" ht="42.95" customHeight="1" outlineLevel="1" spans="1:11">
      <c r="A322" s="855" t="s">
        <v>2326</v>
      </c>
      <c r="B322" s="855" t="s">
        <v>7261</v>
      </c>
      <c r="C322" s="858" t="s">
        <v>8685</v>
      </c>
      <c r="D322" s="858" t="s">
        <v>8466</v>
      </c>
      <c r="E322" s="859">
        <v>-0.1175</v>
      </c>
      <c r="F322" s="861">
        <v>39.511584</v>
      </c>
      <c r="G322" s="861">
        <v>39.511584</v>
      </c>
      <c r="H322" s="860">
        <v>336.2688</v>
      </c>
      <c r="I322" s="862" t="s">
        <v>6342</v>
      </c>
      <c r="J322" s="858" t="s">
        <v>8467</v>
      </c>
      <c r="K322" s="858" t="s">
        <v>8626</v>
      </c>
    </row>
    <row r="323" s="823" customFormat="1" ht="42.95" customHeight="1" outlineLevel="1" spans="1:11">
      <c r="A323" s="855" t="s">
        <v>2326</v>
      </c>
      <c r="B323" s="855" t="s">
        <v>7261</v>
      </c>
      <c r="C323" s="858" t="s">
        <v>8686</v>
      </c>
      <c r="D323" s="858" t="s">
        <v>8466</v>
      </c>
      <c r="E323" s="859">
        <v>-0.117</v>
      </c>
      <c r="F323" s="861">
        <v>39.319862</v>
      </c>
      <c r="G323" s="861">
        <v>39.319862</v>
      </c>
      <c r="H323" s="860">
        <v>336.0672</v>
      </c>
      <c r="I323" s="862" t="s">
        <v>6342</v>
      </c>
      <c r="J323" s="858" t="s">
        <v>8467</v>
      </c>
      <c r="K323" s="858" t="s">
        <v>8626</v>
      </c>
    </row>
    <row r="324" s="823" customFormat="1" ht="28.6" customHeight="1" outlineLevel="1" spans="1:11">
      <c r="A324" s="855" t="s">
        <v>2326</v>
      </c>
      <c r="B324" s="855" t="s">
        <v>7267</v>
      </c>
      <c r="C324" s="858" t="s">
        <v>8687</v>
      </c>
      <c r="D324" s="858" t="s">
        <v>8466</v>
      </c>
      <c r="E324" s="859">
        <v>-0.1122</v>
      </c>
      <c r="F324" s="861">
        <v>37.503164</v>
      </c>
      <c r="G324" s="861">
        <v>37.503164</v>
      </c>
      <c r="H324" s="860">
        <v>334.2528</v>
      </c>
      <c r="I324" s="862" t="s">
        <v>6342</v>
      </c>
      <c r="J324" s="858" t="s">
        <v>8467</v>
      </c>
      <c r="K324" s="858" t="s">
        <v>8626</v>
      </c>
    </row>
    <row r="325" s="823" customFormat="1" ht="42.95" customHeight="1" outlineLevel="1" spans="1:11">
      <c r="A325" s="855" t="s">
        <v>2326</v>
      </c>
      <c r="B325" s="855" t="s">
        <v>7261</v>
      </c>
      <c r="C325" s="858" t="s">
        <v>8688</v>
      </c>
      <c r="D325" s="858" t="s">
        <v>8466</v>
      </c>
      <c r="E325" s="859">
        <v>-0.0427</v>
      </c>
      <c r="F325" s="861">
        <v>36.470932</v>
      </c>
      <c r="G325" s="861">
        <v>36.470932</v>
      </c>
      <c r="H325" s="860">
        <v>853.84152</v>
      </c>
      <c r="I325" s="862" t="s">
        <v>6342</v>
      </c>
      <c r="J325" s="858" t="s">
        <v>8467</v>
      </c>
      <c r="K325" s="858" t="s">
        <v>8626</v>
      </c>
    </row>
    <row r="326" s="823" customFormat="1" ht="57.25" customHeight="1" outlineLevel="1" spans="1:11">
      <c r="A326" s="855" t="s">
        <v>2326</v>
      </c>
      <c r="B326" s="855" t="s">
        <v>7261</v>
      </c>
      <c r="C326" s="858" t="s">
        <v>8689</v>
      </c>
      <c r="D326" s="858" t="s">
        <v>8466</v>
      </c>
      <c r="E326" s="859">
        <v>-0.0534</v>
      </c>
      <c r="F326" s="861">
        <v>33.469531</v>
      </c>
      <c r="G326" s="861">
        <v>33.469531</v>
      </c>
      <c r="H326" s="860">
        <v>626.976</v>
      </c>
      <c r="I326" s="862" t="s">
        <v>6342</v>
      </c>
      <c r="J326" s="858" t="s">
        <v>8467</v>
      </c>
      <c r="K326" s="858" t="s">
        <v>8626</v>
      </c>
    </row>
    <row r="327" s="823" customFormat="1" ht="42.95" customHeight="1" outlineLevel="1" spans="1:11">
      <c r="A327" s="855" t="s">
        <v>2326</v>
      </c>
      <c r="B327" s="855" t="s">
        <v>7261</v>
      </c>
      <c r="C327" s="858" t="s">
        <v>3580</v>
      </c>
      <c r="D327" s="858" t="s">
        <v>8466</v>
      </c>
      <c r="E327" s="859">
        <v>-0.0525</v>
      </c>
      <c r="F327" s="861">
        <v>32.873783</v>
      </c>
      <c r="G327" s="861">
        <v>32.873783</v>
      </c>
      <c r="H327" s="860">
        <v>626.3712</v>
      </c>
      <c r="I327" s="862" t="s">
        <v>6342</v>
      </c>
      <c r="J327" s="858" t="s">
        <v>8467</v>
      </c>
      <c r="K327" s="858" t="s">
        <v>8626</v>
      </c>
    </row>
    <row r="328" s="823" customFormat="1" ht="42.95" customHeight="1" outlineLevel="1" spans="1:11">
      <c r="A328" s="855" t="s">
        <v>2326</v>
      </c>
      <c r="B328" s="855" t="s">
        <v>7261</v>
      </c>
      <c r="C328" s="858" t="s">
        <v>8690</v>
      </c>
      <c r="D328" s="858" t="s">
        <v>8466</v>
      </c>
      <c r="E328" s="859">
        <v>-0.0337</v>
      </c>
      <c r="F328" s="861">
        <v>31.033498</v>
      </c>
      <c r="G328" s="861">
        <v>31.033498</v>
      </c>
      <c r="H328" s="860">
        <v>921.312</v>
      </c>
      <c r="I328" s="862" t="s">
        <v>6342</v>
      </c>
      <c r="J328" s="858" t="s">
        <v>8467</v>
      </c>
      <c r="K328" s="858" t="s">
        <v>8626</v>
      </c>
    </row>
    <row r="329" s="823" customFormat="1" ht="42.95" customHeight="1" outlineLevel="1" spans="1:11">
      <c r="A329" s="855" t="s">
        <v>2326</v>
      </c>
      <c r="B329" s="855" t="s">
        <v>2357</v>
      </c>
      <c r="C329" s="858" t="s">
        <v>2381</v>
      </c>
      <c r="D329" s="858" t="s">
        <v>8466</v>
      </c>
      <c r="E329" s="859">
        <v>-0.0228</v>
      </c>
      <c r="F329" s="861">
        <v>29.81664</v>
      </c>
      <c r="G329" s="861">
        <v>29.81664</v>
      </c>
      <c r="H329" s="860">
        <v>1310.17824</v>
      </c>
      <c r="I329" s="862" t="s">
        <v>6342</v>
      </c>
      <c r="J329" s="858" t="s">
        <v>8467</v>
      </c>
      <c r="K329" s="858" t="s">
        <v>8648</v>
      </c>
    </row>
    <row r="330" s="823" customFormat="1" ht="42.95" customHeight="1" outlineLevel="1" spans="1:11">
      <c r="A330" s="855" t="s">
        <v>2326</v>
      </c>
      <c r="B330" s="855" t="s">
        <v>7261</v>
      </c>
      <c r="C330" s="858" t="s">
        <v>8691</v>
      </c>
      <c r="D330" s="858" t="s">
        <v>8466</v>
      </c>
      <c r="E330" s="859">
        <v>-0.0348</v>
      </c>
      <c r="F330" s="861">
        <v>21.371414</v>
      </c>
      <c r="G330" s="861">
        <v>21.371414</v>
      </c>
      <c r="H330" s="860">
        <v>614.88</v>
      </c>
      <c r="I330" s="862" t="s">
        <v>6342</v>
      </c>
      <c r="J330" s="858" t="s">
        <v>8467</v>
      </c>
      <c r="K330" s="858" t="s">
        <v>8626</v>
      </c>
    </row>
    <row r="331" s="823" customFormat="1" ht="28.6" customHeight="1" outlineLevel="1" spans="1:11">
      <c r="A331" s="855" t="s">
        <v>2326</v>
      </c>
      <c r="B331" s="855" t="s">
        <v>7267</v>
      </c>
      <c r="C331" s="858" t="s">
        <v>8692</v>
      </c>
      <c r="D331" s="858" t="s">
        <v>8466</v>
      </c>
      <c r="E331" s="859">
        <v>-0.0525</v>
      </c>
      <c r="F331" s="861">
        <v>19.654537</v>
      </c>
      <c r="G331" s="861">
        <v>19.654537</v>
      </c>
      <c r="H331" s="860">
        <v>374.025473</v>
      </c>
      <c r="I331" s="862" t="s">
        <v>6342</v>
      </c>
      <c r="J331" s="858" t="s">
        <v>8467</v>
      </c>
      <c r="K331" s="858" t="s">
        <v>8626</v>
      </c>
    </row>
    <row r="332" s="823" customFormat="1" ht="42.95" customHeight="1" outlineLevel="1" spans="1:11">
      <c r="A332" s="855" t="s">
        <v>2326</v>
      </c>
      <c r="B332" s="855" t="s">
        <v>7267</v>
      </c>
      <c r="C332" s="858" t="s">
        <v>8693</v>
      </c>
      <c r="D332" s="858" t="s">
        <v>8466</v>
      </c>
      <c r="E332" s="859">
        <v>-0.1867</v>
      </c>
      <c r="F332" s="861">
        <v>11.151591</v>
      </c>
      <c r="G332" s="861">
        <v>11.151591</v>
      </c>
      <c r="H332" s="860">
        <v>59.73</v>
      </c>
      <c r="I332" s="862" t="s">
        <v>6342</v>
      </c>
      <c r="J332" s="858" t="s">
        <v>8467</v>
      </c>
      <c r="K332" s="858" t="s">
        <v>8648</v>
      </c>
    </row>
    <row r="333" s="823" customFormat="1" ht="71.6" customHeight="1" outlineLevel="1" spans="1:11">
      <c r="A333" s="855" t="s">
        <v>2326</v>
      </c>
      <c r="B333" s="855" t="s">
        <v>7261</v>
      </c>
      <c r="C333" s="858" t="s">
        <v>8694</v>
      </c>
      <c r="D333" s="858" t="s">
        <v>8466</v>
      </c>
      <c r="E333" s="859">
        <v>-0.0068</v>
      </c>
      <c r="F333" s="861">
        <v>5.979184</v>
      </c>
      <c r="G333" s="861">
        <v>5.979184</v>
      </c>
      <c r="H333" s="860">
        <v>877.021175</v>
      </c>
      <c r="I333" s="862" t="s">
        <v>6342</v>
      </c>
      <c r="J333" s="858" t="s">
        <v>8467</v>
      </c>
      <c r="K333" s="858" t="s">
        <v>8626</v>
      </c>
    </row>
    <row r="334" s="823" customFormat="1" ht="85.9" customHeight="1" outlineLevel="1" spans="1:11">
      <c r="A334" s="855" t="s">
        <v>2326</v>
      </c>
      <c r="B334" s="855" t="s">
        <v>2357</v>
      </c>
      <c r="C334" s="858" t="s">
        <v>8695</v>
      </c>
      <c r="D334" s="858" t="s">
        <v>8466</v>
      </c>
      <c r="E334" s="859">
        <v>-0.0158</v>
      </c>
      <c r="F334" s="861">
        <v>4.63678</v>
      </c>
      <c r="G334" s="861">
        <v>4.63678</v>
      </c>
      <c r="H334" s="860">
        <v>293.598608</v>
      </c>
      <c r="I334" s="862" t="s">
        <v>6342</v>
      </c>
      <c r="J334" s="858" t="s">
        <v>8467</v>
      </c>
      <c r="K334" s="858" t="s">
        <v>8648</v>
      </c>
    </row>
    <row r="335" s="823" customFormat="1" ht="57.25" customHeight="1" outlineLevel="1" spans="1:11">
      <c r="A335" s="855" t="s">
        <v>2326</v>
      </c>
      <c r="B335" s="855" t="s">
        <v>7261</v>
      </c>
      <c r="C335" s="858" t="s">
        <v>8696</v>
      </c>
      <c r="D335" s="858" t="s">
        <v>8466</v>
      </c>
      <c r="E335" s="859">
        <v>-0.0057</v>
      </c>
      <c r="F335" s="861">
        <v>3.126362</v>
      </c>
      <c r="G335" s="861">
        <v>3.126362</v>
      </c>
      <c r="H335" s="860">
        <v>544.273007</v>
      </c>
      <c r="I335" s="862" t="s">
        <v>6342</v>
      </c>
      <c r="J335" s="858" t="s">
        <v>8467</v>
      </c>
      <c r="K335" s="858" t="s">
        <v>8626</v>
      </c>
    </row>
    <row r="336" s="823" customFormat="1" ht="57.25" customHeight="1" outlineLevel="1" spans="1:11">
      <c r="A336" s="855" t="s">
        <v>2326</v>
      </c>
      <c r="B336" s="855" t="s">
        <v>2357</v>
      </c>
      <c r="C336" s="858" t="s">
        <v>8697</v>
      </c>
      <c r="D336" s="858" t="s">
        <v>8466</v>
      </c>
      <c r="E336" s="859">
        <v>-0.0187</v>
      </c>
      <c r="F336" s="861">
        <v>2.8224</v>
      </c>
      <c r="G336" s="861">
        <v>2.8224</v>
      </c>
      <c r="H336" s="860">
        <v>151.2</v>
      </c>
      <c r="I336" s="862" t="s">
        <v>6342</v>
      </c>
      <c r="J336" s="858" t="s">
        <v>8467</v>
      </c>
      <c r="K336" s="858" t="s">
        <v>8648</v>
      </c>
    </row>
    <row r="337" s="823" customFormat="1" ht="42.95" customHeight="1" outlineLevel="1" spans="1:11">
      <c r="A337" s="855" t="s">
        <v>2326</v>
      </c>
      <c r="B337" s="855" t="s">
        <v>2357</v>
      </c>
      <c r="C337" s="858" t="s">
        <v>8698</v>
      </c>
      <c r="D337" s="858" t="s">
        <v>8466</v>
      </c>
      <c r="E337" s="859">
        <v>-0.002</v>
      </c>
      <c r="F337" s="861">
        <v>0.59472</v>
      </c>
      <c r="G337" s="861">
        <v>0.59472</v>
      </c>
      <c r="H337" s="860">
        <v>297.36</v>
      </c>
      <c r="I337" s="862" t="s">
        <v>6342</v>
      </c>
      <c r="J337" s="858" t="s">
        <v>8467</v>
      </c>
      <c r="K337" s="858" t="s">
        <v>8648</v>
      </c>
    </row>
    <row r="338" s="823" customFormat="1" ht="71.6" customHeight="1" outlineLevel="1" spans="1:11">
      <c r="A338" s="855" t="s">
        <v>2326</v>
      </c>
      <c r="B338" s="855" t="s">
        <v>7267</v>
      </c>
      <c r="C338" s="858" t="s">
        <v>8699</v>
      </c>
      <c r="D338" s="858" t="s">
        <v>8466</v>
      </c>
      <c r="E338" s="859">
        <v>-0.0011</v>
      </c>
      <c r="F338" s="861">
        <v>0.3037</v>
      </c>
      <c r="G338" s="861">
        <v>0.3037</v>
      </c>
      <c r="H338" s="860">
        <v>263.289882</v>
      </c>
      <c r="I338" s="862" t="s">
        <v>6342</v>
      </c>
      <c r="J338" s="858" t="s">
        <v>8467</v>
      </c>
      <c r="K338" s="858" t="s">
        <v>8626</v>
      </c>
    </row>
    <row r="339" s="823" customFormat="1" ht="28.45" customHeight="1" spans="1:11">
      <c r="A339" s="855" t="s">
        <v>2499</v>
      </c>
      <c r="B339" s="855"/>
      <c r="C339" s="856"/>
      <c r="D339" s="856"/>
      <c r="E339" s="856"/>
      <c r="F339" s="857">
        <v>2.287647</v>
      </c>
      <c r="G339" s="857">
        <v>2.287647</v>
      </c>
      <c r="H339" s="857">
        <v>92</v>
      </c>
      <c r="I339" s="856"/>
      <c r="J339" s="856"/>
      <c r="K339" s="856"/>
    </row>
    <row r="340" s="823" customFormat="1" ht="85.9" customHeight="1" outlineLevel="1" spans="1:11">
      <c r="A340" s="855" t="s">
        <v>2499</v>
      </c>
      <c r="B340" s="855" t="s">
        <v>2521</v>
      </c>
      <c r="C340" s="858" t="s">
        <v>2524</v>
      </c>
      <c r="D340" s="858" t="s">
        <v>8514</v>
      </c>
      <c r="E340" s="859">
        <v>-0.0249</v>
      </c>
      <c r="F340" s="861">
        <v>2.287647</v>
      </c>
      <c r="G340" s="861">
        <v>2.287647</v>
      </c>
      <c r="H340" s="860">
        <v>92</v>
      </c>
      <c r="I340" s="862" t="s">
        <v>6342</v>
      </c>
      <c r="J340" s="858" t="s">
        <v>6342</v>
      </c>
      <c r="K340" s="858" t="s">
        <v>8700</v>
      </c>
    </row>
    <row r="341" s="823" customFormat="1" ht="28.45" customHeight="1" spans="1:11">
      <c r="A341" s="855" t="s">
        <v>2931</v>
      </c>
      <c r="B341" s="855"/>
      <c r="C341" s="856"/>
      <c r="D341" s="856"/>
      <c r="E341" s="856"/>
      <c r="F341" s="857">
        <v>39.93</v>
      </c>
      <c r="G341" s="857">
        <v>220.66</v>
      </c>
      <c r="H341" s="857">
        <v>1807.29</v>
      </c>
      <c r="I341" s="856"/>
      <c r="J341" s="856"/>
      <c r="K341" s="856"/>
    </row>
    <row r="342" s="823" customFormat="1" ht="28.6" customHeight="1" outlineLevel="1" spans="1:11">
      <c r="A342" s="855" t="s">
        <v>2931</v>
      </c>
      <c r="B342" s="855" t="s">
        <v>8701</v>
      </c>
      <c r="C342" s="858" t="s">
        <v>8702</v>
      </c>
      <c r="D342" s="858" t="s">
        <v>2937</v>
      </c>
      <c r="E342" s="859">
        <v>-0.02</v>
      </c>
      <c r="F342" s="861">
        <v>10.55</v>
      </c>
      <c r="G342" s="861">
        <v>70.52</v>
      </c>
      <c r="H342" s="860">
        <v>599.67</v>
      </c>
      <c r="I342" s="862" t="s">
        <v>6342</v>
      </c>
      <c r="J342" s="858" t="s">
        <v>6342</v>
      </c>
      <c r="K342" s="858" t="s">
        <v>8703</v>
      </c>
    </row>
    <row r="343" s="823" customFormat="1" ht="42.95" customHeight="1" outlineLevel="1" spans="1:11">
      <c r="A343" s="855" t="s">
        <v>2931</v>
      </c>
      <c r="B343" s="855" t="s">
        <v>8701</v>
      </c>
      <c r="C343" s="858" t="s">
        <v>8704</v>
      </c>
      <c r="D343" s="858" t="s">
        <v>2937</v>
      </c>
      <c r="E343" s="859">
        <v>-0.02</v>
      </c>
      <c r="F343" s="861">
        <v>29.38</v>
      </c>
      <c r="G343" s="861">
        <v>150.14</v>
      </c>
      <c r="H343" s="860">
        <v>1207.62</v>
      </c>
      <c r="I343" s="862" t="s">
        <v>6342</v>
      </c>
      <c r="J343" s="858" t="s">
        <v>6342</v>
      </c>
      <c r="K343" s="858" t="s">
        <v>8703</v>
      </c>
    </row>
    <row r="344" s="823" customFormat="1" ht="28.45" customHeight="1" spans="1:11">
      <c r="A344" s="855" t="s">
        <v>2539</v>
      </c>
      <c r="B344" s="855"/>
      <c r="C344" s="856"/>
      <c r="D344" s="856"/>
      <c r="E344" s="856"/>
      <c r="F344" s="857">
        <v>416.08</v>
      </c>
      <c r="G344" s="857">
        <v>1035.39</v>
      </c>
      <c r="H344" s="857">
        <v>6193.05</v>
      </c>
      <c r="I344" s="856"/>
      <c r="J344" s="856"/>
      <c r="K344" s="856"/>
    </row>
    <row r="345" s="823" customFormat="1" ht="28.6" customHeight="1" outlineLevel="1" spans="1:11">
      <c r="A345" s="855" t="s">
        <v>2539</v>
      </c>
      <c r="B345" s="855" t="s">
        <v>8533</v>
      </c>
      <c r="C345" s="858" t="s">
        <v>8705</v>
      </c>
      <c r="D345" s="858" t="s">
        <v>8706</v>
      </c>
      <c r="E345" s="859">
        <v>-0.077</v>
      </c>
      <c r="F345" s="861">
        <v>390</v>
      </c>
      <c r="G345" s="861">
        <v>894</v>
      </c>
      <c r="H345" s="860">
        <v>5040</v>
      </c>
      <c r="I345" s="862" t="s">
        <v>6342</v>
      </c>
      <c r="J345" s="858" t="s">
        <v>8707</v>
      </c>
      <c r="K345" s="858" t="s">
        <v>8708</v>
      </c>
    </row>
    <row r="346" s="823" customFormat="1" ht="57.25" customHeight="1" outlineLevel="1" spans="1:11">
      <c r="A346" s="855" t="s">
        <v>2539</v>
      </c>
      <c r="B346" s="855" t="s">
        <v>8539</v>
      </c>
      <c r="C346" s="858" t="s">
        <v>8709</v>
      </c>
      <c r="D346" s="858" t="s">
        <v>7853</v>
      </c>
      <c r="E346" s="859">
        <v>-0.034</v>
      </c>
      <c r="F346" s="861">
        <v>25.52</v>
      </c>
      <c r="G346" s="861">
        <v>100.82</v>
      </c>
      <c r="H346" s="860">
        <v>753</v>
      </c>
      <c r="I346" s="862" t="s">
        <v>6342</v>
      </c>
      <c r="J346" s="858" t="s">
        <v>8467</v>
      </c>
      <c r="K346" s="858" t="s">
        <v>8710</v>
      </c>
    </row>
    <row r="347" s="823" customFormat="1" ht="42.95" customHeight="1" outlineLevel="1" spans="1:11">
      <c r="A347" s="855" t="s">
        <v>2539</v>
      </c>
      <c r="B347" s="855" t="s">
        <v>8539</v>
      </c>
      <c r="C347" s="858" t="s">
        <v>8618</v>
      </c>
      <c r="D347" s="858" t="s">
        <v>8545</v>
      </c>
      <c r="E347" s="859">
        <v>-0.001</v>
      </c>
      <c r="F347" s="861">
        <v>0.56</v>
      </c>
      <c r="G347" s="861">
        <v>40.57</v>
      </c>
      <c r="H347" s="860">
        <v>400.05</v>
      </c>
      <c r="I347" s="862" t="s">
        <v>6342</v>
      </c>
      <c r="J347" s="858" t="s">
        <v>8467</v>
      </c>
      <c r="K347" s="858" t="s">
        <v>8710</v>
      </c>
    </row>
    <row r="348" s="823" customFormat="1" ht="28.45" customHeight="1" spans="1:11">
      <c r="A348" s="855" t="s">
        <v>2547</v>
      </c>
      <c r="B348" s="855"/>
      <c r="C348" s="856"/>
      <c r="D348" s="856"/>
      <c r="E348" s="856"/>
      <c r="F348" s="857">
        <v>557.593446</v>
      </c>
      <c r="G348" s="857">
        <v>557.593446</v>
      </c>
      <c r="H348" s="857">
        <v>9045.46007</v>
      </c>
      <c r="I348" s="856"/>
      <c r="J348" s="856"/>
      <c r="K348" s="856"/>
    </row>
    <row r="349" s="823" customFormat="1" ht="42.95" customHeight="1" outlineLevel="1" spans="1:11">
      <c r="A349" s="855" t="s">
        <v>2547</v>
      </c>
      <c r="B349" s="855" t="s">
        <v>8547</v>
      </c>
      <c r="C349" s="858" t="s">
        <v>8711</v>
      </c>
      <c r="D349" s="858" t="s">
        <v>8545</v>
      </c>
      <c r="E349" s="859">
        <v>-0.02</v>
      </c>
      <c r="F349" s="861">
        <v>6.9</v>
      </c>
      <c r="G349" s="861">
        <v>6.9</v>
      </c>
      <c r="H349" s="860">
        <v>406.4</v>
      </c>
      <c r="I349" s="862" t="s">
        <v>6342</v>
      </c>
      <c r="J349" s="858" t="s">
        <v>6342</v>
      </c>
      <c r="K349" s="858" t="s">
        <v>8712</v>
      </c>
    </row>
    <row r="350" s="823" customFormat="1" ht="42.95" customHeight="1" outlineLevel="1" spans="1:11">
      <c r="A350" s="855" t="s">
        <v>2547</v>
      </c>
      <c r="B350" s="855" t="s">
        <v>8547</v>
      </c>
      <c r="C350" s="858" t="s">
        <v>8713</v>
      </c>
      <c r="D350" s="858" t="s">
        <v>8543</v>
      </c>
      <c r="E350" s="859">
        <v>-0.08</v>
      </c>
      <c r="F350" s="861">
        <v>27.5</v>
      </c>
      <c r="G350" s="861">
        <v>27.5</v>
      </c>
      <c r="H350" s="860">
        <v>339.75</v>
      </c>
      <c r="I350" s="862" t="s">
        <v>6342</v>
      </c>
      <c r="J350" s="858" t="s">
        <v>6342</v>
      </c>
      <c r="K350" s="858" t="s">
        <v>8712</v>
      </c>
    </row>
    <row r="351" s="823" customFormat="1" ht="42.95" customHeight="1" outlineLevel="1" spans="1:11">
      <c r="A351" s="855" t="s">
        <v>2547</v>
      </c>
      <c r="B351" s="855" t="s">
        <v>8533</v>
      </c>
      <c r="C351" s="858" t="s">
        <v>8714</v>
      </c>
      <c r="D351" s="858" t="s">
        <v>8715</v>
      </c>
      <c r="E351" s="859">
        <v>-0.1</v>
      </c>
      <c r="F351" s="861">
        <v>86.375049</v>
      </c>
      <c r="G351" s="861">
        <v>86.375049</v>
      </c>
      <c r="H351" s="860">
        <v>873.32288</v>
      </c>
      <c r="I351" s="862" t="s">
        <v>6342</v>
      </c>
      <c r="J351" s="858" t="s">
        <v>6342</v>
      </c>
      <c r="K351" s="858" t="s">
        <v>8716</v>
      </c>
    </row>
    <row r="352" s="823" customFormat="1" ht="57.25" customHeight="1" outlineLevel="1" spans="1:11">
      <c r="A352" s="855" t="s">
        <v>2547</v>
      </c>
      <c r="B352" s="855" t="s">
        <v>8547</v>
      </c>
      <c r="C352" s="858" t="s">
        <v>8717</v>
      </c>
      <c r="D352" s="858" t="s">
        <v>8543</v>
      </c>
      <c r="E352" s="859">
        <v>-0.11</v>
      </c>
      <c r="F352" s="861">
        <v>120.75</v>
      </c>
      <c r="G352" s="861">
        <v>120.75</v>
      </c>
      <c r="H352" s="860">
        <v>1057.5</v>
      </c>
      <c r="I352" s="862" t="s">
        <v>6342</v>
      </c>
      <c r="J352" s="858" t="s">
        <v>6342</v>
      </c>
      <c r="K352" s="858" t="s">
        <v>8712</v>
      </c>
    </row>
    <row r="353" s="823" customFormat="1" ht="57.25" customHeight="1" outlineLevel="1" spans="1:11">
      <c r="A353" s="855" t="s">
        <v>2547</v>
      </c>
      <c r="B353" s="855" t="s">
        <v>8547</v>
      </c>
      <c r="C353" s="858" t="s">
        <v>8718</v>
      </c>
      <c r="D353" s="858" t="s">
        <v>8545</v>
      </c>
      <c r="E353" s="859">
        <v>-0.01</v>
      </c>
      <c r="F353" s="861">
        <v>3.5</v>
      </c>
      <c r="G353" s="861">
        <v>3.5</v>
      </c>
      <c r="H353" s="860">
        <v>403</v>
      </c>
      <c r="I353" s="862" t="s">
        <v>6342</v>
      </c>
      <c r="J353" s="858" t="s">
        <v>6342</v>
      </c>
      <c r="K353" s="858" t="s">
        <v>8712</v>
      </c>
    </row>
    <row r="354" s="823" customFormat="1" ht="42.95" customHeight="1" outlineLevel="1" spans="1:11">
      <c r="A354" s="855" t="s">
        <v>2547</v>
      </c>
      <c r="B354" s="855" t="s">
        <v>8547</v>
      </c>
      <c r="C354" s="858" t="s">
        <v>8719</v>
      </c>
      <c r="D354" s="858" t="s">
        <v>8545</v>
      </c>
      <c r="E354" s="859">
        <v>-0.01</v>
      </c>
      <c r="F354" s="861">
        <v>2.5</v>
      </c>
      <c r="G354" s="861">
        <v>2.5</v>
      </c>
      <c r="H354" s="860">
        <v>402</v>
      </c>
      <c r="I354" s="862" t="s">
        <v>6342</v>
      </c>
      <c r="J354" s="858" t="s">
        <v>6342</v>
      </c>
      <c r="K354" s="858" t="s">
        <v>8712</v>
      </c>
    </row>
    <row r="355" s="823" customFormat="1" ht="42.95" customHeight="1" outlineLevel="1" spans="1:11">
      <c r="A355" s="855" t="s">
        <v>2547</v>
      </c>
      <c r="B355" s="855" t="s">
        <v>8720</v>
      </c>
      <c r="C355" s="858" t="s">
        <v>8721</v>
      </c>
      <c r="D355" s="858" t="s">
        <v>7348</v>
      </c>
      <c r="E355" s="859">
        <v>-0.2</v>
      </c>
      <c r="F355" s="861">
        <v>81.651</v>
      </c>
      <c r="G355" s="861">
        <v>81.651</v>
      </c>
      <c r="H355" s="860">
        <v>415.512</v>
      </c>
      <c r="I355" s="862" t="s">
        <v>6342</v>
      </c>
      <c r="J355" s="858" t="s">
        <v>6342</v>
      </c>
      <c r="K355" s="858" t="s">
        <v>8722</v>
      </c>
    </row>
    <row r="356" s="823" customFormat="1" ht="42.95" customHeight="1" outlineLevel="1" spans="1:11">
      <c r="A356" s="855" t="s">
        <v>2547</v>
      </c>
      <c r="B356" s="855" t="s">
        <v>8533</v>
      </c>
      <c r="C356" s="858" t="s">
        <v>8723</v>
      </c>
      <c r="D356" s="858" t="s">
        <v>8715</v>
      </c>
      <c r="E356" s="859">
        <v>-0.01</v>
      </c>
      <c r="F356" s="861">
        <v>18.036</v>
      </c>
      <c r="G356" s="861">
        <v>18.036</v>
      </c>
      <c r="H356" s="860">
        <v>1530.054</v>
      </c>
      <c r="I356" s="862" t="s">
        <v>6342</v>
      </c>
      <c r="J356" s="858" t="s">
        <v>6342</v>
      </c>
      <c r="K356" s="858" t="s">
        <v>8722</v>
      </c>
    </row>
    <row r="357" s="823" customFormat="1" ht="57.25" customHeight="1" outlineLevel="1" spans="1:11">
      <c r="A357" s="855" t="s">
        <v>2547</v>
      </c>
      <c r="B357" s="855" t="s">
        <v>8547</v>
      </c>
      <c r="C357" s="858" t="s">
        <v>8724</v>
      </c>
      <c r="D357" s="858" t="s">
        <v>8545</v>
      </c>
      <c r="E357" s="859">
        <v>-0.02</v>
      </c>
      <c r="F357" s="861">
        <v>15.5</v>
      </c>
      <c r="G357" s="861">
        <v>15.5</v>
      </c>
      <c r="H357" s="860">
        <v>814.5</v>
      </c>
      <c r="I357" s="862" t="s">
        <v>6342</v>
      </c>
      <c r="J357" s="858" t="s">
        <v>6342</v>
      </c>
      <c r="K357" s="858" t="s">
        <v>8712</v>
      </c>
    </row>
    <row r="358" s="823" customFormat="1" ht="57.25" customHeight="1" outlineLevel="1" spans="1:11">
      <c r="A358" s="855" t="s">
        <v>2547</v>
      </c>
      <c r="B358" s="855" t="s">
        <v>8533</v>
      </c>
      <c r="C358" s="858" t="s">
        <v>8725</v>
      </c>
      <c r="D358" s="858" t="s">
        <v>8715</v>
      </c>
      <c r="E358" s="859">
        <v>-0.07</v>
      </c>
      <c r="F358" s="861">
        <v>190.93578</v>
      </c>
      <c r="G358" s="861">
        <v>190.93578</v>
      </c>
      <c r="H358" s="860">
        <v>2693.79</v>
      </c>
      <c r="I358" s="862" t="s">
        <v>6342</v>
      </c>
      <c r="J358" s="858" t="s">
        <v>6342</v>
      </c>
      <c r="K358" s="858" t="s">
        <v>8722</v>
      </c>
    </row>
    <row r="359" s="823" customFormat="1" ht="42.95" customHeight="1" outlineLevel="1" spans="1:11">
      <c r="A359" s="855" t="s">
        <v>2547</v>
      </c>
      <c r="B359" s="855" t="s">
        <v>8533</v>
      </c>
      <c r="C359" s="858" t="s">
        <v>8726</v>
      </c>
      <c r="D359" s="858" t="s">
        <v>8715</v>
      </c>
      <c r="E359" s="859">
        <v>-0.04</v>
      </c>
      <c r="F359" s="861">
        <v>3.945617</v>
      </c>
      <c r="G359" s="861">
        <v>3.945617</v>
      </c>
      <c r="H359" s="860">
        <v>109.63119</v>
      </c>
      <c r="I359" s="862" t="s">
        <v>6342</v>
      </c>
      <c r="J359" s="858" t="s">
        <v>6342</v>
      </c>
      <c r="K359" s="858" t="s">
        <v>8716</v>
      </c>
    </row>
    <row r="360" ht="14.3" customHeight="1"/>
  </sheetData>
  <mergeCells count="2">
    <mergeCell ref="A1:K1"/>
    <mergeCell ref="A183:K183"/>
  </mergeCells>
  <pageMargins left="0.75" right="0.75" top="0.270000010728836" bottom="0.270000010728836" header="0" footer="0"/>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Z3211"/>
  <sheetViews>
    <sheetView workbookViewId="0">
      <selection activeCell="A1" sqref="A1:F1"/>
    </sheetView>
  </sheetViews>
  <sheetFormatPr defaultColWidth="9.16814159292035" defaultRowHeight="13.85"/>
  <cols>
    <col min="1" max="1" width="19.7433628318584" style="824" customWidth="1"/>
    <col min="2" max="4" width="18.8053097345133" style="824" customWidth="1"/>
    <col min="5" max="6" width="14.1061946902655" style="824" customWidth="1"/>
    <col min="7" max="7" width="11.8407079646018" style="824" customWidth="1"/>
    <col min="8" max="8" width="11.7522123893805" style="824" customWidth="1"/>
    <col min="9" max="9" width="21.9115044247788" style="824" customWidth="1"/>
    <col min="10" max="16" width="11.7522123893805" style="824" customWidth="1"/>
    <col min="17" max="18" width="10.4778761061947" style="824" customWidth="1"/>
    <col min="19" max="19" width="10.5309734513274" style="824" customWidth="1"/>
    <col min="20" max="21" width="10.3451327433628" style="824" customWidth="1"/>
    <col min="22" max="22" width="10.2477876106195" style="824" customWidth="1"/>
    <col min="23" max="23" width="10.3451327433628" style="824" customWidth="1"/>
    <col min="24" max="26" width="8.95575221238938" style="824" customWidth="1"/>
    <col min="27" max="16384" width="9.16814159292035" style="823"/>
  </cols>
  <sheetData>
    <row r="1" s="823" customFormat="1" ht="25.6" customHeight="1" spans="1:26">
      <c r="A1" s="825" t="s">
        <v>8727</v>
      </c>
      <c r="B1" s="824"/>
      <c r="C1" s="824"/>
      <c r="D1" s="824"/>
      <c r="E1" s="824"/>
      <c r="F1" s="824"/>
      <c r="G1" s="824"/>
      <c r="H1" s="824"/>
      <c r="I1" s="824"/>
      <c r="J1" s="824"/>
      <c r="K1" s="824"/>
      <c r="L1" s="824"/>
      <c r="M1" s="824"/>
      <c r="N1" s="824"/>
      <c r="O1" s="824"/>
      <c r="P1" s="824"/>
      <c r="Q1" s="824"/>
      <c r="R1" s="824"/>
      <c r="S1" s="824"/>
      <c r="T1" s="824"/>
      <c r="U1" s="824"/>
      <c r="V1" s="824"/>
      <c r="W1" s="824"/>
      <c r="X1" s="824"/>
      <c r="Y1" s="824"/>
      <c r="Z1" s="824"/>
    </row>
    <row r="2" s="823" customFormat="1" ht="17.05" customHeight="1" spans="1:26">
      <c r="A2" s="826" t="s">
        <v>8728</v>
      </c>
      <c r="B2" s="826" t="s">
        <v>8729</v>
      </c>
      <c r="C2" s="826" t="s">
        <v>8730</v>
      </c>
      <c r="D2" s="827" t="s">
        <v>8731</v>
      </c>
      <c r="E2" s="826" t="s">
        <v>27</v>
      </c>
      <c r="F2" s="824"/>
      <c r="G2" s="824"/>
      <c r="H2" s="824"/>
      <c r="I2" s="824"/>
      <c r="J2" s="824"/>
      <c r="K2" s="824"/>
      <c r="L2" s="824"/>
      <c r="M2" s="824"/>
      <c r="N2" s="824"/>
      <c r="O2" s="824"/>
      <c r="P2" s="824"/>
      <c r="Q2" s="824"/>
      <c r="R2" s="824"/>
      <c r="S2" s="824"/>
      <c r="T2" s="824"/>
      <c r="U2" s="824"/>
      <c r="V2" s="824"/>
      <c r="W2" s="824"/>
      <c r="X2" s="824"/>
      <c r="Y2" s="824"/>
      <c r="Z2" s="824"/>
    </row>
    <row r="3" s="823" customFormat="1" ht="17.05" customHeight="1" collapsed="1" spans="1:26">
      <c r="A3" s="828"/>
      <c r="B3" s="829"/>
      <c r="C3" s="829"/>
      <c r="D3" s="830">
        <v>239869691.504369</v>
      </c>
      <c r="E3" s="826"/>
      <c r="F3" s="824"/>
      <c r="G3" s="824"/>
      <c r="H3" s="824"/>
      <c r="I3" s="824"/>
      <c r="J3" s="824"/>
      <c r="K3" s="824"/>
      <c r="L3" s="824"/>
      <c r="M3" s="824"/>
      <c r="N3" s="824"/>
      <c r="O3" s="824"/>
      <c r="P3" s="824"/>
      <c r="Q3" s="824"/>
      <c r="R3" s="824"/>
      <c r="S3" s="824"/>
      <c r="T3" s="824"/>
      <c r="U3" s="824"/>
      <c r="V3" s="824"/>
      <c r="W3" s="824"/>
      <c r="X3" s="824"/>
      <c r="Y3" s="824"/>
      <c r="Z3" s="824"/>
    </row>
    <row r="4" s="823" customFormat="1" ht="28.45" hidden="1" customHeight="1" outlineLevel="1" spans="1:26">
      <c r="A4" s="831" t="s">
        <v>8732</v>
      </c>
      <c r="B4" s="831" t="s">
        <v>75</v>
      </c>
      <c r="C4" s="831" t="s">
        <v>4290</v>
      </c>
      <c r="D4" s="832">
        <v>-4096926.402552</v>
      </c>
      <c r="E4" s="831"/>
      <c r="F4" s="824"/>
      <c r="G4" s="824"/>
      <c r="H4" s="824"/>
      <c r="I4" s="824"/>
      <c r="J4" s="824"/>
      <c r="K4" s="824"/>
      <c r="L4" s="824"/>
      <c r="M4" s="824"/>
      <c r="N4" s="824"/>
      <c r="O4" s="824"/>
      <c r="P4" s="824"/>
      <c r="Q4" s="824"/>
      <c r="R4" s="824"/>
      <c r="S4" s="824"/>
      <c r="T4" s="824"/>
      <c r="U4" s="824"/>
      <c r="V4" s="824"/>
      <c r="W4" s="824"/>
      <c r="X4" s="824"/>
      <c r="Y4" s="824"/>
      <c r="Z4" s="824"/>
    </row>
    <row r="5" s="823" customFormat="1" ht="28.45" hidden="1" customHeight="1" outlineLevel="1" spans="1:26">
      <c r="A5" s="833"/>
      <c r="B5" s="831" t="s">
        <v>75</v>
      </c>
      <c r="C5" s="831" t="s">
        <v>8733</v>
      </c>
      <c r="D5" s="832">
        <v>78166.227998</v>
      </c>
      <c r="E5" s="831"/>
      <c r="F5" s="824"/>
      <c r="G5" s="824"/>
      <c r="H5" s="824"/>
      <c r="I5" s="824"/>
      <c r="J5" s="824"/>
      <c r="K5" s="824"/>
      <c r="L5" s="824"/>
      <c r="M5" s="824"/>
      <c r="N5" s="824"/>
      <c r="O5" s="824"/>
      <c r="P5" s="824"/>
      <c r="Q5" s="824"/>
      <c r="R5" s="824"/>
      <c r="S5" s="824"/>
      <c r="T5" s="824"/>
      <c r="U5" s="824"/>
      <c r="V5" s="824"/>
      <c r="W5" s="824"/>
      <c r="X5" s="824"/>
      <c r="Y5" s="824"/>
      <c r="Z5" s="824"/>
    </row>
    <row r="6" s="823" customFormat="1" ht="38.4" hidden="1" customHeight="1" outlineLevel="1" spans="1:26">
      <c r="A6" s="833"/>
      <c r="B6" s="831" t="s">
        <v>75</v>
      </c>
      <c r="C6" s="831" t="s">
        <v>8734</v>
      </c>
      <c r="D6" s="832">
        <v>9123.855164</v>
      </c>
      <c r="E6" s="831"/>
      <c r="F6" s="824"/>
      <c r="G6" s="824"/>
      <c r="H6" s="824"/>
      <c r="I6" s="824"/>
      <c r="J6" s="824"/>
      <c r="K6" s="824"/>
      <c r="L6" s="824"/>
      <c r="M6" s="824"/>
      <c r="N6" s="824"/>
      <c r="O6" s="824"/>
      <c r="P6" s="824"/>
      <c r="Q6" s="824"/>
      <c r="R6" s="824"/>
      <c r="S6" s="824"/>
      <c r="T6" s="824"/>
      <c r="U6" s="824"/>
      <c r="V6" s="824"/>
      <c r="W6" s="824"/>
      <c r="X6" s="824"/>
      <c r="Y6" s="824"/>
      <c r="Z6" s="824"/>
    </row>
    <row r="7" s="823" customFormat="1" ht="28.45" hidden="1" customHeight="1" outlineLevel="1" spans="1:26">
      <c r="A7" s="833"/>
      <c r="B7" s="831" t="s">
        <v>75</v>
      </c>
      <c r="C7" s="831" t="s">
        <v>6509</v>
      </c>
      <c r="D7" s="832">
        <v>936246.184038</v>
      </c>
      <c r="E7" s="831"/>
      <c r="F7" s="824"/>
      <c r="G7" s="824"/>
      <c r="H7" s="824"/>
      <c r="I7" s="824"/>
      <c r="J7" s="824"/>
      <c r="K7" s="824"/>
      <c r="L7" s="824"/>
      <c r="M7" s="824"/>
      <c r="N7" s="824"/>
      <c r="O7" s="824"/>
      <c r="P7" s="824"/>
      <c r="Q7" s="824"/>
      <c r="R7" s="824"/>
      <c r="S7" s="824"/>
      <c r="T7" s="824"/>
      <c r="U7" s="824"/>
      <c r="V7" s="824"/>
      <c r="W7" s="824"/>
      <c r="X7" s="824"/>
      <c r="Y7" s="824"/>
      <c r="Z7" s="824"/>
    </row>
    <row r="8" s="823" customFormat="1" ht="28.45" hidden="1" customHeight="1" outlineLevel="1" spans="1:26">
      <c r="A8" s="833"/>
      <c r="B8" s="831" t="s">
        <v>75</v>
      </c>
      <c r="C8" s="831" t="s">
        <v>6427</v>
      </c>
      <c r="D8" s="832">
        <v>-837991.598854</v>
      </c>
      <c r="E8" s="831"/>
      <c r="F8" s="824"/>
      <c r="G8" s="824"/>
      <c r="H8" s="824"/>
      <c r="I8" s="824"/>
      <c r="J8" s="824"/>
      <c r="K8" s="824"/>
      <c r="L8" s="824"/>
      <c r="M8" s="824"/>
      <c r="N8" s="824"/>
      <c r="O8" s="824"/>
      <c r="P8" s="824"/>
      <c r="Q8" s="824"/>
      <c r="R8" s="824"/>
      <c r="S8" s="824"/>
      <c r="T8" s="824"/>
      <c r="U8" s="824"/>
      <c r="V8" s="824"/>
      <c r="W8" s="824"/>
      <c r="X8" s="824"/>
      <c r="Y8" s="824"/>
      <c r="Z8" s="824"/>
    </row>
    <row r="9" s="823" customFormat="1" ht="28.45" hidden="1" customHeight="1" outlineLevel="1" spans="1:26">
      <c r="A9" s="833"/>
      <c r="B9" s="831" t="s">
        <v>75</v>
      </c>
      <c r="C9" s="831" t="s">
        <v>6550</v>
      </c>
      <c r="D9" s="832">
        <v>197888.359079</v>
      </c>
      <c r="E9" s="831"/>
      <c r="F9" s="824"/>
      <c r="G9" s="824"/>
      <c r="H9" s="824"/>
      <c r="I9" s="824"/>
      <c r="J9" s="824"/>
      <c r="K9" s="824"/>
      <c r="L9" s="824"/>
      <c r="M9" s="824"/>
      <c r="N9" s="824"/>
      <c r="O9" s="824"/>
      <c r="P9" s="824"/>
      <c r="Q9" s="824"/>
      <c r="R9" s="824"/>
      <c r="S9" s="824"/>
      <c r="T9" s="824"/>
      <c r="U9" s="824"/>
      <c r="V9" s="824"/>
      <c r="W9" s="824"/>
      <c r="X9" s="824"/>
      <c r="Y9" s="824"/>
      <c r="Z9" s="824"/>
    </row>
    <row r="10" s="823" customFormat="1" ht="28.45" hidden="1" customHeight="1" outlineLevel="1" spans="1:26">
      <c r="A10" s="833"/>
      <c r="B10" s="831" t="s">
        <v>75</v>
      </c>
      <c r="C10" s="831" t="s">
        <v>6469</v>
      </c>
      <c r="D10" s="832">
        <v>243358.746736</v>
      </c>
      <c r="E10" s="831"/>
      <c r="F10" s="824"/>
      <c r="G10" s="824"/>
      <c r="H10" s="824"/>
      <c r="I10" s="824"/>
      <c r="J10" s="824"/>
      <c r="K10" s="824"/>
      <c r="L10" s="824"/>
      <c r="M10" s="824"/>
      <c r="N10" s="824"/>
      <c r="O10" s="824"/>
      <c r="P10" s="824"/>
      <c r="Q10" s="824"/>
      <c r="R10" s="824"/>
      <c r="S10" s="824"/>
      <c r="T10" s="824"/>
      <c r="U10" s="824"/>
      <c r="V10" s="824"/>
      <c r="W10" s="824"/>
      <c r="X10" s="824"/>
      <c r="Y10" s="824"/>
      <c r="Z10" s="824"/>
    </row>
    <row r="11" s="823" customFormat="1" ht="28.45" hidden="1" customHeight="1" outlineLevel="1" spans="1:26">
      <c r="A11" s="833"/>
      <c r="B11" s="831" t="s">
        <v>75</v>
      </c>
      <c r="C11" s="831" t="s">
        <v>8735</v>
      </c>
      <c r="D11" s="832">
        <v>-47058.218579</v>
      </c>
      <c r="E11" s="831"/>
      <c r="F11" s="824"/>
      <c r="G11" s="824"/>
      <c r="H11" s="824"/>
      <c r="I11" s="824"/>
      <c r="J11" s="824"/>
      <c r="K11" s="824"/>
      <c r="L11" s="824"/>
      <c r="M11" s="824"/>
      <c r="N11" s="824"/>
      <c r="O11" s="824"/>
      <c r="P11" s="824"/>
      <c r="Q11" s="824"/>
      <c r="R11" s="824"/>
      <c r="S11" s="824"/>
      <c r="T11" s="824"/>
      <c r="U11" s="824"/>
      <c r="V11" s="824"/>
      <c r="W11" s="824"/>
      <c r="X11" s="824"/>
      <c r="Y11" s="824"/>
      <c r="Z11" s="824"/>
    </row>
    <row r="12" s="823" customFormat="1" ht="28.45" hidden="1" customHeight="1" outlineLevel="1" spans="1:26">
      <c r="A12" s="833"/>
      <c r="B12" s="831" t="s">
        <v>75</v>
      </c>
      <c r="C12" s="831" t="s">
        <v>8736</v>
      </c>
      <c r="D12" s="832">
        <v>-15082.620519</v>
      </c>
      <c r="E12" s="831"/>
      <c r="F12" s="824"/>
      <c r="G12" s="824"/>
      <c r="H12" s="824"/>
      <c r="I12" s="824"/>
      <c r="J12" s="824"/>
      <c r="K12" s="824"/>
      <c r="L12" s="824"/>
      <c r="M12" s="824"/>
      <c r="N12" s="824"/>
      <c r="O12" s="824"/>
      <c r="P12" s="824"/>
      <c r="Q12" s="824"/>
      <c r="R12" s="824"/>
      <c r="S12" s="824"/>
      <c r="T12" s="824"/>
      <c r="U12" s="824"/>
      <c r="V12" s="824"/>
      <c r="W12" s="824"/>
      <c r="X12" s="824"/>
      <c r="Y12" s="824"/>
      <c r="Z12" s="824"/>
    </row>
    <row r="13" s="823" customFormat="1" ht="28.45" hidden="1" customHeight="1" outlineLevel="1" spans="1:26">
      <c r="A13" s="833"/>
      <c r="B13" s="831" t="s">
        <v>75</v>
      </c>
      <c r="C13" s="831" t="s">
        <v>8737</v>
      </c>
      <c r="D13" s="832">
        <v>403823.100455</v>
      </c>
      <c r="E13" s="831"/>
      <c r="F13" s="824"/>
      <c r="G13" s="824"/>
      <c r="H13" s="824"/>
      <c r="I13" s="824"/>
      <c r="J13" s="824"/>
      <c r="K13" s="824"/>
      <c r="L13" s="824"/>
      <c r="M13" s="824"/>
      <c r="N13" s="824"/>
      <c r="O13" s="824"/>
      <c r="P13" s="824"/>
      <c r="Q13" s="824"/>
      <c r="R13" s="824"/>
      <c r="S13" s="824"/>
      <c r="T13" s="824"/>
      <c r="U13" s="824"/>
      <c r="V13" s="824"/>
      <c r="W13" s="824"/>
      <c r="X13" s="824"/>
      <c r="Y13" s="824"/>
      <c r="Z13" s="824"/>
    </row>
    <row r="14" s="823" customFormat="1" ht="28.45" hidden="1" customHeight="1" outlineLevel="1" spans="1:26">
      <c r="A14" s="833"/>
      <c r="B14" s="831" t="s">
        <v>75</v>
      </c>
      <c r="C14" s="831" t="s">
        <v>6554</v>
      </c>
      <c r="D14" s="832">
        <v>169170.647935</v>
      </c>
      <c r="E14" s="831"/>
      <c r="F14" s="824"/>
      <c r="G14" s="824"/>
      <c r="H14" s="824"/>
      <c r="I14" s="824"/>
      <c r="J14" s="824"/>
      <c r="K14" s="824"/>
      <c r="L14" s="824"/>
      <c r="M14" s="824"/>
      <c r="N14" s="824"/>
      <c r="O14" s="824"/>
      <c r="P14" s="824"/>
      <c r="Q14" s="824"/>
      <c r="R14" s="824"/>
      <c r="S14" s="824"/>
      <c r="T14" s="824"/>
      <c r="U14" s="824"/>
      <c r="V14" s="824"/>
      <c r="W14" s="824"/>
      <c r="X14" s="824"/>
      <c r="Y14" s="824"/>
      <c r="Z14" s="824"/>
    </row>
    <row r="15" s="823" customFormat="1" ht="28.45" hidden="1" customHeight="1" outlineLevel="1" spans="1:26">
      <c r="A15" s="833"/>
      <c r="B15" s="831" t="s">
        <v>75</v>
      </c>
      <c r="C15" s="831" t="s">
        <v>8738</v>
      </c>
      <c r="D15" s="832">
        <v>671336.669919</v>
      </c>
      <c r="E15" s="831"/>
      <c r="F15" s="824"/>
      <c r="G15" s="824"/>
      <c r="H15" s="824"/>
      <c r="I15" s="824"/>
      <c r="J15" s="824"/>
      <c r="K15" s="824"/>
      <c r="L15" s="824"/>
      <c r="M15" s="824"/>
      <c r="N15" s="824"/>
      <c r="O15" s="824"/>
      <c r="P15" s="824"/>
      <c r="Q15" s="824"/>
      <c r="R15" s="824"/>
      <c r="S15" s="824"/>
      <c r="T15" s="824"/>
      <c r="U15" s="824"/>
      <c r="V15" s="824"/>
      <c r="W15" s="824"/>
      <c r="X15" s="824"/>
      <c r="Y15" s="824"/>
      <c r="Z15" s="824"/>
    </row>
    <row r="16" s="823" customFormat="1" ht="28.45" hidden="1" customHeight="1" outlineLevel="1" spans="1:26">
      <c r="A16" s="833"/>
      <c r="B16" s="831" t="s">
        <v>75</v>
      </c>
      <c r="C16" s="831" t="s">
        <v>4302</v>
      </c>
      <c r="D16" s="832">
        <v>406892.380291</v>
      </c>
      <c r="E16" s="831"/>
      <c r="F16" s="824"/>
      <c r="G16" s="824"/>
      <c r="H16" s="824"/>
      <c r="I16" s="824"/>
      <c r="J16" s="824"/>
      <c r="K16" s="824"/>
      <c r="L16" s="824"/>
      <c r="M16" s="824"/>
      <c r="N16" s="824"/>
      <c r="O16" s="824"/>
      <c r="P16" s="824"/>
      <c r="Q16" s="824"/>
      <c r="R16" s="824"/>
      <c r="S16" s="824"/>
      <c r="T16" s="824"/>
      <c r="U16" s="824"/>
      <c r="V16" s="824"/>
      <c r="W16" s="824"/>
      <c r="X16" s="824"/>
      <c r="Y16" s="824"/>
      <c r="Z16" s="824"/>
    </row>
    <row r="17" s="823" customFormat="1" ht="28.45" hidden="1" customHeight="1" outlineLevel="1" spans="1:26">
      <c r="A17" s="833"/>
      <c r="B17" s="831" t="s">
        <v>75</v>
      </c>
      <c r="C17" s="831" t="s">
        <v>8739</v>
      </c>
      <c r="D17" s="832">
        <v>295735.53719</v>
      </c>
      <c r="E17" s="831"/>
      <c r="F17" s="824"/>
      <c r="G17" s="824"/>
      <c r="H17" s="824"/>
      <c r="I17" s="824"/>
      <c r="J17" s="824"/>
      <c r="K17" s="824"/>
      <c r="L17" s="824"/>
      <c r="M17" s="824"/>
      <c r="N17" s="824"/>
      <c r="O17" s="824"/>
      <c r="P17" s="824"/>
      <c r="Q17" s="824"/>
      <c r="R17" s="824"/>
      <c r="S17" s="824"/>
      <c r="T17" s="824"/>
      <c r="U17" s="824"/>
      <c r="V17" s="824"/>
      <c r="W17" s="824"/>
      <c r="X17" s="824"/>
      <c r="Y17" s="824"/>
      <c r="Z17" s="824"/>
    </row>
    <row r="18" s="823" customFormat="1" ht="28.45" hidden="1" customHeight="1" outlineLevel="1" spans="1:26">
      <c r="A18" s="833"/>
      <c r="B18" s="831" t="s">
        <v>75</v>
      </c>
      <c r="C18" s="831" t="s">
        <v>8740</v>
      </c>
      <c r="D18" s="832">
        <v>-268950.346067</v>
      </c>
      <c r="E18" s="831"/>
      <c r="F18" s="824"/>
      <c r="G18" s="824"/>
      <c r="H18" s="824"/>
      <c r="I18" s="824"/>
      <c r="J18" s="824"/>
      <c r="K18" s="824"/>
      <c r="L18" s="824"/>
      <c r="M18" s="824"/>
      <c r="N18" s="824"/>
      <c r="O18" s="824"/>
      <c r="P18" s="824"/>
      <c r="Q18" s="824"/>
      <c r="R18" s="824"/>
      <c r="S18" s="824"/>
      <c r="T18" s="824"/>
      <c r="U18" s="824"/>
      <c r="V18" s="824"/>
      <c r="W18" s="824"/>
      <c r="X18" s="824"/>
      <c r="Y18" s="824"/>
      <c r="Z18" s="824"/>
    </row>
    <row r="19" s="823" customFormat="1" ht="38.4" hidden="1" customHeight="1" outlineLevel="1" spans="1:26">
      <c r="A19" s="833"/>
      <c r="B19" s="831" t="s">
        <v>75</v>
      </c>
      <c r="C19" s="831" t="s">
        <v>8741</v>
      </c>
      <c r="D19" s="832">
        <v>868809.844711</v>
      </c>
      <c r="E19" s="831"/>
      <c r="F19" s="824"/>
      <c r="G19" s="824"/>
      <c r="H19" s="824"/>
      <c r="I19" s="824"/>
      <c r="J19" s="824"/>
      <c r="K19" s="824"/>
      <c r="L19" s="824"/>
      <c r="M19" s="824"/>
      <c r="N19" s="824"/>
      <c r="O19" s="824"/>
      <c r="P19" s="824"/>
      <c r="Q19" s="824"/>
      <c r="R19" s="824"/>
      <c r="S19" s="824"/>
      <c r="T19" s="824"/>
      <c r="U19" s="824"/>
      <c r="V19" s="824"/>
      <c r="W19" s="824"/>
      <c r="X19" s="824"/>
      <c r="Y19" s="824"/>
      <c r="Z19" s="824"/>
    </row>
    <row r="20" s="823" customFormat="1" ht="38.4" hidden="1" customHeight="1" outlineLevel="1" spans="1:26">
      <c r="A20" s="833"/>
      <c r="B20" s="831" t="s">
        <v>75</v>
      </c>
      <c r="C20" s="831" t="s">
        <v>8742</v>
      </c>
      <c r="D20" s="832">
        <v>650281.557093</v>
      </c>
      <c r="E20" s="831"/>
      <c r="F20" s="824"/>
      <c r="G20" s="824"/>
      <c r="H20" s="824"/>
      <c r="I20" s="824"/>
      <c r="J20" s="824"/>
      <c r="K20" s="824"/>
      <c r="L20" s="824"/>
      <c r="M20" s="824"/>
      <c r="N20" s="824"/>
      <c r="O20" s="824"/>
      <c r="P20" s="824"/>
      <c r="Q20" s="824"/>
      <c r="R20" s="824"/>
      <c r="S20" s="824"/>
      <c r="T20" s="824"/>
      <c r="U20" s="824"/>
      <c r="V20" s="824"/>
      <c r="W20" s="824"/>
      <c r="X20" s="824"/>
      <c r="Y20" s="824"/>
      <c r="Z20" s="824"/>
    </row>
    <row r="21" s="823" customFormat="1" ht="28.45" hidden="1" customHeight="1" outlineLevel="1" spans="1:26">
      <c r="A21" s="833"/>
      <c r="B21" s="831" t="s">
        <v>75</v>
      </c>
      <c r="C21" s="831" t="s">
        <v>8743</v>
      </c>
      <c r="D21" s="832">
        <v>563916.083916</v>
      </c>
      <c r="E21" s="831"/>
      <c r="F21" s="824"/>
      <c r="G21" s="824"/>
      <c r="H21" s="824"/>
      <c r="I21" s="824"/>
      <c r="J21" s="824"/>
      <c r="K21" s="824"/>
      <c r="L21" s="824"/>
      <c r="M21" s="824"/>
      <c r="N21" s="824"/>
      <c r="O21" s="824"/>
      <c r="P21" s="824"/>
      <c r="Q21" s="824"/>
      <c r="R21" s="824"/>
      <c r="S21" s="824"/>
      <c r="T21" s="824"/>
      <c r="U21" s="824"/>
      <c r="V21" s="824"/>
      <c r="W21" s="824"/>
      <c r="X21" s="824"/>
      <c r="Y21" s="824"/>
      <c r="Z21" s="824"/>
    </row>
    <row r="22" s="823" customFormat="1" ht="28.45" hidden="1" customHeight="1" outlineLevel="1" spans="1:26">
      <c r="A22" s="833"/>
      <c r="B22" s="831" t="s">
        <v>75</v>
      </c>
      <c r="C22" s="831" t="s">
        <v>8744</v>
      </c>
      <c r="D22" s="832">
        <v>336386.058981</v>
      </c>
      <c r="E22" s="831"/>
      <c r="F22" s="824"/>
      <c r="G22" s="824"/>
      <c r="H22" s="824"/>
      <c r="I22" s="824"/>
      <c r="J22" s="824"/>
      <c r="K22" s="824"/>
      <c r="L22" s="824"/>
      <c r="M22" s="824"/>
      <c r="N22" s="824"/>
      <c r="O22" s="824"/>
      <c r="P22" s="824"/>
      <c r="Q22" s="824"/>
      <c r="R22" s="824"/>
      <c r="S22" s="824"/>
      <c r="T22" s="824"/>
      <c r="U22" s="824"/>
      <c r="V22" s="824"/>
      <c r="W22" s="824"/>
      <c r="X22" s="824"/>
      <c r="Y22" s="824"/>
      <c r="Z22" s="824"/>
    </row>
    <row r="23" s="823" customFormat="1" ht="28.45" hidden="1" customHeight="1" outlineLevel="1" spans="1:26">
      <c r="A23" s="833"/>
      <c r="B23" s="831" t="s">
        <v>75</v>
      </c>
      <c r="C23" s="831" t="s">
        <v>8745</v>
      </c>
      <c r="D23" s="832">
        <v>268746.704839</v>
      </c>
      <c r="E23" s="831"/>
      <c r="F23" s="824"/>
      <c r="G23" s="824"/>
      <c r="H23" s="824"/>
      <c r="I23" s="824"/>
      <c r="J23" s="824"/>
      <c r="K23" s="824"/>
      <c r="L23" s="824"/>
      <c r="M23" s="824"/>
      <c r="N23" s="824"/>
      <c r="O23" s="824"/>
      <c r="P23" s="824"/>
      <c r="Q23" s="824"/>
      <c r="R23" s="824"/>
      <c r="S23" s="824"/>
      <c r="T23" s="824"/>
      <c r="U23" s="824"/>
      <c r="V23" s="824"/>
      <c r="W23" s="824"/>
      <c r="X23" s="824"/>
      <c r="Y23" s="824"/>
      <c r="Z23" s="824"/>
    </row>
    <row r="24" s="823" customFormat="1" ht="28.45" hidden="1" customHeight="1" outlineLevel="1" spans="1:26">
      <c r="A24" s="833"/>
      <c r="B24" s="831" t="s">
        <v>75</v>
      </c>
      <c r="C24" s="831" t="s">
        <v>8746</v>
      </c>
      <c r="D24" s="832">
        <v>-18736.414138</v>
      </c>
      <c r="E24" s="831"/>
      <c r="F24" s="824"/>
      <c r="G24" s="824"/>
      <c r="H24" s="824"/>
      <c r="I24" s="824"/>
      <c r="J24" s="824"/>
      <c r="K24" s="824"/>
      <c r="L24" s="824"/>
      <c r="M24" s="824"/>
      <c r="N24" s="824"/>
      <c r="O24" s="824"/>
      <c r="P24" s="824"/>
      <c r="Q24" s="824"/>
      <c r="R24" s="824"/>
      <c r="S24" s="824"/>
      <c r="T24" s="824"/>
      <c r="U24" s="824"/>
      <c r="V24" s="824"/>
      <c r="W24" s="824"/>
      <c r="X24" s="824"/>
      <c r="Y24" s="824"/>
      <c r="Z24" s="824"/>
    </row>
    <row r="25" s="823" customFormat="1" ht="38.4" hidden="1" customHeight="1" outlineLevel="1" spans="1:26">
      <c r="A25" s="833"/>
      <c r="B25" s="831" t="s">
        <v>75</v>
      </c>
      <c r="C25" s="831" t="s">
        <v>8747</v>
      </c>
      <c r="D25" s="832">
        <v>-657100.186274</v>
      </c>
      <c r="E25" s="831"/>
      <c r="F25" s="824"/>
      <c r="G25" s="824"/>
      <c r="H25" s="824"/>
      <c r="I25" s="824"/>
      <c r="J25" s="824"/>
      <c r="K25" s="824"/>
      <c r="L25" s="824"/>
      <c r="M25" s="824"/>
      <c r="N25" s="824"/>
      <c r="O25" s="824"/>
      <c r="P25" s="824"/>
      <c r="Q25" s="824"/>
      <c r="R25" s="824"/>
      <c r="S25" s="824"/>
      <c r="T25" s="824"/>
      <c r="U25" s="824"/>
      <c r="V25" s="824"/>
      <c r="W25" s="824"/>
      <c r="X25" s="824"/>
      <c r="Y25" s="824"/>
      <c r="Z25" s="824"/>
    </row>
    <row r="26" s="823" customFormat="1" ht="38.4" hidden="1" customHeight="1" outlineLevel="1" spans="1:26">
      <c r="A26" s="833"/>
      <c r="B26" s="831" t="s">
        <v>75</v>
      </c>
      <c r="C26" s="831" t="s">
        <v>8748</v>
      </c>
      <c r="D26" s="832">
        <v>3088452.29682</v>
      </c>
      <c r="E26" s="831"/>
      <c r="F26" s="824"/>
      <c r="G26" s="824"/>
      <c r="H26" s="824"/>
      <c r="I26" s="824"/>
      <c r="J26" s="824"/>
      <c r="K26" s="824"/>
      <c r="L26" s="824"/>
      <c r="M26" s="824"/>
      <c r="N26" s="824"/>
      <c r="O26" s="824"/>
      <c r="P26" s="824"/>
      <c r="Q26" s="824"/>
      <c r="R26" s="824"/>
      <c r="S26" s="824"/>
      <c r="T26" s="824"/>
      <c r="U26" s="824"/>
      <c r="V26" s="824"/>
      <c r="W26" s="824"/>
      <c r="X26" s="824"/>
      <c r="Y26" s="824"/>
      <c r="Z26" s="824"/>
    </row>
    <row r="27" s="823" customFormat="1" ht="38.4" hidden="1" customHeight="1" outlineLevel="1" spans="1:26">
      <c r="A27" s="833"/>
      <c r="B27" s="831" t="s">
        <v>75</v>
      </c>
      <c r="C27" s="831" t="s">
        <v>8749</v>
      </c>
      <c r="D27" s="832">
        <v>120938.70571</v>
      </c>
      <c r="E27" s="831"/>
      <c r="F27" s="824"/>
      <c r="G27" s="824"/>
      <c r="H27" s="824"/>
      <c r="I27" s="824"/>
      <c r="J27" s="824"/>
      <c r="K27" s="824"/>
      <c r="L27" s="824"/>
      <c r="M27" s="824"/>
      <c r="N27" s="824"/>
      <c r="O27" s="824"/>
      <c r="P27" s="824"/>
      <c r="Q27" s="824"/>
      <c r="R27" s="824"/>
      <c r="S27" s="824"/>
      <c r="T27" s="824"/>
      <c r="U27" s="824"/>
      <c r="V27" s="824"/>
      <c r="W27" s="824"/>
      <c r="X27" s="824"/>
      <c r="Y27" s="824"/>
      <c r="Z27" s="824"/>
    </row>
    <row r="28" s="823" customFormat="1" ht="28.45" hidden="1" customHeight="1" outlineLevel="1" spans="1:26">
      <c r="A28" s="833"/>
      <c r="B28" s="831" t="s">
        <v>75</v>
      </c>
      <c r="C28" s="831" t="s">
        <v>6482</v>
      </c>
      <c r="D28" s="832">
        <v>193524.919848</v>
      </c>
      <c r="E28" s="831"/>
      <c r="F28" s="824"/>
      <c r="G28" s="824"/>
      <c r="H28" s="824"/>
      <c r="I28" s="824"/>
      <c r="J28" s="824"/>
      <c r="K28" s="824"/>
      <c r="L28" s="824"/>
      <c r="M28" s="824"/>
      <c r="N28" s="824"/>
      <c r="O28" s="824"/>
      <c r="P28" s="824"/>
      <c r="Q28" s="824"/>
      <c r="R28" s="824"/>
      <c r="S28" s="824"/>
      <c r="T28" s="824"/>
      <c r="U28" s="824"/>
      <c r="V28" s="824"/>
      <c r="W28" s="824"/>
      <c r="X28" s="824"/>
      <c r="Y28" s="824"/>
      <c r="Z28" s="824"/>
    </row>
    <row r="29" s="823" customFormat="1" ht="28.45" hidden="1" customHeight="1" outlineLevel="1" spans="1:26">
      <c r="A29" s="833"/>
      <c r="B29" s="831" t="s">
        <v>75</v>
      </c>
      <c r="C29" s="831" t="s">
        <v>8750</v>
      </c>
      <c r="D29" s="832">
        <v>31039.111068</v>
      </c>
      <c r="E29" s="831"/>
      <c r="F29" s="824"/>
      <c r="G29" s="824"/>
      <c r="H29" s="824"/>
      <c r="I29" s="824"/>
      <c r="J29" s="824"/>
      <c r="K29" s="824"/>
      <c r="L29" s="824"/>
      <c r="M29" s="824"/>
      <c r="N29" s="824"/>
      <c r="O29" s="824"/>
      <c r="P29" s="824"/>
      <c r="Q29" s="824"/>
      <c r="R29" s="824"/>
      <c r="S29" s="824"/>
      <c r="T29" s="824"/>
      <c r="U29" s="824"/>
      <c r="V29" s="824"/>
      <c r="W29" s="824"/>
      <c r="X29" s="824"/>
      <c r="Y29" s="824"/>
      <c r="Z29" s="824"/>
    </row>
    <row r="30" s="823" customFormat="1" ht="28.45" hidden="1" customHeight="1" outlineLevel="1" spans="1:26">
      <c r="A30" s="833"/>
      <c r="B30" s="831" t="s">
        <v>75</v>
      </c>
      <c r="C30" s="831" t="s">
        <v>8751</v>
      </c>
      <c r="D30" s="832">
        <v>83443.306836</v>
      </c>
      <c r="E30" s="831"/>
      <c r="F30" s="824"/>
      <c r="G30" s="824"/>
      <c r="H30" s="824"/>
      <c r="I30" s="824"/>
      <c r="J30" s="824"/>
      <c r="K30" s="824"/>
      <c r="L30" s="824"/>
      <c r="M30" s="824"/>
      <c r="N30" s="824"/>
      <c r="O30" s="824"/>
      <c r="P30" s="824"/>
      <c r="Q30" s="824"/>
      <c r="R30" s="824"/>
      <c r="S30" s="824"/>
      <c r="T30" s="824"/>
      <c r="U30" s="824"/>
      <c r="V30" s="824"/>
      <c r="W30" s="824"/>
      <c r="X30" s="824"/>
      <c r="Y30" s="824"/>
      <c r="Z30" s="824"/>
    </row>
    <row r="31" s="823" customFormat="1" ht="38.4" hidden="1" customHeight="1" outlineLevel="1" spans="1:26">
      <c r="A31" s="833"/>
      <c r="B31" s="831" t="s">
        <v>75</v>
      </c>
      <c r="C31" s="831" t="s">
        <v>6497</v>
      </c>
      <c r="D31" s="832">
        <v>46401.530433</v>
      </c>
      <c r="E31" s="831"/>
      <c r="F31" s="824"/>
      <c r="G31" s="824"/>
      <c r="H31" s="824"/>
      <c r="I31" s="824"/>
      <c r="J31" s="824"/>
      <c r="K31" s="824"/>
      <c r="L31" s="824"/>
      <c r="M31" s="824"/>
      <c r="N31" s="824"/>
      <c r="O31" s="824"/>
      <c r="P31" s="824"/>
      <c r="Q31" s="824"/>
      <c r="R31" s="824"/>
      <c r="S31" s="824"/>
      <c r="T31" s="824"/>
      <c r="U31" s="824"/>
      <c r="V31" s="824"/>
      <c r="W31" s="824"/>
      <c r="X31" s="824"/>
      <c r="Y31" s="824"/>
      <c r="Z31" s="824"/>
    </row>
    <row r="32" s="823" customFormat="1" ht="28.45" hidden="1" customHeight="1" outlineLevel="1" spans="1:26">
      <c r="A32" s="833"/>
      <c r="B32" s="831" t="s">
        <v>75</v>
      </c>
      <c r="C32" s="831" t="s">
        <v>6514</v>
      </c>
      <c r="D32" s="832">
        <v>241368.351157</v>
      </c>
      <c r="E32" s="831"/>
      <c r="F32" s="824"/>
      <c r="G32" s="824"/>
      <c r="H32" s="824"/>
      <c r="I32" s="824"/>
      <c r="J32" s="824"/>
      <c r="K32" s="824"/>
      <c r="L32" s="824"/>
      <c r="M32" s="824"/>
      <c r="N32" s="824"/>
      <c r="O32" s="824"/>
      <c r="P32" s="824"/>
      <c r="Q32" s="824"/>
      <c r="R32" s="824"/>
      <c r="S32" s="824"/>
      <c r="T32" s="824"/>
      <c r="U32" s="824"/>
      <c r="V32" s="824"/>
      <c r="W32" s="824"/>
      <c r="X32" s="824"/>
      <c r="Y32" s="824"/>
      <c r="Z32" s="824"/>
    </row>
    <row r="33" s="823" customFormat="1" ht="28.45" hidden="1" customHeight="1" outlineLevel="1" spans="1:26">
      <c r="A33" s="833"/>
      <c r="B33" s="831" t="s">
        <v>75</v>
      </c>
      <c r="C33" s="831" t="s">
        <v>6542</v>
      </c>
      <c r="D33" s="832">
        <v>500350.232869</v>
      </c>
      <c r="E33" s="831"/>
      <c r="F33" s="824"/>
      <c r="G33" s="824"/>
      <c r="H33" s="824"/>
      <c r="I33" s="824"/>
      <c r="J33" s="824"/>
      <c r="K33" s="824"/>
      <c r="L33" s="824"/>
      <c r="M33" s="824"/>
      <c r="N33" s="824"/>
      <c r="O33" s="824"/>
      <c r="P33" s="824"/>
      <c r="Q33" s="824"/>
      <c r="R33" s="824"/>
      <c r="S33" s="824"/>
      <c r="T33" s="824"/>
      <c r="U33" s="824"/>
      <c r="V33" s="824"/>
      <c r="W33" s="824"/>
      <c r="X33" s="824"/>
      <c r="Y33" s="824"/>
      <c r="Z33" s="824"/>
    </row>
    <row r="34" s="823" customFormat="1" ht="28.45" hidden="1" customHeight="1" outlineLevel="1" spans="1:26">
      <c r="A34" s="833"/>
      <c r="B34" s="831" t="s">
        <v>75</v>
      </c>
      <c r="C34" s="831" t="s">
        <v>3421</v>
      </c>
      <c r="D34" s="832">
        <v>307009.130906</v>
      </c>
      <c r="E34" s="831"/>
      <c r="F34" s="824"/>
      <c r="G34" s="824"/>
      <c r="H34" s="824"/>
      <c r="I34" s="824"/>
      <c r="J34" s="824"/>
      <c r="K34" s="824"/>
      <c r="L34" s="824"/>
      <c r="M34" s="824"/>
      <c r="N34" s="824"/>
      <c r="O34" s="824"/>
      <c r="P34" s="824"/>
      <c r="Q34" s="824"/>
      <c r="R34" s="824"/>
      <c r="S34" s="824"/>
      <c r="T34" s="824"/>
      <c r="U34" s="824"/>
      <c r="V34" s="824"/>
      <c r="W34" s="824"/>
      <c r="X34" s="824"/>
      <c r="Y34" s="824"/>
      <c r="Z34" s="824"/>
    </row>
    <row r="35" s="823" customFormat="1" ht="28.45" hidden="1" customHeight="1" outlineLevel="1" spans="1:26">
      <c r="A35" s="833"/>
      <c r="B35" s="831" t="s">
        <v>75</v>
      </c>
      <c r="C35" s="831" t="s">
        <v>6491</v>
      </c>
      <c r="D35" s="832">
        <v>406829.94656</v>
      </c>
      <c r="E35" s="831"/>
      <c r="F35" s="824"/>
      <c r="G35" s="824"/>
      <c r="H35" s="824"/>
      <c r="I35" s="824"/>
      <c r="J35" s="824"/>
      <c r="K35" s="824"/>
      <c r="L35" s="824"/>
      <c r="M35" s="824"/>
      <c r="N35" s="824"/>
      <c r="O35" s="824"/>
      <c r="P35" s="824"/>
      <c r="Q35" s="824"/>
      <c r="R35" s="824"/>
      <c r="S35" s="824"/>
      <c r="T35" s="824"/>
      <c r="U35" s="824"/>
      <c r="V35" s="824"/>
      <c r="W35" s="824"/>
      <c r="X35" s="824"/>
      <c r="Y35" s="824"/>
      <c r="Z35" s="824"/>
    </row>
    <row r="36" s="823" customFormat="1" ht="28.45" hidden="1" customHeight="1" outlineLevel="1" spans="1:26">
      <c r="A36" s="833"/>
      <c r="B36" s="831" t="s">
        <v>75</v>
      </c>
      <c r="C36" s="831" t="s">
        <v>8752</v>
      </c>
      <c r="D36" s="832">
        <v>7482824.049501</v>
      </c>
      <c r="E36" s="831"/>
      <c r="F36" s="824"/>
      <c r="G36" s="824"/>
      <c r="H36" s="824"/>
      <c r="I36" s="824"/>
      <c r="J36" s="824"/>
      <c r="K36" s="824"/>
      <c r="L36" s="824"/>
      <c r="M36" s="824"/>
      <c r="N36" s="824"/>
      <c r="O36" s="824"/>
      <c r="P36" s="824"/>
      <c r="Q36" s="824"/>
      <c r="R36" s="824"/>
      <c r="S36" s="824"/>
      <c r="T36" s="824"/>
      <c r="U36" s="824"/>
      <c r="V36" s="824"/>
      <c r="W36" s="824"/>
      <c r="X36" s="824"/>
      <c r="Y36" s="824"/>
      <c r="Z36" s="824"/>
    </row>
    <row r="37" s="823" customFormat="1" ht="38.4" hidden="1" customHeight="1" outlineLevel="1" spans="1:26">
      <c r="A37" s="833"/>
      <c r="B37" s="831" t="s">
        <v>75</v>
      </c>
      <c r="C37" s="831" t="s">
        <v>8753</v>
      </c>
      <c r="D37" s="832">
        <v>800907.507849</v>
      </c>
      <c r="E37" s="831"/>
      <c r="F37" s="824"/>
      <c r="G37" s="824"/>
      <c r="H37" s="824"/>
      <c r="I37" s="824"/>
      <c r="J37" s="824"/>
      <c r="K37" s="824"/>
      <c r="L37" s="824"/>
      <c r="M37" s="824"/>
      <c r="N37" s="824"/>
      <c r="O37" s="824"/>
      <c r="P37" s="824"/>
      <c r="Q37" s="824"/>
      <c r="R37" s="824"/>
      <c r="S37" s="824"/>
      <c r="T37" s="824"/>
      <c r="U37" s="824"/>
      <c r="V37" s="824"/>
      <c r="W37" s="824"/>
      <c r="X37" s="824"/>
      <c r="Y37" s="824"/>
      <c r="Z37" s="824"/>
    </row>
    <row r="38" s="823" customFormat="1" ht="28.45" hidden="1" customHeight="1" outlineLevel="1" spans="1:26">
      <c r="A38" s="833"/>
      <c r="B38" s="831" t="s">
        <v>75</v>
      </c>
      <c r="C38" s="831" t="s">
        <v>8754</v>
      </c>
      <c r="D38" s="832">
        <v>13347.548832</v>
      </c>
      <c r="E38" s="831"/>
      <c r="F38" s="824"/>
      <c r="G38" s="824"/>
      <c r="H38" s="824"/>
      <c r="I38" s="824"/>
      <c r="J38" s="824"/>
      <c r="K38" s="824"/>
      <c r="L38" s="824"/>
      <c r="M38" s="824"/>
      <c r="N38" s="824"/>
      <c r="O38" s="824"/>
      <c r="P38" s="824"/>
      <c r="Q38" s="824"/>
      <c r="R38" s="824"/>
      <c r="S38" s="824"/>
      <c r="T38" s="824"/>
      <c r="U38" s="824"/>
      <c r="V38" s="824"/>
      <c r="W38" s="824"/>
      <c r="X38" s="824"/>
      <c r="Y38" s="824"/>
      <c r="Z38" s="824"/>
    </row>
    <row r="39" s="823" customFormat="1" ht="38.4" hidden="1" customHeight="1" outlineLevel="1" spans="1:26">
      <c r="A39" s="833"/>
      <c r="B39" s="831" t="s">
        <v>75</v>
      </c>
      <c r="C39" s="831" t="s">
        <v>8755</v>
      </c>
      <c r="D39" s="832">
        <v>26558.748058</v>
      </c>
      <c r="E39" s="831"/>
      <c r="F39" s="824"/>
      <c r="G39" s="824"/>
      <c r="H39" s="824"/>
      <c r="I39" s="824"/>
      <c r="J39" s="824"/>
      <c r="K39" s="824"/>
      <c r="L39" s="824"/>
      <c r="M39" s="824"/>
      <c r="N39" s="824"/>
      <c r="O39" s="824"/>
      <c r="P39" s="824"/>
      <c r="Q39" s="824"/>
      <c r="R39" s="824"/>
      <c r="S39" s="824"/>
      <c r="T39" s="824"/>
      <c r="U39" s="824"/>
      <c r="V39" s="824"/>
      <c r="W39" s="824"/>
      <c r="X39" s="824"/>
      <c r="Y39" s="824"/>
      <c r="Z39" s="824"/>
    </row>
    <row r="40" s="823" customFormat="1" ht="38.4" hidden="1" customHeight="1" outlineLevel="1" spans="1:26">
      <c r="A40" s="833"/>
      <c r="B40" s="831" t="s">
        <v>75</v>
      </c>
      <c r="C40" s="831" t="s">
        <v>8756</v>
      </c>
      <c r="D40" s="832">
        <v>-383336.77784</v>
      </c>
      <c r="E40" s="831"/>
      <c r="F40" s="824"/>
      <c r="G40" s="824"/>
      <c r="H40" s="824"/>
      <c r="I40" s="824"/>
      <c r="J40" s="824"/>
      <c r="K40" s="824"/>
      <c r="L40" s="824"/>
      <c r="M40" s="824"/>
      <c r="N40" s="824"/>
      <c r="O40" s="824"/>
      <c r="P40" s="824"/>
      <c r="Q40" s="824"/>
      <c r="R40" s="824"/>
      <c r="S40" s="824"/>
      <c r="T40" s="824"/>
      <c r="U40" s="824"/>
      <c r="V40" s="824"/>
      <c r="W40" s="824"/>
      <c r="X40" s="824"/>
      <c r="Y40" s="824"/>
      <c r="Z40" s="824"/>
    </row>
    <row r="41" s="823" customFormat="1" ht="28.45" hidden="1" customHeight="1" outlineLevel="1" spans="1:26">
      <c r="A41" s="833"/>
      <c r="B41" s="831" t="s">
        <v>75</v>
      </c>
      <c r="C41" s="831" t="s">
        <v>6392</v>
      </c>
      <c r="D41" s="832">
        <v>513559.012899</v>
      </c>
      <c r="E41" s="831"/>
      <c r="F41" s="824"/>
      <c r="G41" s="824"/>
      <c r="H41" s="824"/>
      <c r="I41" s="824"/>
      <c r="J41" s="824"/>
      <c r="K41" s="824"/>
      <c r="L41" s="824"/>
      <c r="M41" s="824"/>
      <c r="N41" s="824"/>
      <c r="O41" s="824"/>
      <c r="P41" s="824"/>
      <c r="Q41" s="824"/>
      <c r="R41" s="824"/>
      <c r="S41" s="824"/>
      <c r="T41" s="824"/>
      <c r="U41" s="824"/>
      <c r="V41" s="824"/>
      <c r="W41" s="824"/>
      <c r="X41" s="824"/>
      <c r="Y41" s="824"/>
      <c r="Z41" s="824"/>
    </row>
    <row r="42" s="823" customFormat="1" ht="28.45" hidden="1" customHeight="1" outlineLevel="1" spans="1:26">
      <c r="A42" s="833"/>
      <c r="B42" s="831" t="s">
        <v>75</v>
      </c>
      <c r="C42" s="831" t="s">
        <v>8757</v>
      </c>
      <c r="D42" s="832">
        <v>-81147.133805</v>
      </c>
      <c r="E42" s="831"/>
      <c r="F42" s="824"/>
      <c r="G42" s="824"/>
      <c r="H42" s="824"/>
      <c r="I42" s="824"/>
      <c r="J42" s="824"/>
      <c r="K42" s="824"/>
      <c r="L42" s="824"/>
      <c r="M42" s="824"/>
      <c r="N42" s="824"/>
      <c r="O42" s="824"/>
      <c r="P42" s="824"/>
      <c r="Q42" s="824"/>
      <c r="R42" s="824"/>
      <c r="S42" s="824"/>
      <c r="T42" s="824"/>
      <c r="U42" s="824"/>
      <c r="V42" s="824"/>
      <c r="W42" s="824"/>
      <c r="X42" s="824"/>
      <c r="Y42" s="824"/>
      <c r="Z42" s="824"/>
    </row>
    <row r="43" s="823" customFormat="1" ht="28.45" hidden="1" customHeight="1" outlineLevel="1" spans="1:26">
      <c r="A43" s="833"/>
      <c r="B43" s="831" t="s">
        <v>75</v>
      </c>
      <c r="C43" s="831" t="s">
        <v>8758</v>
      </c>
      <c r="D43" s="832">
        <v>857877.551021</v>
      </c>
      <c r="E43" s="831"/>
      <c r="F43" s="824"/>
      <c r="G43" s="824"/>
      <c r="H43" s="824"/>
      <c r="I43" s="824"/>
      <c r="J43" s="824"/>
      <c r="K43" s="824"/>
      <c r="L43" s="824"/>
      <c r="M43" s="824"/>
      <c r="N43" s="824"/>
      <c r="O43" s="824"/>
      <c r="P43" s="824"/>
      <c r="Q43" s="824"/>
      <c r="R43" s="824"/>
      <c r="S43" s="824"/>
      <c r="T43" s="824"/>
      <c r="U43" s="824"/>
      <c r="V43" s="824"/>
      <c r="W43" s="824"/>
      <c r="X43" s="824"/>
      <c r="Y43" s="824"/>
      <c r="Z43" s="824"/>
    </row>
    <row r="44" s="823" customFormat="1" ht="28.45" hidden="1" customHeight="1" outlineLevel="1" spans="1:26">
      <c r="A44" s="833"/>
      <c r="B44" s="831" t="s">
        <v>75</v>
      </c>
      <c r="C44" s="831" t="s">
        <v>6403</v>
      </c>
      <c r="D44" s="832">
        <v>290855.308845</v>
      </c>
      <c r="E44" s="831"/>
      <c r="F44" s="824"/>
      <c r="G44" s="824"/>
      <c r="H44" s="824"/>
      <c r="I44" s="824"/>
      <c r="J44" s="824"/>
      <c r="K44" s="824"/>
      <c r="L44" s="824"/>
      <c r="M44" s="824"/>
      <c r="N44" s="824"/>
      <c r="O44" s="824"/>
      <c r="P44" s="824"/>
      <c r="Q44" s="824"/>
      <c r="R44" s="824"/>
      <c r="S44" s="824"/>
      <c r="T44" s="824"/>
      <c r="U44" s="824"/>
      <c r="V44" s="824"/>
      <c r="W44" s="824"/>
      <c r="X44" s="824"/>
      <c r="Y44" s="824"/>
      <c r="Z44" s="824"/>
    </row>
    <row r="45" s="823" customFormat="1" ht="38.4" hidden="1" customHeight="1" outlineLevel="1" spans="1:26">
      <c r="A45" s="833"/>
      <c r="B45" s="831" t="s">
        <v>75</v>
      </c>
      <c r="C45" s="831" t="s">
        <v>8759</v>
      </c>
      <c r="D45" s="832">
        <v>754970.93798</v>
      </c>
      <c r="E45" s="831"/>
      <c r="F45" s="824"/>
      <c r="G45" s="824"/>
      <c r="H45" s="824"/>
      <c r="I45" s="824"/>
      <c r="J45" s="824"/>
      <c r="K45" s="824"/>
      <c r="L45" s="824"/>
      <c r="M45" s="824"/>
      <c r="N45" s="824"/>
      <c r="O45" s="824"/>
      <c r="P45" s="824"/>
      <c r="Q45" s="824"/>
      <c r="R45" s="824"/>
      <c r="S45" s="824"/>
      <c r="T45" s="824"/>
      <c r="U45" s="824"/>
      <c r="V45" s="824"/>
      <c r="W45" s="824"/>
      <c r="X45" s="824"/>
      <c r="Y45" s="824"/>
      <c r="Z45" s="824"/>
    </row>
    <row r="46" s="823" customFormat="1" ht="28.45" hidden="1" customHeight="1" outlineLevel="1" spans="1:26">
      <c r="A46" s="833"/>
      <c r="B46" s="831" t="s">
        <v>75</v>
      </c>
      <c r="C46" s="831" t="s">
        <v>8760</v>
      </c>
      <c r="D46" s="832">
        <v>38658.071217</v>
      </c>
      <c r="E46" s="831"/>
      <c r="F46" s="824"/>
      <c r="G46" s="824"/>
      <c r="H46" s="824"/>
      <c r="I46" s="824"/>
      <c r="J46" s="824"/>
      <c r="K46" s="824"/>
      <c r="L46" s="824"/>
      <c r="M46" s="824"/>
      <c r="N46" s="824"/>
      <c r="O46" s="824"/>
      <c r="P46" s="824"/>
      <c r="Q46" s="824"/>
      <c r="R46" s="824"/>
      <c r="S46" s="824"/>
      <c r="T46" s="824"/>
      <c r="U46" s="824"/>
      <c r="V46" s="824"/>
      <c r="W46" s="824"/>
      <c r="X46" s="824"/>
      <c r="Y46" s="824"/>
      <c r="Z46" s="824"/>
    </row>
    <row r="47" s="823" customFormat="1" ht="28.45" hidden="1" customHeight="1" outlineLevel="1" spans="1:26">
      <c r="A47" s="833"/>
      <c r="B47" s="831" t="s">
        <v>75</v>
      </c>
      <c r="C47" s="831" t="s">
        <v>8761</v>
      </c>
      <c r="D47" s="832">
        <v>1129100.030996</v>
      </c>
      <c r="E47" s="831"/>
      <c r="F47" s="824"/>
      <c r="G47" s="824"/>
      <c r="H47" s="824"/>
      <c r="I47" s="824"/>
      <c r="J47" s="824"/>
      <c r="K47" s="824"/>
      <c r="L47" s="824"/>
      <c r="M47" s="824"/>
      <c r="N47" s="824"/>
      <c r="O47" s="824"/>
      <c r="P47" s="824"/>
      <c r="Q47" s="824"/>
      <c r="R47" s="824"/>
      <c r="S47" s="824"/>
      <c r="T47" s="824"/>
      <c r="U47" s="824"/>
      <c r="V47" s="824"/>
      <c r="W47" s="824"/>
      <c r="X47" s="824"/>
      <c r="Y47" s="824"/>
      <c r="Z47" s="824"/>
    </row>
    <row r="48" s="823" customFormat="1" ht="28.45" hidden="1" customHeight="1" outlineLevel="1" spans="1:26">
      <c r="A48" s="833"/>
      <c r="B48" s="831" t="s">
        <v>75</v>
      </c>
      <c r="C48" s="831" t="s">
        <v>8762</v>
      </c>
      <c r="D48" s="832">
        <v>269357.007111</v>
      </c>
      <c r="E48" s="831"/>
      <c r="F48" s="824"/>
      <c r="G48" s="824"/>
      <c r="H48" s="824"/>
      <c r="I48" s="824"/>
      <c r="J48" s="824"/>
      <c r="K48" s="824"/>
      <c r="L48" s="824"/>
      <c r="M48" s="824"/>
      <c r="N48" s="824"/>
      <c r="O48" s="824"/>
      <c r="P48" s="824"/>
      <c r="Q48" s="824"/>
      <c r="R48" s="824"/>
      <c r="S48" s="824"/>
      <c r="T48" s="824"/>
      <c r="U48" s="824"/>
      <c r="V48" s="824"/>
      <c r="W48" s="824"/>
      <c r="X48" s="824"/>
      <c r="Y48" s="824"/>
      <c r="Z48" s="824"/>
    </row>
    <row r="49" s="823" customFormat="1" ht="28.45" hidden="1" customHeight="1" outlineLevel="1" spans="1:26">
      <c r="A49" s="833"/>
      <c r="B49" s="831" t="s">
        <v>75</v>
      </c>
      <c r="C49" s="831" t="s">
        <v>8763</v>
      </c>
      <c r="D49" s="832">
        <v>78519.02311</v>
      </c>
      <c r="E49" s="831"/>
      <c r="F49" s="824"/>
      <c r="G49" s="824"/>
      <c r="H49" s="824"/>
      <c r="I49" s="824"/>
      <c r="J49" s="824"/>
      <c r="K49" s="824"/>
      <c r="L49" s="824"/>
      <c r="M49" s="824"/>
      <c r="N49" s="824"/>
      <c r="O49" s="824"/>
      <c r="P49" s="824"/>
      <c r="Q49" s="824"/>
      <c r="R49" s="824"/>
      <c r="S49" s="824"/>
      <c r="T49" s="824"/>
      <c r="U49" s="824"/>
      <c r="V49" s="824"/>
      <c r="W49" s="824"/>
      <c r="X49" s="824"/>
      <c r="Y49" s="824"/>
      <c r="Z49" s="824"/>
    </row>
    <row r="50" s="823" customFormat="1" ht="28.45" hidden="1" customHeight="1" outlineLevel="1" spans="1:26">
      <c r="A50" s="833"/>
      <c r="B50" s="831" t="s">
        <v>75</v>
      </c>
      <c r="C50" s="831" t="s">
        <v>8764</v>
      </c>
      <c r="D50" s="832">
        <v>54246.586861</v>
      </c>
      <c r="E50" s="831"/>
      <c r="F50" s="824"/>
      <c r="G50" s="824"/>
      <c r="H50" s="824"/>
      <c r="I50" s="824"/>
      <c r="J50" s="824"/>
      <c r="K50" s="824"/>
      <c r="L50" s="824"/>
      <c r="M50" s="824"/>
      <c r="N50" s="824"/>
      <c r="O50" s="824"/>
      <c r="P50" s="824"/>
      <c r="Q50" s="824"/>
      <c r="R50" s="824"/>
      <c r="S50" s="824"/>
      <c r="T50" s="824"/>
      <c r="U50" s="824"/>
      <c r="V50" s="824"/>
      <c r="W50" s="824"/>
      <c r="X50" s="824"/>
      <c r="Y50" s="824"/>
      <c r="Z50" s="824"/>
    </row>
    <row r="51" s="823" customFormat="1" ht="38.4" hidden="1" customHeight="1" outlineLevel="1" spans="1:26">
      <c r="A51" s="833"/>
      <c r="B51" s="831" t="s">
        <v>75</v>
      </c>
      <c r="C51" s="831" t="s">
        <v>6557</v>
      </c>
      <c r="D51" s="832">
        <v>74379.661017</v>
      </c>
      <c r="E51" s="831"/>
      <c r="F51" s="824"/>
      <c r="G51" s="824"/>
      <c r="H51" s="824"/>
      <c r="I51" s="824"/>
      <c r="J51" s="824"/>
      <c r="K51" s="824"/>
      <c r="L51" s="824"/>
      <c r="M51" s="824"/>
      <c r="N51" s="824"/>
      <c r="O51" s="824"/>
      <c r="P51" s="824"/>
      <c r="Q51" s="824"/>
      <c r="R51" s="824"/>
      <c r="S51" s="824"/>
      <c r="T51" s="824"/>
      <c r="U51" s="824"/>
      <c r="V51" s="824"/>
      <c r="W51" s="824"/>
      <c r="X51" s="824"/>
      <c r="Y51" s="824"/>
      <c r="Z51" s="824"/>
    </row>
    <row r="52" s="823" customFormat="1" ht="28.45" hidden="1" customHeight="1" outlineLevel="1" spans="1:26">
      <c r="A52" s="833"/>
      <c r="B52" s="831" t="s">
        <v>75</v>
      </c>
      <c r="C52" s="831" t="s">
        <v>6445</v>
      </c>
      <c r="D52" s="832">
        <v>-270989.675127</v>
      </c>
      <c r="E52" s="831"/>
      <c r="F52" s="824"/>
      <c r="G52" s="824"/>
      <c r="H52" s="824"/>
      <c r="I52" s="824"/>
      <c r="J52" s="824"/>
      <c r="K52" s="824"/>
      <c r="L52" s="824"/>
      <c r="M52" s="824"/>
      <c r="N52" s="824"/>
      <c r="O52" s="824"/>
      <c r="P52" s="824"/>
      <c r="Q52" s="824"/>
      <c r="R52" s="824"/>
      <c r="S52" s="824"/>
      <c r="T52" s="824"/>
      <c r="U52" s="824"/>
      <c r="V52" s="824"/>
      <c r="W52" s="824"/>
      <c r="X52" s="824"/>
      <c r="Y52" s="824"/>
      <c r="Z52" s="824"/>
    </row>
    <row r="53" s="823" customFormat="1" ht="28.45" hidden="1" customHeight="1" outlineLevel="1" spans="1:26">
      <c r="A53" s="833"/>
      <c r="B53" s="831" t="s">
        <v>75</v>
      </c>
      <c r="C53" s="831" t="s">
        <v>6487</v>
      </c>
      <c r="D53" s="832">
        <v>1204685.419591</v>
      </c>
      <c r="E53" s="831"/>
      <c r="F53" s="824"/>
      <c r="G53" s="824"/>
      <c r="H53" s="824"/>
      <c r="I53" s="824"/>
      <c r="J53" s="824"/>
      <c r="K53" s="824"/>
      <c r="L53" s="824"/>
      <c r="M53" s="824"/>
      <c r="N53" s="824"/>
      <c r="O53" s="824"/>
      <c r="P53" s="824"/>
      <c r="Q53" s="824"/>
      <c r="R53" s="824"/>
      <c r="S53" s="824"/>
      <c r="T53" s="824"/>
      <c r="U53" s="824"/>
      <c r="V53" s="824"/>
      <c r="W53" s="824"/>
      <c r="X53" s="824"/>
      <c r="Y53" s="824"/>
      <c r="Z53" s="824"/>
    </row>
    <row r="54" s="823" customFormat="1" ht="28.45" hidden="1" customHeight="1" outlineLevel="1" spans="1:26">
      <c r="A54" s="833"/>
      <c r="B54" s="831" t="s">
        <v>75</v>
      </c>
      <c r="C54" s="831" t="s">
        <v>8765</v>
      </c>
      <c r="D54" s="832">
        <v>-46786.674426</v>
      </c>
      <c r="E54" s="831"/>
      <c r="F54" s="824"/>
      <c r="G54" s="824"/>
      <c r="H54" s="824"/>
      <c r="I54" s="824"/>
      <c r="J54" s="824"/>
      <c r="K54" s="824"/>
      <c r="L54" s="824"/>
      <c r="M54" s="824"/>
      <c r="N54" s="824"/>
      <c r="O54" s="824"/>
      <c r="P54" s="824"/>
      <c r="Q54" s="824"/>
      <c r="R54" s="824"/>
      <c r="S54" s="824"/>
      <c r="T54" s="824"/>
      <c r="U54" s="824"/>
      <c r="V54" s="824"/>
      <c r="W54" s="824"/>
      <c r="X54" s="824"/>
      <c r="Y54" s="824"/>
      <c r="Z54" s="824"/>
    </row>
    <row r="55" s="823" customFormat="1" ht="28.45" hidden="1" customHeight="1" outlineLevel="1" spans="1:26">
      <c r="A55" s="833"/>
      <c r="B55" s="831" t="s">
        <v>75</v>
      </c>
      <c r="C55" s="831" t="s">
        <v>6447</v>
      </c>
      <c r="D55" s="832">
        <v>-8162.67047</v>
      </c>
      <c r="E55" s="831"/>
      <c r="F55" s="824"/>
      <c r="G55" s="824"/>
      <c r="H55" s="824"/>
      <c r="I55" s="824"/>
      <c r="J55" s="824"/>
      <c r="K55" s="824"/>
      <c r="L55" s="824"/>
      <c r="M55" s="824"/>
      <c r="N55" s="824"/>
      <c r="O55" s="824"/>
      <c r="P55" s="824"/>
      <c r="Q55" s="824"/>
      <c r="R55" s="824"/>
      <c r="S55" s="824"/>
      <c r="T55" s="824"/>
      <c r="U55" s="824"/>
      <c r="V55" s="824"/>
      <c r="W55" s="824"/>
      <c r="X55" s="824"/>
      <c r="Y55" s="824"/>
      <c r="Z55" s="824"/>
    </row>
    <row r="56" s="823" customFormat="1" ht="38.4" hidden="1" customHeight="1" outlineLevel="1" spans="1:26">
      <c r="A56" s="833"/>
      <c r="B56" s="831" t="s">
        <v>75</v>
      </c>
      <c r="C56" s="831" t="s">
        <v>8766</v>
      </c>
      <c r="D56" s="832">
        <v>-49057.035415</v>
      </c>
      <c r="E56" s="831"/>
      <c r="F56" s="824"/>
      <c r="G56" s="824"/>
      <c r="H56" s="824"/>
      <c r="I56" s="824"/>
      <c r="J56" s="824"/>
      <c r="K56" s="824"/>
      <c r="L56" s="824"/>
      <c r="M56" s="824"/>
      <c r="N56" s="824"/>
      <c r="O56" s="824"/>
      <c r="P56" s="824"/>
      <c r="Q56" s="824"/>
      <c r="R56" s="824"/>
      <c r="S56" s="824"/>
      <c r="T56" s="824"/>
      <c r="U56" s="824"/>
      <c r="V56" s="824"/>
      <c r="W56" s="824"/>
      <c r="X56" s="824"/>
      <c r="Y56" s="824"/>
      <c r="Z56" s="824"/>
    </row>
    <row r="57" s="823" customFormat="1" ht="28.45" hidden="1" customHeight="1" outlineLevel="1" spans="1:26">
      <c r="A57" s="833"/>
      <c r="B57" s="831" t="s">
        <v>75</v>
      </c>
      <c r="C57" s="831" t="s">
        <v>8767</v>
      </c>
      <c r="D57" s="832">
        <v>-25805.469716</v>
      </c>
      <c r="E57" s="831"/>
      <c r="F57" s="824"/>
      <c r="G57" s="824"/>
      <c r="H57" s="824"/>
      <c r="I57" s="824"/>
      <c r="J57" s="824"/>
      <c r="K57" s="824"/>
      <c r="L57" s="824"/>
      <c r="M57" s="824"/>
      <c r="N57" s="824"/>
      <c r="O57" s="824"/>
      <c r="P57" s="824"/>
      <c r="Q57" s="824"/>
      <c r="R57" s="824"/>
      <c r="S57" s="824"/>
      <c r="T57" s="824"/>
      <c r="U57" s="824"/>
      <c r="V57" s="824"/>
      <c r="W57" s="824"/>
      <c r="X57" s="824"/>
      <c r="Y57" s="824"/>
      <c r="Z57" s="824"/>
    </row>
    <row r="58" s="823" customFormat="1" ht="28.45" hidden="1" customHeight="1" outlineLevel="1" spans="1:26">
      <c r="A58" s="833"/>
      <c r="B58" s="831" t="s">
        <v>75</v>
      </c>
      <c r="C58" s="831" t="s">
        <v>8768</v>
      </c>
      <c r="D58" s="832">
        <v>-54257.178527</v>
      </c>
      <c r="E58" s="831"/>
      <c r="F58" s="824"/>
      <c r="G58" s="824"/>
      <c r="H58" s="824"/>
      <c r="I58" s="824"/>
      <c r="J58" s="824"/>
      <c r="K58" s="824"/>
      <c r="L58" s="824"/>
      <c r="M58" s="824"/>
      <c r="N58" s="824"/>
      <c r="O58" s="824"/>
      <c r="P58" s="824"/>
      <c r="Q58" s="824"/>
      <c r="R58" s="824"/>
      <c r="S58" s="824"/>
      <c r="T58" s="824"/>
      <c r="U58" s="824"/>
      <c r="V58" s="824"/>
      <c r="W58" s="824"/>
      <c r="X58" s="824"/>
      <c r="Y58" s="824"/>
      <c r="Z58" s="824"/>
    </row>
    <row r="59" s="823" customFormat="1" ht="28.45" hidden="1" customHeight="1" outlineLevel="1" spans="1:26">
      <c r="A59" s="833"/>
      <c r="B59" s="831" t="s">
        <v>75</v>
      </c>
      <c r="C59" s="831" t="s">
        <v>8769</v>
      </c>
      <c r="D59" s="832">
        <v>-139440.963855</v>
      </c>
      <c r="E59" s="831"/>
      <c r="F59" s="824"/>
      <c r="G59" s="824"/>
      <c r="H59" s="824"/>
      <c r="I59" s="824"/>
      <c r="J59" s="824"/>
      <c r="K59" s="824"/>
      <c r="L59" s="824"/>
      <c r="M59" s="824"/>
      <c r="N59" s="824"/>
      <c r="O59" s="824"/>
      <c r="P59" s="824"/>
      <c r="Q59" s="824"/>
      <c r="R59" s="824"/>
      <c r="S59" s="824"/>
      <c r="T59" s="824"/>
      <c r="U59" s="824"/>
      <c r="V59" s="824"/>
      <c r="W59" s="824"/>
      <c r="X59" s="824"/>
      <c r="Y59" s="824"/>
      <c r="Z59" s="824"/>
    </row>
    <row r="60" s="823" customFormat="1" ht="28.45" hidden="1" customHeight="1" outlineLevel="1" spans="1:26">
      <c r="A60" s="833"/>
      <c r="B60" s="831" t="s">
        <v>75</v>
      </c>
      <c r="C60" s="831" t="s">
        <v>6374</v>
      </c>
      <c r="D60" s="832">
        <v>3026655.319677</v>
      </c>
      <c r="E60" s="831"/>
      <c r="F60" s="824"/>
      <c r="G60" s="824"/>
      <c r="H60" s="824"/>
      <c r="I60" s="824"/>
      <c r="J60" s="824"/>
      <c r="K60" s="824"/>
      <c r="L60" s="824"/>
      <c r="M60" s="824"/>
      <c r="N60" s="824"/>
      <c r="O60" s="824"/>
      <c r="P60" s="824"/>
      <c r="Q60" s="824"/>
      <c r="R60" s="824"/>
      <c r="S60" s="824"/>
      <c r="T60" s="824"/>
      <c r="U60" s="824"/>
      <c r="V60" s="824"/>
      <c r="W60" s="824"/>
      <c r="X60" s="824"/>
      <c r="Y60" s="824"/>
      <c r="Z60" s="824"/>
    </row>
    <row r="61" s="823" customFormat="1" ht="28.45" hidden="1" customHeight="1" outlineLevel="1" spans="1:26">
      <c r="A61" s="833"/>
      <c r="B61" s="831" t="s">
        <v>75</v>
      </c>
      <c r="C61" s="831" t="s">
        <v>6465</v>
      </c>
      <c r="D61" s="832">
        <v>2119671.55745</v>
      </c>
      <c r="E61" s="831"/>
      <c r="F61" s="824"/>
      <c r="G61" s="824"/>
      <c r="H61" s="824"/>
      <c r="I61" s="824"/>
      <c r="J61" s="824"/>
      <c r="K61" s="824"/>
      <c r="L61" s="824"/>
      <c r="M61" s="824"/>
      <c r="N61" s="824"/>
      <c r="O61" s="824"/>
      <c r="P61" s="824"/>
      <c r="Q61" s="824"/>
      <c r="R61" s="824"/>
      <c r="S61" s="824"/>
      <c r="T61" s="824"/>
      <c r="U61" s="824"/>
      <c r="V61" s="824"/>
      <c r="W61" s="824"/>
      <c r="X61" s="824"/>
      <c r="Y61" s="824"/>
      <c r="Z61" s="824"/>
    </row>
    <row r="62" s="823" customFormat="1" ht="28.45" hidden="1" customHeight="1" outlineLevel="1" spans="1:26">
      <c r="A62" s="833"/>
      <c r="B62" s="831" t="s">
        <v>75</v>
      </c>
      <c r="C62" s="831" t="s">
        <v>8770</v>
      </c>
      <c r="D62" s="832">
        <v>-5755.21875</v>
      </c>
      <c r="E62" s="831"/>
      <c r="F62" s="824"/>
      <c r="G62" s="824"/>
      <c r="H62" s="824"/>
      <c r="I62" s="824"/>
      <c r="J62" s="824"/>
      <c r="K62" s="824"/>
      <c r="L62" s="824"/>
      <c r="M62" s="824"/>
      <c r="N62" s="824"/>
      <c r="O62" s="824"/>
      <c r="P62" s="824"/>
      <c r="Q62" s="824"/>
      <c r="R62" s="824"/>
      <c r="S62" s="824"/>
      <c r="T62" s="824"/>
      <c r="U62" s="824"/>
      <c r="V62" s="824"/>
      <c r="W62" s="824"/>
      <c r="X62" s="824"/>
      <c r="Y62" s="824"/>
      <c r="Z62" s="824"/>
    </row>
    <row r="63" s="823" customFormat="1" ht="28.45" hidden="1" customHeight="1" outlineLevel="1" spans="1:26">
      <c r="A63" s="833"/>
      <c r="B63" s="831" t="s">
        <v>75</v>
      </c>
      <c r="C63" s="831" t="s">
        <v>3761</v>
      </c>
      <c r="D63" s="832">
        <v>9747.436426</v>
      </c>
      <c r="E63" s="831"/>
      <c r="F63" s="824"/>
      <c r="G63" s="824"/>
      <c r="H63" s="824"/>
      <c r="I63" s="824"/>
      <c r="J63" s="824"/>
      <c r="K63" s="824"/>
      <c r="L63" s="824"/>
      <c r="M63" s="824"/>
      <c r="N63" s="824"/>
      <c r="O63" s="824"/>
      <c r="P63" s="824"/>
      <c r="Q63" s="824"/>
      <c r="R63" s="824"/>
      <c r="S63" s="824"/>
      <c r="T63" s="824"/>
      <c r="U63" s="824"/>
      <c r="V63" s="824"/>
      <c r="W63" s="824"/>
      <c r="X63" s="824"/>
      <c r="Y63" s="824"/>
      <c r="Z63" s="824"/>
    </row>
    <row r="64" s="823" customFormat="1" ht="28.45" hidden="1" customHeight="1" outlineLevel="1" spans="1:26">
      <c r="A64" s="833"/>
      <c r="B64" s="831" t="s">
        <v>75</v>
      </c>
      <c r="C64" s="831" t="s">
        <v>8771</v>
      </c>
      <c r="D64" s="832">
        <v>-33469.030986</v>
      </c>
      <c r="E64" s="831"/>
      <c r="F64" s="824"/>
      <c r="G64" s="824"/>
      <c r="H64" s="824"/>
      <c r="I64" s="824"/>
      <c r="J64" s="824"/>
      <c r="K64" s="824"/>
      <c r="L64" s="824"/>
      <c r="M64" s="824"/>
      <c r="N64" s="824"/>
      <c r="O64" s="824"/>
      <c r="P64" s="824"/>
      <c r="Q64" s="824"/>
      <c r="R64" s="824"/>
      <c r="S64" s="824"/>
      <c r="T64" s="824"/>
      <c r="U64" s="824"/>
      <c r="V64" s="824"/>
      <c r="W64" s="824"/>
      <c r="X64" s="824"/>
      <c r="Y64" s="824"/>
      <c r="Z64" s="824"/>
    </row>
    <row r="65" s="823" customFormat="1" ht="28.45" hidden="1" customHeight="1" outlineLevel="1" spans="1:26">
      <c r="A65" s="833"/>
      <c r="B65" s="831" t="s">
        <v>75</v>
      </c>
      <c r="C65" s="831" t="s">
        <v>8772</v>
      </c>
      <c r="D65" s="832">
        <v>-749.484613</v>
      </c>
      <c r="E65" s="831"/>
      <c r="F65" s="824"/>
      <c r="G65" s="824"/>
      <c r="H65" s="824"/>
      <c r="I65" s="824"/>
      <c r="J65" s="824"/>
      <c r="K65" s="824"/>
      <c r="L65" s="824"/>
      <c r="M65" s="824"/>
      <c r="N65" s="824"/>
      <c r="O65" s="824"/>
      <c r="P65" s="824"/>
      <c r="Q65" s="824"/>
      <c r="R65" s="824"/>
      <c r="S65" s="824"/>
      <c r="T65" s="824"/>
      <c r="U65" s="824"/>
      <c r="V65" s="824"/>
      <c r="W65" s="824"/>
      <c r="X65" s="824"/>
      <c r="Y65" s="824"/>
      <c r="Z65" s="824"/>
    </row>
    <row r="66" s="823" customFormat="1" ht="28.45" hidden="1" customHeight="1" outlineLevel="1" spans="1:26">
      <c r="A66" s="833"/>
      <c r="B66" s="831" t="s">
        <v>75</v>
      </c>
      <c r="C66" s="831" t="s">
        <v>8773</v>
      </c>
      <c r="D66" s="832">
        <v>-83510.91179</v>
      </c>
      <c r="E66" s="831"/>
      <c r="F66" s="824"/>
      <c r="G66" s="824"/>
      <c r="H66" s="824"/>
      <c r="I66" s="824"/>
      <c r="J66" s="824"/>
      <c r="K66" s="824"/>
      <c r="L66" s="824"/>
      <c r="M66" s="824"/>
      <c r="N66" s="824"/>
      <c r="O66" s="824"/>
      <c r="P66" s="824"/>
      <c r="Q66" s="824"/>
      <c r="R66" s="824"/>
      <c r="S66" s="824"/>
      <c r="T66" s="824"/>
      <c r="U66" s="824"/>
      <c r="V66" s="824"/>
      <c r="W66" s="824"/>
      <c r="X66" s="824"/>
      <c r="Y66" s="824"/>
      <c r="Z66" s="824"/>
    </row>
    <row r="67" s="823" customFormat="1" ht="28.45" hidden="1" customHeight="1" outlineLevel="1" spans="1:26">
      <c r="A67" s="833"/>
      <c r="B67" s="831" t="s">
        <v>75</v>
      </c>
      <c r="C67" s="831" t="s">
        <v>8774</v>
      </c>
      <c r="D67" s="832">
        <v>851674.848581</v>
      </c>
      <c r="E67" s="831"/>
      <c r="F67" s="824"/>
      <c r="G67" s="824"/>
      <c r="H67" s="824"/>
      <c r="I67" s="824"/>
      <c r="J67" s="824"/>
      <c r="K67" s="824"/>
      <c r="L67" s="824"/>
      <c r="M67" s="824"/>
      <c r="N67" s="824"/>
      <c r="O67" s="824"/>
      <c r="P67" s="824"/>
      <c r="Q67" s="824"/>
      <c r="R67" s="824"/>
      <c r="S67" s="824"/>
      <c r="T67" s="824"/>
      <c r="U67" s="824"/>
      <c r="V67" s="824"/>
      <c r="W67" s="824"/>
      <c r="X67" s="824"/>
      <c r="Y67" s="824"/>
      <c r="Z67" s="824"/>
    </row>
    <row r="68" s="823" customFormat="1" ht="28.45" hidden="1" customHeight="1" outlineLevel="1" spans="1:26">
      <c r="A68" s="833"/>
      <c r="B68" s="831" t="s">
        <v>75</v>
      </c>
      <c r="C68" s="831" t="s">
        <v>8775</v>
      </c>
      <c r="D68" s="832">
        <v>26044.512536</v>
      </c>
      <c r="E68" s="831"/>
      <c r="F68" s="824"/>
      <c r="G68" s="824"/>
      <c r="H68" s="824"/>
      <c r="I68" s="824"/>
      <c r="J68" s="824"/>
      <c r="K68" s="824"/>
      <c r="L68" s="824"/>
      <c r="M68" s="824"/>
      <c r="N68" s="824"/>
      <c r="O68" s="824"/>
      <c r="P68" s="824"/>
      <c r="Q68" s="824"/>
      <c r="R68" s="824"/>
      <c r="S68" s="824"/>
      <c r="T68" s="824"/>
      <c r="U68" s="824"/>
      <c r="V68" s="824"/>
      <c r="W68" s="824"/>
      <c r="X68" s="824"/>
      <c r="Y68" s="824"/>
      <c r="Z68" s="824"/>
    </row>
    <row r="69" s="823" customFormat="1" ht="28.45" hidden="1" customHeight="1" outlineLevel="1" spans="1:26">
      <c r="A69" s="833"/>
      <c r="B69" s="831" t="s">
        <v>75</v>
      </c>
      <c r="C69" s="831" t="s">
        <v>8776</v>
      </c>
      <c r="D69" s="832">
        <v>-18202.003117</v>
      </c>
      <c r="E69" s="831"/>
      <c r="F69" s="824"/>
      <c r="G69" s="824"/>
      <c r="H69" s="824"/>
      <c r="I69" s="824"/>
      <c r="J69" s="824"/>
      <c r="K69" s="824"/>
      <c r="L69" s="824"/>
      <c r="M69" s="824"/>
      <c r="N69" s="824"/>
      <c r="O69" s="824"/>
      <c r="P69" s="824"/>
      <c r="Q69" s="824"/>
      <c r="R69" s="824"/>
      <c r="S69" s="824"/>
      <c r="T69" s="824"/>
      <c r="U69" s="824"/>
      <c r="V69" s="824"/>
      <c r="W69" s="824"/>
      <c r="X69" s="824"/>
      <c r="Y69" s="824"/>
      <c r="Z69" s="824"/>
    </row>
    <row r="70" s="823" customFormat="1" ht="28.45" hidden="1" customHeight="1" outlineLevel="1" spans="1:26">
      <c r="A70" s="833"/>
      <c r="B70" s="831" t="s">
        <v>75</v>
      </c>
      <c r="C70" s="831" t="s">
        <v>8777</v>
      </c>
      <c r="D70" s="832">
        <v>-107161.734938</v>
      </c>
      <c r="E70" s="831"/>
      <c r="F70" s="824"/>
      <c r="G70" s="824"/>
      <c r="H70" s="824"/>
      <c r="I70" s="824"/>
      <c r="J70" s="824"/>
      <c r="K70" s="824"/>
      <c r="L70" s="824"/>
      <c r="M70" s="824"/>
      <c r="N70" s="824"/>
      <c r="O70" s="824"/>
      <c r="P70" s="824"/>
      <c r="Q70" s="824"/>
      <c r="R70" s="824"/>
      <c r="S70" s="824"/>
      <c r="T70" s="824"/>
      <c r="U70" s="824"/>
      <c r="V70" s="824"/>
      <c r="W70" s="824"/>
      <c r="X70" s="824"/>
      <c r="Y70" s="824"/>
      <c r="Z70" s="824"/>
    </row>
    <row r="71" s="823" customFormat="1" ht="28.45" hidden="1" customHeight="1" outlineLevel="1" spans="1:26">
      <c r="A71" s="833"/>
      <c r="B71" s="831" t="s">
        <v>75</v>
      </c>
      <c r="C71" s="831" t="s">
        <v>8778</v>
      </c>
      <c r="D71" s="832">
        <v>-16019.462465</v>
      </c>
      <c r="E71" s="831"/>
      <c r="F71" s="824"/>
      <c r="G71" s="824"/>
      <c r="H71" s="824"/>
      <c r="I71" s="824"/>
      <c r="J71" s="824"/>
      <c r="K71" s="824"/>
      <c r="L71" s="824"/>
      <c r="M71" s="824"/>
      <c r="N71" s="824"/>
      <c r="O71" s="824"/>
      <c r="P71" s="824"/>
      <c r="Q71" s="824"/>
      <c r="R71" s="824"/>
      <c r="S71" s="824"/>
      <c r="T71" s="824"/>
      <c r="U71" s="824"/>
      <c r="V71" s="824"/>
      <c r="W71" s="824"/>
      <c r="X71" s="824"/>
      <c r="Y71" s="824"/>
      <c r="Z71" s="824"/>
    </row>
    <row r="72" s="823" customFormat="1" ht="28.45" hidden="1" customHeight="1" outlineLevel="1" spans="1:26">
      <c r="A72" s="833"/>
      <c r="B72" s="831" t="s">
        <v>75</v>
      </c>
      <c r="C72" s="831" t="s">
        <v>5043</v>
      </c>
      <c r="D72" s="832">
        <v>-204722.624851</v>
      </c>
      <c r="E72" s="831"/>
      <c r="F72" s="824"/>
      <c r="G72" s="824"/>
      <c r="H72" s="824"/>
      <c r="I72" s="824"/>
      <c r="J72" s="824"/>
      <c r="K72" s="824"/>
      <c r="L72" s="824"/>
      <c r="M72" s="824"/>
      <c r="N72" s="824"/>
      <c r="O72" s="824"/>
      <c r="P72" s="824"/>
      <c r="Q72" s="824"/>
      <c r="R72" s="824"/>
      <c r="S72" s="824"/>
      <c r="T72" s="824"/>
      <c r="U72" s="824"/>
      <c r="V72" s="824"/>
      <c r="W72" s="824"/>
      <c r="X72" s="824"/>
      <c r="Y72" s="824"/>
      <c r="Z72" s="824"/>
    </row>
    <row r="73" s="823" customFormat="1" ht="28.45" hidden="1" customHeight="1" outlineLevel="1" spans="1:26">
      <c r="A73" s="833"/>
      <c r="B73" s="831" t="s">
        <v>75</v>
      </c>
      <c r="C73" s="831" t="s">
        <v>448</v>
      </c>
      <c r="D73" s="832">
        <v>-6079.703429</v>
      </c>
      <c r="E73" s="831"/>
      <c r="F73" s="824"/>
      <c r="G73" s="824"/>
      <c r="H73" s="824"/>
      <c r="I73" s="824"/>
      <c r="J73" s="824"/>
      <c r="K73" s="824"/>
      <c r="L73" s="824"/>
      <c r="M73" s="824"/>
      <c r="N73" s="824"/>
      <c r="O73" s="824"/>
      <c r="P73" s="824"/>
      <c r="Q73" s="824"/>
      <c r="R73" s="824"/>
      <c r="S73" s="824"/>
      <c r="T73" s="824"/>
      <c r="U73" s="824"/>
      <c r="V73" s="824"/>
      <c r="W73" s="824"/>
      <c r="X73" s="824"/>
      <c r="Y73" s="824"/>
      <c r="Z73" s="824"/>
    </row>
    <row r="74" s="823" customFormat="1" ht="28.45" hidden="1" customHeight="1" outlineLevel="1" spans="1:26">
      <c r="A74" s="833"/>
      <c r="B74" s="831" t="s">
        <v>75</v>
      </c>
      <c r="C74" s="831" t="s">
        <v>6501</v>
      </c>
      <c r="D74" s="832">
        <v>70826.620546</v>
      </c>
      <c r="E74" s="831"/>
      <c r="F74" s="824"/>
      <c r="G74" s="824"/>
      <c r="H74" s="824"/>
      <c r="I74" s="824"/>
      <c r="J74" s="824"/>
      <c r="K74" s="824"/>
      <c r="L74" s="824"/>
      <c r="M74" s="824"/>
      <c r="N74" s="824"/>
      <c r="O74" s="824"/>
      <c r="P74" s="824"/>
      <c r="Q74" s="824"/>
      <c r="R74" s="824"/>
      <c r="S74" s="824"/>
      <c r="T74" s="824"/>
      <c r="U74" s="824"/>
      <c r="V74" s="824"/>
      <c r="W74" s="824"/>
      <c r="X74" s="824"/>
      <c r="Y74" s="824"/>
      <c r="Z74" s="824"/>
    </row>
    <row r="75" s="823" customFormat="1" ht="28.45" hidden="1" customHeight="1" outlineLevel="1" spans="1:26">
      <c r="A75" s="833"/>
      <c r="B75" s="831" t="s">
        <v>75</v>
      </c>
      <c r="C75" s="831" t="s">
        <v>3440</v>
      </c>
      <c r="D75" s="832">
        <v>-29998.753117</v>
      </c>
      <c r="E75" s="831"/>
      <c r="F75" s="824"/>
      <c r="G75" s="824"/>
      <c r="H75" s="824"/>
      <c r="I75" s="824"/>
      <c r="J75" s="824"/>
      <c r="K75" s="824"/>
      <c r="L75" s="824"/>
      <c r="M75" s="824"/>
      <c r="N75" s="824"/>
      <c r="O75" s="824"/>
      <c r="P75" s="824"/>
      <c r="Q75" s="824"/>
      <c r="R75" s="824"/>
      <c r="S75" s="824"/>
      <c r="T75" s="824"/>
      <c r="U75" s="824"/>
      <c r="V75" s="824"/>
      <c r="W75" s="824"/>
      <c r="X75" s="824"/>
      <c r="Y75" s="824"/>
      <c r="Z75" s="824"/>
    </row>
    <row r="76" s="823" customFormat="1" ht="28.45" hidden="1" customHeight="1" outlineLevel="1" spans="1:26">
      <c r="A76" s="833"/>
      <c r="B76" s="831" t="s">
        <v>75</v>
      </c>
      <c r="C76" s="831" t="s">
        <v>3425</v>
      </c>
      <c r="D76" s="832">
        <v>5188269.775732</v>
      </c>
      <c r="E76" s="831"/>
      <c r="F76" s="824"/>
      <c r="G76" s="824"/>
      <c r="H76" s="824"/>
      <c r="I76" s="824"/>
      <c r="J76" s="824"/>
      <c r="K76" s="824"/>
      <c r="L76" s="824"/>
      <c r="M76" s="824"/>
      <c r="N76" s="824"/>
      <c r="O76" s="824"/>
      <c r="P76" s="824"/>
      <c r="Q76" s="824"/>
      <c r="R76" s="824"/>
      <c r="S76" s="824"/>
      <c r="T76" s="824"/>
      <c r="U76" s="824"/>
      <c r="V76" s="824"/>
      <c r="W76" s="824"/>
      <c r="X76" s="824"/>
      <c r="Y76" s="824"/>
      <c r="Z76" s="824"/>
    </row>
    <row r="77" s="823" customFormat="1" ht="28.45" hidden="1" customHeight="1" outlineLevel="1" spans="1:26">
      <c r="A77" s="833"/>
      <c r="B77" s="831" t="s">
        <v>75</v>
      </c>
      <c r="C77" s="831" t="s">
        <v>8779</v>
      </c>
      <c r="D77" s="832">
        <v>-15450.062422</v>
      </c>
      <c r="E77" s="831"/>
      <c r="F77" s="824"/>
      <c r="G77" s="824"/>
      <c r="H77" s="824"/>
      <c r="I77" s="824"/>
      <c r="J77" s="824"/>
      <c r="K77" s="824"/>
      <c r="L77" s="824"/>
      <c r="M77" s="824"/>
      <c r="N77" s="824"/>
      <c r="O77" s="824"/>
      <c r="P77" s="824"/>
      <c r="Q77" s="824"/>
      <c r="R77" s="824"/>
      <c r="S77" s="824"/>
      <c r="T77" s="824"/>
      <c r="U77" s="824"/>
      <c r="V77" s="824"/>
      <c r="W77" s="824"/>
      <c r="X77" s="824"/>
      <c r="Y77" s="824"/>
      <c r="Z77" s="824"/>
    </row>
    <row r="78" s="823" customFormat="1" ht="28.45" hidden="1" customHeight="1" outlineLevel="1" spans="1:26">
      <c r="A78" s="833"/>
      <c r="B78" s="831" t="s">
        <v>75</v>
      </c>
      <c r="C78" s="831" t="s">
        <v>8780</v>
      </c>
      <c r="D78" s="832">
        <v>-29631.660954</v>
      </c>
      <c r="E78" s="831"/>
      <c r="F78" s="824"/>
      <c r="G78" s="824"/>
      <c r="H78" s="824"/>
      <c r="I78" s="824"/>
      <c r="J78" s="824"/>
      <c r="K78" s="824"/>
      <c r="L78" s="824"/>
      <c r="M78" s="824"/>
      <c r="N78" s="824"/>
      <c r="O78" s="824"/>
      <c r="P78" s="824"/>
      <c r="Q78" s="824"/>
      <c r="R78" s="824"/>
      <c r="S78" s="824"/>
      <c r="T78" s="824"/>
      <c r="U78" s="824"/>
      <c r="V78" s="824"/>
      <c r="W78" s="824"/>
      <c r="X78" s="824"/>
      <c r="Y78" s="824"/>
      <c r="Z78" s="824"/>
    </row>
    <row r="79" s="823" customFormat="1" ht="28.45" hidden="1" customHeight="1" outlineLevel="1" spans="1:26">
      <c r="A79" s="833"/>
      <c r="B79" s="831" t="s">
        <v>75</v>
      </c>
      <c r="C79" s="831" t="s">
        <v>6387</v>
      </c>
      <c r="D79" s="832">
        <v>21425.509057</v>
      </c>
      <c r="E79" s="831"/>
      <c r="F79" s="824"/>
      <c r="G79" s="824"/>
      <c r="H79" s="824"/>
      <c r="I79" s="824"/>
      <c r="J79" s="824"/>
      <c r="K79" s="824"/>
      <c r="L79" s="824"/>
      <c r="M79" s="824"/>
      <c r="N79" s="824"/>
      <c r="O79" s="824"/>
      <c r="P79" s="824"/>
      <c r="Q79" s="824"/>
      <c r="R79" s="824"/>
      <c r="S79" s="824"/>
      <c r="T79" s="824"/>
      <c r="U79" s="824"/>
      <c r="V79" s="824"/>
      <c r="W79" s="824"/>
      <c r="X79" s="824"/>
      <c r="Y79" s="824"/>
      <c r="Z79" s="824"/>
    </row>
    <row r="80" s="823" customFormat="1" ht="28.45" hidden="1" customHeight="1" outlineLevel="1" spans="1:26">
      <c r="A80" s="833"/>
      <c r="B80" s="831" t="s">
        <v>75</v>
      </c>
      <c r="C80" s="831" t="s">
        <v>5006</v>
      </c>
      <c r="D80" s="832">
        <v>256716.79559</v>
      </c>
      <c r="E80" s="831"/>
      <c r="F80" s="824"/>
      <c r="G80" s="824"/>
      <c r="H80" s="824"/>
      <c r="I80" s="824"/>
      <c r="J80" s="824"/>
      <c r="K80" s="824"/>
      <c r="L80" s="824"/>
      <c r="M80" s="824"/>
      <c r="N80" s="824"/>
      <c r="O80" s="824"/>
      <c r="P80" s="824"/>
      <c r="Q80" s="824"/>
      <c r="R80" s="824"/>
      <c r="S80" s="824"/>
      <c r="T80" s="824"/>
      <c r="U80" s="824"/>
      <c r="V80" s="824"/>
      <c r="W80" s="824"/>
      <c r="X80" s="824"/>
      <c r="Y80" s="824"/>
      <c r="Z80" s="824"/>
    </row>
    <row r="81" s="823" customFormat="1" ht="28.45" hidden="1" customHeight="1" outlineLevel="1" spans="1:26">
      <c r="A81" s="833"/>
      <c r="B81" s="831" t="s">
        <v>75</v>
      </c>
      <c r="C81" s="831" t="s">
        <v>8781</v>
      </c>
      <c r="D81" s="832">
        <v>-269181.271141</v>
      </c>
      <c r="E81" s="831"/>
      <c r="F81" s="824"/>
      <c r="G81" s="824"/>
      <c r="H81" s="824"/>
      <c r="I81" s="824"/>
      <c r="J81" s="824"/>
      <c r="K81" s="824"/>
      <c r="L81" s="824"/>
      <c r="M81" s="824"/>
      <c r="N81" s="824"/>
      <c r="O81" s="824"/>
      <c r="P81" s="824"/>
      <c r="Q81" s="824"/>
      <c r="R81" s="824"/>
      <c r="S81" s="824"/>
      <c r="T81" s="824"/>
      <c r="U81" s="824"/>
      <c r="V81" s="824"/>
      <c r="W81" s="824"/>
      <c r="X81" s="824"/>
      <c r="Y81" s="824"/>
      <c r="Z81" s="824"/>
    </row>
    <row r="82" s="823" customFormat="1" ht="28.45" hidden="1" customHeight="1" outlineLevel="1" spans="1:26">
      <c r="A82" s="833"/>
      <c r="B82" s="831" t="s">
        <v>75</v>
      </c>
      <c r="C82" s="831" t="s">
        <v>3496</v>
      </c>
      <c r="D82" s="832">
        <v>9810.836807</v>
      </c>
      <c r="E82" s="831"/>
      <c r="F82" s="824"/>
      <c r="G82" s="824"/>
      <c r="H82" s="824"/>
      <c r="I82" s="824"/>
      <c r="J82" s="824"/>
      <c r="K82" s="824"/>
      <c r="L82" s="824"/>
      <c r="M82" s="824"/>
      <c r="N82" s="824"/>
      <c r="O82" s="824"/>
      <c r="P82" s="824"/>
      <c r="Q82" s="824"/>
      <c r="R82" s="824"/>
      <c r="S82" s="824"/>
      <c r="T82" s="824"/>
      <c r="U82" s="824"/>
      <c r="V82" s="824"/>
      <c r="W82" s="824"/>
      <c r="X82" s="824"/>
      <c r="Y82" s="824"/>
      <c r="Z82" s="824"/>
    </row>
    <row r="83" s="823" customFormat="1" ht="28.45" hidden="1" customHeight="1" outlineLevel="1" spans="1:26">
      <c r="A83" s="833"/>
      <c r="B83" s="831" t="s">
        <v>75</v>
      </c>
      <c r="C83" s="831" t="s">
        <v>6414</v>
      </c>
      <c r="D83" s="832">
        <v>295154.625007</v>
      </c>
      <c r="E83" s="831"/>
      <c r="F83" s="824"/>
      <c r="G83" s="824"/>
      <c r="H83" s="824"/>
      <c r="I83" s="824"/>
      <c r="J83" s="824"/>
      <c r="K83" s="824"/>
      <c r="L83" s="824"/>
      <c r="M83" s="824"/>
      <c r="N83" s="824"/>
      <c r="O83" s="824"/>
      <c r="P83" s="824"/>
      <c r="Q83" s="824"/>
      <c r="R83" s="824"/>
      <c r="S83" s="824"/>
      <c r="T83" s="824"/>
      <c r="U83" s="824"/>
      <c r="V83" s="824"/>
      <c r="W83" s="824"/>
      <c r="X83" s="824"/>
      <c r="Y83" s="824"/>
      <c r="Z83" s="824"/>
    </row>
    <row r="84" s="823" customFormat="1" ht="28.45" hidden="1" customHeight="1" outlineLevel="1" spans="1:26">
      <c r="A84" s="833"/>
      <c r="B84" s="831" t="s">
        <v>75</v>
      </c>
      <c r="C84" s="831" t="s">
        <v>5038</v>
      </c>
      <c r="D84" s="832">
        <v>-235020.834158</v>
      </c>
      <c r="E84" s="831"/>
      <c r="F84" s="824"/>
      <c r="G84" s="824"/>
      <c r="H84" s="824"/>
      <c r="I84" s="824"/>
      <c r="J84" s="824"/>
      <c r="K84" s="824"/>
      <c r="L84" s="824"/>
      <c r="M84" s="824"/>
      <c r="N84" s="824"/>
      <c r="O84" s="824"/>
      <c r="P84" s="824"/>
      <c r="Q84" s="824"/>
      <c r="R84" s="824"/>
      <c r="S84" s="824"/>
      <c r="T84" s="824"/>
      <c r="U84" s="824"/>
      <c r="V84" s="824"/>
      <c r="W84" s="824"/>
      <c r="X84" s="824"/>
      <c r="Y84" s="824"/>
      <c r="Z84" s="824"/>
    </row>
    <row r="85" s="823" customFormat="1" ht="28.45" hidden="1" customHeight="1" outlineLevel="1" spans="1:26">
      <c r="A85" s="833"/>
      <c r="B85" s="831" t="s">
        <v>75</v>
      </c>
      <c r="C85" s="831" t="s">
        <v>3808</v>
      </c>
      <c r="D85" s="832">
        <v>-77843.597618</v>
      </c>
      <c r="E85" s="831"/>
      <c r="F85" s="824"/>
      <c r="G85" s="824"/>
      <c r="H85" s="824"/>
      <c r="I85" s="824"/>
      <c r="J85" s="824"/>
      <c r="K85" s="824"/>
      <c r="L85" s="824"/>
      <c r="M85" s="824"/>
      <c r="N85" s="824"/>
      <c r="O85" s="824"/>
      <c r="P85" s="824"/>
      <c r="Q85" s="824"/>
      <c r="R85" s="824"/>
      <c r="S85" s="824"/>
      <c r="T85" s="824"/>
      <c r="U85" s="824"/>
      <c r="V85" s="824"/>
      <c r="W85" s="824"/>
      <c r="X85" s="824"/>
      <c r="Y85" s="824"/>
      <c r="Z85" s="824"/>
    </row>
    <row r="86" s="823" customFormat="1" ht="28.45" hidden="1" customHeight="1" outlineLevel="1" spans="1:26">
      <c r="A86" s="833"/>
      <c r="B86" s="831" t="s">
        <v>75</v>
      </c>
      <c r="C86" s="831" t="s">
        <v>3853</v>
      </c>
      <c r="D86" s="832">
        <v>-34098.677846</v>
      </c>
      <c r="E86" s="831"/>
      <c r="F86" s="824"/>
      <c r="G86" s="824"/>
      <c r="H86" s="824"/>
      <c r="I86" s="824"/>
      <c r="J86" s="824"/>
      <c r="K86" s="824"/>
      <c r="L86" s="824"/>
      <c r="M86" s="824"/>
      <c r="N86" s="824"/>
      <c r="O86" s="824"/>
      <c r="P86" s="824"/>
      <c r="Q86" s="824"/>
      <c r="R86" s="824"/>
      <c r="S86" s="824"/>
      <c r="T86" s="824"/>
      <c r="U86" s="824"/>
      <c r="V86" s="824"/>
      <c r="W86" s="824"/>
      <c r="X86" s="824"/>
      <c r="Y86" s="824"/>
      <c r="Z86" s="824"/>
    </row>
    <row r="87" s="823" customFormat="1" ht="28.45" hidden="1" customHeight="1" outlineLevel="1" spans="1:26">
      <c r="A87" s="833"/>
      <c r="B87" s="831" t="s">
        <v>75</v>
      </c>
      <c r="C87" s="831" t="s">
        <v>8782</v>
      </c>
      <c r="D87" s="832">
        <v>-55192.549889</v>
      </c>
      <c r="E87" s="831"/>
      <c r="F87" s="824"/>
      <c r="G87" s="824"/>
      <c r="H87" s="824"/>
      <c r="I87" s="824"/>
      <c r="J87" s="824"/>
      <c r="K87" s="824"/>
      <c r="L87" s="824"/>
      <c r="M87" s="824"/>
      <c r="N87" s="824"/>
      <c r="O87" s="824"/>
      <c r="P87" s="824"/>
      <c r="Q87" s="824"/>
      <c r="R87" s="824"/>
      <c r="S87" s="824"/>
      <c r="T87" s="824"/>
      <c r="U87" s="824"/>
      <c r="V87" s="824"/>
      <c r="W87" s="824"/>
      <c r="X87" s="824"/>
      <c r="Y87" s="824"/>
      <c r="Z87" s="824"/>
    </row>
    <row r="88" s="823" customFormat="1" ht="28.45" hidden="1" customHeight="1" outlineLevel="1" spans="1:26">
      <c r="A88" s="833"/>
      <c r="B88" s="831" t="s">
        <v>75</v>
      </c>
      <c r="C88" s="831" t="s">
        <v>5013</v>
      </c>
      <c r="D88" s="832">
        <v>-486924.956169</v>
      </c>
      <c r="E88" s="831"/>
      <c r="F88" s="824"/>
      <c r="G88" s="824"/>
      <c r="H88" s="824"/>
      <c r="I88" s="824"/>
      <c r="J88" s="824"/>
      <c r="K88" s="824"/>
      <c r="L88" s="824"/>
      <c r="M88" s="824"/>
      <c r="N88" s="824"/>
      <c r="O88" s="824"/>
      <c r="P88" s="824"/>
      <c r="Q88" s="824"/>
      <c r="R88" s="824"/>
      <c r="S88" s="824"/>
      <c r="T88" s="824"/>
      <c r="U88" s="824"/>
      <c r="V88" s="824"/>
      <c r="W88" s="824"/>
      <c r="X88" s="824"/>
      <c r="Y88" s="824"/>
      <c r="Z88" s="824"/>
    </row>
    <row r="89" s="823" customFormat="1" ht="28.45" hidden="1" customHeight="1" outlineLevel="1" spans="1:26">
      <c r="A89" s="833"/>
      <c r="B89" s="831" t="s">
        <v>75</v>
      </c>
      <c r="C89" s="831" t="s">
        <v>6379</v>
      </c>
      <c r="D89" s="832">
        <v>133864.815329</v>
      </c>
      <c r="E89" s="831"/>
      <c r="F89" s="824"/>
      <c r="G89" s="824"/>
      <c r="H89" s="824"/>
      <c r="I89" s="824"/>
      <c r="J89" s="824"/>
      <c r="K89" s="824"/>
      <c r="L89" s="824"/>
      <c r="M89" s="824"/>
      <c r="N89" s="824"/>
      <c r="O89" s="824"/>
      <c r="P89" s="824"/>
      <c r="Q89" s="824"/>
      <c r="R89" s="824"/>
      <c r="S89" s="824"/>
      <c r="T89" s="824"/>
      <c r="U89" s="824"/>
      <c r="V89" s="824"/>
      <c r="W89" s="824"/>
      <c r="X89" s="824"/>
      <c r="Y89" s="824"/>
      <c r="Z89" s="824"/>
    </row>
    <row r="90" s="823" customFormat="1" ht="28.45" hidden="1" customHeight="1" outlineLevel="1" spans="1:26">
      <c r="A90" s="833"/>
      <c r="B90" s="831" t="s">
        <v>75</v>
      </c>
      <c r="C90" s="831" t="s">
        <v>3353</v>
      </c>
      <c r="D90" s="832">
        <v>141154.320493</v>
      </c>
      <c r="E90" s="831"/>
      <c r="F90" s="824"/>
      <c r="G90" s="824"/>
      <c r="H90" s="824"/>
      <c r="I90" s="824"/>
      <c r="J90" s="824"/>
      <c r="K90" s="824"/>
      <c r="L90" s="824"/>
      <c r="M90" s="824"/>
      <c r="N90" s="824"/>
      <c r="O90" s="824"/>
      <c r="P90" s="824"/>
      <c r="Q90" s="824"/>
      <c r="R90" s="824"/>
      <c r="S90" s="824"/>
      <c r="T90" s="824"/>
      <c r="U90" s="824"/>
      <c r="V90" s="824"/>
      <c r="W90" s="824"/>
      <c r="X90" s="824"/>
      <c r="Y90" s="824"/>
      <c r="Z90" s="824"/>
    </row>
    <row r="91" s="823" customFormat="1" ht="28.45" hidden="1" customHeight="1" outlineLevel="1" spans="1:26">
      <c r="A91" s="833"/>
      <c r="B91" s="831" t="s">
        <v>75</v>
      </c>
      <c r="C91" s="831" t="s">
        <v>8783</v>
      </c>
      <c r="D91" s="832">
        <v>-783617.724687</v>
      </c>
      <c r="E91" s="831"/>
      <c r="F91" s="824"/>
      <c r="G91" s="824"/>
      <c r="H91" s="824"/>
      <c r="I91" s="824"/>
      <c r="J91" s="824"/>
      <c r="K91" s="824"/>
      <c r="L91" s="824"/>
      <c r="M91" s="824"/>
      <c r="N91" s="824"/>
      <c r="O91" s="824"/>
      <c r="P91" s="824"/>
      <c r="Q91" s="824"/>
      <c r="R91" s="824"/>
      <c r="S91" s="824"/>
      <c r="T91" s="824"/>
      <c r="U91" s="824"/>
      <c r="V91" s="824"/>
      <c r="W91" s="824"/>
      <c r="X91" s="824"/>
      <c r="Y91" s="824"/>
      <c r="Z91" s="824"/>
    </row>
    <row r="92" s="823" customFormat="1" ht="28.45" hidden="1" customHeight="1" outlineLevel="1" spans="1:26">
      <c r="A92" s="833"/>
      <c r="B92" s="831" t="s">
        <v>75</v>
      </c>
      <c r="C92" s="831" t="s">
        <v>6460</v>
      </c>
      <c r="D92" s="832">
        <v>476661.395856</v>
      </c>
      <c r="E92" s="831"/>
      <c r="F92" s="824"/>
      <c r="G92" s="824"/>
      <c r="H92" s="824"/>
      <c r="I92" s="824"/>
      <c r="J92" s="824"/>
      <c r="K92" s="824"/>
      <c r="L92" s="824"/>
      <c r="M92" s="824"/>
      <c r="N92" s="824"/>
      <c r="O92" s="824"/>
      <c r="P92" s="824"/>
      <c r="Q92" s="824"/>
      <c r="R92" s="824"/>
      <c r="S92" s="824"/>
      <c r="T92" s="824"/>
      <c r="U92" s="824"/>
      <c r="V92" s="824"/>
      <c r="W92" s="824"/>
      <c r="X92" s="824"/>
      <c r="Y92" s="824"/>
      <c r="Z92" s="824"/>
    </row>
    <row r="93" s="823" customFormat="1" ht="28.45" hidden="1" customHeight="1" outlineLevel="1" spans="1:26">
      <c r="A93" s="833"/>
      <c r="B93" s="831" t="s">
        <v>75</v>
      </c>
      <c r="C93" s="831" t="s">
        <v>8784</v>
      </c>
      <c r="D93" s="832">
        <v>-17319.28839</v>
      </c>
      <c r="E93" s="831"/>
      <c r="F93" s="824"/>
      <c r="G93" s="824"/>
      <c r="H93" s="824"/>
      <c r="I93" s="824"/>
      <c r="J93" s="824"/>
      <c r="K93" s="824"/>
      <c r="L93" s="824"/>
      <c r="M93" s="824"/>
      <c r="N93" s="824"/>
      <c r="O93" s="824"/>
      <c r="P93" s="824"/>
      <c r="Q93" s="824"/>
      <c r="R93" s="824"/>
      <c r="S93" s="824"/>
      <c r="T93" s="824"/>
      <c r="U93" s="824"/>
      <c r="V93" s="824"/>
      <c r="W93" s="824"/>
      <c r="X93" s="824"/>
      <c r="Y93" s="824"/>
      <c r="Z93" s="824"/>
    </row>
    <row r="94" s="823" customFormat="1" ht="28.45" hidden="1" customHeight="1" outlineLevel="1" spans="1:26">
      <c r="A94" s="833"/>
      <c r="B94" s="831" t="s">
        <v>75</v>
      </c>
      <c r="C94" s="831" t="s">
        <v>5033</v>
      </c>
      <c r="D94" s="832">
        <v>-1372.791519</v>
      </c>
      <c r="E94" s="831"/>
      <c r="F94" s="824"/>
      <c r="G94" s="824"/>
      <c r="H94" s="824"/>
      <c r="I94" s="824"/>
      <c r="J94" s="824"/>
      <c r="K94" s="824"/>
      <c r="L94" s="824"/>
      <c r="M94" s="824"/>
      <c r="N94" s="824"/>
      <c r="O94" s="824"/>
      <c r="P94" s="824"/>
      <c r="Q94" s="824"/>
      <c r="R94" s="824"/>
      <c r="S94" s="824"/>
      <c r="T94" s="824"/>
      <c r="U94" s="824"/>
      <c r="V94" s="824"/>
      <c r="W94" s="824"/>
      <c r="X94" s="824"/>
      <c r="Y94" s="824"/>
      <c r="Z94" s="824"/>
    </row>
    <row r="95" s="823" customFormat="1" ht="28.45" hidden="1" customHeight="1" outlineLevel="1" spans="1:26">
      <c r="A95" s="833"/>
      <c r="B95" s="831" t="s">
        <v>75</v>
      </c>
      <c r="C95" s="831" t="s">
        <v>8785</v>
      </c>
      <c r="D95" s="832">
        <v>-3529878.654511</v>
      </c>
      <c r="E95" s="831"/>
      <c r="F95" s="824"/>
      <c r="G95" s="824"/>
      <c r="H95" s="824"/>
      <c r="I95" s="824"/>
      <c r="J95" s="824"/>
      <c r="K95" s="824"/>
      <c r="L95" s="824"/>
      <c r="M95" s="824"/>
      <c r="N95" s="824"/>
      <c r="O95" s="824"/>
      <c r="P95" s="824"/>
      <c r="Q95" s="824"/>
      <c r="R95" s="824"/>
      <c r="S95" s="824"/>
      <c r="T95" s="824"/>
      <c r="U95" s="824"/>
      <c r="V95" s="824"/>
      <c r="W95" s="824"/>
      <c r="X95" s="824"/>
      <c r="Y95" s="824"/>
      <c r="Z95" s="824"/>
    </row>
    <row r="96" s="823" customFormat="1" ht="38.4" hidden="1" customHeight="1" outlineLevel="1" spans="1:26">
      <c r="A96" s="833"/>
      <c r="B96" s="831" t="s">
        <v>2547</v>
      </c>
      <c r="C96" s="831" t="s">
        <v>8786</v>
      </c>
      <c r="D96" s="832">
        <v>-1627216.5</v>
      </c>
      <c r="E96" s="831"/>
      <c r="F96" s="824"/>
      <c r="G96" s="824"/>
      <c r="H96" s="824"/>
      <c r="I96" s="824"/>
      <c r="J96" s="824"/>
      <c r="K96" s="824"/>
      <c r="L96" s="824"/>
      <c r="M96" s="824"/>
      <c r="N96" s="824"/>
      <c r="O96" s="824"/>
      <c r="P96" s="824"/>
      <c r="Q96" s="824"/>
      <c r="R96" s="824"/>
      <c r="S96" s="824"/>
      <c r="T96" s="824"/>
      <c r="U96" s="824"/>
      <c r="V96" s="824"/>
      <c r="W96" s="824"/>
      <c r="X96" s="824"/>
      <c r="Y96" s="824"/>
      <c r="Z96" s="824"/>
    </row>
    <row r="97" s="823" customFormat="1" ht="28.45" hidden="1" customHeight="1" outlineLevel="1" spans="1:26">
      <c r="A97" s="833"/>
      <c r="B97" s="831" t="s">
        <v>2547</v>
      </c>
      <c r="C97" s="831" t="s">
        <v>8787</v>
      </c>
      <c r="D97" s="832">
        <v>125000</v>
      </c>
      <c r="E97" s="831"/>
      <c r="F97" s="824"/>
      <c r="G97" s="824"/>
      <c r="H97" s="824"/>
      <c r="I97" s="824"/>
      <c r="J97" s="824"/>
      <c r="K97" s="824"/>
      <c r="L97" s="824"/>
      <c r="M97" s="824"/>
      <c r="N97" s="824"/>
      <c r="O97" s="824"/>
      <c r="P97" s="824"/>
      <c r="Q97" s="824"/>
      <c r="R97" s="824"/>
      <c r="S97" s="824"/>
      <c r="T97" s="824"/>
      <c r="U97" s="824"/>
      <c r="V97" s="824"/>
      <c r="W97" s="824"/>
      <c r="X97" s="824"/>
      <c r="Y97" s="824"/>
      <c r="Z97" s="824"/>
    </row>
    <row r="98" s="823" customFormat="1" ht="28.45" hidden="1" customHeight="1" outlineLevel="1" spans="1:26">
      <c r="A98" s="833"/>
      <c r="B98" s="831" t="s">
        <v>2547</v>
      </c>
      <c r="C98" s="831" t="s">
        <v>8788</v>
      </c>
      <c r="D98" s="832">
        <v>-261899</v>
      </c>
      <c r="E98" s="831"/>
      <c r="F98" s="824"/>
      <c r="G98" s="824"/>
      <c r="H98" s="824"/>
      <c r="I98" s="824"/>
      <c r="J98" s="824"/>
      <c r="K98" s="824"/>
      <c r="L98" s="824"/>
      <c r="M98" s="824"/>
      <c r="N98" s="824"/>
      <c r="O98" s="824"/>
      <c r="P98" s="824"/>
      <c r="Q98" s="824"/>
      <c r="R98" s="824"/>
      <c r="S98" s="824"/>
      <c r="T98" s="824"/>
      <c r="U98" s="824"/>
      <c r="V98" s="824"/>
      <c r="W98" s="824"/>
      <c r="X98" s="824"/>
      <c r="Y98" s="824"/>
      <c r="Z98" s="824"/>
    </row>
    <row r="99" s="823" customFormat="1" ht="28.45" hidden="1" customHeight="1" outlineLevel="1" spans="1:26">
      <c r="A99" s="833"/>
      <c r="B99" s="831" t="s">
        <v>2547</v>
      </c>
      <c r="C99" s="831" t="s">
        <v>8789</v>
      </c>
      <c r="D99" s="832">
        <v>28140</v>
      </c>
      <c r="E99" s="831"/>
      <c r="F99" s="824"/>
      <c r="G99" s="824"/>
      <c r="H99" s="824"/>
      <c r="I99" s="824"/>
      <c r="J99" s="824"/>
      <c r="K99" s="824"/>
      <c r="L99" s="824"/>
      <c r="M99" s="824"/>
      <c r="N99" s="824"/>
      <c r="O99" s="824"/>
      <c r="P99" s="824"/>
      <c r="Q99" s="824"/>
      <c r="R99" s="824"/>
      <c r="S99" s="824"/>
      <c r="T99" s="824"/>
      <c r="U99" s="824"/>
      <c r="V99" s="824"/>
      <c r="W99" s="824"/>
      <c r="X99" s="824"/>
      <c r="Y99" s="824"/>
      <c r="Z99" s="824"/>
    </row>
    <row r="100" s="823" customFormat="1" ht="28.45" hidden="1" customHeight="1" outlineLevel="1" spans="1:26">
      <c r="A100" s="833"/>
      <c r="B100" s="831" t="s">
        <v>2547</v>
      </c>
      <c r="C100" s="831" t="s">
        <v>8790</v>
      </c>
      <c r="D100" s="832">
        <v>-378908.8</v>
      </c>
      <c r="E100" s="831"/>
      <c r="F100" s="824"/>
      <c r="G100" s="824"/>
      <c r="H100" s="824"/>
      <c r="I100" s="824"/>
      <c r="J100" s="824"/>
      <c r="K100" s="824"/>
      <c r="L100" s="824"/>
      <c r="M100" s="824"/>
      <c r="N100" s="824"/>
      <c r="O100" s="824"/>
      <c r="P100" s="824"/>
      <c r="Q100" s="824"/>
      <c r="R100" s="824"/>
      <c r="S100" s="824"/>
      <c r="T100" s="824"/>
      <c r="U100" s="824"/>
      <c r="V100" s="824"/>
      <c r="W100" s="824"/>
      <c r="X100" s="824"/>
      <c r="Y100" s="824"/>
      <c r="Z100" s="824"/>
    </row>
    <row r="101" s="823" customFormat="1" ht="28.45" hidden="1" customHeight="1" outlineLevel="1" spans="1:26">
      <c r="A101" s="833"/>
      <c r="B101" s="831" t="s">
        <v>2547</v>
      </c>
      <c r="C101" s="831" t="s">
        <v>8791</v>
      </c>
      <c r="D101" s="832">
        <v>-80000</v>
      </c>
      <c r="E101" s="831"/>
      <c r="F101" s="824"/>
      <c r="G101" s="824"/>
      <c r="H101" s="824"/>
      <c r="I101" s="824"/>
      <c r="J101" s="824"/>
      <c r="K101" s="824"/>
      <c r="L101" s="824"/>
      <c r="M101" s="824"/>
      <c r="N101" s="824"/>
      <c r="O101" s="824"/>
      <c r="P101" s="824"/>
      <c r="Q101" s="824"/>
      <c r="R101" s="824"/>
      <c r="S101" s="824"/>
      <c r="T101" s="824"/>
      <c r="U101" s="824"/>
      <c r="V101" s="824"/>
      <c r="W101" s="824"/>
      <c r="X101" s="824"/>
      <c r="Y101" s="824"/>
      <c r="Z101" s="824"/>
    </row>
    <row r="102" s="823" customFormat="1" ht="28.45" hidden="1" customHeight="1" outlineLevel="1" spans="1:26">
      <c r="A102" s="833"/>
      <c r="B102" s="831" t="s">
        <v>2547</v>
      </c>
      <c r="C102" s="831" t="s">
        <v>8618</v>
      </c>
      <c r="D102" s="832">
        <v>-213396</v>
      </c>
      <c r="E102" s="831"/>
      <c r="F102" s="824"/>
      <c r="G102" s="824"/>
      <c r="H102" s="824"/>
      <c r="I102" s="824"/>
      <c r="J102" s="824"/>
      <c r="K102" s="824"/>
      <c r="L102" s="824"/>
      <c r="M102" s="824"/>
      <c r="N102" s="824"/>
      <c r="O102" s="824"/>
      <c r="P102" s="824"/>
      <c r="Q102" s="824"/>
      <c r="R102" s="824"/>
      <c r="S102" s="824"/>
      <c r="T102" s="824"/>
      <c r="U102" s="824"/>
      <c r="V102" s="824"/>
      <c r="W102" s="824"/>
      <c r="X102" s="824"/>
      <c r="Y102" s="824"/>
      <c r="Z102" s="824"/>
    </row>
    <row r="103" s="823" customFormat="1" ht="28.45" hidden="1" customHeight="1" outlineLevel="1" spans="1:26">
      <c r="A103" s="833"/>
      <c r="B103" s="831" t="s">
        <v>2547</v>
      </c>
      <c r="C103" s="831" t="s">
        <v>8792</v>
      </c>
      <c r="D103" s="832">
        <v>-38010</v>
      </c>
      <c r="E103" s="831"/>
      <c r="F103" s="824"/>
      <c r="G103" s="824"/>
      <c r="H103" s="824"/>
      <c r="I103" s="824"/>
      <c r="J103" s="824"/>
      <c r="K103" s="824"/>
      <c r="L103" s="824"/>
      <c r="M103" s="824"/>
      <c r="N103" s="824"/>
      <c r="O103" s="824"/>
      <c r="P103" s="824"/>
      <c r="Q103" s="824"/>
      <c r="R103" s="824"/>
      <c r="S103" s="824"/>
      <c r="T103" s="824"/>
      <c r="U103" s="824"/>
      <c r="V103" s="824"/>
      <c r="W103" s="824"/>
      <c r="X103" s="824"/>
      <c r="Y103" s="824"/>
      <c r="Z103" s="824"/>
    </row>
    <row r="104" s="823" customFormat="1" ht="28.45" hidden="1" customHeight="1" outlineLevel="1" spans="1:26">
      <c r="A104" s="833"/>
      <c r="B104" s="831" t="s">
        <v>2547</v>
      </c>
      <c r="C104" s="831" t="s">
        <v>8793</v>
      </c>
      <c r="D104" s="832">
        <v>860000</v>
      </c>
      <c r="E104" s="831"/>
      <c r="F104" s="824"/>
      <c r="G104" s="824"/>
      <c r="H104" s="824"/>
      <c r="I104" s="824"/>
      <c r="J104" s="824"/>
      <c r="K104" s="824"/>
      <c r="L104" s="824"/>
      <c r="M104" s="824"/>
      <c r="N104" s="824"/>
      <c r="O104" s="824"/>
      <c r="P104" s="824"/>
      <c r="Q104" s="824"/>
      <c r="R104" s="824"/>
      <c r="S104" s="824"/>
      <c r="T104" s="824"/>
      <c r="U104" s="824"/>
      <c r="V104" s="824"/>
      <c r="W104" s="824"/>
      <c r="X104" s="824"/>
      <c r="Y104" s="824"/>
      <c r="Z104" s="824"/>
    </row>
    <row r="105" s="823" customFormat="1" ht="28.45" hidden="1" customHeight="1" outlineLevel="1" spans="1:26">
      <c r="A105" s="833"/>
      <c r="B105" s="831" t="s">
        <v>2547</v>
      </c>
      <c r="C105" s="831" t="s">
        <v>8794</v>
      </c>
      <c r="D105" s="832">
        <v>14000</v>
      </c>
      <c r="E105" s="831"/>
      <c r="F105" s="824"/>
      <c r="G105" s="824"/>
      <c r="H105" s="824"/>
      <c r="I105" s="824"/>
      <c r="J105" s="824"/>
      <c r="K105" s="824"/>
      <c r="L105" s="824"/>
      <c r="M105" s="824"/>
      <c r="N105" s="824"/>
      <c r="O105" s="824"/>
      <c r="P105" s="824"/>
      <c r="Q105" s="824"/>
      <c r="R105" s="824"/>
      <c r="S105" s="824"/>
      <c r="T105" s="824"/>
      <c r="U105" s="824"/>
      <c r="V105" s="824"/>
      <c r="W105" s="824"/>
      <c r="X105" s="824"/>
      <c r="Y105" s="824"/>
      <c r="Z105" s="824"/>
    </row>
    <row r="106" s="823" customFormat="1" ht="28.45" hidden="1" customHeight="1" outlineLevel="1" spans="1:26">
      <c r="A106" s="833"/>
      <c r="B106" s="831" t="s">
        <v>2547</v>
      </c>
      <c r="C106" s="831" t="s">
        <v>8795</v>
      </c>
      <c r="D106" s="832">
        <v>-303600</v>
      </c>
      <c r="E106" s="831"/>
      <c r="F106" s="824"/>
      <c r="G106" s="824"/>
      <c r="H106" s="824"/>
      <c r="I106" s="824"/>
      <c r="J106" s="824"/>
      <c r="K106" s="824"/>
      <c r="L106" s="824"/>
      <c r="M106" s="824"/>
      <c r="N106" s="824"/>
      <c r="O106" s="824"/>
      <c r="P106" s="824"/>
      <c r="Q106" s="824"/>
      <c r="R106" s="824"/>
      <c r="S106" s="824"/>
      <c r="T106" s="824"/>
      <c r="U106" s="824"/>
      <c r="V106" s="824"/>
      <c r="W106" s="824"/>
      <c r="X106" s="824"/>
      <c r="Y106" s="824"/>
      <c r="Z106" s="824"/>
    </row>
    <row r="107" s="823" customFormat="1" ht="28.45" hidden="1" customHeight="1" outlineLevel="1" spans="1:26">
      <c r="A107" s="833"/>
      <c r="B107" s="831" t="s">
        <v>2547</v>
      </c>
      <c r="C107" s="831" t="s">
        <v>8796</v>
      </c>
      <c r="D107" s="832">
        <v>-369000</v>
      </c>
      <c r="E107" s="831"/>
      <c r="F107" s="824"/>
      <c r="G107" s="824"/>
      <c r="H107" s="824"/>
      <c r="I107" s="824"/>
      <c r="J107" s="824"/>
      <c r="K107" s="824"/>
      <c r="L107" s="824"/>
      <c r="M107" s="824"/>
      <c r="N107" s="824"/>
      <c r="O107" s="824"/>
      <c r="P107" s="824"/>
      <c r="Q107" s="824"/>
      <c r="R107" s="824"/>
      <c r="S107" s="824"/>
      <c r="T107" s="824"/>
      <c r="U107" s="824"/>
      <c r="V107" s="824"/>
      <c r="W107" s="824"/>
      <c r="X107" s="824"/>
      <c r="Y107" s="824"/>
      <c r="Z107" s="824"/>
    </row>
    <row r="108" s="823" customFormat="1" ht="28.45" hidden="1" customHeight="1" outlineLevel="1" spans="1:26">
      <c r="A108" s="833"/>
      <c r="B108" s="831" t="s">
        <v>2547</v>
      </c>
      <c r="C108" s="831" t="s">
        <v>8797</v>
      </c>
      <c r="D108" s="832">
        <v>64410</v>
      </c>
      <c r="E108" s="831"/>
      <c r="F108" s="824"/>
      <c r="G108" s="824"/>
      <c r="H108" s="824"/>
      <c r="I108" s="824"/>
      <c r="J108" s="824"/>
      <c r="K108" s="824"/>
      <c r="L108" s="824"/>
      <c r="M108" s="824"/>
      <c r="N108" s="824"/>
      <c r="O108" s="824"/>
      <c r="P108" s="824"/>
      <c r="Q108" s="824"/>
      <c r="R108" s="824"/>
      <c r="S108" s="824"/>
      <c r="T108" s="824"/>
      <c r="U108" s="824"/>
      <c r="V108" s="824"/>
      <c r="W108" s="824"/>
      <c r="X108" s="824"/>
      <c r="Y108" s="824"/>
      <c r="Z108" s="824"/>
    </row>
    <row r="109" s="823" customFormat="1" ht="28.45" hidden="1" customHeight="1" outlineLevel="1" spans="1:26">
      <c r="A109" s="833"/>
      <c r="B109" s="831" t="s">
        <v>2547</v>
      </c>
      <c r="C109" s="831" t="s">
        <v>8798</v>
      </c>
      <c r="D109" s="832">
        <v>-1935000</v>
      </c>
      <c r="E109" s="831"/>
      <c r="F109" s="824"/>
      <c r="G109" s="824"/>
      <c r="H109" s="824"/>
      <c r="I109" s="824"/>
      <c r="J109" s="824"/>
      <c r="K109" s="824"/>
      <c r="L109" s="824"/>
      <c r="M109" s="824"/>
      <c r="N109" s="824"/>
      <c r="O109" s="824"/>
      <c r="P109" s="824"/>
      <c r="Q109" s="824"/>
      <c r="R109" s="824"/>
      <c r="S109" s="824"/>
      <c r="T109" s="824"/>
      <c r="U109" s="824"/>
      <c r="V109" s="824"/>
      <c r="W109" s="824"/>
      <c r="X109" s="824"/>
      <c r="Y109" s="824"/>
      <c r="Z109" s="824"/>
    </row>
    <row r="110" s="823" customFormat="1" ht="28.45" hidden="1" customHeight="1" outlineLevel="1" spans="1:26">
      <c r="A110" s="833"/>
      <c r="B110" s="831" t="s">
        <v>2547</v>
      </c>
      <c r="C110" s="831" t="s">
        <v>8799</v>
      </c>
      <c r="D110" s="832">
        <v>-1272000</v>
      </c>
      <c r="E110" s="831"/>
      <c r="F110" s="824"/>
      <c r="G110" s="824"/>
      <c r="H110" s="824"/>
      <c r="I110" s="824"/>
      <c r="J110" s="824"/>
      <c r="K110" s="824"/>
      <c r="L110" s="824"/>
      <c r="M110" s="824"/>
      <c r="N110" s="824"/>
      <c r="O110" s="824"/>
      <c r="P110" s="824"/>
      <c r="Q110" s="824"/>
      <c r="R110" s="824"/>
      <c r="S110" s="824"/>
      <c r="T110" s="824"/>
      <c r="U110" s="824"/>
      <c r="V110" s="824"/>
      <c r="W110" s="824"/>
      <c r="X110" s="824"/>
      <c r="Y110" s="824"/>
      <c r="Z110" s="824"/>
    </row>
    <row r="111" s="823" customFormat="1" ht="28.45" hidden="1" customHeight="1" outlineLevel="1" spans="1:26">
      <c r="A111" s="833"/>
      <c r="B111" s="831" t="s">
        <v>2547</v>
      </c>
      <c r="C111" s="831" t="s">
        <v>7329</v>
      </c>
      <c r="D111" s="832">
        <v>160250</v>
      </c>
      <c r="E111" s="831"/>
      <c r="F111" s="824"/>
      <c r="G111" s="824"/>
      <c r="H111" s="824"/>
      <c r="I111" s="824"/>
      <c r="J111" s="824"/>
      <c r="K111" s="824"/>
      <c r="L111" s="824"/>
      <c r="M111" s="824"/>
      <c r="N111" s="824"/>
      <c r="O111" s="824"/>
      <c r="P111" s="824"/>
      <c r="Q111" s="824"/>
      <c r="R111" s="824"/>
      <c r="S111" s="824"/>
      <c r="T111" s="824"/>
      <c r="U111" s="824"/>
      <c r="V111" s="824"/>
      <c r="W111" s="824"/>
      <c r="X111" s="824"/>
      <c r="Y111" s="824"/>
      <c r="Z111" s="824"/>
    </row>
    <row r="112" s="823" customFormat="1" ht="28.45" hidden="1" customHeight="1" outlineLevel="1" spans="1:26">
      <c r="A112" s="833"/>
      <c r="B112" s="831" t="s">
        <v>2547</v>
      </c>
      <c r="C112" s="831" t="s">
        <v>3503</v>
      </c>
      <c r="D112" s="832">
        <v>1142280</v>
      </c>
      <c r="E112" s="831"/>
      <c r="F112" s="824"/>
      <c r="G112" s="824"/>
      <c r="H112" s="824"/>
      <c r="I112" s="824"/>
      <c r="J112" s="824"/>
      <c r="K112" s="824"/>
      <c r="L112" s="824"/>
      <c r="M112" s="824"/>
      <c r="N112" s="824"/>
      <c r="O112" s="824"/>
      <c r="P112" s="824"/>
      <c r="Q112" s="824"/>
      <c r="R112" s="824"/>
      <c r="S112" s="824"/>
      <c r="T112" s="824"/>
      <c r="U112" s="824"/>
      <c r="V112" s="824"/>
      <c r="W112" s="824"/>
      <c r="X112" s="824"/>
      <c r="Y112" s="824"/>
      <c r="Z112" s="824"/>
    </row>
    <row r="113" s="823" customFormat="1" ht="28.45" hidden="1" customHeight="1" outlineLevel="1" spans="1:26">
      <c r="A113" s="833"/>
      <c r="B113" s="831" t="s">
        <v>2547</v>
      </c>
      <c r="C113" s="831" t="s">
        <v>8800</v>
      </c>
      <c r="D113" s="832">
        <v>118000</v>
      </c>
      <c r="E113" s="831"/>
      <c r="F113" s="824"/>
      <c r="G113" s="824"/>
      <c r="H113" s="824"/>
      <c r="I113" s="824"/>
      <c r="J113" s="824"/>
      <c r="K113" s="824"/>
      <c r="L113" s="824"/>
      <c r="M113" s="824"/>
      <c r="N113" s="824"/>
      <c r="O113" s="824"/>
      <c r="P113" s="824"/>
      <c r="Q113" s="824"/>
      <c r="R113" s="824"/>
      <c r="S113" s="824"/>
      <c r="T113" s="824"/>
      <c r="U113" s="824"/>
      <c r="V113" s="824"/>
      <c r="W113" s="824"/>
      <c r="X113" s="824"/>
      <c r="Y113" s="824"/>
      <c r="Z113" s="824"/>
    </row>
    <row r="114" s="823" customFormat="1" ht="28.45" hidden="1" customHeight="1" outlineLevel="1" spans="1:26">
      <c r="A114" s="833"/>
      <c r="B114" s="831" t="s">
        <v>2547</v>
      </c>
      <c r="C114" s="831" t="s">
        <v>8801</v>
      </c>
      <c r="D114" s="832">
        <v>-189264.9</v>
      </c>
      <c r="E114" s="831"/>
      <c r="F114" s="824"/>
      <c r="G114" s="824"/>
      <c r="H114" s="824"/>
      <c r="I114" s="824"/>
      <c r="J114" s="824"/>
      <c r="K114" s="824"/>
      <c r="L114" s="824"/>
      <c r="M114" s="824"/>
      <c r="N114" s="824"/>
      <c r="O114" s="824"/>
      <c r="P114" s="824"/>
      <c r="Q114" s="824"/>
      <c r="R114" s="824"/>
      <c r="S114" s="824"/>
      <c r="T114" s="824"/>
      <c r="U114" s="824"/>
      <c r="V114" s="824"/>
      <c r="W114" s="824"/>
      <c r="X114" s="824"/>
      <c r="Y114" s="824"/>
      <c r="Z114" s="824"/>
    </row>
    <row r="115" s="823" customFormat="1" ht="28.45" hidden="1" customHeight="1" outlineLevel="1" spans="1:26">
      <c r="A115" s="833"/>
      <c r="B115" s="831" t="s">
        <v>2547</v>
      </c>
      <c r="C115" s="831" t="s">
        <v>8802</v>
      </c>
      <c r="D115" s="832">
        <v>-342500</v>
      </c>
      <c r="E115" s="831"/>
      <c r="F115" s="824"/>
      <c r="G115" s="824"/>
      <c r="H115" s="824"/>
      <c r="I115" s="824"/>
      <c r="J115" s="824"/>
      <c r="K115" s="824"/>
      <c r="L115" s="824"/>
      <c r="M115" s="824"/>
      <c r="N115" s="824"/>
      <c r="O115" s="824"/>
      <c r="P115" s="824"/>
      <c r="Q115" s="824"/>
      <c r="R115" s="824"/>
      <c r="S115" s="824"/>
      <c r="T115" s="824"/>
      <c r="U115" s="824"/>
      <c r="V115" s="824"/>
      <c r="W115" s="824"/>
      <c r="X115" s="824"/>
      <c r="Y115" s="824"/>
      <c r="Z115" s="824"/>
    </row>
    <row r="116" s="823" customFormat="1" ht="28.45" hidden="1" customHeight="1" outlineLevel="1" spans="1:26">
      <c r="A116" s="833"/>
      <c r="B116" s="831" t="s">
        <v>2547</v>
      </c>
      <c r="C116" s="831" t="s">
        <v>8803</v>
      </c>
      <c r="D116" s="832">
        <v>-55000</v>
      </c>
      <c r="E116" s="831"/>
      <c r="F116" s="824"/>
      <c r="G116" s="824"/>
      <c r="H116" s="824"/>
      <c r="I116" s="824"/>
      <c r="J116" s="824"/>
      <c r="K116" s="824"/>
      <c r="L116" s="824"/>
      <c r="M116" s="824"/>
      <c r="N116" s="824"/>
      <c r="O116" s="824"/>
      <c r="P116" s="824"/>
      <c r="Q116" s="824"/>
      <c r="R116" s="824"/>
      <c r="S116" s="824"/>
      <c r="T116" s="824"/>
      <c r="U116" s="824"/>
      <c r="V116" s="824"/>
      <c r="W116" s="824"/>
      <c r="X116" s="824"/>
      <c r="Y116" s="824"/>
      <c r="Z116" s="824"/>
    </row>
    <row r="117" s="823" customFormat="1" ht="28.45" hidden="1" customHeight="1" outlineLevel="1" spans="1:26">
      <c r="A117" s="833"/>
      <c r="B117" s="831" t="s">
        <v>2547</v>
      </c>
      <c r="C117" s="831" t="s">
        <v>8804</v>
      </c>
      <c r="D117" s="832">
        <v>-385592.7</v>
      </c>
      <c r="E117" s="831"/>
      <c r="F117" s="824"/>
      <c r="G117" s="824"/>
      <c r="H117" s="824"/>
      <c r="I117" s="824"/>
      <c r="J117" s="824"/>
      <c r="K117" s="824"/>
      <c r="L117" s="824"/>
      <c r="M117" s="824"/>
      <c r="N117" s="824"/>
      <c r="O117" s="824"/>
      <c r="P117" s="824"/>
      <c r="Q117" s="824"/>
      <c r="R117" s="824"/>
      <c r="S117" s="824"/>
      <c r="T117" s="824"/>
      <c r="U117" s="824"/>
      <c r="V117" s="824"/>
      <c r="W117" s="824"/>
      <c r="X117" s="824"/>
      <c r="Y117" s="824"/>
      <c r="Z117" s="824"/>
    </row>
    <row r="118" s="823" customFormat="1" ht="28.45" hidden="1" customHeight="1" outlineLevel="1" spans="1:26">
      <c r="A118" s="833"/>
      <c r="B118" s="831" t="s">
        <v>2547</v>
      </c>
      <c r="C118" s="831" t="s">
        <v>8805</v>
      </c>
      <c r="D118" s="832">
        <v>-511500</v>
      </c>
      <c r="E118" s="831"/>
      <c r="F118" s="824"/>
      <c r="G118" s="824"/>
      <c r="H118" s="824"/>
      <c r="I118" s="824"/>
      <c r="J118" s="824"/>
      <c r="K118" s="824"/>
      <c r="L118" s="824"/>
      <c r="M118" s="824"/>
      <c r="N118" s="824"/>
      <c r="O118" s="824"/>
      <c r="P118" s="824"/>
      <c r="Q118" s="824"/>
      <c r="R118" s="824"/>
      <c r="S118" s="824"/>
      <c r="T118" s="824"/>
      <c r="U118" s="824"/>
      <c r="V118" s="824"/>
      <c r="W118" s="824"/>
      <c r="X118" s="824"/>
      <c r="Y118" s="824"/>
      <c r="Z118" s="824"/>
    </row>
    <row r="119" s="823" customFormat="1" ht="28.45" hidden="1" customHeight="1" outlineLevel="1" spans="1:26">
      <c r="A119" s="833"/>
      <c r="B119" s="831" t="s">
        <v>2547</v>
      </c>
      <c r="C119" s="831" t="s">
        <v>8806</v>
      </c>
      <c r="D119" s="832">
        <v>80160</v>
      </c>
      <c r="E119" s="831"/>
      <c r="F119" s="824"/>
      <c r="G119" s="824"/>
      <c r="H119" s="824"/>
      <c r="I119" s="824"/>
      <c r="J119" s="824"/>
      <c r="K119" s="824"/>
      <c r="L119" s="824"/>
      <c r="M119" s="824"/>
      <c r="N119" s="824"/>
      <c r="O119" s="824"/>
      <c r="P119" s="824"/>
      <c r="Q119" s="824"/>
      <c r="R119" s="824"/>
      <c r="S119" s="824"/>
      <c r="T119" s="824"/>
      <c r="U119" s="824"/>
      <c r="V119" s="824"/>
      <c r="W119" s="824"/>
      <c r="X119" s="824"/>
      <c r="Y119" s="824"/>
      <c r="Z119" s="824"/>
    </row>
    <row r="120" s="823" customFormat="1" ht="28.45" hidden="1" customHeight="1" outlineLevel="1" spans="1:26">
      <c r="A120" s="833"/>
      <c r="B120" s="831" t="s">
        <v>2547</v>
      </c>
      <c r="C120" s="831" t="s">
        <v>8807</v>
      </c>
      <c r="D120" s="832">
        <v>-22000</v>
      </c>
      <c r="E120" s="831"/>
      <c r="F120" s="824"/>
      <c r="G120" s="824"/>
      <c r="H120" s="824"/>
      <c r="I120" s="824"/>
      <c r="J120" s="824"/>
      <c r="K120" s="824"/>
      <c r="L120" s="824"/>
      <c r="M120" s="824"/>
      <c r="N120" s="824"/>
      <c r="O120" s="824"/>
      <c r="P120" s="824"/>
      <c r="Q120" s="824"/>
      <c r="R120" s="824"/>
      <c r="S120" s="824"/>
      <c r="T120" s="824"/>
      <c r="U120" s="824"/>
      <c r="V120" s="824"/>
      <c r="W120" s="824"/>
      <c r="X120" s="824"/>
      <c r="Y120" s="824"/>
      <c r="Z120" s="824"/>
    </row>
    <row r="121" s="823" customFormat="1" ht="28.45" hidden="1" customHeight="1" outlineLevel="1" spans="1:26">
      <c r="A121" s="833"/>
      <c r="B121" s="831" t="s">
        <v>2547</v>
      </c>
      <c r="C121" s="831" t="s">
        <v>8808</v>
      </c>
      <c r="D121" s="832">
        <v>-587500</v>
      </c>
      <c r="E121" s="831"/>
      <c r="F121" s="824"/>
      <c r="G121" s="824"/>
      <c r="H121" s="824"/>
      <c r="I121" s="824"/>
      <c r="J121" s="824"/>
      <c r="K121" s="824"/>
      <c r="L121" s="824"/>
      <c r="M121" s="824"/>
      <c r="N121" s="824"/>
      <c r="O121" s="824"/>
      <c r="P121" s="824"/>
      <c r="Q121" s="824"/>
      <c r="R121" s="824"/>
      <c r="S121" s="824"/>
      <c r="T121" s="824"/>
      <c r="U121" s="824"/>
      <c r="V121" s="824"/>
      <c r="W121" s="824"/>
      <c r="X121" s="824"/>
      <c r="Y121" s="824"/>
      <c r="Z121" s="824"/>
    </row>
    <row r="122" s="823" customFormat="1" ht="28.45" hidden="1" customHeight="1" outlineLevel="1" spans="1:26">
      <c r="A122" s="833"/>
      <c r="B122" s="831" t="s">
        <v>2547</v>
      </c>
      <c r="C122" s="831" t="s">
        <v>8809</v>
      </c>
      <c r="D122" s="832">
        <v>-54000</v>
      </c>
      <c r="E122" s="831"/>
      <c r="F122" s="824"/>
      <c r="G122" s="824"/>
      <c r="H122" s="824"/>
      <c r="I122" s="824"/>
      <c r="J122" s="824"/>
      <c r="K122" s="824"/>
      <c r="L122" s="824"/>
      <c r="M122" s="824"/>
      <c r="N122" s="824"/>
      <c r="O122" s="824"/>
      <c r="P122" s="824"/>
      <c r="Q122" s="824"/>
      <c r="R122" s="824"/>
      <c r="S122" s="824"/>
      <c r="T122" s="824"/>
      <c r="U122" s="824"/>
      <c r="V122" s="824"/>
      <c r="W122" s="824"/>
      <c r="X122" s="824"/>
      <c r="Y122" s="824"/>
      <c r="Z122" s="824"/>
    </row>
    <row r="123" s="823" customFormat="1" ht="28.45" hidden="1" customHeight="1" outlineLevel="1" spans="1:26">
      <c r="A123" s="833"/>
      <c r="B123" s="831" t="s">
        <v>2547</v>
      </c>
      <c r="C123" s="831" t="s">
        <v>8810</v>
      </c>
      <c r="D123" s="832">
        <v>-889410.6</v>
      </c>
      <c r="E123" s="831"/>
      <c r="F123" s="824"/>
      <c r="G123" s="824"/>
      <c r="H123" s="824"/>
      <c r="I123" s="824"/>
      <c r="J123" s="824"/>
      <c r="K123" s="824"/>
      <c r="L123" s="824"/>
      <c r="M123" s="824"/>
      <c r="N123" s="824"/>
      <c r="O123" s="824"/>
      <c r="P123" s="824"/>
      <c r="Q123" s="824"/>
      <c r="R123" s="824"/>
      <c r="S123" s="824"/>
      <c r="T123" s="824"/>
      <c r="U123" s="824"/>
      <c r="V123" s="824"/>
      <c r="W123" s="824"/>
      <c r="X123" s="824"/>
      <c r="Y123" s="824"/>
      <c r="Z123" s="824"/>
    </row>
    <row r="124" s="823" customFormat="1" ht="28.45" hidden="1" customHeight="1" outlineLevel="1" spans="1:26">
      <c r="A124" s="833"/>
      <c r="B124" s="831" t="s">
        <v>2547</v>
      </c>
      <c r="C124" s="831" t="s">
        <v>8811</v>
      </c>
      <c r="D124" s="832">
        <v>-1567000</v>
      </c>
      <c r="E124" s="831"/>
      <c r="F124" s="824"/>
      <c r="G124" s="824"/>
      <c r="H124" s="824"/>
      <c r="I124" s="824"/>
      <c r="J124" s="824"/>
      <c r="K124" s="824"/>
      <c r="L124" s="824"/>
      <c r="M124" s="824"/>
      <c r="N124" s="824"/>
      <c r="O124" s="824"/>
      <c r="P124" s="824"/>
      <c r="Q124" s="824"/>
      <c r="R124" s="824"/>
      <c r="S124" s="824"/>
      <c r="T124" s="824"/>
      <c r="U124" s="824"/>
      <c r="V124" s="824"/>
      <c r="W124" s="824"/>
      <c r="X124" s="824"/>
      <c r="Y124" s="824"/>
      <c r="Z124" s="824"/>
    </row>
    <row r="125" s="823" customFormat="1" ht="28.45" hidden="1" customHeight="1" outlineLevel="1" spans="1:26">
      <c r="A125" s="833"/>
      <c r="B125" s="831" t="s">
        <v>2547</v>
      </c>
      <c r="C125" s="831" t="s">
        <v>8812</v>
      </c>
      <c r="D125" s="832">
        <v>-13542000</v>
      </c>
      <c r="E125" s="831"/>
      <c r="F125" s="824"/>
      <c r="G125" s="824"/>
      <c r="H125" s="824"/>
      <c r="I125" s="824"/>
      <c r="J125" s="824"/>
      <c r="K125" s="824"/>
      <c r="L125" s="824"/>
      <c r="M125" s="824"/>
      <c r="N125" s="824"/>
      <c r="O125" s="824"/>
      <c r="P125" s="824"/>
      <c r="Q125" s="824"/>
      <c r="R125" s="824"/>
      <c r="S125" s="824"/>
      <c r="T125" s="824"/>
      <c r="U125" s="824"/>
      <c r="V125" s="824"/>
      <c r="W125" s="824"/>
      <c r="X125" s="824"/>
      <c r="Y125" s="824"/>
      <c r="Z125" s="824"/>
    </row>
    <row r="126" s="823" customFormat="1" ht="28.45" hidden="1" customHeight="1" outlineLevel="1" spans="1:26">
      <c r="A126" s="833"/>
      <c r="B126" s="831" t="s">
        <v>2547</v>
      </c>
      <c r="C126" s="831" t="s">
        <v>8813</v>
      </c>
      <c r="D126" s="832">
        <v>-546000</v>
      </c>
      <c r="E126" s="831"/>
      <c r="F126" s="824"/>
      <c r="G126" s="824"/>
      <c r="H126" s="824"/>
      <c r="I126" s="824"/>
      <c r="J126" s="824"/>
      <c r="K126" s="824"/>
      <c r="L126" s="824"/>
      <c r="M126" s="824"/>
      <c r="N126" s="824"/>
      <c r="O126" s="824"/>
      <c r="P126" s="824"/>
      <c r="Q126" s="824"/>
      <c r="R126" s="824"/>
      <c r="S126" s="824"/>
      <c r="T126" s="824"/>
      <c r="U126" s="824"/>
      <c r="V126" s="824"/>
      <c r="W126" s="824"/>
      <c r="X126" s="824"/>
      <c r="Y126" s="824"/>
      <c r="Z126" s="824"/>
    </row>
    <row r="127" s="823" customFormat="1" ht="28.45" hidden="1" customHeight="1" outlineLevel="1" spans="1:26">
      <c r="A127" s="833"/>
      <c r="B127" s="831" t="s">
        <v>2547</v>
      </c>
      <c r="C127" s="831" t="s">
        <v>8814</v>
      </c>
      <c r="D127" s="832">
        <v>-800000</v>
      </c>
      <c r="E127" s="831"/>
      <c r="F127" s="824"/>
      <c r="G127" s="824"/>
      <c r="H127" s="824"/>
      <c r="I127" s="824"/>
      <c r="J127" s="824"/>
      <c r="K127" s="824"/>
      <c r="L127" s="824"/>
      <c r="M127" s="824"/>
      <c r="N127" s="824"/>
      <c r="O127" s="824"/>
      <c r="P127" s="824"/>
      <c r="Q127" s="824"/>
      <c r="R127" s="824"/>
      <c r="S127" s="824"/>
      <c r="T127" s="824"/>
      <c r="U127" s="824"/>
      <c r="V127" s="824"/>
      <c r="W127" s="824"/>
      <c r="X127" s="824"/>
      <c r="Y127" s="824"/>
      <c r="Z127" s="824"/>
    </row>
    <row r="128" s="823" customFormat="1" ht="28.45" hidden="1" customHeight="1" outlineLevel="1" spans="1:26">
      <c r="A128" s="833"/>
      <c r="B128" s="831" t="s">
        <v>2547</v>
      </c>
      <c r="C128" s="831" t="s">
        <v>8815</v>
      </c>
      <c r="D128" s="832">
        <v>125000</v>
      </c>
      <c r="E128" s="831"/>
      <c r="F128" s="824"/>
      <c r="G128" s="824"/>
      <c r="H128" s="824"/>
      <c r="I128" s="824"/>
      <c r="J128" s="824"/>
      <c r="K128" s="824"/>
      <c r="L128" s="824"/>
      <c r="M128" s="824"/>
      <c r="N128" s="824"/>
      <c r="O128" s="824"/>
      <c r="P128" s="824"/>
      <c r="Q128" s="824"/>
      <c r="R128" s="824"/>
      <c r="S128" s="824"/>
      <c r="T128" s="824"/>
      <c r="U128" s="824"/>
      <c r="V128" s="824"/>
      <c r="W128" s="824"/>
      <c r="X128" s="824"/>
      <c r="Y128" s="824"/>
      <c r="Z128" s="824"/>
    </row>
    <row r="129" s="823" customFormat="1" ht="28.45" hidden="1" customHeight="1" outlineLevel="1" spans="1:26">
      <c r="A129" s="833"/>
      <c r="B129" s="831" t="s">
        <v>2547</v>
      </c>
      <c r="C129" s="831" t="s">
        <v>8816</v>
      </c>
      <c r="D129" s="832">
        <v>-75000</v>
      </c>
      <c r="E129" s="831"/>
      <c r="F129" s="824"/>
      <c r="G129" s="824"/>
      <c r="H129" s="824"/>
      <c r="I129" s="824"/>
      <c r="J129" s="824"/>
      <c r="K129" s="824"/>
      <c r="L129" s="824"/>
      <c r="M129" s="824"/>
      <c r="N129" s="824"/>
      <c r="O129" s="824"/>
      <c r="P129" s="824"/>
      <c r="Q129" s="824"/>
      <c r="R129" s="824"/>
      <c r="S129" s="824"/>
      <c r="T129" s="824"/>
      <c r="U129" s="824"/>
      <c r="V129" s="824"/>
      <c r="W129" s="824"/>
      <c r="X129" s="824"/>
      <c r="Y129" s="824"/>
      <c r="Z129" s="824"/>
    </row>
    <row r="130" s="823" customFormat="1" ht="28.45" hidden="1" customHeight="1" outlineLevel="1" spans="1:26">
      <c r="A130" s="833"/>
      <c r="B130" s="831" t="s">
        <v>2547</v>
      </c>
      <c r="C130" s="831" t="s">
        <v>8817</v>
      </c>
      <c r="D130" s="832">
        <v>-19000</v>
      </c>
      <c r="E130" s="831"/>
      <c r="F130" s="824"/>
      <c r="G130" s="824"/>
      <c r="H130" s="824"/>
      <c r="I130" s="824"/>
      <c r="J130" s="824"/>
      <c r="K130" s="824"/>
      <c r="L130" s="824"/>
      <c r="M130" s="824"/>
      <c r="N130" s="824"/>
      <c r="O130" s="824"/>
      <c r="P130" s="824"/>
      <c r="Q130" s="824"/>
      <c r="R130" s="824"/>
      <c r="S130" s="824"/>
      <c r="T130" s="824"/>
      <c r="U130" s="824"/>
      <c r="V130" s="824"/>
      <c r="W130" s="824"/>
      <c r="X130" s="824"/>
      <c r="Y130" s="824"/>
      <c r="Z130" s="824"/>
    </row>
    <row r="131" s="823" customFormat="1" ht="28.45" hidden="1" customHeight="1" outlineLevel="1" spans="1:26">
      <c r="A131" s="833"/>
      <c r="B131" s="831" t="s">
        <v>2547</v>
      </c>
      <c r="C131" s="831" t="s">
        <v>8818</v>
      </c>
      <c r="D131" s="832">
        <v>-428355</v>
      </c>
      <c r="E131" s="831"/>
      <c r="F131" s="824"/>
      <c r="G131" s="824"/>
      <c r="H131" s="824"/>
      <c r="I131" s="824"/>
      <c r="J131" s="824"/>
      <c r="K131" s="824"/>
      <c r="L131" s="824"/>
      <c r="M131" s="824"/>
      <c r="N131" s="824"/>
      <c r="O131" s="824"/>
      <c r="P131" s="824"/>
      <c r="Q131" s="824"/>
      <c r="R131" s="824"/>
      <c r="S131" s="824"/>
      <c r="T131" s="824"/>
      <c r="U131" s="824"/>
      <c r="V131" s="824"/>
      <c r="W131" s="824"/>
      <c r="X131" s="824"/>
      <c r="Y131" s="824"/>
      <c r="Z131" s="824"/>
    </row>
    <row r="132" s="823" customFormat="1" ht="28.45" hidden="1" customHeight="1" outlineLevel="1" spans="1:26">
      <c r="A132" s="833"/>
      <c r="B132" s="831" t="s">
        <v>2547</v>
      </c>
      <c r="C132" s="831" t="s">
        <v>8819</v>
      </c>
      <c r="D132" s="832">
        <v>203017.5</v>
      </c>
      <c r="E132" s="831"/>
      <c r="F132" s="824"/>
      <c r="G132" s="824"/>
      <c r="H132" s="824"/>
      <c r="I132" s="824"/>
      <c r="J132" s="824"/>
      <c r="K132" s="824"/>
      <c r="L132" s="824"/>
      <c r="M132" s="824"/>
      <c r="N132" s="824"/>
      <c r="O132" s="824"/>
      <c r="P132" s="824"/>
      <c r="Q132" s="824"/>
      <c r="R132" s="824"/>
      <c r="S132" s="824"/>
      <c r="T132" s="824"/>
      <c r="U132" s="824"/>
      <c r="V132" s="824"/>
      <c r="W132" s="824"/>
      <c r="X132" s="824"/>
      <c r="Y132" s="824"/>
      <c r="Z132" s="824"/>
    </row>
    <row r="133" s="823" customFormat="1" ht="28.45" hidden="1" customHeight="1" outlineLevel="1" spans="1:26">
      <c r="A133" s="833"/>
      <c r="B133" s="831" t="s">
        <v>2547</v>
      </c>
      <c r="C133" s="831" t="s">
        <v>8820</v>
      </c>
      <c r="D133" s="832">
        <v>0</v>
      </c>
      <c r="E133" s="831"/>
      <c r="F133" s="824"/>
      <c r="G133" s="824"/>
      <c r="H133" s="824"/>
      <c r="I133" s="824"/>
      <c r="J133" s="824"/>
      <c r="K133" s="824"/>
      <c r="L133" s="824"/>
      <c r="M133" s="824"/>
      <c r="N133" s="824"/>
      <c r="O133" s="824"/>
      <c r="P133" s="824"/>
      <c r="Q133" s="824"/>
      <c r="R133" s="824"/>
      <c r="S133" s="824"/>
      <c r="T133" s="824"/>
      <c r="U133" s="824"/>
      <c r="V133" s="824"/>
      <c r="W133" s="824"/>
      <c r="X133" s="824"/>
      <c r="Y133" s="824"/>
      <c r="Z133" s="824"/>
    </row>
    <row r="134" s="823" customFormat="1" ht="28.45" hidden="1" customHeight="1" outlineLevel="1" spans="1:26">
      <c r="A134" s="833"/>
      <c r="B134" s="831" t="s">
        <v>2547</v>
      </c>
      <c r="C134" s="831" t="s">
        <v>8821</v>
      </c>
      <c r="D134" s="832">
        <v>-20240000</v>
      </c>
      <c r="E134" s="831"/>
      <c r="F134" s="824"/>
      <c r="G134" s="824"/>
      <c r="H134" s="824"/>
      <c r="I134" s="824"/>
      <c r="J134" s="824"/>
      <c r="K134" s="824"/>
      <c r="L134" s="824"/>
      <c r="M134" s="824"/>
      <c r="N134" s="824"/>
      <c r="O134" s="824"/>
      <c r="P134" s="824"/>
      <c r="Q134" s="824"/>
      <c r="R134" s="824"/>
      <c r="S134" s="824"/>
      <c r="T134" s="824"/>
      <c r="U134" s="824"/>
      <c r="V134" s="824"/>
      <c r="W134" s="824"/>
      <c r="X134" s="824"/>
      <c r="Y134" s="824"/>
      <c r="Z134" s="824"/>
    </row>
    <row r="135" s="823" customFormat="1" ht="28.45" hidden="1" customHeight="1" outlineLevel="1" spans="1:26">
      <c r="A135" s="833"/>
      <c r="B135" s="831" t="s">
        <v>2547</v>
      </c>
      <c r="C135" s="831" t="s">
        <v>8822</v>
      </c>
      <c r="D135" s="832">
        <v>-86000</v>
      </c>
      <c r="E135" s="831"/>
      <c r="F135" s="824"/>
      <c r="G135" s="824"/>
      <c r="H135" s="824"/>
      <c r="I135" s="824"/>
      <c r="J135" s="824"/>
      <c r="K135" s="824"/>
      <c r="L135" s="824"/>
      <c r="M135" s="824"/>
      <c r="N135" s="824"/>
      <c r="O135" s="824"/>
      <c r="P135" s="824"/>
      <c r="Q135" s="824"/>
      <c r="R135" s="824"/>
      <c r="S135" s="824"/>
      <c r="T135" s="824"/>
      <c r="U135" s="824"/>
      <c r="V135" s="824"/>
      <c r="W135" s="824"/>
      <c r="X135" s="824"/>
      <c r="Y135" s="824"/>
      <c r="Z135" s="824"/>
    </row>
    <row r="136" s="823" customFormat="1" ht="28.45" hidden="1" customHeight="1" outlineLevel="1" spans="1:26">
      <c r="A136" s="833"/>
      <c r="B136" s="831" t="s">
        <v>2547</v>
      </c>
      <c r="C136" s="831" t="s">
        <v>8823</v>
      </c>
      <c r="D136" s="832">
        <v>-460920</v>
      </c>
      <c r="E136" s="831"/>
      <c r="F136" s="824"/>
      <c r="G136" s="824"/>
      <c r="H136" s="824"/>
      <c r="I136" s="824"/>
      <c r="J136" s="824"/>
      <c r="K136" s="824"/>
      <c r="L136" s="824"/>
      <c r="M136" s="824"/>
      <c r="N136" s="824"/>
      <c r="O136" s="824"/>
      <c r="P136" s="824"/>
      <c r="Q136" s="824"/>
      <c r="R136" s="824"/>
      <c r="S136" s="824"/>
      <c r="T136" s="824"/>
      <c r="U136" s="824"/>
      <c r="V136" s="824"/>
      <c r="W136" s="824"/>
      <c r="X136" s="824"/>
      <c r="Y136" s="824"/>
      <c r="Z136" s="824"/>
    </row>
    <row r="137" s="823" customFormat="1" ht="28.45" hidden="1" customHeight="1" outlineLevel="1" spans="1:26">
      <c r="A137" s="833"/>
      <c r="B137" s="831" t="s">
        <v>2547</v>
      </c>
      <c r="C137" s="831" t="s">
        <v>8612</v>
      </c>
      <c r="D137" s="832">
        <v>-2875000</v>
      </c>
      <c r="E137" s="831"/>
      <c r="F137" s="824"/>
      <c r="G137" s="824"/>
      <c r="H137" s="824"/>
      <c r="I137" s="824"/>
      <c r="J137" s="824"/>
      <c r="K137" s="824"/>
      <c r="L137" s="824"/>
      <c r="M137" s="824"/>
      <c r="N137" s="824"/>
      <c r="O137" s="824"/>
      <c r="P137" s="824"/>
      <c r="Q137" s="824"/>
      <c r="R137" s="824"/>
      <c r="S137" s="824"/>
      <c r="T137" s="824"/>
      <c r="U137" s="824"/>
      <c r="V137" s="824"/>
      <c r="W137" s="824"/>
      <c r="X137" s="824"/>
      <c r="Y137" s="824"/>
      <c r="Z137" s="824"/>
    </row>
    <row r="138" s="823" customFormat="1" ht="28.45" hidden="1" customHeight="1" outlineLevel="1" spans="1:26">
      <c r="A138" s="833"/>
      <c r="B138" s="831" t="s">
        <v>2547</v>
      </c>
      <c r="C138" s="831" t="s">
        <v>8824</v>
      </c>
      <c r="D138" s="832">
        <v>-6600000</v>
      </c>
      <c r="E138" s="831"/>
      <c r="F138" s="824"/>
      <c r="G138" s="824"/>
      <c r="H138" s="824"/>
      <c r="I138" s="824"/>
      <c r="J138" s="824"/>
      <c r="K138" s="824"/>
      <c r="L138" s="824"/>
      <c r="M138" s="824"/>
      <c r="N138" s="824"/>
      <c r="O138" s="824"/>
      <c r="P138" s="824"/>
      <c r="Q138" s="824"/>
      <c r="R138" s="824"/>
      <c r="S138" s="824"/>
      <c r="T138" s="824"/>
      <c r="U138" s="824"/>
      <c r="V138" s="824"/>
      <c r="W138" s="824"/>
      <c r="X138" s="824"/>
      <c r="Y138" s="824"/>
      <c r="Z138" s="824"/>
    </row>
    <row r="139" s="823" customFormat="1" ht="28.45" hidden="1" customHeight="1" outlineLevel="1" spans="1:26">
      <c r="A139" s="833"/>
      <c r="B139" s="831" t="s">
        <v>2547</v>
      </c>
      <c r="C139" s="831" t="s">
        <v>7335</v>
      </c>
      <c r="D139" s="832">
        <v>-204032.4</v>
      </c>
      <c r="E139" s="831"/>
      <c r="F139" s="824"/>
      <c r="G139" s="824"/>
      <c r="H139" s="824"/>
      <c r="I139" s="824"/>
      <c r="J139" s="824"/>
      <c r="K139" s="824"/>
      <c r="L139" s="824"/>
      <c r="M139" s="824"/>
      <c r="N139" s="824"/>
      <c r="O139" s="824"/>
      <c r="P139" s="824"/>
      <c r="Q139" s="824"/>
      <c r="R139" s="824"/>
      <c r="S139" s="824"/>
      <c r="T139" s="824"/>
      <c r="U139" s="824"/>
      <c r="V139" s="824"/>
      <c r="W139" s="824"/>
      <c r="X139" s="824"/>
      <c r="Y139" s="824"/>
      <c r="Z139" s="824"/>
    </row>
    <row r="140" s="823" customFormat="1" ht="28.45" hidden="1" customHeight="1" outlineLevel="1" spans="1:26">
      <c r="A140" s="833"/>
      <c r="B140" s="831" t="s">
        <v>2547</v>
      </c>
      <c r="C140" s="831" t="s">
        <v>4665</v>
      </c>
      <c r="D140" s="832">
        <v>-37140.772</v>
      </c>
      <c r="E140" s="831"/>
      <c r="F140" s="824"/>
      <c r="G140" s="824"/>
      <c r="H140" s="824"/>
      <c r="I140" s="824"/>
      <c r="J140" s="824"/>
      <c r="K140" s="824"/>
      <c r="L140" s="824"/>
      <c r="M140" s="824"/>
      <c r="N140" s="824"/>
      <c r="O140" s="824"/>
      <c r="P140" s="824"/>
      <c r="Q140" s="824"/>
      <c r="R140" s="824"/>
      <c r="S140" s="824"/>
      <c r="T140" s="824"/>
      <c r="U140" s="824"/>
      <c r="V140" s="824"/>
      <c r="W140" s="824"/>
      <c r="X140" s="824"/>
      <c r="Y140" s="824"/>
      <c r="Z140" s="824"/>
    </row>
    <row r="141" s="823" customFormat="1" ht="28.45" hidden="1" customHeight="1" outlineLevel="1" spans="1:26">
      <c r="A141" s="833"/>
      <c r="B141" s="831" t="s">
        <v>2547</v>
      </c>
      <c r="C141" s="831" t="s">
        <v>8825</v>
      </c>
      <c r="D141" s="832">
        <v>-67000</v>
      </c>
      <c r="E141" s="831"/>
      <c r="F141" s="824"/>
      <c r="G141" s="824"/>
      <c r="H141" s="824"/>
      <c r="I141" s="824"/>
      <c r="J141" s="824"/>
      <c r="K141" s="824"/>
      <c r="L141" s="824"/>
      <c r="M141" s="824"/>
      <c r="N141" s="824"/>
      <c r="O141" s="824"/>
      <c r="P141" s="824"/>
      <c r="Q141" s="824"/>
      <c r="R141" s="824"/>
      <c r="S141" s="824"/>
      <c r="T141" s="824"/>
      <c r="U141" s="824"/>
      <c r="V141" s="824"/>
      <c r="W141" s="824"/>
      <c r="X141" s="824"/>
      <c r="Y141" s="824"/>
      <c r="Z141" s="824"/>
    </row>
    <row r="142" s="823" customFormat="1" ht="28.45" hidden="1" customHeight="1" outlineLevel="1" spans="1:26">
      <c r="A142" s="833"/>
      <c r="B142" s="831" t="s">
        <v>2547</v>
      </c>
      <c r="C142" s="831" t="s">
        <v>8826</v>
      </c>
      <c r="D142" s="832">
        <v>-1523040</v>
      </c>
      <c r="E142" s="831"/>
      <c r="F142" s="824"/>
      <c r="G142" s="824"/>
      <c r="H142" s="824"/>
      <c r="I142" s="824"/>
      <c r="J142" s="824"/>
      <c r="K142" s="824"/>
      <c r="L142" s="824"/>
      <c r="M142" s="824"/>
      <c r="N142" s="824"/>
      <c r="O142" s="824"/>
      <c r="P142" s="824"/>
      <c r="Q142" s="824"/>
      <c r="R142" s="824"/>
      <c r="S142" s="824"/>
      <c r="T142" s="824"/>
      <c r="U142" s="824"/>
      <c r="V142" s="824"/>
      <c r="W142" s="824"/>
      <c r="X142" s="824"/>
      <c r="Y142" s="824"/>
      <c r="Z142" s="824"/>
    </row>
    <row r="143" s="823" customFormat="1" ht="28.45" hidden="1" customHeight="1" outlineLevel="1" spans="1:26">
      <c r="A143" s="833"/>
      <c r="B143" s="831" t="s">
        <v>2547</v>
      </c>
      <c r="C143" s="831" t="s">
        <v>8827</v>
      </c>
      <c r="D143" s="832">
        <v>73000</v>
      </c>
      <c r="E143" s="831"/>
      <c r="F143" s="824"/>
      <c r="G143" s="824"/>
      <c r="H143" s="824"/>
      <c r="I143" s="824"/>
      <c r="J143" s="824"/>
      <c r="K143" s="824"/>
      <c r="L143" s="824"/>
      <c r="M143" s="824"/>
      <c r="N143" s="824"/>
      <c r="O143" s="824"/>
      <c r="P143" s="824"/>
      <c r="Q143" s="824"/>
      <c r="R143" s="824"/>
      <c r="S143" s="824"/>
      <c r="T143" s="824"/>
      <c r="U143" s="824"/>
      <c r="V143" s="824"/>
      <c r="W143" s="824"/>
      <c r="X143" s="824"/>
      <c r="Y143" s="824"/>
      <c r="Z143" s="824"/>
    </row>
    <row r="144" s="823" customFormat="1" ht="28.45" hidden="1" customHeight="1" outlineLevel="1" spans="1:26">
      <c r="A144" s="833"/>
      <c r="B144" s="831" t="s">
        <v>2547</v>
      </c>
      <c r="C144" s="831" t="s">
        <v>8828</v>
      </c>
      <c r="D144" s="832">
        <v>-128000</v>
      </c>
      <c r="E144" s="831"/>
      <c r="F144" s="824"/>
      <c r="G144" s="824"/>
      <c r="H144" s="824"/>
      <c r="I144" s="824"/>
      <c r="J144" s="824"/>
      <c r="K144" s="824"/>
      <c r="L144" s="824"/>
      <c r="M144" s="824"/>
      <c r="N144" s="824"/>
      <c r="O144" s="824"/>
      <c r="P144" s="824"/>
      <c r="Q144" s="824"/>
      <c r="R144" s="824"/>
      <c r="S144" s="824"/>
      <c r="T144" s="824"/>
      <c r="U144" s="824"/>
      <c r="V144" s="824"/>
      <c r="W144" s="824"/>
      <c r="X144" s="824"/>
      <c r="Y144" s="824"/>
      <c r="Z144" s="824"/>
    </row>
    <row r="145" s="823" customFormat="1" ht="28.45" hidden="1" customHeight="1" outlineLevel="1" spans="1:26">
      <c r="A145" s="833"/>
      <c r="B145" s="831" t="s">
        <v>2547</v>
      </c>
      <c r="C145" s="831" t="s">
        <v>6794</v>
      </c>
      <c r="D145" s="832">
        <v>-659500</v>
      </c>
      <c r="E145" s="831"/>
      <c r="F145" s="824"/>
      <c r="G145" s="824"/>
      <c r="H145" s="824"/>
      <c r="I145" s="824"/>
      <c r="J145" s="824"/>
      <c r="K145" s="824"/>
      <c r="L145" s="824"/>
      <c r="M145" s="824"/>
      <c r="N145" s="824"/>
      <c r="O145" s="824"/>
      <c r="P145" s="824"/>
      <c r="Q145" s="824"/>
      <c r="R145" s="824"/>
      <c r="S145" s="824"/>
      <c r="T145" s="824"/>
      <c r="U145" s="824"/>
      <c r="V145" s="824"/>
      <c r="W145" s="824"/>
      <c r="X145" s="824"/>
      <c r="Y145" s="824"/>
      <c r="Z145" s="824"/>
    </row>
    <row r="146" s="823" customFormat="1" ht="28.45" hidden="1" customHeight="1" outlineLevel="1" spans="1:26">
      <c r="A146" s="833"/>
      <c r="B146" s="831" t="s">
        <v>2547</v>
      </c>
      <c r="C146" s="831" t="s">
        <v>6253</v>
      </c>
      <c r="D146" s="832">
        <v>825365</v>
      </c>
      <c r="E146" s="831"/>
      <c r="F146" s="824"/>
      <c r="G146" s="824"/>
      <c r="H146" s="824"/>
      <c r="I146" s="824"/>
      <c r="J146" s="824"/>
      <c r="K146" s="824"/>
      <c r="L146" s="824"/>
      <c r="M146" s="824"/>
      <c r="N146" s="824"/>
      <c r="O146" s="824"/>
      <c r="P146" s="824"/>
      <c r="Q146" s="824"/>
      <c r="R146" s="824"/>
      <c r="S146" s="824"/>
      <c r="T146" s="824"/>
      <c r="U146" s="824"/>
      <c r="V146" s="824"/>
      <c r="W146" s="824"/>
      <c r="X146" s="824"/>
      <c r="Y146" s="824"/>
      <c r="Z146" s="824"/>
    </row>
    <row r="147" s="823" customFormat="1" ht="28.45" hidden="1" customHeight="1" outlineLevel="1" spans="1:26">
      <c r="A147" s="833"/>
      <c r="B147" s="831" t="s">
        <v>2547</v>
      </c>
      <c r="C147" s="831" t="s">
        <v>8829</v>
      </c>
      <c r="D147" s="832">
        <v>57120.165</v>
      </c>
      <c r="E147" s="831"/>
      <c r="F147" s="824"/>
      <c r="G147" s="824"/>
      <c r="H147" s="824"/>
      <c r="I147" s="824"/>
      <c r="J147" s="824"/>
      <c r="K147" s="824"/>
      <c r="L147" s="824"/>
      <c r="M147" s="824"/>
      <c r="N147" s="824"/>
      <c r="O147" s="824"/>
      <c r="P147" s="824"/>
      <c r="Q147" s="824"/>
      <c r="R147" s="824"/>
      <c r="S147" s="824"/>
      <c r="T147" s="824"/>
      <c r="U147" s="824"/>
      <c r="V147" s="824"/>
      <c r="W147" s="824"/>
      <c r="X147" s="824"/>
      <c r="Y147" s="824"/>
      <c r="Z147" s="824"/>
    </row>
    <row r="148" s="823" customFormat="1" ht="28.45" hidden="1" customHeight="1" outlineLevel="1" spans="1:26">
      <c r="A148" s="833"/>
      <c r="B148" s="831" t="s">
        <v>2547</v>
      </c>
      <c r="C148" s="831" t="s">
        <v>8830</v>
      </c>
      <c r="D148" s="832">
        <v>-7040000</v>
      </c>
      <c r="E148" s="831"/>
      <c r="F148" s="824"/>
      <c r="G148" s="824"/>
      <c r="H148" s="824"/>
      <c r="I148" s="824"/>
      <c r="J148" s="824"/>
      <c r="K148" s="824"/>
      <c r="L148" s="824"/>
      <c r="M148" s="824"/>
      <c r="N148" s="824"/>
      <c r="O148" s="824"/>
      <c r="P148" s="824"/>
      <c r="Q148" s="824"/>
      <c r="R148" s="824"/>
      <c r="S148" s="824"/>
      <c r="T148" s="824"/>
      <c r="U148" s="824"/>
      <c r="V148" s="824"/>
      <c r="W148" s="824"/>
      <c r="X148" s="824"/>
      <c r="Y148" s="824"/>
      <c r="Z148" s="824"/>
    </row>
    <row r="149" s="823" customFormat="1" ht="28.45" hidden="1" customHeight="1" outlineLevel="1" spans="1:26">
      <c r="A149" s="833"/>
      <c r="B149" s="831" t="s">
        <v>2547</v>
      </c>
      <c r="C149" s="831" t="s">
        <v>8831</v>
      </c>
      <c r="D149" s="832">
        <v>-467000</v>
      </c>
      <c r="E149" s="831"/>
      <c r="F149" s="824"/>
      <c r="G149" s="824"/>
      <c r="H149" s="824"/>
      <c r="I149" s="824"/>
      <c r="J149" s="824"/>
      <c r="K149" s="824"/>
      <c r="L149" s="824"/>
      <c r="M149" s="824"/>
      <c r="N149" s="824"/>
      <c r="O149" s="824"/>
      <c r="P149" s="824"/>
      <c r="Q149" s="824"/>
      <c r="R149" s="824"/>
      <c r="S149" s="824"/>
      <c r="T149" s="824"/>
      <c r="U149" s="824"/>
      <c r="V149" s="824"/>
      <c r="W149" s="824"/>
      <c r="X149" s="824"/>
      <c r="Y149" s="824"/>
      <c r="Z149" s="824"/>
    </row>
    <row r="150" s="823" customFormat="1" ht="28.45" hidden="1" customHeight="1" outlineLevel="1" spans="1:26">
      <c r="A150" s="833"/>
      <c r="B150" s="831" t="s">
        <v>2547</v>
      </c>
      <c r="C150" s="831" t="s">
        <v>8615</v>
      </c>
      <c r="D150" s="832">
        <v>360000</v>
      </c>
      <c r="E150" s="831"/>
      <c r="F150" s="824"/>
      <c r="G150" s="824"/>
      <c r="H150" s="824"/>
      <c r="I150" s="824"/>
      <c r="J150" s="824"/>
      <c r="K150" s="824"/>
      <c r="L150" s="824"/>
      <c r="M150" s="824"/>
      <c r="N150" s="824"/>
      <c r="O150" s="824"/>
      <c r="P150" s="824"/>
      <c r="Q150" s="824"/>
      <c r="R150" s="824"/>
      <c r="S150" s="824"/>
      <c r="T150" s="824"/>
      <c r="U150" s="824"/>
      <c r="V150" s="824"/>
      <c r="W150" s="824"/>
      <c r="X150" s="824"/>
      <c r="Y150" s="824"/>
      <c r="Z150" s="824"/>
    </row>
    <row r="151" s="823" customFormat="1" ht="28.45" hidden="1" customHeight="1" outlineLevel="1" spans="1:26">
      <c r="A151" s="833"/>
      <c r="B151" s="831" t="s">
        <v>2547</v>
      </c>
      <c r="C151" s="831" t="s">
        <v>8832</v>
      </c>
      <c r="D151" s="832">
        <v>-166000</v>
      </c>
      <c r="E151" s="831"/>
      <c r="F151" s="824"/>
      <c r="G151" s="824"/>
      <c r="H151" s="824"/>
      <c r="I151" s="824"/>
      <c r="J151" s="824"/>
      <c r="K151" s="824"/>
      <c r="L151" s="824"/>
      <c r="M151" s="824"/>
      <c r="N151" s="824"/>
      <c r="O151" s="824"/>
      <c r="P151" s="824"/>
      <c r="Q151" s="824"/>
      <c r="R151" s="824"/>
      <c r="S151" s="824"/>
      <c r="T151" s="824"/>
      <c r="U151" s="824"/>
      <c r="V151" s="824"/>
      <c r="W151" s="824"/>
      <c r="X151" s="824"/>
      <c r="Y151" s="824"/>
      <c r="Z151" s="824"/>
    </row>
    <row r="152" s="823" customFormat="1" ht="28.45" hidden="1" customHeight="1" outlineLevel="1" spans="1:26">
      <c r="A152" s="833"/>
      <c r="B152" s="831" t="s">
        <v>2547</v>
      </c>
      <c r="C152" s="831" t="s">
        <v>8546</v>
      </c>
      <c r="D152" s="832">
        <v>-1824500</v>
      </c>
      <c r="E152" s="831"/>
      <c r="F152" s="824"/>
      <c r="G152" s="824"/>
      <c r="H152" s="824"/>
      <c r="I152" s="824"/>
      <c r="J152" s="824"/>
      <c r="K152" s="824"/>
      <c r="L152" s="824"/>
      <c r="M152" s="824"/>
      <c r="N152" s="824"/>
      <c r="O152" s="824"/>
      <c r="P152" s="824"/>
      <c r="Q152" s="824"/>
      <c r="R152" s="824"/>
      <c r="S152" s="824"/>
      <c r="T152" s="824"/>
      <c r="U152" s="824"/>
      <c r="V152" s="824"/>
      <c r="W152" s="824"/>
      <c r="X152" s="824"/>
      <c r="Y152" s="824"/>
      <c r="Z152" s="824"/>
    </row>
    <row r="153" s="823" customFormat="1" ht="28.45" hidden="1" customHeight="1" outlineLevel="1" spans="1:26">
      <c r="A153" s="833"/>
      <c r="B153" s="831" t="s">
        <v>2547</v>
      </c>
      <c r="C153" s="831" t="s">
        <v>8679</v>
      </c>
      <c r="D153" s="832">
        <v>-1338500</v>
      </c>
      <c r="E153" s="831"/>
      <c r="F153" s="824"/>
      <c r="G153" s="824"/>
      <c r="H153" s="824"/>
      <c r="I153" s="824"/>
      <c r="J153" s="824"/>
      <c r="K153" s="824"/>
      <c r="L153" s="824"/>
      <c r="M153" s="824"/>
      <c r="N153" s="824"/>
      <c r="O153" s="824"/>
      <c r="P153" s="824"/>
      <c r="Q153" s="824"/>
      <c r="R153" s="824"/>
      <c r="S153" s="824"/>
      <c r="T153" s="824"/>
      <c r="U153" s="824"/>
      <c r="V153" s="824"/>
      <c r="W153" s="824"/>
      <c r="X153" s="824"/>
      <c r="Y153" s="824"/>
      <c r="Z153" s="824"/>
    </row>
    <row r="154" s="823" customFormat="1" ht="28.45" hidden="1" customHeight="1" outlineLevel="1" spans="1:26">
      <c r="A154" s="833"/>
      <c r="B154" s="831" t="s">
        <v>2547</v>
      </c>
      <c r="C154" s="831" t="s">
        <v>8650</v>
      </c>
      <c r="D154" s="832">
        <v>-830000</v>
      </c>
      <c r="E154" s="831"/>
      <c r="F154" s="824"/>
      <c r="G154" s="824"/>
      <c r="H154" s="824"/>
      <c r="I154" s="824"/>
      <c r="J154" s="824"/>
      <c r="K154" s="824"/>
      <c r="L154" s="824"/>
      <c r="M154" s="824"/>
      <c r="N154" s="824"/>
      <c r="O154" s="824"/>
      <c r="P154" s="824"/>
      <c r="Q154" s="824"/>
      <c r="R154" s="824"/>
      <c r="S154" s="824"/>
      <c r="T154" s="824"/>
      <c r="U154" s="824"/>
      <c r="V154" s="824"/>
      <c r="W154" s="824"/>
      <c r="X154" s="824"/>
      <c r="Y154" s="824"/>
      <c r="Z154" s="824"/>
    </row>
    <row r="155" s="823" customFormat="1" ht="28.45" hidden="1" customHeight="1" outlineLevel="1" spans="1:26">
      <c r="A155" s="833"/>
      <c r="B155" s="831" t="s">
        <v>2547</v>
      </c>
      <c r="C155" s="831" t="s">
        <v>8833</v>
      </c>
      <c r="D155" s="832">
        <v>265000</v>
      </c>
      <c r="E155" s="831"/>
      <c r="F155" s="824"/>
      <c r="G155" s="824"/>
      <c r="H155" s="824"/>
      <c r="I155" s="824"/>
      <c r="J155" s="824"/>
      <c r="K155" s="824"/>
      <c r="L155" s="824"/>
      <c r="M155" s="824"/>
      <c r="N155" s="824"/>
      <c r="O155" s="824"/>
      <c r="P155" s="824"/>
      <c r="Q155" s="824"/>
      <c r="R155" s="824"/>
      <c r="S155" s="824"/>
      <c r="T155" s="824"/>
      <c r="U155" s="824"/>
      <c r="V155" s="824"/>
      <c r="W155" s="824"/>
      <c r="X155" s="824"/>
      <c r="Y155" s="824"/>
      <c r="Z155" s="824"/>
    </row>
    <row r="156" s="823" customFormat="1" ht="28.45" hidden="1" customHeight="1" outlineLevel="1" spans="1:26">
      <c r="A156" s="833"/>
      <c r="B156" s="831" t="s">
        <v>2547</v>
      </c>
      <c r="C156" s="831" t="s">
        <v>8834</v>
      </c>
      <c r="D156" s="832">
        <v>-294500</v>
      </c>
      <c r="E156" s="831"/>
      <c r="F156" s="824"/>
      <c r="G156" s="824"/>
      <c r="H156" s="824"/>
      <c r="I156" s="824"/>
      <c r="J156" s="824"/>
      <c r="K156" s="824"/>
      <c r="L156" s="824"/>
      <c r="M156" s="824"/>
      <c r="N156" s="824"/>
      <c r="O156" s="824"/>
      <c r="P156" s="824"/>
      <c r="Q156" s="824"/>
      <c r="R156" s="824"/>
      <c r="S156" s="824"/>
      <c r="T156" s="824"/>
      <c r="U156" s="824"/>
      <c r="V156" s="824"/>
      <c r="W156" s="824"/>
      <c r="X156" s="824"/>
      <c r="Y156" s="824"/>
      <c r="Z156" s="824"/>
    </row>
    <row r="157" s="823" customFormat="1" ht="28.45" hidden="1" customHeight="1" outlineLevel="1" spans="1:26">
      <c r="A157" s="833"/>
      <c r="B157" s="831" t="s">
        <v>2547</v>
      </c>
      <c r="C157" s="831" t="s">
        <v>8835</v>
      </c>
      <c r="D157" s="832">
        <v>0</v>
      </c>
      <c r="E157" s="831"/>
      <c r="F157" s="824"/>
      <c r="G157" s="824"/>
      <c r="H157" s="824"/>
      <c r="I157" s="824"/>
      <c r="J157" s="824"/>
      <c r="K157" s="824"/>
      <c r="L157" s="824"/>
      <c r="M157" s="824"/>
      <c r="N157" s="824"/>
      <c r="O157" s="824"/>
      <c r="P157" s="824"/>
      <c r="Q157" s="824"/>
      <c r="R157" s="824"/>
      <c r="S157" s="824"/>
      <c r="T157" s="824"/>
      <c r="U157" s="824"/>
      <c r="V157" s="824"/>
      <c r="W157" s="824"/>
      <c r="X157" s="824"/>
      <c r="Y157" s="824"/>
      <c r="Z157" s="824"/>
    </row>
    <row r="158" s="823" customFormat="1" ht="28.45" hidden="1" customHeight="1" outlineLevel="1" spans="1:26">
      <c r="A158" s="833"/>
      <c r="B158" s="831" t="s">
        <v>2547</v>
      </c>
      <c r="C158" s="831" t="s">
        <v>8836</v>
      </c>
      <c r="D158" s="832">
        <v>11000</v>
      </c>
      <c r="E158" s="831"/>
      <c r="F158" s="824"/>
      <c r="G158" s="824"/>
      <c r="H158" s="824"/>
      <c r="I158" s="824"/>
      <c r="J158" s="824"/>
      <c r="K158" s="824"/>
      <c r="L158" s="824"/>
      <c r="M158" s="824"/>
      <c r="N158" s="824"/>
      <c r="O158" s="824"/>
      <c r="P158" s="824"/>
      <c r="Q158" s="824"/>
      <c r="R158" s="824"/>
      <c r="S158" s="824"/>
      <c r="T158" s="824"/>
      <c r="U158" s="824"/>
      <c r="V158" s="824"/>
      <c r="W158" s="824"/>
      <c r="X158" s="824"/>
      <c r="Y158" s="824"/>
      <c r="Z158" s="824"/>
    </row>
    <row r="159" s="823" customFormat="1" ht="28.45" hidden="1" customHeight="1" outlineLevel="1" spans="1:26">
      <c r="A159" s="833"/>
      <c r="B159" s="831" t="s">
        <v>2547</v>
      </c>
      <c r="C159" s="831" t="s">
        <v>8837</v>
      </c>
      <c r="D159" s="832">
        <v>782088.12</v>
      </c>
      <c r="E159" s="831"/>
      <c r="F159" s="824"/>
      <c r="G159" s="824"/>
      <c r="H159" s="824"/>
      <c r="I159" s="824"/>
      <c r="J159" s="824"/>
      <c r="K159" s="824"/>
      <c r="L159" s="824"/>
      <c r="M159" s="824"/>
      <c r="N159" s="824"/>
      <c r="O159" s="824"/>
      <c r="P159" s="824"/>
      <c r="Q159" s="824"/>
      <c r="R159" s="824"/>
      <c r="S159" s="824"/>
      <c r="T159" s="824"/>
      <c r="U159" s="824"/>
      <c r="V159" s="824"/>
      <c r="W159" s="824"/>
      <c r="X159" s="824"/>
      <c r="Y159" s="824"/>
      <c r="Z159" s="824"/>
    </row>
    <row r="160" s="823" customFormat="1" ht="28.45" hidden="1" customHeight="1" outlineLevel="1" spans="1:26">
      <c r="A160" s="833"/>
      <c r="B160" s="831" t="s">
        <v>2547</v>
      </c>
      <c r="C160" s="831" t="s">
        <v>8838</v>
      </c>
      <c r="D160" s="832">
        <v>1799391.76</v>
      </c>
      <c r="E160" s="831"/>
      <c r="F160" s="824"/>
      <c r="G160" s="824"/>
      <c r="H160" s="824"/>
      <c r="I160" s="824"/>
      <c r="J160" s="824"/>
      <c r="K160" s="824"/>
      <c r="L160" s="824"/>
      <c r="M160" s="824"/>
      <c r="N160" s="824"/>
      <c r="O160" s="824"/>
      <c r="P160" s="824"/>
      <c r="Q160" s="824"/>
      <c r="R160" s="824"/>
      <c r="S160" s="824"/>
      <c r="T160" s="824"/>
      <c r="U160" s="824"/>
      <c r="V160" s="824"/>
      <c r="W160" s="824"/>
      <c r="X160" s="824"/>
      <c r="Y160" s="824"/>
      <c r="Z160" s="824"/>
    </row>
    <row r="161" s="823" customFormat="1" ht="28.45" hidden="1" customHeight="1" outlineLevel="1" spans="1:26">
      <c r="A161" s="833"/>
      <c r="B161" s="831" t="s">
        <v>2547</v>
      </c>
      <c r="C161" s="831" t="s">
        <v>7307</v>
      </c>
      <c r="D161" s="832">
        <v>112531.02</v>
      </c>
      <c r="E161" s="831"/>
      <c r="F161" s="824"/>
      <c r="G161" s="824"/>
      <c r="H161" s="824"/>
      <c r="I161" s="824"/>
      <c r="J161" s="824"/>
      <c r="K161" s="824"/>
      <c r="L161" s="824"/>
      <c r="M161" s="824"/>
      <c r="N161" s="824"/>
      <c r="O161" s="824"/>
      <c r="P161" s="824"/>
      <c r="Q161" s="824"/>
      <c r="R161" s="824"/>
      <c r="S161" s="824"/>
      <c r="T161" s="824"/>
      <c r="U161" s="824"/>
      <c r="V161" s="824"/>
      <c r="W161" s="824"/>
      <c r="X161" s="824"/>
      <c r="Y161" s="824"/>
      <c r="Z161" s="824"/>
    </row>
    <row r="162" s="823" customFormat="1" ht="28.45" hidden="1" customHeight="1" outlineLevel="1" spans="1:26">
      <c r="A162" s="833"/>
      <c r="B162" s="831" t="s">
        <v>2547</v>
      </c>
      <c r="C162" s="831" t="s">
        <v>8839</v>
      </c>
      <c r="D162" s="832">
        <v>44460</v>
      </c>
      <c r="E162" s="831"/>
      <c r="F162" s="824"/>
      <c r="G162" s="824"/>
      <c r="H162" s="824"/>
      <c r="I162" s="824"/>
      <c r="J162" s="824"/>
      <c r="K162" s="824"/>
      <c r="L162" s="824"/>
      <c r="M162" s="824"/>
      <c r="N162" s="824"/>
      <c r="O162" s="824"/>
      <c r="P162" s="824"/>
      <c r="Q162" s="824"/>
      <c r="R162" s="824"/>
      <c r="S162" s="824"/>
      <c r="T162" s="824"/>
      <c r="U162" s="824"/>
      <c r="V162" s="824"/>
      <c r="W162" s="824"/>
      <c r="X162" s="824"/>
      <c r="Y162" s="824"/>
      <c r="Z162" s="824"/>
    </row>
    <row r="163" s="823" customFormat="1" ht="28.45" hidden="1" customHeight="1" outlineLevel="1" spans="1:26">
      <c r="A163" s="833"/>
      <c r="B163" s="831" t="s">
        <v>2547</v>
      </c>
      <c r="C163" s="831" t="s">
        <v>8840</v>
      </c>
      <c r="D163" s="832">
        <v>-3712000</v>
      </c>
      <c r="E163" s="831"/>
      <c r="F163" s="824"/>
      <c r="G163" s="824"/>
      <c r="H163" s="824"/>
      <c r="I163" s="824"/>
      <c r="J163" s="824"/>
      <c r="K163" s="824"/>
      <c r="L163" s="824"/>
      <c r="M163" s="824"/>
      <c r="N163" s="824"/>
      <c r="O163" s="824"/>
      <c r="P163" s="824"/>
      <c r="Q163" s="824"/>
      <c r="R163" s="824"/>
      <c r="S163" s="824"/>
      <c r="T163" s="824"/>
      <c r="U163" s="824"/>
      <c r="V163" s="824"/>
      <c r="W163" s="824"/>
      <c r="X163" s="824"/>
      <c r="Y163" s="824"/>
      <c r="Z163" s="824"/>
    </row>
    <row r="164" s="823" customFormat="1" ht="28.45" hidden="1" customHeight="1" outlineLevel="1" spans="1:26">
      <c r="A164" s="833"/>
      <c r="B164" s="831" t="s">
        <v>2547</v>
      </c>
      <c r="C164" s="831" t="s">
        <v>8841</v>
      </c>
      <c r="D164" s="832">
        <v>-167500</v>
      </c>
      <c r="E164" s="831"/>
      <c r="F164" s="824"/>
      <c r="G164" s="824"/>
      <c r="H164" s="824"/>
      <c r="I164" s="824"/>
      <c r="J164" s="824"/>
      <c r="K164" s="824"/>
      <c r="L164" s="824"/>
      <c r="M164" s="824"/>
      <c r="N164" s="824"/>
      <c r="O164" s="824"/>
      <c r="P164" s="824"/>
      <c r="Q164" s="824"/>
      <c r="R164" s="824"/>
      <c r="S164" s="824"/>
      <c r="T164" s="824"/>
      <c r="U164" s="824"/>
      <c r="V164" s="824"/>
      <c r="W164" s="824"/>
      <c r="X164" s="824"/>
      <c r="Y164" s="824"/>
      <c r="Z164" s="824"/>
    </row>
    <row r="165" s="823" customFormat="1" ht="28.45" hidden="1" customHeight="1" outlineLevel="1" spans="1:26">
      <c r="A165" s="833"/>
      <c r="B165" s="831" t="s">
        <v>2547</v>
      </c>
      <c r="C165" s="831" t="s">
        <v>1896</v>
      </c>
      <c r="D165" s="832">
        <v>-240480</v>
      </c>
      <c r="E165" s="831"/>
      <c r="F165" s="824"/>
      <c r="G165" s="824"/>
      <c r="H165" s="824"/>
      <c r="I165" s="824"/>
      <c r="J165" s="824"/>
      <c r="K165" s="824"/>
      <c r="L165" s="824"/>
      <c r="M165" s="824"/>
      <c r="N165" s="824"/>
      <c r="O165" s="824"/>
      <c r="P165" s="824"/>
      <c r="Q165" s="824"/>
      <c r="R165" s="824"/>
      <c r="S165" s="824"/>
      <c r="T165" s="824"/>
      <c r="U165" s="824"/>
      <c r="V165" s="824"/>
      <c r="W165" s="824"/>
      <c r="X165" s="824"/>
      <c r="Y165" s="824"/>
      <c r="Z165" s="824"/>
    </row>
    <row r="166" s="823" customFormat="1" ht="28.45" hidden="1" customHeight="1" outlineLevel="1" spans="1:26">
      <c r="A166" s="833"/>
      <c r="B166" s="831" t="s">
        <v>2547</v>
      </c>
      <c r="C166" s="831" t="s">
        <v>8842</v>
      </c>
      <c r="D166" s="832">
        <v>-50000</v>
      </c>
      <c r="E166" s="831"/>
      <c r="F166" s="824"/>
      <c r="G166" s="824"/>
      <c r="H166" s="824"/>
      <c r="I166" s="824"/>
      <c r="J166" s="824"/>
      <c r="K166" s="824"/>
      <c r="L166" s="824"/>
      <c r="M166" s="824"/>
      <c r="N166" s="824"/>
      <c r="O166" s="824"/>
      <c r="P166" s="824"/>
      <c r="Q166" s="824"/>
      <c r="R166" s="824"/>
      <c r="S166" s="824"/>
      <c r="T166" s="824"/>
      <c r="U166" s="824"/>
      <c r="V166" s="824"/>
      <c r="W166" s="824"/>
      <c r="X166" s="824"/>
      <c r="Y166" s="824"/>
      <c r="Z166" s="824"/>
    </row>
    <row r="167" s="823" customFormat="1" ht="28.45" hidden="1" customHeight="1" outlineLevel="1" spans="1:26">
      <c r="A167" s="833"/>
      <c r="B167" s="831" t="s">
        <v>2547</v>
      </c>
      <c r="C167" s="831" t="s">
        <v>8657</v>
      </c>
      <c r="D167" s="832">
        <v>-271972.84</v>
      </c>
      <c r="E167" s="831"/>
      <c r="F167" s="824"/>
      <c r="G167" s="824"/>
      <c r="H167" s="824"/>
      <c r="I167" s="824"/>
      <c r="J167" s="824"/>
      <c r="K167" s="824"/>
      <c r="L167" s="824"/>
      <c r="M167" s="824"/>
      <c r="N167" s="824"/>
      <c r="O167" s="824"/>
      <c r="P167" s="824"/>
      <c r="Q167" s="824"/>
      <c r="R167" s="824"/>
      <c r="S167" s="824"/>
      <c r="T167" s="824"/>
      <c r="U167" s="824"/>
      <c r="V167" s="824"/>
      <c r="W167" s="824"/>
      <c r="X167" s="824"/>
      <c r="Y167" s="824"/>
      <c r="Z167" s="824"/>
    </row>
    <row r="168" s="823" customFormat="1" ht="28.45" hidden="1" customHeight="1" outlineLevel="1" spans="1:26">
      <c r="A168" s="833"/>
      <c r="B168" s="831" t="s">
        <v>2547</v>
      </c>
      <c r="C168" s="831" t="s">
        <v>8843</v>
      </c>
      <c r="D168" s="832">
        <v>-1592640</v>
      </c>
      <c r="E168" s="831"/>
      <c r="F168" s="824"/>
      <c r="G168" s="824"/>
      <c r="H168" s="824"/>
      <c r="I168" s="824"/>
      <c r="J168" s="824"/>
      <c r="K168" s="824"/>
      <c r="L168" s="824"/>
      <c r="M168" s="824"/>
      <c r="N168" s="824"/>
      <c r="O168" s="824"/>
      <c r="P168" s="824"/>
      <c r="Q168" s="824"/>
      <c r="R168" s="824"/>
      <c r="S168" s="824"/>
      <c r="T168" s="824"/>
      <c r="U168" s="824"/>
      <c r="V168" s="824"/>
      <c r="W168" s="824"/>
      <c r="X168" s="824"/>
      <c r="Y168" s="824"/>
      <c r="Z168" s="824"/>
    </row>
    <row r="169" s="823" customFormat="1" ht="28.45" hidden="1" customHeight="1" outlineLevel="1" spans="1:26">
      <c r="A169" s="833"/>
      <c r="B169" s="831" t="s">
        <v>2547</v>
      </c>
      <c r="C169" s="831" t="s">
        <v>8844</v>
      </c>
      <c r="D169" s="832">
        <v>381912.965</v>
      </c>
      <c r="E169" s="831"/>
      <c r="F169" s="824"/>
      <c r="G169" s="824"/>
      <c r="H169" s="824"/>
      <c r="I169" s="824"/>
      <c r="J169" s="824"/>
      <c r="K169" s="824"/>
      <c r="L169" s="824"/>
      <c r="M169" s="824"/>
      <c r="N169" s="824"/>
      <c r="O169" s="824"/>
      <c r="P169" s="824"/>
      <c r="Q169" s="824"/>
      <c r="R169" s="824"/>
      <c r="S169" s="824"/>
      <c r="T169" s="824"/>
      <c r="U169" s="824"/>
      <c r="V169" s="824"/>
      <c r="W169" s="824"/>
      <c r="X169" s="824"/>
      <c r="Y169" s="824"/>
      <c r="Z169" s="824"/>
    </row>
    <row r="170" s="823" customFormat="1" ht="28.45" hidden="1" customHeight="1" outlineLevel="1" spans="1:26">
      <c r="A170" s="833"/>
      <c r="B170" s="831" t="s">
        <v>2547</v>
      </c>
      <c r="C170" s="831" t="s">
        <v>8845</v>
      </c>
      <c r="D170" s="832">
        <v>-2150000</v>
      </c>
      <c r="E170" s="831"/>
      <c r="F170" s="824"/>
      <c r="G170" s="824"/>
      <c r="H170" s="824"/>
      <c r="I170" s="824"/>
      <c r="J170" s="824"/>
      <c r="K170" s="824"/>
      <c r="L170" s="824"/>
      <c r="M170" s="824"/>
      <c r="N170" s="824"/>
      <c r="O170" s="824"/>
      <c r="P170" s="824"/>
      <c r="Q170" s="824"/>
      <c r="R170" s="824"/>
      <c r="S170" s="824"/>
      <c r="T170" s="824"/>
      <c r="U170" s="824"/>
      <c r="V170" s="824"/>
      <c r="W170" s="824"/>
      <c r="X170" s="824"/>
      <c r="Y170" s="824"/>
      <c r="Z170" s="824"/>
    </row>
    <row r="171" s="823" customFormat="1" ht="28.45" hidden="1" customHeight="1" outlineLevel="1" spans="1:26">
      <c r="A171" s="833"/>
      <c r="B171" s="831" t="s">
        <v>2547</v>
      </c>
      <c r="C171" s="831" t="s">
        <v>7347</v>
      </c>
      <c r="D171" s="832">
        <v>33200</v>
      </c>
      <c r="E171" s="831"/>
      <c r="F171" s="824"/>
      <c r="G171" s="824"/>
      <c r="H171" s="824"/>
      <c r="I171" s="824"/>
      <c r="J171" s="824"/>
      <c r="K171" s="824"/>
      <c r="L171" s="824"/>
      <c r="M171" s="824"/>
      <c r="N171" s="824"/>
      <c r="O171" s="824"/>
      <c r="P171" s="824"/>
      <c r="Q171" s="824"/>
      <c r="R171" s="824"/>
      <c r="S171" s="824"/>
      <c r="T171" s="824"/>
      <c r="U171" s="824"/>
      <c r="V171" s="824"/>
      <c r="W171" s="824"/>
      <c r="X171" s="824"/>
      <c r="Y171" s="824"/>
      <c r="Z171" s="824"/>
    </row>
    <row r="172" s="823" customFormat="1" ht="28.45" hidden="1" customHeight="1" outlineLevel="1" spans="1:26">
      <c r="A172" s="833"/>
      <c r="B172" s="831" t="s">
        <v>2547</v>
      </c>
      <c r="C172" s="831" t="s">
        <v>8846</v>
      </c>
      <c r="D172" s="832">
        <v>-111000</v>
      </c>
      <c r="E172" s="831"/>
      <c r="F172" s="824"/>
      <c r="G172" s="824"/>
      <c r="H172" s="824"/>
      <c r="I172" s="824"/>
      <c r="J172" s="824"/>
      <c r="K172" s="824"/>
      <c r="L172" s="824"/>
      <c r="M172" s="824"/>
      <c r="N172" s="824"/>
      <c r="O172" s="824"/>
      <c r="P172" s="824"/>
      <c r="Q172" s="824"/>
      <c r="R172" s="824"/>
      <c r="S172" s="824"/>
      <c r="T172" s="824"/>
      <c r="U172" s="824"/>
      <c r="V172" s="824"/>
      <c r="W172" s="824"/>
      <c r="X172" s="824"/>
      <c r="Y172" s="824"/>
      <c r="Z172" s="824"/>
    </row>
    <row r="173" s="823" customFormat="1" ht="28.45" hidden="1" customHeight="1" outlineLevel="1" spans="1:26">
      <c r="A173" s="833"/>
      <c r="B173" s="831" t="s">
        <v>2547</v>
      </c>
      <c r="C173" s="831" t="s">
        <v>8847</v>
      </c>
      <c r="D173" s="832">
        <v>-984000</v>
      </c>
      <c r="E173" s="831"/>
      <c r="F173" s="824"/>
      <c r="G173" s="824"/>
      <c r="H173" s="824"/>
      <c r="I173" s="824"/>
      <c r="J173" s="824"/>
      <c r="K173" s="824"/>
      <c r="L173" s="824"/>
      <c r="M173" s="824"/>
      <c r="N173" s="824"/>
      <c r="O173" s="824"/>
      <c r="P173" s="824"/>
      <c r="Q173" s="824"/>
      <c r="R173" s="824"/>
      <c r="S173" s="824"/>
      <c r="T173" s="824"/>
      <c r="U173" s="824"/>
      <c r="V173" s="824"/>
      <c r="W173" s="824"/>
      <c r="X173" s="824"/>
      <c r="Y173" s="824"/>
      <c r="Z173" s="824"/>
    </row>
    <row r="174" s="823" customFormat="1" ht="28.45" hidden="1" customHeight="1" outlineLevel="1" spans="1:26">
      <c r="A174" s="833"/>
      <c r="B174" s="831" t="s">
        <v>2547</v>
      </c>
      <c r="C174" s="831" t="s">
        <v>7295</v>
      </c>
      <c r="D174" s="832">
        <v>-107416.448</v>
      </c>
      <c r="E174" s="831"/>
      <c r="F174" s="824"/>
      <c r="G174" s="824"/>
      <c r="H174" s="824"/>
      <c r="I174" s="824"/>
      <c r="J174" s="824"/>
      <c r="K174" s="824"/>
      <c r="L174" s="824"/>
      <c r="M174" s="824"/>
      <c r="N174" s="824"/>
      <c r="O174" s="824"/>
      <c r="P174" s="824"/>
      <c r="Q174" s="824"/>
      <c r="R174" s="824"/>
      <c r="S174" s="824"/>
      <c r="T174" s="824"/>
      <c r="U174" s="824"/>
      <c r="V174" s="824"/>
      <c r="W174" s="824"/>
      <c r="X174" s="824"/>
      <c r="Y174" s="824"/>
      <c r="Z174" s="824"/>
    </row>
    <row r="175" s="823" customFormat="1" ht="28.45" hidden="1" customHeight="1" outlineLevel="1" spans="1:26">
      <c r="A175" s="833"/>
      <c r="B175" s="831" t="s">
        <v>2547</v>
      </c>
      <c r="C175" s="831" t="s">
        <v>7320</v>
      </c>
      <c r="D175" s="832">
        <v>271073.8</v>
      </c>
      <c r="E175" s="831"/>
      <c r="F175" s="824"/>
      <c r="G175" s="824"/>
      <c r="H175" s="824"/>
      <c r="I175" s="824"/>
      <c r="J175" s="824"/>
      <c r="K175" s="824"/>
      <c r="L175" s="824"/>
      <c r="M175" s="824"/>
      <c r="N175" s="824"/>
      <c r="O175" s="824"/>
      <c r="P175" s="824"/>
      <c r="Q175" s="824"/>
      <c r="R175" s="824"/>
      <c r="S175" s="824"/>
      <c r="T175" s="824"/>
      <c r="U175" s="824"/>
      <c r="V175" s="824"/>
      <c r="W175" s="824"/>
      <c r="X175" s="824"/>
      <c r="Y175" s="824"/>
      <c r="Z175" s="824"/>
    </row>
    <row r="176" s="823" customFormat="1" ht="28.45" hidden="1" customHeight="1" outlineLevel="1" spans="1:26">
      <c r="A176" s="833"/>
      <c r="B176" s="831" t="s">
        <v>2547</v>
      </c>
      <c r="C176" s="831" t="s">
        <v>7327</v>
      </c>
      <c r="D176" s="832">
        <v>105941</v>
      </c>
      <c r="E176" s="831"/>
      <c r="F176" s="824"/>
      <c r="G176" s="824"/>
      <c r="H176" s="824"/>
      <c r="I176" s="824"/>
      <c r="J176" s="824"/>
      <c r="K176" s="824"/>
      <c r="L176" s="824"/>
      <c r="M176" s="824"/>
      <c r="N176" s="824"/>
      <c r="O176" s="824"/>
      <c r="P176" s="824"/>
      <c r="Q176" s="824"/>
      <c r="R176" s="824"/>
      <c r="S176" s="824"/>
      <c r="T176" s="824"/>
      <c r="U176" s="824"/>
      <c r="V176" s="824"/>
      <c r="W176" s="824"/>
      <c r="X176" s="824"/>
      <c r="Y176" s="824"/>
      <c r="Z176" s="824"/>
    </row>
    <row r="177" s="823" customFormat="1" ht="28.45" hidden="1" customHeight="1" outlineLevel="1" spans="1:26">
      <c r="A177" s="833"/>
      <c r="B177" s="831" t="s">
        <v>2547</v>
      </c>
      <c r="C177" s="831" t="s">
        <v>8848</v>
      </c>
      <c r="D177" s="832">
        <v>-53000</v>
      </c>
      <c r="E177" s="831"/>
      <c r="F177" s="824"/>
      <c r="G177" s="824"/>
      <c r="H177" s="824"/>
      <c r="I177" s="824"/>
      <c r="J177" s="824"/>
      <c r="K177" s="824"/>
      <c r="L177" s="824"/>
      <c r="M177" s="824"/>
      <c r="N177" s="824"/>
      <c r="O177" s="824"/>
      <c r="P177" s="824"/>
      <c r="Q177" s="824"/>
      <c r="R177" s="824"/>
      <c r="S177" s="824"/>
      <c r="T177" s="824"/>
      <c r="U177" s="824"/>
      <c r="V177" s="824"/>
      <c r="W177" s="824"/>
      <c r="X177" s="824"/>
      <c r="Y177" s="824"/>
      <c r="Z177" s="824"/>
    </row>
    <row r="178" s="823" customFormat="1" ht="28.45" hidden="1" customHeight="1" outlineLevel="1" spans="1:26">
      <c r="A178" s="833"/>
      <c r="B178" s="831" t="s">
        <v>2702</v>
      </c>
      <c r="C178" s="831" t="s">
        <v>8849</v>
      </c>
      <c r="D178" s="832">
        <v>1724094.136025</v>
      </c>
      <c r="E178" s="831"/>
      <c r="F178" s="824"/>
      <c r="G178" s="824"/>
      <c r="H178" s="824"/>
      <c r="I178" s="824"/>
      <c r="J178" s="824"/>
      <c r="K178" s="824"/>
      <c r="L178" s="824"/>
      <c r="M178" s="824"/>
      <c r="N178" s="824"/>
      <c r="O178" s="824"/>
      <c r="P178" s="824"/>
      <c r="Q178" s="824"/>
      <c r="R178" s="824"/>
      <c r="S178" s="824"/>
      <c r="T178" s="824"/>
      <c r="U178" s="824"/>
      <c r="V178" s="824"/>
      <c r="W178" s="824"/>
      <c r="X178" s="824"/>
      <c r="Y178" s="824"/>
      <c r="Z178" s="824"/>
    </row>
    <row r="179" s="823" customFormat="1" ht="28.45" hidden="1" customHeight="1" outlineLevel="1" spans="1:26">
      <c r="A179" s="833"/>
      <c r="B179" s="831" t="s">
        <v>2702</v>
      </c>
      <c r="C179" s="831" t="s">
        <v>8850</v>
      </c>
      <c r="D179" s="832">
        <v>2076561.612</v>
      </c>
      <c r="E179" s="831"/>
      <c r="F179" s="824"/>
      <c r="G179" s="824"/>
      <c r="H179" s="824"/>
      <c r="I179" s="824"/>
      <c r="J179" s="824"/>
      <c r="K179" s="824"/>
      <c r="L179" s="824"/>
      <c r="M179" s="824"/>
      <c r="N179" s="824"/>
      <c r="O179" s="824"/>
      <c r="P179" s="824"/>
      <c r="Q179" s="824"/>
      <c r="R179" s="824"/>
      <c r="S179" s="824"/>
      <c r="T179" s="824"/>
      <c r="U179" s="824"/>
      <c r="V179" s="824"/>
      <c r="W179" s="824"/>
      <c r="X179" s="824"/>
      <c r="Y179" s="824"/>
      <c r="Z179" s="824"/>
    </row>
    <row r="180" s="823" customFormat="1" ht="28.45" hidden="1" customHeight="1" outlineLevel="1" spans="1:26">
      <c r="A180" s="833"/>
      <c r="B180" s="831" t="s">
        <v>2702</v>
      </c>
      <c r="C180" s="831" t="s">
        <v>8851</v>
      </c>
      <c r="D180" s="832">
        <v>-2592577.830958</v>
      </c>
      <c r="E180" s="831"/>
      <c r="F180" s="824"/>
      <c r="G180" s="824"/>
      <c r="H180" s="824"/>
      <c r="I180" s="824"/>
      <c r="J180" s="824"/>
      <c r="K180" s="824"/>
      <c r="L180" s="824"/>
      <c r="M180" s="824"/>
      <c r="N180" s="824"/>
      <c r="O180" s="824"/>
      <c r="P180" s="824"/>
      <c r="Q180" s="824"/>
      <c r="R180" s="824"/>
      <c r="S180" s="824"/>
      <c r="T180" s="824"/>
      <c r="U180" s="824"/>
      <c r="V180" s="824"/>
      <c r="W180" s="824"/>
      <c r="X180" s="824"/>
      <c r="Y180" s="824"/>
      <c r="Z180" s="824"/>
    </row>
    <row r="181" s="823" customFormat="1" ht="28.45" hidden="1" customHeight="1" outlineLevel="1" spans="1:26">
      <c r="A181" s="833"/>
      <c r="B181" s="831" t="s">
        <v>2702</v>
      </c>
      <c r="C181" s="831" t="s">
        <v>8852</v>
      </c>
      <c r="D181" s="832">
        <v>51341.88</v>
      </c>
      <c r="E181" s="831"/>
      <c r="F181" s="824"/>
      <c r="G181" s="824"/>
      <c r="H181" s="824"/>
      <c r="I181" s="824"/>
      <c r="J181" s="824"/>
      <c r="K181" s="824"/>
      <c r="L181" s="824"/>
      <c r="M181" s="824"/>
      <c r="N181" s="824"/>
      <c r="O181" s="824"/>
      <c r="P181" s="824"/>
      <c r="Q181" s="824"/>
      <c r="R181" s="824"/>
      <c r="S181" s="824"/>
      <c r="T181" s="824"/>
      <c r="U181" s="824"/>
      <c r="V181" s="824"/>
      <c r="W181" s="824"/>
      <c r="X181" s="824"/>
      <c r="Y181" s="824"/>
      <c r="Z181" s="824"/>
    </row>
    <row r="182" s="823" customFormat="1" ht="28.45" hidden="1" customHeight="1" outlineLevel="1" spans="1:26">
      <c r="A182" s="833"/>
      <c r="B182" s="831" t="s">
        <v>2702</v>
      </c>
      <c r="C182" s="831" t="s">
        <v>8853</v>
      </c>
      <c r="D182" s="832">
        <v>-589039.2105</v>
      </c>
      <c r="E182" s="831"/>
      <c r="F182" s="824"/>
      <c r="G182" s="824"/>
      <c r="H182" s="824"/>
      <c r="I182" s="824"/>
      <c r="J182" s="824"/>
      <c r="K182" s="824"/>
      <c r="L182" s="824"/>
      <c r="M182" s="824"/>
      <c r="N182" s="824"/>
      <c r="O182" s="824"/>
      <c r="P182" s="824"/>
      <c r="Q182" s="824"/>
      <c r="R182" s="824"/>
      <c r="S182" s="824"/>
      <c r="T182" s="824"/>
      <c r="U182" s="824"/>
      <c r="V182" s="824"/>
      <c r="W182" s="824"/>
      <c r="X182" s="824"/>
      <c r="Y182" s="824"/>
      <c r="Z182" s="824"/>
    </row>
    <row r="183" s="823" customFormat="1" ht="28.45" hidden="1" customHeight="1" outlineLevel="1" spans="1:26">
      <c r="A183" s="833"/>
      <c r="B183" s="831" t="s">
        <v>2702</v>
      </c>
      <c r="C183" s="831" t="s">
        <v>8854</v>
      </c>
      <c r="D183" s="832">
        <v>22884.294</v>
      </c>
      <c r="E183" s="831"/>
      <c r="F183" s="824"/>
      <c r="G183" s="824"/>
      <c r="H183" s="824"/>
      <c r="I183" s="824"/>
      <c r="J183" s="824"/>
      <c r="K183" s="824"/>
      <c r="L183" s="824"/>
      <c r="M183" s="824"/>
      <c r="N183" s="824"/>
      <c r="O183" s="824"/>
      <c r="P183" s="824"/>
      <c r="Q183" s="824"/>
      <c r="R183" s="824"/>
      <c r="S183" s="824"/>
      <c r="T183" s="824"/>
      <c r="U183" s="824"/>
      <c r="V183" s="824"/>
      <c r="W183" s="824"/>
      <c r="X183" s="824"/>
      <c r="Y183" s="824"/>
      <c r="Z183" s="824"/>
    </row>
    <row r="184" s="823" customFormat="1" ht="28.45" hidden="1" customHeight="1" outlineLevel="1" spans="1:26">
      <c r="A184" s="833"/>
      <c r="B184" s="831" t="s">
        <v>2702</v>
      </c>
      <c r="C184" s="831" t="s">
        <v>8855</v>
      </c>
      <c r="D184" s="832">
        <v>-4641041.156627</v>
      </c>
      <c r="E184" s="831"/>
      <c r="F184" s="824"/>
      <c r="G184" s="824"/>
      <c r="H184" s="824"/>
      <c r="I184" s="824"/>
      <c r="J184" s="824"/>
      <c r="K184" s="824"/>
      <c r="L184" s="824"/>
      <c r="M184" s="824"/>
      <c r="N184" s="824"/>
      <c r="O184" s="824"/>
      <c r="P184" s="824"/>
      <c r="Q184" s="824"/>
      <c r="R184" s="824"/>
      <c r="S184" s="824"/>
      <c r="T184" s="824"/>
      <c r="U184" s="824"/>
      <c r="V184" s="824"/>
      <c r="W184" s="824"/>
      <c r="X184" s="824"/>
      <c r="Y184" s="824"/>
      <c r="Z184" s="824"/>
    </row>
    <row r="185" s="823" customFormat="1" ht="28.45" hidden="1" customHeight="1" outlineLevel="1" spans="1:26">
      <c r="A185" s="833"/>
      <c r="B185" s="831" t="s">
        <v>2702</v>
      </c>
      <c r="C185" s="831" t="s">
        <v>8856</v>
      </c>
      <c r="D185" s="832">
        <v>-22797.177</v>
      </c>
      <c r="E185" s="831"/>
      <c r="F185" s="824"/>
      <c r="G185" s="824"/>
      <c r="H185" s="824"/>
      <c r="I185" s="824"/>
      <c r="J185" s="824"/>
      <c r="K185" s="824"/>
      <c r="L185" s="824"/>
      <c r="M185" s="824"/>
      <c r="N185" s="824"/>
      <c r="O185" s="824"/>
      <c r="P185" s="824"/>
      <c r="Q185" s="824"/>
      <c r="R185" s="824"/>
      <c r="S185" s="824"/>
      <c r="T185" s="824"/>
      <c r="U185" s="824"/>
      <c r="V185" s="824"/>
      <c r="W185" s="824"/>
      <c r="X185" s="824"/>
      <c r="Y185" s="824"/>
      <c r="Z185" s="824"/>
    </row>
    <row r="186" s="823" customFormat="1" ht="28.45" hidden="1" customHeight="1" outlineLevel="1" spans="1:26">
      <c r="A186" s="833"/>
      <c r="B186" s="831" t="s">
        <v>2702</v>
      </c>
      <c r="C186" s="831" t="s">
        <v>8857</v>
      </c>
      <c r="D186" s="832">
        <v>-36660</v>
      </c>
      <c r="E186" s="831"/>
      <c r="F186" s="824"/>
      <c r="G186" s="824"/>
      <c r="H186" s="824"/>
      <c r="I186" s="824"/>
      <c r="J186" s="824"/>
      <c r="K186" s="824"/>
      <c r="L186" s="824"/>
      <c r="M186" s="824"/>
      <c r="N186" s="824"/>
      <c r="O186" s="824"/>
      <c r="P186" s="824"/>
      <c r="Q186" s="824"/>
      <c r="R186" s="824"/>
      <c r="S186" s="824"/>
      <c r="T186" s="824"/>
      <c r="U186" s="824"/>
      <c r="V186" s="824"/>
      <c r="W186" s="824"/>
      <c r="X186" s="824"/>
      <c r="Y186" s="824"/>
      <c r="Z186" s="824"/>
    </row>
    <row r="187" s="823" customFormat="1" ht="28.45" hidden="1" customHeight="1" outlineLevel="1" spans="1:26">
      <c r="A187" s="833"/>
      <c r="B187" s="831" t="s">
        <v>2702</v>
      </c>
      <c r="C187" s="831" t="s">
        <v>7418</v>
      </c>
      <c r="D187" s="832">
        <v>-143411</v>
      </c>
      <c r="E187" s="831"/>
      <c r="F187" s="824"/>
      <c r="G187" s="824"/>
      <c r="H187" s="824"/>
      <c r="I187" s="824"/>
      <c r="J187" s="824"/>
      <c r="K187" s="824"/>
      <c r="L187" s="824"/>
      <c r="M187" s="824"/>
      <c r="N187" s="824"/>
      <c r="O187" s="824"/>
      <c r="P187" s="824"/>
      <c r="Q187" s="824"/>
      <c r="R187" s="824"/>
      <c r="S187" s="824"/>
      <c r="T187" s="824"/>
      <c r="U187" s="824"/>
      <c r="V187" s="824"/>
      <c r="W187" s="824"/>
      <c r="X187" s="824"/>
      <c r="Y187" s="824"/>
      <c r="Z187" s="824"/>
    </row>
    <row r="188" s="823" customFormat="1" ht="28.45" hidden="1" customHeight="1" outlineLevel="1" spans="1:26">
      <c r="A188" s="833"/>
      <c r="B188" s="831" t="s">
        <v>2702</v>
      </c>
      <c r="C188" s="831" t="s">
        <v>7422</v>
      </c>
      <c r="D188" s="832">
        <v>-1080761.725</v>
      </c>
      <c r="E188" s="831"/>
      <c r="F188" s="824"/>
      <c r="G188" s="824"/>
      <c r="H188" s="824"/>
      <c r="I188" s="824"/>
      <c r="J188" s="824"/>
      <c r="K188" s="824"/>
      <c r="L188" s="824"/>
      <c r="M188" s="824"/>
      <c r="N188" s="824"/>
      <c r="O188" s="824"/>
      <c r="P188" s="824"/>
      <c r="Q188" s="824"/>
      <c r="R188" s="824"/>
      <c r="S188" s="824"/>
      <c r="T188" s="824"/>
      <c r="U188" s="824"/>
      <c r="V188" s="824"/>
      <c r="W188" s="824"/>
      <c r="X188" s="824"/>
      <c r="Y188" s="824"/>
      <c r="Z188" s="824"/>
    </row>
    <row r="189" s="823" customFormat="1" ht="28.45" hidden="1" customHeight="1" outlineLevel="1" spans="1:26">
      <c r="A189" s="833"/>
      <c r="B189" s="831" t="s">
        <v>2702</v>
      </c>
      <c r="C189" s="831" t="s">
        <v>8858</v>
      </c>
      <c r="D189" s="832">
        <v>-67653.152</v>
      </c>
      <c r="E189" s="831"/>
      <c r="F189" s="824"/>
      <c r="G189" s="824"/>
      <c r="H189" s="824"/>
      <c r="I189" s="824"/>
      <c r="J189" s="824"/>
      <c r="K189" s="824"/>
      <c r="L189" s="824"/>
      <c r="M189" s="824"/>
      <c r="N189" s="824"/>
      <c r="O189" s="824"/>
      <c r="P189" s="824"/>
      <c r="Q189" s="824"/>
      <c r="R189" s="824"/>
      <c r="S189" s="824"/>
      <c r="T189" s="824"/>
      <c r="U189" s="824"/>
      <c r="V189" s="824"/>
      <c r="W189" s="824"/>
      <c r="X189" s="824"/>
      <c r="Y189" s="824"/>
      <c r="Z189" s="824"/>
    </row>
    <row r="190" s="823" customFormat="1" ht="28.45" hidden="1" customHeight="1" outlineLevel="1" spans="1:26">
      <c r="A190" s="833"/>
      <c r="B190" s="831" t="s">
        <v>2702</v>
      </c>
      <c r="C190" s="831" t="s">
        <v>8859</v>
      </c>
      <c r="D190" s="832">
        <v>-132603.2</v>
      </c>
      <c r="E190" s="831"/>
      <c r="F190" s="824"/>
      <c r="G190" s="824"/>
      <c r="H190" s="824"/>
      <c r="I190" s="824"/>
      <c r="J190" s="824"/>
      <c r="K190" s="824"/>
      <c r="L190" s="824"/>
      <c r="M190" s="824"/>
      <c r="N190" s="824"/>
      <c r="O190" s="824"/>
      <c r="P190" s="824"/>
      <c r="Q190" s="824"/>
      <c r="R190" s="824"/>
      <c r="S190" s="824"/>
      <c r="T190" s="824"/>
      <c r="U190" s="824"/>
      <c r="V190" s="824"/>
      <c r="W190" s="824"/>
      <c r="X190" s="824"/>
      <c r="Y190" s="824"/>
      <c r="Z190" s="824"/>
    </row>
    <row r="191" s="823" customFormat="1" ht="28.45" hidden="1" customHeight="1" outlineLevel="1" spans="1:26">
      <c r="A191" s="833"/>
      <c r="B191" s="831" t="s">
        <v>2702</v>
      </c>
      <c r="C191" s="831" t="s">
        <v>8860</v>
      </c>
      <c r="D191" s="832">
        <v>302600.4935</v>
      </c>
      <c r="E191" s="831"/>
      <c r="F191" s="824"/>
      <c r="G191" s="824"/>
      <c r="H191" s="824"/>
      <c r="I191" s="824"/>
      <c r="J191" s="824"/>
      <c r="K191" s="824"/>
      <c r="L191" s="824"/>
      <c r="M191" s="824"/>
      <c r="N191" s="824"/>
      <c r="O191" s="824"/>
      <c r="P191" s="824"/>
      <c r="Q191" s="824"/>
      <c r="R191" s="824"/>
      <c r="S191" s="824"/>
      <c r="T191" s="824"/>
      <c r="U191" s="824"/>
      <c r="V191" s="824"/>
      <c r="W191" s="824"/>
      <c r="X191" s="824"/>
      <c r="Y191" s="824"/>
      <c r="Z191" s="824"/>
    </row>
    <row r="192" s="823" customFormat="1" ht="28.45" hidden="1" customHeight="1" outlineLevel="1" spans="1:26">
      <c r="A192" s="833"/>
      <c r="B192" s="831" t="s">
        <v>2702</v>
      </c>
      <c r="C192" s="831" t="s">
        <v>8861</v>
      </c>
      <c r="D192" s="832">
        <v>-585044.25</v>
      </c>
      <c r="E192" s="831"/>
      <c r="F192" s="824"/>
      <c r="G192" s="824"/>
      <c r="H192" s="824"/>
      <c r="I192" s="824"/>
      <c r="J192" s="824"/>
      <c r="K192" s="824"/>
      <c r="L192" s="824"/>
      <c r="M192" s="824"/>
      <c r="N192" s="824"/>
      <c r="O192" s="824"/>
      <c r="P192" s="824"/>
      <c r="Q192" s="824"/>
      <c r="R192" s="824"/>
      <c r="S192" s="824"/>
      <c r="T192" s="824"/>
      <c r="U192" s="824"/>
      <c r="V192" s="824"/>
      <c r="W192" s="824"/>
      <c r="X192" s="824"/>
      <c r="Y192" s="824"/>
      <c r="Z192" s="824"/>
    </row>
    <row r="193" s="823" customFormat="1" ht="28.45" hidden="1" customHeight="1" outlineLevel="1" spans="1:26">
      <c r="A193" s="833"/>
      <c r="B193" s="831" t="s">
        <v>2702</v>
      </c>
      <c r="C193" s="831" t="s">
        <v>7414</v>
      </c>
      <c r="D193" s="832">
        <v>337218.75</v>
      </c>
      <c r="E193" s="831"/>
      <c r="F193" s="824"/>
      <c r="G193" s="824"/>
      <c r="H193" s="824"/>
      <c r="I193" s="824"/>
      <c r="J193" s="824"/>
      <c r="K193" s="824"/>
      <c r="L193" s="824"/>
      <c r="M193" s="824"/>
      <c r="N193" s="824"/>
      <c r="O193" s="824"/>
      <c r="P193" s="824"/>
      <c r="Q193" s="824"/>
      <c r="R193" s="824"/>
      <c r="S193" s="824"/>
      <c r="T193" s="824"/>
      <c r="U193" s="824"/>
      <c r="V193" s="824"/>
      <c r="W193" s="824"/>
      <c r="X193" s="824"/>
      <c r="Y193" s="824"/>
      <c r="Z193" s="824"/>
    </row>
    <row r="194" s="823" customFormat="1" ht="28.45" hidden="1" customHeight="1" outlineLevel="1" spans="1:26">
      <c r="A194" s="833"/>
      <c r="B194" s="831" t="s">
        <v>2702</v>
      </c>
      <c r="C194" s="831" t="s">
        <v>8862</v>
      </c>
      <c r="D194" s="832">
        <v>-1538091.544</v>
      </c>
      <c r="E194" s="831"/>
      <c r="F194" s="824"/>
      <c r="G194" s="824"/>
      <c r="H194" s="824"/>
      <c r="I194" s="824"/>
      <c r="J194" s="824"/>
      <c r="K194" s="824"/>
      <c r="L194" s="824"/>
      <c r="M194" s="824"/>
      <c r="N194" s="824"/>
      <c r="O194" s="824"/>
      <c r="P194" s="824"/>
      <c r="Q194" s="824"/>
      <c r="R194" s="824"/>
      <c r="S194" s="824"/>
      <c r="T194" s="824"/>
      <c r="U194" s="824"/>
      <c r="V194" s="824"/>
      <c r="W194" s="824"/>
      <c r="X194" s="824"/>
      <c r="Y194" s="824"/>
      <c r="Z194" s="824"/>
    </row>
    <row r="195" s="823" customFormat="1" ht="28.45" hidden="1" customHeight="1" outlineLevel="1" spans="1:26">
      <c r="A195" s="833"/>
      <c r="B195" s="831" t="s">
        <v>2702</v>
      </c>
      <c r="C195" s="831" t="s">
        <v>8863</v>
      </c>
      <c r="D195" s="832">
        <v>46355.088</v>
      </c>
      <c r="E195" s="831"/>
      <c r="F195" s="824"/>
      <c r="G195" s="824"/>
      <c r="H195" s="824"/>
      <c r="I195" s="824"/>
      <c r="J195" s="824"/>
      <c r="K195" s="824"/>
      <c r="L195" s="824"/>
      <c r="M195" s="824"/>
      <c r="N195" s="824"/>
      <c r="O195" s="824"/>
      <c r="P195" s="824"/>
      <c r="Q195" s="824"/>
      <c r="R195" s="824"/>
      <c r="S195" s="824"/>
      <c r="T195" s="824"/>
      <c r="U195" s="824"/>
      <c r="V195" s="824"/>
      <c r="W195" s="824"/>
      <c r="X195" s="824"/>
      <c r="Y195" s="824"/>
      <c r="Z195" s="824"/>
    </row>
    <row r="196" s="823" customFormat="1" ht="28.45" hidden="1" customHeight="1" outlineLevel="1" spans="1:26">
      <c r="A196" s="833"/>
      <c r="B196" s="831" t="s">
        <v>2702</v>
      </c>
      <c r="C196" s="831" t="s">
        <v>8864</v>
      </c>
      <c r="D196" s="832">
        <v>-18056.578</v>
      </c>
      <c r="E196" s="831"/>
      <c r="F196" s="824"/>
      <c r="G196" s="824"/>
      <c r="H196" s="824"/>
      <c r="I196" s="824"/>
      <c r="J196" s="824"/>
      <c r="K196" s="824"/>
      <c r="L196" s="824"/>
      <c r="M196" s="824"/>
      <c r="N196" s="824"/>
      <c r="O196" s="824"/>
      <c r="P196" s="824"/>
      <c r="Q196" s="824"/>
      <c r="R196" s="824"/>
      <c r="S196" s="824"/>
      <c r="T196" s="824"/>
      <c r="U196" s="824"/>
      <c r="V196" s="824"/>
      <c r="W196" s="824"/>
      <c r="X196" s="824"/>
      <c r="Y196" s="824"/>
      <c r="Z196" s="824"/>
    </row>
    <row r="197" s="823" customFormat="1" ht="28.45" hidden="1" customHeight="1" outlineLevel="1" spans="1:26">
      <c r="A197" s="833"/>
      <c r="B197" s="831" t="s">
        <v>2702</v>
      </c>
      <c r="C197" s="831" t="s">
        <v>8865</v>
      </c>
      <c r="D197" s="832">
        <v>-77002.395</v>
      </c>
      <c r="E197" s="831"/>
      <c r="F197" s="824"/>
      <c r="G197" s="824"/>
      <c r="H197" s="824"/>
      <c r="I197" s="824"/>
      <c r="J197" s="824"/>
      <c r="K197" s="824"/>
      <c r="L197" s="824"/>
      <c r="M197" s="824"/>
      <c r="N197" s="824"/>
      <c r="O197" s="824"/>
      <c r="P197" s="824"/>
      <c r="Q197" s="824"/>
      <c r="R197" s="824"/>
      <c r="S197" s="824"/>
      <c r="T197" s="824"/>
      <c r="U197" s="824"/>
      <c r="V197" s="824"/>
      <c r="W197" s="824"/>
      <c r="X197" s="824"/>
      <c r="Y197" s="824"/>
      <c r="Z197" s="824"/>
    </row>
    <row r="198" s="823" customFormat="1" ht="28.45" hidden="1" customHeight="1" outlineLevel="1" spans="1:26">
      <c r="A198" s="833"/>
      <c r="B198" s="831" t="s">
        <v>2702</v>
      </c>
      <c r="C198" s="831" t="s">
        <v>8866</v>
      </c>
      <c r="D198" s="832">
        <v>-545809.2265</v>
      </c>
      <c r="E198" s="831"/>
      <c r="F198" s="824"/>
      <c r="G198" s="824"/>
      <c r="H198" s="824"/>
      <c r="I198" s="824"/>
      <c r="J198" s="824"/>
      <c r="K198" s="824"/>
      <c r="L198" s="824"/>
      <c r="M198" s="824"/>
      <c r="N198" s="824"/>
      <c r="O198" s="824"/>
      <c r="P198" s="824"/>
      <c r="Q198" s="824"/>
      <c r="R198" s="824"/>
      <c r="S198" s="824"/>
      <c r="T198" s="824"/>
      <c r="U198" s="824"/>
      <c r="V198" s="824"/>
      <c r="W198" s="824"/>
      <c r="X198" s="824"/>
      <c r="Y198" s="824"/>
      <c r="Z198" s="824"/>
    </row>
    <row r="199" s="823" customFormat="1" ht="38.4" hidden="1" customHeight="1" outlineLevel="1" spans="1:26">
      <c r="A199" s="833"/>
      <c r="B199" s="831" t="s">
        <v>2326</v>
      </c>
      <c r="C199" s="831" t="s">
        <v>8867</v>
      </c>
      <c r="D199" s="832">
        <v>-111077.57</v>
      </c>
      <c r="E199" s="831"/>
      <c r="F199" s="824"/>
      <c r="G199" s="824"/>
      <c r="H199" s="824"/>
      <c r="I199" s="824"/>
      <c r="J199" s="824"/>
      <c r="K199" s="824"/>
      <c r="L199" s="824"/>
      <c r="M199" s="824"/>
      <c r="N199" s="824"/>
      <c r="O199" s="824"/>
      <c r="P199" s="824"/>
      <c r="Q199" s="824"/>
      <c r="R199" s="824"/>
      <c r="S199" s="824"/>
      <c r="T199" s="824"/>
      <c r="U199" s="824"/>
      <c r="V199" s="824"/>
      <c r="W199" s="824"/>
      <c r="X199" s="824"/>
      <c r="Y199" s="824"/>
      <c r="Z199" s="824"/>
    </row>
    <row r="200" s="823" customFormat="1" ht="28.45" hidden="1" customHeight="1" outlineLevel="1" spans="1:26">
      <c r="A200" s="833"/>
      <c r="B200" s="831" t="s">
        <v>2326</v>
      </c>
      <c r="C200" s="831" t="s">
        <v>8868</v>
      </c>
      <c r="D200" s="832">
        <v>-663756.07</v>
      </c>
      <c r="E200" s="831"/>
      <c r="F200" s="824"/>
      <c r="G200" s="824"/>
      <c r="H200" s="824"/>
      <c r="I200" s="824"/>
      <c r="J200" s="824"/>
      <c r="K200" s="824"/>
      <c r="L200" s="824"/>
      <c r="M200" s="824"/>
      <c r="N200" s="824"/>
      <c r="O200" s="824"/>
      <c r="P200" s="824"/>
      <c r="Q200" s="824"/>
      <c r="R200" s="824"/>
      <c r="S200" s="824"/>
      <c r="T200" s="824"/>
      <c r="U200" s="824"/>
      <c r="V200" s="824"/>
      <c r="W200" s="824"/>
      <c r="X200" s="824"/>
      <c r="Y200" s="824"/>
      <c r="Z200" s="824"/>
    </row>
    <row r="201" s="823" customFormat="1" ht="28.45" hidden="1" customHeight="1" outlineLevel="1" spans="1:26">
      <c r="A201" s="833"/>
      <c r="B201" s="831" t="s">
        <v>2326</v>
      </c>
      <c r="C201" s="831" t="s">
        <v>8869</v>
      </c>
      <c r="D201" s="832">
        <v>-55637.56</v>
      </c>
      <c r="E201" s="831"/>
      <c r="F201" s="824"/>
      <c r="G201" s="824"/>
      <c r="H201" s="824"/>
      <c r="I201" s="824"/>
      <c r="J201" s="824"/>
      <c r="K201" s="824"/>
      <c r="L201" s="824"/>
      <c r="M201" s="824"/>
      <c r="N201" s="824"/>
      <c r="O201" s="824"/>
      <c r="P201" s="824"/>
      <c r="Q201" s="824"/>
      <c r="R201" s="824"/>
      <c r="S201" s="824"/>
      <c r="T201" s="824"/>
      <c r="U201" s="824"/>
      <c r="V201" s="824"/>
      <c r="W201" s="824"/>
      <c r="X201" s="824"/>
      <c r="Y201" s="824"/>
      <c r="Z201" s="824"/>
    </row>
    <row r="202" s="823" customFormat="1" ht="28.45" hidden="1" customHeight="1" outlineLevel="1" spans="1:26">
      <c r="A202" s="833"/>
      <c r="B202" s="831" t="s">
        <v>2326</v>
      </c>
      <c r="C202" s="831" t="s">
        <v>7244</v>
      </c>
      <c r="D202" s="832">
        <v>4620</v>
      </c>
      <c r="E202" s="831"/>
      <c r="F202" s="824"/>
      <c r="G202" s="824"/>
      <c r="H202" s="824"/>
      <c r="I202" s="824"/>
      <c r="J202" s="824"/>
      <c r="K202" s="824"/>
      <c r="L202" s="824"/>
      <c r="M202" s="824"/>
      <c r="N202" s="824"/>
      <c r="O202" s="824"/>
      <c r="P202" s="824"/>
      <c r="Q202" s="824"/>
      <c r="R202" s="824"/>
      <c r="S202" s="824"/>
      <c r="T202" s="824"/>
      <c r="U202" s="824"/>
      <c r="V202" s="824"/>
      <c r="W202" s="824"/>
      <c r="X202" s="824"/>
      <c r="Y202" s="824"/>
      <c r="Z202" s="824"/>
    </row>
    <row r="203" s="823" customFormat="1" ht="28.45" hidden="1" customHeight="1" outlineLevel="1" spans="1:26">
      <c r="A203" s="833"/>
      <c r="B203" s="831" t="s">
        <v>2326</v>
      </c>
      <c r="C203" s="831" t="s">
        <v>8870</v>
      </c>
      <c r="D203" s="832">
        <v>46368</v>
      </c>
      <c r="E203" s="831"/>
      <c r="F203" s="824"/>
      <c r="G203" s="824"/>
      <c r="H203" s="824"/>
      <c r="I203" s="824"/>
      <c r="J203" s="824"/>
      <c r="K203" s="824"/>
      <c r="L203" s="824"/>
      <c r="M203" s="824"/>
      <c r="N203" s="824"/>
      <c r="O203" s="824"/>
      <c r="P203" s="824"/>
      <c r="Q203" s="824"/>
      <c r="R203" s="824"/>
      <c r="S203" s="824"/>
      <c r="T203" s="824"/>
      <c r="U203" s="824"/>
      <c r="V203" s="824"/>
      <c r="W203" s="824"/>
      <c r="X203" s="824"/>
      <c r="Y203" s="824"/>
      <c r="Z203" s="824"/>
    </row>
    <row r="204" s="823" customFormat="1" ht="38.4" hidden="1" customHeight="1" outlineLevel="1" spans="1:26">
      <c r="A204" s="833"/>
      <c r="B204" s="831" t="s">
        <v>2326</v>
      </c>
      <c r="C204" s="831" t="s">
        <v>7254</v>
      </c>
      <c r="D204" s="832">
        <v>-254524.88</v>
      </c>
      <c r="E204" s="831"/>
      <c r="F204" s="824"/>
      <c r="G204" s="824"/>
      <c r="H204" s="824"/>
      <c r="I204" s="824"/>
      <c r="J204" s="824"/>
      <c r="K204" s="824"/>
      <c r="L204" s="824"/>
      <c r="M204" s="824"/>
      <c r="N204" s="824"/>
      <c r="O204" s="824"/>
      <c r="P204" s="824"/>
      <c r="Q204" s="824"/>
      <c r="R204" s="824"/>
      <c r="S204" s="824"/>
      <c r="T204" s="824"/>
      <c r="U204" s="824"/>
      <c r="V204" s="824"/>
      <c r="W204" s="824"/>
      <c r="X204" s="824"/>
      <c r="Y204" s="824"/>
      <c r="Z204" s="824"/>
    </row>
    <row r="205" s="823" customFormat="1" ht="38.4" hidden="1" customHeight="1" outlineLevel="1" spans="1:26">
      <c r="A205" s="833"/>
      <c r="B205" s="831" t="s">
        <v>2326</v>
      </c>
      <c r="C205" s="831" t="s">
        <v>8871</v>
      </c>
      <c r="D205" s="832">
        <v>-57752.35</v>
      </c>
      <c r="E205" s="831"/>
      <c r="F205" s="824"/>
      <c r="G205" s="824"/>
      <c r="H205" s="824"/>
      <c r="I205" s="824"/>
      <c r="J205" s="824"/>
      <c r="K205" s="824"/>
      <c r="L205" s="824"/>
      <c r="M205" s="824"/>
      <c r="N205" s="824"/>
      <c r="O205" s="824"/>
      <c r="P205" s="824"/>
      <c r="Q205" s="824"/>
      <c r="R205" s="824"/>
      <c r="S205" s="824"/>
      <c r="T205" s="824"/>
      <c r="U205" s="824"/>
      <c r="V205" s="824"/>
      <c r="W205" s="824"/>
      <c r="X205" s="824"/>
      <c r="Y205" s="824"/>
      <c r="Z205" s="824"/>
    </row>
    <row r="206" s="823" customFormat="1" ht="38.4" hidden="1" customHeight="1" outlineLevel="1" spans="1:26">
      <c r="A206" s="833"/>
      <c r="B206" s="831" t="s">
        <v>2326</v>
      </c>
      <c r="C206" s="831" t="s">
        <v>7274</v>
      </c>
      <c r="D206" s="832">
        <v>2938115</v>
      </c>
      <c r="E206" s="831"/>
      <c r="F206" s="824"/>
      <c r="G206" s="824"/>
      <c r="H206" s="824"/>
      <c r="I206" s="824"/>
      <c r="J206" s="824"/>
      <c r="K206" s="824"/>
      <c r="L206" s="824"/>
      <c r="M206" s="824"/>
      <c r="N206" s="824"/>
      <c r="O206" s="824"/>
      <c r="P206" s="824"/>
      <c r="Q206" s="824"/>
      <c r="R206" s="824"/>
      <c r="S206" s="824"/>
      <c r="T206" s="824"/>
      <c r="U206" s="824"/>
      <c r="V206" s="824"/>
      <c r="W206" s="824"/>
      <c r="X206" s="824"/>
      <c r="Y206" s="824"/>
      <c r="Z206" s="824"/>
    </row>
    <row r="207" s="823" customFormat="1" ht="28.45" hidden="1" customHeight="1" outlineLevel="1" spans="1:26">
      <c r="A207" s="833"/>
      <c r="B207" s="831" t="s">
        <v>2326</v>
      </c>
      <c r="C207" s="831" t="s">
        <v>7280</v>
      </c>
      <c r="D207" s="832">
        <v>736720</v>
      </c>
      <c r="E207" s="831"/>
      <c r="F207" s="824"/>
      <c r="G207" s="824"/>
      <c r="H207" s="824"/>
      <c r="I207" s="824"/>
      <c r="J207" s="824"/>
      <c r="K207" s="824"/>
      <c r="L207" s="824"/>
      <c r="M207" s="824"/>
      <c r="N207" s="824"/>
      <c r="O207" s="824"/>
      <c r="P207" s="824"/>
      <c r="Q207" s="824"/>
      <c r="R207" s="824"/>
      <c r="S207" s="824"/>
      <c r="T207" s="824"/>
      <c r="U207" s="824"/>
      <c r="V207" s="824"/>
      <c r="W207" s="824"/>
      <c r="X207" s="824"/>
      <c r="Y207" s="824"/>
      <c r="Z207" s="824"/>
    </row>
    <row r="208" s="823" customFormat="1" ht="28.45" hidden="1" customHeight="1" outlineLevel="1" spans="1:26">
      <c r="A208" s="833"/>
      <c r="B208" s="831" t="s">
        <v>2326</v>
      </c>
      <c r="C208" s="831" t="s">
        <v>8872</v>
      </c>
      <c r="D208" s="832">
        <v>441600</v>
      </c>
      <c r="E208" s="831"/>
      <c r="F208" s="824"/>
      <c r="G208" s="824"/>
      <c r="H208" s="824"/>
      <c r="I208" s="824"/>
      <c r="J208" s="824"/>
      <c r="K208" s="824"/>
      <c r="L208" s="824"/>
      <c r="M208" s="824"/>
      <c r="N208" s="824"/>
      <c r="O208" s="824"/>
      <c r="P208" s="824"/>
      <c r="Q208" s="824"/>
      <c r="R208" s="824"/>
      <c r="S208" s="824"/>
      <c r="T208" s="824"/>
      <c r="U208" s="824"/>
      <c r="V208" s="824"/>
      <c r="W208" s="824"/>
      <c r="X208" s="824"/>
      <c r="Y208" s="824"/>
      <c r="Z208" s="824"/>
    </row>
    <row r="209" s="823" customFormat="1" ht="28.45" hidden="1" customHeight="1" outlineLevel="1" spans="1:26">
      <c r="A209" s="833"/>
      <c r="B209" s="831" t="s">
        <v>2326</v>
      </c>
      <c r="C209" s="831" t="s">
        <v>8873</v>
      </c>
      <c r="D209" s="832">
        <v>634260</v>
      </c>
      <c r="E209" s="831"/>
      <c r="F209" s="824"/>
      <c r="G209" s="824"/>
      <c r="H209" s="824"/>
      <c r="I209" s="824"/>
      <c r="J209" s="824"/>
      <c r="K209" s="824"/>
      <c r="L209" s="824"/>
      <c r="M209" s="824"/>
      <c r="N209" s="824"/>
      <c r="O209" s="824"/>
      <c r="P209" s="824"/>
      <c r="Q209" s="824"/>
      <c r="R209" s="824"/>
      <c r="S209" s="824"/>
      <c r="T209" s="824"/>
      <c r="U209" s="824"/>
      <c r="V209" s="824"/>
      <c r="W209" s="824"/>
      <c r="X209" s="824"/>
      <c r="Y209" s="824"/>
      <c r="Z209" s="824"/>
    </row>
    <row r="210" s="823" customFormat="1" ht="28.45" hidden="1" customHeight="1" outlineLevel="1" spans="1:26">
      <c r="A210" s="833"/>
      <c r="B210" s="831" t="s">
        <v>2326</v>
      </c>
      <c r="C210" s="831" t="s">
        <v>8874</v>
      </c>
      <c r="D210" s="832">
        <v>10989.22</v>
      </c>
      <c r="E210" s="831"/>
      <c r="F210" s="824"/>
      <c r="G210" s="824"/>
      <c r="H210" s="824"/>
      <c r="I210" s="824"/>
      <c r="J210" s="824"/>
      <c r="K210" s="824"/>
      <c r="L210" s="824"/>
      <c r="M210" s="824"/>
      <c r="N210" s="824"/>
      <c r="O210" s="824"/>
      <c r="P210" s="824"/>
      <c r="Q210" s="824"/>
      <c r="R210" s="824"/>
      <c r="S210" s="824"/>
      <c r="T210" s="824"/>
      <c r="U210" s="824"/>
      <c r="V210" s="824"/>
      <c r="W210" s="824"/>
      <c r="X210" s="824"/>
      <c r="Y210" s="824"/>
      <c r="Z210" s="824"/>
    </row>
    <row r="211" s="823" customFormat="1" ht="38.4" hidden="1" customHeight="1" outlineLevel="1" spans="1:26">
      <c r="A211" s="833"/>
      <c r="B211" s="831" t="s">
        <v>2326</v>
      </c>
      <c r="C211" s="831" t="s">
        <v>8875</v>
      </c>
      <c r="D211" s="832">
        <v>-6348.38</v>
      </c>
      <c r="E211" s="831"/>
      <c r="F211" s="824"/>
      <c r="G211" s="824"/>
      <c r="H211" s="824"/>
      <c r="I211" s="824"/>
      <c r="J211" s="824"/>
      <c r="K211" s="824"/>
      <c r="L211" s="824"/>
      <c r="M211" s="824"/>
      <c r="N211" s="824"/>
      <c r="O211" s="824"/>
      <c r="P211" s="824"/>
      <c r="Q211" s="824"/>
      <c r="R211" s="824"/>
      <c r="S211" s="824"/>
      <c r="T211" s="824"/>
      <c r="U211" s="824"/>
      <c r="V211" s="824"/>
      <c r="W211" s="824"/>
      <c r="X211" s="824"/>
      <c r="Y211" s="824"/>
      <c r="Z211" s="824"/>
    </row>
    <row r="212" s="823" customFormat="1" ht="28.45" hidden="1" customHeight="1" outlineLevel="1" spans="1:26">
      <c r="A212" s="833"/>
      <c r="B212" s="831" t="s">
        <v>2326</v>
      </c>
      <c r="C212" s="831" t="s">
        <v>8876</v>
      </c>
      <c r="D212" s="832">
        <v>53127.65</v>
      </c>
      <c r="E212" s="831"/>
      <c r="F212" s="824"/>
      <c r="G212" s="824"/>
      <c r="H212" s="824"/>
      <c r="I212" s="824"/>
      <c r="J212" s="824"/>
      <c r="K212" s="824"/>
      <c r="L212" s="824"/>
      <c r="M212" s="824"/>
      <c r="N212" s="824"/>
      <c r="O212" s="824"/>
      <c r="P212" s="824"/>
      <c r="Q212" s="824"/>
      <c r="R212" s="824"/>
      <c r="S212" s="824"/>
      <c r="T212" s="824"/>
      <c r="U212" s="824"/>
      <c r="V212" s="824"/>
      <c r="W212" s="824"/>
      <c r="X212" s="824"/>
      <c r="Y212" s="824"/>
      <c r="Z212" s="824"/>
    </row>
    <row r="213" s="823" customFormat="1" ht="28.45" hidden="1" customHeight="1" outlineLevel="1" spans="1:26">
      <c r="A213" s="833"/>
      <c r="B213" s="831" t="s">
        <v>2326</v>
      </c>
      <c r="C213" s="831" t="s">
        <v>8696</v>
      </c>
      <c r="D213" s="832">
        <v>67437.22</v>
      </c>
      <c r="E213" s="831"/>
      <c r="F213" s="824"/>
      <c r="G213" s="824"/>
      <c r="H213" s="824"/>
      <c r="I213" s="824"/>
      <c r="J213" s="824"/>
      <c r="K213" s="824"/>
      <c r="L213" s="824"/>
      <c r="M213" s="824"/>
      <c r="N213" s="824"/>
      <c r="O213" s="824"/>
      <c r="P213" s="824"/>
      <c r="Q213" s="824"/>
      <c r="R213" s="824"/>
      <c r="S213" s="824"/>
      <c r="T213" s="824"/>
      <c r="U213" s="824"/>
      <c r="V213" s="824"/>
      <c r="W213" s="824"/>
      <c r="X213" s="824"/>
      <c r="Y213" s="824"/>
      <c r="Z213" s="824"/>
    </row>
    <row r="214" s="823" customFormat="1" ht="28.45" hidden="1" customHeight="1" outlineLevel="1" spans="1:26">
      <c r="A214" s="833"/>
      <c r="B214" s="831" t="s">
        <v>2326</v>
      </c>
      <c r="C214" s="831" t="s">
        <v>8877</v>
      </c>
      <c r="D214" s="832">
        <v>-43184.68</v>
      </c>
      <c r="E214" s="831"/>
      <c r="F214" s="824"/>
      <c r="G214" s="824"/>
      <c r="H214" s="824"/>
      <c r="I214" s="824"/>
      <c r="J214" s="824"/>
      <c r="K214" s="824"/>
      <c r="L214" s="824"/>
      <c r="M214" s="824"/>
      <c r="N214" s="824"/>
      <c r="O214" s="824"/>
      <c r="P214" s="824"/>
      <c r="Q214" s="824"/>
      <c r="R214" s="824"/>
      <c r="S214" s="824"/>
      <c r="T214" s="824"/>
      <c r="U214" s="824"/>
      <c r="V214" s="824"/>
      <c r="W214" s="824"/>
      <c r="X214" s="824"/>
      <c r="Y214" s="824"/>
      <c r="Z214" s="824"/>
    </row>
    <row r="215" s="823" customFormat="1" ht="28.45" hidden="1" customHeight="1" outlineLevel="1" spans="1:26">
      <c r="A215" s="833"/>
      <c r="B215" s="831" t="s">
        <v>2326</v>
      </c>
      <c r="C215" s="831" t="s">
        <v>8878</v>
      </c>
      <c r="D215" s="832">
        <v>909.22</v>
      </c>
      <c r="E215" s="831"/>
      <c r="F215" s="824"/>
      <c r="G215" s="824"/>
      <c r="H215" s="824"/>
      <c r="I215" s="824"/>
      <c r="J215" s="824"/>
      <c r="K215" s="824"/>
      <c r="L215" s="824"/>
      <c r="M215" s="824"/>
      <c r="N215" s="824"/>
      <c r="O215" s="824"/>
      <c r="P215" s="824"/>
      <c r="Q215" s="824"/>
      <c r="R215" s="824"/>
      <c r="S215" s="824"/>
      <c r="T215" s="824"/>
      <c r="U215" s="824"/>
      <c r="V215" s="824"/>
      <c r="W215" s="824"/>
      <c r="X215" s="824"/>
      <c r="Y215" s="824"/>
      <c r="Z215" s="824"/>
    </row>
    <row r="216" s="823" customFormat="1" ht="28.45" hidden="1" customHeight="1" outlineLevel="1" spans="1:26">
      <c r="A216" s="833"/>
      <c r="B216" s="831" t="s">
        <v>2326</v>
      </c>
      <c r="C216" s="831" t="s">
        <v>8879</v>
      </c>
      <c r="D216" s="832">
        <v>55440</v>
      </c>
      <c r="E216" s="831"/>
      <c r="F216" s="824"/>
      <c r="G216" s="824"/>
      <c r="H216" s="824"/>
      <c r="I216" s="824"/>
      <c r="J216" s="824"/>
      <c r="K216" s="824"/>
      <c r="L216" s="824"/>
      <c r="M216" s="824"/>
      <c r="N216" s="824"/>
      <c r="O216" s="824"/>
      <c r="P216" s="824"/>
      <c r="Q216" s="824"/>
      <c r="R216" s="824"/>
      <c r="S216" s="824"/>
      <c r="T216" s="824"/>
      <c r="U216" s="824"/>
      <c r="V216" s="824"/>
      <c r="W216" s="824"/>
      <c r="X216" s="824"/>
      <c r="Y216" s="824"/>
      <c r="Z216" s="824"/>
    </row>
    <row r="217" s="823" customFormat="1" ht="28.45" hidden="1" customHeight="1" outlineLevel="1" spans="1:26">
      <c r="A217" s="833"/>
      <c r="B217" s="831" t="s">
        <v>2326</v>
      </c>
      <c r="C217" s="831" t="s">
        <v>8880</v>
      </c>
      <c r="D217" s="832">
        <v>-692772.2</v>
      </c>
      <c r="E217" s="831"/>
      <c r="F217" s="824"/>
      <c r="G217" s="824"/>
      <c r="H217" s="824"/>
      <c r="I217" s="824"/>
      <c r="J217" s="824"/>
      <c r="K217" s="824"/>
      <c r="L217" s="824"/>
      <c r="M217" s="824"/>
      <c r="N217" s="824"/>
      <c r="O217" s="824"/>
      <c r="P217" s="824"/>
      <c r="Q217" s="824"/>
      <c r="R217" s="824"/>
      <c r="S217" s="824"/>
      <c r="T217" s="824"/>
      <c r="U217" s="824"/>
      <c r="V217" s="824"/>
      <c r="W217" s="824"/>
      <c r="X217" s="824"/>
      <c r="Y217" s="824"/>
      <c r="Z217" s="824"/>
    </row>
    <row r="218" s="823" customFormat="1" ht="38.4" hidden="1" customHeight="1" outlineLevel="1" spans="1:26">
      <c r="A218" s="833"/>
      <c r="B218" s="831" t="s">
        <v>2326</v>
      </c>
      <c r="C218" s="831" t="s">
        <v>8881</v>
      </c>
      <c r="D218" s="832">
        <v>211680</v>
      </c>
      <c r="E218" s="831"/>
      <c r="F218" s="824"/>
      <c r="G218" s="824"/>
      <c r="H218" s="824"/>
      <c r="I218" s="824"/>
      <c r="J218" s="824"/>
      <c r="K218" s="824"/>
      <c r="L218" s="824"/>
      <c r="M218" s="824"/>
      <c r="N218" s="824"/>
      <c r="O218" s="824"/>
      <c r="P218" s="824"/>
      <c r="Q218" s="824"/>
      <c r="R218" s="824"/>
      <c r="S218" s="824"/>
      <c r="T218" s="824"/>
      <c r="U218" s="824"/>
      <c r="V218" s="824"/>
      <c r="W218" s="824"/>
      <c r="X218" s="824"/>
      <c r="Y218" s="824"/>
      <c r="Z218" s="824"/>
    </row>
    <row r="219" s="823" customFormat="1" ht="38.4" hidden="1" customHeight="1" outlineLevel="1" spans="1:26">
      <c r="A219" s="833"/>
      <c r="B219" s="831" t="s">
        <v>2326</v>
      </c>
      <c r="C219" s="831" t="s">
        <v>8882</v>
      </c>
      <c r="D219" s="832">
        <v>17946.43</v>
      </c>
      <c r="E219" s="831"/>
      <c r="F219" s="824"/>
      <c r="G219" s="824"/>
      <c r="H219" s="824"/>
      <c r="I219" s="824"/>
      <c r="J219" s="824"/>
      <c r="K219" s="824"/>
      <c r="L219" s="824"/>
      <c r="M219" s="824"/>
      <c r="N219" s="824"/>
      <c r="O219" s="824"/>
      <c r="P219" s="824"/>
      <c r="Q219" s="824"/>
      <c r="R219" s="824"/>
      <c r="S219" s="824"/>
      <c r="T219" s="824"/>
      <c r="U219" s="824"/>
      <c r="V219" s="824"/>
      <c r="W219" s="824"/>
      <c r="X219" s="824"/>
      <c r="Y219" s="824"/>
      <c r="Z219" s="824"/>
    </row>
    <row r="220" s="823" customFormat="1" ht="28.45" hidden="1" customHeight="1" outlineLevel="1" spans="1:26">
      <c r="A220" s="833"/>
      <c r="B220" s="831" t="s">
        <v>2326</v>
      </c>
      <c r="C220" s="831" t="s">
        <v>8883</v>
      </c>
      <c r="D220" s="832">
        <v>1225231.06</v>
      </c>
      <c r="E220" s="831"/>
      <c r="F220" s="824"/>
      <c r="G220" s="824"/>
      <c r="H220" s="824"/>
      <c r="I220" s="824"/>
      <c r="J220" s="824"/>
      <c r="K220" s="824"/>
      <c r="L220" s="824"/>
      <c r="M220" s="824"/>
      <c r="N220" s="824"/>
      <c r="O220" s="824"/>
      <c r="P220" s="824"/>
      <c r="Q220" s="824"/>
      <c r="R220" s="824"/>
      <c r="S220" s="824"/>
      <c r="T220" s="824"/>
      <c r="U220" s="824"/>
      <c r="V220" s="824"/>
      <c r="W220" s="824"/>
      <c r="X220" s="824"/>
      <c r="Y220" s="824"/>
      <c r="Z220" s="824"/>
    </row>
    <row r="221" s="823" customFormat="1" ht="38.4" hidden="1" customHeight="1" outlineLevel="1" spans="1:26">
      <c r="A221" s="833"/>
      <c r="B221" s="831" t="s">
        <v>2326</v>
      </c>
      <c r="C221" s="831" t="s">
        <v>8884</v>
      </c>
      <c r="D221" s="832">
        <v>67437.22</v>
      </c>
      <c r="E221" s="831"/>
      <c r="F221" s="824"/>
      <c r="G221" s="824"/>
      <c r="H221" s="824"/>
      <c r="I221" s="824"/>
      <c r="J221" s="824"/>
      <c r="K221" s="824"/>
      <c r="L221" s="824"/>
      <c r="M221" s="824"/>
      <c r="N221" s="824"/>
      <c r="O221" s="824"/>
      <c r="P221" s="824"/>
      <c r="Q221" s="824"/>
      <c r="R221" s="824"/>
      <c r="S221" s="824"/>
      <c r="T221" s="824"/>
      <c r="U221" s="824"/>
      <c r="V221" s="824"/>
      <c r="W221" s="824"/>
      <c r="X221" s="824"/>
      <c r="Y221" s="824"/>
      <c r="Z221" s="824"/>
    </row>
    <row r="222" s="823" customFormat="1" ht="28.45" hidden="1" customHeight="1" outlineLevel="1" spans="1:26">
      <c r="A222" s="833"/>
      <c r="B222" s="831" t="s">
        <v>2326</v>
      </c>
      <c r="C222" s="831" t="s">
        <v>8885</v>
      </c>
      <c r="D222" s="832">
        <v>86625</v>
      </c>
      <c r="E222" s="831"/>
      <c r="F222" s="824"/>
      <c r="G222" s="824"/>
      <c r="H222" s="824"/>
      <c r="I222" s="824"/>
      <c r="J222" s="824"/>
      <c r="K222" s="824"/>
      <c r="L222" s="824"/>
      <c r="M222" s="824"/>
      <c r="N222" s="824"/>
      <c r="O222" s="824"/>
      <c r="P222" s="824"/>
      <c r="Q222" s="824"/>
      <c r="R222" s="824"/>
      <c r="S222" s="824"/>
      <c r="T222" s="824"/>
      <c r="U222" s="824"/>
      <c r="V222" s="824"/>
      <c r="W222" s="824"/>
      <c r="X222" s="824"/>
      <c r="Y222" s="824"/>
      <c r="Z222" s="824"/>
    </row>
    <row r="223" s="823" customFormat="1" ht="38.4" hidden="1" customHeight="1" outlineLevel="1" spans="1:26">
      <c r="A223" s="833"/>
      <c r="B223" s="831" t="s">
        <v>2326</v>
      </c>
      <c r="C223" s="831" t="s">
        <v>8886</v>
      </c>
      <c r="D223" s="832">
        <v>-123518.3</v>
      </c>
      <c r="E223" s="831"/>
      <c r="F223" s="824"/>
      <c r="G223" s="824"/>
      <c r="H223" s="824"/>
      <c r="I223" s="824"/>
      <c r="J223" s="824"/>
      <c r="K223" s="824"/>
      <c r="L223" s="824"/>
      <c r="M223" s="824"/>
      <c r="N223" s="824"/>
      <c r="O223" s="824"/>
      <c r="P223" s="824"/>
      <c r="Q223" s="824"/>
      <c r="R223" s="824"/>
      <c r="S223" s="824"/>
      <c r="T223" s="824"/>
      <c r="U223" s="824"/>
      <c r="V223" s="824"/>
      <c r="W223" s="824"/>
      <c r="X223" s="824"/>
      <c r="Y223" s="824"/>
      <c r="Z223" s="824"/>
    </row>
    <row r="224" s="823" customFormat="1" ht="38.4" hidden="1" customHeight="1" outlineLevel="1" spans="1:26">
      <c r="A224" s="833"/>
      <c r="B224" s="831" t="s">
        <v>2326</v>
      </c>
      <c r="C224" s="831" t="s">
        <v>8887</v>
      </c>
      <c r="D224" s="832">
        <v>-85363.48</v>
      </c>
      <c r="E224" s="831"/>
      <c r="F224" s="824"/>
      <c r="G224" s="824"/>
      <c r="H224" s="824"/>
      <c r="I224" s="824"/>
      <c r="J224" s="824"/>
      <c r="K224" s="824"/>
      <c r="L224" s="824"/>
      <c r="M224" s="824"/>
      <c r="N224" s="824"/>
      <c r="O224" s="824"/>
      <c r="P224" s="824"/>
      <c r="Q224" s="824"/>
      <c r="R224" s="824"/>
      <c r="S224" s="824"/>
      <c r="T224" s="824"/>
      <c r="U224" s="824"/>
      <c r="V224" s="824"/>
      <c r="W224" s="824"/>
      <c r="X224" s="824"/>
      <c r="Y224" s="824"/>
      <c r="Z224" s="824"/>
    </row>
    <row r="225" s="823" customFormat="1" ht="28.45" hidden="1" customHeight="1" outlineLevel="1" spans="1:26">
      <c r="A225" s="833"/>
      <c r="B225" s="831" t="s">
        <v>2326</v>
      </c>
      <c r="C225" s="831" t="s">
        <v>8888</v>
      </c>
      <c r="D225" s="832">
        <v>-61586.78</v>
      </c>
      <c r="E225" s="831"/>
      <c r="F225" s="824"/>
      <c r="G225" s="824"/>
      <c r="H225" s="824"/>
      <c r="I225" s="824"/>
      <c r="J225" s="824"/>
      <c r="K225" s="824"/>
      <c r="L225" s="824"/>
      <c r="M225" s="824"/>
      <c r="N225" s="824"/>
      <c r="O225" s="824"/>
      <c r="P225" s="824"/>
      <c r="Q225" s="824"/>
      <c r="R225" s="824"/>
      <c r="S225" s="824"/>
      <c r="T225" s="824"/>
      <c r="U225" s="824"/>
      <c r="V225" s="824"/>
      <c r="W225" s="824"/>
      <c r="X225" s="824"/>
      <c r="Y225" s="824"/>
      <c r="Z225" s="824"/>
    </row>
    <row r="226" s="823" customFormat="1" ht="28.45" hidden="1" customHeight="1" outlineLevel="1" spans="1:26">
      <c r="A226" s="833"/>
      <c r="B226" s="831" t="s">
        <v>2326</v>
      </c>
      <c r="C226" s="831" t="s">
        <v>8889</v>
      </c>
      <c r="D226" s="832">
        <v>82102.61</v>
      </c>
      <c r="E226" s="831"/>
      <c r="F226" s="824"/>
      <c r="G226" s="824"/>
      <c r="H226" s="824"/>
      <c r="I226" s="824"/>
      <c r="J226" s="824"/>
      <c r="K226" s="824"/>
      <c r="L226" s="824"/>
      <c r="M226" s="824"/>
      <c r="N226" s="824"/>
      <c r="O226" s="824"/>
      <c r="P226" s="824"/>
      <c r="Q226" s="824"/>
      <c r="R226" s="824"/>
      <c r="S226" s="824"/>
      <c r="T226" s="824"/>
      <c r="U226" s="824"/>
      <c r="V226" s="824"/>
      <c r="W226" s="824"/>
      <c r="X226" s="824"/>
      <c r="Y226" s="824"/>
      <c r="Z226" s="824"/>
    </row>
    <row r="227" s="823" customFormat="1" ht="28.45" hidden="1" customHeight="1" outlineLevel="1" spans="1:26">
      <c r="A227" s="833"/>
      <c r="B227" s="831" t="s">
        <v>2326</v>
      </c>
      <c r="C227" s="831" t="s">
        <v>8694</v>
      </c>
      <c r="D227" s="832">
        <v>77971.83</v>
      </c>
      <c r="E227" s="831"/>
      <c r="F227" s="824"/>
      <c r="G227" s="824"/>
      <c r="H227" s="824"/>
      <c r="I227" s="824"/>
      <c r="J227" s="824"/>
      <c r="K227" s="824"/>
      <c r="L227" s="824"/>
      <c r="M227" s="824"/>
      <c r="N227" s="824"/>
      <c r="O227" s="824"/>
      <c r="P227" s="824"/>
      <c r="Q227" s="824"/>
      <c r="R227" s="824"/>
      <c r="S227" s="824"/>
      <c r="T227" s="824"/>
      <c r="U227" s="824"/>
      <c r="V227" s="824"/>
      <c r="W227" s="824"/>
      <c r="X227" s="824"/>
      <c r="Y227" s="824"/>
      <c r="Z227" s="824"/>
    </row>
    <row r="228" s="823" customFormat="1" ht="28.45" hidden="1" customHeight="1" outlineLevel="1" spans="1:26">
      <c r="A228" s="833"/>
      <c r="B228" s="831" t="s">
        <v>2326</v>
      </c>
      <c r="C228" s="831" t="s">
        <v>8890</v>
      </c>
      <c r="D228" s="832">
        <v>81648</v>
      </c>
      <c r="E228" s="831"/>
      <c r="F228" s="824"/>
      <c r="G228" s="824"/>
      <c r="H228" s="824"/>
      <c r="I228" s="824"/>
      <c r="J228" s="824"/>
      <c r="K228" s="824"/>
      <c r="L228" s="824"/>
      <c r="M228" s="824"/>
      <c r="N228" s="824"/>
      <c r="O228" s="824"/>
      <c r="P228" s="824"/>
      <c r="Q228" s="824"/>
      <c r="R228" s="824"/>
      <c r="S228" s="824"/>
      <c r="T228" s="824"/>
      <c r="U228" s="824"/>
      <c r="V228" s="824"/>
      <c r="W228" s="824"/>
      <c r="X228" s="824"/>
      <c r="Y228" s="824"/>
      <c r="Z228" s="824"/>
    </row>
    <row r="229" s="823" customFormat="1" ht="28.45" hidden="1" customHeight="1" outlineLevel="1" spans="1:26">
      <c r="A229" s="833"/>
      <c r="B229" s="831" t="s">
        <v>2326</v>
      </c>
      <c r="C229" s="831" t="s">
        <v>8891</v>
      </c>
      <c r="D229" s="832">
        <v>-63102.9</v>
      </c>
      <c r="E229" s="831"/>
      <c r="F229" s="824"/>
      <c r="G229" s="824"/>
      <c r="H229" s="824"/>
      <c r="I229" s="824"/>
      <c r="J229" s="824"/>
      <c r="K229" s="824"/>
      <c r="L229" s="824"/>
      <c r="M229" s="824"/>
      <c r="N229" s="824"/>
      <c r="O229" s="824"/>
      <c r="P229" s="824"/>
      <c r="Q229" s="824"/>
      <c r="R229" s="824"/>
      <c r="S229" s="824"/>
      <c r="T229" s="824"/>
      <c r="U229" s="824"/>
      <c r="V229" s="824"/>
      <c r="W229" s="824"/>
      <c r="X229" s="824"/>
      <c r="Y229" s="824"/>
      <c r="Z229" s="824"/>
    </row>
    <row r="230" s="823" customFormat="1" ht="28.45" hidden="1" customHeight="1" outlineLevel="1" spans="1:26">
      <c r="A230" s="833"/>
      <c r="B230" s="831" t="s">
        <v>2326</v>
      </c>
      <c r="C230" s="831" t="s">
        <v>7263</v>
      </c>
      <c r="D230" s="832">
        <v>1087.65</v>
      </c>
      <c r="E230" s="831"/>
      <c r="F230" s="824"/>
      <c r="G230" s="824"/>
      <c r="H230" s="824"/>
      <c r="I230" s="824"/>
      <c r="J230" s="824"/>
      <c r="K230" s="824"/>
      <c r="L230" s="824"/>
      <c r="M230" s="824"/>
      <c r="N230" s="824"/>
      <c r="O230" s="824"/>
      <c r="P230" s="824"/>
      <c r="Q230" s="824"/>
      <c r="R230" s="824"/>
      <c r="S230" s="824"/>
      <c r="T230" s="824"/>
      <c r="U230" s="824"/>
      <c r="V230" s="824"/>
      <c r="W230" s="824"/>
      <c r="X230" s="824"/>
      <c r="Y230" s="824"/>
      <c r="Z230" s="824"/>
    </row>
    <row r="231" s="823" customFormat="1" ht="28.45" hidden="1" customHeight="1" outlineLevel="1" spans="1:26">
      <c r="A231" s="833"/>
      <c r="B231" s="831" t="s">
        <v>2326</v>
      </c>
      <c r="C231" s="831" t="s">
        <v>8892</v>
      </c>
      <c r="D231" s="832">
        <v>-42434.78</v>
      </c>
      <c r="E231" s="831"/>
      <c r="F231" s="824"/>
      <c r="G231" s="824"/>
      <c r="H231" s="824"/>
      <c r="I231" s="824"/>
      <c r="J231" s="824"/>
      <c r="K231" s="824"/>
      <c r="L231" s="824"/>
      <c r="M231" s="824"/>
      <c r="N231" s="824"/>
      <c r="O231" s="824"/>
      <c r="P231" s="824"/>
      <c r="Q231" s="824"/>
      <c r="R231" s="824"/>
      <c r="S231" s="824"/>
      <c r="T231" s="824"/>
      <c r="U231" s="824"/>
      <c r="V231" s="824"/>
      <c r="W231" s="824"/>
      <c r="X231" s="824"/>
      <c r="Y231" s="824"/>
      <c r="Z231" s="824"/>
    </row>
    <row r="232" s="823" customFormat="1" ht="28.45" hidden="1" customHeight="1" outlineLevel="1" spans="1:26">
      <c r="A232" s="833"/>
      <c r="B232" s="831" t="s">
        <v>2326</v>
      </c>
      <c r="C232" s="831" t="s">
        <v>7269</v>
      </c>
      <c r="D232" s="832">
        <v>13914.43</v>
      </c>
      <c r="E232" s="831"/>
      <c r="F232" s="824"/>
      <c r="G232" s="824"/>
      <c r="H232" s="824"/>
      <c r="I232" s="824"/>
      <c r="J232" s="824"/>
      <c r="K232" s="824"/>
      <c r="L232" s="824"/>
      <c r="M232" s="824"/>
      <c r="N232" s="824"/>
      <c r="O232" s="824"/>
      <c r="P232" s="824"/>
      <c r="Q232" s="824"/>
      <c r="R232" s="824"/>
      <c r="S232" s="824"/>
      <c r="T232" s="824"/>
      <c r="U232" s="824"/>
      <c r="V232" s="824"/>
      <c r="W232" s="824"/>
      <c r="X232" s="824"/>
      <c r="Y232" s="824"/>
      <c r="Z232" s="824"/>
    </row>
    <row r="233" s="823" customFormat="1" ht="28.45" hidden="1" customHeight="1" outlineLevel="1" spans="1:26">
      <c r="A233" s="833"/>
      <c r="B233" s="831" t="s">
        <v>2326</v>
      </c>
      <c r="C233" s="831" t="s">
        <v>8893</v>
      </c>
      <c r="D233" s="832">
        <v>1132992</v>
      </c>
      <c r="E233" s="831"/>
      <c r="F233" s="824"/>
      <c r="G233" s="824"/>
      <c r="H233" s="824"/>
      <c r="I233" s="824"/>
      <c r="J233" s="824"/>
      <c r="K233" s="824"/>
      <c r="L233" s="824"/>
      <c r="M233" s="824"/>
      <c r="N233" s="824"/>
      <c r="O233" s="824"/>
      <c r="P233" s="824"/>
      <c r="Q233" s="824"/>
      <c r="R233" s="824"/>
      <c r="S233" s="824"/>
      <c r="T233" s="824"/>
      <c r="U233" s="824"/>
      <c r="V233" s="824"/>
      <c r="W233" s="824"/>
      <c r="X233" s="824"/>
      <c r="Y233" s="824"/>
      <c r="Z233" s="824"/>
    </row>
    <row r="234" s="823" customFormat="1" ht="28.45" hidden="1" customHeight="1" outlineLevel="1" spans="1:26">
      <c r="A234" s="833"/>
      <c r="B234" s="831" t="s">
        <v>2326</v>
      </c>
      <c r="C234" s="831" t="s">
        <v>8669</v>
      </c>
      <c r="D234" s="832">
        <v>32256</v>
      </c>
      <c r="E234" s="831"/>
      <c r="F234" s="824"/>
      <c r="G234" s="824"/>
      <c r="H234" s="824"/>
      <c r="I234" s="824"/>
      <c r="J234" s="824"/>
      <c r="K234" s="824"/>
      <c r="L234" s="824"/>
      <c r="M234" s="824"/>
      <c r="N234" s="824"/>
      <c r="O234" s="824"/>
      <c r="P234" s="824"/>
      <c r="Q234" s="824"/>
      <c r="R234" s="824"/>
      <c r="S234" s="824"/>
      <c r="T234" s="824"/>
      <c r="U234" s="824"/>
      <c r="V234" s="824"/>
      <c r="W234" s="824"/>
      <c r="X234" s="824"/>
      <c r="Y234" s="824"/>
      <c r="Z234" s="824"/>
    </row>
    <row r="235" s="823" customFormat="1" ht="28.45" hidden="1" customHeight="1" outlineLevel="1" spans="1:26">
      <c r="A235" s="833"/>
      <c r="B235" s="831" t="s">
        <v>2326</v>
      </c>
      <c r="C235" s="831" t="s">
        <v>8640</v>
      </c>
      <c r="D235" s="832">
        <v>-587662.5</v>
      </c>
      <c r="E235" s="831"/>
      <c r="F235" s="824"/>
      <c r="G235" s="824"/>
      <c r="H235" s="824"/>
      <c r="I235" s="824"/>
      <c r="J235" s="824"/>
      <c r="K235" s="824"/>
      <c r="L235" s="824"/>
      <c r="M235" s="824"/>
      <c r="N235" s="824"/>
      <c r="O235" s="824"/>
      <c r="P235" s="824"/>
      <c r="Q235" s="824"/>
      <c r="R235" s="824"/>
      <c r="S235" s="824"/>
      <c r="T235" s="824"/>
      <c r="U235" s="824"/>
      <c r="V235" s="824"/>
      <c r="W235" s="824"/>
      <c r="X235" s="824"/>
      <c r="Y235" s="824"/>
      <c r="Z235" s="824"/>
    </row>
    <row r="236" s="823" customFormat="1" ht="28.45" hidden="1" customHeight="1" outlineLevel="1" spans="1:26">
      <c r="A236" s="833"/>
      <c r="B236" s="831" t="s">
        <v>2326</v>
      </c>
      <c r="C236" s="831" t="s">
        <v>8619</v>
      </c>
      <c r="D236" s="832">
        <v>-48053.38</v>
      </c>
      <c r="E236" s="831"/>
      <c r="F236" s="824"/>
      <c r="G236" s="824"/>
      <c r="H236" s="824"/>
      <c r="I236" s="824"/>
      <c r="J236" s="824"/>
      <c r="K236" s="824"/>
      <c r="L236" s="824"/>
      <c r="M236" s="824"/>
      <c r="N236" s="824"/>
      <c r="O236" s="824"/>
      <c r="P236" s="824"/>
      <c r="Q236" s="824"/>
      <c r="R236" s="824"/>
      <c r="S236" s="824"/>
      <c r="T236" s="824"/>
      <c r="U236" s="824"/>
      <c r="V236" s="824"/>
      <c r="W236" s="824"/>
      <c r="X236" s="824"/>
      <c r="Y236" s="824"/>
      <c r="Z236" s="824"/>
    </row>
    <row r="237" s="823" customFormat="1" ht="28.45" hidden="1" customHeight="1" outlineLevel="1" spans="1:26">
      <c r="A237" s="833"/>
      <c r="B237" s="831" t="s">
        <v>2326</v>
      </c>
      <c r="C237" s="831" t="s">
        <v>8894</v>
      </c>
      <c r="D237" s="832">
        <v>-249984</v>
      </c>
      <c r="E237" s="831"/>
      <c r="F237" s="824"/>
      <c r="G237" s="824"/>
      <c r="H237" s="824"/>
      <c r="I237" s="824"/>
      <c r="J237" s="824"/>
      <c r="K237" s="824"/>
      <c r="L237" s="824"/>
      <c r="M237" s="824"/>
      <c r="N237" s="824"/>
      <c r="O237" s="824"/>
      <c r="P237" s="824"/>
      <c r="Q237" s="824"/>
      <c r="R237" s="824"/>
      <c r="S237" s="824"/>
      <c r="T237" s="824"/>
      <c r="U237" s="824"/>
      <c r="V237" s="824"/>
      <c r="W237" s="824"/>
      <c r="X237" s="824"/>
      <c r="Y237" s="824"/>
      <c r="Z237" s="824"/>
    </row>
    <row r="238" s="823" customFormat="1" ht="28.45" hidden="1" customHeight="1" outlineLevel="1" spans="1:26">
      <c r="A238" s="833"/>
      <c r="B238" s="831" t="s">
        <v>2326</v>
      </c>
      <c r="C238" s="831" t="s">
        <v>7247</v>
      </c>
      <c r="D238" s="832">
        <v>824256</v>
      </c>
      <c r="E238" s="831"/>
      <c r="F238" s="824"/>
      <c r="G238" s="824"/>
      <c r="H238" s="824"/>
      <c r="I238" s="824"/>
      <c r="J238" s="824"/>
      <c r="K238" s="824"/>
      <c r="L238" s="824"/>
      <c r="M238" s="824"/>
      <c r="N238" s="824"/>
      <c r="O238" s="824"/>
      <c r="P238" s="824"/>
      <c r="Q238" s="824"/>
      <c r="R238" s="824"/>
      <c r="S238" s="824"/>
      <c r="T238" s="824"/>
      <c r="U238" s="824"/>
      <c r="V238" s="824"/>
      <c r="W238" s="824"/>
      <c r="X238" s="824"/>
      <c r="Y238" s="824"/>
      <c r="Z238" s="824"/>
    </row>
    <row r="239" s="823" customFormat="1" ht="28.45" hidden="1" customHeight="1" outlineLevel="1" spans="1:26">
      <c r="A239" s="833"/>
      <c r="B239" s="831" t="s">
        <v>2326</v>
      </c>
      <c r="C239" s="831" t="s">
        <v>8895</v>
      </c>
      <c r="D239" s="832">
        <v>-78624</v>
      </c>
      <c r="E239" s="831"/>
      <c r="F239" s="824"/>
      <c r="G239" s="824"/>
      <c r="H239" s="824"/>
      <c r="I239" s="824"/>
      <c r="J239" s="824"/>
      <c r="K239" s="824"/>
      <c r="L239" s="824"/>
      <c r="M239" s="824"/>
      <c r="N239" s="824"/>
      <c r="O239" s="824"/>
      <c r="P239" s="824"/>
      <c r="Q239" s="824"/>
      <c r="R239" s="824"/>
      <c r="S239" s="824"/>
      <c r="T239" s="824"/>
      <c r="U239" s="824"/>
      <c r="V239" s="824"/>
      <c r="W239" s="824"/>
      <c r="X239" s="824"/>
      <c r="Y239" s="824"/>
      <c r="Z239" s="824"/>
    </row>
    <row r="240" s="823" customFormat="1" ht="28.45" hidden="1" customHeight="1" outlineLevel="1" spans="1:26">
      <c r="A240" s="833"/>
      <c r="B240" s="831" t="s">
        <v>2326</v>
      </c>
      <c r="C240" s="831" t="s">
        <v>8662</v>
      </c>
      <c r="D240" s="832">
        <v>411600</v>
      </c>
      <c r="E240" s="831"/>
      <c r="F240" s="824"/>
      <c r="G240" s="824"/>
      <c r="H240" s="824"/>
      <c r="I240" s="824"/>
      <c r="J240" s="824"/>
      <c r="K240" s="824"/>
      <c r="L240" s="824"/>
      <c r="M240" s="824"/>
      <c r="N240" s="824"/>
      <c r="O240" s="824"/>
      <c r="P240" s="824"/>
      <c r="Q240" s="824"/>
      <c r="R240" s="824"/>
      <c r="S240" s="824"/>
      <c r="T240" s="824"/>
      <c r="U240" s="824"/>
      <c r="V240" s="824"/>
      <c r="W240" s="824"/>
      <c r="X240" s="824"/>
      <c r="Y240" s="824"/>
      <c r="Z240" s="824"/>
    </row>
    <row r="241" s="823" customFormat="1" ht="28.45" hidden="1" customHeight="1" outlineLevel="1" spans="1:26">
      <c r="A241" s="833"/>
      <c r="B241" s="831" t="s">
        <v>2326</v>
      </c>
      <c r="C241" s="831" t="s">
        <v>8655</v>
      </c>
      <c r="D241" s="832">
        <v>1389024</v>
      </c>
      <c r="E241" s="831"/>
      <c r="F241" s="824"/>
      <c r="G241" s="824"/>
      <c r="H241" s="824"/>
      <c r="I241" s="824"/>
      <c r="J241" s="824"/>
      <c r="K241" s="824"/>
      <c r="L241" s="824"/>
      <c r="M241" s="824"/>
      <c r="N241" s="824"/>
      <c r="O241" s="824"/>
      <c r="P241" s="824"/>
      <c r="Q241" s="824"/>
      <c r="R241" s="824"/>
      <c r="S241" s="824"/>
      <c r="T241" s="824"/>
      <c r="U241" s="824"/>
      <c r="V241" s="824"/>
      <c r="W241" s="824"/>
      <c r="X241" s="824"/>
      <c r="Y241" s="824"/>
      <c r="Z241" s="824"/>
    </row>
    <row r="242" s="823" customFormat="1" ht="28.45" hidden="1" customHeight="1" outlineLevel="1" spans="1:26">
      <c r="A242" s="833"/>
      <c r="B242" s="831" t="s">
        <v>2326</v>
      </c>
      <c r="C242" s="831" t="s">
        <v>8896</v>
      </c>
      <c r="D242" s="832">
        <v>1227340.41</v>
      </c>
      <c r="E242" s="831"/>
      <c r="F242" s="824"/>
      <c r="G242" s="824"/>
      <c r="H242" s="824"/>
      <c r="I242" s="824"/>
      <c r="J242" s="824"/>
      <c r="K242" s="824"/>
      <c r="L242" s="824"/>
      <c r="M242" s="824"/>
      <c r="N242" s="824"/>
      <c r="O242" s="824"/>
      <c r="P242" s="824"/>
      <c r="Q242" s="824"/>
      <c r="R242" s="824"/>
      <c r="S242" s="824"/>
      <c r="T242" s="824"/>
      <c r="U242" s="824"/>
      <c r="V242" s="824"/>
      <c r="W242" s="824"/>
      <c r="X242" s="824"/>
      <c r="Y242" s="824"/>
      <c r="Z242" s="824"/>
    </row>
    <row r="243" s="823" customFormat="1" ht="28.45" hidden="1" customHeight="1" outlineLevel="1" spans="1:26">
      <c r="A243" s="833"/>
      <c r="B243" s="831" t="s">
        <v>2326</v>
      </c>
      <c r="C243" s="831" t="s">
        <v>8659</v>
      </c>
      <c r="D243" s="832">
        <v>-68544</v>
      </c>
      <c r="E243" s="831"/>
      <c r="F243" s="824"/>
      <c r="G243" s="824"/>
      <c r="H243" s="824"/>
      <c r="I243" s="824"/>
      <c r="J243" s="824"/>
      <c r="K243" s="824"/>
      <c r="L243" s="824"/>
      <c r="M243" s="824"/>
      <c r="N243" s="824"/>
      <c r="O243" s="824"/>
      <c r="P243" s="824"/>
      <c r="Q243" s="824"/>
      <c r="R243" s="824"/>
      <c r="S243" s="824"/>
      <c r="T243" s="824"/>
      <c r="U243" s="824"/>
      <c r="V243" s="824"/>
      <c r="W243" s="824"/>
      <c r="X243" s="824"/>
      <c r="Y243" s="824"/>
      <c r="Z243" s="824"/>
    </row>
    <row r="244" s="823" customFormat="1" ht="28.45" hidden="1" customHeight="1" outlineLevel="1" spans="1:26">
      <c r="A244" s="833"/>
      <c r="B244" s="831" t="s">
        <v>2326</v>
      </c>
      <c r="C244" s="831" t="s">
        <v>8897</v>
      </c>
      <c r="D244" s="832">
        <v>413280</v>
      </c>
      <c r="E244" s="831"/>
      <c r="F244" s="824"/>
      <c r="G244" s="824"/>
      <c r="H244" s="824"/>
      <c r="I244" s="824"/>
      <c r="J244" s="824"/>
      <c r="K244" s="824"/>
      <c r="L244" s="824"/>
      <c r="M244" s="824"/>
      <c r="N244" s="824"/>
      <c r="O244" s="824"/>
      <c r="P244" s="824"/>
      <c r="Q244" s="824"/>
      <c r="R244" s="824"/>
      <c r="S244" s="824"/>
      <c r="T244" s="824"/>
      <c r="U244" s="824"/>
      <c r="V244" s="824"/>
      <c r="W244" s="824"/>
      <c r="X244" s="824"/>
      <c r="Y244" s="824"/>
      <c r="Z244" s="824"/>
    </row>
    <row r="245" s="823" customFormat="1" ht="28.45" hidden="1" customHeight="1" outlineLevel="1" spans="1:26">
      <c r="A245" s="833"/>
      <c r="B245" s="831" t="s">
        <v>2326</v>
      </c>
      <c r="C245" s="831" t="s">
        <v>7251</v>
      </c>
      <c r="D245" s="832">
        <v>365400</v>
      </c>
      <c r="E245" s="831"/>
      <c r="F245" s="824"/>
      <c r="G245" s="824"/>
      <c r="H245" s="824"/>
      <c r="I245" s="824"/>
      <c r="J245" s="824"/>
      <c r="K245" s="824"/>
      <c r="L245" s="824"/>
      <c r="M245" s="824"/>
      <c r="N245" s="824"/>
      <c r="O245" s="824"/>
      <c r="P245" s="824"/>
      <c r="Q245" s="824"/>
      <c r="R245" s="824"/>
      <c r="S245" s="824"/>
      <c r="T245" s="824"/>
      <c r="U245" s="824"/>
      <c r="V245" s="824"/>
      <c r="W245" s="824"/>
      <c r="X245" s="824"/>
      <c r="Y245" s="824"/>
      <c r="Z245" s="824"/>
    </row>
    <row r="246" s="823" customFormat="1" ht="28.45" hidden="1" customHeight="1" outlineLevel="1" spans="1:26">
      <c r="A246" s="833"/>
      <c r="B246" s="831" t="s">
        <v>2326</v>
      </c>
      <c r="C246" s="831" t="s">
        <v>8898</v>
      </c>
      <c r="D246" s="832">
        <v>-18792</v>
      </c>
      <c r="E246" s="831"/>
      <c r="F246" s="824"/>
      <c r="G246" s="824"/>
      <c r="H246" s="824"/>
      <c r="I246" s="824"/>
      <c r="J246" s="824"/>
      <c r="K246" s="824"/>
      <c r="L246" s="824"/>
      <c r="M246" s="824"/>
      <c r="N246" s="824"/>
      <c r="O246" s="824"/>
      <c r="P246" s="824"/>
      <c r="Q246" s="824"/>
      <c r="R246" s="824"/>
      <c r="S246" s="824"/>
      <c r="T246" s="824"/>
      <c r="U246" s="824"/>
      <c r="V246" s="824"/>
      <c r="W246" s="824"/>
      <c r="X246" s="824"/>
      <c r="Y246" s="824"/>
      <c r="Z246" s="824"/>
    </row>
    <row r="247" s="823" customFormat="1" ht="28.45" hidden="1" customHeight="1" outlineLevel="1" spans="1:26">
      <c r="A247" s="833"/>
      <c r="B247" s="831" t="s">
        <v>2326</v>
      </c>
      <c r="C247" s="831" t="s">
        <v>8692</v>
      </c>
      <c r="D247" s="832">
        <v>-86688</v>
      </c>
      <c r="E247" s="831"/>
      <c r="F247" s="824"/>
      <c r="G247" s="824"/>
      <c r="H247" s="824"/>
      <c r="I247" s="824"/>
      <c r="J247" s="824"/>
      <c r="K247" s="824"/>
      <c r="L247" s="824"/>
      <c r="M247" s="824"/>
      <c r="N247" s="824"/>
      <c r="O247" s="824"/>
      <c r="P247" s="824"/>
      <c r="Q247" s="824"/>
      <c r="R247" s="824"/>
      <c r="S247" s="824"/>
      <c r="T247" s="824"/>
      <c r="U247" s="824"/>
      <c r="V247" s="824"/>
      <c r="W247" s="824"/>
      <c r="X247" s="824"/>
      <c r="Y247" s="824"/>
      <c r="Z247" s="824"/>
    </row>
    <row r="248" s="823" customFormat="1" ht="28.45" hidden="1" customHeight="1" outlineLevel="1" spans="1:26">
      <c r="A248" s="833"/>
      <c r="B248" s="831" t="s">
        <v>2326</v>
      </c>
      <c r="C248" s="831" t="s">
        <v>8671</v>
      </c>
      <c r="D248" s="832">
        <v>403200</v>
      </c>
      <c r="E248" s="831"/>
      <c r="F248" s="824"/>
      <c r="G248" s="824"/>
      <c r="H248" s="824"/>
      <c r="I248" s="824"/>
      <c r="J248" s="824"/>
      <c r="K248" s="824"/>
      <c r="L248" s="824"/>
      <c r="M248" s="824"/>
      <c r="N248" s="824"/>
      <c r="O248" s="824"/>
      <c r="P248" s="824"/>
      <c r="Q248" s="824"/>
      <c r="R248" s="824"/>
      <c r="S248" s="824"/>
      <c r="T248" s="824"/>
      <c r="U248" s="824"/>
      <c r="V248" s="824"/>
      <c r="W248" s="824"/>
      <c r="X248" s="824"/>
      <c r="Y248" s="824"/>
      <c r="Z248" s="824"/>
    </row>
    <row r="249" s="823" customFormat="1" ht="28.45" hidden="1" customHeight="1" outlineLevel="1" spans="1:26">
      <c r="A249" s="833"/>
      <c r="B249" s="831" t="s">
        <v>2326</v>
      </c>
      <c r="C249" s="831" t="s">
        <v>8672</v>
      </c>
      <c r="D249" s="832">
        <v>-20160</v>
      </c>
      <c r="E249" s="831"/>
      <c r="F249" s="824"/>
      <c r="G249" s="824"/>
      <c r="H249" s="824"/>
      <c r="I249" s="824"/>
      <c r="J249" s="824"/>
      <c r="K249" s="824"/>
      <c r="L249" s="824"/>
      <c r="M249" s="824"/>
      <c r="N249" s="824"/>
      <c r="O249" s="824"/>
      <c r="P249" s="824"/>
      <c r="Q249" s="824"/>
      <c r="R249" s="824"/>
      <c r="S249" s="824"/>
      <c r="T249" s="824"/>
      <c r="U249" s="824"/>
      <c r="V249" s="824"/>
      <c r="W249" s="824"/>
      <c r="X249" s="824"/>
      <c r="Y249" s="824"/>
      <c r="Z249" s="824"/>
    </row>
    <row r="250" s="823" customFormat="1" ht="28.45" hidden="1" customHeight="1" outlineLevel="1" spans="1:26">
      <c r="A250" s="833"/>
      <c r="B250" s="831" t="s">
        <v>2326</v>
      </c>
      <c r="C250" s="831" t="s">
        <v>8618</v>
      </c>
      <c r="D250" s="832">
        <v>-44352</v>
      </c>
      <c r="E250" s="831"/>
      <c r="F250" s="824"/>
      <c r="G250" s="824"/>
      <c r="H250" s="824"/>
      <c r="I250" s="824"/>
      <c r="J250" s="824"/>
      <c r="K250" s="824"/>
      <c r="L250" s="824"/>
      <c r="M250" s="824"/>
      <c r="N250" s="824"/>
      <c r="O250" s="824"/>
      <c r="P250" s="824"/>
      <c r="Q250" s="824"/>
      <c r="R250" s="824"/>
      <c r="S250" s="824"/>
      <c r="T250" s="824"/>
      <c r="U250" s="824"/>
      <c r="V250" s="824"/>
      <c r="W250" s="824"/>
      <c r="X250" s="824"/>
      <c r="Y250" s="824"/>
      <c r="Z250" s="824"/>
    </row>
    <row r="251" s="823" customFormat="1" ht="28.45" hidden="1" customHeight="1" outlineLevel="1" spans="1:26">
      <c r="A251" s="833"/>
      <c r="B251" s="831" t="s">
        <v>2326</v>
      </c>
      <c r="C251" s="831" t="s">
        <v>8899</v>
      </c>
      <c r="D251" s="832">
        <v>413280</v>
      </c>
      <c r="E251" s="831"/>
      <c r="F251" s="824"/>
      <c r="G251" s="824"/>
      <c r="H251" s="824"/>
      <c r="I251" s="824"/>
      <c r="J251" s="824"/>
      <c r="K251" s="824"/>
      <c r="L251" s="824"/>
      <c r="M251" s="824"/>
      <c r="N251" s="824"/>
      <c r="O251" s="824"/>
      <c r="P251" s="824"/>
      <c r="Q251" s="824"/>
      <c r="R251" s="824"/>
      <c r="S251" s="824"/>
      <c r="T251" s="824"/>
      <c r="U251" s="824"/>
      <c r="V251" s="824"/>
      <c r="W251" s="824"/>
      <c r="X251" s="824"/>
      <c r="Y251" s="824"/>
      <c r="Z251" s="824"/>
    </row>
    <row r="252" s="823" customFormat="1" ht="28.45" hidden="1" customHeight="1" outlineLevel="1" spans="1:26">
      <c r="A252" s="833"/>
      <c r="B252" s="831" t="s">
        <v>2326</v>
      </c>
      <c r="C252" s="831" t="s">
        <v>8690</v>
      </c>
      <c r="D252" s="832">
        <v>405216</v>
      </c>
      <c r="E252" s="831"/>
      <c r="F252" s="824"/>
      <c r="G252" s="824"/>
      <c r="H252" s="824"/>
      <c r="I252" s="824"/>
      <c r="J252" s="824"/>
      <c r="K252" s="824"/>
      <c r="L252" s="824"/>
      <c r="M252" s="824"/>
      <c r="N252" s="824"/>
      <c r="O252" s="824"/>
      <c r="P252" s="824"/>
      <c r="Q252" s="824"/>
      <c r="R252" s="824"/>
      <c r="S252" s="824"/>
      <c r="T252" s="824"/>
      <c r="U252" s="824"/>
      <c r="V252" s="824"/>
      <c r="W252" s="824"/>
      <c r="X252" s="824"/>
      <c r="Y252" s="824"/>
      <c r="Z252" s="824"/>
    </row>
    <row r="253" s="823" customFormat="1" ht="28.45" hidden="1" customHeight="1" outlineLevel="1" spans="1:26">
      <c r="A253" s="833"/>
      <c r="B253" s="831" t="s">
        <v>2326</v>
      </c>
      <c r="C253" s="831" t="s">
        <v>8628</v>
      </c>
      <c r="D253" s="832">
        <v>-62496</v>
      </c>
      <c r="E253" s="831"/>
      <c r="F253" s="824"/>
      <c r="G253" s="824"/>
      <c r="H253" s="824"/>
      <c r="I253" s="824"/>
      <c r="J253" s="824"/>
      <c r="K253" s="824"/>
      <c r="L253" s="824"/>
      <c r="M253" s="824"/>
      <c r="N253" s="824"/>
      <c r="O253" s="824"/>
      <c r="P253" s="824"/>
      <c r="Q253" s="824"/>
      <c r="R253" s="824"/>
      <c r="S253" s="824"/>
      <c r="T253" s="824"/>
      <c r="U253" s="824"/>
      <c r="V253" s="824"/>
      <c r="W253" s="824"/>
      <c r="X253" s="824"/>
      <c r="Y253" s="824"/>
      <c r="Z253" s="824"/>
    </row>
    <row r="254" s="823" customFormat="1" ht="28.45" hidden="1" customHeight="1" outlineLevel="1" spans="1:26">
      <c r="A254" s="833"/>
      <c r="B254" s="831" t="s">
        <v>2326</v>
      </c>
      <c r="C254" s="831" t="s">
        <v>8900</v>
      </c>
      <c r="D254" s="832">
        <v>-39312</v>
      </c>
      <c r="E254" s="831"/>
      <c r="F254" s="824"/>
      <c r="G254" s="824"/>
      <c r="H254" s="824"/>
      <c r="I254" s="824"/>
      <c r="J254" s="824"/>
      <c r="K254" s="824"/>
      <c r="L254" s="824"/>
      <c r="M254" s="824"/>
      <c r="N254" s="824"/>
      <c r="O254" s="824"/>
      <c r="P254" s="824"/>
      <c r="Q254" s="824"/>
      <c r="R254" s="824"/>
      <c r="S254" s="824"/>
      <c r="T254" s="824"/>
      <c r="U254" s="824"/>
      <c r="V254" s="824"/>
      <c r="W254" s="824"/>
      <c r="X254" s="824"/>
      <c r="Y254" s="824"/>
      <c r="Z254" s="824"/>
    </row>
    <row r="255" s="823" customFormat="1" ht="28.45" hidden="1" customHeight="1" outlineLevel="1" spans="1:26">
      <c r="A255" s="833"/>
      <c r="B255" s="831" t="s">
        <v>2326</v>
      </c>
      <c r="C255" s="831" t="s">
        <v>8634</v>
      </c>
      <c r="D255" s="832">
        <v>1451520</v>
      </c>
      <c r="E255" s="831"/>
      <c r="F255" s="824"/>
      <c r="G255" s="824"/>
      <c r="H255" s="824"/>
      <c r="I255" s="824"/>
      <c r="J255" s="824"/>
      <c r="K255" s="824"/>
      <c r="L255" s="824"/>
      <c r="M255" s="824"/>
      <c r="N255" s="824"/>
      <c r="O255" s="824"/>
      <c r="P255" s="824"/>
      <c r="Q255" s="824"/>
      <c r="R255" s="824"/>
      <c r="S255" s="824"/>
      <c r="T255" s="824"/>
      <c r="U255" s="824"/>
      <c r="V255" s="824"/>
      <c r="W255" s="824"/>
      <c r="X255" s="824"/>
      <c r="Y255" s="824"/>
      <c r="Z255" s="824"/>
    </row>
    <row r="256" s="823" customFormat="1" ht="28.45" hidden="1" customHeight="1" outlineLevel="1" spans="1:26">
      <c r="A256" s="833"/>
      <c r="B256" s="831" t="s">
        <v>2326</v>
      </c>
      <c r="C256" s="831" t="s">
        <v>8901</v>
      </c>
      <c r="D256" s="832">
        <v>10800</v>
      </c>
      <c r="E256" s="831"/>
      <c r="F256" s="824"/>
      <c r="G256" s="824"/>
      <c r="H256" s="824"/>
      <c r="I256" s="824"/>
      <c r="J256" s="824"/>
      <c r="K256" s="824"/>
      <c r="L256" s="824"/>
      <c r="M256" s="824"/>
      <c r="N256" s="824"/>
      <c r="O256" s="824"/>
      <c r="P256" s="824"/>
      <c r="Q256" s="824"/>
      <c r="R256" s="824"/>
      <c r="S256" s="824"/>
      <c r="T256" s="824"/>
      <c r="U256" s="824"/>
      <c r="V256" s="824"/>
      <c r="W256" s="824"/>
      <c r="X256" s="824"/>
      <c r="Y256" s="824"/>
      <c r="Z256" s="824"/>
    </row>
    <row r="257" s="823" customFormat="1" ht="28.45" hidden="1" customHeight="1" outlineLevel="1" spans="1:26">
      <c r="A257" s="833"/>
      <c r="B257" s="831" t="s">
        <v>2326</v>
      </c>
      <c r="C257" s="831" t="s">
        <v>8902</v>
      </c>
      <c r="D257" s="832">
        <v>5598432</v>
      </c>
      <c r="E257" s="831"/>
      <c r="F257" s="824"/>
      <c r="G257" s="824"/>
      <c r="H257" s="824"/>
      <c r="I257" s="824"/>
      <c r="J257" s="824"/>
      <c r="K257" s="824"/>
      <c r="L257" s="824"/>
      <c r="M257" s="824"/>
      <c r="N257" s="824"/>
      <c r="O257" s="824"/>
      <c r="P257" s="824"/>
      <c r="Q257" s="824"/>
      <c r="R257" s="824"/>
      <c r="S257" s="824"/>
      <c r="T257" s="824"/>
      <c r="U257" s="824"/>
      <c r="V257" s="824"/>
      <c r="W257" s="824"/>
      <c r="X257" s="824"/>
      <c r="Y257" s="824"/>
      <c r="Z257" s="824"/>
    </row>
    <row r="258" s="823" customFormat="1" ht="28.45" hidden="1" customHeight="1" outlineLevel="1" spans="1:26">
      <c r="A258" s="833"/>
      <c r="B258" s="831" t="s">
        <v>2326</v>
      </c>
      <c r="C258" s="831" t="s">
        <v>8621</v>
      </c>
      <c r="D258" s="832">
        <v>2384928</v>
      </c>
      <c r="E258" s="831"/>
      <c r="F258" s="824"/>
      <c r="G258" s="824"/>
      <c r="H258" s="824"/>
      <c r="I258" s="824"/>
      <c r="J258" s="824"/>
      <c r="K258" s="824"/>
      <c r="L258" s="824"/>
      <c r="M258" s="824"/>
      <c r="N258" s="824"/>
      <c r="O258" s="824"/>
      <c r="P258" s="824"/>
      <c r="Q258" s="824"/>
      <c r="R258" s="824"/>
      <c r="S258" s="824"/>
      <c r="T258" s="824"/>
      <c r="U258" s="824"/>
      <c r="V258" s="824"/>
      <c r="W258" s="824"/>
      <c r="X258" s="824"/>
      <c r="Y258" s="824"/>
      <c r="Z258" s="824"/>
    </row>
    <row r="259" s="823" customFormat="1" ht="28.45" hidden="1" customHeight="1" outlineLevel="1" spans="1:26">
      <c r="A259" s="833"/>
      <c r="B259" s="831" t="s">
        <v>2326</v>
      </c>
      <c r="C259" s="831" t="s">
        <v>8465</v>
      </c>
      <c r="D259" s="832">
        <v>403200</v>
      </c>
      <c r="E259" s="831"/>
      <c r="F259" s="824"/>
      <c r="G259" s="824"/>
      <c r="H259" s="824"/>
      <c r="I259" s="824"/>
      <c r="J259" s="824"/>
      <c r="K259" s="824"/>
      <c r="L259" s="824"/>
      <c r="M259" s="824"/>
      <c r="N259" s="824"/>
      <c r="O259" s="824"/>
      <c r="P259" s="824"/>
      <c r="Q259" s="824"/>
      <c r="R259" s="824"/>
      <c r="S259" s="824"/>
      <c r="T259" s="824"/>
      <c r="U259" s="824"/>
      <c r="V259" s="824"/>
      <c r="W259" s="824"/>
      <c r="X259" s="824"/>
      <c r="Y259" s="824"/>
      <c r="Z259" s="824"/>
    </row>
    <row r="260" s="823" customFormat="1" ht="28.45" hidden="1" customHeight="1" outlineLevel="1" spans="1:26">
      <c r="A260" s="833"/>
      <c r="B260" s="831" t="s">
        <v>2326</v>
      </c>
      <c r="C260" s="831" t="s">
        <v>8903</v>
      </c>
      <c r="D260" s="832">
        <v>-46700.64</v>
      </c>
      <c r="E260" s="831"/>
      <c r="F260" s="824"/>
      <c r="G260" s="824"/>
      <c r="H260" s="824"/>
      <c r="I260" s="824"/>
      <c r="J260" s="824"/>
      <c r="K260" s="824"/>
      <c r="L260" s="824"/>
      <c r="M260" s="824"/>
      <c r="N260" s="824"/>
      <c r="O260" s="824"/>
      <c r="P260" s="824"/>
      <c r="Q260" s="824"/>
      <c r="R260" s="824"/>
      <c r="S260" s="824"/>
      <c r="T260" s="824"/>
      <c r="U260" s="824"/>
      <c r="V260" s="824"/>
      <c r="W260" s="824"/>
      <c r="X260" s="824"/>
      <c r="Y260" s="824"/>
      <c r="Z260" s="824"/>
    </row>
    <row r="261" s="823" customFormat="1" ht="28.45" hidden="1" customHeight="1" outlineLevel="1" spans="1:26">
      <c r="A261" s="833"/>
      <c r="B261" s="831" t="s">
        <v>2326</v>
      </c>
      <c r="C261" s="831" t="s">
        <v>8642</v>
      </c>
      <c r="D261" s="832">
        <v>-124992</v>
      </c>
      <c r="E261" s="831"/>
      <c r="F261" s="824"/>
      <c r="G261" s="824"/>
      <c r="H261" s="824"/>
      <c r="I261" s="824"/>
      <c r="J261" s="824"/>
      <c r="K261" s="824"/>
      <c r="L261" s="824"/>
      <c r="M261" s="824"/>
      <c r="N261" s="824"/>
      <c r="O261" s="824"/>
      <c r="P261" s="824"/>
      <c r="Q261" s="824"/>
      <c r="R261" s="824"/>
      <c r="S261" s="824"/>
      <c r="T261" s="824"/>
      <c r="U261" s="824"/>
      <c r="V261" s="824"/>
      <c r="W261" s="824"/>
      <c r="X261" s="824"/>
      <c r="Y261" s="824"/>
      <c r="Z261" s="824"/>
    </row>
    <row r="262" s="823" customFormat="1" ht="28.45" hidden="1" customHeight="1" outlineLevel="1" spans="1:26">
      <c r="A262" s="833"/>
      <c r="B262" s="831" t="s">
        <v>2326</v>
      </c>
      <c r="C262" s="831" t="s">
        <v>8643</v>
      </c>
      <c r="D262" s="832">
        <v>294336</v>
      </c>
      <c r="E262" s="831"/>
      <c r="F262" s="824"/>
      <c r="G262" s="824"/>
      <c r="H262" s="824"/>
      <c r="I262" s="824"/>
      <c r="J262" s="824"/>
      <c r="K262" s="824"/>
      <c r="L262" s="824"/>
      <c r="M262" s="824"/>
      <c r="N262" s="824"/>
      <c r="O262" s="824"/>
      <c r="P262" s="824"/>
      <c r="Q262" s="824"/>
      <c r="R262" s="824"/>
      <c r="S262" s="824"/>
      <c r="T262" s="824"/>
      <c r="U262" s="824"/>
      <c r="V262" s="824"/>
      <c r="W262" s="824"/>
      <c r="X262" s="824"/>
      <c r="Y262" s="824"/>
      <c r="Z262" s="824"/>
    </row>
    <row r="263" s="823" customFormat="1" ht="28.45" hidden="1" customHeight="1" outlineLevel="1" spans="1:26">
      <c r="A263" s="833"/>
      <c r="B263" s="831" t="s">
        <v>2326</v>
      </c>
      <c r="C263" s="831" t="s">
        <v>8904</v>
      </c>
      <c r="D263" s="832">
        <v>397152</v>
      </c>
      <c r="E263" s="831"/>
      <c r="F263" s="824"/>
      <c r="G263" s="824"/>
      <c r="H263" s="824"/>
      <c r="I263" s="824"/>
      <c r="J263" s="824"/>
      <c r="K263" s="824"/>
      <c r="L263" s="824"/>
      <c r="M263" s="824"/>
      <c r="N263" s="824"/>
      <c r="O263" s="824"/>
      <c r="P263" s="824"/>
      <c r="Q263" s="824"/>
      <c r="R263" s="824"/>
      <c r="S263" s="824"/>
      <c r="T263" s="824"/>
      <c r="U263" s="824"/>
      <c r="V263" s="824"/>
      <c r="W263" s="824"/>
      <c r="X263" s="824"/>
      <c r="Y263" s="824"/>
      <c r="Z263" s="824"/>
    </row>
    <row r="264" s="823" customFormat="1" ht="28.45" hidden="1" customHeight="1" outlineLevel="1" spans="1:26">
      <c r="A264" s="833"/>
      <c r="B264" s="831" t="s">
        <v>2326</v>
      </c>
      <c r="C264" s="831" t="s">
        <v>8675</v>
      </c>
      <c r="D264" s="832">
        <v>399168</v>
      </c>
      <c r="E264" s="831"/>
      <c r="F264" s="824"/>
      <c r="G264" s="824"/>
      <c r="H264" s="824"/>
      <c r="I264" s="824"/>
      <c r="J264" s="824"/>
      <c r="K264" s="824"/>
      <c r="L264" s="824"/>
      <c r="M264" s="824"/>
      <c r="N264" s="824"/>
      <c r="O264" s="824"/>
      <c r="P264" s="824"/>
      <c r="Q264" s="824"/>
      <c r="R264" s="824"/>
      <c r="S264" s="824"/>
      <c r="T264" s="824"/>
      <c r="U264" s="824"/>
      <c r="V264" s="824"/>
      <c r="W264" s="824"/>
      <c r="X264" s="824"/>
      <c r="Y264" s="824"/>
      <c r="Z264" s="824"/>
    </row>
    <row r="265" s="823" customFormat="1" ht="28.45" hidden="1" customHeight="1" outlineLevel="1" spans="1:26">
      <c r="A265" s="833"/>
      <c r="B265" s="831" t="s">
        <v>2326</v>
      </c>
      <c r="C265" s="831" t="s">
        <v>8469</v>
      </c>
      <c r="D265" s="832">
        <v>685937.95</v>
      </c>
      <c r="E265" s="831"/>
      <c r="F265" s="824"/>
      <c r="G265" s="824"/>
      <c r="H265" s="824"/>
      <c r="I265" s="824"/>
      <c r="J265" s="824"/>
      <c r="K265" s="824"/>
      <c r="L265" s="824"/>
      <c r="M265" s="824"/>
      <c r="N265" s="824"/>
      <c r="O265" s="824"/>
      <c r="P265" s="824"/>
      <c r="Q265" s="824"/>
      <c r="R265" s="824"/>
      <c r="S265" s="824"/>
      <c r="T265" s="824"/>
      <c r="U265" s="824"/>
      <c r="V265" s="824"/>
      <c r="W265" s="824"/>
      <c r="X265" s="824"/>
      <c r="Y265" s="824"/>
      <c r="Z265" s="824"/>
    </row>
    <row r="266" s="823" customFormat="1" ht="28.45" hidden="1" customHeight="1" outlineLevel="1" spans="1:26">
      <c r="A266" s="833"/>
      <c r="B266" s="831" t="s">
        <v>2326</v>
      </c>
      <c r="C266" s="831" t="s">
        <v>8905</v>
      </c>
      <c r="D266" s="832">
        <v>-68544</v>
      </c>
      <c r="E266" s="831"/>
      <c r="F266" s="824"/>
      <c r="G266" s="824"/>
      <c r="H266" s="824"/>
      <c r="I266" s="824"/>
      <c r="J266" s="824"/>
      <c r="K266" s="824"/>
      <c r="L266" s="824"/>
      <c r="M266" s="824"/>
      <c r="N266" s="824"/>
      <c r="O266" s="824"/>
      <c r="P266" s="824"/>
      <c r="Q266" s="824"/>
      <c r="R266" s="824"/>
      <c r="S266" s="824"/>
      <c r="T266" s="824"/>
      <c r="U266" s="824"/>
      <c r="V266" s="824"/>
      <c r="W266" s="824"/>
      <c r="X266" s="824"/>
      <c r="Y266" s="824"/>
      <c r="Z266" s="824"/>
    </row>
    <row r="267" s="823" customFormat="1" ht="28.45" hidden="1" customHeight="1" outlineLevel="1" spans="1:26">
      <c r="A267" s="833"/>
      <c r="B267" s="831" t="s">
        <v>2326</v>
      </c>
      <c r="C267" s="831" t="s">
        <v>8906</v>
      </c>
      <c r="D267" s="832">
        <v>-200858.7</v>
      </c>
      <c r="E267" s="831"/>
      <c r="F267" s="824"/>
      <c r="G267" s="824"/>
      <c r="H267" s="824"/>
      <c r="I267" s="824"/>
      <c r="J267" s="824"/>
      <c r="K267" s="824"/>
      <c r="L267" s="824"/>
      <c r="M267" s="824"/>
      <c r="N267" s="824"/>
      <c r="O267" s="824"/>
      <c r="P267" s="824"/>
      <c r="Q267" s="824"/>
      <c r="R267" s="824"/>
      <c r="S267" s="824"/>
      <c r="T267" s="824"/>
      <c r="U267" s="824"/>
      <c r="V267" s="824"/>
      <c r="W267" s="824"/>
      <c r="X267" s="824"/>
      <c r="Y267" s="824"/>
      <c r="Z267" s="824"/>
    </row>
    <row r="268" s="823" customFormat="1" ht="28.45" hidden="1" customHeight="1" outlineLevel="1" spans="1:26">
      <c r="A268" s="833"/>
      <c r="B268" s="831" t="s">
        <v>2326</v>
      </c>
      <c r="C268" s="831" t="s">
        <v>8681</v>
      </c>
      <c r="D268" s="832">
        <v>690381.22</v>
      </c>
      <c r="E268" s="831"/>
      <c r="F268" s="824"/>
      <c r="G268" s="824"/>
      <c r="H268" s="824"/>
      <c r="I268" s="824"/>
      <c r="J268" s="824"/>
      <c r="K268" s="824"/>
      <c r="L268" s="824"/>
      <c r="M268" s="824"/>
      <c r="N268" s="824"/>
      <c r="O268" s="824"/>
      <c r="P268" s="824"/>
      <c r="Q268" s="824"/>
      <c r="R268" s="824"/>
      <c r="S268" s="824"/>
      <c r="T268" s="824"/>
      <c r="U268" s="824"/>
      <c r="V268" s="824"/>
      <c r="W268" s="824"/>
      <c r="X268" s="824"/>
      <c r="Y268" s="824"/>
      <c r="Z268" s="824"/>
    </row>
    <row r="269" s="823" customFormat="1" ht="28.45" hidden="1" customHeight="1" outlineLevel="1" spans="1:26">
      <c r="A269" s="833"/>
      <c r="B269" s="831" t="s">
        <v>2326</v>
      </c>
      <c r="C269" s="831" t="s">
        <v>8907</v>
      </c>
      <c r="D269" s="832">
        <v>409248</v>
      </c>
      <c r="E269" s="831"/>
      <c r="F269" s="824"/>
      <c r="G269" s="824"/>
      <c r="H269" s="824"/>
      <c r="I269" s="824"/>
      <c r="J269" s="824"/>
      <c r="K269" s="824"/>
      <c r="L269" s="824"/>
      <c r="M269" s="824"/>
      <c r="N269" s="824"/>
      <c r="O269" s="824"/>
      <c r="P269" s="824"/>
      <c r="Q269" s="824"/>
      <c r="R269" s="824"/>
      <c r="S269" s="824"/>
      <c r="T269" s="824"/>
      <c r="U269" s="824"/>
      <c r="V269" s="824"/>
      <c r="W269" s="824"/>
      <c r="X269" s="824"/>
      <c r="Y269" s="824"/>
      <c r="Z269" s="824"/>
    </row>
    <row r="270" s="823" customFormat="1" ht="28.45" hidden="1" customHeight="1" outlineLevel="1" spans="1:26">
      <c r="A270" s="833"/>
      <c r="B270" s="831" t="s">
        <v>2326</v>
      </c>
      <c r="C270" s="831" t="s">
        <v>8908</v>
      </c>
      <c r="D270" s="832">
        <v>-668800</v>
      </c>
      <c r="E270" s="831"/>
      <c r="F270" s="824"/>
      <c r="G270" s="824"/>
      <c r="H270" s="824"/>
      <c r="I270" s="824"/>
      <c r="J270" s="824"/>
      <c r="K270" s="824"/>
      <c r="L270" s="824"/>
      <c r="M270" s="824"/>
      <c r="N270" s="824"/>
      <c r="O270" s="824"/>
      <c r="P270" s="824"/>
      <c r="Q270" s="824"/>
      <c r="R270" s="824"/>
      <c r="S270" s="824"/>
      <c r="T270" s="824"/>
      <c r="U270" s="824"/>
      <c r="V270" s="824"/>
      <c r="W270" s="824"/>
      <c r="X270" s="824"/>
      <c r="Y270" s="824"/>
      <c r="Z270" s="824"/>
    </row>
    <row r="271" s="823" customFormat="1" ht="28.45" hidden="1" customHeight="1" outlineLevel="1" spans="1:26">
      <c r="A271" s="833"/>
      <c r="B271" s="831" t="s">
        <v>2326</v>
      </c>
      <c r="C271" s="831" t="s">
        <v>7237</v>
      </c>
      <c r="D271" s="832">
        <v>32710.3</v>
      </c>
      <c r="E271" s="831"/>
      <c r="F271" s="824"/>
      <c r="G271" s="824"/>
      <c r="H271" s="824"/>
      <c r="I271" s="824"/>
      <c r="J271" s="824"/>
      <c r="K271" s="824"/>
      <c r="L271" s="824"/>
      <c r="M271" s="824"/>
      <c r="N271" s="824"/>
      <c r="O271" s="824"/>
      <c r="P271" s="824"/>
      <c r="Q271" s="824"/>
      <c r="R271" s="824"/>
      <c r="S271" s="824"/>
      <c r="T271" s="824"/>
      <c r="U271" s="824"/>
      <c r="V271" s="824"/>
      <c r="W271" s="824"/>
      <c r="X271" s="824"/>
      <c r="Y271" s="824"/>
      <c r="Z271" s="824"/>
    </row>
    <row r="272" s="823" customFormat="1" ht="28.45" hidden="1" customHeight="1" outlineLevel="1" spans="1:26">
      <c r="A272" s="833"/>
      <c r="B272" s="831" t="s">
        <v>2326</v>
      </c>
      <c r="C272" s="831" t="s">
        <v>8612</v>
      </c>
      <c r="D272" s="832">
        <v>-344736</v>
      </c>
      <c r="E272" s="831"/>
      <c r="F272" s="824"/>
      <c r="G272" s="824"/>
      <c r="H272" s="824"/>
      <c r="I272" s="824"/>
      <c r="J272" s="824"/>
      <c r="K272" s="824"/>
      <c r="L272" s="824"/>
      <c r="M272" s="824"/>
      <c r="N272" s="824"/>
      <c r="O272" s="824"/>
      <c r="P272" s="824"/>
      <c r="Q272" s="824"/>
      <c r="R272" s="824"/>
      <c r="S272" s="824"/>
      <c r="T272" s="824"/>
      <c r="U272" s="824"/>
      <c r="V272" s="824"/>
      <c r="W272" s="824"/>
      <c r="X272" s="824"/>
      <c r="Y272" s="824"/>
      <c r="Z272" s="824"/>
    </row>
    <row r="273" s="823" customFormat="1" ht="28.45" hidden="1" customHeight="1" outlineLevel="1" spans="1:26">
      <c r="A273" s="833"/>
      <c r="B273" s="831" t="s">
        <v>2326</v>
      </c>
      <c r="C273" s="831" t="s">
        <v>8909</v>
      </c>
      <c r="D273" s="832">
        <v>1465632</v>
      </c>
      <c r="E273" s="831"/>
      <c r="F273" s="824"/>
      <c r="G273" s="824"/>
      <c r="H273" s="824"/>
      <c r="I273" s="824"/>
      <c r="J273" s="824"/>
      <c r="K273" s="824"/>
      <c r="L273" s="824"/>
      <c r="M273" s="824"/>
      <c r="N273" s="824"/>
      <c r="O273" s="824"/>
      <c r="P273" s="824"/>
      <c r="Q273" s="824"/>
      <c r="R273" s="824"/>
      <c r="S273" s="824"/>
      <c r="T273" s="824"/>
      <c r="U273" s="824"/>
      <c r="V273" s="824"/>
      <c r="W273" s="824"/>
      <c r="X273" s="824"/>
      <c r="Y273" s="824"/>
      <c r="Z273" s="824"/>
    </row>
    <row r="274" s="823" customFormat="1" ht="28.45" hidden="1" customHeight="1" outlineLevel="1" spans="1:26">
      <c r="A274" s="833"/>
      <c r="B274" s="831" t="s">
        <v>2326</v>
      </c>
      <c r="C274" s="831" t="s">
        <v>8910</v>
      </c>
      <c r="D274" s="832">
        <v>-159264</v>
      </c>
      <c r="E274" s="831"/>
      <c r="F274" s="824"/>
      <c r="G274" s="824"/>
      <c r="H274" s="824"/>
      <c r="I274" s="824"/>
      <c r="J274" s="824"/>
      <c r="K274" s="824"/>
      <c r="L274" s="824"/>
      <c r="M274" s="824"/>
      <c r="N274" s="824"/>
      <c r="O274" s="824"/>
      <c r="P274" s="824"/>
      <c r="Q274" s="824"/>
      <c r="R274" s="824"/>
      <c r="S274" s="824"/>
      <c r="T274" s="824"/>
      <c r="U274" s="824"/>
      <c r="V274" s="824"/>
      <c r="W274" s="824"/>
      <c r="X274" s="824"/>
      <c r="Y274" s="824"/>
      <c r="Z274" s="824"/>
    </row>
    <row r="275" s="823" customFormat="1" ht="28.45" hidden="1" customHeight="1" outlineLevel="1" spans="1:26">
      <c r="A275" s="833"/>
      <c r="B275" s="831" t="s">
        <v>2326</v>
      </c>
      <c r="C275" s="831" t="s">
        <v>8911</v>
      </c>
      <c r="D275" s="832">
        <v>-88704</v>
      </c>
      <c r="E275" s="831"/>
      <c r="F275" s="824"/>
      <c r="G275" s="824"/>
      <c r="H275" s="824"/>
      <c r="I275" s="824"/>
      <c r="J275" s="824"/>
      <c r="K275" s="824"/>
      <c r="L275" s="824"/>
      <c r="M275" s="824"/>
      <c r="N275" s="824"/>
      <c r="O275" s="824"/>
      <c r="P275" s="824"/>
      <c r="Q275" s="824"/>
      <c r="R275" s="824"/>
      <c r="S275" s="824"/>
      <c r="T275" s="824"/>
      <c r="U275" s="824"/>
      <c r="V275" s="824"/>
      <c r="W275" s="824"/>
      <c r="X275" s="824"/>
      <c r="Y275" s="824"/>
      <c r="Z275" s="824"/>
    </row>
    <row r="276" s="823" customFormat="1" ht="28.45" hidden="1" customHeight="1" outlineLevel="1" spans="1:26">
      <c r="A276" s="833"/>
      <c r="B276" s="831" t="s">
        <v>2326</v>
      </c>
      <c r="C276" s="831" t="s">
        <v>8912</v>
      </c>
      <c r="D276" s="832">
        <v>155232</v>
      </c>
      <c r="E276" s="831"/>
      <c r="F276" s="824"/>
      <c r="G276" s="824"/>
      <c r="H276" s="824"/>
      <c r="I276" s="824"/>
      <c r="J276" s="824"/>
      <c r="K276" s="824"/>
      <c r="L276" s="824"/>
      <c r="M276" s="824"/>
      <c r="N276" s="824"/>
      <c r="O276" s="824"/>
      <c r="P276" s="824"/>
      <c r="Q276" s="824"/>
      <c r="R276" s="824"/>
      <c r="S276" s="824"/>
      <c r="T276" s="824"/>
      <c r="U276" s="824"/>
      <c r="V276" s="824"/>
      <c r="W276" s="824"/>
      <c r="X276" s="824"/>
      <c r="Y276" s="824"/>
      <c r="Z276" s="824"/>
    </row>
    <row r="277" s="823" customFormat="1" ht="28.45" hidden="1" customHeight="1" outlineLevel="1" spans="1:26">
      <c r="A277" s="833"/>
      <c r="B277" s="831" t="s">
        <v>2326</v>
      </c>
      <c r="C277" s="831" t="s">
        <v>8631</v>
      </c>
      <c r="D277" s="832">
        <v>3481825.52</v>
      </c>
      <c r="E277" s="831"/>
      <c r="F277" s="824"/>
      <c r="G277" s="824"/>
      <c r="H277" s="824"/>
      <c r="I277" s="824"/>
      <c r="J277" s="824"/>
      <c r="K277" s="824"/>
      <c r="L277" s="824"/>
      <c r="M277" s="824"/>
      <c r="N277" s="824"/>
      <c r="O277" s="824"/>
      <c r="P277" s="824"/>
      <c r="Q277" s="824"/>
      <c r="R277" s="824"/>
      <c r="S277" s="824"/>
      <c r="T277" s="824"/>
      <c r="U277" s="824"/>
      <c r="V277" s="824"/>
      <c r="W277" s="824"/>
      <c r="X277" s="824"/>
      <c r="Y277" s="824"/>
      <c r="Z277" s="824"/>
    </row>
    <row r="278" s="823" customFormat="1" ht="28.45" hidden="1" customHeight="1" outlineLevel="1" spans="1:26">
      <c r="A278" s="833"/>
      <c r="B278" s="831" t="s">
        <v>2326</v>
      </c>
      <c r="C278" s="831" t="s">
        <v>8913</v>
      </c>
      <c r="D278" s="832">
        <v>649152</v>
      </c>
      <c r="E278" s="831"/>
      <c r="F278" s="824"/>
      <c r="G278" s="824"/>
      <c r="H278" s="824"/>
      <c r="I278" s="824"/>
      <c r="J278" s="824"/>
      <c r="K278" s="824"/>
      <c r="L278" s="824"/>
      <c r="M278" s="824"/>
      <c r="N278" s="824"/>
      <c r="O278" s="824"/>
      <c r="P278" s="824"/>
      <c r="Q278" s="824"/>
      <c r="R278" s="824"/>
      <c r="S278" s="824"/>
      <c r="T278" s="824"/>
      <c r="U278" s="824"/>
      <c r="V278" s="824"/>
      <c r="W278" s="824"/>
      <c r="X278" s="824"/>
      <c r="Y278" s="824"/>
      <c r="Z278" s="824"/>
    </row>
    <row r="279" s="823" customFormat="1" ht="28.45" hidden="1" customHeight="1" outlineLevel="1" spans="1:26">
      <c r="A279" s="833"/>
      <c r="B279" s="831" t="s">
        <v>2326</v>
      </c>
      <c r="C279" s="831" t="s">
        <v>8627</v>
      </c>
      <c r="D279" s="832">
        <v>-79420.32</v>
      </c>
      <c r="E279" s="831"/>
      <c r="F279" s="824"/>
      <c r="G279" s="824"/>
      <c r="H279" s="824"/>
      <c r="I279" s="824"/>
      <c r="J279" s="824"/>
      <c r="K279" s="824"/>
      <c r="L279" s="824"/>
      <c r="M279" s="824"/>
      <c r="N279" s="824"/>
      <c r="O279" s="824"/>
      <c r="P279" s="824"/>
      <c r="Q279" s="824"/>
      <c r="R279" s="824"/>
      <c r="S279" s="824"/>
      <c r="T279" s="824"/>
      <c r="U279" s="824"/>
      <c r="V279" s="824"/>
      <c r="W279" s="824"/>
      <c r="X279" s="824"/>
      <c r="Y279" s="824"/>
      <c r="Z279" s="824"/>
    </row>
    <row r="280" s="823" customFormat="1" ht="28.45" hidden="1" customHeight="1" outlineLevel="1" spans="1:26">
      <c r="A280" s="833"/>
      <c r="B280" s="831" t="s">
        <v>2326</v>
      </c>
      <c r="C280" s="831" t="s">
        <v>8830</v>
      </c>
      <c r="D280" s="832">
        <v>479160.86</v>
      </c>
      <c r="E280" s="831"/>
      <c r="F280" s="824"/>
      <c r="G280" s="824"/>
      <c r="H280" s="824"/>
      <c r="I280" s="824"/>
      <c r="J280" s="824"/>
      <c r="K280" s="824"/>
      <c r="L280" s="824"/>
      <c r="M280" s="824"/>
      <c r="N280" s="824"/>
      <c r="O280" s="824"/>
      <c r="P280" s="824"/>
      <c r="Q280" s="824"/>
      <c r="R280" s="824"/>
      <c r="S280" s="824"/>
      <c r="T280" s="824"/>
      <c r="U280" s="824"/>
      <c r="V280" s="824"/>
      <c r="W280" s="824"/>
      <c r="X280" s="824"/>
      <c r="Y280" s="824"/>
      <c r="Z280" s="824"/>
    </row>
    <row r="281" s="823" customFormat="1" ht="28.45" hidden="1" customHeight="1" outlineLevel="1" spans="1:26">
      <c r="A281" s="833"/>
      <c r="B281" s="831" t="s">
        <v>2326</v>
      </c>
      <c r="C281" s="831" t="s">
        <v>8832</v>
      </c>
      <c r="D281" s="832">
        <v>-48384</v>
      </c>
      <c r="E281" s="831"/>
      <c r="F281" s="824"/>
      <c r="G281" s="824"/>
      <c r="H281" s="824"/>
      <c r="I281" s="824"/>
      <c r="J281" s="824"/>
      <c r="K281" s="824"/>
      <c r="L281" s="824"/>
      <c r="M281" s="824"/>
      <c r="N281" s="824"/>
      <c r="O281" s="824"/>
      <c r="P281" s="824"/>
      <c r="Q281" s="824"/>
      <c r="R281" s="824"/>
      <c r="S281" s="824"/>
      <c r="T281" s="824"/>
      <c r="U281" s="824"/>
      <c r="V281" s="824"/>
      <c r="W281" s="824"/>
      <c r="X281" s="824"/>
      <c r="Y281" s="824"/>
      <c r="Z281" s="824"/>
    </row>
    <row r="282" s="823" customFormat="1" ht="28.45" hidden="1" customHeight="1" outlineLevel="1" spans="1:26">
      <c r="A282" s="833"/>
      <c r="B282" s="831" t="s">
        <v>2326</v>
      </c>
      <c r="C282" s="831" t="s">
        <v>8650</v>
      </c>
      <c r="D282" s="832">
        <v>-149184</v>
      </c>
      <c r="E282" s="831"/>
      <c r="F282" s="824"/>
      <c r="G282" s="824"/>
      <c r="H282" s="824"/>
      <c r="I282" s="824"/>
      <c r="J282" s="824"/>
      <c r="K282" s="824"/>
      <c r="L282" s="824"/>
      <c r="M282" s="824"/>
      <c r="N282" s="824"/>
      <c r="O282" s="824"/>
      <c r="P282" s="824"/>
      <c r="Q282" s="824"/>
      <c r="R282" s="824"/>
      <c r="S282" s="824"/>
      <c r="T282" s="824"/>
      <c r="U282" s="824"/>
      <c r="V282" s="824"/>
      <c r="W282" s="824"/>
      <c r="X282" s="824"/>
      <c r="Y282" s="824"/>
      <c r="Z282" s="824"/>
    </row>
    <row r="283" s="823" customFormat="1" ht="28.45" hidden="1" customHeight="1" outlineLevel="1" spans="1:26">
      <c r="A283" s="833"/>
      <c r="B283" s="831" t="s">
        <v>2326</v>
      </c>
      <c r="C283" s="831" t="s">
        <v>8633</v>
      </c>
      <c r="D283" s="832">
        <v>357840</v>
      </c>
      <c r="E283" s="831"/>
      <c r="F283" s="824"/>
      <c r="G283" s="824"/>
      <c r="H283" s="824"/>
      <c r="I283" s="824"/>
      <c r="J283" s="824"/>
      <c r="K283" s="824"/>
      <c r="L283" s="824"/>
      <c r="M283" s="824"/>
      <c r="N283" s="824"/>
      <c r="O283" s="824"/>
      <c r="P283" s="824"/>
      <c r="Q283" s="824"/>
      <c r="R283" s="824"/>
      <c r="S283" s="824"/>
      <c r="T283" s="824"/>
      <c r="U283" s="824"/>
      <c r="V283" s="824"/>
      <c r="W283" s="824"/>
      <c r="X283" s="824"/>
      <c r="Y283" s="824"/>
      <c r="Z283" s="824"/>
    </row>
    <row r="284" s="823" customFormat="1" ht="28.45" hidden="1" customHeight="1" outlineLevel="1" spans="1:26">
      <c r="A284" s="833"/>
      <c r="B284" s="831" t="s">
        <v>2326</v>
      </c>
      <c r="C284" s="831" t="s">
        <v>8914</v>
      </c>
      <c r="D284" s="832">
        <v>201801.6</v>
      </c>
      <c r="E284" s="831"/>
      <c r="F284" s="824"/>
      <c r="G284" s="824"/>
      <c r="H284" s="824"/>
      <c r="I284" s="824"/>
      <c r="J284" s="824"/>
      <c r="K284" s="824"/>
      <c r="L284" s="824"/>
      <c r="M284" s="824"/>
      <c r="N284" s="824"/>
      <c r="O284" s="824"/>
      <c r="P284" s="824"/>
      <c r="Q284" s="824"/>
      <c r="R284" s="824"/>
      <c r="S284" s="824"/>
      <c r="T284" s="824"/>
      <c r="U284" s="824"/>
      <c r="V284" s="824"/>
      <c r="W284" s="824"/>
      <c r="X284" s="824"/>
      <c r="Y284" s="824"/>
      <c r="Z284" s="824"/>
    </row>
    <row r="285" s="823" customFormat="1" ht="28.45" hidden="1" customHeight="1" outlineLevel="1" spans="1:26">
      <c r="A285" s="833"/>
      <c r="B285" s="831" t="s">
        <v>2326</v>
      </c>
      <c r="C285" s="831" t="s">
        <v>8834</v>
      </c>
      <c r="D285" s="832">
        <v>-26208</v>
      </c>
      <c r="E285" s="831"/>
      <c r="F285" s="824"/>
      <c r="G285" s="824"/>
      <c r="H285" s="824"/>
      <c r="I285" s="824"/>
      <c r="J285" s="824"/>
      <c r="K285" s="824"/>
      <c r="L285" s="824"/>
      <c r="M285" s="824"/>
      <c r="N285" s="824"/>
      <c r="O285" s="824"/>
      <c r="P285" s="824"/>
      <c r="Q285" s="824"/>
      <c r="R285" s="824"/>
      <c r="S285" s="824"/>
      <c r="T285" s="824"/>
      <c r="U285" s="824"/>
      <c r="V285" s="824"/>
      <c r="W285" s="824"/>
      <c r="X285" s="824"/>
      <c r="Y285" s="824"/>
      <c r="Z285" s="824"/>
    </row>
    <row r="286" s="823" customFormat="1" ht="28.45" hidden="1" customHeight="1" outlineLevel="1" spans="1:26">
      <c r="A286" s="833"/>
      <c r="B286" s="831" t="s">
        <v>2326</v>
      </c>
      <c r="C286" s="831" t="s">
        <v>8915</v>
      </c>
      <c r="D286" s="832">
        <v>308448</v>
      </c>
      <c r="E286" s="831"/>
      <c r="F286" s="824"/>
      <c r="G286" s="824"/>
      <c r="H286" s="824"/>
      <c r="I286" s="824"/>
      <c r="J286" s="824"/>
      <c r="K286" s="824"/>
      <c r="L286" s="824"/>
      <c r="M286" s="824"/>
      <c r="N286" s="824"/>
      <c r="O286" s="824"/>
      <c r="P286" s="824"/>
      <c r="Q286" s="824"/>
      <c r="R286" s="824"/>
      <c r="S286" s="824"/>
      <c r="T286" s="824"/>
      <c r="U286" s="824"/>
      <c r="V286" s="824"/>
      <c r="W286" s="824"/>
      <c r="X286" s="824"/>
      <c r="Y286" s="824"/>
      <c r="Z286" s="824"/>
    </row>
    <row r="287" s="823" customFormat="1" ht="28.45" hidden="1" customHeight="1" outlineLevel="1" spans="1:26">
      <c r="A287" s="833"/>
      <c r="B287" s="831" t="s">
        <v>2326</v>
      </c>
      <c r="C287" s="831" t="s">
        <v>8661</v>
      </c>
      <c r="D287" s="832">
        <v>-342720</v>
      </c>
      <c r="E287" s="831"/>
      <c r="F287" s="824"/>
      <c r="G287" s="824"/>
      <c r="H287" s="824"/>
      <c r="I287" s="824"/>
      <c r="J287" s="824"/>
      <c r="K287" s="824"/>
      <c r="L287" s="824"/>
      <c r="M287" s="824"/>
      <c r="N287" s="824"/>
      <c r="O287" s="824"/>
      <c r="P287" s="824"/>
      <c r="Q287" s="824"/>
      <c r="R287" s="824"/>
      <c r="S287" s="824"/>
      <c r="T287" s="824"/>
      <c r="U287" s="824"/>
      <c r="V287" s="824"/>
      <c r="W287" s="824"/>
      <c r="X287" s="824"/>
      <c r="Y287" s="824"/>
      <c r="Z287" s="824"/>
    </row>
    <row r="288" s="823" customFormat="1" ht="28.45" hidden="1" customHeight="1" outlineLevel="1" spans="1:26">
      <c r="A288" s="833"/>
      <c r="B288" s="831" t="s">
        <v>2326</v>
      </c>
      <c r="C288" s="831" t="s">
        <v>8684</v>
      </c>
      <c r="D288" s="832">
        <v>385056</v>
      </c>
      <c r="E288" s="831"/>
      <c r="F288" s="824"/>
      <c r="G288" s="824"/>
      <c r="H288" s="824"/>
      <c r="I288" s="824"/>
      <c r="J288" s="824"/>
      <c r="K288" s="824"/>
      <c r="L288" s="824"/>
      <c r="M288" s="824"/>
      <c r="N288" s="824"/>
      <c r="O288" s="824"/>
      <c r="P288" s="824"/>
      <c r="Q288" s="824"/>
      <c r="R288" s="824"/>
      <c r="S288" s="824"/>
      <c r="T288" s="824"/>
      <c r="U288" s="824"/>
      <c r="V288" s="824"/>
      <c r="W288" s="824"/>
      <c r="X288" s="824"/>
      <c r="Y288" s="824"/>
      <c r="Z288" s="824"/>
    </row>
    <row r="289" s="823" customFormat="1" ht="28.45" hidden="1" customHeight="1" outlineLevel="1" spans="1:26">
      <c r="A289" s="833"/>
      <c r="B289" s="831" t="s">
        <v>2326</v>
      </c>
      <c r="C289" s="831" t="s">
        <v>8636</v>
      </c>
      <c r="D289" s="832">
        <v>-66528</v>
      </c>
      <c r="E289" s="831"/>
      <c r="F289" s="824"/>
      <c r="G289" s="824"/>
      <c r="H289" s="824"/>
      <c r="I289" s="824"/>
      <c r="J289" s="824"/>
      <c r="K289" s="824"/>
      <c r="L289" s="824"/>
      <c r="M289" s="824"/>
      <c r="N289" s="824"/>
      <c r="O289" s="824"/>
      <c r="P289" s="824"/>
      <c r="Q289" s="824"/>
      <c r="R289" s="824"/>
      <c r="S289" s="824"/>
      <c r="T289" s="824"/>
      <c r="U289" s="824"/>
      <c r="V289" s="824"/>
      <c r="W289" s="824"/>
      <c r="X289" s="824"/>
      <c r="Y289" s="824"/>
      <c r="Z289" s="824"/>
    </row>
    <row r="290" s="823" customFormat="1" ht="28.45" hidden="1" customHeight="1" outlineLevel="1" spans="1:26">
      <c r="A290" s="833"/>
      <c r="B290" s="831" t="s">
        <v>2326</v>
      </c>
      <c r="C290" s="831" t="s">
        <v>8916</v>
      </c>
      <c r="D290" s="832">
        <v>-129024</v>
      </c>
      <c r="E290" s="831"/>
      <c r="F290" s="824"/>
      <c r="G290" s="824"/>
      <c r="H290" s="824"/>
      <c r="I290" s="824"/>
      <c r="J290" s="824"/>
      <c r="K290" s="824"/>
      <c r="L290" s="824"/>
      <c r="M290" s="824"/>
      <c r="N290" s="824"/>
      <c r="O290" s="824"/>
      <c r="P290" s="824"/>
      <c r="Q290" s="824"/>
      <c r="R290" s="824"/>
      <c r="S290" s="824"/>
      <c r="T290" s="824"/>
      <c r="U290" s="824"/>
      <c r="V290" s="824"/>
      <c r="W290" s="824"/>
      <c r="X290" s="824"/>
      <c r="Y290" s="824"/>
      <c r="Z290" s="824"/>
    </row>
    <row r="291" s="823" customFormat="1" ht="28.45" hidden="1" customHeight="1" outlineLevel="1" spans="1:26">
      <c r="A291" s="833"/>
      <c r="B291" s="831" t="s">
        <v>2326</v>
      </c>
      <c r="C291" s="831" t="s">
        <v>8917</v>
      </c>
      <c r="D291" s="832">
        <v>-307440</v>
      </c>
      <c r="E291" s="831"/>
      <c r="F291" s="824"/>
      <c r="G291" s="824"/>
      <c r="H291" s="824"/>
      <c r="I291" s="824"/>
      <c r="J291" s="824"/>
      <c r="K291" s="824"/>
      <c r="L291" s="824"/>
      <c r="M291" s="824"/>
      <c r="N291" s="824"/>
      <c r="O291" s="824"/>
      <c r="P291" s="824"/>
      <c r="Q291" s="824"/>
      <c r="R291" s="824"/>
      <c r="S291" s="824"/>
      <c r="T291" s="824"/>
      <c r="U291" s="824"/>
      <c r="V291" s="824"/>
      <c r="W291" s="824"/>
      <c r="X291" s="824"/>
      <c r="Y291" s="824"/>
      <c r="Z291" s="824"/>
    </row>
    <row r="292" s="823" customFormat="1" ht="28.45" hidden="1" customHeight="1" outlineLevel="1" spans="1:26">
      <c r="A292" s="833"/>
      <c r="B292" s="831" t="s">
        <v>2326</v>
      </c>
      <c r="C292" s="831" t="s">
        <v>4752</v>
      </c>
      <c r="D292" s="832">
        <v>292320</v>
      </c>
      <c r="E292" s="831"/>
      <c r="F292" s="824"/>
      <c r="G292" s="824"/>
      <c r="H292" s="824"/>
      <c r="I292" s="824"/>
      <c r="J292" s="824"/>
      <c r="K292" s="824"/>
      <c r="L292" s="824"/>
      <c r="M292" s="824"/>
      <c r="N292" s="824"/>
      <c r="O292" s="824"/>
      <c r="P292" s="824"/>
      <c r="Q292" s="824"/>
      <c r="R292" s="824"/>
      <c r="S292" s="824"/>
      <c r="T292" s="824"/>
      <c r="U292" s="824"/>
      <c r="V292" s="824"/>
      <c r="W292" s="824"/>
      <c r="X292" s="824"/>
      <c r="Y292" s="824"/>
      <c r="Z292" s="824"/>
    </row>
    <row r="293" s="823" customFormat="1" ht="28.45" hidden="1" customHeight="1" outlineLevel="1" spans="1:26">
      <c r="A293" s="833"/>
      <c r="B293" s="831" t="s">
        <v>2326</v>
      </c>
      <c r="C293" s="831" t="s">
        <v>8918</v>
      </c>
      <c r="D293" s="832">
        <v>344736</v>
      </c>
      <c r="E293" s="831"/>
      <c r="F293" s="824"/>
      <c r="G293" s="824"/>
      <c r="H293" s="824"/>
      <c r="I293" s="824"/>
      <c r="J293" s="824"/>
      <c r="K293" s="824"/>
      <c r="L293" s="824"/>
      <c r="M293" s="824"/>
      <c r="N293" s="824"/>
      <c r="O293" s="824"/>
      <c r="P293" s="824"/>
      <c r="Q293" s="824"/>
      <c r="R293" s="824"/>
      <c r="S293" s="824"/>
      <c r="T293" s="824"/>
      <c r="U293" s="824"/>
      <c r="V293" s="824"/>
      <c r="W293" s="824"/>
      <c r="X293" s="824"/>
      <c r="Y293" s="824"/>
      <c r="Z293" s="824"/>
    </row>
    <row r="294" s="823" customFormat="1" ht="28.45" hidden="1" customHeight="1" outlineLevel="1" spans="1:26">
      <c r="A294" s="833"/>
      <c r="B294" s="831" t="s">
        <v>2326</v>
      </c>
      <c r="C294" s="831" t="s">
        <v>8638</v>
      </c>
      <c r="D294" s="832">
        <v>-532224</v>
      </c>
      <c r="E294" s="831"/>
      <c r="F294" s="824"/>
      <c r="G294" s="824"/>
      <c r="H294" s="824"/>
      <c r="I294" s="824"/>
      <c r="J294" s="824"/>
      <c r="K294" s="824"/>
      <c r="L294" s="824"/>
      <c r="M294" s="824"/>
      <c r="N294" s="824"/>
      <c r="O294" s="824"/>
      <c r="P294" s="824"/>
      <c r="Q294" s="824"/>
      <c r="R294" s="824"/>
      <c r="S294" s="824"/>
      <c r="T294" s="824"/>
      <c r="U294" s="824"/>
      <c r="V294" s="824"/>
      <c r="W294" s="824"/>
      <c r="X294" s="824"/>
      <c r="Y294" s="824"/>
      <c r="Z294" s="824"/>
    </row>
    <row r="295" s="823" customFormat="1" ht="28.45" hidden="1" customHeight="1" outlineLevel="1" spans="1:26">
      <c r="A295" s="833"/>
      <c r="B295" s="831" t="s">
        <v>2326</v>
      </c>
      <c r="C295" s="831" t="s">
        <v>8919</v>
      </c>
      <c r="D295" s="832">
        <v>-72576</v>
      </c>
      <c r="E295" s="831"/>
      <c r="F295" s="824"/>
      <c r="G295" s="824"/>
      <c r="H295" s="824"/>
      <c r="I295" s="824"/>
      <c r="J295" s="824"/>
      <c r="K295" s="824"/>
      <c r="L295" s="824"/>
      <c r="M295" s="824"/>
      <c r="N295" s="824"/>
      <c r="O295" s="824"/>
      <c r="P295" s="824"/>
      <c r="Q295" s="824"/>
      <c r="R295" s="824"/>
      <c r="S295" s="824"/>
      <c r="T295" s="824"/>
      <c r="U295" s="824"/>
      <c r="V295" s="824"/>
      <c r="W295" s="824"/>
      <c r="X295" s="824"/>
      <c r="Y295" s="824"/>
      <c r="Z295" s="824"/>
    </row>
    <row r="296" s="823" customFormat="1" ht="28.45" hidden="1" customHeight="1" outlineLevel="1" spans="1:26">
      <c r="A296" s="833"/>
      <c r="B296" s="831" t="s">
        <v>2326</v>
      </c>
      <c r="C296" s="831" t="s">
        <v>8920</v>
      </c>
      <c r="D296" s="832">
        <v>479808</v>
      </c>
      <c r="E296" s="831"/>
      <c r="F296" s="824"/>
      <c r="G296" s="824"/>
      <c r="H296" s="824"/>
      <c r="I296" s="824"/>
      <c r="J296" s="824"/>
      <c r="K296" s="824"/>
      <c r="L296" s="824"/>
      <c r="M296" s="824"/>
      <c r="N296" s="824"/>
      <c r="O296" s="824"/>
      <c r="P296" s="824"/>
      <c r="Q296" s="824"/>
      <c r="R296" s="824"/>
      <c r="S296" s="824"/>
      <c r="T296" s="824"/>
      <c r="U296" s="824"/>
      <c r="V296" s="824"/>
      <c r="W296" s="824"/>
      <c r="X296" s="824"/>
      <c r="Y296" s="824"/>
      <c r="Z296" s="824"/>
    </row>
    <row r="297" s="823" customFormat="1" ht="28.45" hidden="1" customHeight="1" outlineLevel="1" spans="1:26">
      <c r="A297" s="833"/>
      <c r="B297" s="831" t="s">
        <v>2326</v>
      </c>
      <c r="C297" s="831" t="s">
        <v>8651</v>
      </c>
      <c r="D297" s="832">
        <v>314496</v>
      </c>
      <c r="E297" s="831"/>
      <c r="F297" s="824"/>
      <c r="G297" s="824"/>
      <c r="H297" s="824"/>
      <c r="I297" s="824"/>
      <c r="J297" s="824"/>
      <c r="K297" s="824"/>
      <c r="L297" s="824"/>
      <c r="M297" s="824"/>
      <c r="N297" s="824"/>
      <c r="O297" s="824"/>
      <c r="P297" s="824"/>
      <c r="Q297" s="824"/>
      <c r="R297" s="824"/>
      <c r="S297" s="824"/>
      <c r="T297" s="824"/>
      <c r="U297" s="824"/>
      <c r="V297" s="824"/>
      <c r="W297" s="824"/>
      <c r="X297" s="824"/>
      <c r="Y297" s="824"/>
      <c r="Z297" s="824"/>
    </row>
    <row r="298" s="823" customFormat="1" ht="28.45" hidden="1" customHeight="1" outlineLevel="1" spans="1:26">
      <c r="A298" s="833"/>
      <c r="B298" s="831" t="s">
        <v>2326</v>
      </c>
      <c r="C298" s="831" t="s">
        <v>8668</v>
      </c>
      <c r="D298" s="832">
        <v>388176.77</v>
      </c>
      <c r="E298" s="831"/>
      <c r="F298" s="824"/>
      <c r="G298" s="824"/>
      <c r="H298" s="824"/>
      <c r="I298" s="824"/>
      <c r="J298" s="824"/>
      <c r="K298" s="824"/>
      <c r="L298" s="824"/>
      <c r="M298" s="824"/>
      <c r="N298" s="824"/>
      <c r="O298" s="824"/>
      <c r="P298" s="824"/>
      <c r="Q298" s="824"/>
      <c r="R298" s="824"/>
      <c r="S298" s="824"/>
      <c r="T298" s="824"/>
      <c r="U298" s="824"/>
      <c r="V298" s="824"/>
      <c r="W298" s="824"/>
      <c r="X298" s="824"/>
      <c r="Y298" s="824"/>
      <c r="Z298" s="824"/>
    </row>
    <row r="299" s="823" customFormat="1" ht="28.45" hidden="1" customHeight="1" outlineLevel="1" spans="1:26">
      <c r="A299" s="833"/>
      <c r="B299" s="831" t="s">
        <v>2326</v>
      </c>
      <c r="C299" s="831" t="s">
        <v>8657</v>
      </c>
      <c r="D299" s="832">
        <v>-122976</v>
      </c>
      <c r="E299" s="831"/>
      <c r="F299" s="824"/>
      <c r="G299" s="824"/>
      <c r="H299" s="824"/>
      <c r="I299" s="824"/>
      <c r="J299" s="824"/>
      <c r="K299" s="824"/>
      <c r="L299" s="824"/>
      <c r="M299" s="824"/>
      <c r="N299" s="824"/>
      <c r="O299" s="824"/>
      <c r="P299" s="824"/>
      <c r="Q299" s="824"/>
      <c r="R299" s="824"/>
      <c r="S299" s="824"/>
      <c r="T299" s="824"/>
      <c r="U299" s="824"/>
      <c r="V299" s="824"/>
      <c r="W299" s="824"/>
      <c r="X299" s="824"/>
      <c r="Y299" s="824"/>
      <c r="Z299" s="824"/>
    </row>
    <row r="300" s="823" customFormat="1" ht="28.45" hidden="1" customHeight="1" outlineLevel="1" spans="1:26">
      <c r="A300" s="833"/>
      <c r="B300" s="831" t="s">
        <v>2326</v>
      </c>
      <c r="C300" s="831" t="s">
        <v>8630</v>
      </c>
      <c r="D300" s="832">
        <v>1370535.27</v>
      </c>
      <c r="E300" s="831"/>
      <c r="F300" s="824"/>
      <c r="G300" s="824"/>
      <c r="H300" s="824"/>
      <c r="I300" s="824"/>
      <c r="J300" s="824"/>
      <c r="K300" s="824"/>
      <c r="L300" s="824"/>
      <c r="M300" s="824"/>
      <c r="N300" s="824"/>
      <c r="O300" s="824"/>
      <c r="P300" s="824"/>
      <c r="Q300" s="824"/>
      <c r="R300" s="824"/>
      <c r="S300" s="824"/>
      <c r="T300" s="824"/>
      <c r="U300" s="824"/>
      <c r="V300" s="824"/>
      <c r="W300" s="824"/>
      <c r="X300" s="824"/>
      <c r="Y300" s="824"/>
      <c r="Z300" s="824"/>
    </row>
    <row r="301" s="823" customFormat="1" ht="28.45" hidden="1" customHeight="1" outlineLevel="1" spans="1:26">
      <c r="A301" s="833"/>
      <c r="B301" s="831" t="s">
        <v>2326</v>
      </c>
      <c r="C301" s="831" t="s">
        <v>8921</v>
      </c>
      <c r="D301" s="832">
        <v>-431200</v>
      </c>
      <c r="E301" s="831"/>
      <c r="F301" s="824"/>
      <c r="G301" s="824"/>
      <c r="H301" s="824"/>
      <c r="I301" s="824"/>
      <c r="J301" s="824"/>
      <c r="K301" s="824"/>
      <c r="L301" s="824"/>
      <c r="M301" s="824"/>
      <c r="N301" s="824"/>
      <c r="O301" s="824"/>
      <c r="P301" s="824"/>
      <c r="Q301" s="824"/>
      <c r="R301" s="824"/>
      <c r="S301" s="824"/>
      <c r="T301" s="824"/>
      <c r="U301" s="824"/>
      <c r="V301" s="824"/>
      <c r="W301" s="824"/>
      <c r="X301" s="824"/>
      <c r="Y301" s="824"/>
      <c r="Z301" s="824"/>
    </row>
    <row r="302" s="823" customFormat="1" ht="28.45" hidden="1" customHeight="1" outlineLevel="1" spans="1:26">
      <c r="A302" s="833"/>
      <c r="B302" s="831" t="s">
        <v>2326</v>
      </c>
      <c r="C302" s="831" t="s">
        <v>8677</v>
      </c>
      <c r="D302" s="832">
        <v>-60480</v>
      </c>
      <c r="E302" s="831"/>
      <c r="F302" s="824"/>
      <c r="G302" s="824"/>
      <c r="H302" s="824"/>
      <c r="I302" s="824"/>
      <c r="J302" s="824"/>
      <c r="K302" s="824"/>
      <c r="L302" s="824"/>
      <c r="M302" s="824"/>
      <c r="N302" s="824"/>
      <c r="O302" s="824"/>
      <c r="P302" s="824"/>
      <c r="Q302" s="824"/>
      <c r="R302" s="824"/>
      <c r="S302" s="824"/>
      <c r="T302" s="824"/>
      <c r="U302" s="824"/>
      <c r="V302" s="824"/>
      <c r="W302" s="824"/>
      <c r="X302" s="824"/>
      <c r="Y302" s="824"/>
      <c r="Z302" s="824"/>
    </row>
    <row r="303" s="823" customFormat="1" ht="28.45" hidden="1" customHeight="1" outlineLevel="1" spans="1:26">
      <c r="A303" s="833"/>
      <c r="B303" s="831" t="s">
        <v>2326</v>
      </c>
      <c r="C303" s="831" t="s">
        <v>8624</v>
      </c>
      <c r="D303" s="832">
        <v>342720</v>
      </c>
      <c r="E303" s="831"/>
      <c r="F303" s="824"/>
      <c r="G303" s="824"/>
      <c r="H303" s="824"/>
      <c r="I303" s="824"/>
      <c r="J303" s="824"/>
      <c r="K303" s="824"/>
      <c r="L303" s="824"/>
      <c r="M303" s="824"/>
      <c r="N303" s="824"/>
      <c r="O303" s="824"/>
      <c r="P303" s="824"/>
      <c r="Q303" s="824"/>
      <c r="R303" s="824"/>
      <c r="S303" s="824"/>
      <c r="T303" s="824"/>
      <c r="U303" s="824"/>
      <c r="V303" s="824"/>
      <c r="W303" s="824"/>
      <c r="X303" s="824"/>
      <c r="Y303" s="824"/>
      <c r="Z303" s="824"/>
    </row>
    <row r="304" s="823" customFormat="1" ht="28.45" hidden="1" customHeight="1" outlineLevel="1" spans="1:26">
      <c r="A304" s="833"/>
      <c r="B304" s="831" t="s">
        <v>2326</v>
      </c>
      <c r="C304" s="831" t="s">
        <v>8922</v>
      </c>
      <c r="D304" s="832">
        <v>-150192</v>
      </c>
      <c r="E304" s="831"/>
      <c r="F304" s="824"/>
      <c r="G304" s="824"/>
      <c r="H304" s="824"/>
      <c r="I304" s="824"/>
      <c r="J304" s="824"/>
      <c r="K304" s="824"/>
      <c r="L304" s="824"/>
      <c r="M304" s="824"/>
      <c r="N304" s="824"/>
      <c r="O304" s="824"/>
      <c r="P304" s="824"/>
      <c r="Q304" s="824"/>
      <c r="R304" s="824"/>
      <c r="S304" s="824"/>
      <c r="T304" s="824"/>
      <c r="U304" s="824"/>
      <c r="V304" s="824"/>
      <c r="W304" s="824"/>
      <c r="X304" s="824"/>
      <c r="Y304" s="824"/>
      <c r="Z304" s="824"/>
    </row>
    <row r="305" s="823" customFormat="1" ht="28.45" hidden="1" customHeight="1" outlineLevel="1" spans="1:26">
      <c r="A305" s="833"/>
      <c r="B305" s="831" t="s">
        <v>2326</v>
      </c>
      <c r="C305" s="831" t="s">
        <v>8683</v>
      </c>
      <c r="D305" s="832">
        <v>985594.18</v>
      </c>
      <c r="E305" s="831"/>
      <c r="F305" s="824"/>
      <c r="G305" s="824"/>
      <c r="H305" s="824"/>
      <c r="I305" s="824"/>
      <c r="J305" s="824"/>
      <c r="K305" s="824"/>
      <c r="L305" s="824"/>
      <c r="M305" s="824"/>
      <c r="N305" s="824"/>
      <c r="O305" s="824"/>
      <c r="P305" s="824"/>
      <c r="Q305" s="824"/>
      <c r="R305" s="824"/>
      <c r="S305" s="824"/>
      <c r="T305" s="824"/>
      <c r="U305" s="824"/>
      <c r="V305" s="824"/>
      <c r="W305" s="824"/>
      <c r="X305" s="824"/>
      <c r="Y305" s="824"/>
      <c r="Z305" s="824"/>
    </row>
    <row r="306" s="823" customFormat="1" ht="28.45" hidden="1" customHeight="1" outlineLevel="1" spans="1:26">
      <c r="A306" s="833"/>
      <c r="B306" s="831" t="s">
        <v>2326</v>
      </c>
      <c r="C306" s="831" t="s">
        <v>8674</v>
      </c>
      <c r="D306" s="832">
        <v>-135186.91</v>
      </c>
      <c r="E306" s="831"/>
      <c r="F306" s="824"/>
      <c r="G306" s="824"/>
      <c r="H306" s="824"/>
      <c r="I306" s="824"/>
      <c r="J306" s="824"/>
      <c r="K306" s="824"/>
      <c r="L306" s="824"/>
      <c r="M306" s="824"/>
      <c r="N306" s="824"/>
      <c r="O306" s="824"/>
      <c r="P306" s="824"/>
      <c r="Q306" s="824"/>
      <c r="R306" s="824"/>
      <c r="S306" s="824"/>
      <c r="T306" s="824"/>
      <c r="U306" s="824"/>
      <c r="V306" s="824"/>
      <c r="W306" s="824"/>
      <c r="X306" s="824"/>
      <c r="Y306" s="824"/>
      <c r="Z306" s="824"/>
    </row>
    <row r="307" s="823" customFormat="1" ht="28.45" hidden="1" customHeight="1" outlineLevel="1" spans="1:26">
      <c r="A307" s="833"/>
      <c r="B307" s="831" t="s">
        <v>2326</v>
      </c>
      <c r="C307" s="831" t="s">
        <v>7259</v>
      </c>
      <c r="D307" s="832">
        <v>-49140</v>
      </c>
      <c r="E307" s="831"/>
      <c r="F307" s="824"/>
      <c r="G307" s="824"/>
      <c r="H307" s="824"/>
      <c r="I307" s="824"/>
      <c r="J307" s="824"/>
      <c r="K307" s="824"/>
      <c r="L307" s="824"/>
      <c r="M307" s="824"/>
      <c r="N307" s="824"/>
      <c r="O307" s="824"/>
      <c r="P307" s="824"/>
      <c r="Q307" s="824"/>
      <c r="R307" s="824"/>
      <c r="S307" s="824"/>
      <c r="T307" s="824"/>
      <c r="U307" s="824"/>
      <c r="V307" s="824"/>
      <c r="W307" s="824"/>
      <c r="X307" s="824"/>
      <c r="Y307" s="824"/>
      <c r="Z307" s="824"/>
    </row>
    <row r="308" s="823" customFormat="1" ht="28.45" hidden="1" customHeight="1" outlineLevel="1" spans="1:26">
      <c r="A308" s="833"/>
      <c r="B308" s="831" t="s">
        <v>2326</v>
      </c>
      <c r="C308" s="831" t="s">
        <v>8923</v>
      </c>
      <c r="D308" s="832">
        <v>253000</v>
      </c>
      <c r="E308" s="831"/>
      <c r="F308" s="824"/>
      <c r="G308" s="824"/>
      <c r="H308" s="824"/>
      <c r="I308" s="824"/>
      <c r="J308" s="824"/>
      <c r="K308" s="824"/>
      <c r="L308" s="824"/>
      <c r="M308" s="824"/>
      <c r="N308" s="824"/>
      <c r="O308" s="824"/>
      <c r="P308" s="824"/>
      <c r="Q308" s="824"/>
      <c r="R308" s="824"/>
      <c r="S308" s="824"/>
      <c r="T308" s="824"/>
      <c r="U308" s="824"/>
      <c r="V308" s="824"/>
      <c r="W308" s="824"/>
      <c r="X308" s="824"/>
      <c r="Y308" s="824"/>
      <c r="Z308" s="824"/>
    </row>
    <row r="309" s="823" customFormat="1" ht="28.45" hidden="1" customHeight="1" outlineLevel="1" spans="1:26">
      <c r="A309" s="833"/>
      <c r="B309" s="831" t="s">
        <v>2326</v>
      </c>
      <c r="C309" s="831" t="s">
        <v>8660</v>
      </c>
      <c r="D309" s="832">
        <v>818496</v>
      </c>
      <c r="E309" s="831"/>
      <c r="F309" s="824"/>
      <c r="G309" s="824"/>
      <c r="H309" s="824"/>
      <c r="I309" s="824"/>
      <c r="J309" s="824"/>
      <c r="K309" s="824"/>
      <c r="L309" s="824"/>
      <c r="M309" s="824"/>
      <c r="N309" s="824"/>
      <c r="O309" s="824"/>
      <c r="P309" s="824"/>
      <c r="Q309" s="824"/>
      <c r="R309" s="824"/>
      <c r="S309" s="824"/>
      <c r="T309" s="824"/>
      <c r="U309" s="824"/>
      <c r="V309" s="824"/>
      <c r="W309" s="824"/>
      <c r="X309" s="824"/>
      <c r="Y309" s="824"/>
      <c r="Z309" s="824"/>
    </row>
    <row r="310" s="823" customFormat="1" ht="28.45" hidden="1" customHeight="1" outlineLevel="1" spans="1:26">
      <c r="A310" s="833"/>
      <c r="B310" s="831" t="s">
        <v>2326</v>
      </c>
      <c r="C310" s="831" t="s">
        <v>8924</v>
      </c>
      <c r="D310" s="832">
        <v>217728</v>
      </c>
      <c r="E310" s="831"/>
      <c r="F310" s="824"/>
      <c r="G310" s="824"/>
      <c r="H310" s="824"/>
      <c r="I310" s="824"/>
      <c r="J310" s="824"/>
      <c r="K310" s="824"/>
      <c r="L310" s="824"/>
      <c r="M310" s="824"/>
      <c r="N310" s="824"/>
      <c r="O310" s="824"/>
      <c r="P310" s="824"/>
      <c r="Q310" s="824"/>
      <c r="R310" s="824"/>
      <c r="S310" s="824"/>
      <c r="T310" s="824"/>
      <c r="U310" s="824"/>
      <c r="V310" s="824"/>
      <c r="W310" s="824"/>
      <c r="X310" s="824"/>
      <c r="Y310" s="824"/>
      <c r="Z310" s="824"/>
    </row>
    <row r="311" s="823" customFormat="1" ht="28.45" hidden="1" customHeight="1" outlineLevel="1" spans="1:26">
      <c r="A311" s="833"/>
      <c r="B311" s="831" t="s">
        <v>2326</v>
      </c>
      <c r="C311" s="831" t="s">
        <v>8925</v>
      </c>
      <c r="D311" s="832">
        <v>-12096</v>
      </c>
      <c r="E311" s="831"/>
      <c r="F311" s="824"/>
      <c r="G311" s="824"/>
      <c r="H311" s="824"/>
      <c r="I311" s="824"/>
      <c r="J311" s="824"/>
      <c r="K311" s="824"/>
      <c r="L311" s="824"/>
      <c r="M311" s="824"/>
      <c r="N311" s="824"/>
      <c r="O311" s="824"/>
      <c r="P311" s="824"/>
      <c r="Q311" s="824"/>
      <c r="R311" s="824"/>
      <c r="S311" s="824"/>
      <c r="T311" s="824"/>
      <c r="U311" s="824"/>
      <c r="V311" s="824"/>
      <c r="W311" s="824"/>
      <c r="X311" s="824"/>
      <c r="Y311" s="824"/>
      <c r="Z311" s="824"/>
    </row>
    <row r="312" s="823" customFormat="1" ht="28.45" hidden="1" customHeight="1" outlineLevel="1" spans="1:26">
      <c r="A312" s="833"/>
      <c r="B312" s="831" t="s">
        <v>2326</v>
      </c>
      <c r="C312" s="831" t="s">
        <v>8926</v>
      </c>
      <c r="D312" s="832">
        <v>196263.66</v>
      </c>
      <c r="E312" s="831"/>
      <c r="F312" s="824"/>
      <c r="G312" s="824"/>
      <c r="H312" s="824"/>
      <c r="I312" s="824"/>
      <c r="J312" s="824"/>
      <c r="K312" s="824"/>
      <c r="L312" s="824"/>
      <c r="M312" s="824"/>
      <c r="N312" s="824"/>
      <c r="O312" s="824"/>
      <c r="P312" s="824"/>
      <c r="Q312" s="824"/>
      <c r="R312" s="824"/>
      <c r="S312" s="824"/>
      <c r="T312" s="824"/>
      <c r="U312" s="824"/>
      <c r="V312" s="824"/>
      <c r="W312" s="824"/>
      <c r="X312" s="824"/>
      <c r="Y312" s="824"/>
      <c r="Z312" s="824"/>
    </row>
    <row r="313" s="823" customFormat="1" ht="28.45" hidden="1" customHeight="1" outlineLevel="1" spans="1:26">
      <c r="A313" s="833"/>
      <c r="B313" s="831" t="s">
        <v>2326</v>
      </c>
      <c r="C313" s="831" t="s">
        <v>8927</v>
      </c>
      <c r="D313" s="832">
        <v>-106848</v>
      </c>
      <c r="E313" s="831"/>
      <c r="F313" s="824"/>
      <c r="G313" s="824"/>
      <c r="H313" s="824"/>
      <c r="I313" s="824"/>
      <c r="J313" s="824"/>
      <c r="K313" s="824"/>
      <c r="L313" s="824"/>
      <c r="M313" s="824"/>
      <c r="N313" s="824"/>
      <c r="O313" s="824"/>
      <c r="P313" s="824"/>
      <c r="Q313" s="824"/>
      <c r="R313" s="824"/>
      <c r="S313" s="824"/>
      <c r="T313" s="824"/>
      <c r="U313" s="824"/>
      <c r="V313" s="824"/>
      <c r="W313" s="824"/>
      <c r="X313" s="824"/>
      <c r="Y313" s="824"/>
      <c r="Z313" s="824"/>
    </row>
    <row r="314" s="823" customFormat="1" ht="28.45" hidden="1" customHeight="1" outlineLevel="1" spans="1:26">
      <c r="A314" s="833"/>
      <c r="B314" s="831" t="s">
        <v>2326</v>
      </c>
      <c r="C314" s="831" t="s">
        <v>8928</v>
      </c>
      <c r="D314" s="832">
        <v>26208</v>
      </c>
      <c r="E314" s="831"/>
      <c r="F314" s="824"/>
      <c r="G314" s="824"/>
      <c r="H314" s="824"/>
      <c r="I314" s="824"/>
      <c r="J314" s="824"/>
      <c r="K314" s="824"/>
      <c r="L314" s="824"/>
      <c r="M314" s="824"/>
      <c r="N314" s="824"/>
      <c r="O314" s="824"/>
      <c r="P314" s="824"/>
      <c r="Q314" s="824"/>
      <c r="R314" s="824"/>
      <c r="S314" s="824"/>
      <c r="T314" s="824"/>
      <c r="U314" s="824"/>
      <c r="V314" s="824"/>
      <c r="W314" s="824"/>
      <c r="X314" s="824"/>
      <c r="Y314" s="824"/>
      <c r="Z314" s="824"/>
    </row>
    <row r="315" s="823" customFormat="1" ht="28.45" hidden="1" customHeight="1" outlineLevel="1" spans="1:26">
      <c r="A315" s="833"/>
      <c r="B315" s="831" t="s">
        <v>2326</v>
      </c>
      <c r="C315" s="831" t="s">
        <v>8635</v>
      </c>
      <c r="D315" s="832">
        <v>2016000</v>
      </c>
      <c r="E315" s="831"/>
      <c r="F315" s="824"/>
      <c r="G315" s="824"/>
      <c r="H315" s="824"/>
      <c r="I315" s="824"/>
      <c r="J315" s="824"/>
      <c r="K315" s="824"/>
      <c r="L315" s="824"/>
      <c r="M315" s="824"/>
      <c r="N315" s="824"/>
      <c r="O315" s="824"/>
      <c r="P315" s="824"/>
      <c r="Q315" s="824"/>
      <c r="R315" s="824"/>
      <c r="S315" s="824"/>
      <c r="T315" s="824"/>
      <c r="U315" s="824"/>
      <c r="V315" s="824"/>
      <c r="W315" s="824"/>
      <c r="X315" s="824"/>
      <c r="Y315" s="824"/>
      <c r="Z315" s="824"/>
    </row>
    <row r="316" s="823" customFormat="1" ht="28.45" hidden="1" customHeight="1" outlineLevel="1" spans="1:26">
      <c r="A316" s="833"/>
      <c r="B316" s="831" t="s">
        <v>2326</v>
      </c>
      <c r="C316" s="831" t="s">
        <v>8929</v>
      </c>
      <c r="D316" s="832">
        <v>-147168</v>
      </c>
      <c r="E316" s="831"/>
      <c r="F316" s="824"/>
      <c r="G316" s="824"/>
      <c r="H316" s="824"/>
      <c r="I316" s="824"/>
      <c r="J316" s="824"/>
      <c r="K316" s="824"/>
      <c r="L316" s="824"/>
      <c r="M316" s="824"/>
      <c r="N316" s="824"/>
      <c r="O316" s="824"/>
      <c r="P316" s="824"/>
      <c r="Q316" s="824"/>
      <c r="R316" s="824"/>
      <c r="S316" s="824"/>
      <c r="T316" s="824"/>
      <c r="U316" s="824"/>
      <c r="V316" s="824"/>
      <c r="W316" s="824"/>
      <c r="X316" s="824"/>
      <c r="Y316" s="824"/>
      <c r="Z316" s="824"/>
    </row>
    <row r="317" s="823" customFormat="1" ht="28.45" hidden="1" customHeight="1" outlineLevel="1" spans="1:26">
      <c r="A317" s="833"/>
      <c r="B317" s="831" t="s">
        <v>2326</v>
      </c>
      <c r="C317" s="831" t="s">
        <v>8930</v>
      </c>
      <c r="D317" s="832">
        <v>-39735.06</v>
      </c>
      <c r="E317" s="831"/>
      <c r="F317" s="824"/>
      <c r="G317" s="824"/>
      <c r="H317" s="824"/>
      <c r="I317" s="824"/>
      <c r="J317" s="824"/>
      <c r="K317" s="824"/>
      <c r="L317" s="824"/>
      <c r="M317" s="824"/>
      <c r="N317" s="824"/>
      <c r="O317" s="824"/>
      <c r="P317" s="824"/>
      <c r="Q317" s="824"/>
      <c r="R317" s="824"/>
      <c r="S317" s="824"/>
      <c r="T317" s="824"/>
      <c r="U317" s="824"/>
      <c r="V317" s="824"/>
      <c r="W317" s="824"/>
      <c r="X317" s="824"/>
      <c r="Y317" s="824"/>
      <c r="Z317" s="824"/>
    </row>
    <row r="318" s="823" customFormat="1" ht="28.45" hidden="1" customHeight="1" outlineLevel="1" spans="1:26">
      <c r="A318" s="833"/>
      <c r="B318" s="831" t="s">
        <v>2326</v>
      </c>
      <c r="C318" s="831" t="s">
        <v>8931</v>
      </c>
      <c r="D318" s="832">
        <v>-292434.91</v>
      </c>
      <c r="E318" s="831"/>
      <c r="F318" s="824"/>
      <c r="G318" s="824"/>
      <c r="H318" s="824"/>
      <c r="I318" s="824"/>
      <c r="J318" s="824"/>
      <c r="K318" s="824"/>
      <c r="L318" s="824"/>
      <c r="M318" s="824"/>
      <c r="N318" s="824"/>
      <c r="O318" s="824"/>
      <c r="P318" s="824"/>
      <c r="Q318" s="824"/>
      <c r="R318" s="824"/>
      <c r="S318" s="824"/>
      <c r="T318" s="824"/>
      <c r="U318" s="824"/>
      <c r="V318" s="824"/>
      <c r="W318" s="824"/>
      <c r="X318" s="824"/>
      <c r="Y318" s="824"/>
      <c r="Z318" s="824"/>
    </row>
    <row r="319" s="823" customFormat="1" ht="28.45" hidden="1" customHeight="1" outlineLevel="1" spans="1:26">
      <c r="A319" s="833"/>
      <c r="B319" s="831" t="s">
        <v>2326</v>
      </c>
      <c r="C319" s="831" t="s">
        <v>8932</v>
      </c>
      <c r="D319" s="832">
        <v>919296</v>
      </c>
      <c r="E319" s="831"/>
      <c r="F319" s="824"/>
      <c r="G319" s="824"/>
      <c r="H319" s="824"/>
      <c r="I319" s="824"/>
      <c r="J319" s="824"/>
      <c r="K319" s="824"/>
      <c r="L319" s="824"/>
      <c r="M319" s="824"/>
      <c r="N319" s="824"/>
      <c r="O319" s="824"/>
      <c r="P319" s="824"/>
      <c r="Q319" s="824"/>
      <c r="R319" s="824"/>
      <c r="S319" s="824"/>
      <c r="T319" s="824"/>
      <c r="U319" s="824"/>
      <c r="V319" s="824"/>
      <c r="W319" s="824"/>
      <c r="X319" s="824"/>
      <c r="Y319" s="824"/>
      <c r="Z319" s="824"/>
    </row>
    <row r="320" s="823" customFormat="1" ht="28.45" hidden="1" customHeight="1" outlineLevel="1" spans="1:26">
      <c r="A320" s="833"/>
      <c r="B320" s="831" t="s">
        <v>2326</v>
      </c>
      <c r="C320" s="831" t="s">
        <v>8933</v>
      </c>
      <c r="D320" s="832">
        <v>715680</v>
      </c>
      <c r="E320" s="831"/>
      <c r="F320" s="824"/>
      <c r="G320" s="824"/>
      <c r="H320" s="824"/>
      <c r="I320" s="824"/>
      <c r="J320" s="824"/>
      <c r="K320" s="824"/>
      <c r="L320" s="824"/>
      <c r="M320" s="824"/>
      <c r="N320" s="824"/>
      <c r="O320" s="824"/>
      <c r="P320" s="824"/>
      <c r="Q320" s="824"/>
      <c r="R320" s="824"/>
      <c r="S320" s="824"/>
      <c r="T320" s="824"/>
      <c r="U320" s="824"/>
      <c r="V320" s="824"/>
      <c r="W320" s="824"/>
      <c r="X320" s="824"/>
      <c r="Y320" s="824"/>
      <c r="Z320" s="824"/>
    </row>
    <row r="321" s="823" customFormat="1" ht="28.45" hidden="1" customHeight="1" outlineLevel="1" spans="1:26">
      <c r="A321" s="833"/>
      <c r="B321" s="831" t="s">
        <v>2326</v>
      </c>
      <c r="C321" s="831" t="s">
        <v>8934</v>
      </c>
      <c r="D321" s="832">
        <v>504000</v>
      </c>
      <c r="E321" s="831"/>
      <c r="F321" s="824"/>
      <c r="G321" s="824"/>
      <c r="H321" s="824"/>
      <c r="I321" s="824"/>
      <c r="J321" s="824"/>
      <c r="K321" s="824"/>
      <c r="L321" s="824"/>
      <c r="M321" s="824"/>
      <c r="N321" s="824"/>
      <c r="O321" s="824"/>
      <c r="P321" s="824"/>
      <c r="Q321" s="824"/>
      <c r="R321" s="824"/>
      <c r="S321" s="824"/>
      <c r="T321" s="824"/>
      <c r="U321" s="824"/>
      <c r="V321" s="824"/>
      <c r="W321" s="824"/>
      <c r="X321" s="824"/>
      <c r="Y321" s="824"/>
      <c r="Z321" s="824"/>
    </row>
    <row r="322" s="823" customFormat="1" ht="28.45" hidden="1" customHeight="1" outlineLevel="1" spans="1:26">
      <c r="A322" s="833"/>
      <c r="B322" s="831" t="s">
        <v>2326</v>
      </c>
      <c r="C322" s="831" t="s">
        <v>8935</v>
      </c>
      <c r="D322" s="832">
        <v>-306224.35</v>
      </c>
      <c r="E322" s="831"/>
      <c r="F322" s="824"/>
      <c r="G322" s="824"/>
      <c r="H322" s="824"/>
      <c r="I322" s="824"/>
      <c r="J322" s="824"/>
      <c r="K322" s="824"/>
      <c r="L322" s="824"/>
      <c r="M322" s="824"/>
      <c r="N322" s="824"/>
      <c r="O322" s="824"/>
      <c r="P322" s="824"/>
      <c r="Q322" s="824"/>
      <c r="R322" s="824"/>
      <c r="S322" s="824"/>
      <c r="T322" s="824"/>
      <c r="U322" s="824"/>
      <c r="V322" s="824"/>
      <c r="W322" s="824"/>
      <c r="X322" s="824"/>
      <c r="Y322" s="824"/>
      <c r="Z322" s="824"/>
    </row>
    <row r="323" s="823" customFormat="1" ht="28.45" hidden="1" customHeight="1" outlineLevel="1" spans="1:26">
      <c r="A323" s="833"/>
      <c r="B323" s="831" t="s">
        <v>2326</v>
      </c>
      <c r="C323" s="831" t="s">
        <v>8936</v>
      </c>
      <c r="D323" s="832">
        <v>5949.22</v>
      </c>
      <c r="E323" s="831"/>
      <c r="F323" s="824"/>
      <c r="G323" s="824"/>
      <c r="H323" s="824"/>
      <c r="I323" s="824"/>
      <c r="J323" s="824"/>
      <c r="K323" s="824"/>
      <c r="L323" s="824"/>
      <c r="M323" s="824"/>
      <c r="N323" s="824"/>
      <c r="O323" s="824"/>
      <c r="P323" s="824"/>
      <c r="Q323" s="824"/>
      <c r="R323" s="824"/>
      <c r="S323" s="824"/>
      <c r="T323" s="824"/>
      <c r="U323" s="824"/>
      <c r="V323" s="824"/>
      <c r="W323" s="824"/>
      <c r="X323" s="824"/>
      <c r="Y323" s="824"/>
      <c r="Z323" s="824"/>
    </row>
    <row r="324" s="823" customFormat="1" ht="28.45" hidden="1" customHeight="1" outlineLevel="1" spans="1:26">
      <c r="A324" s="833"/>
      <c r="B324" s="831" t="s">
        <v>2326</v>
      </c>
      <c r="C324" s="831" t="s">
        <v>8937</v>
      </c>
      <c r="D324" s="832">
        <v>-48384</v>
      </c>
      <c r="E324" s="831"/>
      <c r="F324" s="824"/>
      <c r="G324" s="824"/>
      <c r="H324" s="824"/>
      <c r="I324" s="824"/>
      <c r="J324" s="824"/>
      <c r="K324" s="824"/>
      <c r="L324" s="824"/>
      <c r="M324" s="824"/>
      <c r="N324" s="824"/>
      <c r="O324" s="824"/>
      <c r="P324" s="824"/>
      <c r="Q324" s="824"/>
      <c r="R324" s="824"/>
      <c r="S324" s="824"/>
      <c r="T324" s="824"/>
      <c r="U324" s="824"/>
      <c r="V324" s="824"/>
      <c r="W324" s="824"/>
      <c r="X324" s="824"/>
      <c r="Y324" s="824"/>
      <c r="Z324" s="824"/>
    </row>
    <row r="325" s="823" customFormat="1" ht="28.45" hidden="1" customHeight="1" outlineLevel="1" spans="1:26">
      <c r="A325" s="833"/>
      <c r="B325" s="831" t="s">
        <v>2539</v>
      </c>
      <c r="C325" s="831" t="s">
        <v>8938</v>
      </c>
      <c r="D325" s="832">
        <v>-593612.3</v>
      </c>
      <c r="E325" s="831"/>
      <c r="F325" s="824"/>
      <c r="G325" s="824"/>
      <c r="H325" s="824"/>
      <c r="I325" s="824"/>
      <c r="J325" s="824"/>
      <c r="K325" s="824"/>
      <c r="L325" s="824"/>
      <c r="M325" s="824"/>
      <c r="N325" s="824"/>
      <c r="O325" s="824"/>
      <c r="P325" s="824"/>
      <c r="Q325" s="824"/>
      <c r="R325" s="824"/>
      <c r="S325" s="824"/>
      <c r="T325" s="824"/>
      <c r="U325" s="824"/>
      <c r="V325" s="824"/>
      <c r="W325" s="824"/>
      <c r="X325" s="824"/>
      <c r="Y325" s="824"/>
      <c r="Z325" s="824"/>
    </row>
    <row r="326" s="823" customFormat="1" ht="28.45" hidden="1" customHeight="1" outlineLevel="1" spans="1:26">
      <c r="A326" s="833"/>
      <c r="B326" s="831" t="s">
        <v>2539</v>
      </c>
      <c r="C326" s="831" t="s">
        <v>8939</v>
      </c>
      <c r="D326" s="832">
        <v>-259730</v>
      </c>
      <c r="E326" s="831"/>
      <c r="F326" s="824"/>
      <c r="G326" s="824"/>
      <c r="H326" s="824"/>
      <c r="I326" s="824"/>
      <c r="J326" s="824"/>
      <c r="K326" s="824"/>
      <c r="L326" s="824"/>
      <c r="M326" s="824"/>
      <c r="N326" s="824"/>
      <c r="O326" s="824"/>
      <c r="P326" s="824"/>
      <c r="Q326" s="824"/>
      <c r="R326" s="824"/>
      <c r="S326" s="824"/>
      <c r="T326" s="824"/>
      <c r="U326" s="824"/>
      <c r="V326" s="824"/>
      <c r="W326" s="824"/>
      <c r="X326" s="824"/>
      <c r="Y326" s="824"/>
      <c r="Z326" s="824"/>
    </row>
    <row r="327" s="823" customFormat="1" ht="28.45" hidden="1" customHeight="1" outlineLevel="1" spans="1:26">
      <c r="A327" s="833"/>
      <c r="B327" s="831" t="s">
        <v>2539</v>
      </c>
      <c r="C327" s="831" t="s">
        <v>8940</v>
      </c>
      <c r="D327" s="832">
        <v>0</v>
      </c>
      <c r="E327" s="831"/>
      <c r="F327" s="824"/>
      <c r="G327" s="824"/>
      <c r="H327" s="824"/>
      <c r="I327" s="824"/>
      <c r="J327" s="824"/>
      <c r="K327" s="824"/>
      <c r="L327" s="824"/>
      <c r="M327" s="824"/>
      <c r="N327" s="824"/>
      <c r="O327" s="824"/>
      <c r="P327" s="824"/>
      <c r="Q327" s="824"/>
      <c r="R327" s="824"/>
      <c r="S327" s="824"/>
      <c r="T327" s="824"/>
      <c r="U327" s="824"/>
      <c r="V327" s="824"/>
      <c r="W327" s="824"/>
      <c r="X327" s="824"/>
      <c r="Y327" s="824"/>
      <c r="Z327" s="824"/>
    </row>
    <row r="328" s="823" customFormat="1" ht="28.45" hidden="1" customHeight="1" outlineLevel="1" spans="1:26">
      <c r="A328" s="833"/>
      <c r="B328" s="831" t="s">
        <v>2539</v>
      </c>
      <c r="C328" s="831" t="s">
        <v>8787</v>
      </c>
      <c r="D328" s="832">
        <v>254000</v>
      </c>
      <c r="E328" s="831"/>
      <c r="F328" s="824"/>
      <c r="G328" s="824"/>
      <c r="H328" s="824"/>
      <c r="I328" s="824"/>
      <c r="J328" s="824"/>
      <c r="K328" s="824"/>
      <c r="L328" s="824"/>
      <c r="M328" s="824"/>
      <c r="N328" s="824"/>
      <c r="O328" s="824"/>
      <c r="P328" s="824"/>
      <c r="Q328" s="824"/>
      <c r="R328" s="824"/>
      <c r="S328" s="824"/>
      <c r="T328" s="824"/>
      <c r="U328" s="824"/>
      <c r="V328" s="824"/>
      <c r="W328" s="824"/>
      <c r="X328" s="824"/>
      <c r="Y328" s="824"/>
      <c r="Z328" s="824"/>
    </row>
    <row r="329" s="823" customFormat="1" ht="28.45" hidden="1" customHeight="1" outlineLevel="1" spans="1:26">
      <c r="A329" s="833"/>
      <c r="B329" s="831" t="s">
        <v>2539</v>
      </c>
      <c r="C329" s="831" t="s">
        <v>8941</v>
      </c>
      <c r="D329" s="832">
        <v>320000</v>
      </c>
      <c r="E329" s="831"/>
      <c r="F329" s="824"/>
      <c r="G329" s="824"/>
      <c r="H329" s="824"/>
      <c r="I329" s="824"/>
      <c r="J329" s="824"/>
      <c r="K329" s="824"/>
      <c r="L329" s="824"/>
      <c r="M329" s="824"/>
      <c r="N329" s="824"/>
      <c r="O329" s="824"/>
      <c r="P329" s="824"/>
      <c r="Q329" s="824"/>
      <c r="R329" s="824"/>
      <c r="S329" s="824"/>
      <c r="T329" s="824"/>
      <c r="U329" s="824"/>
      <c r="V329" s="824"/>
      <c r="W329" s="824"/>
      <c r="X329" s="824"/>
      <c r="Y329" s="824"/>
      <c r="Z329" s="824"/>
    </row>
    <row r="330" s="823" customFormat="1" ht="28.45" hidden="1" customHeight="1" outlineLevel="1" spans="1:26">
      <c r="A330" s="833"/>
      <c r="B330" s="831" t="s">
        <v>2539</v>
      </c>
      <c r="C330" s="831" t="s">
        <v>8942</v>
      </c>
      <c r="D330" s="832">
        <v>-1900000</v>
      </c>
      <c r="E330" s="831"/>
      <c r="F330" s="824"/>
      <c r="G330" s="824"/>
      <c r="H330" s="824"/>
      <c r="I330" s="824"/>
      <c r="J330" s="824"/>
      <c r="K330" s="824"/>
      <c r="L330" s="824"/>
      <c r="M330" s="824"/>
      <c r="N330" s="824"/>
      <c r="O330" s="824"/>
      <c r="P330" s="824"/>
      <c r="Q330" s="824"/>
      <c r="R330" s="824"/>
      <c r="S330" s="824"/>
      <c r="T330" s="824"/>
      <c r="U330" s="824"/>
      <c r="V330" s="824"/>
      <c r="W330" s="824"/>
      <c r="X330" s="824"/>
      <c r="Y330" s="824"/>
      <c r="Z330" s="824"/>
    </row>
    <row r="331" s="823" customFormat="1" ht="28.45" hidden="1" customHeight="1" outlineLevel="1" spans="1:26">
      <c r="A331" s="833"/>
      <c r="B331" s="831" t="s">
        <v>2539</v>
      </c>
      <c r="C331" s="831" t="s">
        <v>8943</v>
      </c>
      <c r="D331" s="832">
        <v>0</v>
      </c>
      <c r="E331" s="831"/>
      <c r="F331" s="824"/>
      <c r="G331" s="824"/>
      <c r="H331" s="824"/>
      <c r="I331" s="824"/>
      <c r="J331" s="824"/>
      <c r="K331" s="824"/>
      <c r="L331" s="824"/>
      <c r="M331" s="824"/>
      <c r="N331" s="824"/>
      <c r="O331" s="824"/>
      <c r="P331" s="824"/>
      <c r="Q331" s="824"/>
      <c r="R331" s="824"/>
      <c r="S331" s="824"/>
      <c r="T331" s="824"/>
      <c r="U331" s="824"/>
      <c r="V331" s="824"/>
      <c r="W331" s="824"/>
      <c r="X331" s="824"/>
      <c r="Y331" s="824"/>
      <c r="Z331" s="824"/>
    </row>
    <row r="332" s="823" customFormat="1" ht="28.45" hidden="1" customHeight="1" outlineLevel="1" spans="1:26">
      <c r="A332" s="833"/>
      <c r="B332" s="831" t="s">
        <v>2539</v>
      </c>
      <c r="C332" s="831" t="s">
        <v>8789</v>
      </c>
      <c r="D332" s="832">
        <v>-22102.99</v>
      </c>
      <c r="E332" s="831"/>
      <c r="F332" s="824"/>
      <c r="G332" s="824"/>
      <c r="H332" s="824"/>
      <c r="I332" s="824"/>
      <c r="J332" s="824"/>
      <c r="K332" s="824"/>
      <c r="L332" s="824"/>
      <c r="M332" s="824"/>
      <c r="N332" s="824"/>
      <c r="O332" s="824"/>
      <c r="P332" s="824"/>
      <c r="Q332" s="824"/>
      <c r="R332" s="824"/>
      <c r="S332" s="824"/>
      <c r="T332" s="824"/>
      <c r="U332" s="824"/>
      <c r="V332" s="824"/>
      <c r="W332" s="824"/>
      <c r="X332" s="824"/>
      <c r="Y332" s="824"/>
      <c r="Z332" s="824"/>
    </row>
    <row r="333" s="823" customFormat="1" ht="28.45" hidden="1" customHeight="1" outlineLevel="1" spans="1:26">
      <c r="A333" s="833"/>
      <c r="B333" s="831" t="s">
        <v>2539</v>
      </c>
      <c r="C333" s="831" t="s">
        <v>8791</v>
      </c>
      <c r="D333" s="832">
        <v>-62500</v>
      </c>
      <c r="E333" s="831"/>
      <c r="F333" s="824"/>
      <c r="G333" s="824"/>
      <c r="H333" s="824"/>
      <c r="I333" s="824"/>
      <c r="J333" s="824"/>
      <c r="K333" s="824"/>
      <c r="L333" s="824"/>
      <c r="M333" s="824"/>
      <c r="N333" s="824"/>
      <c r="O333" s="824"/>
      <c r="P333" s="824"/>
      <c r="Q333" s="824"/>
      <c r="R333" s="824"/>
      <c r="S333" s="824"/>
      <c r="T333" s="824"/>
      <c r="U333" s="824"/>
      <c r="V333" s="824"/>
      <c r="W333" s="824"/>
      <c r="X333" s="824"/>
      <c r="Y333" s="824"/>
      <c r="Z333" s="824"/>
    </row>
    <row r="334" s="823" customFormat="1" ht="28.45" hidden="1" customHeight="1" outlineLevel="1" spans="1:26">
      <c r="A334" s="833"/>
      <c r="B334" s="831" t="s">
        <v>2539</v>
      </c>
      <c r="C334" s="831" t="s">
        <v>8944</v>
      </c>
      <c r="D334" s="832">
        <v>-300148.21</v>
      </c>
      <c r="E334" s="831"/>
      <c r="F334" s="824"/>
      <c r="G334" s="824"/>
      <c r="H334" s="824"/>
      <c r="I334" s="824"/>
      <c r="J334" s="824"/>
      <c r="K334" s="824"/>
      <c r="L334" s="824"/>
      <c r="M334" s="824"/>
      <c r="N334" s="824"/>
      <c r="O334" s="824"/>
      <c r="P334" s="824"/>
      <c r="Q334" s="824"/>
      <c r="R334" s="824"/>
      <c r="S334" s="824"/>
      <c r="T334" s="824"/>
      <c r="U334" s="824"/>
      <c r="V334" s="824"/>
      <c r="W334" s="824"/>
      <c r="X334" s="824"/>
      <c r="Y334" s="824"/>
      <c r="Z334" s="824"/>
    </row>
    <row r="335" s="823" customFormat="1" ht="28.45" hidden="1" customHeight="1" outlineLevel="1" spans="1:26">
      <c r="A335" s="833"/>
      <c r="B335" s="831" t="s">
        <v>2539</v>
      </c>
      <c r="C335" s="831" t="s">
        <v>8794</v>
      </c>
      <c r="D335" s="832">
        <v>200000</v>
      </c>
      <c r="E335" s="831"/>
      <c r="F335" s="824"/>
      <c r="G335" s="824"/>
      <c r="H335" s="824"/>
      <c r="I335" s="824"/>
      <c r="J335" s="824"/>
      <c r="K335" s="824"/>
      <c r="L335" s="824"/>
      <c r="M335" s="824"/>
      <c r="N335" s="824"/>
      <c r="O335" s="824"/>
      <c r="P335" s="824"/>
      <c r="Q335" s="824"/>
      <c r="R335" s="824"/>
      <c r="S335" s="824"/>
      <c r="T335" s="824"/>
      <c r="U335" s="824"/>
      <c r="V335" s="824"/>
      <c r="W335" s="824"/>
      <c r="X335" s="824"/>
      <c r="Y335" s="824"/>
      <c r="Z335" s="824"/>
    </row>
    <row r="336" s="823" customFormat="1" ht="28.45" hidden="1" customHeight="1" outlineLevel="1" spans="1:26">
      <c r="A336" s="833"/>
      <c r="B336" s="831" t="s">
        <v>2539</v>
      </c>
      <c r="C336" s="831" t="s">
        <v>8945</v>
      </c>
      <c r="D336" s="832">
        <v>-348000</v>
      </c>
      <c r="E336" s="831"/>
      <c r="F336" s="824"/>
      <c r="G336" s="824"/>
      <c r="H336" s="824"/>
      <c r="I336" s="824"/>
      <c r="J336" s="824"/>
      <c r="K336" s="824"/>
      <c r="L336" s="824"/>
      <c r="M336" s="824"/>
      <c r="N336" s="824"/>
      <c r="O336" s="824"/>
      <c r="P336" s="824"/>
      <c r="Q336" s="824"/>
      <c r="R336" s="824"/>
      <c r="S336" s="824"/>
      <c r="T336" s="824"/>
      <c r="U336" s="824"/>
      <c r="V336" s="824"/>
      <c r="W336" s="824"/>
      <c r="X336" s="824"/>
      <c r="Y336" s="824"/>
      <c r="Z336" s="824"/>
    </row>
    <row r="337" s="823" customFormat="1" ht="28.45" hidden="1" customHeight="1" outlineLevel="1" spans="1:26">
      <c r="A337" s="833"/>
      <c r="B337" s="831" t="s">
        <v>2539</v>
      </c>
      <c r="C337" s="831" t="s">
        <v>8946</v>
      </c>
      <c r="D337" s="832">
        <v>-166706</v>
      </c>
      <c r="E337" s="831"/>
      <c r="F337" s="824"/>
      <c r="G337" s="824"/>
      <c r="H337" s="824"/>
      <c r="I337" s="824"/>
      <c r="J337" s="824"/>
      <c r="K337" s="824"/>
      <c r="L337" s="824"/>
      <c r="M337" s="824"/>
      <c r="N337" s="824"/>
      <c r="O337" s="824"/>
      <c r="P337" s="824"/>
      <c r="Q337" s="824"/>
      <c r="R337" s="824"/>
      <c r="S337" s="824"/>
      <c r="T337" s="824"/>
      <c r="U337" s="824"/>
      <c r="V337" s="824"/>
      <c r="W337" s="824"/>
      <c r="X337" s="824"/>
      <c r="Y337" s="824"/>
      <c r="Z337" s="824"/>
    </row>
    <row r="338" s="823" customFormat="1" ht="28.45" hidden="1" customHeight="1" outlineLevel="1" spans="1:26">
      <c r="A338" s="833"/>
      <c r="B338" s="831" t="s">
        <v>2539</v>
      </c>
      <c r="C338" s="831" t="s">
        <v>8413</v>
      </c>
      <c r="D338" s="832">
        <v>-322000</v>
      </c>
      <c r="E338" s="831"/>
      <c r="F338" s="824"/>
      <c r="G338" s="824"/>
      <c r="H338" s="824"/>
      <c r="I338" s="824"/>
      <c r="J338" s="824"/>
      <c r="K338" s="824"/>
      <c r="L338" s="824"/>
      <c r="M338" s="824"/>
      <c r="N338" s="824"/>
      <c r="O338" s="824"/>
      <c r="P338" s="824"/>
      <c r="Q338" s="824"/>
      <c r="R338" s="824"/>
      <c r="S338" s="824"/>
      <c r="T338" s="824"/>
      <c r="U338" s="824"/>
      <c r="V338" s="824"/>
      <c r="W338" s="824"/>
      <c r="X338" s="824"/>
      <c r="Y338" s="824"/>
      <c r="Z338" s="824"/>
    </row>
    <row r="339" s="823" customFormat="1" ht="28.45" hidden="1" customHeight="1" outlineLevel="1" spans="1:26">
      <c r="A339" s="833"/>
      <c r="B339" s="831" t="s">
        <v>2539</v>
      </c>
      <c r="C339" s="831" t="s">
        <v>8947</v>
      </c>
      <c r="D339" s="832">
        <v>-53000</v>
      </c>
      <c r="E339" s="831"/>
      <c r="F339" s="824"/>
      <c r="G339" s="824"/>
      <c r="H339" s="824"/>
      <c r="I339" s="824"/>
      <c r="J339" s="824"/>
      <c r="K339" s="824"/>
      <c r="L339" s="824"/>
      <c r="M339" s="824"/>
      <c r="N339" s="824"/>
      <c r="O339" s="824"/>
      <c r="P339" s="824"/>
      <c r="Q339" s="824"/>
      <c r="R339" s="824"/>
      <c r="S339" s="824"/>
      <c r="T339" s="824"/>
      <c r="U339" s="824"/>
      <c r="V339" s="824"/>
      <c r="W339" s="824"/>
      <c r="X339" s="824"/>
      <c r="Y339" s="824"/>
      <c r="Z339" s="824"/>
    </row>
    <row r="340" s="823" customFormat="1" ht="28.45" hidden="1" customHeight="1" outlineLevel="1" spans="1:26">
      <c r="A340" s="833"/>
      <c r="B340" s="831" t="s">
        <v>2539</v>
      </c>
      <c r="C340" s="831" t="s">
        <v>8948</v>
      </c>
      <c r="D340" s="832">
        <v>110750</v>
      </c>
      <c r="E340" s="831"/>
      <c r="F340" s="824"/>
      <c r="G340" s="824"/>
      <c r="H340" s="824"/>
      <c r="I340" s="824"/>
      <c r="J340" s="824"/>
      <c r="K340" s="824"/>
      <c r="L340" s="824"/>
      <c r="M340" s="824"/>
      <c r="N340" s="824"/>
      <c r="O340" s="824"/>
      <c r="P340" s="824"/>
      <c r="Q340" s="824"/>
      <c r="R340" s="824"/>
      <c r="S340" s="824"/>
      <c r="T340" s="824"/>
      <c r="U340" s="824"/>
      <c r="V340" s="824"/>
      <c r="W340" s="824"/>
      <c r="X340" s="824"/>
      <c r="Y340" s="824"/>
      <c r="Z340" s="824"/>
    </row>
    <row r="341" s="823" customFormat="1" ht="28.45" hidden="1" customHeight="1" outlineLevel="1" spans="1:26">
      <c r="A341" s="833"/>
      <c r="B341" s="831" t="s">
        <v>2539</v>
      </c>
      <c r="C341" s="831" t="s">
        <v>8949</v>
      </c>
      <c r="D341" s="832">
        <v>-663075</v>
      </c>
      <c r="E341" s="831"/>
      <c r="F341" s="824"/>
      <c r="G341" s="824"/>
      <c r="H341" s="824"/>
      <c r="I341" s="824"/>
      <c r="J341" s="824"/>
      <c r="K341" s="824"/>
      <c r="L341" s="824"/>
      <c r="M341" s="824"/>
      <c r="N341" s="824"/>
      <c r="O341" s="824"/>
      <c r="P341" s="824"/>
      <c r="Q341" s="824"/>
      <c r="R341" s="824"/>
      <c r="S341" s="824"/>
      <c r="T341" s="824"/>
      <c r="U341" s="824"/>
      <c r="V341" s="824"/>
      <c r="W341" s="824"/>
      <c r="X341" s="824"/>
      <c r="Y341" s="824"/>
      <c r="Z341" s="824"/>
    </row>
    <row r="342" s="823" customFormat="1" ht="28.45" hidden="1" customHeight="1" outlineLevel="1" spans="1:26">
      <c r="A342" s="833"/>
      <c r="B342" s="831" t="s">
        <v>2539</v>
      </c>
      <c r="C342" s="831" t="s">
        <v>8950</v>
      </c>
      <c r="D342" s="832">
        <v>-824500</v>
      </c>
      <c r="E342" s="831"/>
      <c r="F342" s="824"/>
      <c r="G342" s="824"/>
      <c r="H342" s="824"/>
      <c r="I342" s="824"/>
      <c r="J342" s="824"/>
      <c r="K342" s="824"/>
      <c r="L342" s="824"/>
      <c r="M342" s="824"/>
      <c r="N342" s="824"/>
      <c r="O342" s="824"/>
      <c r="P342" s="824"/>
      <c r="Q342" s="824"/>
      <c r="R342" s="824"/>
      <c r="S342" s="824"/>
      <c r="T342" s="824"/>
      <c r="U342" s="824"/>
      <c r="V342" s="824"/>
      <c r="W342" s="824"/>
      <c r="X342" s="824"/>
      <c r="Y342" s="824"/>
      <c r="Z342" s="824"/>
    </row>
    <row r="343" s="823" customFormat="1" ht="28.45" hidden="1" customHeight="1" outlineLevel="1" spans="1:26">
      <c r="A343" s="833"/>
      <c r="B343" s="831" t="s">
        <v>2539</v>
      </c>
      <c r="C343" s="831" t="s">
        <v>8951</v>
      </c>
      <c r="D343" s="832">
        <v>568837.5</v>
      </c>
      <c r="E343" s="831"/>
      <c r="F343" s="824"/>
      <c r="G343" s="824"/>
      <c r="H343" s="824"/>
      <c r="I343" s="824"/>
      <c r="J343" s="824"/>
      <c r="K343" s="824"/>
      <c r="L343" s="824"/>
      <c r="M343" s="824"/>
      <c r="N343" s="824"/>
      <c r="O343" s="824"/>
      <c r="P343" s="824"/>
      <c r="Q343" s="824"/>
      <c r="R343" s="824"/>
      <c r="S343" s="824"/>
      <c r="T343" s="824"/>
      <c r="U343" s="824"/>
      <c r="V343" s="824"/>
      <c r="W343" s="824"/>
      <c r="X343" s="824"/>
      <c r="Y343" s="824"/>
      <c r="Z343" s="824"/>
    </row>
    <row r="344" s="823" customFormat="1" ht="28.45" hidden="1" customHeight="1" outlineLevel="1" spans="1:26">
      <c r="A344" s="833"/>
      <c r="B344" s="831" t="s">
        <v>2539</v>
      </c>
      <c r="C344" s="831" t="s">
        <v>8952</v>
      </c>
      <c r="D344" s="832">
        <v>55000</v>
      </c>
      <c r="E344" s="831"/>
      <c r="F344" s="824"/>
      <c r="G344" s="824"/>
      <c r="H344" s="824"/>
      <c r="I344" s="824"/>
      <c r="J344" s="824"/>
      <c r="K344" s="824"/>
      <c r="L344" s="824"/>
      <c r="M344" s="824"/>
      <c r="N344" s="824"/>
      <c r="O344" s="824"/>
      <c r="P344" s="824"/>
      <c r="Q344" s="824"/>
      <c r="R344" s="824"/>
      <c r="S344" s="824"/>
      <c r="T344" s="824"/>
      <c r="U344" s="824"/>
      <c r="V344" s="824"/>
      <c r="W344" s="824"/>
      <c r="X344" s="824"/>
      <c r="Y344" s="824"/>
      <c r="Z344" s="824"/>
    </row>
    <row r="345" s="823" customFormat="1" ht="28.45" hidden="1" customHeight="1" outlineLevel="1" spans="1:26">
      <c r="A345" s="833"/>
      <c r="B345" s="831" t="s">
        <v>2539</v>
      </c>
      <c r="C345" s="831" t="s">
        <v>8953</v>
      </c>
      <c r="D345" s="832">
        <v>-1489600</v>
      </c>
      <c r="E345" s="831"/>
      <c r="F345" s="824"/>
      <c r="G345" s="824"/>
      <c r="H345" s="824"/>
      <c r="I345" s="824"/>
      <c r="J345" s="824"/>
      <c r="K345" s="824"/>
      <c r="L345" s="824"/>
      <c r="M345" s="824"/>
      <c r="N345" s="824"/>
      <c r="O345" s="824"/>
      <c r="P345" s="824"/>
      <c r="Q345" s="824"/>
      <c r="R345" s="824"/>
      <c r="S345" s="824"/>
      <c r="T345" s="824"/>
      <c r="U345" s="824"/>
      <c r="V345" s="824"/>
      <c r="W345" s="824"/>
      <c r="X345" s="824"/>
      <c r="Y345" s="824"/>
      <c r="Z345" s="824"/>
    </row>
    <row r="346" s="823" customFormat="1" ht="28.45" hidden="1" customHeight="1" outlineLevel="1" spans="1:26">
      <c r="A346" s="833"/>
      <c r="B346" s="831" t="s">
        <v>2539</v>
      </c>
      <c r="C346" s="831" t="s">
        <v>8954</v>
      </c>
      <c r="D346" s="832">
        <v>-87680</v>
      </c>
      <c r="E346" s="831"/>
      <c r="F346" s="824"/>
      <c r="G346" s="824"/>
      <c r="H346" s="824"/>
      <c r="I346" s="824"/>
      <c r="J346" s="824"/>
      <c r="K346" s="824"/>
      <c r="L346" s="824"/>
      <c r="M346" s="824"/>
      <c r="N346" s="824"/>
      <c r="O346" s="824"/>
      <c r="P346" s="824"/>
      <c r="Q346" s="824"/>
      <c r="R346" s="824"/>
      <c r="S346" s="824"/>
      <c r="T346" s="824"/>
      <c r="U346" s="824"/>
      <c r="V346" s="824"/>
      <c r="W346" s="824"/>
      <c r="X346" s="824"/>
      <c r="Y346" s="824"/>
      <c r="Z346" s="824"/>
    </row>
    <row r="347" s="823" customFormat="1" ht="28.45" hidden="1" customHeight="1" outlineLevel="1" spans="1:26">
      <c r="A347" s="833"/>
      <c r="B347" s="831" t="s">
        <v>2539</v>
      </c>
      <c r="C347" s="831" t="s">
        <v>8803</v>
      </c>
      <c r="D347" s="832">
        <v>-260000</v>
      </c>
      <c r="E347" s="831"/>
      <c r="F347" s="824"/>
      <c r="G347" s="824"/>
      <c r="H347" s="824"/>
      <c r="I347" s="824"/>
      <c r="J347" s="824"/>
      <c r="K347" s="824"/>
      <c r="L347" s="824"/>
      <c r="M347" s="824"/>
      <c r="N347" s="824"/>
      <c r="O347" s="824"/>
      <c r="P347" s="824"/>
      <c r="Q347" s="824"/>
      <c r="R347" s="824"/>
      <c r="S347" s="824"/>
      <c r="T347" s="824"/>
      <c r="U347" s="824"/>
      <c r="V347" s="824"/>
      <c r="W347" s="824"/>
      <c r="X347" s="824"/>
      <c r="Y347" s="824"/>
      <c r="Z347" s="824"/>
    </row>
    <row r="348" s="823" customFormat="1" ht="28.45" hidden="1" customHeight="1" outlineLevel="1" spans="1:26">
      <c r="A348" s="833"/>
      <c r="B348" s="831" t="s">
        <v>2539</v>
      </c>
      <c r="C348" s="831" t="s">
        <v>8955</v>
      </c>
      <c r="D348" s="832">
        <v>-1591964</v>
      </c>
      <c r="E348" s="831"/>
      <c r="F348" s="824"/>
      <c r="G348" s="824"/>
      <c r="H348" s="824"/>
      <c r="I348" s="824"/>
      <c r="J348" s="824"/>
      <c r="K348" s="824"/>
      <c r="L348" s="824"/>
      <c r="M348" s="824"/>
      <c r="N348" s="824"/>
      <c r="O348" s="824"/>
      <c r="P348" s="824"/>
      <c r="Q348" s="824"/>
      <c r="R348" s="824"/>
      <c r="S348" s="824"/>
      <c r="T348" s="824"/>
      <c r="U348" s="824"/>
      <c r="V348" s="824"/>
      <c r="W348" s="824"/>
      <c r="X348" s="824"/>
      <c r="Y348" s="824"/>
      <c r="Z348" s="824"/>
    </row>
    <row r="349" s="823" customFormat="1" ht="28.45" hidden="1" customHeight="1" outlineLevel="1" spans="1:26">
      <c r="A349" s="833"/>
      <c r="B349" s="831" t="s">
        <v>2539</v>
      </c>
      <c r="C349" s="831" t="s">
        <v>8806</v>
      </c>
      <c r="D349" s="832">
        <v>-164000</v>
      </c>
      <c r="E349" s="831"/>
      <c r="F349" s="824"/>
      <c r="G349" s="824"/>
      <c r="H349" s="824"/>
      <c r="I349" s="824"/>
      <c r="J349" s="824"/>
      <c r="K349" s="824"/>
      <c r="L349" s="824"/>
      <c r="M349" s="824"/>
      <c r="N349" s="824"/>
      <c r="O349" s="824"/>
      <c r="P349" s="824"/>
      <c r="Q349" s="824"/>
      <c r="R349" s="824"/>
      <c r="S349" s="824"/>
      <c r="T349" s="824"/>
      <c r="U349" s="824"/>
      <c r="V349" s="824"/>
      <c r="W349" s="824"/>
      <c r="X349" s="824"/>
      <c r="Y349" s="824"/>
      <c r="Z349" s="824"/>
    </row>
    <row r="350" s="823" customFormat="1" ht="28.45" hidden="1" customHeight="1" outlineLevel="1" spans="1:26">
      <c r="A350" s="833"/>
      <c r="B350" s="831" t="s">
        <v>2539</v>
      </c>
      <c r="C350" s="831" t="s">
        <v>8956</v>
      </c>
      <c r="D350" s="832">
        <v>-5783200</v>
      </c>
      <c r="E350" s="831"/>
      <c r="F350" s="824"/>
      <c r="G350" s="824"/>
      <c r="H350" s="824"/>
      <c r="I350" s="824"/>
      <c r="J350" s="824"/>
      <c r="K350" s="824"/>
      <c r="L350" s="824"/>
      <c r="M350" s="824"/>
      <c r="N350" s="824"/>
      <c r="O350" s="824"/>
      <c r="P350" s="824"/>
      <c r="Q350" s="824"/>
      <c r="R350" s="824"/>
      <c r="S350" s="824"/>
      <c r="T350" s="824"/>
      <c r="U350" s="824"/>
      <c r="V350" s="824"/>
      <c r="W350" s="824"/>
      <c r="X350" s="824"/>
      <c r="Y350" s="824"/>
      <c r="Z350" s="824"/>
    </row>
    <row r="351" s="823" customFormat="1" ht="28.45" hidden="1" customHeight="1" outlineLevel="1" spans="1:26">
      <c r="A351" s="833"/>
      <c r="B351" s="831" t="s">
        <v>2539</v>
      </c>
      <c r="C351" s="831" t="s">
        <v>8957</v>
      </c>
      <c r="D351" s="832">
        <v>-30000</v>
      </c>
      <c r="E351" s="831"/>
      <c r="F351" s="824"/>
      <c r="G351" s="824"/>
      <c r="H351" s="824"/>
      <c r="I351" s="824"/>
      <c r="J351" s="824"/>
      <c r="K351" s="824"/>
      <c r="L351" s="824"/>
      <c r="M351" s="824"/>
      <c r="N351" s="824"/>
      <c r="O351" s="824"/>
      <c r="P351" s="824"/>
      <c r="Q351" s="824"/>
      <c r="R351" s="824"/>
      <c r="S351" s="824"/>
      <c r="T351" s="824"/>
      <c r="U351" s="824"/>
      <c r="V351" s="824"/>
      <c r="W351" s="824"/>
      <c r="X351" s="824"/>
      <c r="Y351" s="824"/>
      <c r="Z351" s="824"/>
    </row>
    <row r="352" s="823" customFormat="1" ht="28.45" hidden="1" customHeight="1" outlineLevel="1" spans="1:26">
      <c r="A352" s="833"/>
      <c r="B352" s="831" t="s">
        <v>2539</v>
      </c>
      <c r="C352" s="831" t="s">
        <v>8958</v>
      </c>
      <c r="D352" s="832">
        <v>284000</v>
      </c>
      <c r="E352" s="831"/>
      <c r="F352" s="824"/>
      <c r="G352" s="824"/>
      <c r="H352" s="824"/>
      <c r="I352" s="824"/>
      <c r="J352" s="824"/>
      <c r="K352" s="824"/>
      <c r="L352" s="824"/>
      <c r="M352" s="824"/>
      <c r="N352" s="824"/>
      <c r="O352" s="824"/>
      <c r="P352" s="824"/>
      <c r="Q352" s="824"/>
      <c r="R352" s="824"/>
      <c r="S352" s="824"/>
      <c r="T352" s="824"/>
      <c r="U352" s="824"/>
      <c r="V352" s="824"/>
      <c r="W352" s="824"/>
      <c r="X352" s="824"/>
      <c r="Y352" s="824"/>
      <c r="Z352" s="824"/>
    </row>
    <row r="353" s="823" customFormat="1" ht="28.45" hidden="1" customHeight="1" outlineLevel="1" spans="1:26">
      <c r="A353" s="833"/>
      <c r="B353" s="831" t="s">
        <v>2539</v>
      </c>
      <c r="C353" s="831" t="s">
        <v>8959</v>
      </c>
      <c r="D353" s="832">
        <v>-367488</v>
      </c>
      <c r="E353" s="831"/>
      <c r="F353" s="824"/>
      <c r="G353" s="824"/>
      <c r="H353" s="824"/>
      <c r="I353" s="824"/>
      <c r="J353" s="824"/>
      <c r="K353" s="824"/>
      <c r="L353" s="824"/>
      <c r="M353" s="824"/>
      <c r="N353" s="824"/>
      <c r="O353" s="824"/>
      <c r="P353" s="824"/>
      <c r="Q353" s="824"/>
      <c r="R353" s="824"/>
      <c r="S353" s="824"/>
      <c r="T353" s="824"/>
      <c r="U353" s="824"/>
      <c r="V353" s="824"/>
      <c r="W353" s="824"/>
      <c r="X353" s="824"/>
      <c r="Y353" s="824"/>
      <c r="Z353" s="824"/>
    </row>
    <row r="354" s="823" customFormat="1" ht="28.45" hidden="1" customHeight="1" outlineLevel="1" spans="1:26">
      <c r="A354" s="833"/>
      <c r="B354" s="831" t="s">
        <v>2539</v>
      </c>
      <c r="C354" s="831" t="s">
        <v>8960</v>
      </c>
      <c r="D354" s="832">
        <v>781560</v>
      </c>
      <c r="E354" s="831"/>
      <c r="F354" s="824"/>
      <c r="G354" s="824"/>
      <c r="H354" s="824"/>
      <c r="I354" s="824"/>
      <c r="J354" s="824"/>
      <c r="K354" s="824"/>
      <c r="L354" s="824"/>
      <c r="M354" s="824"/>
      <c r="N354" s="824"/>
      <c r="O354" s="824"/>
      <c r="P354" s="824"/>
      <c r="Q354" s="824"/>
      <c r="R354" s="824"/>
      <c r="S354" s="824"/>
      <c r="T354" s="824"/>
      <c r="U354" s="824"/>
      <c r="V354" s="824"/>
      <c r="W354" s="824"/>
      <c r="X354" s="824"/>
      <c r="Y354" s="824"/>
      <c r="Z354" s="824"/>
    </row>
    <row r="355" s="823" customFormat="1" ht="28.45" hidden="1" customHeight="1" outlineLevel="1" spans="1:26">
      <c r="A355" s="833"/>
      <c r="B355" s="831" t="s">
        <v>2539</v>
      </c>
      <c r="C355" s="831" t="s">
        <v>8961</v>
      </c>
      <c r="D355" s="832">
        <v>36000</v>
      </c>
      <c r="E355" s="831"/>
      <c r="F355" s="824"/>
      <c r="G355" s="824"/>
      <c r="H355" s="824"/>
      <c r="I355" s="824"/>
      <c r="J355" s="824"/>
      <c r="K355" s="824"/>
      <c r="L355" s="824"/>
      <c r="M355" s="824"/>
      <c r="N355" s="824"/>
      <c r="O355" s="824"/>
      <c r="P355" s="824"/>
      <c r="Q355" s="824"/>
      <c r="R355" s="824"/>
      <c r="S355" s="824"/>
      <c r="T355" s="824"/>
      <c r="U355" s="824"/>
      <c r="V355" s="824"/>
      <c r="W355" s="824"/>
      <c r="X355" s="824"/>
      <c r="Y355" s="824"/>
      <c r="Z355" s="824"/>
    </row>
    <row r="356" s="823" customFormat="1" ht="28.45" hidden="1" customHeight="1" outlineLevel="1" spans="1:26">
      <c r="A356" s="833"/>
      <c r="B356" s="831" t="s">
        <v>2539</v>
      </c>
      <c r="C356" s="831" t="s">
        <v>8811</v>
      </c>
      <c r="D356" s="832">
        <v>-338500</v>
      </c>
      <c r="E356" s="831"/>
      <c r="F356" s="824"/>
      <c r="G356" s="824"/>
      <c r="H356" s="824"/>
      <c r="I356" s="824"/>
      <c r="J356" s="824"/>
      <c r="K356" s="824"/>
      <c r="L356" s="824"/>
      <c r="M356" s="824"/>
      <c r="N356" s="824"/>
      <c r="O356" s="824"/>
      <c r="P356" s="824"/>
      <c r="Q356" s="824"/>
      <c r="R356" s="824"/>
      <c r="S356" s="824"/>
      <c r="T356" s="824"/>
      <c r="U356" s="824"/>
      <c r="V356" s="824"/>
      <c r="W356" s="824"/>
      <c r="X356" s="824"/>
      <c r="Y356" s="824"/>
      <c r="Z356" s="824"/>
    </row>
    <row r="357" s="823" customFormat="1" ht="28.45" hidden="1" customHeight="1" outlineLevel="1" spans="1:26">
      <c r="A357" s="833"/>
      <c r="B357" s="831" t="s">
        <v>2539</v>
      </c>
      <c r="C357" s="831" t="s">
        <v>8962</v>
      </c>
      <c r="D357" s="832">
        <v>4256000</v>
      </c>
      <c r="E357" s="831"/>
      <c r="F357" s="824"/>
      <c r="G357" s="824"/>
      <c r="H357" s="824"/>
      <c r="I357" s="824"/>
      <c r="J357" s="824"/>
      <c r="K357" s="824"/>
      <c r="L357" s="824"/>
      <c r="M357" s="824"/>
      <c r="N357" s="824"/>
      <c r="O357" s="824"/>
      <c r="P357" s="824"/>
      <c r="Q357" s="824"/>
      <c r="R357" s="824"/>
      <c r="S357" s="824"/>
      <c r="T357" s="824"/>
      <c r="U357" s="824"/>
      <c r="V357" s="824"/>
      <c r="W357" s="824"/>
      <c r="X357" s="824"/>
      <c r="Y357" s="824"/>
      <c r="Z357" s="824"/>
    </row>
    <row r="358" s="823" customFormat="1" ht="28.45" hidden="1" customHeight="1" outlineLevel="1" spans="1:26">
      <c r="A358" s="833"/>
      <c r="B358" s="831" t="s">
        <v>2539</v>
      </c>
      <c r="C358" s="831" t="s">
        <v>8963</v>
      </c>
      <c r="D358" s="832">
        <v>36000</v>
      </c>
      <c r="E358" s="831"/>
      <c r="F358" s="824"/>
      <c r="G358" s="824"/>
      <c r="H358" s="824"/>
      <c r="I358" s="824"/>
      <c r="J358" s="824"/>
      <c r="K358" s="824"/>
      <c r="L358" s="824"/>
      <c r="M358" s="824"/>
      <c r="N358" s="824"/>
      <c r="O358" s="824"/>
      <c r="P358" s="824"/>
      <c r="Q358" s="824"/>
      <c r="R358" s="824"/>
      <c r="S358" s="824"/>
      <c r="T358" s="824"/>
      <c r="U358" s="824"/>
      <c r="V358" s="824"/>
      <c r="W358" s="824"/>
      <c r="X358" s="824"/>
      <c r="Y358" s="824"/>
      <c r="Z358" s="824"/>
    </row>
    <row r="359" s="823" customFormat="1" ht="28.45" hidden="1" customHeight="1" outlineLevel="1" spans="1:26">
      <c r="A359" s="833"/>
      <c r="B359" s="831" t="s">
        <v>2539</v>
      </c>
      <c r="C359" s="831" t="s">
        <v>4655</v>
      </c>
      <c r="D359" s="832">
        <v>-57766</v>
      </c>
      <c r="E359" s="831"/>
      <c r="F359" s="824"/>
      <c r="G359" s="824"/>
      <c r="H359" s="824"/>
      <c r="I359" s="824"/>
      <c r="J359" s="824"/>
      <c r="K359" s="824"/>
      <c r="L359" s="824"/>
      <c r="M359" s="824"/>
      <c r="N359" s="824"/>
      <c r="O359" s="824"/>
      <c r="P359" s="824"/>
      <c r="Q359" s="824"/>
      <c r="R359" s="824"/>
      <c r="S359" s="824"/>
      <c r="T359" s="824"/>
      <c r="U359" s="824"/>
      <c r="V359" s="824"/>
      <c r="W359" s="824"/>
      <c r="X359" s="824"/>
      <c r="Y359" s="824"/>
      <c r="Z359" s="824"/>
    </row>
    <row r="360" s="823" customFormat="1" ht="28.45" hidden="1" customHeight="1" outlineLevel="1" spans="1:26">
      <c r="A360" s="833"/>
      <c r="B360" s="831" t="s">
        <v>2539</v>
      </c>
      <c r="C360" s="831" t="s">
        <v>8964</v>
      </c>
      <c r="D360" s="832">
        <v>139000</v>
      </c>
      <c r="E360" s="831"/>
      <c r="F360" s="824"/>
      <c r="G360" s="824"/>
      <c r="H360" s="824"/>
      <c r="I360" s="824"/>
      <c r="J360" s="824"/>
      <c r="K360" s="824"/>
      <c r="L360" s="824"/>
      <c r="M360" s="824"/>
      <c r="N360" s="824"/>
      <c r="O360" s="824"/>
      <c r="P360" s="824"/>
      <c r="Q360" s="824"/>
      <c r="R360" s="824"/>
      <c r="S360" s="824"/>
      <c r="T360" s="824"/>
      <c r="U360" s="824"/>
      <c r="V360" s="824"/>
      <c r="W360" s="824"/>
      <c r="X360" s="824"/>
      <c r="Y360" s="824"/>
      <c r="Z360" s="824"/>
    </row>
    <row r="361" s="823" customFormat="1" ht="28.45" hidden="1" customHeight="1" outlineLevel="1" spans="1:26">
      <c r="A361" s="833"/>
      <c r="B361" s="831" t="s">
        <v>2539</v>
      </c>
      <c r="C361" s="831" t="s">
        <v>8965</v>
      </c>
      <c r="D361" s="832">
        <v>452000</v>
      </c>
      <c r="E361" s="831"/>
      <c r="F361" s="824"/>
      <c r="G361" s="824"/>
      <c r="H361" s="824"/>
      <c r="I361" s="824"/>
      <c r="J361" s="824"/>
      <c r="K361" s="824"/>
      <c r="L361" s="824"/>
      <c r="M361" s="824"/>
      <c r="N361" s="824"/>
      <c r="O361" s="824"/>
      <c r="P361" s="824"/>
      <c r="Q361" s="824"/>
      <c r="R361" s="824"/>
      <c r="S361" s="824"/>
      <c r="T361" s="824"/>
      <c r="U361" s="824"/>
      <c r="V361" s="824"/>
      <c r="W361" s="824"/>
      <c r="X361" s="824"/>
      <c r="Y361" s="824"/>
      <c r="Z361" s="824"/>
    </row>
    <row r="362" s="823" customFormat="1" ht="28.45" hidden="1" customHeight="1" outlineLevel="1" spans="1:26">
      <c r="A362" s="833"/>
      <c r="B362" s="831" t="s">
        <v>2539</v>
      </c>
      <c r="C362" s="831" t="s">
        <v>8966</v>
      </c>
      <c r="D362" s="832">
        <v>-63000</v>
      </c>
      <c r="E362" s="831"/>
      <c r="F362" s="824"/>
      <c r="G362" s="824"/>
      <c r="H362" s="824"/>
      <c r="I362" s="824"/>
      <c r="J362" s="824"/>
      <c r="K362" s="824"/>
      <c r="L362" s="824"/>
      <c r="M362" s="824"/>
      <c r="N362" s="824"/>
      <c r="O362" s="824"/>
      <c r="P362" s="824"/>
      <c r="Q362" s="824"/>
      <c r="R362" s="824"/>
      <c r="S362" s="824"/>
      <c r="T362" s="824"/>
      <c r="U362" s="824"/>
      <c r="V362" s="824"/>
      <c r="W362" s="824"/>
      <c r="X362" s="824"/>
      <c r="Y362" s="824"/>
      <c r="Z362" s="824"/>
    </row>
    <row r="363" s="823" customFormat="1" ht="28.45" hidden="1" customHeight="1" outlineLevel="1" spans="1:26">
      <c r="A363" s="833"/>
      <c r="B363" s="831" t="s">
        <v>2539</v>
      </c>
      <c r="C363" s="831" t="s">
        <v>8967</v>
      </c>
      <c r="D363" s="832">
        <v>-555408</v>
      </c>
      <c r="E363" s="831"/>
      <c r="F363" s="824"/>
      <c r="G363" s="824"/>
      <c r="H363" s="824"/>
      <c r="I363" s="824"/>
      <c r="J363" s="824"/>
      <c r="K363" s="824"/>
      <c r="L363" s="824"/>
      <c r="M363" s="824"/>
      <c r="N363" s="824"/>
      <c r="O363" s="824"/>
      <c r="P363" s="824"/>
      <c r="Q363" s="824"/>
      <c r="R363" s="824"/>
      <c r="S363" s="824"/>
      <c r="T363" s="824"/>
      <c r="U363" s="824"/>
      <c r="V363" s="824"/>
      <c r="W363" s="824"/>
      <c r="X363" s="824"/>
      <c r="Y363" s="824"/>
      <c r="Z363" s="824"/>
    </row>
    <row r="364" s="823" customFormat="1" ht="28.45" hidden="1" customHeight="1" outlineLevel="1" spans="1:26">
      <c r="A364" s="833"/>
      <c r="B364" s="831" t="s">
        <v>2539</v>
      </c>
      <c r="C364" s="831" t="s">
        <v>7314</v>
      </c>
      <c r="D364" s="832">
        <v>600000</v>
      </c>
      <c r="E364" s="831"/>
      <c r="F364" s="824"/>
      <c r="G364" s="824"/>
      <c r="H364" s="824"/>
      <c r="I364" s="824"/>
      <c r="J364" s="824"/>
      <c r="K364" s="824"/>
      <c r="L364" s="824"/>
      <c r="M364" s="824"/>
      <c r="N364" s="824"/>
      <c r="O364" s="824"/>
      <c r="P364" s="824"/>
      <c r="Q364" s="824"/>
      <c r="R364" s="824"/>
      <c r="S364" s="824"/>
      <c r="T364" s="824"/>
      <c r="U364" s="824"/>
      <c r="V364" s="824"/>
      <c r="W364" s="824"/>
      <c r="X364" s="824"/>
      <c r="Y364" s="824"/>
      <c r="Z364" s="824"/>
    </row>
    <row r="365" s="823" customFormat="1" ht="28.45" hidden="1" customHeight="1" outlineLevel="1" spans="1:26">
      <c r="A365" s="833"/>
      <c r="B365" s="831" t="s">
        <v>2539</v>
      </c>
      <c r="C365" s="831" t="s">
        <v>8968</v>
      </c>
      <c r="D365" s="832">
        <v>139000</v>
      </c>
      <c r="E365" s="831"/>
      <c r="F365" s="824"/>
      <c r="G365" s="824"/>
      <c r="H365" s="824"/>
      <c r="I365" s="824"/>
      <c r="J365" s="824"/>
      <c r="K365" s="824"/>
      <c r="L365" s="824"/>
      <c r="M365" s="824"/>
      <c r="N365" s="824"/>
      <c r="O365" s="824"/>
      <c r="P365" s="824"/>
      <c r="Q365" s="824"/>
      <c r="R365" s="824"/>
      <c r="S365" s="824"/>
      <c r="T365" s="824"/>
      <c r="U365" s="824"/>
      <c r="V365" s="824"/>
      <c r="W365" s="824"/>
      <c r="X365" s="824"/>
      <c r="Y365" s="824"/>
      <c r="Z365" s="824"/>
    </row>
    <row r="366" s="823" customFormat="1" ht="28.45" hidden="1" customHeight="1" outlineLevel="1" spans="1:26">
      <c r="A366" s="833"/>
      <c r="B366" s="831" t="s">
        <v>2539</v>
      </c>
      <c r="C366" s="831" t="s">
        <v>8819</v>
      </c>
      <c r="D366" s="832">
        <v>-1319218.67</v>
      </c>
      <c r="E366" s="831"/>
      <c r="F366" s="824"/>
      <c r="G366" s="824"/>
      <c r="H366" s="824"/>
      <c r="I366" s="824"/>
      <c r="J366" s="824"/>
      <c r="K366" s="824"/>
      <c r="L366" s="824"/>
      <c r="M366" s="824"/>
      <c r="N366" s="824"/>
      <c r="O366" s="824"/>
      <c r="P366" s="824"/>
      <c r="Q366" s="824"/>
      <c r="R366" s="824"/>
      <c r="S366" s="824"/>
      <c r="T366" s="824"/>
      <c r="U366" s="824"/>
      <c r="V366" s="824"/>
      <c r="W366" s="824"/>
      <c r="X366" s="824"/>
      <c r="Y366" s="824"/>
      <c r="Z366" s="824"/>
    </row>
    <row r="367" s="823" customFormat="1" ht="28.45" hidden="1" customHeight="1" outlineLevel="1" spans="1:26">
      <c r="A367" s="833"/>
      <c r="B367" s="831" t="s">
        <v>2539</v>
      </c>
      <c r="C367" s="831" t="s">
        <v>8822</v>
      </c>
      <c r="D367" s="832">
        <v>225000</v>
      </c>
      <c r="E367" s="831"/>
      <c r="F367" s="824"/>
      <c r="G367" s="824"/>
      <c r="H367" s="824"/>
      <c r="I367" s="824"/>
      <c r="J367" s="824"/>
      <c r="K367" s="824"/>
      <c r="L367" s="824"/>
      <c r="M367" s="824"/>
      <c r="N367" s="824"/>
      <c r="O367" s="824"/>
      <c r="P367" s="824"/>
      <c r="Q367" s="824"/>
      <c r="R367" s="824"/>
      <c r="S367" s="824"/>
      <c r="T367" s="824"/>
      <c r="U367" s="824"/>
      <c r="V367" s="824"/>
      <c r="W367" s="824"/>
      <c r="X367" s="824"/>
      <c r="Y367" s="824"/>
      <c r="Z367" s="824"/>
    </row>
    <row r="368" s="823" customFormat="1" ht="28.45" hidden="1" customHeight="1" outlineLevel="1" spans="1:26">
      <c r="A368" s="833"/>
      <c r="B368" s="831" t="s">
        <v>2539</v>
      </c>
      <c r="C368" s="831" t="s">
        <v>8612</v>
      </c>
      <c r="D368" s="832">
        <v>-1111000</v>
      </c>
      <c r="E368" s="831"/>
      <c r="F368" s="824"/>
      <c r="G368" s="824"/>
      <c r="H368" s="824"/>
      <c r="I368" s="824"/>
      <c r="J368" s="824"/>
      <c r="K368" s="824"/>
      <c r="L368" s="824"/>
      <c r="M368" s="824"/>
      <c r="N368" s="824"/>
      <c r="O368" s="824"/>
      <c r="P368" s="824"/>
      <c r="Q368" s="824"/>
      <c r="R368" s="824"/>
      <c r="S368" s="824"/>
      <c r="T368" s="824"/>
      <c r="U368" s="824"/>
      <c r="V368" s="824"/>
      <c r="W368" s="824"/>
      <c r="X368" s="824"/>
      <c r="Y368" s="824"/>
      <c r="Z368" s="824"/>
    </row>
    <row r="369" s="823" customFormat="1" ht="28.45" hidden="1" customHeight="1" outlineLevel="1" spans="1:26">
      <c r="A369" s="833"/>
      <c r="B369" s="831" t="s">
        <v>2539</v>
      </c>
      <c r="C369" s="831" t="s">
        <v>8969</v>
      </c>
      <c r="D369" s="832">
        <v>-35000</v>
      </c>
      <c r="E369" s="831"/>
      <c r="F369" s="824"/>
      <c r="G369" s="824"/>
      <c r="H369" s="824"/>
      <c r="I369" s="824"/>
      <c r="J369" s="824"/>
      <c r="K369" s="824"/>
      <c r="L369" s="824"/>
      <c r="M369" s="824"/>
      <c r="N369" s="824"/>
      <c r="O369" s="824"/>
      <c r="P369" s="824"/>
      <c r="Q369" s="824"/>
      <c r="R369" s="824"/>
      <c r="S369" s="824"/>
      <c r="T369" s="824"/>
      <c r="U369" s="824"/>
      <c r="V369" s="824"/>
      <c r="W369" s="824"/>
      <c r="X369" s="824"/>
      <c r="Y369" s="824"/>
      <c r="Z369" s="824"/>
    </row>
    <row r="370" s="823" customFormat="1" ht="28.45" hidden="1" customHeight="1" outlineLevel="1" spans="1:26">
      <c r="A370" s="833"/>
      <c r="B370" s="831" t="s">
        <v>2539</v>
      </c>
      <c r="C370" s="831" t="s">
        <v>8970</v>
      </c>
      <c r="D370" s="832">
        <v>-712953.96</v>
      </c>
      <c r="E370" s="831"/>
      <c r="F370" s="824"/>
      <c r="G370" s="824"/>
      <c r="H370" s="824"/>
      <c r="I370" s="824"/>
      <c r="J370" s="824"/>
      <c r="K370" s="824"/>
      <c r="L370" s="824"/>
      <c r="M370" s="824"/>
      <c r="N370" s="824"/>
      <c r="O370" s="824"/>
      <c r="P370" s="824"/>
      <c r="Q370" s="824"/>
      <c r="R370" s="824"/>
      <c r="S370" s="824"/>
      <c r="T370" s="824"/>
      <c r="U370" s="824"/>
      <c r="V370" s="824"/>
      <c r="W370" s="824"/>
      <c r="X370" s="824"/>
      <c r="Y370" s="824"/>
      <c r="Z370" s="824"/>
    </row>
    <row r="371" s="823" customFormat="1" ht="28.45" hidden="1" customHeight="1" outlineLevel="1" spans="1:26">
      <c r="A371" s="833"/>
      <c r="B371" s="831" t="s">
        <v>2539</v>
      </c>
      <c r="C371" s="831" t="s">
        <v>8971</v>
      </c>
      <c r="D371" s="832">
        <v>-2544227.6</v>
      </c>
      <c r="E371" s="831"/>
      <c r="F371" s="824"/>
      <c r="G371" s="824"/>
      <c r="H371" s="824"/>
      <c r="I371" s="824"/>
      <c r="J371" s="824"/>
      <c r="K371" s="824"/>
      <c r="L371" s="824"/>
      <c r="M371" s="824"/>
      <c r="N371" s="824"/>
      <c r="O371" s="824"/>
      <c r="P371" s="824"/>
      <c r="Q371" s="824"/>
      <c r="R371" s="824"/>
      <c r="S371" s="824"/>
      <c r="T371" s="824"/>
      <c r="U371" s="824"/>
      <c r="V371" s="824"/>
      <c r="W371" s="824"/>
      <c r="X371" s="824"/>
      <c r="Y371" s="824"/>
      <c r="Z371" s="824"/>
    </row>
    <row r="372" s="823" customFormat="1" ht="28.45" hidden="1" customHeight="1" outlineLevel="1" spans="1:26">
      <c r="A372" s="833"/>
      <c r="B372" s="831" t="s">
        <v>2539</v>
      </c>
      <c r="C372" s="831" t="s">
        <v>8972</v>
      </c>
      <c r="D372" s="832">
        <v>-174654.9</v>
      </c>
      <c r="E372" s="831"/>
      <c r="F372" s="824"/>
      <c r="G372" s="824"/>
      <c r="H372" s="824"/>
      <c r="I372" s="824"/>
      <c r="J372" s="824"/>
      <c r="K372" s="824"/>
      <c r="L372" s="824"/>
      <c r="M372" s="824"/>
      <c r="N372" s="824"/>
      <c r="O372" s="824"/>
      <c r="P372" s="824"/>
      <c r="Q372" s="824"/>
      <c r="R372" s="824"/>
      <c r="S372" s="824"/>
      <c r="T372" s="824"/>
      <c r="U372" s="824"/>
      <c r="V372" s="824"/>
      <c r="W372" s="824"/>
      <c r="X372" s="824"/>
      <c r="Y372" s="824"/>
      <c r="Z372" s="824"/>
    </row>
    <row r="373" s="823" customFormat="1" ht="28.45" hidden="1" customHeight="1" outlineLevel="1" spans="1:26">
      <c r="A373" s="833"/>
      <c r="B373" s="831" t="s">
        <v>2539</v>
      </c>
      <c r="C373" s="831" t="s">
        <v>8973</v>
      </c>
      <c r="D373" s="832">
        <v>-140000</v>
      </c>
      <c r="E373" s="831"/>
      <c r="F373" s="824"/>
      <c r="G373" s="824"/>
      <c r="H373" s="824"/>
      <c r="I373" s="824"/>
      <c r="J373" s="824"/>
      <c r="K373" s="824"/>
      <c r="L373" s="824"/>
      <c r="M373" s="824"/>
      <c r="N373" s="824"/>
      <c r="O373" s="824"/>
      <c r="P373" s="824"/>
      <c r="Q373" s="824"/>
      <c r="R373" s="824"/>
      <c r="S373" s="824"/>
      <c r="T373" s="824"/>
      <c r="U373" s="824"/>
      <c r="V373" s="824"/>
      <c r="W373" s="824"/>
      <c r="X373" s="824"/>
      <c r="Y373" s="824"/>
      <c r="Z373" s="824"/>
    </row>
    <row r="374" s="823" customFormat="1" ht="28.45" hidden="1" customHeight="1" outlineLevel="1" spans="1:26">
      <c r="A374" s="833"/>
      <c r="B374" s="831" t="s">
        <v>2539</v>
      </c>
      <c r="C374" s="831" t="s">
        <v>4665</v>
      </c>
      <c r="D374" s="832">
        <v>-1106854.15</v>
      </c>
      <c r="E374" s="831"/>
      <c r="F374" s="824"/>
      <c r="G374" s="824"/>
      <c r="H374" s="824"/>
      <c r="I374" s="824"/>
      <c r="J374" s="824"/>
      <c r="K374" s="824"/>
      <c r="L374" s="824"/>
      <c r="M374" s="824"/>
      <c r="N374" s="824"/>
      <c r="O374" s="824"/>
      <c r="P374" s="824"/>
      <c r="Q374" s="824"/>
      <c r="R374" s="824"/>
      <c r="S374" s="824"/>
      <c r="T374" s="824"/>
      <c r="U374" s="824"/>
      <c r="V374" s="824"/>
      <c r="W374" s="824"/>
      <c r="X374" s="824"/>
      <c r="Y374" s="824"/>
      <c r="Z374" s="824"/>
    </row>
    <row r="375" s="823" customFormat="1" ht="28.45" hidden="1" customHeight="1" outlineLevel="1" spans="1:26">
      <c r="A375" s="833"/>
      <c r="B375" s="831" t="s">
        <v>2539</v>
      </c>
      <c r="C375" s="831" t="s">
        <v>7298</v>
      </c>
      <c r="D375" s="832">
        <v>-1458936.6</v>
      </c>
      <c r="E375" s="831"/>
      <c r="F375" s="824"/>
      <c r="G375" s="824"/>
      <c r="H375" s="824"/>
      <c r="I375" s="824"/>
      <c r="J375" s="824"/>
      <c r="K375" s="824"/>
      <c r="L375" s="824"/>
      <c r="M375" s="824"/>
      <c r="N375" s="824"/>
      <c r="O375" s="824"/>
      <c r="P375" s="824"/>
      <c r="Q375" s="824"/>
      <c r="R375" s="824"/>
      <c r="S375" s="824"/>
      <c r="T375" s="824"/>
      <c r="U375" s="824"/>
      <c r="V375" s="824"/>
      <c r="W375" s="824"/>
      <c r="X375" s="824"/>
      <c r="Y375" s="824"/>
      <c r="Z375" s="824"/>
    </row>
    <row r="376" s="823" customFormat="1" ht="28.45" hidden="1" customHeight="1" outlineLevel="1" spans="1:26">
      <c r="A376" s="833"/>
      <c r="B376" s="831" t="s">
        <v>2539</v>
      </c>
      <c r="C376" s="831" t="s">
        <v>8974</v>
      </c>
      <c r="D376" s="832">
        <v>-14432562.14</v>
      </c>
      <c r="E376" s="831"/>
      <c r="F376" s="824"/>
      <c r="G376" s="824"/>
      <c r="H376" s="824"/>
      <c r="I376" s="824"/>
      <c r="J376" s="824"/>
      <c r="K376" s="824"/>
      <c r="L376" s="824"/>
      <c r="M376" s="824"/>
      <c r="N376" s="824"/>
      <c r="O376" s="824"/>
      <c r="P376" s="824"/>
      <c r="Q376" s="824"/>
      <c r="R376" s="824"/>
      <c r="S376" s="824"/>
      <c r="T376" s="824"/>
      <c r="U376" s="824"/>
      <c r="V376" s="824"/>
      <c r="W376" s="824"/>
      <c r="X376" s="824"/>
      <c r="Y376" s="824"/>
      <c r="Z376" s="824"/>
    </row>
    <row r="377" s="823" customFormat="1" ht="28.45" hidden="1" customHeight="1" outlineLevel="1" spans="1:26">
      <c r="A377" s="833"/>
      <c r="B377" s="831" t="s">
        <v>2539</v>
      </c>
      <c r="C377" s="831" t="s">
        <v>8975</v>
      </c>
      <c r="D377" s="832">
        <v>-1513035.5</v>
      </c>
      <c r="E377" s="831"/>
      <c r="F377" s="824"/>
      <c r="G377" s="824"/>
      <c r="H377" s="824"/>
      <c r="I377" s="824"/>
      <c r="J377" s="824"/>
      <c r="K377" s="824"/>
      <c r="L377" s="824"/>
      <c r="M377" s="824"/>
      <c r="N377" s="824"/>
      <c r="O377" s="824"/>
      <c r="P377" s="824"/>
      <c r="Q377" s="824"/>
      <c r="R377" s="824"/>
      <c r="S377" s="824"/>
      <c r="T377" s="824"/>
      <c r="U377" s="824"/>
      <c r="V377" s="824"/>
      <c r="W377" s="824"/>
      <c r="X377" s="824"/>
      <c r="Y377" s="824"/>
      <c r="Z377" s="824"/>
    </row>
    <row r="378" s="823" customFormat="1" ht="28.45" hidden="1" customHeight="1" outlineLevel="1" spans="1:26">
      <c r="A378" s="833"/>
      <c r="B378" s="831" t="s">
        <v>2539</v>
      </c>
      <c r="C378" s="831" t="s">
        <v>8976</v>
      </c>
      <c r="D378" s="832">
        <v>94578</v>
      </c>
      <c r="E378" s="831"/>
      <c r="F378" s="824"/>
      <c r="G378" s="824"/>
      <c r="H378" s="824"/>
      <c r="I378" s="824"/>
      <c r="J378" s="824"/>
      <c r="K378" s="824"/>
      <c r="L378" s="824"/>
      <c r="M378" s="824"/>
      <c r="N378" s="824"/>
      <c r="O378" s="824"/>
      <c r="P378" s="824"/>
      <c r="Q378" s="824"/>
      <c r="R378" s="824"/>
      <c r="S378" s="824"/>
      <c r="T378" s="824"/>
      <c r="U378" s="824"/>
      <c r="V378" s="824"/>
      <c r="W378" s="824"/>
      <c r="X378" s="824"/>
      <c r="Y378" s="824"/>
      <c r="Z378" s="824"/>
    </row>
    <row r="379" s="823" customFormat="1" ht="28.45" hidden="1" customHeight="1" outlineLevel="1" spans="1:26">
      <c r="A379" s="833"/>
      <c r="B379" s="831" t="s">
        <v>2539</v>
      </c>
      <c r="C379" s="831" t="s">
        <v>8977</v>
      </c>
      <c r="D379" s="832">
        <v>125000</v>
      </c>
      <c r="E379" s="831"/>
      <c r="F379" s="824"/>
      <c r="G379" s="824"/>
      <c r="H379" s="824"/>
      <c r="I379" s="824"/>
      <c r="J379" s="824"/>
      <c r="K379" s="824"/>
      <c r="L379" s="824"/>
      <c r="M379" s="824"/>
      <c r="N379" s="824"/>
      <c r="O379" s="824"/>
      <c r="P379" s="824"/>
      <c r="Q379" s="824"/>
      <c r="R379" s="824"/>
      <c r="S379" s="824"/>
      <c r="T379" s="824"/>
      <c r="U379" s="824"/>
      <c r="V379" s="824"/>
      <c r="W379" s="824"/>
      <c r="X379" s="824"/>
      <c r="Y379" s="824"/>
      <c r="Z379" s="824"/>
    </row>
    <row r="380" s="823" customFormat="1" ht="28.45" hidden="1" customHeight="1" outlineLevel="1" spans="1:26">
      <c r="A380" s="833"/>
      <c r="B380" s="831" t="s">
        <v>2539</v>
      </c>
      <c r="C380" s="831" t="s">
        <v>8978</v>
      </c>
      <c r="D380" s="832">
        <v>-28000</v>
      </c>
      <c r="E380" s="831"/>
      <c r="F380" s="824"/>
      <c r="G380" s="824"/>
      <c r="H380" s="824"/>
      <c r="I380" s="824"/>
      <c r="J380" s="824"/>
      <c r="K380" s="824"/>
      <c r="L380" s="824"/>
      <c r="M380" s="824"/>
      <c r="N380" s="824"/>
      <c r="O380" s="824"/>
      <c r="P380" s="824"/>
      <c r="Q380" s="824"/>
      <c r="R380" s="824"/>
      <c r="S380" s="824"/>
      <c r="T380" s="824"/>
      <c r="U380" s="824"/>
      <c r="V380" s="824"/>
      <c r="W380" s="824"/>
      <c r="X380" s="824"/>
      <c r="Y380" s="824"/>
      <c r="Z380" s="824"/>
    </row>
    <row r="381" s="823" customFormat="1" ht="28.45" hidden="1" customHeight="1" outlineLevel="1" spans="1:26">
      <c r="A381" s="833"/>
      <c r="B381" s="831" t="s">
        <v>2539</v>
      </c>
      <c r="C381" s="831" t="s">
        <v>8979</v>
      </c>
      <c r="D381" s="832">
        <v>-24000</v>
      </c>
      <c r="E381" s="831"/>
      <c r="F381" s="824"/>
      <c r="G381" s="824"/>
      <c r="H381" s="824"/>
      <c r="I381" s="824"/>
      <c r="J381" s="824"/>
      <c r="K381" s="824"/>
      <c r="L381" s="824"/>
      <c r="M381" s="824"/>
      <c r="N381" s="824"/>
      <c r="O381" s="824"/>
      <c r="P381" s="824"/>
      <c r="Q381" s="824"/>
      <c r="R381" s="824"/>
      <c r="S381" s="824"/>
      <c r="T381" s="824"/>
      <c r="U381" s="824"/>
      <c r="V381" s="824"/>
      <c r="W381" s="824"/>
      <c r="X381" s="824"/>
      <c r="Y381" s="824"/>
      <c r="Z381" s="824"/>
    </row>
    <row r="382" s="823" customFormat="1" ht="28.45" hidden="1" customHeight="1" outlineLevel="1" spans="1:26">
      <c r="A382" s="833"/>
      <c r="B382" s="831" t="s">
        <v>2539</v>
      </c>
      <c r="C382" s="831" t="s">
        <v>8980</v>
      </c>
      <c r="D382" s="832">
        <v>-533028.42</v>
      </c>
      <c r="E382" s="831"/>
      <c r="F382" s="824"/>
      <c r="G382" s="824"/>
      <c r="H382" s="824"/>
      <c r="I382" s="824"/>
      <c r="J382" s="824"/>
      <c r="K382" s="824"/>
      <c r="L382" s="824"/>
      <c r="M382" s="824"/>
      <c r="N382" s="824"/>
      <c r="O382" s="824"/>
      <c r="P382" s="824"/>
      <c r="Q382" s="824"/>
      <c r="R382" s="824"/>
      <c r="S382" s="824"/>
      <c r="T382" s="824"/>
      <c r="U382" s="824"/>
      <c r="V382" s="824"/>
      <c r="W382" s="824"/>
      <c r="X382" s="824"/>
      <c r="Y382" s="824"/>
      <c r="Z382" s="824"/>
    </row>
    <row r="383" s="823" customFormat="1" ht="28.45" hidden="1" customHeight="1" outlineLevel="1" spans="1:26">
      <c r="A383" s="833"/>
      <c r="B383" s="831" t="s">
        <v>2539</v>
      </c>
      <c r="C383" s="831" t="s">
        <v>8826</v>
      </c>
      <c r="D383" s="832">
        <v>127000</v>
      </c>
      <c r="E383" s="831"/>
      <c r="F383" s="824"/>
      <c r="G383" s="824"/>
      <c r="H383" s="824"/>
      <c r="I383" s="824"/>
      <c r="J383" s="824"/>
      <c r="K383" s="824"/>
      <c r="L383" s="824"/>
      <c r="M383" s="824"/>
      <c r="N383" s="824"/>
      <c r="O383" s="824"/>
      <c r="P383" s="824"/>
      <c r="Q383" s="824"/>
      <c r="R383" s="824"/>
      <c r="S383" s="824"/>
      <c r="T383" s="824"/>
      <c r="U383" s="824"/>
      <c r="V383" s="824"/>
      <c r="W383" s="824"/>
      <c r="X383" s="824"/>
      <c r="Y383" s="824"/>
      <c r="Z383" s="824"/>
    </row>
    <row r="384" s="823" customFormat="1" ht="28.45" hidden="1" customHeight="1" outlineLevel="1" spans="1:26">
      <c r="A384" s="833"/>
      <c r="B384" s="831" t="s">
        <v>2539</v>
      </c>
      <c r="C384" s="831" t="s">
        <v>8981</v>
      </c>
      <c r="D384" s="832">
        <v>772623.29</v>
      </c>
      <c r="E384" s="831"/>
      <c r="F384" s="824"/>
      <c r="G384" s="824"/>
      <c r="H384" s="824"/>
      <c r="I384" s="824"/>
      <c r="J384" s="824"/>
      <c r="K384" s="824"/>
      <c r="L384" s="824"/>
      <c r="M384" s="824"/>
      <c r="N384" s="824"/>
      <c r="O384" s="824"/>
      <c r="P384" s="824"/>
      <c r="Q384" s="824"/>
      <c r="R384" s="824"/>
      <c r="S384" s="824"/>
      <c r="T384" s="824"/>
      <c r="U384" s="824"/>
      <c r="V384" s="824"/>
      <c r="W384" s="824"/>
      <c r="X384" s="824"/>
      <c r="Y384" s="824"/>
      <c r="Z384" s="824"/>
    </row>
    <row r="385" s="823" customFormat="1" ht="28.45" hidden="1" customHeight="1" outlineLevel="1" spans="1:26">
      <c r="A385" s="833"/>
      <c r="B385" s="831" t="s">
        <v>2539</v>
      </c>
      <c r="C385" s="831" t="s">
        <v>8982</v>
      </c>
      <c r="D385" s="832">
        <v>-62000</v>
      </c>
      <c r="E385" s="831"/>
      <c r="F385" s="824"/>
      <c r="G385" s="824"/>
      <c r="H385" s="824"/>
      <c r="I385" s="824"/>
      <c r="J385" s="824"/>
      <c r="K385" s="824"/>
      <c r="L385" s="824"/>
      <c r="M385" s="824"/>
      <c r="N385" s="824"/>
      <c r="O385" s="824"/>
      <c r="P385" s="824"/>
      <c r="Q385" s="824"/>
      <c r="R385" s="824"/>
      <c r="S385" s="824"/>
      <c r="T385" s="824"/>
      <c r="U385" s="824"/>
      <c r="V385" s="824"/>
      <c r="W385" s="824"/>
      <c r="X385" s="824"/>
      <c r="Y385" s="824"/>
      <c r="Z385" s="824"/>
    </row>
    <row r="386" s="823" customFormat="1" ht="28.45" hidden="1" customHeight="1" outlineLevel="1" spans="1:26">
      <c r="A386" s="833"/>
      <c r="B386" s="831" t="s">
        <v>2539</v>
      </c>
      <c r="C386" s="831" t="s">
        <v>8827</v>
      </c>
      <c r="D386" s="832">
        <v>68000</v>
      </c>
      <c r="E386" s="831"/>
      <c r="F386" s="824"/>
      <c r="G386" s="824"/>
      <c r="H386" s="824"/>
      <c r="I386" s="824"/>
      <c r="J386" s="824"/>
      <c r="K386" s="824"/>
      <c r="L386" s="824"/>
      <c r="M386" s="824"/>
      <c r="N386" s="824"/>
      <c r="O386" s="824"/>
      <c r="P386" s="824"/>
      <c r="Q386" s="824"/>
      <c r="R386" s="824"/>
      <c r="S386" s="824"/>
      <c r="T386" s="824"/>
      <c r="U386" s="824"/>
      <c r="V386" s="824"/>
      <c r="W386" s="824"/>
      <c r="X386" s="824"/>
      <c r="Y386" s="824"/>
      <c r="Z386" s="824"/>
    </row>
    <row r="387" s="823" customFormat="1" ht="28.45" hidden="1" customHeight="1" outlineLevel="1" spans="1:26">
      <c r="A387" s="833"/>
      <c r="B387" s="831" t="s">
        <v>2539</v>
      </c>
      <c r="C387" s="831" t="s">
        <v>8983</v>
      </c>
      <c r="D387" s="832">
        <v>-305000</v>
      </c>
      <c r="E387" s="831"/>
      <c r="F387" s="824"/>
      <c r="G387" s="824"/>
      <c r="H387" s="824"/>
      <c r="I387" s="824"/>
      <c r="J387" s="824"/>
      <c r="K387" s="824"/>
      <c r="L387" s="824"/>
      <c r="M387" s="824"/>
      <c r="N387" s="824"/>
      <c r="O387" s="824"/>
      <c r="P387" s="824"/>
      <c r="Q387" s="824"/>
      <c r="R387" s="824"/>
      <c r="S387" s="824"/>
      <c r="T387" s="824"/>
      <c r="U387" s="824"/>
      <c r="V387" s="824"/>
      <c r="W387" s="824"/>
      <c r="X387" s="824"/>
      <c r="Y387" s="824"/>
      <c r="Z387" s="824"/>
    </row>
    <row r="388" s="823" customFormat="1" ht="28.45" hidden="1" customHeight="1" outlineLevel="1" spans="1:26">
      <c r="A388" s="833"/>
      <c r="B388" s="831" t="s">
        <v>2539</v>
      </c>
      <c r="C388" s="831" t="s">
        <v>8984</v>
      </c>
      <c r="D388" s="832">
        <v>1462920</v>
      </c>
      <c r="E388" s="831"/>
      <c r="F388" s="824"/>
      <c r="G388" s="824"/>
      <c r="H388" s="824"/>
      <c r="I388" s="824"/>
      <c r="J388" s="824"/>
      <c r="K388" s="824"/>
      <c r="L388" s="824"/>
      <c r="M388" s="824"/>
      <c r="N388" s="824"/>
      <c r="O388" s="824"/>
      <c r="P388" s="824"/>
      <c r="Q388" s="824"/>
      <c r="R388" s="824"/>
      <c r="S388" s="824"/>
      <c r="T388" s="824"/>
      <c r="U388" s="824"/>
      <c r="V388" s="824"/>
      <c r="W388" s="824"/>
      <c r="X388" s="824"/>
      <c r="Y388" s="824"/>
      <c r="Z388" s="824"/>
    </row>
    <row r="389" s="823" customFormat="1" ht="28.45" hidden="1" customHeight="1" outlineLevel="1" spans="1:26">
      <c r="A389" s="833"/>
      <c r="B389" s="831" t="s">
        <v>2539</v>
      </c>
      <c r="C389" s="831" t="s">
        <v>6794</v>
      </c>
      <c r="D389" s="832">
        <v>-672000</v>
      </c>
      <c r="E389" s="831"/>
      <c r="F389" s="824"/>
      <c r="G389" s="824"/>
      <c r="H389" s="824"/>
      <c r="I389" s="824"/>
      <c r="J389" s="824"/>
      <c r="K389" s="824"/>
      <c r="L389" s="824"/>
      <c r="M389" s="824"/>
      <c r="N389" s="824"/>
      <c r="O389" s="824"/>
      <c r="P389" s="824"/>
      <c r="Q389" s="824"/>
      <c r="R389" s="824"/>
      <c r="S389" s="824"/>
      <c r="T389" s="824"/>
      <c r="U389" s="824"/>
      <c r="V389" s="824"/>
      <c r="W389" s="824"/>
      <c r="X389" s="824"/>
      <c r="Y389" s="824"/>
      <c r="Z389" s="824"/>
    </row>
    <row r="390" s="823" customFormat="1" ht="28.45" hidden="1" customHeight="1" outlineLevel="1" spans="1:26">
      <c r="A390" s="833"/>
      <c r="B390" s="831" t="s">
        <v>2539</v>
      </c>
      <c r="C390" s="831" t="s">
        <v>8985</v>
      </c>
      <c r="D390" s="832">
        <v>-3330620.94</v>
      </c>
      <c r="E390" s="831"/>
      <c r="F390" s="824"/>
      <c r="G390" s="824"/>
      <c r="H390" s="824"/>
      <c r="I390" s="824"/>
      <c r="J390" s="824"/>
      <c r="K390" s="824"/>
      <c r="L390" s="824"/>
      <c r="M390" s="824"/>
      <c r="N390" s="824"/>
      <c r="O390" s="824"/>
      <c r="P390" s="824"/>
      <c r="Q390" s="824"/>
      <c r="R390" s="824"/>
      <c r="S390" s="824"/>
      <c r="T390" s="824"/>
      <c r="U390" s="824"/>
      <c r="V390" s="824"/>
      <c r="W390" s="824"/>
      <c r="X390" s="824"/>
      <c r="Y390" s="824"/>
      <c r="Z390" s="824"/>
    </row>
    <row r="391" s="823" customFormat="1" ht="28.45" hidden="1" customHeight="1" outlineLevel="1" spans="1:26">
      <c r="A391" s="833"/>
      <c r="B391" s="831" t="s">
        <v>2539</v>
      </c>
      <c r="C391" s="831" t="s">
        <v>7309</v>
      </c>
      <c r="D391" s="832">
        <v>-2330160</v>
      </c>
      <c r="E391" s="831"/>
      <c r="F391" s="824"/>
      <c r="G391" s="824"/>
      <c r="H391" s="824"/>
      <c r="I391" s="824"/>
      <c r="J391" s="824"/>
      <c r="K391" s="824"/>
      <c r="L391" s="824"/>
      <c r="M391" s="824"/>
      <c r="N391" s="824"/>
      <c r="O391" s="824"/>
      <c r="P391" s="824"/>
      <c r="Q391" s="824"/>
      <c r="R391" s="824"/>
      <c r="S391" s="824"/>
      <c r="T391" s="824"/>
      <c r="U391" s="824"/>
      <c r="V391" s="824"/>
      <c r="W391" s="824"/>
      <c r="X391" s="824"/>
      <c r="Y391" s="824"/>
      <c r="Z391" s="824"/>
    </row>
    <row r="392" s="823" customFormat="1" ht="28.45" hidden="1" customHeight="1" outlineLevel="1" spans="1:26">
      <c r="A392" s="833"/>
      <c r="B392" s="831" t="s">
        <v>2539</v>
      </c>
      <c r="C392" s="831" t="s">
        <v>6253</v>
      </c>
      <c r="D392" s="832">
        <v>-1238739.98</v>
      </c>
      <c r="E392" s="831"/>
      <c r="F392" s="824"/>
      <c r="G392" s="824"/>
      <c r="H392" s="824"/>
      <c r="I392" s="824"/>
      <c r="J392" s="824"/>
      <c r="K392" s="824"/>
      <c r="L392" s="824"/>
      <c r="M392" s="824"/>
      <c r="N392" s="824"/>
      <c r="O392" s="824"/>
      <c r="P392" s="824"/>
      <c r="Q392" s="824"/>
      <c r="R392" s="824"/>
      <c r="S392" s="824"/>
      <c r="T392" s="824"/>
      <c r="U392" s="824"/>
      <c r="V392" s="824"/>
      <c r="W392" s="824"/>
      <c r="X392" s="824"/>
      <c r="Y392" s="824"/>
      <c r="Z392" s="824"/>
    </row>
    <row r="393" s="823" customFormat="1" ht="28.45" hidden="1" customHeight="1" outlineLevel="1" spans="1:26">
      <c r="A393" s="833"/>
      <c r="B393" s="831" t="s">
        <v>2539</v>
      </c>
      <c r="C393" s="831" t="s">
        <v>8829</v>
      </c>
      <c r="D393" s="832">
        <v>-3091779.95</v>
      </c>
      <c r="E393" s="831"/>
      <c r="F393" s="824"/>
      <c r="G393" s="824"/>
      <c r="H393" s="824"/>
      <c r="I393" s="824"/>
      <c r="J393" s="824"/>
      <c r="K393" s="824"/>
      <c r="L393" s="824"/>
      <c r="M393" s="824"/>
      <c r="N393" s="824"/>
      <c r="O393" s="824"/>
      <c r="P393" s="824"/>
      <c r="Q393" s="824"/>
      <c r="R393" s="824"/>
      <c r="S393" s="824"/>
      <c r="T393" s="824"/>
      <c r="U393" s="824"/>
      <c r="V393" s="824"/>
      <c r="W393" s="824"/>
      <c r="X393" s="824"/>
      <c r="Y393" s="824"/>
      <c r="Z393" s="824"/>
    </row>
    <row r="394" s="823" customFormat="1" ht="28.45" hidden="1" customHeight="1" outlineLevel="1" spans="1:26">
      <c r="A394" s="833"/>
      <c r="B394" s="831" t="s">
        <v>2539</v>
      </c>
      <c r="C394" s="831" t="s">
        <v>8986</v>
      </c>
      <c r="D394" s="832">
        <v>-75529.15</v>
      </c>
      <c r="E394" s="831"/>
      <c r="F394" s="824"/>
      <c r="G394" s="824"/>
      <c r="H394" s="824"/>
      <c r="I394" s="824"/>
      <c r="J394" s="824"/>
      <c r="K394" s="824"/>
      <c r="L394" s="824"/>
      <c r="M394" s="824"/>
      <c r="N394" s="824"/>
      <c r="O394" s="824"/>
      <c r="P394" s="824"/>
      <c r="Q394" s="824"/>
      <c r="R394" s="824"/>
      <c r="S394" s="824"/>
      <c r="T394" s="824"/>
      <c r="U394" s="824"/>
      <c r="V394" s="824"/>
      <c r="W394" s="824"/>
      <c r="X394" s="824"/>
      <c r="Y394" s="824"/>
      <c r="Z394" s="824"/>
    </row>
    <row r="395" s="823" customFormat="1" ht="28.45" hidden="1" customHeight="1" outlineLevel="1" spans="1:26">
      <c r="A395" s="833"/>
      <c r="B395" s="831" t="s">
        <v>2539</v>
      </c>
      <c r="C395" s="831" t="s">
        <v>8987</v>
      </c>
      <c r="D395" s="832">
        <v>-174042</v>
      </c>
      <c r="E395" s="831"/>
      <c r="F395" s="824"/>
      <c r="G395" s="824"/>
      <c r="H395" s="824"/>
      <c r="I395" s="824"/>
      <c r="J395" s="824"/>
      <c r="K395" s="824"/>
      <c r="L395" s="824"/>
      <c r="M395" s="824"/>
      <c r="N395" s="824"/>
      <c r="O395" s="824"/>
      <c r="P395" s="824"/>
      <c r="Q395" s="824"/>
      <c r="R395" s="824"/>
      <c r="S395" s="824"/>
      <c r="T395" s="824"/>
      <c r="U395" s="824"/>
      <c r="V395" s="824"/>
      <c r="W395" s="824"/>
      <c r="X395" s="824"/>
      <c r="Y395" s="824"/>
      <c r="Z395" s="824"/>
    </row>
    <row r="396" s="823" customFormat="1" ht="28.45" hidden="1" customHeight="1" outlineLevel="1" spans="1:26">
      <c r="A396" s="833"/>
      <c r="B396" s="831" t="s">
        <v>2539</v>
      </c>
      <c r="C396" s="831" t="s">
        <v>8832</v>
      </c>
      <c r="D396" s="832">
        <v>-240000</v>
      </c>
      <c r="E396" s="831"/>
      <c r="F396" s="824"/>
      <c r="G396" s="824"/>
      <c r="H396" s="824"/>
      <c r="I396" s="824"/>
      <c r="J396" s="824"/>
      <c r="K396" s="824"/>
      <c r="L396" s="824"/>
      <c r="M396" s="824"/>
      <c r="N396" s="824"/>
      <c r="O396" s="824"/>
      <c r="P396" s="824"/>
      <c r="Q396" s="824"/>
      <c r="R396" s="824"/>
      <c r="S396" s="824"/>
      <c r="T396" s="824"/>
      <c r="U396" s="824"/>
      <c r="V396" s="824"/>
      <c r="W396" s="824"/>
      <c r="X396" s="824"/>
      <c r="Y396" s="824"/>
      <c r="Z396" s="824"/>
    </row>
    <row r="397" s="823" customFormat="1" ht="28.45" hidden="1" customHeight="1" outlineLevel="1" spans="1:26">
      <c r="A397" s="833"/>
      <c r="B397" s="831" t="s">
        <v>2539</v>
      </c>
      <c r="C397" s="831" t="s">
        <v>8988</v>
      </c>
      <c r="D397" s="832">
        <v>-51823.9</v>
      </c>
      <c r="E397" s="831"/>
      <c r="F397" s="824"/>
      <c r="G397" s="824"/>
      <c r="H397" s="824"/>
      <c r="I397" s="824"/>
      <c r="J397" s="824"/>
      <c r="K397" s="824"/>
      <c r="L397" s="824"/>
      <c r="M397" s="824"/>
      <c r="N397" s="824"/>
      <c r="O397" s="824"/>
      <c r="P397" s="824"/>
      <c r="Q397" s="824"/>
      <c r="R397" s="824"/>
      <c r="S397" s="824"/>
      <c r="T397" s="824"/>
      <c r="U397" s="824"/>
      <c r="V397" s="824"/>
      <c r="W397" s="824"/>
      <c r="X397" s="824"/>
      <c r="Y397" s="824"/>
      <c r="Z397" s="824"/>
    </row>
    <row r="398" s="823" customFormat="1" ht="28.45" hidden="1" customHeight="1" outlineLevel="1" spans="1:26">
      <c r="A398" s="833"/>
      <c r="B398" s="831" t="s">
        <v>2539</v>
      </c>
      <c r="C398" s="831" t="s">
        <v>8679</v>
      </c>
      <c r="D398" s="832">
        <v>-191000</v>
      </c>
      <c r="E398" s="831"/>
      <c r="F398" s="824"/>
      <c r="G398" s="824"/>
      <c r="H398" s="824"/>
      <c r="I398" s="824"/>
      <c r="J398" s="824"/>
      <c r="K398" s="824"/>
      <c r="L398" s="824"/>
      <c r="M398" s="824"/>
      <c r="N398" s="824"/>
      <c r="O398" s="824"/>
      <c r="P398" s="824"/>
      <c r="Q398" s="824"/>
      <c r="R398" s="824"/>
      <c r="S398" s="824"/>
      <c r="T398" s="824"/>
      <c r="U398" s="824"/>
      <c r="V398" s="824"/>
      <c r="W398" s="824"/>
      <c r="X398" s="824"/>
      <c r="Y398" s="824"/>
      <c r="Z398" s="824"/>
    </row>
    <row r="399" s="823" customFormat="1" ht="28.45" hidden="1" customHeight="1" outlineLevel="1" spans="1:26">
      <c r="A399" s="833"/>
      <c r="B399" s="831" t="s">
        <v>2539</v>
      </c>
      <c r="C399" s="831" t="s">
        <v>8989</v>
      </c>
      <c r="D399" s="832">
        <v>1729000</v>
      </c>
      <c r="E399" s="831"/>
      <c r="F399" s="824"/>
      <c r="G399" s="824"/>
      <c r="H399" s="824"/>
      <c r="I399" s="824"/>
      <c r="J399" s="824"/>
      <c r="K399" s="824"/>
      <c r="L399" s="824"/>
      <c r="M399" s="824"/>
      <c r="N399" s="824"/>
      <c r="O399" s="824"/>
      <c r="P399" s="824"/>
      <c r="Q399" s="824"/>
      <c r="R399" s="824"/>
      <c r="S399" s="824"/>
      <c r="T399" s="824"/>
      <c r="U399" s="824"/>
      <c r="V399" s="824"/>
      <c r="W399" s="824"/>
      <c r="X399" s="824"/>
      <c r="Y399" s="824"/>
      <c r="Z399" s="824"/>
    </row>
    <row r="400" s="823" customFormat="1" ht="28.45" hidden="1" customHeight="1" outlineLevel="1" spans="1:26">
      <c r="A400" s="833"/>
      <c r="B400" s="831" t="s">
        <v>2539</v>
      </c>
      <c r="C400" s="831" t="s">
        <v>8544</v>
      </c>
      <c r="D400" s="832">
        <v>1517738.77</v>
      </c>
      <c r="E400" s="831"/>
      <c r="F400" s="824"/>
      <c r="G400" s="824"/>
      <c r="H400" s="824"/>
      <c r="I400" s="824"/>
      <c r="J400" s="824"/>
      <c r="K400" s="824"/>
      <c r="L400" s="824"/>
      <c r="M400" s="824"/>
      <c r="N400" s="824"/>
      <c r="O400" s="824"/>
      <c r="P400" s="824"/>
      <c r="Q400" s="824"/>
      <c r="R400" s="824"/>
      <c r="S400" s="824"/>
      <c r="T400" s="824"/>
      <c r="U400" s="824"/>
      <c r="V400" s="824"/>
      <c r="W400" s="824"/>
      <c r="X400" s="824"/>
      <c r="Y400" s="824"/>
      <c r="Z400" s="824"/>
    </row>
    <row r="401" s="823" customFormat="1" ht="28.45" hidden="1" customHeight="1" outlineLevel="1" spans="1:26">
      <c r="A401" s="833"/>
      <c r="B401" s="831" t="s">
        <v>2539</v>
      </c>
      <c r="C401" s="831" t="s">
        <v>8990</v>
      </c>
      <c r="D401" s="832">
        <v>-2136843.77</v>
      </c>
      <c r="E401" s="831"/>
      <c r="F401" s="824"/>
      <c r="G401" s="824"/>
      <c r="H401" s="824"/>
      <c r="I401" s="824"/>
      <c r="J401" s="824"/>
      <c r="K401" s="824"/>
      <c r="L401" s="824"/>
      <c r="M401" s="824"/>
      <c r="N401" s="824"/>
      <c r="O401" s="824"/>
      <c r="P401" s="824"/>
      <c r="Q401" s="824"/>
      <c r="R401" s="824"/>
      <c r="S401" s="824"/>
      <c r="T401" s="824"/>
      <c r="U401" s="824"/>
      <c r="V401" s="824"/>
      <c r="W401" s="824"/>
      <c r="X401" s="824"/>
      <c r="Y401" s="824"/>
      <c r="Z401" s="824"/>
    </row>
    <row r="402" s="823" customFormat="1" ht="28.45" hidden="1" customHeight="1" outlineLevel="1" spans="1:26">
      <c r="A402" s="833"/>
      <c r="B402" s="831" t="s">
        <v>2539</v>
      </c>
      <c r="C402" s="831" t="s">
        <v>8838</v>
      </c>
      <c r="D402" s="832">
        <v>4978945.92</v>
      </c>
      <c r="E402" s="831"/>
      <c r="F402" s="824"/>
      <c r="G402" s="824"/>
      <c r="H402" s="824"/>
      <c r="I402" s="824"/>
      <c r="J402" s="824"/>
      <c r="K402" s="824"/>
      <c r="L402" s="824"/>
      <c r="M402" s="824"/>
      <c r="N402" s="824"/>
      <c r="O402" s="824"/>
      <c r="P402" s="824"/>
      <c r="Q402" s="824"/>
      <c r="R402" s="824"/>
      <c r="S402" s="824"/>
      <c r="T402" s="824"/>
      <c r="U402" s="824"/>
      <c r="V402" s="824"/>
      <c r="W402" s="824"/>
      <c r="X402" s="824"/>
      <c r="Y402" s="824"/>
      <c r="Z402" s="824"/>
    </row>
    <row r="403" s="823" customFormat="1" ht="28.45" hidden="1" customHeight="1" outlineLevel="1" spans="1:26">
      <c r="A403" s="833"/>
      <c r="B403" s="831" t="s">
        <v>2539</v>
      </c>
      <c r="C403" s="831" t="s">
        <v>7307</v>
      </c>
      <c r="D403" s="832">
        <v>-455959.43</v>
      </c>
      <c r="E403" s="831"/>
      <c r="F403" s="824"/>
      <c r="G403" s="824"/>
      <c r="H403" s="824"/>
      <c r="I403" s="824"/>
      <c r="J403" s="824"/>
      <c r="K403" s="824"/>
      <c r="L403" s="824"/>
      <c r="M403" s="824"/>
      <c r="N403" s="824"/>
      <c r="O403" s="824"/>
      <c r="P403" s="824"/>
      <c r="Q403" s="824"/>
      <c r="R403" s="824"/>
      <c r="S403" s="824"/>
      <c r="T403" s="824"/>
      <c r="U403" s="824"/>
      <c r="V403" s="824"/>
      <c r="W403" s="824"/>
      <c r="X403" s="824"/>
      <c r="Y403" s="824"/>
      <c r="Z403" s="824"/>
    </row>
    <row r="404" s="823" customFormat="1" ht="28.45" hidden="1" customHeight="1" outlineLevel="1" spans="1:26">
      <c r="A404" s="833"/>
      <c r="B404" s="831" t="s">
        <v>2539</v>
      </c>
      <c r="C404" s="831" t="s">
        <v>8709</v>
      </c>
      <c r="D404" s="832">
        <v>250000</v>
      </c>
      <c r="E404" s="831"/>
      <c r="F404" s="824"/>
      <c r="G404" s="824"/>
      <c r="H404" s="824"/>
      <c r="I404" s="824"/>
      <c r="J404" s="824"/>
      <c r="K404" s="824"/>
      <c r="L404" s="824"/>
      <c r="M404" s="824"/>
      <c r="N404" s="824"/>
      <c r="O404" s="824"/>
      <c r="P404" s="824"/>
      <c r="Q404" s="824"/>
      <c r="R404" s="824"/>
      <c r="S404" s="824"/>
      <c r="T404" s="824"/>
      <c r="U404" s="824"/>
      <c r="V404" s="824"/>
      <c r="W404" s="824"/>
      <c r="X404" s="824"/>
      <c r="Y404" s="824"/>
      <c r="Z404" s="824"/>
    </row>
    <row r="405" s="823" customFormat="1" ht="28.45" hidden="1" customHeight="1" outlineLevel="1" spans="1:26">
      <c r="A405" s="833"/>
      <c r="B405" s="831" t="s">
        <v>2539</v>
      </c>
      <c r="C405" s="831" t="s">
        <v>8991</v>
      </c>
      <c r="D405" s="832">
        <v>-2656390</v>
      </c>
      <c r="E405" s="831"/>
      <c r="F405" s="824"/>
      <c r="G405" s="824"/>
      <c r="H405" s="824"/>
      <c r="I405" s="824"/>
      <c r="J405" s="824"/>
      <c r="K405" s="824"/>
      <c r="L405" s="824"/>
      <c r="M405" s="824"/>
      <c r="N405" s="824"/>
      <c r="O405" s="824"/>
      <c r="P405" s="824"/>
      <c r="Q405" s="824"/>
      <c r="R405" s="824"/>
      <c r="S405" s="824"/>
      <c r="T405" s="824"/>
      <c r="U405" s="824"/>
      <c r="V405" s="824"/>
      <c r="W405" s="824"/>
      <c r="X405" s="824"/>
      <c r="Y405" s="824"/>
      <c r="Z405" s="824"/>
    </row>
    <row r="406" s="823" customFormat="1" ht="28.45" hidden="1" customHeight="1" outlineLevel="1" spans="1:26">
      <c r="A406" s="833"/>
      <c r="B406" s="831" t="s">
        <v>2539</v>
      </c>
      <c r="C406" s="831" t="s">
        <v>1896</v>
      </c>
      <c r="D406" s="832">
        <v>5000</v>
      </c>
      <c r="E406" s="831"/>
      <c r="F406" s="824"/>
      <c r="G406" s="824"/>
      <c r="H406" s="824"/>
      <c r="I406" s="824"/>
      <c r="J406" s="824"/>
      <c r="K406" s="824"/>
      <c r="L406" s="824"/>
      <c r="M406" s="824"/>
      <c r="N406" s="824"/>
      <c r="O406" s="824"/>
      <c r="P406" s="824"/>
      <c r="Q406" s="824"/>
      <c r="R406" s="824"/>
      <c r="S406" s="824"/>
      <c r="T406" s="824"/>
      <c r="U406" s="824"/>
      <c r="V406" s="824"/>
      <c r="W406" s="824"/>
      <c r="X406" s="824"/>
      <c r="Y406" s="824"/>
      <c r="Z406" s="824"/>
    </row>
    <row r="407" s="823" customFormat="1" ht="28.45" hidden="1" customHeight="1" outlineLevel="1" spans="1:26">
      <c r="A407" s="833"/>
      <c r="B407" s="831" t="s">
        <v>2539</v>
      </c>
      <c r="C407" s="831" t="s">
        <v>8534</v>
      </c>
      <c r="D407" s="832">
        <v>-22500</v>
      </c>
      <c r="E407" s="831"/>
      <c r="F407" s="824"/>
      <c r="G407" s="824"/>
      <c r="H407" s="824"/>
      <c r="I407" s="824"/>
      <c r="J407" s="824"/>
      <c r="K407" s="824"/>
      <c r="L407" s="824"/>
      <c r="M407" s="824"/>
      <c r="N407" s="824"/>
      <c r="O407" s="824"/>
      <c r="P407" s="824"/>
      <c r="Q407" s="824"/>
      <c r="R407" s="824"/>
      <c r="S407" s="824"/>
      <c r="T407" s="824"/>
      <c r="U407" s="824"/>
      <c r="V407" s="824"/>
      <c r="W407" s="824"/>
      <c r="X407" s="824"/>
      <c r="Y407" s="824"/>
      <c r="Z407" s="824"/>
    </row>
    <row r="408" s="823" customFormat="1" ht="28.45" hidden="1" customHeight="1" outlineLevel="1" spans="1:26">
      <c r="A408" s="833"/>
      <c r="B408" s="831" t="s">
        <v>2539</v>
      </c>
      <c r="C408" s="831" t="s">
        <v>8992</v>
      </c>
      <c r="D408" s="832">
        <v>-540000</v>
      </c>
      <c r="E408" s="831"/>
      <c r="F408" s="824"/>
      <c r="G408" s="824"/>
      <c r="H408" s="824"/>
      <c r="I408" s="824"/>
      <c r="J408" s="824"/>
      <c r="K408" s="824"/>
      <c r="L408" s="824"/>
      <c r="M408" s="824"/>
      <c r="N408" s="824"/>
      <c r="O408" s="824"/>
      <c r="P408" s="824"/>
      <c r="Q408" s="824"/>
      <c r="R408" s="824"/>
      <c r="S408" s="824"/>
      <c r="T408" s="824"/>
      <c r="U408" s="824"/>
      <c r="V408" s="824"/>
      <c r="W408" s="824"/>
      <c r="X408" s="824"/>
      <c r="Y408" s="824"/>
      <c r="Z408" s="824"/>
    </row>
    <row r="409" s="823" customFormat="1" ht="28.45" hidden="1" customHeight="1" outlineLevel="1" spans="1:26">
      <c r="A409" s="833"/>
      <c r="B409" s="831" t="s">
        <v>2539</v>
      </c>
      <c r="C409" s="831" t="s">
        <v>7291</v>
      </c>
      <c r="D409" s="832">
        <v>91679.04</v>
      </c>
      <c r="E409" s="831"/>
      <c r="F409" s="824"/>
      <c r="G409" s="824"/>
      <c r="H409" s="824"/>
      <c r="I409" s="824"/>
      <c r="J409" s="824"/>
      <c r="K409" s="824"/>
      <c r="L409" s="824"/>
      <c r="M409" s="824"/>
      <c r="N409" s="824"/>
      <c r="O409" s="824"/>
      <c r="P409" s="824"/>
      <c r="Q409" s="824"/>
      <c r="R409" s="824"/>
      <c r="S409" s="824"/>
      <c r="T409" s="824"/>
      <c r="U409" s="824"/>
      <c r="V409" s="824"/>
      <c r="W409" s="824"/>
      <c r="X409" s="824"/>
      <c r="Y409" s="824"/>
      <c r="Z409" s="824"/>
    </row>
    <row r="410" s="823" customFormat="1" ht="28.45" hidden="1" customHeight="1" outlineLevel="1" spans="1:26">
      <c r="A410" s="833"/>
      <c r="B410" s="831" t="s">
        <v>2539</v>
      </c>
      <c r="C410" s="831" t="s">
        <v>8993</v>
      </c>
      <c r="D410" s="832">
        <v>-64500</v>
      </c>
      <c r="E410" s="831"/>
      <c r="F410" s="824"/>
      <c r="G410" s="824"/>
      <c r="H410" s="824"/>
      <c r="I410" s="824"/>
      <c r="J410" s="824"/>
      <c r="K410" s="824"/>
      <c r="L410" s="824"/>
      <c r="M410" s="824"/>
      <c r="N410" s="824"/>
      <c r="O410" s="824"/>
      <c r="P410" s="824"/>
      <c r="Q410" s="824"/>
      <c r="R410" s="824"/>
      <c r="S410" s="824"/>
      <c r="T410" s="824"/>
      <c r="U410" s="824"/>
      <c r="V410" s="824"/>
      <c r="W410" s="824"/>
      <c r="X410" s="824"/>
      <c r="Y410" s="824"/>
      <c r="Z410" s="824"/>
    </row>
    <row r="411" s="823" customFormat="1" ht="28.45" hidden="1" customHeight="1" outlineLevel="1" spans="1:26">
      <c r="A411" s="833"/>
      <c r="B411" s="831" t="s">
        <v>2539</v>
      </c>
      <c r="C411" s="831" t="s">
        <v>8994</v>
      </c>
      <c r="D411" s="832">
        <v>-1514498.21</v>
      </c>
      <c r="E411" s="831"/>
      <c r="F411" s="824"/>
      <c r="G411" s="824"/>
      <c r="H411" s="824"/>
      <c r="I411" s="824"/>
      <c r="J411" s="824"/>
      <c r="K411" s="824"/>
      <c r="L411" s="824"/>
      <c r="M411" s="824"/>
      <c r="N411" s="824"/>
      <c r="O411" s="824"/>
      <c r="P411" s="824"/>
      <c r="Q411" s="824"/>
      <c r="R411" s="824"/>
      <c r="S411" s="824"/>
      <c r="T411" s="824"/>
      <c r="U411" s="824"/>
      <c r="V411" s="824"/>
      <c r="W411" s="824"/>
      <c r="X411" s="824"/>
      <c r="Y411" s="824"/>
      <c r="Z411" s="824"/>
    </row>
    <row r="412" s="823" customFormat="1" ht="28.45" hidden="1" customHeight="1" outlineLevel="1" spans="1:26">
      <c r="A412" s="833"/>
      <c r="B412" s="831" t="s">
        <v>2539</v>
      </c>
      <c r="C412" s="831" t="s">
        <v>8995</v>
      </c>
      <c r="D412" s="832">
        <v>-316800</v>
      </c>
      <c r="E412" s="831"/>
      <c r="F412" s="824"/>
      <c r="G412" s="824"/>
      <c r="H412" s="824"/>
      <c r="I412" s="824"/>
      <c r="J412" s="824"/>
      <c r="K412" s="824"/>
      <c r="L412" s="824"/>
      <c r="M412" s="824"/>
      <c r="N412" s="824"/>
      <c r="O412" s="824"/>
      <c r="P412" s="824"/>
      <c r="Q412" s="824"/>
      <c r="R412" s="824"/>
      <c r="S412" s="824"/>
      <c r="T412" s="824"/>
      <c r="U412" s="824"/>
      <c r="V412" s="824"/>
      <c r="W412" s="824"/>
      <c r="X412" s="824"/>
      <c r="Y412" s="824"/>
      <c r="Z412" s="824"/>
    </row>
    <row r="413" s="823" customFormat="1" ht="28.45" hidden="1" customHeight="1" outlineLevel="1" spans="1:26">
      <c r="A413" s="833"/>
      <c r="B413" s="831" t="s">
        <v>2539</v>
      </c>
      <c r="C413" s="831" t="s">
        <v>8846</v>
      </c>
      <c r="D413" s="832">
        <v>0</v>
      </c>
      <c r="E413" s="831"/>
      <c r="F413" s="824"/>
      <c r="G413" s="824"/>
      <c r="H413" s="824"/>
      <c r="I413" s="824"/>
      <c r="J413" s="824"/>
      <c r="K413" s="824"/>
      <c r="L413" s="824"/>
      <c r="M413" s="824"/>
      <c r="N413" s="824"/>
      <c r="O413" s="824"/>
      <c r="P413" s="824"/>
      <c r="Q413" s="824"/>
      <c r="R413" s="824"/>
      <c r="S413" s="824"/>
      <c r="T413" s="824"/>
      <c r="U413" s="824"/>
      <c r="V413" s="824"/>
      <c r="W413" s="824"/>
      <c r="X413" s="824"/>
      <c r="Y413" s="824"/>
      <c r="Z413" s="824"/>
    </row>
    <row r="414" s="823" customFormat="1" ht="28.45" hidden="1" customHeight="1" outlineLevel="1" spans="1:26">
      <c r="A414" s="833"/>
      <c r="B414" s="831" t="s">
        <v>2539</v>
      </c>
      <c r="C414" s="831" t="s">
        <v>8847</v>
      </c>
      <c r="D414" s="832">
        <v>-339500</v>
      </c>
      <c r="E414" s="831"/>
      <c r="F414" s="824"/>
      <c r="G414" s="824"/>
      <c r="H414" s="824"/>
      <c r="I414" s="824"/>
      <c r="J414" s="824"/>
      <c r="K414" s="824"/>
      <c r="L414" s="824"/>
      <c r="M414" s="824"/>
      <c r="N414" s="824"/>
      <c r="O414" s="824"/>
      <c r="P414" s="824"/>
      <c r="Q414" s="824"/>
      <c r="R414" s="824"/>
      <c r="S414" s="824"/>
      <c r="T414" s="824"/>
      <c r="U414" s="824"/>
      <c r="V414" s="824"/>
      <c r="W414" s="824"/>
      <c r="X414" s="824"/>
      <c r="Y414" s="824"/>
      <c r="Z414" s="824"/>
    </row>
    <row r="415" s="823" customFormat="1" ht="28.45" hidden="1" customHeight="1" outlineLevel="1" spans="1:26">
      <c r="A415" s="833"/>
      <c r="B415" s="831" t="s">
        <v>2539</v>
      </c>
      <c r="C415" s="831" t="s">
        <v>7295</v>
      </c>
      <c r="D415" s="832">
        <v>-4282271.95</v>
      </c>
      <c r="E415" s="831"/>
      <c r="F415" s="824"/>
      <c r="G415" s="824"/>
      <c r="H415" s="824"/>
      <c r="I415" s="824"/>
      <c r="J415" s="824"/>
      <c r="K415" s="824"/>
      <c r="L415" s="824"/>
      <c r="M415" s="824"/>
      <c r="N415" s="824"/>
      <c r="O415" s="824"/>
      <c r="P415" s="824"/>
      <c r="Q415" s="824"/>
      <c r="R415" s="824"/>
      <c r="S415" s="824"/>
      <c r="T415" s="824"/>
      <c r="U415" s="824"/>
      <c r="V415" s="824"/>
      <c r="W415" s="824"/>
      <c r="X415" s="824"/>
      <c r="Y415" s="824"/>
      <c r="Z415" s="824"/>
    </row>
    <row r="416" s="823" customFormat="1" ht="28.45" hidden="1" customHeight="1" outlineLevel="1" spans="1:26">
      <c r="A416" s="833"/>
      <c r="B416" s="831" t="s">
        <v>2539</v>
      </c>
      <c r="C416" s="831" t="s">
        <v>8996</v>
      </c>
      <c r="D416" s="832">
        <v>10000</v>
      </c>
      <c r="E416" s="831"/>
      <c r="F416" s="824"/>
      <c r="G416" s="824"/>
      <c r="H416" s="824"/>
      <c r="I416" s="824"/>
      <c r="J416" s="824"/>
      <c r="K416" s="824"/>
      <c r="L416" s="824"/>
      <c r="M416" s="824"/>
      <c r="N416" s="824"/>
      <c r="O416" s="824"/>
      <c r="P416" s="824"/>
      <c r="Q416" s="824"/>
      <c r="R416" s="824"/>
      <c r="S416" s="824"/>
      <c r="T416" s="824"/>
      <c r="U416" s="824"/>
      <c r="V416" s="824"/>
      <c r="W416" s="824"/>
      <c r="X416" s="824"/>
      <c r="Y416" s="824"/>
      <c r="Z416" s="824"/>
    </row>
    <row r="417" s="823" customFormat="1" ht="28.45" hidden="1" customHeight="1" outlineLevel="1" spans="1:26">
      <c r="A417" s="833"/>
      <c r="B417" s="831" t="s">
        <v>2191</v>
      </c>
      <c r="C417" s="831" t="s">
        <v>8997</v>
      </c>
      <c r="D417" s="832">
        <v>-22320</v>
      </c>
      <c r="E417" s="831"/>
      <c r="F417" s="824"/>
      <c r="G417" s="824"/>
      <c r="H417" s="824"/>
      <c r="I417" s="824"/>
      <c r="J417" s="824"/>
      <c r="K417" s="824"/>
      <c r="L417" s="824"/>
      <c r="M417" s="824"/>
      <c r="N417" s="824"/>
      <c r="O417" s="824"/>
      <c r="P417" s="824"/>
      <c r="Q417" s="824"/>
      <c r="R417" s="824"/>
      <c r="S417" s="824"/>
      <c r="T417" s="824"/>
      <c r="U417" s="824"/>
      <c r="V417" s="824"/>
      <c r="W417" s="824"/>
      <c r="X417" s="824"/>
      <c r="Y417" s="824"/>
      <c r="Z417" s="824"/>
    </row>
    <row r="418" s="823" customFormat="1" ht="28.45" hidden="1" customHeight="1" outlineLevel="1" spans="1:26">
      <c r="A418" s="833"/>
      <c r="B418" s="831" t="s">
        <v>2191</v>
      </c>
      <c r="C418" s="831" t="s">
        <v>8998</v>
      </c>
      <c r="D418" s="832">
        <v>-1302259.97</v>
      </c>
      <c r="E418" s="831"/>
      <c r="F418" s="824"/>
      <c r="G418" s="824"/>
      <c r="H418" s="824"/>
      <c r="I418" s="824"/>
      <c r="J418" s="824"/>
      <c r="K418" s="824"/>
      <c r="L418" s="824"/>
      <c r="M418" s="824"/>
      <c r="N418" s="824"/>
      <c r="O418" s="824"/>
      <c r="P418" s="824"/>
      <c r="Q418" s="824"/>
      <c r="R418" s="824"/>
      <c r="S418" s="824"/>
      <c r="T418" s="824"/>
      <c r="U418" s="824"/>
      <c r="V418" s="824"/>
      <c r="W418" s="824"/>
      <c r="X418" s="824"/>
      <c r="Y418" s="824"/>
      <c r="Z418" s="824"/>
    </row>
    <row r="419" s="823" customFormat="1" ht="28.45" hidden="1" customHeight="1" outlineLevel="1" spans="1:26">
      <c r="A419" s="833"/>
      <c r="B419" s="831" t="s">
        <v>2191</v>
      </c>
      <c r="C419" s="831" t="s">
        <v>8999</v>
      </c>
      <c r="D419" s="832">
        <v>-59015</v>
      </c>
      <c r="E419" s="831"/>
      <c r="F419" s="824"/>
      <c r="G419" s="824"/>
      <c r="H419" s="824"/>
      <c r="I419" s="824"/>
      <c r="J419" s="824"/>
      <c r="K419" s="824"/>
      <c r="L419" s="824"/>
      <c r="M419" s="824"/>
      <c r="N419" s="824"/>
      <c r="O419" s="824"/>
      <c r="P419" s="824"/>
      <c r="Q419" s="824"/>
      <c r="R419" s="824"/>
      <c r="S419" s="824"/>
      <c r="T419" s="824"/>
      <c r="U419" s="824"/>
      <c r="V419" s="824"/>
      <c r="W419" s="824"/>
      <c r="X419" s="824"/>
      <c r="Y419" s="824"/>
      <c r="Z419" s="824"/>
    </row>
    <row r="420" s="823" customFormat="1" ht="28.45" hidden="1" customHeight="1" outlineLevel="1" spans="1:26">
      <c r="A420" s="833"/>
      <c r="B420" s="831" t="s">
        <v>2191</v>
      </c>
      <c r="C420" s="831" t="s">
        <v>9000</v>
      </c>
      <c r="D420" s="832">
        <v>-157280.65</v>
      </c>
      <c r="E420" s="831"/>
      <c r="F420" s="824"/>
      <c r="G420" s="824"/>
      <c r="H420" s="824"/>
      <c r="I420" s="824"/>
      <c r="J420" s="824"/>
      <c r="K420" s="824"/>
      <c r="L420" s="824"/>
      <c r="M420" s="824"/>
      <c r="N420" s="824"/>
      <c r="O420" s="824"/>
      <c r="P420" s="824"/>
      <c r="Q420" s="824"/>
      <c r="R420" s="824"/>
      <c r="S420" s="824"/>
      <c r="T420" s="824"/>
      <c r="U420" s="824"/>
      <c r="V420" s="824"/>
      <c r="W420" s="824"/>
      <c r="X420" s="824"/>
      <c r="Y420" s="824"/>
      <c r="Z420" s="824"/>
    </row>
    <row r="421" s="823" customFormat="1" ht="28.45" hidden="1" customHeight="1" outlineLevel="1" spans="1:26">
      <c r="A421" s="833"/>
      <c r="B421" s="831" t="s">
        <v>2191</v>
      </c>
      <c r="C421" s="831" t="s">
        <v>9001</v>
      </c>
      <c r="D421" s="832">
        <v>10368</v>
      </c>
      <c r="E421" s="831"/>
      <c r="F421" s="824"/>
      <c r="G421" s="824"/>
      <c r="H421" s="824"/>
      <c r="I421" s="824"/>
      <c r="J421" s="824"/>
      <c r="K421" s="824"/>
      <c r="L421" s="824"/>
      <c r="M421" s="824"/>
      <c r="N421" s="824"/>
      <c r="O421" s="824"/>
      <c r="P421" s="824"/>
      <c r="Q421" s="824"/>
      <c r="R421" s="824"/>
      <c r="S421" s="824"/>
      <c r="T421" s="824"/>
      <c r="U421" s="824"/>
      <c r="V421" s="824"/>
      <c r="W421" s="824"/>
      <c r="X421" s="824"/>
      <c r="Y421" s="824"/>
      <c r="Z421" s="824"/>
    </row>
    <row r="422" s="823" customFormat="1" ht="28.45" hidden="1" customHeight="1" outlineLevel="1" spans="1:26">
      <c r="A422" s="833"/>
      <c r="B422" s="831" t="s">
        <v>2191</v>
      </c>
      <c r="C422" s="831" t="s">
        <v>9002</v>
      </c>
      <c r="D422" s="832">
        <v>-299322</v>
      </c>
      <c r="E422" s="831"/>
      <c r="F422" s="824"/>
      <c r="G422" s="824"/>
      <c r="H422" s="824"/>
      <c r="I422" s="824"/>
      <c r="J422" s="824"/>
      <c r="K422" s="824"/>
      <c r="L422" s="824"/>
      <c r="M422" s="824"/>
      <c r="N422" s="824"/>
      <c r="O422" s="824"/>
      <c r="P422" s="824"/>
      <c r="Q422" s="824"/>
      <c r="R422" s="824"/>
      <c r="S422" s="824"/>
      <c r="T422" s="824"/>
      <c r="U422" s="824"/>
      <c r="V422" s="824"/>
      <c r="W422" s="824"/>
      <c r="X422" s="824"/>
      <c r="Y422" s="824"/>
      <c r="Z422" s="824"/>
    </row>
    <row r="423" s="823" customFormat="1" ht="28.45" hidden="1" customHeight="1" outlineLevel="1" spans="1:26">
      <c r="A423" s="833"/>
      <c r="B423" s="831" t="s">
        <v>2191</v>
      </c>
      <c r="C423" s="831" t="s">
        <v>4612</v>
      </c>
      <c r="D423" s="832">
        <v>-4760</v>
      </c>
      <c r="E423" s="831"/>
      <c r="F423" s="824"/>
      <c r="G423" s="824"/>
      <c r="H423" s="824"/>
      <c r="I423" s="824"/>
      <c r="J423" s="824"/>
      <c r="K423" s="824"/>
      <c r="L423" s="824"/>
      <c r="M423" s="824"/>
      <c r="N423" s="824"/>
      <c r="O423" s="824"/>
      <c r="P423" s="824"/>
      <c r="Q423" s="824"/>
      <c r="R423" s="824"/>
      <c r="S423" s="824"/>
      <c r="T423" s="824"/>
      <c r="U423" s="824"/>
      <c r="V423" s="824"/>
      <c r="W423" s="824"/>
      <c r="X423" s="824"/>
      <c r="Y423" s="824"/>
      <c r="Z423" s="824"/>
    </row>
    <row r="424" s="823" customFormat="1" ht="28.45" hidden="1" customHeight="1" outlineLevel="1" spans="1:26">
      <c r="A424" s="833"/>
      <c r="B424" s="831" t="s">
        <v>2191</v>
      </c>
      <c r="C424" s="831" t="s">
        <v>9003</v>
      </c>
      <c r="D424" s="832">
        <v>-107160</v>
      </c>
      <c r="E424" s="831"/>
      <c r="F424" s="824"/>
      <c r="G424" s="824"/>
      <c r="H424" s="824"/>
      <c r="I424" s="824"/>
      <c r="J424" s="824"/>
      <c r="K424" s="824"/>
      <c r="L424" s="824"/>
      <c r="M424" s="824"/>
      <c r="N424" s="824"/>
      <c r="O424" s="824"/>
      <c r="P424" s="824"/>
      <c r="Q424" s="824"/>
      <c r="R424" s="824"/>
      <c r="S424" s="824"/>
      <c r="T424" s="824"/>
      <c r="U424" s="824"/>
      <c r="V424" s="824"/>
      <c r="W424" s="824"/>
      <c r="X424" s="824"/>
      <c r="Y424" s="824"/>
      <c r="Z424" s="824"/>
    </row>
    <row r="425" s="823" customFormat="1" ht="28.45" hidden="1" customHeight="1" outlineLevel="1" spans="1:26">
      <c r="A425" s="833"/>
      <c r="B425" s="831" t="s">
        <v>2191</v>
      </c>
      <c r="C425" s="831" t="s">
        <v>8808</v>
      </c>
      <c r="D425" s="832">
        <v>-30000</v>
      </c>
      <c r="E425" s="831"/>
      <c r="F425" s="824"/>
      <c r="G425" s="824"/>
      <c r="H425" s="824"/>
      <c r="I425" s="824"/>
      <c r="J425" s="824"/>
      <c r="K425" s="824"/>
      <c r="L425" s="824"/>
      <c r="M425" s="824"/>
      <c r="N425" s="824"/>
      <c r="O425" s="824"/>
      <c r="P425" s="824"/>
      <c r="Q425" s="824"/>
      <c r="R425" s="824"/>
      <c r="S425" s="824"/>
      <c r="T425" s="824"/>
      <c r="U425" s="824"/>
      <c r="V425" s="824"/>
      <c r="W425" s="824"/>
      <c r="X425" s="824"/>
      <c r="Y425" s="824"/>
      <c r="Z425" s="824"/>
    </row>
    <row r="426" s="823" customFormat="1" ht="28.45" hidden="1" customHeight="1" outlineLevel="1" spans="1:26">
      <c r="A426" s="833"/>
      <c r="B426" s="831" t="s">
        <v>2191</v>
      </c>
      <c r="C426" s="831" t="s">
        <v>9004</v>
      </c>
      <c r="D426" s="832">
        <v>-206000</v>
      </c>
      <c r="E426" s="831"/>
      <c r="F426" s="824"/>
      <c r="G426" s="824"/>
      <c r="H426" s="824"/>
      <c r="I426" s="824"/>
      <c r="J426" s="824"/>
      <c r="K426" s="824"/>
      <c r="L426" s="824"/>
      <c r="M426" s="824"/>
      <c r="N426" s="824"/>
      <c r="O426" s="824"/>
      <c r="P426" s="824"/>
      <c r="Q426" s="824"/>
      <c r="R426" s="824"/>
      <c r="S426" s="824"/>
      <c r="T426" s="824"/>
      <c r="U426" s="824"/>
      <c r="V426" s="824"/>
      <c r="W426" s="824"/>
      <c r="X426" s="824"/>
      <c r="Y426" s="824"/>
      <c r="Z426" s="824"/>
    </row>
    <row r="427" s="823" customFormat="1" ht="28.45" hidden="1" customHeight="1" outlineLevel="1" spans="1:26">
      <c r="A427" s="833"/>
      <c r="B427" s="831" t="s">
        <v>2191</v>
      </c>
      <c r="C427" s="831" t="s">
        <v>9005</v>
      </c>
      <c r="D427" s="832">
        <v>213630</v>
      </c>
      <c r="E427" s="831"/>
      <c r="F427" s="824"/>
      <c r="G427" s="824"/>
      <c r="H427" s="824"/>
      <c r="I427" s="824"/>
      <c r="J427" s="824"/>
      <c r="K427" s="824"/>
      <c r="L427" s="824"/>
      <c r="M427" s="824"/>
      <c r="N427" s="824"/>
      <c r="O427" s="824"/>
      <c r="P427" s="824"/>
      <c r="Q427" s="824"/>
      <c r="R427" s="824"/>
      <c r="S427" s="824"/>
      <c r="T427" s="824"/>
      <c r="U427" s="824"/>
      <c r="V427" s="824"/>
      <c r="W427" s="824"/>
      <c r="X427" s="824"/>
      <c r="Y427" s="824"/>
      <c r="Z427" s="824"/>
    </row>
    <row r="428" s="823" customFormat="1" ht="28.45" hidden="1" customHeight="1" outlineLevel="1" spans="1:26">
      <c r="A428" s="833"/>
      <c r="B428" s="831" t="s">
        <v>2191</v>
      </c>
      <c r="C428" s="831" t="s">
        <v>8819</v>
      </c>
      <c r="D428" s="832">
        <v>1081888.5</v>
      </c>
      <c r="E428" s="831"/>
      <c r="F428" s="824"/>
      <c r="G428" s="824"/>
      <c r="H428" s="824"/>
      <c r="I428" s="824"/>
      <c r="J428" s="824"/>
      <c r="K428" s="824"/>
      <c r="L428" s="824"/>
      <c r="M428" s="824"/>
      <c r="N428" s="824"/>
      <c r="O428" s="824"/>
      <c r="P428" s="824"/>
      <c r="Q428" s="824"/>
      <c r="R428" s="824"/>
      <c r="S428" s="824"/>
      <c r="T428" s="824"/>
      <c r="U428" s="824"/>
      <c r="V428" s="824"/>
      <c r="W428" s="824"/>
      <c r="X428" s="824"/>
      <c r="Y428" s="824"/>
      <c r="Z428" s="824"/>
    </row>
    <row r="429" s="823" customFormat="1" ht="28.45" hidden="1" customHeight="1" outlineLevel="1" spans="1:26">
      <c r="A429" s="833"/>
      <c r="B429" s="831" t="s">
        <v>2191</v>
      </c>
      <c r="C429" s="831" t="s">
        <v>8820</v>
      </c>
      <c r="D429" s="832">
        <v>775128.96</v>
      </c>
      <c r="E429" s="831"/>
      <c r="F429" s="824"/>
      <c r="G429" s="824"/>
      <c r="H429" s="824"/>
      <c r="I429" s="824"/>
      <c r="J429" s="824"/>
      <c r="K429" s="824"/>
      <c r="L429" s="824"/>
      <c r="M429" s="824"/>
      <c r="N429" s="824"/>
      <c r="O429" s="824"/>
      <c r="P429" s="824"/>
      <c r="Q429" s="824"/>
      <c r="R429" s="824"/>
      <c r="S429" s="824"/>
      <c r="T429" s="824"/>
      <c r="U429" s="824"/>
      <c r="V429" s="824"/>
      <c r="W429" s="824"/>
      <c r="X429" s="824"/>
      <c r="Y429" s="824"/>
      <c r="Z429" s="824"/>
    </row>
    <row r="430" s="823" customFormat="1" ht="28.45" hidden="1" customHeight="1" outlineLevel="1" spans="1:26">
      <c r="A430" s="833"/>
      <c r="B430" s="831" t="s">
        <v>2191</v>
      </c>
      <c r="C430" s="831" t="s">
        <v>9006</v>
      </c>
      <c r="D430" s="832">
        <v>-623206.5</v>
      </c>
      <c r="E430" s="831"/>
      <c r="F430" s="824"/>
      <c r="G430" s="824"/>
      <c r="H430" s="824"/>
      <c r="I430" s="824"/>
      <c r="J430" s="824"/>
      <c r="K430" s="824"/>
      <c r="L430" s="824"/>
      <c r="M430" s="824"/>
      <c r="N430" s="824"/>
      <c r="O430" s="824"/>
      <c r="P430" s="824"/>
      <c r="Q430" s="824"/>
      <c r="R430" s="824"/>
      <c r="S430" s="824"/>
      <c r="T430" s="824"/>
      <c r="U430" s="824"/>
      <c r="V430" s="824"/>
      <c r="W430" s="824"/>
      <c r="X430" s="824"/>
      <c r="Y430" s="824"/>
      <c r="Z430" s="824"/>
    </row>
    <row r="431" s="823" customFormat="1" ht="28.45" hidden="1" customHeight="1" outlineLevel="1" spans="1:26">
      <c r="A431" s="833"/>
      <c r="B431" s="831" t="s">
        <v>2191</v>
      </c>
      <c r="C431" s="831" t="s">
        <v>9007</v>
      </c>
      <c r="D431" s="832">
        <v>-44997.12</v>
      </c>
      <c r="E431" s="831"/>
      <c r="F431" s="824"/>
      <c r="G431" s="824"/>
      <c r="H431" s="824"/>
      <c r="I431" s="824"/>
      <c r="J431" s="824"/>
      <c r="K431" s="824"/>
      <c r="L431" s="824"/>
      <c r="M431" s="824"/>
      <c r="N431" s="824"/>
      <c r="O431" s="824"/>
      <c r="P431" s="824"/>
      <c r="Q431" s="824"/>
      <c r="R431" s="824"/>
      <c r="S431" s="824"/>
      <c r="T431" s="824"/>
      <c r="U431" s="824"/>
      <c r="V431" s="824"/>
      <c r="W431" s="824"/>
      <c r="X431" s="824"/>
      <c r="Y431" s="824"/>
      <c r="Z431" s="824"/>
    </row>
    <row r="432" s="823" customFormat="1" ht="28.45" hidden="1" customHeight="1" outlineLevel="1" spans="1:26">
      <c r="A432" s="833"/>
      <c r="B432" s="831" t="s">
        <v>2191</v>
      </c>
      <c r="C432" s="831" t="s">
        <v>8971</v>
      </c>
      <c r="D432" s="832">
        <v>249782.4</v>
      </c>
      <c r="E432" s="831"/>
      <c r="F432" s="824"/>
      <c r="G432" s="824"/>
      <c r="H432" s="824"/>
      <c r="I432" s="824"/>
      <c r="J432" s="824"/>
      <c r="K432" s="824"/>
      <c r="L432" s="824"/>
      <c r="M432" s="824"/>
      <c r="N432" s="824"/>
      <c r="O432" s="824"/>
      <c r="P432" s="824"/>
      <c r="Q432" s="824"/>
      <c r="R432" s="824"/>
      <c r="S432" s="824"/>
      <c r="T432" s="824"/>
      <c r="U432" s="824"/>
      <c r="V432" s="824"/>
      <c r="W432" s="824"/>
      <c r="X432" s="824"/>
      <c r="Y432" s="824"/>
      <c r="Z432" s="824"/>
    </row>
    <row r="433" s="823" customFormat="1" ht="28.45" hidden="1" customHeight="1" outlineLevel="1" spans="1:26">
      <c r="A433" s="833"/>
      <c r="B433" s="831" t="s">
        <v>2191</v>
      </c>
      <c r="C433" s="831" t="s">
        <v>7335</v>
      </c>
      <c r="D433" s="832">
        <v>-306074</v>
      </c>
      <c r="E433" s="831"/>
      <c r="F433" s="824"/>
      <c r="G433" s="824"/>
      <c r="H433" s="824"/>
      <c r="I433" s="824"/>
      <c r="J433" s="824"/>
      <c r="K433" s="824"/>
      <c r="L433" s="824"/>
      <c r="M433" s="824"/>
      <c r="N433" s="824"/>
      <c r="O433" s="824"/>
      <c r="P433" s="824"/>
      <c r="Q433" s="824"/>
      <c r="R433" s="824"/>
      <c r="S433" s="824"/>
      <c r="T433" s="824"/>
      <c r="U433" s="824"/>
      <c r="V433" s="824"/>
      <c r="W433" s="824"/>
      <c r="X433" s="824"/>
      <c r="Y433" s="824"/>
      <c r="Z433" s="824"/>
    </row>
    <row r="434" s="823" customFormat="1" ht="28.45" hidden="1" customHeight="1" outlineLevel="1" spans="1:26">
      <c r="A434" s="833"/>
      <c r="B434" s="831" t="s">
        <v>2191</v>
      </c>
      <c r="C434" s="831" t="s">
        <v>7298</v>
      </c>
      <c r="D434" s="832">
        <v>404842.5</v>
      </c>
      <c r="E434" s="831"/>
      <c r="F434" s="824"/>
      <c r="G434" s="824"/>
      <c r="H434" s="824"/>
      <c r="I434" s="824"/>
      <c r="J434" s="824"/>
      <c r="K434" s="824"/>
      <c r="L434" s="824"/>
      <c r="M434" s="824"/>
      <c r="N434" s="824"/>
      <c r="O434" s="824"/>
      <c r="P434" s="824"/>
      <c r="Q434" s="824"/>
      <c r="R434" s="824"/>
      <c r="S434" s="824"/>
      <c r="T434" s="824"/>
      <c r="U434" s="824"/>
      <c r="V434" s="824"/>
      <c r="W434" s="824"/>
      <c r="X434" s="824"/>
      <c r="Y434" s="824"/>
      <c r="Z434" s="824"/>
    </row>
    <row r="435" s="823" customFormat="1" ht="28.45" hidden="1" customHeight="1" outlineLevel="1" spans="1:26">
      <c r="A435" s="833"/>
      <c r="B435" s="831" t="s">
        <v>2191</v>
      </c>
      <c r="C435" s="831" t="s">
        <v>8974</v>
      </c>
      <c r="D435" s="832">
        <v>10095633.72</v>
      </c>
      <c r="E435" s="831"/>
      <c r="F435" s="824"/>
      <c r="G435" s="824"/>
      <c r="H435" s="824"/>
      <c r="I435" s="824"/>
      <c r="J435" s="824"/>
      <c r="K435" s="824"/>
      <c r="L435" s="824"/>
      <c r="M435" s="824"/>
      <c r="N435" s="824"/>
      <c r="O435" s="824"/>
      <c r="P435" s="824"/>
      <c r="Q435" s="824"/>
      <c r="R435" s="824"/>
      <c r="S435" s="824"/>
      <c r="T435" s="824"/>
      <c r="U435" s="824"/>
      <c r="V435" s="824"/>
      <c r="W435" s="824"/>
      <c r="X435" s="824"/>
      <c r="Y435" s="824"/>
      <c r="Z435" s="824"/>
    </row>
    <row r="436" s="823" customFormat="1" ht="28.45" hidden="1" customHeight="1" outlineLevel="1" spans="1:26">
      <c r="A436" s="833"/>
      <c r="B436" s="831" t="s">
        <v>2191</v>
      </c>
      <c r="C436" s="831" t="s">
        <v>9008</v>
      </c>
      <c r="D436" s="832">
        <v>82908</v>
      </c>
      <c r="E436" s="831"/>
      <c r="F436" s="824"/>
      <c r="G436" s="824"/>
      <c r="H436" s="824"/>
      <c r="I436" s="824"/>
      <c r="J436" s="824"/>
      <c r="K436" s="824"/>
      <c r="L436" s="824"/>
      <c r="M436" s="824"/>
      <c r="N436" s="824"/>
      <c r="O436" s="824"/>
      <c r="P436" s="824"/>
      <c r="Q436" s="824"/>
      <c r="R436" s="824"/>
      <c r="S436" s="824"/>
      <c r="T436" s="824"/>
      <c r="U436" s="824"/>
      <c r="V436" s="824"/>
      <c r="W436" s="824"/>
      <c r="X436" s="824"/>
      <c r="Y436" s="824"/>
      <c r="Z436" s="824"/>
    </row>
    <row r="437" s="823" customFormat="1" ht="28.45" hidden="1" customHeight="1" outlineLevel="1" spans="1:26">
      <c r="A437" s="833"/>
      <c r="B437" s="831" t="s">
        <v>2191</v>
      </c>
      <c r="C437" s="831" t="s">
        <v>9009</v>
      </c>
      <c r="D437" s="832">
        <v>1021506</v>
      </c>
      <c r="E437" s="831"/>
      <c r="F437" s="824"/>
      <c r="G437" s="824"/>
      <c r="H437" s="824"/>
      <c r="I437" s="824"/>
      <c r="J437" s="824"/>
      <c r="K437" s="824"/>
      <c r="L437" s="824"/>
      <c r="M437" s="824"/>
      <c r="N437" s="824"/>
      <c r="O437" s="824"/>
      <c r="P437" s="824"/>
      <c r="Q437" s="824"/>
      <c r="R437" s="824"/>
      <c r="S437" s="824"/>
      <c r="T437" s="824"/>
      <c r="U437" s="824"/>
      <c r="V437" s="824"/>
      <c r="W437" s="824"/>
      <c r="X437" s="824"/>
      <c r="Y437" s="824"/>
      <c r="Z437" s="824"/>
    </row>
    <row r="438" s="823" customFormat="1" ht="28.45" hidden="1" customHeight="1" outlineLevel="1" spans="1:26">
      <c r="A438" s="833"/>
      <c r="B438" s="831" t="s">
        <v>2191</v>
      </c>
      <c r="C438" s="831" t="s">
        <v>9010</v>
      </c>
      <c r="D438" s="832">
        <v>-1102742.75</v>
      </c>
      <c r="E438" s="831"/>
      <c r="F438" s="824"/>
      <c r="G438" s="824"/>
      <c r="H438" s="824"/>
      <c r="I438" s="824"/>
      <c r="J438" s="824"/>
      <c r="K438" s="824"/>
      <c r="L438" s="824"/>
      <c r="M438" s="824"/>
      <c r="N438" s="824"/>
      <c r="O438" s="824"/>
      <c r="P438" s="824"/>
      <c r="Q438" s="824"/>
      <c r="R438" s="824"/>
      <c r="S438" s="824"/>
      <c r="T438" s="824"/>
      <c r="U438" s="824"/>
      <c r="V438" s="824"/>
      <c r="W438" s="824"/>
      <c r="X438" s="824"/>
      <c r="Y438" s="824"/>
      <c r="Z438" s="824"/>
    </row>
    <row r="439" s="823" customFormat="1" ht="28.45" hidden="1" customHeight="1" outlineLevel="1" spans="1:26">
      <c r="A439" s="833"/>
      <c r="B439" s="831" t="s">
        <v>2191</v>
      </c>
      <c r="C439" s="831" t="s">
        <v>9011</v>
      </c>
      <c r="D439" s="832">
        <v>-636242</v>
      </c>
      <c r="E439" s="831"/>
      <c r="F439" s="824"/>
      <c r="G439" s="824"/>
      <c r="H439" s="824"/>
      <c r="I439" s="824"/>
      <c r="J439" s="824"/>
      <c r="K439" s="824"/>
      <c r="L439" s="824"/>
      <c r="M439" s="824"/>
      <c r="N439" s="824"/>
      <c r="O439" s="824"/>
      <c r="P439" s="824"/>
      <c r="Q439" s="824"/>
      <c r="R439" s="824"/>
      <c r="S439" s="824"/>
      <c r="T439" s="824"/>
      <c r="U439" s="824"/>
      <c r="V439" s="824"/>
      <c r="W439" s="824"/>
      <c r="X439" s="824"/>
      <c r="Y439" s="824"/>
      <c r="Z439" s="824"/>
    </row>
    <row r="440" s="823" customFormat="1" ht="28.45" hidden="1" customHeight="1" outlineLevel="1" spans="1:26">
      <c r="A440" s="833"/>
      <c r="B440" s="831" t="s">
        <v>2191</v>
      </c>
      <c r="C440" s="831" t="s">
        <v>9012</v>
      </c>
      <c r="D440" s="832">
        <v>-60000</v>
      </c>
      <c r="E440" s="831"/>
      <c r="F440" s="824"/>
      <c r="G440" s="824"/>
      <c r="H440" s="824"/>
      <c r="I440" s="824"/>
      <c r="J440" s="824"/>
      <c r="K440" s="824"/>
      <c r="L440" s="824"/>
      <c r="M440" s="824"/>
      <c r="N440" s="824"/>
      <c r="O440" s="824"/>
      <c r="P440" s="824"/>
      <c r="Q440" s="824"/>
      <c r="R440" s="824"/>
      <c r="S440" s="824"/>
      <c r="T440" s="824"/>
      <c r="U440" s="824"/>
      <c r="V440" s="824"/>
      <c r="W440" s="824"/>
      <c r="X440" s="824"/>
      <c r="Y440" s="824"/>
      <c r="Z440" s="824"/>
    </row>
    <row r="441" s="823" customFormat="1" ht="28.45" hidden="1" customHeight="1" outlineLevel="1" spans="1:26">
      <c r="A441" s="833"/>
      <c r="B441" s="831" t="s">
        <v>2191</v>
      </c>
      <c r="C441" s="831" t="s">
        <v>8975</v>
      </c>
      <c r="D441" s="832">
        <v>316296</v>
      </c>
      <c r="E441" s="831"/>
      <c r="F441" s="824"/>
      <c r="G441" s="824"/>
      <c r="H441" s="824"/>
      <c r="I441" s="824"/>
      <c r="J441" s="824"/>
      <c r="K441" s="824"/>
      <c r="L441" s="824"/>
      <c r="M441" s="824"/>
      <c r="N441" s="824"/>
      <c r="O441" s="824"/>
      <c r="P441" s="824"/>
      <c r="Q441" s="824"/>
      <c r="R441" s="824"/>
      <c r="S441" s="824"/>
      <c r="T441" s="824"/>
      <c r="U441" s="824"/>
      <c r="V441" s="824"/>
      <c r="W441" s="824"/>
      <c r="X441" s="824"/>
      <c r="Y441" s="824"/>
      <c r="Z441" s="824"/>
    </row>
    <row r="442" s="823" customFormat="1" ht="28.45" hidden="1" customHeight="1" outlineLevel="1" spans="1:26">
      <c r="A442" s="833"/>
      <c r="B442" s="831" t="s">
        <v>2191</v>
      </c>
      <c r="C442" s="831" t="s">
        <v>9013</v>
      </c>
      <c r="D442" s="832">
        <v>-69000</v>
      </c>
      <c r="E442" s="831"/>
      <c r="F442" s="824"/>
      <c r="G442" s="824"/>
      <c r="H442" s="824"/>
      <c r="I442" s="824"/>
      <c r="J442" s="824"/>
      <c r="K442" s="824"/>
      <c r="L442" s="824"/>
      <c r="M442" s="824"/>
      <c r="N442" s="824"/>
      <c r="O442" s="824"/>
      <c r="P442" s="824"/>
      <c r="Q442" s="824"/>
      <c r="R442" s="824"/>
      <c r="S442" s="824"/>
      <c r="T442" s="824"/>
      <c r="U442" s="824"/>
      <c r="V442" s="824"/>
      <c r="W442" s="824"/>
      <c r="X442" s="824"/>
      <c r="Y442" s="824"/>
      <c r="Z442" s="824"/>
    </row>
    <row r="443" s="823" customFormat="1" ht="28.45" hidden="1" customHeight="1" outlineLevel="1" spans="1:26">
      <c r="A443" s="833"/>
      <c r="B443" s="831" t="s">
        <v>2191</v>
      </c>
      <c r="C443" s="831" t="s">
        <v>9014</v>
      </c>
      <c r="D443" s="832">
        <v>-67911</v>
      </c>
      <c r="E443" s="831"/>
      <c r="F443" s="824"/>
      <c r="G443" s="824"/>
      <c r="H443" s="824"/>
      <c r="I443" s="824"/>
      <c r="J443" s="824"/>
      <c r="K443" s="824"/>
      <c r="L443" s="824"/>
      <c r="M443" s="824"/>
      <c r="N443" s="824"/>
      <c r="O443" s="824"/>
      <c r="P443" s="824"/>
      <c r="Q443" s="824"/>
      <c r="R443" s="824"/>
      <c r="S443" s="824"/>
      <c r="T443" s="824"/>
      <c r="U443" s="824"/>
      <c r="V443" s="824"/>
      <c r="W443" s="824"/>
      <c r="X443" s="824"/>
      <c r="Y443" s="824"/>
      <c r="Z443" s="824"/>
    </row>
    <row r="444" s="823" customFormat="1" ht="28.45" hidden="1" customHeight="1" outlineLevel="1" spans="1:26">
      <c r="A444" s="833"/>
      <c r="B444" s="831" t="s">
        <v>2191</v>
      </c>
      <c r="C444" s="831" t="s">
        <v>9015</v>
      </c>
      <c r="D444" s="832">
        <v>153432</v>
      </c>
      <c r="E444" s="831"/>
      <c r="F444" s="824"/>
      <c r="G444" s="824"/>
      <c r="H444" s="824"/>
      <c r="I444" s="824"/>
      <c r="J444" s="824"/>
      <c r="K444" s="824"/>
      <c r="L444" s="824"/>
      <c r="M444" s="824"/>
      <c r="N444" s="824"/>
      <c r="O444" s="824"/>
      <c r="P444" s="824"/>
      <c r="Q444" s="824"/>
      <c r="R444" s="824"/>
      <c r="S444" s="824"/>
      <c r="T444" s="824"/>
      <c r="U444" s="824"/>
      <c r="V444" s="824"/>
      <c r="W444" s="824"/>
      <c r="X444" s="824"/>
      <c r="Y444" s="824"/>
      <c r="Z444" s="824"/>
    </row>
    <row r="445" s="823" customFormat="1" ht="28.45" hidden="1" customHeight="1" outlineLevel="1" spans="1:26">
      <c r="A445" s="833"/>
      <c r="B445" s="831" t="s">
        <v>2191</v>
      </c>
      <c r="C445" s="831" t="s">
        <v>9016</v>
      </c>
      <c r="D445" s="832">
        <v>51040</v>
      </c>
      <c r="E445" s="831"/>
      <c r="F445" s="824"/>
      <c r="G445" s="824"/>
      <c r="H445" s="824"/>
      <c r="I445" s="824"/>
      <c r="J445" s="824"/>
      <c r="K445" s="824"/>
      <c r="L445" s="824"/>
      <c r="M445" s="824"/>
      <c r="N445" s="824"/>
      <c r="O445" s="824"/>
      <c r="P445" s="824"/>
      <c r="Q445" s="824"/>
      <c r="R445" s="824"/>
      <c r="S445" s="824"/>
      <c r="T445" s="824"/>
      <c r="U445" s="824"/>
      <c r="V445" s="824"/>
      <c r="W445" s="824"/>
      <c r="X445" s="824"/>
      <c r="Y445" s="824"/>
      <c r="Z445" s="824"/>
    </row>
    <row r="446" s="823" customFormat="1" ht="28.45" hidden="1" customHeight="1" outlineLevel="1" spans="1:26">
      <c r="A446" s="833"/>
      <c r="B446" s="831" t="s">
        <v>2191</v>
      </c>
      <c r="C446" s="831" t="s">
        <v>6253</v>
      </c>
      <c r="D446" s="832">
        <v>-4665566.75</v>
      </c>
      <c r="E446" s="831"/>
      <c r="F446" s="824"/>
      <c r="G446" s="824"/>
      <c r="H446" s="824"/>
      <c r="I446" s="824"/>
      <c r="J446" s="824"/>
      <c r="K446" s="824"/>
      <c r="L446" s="824"/>
      <c r="M446" s="824"/>
      <c r="N446" s="824"/>
      <c r="O446" s="824"/>
      <c r="P446" s="824"/>
      <c r="Q446" s="824"/>
      <c r="R446" s="824"/>
      <c r="S446" s="824"/>
      <c r="T446" s="824"/>
      <c r="U446" s="824"/>
      <c r="V446" s="824"/>
      <c r="W446" s="824"/>
      <c r="X446" s="824"/>
      <c r="Y446" s="824"/>
      <c r="Z446" s="824"/>
    </row>
    <row r="447" s="823" customFormat="1" ht="28.45" hidden="1" customHeight="1" outlineLevel="1" spans="1:26">
      <c r="A447" s="833"/>
      <c r="B447" s="831" t="s">
        <v>2191</v>
      </c>
      <c r="C447" s="831" t="s">
        <v>9017</v>
      </c>
      <c r="D447" s="832">
        <v>-493803.2</v>
      </c>
      <c r="E447" s="831"/>
      <c r="F447" s="824"/>
      <c r="G447" s="824"/>
      <c r="H447" s="824"/>
      <c r="I447" s="824"/>
      <c r="J447" s="824"/>
      <c r="K447" s="824"/>
      <c r="L447" s="824"/>
      <c r="M447" s="824"/>
      <c r="N447" s="824"/>
      <c r="O447" s="824"/>
      <c r="P447" s="824"/>
      <c r="Q447" s="824"/>
      <c r="R447" s="824"/>
      <c r="S447" s="824"/>
      <c r="T447" s="824"/>
      <c r="U447" s="824"/>
      <c r="V447" s="824"/>
      <c r="W447" s="824"/>
      <c r="X447" s="824"/>
      <c r="Y447" s="824"/>
      <c r="Z447" s="824"/>
    </row>
    <row r="448" s="823" customFormat="1" ht="28.45" hidden="1" customHeight="1" outlineLevel="1" spans="1:26">
      <c r="A448" s="833"/>
      <c r="B448" s="831" t="s">
        <v>2191</v>
      </c>
      <c r="C448" s="831" t="s">
        <v>9018</v>
      </c>
      <c r="D448" s="832">
        <v>-3228855</v>
      </c>
      <c r="E448" s="831"/>
      <c r="F448" s="824"/>
      <c r="G448" s="824"/>
      <c r="H448" s="824"/>
      <c r="I448" s="824"/>
      <c r="J448" s="824"/>
      <c r="K448" s="824"/>
      <c r="L448" s="824"/>
      <c r="M448" s="824"/>
      <c r="N448" s="824"/>
      <c r="O448" s="824"/>
      <c r="P448" s="824"/>
      <c r="Q448" s="824"/>
      <c r="R448" s="824"/>
      <c r="S448" s="824"/>
      <c r="T448" s="824"/>
      <c r="U448" s="824"/>
      <c r="V448" s="824"/>
      <c r="W448" s="824"/>
      <c r="X448" s="824"/>
      <c r="Y448" s="824"/>
      <c r="Z448" s="824"/>
    </row>
    <row r="449" s="823" customFormat="1" ht="28.45" hidden="1" customHeight="1" outlineLevel="1" spans="1:26">
      <c r="A449" s="833"/>
      <c r="B449" s="831" t="s">
        <v>2191</v>
      </c>
      <c r="C449" s="831" t="s">
        <v>7220</v>
      </c>
      <c r="D449" s="832">
        <v>-1292602.5</v>
      </c>
      <c r="E449" s="831"/>
      <c r="F449" s="824"/>
      <c r="G449" s="824"/>
      <c r="H449" s="824"/>
      <c r="I449" s="824"/>
      <c r="J449" s="824"/>
      <c r="K449" s="824"/>
      <c r="L449" s="824"/>
      <c r="M449" s="824"/>
      <c r="N449" s="824"/>
      <c r="O449" s="824"/>
      <c r="P449" s="824"/>
      <c r="Q449" s="824"/>
      <c r="R449" s="824"/>
      <c r="S449" s="824"/>
      <c r="T449" s="824"/>
      <c r="U449" s="824"/>
      <c r="V449" s="824"/>
      <c r="W449" s="824"/>
      <c r="X449" s="824"/>
      <c r="Y449" s="824"/>
      <c r="Z449" s="824"/>
    </row>
    <row r="450" s="823" customFormat="1" ht="28.45" hidden="1" customHeight="1" outlineLevel="1" spans="1:26">
      <c r="A450" s="833"/>
      <c r="B450" s="831" t="s">
        <v>2191</v>
      </c>
      <c r="C450" s="831" t="s">
        <v>8839</v>
      </c>
      <c r="D450" s="832">
        <v>1042789.68</v>
      </c>
      <c r="E450" s="831"/>
      <c r="F450" s="824"/>
      <c r="G450" s="824"/>
      <c r="H450" s="824"/>
      <c r="I450" s="824"/>
      <c r="J450" s="824"/>
      <c r="K450" s="824"/>
      <c r="L450" s="824"/>
      <c r="M450" s="824"/>
      <c r="N450" s="824"/>
      <c r="O450" s="824"/>
      <c r="P450" s="824"/>
      <c r="Q450" s="824"/>
      <c r="R450" s="824"/>
      <c r="S450" s="824"/>
      <c r="T450" s="824"/>
      <c r="U450" s="824"/>
      <c r="V450" s="824"/>
      <c r="W450" s="824"/>
      <c r="X450" s="824"/>
      <c r="Y450" s="824"/>
      <c r="Z450" s="824"/>
    </row>
    <row r="451" s="823" customFormat="1" ht="28.45" hidden="1" customHeight="1" outlineLevel="1" spans="1:26">
      <c r="A451" s="833"/>
      <c r="B451" s="831" t="s">
        <v>2191</v>
      </c>
      <c r="C451" s="831" t="s">
        <v>9019</v>
      </c>
      <c r="D451" s="832">
        <v>131271.36</v>
      </c>
      <c r="E451" s="831"/>
      <c r="F451" s="824"/>
      <c r="G451" s="824"/>
      <c r="H451" s="824"/>
      <c r="I451" s="824"/>
      <c r="J451" s="824"/>
      <c r="K451" s="824"/>
      <c r="L451" s="824"/>
      <c r="M451" s="824"/>
      <c r="N451" s="824"/>
      <c r="O451" s="824"/>
      <c r="P451" s="824"/>
      <c r="Q451" s="824"/>
      <c r="R451" s="824"/>
      <c r="S451" s="824"/>
      <c r="T451" s="824"/>
      <c r="U451" s="824"/>
      <c r="V451" s="824"/>
      <c r="W451" s="824"/>
      <c r="X451" s="824"/>
      <c r="Y451" s="824"/>
      <c r="Z451" s="824"/>
    </row>
    <row r="452" s="823" customFormat="1" ht="28.45" hidden="1" customHeight="1" outlineLevel="1" spans="1:26">
      <c r="A452" s="833"/>
      <c r="B452" s="831" t="s">
        <v>2191</v>
      </c>
      <c r="C452" s="831" t="s">
        <v>9020</v>
      </c>
      <c r="D452" s="832">
        <v>-595340</v>
      </c>
      <c r="E452" s="831"/>
      <c r="F452" s="824"/>
      <c r="G452" s="824"/>
      <c r="H452" s="824"/>
      <c r="I452" s="824"/>
      <c r="J452" s="824"/>
      <c r="K452" s="824"/>
      <c r="L452" s="824"/>
      <c r="M452" s="824"/>
      <c r="N452" s="824"/>
      <c r="O452" s="824"/>
      <c r="P452" s="824"/>
      <c r="Q452" s="824"/>
      <c r="R452" s="824"/>
      <c r="S452" s="824"/>
      <c r="T452" s="824"/>
      <c r="U452" s="824"/>
      <c r="V452" s="824"/>
      <c r="W452" s="824"/>
      <c r="X452" s="824"/>
      <c r="Y452" s="824"/>
      <c r="Z452" s="824"/>
    </row>
    <row r="453" s="823" customFormat="1" ht="28.45" hidden="1" customHeight="1" outlineLevel="1" spans="1:26">
      <c r="A453" s="833"/>
      <c r="B453" s="831" t="s">
        <v>2191</v>
      </c>
      <c r="C453" s="831" t="s">
        <v>9021</v>
      </c>
      <c r="D453" s="832">
        <v>-1185670</v>
      </c>
      <c r="E453" s="831"/>
      <c r="F453" s="824"/>
      <c r="G453" s="824"/>
      <c r="H453" s="824"/>
      <c r="I453" s="824"/>
      <c r="J453" s="824"/>
      <c r="K453" s="824"/>
      <c r="L453" s="824"/>
      <c r="M453" s="824"/>
      <c r="N453" s="824"/>
      <c r="O453" s="824"/>
      <c r="P453" s="824"/>
      <c r="Q453" s="824"/>
      <c r="R453" s="824"/>
      <c r="S453" s="824"/>
      <c r="T453" s="824"/>
      <c r="U453" s="824"/>
      <c r="V453" s="824"/>
      <c r="W453" s="824"/>
      <c r="X453" s="824"/>
      <c r="Y453" s="824"/>
      <c r="Z453" s="824"/>
    </row>
    <row r="454" s="823" customFormat="1" ht="28.45" hidden="1" customHeight="1" outlineLevel="1" spans="1:26">
      <c r="A454" s="833"/>
      <c r="B454" s="831" t="s">
        <v>2191</v>
      </c>
      <c r="C454" s="831" t="s">
        <v>9022</v>
      </c>
      <c r="D454" s="832">
        <v>-13660.5</v>
      </c>
      <c r="E454" s="831"/>
      <c r="F454" s="824"/>
      <c r="G454" s="824"/>
      <c r="H454" s="824"/>
      <c r="I454" s="824"/>
      <c r="J454" s="824"/>
      <c r="K454" s="824"/>
      <c r="L454" s="824"/>
      <c r="M454" s="824"/>
      <c r="N454" s="824"/>
      <c r="O454" s="824"/>
      <c r="P454" s="824"/>
      <c r="Q454" s="824"/>
      <c r="R454" s="824"/>
      <c r="S454" s="824"/>
      <c r="T454" s="824"/>
      <c r="U454" s="824"/>
      <c r="V454" s="824"/>
      <c r="W454" s="824"/>
      <c r="X454" s="824"/>
      <c r="Y454" s="824"/>
      <c r="Z454" s="824"/>
    </row>
    <row r="455" s="823" customFormat="1" ht="28.45" hidden="1" customHeight="1" outlineLevel="1" spans="1:26">
      <c r="A455" s="833"/>
      <c r="B455" s="831" t="s">
        <v>2931</v>
      </c>
      <c r="C455" s="831" t="s">
        <v>9023</v>
      </c>
      <c r="D455" s="832">
        <v>-4850000</v>
      </c>
      <c r="E455" s="831"/>
      <c r="F455" s="824"/>
      <c r="G455" s="824"/>
      <c r="H455" s="824"/>
      <c r="I455" s="824"/>
      <c r="J455" s="824"/>
      <c r="K455" s="824"/>
      <c r="L455" s="824"/>
      <c r="M455" s="824"/>
      <c r="N455" s="824"/>
      <c r="O455" s="824"/>
      <c r="P455" s="824"/>
      <c r="Q455" s="824"/>
      <c r="R455" s="824"/>
      <c r="S455" s="824"/>
      <c r="T455" s="824"/>
      <c r="U455" s="824"/>
      <c r="V455" s="824"/>
      <c r="W455" s="824"/>
      <c r="X455" s="824"/>
      <c r="Y455" s="824"/>
      <c r="Z455" s="824"/>
    </row>
    <row r="456" s="823" customFormat="1" ht="28.45" hidden="1" customHeight="1" outlineLevel="1" spans="1:26">
      <c r="A456" s="833"/>
      <c r="B456" s="831" t="s">
        <v>2931</v>
      </c>
      <c r="C456" s="831" t="s">
        <v>9024</v>
      </c>
      <c r="D456" s="832">
        <v>-2143323.21</v>
      </c>
      <c r="E456" s="831"/>
      <c r="F456" s="824"/>
      <c r="G456" s="824"/>
      <c r="H456" s="824"/>
      <c r="I456" s="824"/>
      <c r="J456" s="824"/>
      <c r="K456" s="824"/>
      <c r="L456" s="824"/>
      <c r="M456" s="824"/>
      <c r="N456" s="824"/>
      <c r="O456" s="824"/>
      <c r="P456" s="824"/>
      <c r="Q456" s="824"/>
      <c r="R456" s="824"/>
      <c r="S456" s="824"/>
      <c r="T456" s="824"/>
      <c r="U456" s="824"/>
      <c r="V456" s="824"/>
      <c r="W456" s="824"/>
      <c r="X456" s="824"/>
      <c r="Y456" s="824"/>
      <c r="Z456" s="824"/>
    </row>
    <row r="457" s="823" customFormat="1" ht="28.45" hidden="1" customHeight="1" outlineLevel="1" spans="1:26">
      <c r="A457" s="833"/>
      <c r="B457" s="831" t="s">
        <v>2931</v>
      </c>
      <c r="C457" s="831" t="s">
        <v>7457</v>
      </c>
      <c r="D457" s="832">
        <v>-1973785.8</v>
      </c>
      <c r="E457" s="831"/>
      <c r="F457" s="824"/>
      <c r="G457" s="824"/>
      <c r="H457" s="824"/>
      <c r="I457" s="824"/>
      <c r="J457" s="824"/>
      <c r="K457" s="824"/>
      <c r="L457" s="824"/>
      <c r="M457" s="824"/>
      <c r="N457" s="824"/>
      <c r="O457" s="824"/>
      <c r="P457" s="824"/>
      <c r="Q457" s="824"/>
      <c r="R457" s="824"/>
      <c r="S457" s="824"/>
      <c r="T457" s="824"/>
      <c r="U457" s="824"/>
      <c r="V457" s="824"/>
      <c r="W457" s="824"/>
      <c r="X457" s="824"/>
      <c r="Y457" s="824"/>
      <c r="Z457" s="824"/>
    </row>
    <row r="458" s="823" customFormat="1" ht="28.45" hidden="1" customHeight="1" outlineLevel="1" spans="1:26">
      <c r="A458" s="833"/>
      <c r="B458" s="831" t="s">
        <v>2931</v>
      </c>
      <c r="C458" s="831" t="s">
        <v>9025</v>
      </c>
      <c r="D458" s="832">
        <v>-36000</v>
      </c>
      <c r="E458" s="831"/>
      <c r="F458" s="824"/>
      <c r="G458" s="824"/>
      <c r="H458" s="824"/>
      <c r="I458" s="824"/>
      <c r="J458" s="824"/>
      <c r="K458" s="824"/>
      <c r="L458" s="824"/>
      <c r="M458" s="824"/>
      <c r="N458" s="824"/>
      <c r="O458" s="824"/>
      <c r="P458" s="824"/>
      <c r="Q458" s="824"/>
      <c r="R458" s="824"/>
      <c r="S458" s="824"/>
      <c r="T458" s="824"/>
      <c r="U458" s="824"/>
      <c r="V458" s="824"/>
      <c r="W458" s="824"/>
      <c r="X458" s="824"/>
      <c r="Y458" s="824"/>
      <c r="Z458" s="824"/>
    </row>
    <row r="459" s="823" customFormat="1" ht="28.45" hidden="1" customHeight="1" outlineLevel="1" spans="1:26">
      <c r="A459" s="833"/>
      <c r="B459" s="831" t="s">
        <v>2931</v>
      </c>
      <c r="C459" s="831" t="s">
        <v>9026</v>
      </c>
      <c r="D459" s="832">
        <v>-803600</v>
      </c>
      <c r="E459" s="831"/>
      <c r="F459" s="824"/>
      <c r="G459" s="824"/>
      <c r="H459" s="824"/>
      <c r="I459" s="824"/>
      <c r="J459" s="824"/>
      <c r="K459" s="824"/>
      <c r="L459" s="824"/>
      <c r="M459" s="824"/>
      <c r="N459" s="824"/>
      <c r="O459" s="824"/>
      <c r="P459" s="824"/>
      <c r="Q459" s="824"/>
      <c r="R459" s="824"/>
      <c r="S459" s="824"/>
      <c r="T459" s="824"/>
      <c r="U459" s="824"/>
      <c r="V459" s="824"/>
      <c r="W459" s="824"/>
      <c r="X459" s="824"/>
      <c r="Y459" s="824"/>
      <c r="Z459" s="824"/>
    </row>
    <row r="460" s="823" customFormat="1" ht="28.45" hidden="1" customHeight="1" outlineLevel="1" spans="1:26">
      <c r="A460" s="833"/>
      <c r="B460" s="831" t="s">
        <v>2931</v>
      </c>
      <c r="C460" s="831" t="s">
        <v>9027</v>
      </c>
      <c r="D460" s="832">
        <v>-7550550</v>
      </c>
      <c r="E460" s="831"/>
      <c r="F460" s="824"/>
      <c r="G460" s="824"/>
      <c r="H460" s="824"/>
      <c r="I460" s="824"/>
      <c r="J460" s="824"/>
      <c r="K460" s="824"/>
      <c r="L460" s="824"/>
      <c r="M460" s="824"/>
      <c r="N460" s="824"/>
      <c r="O460" s="824"/>
      <c r="P460" s="824"/>
      <c r="Q460" s="824"/>
      <c r="R460" s="824"/>
      <c r="S460" s="824"/>
      <c r="T460" s="824"/>
      <c r="U460" s="824"/>
      <c r="V460" s="824"/>
      <c r="W460" s="824"/>
      <c r="X460" s="824"/>
      <c r="Y460" s="824"/>
      <c r="Z460" s="824"/>
    </row>
    <row r="461" s="823" customFormat="1" ht="28.45" hidden="1" customHeight="1" outlineLevel="1" spans="1:26">
      <c r="A461" s="833"/>
      <c r="B461" s="831" t="s">
        <v>2931</v>
      </c>
      <c r="C461" s="831" t="s">
        <v>9028</v>
      </c>
      <c r="D461" s="832">
        <v>0</v>
      </c>
      <c r="E461" s="831"/>
      <c r="F461" s="824"/>
      <c r="G461" s="824"/>
      <c r="H461" s="824"/>
      <c r="I461" s="824"/>
      <c r="J461" s="824"/>
      <c r="K461" s="824"/>
      <c r="L461" s="824"/>
      <c r="M461" s="824"/>
      <c r="N461" s="824"/>
      <c r="O461" s="824"/>
      <c r="P461" s="824"/>
      <c r="Q461" s="824"/>
      <c r="R461" s="824"/>
      <c r="S461" s="824"/>
      <c r="T461" s="824"/>
      <c r="U461" s="824"/>
      <c r="V461" s="824"/>
      <c r="W461" s="824"/>
      <c r="X461" s="824"/>
      <c r="Y461" s="824"/>
      <c r="Z461" s="824"/>
    </row>
    <row r="462" s="823" customFormat="1" ht="28.45" hidden="1" customHeight="1" outlineLevel="1" spans="1:26">
      <c r="A462" s="833"/>
      <c r="B462" s="831" t="s">
        <v>2931</v>
      </c>
      <c r="C462" s="831" t="s">
        <v>9029</v>
      </c>
      <c r="D462" s="832">
        <v>-1706400</v>
      </c>
      <c r="E462" s="831"/>
      <c r="F462" s="824"/>
      <c r="G462" s="824"/>
      <c r="H462" s="824"/>
      <c r="I462" s="824"/>
      <c r="J462" s="824"/>
      <c r="K462" s="824"/>
      <c r="L462" s="824"/>
      <c r="M462" s="824"/>
      <c r="N462" s="824"/>
      <c r="O462" s="824"/>
      <c r="P462" s="824"/>
      <c r="Q462" s="824"/>
      <c r="R462" s="824"/>
      <c r="S462" s="824"/>
      <c r="T462" s="824"/>
      <c r="U462" s="824"/>
      <c r="V462" s="824"/>
      <c r="W462" s="824"/>
      <c r="X462" s="824"/>
      <c r="Y462" s="824"/>
      <c r="Z462" s="824"/>
    </row>
    <row r="463" s="823" customFormat="1" ht="28.45" hidden="1" customHeight="1" outlineLevel="1" spans="1:26">
      <c r="A463" s="833"/>
      <c r="B463" s="831" t="s">
        <v>2931</v>
      </c>
      <c r="C463" s="831" t="s">
        <v>9030</v>
      </c>
      <c r="D463" s="832">
        <v>-384480</v>
      </c>
      <c r="E463" s="831"/>
      <c r="F463" s="824"/>
      <c r="G463" s="824"/>
      <c r="H463" s="824"/>
      <c r="I463" s="824"/>
      <c r="J463" s="824"/>
      <c r="K463" s="824"/>
      <c r="L463" s="824"/>
      <c r="M463" s="824"/>
      <c r="N463" s="824"/>
      <c r="O463" s="824"/>
      <c r="P463" s="824"/>
      <c r="Q463" s="824"/>
      <c r="R463" s="824"/>
      <c r="S463" s="824"/>
      <c r="T463" s="824"/>
      <c r="U463" s="824"/>
      <c r="V463" s="824"/>
      <c r="W463" s="824"/>
      <c r="X463" s="824"/>
      <c r="Y463" s="824"/>
      <c r="Z463" s="824"/>
    </row>
    <row r="464" s="823" customFormat="1" ht="28.45" hidden="1" customHeight="1" outlineLevel="1" spans="1:26">
      <c r="A464" s="833"/>
      <c r="B464" s="831" t="s">
        <v>2931</v>
      </c>
      <c r="C464" s="831" t="s">
        <v>9031</v>
      </c>
      <c r="D464" s="832">
        <v>248025</v>
      </c>
      <c r="E464" s="831"/>
      <c r="F464" s="824"/>
      <c r="G464" s="824"/>
      <c r="H464" s="824"/>
      <c r="I464" s="824"/>
      <c r="J464" s="824"/>
      <c r="K464" s="824"/>
      <c r="L464" s="824"/>
      <c r="M464" s="824"/>
      <c r="N464" s="824"/>
      <c r="O464" s="824"/>
      <c r="P464" s="824"/>
      <c r="Q464" s="824"/>
      <c r="R464" s="824"/>
      <c r="S464" s="824"/>
      <c r="T464" s="824"/>
      <c r="U464" s="824"/>
      <c r="V464" s="824"/>
      <c r="W464" s="824"/>
      <c r="X464" s="824"/>
      <c r="Y464" s="824"/>
      <c r="Z464" s="824"/>
    </row>
    <row r="465" s="823" customFormat="1" ht="28.45" hidden="1" customHeight="1" outlineLevel="1" spans="1:26">
      <c r="A465" s="833"/>
      <c r="B465" s="831" t="s">
        <v>2931</v>
      </c>
      <c r="C465" s="831" t="s">
        <v>9032</v>
      </c>
      <c r="D465" s="832">
        <v>28095.7</v>
      </c>
      <c r="E465" s="831"/>
      <c r="F465" s="824"/>
      <c r="G465" s="824"/>
      <c r="H465" s="824"/>
      <c r="I465" s="824"/>
      <c r="J465" s="824"/>
      <c r="K465" s="824"/>
      <c r="L465" s="824"/>
      <c r="M465" s="824"/>
      <c r="N465" s="824"/>
      <c r="O465" s="824"/>
      <c r="P465" s="824"/>
      <c r="Q465" s="824"/>
      <c r="R465" s="824"/>
      <c r="S465" s="824"/>
      <c r="T465" s="824"/>
      <c r="U465" s="824"/>
      <c r="V465" s="824"/>
      <c r="W465" s="824"/>
      <c r="X465" s="824"/>
      <c r="Y465" s="824"/>
      <c r="Z465" s="824"/>
    </row>
    <row r="466" s="823" customFormat="1" ht="28.45" hidden="1" customHeight="1" outlineLevel="1" spans="1:26">
      <c r="A466" s="833"/>
      <c r="B466" s="831" t="s">
        <v>2931</v>
      </c>
      <c r="C466" s="831" t="s">
        <v>9033</v>
      </c>
      <c r="D466" s="832">
        <v>-1632000</v>
      </c>
      <c r="E466" s="831"/>
      <c r="F466" s="824"/>
      <c r="G466" s="824"/>
      <c r="H466" s="824"/>
      <c r="I466" s="824"/>
      <c r="J466" s="824"/>
      <c r="K466" s="824"/>
      <c r="L466" s="824"/>
      <c r="M466" s="824"/>
      <c r="N466" s="824"/>
      <c r="O466" s="824"/>
      <c r="P466" s="824"/>
      <c r="Q466" s="824"/>
      <c r="R466" s="824"/>
      <c r="S466" s="824"/>
      <c r="T466" s="824"/>
      <c r="U466" s="824"/>
      <c r="V466" s="824"/>
      <c r="W466" s="824"/>
      <c r="X466" s="824"/>
      <c r="Y466" s="824"/>
      <c r="Z466" s="824"/>
    </row>
    <row r="467" s="823" customFormat="1" ht="28.45" hidden="1" customHeight="1" outlineLevel="1" spans="1:26">
      <c r="A467" s="833"/>
      <c r="B467" s="831" t="s">
        <v>2931</v>
      </c>
      <c r="C467" s="831" t="s">
        <v>9034</v>
      </c>
      <c r="D467" s="832">
        <v>82286.4</v>
      </c>
      <c r="E467" s="831"/>
      <c r="F467" s="824"/>
      <c r="G467" s="824"/>
      <c r="H467" s="824"/>
      <c r="I467" s="824"/>
      <c r="J467" s="824"/>
      <c r="K467" s="824"/>
      <c r="L467" s="824"/>
      <c r="M467" s="824"/>
      <c r="N467" s="824"/>
      <c r="O467" s="824"/>
      <c r="P467" s="824"/>
      <c r="Q467" s="824"/>
      <c r="R467" s="824"/>
      <c r="S467" s="824"/>
      <c r="T467" s="824"/>
      <c r="U467" s="824"/>
      <c r="V467" s="824"/>
      <c r="W467" s="824"/>
      <c r="X467" s="824"/>
      <c r="Y467" s="824"/>
      <c r="Z467" s="824"/>
    </row>
    <row r="468" s="823" customFormat="1" ht="28.45" hidden="1" customHeight="1" outlineLevel="1" spans="1:26">
      <c r="A468" s="833"/>
      <c r="B468" s="831" t="s">
        <v>2931</v>
      </c>
      <c r="C468" s="831" t="s">
        <v>9035</v>
      </c>
      <c r="D468" s="832">
        <v>-24867</v>
      </c>
      <c r="E468" s="831"/>
      <c r="F468" s="824"/>
      <c r="G468" s="824"/>
      <c r="H468" s="824"/>
      <c r="I468" s="824"/>
      <c r="J468" s="824"/>
      <c r="K468" s="824"/>
      <c r="L468" s="824"/>
      <c r="M468" s="824"/>
      <c r="N468" s="824"/>
      <c r="O468" s="824"/>
      <c r="P468" s="824"/>
      <c r="Q468" s="824"/>
      <c r="R468" s="824"/>
      <c r="S468" s="824"/>
      <c r="T468" s="824"/>
      <c r="U468" s="824"/>
      <c r="V468" s="824"/>
      <c r="W468" s="824"/>
      <c r="X468" s="824"/>
      <c r="Y468" s="824"/>
      <c r="Z468" s="824"/>
    </row>
    <row r="469" s="823" customFormat="1" ht="28.45" hidden="1" customHeight="1" outlineLevel="1" spans="1:26">
      <c r="A469" s="833"/>
      <c r="B469" s="831" t="s">
        <v>2931</v>
      </c>
      <c r="C469" s="831" t="s">
        <v>7446</v>
      </c>
      <c r="D469" s="832">
        <v>6891352.08</v>
      </c>
      <c r="E469" s="831"/>
      <c r="F469" s="824"/>
      <c r="G469" s="824"/>
      <c r="H469" s="824"/>
      <c r="I469" s="824"/>
      <c r="J469" s="824"/>
      <c r="K469" s="824"/>
      <c r="L469" s="824"/>
      <c r="M469" s="824"/>
      <c r="N469" s="824"/>
      <c r="O469" s="824"/>
      <c r="P469" s="824"/>
      <c r="Q469" s="824"/>
      <c r="R469" s="824"/>
      <c r="S469" s="824"/>
      <c r="T469" s="824"/>
      <c r="U469" s="824"/>
      <c r="V469" s="824"/>
      <c r="W469" s="824"/>
      <c r="X469" s="824"/>
      <c r="Y469" s="824"/>
      <c r="Z469" s="824"/>
    </row>
    <row r="470" s="823" customFormat="1" ht="28.45" hidden="1" customHeight="1" outlineLevel="1" spans="1:26">
      <c r="A470" s="833"/>
      <c r="B470" s="831" t="s">
        <v>2931</v>
      </c>
      <c r="C470" s="831" t="s">
        <v>9036</v>
      </c>
      <c r="D470" s="832">
        <v>165000</v>
      </c>
      <c r="E470" s="831"/>
      <c r="F470" s="824"/>
      <c r="G470" s="824"/>
      <c r="H470" s="824"/>
      <c r="I470" s="824"/>
      <c r="J470" s="824"/>
      <c r="K470" s="824"/>
      <c r="L470" s="824"/>
      <c r="M470" s="824"/>
      <c r="N470" s="824"/>
      <c r="O470" s="824"/>
      <c r="P470" s="824"/>
      <c r="Q470" s="824"/>
      <c r="R470" s="824"/>
      <c r="S470" s="824"/>
      <c r="T470" s="824"/>
      <c r="U470" s="824"/>
      <c r="V470" s="824"/>
      <c r="W470" s="824"/>
      <c r="X470" s="824"/>
      <c r="Y470" s="824"/>
      <c r="Z470" s="824"/>
    </row>
    <row r="471" s="823" customFormat="1" ht="28.45" hidden="1" customHeight="1" outlineLevel="1" spans="1:26">
      <c r="A471" s="833"/>
      <c r="B471" s="831" t="s">
        <v>2931</v>
      </c>
      <c r="C471" s="831" t="s">
        <v>9037</v>
      </c>
      <c r="D471" s="832">
        <v>55000</v>
      </c>
      <c r="E471" s="831"/>
      <c r="F471" s="824"/>
      <c r="G471" s="824"/>
      <c r="H471" s="824"/>
      <c r="I471" s="824"/>
      <c r="J471" s="824"/>
      <c r="K471" s="824"/>
      <c r="L471" s="824"/>
      <c r="M471" s="824"/>
      <c r="N471" s="824"/>
      <c r="O471" s="824"/>
      <c r="P471" s="824"/>
      <c r="Q471" s="824"/>
      <c r="R471" s="824"/>
      <c r="S471" s="824"/>
      <c r="T471" s="824"/>
      <c r="U471" s="824"/>
      <c r="V471" s="824"/>
      <c r="W471" s="824"/>
      <c r="X471" s="824"/>
      <c r="Y471" s="824"/>
      <c r="Z471" s="824"/>
    </row>
    <row r="472" s="823" customFormat="1" ht="28.45" hidden="1" customHeight="1" outlineLevel="1" spans="1:26">
      <c r="A472" s="833"/>
      <c r="B472" s="831" t="s">
        <v>2931</v>
      </c>
      <c r="C472" s="831" t="s">
        <v>9038</v>
      </c>
      <c r="D472" s="832">
        <v>-3564000</v>
      </c>
      <c r="E472" s="831"/>
      <c r="F472" s="824"/>
      <c r="G472" s="824"/>
      <c r="H472" s="824"/>
      <c r="I472" s="824"/>
      <c r="J472" s="824"/>
      <c r="K472" s="824"/>
      <c r="L472" s="824"/>
      <c r="M472" s="824"/>
      <c r="N472" s="824"/>
      <c r="O472" s="824"/>
      <c r="P472" s="824"/>
      <c r="Q472" s="824"/>
      <c r="R472" s="824"/>
      <c r="S472" s="824"/>
      <c r="T472" s="824"/>
      <c r="U472" s="824"/>
      <c r="V472" s="824"/>
      <c r="W472" s="824"/>
      <c r="X472" s="824"/>
      <c r="Y472" s="824"/>
      <c r="Z472" s="824"/>
    </row>
    <row r="473" s="823" customFormat="1" ht="28.45" hidden="1" customHeight="1" outlineLevel="1" spans="1:26">
      <c r="A473" s="833"/>
      <c r="B473" s="831" t="s">
        <v>2931</v>
      </c>
      <c r="C473" s="831" t="s">
        <v>9039</v>
      </c>
      <c r="D473" s="832">
        <v>-172320</v>
      </c>
      <c r="E473" s="831"/>
      <c r="F473" s="824"/>
      <c r="G473" s="824"/>
      <c r="H473" s="824"/>
      <c r="I473" s="824"/>
      <c r="J473" s="824"/>
      <c r="K473" s="824"/>
      <c r="L473" s="824"/>
      <c r="M473" s="824"/>
      <c r="N473" s="824"/>
      <c r="O473" s="824"/>
      <c r="P473" s="824"/>
      <c r="Q473" s="824"/>
      <c r="R473" s="824"/>
      <c r="S473" s="824"/>
      <c r="T473" s="824"/>
      <c r="U473" s="824"/>
      <c r="V473" s="824"/>
      <c r="W473" s="824"/>
      <c r="X473" s="824"/>
      <c r="Y473" s="824"/>
      <c r="Z473" s="824"/>
    </row>
    <row r="474" s="823" customFormat="1" ht="28.45" hidden="1" customHeight="1" outlineLevel="1" spans="1:26">
      <c r="A474" s="833"/>
      <c r="B474" s="831" t="s">
        <v>2931</v>
      </c>
      <c r="C474" s="831" t="s">
        <v>9040</v>
      </c>
      <c r="D474" s="832">
        <v>282600</v>
      </c>
      <c r="E474" s="831"/>
      <c r="F474" s="824"/>
      <c r="G474" s="824"/>
      <c r="H474" s="824"/>
      <c r="I474" s="824"/>
      <c r="J474" s="824"/>
      <c r="K474" s="824"/>
      <c r="L474" s="824"/>
      <c r="M474" s="824"/>
      <c r="N474" s="824"/>
      <c r="O474" s="824"/>
      <c r="P474" s="824"/>
      <c r="Q474" s="824"/>
      <c r="R474" s="824"/>
      <c r="S474" s="824"/>
      <c r="T474" s="824"/>
      <c r="U474" s="824"/>
      <c r="V474" s="824"/>
      <c r="W474" s="824"/>
      <c r="X474" s="824"/>
      <c r="Y474" s="824"/>
      <c r="Z474" s="824"/>
    </row>
    <row r="475" s="823" customFormat="1" ht="28.45" hidden="1" customHeight="1" outlineLevel="1" spans="1:26">
      <c r="A475" s="833"/>
      <c r="B475" s="831" t="s">
        <v>2931</v>
      </c>
      <c r="C475" s="831" t="s">
        <v>9041</v>
      </c>
      <c r="D475" s="832">
        <v>-15975370.6</v>
      </c>
      <c r="E475" s="831"/>
      <c r="F475" s="824"/>
      <c r="G475" s="824"/>
      <c r="H475" s="824"/>
      <c r="I475" s="824"/>
      <c r="J475" s="824"/>
      <c r="K475" s="824"/>
      <c r="L475" s="824"/>
      <c r="M475" s="824"/>
      <c r="N475" s="824"/>
      <c r="O475" s="824"/>
      <c r="P475" s="824"/>
      <c r="Q475" s="824"/>
      <c r="R475" s="824"/>
      <c r="S475" s="824"/>
      <c r="T475" s="824"/>
      <c r="U475" s="824"/>
      <c r="V475" s="824"/>
      <c r="W475" s="824"/>
      <c r="X475" s="824"/>
      <c r="Y475" s="824"/>
      <c r="Z475" s="824"/>
    </row>
    <row r="476" s="823" customFormat="1" ht="28.45" hidden="1" customHeight="1" outlineLevel="1" spans="1:26">
      <c r="A476" s="833"/>
      <c r="B476" s="831" t="s">
        <v>2931</v>
      </c>
      <c r="C476" s="831" t="s">
        <v>9042</v>
      </c>
      <c r="D476" s="832">
        <v>-104400</v>
      </c>
      <c r="E476" s="831"/>
      <c r="F476" s="824"/>
      <c r="G476" s="824"/>
      <c r="H476" s="824"/>
      <c r="I476" s="824"/>
      <c r="J476" s="824"/>
      <c r="K476" s="824"/>
      <c r="L476" s="824"/>
      <c r="M476" s="824"/>
      <c r="N476" s="824"/>
      <c r="O476" s="824"/>
      <c r="P476" s="824"/>
      <c r="Q476" s="824"/>
      <c r="R476" s="824"/>
      <c r="S476" s="824"/>
      <c r="T476" s="824"/>
      <c r="U476" s="824"/>
      <c r="V476" s="824"/>
      <c r="W476" s="824"/>
      <c r="X476" s="824"/>
      <c r="Y476" s="824"/>
      <c r="Z476" s="824"/>
    </row>
    <row r="477" s="823" customFormat="1" ht="28.45" hidden="1" customHeight="1" outlineLevel="1" spans="1:26">
      <c r="A477" s="833"/>
      <c r="B477" s="831" t="s">
        <v>2931</v>
      </c>
      <c r="C477" s="831" t="s">
        <v>7464</v>
      </c>
      <c r="D477" s="832">
        <v>-9516900</v>
      </c>
      <c r="E477" s="831"/>
      <c r="F477" s="824"/>
      <c r="G477" s="824"/>
      <c r="H477" s="824"/>
      <c r="I477" s="824"/>
      <c r="J477" s="824"/>
      <c r="K477" s="824"/>
      <c r="L477" s="824"/>
      <c r="M477" s="824"/>
      <c r="N477" s="824"/>
      <c r="O477" s="824"/>
      <c r="P477" s="824"/>
      <c r="Q477" s="824"/>
      <c r="R477" s="824"/>
      <c r="S477" s="824"/>
      <c r="T477" s="824"/>
      <c r="U477" s="824"/>
      <c r="V477" s="824"/>
      <c r="W477" s="824"/>
      <c r="X477" s="824"/>
      <c r="Y477" s="824"/>
      <c r="Z477" s="824"/>
    </row>
    <row r="478" s="823" customFormat="1" ht="28.45" hidden="1" customHeight="1" outlineLevel="1" spans="1:26">
      <c r="A478" s="833"/>
      <c r="B478" s="831" t="s">
        <v>2092</v>
      </c>
      <c r="C478" s="831" t="s">
        <v>9043</v>
      </c>
      <c r="D478" s="832">
        <v>629910.4</v>
      </c>
      <c r="E478" s="831"/>
      <c r="F478" s="824"/>
      <c r="G478" s="824"/>
      <c r="H478" s="824"/>
      <c r="I478" s="824"/>
      <c r="J478" s="824"/>
      <c r="K478" s="824"/>
      <c r="L478" s="824"/>
      <c r="M478" s="824"/>
      <c r="N478" s="824"/>
      <c r="O478" s="824"/>
      <c r="P478" s="824"/>
      <c r="Q478" s="824"/>
      <c r="R478" s="824"/>
      <c r="S478" s="824"/>
      <c r="T478" s="824"/>
      <c r="U478" s="824"/>
      <c r="V478" s="824"/>
      <c r="W478" s="824"/>
      <c r="X478" s="824"/>
      <c r="Y478" s="824"/>
      <c r="Z478" s="824"/>
    </row>
    <row r="479" s="823" customFormat="1" ht="28.45" hidden="1" customHeight="1" outlineLevel="1" spans="1:26">
      <c r="A479" s="833"/>
      <c r="B479" s="831" t="s">
        <v>2092</v>
      </c>
      <c r="C479" s="831" t="s">
        <v>9044</v>
      </c>
      <c r="D479" s="832">
        <v>2781340.4</v>
      </c>
      <c r="E479" s="831"/>
      <c r="F479" s="824"/>
      <c r="G479" s="824"/>
      <c r="H479" s="824"/>
      <c r="I479" s="824"/>
      <c r="J479" s="824"/>
      <c r="K479" s="824"/>
      <c r="L479" s="824"/>
      <c r="M479" s="824"/>
      <c r="N479" s="824"/>
      <c r="O479" s="824"/>
      <c r="P479" s="824"/>
      <c r="Q479" s="824"/>
      <c r="R479" s="824"/>
      <c r="S479" s="824"/>
      <c r="T479" s="824"/>
      <c r="U479" s="824"/>
      <c r="V479" s="824"/>
      <c r="W479" s="824"/>
      <c r="X479" s="824"/>
      <c r="Y479" s="824"/>
      <c r="Z479" s="824"/>
    </row>
    <row r="480" s="823" customFormat="1" ht="28.45" hidden="1" customHeight="1" outlineLevel="1" spans="1:26">
      <c r="A480" s="833"/>
      <c r="B480" s="831" t="s">
        <v>2092</v>
      </c>
      <c r="C480" s="831" t="s">
        <v>9045</v>
      </c>
      <c r="D480" s="832">
        <v>1290837.6</v>
      </c>
      <c r="E480" s="831"/>
      <c r="F480" s="824"/>
      <c r="G480" s="824"/>
      <c r="H480" s="824"/>
      <c r="I480" s="824"/>
      <c r="J480" s="824"/>
      <c r="K480" s="824"/>
      <c r="L480" s="824"/>
      <c r="M480" s="824"/>
      <c r="N480" s="824"/>
      <c r="O480" s="824"/>
      <c r="P480" s="824"/>
      <c r="Q480" s="824"/>
      <c r="R480" s="824"/>
      <c r="S480" s="824"/>
      <c r="T480" s="824"/>
      <c r="U480" s="824"/>
      <c r="V480" s="824"/>
      <c r="W480" s="824"/>
      <c r="X480" s="824"/>
      <c r="Y480" s="824"/>
      <c r="Z480" s="824"/>
    </row>
    <row r="481" s="823" customFormat="1" ht="28.45" hidden="1" customHeight="1" outlineLevel="1" spans="1:26">
      <c r="A481" s="833"/>
      <c r="B481" s="831" t="s">
        <v>2092</v>
      </c>
      <c r="C481" s="831" t="s">
        <v>9046</v>
      </c>
      <c r="D481" s="832">
        <v>6414323.7</v>
      </c>
      <c r="E481" s="831"/>
      <c r="F481" s="824"/>
      <c r="G481" s="824"/>
      <c r="H481" s="824"/>
      <c r="I481" s="824"/>
      <c r="J481" s="824"/>
      <c r="K481" s="824"/>
      <c r="L481" s="824"/>
      <c r="M481" s="824"/>
      <c r="N481" s="824"/>
      <c r="O481" s="824"/>
      <c r="P481" s="824"/>
      <c r="Q481" s="824"/>
      <c r="R481" s="824"/>
      <c r="S481" s="824"/>
      <c r="T481" s="824"/>
      <c r="U481" s="824"/>
      <c r="V481" s="824"/>
      <c r="W481" s="824"/>
      <c r="X481" s="824"/>
      <c r="Y481" s="824"/>
      <c r="Z481" s="824"/>
    </row>
    <row r="482" s="823" customFormat="1" ht="28.45" hidden="1" customHeight="1" outlineLevel="1" spans="1:26">
      <c r="A482" s="833"/>
      <c r="B482" s="831" t="s">
        <v>2092</v>
      </c>
      <c r="C482" s="831" t="s">
        <v>9047</v>
      </c>
      <c r="D482" s="832">
        <v>90081.6</v>
      </c>
      <c r="E482" s="831"/>
      <c r="F482" s="824"/>
      <c r="G482" s="824"/>
      <c r="H482" s="824"/>
      <c r="I482" s="824"/>
      <c r="J482" s="824"/>
      <c r="K482" s="824"/>
      <c r="L482" s="824"/>
      <c r="M482" s="824"/>
      <c r="N482" s="824"/>
      <c r="O482" s="824"/>
      <c r="P482" s="824"/>
      <c r="Q482" s="824"/>
      <c r="R482" s="824"/>
      <c r="S482" s="824"/>
      <c r="T482" s="824"/>
      <c r="U482" s="824"/>
      <c r="V482" s="824"/>
      <c r="W482" s="824"/>
      <c r="X482" s="824"/>
      <c r="Y482" s="824"/>
      <c r="Z482" s="824"/>
    </row>
    <row r="483" s="823" customFormat="1" ht="28.45" hidden="1" customHeight="1" outlineLevel="1" spans="1:26">
      <c r="A483" s="833"/>
      <c r="B483" s="831" t="s">
        <v>2092</v>
      </c>
      <c r="C483" s="831" t="s">
        <v>9048</v>
      </c>
      <c r="D483" s="832">
        <v>1099748.8</v>
      </c>
      <c r="E483" s="831"/>
      <c r="F483" s="824"/>
      <c r="G483" s="824"/>
      <c r="H483" s="824"/>
      <c r="I483" s="824"/>
      <c r="J483" s="824"/>
      <c r="K483" s="824"/>
      <c r="L483" s="824"/>
      <c r="M483" s="824"/>
      <c r="N483" s="824"/>
      <c r="O483" s="824"/>
      <c r="P483" s="824"/>
      <c r="Q483" s="824"/>
      <c r="R483" s="824"/>
      <c r="S483" s="824"/>
      <c r="T483" s="824"/>
      <c r="U483" s="824"/>
      <c r="V483" s="824"/>
      <c r="W483" s="824"/>
      <c r="X483" s="824"/>
      <c r="Y483" s="824"/>
      <c r="Z483" s="824"/>
    </row>
    <row r="484" s="823" customFormat="1" ht="28.45" hidden="1" customHeight="1" outlineLevel="1" spans="1:26">
      <c r="A484" s="833"/>
      <c r="B484" s="831" t="s">
        <v>2092</v>
      </c>
      <c r="C484" s="831" t="s">
        <v>9049</v>
      </c>
      <c r="D484" s="832">
        <v>13617078.2</v>
      </c>
      <c r="E484" s="831"/>
      <c r="F484" s="824"/>
      <c r="G484" s="824"/>
      <c r="H484" s="824"/>
      <c r="I484" s="824"/>
      <c r="J484" s="824"/>
      <c r="K484" s="824"/>
      <c r="L484" s="824"/>
      <c r="M484" s="824"/>
      <c r="N484" s="824"/>
      <c r="O484" s="824"/>
      <c r="P484" s="824"/>
      <c r="Q484" s="824"/>
      <c r="R484" s="824"/>
      <c r="S484" s="824"/>
      <c r="T484" s="824"/>
      <c r="U484" s="824"/>
      <c r="V484" s="824"/>
      <c r="W484" s="824"/>
      <c r="X484" s="824"/>
      <c r="Y484" s="824"/>
      <c r="Z484" s="824"/>
    </row>
    <row r="485" s="823" customFormat="1" ht="28.45" hidden="1" customHeight="1" outlineLevel="1" spans="1:26">
      <c r="A485" s="833"/>
      <c r="B485" s="831" t="s">
        <v>2092</v>
      </c>
      <c r="C485" s="831" t="s">
        <v>9050</v>
      </c>
      <c r="D485" s="832">
        <v>2622399.4</v>
      </c>
      <c r="E485" s="831"/>
      <c r="F485" s="824"/>
      <c r="G485" s="824"/>
      <c r="H485" s="824"/>
      <c r="I485" s="824"/>
      <c r="J485" s="824"/>
      <c r="K485" s="824"/>
      <c r="L485" s="824"/>
      <c r="M485" s="824"/>
      <c r="N485" s="824"/>
      <c r="O485" s="824"/>
      <c r="P485" s="824"/>
      <c r="Q485" s="824"/>
      <c r="R485" s="824"/>
      <c r="S485" s="824"/>
      <c r="T485" s="824"/>
      <c r="U485" s="824"/>
      <c r="V485" s="824"/>
      <c r="W485" s="824"/>
      <c r="X485" s="824"/>
      <c r="Y485" s="824"/>
      <c r="Z485" s="824"/>
    </row>
    <row r="486" s="823" customFormat="1" ht="28.45" hidden="1" customHeight="1" outlineLevel="1" spans="1:26">
      <c r="A486" s="833"/>
      <c r="B486" s="831" t="s">
        <v>2092</v>
      </c>
      <c r="C486" s="831" t="s">
        <v>9051</v>
      </c>
      <c r="D486" s="832">
        <v>0</v>
      </c>
      <c r="E486" s="831"/>
      <c r="F486" s="824"/>
      <c r="G486" s="824"/>
      <c r="H486" s="824"/>
      <c r="I486" s="824"/>
      <c r="J486" s="824"/>
      <c r="K486" s="824"/>
      <c r="L486" s="824"/>
      <c r="M486" s="824"/>
      <c r="N486" s="824"/>
      <c r="O486" s="824"/>
      <c r="P486" s="824"/>
      <c r="Q486" s="824"/>
      <c r="R486" s="824"/>
      <c r="S486" s="824"/>
      <c r="T486" s="824"/>
      <c r="U486" s="824"/>
      <c r="V486" s="824"/>
      <c r="W486" s="824"/>
      <c r="X486" s="824"/>
      <c r="Y486" s="824"/>
      <c r="Z486" s="824"/>
    </row>
    <row r="487" s="823" customFormat="1" ht="28.45" hidden="1" customHeight="1" outlineLevel="1" spans="1:26">
      <c r="A487" s="833"/>
      <c r="B487" s="831" t="s">
        <v>2092</v>
      </c>
      <c r="C487" s="831" t="s">
        <v>9052</v>
      </c>
      <c r="D487" s="832">
        <v>7461291.2</v>
      </c>
      <c r="E487" s="831"/>
      <c r="F487" s="824"/>
      <c r="G487" s="824"/>
      <c r="H487" s="824"/>
      <c r="I487" s="824"/>
      <c r="J487" s="824"/>
      <c r="K487" s="824"/>
      <c r="L487" s="824"/>
      <c r="M487" s="824"/>
      <c r="N487" s="824"/>
      <c r="O487" s="824"/>
      <c r="P487" s="824"/>
      <c r="Q487" s="824"/>
      <c r="R487" s="824"/>
      <c r="S487" s="824"/>
      <c r="T487" s="824"/>
      <c r="U487" s="824"/>
      <c r="V487" s="824"/>
      <c r="W487" s="824"/>
      <c r="X487" s="824"/>
      <c r="Y487" s="824"/>
      <c r="Z487" s="824"/>
    </row>
    <row r="488" s="823" customFormat="1" ht="28.45" hidden="1" customHeight="1" outlineLevel="1" spans="1:26">
      <c r="A488" s="833"/>
      <c r="B488" s="831" t="s">
        <v>2092</v>
      </c>
      <c r="C488" s="831" t="s">
        <v>9053</v>
      </c>
      <c r="D488" s="832">
        <v>3525145.6</v>
      </c>
      <c r="E488" s="831"/>
      <c r="F488" s="824"/>
      <c r="G488" s="824"/>
      <c r="H488" s="824"/>
      <c r="I488" s="824"/>
      <c r="J488" s="824"/>
      <c r="K488" s="824"/>
      <c r="L488" s="824"/>
      <c r="M488" s="824"/>
      <c r="N488" s="824"/>
      <c r="O488" s="824"/>
      <c r="P488" s="824"/>
      <c r="Q488" s="824"/>
      <c r="R488" s="824"/>
      <c r="S488" s="824"/>
      <c r="T488" s="824"/>
      <c r="U488" s="824"/>
      <c r="V488" s="824"/>
      <c r="W488" s="824"/>
      <c r="X488" s="824"/>
      <c r="Y488" s="824"/>
      <c r="Z488" s="824"/>
    </row>
    <row r="489" s="823" customFormat="1" ht="28.45" hidden="1" customHeight="1" outlineLevel="1" spans="1:26">
      <c r="A489" s="833"/>
      <c r="B489" s="831" t="s">
        <v>2092</v>
      </c>
      <c r="C489" s="831" t="s">
        <v>9054</v>
      </c>
      <c r="D489" s="832">
        <v>0</v>
      </c>
      <c r="E489" s="831"/>
      <c r="F489" s="824"/>
      <c r="G489" s="824"/>
      <c r="H489" s="824"/>
      <c r="I489" s="824"/>
      <c r="J489" s="824"/>
      <c r="K489" s="824"/>
      <c r="L489" s="824"/>
      <c r="M489" s="824"/>
      <c r="N489" s="824"/>
      <c r="O489" s="824"/>
      <c r="P489" s="824"/>
      <c r="Q489" s="824"/>
      <c r="R489" s="824"/>
      <c r="S489" s="824"/>
      <c r="T489" s="824"/>
      <c r="U489" s="824"/>
      <c r="V489" s="824"/>
      <c r="W489" s="824"/>
      <c r="X489" s="824"/>
      <c r="Y489" s="824"/>
      <c r="Z489" s="824"/>
    </row>
    <row r="490" s="823" customFormat="1" ht="28.45" hidden="1" customHeight="1" outlineLevel="1" spans="1:26">
      <c r="A490" s="833"/>
      <c r="B490" s="831" t="s">
        <v>2092</v>
      </c>
      <c r="C490" s="831" t="s">
        <v>9055</v>
      </c>
      <c r="D490" s="832">
        <v>2629272</v>
      </c>
      <c r="E490" s="831"/>
      <c r="F490" s="824"/>
      <c r="G490" s="824"/>
      <c r="H490" s="824"/>
      <c r="I490" s="824"/>
      <c r="J490" s="824"/>
      <c r="K490" s="824"/>
      <c r="L490" s="824"/>
      <c r="M490" s="824"/>
      <c r="N490" s="824"/>
      <c r="O490" s="824"/>
      <c r="P490" s="824"/>
      <c r="Q490" s="824"/>
      <c r="R490" s="824"/>
      <c r="S490" s="824"/>
      <c r="T490" s="824"/>
      <c r="U490" s="824"/>
      <c r="V490" s="824"/>
      <c r="W490" s="824"/>
      <c r="X490" s="824"/>
      <c r="Y490" s="824"/>
      <c r="Z490" s="824"/>
    </row>
    <row r="491" s="823" customFormat="1" ht="28.45" hidden="1" customHeight="1" outlineLevel="1" spans="1:26">
      <c r="A491" s="833"/>
      <c r="B491" s="831" t="s">
        <v>2092</v>
      </c>
      <c r="C491" s="831" t="s">
        <v>9056</v>
      </c>
      <c r="D491" s="832">
        <v>598731</v>
      </c>
      <c r="E491" s="831"/>
      <c r="F491" s="824"/>
      <c r="G491" s="824"/>
      <c r="H491" s="824"/>
      <c r="I491" s="824"/>
      <c r="J491" s="824"/>
      <c r="K491" s="824"/>
      <c r="L491" s="824"/>
      <c r="M491" s="824"/>
      <c r="N491" s="824"/>
      <c r="O491" s="824"/>
      <c r="P491" s="824"/>
      <c r="Q491" s="824"/>
      <c r="R491" s="824"/>
      <c r="S491" s="824"/>
      <c r="T491" s="824"/>
      <c r="U491" s="824"/>
      <c r="V491" s="824"/>
      <c r="W491" s="824"/>
      <c r="X491" s="824"/>
      <c r="Y491" s="824"/>
      <c r="Z491" s="824"/>
    </row>
    <row r="492" s="823" customFormat="1" ht="28.45" hidden="1" customHeight="1" outlineLevel="1" spans="1:26">
      <c r="A492" s="833"/>
      <c r="B492" s="831" t="s">
        <v>2092</v>
      </c>
      <c r="C492" s="831" t="s">
        <v>9057</v>
      </c>
      <c r="D492" s="832">
        <v>443139.9</v>
      </c>
      <c r="E492" s="831"/>
      <c r="F492" s="824"/>
      <c r="G492" s="824"/>
      <c r="H492" s="824"/>
      <c r="I492" s="824"/>
      <c r="J492" s="824"/>
      <c r="K492" s="824"/>
      <c r="L492" s="824"/>
      <c r="M492" s="824"/>
      <c r="N492" s="824"/>
      <c r="O492" s="824"/>
      <c r="P492" s="824"/>
      <c r="Q492" s="824"/>
      <c r="R492" s="824"/>
      <c r="S492" s="824"/>
      <c r="T492" s="824"/>
      <c r="U492" s="824"/>
      <c r="V492" s="824"/>
      <c r="W492" s="824"/>
      <c r="X492" s="824"/>
      <c r="Y492" s="824"/>
      <c r="Z492" s="824"/>
    </row>
    <row r="493" s="823" customFormat="1" ht="28.45" hidden="1" customHeight="1" outlineLevel="1" spans="1:26">
      <c r="A493" s="833"/>
      <c r="B493" s="831" t="s">
        <v>2092</v>
      </c>
      <c r="C493" s="831" t="s">
        <v>9058</v>
      </c>
      <c r="D493" s="832">
        <v>1837170.3</v>
      </c>
      <c r="E493" s="831"/>
      <c r="F493" s="824"/>
      <c r="G493" s="824"/>
      <c r="H493" s="824"/>
      <c r="I493" s="824"/>
      <c r="J493" s="824"/>
      <c r="K493" s="824"/>
      <c r="L493" s="824"/>
      <c r="M493" s="824"/>
      <c r="N493" s="824"/>
      <c r="O493" s="824"/>
      <c r="P493" s="824"/>
      <c r="Q493" s="824"/>
      <c r="R493" s="824"/>
      <c r="S493" s="824"/>
      <c r="T493" s="824"/>
      <c r="U493" s="824"/>
      <c r="V493" s="824"/>
      <c r="W493" s="824"/>
      <c r="X493" s="824"/>
      <c r="Y493" s="824"/>
      <c r="Z493" s="824"/>
    </row>
    <row r="494" s="823" customFormat="1" ht="28.45" hidden="1" customHeight="1" outlineLevel="1" spans="1:26">
      <c r="A494" s="834"/>
      <c r="B494" s="831" t="s">
        <v>2092</v>
      </c>
      <c r="C494" s="831" t="s">
        <v>9059</v>
      </c>
      <c r="D494" s="832">
        <v>11036048.1</v>
      </c>
      <c r="E494" s="831"/>
      <c r="F494" s="824"/>
      <c r="G494" s="824"/>
      <c r="H494" s="824"/>
      <c r="I494" s="824"/>
      <c r="J494" s="824"/>
      <c r="K494" s="824"/>
      <c r="L494" s="824"/>
      <c r="M494" s="824"/>
      <c r="N494" s="824"/>
      <c r="O494" s="824"/>
      <c r="P494" s="824"/>
      <c r="Q494" s="824"/>
      <c r="R494" s="824"/>
      <c r="S494" s="824"/>
      <c r="T494" s="824"/>
      <c r="U494" s="824"/>
      <c r="V494" s="824"/>
      <c r="W494" s="824"/>
      <c r="X494" s="824"/>
      <c r="Y494" s="824"/>
      <c r="Z494" s="824"/>
    </row>
    <row r="495" s="823" customFormat="1" ht="28.45" hidden="1" customHeight="1" outlineLevel="1" spans="1:26">
      <c r="A495" s="831" t="s">
        <v>9060</v>
      </c>
      <c r="B495" s="831" t="s">
        <v>75</v>
      </c>
      <c r="C495" s="831" t="s">
        <v>4893</v>
      </c>
      <c r="D495" s="832">
        <v>-44097.966</v>
      </c>
      <c r="E495" s="831"/>
      <c r="F495" s="824"/>
      <c r="G495" s="824"/>
      <c r="H495" s="824"/>
      <c r="I495" s="824"/>
      <c r="J495" s="824"/>
      <c r="K495" s="824"/>
      <c r="L495" s="824"/>
      <c r="M495" s="824"/>
      <c r="N495" s="824"/>
      <c r="O495" s="824"/>
      <c r="P495" s="824"/>
      <c r="Q495" s="824"/>
      <c r="R495" s="824"/>
      <c r="S495" s="824"/>
      <c r="T495" s="824"/>
      <c r="U495" s="824"/>
      <c r="V495" s="824"/>
      <c r="W495" s="824"/>
      <c r="X495" s="824"/>
      <c r="Y495" s="824"/>
      <c r="Z495" s="824"/>
    </row>
    <row r="496" s="823" customFormat="1" ht="28.45" hidden="1" customHeight="1" outlineLevel="1" spans="1:26">
      <c r="A496" s="833"/>
      <c r="B496" s="831" t="s">
        <v>75</v>
      </c>
      <c r="C496" s="831" t="s">
        <v>9061</v>
      </c>
      <c r="D496" s="832">
        <v>-30125.4512</v>
      </c>
      <c r="E496" s="831"/>
      <c r="F496" s="824"/>
      <c r="G496" s="824"/>
      <c r="H496" s="824"/>
      <c r="I496" s="824"/>
      <c r="J496" s="824"/>
      <c r="K496" s="824"/>
      <c r="L496" s="824"/>
      <c r="M496" s="824"/>
      <c r="N496" s="824"/>
      <c r="O496" s="824"/>
      <c r="P496" s="824"/>
      <c r="Q496" s="824"/>
      <c r="R496" s="824"/>
      <c r="S496" s="824"/>
      <c r="T496" s="824"/>
      <c r="U496" s="824"/>
      <c r="V496" s="824"/>
      <c r="W496" s="824"/>
      <c r="X496" s="824"/>
      <c r="Y496" s="824"/>
      <c r="Z496" s="824"/>
    </row>
    <row r="497" s="823" customFormat="1" ht="28.45" hidden="1" customHeight="1" outlineLevel="1" spans="1:26">
      <c r="A497" s="833"/>
      <c r="B497" s="831" t="s">
        <v>75</v>
      </c>
      <c r="C497" s="831" t="s">
        <v>9062</v>
      </c>
      <c r="D497" s="832">
        <v>-196820</v>
      </c>
      <c r="E497" s="831"/>
      <c r="F497" s="824"/>
      <c r="G497" s="824"/>
      <c r="H497" s="824"/>
      <c r="I497" s="824"/>
      <c r="J497" s="824"/>
      <c r="K497" s="824"/>
      <c r="L497" s="824"/>
      <c r="M497" s="824"/>
      <c r="N497" s="824"/>
      <c r="O497" s="824"/>
      <c r="P497" s="824"/>
      <c r="Q497" s="824"/>
      <c r="R497" s="824"/>
      <c r="S497" s="824"/>
      <c r="T497" s="824"/>
      <c r="U497" s="824"/>
      <c r="V497" s="824"/>
      <c r="W497" s="824"/>
      <c r="X497" s="824"/>
      <c r="Y497" s="824"/>
      <c r="Z497" s="824"/>
    </row>
    <row r="498" s="823" customFormat="1" ht="28.45" hidden="1" customHeight="1" outlineLevel="1" spans="1:26">
      <c r="A498" s="833"/>
      <c r="B498" s="831" t="s">
        <v>75</v>
      </c>
      <c r="C498" s="831" t="s">
        <v>2807</v>
      </c>
      <c r="D498" s="832">
        <v>102820</v>
      </c>
      <c r="E498" s="831"/>
      <c r="F498" s="824"/>
      <c r="G498" s="824"/>
      <c r="H498" s="824"/>
      <c r="I498" s="824"/>
      <c r="J498" s="824"/>
      <c r="K498" s="824"/>
      <c r="L498" s="824"/>
      <c r="M498" s="824"/>
      <c r="N498" s="824"/>
      <c r="O498" s="824"/>
      <c r="P498" s="824"/>
      <c r="Q498" s="824"/>
      <c r="R498" s="824"/>
      <c r="S498" s="824"/>
      <c r="T498" s="824"/>
      <c r="U498" s="824"/>
      <c r="V498" s="824"/>
      <c r="W498" s="824"/>
      <c r="X498" s="824"/>
      <c r="Y498" s="824"/>
      <c r="Z498" s="824"/>
    </row>
    <row r="499" s="823" customFormat="1" ht="28.45" hidden="1" customHeight="1" outlineLevel="1" spans="1:26">
      <c r="A499" s="833"/>
      <c r="B499" s="831" t="s">
        <v>75</v>
      </c>
      <c r="C499" s="831" t="s">
        <v>9063</v>
      </c>
      <c r="D499" s="832">
        <v>98296.800601</v>
      </c>
      <c r="E499" s="831"/>
      <c r="F499" s="824"/>
      <c r="G499" s="824"/>
      <c r="H499" s="824"/>
      <c r="I499" s="824"/>
      <c r="J499" s="824"/>
      <c r="K499" s="824"/>
      <c r="L499" s="824"/>
      <c r="M499" s="824"/>
      <c r="N499" s="824"/>
      <c r="O499" s="824"/>
      <c r="P499" s="824"/>
      <c r="Q499" s="824"/>
      <c r="R499" s="824"/>
      <c r="S499" s="824"/>
      <c r="T499" s="824"/>
      <c r="U499" s="824"/>
      <c r="V499" s="824"/>
      <c r="W499" s="824"/>
      <c r="X499" s="824"/>
      <c r="Y499" s="824"/>
      <c r="Z499" s="824"/>
    </row>
    <row r="500" s="823" customFormat="1" ht="28.45" hidden="1" customHeight="1" outlineLevel="1" spans="1:26">
      <c r="A500" s="833"/>
      <c r="B500" s="831" t="s">
        <v>75</v>
      </c>
      <c r="C500" s="831" t="s">
        <v>9064</v>
      </c>
      <c r="D500" s="832">
        <v>225295.07</v>
      </c>
      <c r="E500" s="831"/>
      <c r="F500" s="824"/>
      <c r="G500" s="824"/>
      <c r="H500" s="824"/>
      <c r="I500" s="824"/>
      <c r="J500" s="824"/>
      <c r="K500" s="824"/>
      <c r="L500" s="824"/>
      <c r="M500" s="824"/>
      <c r="N500" s="824"/>
      <c r="O500" s="824"/>
      <c r="P500" s="824"/>
      <c r="Q500" s="824"/>
      <c r="R500" s="824"/>
      <c r="S500" s="824"/>
      <c r="T500" s="824"/>
      <c r="U500" s="824"/>
      <c r="V500" s="824"/>
      <c r="W500" s="824"/>
      <c r="X500" s="824"/>
      <c r="Y500" s="824"/>
      <c r="Z500" s="824"/>
    </row>
    <row r="501" s="823" customFormat="1" ht="28.45" hidden="1" customHeight="1" outlineLevel="1" spans="1:26">
      <c r="A501" s="833"/>
      <c r="B501" s="831" t="s">
        <v>75</v>
      </c>
      <c r="C501" s="831" t="s">
        <v>9065</v>
      </c>
      <c r="D501" s="832">
        <v>-146820</v>
      </c>
      <c r="E501" s="831"/>
      <c r="F501" s="824"/>
      <c r="G501" s="824"/>
      <c r="H501" s="824"/>
      <c r="I501" s="824"/>
      <c r="J501" s="824"/>
      <c r="K501" s="824"/>
      <c r="L501" s="824"/>
      <c r="M501" s="824"/>
      <c r="N501" s="824"/>
      <c r="O501" s="824"/>
      <c r="P501" s="824"/>
      <c r="Q501" s="824"/>
      <c r="R501" s="824"/>
      <c r="S501" s="824"/>
      <c r="T501" s="824"/>
      <c r="U501" s="824"/>
      <c r="V501" s="824"/>
      <c r="W501" s="824"/>
      <c r="X501" s="824"/>
      <c r="Y501" s="824"/>
      <c r="Z501" s="824"/>
    </row>
    <row r="502" s="823" customFormat="1" ht="28.45" hidden="1" customHeight="1" outlineLevel="1" spans="1:26">
      <c r="A502" s="833"/>
      <c r="B502" s="831" t="s">
        <v>75</v>
      </c>
      <c r="C502" s="831" t="s">
        <v>9066</v>
      </c>
      <c r="D502" s="832">
        <v>0</v>
      </c>
      <c r="E502" s="831"/>
      <c r="F502" s="824"/>
      <c r="G502" s="824"/>
      <c r="H502" s="824"/>
      <c r="I502" s="824"/>
      <c r="J502" s="824"/>
      <c r="K502" s="824"/>
      <c r="L502" s="824"/>
      <c r="M502" s="824"/>
      <c r="N502" s="824"/>
      <c r="O502" s="824"/>
      <c r="P502" s="824"/>
      <c r="Q502" s="824"/>
      <c r="R502" s="824"/>
      <c r="S502" s="824"/>
      <c r="T502" s="824"/>
      <c r="U502" s="824"/>
      <c r="V502" s="824"/>
      <c r="W502" s="824"/>
      <c r="X502" s="824"/>
      <c r="Y502" s="824"/>
      <c r="Z502" s="824"/>
    </row>
    <row r="503" s="823" customFormat="1" ht="28.45" hidden="1" customHeight="1" outlineLevel="1" spans="1:26">
      <c r="A503" s="833"/>
      <c r="B503" s="831" t="s">
        <v>75</v>
      </c>
      <c r="C503" s="831" t="s">
        <v>9067</v>
      </c>
      <c r="D503" s="832">
        <v>-20540.683262</v>
      </c>
      <c r="E503" s="831"/>
      <c r="F503" s="824"/>
      <c r="G503" s="824"/>
      <c r="H503" s="824"/>
      <c r="I503" s="824"/>
      <c r="J503" s="824"/>
      <c r="K503" s="824"/>
      <c r="L503" s="824"/>
      <c r="M503" s="824"/>
      <c r="N503" s="824"/>
      <c r="O503" s="824"/>
      <c r="P503" s="824"/>
      <c r="Q503" s="824"/>
      <c r="R503" s="824"/>
      <c r="S503" s="824"/>
      <c r="T503" s="824"/>
      <c r="U503" s="824"/>
      <c r="V503" s="824"/>
      <c r="W503" s="824"/>
      <c r="X503" s="824"/>
      <c r="Y503" s="824"/>
      <c r="Z503" s="824"/>
    </row>
    <row r="504" s="823" customFormat="1" ht="28.45" hidden="1" customHeight="1" outlineLevel="1" spans="1:26">
      <c r="A504" s="833"/>
      <c r="B504" s="831" t="s">
        <v>75</v>
      </c>
      <c r="C504" s="831" t="s">
        <v>9068</v>
      </c>
      <c r="D504" s="832">
        <v>51546.120601</v>
      </c>
      <c r="E504" s="831"/>
      <c r="F504" s="824"/>
      <c r="G504" s="824"/>
      <c r="H504" s="824"/>
      <c r="I504" s="824"/>
      <c r="J504" s="824"/>
      <c r="K504" s="824"/>
      <c r="L504" s="824"/>
      <c r="M504" s="824"/>
      <c r="N504" s="824"/>
      <c r="O504" s="824"/>
      <c r="P504" s="824"/>
      <c r="Q504" s="824"/>
      <c r="R504" s="824"/>
      <c r="S504" s="824"/>
      <c r="T504" s="824"/>
      <c r="U504" s="824"/>
      <c r="V504" s="824"/>
      <c r="W504" s="824"/>
      <c r="X504" s="824"/>
      <c r="Y504" s="824"/>
      <c r="Z504" s="824"/>
    </row>
    <row r="505" s="823" customFormat="1" ht="28.45" hidden="1" customHeight="1" outlineLevel="1" spans="1:26">
      <c r="A505" s="833"/>
      <c r="B505" s="831" t="s">
        <v>75</v>
      </c>
      <c r="C505" s="831" t="s">
        <v>9069</v>
      </c>
      <c r="D505" s="832">
        <v>178678.180225</v>
      </c>
      <c r="E505" s="831"/>
      <c r="F505" s="824"/>
      <c r="G505" s="824"/>
      <c r="H505" s="824"/>
      <c r="I505" s="824"/>
      <c r="J505" s="824"/>
      <c r="K505" s="824"/>
      <c r="L505" s="824"/>
      <c r="M505" s="824"/>
      <c r="N505" s="824"/>
      <c r="O505" s="824"/>
      <c r="P505" s="824"/>
      <c r="Q505" s="824"/>
      <c r="R505" s="824"/>
      <c r="S505" s="824"/>
      <c r="T505" s="824"/>
      <c r="U505" s="824"/>
      <c r="V505" s="824"/>
      <c r="W505" s="824"/>
      <c r="X505" s="824"/>
      <c r="Y505" s="824"/>
      <c r="Z505" s="824"/>
    </row>
    <row r="506" s="823" customFormat="1" ht="28.45" hidden="1" customHeight="1" outlineLevel="1" spans="1:26">
      <c r="A506" s="833"/>
      <c r="B506" s="831" t="s">
        <v>75</v>
      </c>
      <c r="C506" s="831" t="s">
        <v>9070</v>
      </c>
      <c r="D506" s="832">
        <v>491515.750375</v>
      </c>
      <c r="E506" s="831"/>
      <c r="F506" s="824"/>
      <c r="G506" s="824"/>
      <c r="H506" s="824"/>
      <c r="I506" s="824"/>
      <c r="J506" s="824"/>
      <c r="K506" s="824"/>
      <c r="L506" s="824"/>
      <c r="M506" s="824"/>
      <c r="N506" s="824"/>
      <c r="O506" s="824"/>
      <c r="P506" s="824"/>
      <c r="Q506" s="824"/>
      <c r="R506" s="824"/>
      <c r="S506" s="824"/>
      <c r="T506" s="824"/>
      <c r="U506" s="824"/>
      <c r="V506" s="824"/>
      <c r="W506" s="824"/>
      <c r="X506" s="824"/>
      <c r="Y506" s="824"/>
      <c r="Z506" s="824"/>
    </row>
    <row r="507" s="823" customFormat="1" ht="28.45" hidden="1" customHeight="1" outlineLevel="1" spans="1:26">
      <c r="A507" s="833"/>
      <c r="B507" s="831" t="s">
        <v>75</v>
      </c>
      <c r="C507" s="831" t="s">
        <v>9071</v>
      </c>
      <c r="D507" s="832">
        <v>168223.331801</v>
      </c>
      <c r="E507" s="831"/>
      <c r="F507" s="824"/>
      <c r="G507" s="824"/>
      <c r="H507" s="824"/>
      <c r="I507" s="824"/>
      <c r="J507" s="824"/>
      <c r="K507" s="824"/>
      <c r="L507" s="824"/>
      <c r="M507" s="824"/>
      <c r="N507" s="824"/>
      <c r="O507" s="824"/>
      <c r="P507" s="824"/>
      <c r="Q507" s="824"/>
      <c r="R507" s="824"/>
      <c r="S507" s="824"/>
      <c r="T507" s="824"/>
      <c r="U507" s="824"/>
      <c r="V507" s="824"/>
      <c r="W507" s="824"/>
      <c r="X507" s="824"/>
      <c r="Y507" s="824"/>
      <c r="Z507" s="824"/>
    </row>
    <row r="508" s="823" customFormat="1" ht="28.45" hidden="1" customHeight="1" outlineLevel="1" spans="1:26">
      <c r="A508" s="833"/>
      <c r="B508" s="831" t="s">
        <v>75</v>
      </c>
      <c r="C508" s="831" t="s">
        <v>9072</v>
      </c>
      <c r="D508" s="832">
        <v>411482.76</v>
      </c>
      <c r="E508" s="831"/>
      <c r="F508" s="824"/>
      <c r="G508" s="824"/>
      <c r="H508" s="824"/>
      <c r="I508" s="824"/>
      <c r="J508" s="824"/>
      <c r="K508" s="824"/>
      <c r="L508" s="824"/>
      <c r="M508" s="824"/>
      <c r="N508" s="824"/>
      <c r="O508" s="824"/>
      <c r="P508" s="824"/>
      <c r="Q508" s="824"/>
      <c r="R508" s="824"/>
      <c r="S508" s="824"/>
      <c r="T508" s="824"/>
      <c r="U508" s="824"/>
      <c r="V508" s="824"/>
      <c r="W508" s="824"/>
      <c r="X508" s="824"/>
      <c r="Y508" s="824"/>
      <c r="Z508" s="824"/>
    </row>
    <row r="509" s="823" customFormat="1" ht="28.45" hidden="1" customHeight="1" outlineLevel="1" spans="1:26">
      <c r="A509" s="833"/>
      <c r="B509" s="831" t="s">
        <v>75</v>
      </c>
      <c r="C509" s="831" t="s">
        <v>9073</v>
      </c>
      <c r="D509" s="832">
        <v>0</v>
      </c>
      <c r="E509" s="831"/>
      <c r="F509" s="824"/>
      <c r="G509" s="824"/>
      <c r="H509" s="824"/>
      <c r="I509" s="824"/>
      <c r="J509" s="824"/>
      <c r="K509" s="824"/>
      <c r="L509" s="824"/>
      <c r="M509" s="824"/>
      <c r="N509" s="824"/>
      <c r="O509" s="824"/>
      <c r="P509" s="824"/>
      <c r="Q509" s="824"/>
      <c r="R509" s="824"/>
      <c r="S509" s="824"/>
      <c r="T509" s="824"/>
      <c r="U509" s="824"/>
      <c r="V509" s="824"/>
      <c r="W509" s="824"/>
      <c r="X509" s="824"/>
      <c r="Y509" s="824"/>
      <c r="Z509" s="824"/>
    </row>
    <row r="510" s="823" customFormat="1" ht="28.45" hidden="1" customHeight="1" outlineLevel="1" spans="1:26">
      <c r="A510" s="833"/>
      <c r="B510" s="831" t="s">
        <v>75</v>
      </c>
      <c r="C510" s="831" t="s">
        <v>9074</v>
      </c>
      <c r="D510" s="832">
        <v>-40913.38</v>
      </c>
      <c r="E510" s="831"/>
      <c r="F510" s="824"/>
      <c r="G510" s="824"/>
      <c r="H510" s="824"/>
      <c r="I510" s="824"/>
      <c r="J510" s="824"/>
      <c r="K510" s="824"/>
      <c r="L510" s="824"/>
      <c r="M510" s="824"/>
      <c r="N510" s="824"/>
      <c r="O510" s="824"/>
      <c r="P510" s="824"/>
      <c r="Q510" s="824"/>
      <c r="R510" s="824"/>
      <c r="S510" s="824"/>
      <c r="T510" s="824"/>
      <c r="U510" s="824"/>
      <c r="V510" s="824"/>
      <c r="W510" s="824"/>
      <c r="X510" s="824"/>
      <c r="Y510" s="824"/>
      <c r="Z510" s="824"/>
    </row>
    <row r="511" s="823" customFormat="1" ht="28.45" hidden="1" customHeight="1" outlineLevel="1" spans="1:26">
      <c r="A511" s="833"/>
      <c r="B511" s="831" t="s">
        <v>75</v>
      </c>
      <c r="C511" s="831" t="s">
        <v>9075</v>
      </c>
      <c r="D511" s="832">
        <v>448733.6</v>
      </c>
      <c r="E511" s="831"/>
      <c r="F511" s="824"/>
      <c r="G511" s="824"/>
      <c r="H511" s="824"/>
      <c r="I511" s="824"/>
      <c r="J511" s="824"/>
      <c r="K511" s="824"/>
      <c r="L511" s="824"/>
      <c r="M511" s="824"/>
      <c r="N511" s="824"/>
      <c r="O511" s="824"/>
      <c r="P511" s="824"/>
      <c r="Q511" s="824"/>
      <c r="R511" s="824"/>
      <c r="S511" s="824"/>
      <c r="T511" s="824"/>
      <c r="U511" s="824"/>
      <c r="V511" s="824"/>
      <c r="W511" s="824"/>
      <c r="X511" s="824"/>
      <c r="Y511" s="824"/>
      <c r="Z511" s="824"/>
    </row>
    <row r="512" s="823" customFormat="1" ht="28.45" hidden="1" customHeight="1" outlineLevel="1" spans="1:26">
      <c r="A512" s="833"/>
      <c r="B512" s="831" t="s">
        <v>75</v>
      </c>
      <c r="C512" s="831" t="s">
        <v>98</v>
      </c>
      <c r="D512" s="832">
        <v>224533.073412</v>
      </c>
      <c r="E512" s="831"/>
      <c r="F512" s="824"/>
      <c r="G512" s="824"/>
      <c r="H512" s="824"/>
      <c r="I512" s="824"/>
      <c r="J512" s="824"/>
      <c r="K512" s="824"/>
      <c r="L512" s="824"/>
      <c r="M512" s="824"/>
      <c r="N512" s="824"/>
      <c r="O512" s="824"/>
      <c r="P512" s="824"/>
      <c r="Q512" s="824"/>
      <c r="R512" s="824"/>
      <c r="S512" s="824"/>
      <c r="T512" s="824"/>
      <c r="U512" s="824"/>
      <c r="V512" s="824"/>
      <c r="W512" s="824"/>
      <c r="X512" s="824"/>
      <c r="Y512" s="824"/>
      <c r="Z512" s="824"/>
    </row>
    <row r="513" s="823" customFormat="1" ht="28.45" hidden="1" customHeight="1" outlineLevel="1" spans="1:26">
      <c r="A513" s="833"/>
      <c r="B513" s="831" t="s">
        <v>75</v>
      </c>
      <c r="C513" s="831" t="s">
        <v>9076</v>
      </c>
      <c r="D513" s="832">
        <v>117514.98</v>
      </c>
      <c r="E513" s="831"/>
      <c r="F513" s="824"/>
      <c r="G513" s="824"/>
      <c r="H513" s="824"/>
      <c r="I513" s="824"/>
      <c r="J513" s="824"/>
      <c r="K513" s="824"/>
      <c r="L513" s="824"/>
      <c r="M513" s="824"/>
      <c r="N513" s="824"/>
      <c r="O513" s="824"/>
      <c r="P513" s="824"/>
      <c r="Q513" s="824"/>
      <c r="R513" s="824"/>
      <c r="S513" s="824"/>
      <c r="T513" s="824"/>
      <c r="U513" s="824"/>
      <c r="V513" s="824"/>
      <c r="W513" s="824"/>
      <c r="X513" s="824"/>
      <c r="Y513" s="824"/>
      <c r="Z513" s="824"/>
    </row>
    <row r="514" s="823" customFormat="1" ht="28.45" hidden="1" customHeight="1" outlineLevel="1" spans="1:26">
      <c r="A514" s="833"/>
      <c r="B514" s="831" t="s">
        <v>75</v>
      </c>
      <c r="C514" s="831" t="s">
        <v>9077</v>
      </c>
      <c r="D514" s="832">
        <v>0</v>
      </c>
      <c r="E514" s="831"/>
      <c r="F514" s="824"/>
      <c r="G514" s="824"/>
      <c r="H514" s="824"/>
      <c r="I514" s="824"/>
      <c r="J514" s="824"/>
      <c r="K514" s="824"/>
      <c r="L514" s="824"/>
      <c r="M514" s="824"/>
      <c r="N514" s="824"/>
      <c r="O514" s="824"/>
      <c r="P514" s="824"/>
      <c r="Q514" s="824"/>
      <c r="R514" s="824"/>
      <c r="S514" s="824"/>
      <c r="T514" s="824"/>
      <c r="U514" s="824"/>
      <c r="V514" s="824"/>
      <c r="W514" s="824"/>
      <c r="X514" s="824"/>
      <c r="Y514" s="824"/>
      <c r="Z514" s="824"/>
    </row>
    <row r="515" s="823" customFormat="1" ht="28.45" hidden="1" customHeight="1" outlineLevel="1" spans="1:26">
      <c r="A515" s="833"/>
      <c r="B515" s="831" t="s">
        <v>75</v>
      </c>
      <c r="C515" s="831" t="s">
        <v>9078</v>
      </c>
      <c r="D515" s="832">
        <v>1300783.15</v>
      </c>
      <c r="E515" s="831"/>
      <c r="F515" s="824"/>
      <c r="G515" s="824"/>
      <c r="H515" s="824"/>
      <c r="I515" s="824"/>
      <c r="J515" s="824"/>
      <c r="K515" s="824"/>
      <c r="L515" s="824"/>
      <c r="M515" s="824"/>
      <c r="N515" s="824"/>
      <c r="O515" s="824"/>
      <c r="P515" s="824"/>
      <c r="Q515" s="824"/>
      <c r="R515" s="824"/>
      <c r="S515" s="824"/>
      <c r="T515" s="824"/>
      <c r="U515" s="824"/>
      <c r="V515" s="824"/>
      <c r="W515" s="824"/>
      <c r="X515" s="824"/>
      <c r="Y515" s="824"/>
      <c r="Z515" s="824"/>
    </row>
    <row r="516" s="823" customFormat="1" ht="28.45" hidden="1" customHeight="1" outlineLevel="1" spans="1:26">
      <c r="A516" s="833"/>
      <c r="B516" s="831" t="s">
        <v>75</v>
      </c>
      <c r="C516" s="831" t="s">
        <v>4860</v>
      </c>
      <c r="D516" s="832">
        <v>497709.42</v>
      </c>
      <c r="E516" s="831"/>
      <c r="F516" s="824"/>
      <c r="G516" s="824"/>
      <c r="H516" s="824"/>
      <c r="I516" s="824"/>
      <c r="J516" s="824"/>
      <c r="K516" s="824"/>
      <c r="L516" s="824"/>
      <c r="M516" s="824"/>
      <c r="N516" s="824"/>
      <c r="O516" s="824"/>
      <c r="P516" s="824"/>
      <c r="Q516" s="824"/>
      <c r="R516" s="824"/>
      <c r="S516" s="824"/>
      <c r="T516" s="824"/>
      <c r="U516" s="824"/>
      <c r="V516" s="824"/>
      <c r="W516" s="824"/>
      <c r="X516" s="824"/>
      <c r="Y516" s="824"/>
      <c r="Z516" s="824"/>
    </row>
    <row r="517" s="823" customFormat="1" ht="28.45" hidden="1" customHeight="1" outlineLevel="1" spans="1:26">
      <c r="A517" s="833"/>
      <c r="B517" s="831" t="s">
        <v>75</v>
      </c>
      <c r="C517" s="831" t="s">
        <v>9079</v>
      </c>
      <c r="D517" s="832">
        <v>4021481.4</v>
      </c>
      <c r="E517" s="831"/>
      <c r="F517" s="824"/>
      <c r="G517" s="824"/>
      <c r="H517" s="824"/>
      <c r="I517" s="824"/>
      <c r="J517" s="824"/>
      <c r="K517" s="824"/>
      <c r="L517" s="824"/>
      <c r="M517" s="824"/>
      <c r="N517" s="824"/>
      <c r="O517" s="824"/>
      <c r="P517" s="824"/>
      <c r="Q517" s="824"/>
      <c r="R517" s="824"/>
      <c r="S517" s="824"/>
      <c r="T517" s="824"/>
      <c r="U517" s="824"/>
      <c r="V517" s="824"/>
      <c r="W517" s="824"/>
      <c r="X517" s="824"/>
      <c r="Y517" s="824"/>
      <c r="Z517" s="824"/>
    </row>
    <row r="518" s="823" customFormat="1" ht="28.45" hidden="1" customHeight="1" outlineLevel="1" spans="1:26">
      <c r="A518" s="833"/>
      <c r="B518" s="831" t="s">
        <v>75</v>
      </c>
      <c r="C518" s="831" t="s">
        <v>9080</v>
      </c>
      <c r="D518" s="832">
        <v>932149.47</v>
      </c>
      <c r="E518" s="831"/>
      <c r="F518" s="824"/>
      <c r="G518" s="824"/>
      <c r="H518" s="824"/>
      <c r="I518" s="824"/>
      <c r="J518" s="824"/>
      <c r="K518" s="824"/>
      <c r="L518" s="824"/>
      <c r="M518" s="824"/>
      <c r="N518" s="824"/>
      <c r="O518" s="824"/>
      <c r="P518" s="824"/>
      <c r="Q518" s="824"/>
      <c r="R518" s="824"/>
      <c r="S518" s="824"/>
      <c r="T518" s="824"/>
      <c r="U518" s="824"/>
      <c r="V518" s="824"/>
      <c r="W518" s="824"/>
      <c r="X518" s="824"/>
      <c r="Y518" s="824"/>
      <c r="Z518" s="824"/>
    </row>
    <row r="519" s="823" customFormat="1" ht="28.45" hidden="1" customHeight="1" outlineLevel="1" spans="1:26">
      <c r="A519" s="833"/>
      <c r="B519" s="831" t="s">
        <v>75</v>
      </c>
      <c r="C519" s="831" t="s">
        <v>9081</v>
      </c>
      <c r="D519" s="832">
        <v>0</v>
      </c>
      <c r="E519" s="831"/>
      <c r="F519" s="824"/>
      <c r="G519" s="824"/>
      <c r="H519" s="824"/>
      <c r="I519" s="824"/>
      <c r="J519" s="824"/>
      <c r="K519" s="824"/>
      <c r="L519" s="824"/>
      <c r="M519" s="824"/>
      <c r="N519" s="824"/>
      <c r="O519" s="824"/>
      <c r="P519" s="824"/>
      <c r="Q519" s="824"/>
      <c r="R519" s="824"/>
      <c r="S519" s="824"/>
      <c r="T519" s="824"/>
      <c r="U519" s="824"/>
      <c r="V519" s="824"/>
      <c r="W519" s="824"/>
      <c r="X519" s="824"/>
      <c r="Y519" s="824"/>
      <c r="Z519" s="824"/>
    </row>
    <row r="520" s="823" customFormat="1" ht="28.45" hidden="1" customHeight="1" outlineLevel="1" spans="1:26">
      <c r="A520" s="833"/>
      <c r="B520" s="831" t="s">
        <v>75</v>
      </c>
      <c r="C520" s="831" t="s">
        <v>9082</v>
      </c>
      <c r="D520" s="832">
        <v>-13520.01</v>
      </c>
      <c r="E520" s="831"/>
      <c r="F520" s="824"/>
      <c r="G520" s="824"/>
      <c r="H520" s="824"/>
      <c r="I520" s="824"/>
      <c r="J520" s="824"/>
      <c r="K520" s="824"/>
      <c r="L520" s="824"/>
      <c r="M520" s="824"/>
      <c r="N520" s="824"/>
      <c r="O520" s="824"/>
      <c r="P520" s="824"/>
      <c r="Q520" s="824"/>
      <c r="R520" s="824"/>
      <c r="S520" s="824"/>
      <c r="T520" s="824"/>
      <c r="U520" s="824"/>
      <c r="V520" s="824"/>
      <c r="W520" s="824"/>
      <c r="X520" s="824"/>
      <c r="Y520" s="824"/>
      <c r="Z520" s="824"/>
    </row>
    <row r="521" s="823" customFormat="1" ht="28.45" hidden="1" customHeight="1" outlineLevel="1" spans="1:26">
      <c r="A521" s="833"/>
      <c r="B521" s="831" t="s">
        <v>75</v>
      </c>
      <c r="C521" s="831" t="s">
        <v>9083</v>
      </c>
      <c r="D521" s="832">
        <v>-17424</v>
      </c>
      <c r="E521" s="831"/>
      <c r="F521" s="824"/>
      <c r="G521" s="824"/>
      <c r="H521" s="824"/>
      <c r="I521" s="824"/>
      <c r="J521" s="824"/>
      <c r="K521" s="824"/>
      <c r="L521" s="824"/>
      <c r="M521" s="824"/>
      <c r="N521" s="824"/>
      <c r="O521" s="824"/>
      <c r="P521" s="824"/>
      <c r="Q521" s="824"/>
      <c r="R521" s="824"/>
      <c r="S521" s="824"/>
      <c r="T521" s="824"/>
      <c r="U521" s="824"/>
      <c r="V521" s="824"/>
      <c r="W521" s="824"/>
      <c r="X521" s="824"/>
      <c r="Y521" s="824"/>
      <c r="Z521" s="824"/>
    </row>
    <row r="522" s="823" customFormat="1" ht="28.45" hidden="1" customHeight="1" outlineLevel="1" spans="1:26">
      <c r="A522" s="833"/>
      <c r="B522" s="831" t="s">
        <v>75</v>
      </c>
      <c r="C522" s="831" t="s">
        <v>9084</v>
      </c>
      <c r="D522" s="832">
        <v>440455.8</v>
      </c>
      <c r="E522" s="831"/>
      <c r="F522" s="824"/>
      <c r="G522" s="824"/>
      <c r="H522" s="824"/>
      <c r="I522" s="824"/>
      <c r="J522" s="824"/>
      <c r="K522" s="824"/>
      <c r="L522" s="824"/>
      <c r="M522" s="824"/>
      <c r="N522" s="824"/>
      <c r="O522" s="824"/>
      <c r="P522" s="824"/>
      <c r="Q522" s="824"/>
      <c r="R522" s="824"/>
      <c r="S522" s="824"/>
      <c r="T522" s="824"/>
      <c r="U522" s="824"/>
      <c r="V522" s="824"/>
      <c r="W522" s="824"/>
      <c r="X522" s="824"/>
      <c r="Y522" s="824"/>
      <c r="Z522" s="824"/>
    </row>
    <row r="523" s="823" customFormat="1" ht="28.45" hidden="1" customHeight="1" outlineLevel="1" spans="1:26">
      <c r="A523" s="833"/>
      <c r="B523" s="831" t="s">
        <v>75</v>
      </c>
      <c r="C523" s="831" t="s">
        <v>9085</v>
      </c>
      <c r="D523" s="832">
        <v>743831.65</v>
      </c>
      <c r="E523" s="831"/>
      <c r="F523" s="824"/>
      <c r="G523" s="824"/>
      <c r="H523" s="824"/>
      <c r="I523" s="824"/>
      <c r="J523" s="824"/>
      <c r="K523" s="824"/>
      <c r="L523" s="824"/>
      <c r="M523" s="824"/>
      <c r="N523" s="824"/>
      <c r="O523" s="824"/>
      <c r="P523" s="824"/>
      <c r="Q523" s="824"/>
      <c r="R523" s="824"/>
      <c r="S523" s="824"/>
      <c r="T523" s="824"/>
      <c r="U523" s="824"/>
      <c r="V523" s="824"/>
      <c r="W523" s="824"/>
      <c r="X523" s="824"/>
      <c r="Y523" s="824"/>
      <c r="Z523" s="824"/>
    </row>
    <row r="524" s="823" customFormat="1" ht="28.45" hidden="1" customHeight="1" outlineLevel="1" spans="1:26">
      <c r="A524" s="833"/>
      <c r="B524" s="831" t="s">
        <v>75</v>
      </c>
      <c r="C524" s="831" t="s">
        <v>9086</v>
      </c>
      <c r="D524" s="832">
        <v>134991.375</v>
      </c>
      <c r="E524" s="831"/>
      <c r="F524" s="824"/>
      <c r="G524" s="824"/>
      <c r="H524" s="824"/>
      <c r="I524" s="824"/>
      <c r="J524" s="824"/>
      <c r="K524" s="824"/>
      <c r="L524" s="824"/>
      <c r="M524" s="824"/>
      <c r="N524" s="824"/>
      <c r="O524" s="824"/>
      <c r="P524" s="824"/>
      <c r="Q524" s="824"/>
      <c r="R524" s="824"/>
      <c r="S524" s="824"/>
      <c r="T524" s="824"/>
      <c r="U524" s="824"/>
      <c r="V524" s="824"/>
      <c r="W524" s="824"/>
      <c r="X524" s="824"/>
      <c r="Y524" s="824"/>
      <c r="Z524" s="824"/>
    </row>
    <row r="525" s="823" customFormat="1" ht="28.45" hidden="1" customHeight="1" outlineLevel="1" spans="1:26">
      <c r="A525" s="833"/>
      <c r="B525" s="831" t="s">
        <v>75</v>
      </c>
      <c r="C525" s="831" t="s">
        <v>9087</v>
      </c>
      <c r="D525" s="832">
        <v>-63089.04</v>
      </c>
      <c r="E525" s="831"/>
      <c r="F525" s="824"/>
      <c r="G525" s="824"/>
      <c r="H525" s="824"/>
      <c r="I525" s="824"/>
      <c r="J525" s="824"/>
      <c r="K525" s="824"/>
      <c r="L525" s="824"/>
      <c r="M525" s="824"/>
      <c r="N525" s="824"/>
      <c r="O525" s="824"/>
      <c r="P525" s="824"/>
      <c r="Q525" s="824"/>
      <c r="R525" s="824"/>
      <c r="S525" s="824"/>
      <c r="T525" s="824"/>
      <c r="U525" s="824"/>
      <c r="V525" s="824"/>
      <c r="W525" s="824"/>
      <c r="X525" s="824"/>
      <c r="Y525" s="824"/>
      <c r="Z525" s="824"/>
    </row>
    <row r="526" s="823" customFormat="1" ht="28.45" hidden="1" customHeight="1" outlineLevel="1" spans="1:26">
      <c r="A526" s="833"/>
      <c r="B526" s="831" t="s">
        <v>75</v>
      </c>
      <c r="C526" s="831" t="s">
        <v>9088</v>
      </c>
      <c r="D526" s="832">
        <v>2563885.17</v>
      </c>
      <c r="E526" s="831"/>
      <c r="F526" s="824"/>
      <c r="G526" s="824"/>
      <c r="H526" s="824"/>
      <c r="I526" s="824"/>
      <c r="J526" s="824"/>
      <c r="K526" s="824"/>
      <c r="L526" s="824"/>
      <c r="M526" s="824"/>
      <c r="N526" s="824"/>
      <c r="O526" s="824"/>
      <c r="P526" s="824"/>
      <c r="Q526" s="824"/>
      <c r="R526" s="824"/>
      <c r="S526" s="824"/>
      <c r="T526" s="824"/>
      <c r="U526" s="824"/>
      <c r="V526" s="824"/>
      <c r="W526" s="824"/>
      <c r="X526" s="824"/>
      <c r="Y526" s="824"/>
      <c r="Z526" s="824"/>
    </row>
    <row r="527" s="823" customFormat="1" ht="28.45" hidden="1" customHeight="1" outlineLevel="1" spans="1:26">
      <c r="A527" s="833"/>
      <c r="B527" s="831" t="s">
        <v>75</v>
      </c>
      <c r="C527" s="831" t="s">
        <v>9089</v>
      </c>
      <c r="D527" s="832">
        <v>-23856.726</v>
      </c>
      <c r="E527" s="831"/>
      <c r="F527" s="824"/>
      <c r="G527" s="824"/>
      <c r="H527" s="824"/>
      <c r="I527" s="824"/>
      <c r="J527" s="824"/>
      <c r="K527" s="824"/>
      <c r="L527" s="824"/>
      <c r="M527" s="824"/>
      <c r="N527" s="824"/>
      <c r="O527" s="824"/>
      <c r="P527" s="824"/>
      <c r="Q527" s="824"/>
      <c r="R527" s="824"/>
      <c r="S527" s="824"/>
      <c r="T527" s="824"/>
      <c r="U527" s="824"/>
      <c r="V527" s="824"/>
      <c r="W527" s="824"/>
      <c r="X527" s="824"/>
      <c r="Y527" s="824"/>
      <c r="Z527" s="824"/>
    </row>
    <row r="528" s="823" customFormat="1" ht="28.45" hidden="1" customHeight="1" outlineLevel="1" spans="1:26">
      <c r="A528" s="833"/>
      <c r="B528" s="831" t="s">
        <v>75</v>
      </c>
      <c r="C528" s="831" t="s">
        <v>9090</v>
      </c>
      <c r="D528" s="832">
        <v>26536961.406787</v>
      </c>
      <c r="E528" s="831"/>
      <c r="F528" s="824"/>
      <c r="G528" s="824"/>
      <c r="H528" s="824"/>
      <c r="I528" s="824"/>
      <c r="J528" s="824"/>
      <c r="K528" s="824"/>
      <c r="L528" s="824"/>
      <c r="M528" s="824"/>
      <c r="N528" s="824"/>
      <c r="O528" s="824"/>
      <c r="P528" s="824"/>
      <c r="Q528" s="824"/>
      <c r="R528" s="824"/>
      <c r="S528" s="824"/>
      <c r="T528" s="824"/>
      <c r="U528" s="824"/>
      <c r="V528" s="824"/>
      <c r="W528" s="824"/>
      <c r="X528" s="824"/>
      <c r="Y528" s="824"/>
      <c r="Z528" s="824"/>
    </row>
    <row r="529" s="823" customFormat="1" ht="28.45" hidden="1" customHeight="1" outlineLevel="1" spans="1:26">
      <c r="A529" s="833"/>
      <c r="B529" s="831" t="s">
        <v>75</v>
      </c>
      <c r="C529" s="831" t="s">
        <v>9091</v>
      </c>
      <c r="D529" s="832">
        <v>-5512.729059</v>
      </c>
      <c r="E529" s="831"/>
      <c r="F529" s="824"/>
      <c r="G529" s="824"/>
      <c r="H529" s="824"/>
      <c r="I529" s="824"/>
      <c r="J529" s="824"/>
      <c r="K529" s="824"/>
      <c r="L529" s="824"/>
      <c r="M529" s="824"/>
      <c r="N529" s="824"/>
      <c r="O529" s="824"/>
      <c r="P529" s="824"/>
      <c r="Q529" s="824"/>
      <c r="R529" s="824"/>
      <c r="S529" s="824"/>
      <c r="T529" s="824"/>
      <c r="U529" s="824"/>
      <c r="V529" s="824"/>
      <c r="W529" s="824"/>
      <c r="X529" s="824"/>
      <c r="Y529" s="824"/>
      <c r="Z529" s="824"/>
    </row>
    <row r="530" s="823" customFormat="1" ht="28.45" hidden="1" customHeight="1" outlineLevel="1" spans="1:26">
      <c r="A530" s="833"/>
      <c r="B530" s="831" t="s">
        <v>75</v>
      </c>
      <c r="C530" s="831" t="s">
        <v>9092</v>
      </c>
      <c r="D530" s="832">
        <v>146812.233982</v>
      </c>
      <c r="E530" s="831"/>
      <c r="F530" s="824"/>
      <c r="G530" s="824"/>
      <c r="H530" s="824"/>
      <c r="I530" s="824"/>
      <c r="J530" s="824"/>
      <c r="K530" s="824"/>
      <c r="L530" s="824"/>
      <c r="M530" s="824"/>
      <c r="N530" s="824"/>
      <c r="O530" s="824"/>
      <c r="P530" s="824"/>
      <c r="Q530" s="824"/>
      <c r="R530" s="824"/>
      <c r="S530" s="824"/>
      <c r="T530" s="824"/>
      <c r="U530" s="824"/>
      <c r="V530" s="824"/>
      <c r="W530" s="824"/>
      <c r="X530" s="824"/>
      <c r="Y530" s="824"/>
      <c r="Z530" s="824"/>
    </row>
    <row r="531" s="823" customFormat="1" ht="28.45" hidden="1" customHeight="1" outlineLevel="1" spans="1:26">
      <c r="A531" s="833"/>
      <c r="B531" s="831" t="s">
        <v>75</v>
      </c>
      <c r="C531" s="831" t="s">
        <v>9093</v>
      </c>
      <c r="D531" s="832">
        <v>146029.3382</v>
      </c>
      <c r="E531" s="831"/>
      <c r="F531" s="824"/>
      <c r="G531" s="824"/>
      <c r="H531" s="824"/>
      <c r="I531" s="824"/>
      <c r="J531" s="824"/>
      <c r="K531" s="824"/>
      <c r="L531" s="824"/>
      <c r="M531" s="824"/>
      <c r="N531" s="824"/>
      <c r="O531" s="824"/>
      <c r="P531" s="824"/>
      <c r="Q531" s="824"/>
      <c r="R531" s="824"/>
      <c r="S531" s="824"/>
      <c r="T531" s="824"/>
      <c r="U531" s="824"/>
      <c r="V531" s="824"/>
      <c r="W531" s="824"/>
      <c r="X531" s="824"/>
      <c r="Y531" s="824"/>
      <c r="Z531" s="824"/>
    </row>
    <row r="532" s="823" customFormat="1" ht="28.45" hidden="1" customHeight="1" outlineLevel="1" spans="1:26">
      <c r="A532" s="833"/>
      <c r="B532" s="831" t="s">
        <v>75</v>
      </c>
      <c r="C532" s="831" t="s">
        <v>9094</v>
      </c>
      <c r="D532" s="832">
        <v>0</v>
      </c>
      <c r="E532" s="831"/>
      <c r="F532" s="824"/>
      <c r="G532" s="824"/>
      <c r="H532" s="824"/>
      <c r="I532" s="824"/>
      <c r="J532" s="824"/>
      <c r="K532" s="824"/>
      <c r="L532" s="824"/>
      <c r="M532" s="824"/>
      <c r="N532" s="824"/>
      <c r="O532" s="824"/>
      <c r="P532" s="824"/>
      <c r="Q532" s="824"/>
      <c r="R532" s="824"/>
      <c r="S532" s="824"/>
      <c r="T532" s="824"/>
      <c r="U532" s="824"/>
      <c r="V532" s="824"/>
      <c r="W532" s="824"/>
      <c r="X532" s="824"/>
      <c r="Y532" s="824"/>
      <c r="Z532" s="824"/>
    </row>
    <row r="533" s="823" customFormat="1" ht="28.45" hidden="1" customHeight="1" outlineLevel="1" spans="1:26">
      <c r="A533" s="833"/>
      <c r="B533" s="831" t="s">
        <v>75</v>
      </c>
      <c r="C533" s="831" t="s">
        <v>9095</v>
      </c>
      <c r="D533" s="832">
        <v>0</v>
      </c>
      <c r="E533" s="831"/>
      <c r="F533" s="824"/>
      <c r="G533" s="824"/>
      <c r="H533" s="824"/>
      <c r="I533" s="824"/>
      <c r="J533" s="824"/>
      <c r="K533" s="824"/>
      <c r="L533" s="824"/>
      <c r="M533" s="824"/>
      <c r="N533" s="824"/>
      <c r="O533" s="824"/>
      <c r="P533" s="824"/>
      <c r="Q533" s="824"/>
      <c r="R533" s="824"/>
      <c r="S533" s="824"/>
      <c r="T533" s="824"/>
      <c r="U533" s="824"/>
      <c r="V533" s="824"/>
      <c r="W533" s="824"/>
      <c r="X533" s="824"/>
      <c r="Y533" s="824"/>
      <c r="Z533" s="824"/>
    </row>
    <row r="534" s="823" customFormat="1" ht="28.45" hidden="1" customHeight="1" outlineLevel="1" spans="1:26">
      <c r="A534" s="833"/>
      <c r="B534" s="831" t="s">
        <v>75</v>
      </c>
      <c r="C534" s="831" t="s">
        <v>9096</v>
      </c>
      <c r="D534" s="832">
        <v>0</v>
      </c>
      <c r="E534" s="831"/>
      <c r="F534" s="824"/>
      <c r="G534" s="824"/>
      <c r="H534" s="824"/>
      <c r="I534" s="824"/>
      <c r="J534" s="824"/>
      <c r="K534" s="824"/>
      <c r="L534" s="824"/>
      <c r="M534" s="824"/>
      <c r="N534" s="824"/>
      <c r="O534" s="824"/>
      <c r="P534" s="824"/>
      <c r="Q534" s="824"/>
      <c r="R534" s="824"/>
      <c r="S534" s="824"/>
      <c r="T534" s="824"/>
      <c r="U534" s="824"/>
      <c r="V534" s="824"/>
      <c r="W534" s="824"/>
      <c r="X534" s="824"/>
      <c r="Y534" s="824"/>
      <c r="Z534" s="824"/>
    </row>
    <row r="535" s="823" customFormat="1" ht="28.45" hidden="1" customHeight="1" outlineLevel="1" spans="1:26">
      <c r="A535" s="833"/>
      <c r="B535" s="831" t="s">
        <v>75</v>
      </c>
      <c r="C535" s="831" t="s">
        <v>9097</v>
      </c>
      <c r="D535" s="832">
        <v>63798.24</v>
      </c>
      <c r="E535" s="831"/>
      <c r="F535" s="824"/>
      <c r="G535" s="824"/>
      <c r="H535" s="824"/>
      <c r="I535" s="824"/>
      <c r="J535" s="824"/>
      <c r="K535" s="824"/>
      <c r="L535" s="824"/>
      <c r="M535" s="824"/>
      <c r="N535" s="824"/>
      <c r="O535" s="824"/>
      <c r="P535" s="824"/>
      <c r="Q535" s="824"/>
      <c r="R535" s="824"/>
      <c r="S535" s="824"/>
      <c r="T535" s="824"/>
      <c r="U535" s="824"/>
      <c r="V535" s="824"/>
      <c r="W535" s="824"/>
      <c r="X535" s="824"/>
      <c r="Y535" s="824"/>
      <c r="Z535" s="824"/>
    </row>
    <row r="536" s="823" customFormat="1" ht="28.45" hidden="1" customHeight="1" outlineLevel="1" spans="1:26">
      <c r="A536" s="833"/>
      <c r="B536" s="831" t="s">
        <v>75</v>
      </c>
      <c r="C536" s="831" t="s">
        <v>9098</v>
      </c>
      <c r="D536" s="832">
        <v>38823.77</v>
      </c>
      <c r="E536" s="831"/>
      <c r="F536" s="824"/>
      <c r="G536" s="824"/>
      <c r="H536" s="824"/>
      <c r="I536" s="824"/>
      <c r="J536" s="824"/>
      <c r="K536" s="824"/>
      <c r="L536" s="824"/>
      <c r="M536" s="824"/>
      <c r="N536" s="824"/>
      <c r="O536" s="824"/>
      <c r="P536" s="824"/>
      <c r="Q536" s="824"/>
      <c r="R536" s="824"/>
      <c r="S536" s="824"/>
      <c r="T536" s="824"/>
      <c r="U536" s="824"/>
      <c r="V536" s="824"/>
      <c r="W536" s="824"/>
      <c r="X536" s="824"/>
      <c r="Y536" s="824"/>
      <c r="Z536" s="824"/>
    </row>
    <row r="537" s="823" customFormat="1" ht="28.45" hidden="1" customHeight="1" outlineLevel="1" spans="1:26">
      <c r="A537" s="833"/>
      <c r="B537" s="831" t="s">
        <v>75</v>
      </c>
      <c r="C537" s="831" t="s">
        <v>9099</v>
      </c>
      <c r="D537" s="832">
        <v>895957.73</v>
      </c>
      <c r="E537" s="831"/>
      <c r="F537" s="824"/>
      <c r="G537" s="824"/>
      <c r="H537" s="824"/>
      <c r="I537" s="824"/>
      <c r="J537" s="824"/>
      <c r="K537" s="824"/>
      <c r="L537" s="824"/>
      <c r="M537" s="824"/>
      <c r="N537" s="824"/>
      <c r="O537" s="824"/>
      <c r="P537" s="824"/>
      <c r="Q537" s="824"/>
      <c r="R537" s="824"/>
      <c r="S537" s="824"/>
      <c r="T537" s="824"/>
      <c r="U537" s="824"/>
      <c r="V537" s="824"/>
      <c r="W537" s="824"/>
      <c r="X537" s="824"/>
      <c r="Y537" s="824"/>
      <c r="Z537" s="824"/>
    </row>
    <row r="538" s="823" customFormat="1" ht="28.45" hidden="1" customHeight="1" outlineLevel="1" spans="1:26">
      <c r="A538" s="833"/>
      <c r="B538" s="831" t="s">
        <v>75</v>
      </c>
      <c r="C538" s="831" t="s">
        <v>9100</v>
      </c>
      <c r="D538" s="832">
        <v>-11777.5202</v>
      </c>
      <c r="E538" s="831"/>
      <c r="F538" s="824"/>
      <c r="G538" s="824"/>
      <c r="H538" s="824"/>
      <c r="I538" s="824"/>
      <c r="J538" s="824"/>
      <c r="K538" s="824"/>
      <c r="L538" s="824"/>
      <c r="M538" s="824"/>
      <c r="N538" s="824"/>
      <c r="O538" s="824"/>
      <c r="P538" s="824"/>
      <c r="Q538" s="824"/>
      <c r="R538" s="824"/>
      <c r="S538" s="824"/>
      <c r="T538" s="824"/>
      <c r="U538" s="824"/>
      <c r="V538" s="824"/>
      <c r="W538" s="824"/>
      <c r="X538" s="824"/>
      <c r="Y538" s="824"/>
      <c r="Z538" s="824"/>
    </row>
    <row r="539" s="823" customFormat="1" ht="28.45" hidden="1" customHeight="1" outlineLevel="1" spans="1:26">
      <c r="A539" s="833"/>
      <c r="B539" s="831" t="s">
        <v>75</v>
      </c>
      <c r="C539" s="831" t="s">
        <v>9101</v>
      </c>
      <c r="D539" s="832">
        <v>0</v>
      </c>
      <c r="E539" s="831"/>
      <c r="F539" s="824"/>
      <c r="G539" s="824"/>
      <c r="H539" s="824"/>
      <c r="I539" s="824"/>
      <c r="J539" s="824"/>
      <c r="K539" s="824"/>
      <c r="L539" s="824"/>
      <c r="M539" s="824"/>
      <c r="N539" s="824"/>
      <c r="O539" s="824"/>
      <c r="P539" s="824"/>
      <c r="Q539" s="824"/>
      <c r="R539" s="824"/>
      <c r="S539" s="824"/>
      <c r="T539" s="824"/>
      <c r="U539" s="824"/>
      <c r="V539" s="824"/>
      <c r="W539" s="824"/>
      <c r="X539" s="824"/>
      <c r="Y539" s="824"/>
      <c r="Z539" s="824"/>
    </row>
    <row r="540" s="823" customFormat="1" ht="28.45" hidden="1" customHeight="1" outlineLevel="1" spans="1:26">
      <c r="A540" s="833"/>
      <c r="B540" s="831" t="s">
        <v>75</v>
      </c>
      <c r="C540" s="831" t="s">
        <v>9102</v>
      </c>
      <c r="D540" s="832">
        <v>30</v>
      </c>
      <c r="E540" s="831"/>
      <c r="F540" s="824"/>
      <c r="G540" s="824"/>
      <c r="H540" s="824"/>
      <c r="I540" s="824"/>
      <c r="J540" s="824"/>
      <c r="K540" s="824"/>
      <c r="L540" s="824"/>
      <c r="M540" s="824"/>
      <c r="N540" s="824"/>
      <c r="O540" s="824"/>
      <c r="P540" s="824"/>
      <c r="Q540" s="824"/>
      <c r="R540" s="824"/>
      <c r="S540" s="824"/>
      <c r="T540" s="824"/>
      <c r="U540" s="824"/>
      <c r="V540" s="824"/>
      <c r="W540" s="824"/>
      <c r="X540" s="824"/>
      <c r="Y540" s="824"/>
      <c r="Z540" s="824"/>
    </row>
    <row r="541" s="823" customFormat="1" ht="28.45" hidden="1" customHeight="1" outlineLevel="1" spans="1:26">
      <c r="A541" s="833"/>
      <c r="B541" s="831" t="s">
        <v>75</v>
      </c>
      <c r="C541" s="831" t="s">
        <v>9103</v>
      </c>
      <c r="D541" s="832">
        <v>64494.923463</v>
      </c>
      <c r="E541" s="831"/>
      <c r="F541" s="824"/>
      <c r="G541" s="824"/>
      <c r="H541" s="824"/>
      <c r="I541" s="824"/>
      <c r="J541" s="824"/>
      <c r="K541" s="824"/>
      <c r="L541" s="824"/>
      <c r="M541" s="824"/>
      <c r="N541" s="824"/>
      <c r="O541" s="824"/>
      <c r="P541" s="824"/>
      <c r="Q541" s="824"/>
      <c r="R541" s="824"/>
      <c r="S541" s="824"/>
      <c r="T541" s="824"/>
      <c r="U541" s="824"/>
      <c r="V541" s="824"/>
      <c r="W541" s="824"/>
      <c r="X541" s="824"/>
      <c r="Y541" s="824"/>
      <c r="Z541" s="824"/>
    </row>
    <row r="542" s="823" customFormat="1" ht="28.45" hidden="1" customHeight="1" outlineLevel="1" spans="1:26">
      <c r="A542" s="833"/>
      <c r="B542" s="831" t="s">
        <v>75</v>
      </c>
      <c r="C542" s="831" t="s">
        <v>9104</v>
      </c>
      <c r="D542" s="832">
        <v>-2807.56</v>
      </c>
      <c r="E542" s="831"/>
      <c r="F542" s="824"/>
      <c r="G542" s="824"/>
      <c r="H542" s="824"/>
      <c r="I542" s="824"/>
      <c r="J542" s="824"/>
      <c r="K542" s="824"/>
      <c r="L542" s="824"/>
      <c r="M542" s="824"/>
      <c r="N542" s="824"/>
      <c r="O542" s="824"/>
      <c r="P542" s="824"/>
      <c r="Q542" s="824"/>
      <c r="R542" s="824"/>
      <c r="S542" s="824"/>
      <c r="T542" s="824"/>
      <c r="U542" s="824"/>
      <c r="V542" s="824"/>
      <c r="W542" s="824"/>
      <c r="X542" s="824"/>
      <c r="Y542" s="824"/>
      <c r="Z542" s="824"/>
    </row>
    <row r="543" s="823" customFormat="1" ht="28.45" hidden="1" customHeight="1" outlineLevel="1" spans="1:26">
      <c r="A543" s="833"/>
      <c r="B543" s="831" t="s">
        <v>75</v>
      </c>
      <c r="C543" s="831" t="s">
        <v>9105</v>
      </c>
      <c r="D543" s="832">
        <v>0</v>
      </c>
      <c r="E543" s="831"/>
      <c r="F543" s="824"/>
      <c r="G543" s="824"/>
      <c r="H543" s="824"/>
      <c r="I543" s="824"/>
      <c r="J543" s="824"/>
      <c r="K543" s="824"/>
      <c r="L543" s="824"/>
      <c r="M543" s="824"/>
      <c r="N543" s="824"/>
      <c r="O543" s="824"/>
      <c r="P543" s="824"/>
      <c r="Q543" s="824"/>
      <c r="R543" s="824"/>
      <c r="S543" s="824"/>
      <c r="T543" s="824"/>
      <c r="U543" s="824"/>
      <c r="V543" s="824"/>
      <c r="W543" s="824"/>
      <c r="X543" s="824"/>
      <c r="Y543" s="824"/>
      <c r="Z543" s="824"/>
    </row>
    <row r="544" s="823" customFormat="1" ht="28.45" hidden="1" customHeight="1" outlineLevel="1" spans="1:26">
      <c r="A544" s="833"/>
      <c r="B544" s="831" t="s">
        <v>75</v>
      </c>
      <c r="C544" s="831" t="s">
        <v>9106</v>
      </c>
      <c r="D544" s="832">
        <v>0</v>
      </c>
      <c r="E544" s="831"/>
      <c r="F544" s="824"/>
      <c r="G544" s="824"/>
      <c r="H544" s="824"/>
      <c r="I544" s="824"/>
      <c r="J544" s="824"/>
      <c r="K544" s="824"/>
      <c r="L544" s="824"/>
      <c r="M544" s="824"/>
      <c r="N544" s="824"/>
      <c r="O544" s="824"/>
      <c r="P544" s="824"/>
      <c r="Q544" s="824"/>
      <c r="R544" s="824"/>
      <c r="S544" s="824"/>
      <c r="T544" s="824"/>
      <c r="U544" s="824"/>
      <c r="V544" s="824"/>
      <c r="W544" s="824"/>
      <c r="X544" s="824"/>
      <c r="Y544" s="824"/>
      <c r="Z544" s="824"/>
    </row>
    <row r="545" s="823" customFormat="1" ht="28.45" hidden="1" customHeight="1" outlineLevel="1" spans="1:26">
      <c r="A545" s="833"/>
      <c r="B545" s="831" t="s">
        <v>75</v>
      </c>
      <c r="C545" s="831" t="s">
        <v>9107</v>
      </c>
      <c r="D545" s="832">
        <v>258.96</v>
      </c>
      <c r="E545" s="831"/>
      <c r="F545" s="824"/>
      <c r="G545" s="824"/>
      <c r="H545" s="824"/>
      <c r="I545" s="824"/>
      <c r="J545" s="824"/>
      <c r="K545" s="824"/>
      <c r="L545" s="824"/>
      <c r="M545" s="824"/>
      <c r="N545" s="824"/>
      <c r="O545" s="824"/>
      <c r="P545" s="824"/>
      <c r="Q545" s="824"/>
      <c r="R545" s="824"/>
      <c r="S545" s="824"/>
      <c r="T545" s="824"/>
      <c r="U545" s="824"/>
      <c r="V545" s="824"/>
      <c r="W545" s="824"/>
      <c r="X545" s="824"/>
      <c r="Y545" s="824"/>
      <c r="Z545" s="824"/>
    </row>
    <row r="546" s="823" customFormat="1" ht="28.45" hidden="1" customHeight="1" outlineLevel="1" spans="1:26">
      <c r="A546" s="833"/>
      <c r="B546" s="831" t="s">
        <v>59</v>
      </c>
      <c r="C546" s="831" t="s">
        <v>9108</v>
      </c>
      <c r="D546" s="832">
        <v>-150000</v>
      </c>
      <c r="E546" s="831"/>
      <c r="F546" s="824"/>
      <c r="G546" s="824"/>
      <c r="H546" s="824"/>
      <c r="I546" s="824"/>
      <c r="J546" s="824"/>
      <c r="K546" s="824"/>
      <c r="L546" s="824"/>
      <c r="M546" s="824"/>
      <c r="N546" s="824"/>
      <c r="O546" s="824"/>
      <c r="P546" s="824"/>
      <c r="Q546" s="824"/>
      <c r="R546" s="824"/>
      <c r="S546" s="824"/>
      <c r="T546" s="824"/>
      <c r="U546" s="824"/>
      <c r="V546" s="824"/>
      <c r="W546" s="824"/>
      <c r="X546" s="824"/>
      <c r="Y546" s="824"/>
      <c r="Z546" s="824"/>
    </row>
    <row r="547" s="823" customFormat="1" ht="28.45" hidden="1" customHeight="1" outlineLevel="1" spans="1:26">
      <c r="A547" s="833"/>
      <c r="B547" s="831" t="s">
        <v>59</v>
      </c>
      <c r="C547" s="831" t="s">
        <v>9109</v>
      </c>
      <c r="D547" s="832">
        <v>-146154</v>
      </c>
      <c r="E547" s="831"/>
      <c r="F547" s="824"/>
      <c r="G547" s="824"/>
      <c r="H547" s="824"/>
      <c r="I547" s="824"/>
      <c r="J547" s="824"/>
      <c r="K547" s="824"/>
      <c r="L547" s="824"/>
      <c r="M547" s="824"/>
      <c r="N547" s="824"/>
      <c r="O547" s="824"/>
      <c r="P547" s="824"/>
      <c r="Q547" s="824"/>
      <c r="R547" s="824"/>
      <c r="S547" s="824"/>
      <c r="T547" s="824"/>
      <c r="U547" s="824"/>
      <c r="V547" s="824"/>
      <c r="W547" s="824"/>
      <c r="X547" s="824"/>
      <c r="Y547" s="824"/>
      <c r="Z547" s="824"/>
    </row>
    <row r="548" s="823" customFormat="1" ht="28.45" hidden="1" customHeight="1" outlineLevel="1" spans="1:26">
      <c r="A548" s="833"/>
      <c r="B548" s="831" t="s">
        <v>59</v>
      </c>
      <c r="C548" s="831" t="s">
        <v>9110</v>
      </c>
      <c r="D548" s="832">
        <v>-120000</v>
      </c>
      <c r="E548" s="831"/>
      <c r="F548" s="824"/>
      <c r="G548" s="824"/>
      <c r="H548" s="824"/>
      <c r="I548" s="824"/>
      <c r="J548" s="824"/>
      <c r="K548" s="824"/>
      <c r="L548" s="824"/>
      <c r="M548" s="824"/>
      <c r="N548" s="824"/>
      <c r="O548" s="824"/>
      <c r="P548" s="824"/>
      <c r="Q548" s="824"/>
      <c r="R548" s="824"/>
      <c r="S548" s="824"/>
      <c r="T548" s="824"/>
      <c r="U548" s="824"/>
      <c r="V548" s="824"/>
      <c r="W548" s="824"/>
      <c r="X548" s="824"/>
      <c r="Y548" s="824"/>
      <c r="Z548" s="824"/>
    </row>
    <row r="549" s="823" customFormat="1" ht="28.45" hidden="1" customHeight="1" outlineLevel="1" spans="1:26">
      <c r="A549" s="833"/>
      <c r="B549" s="831" t="s">
        <v>2547</v>
      </c>
      <c r="C549" s="831" t="s">
        <v>9111</v>
      </c>
      <c r="D549" s="832">
        <v>92512</v>
      </c>
      <c r="E549" s="831"/>
      <c r="F549" s="824"/>
      <c r="G549" s="824"/>
      <c r="H549" s="824"/>
      <c r="I549" s="824"/>
      <c r="J549" s="824"/>
      <c r="K549" s="824"/>
      <c r="L549" s="824"/>
      <c r="M549" s="824"/>
      <c r="N549" s="824"/>
      <c r="O549" s="824"/>
      <c r="P549" s="824"/>
      <c r="Q549" s="824"/>
      <c r="R549" s="824"/>
      <c r="S549" s="824"/>
      <c r="T549" s="824"/>
      <c r="U549" s="824"/>
      <c r="V549" s="824"/>
      <c r="W549" s="824"/>
      <c r="X549" s="824"/>
      <c r="Y549" s="824"/>
      <c r="Z549" s="824"/>
    </row>
    <row r="550" s="823" customFormat="1" ht="28.45" hidden="1" customHeight="1" outlineLevel="1" spans="1:26">
      <c r="A550" s="833"/>
      <c r="B550" s="831" t="s">
        <v>2547</v>
      </c>
      <c r="C550" s="831" t="s">
        <v>9112</v>
      </c>
      <c r="D550" s="832">
        <v>12100720</v>
      </c>
      <c r="E550" s="831"/>
      <c r="F550" s="824"/>
      <c r="G550" s="824"/>
      <c r="H550" s="824"/>
      <c r="I550" s="824"/>
      <c r="J550" s="824"/>
      <c r="K550" s="824"/>
      <c r="L550" s="824"/>
      <c r="M550" s="824"/>
      <c r="N550" s="824"/>
      <c r="O550" s="824"/>
      <c r="P550" s="824"/>
      <c r="Q550" s="824"/>
      <c r="R550" s="824"/>
      <c r="S550" s="824"/>
      <c r="T550" s="824"/>
      <c r="U550" s="824"/>
      <c r="V550" s="824"/>
      <c r="W550" s="824"/>
      <c r="X550" s="824"/>
      <c r="Y550" s="824"/>
      <c r="Z550" s="824"/>
    </row>
    <row r="551" s="823" customFormat="1" ht="28.45" hidden="1" customHeight="1" outlineLevel="1" spans="1:26">
      <c r="A551" s="833"/>
      <c r="B551" s="831" t="s">
        <v>2547</v>
      </c>
      <c r="C551" s="831" t="s">
        <v>8787</v>
      </c>
      <c r="D551" s="832">
        <v>-132500</v>
      </c>
      <c r="E551" s="831"/>
      <c r="F551" s="824"/>
      <c r="G551" s="824"/>
      <c r="H551" s="824"/>
      <c r="I551" s="824"/>
      <c r="J551" s="824"/>
      <c r="K551" s="824"/>
      <c r="L551" s="824"/>
      <c r="M551" s="824"/>
      <c r="N551" s="824"/>
      <c r="O551" s="824"/>
      <c r="P551" s="824"/>
      <c r="Q551" s="824"/>
      <c r="R551" s="824"/>
      <c r="S551" s="824"/>
      <c r="T551" s="824"/>
      <c r="U551" s="824"/>
      <c r="V551" s="824"/>
      <c r="W551" s="824"/>
      <c r="X551" s="824"/>
      <c r="Y551" s="824"/>
      <c r="Z551" s="824"/>
    </row>
    <row r="552" s="823" customFormat="1" ht="28.45" hidden="1" customHeight="1" outlineLevel="1" spans="1:26">
      <c r="A552" s="833"/>
      <c r="B552" s="831" t="s">
        <v>2547</v>
      </c>
      <c r="C552" s="831" t="s">
        <v>9113</v>
      </c>
      <c r="D552" s="832">
        <v>-16000</v>
      </c>
      <c r="E552" s="831"/>
      <c r="F552" s="824"/>
      <c r="G552" s="824"/>
      <c r="H552" s="824"/>
      <c r="I552" s="824"/>
      <c r="J552" s="824"/>
      <c r="K552" s="824"/>
      <c r="L552" s="824"/>
      <c r="M552" s="824"/>
      <c r="N552" s="824"/>
      <c r="O552" s="824"/>
      <c r="P552" s="824"/>
      <c r="Q552" s="824"/>
      <c r="R552" s="824"/>
      <c r="S552" s="824"/>
      <c r="T552" s="824"/>
      <c r="U552" s="824"/>
      <c r="V552" s="824"/>
      <c r="W552" s="824"/>
      <c r="X552" s="824"/>
      <c r="Y552" s="824"/>
      <c r="Z552" s="824"/>
    </row>
    <row r="553" s="823" customFormat="1" ht="28.45" hidden="1" customHeight="1" outlineLevel="1" spans="1:26">
      <c r="A553" s="833"/>
      <c r="B553" s="831" t="s">
        <v>2547</v>
      </c>
      <c r="C553" s="831" t="s">
        <v>9114</v>
      </c>
      <c r="D553" s="832">
        <v>2115000</v>
      </c>
      <c r="E553" s="831"/>
      <c r="F553" s="824"/>
      <c r="G553" s="824"/>
      <c r="H553" s="824"/>
      <c r="I553" s="824"/>
      <c r="J553" s="824"/>
      <c r="K553" s="824"/>
      <c r="L553" s="824"/>
      <c r="M553" s="824"/>
      <c r="N553" s="824"/>
      <c r="O553" s="824"/>
      <c r="P553" s="824"/>
      <c r="Q553" s="824"/>
      <c r="R553" s="824"/>
      <c r="S553" s="824"/>
      <c r="T553" s="824"/>
      <c r="U553" s="824"/>
      <c r="V553" s="824"/>
      <c r="W553" s="824"/>
      <c r="X553" s="824"/>
      <c r="Y553" s="824"/>
      <c r="Z553" s="824"/>
    </row>
    <row r="554" s="823" customFormat="1" ht="28.45" hidden="1" customHeight="1" outlineLevel="1" spans="1:26">
      <c r="A554" s="833"/>
      <c r="B554" s="831" t="s">
        <v>2547</v>
      </c>
      <c r="C554" s="831" t="s">
        <v>9115</v>
      </c>
      <c r="D554" s="832">
        <v>592500</v>
      </c>
      <c r="E554" s="831"/>
      <c r="F554" s="824"/>
      <c r="G554" s="824"/>
      <c r="H554" s="824"/>
      <c r="I554" s="824"/>
      <c r="J554" s="824"/>
      <c r="K554" s="824"/>
      <c r="L554" s="824"/>
      <c r="M554" s="824"/>
      <c r="N554" s="824"/>
      <c r="O554" s="824"/>
      <c r="P554" s="824"/>
      <c r="Q554" s="824"/>
      <c r="R554" s="824"/>
      <c r="S554" s="824"/>
      <c r="T554" s="824"/>
      <c r="U554" s="824"/>
      <c r="V554" s="824"/>
      <c r="W554" s="824"/>
      <c r="X554" s="824"/>
      <c r="Y554" s="824"/>
      <c r="Z554" s="824"/>
    </row>
    <row r="555" s="823" customFormat="1" ht="28.45" hidden="1" customHeight="1" outlineLevel="1" spans="1:26">
      <c r="A555" s="833"/>
      <c r="B555" s="831" t="s">
        <v>2547</v>
      </c>
      <c r="C555" s="831" t="s">
        <v>9116</v>
      </c>
      <c r="D555" s="832">
        <v>9108</v>
      </c>
      <c r="E555" s="831"/>
      <c r="F555" s="824"/>
      <c r="G555" s="824"/>
      <c r="H555" s="824"/>
      <c r="I555" s="824"/>
      <c r="J555" s="824"/>
      <c r="K555" s="824"/>
      <c r="L555" s="824"/>
      <c r="M555" s="824"/>
      <c r="N555" s="824"/>
      <c r="O555" s="824"/>
      <c r="P555" s="824"/>
      <c r="Q555" s="824"/>
      <c r="R555" s="824"/>
      <c r="S555" s="824"/>
      <c r="T555" s="824"/>
      <c r="U555" s="824"/>
      <c r="V555" s="824"/>
      <c r="W555" s="824"/>
      <c r="X555" s="824"/>
      <c r="Y555" s="824"/>
      <c r="Z555" s="824"/>
    </row>
    <row r="556" s="823" customFormat="1" ht="28.45" hidden="1" customHeight="1" outlineLevel="1" spans="1:26">
      <c r="A556" s="833"/>
      <c r="B556" s="831" t="s">
        <v>2547</v>
      </c>
      <c r="C556" s="831" t="s">
        <v>9117</v>
      </c>
      <c r="D556" s="832">
        <v>73000</v>
      </c>
      <c r="E556" s="831"/>
      <c r="F556" s="824"/>
      <c r="G556" s="824"/>
      <c r="H556" s="824"/>
      <c r="I556" s="824"/>
      <c r="J556" s="824"/>
      <c r="K556" s="824"/>
      <c r="L556" s="824"/>
      <c r="M556" s="824"/>
      <c r="N556" s="824"/>
      <c r="O556" s="824"/>
      <c r="P556" s="824"/>
      <c r="Q556" s="824"/>
      <c r="R556" s="824"/>
      <c r="S556" s="824"/>
      <c r="T556" s="824"/>
      <c r="U556" s="824"/>
      <c r="V556" s="824"/>
      <c r="W556" s="824"/>
      <c r="X556" s="824"/>
      <c r="Y556" s="824"/>
      <c r="Z556" s="824"/>
    </row>
    <row r="557" s="823" customFormat="1" ht="28.45" hidden="1" customHeight="1" outlineLevel="1" spans="1:26">
      <c r="A557" s="833"/>
      <c r="B557" s="831" t="s">
        <v>2547</v>
      </c>
      <c r="C557" s="831" t="s">
        <v>8791</v>
      </c>
      <c r="D557" s="832">
        <v>-69000</v>
      </c>
      <c r="E557" s="831"/>
      <c r="F557" s="824"/>
      <c r="G557" s="824"/>
      <c r="H557" s="824"/>
      <c r="I557" s="824"/>
      <c r="J557" s="824"/>
      <c r="K557" s="824"/>
      <c r="L557" s="824"/>
      <c r="M557" s="824"/>
      <c r="N557" s="824"/>
      <c r="O557" s="824"/>
      <c r="P557" s="824"/>
      <c r="Q557" s="824"/>
      <c r="R557" s="824"/>
      <c r="S557" s="824"/>
      <c r="T557" s="824"/>
      <c r="U557" s="824"/>
      <c r="V557" s="824"/>
      <c r="W557" s="824"/>
      <c r="X557" s="824"/>
      <c r="Y557" s="824"/>
      <c r="Z557" s="824"/>
    </row>
    <row r="558" s="823" customFormat="1" ht="28.45" hidden="1" customHeight="1" outlineLevel="1" spans="1:26">
      <c r="A558" s="833"/>
      <c r="B558" s="831" t="s">
        <v>2547</v>
      </c>
      <c r="C558" s="831" t="s">
        <v>8536</v>
      </c>
      <c r="D558" s="832">
        <v>-74630</v>
      </c>
      <c r="E558" s="831"/>
      <c r="F558" s="824"/>
      <c r="G558" s="824"/>
      <c r="H558" s="824"/>
      <c r="I558" s="824"/>
      <c r="J558" s="824"/>
      <c r="K558" s="824"/>
      <c r="L558" s="824"/>
      <c r="M558" s="824"/>
      <c r="N558" s="824"/>
      <c r="O558" s="824"/>
      <c r="P558" s="824"/>
      <c r="Q558" s="824"/>
      <c r="R558" s="824"/>
      <c r="S558" s="824"/>
      <c r="T558" s="824"/>
      <c r="U558" s="824"/>
      <c r="V558" s="824"/>
      <c r="W558" s="824"/>
      <c r="X558" s="824"/>
      <c r="Y558" s="824"/>
      <c r="Z558" s="824"/>
    </row>
    <row r="559" s="823" customFormat="1" ht="28.45" hidden="1" customHeight="1" outlineLevel="1" spans="1:26">
      <c r="A559" s="833"/>
      <c r="B559" s="831" t="s">
        <v>2547</v>
      </c>
      <c r="C559" s="831" t="s">
        <v>9118</v>
      </c>
      <c r="D559" s="832">
        <v>-9000</v>
      </c>
      <c r="E559" s="831"/>
      <c r="F559" s="824"/>
      <c r="G559" s="824"/>
      <c r="H559" s="824"/>
      <c r="I559" s="824"/>
      <c r="J559" s="824"/>
      <c r="K559" s="824"/>
      <c r="L559" s="824"/>
      <c r="M559" s="824"/>
      <c r="N559" s="824"/>
      <c r="O559" s="824"/>
      <c r="P559" s="824"/>
      <c r="Q559" s="824"/>
      <c r="R559" s="824"/>
      <c r="S559" s="824"/>
      <c r="T559" s="824"/>
      <c r="U559" s="824"/>
      <c r="V559" s="824"/>
      <c r="W559" s="824"/>
      <c r="X559" s="824"/>
      <c r="Y559" s="824"/>
      <c r="Z559" s="824"/>
    </row>
    <row r="560" s="823" customFormat="1" ht="28.45" hidden="1" customHeight="1" outlineLevel="1" spans="1:26">
      <c r="A560" s="833"/>
      <c r="B560" s="831" t="s">
        <v>2547</v>
      </c>
      <c r="C560" s="831" t="s">
        <v>9119</v>
      </c>
      <c r="D560" s="832">
        <v>372500</v>
      </c>
      <c r="E560" s="831"/>
      <c r="F560" s="824"/>
      <c r="G560" s="824"/>
      <c r="H560" s="824"/>
      <c r="I560" s="824"/>
      <c r="J560" s="824"/>
      <c r="K560" s="824"/>
      <c r="L560" s="824"/>
      <c r="M560" s="824"/>
      <c r="N560" s="824"/>
      <c r="O560" s="824"/>
      <c r="P560" s="824"/>
      <c r="Q560" s="824"/>
      <c r="R560" s="824"/>
      <c r="S560" s="824"/>
      <c r="T560" s="824"/>
      <c r="U560" s="824"/>
      <c r="V560" s="824"/>
      <c r="W560" s="824"/>
      <c r="X560" s="824"/>
      <c r="Y560" s="824"/>
      <c r="Z560" s="824"/>
    </row>
    <row r="561" s="823" customFormat="1" ht="28.45" hidden="1" customHeight="1" outlineLevel="1" spans="1:26">
      <c r="A561" s="833"/>
      <c r="B561" s="831" t="s">
        <v>2547</v>
      </c>
      <c r="C561" s="831" t="s">
        <v>9120</v>
      </c>
      <c r="D561" s="832">
        <v>559000</v>
      </c>
      <c r="E561" s="831"/>
      <c r="F561" s="824"/>
      <c r="G561" s="824"/>
      <c r="H561" s="824"/>
      <c r="I561" s="824"/>
      <c r="J561" s="824"/>
      <c r="K561" s="824"/>
      <c r="L561" s="824"/>
      <c r="M561" s="824"/>
      <c r="N561" s="824"/>
      <c r="O561" s="824"/>
      <c r="P561" s="824"/>
      <c r="Q561" s="824"/>
      <c r="R561" s="824"/>
      <c r="S561" s="824"/>
      <c r="T561" s="824"/>
      <c r="U561" s="824"/>
      <c r="V561" s="824"/>
      <c r="W561" s="824"/>
      <c r="X561" s="824"/>
      <c r="Y561" s="824"/>
      <c r="Z561" s="824"/>
    </row>
    <row r="562" s="823" customFormat="1" ht="28.45" hidden="1" customHeight="1" outlineLevel="1" spans="1:26">
      <c r="A562" s="833"/>
      <c r="B562" s="831" t="s">
        <v>2547</v>
      </c>
      <c r="C562" s="831" t="s">
        <v>9121</v>
      </c>
      <c r="D562" s="832">
        <v>-435360</v>
      </c>
      <c r="E562" s="831"/>
      <c r="F562" s="824"/>
      <c r="G562" s="824"/>
      <c r="H562" s="824"/>
      <c r="I562" s="824"/>
      <c r="J562" s="824"/>
      <c r="K562" s="824"/>
      <c r="L562" s="824"/>
      <c r="M562" s="824"/>
      <c r="N562" s="824"/>
      <c r="O562" s="824"/>
      <c r="P562" s="824"/>
      <c r="Q562" s="824"/>
      <c r="R562" s="824"/>
      <c r="S562" s="824"/>
      <c r="T562" s="824"/>
      <c r="U562" s="824"/>
      <c r="V562" s="824"/>
      <c r="W562" s="824"/>
      <c r="X562" s="824"/>
      <c r="Y562" s="824"/>
      <c r="Z562" s="824"/>
    </row>
    <row r="563" s="823" customFormat="1" ht="28.45" hidden="1" customHeight="1" outlineLevel="1" spans="1:26">
      <c r="A563" s="833"/>
      <c r="B563" s="831" t="s">
        <v>2547</v>
      </c>
      <c r="C563" s="831" t="s">
        <v>9122</v>
      </c>
      <c r="D563" s="832">
        <v>-262500</v>
      </c>
      <c r="E563" s="831"/>
      <c r="F563" s="824"/>
      <c r="G563" s="824"/>
      <c r="H563" s="824"/>
      <c r="I563" s="824"/>
      <c r="J563" s="824"/>
      <c r="K563" s="824"/>
      <c r="L563" s="824"/>
      <c r="M563" s="824"/>
      <c r="N563" s="824"/>
      <c r="O563" s="824"/>
      <c r="P563" s="824"/>
      <c r="Q563" s="824"/>
      <c r="R563" s="824"/>
      <c r="S563" s="824"/>
      <c r="T563" s="824"/>
      <c r="U563" s="824"/>
      <c r="V563" s="824"/>
      <c r="W563" s="824"/>
      <c r="X563" s="824"/>
      <c r="Y563" s="824"/>
      <c r="Z563" s="824"/>
    </row>
    <row r="564" s="823" customFormat="1" ht="28.45" hidden="1" customHeight="1" outlineLevel="1" spans="1:26">
      <c r="A564" s="833"/>
      <c r="B564" s="831" t="s">
        <v>2547</v>
      </c>
      <c r="C564" s="831" t="s">
        <v>9123</v>
      </c>
      <c r="D564" s="832">
        <v>68376</v>
      </c>
      <c r="E564" s="831"/>
      <c r="F564" s="824"/>
      <c r="G564" s="824"/>
      <c r="H564" s="824"/>
      <c r="I564" s="824"/>
      <c r="J564" s="824"/>
      <c r="K564" s="824"/>
      <c r="L564" s="824"/>
      <c r="M564" s="824"/>
      <c r="N564" s="824"/>
      <c r="O564" s="824"/>
      <c r="P564" s="824"/>
      <c r="Q564" s="824"/>
      <c r="R564" s="824"/>
      <c r="S564" s="824"/>
      <c r="T564" s="824"/>
      <c r="U564" s="824"/>
      <c r="V564" s="824"/>
      <c r="W564" s="824"/>
      <c r="X564" s="824"/>
      <c r="Y564" s="824"/>
      <c r="Z564" s="824"/>
    </row>
    <row r="565" s="823" customFormat="1" ht="28.45" hidden="1" customHeight="1" outlineLevel="1" spans="1:26">
      <c r="A565" s="833"/>
      <c r="B565" s="831" t="s">
        <v>2547</v>
      </c>
      <c r="C565" s="831" t="s">
        <v>9124</v>
      </c>
      <c r="D565" s="832">
        <v>37500</v>
      </c>
      <c r="E565" s="831"/>
      <c r="F565" s="824"/>
      <c r="G565" s="824"/>
      <c r="H565" s="824"/>
      <c r="I565" s="824"/>
      <c r="J565" s="824"/>
      <c r="K565" s="824"/>
      <c r="L565" s="824"/>
      <c r="M565" s="824"/>
      <c r="N565" s="824"/>
      <c r="O565" s="824"/>
      <c r="P565" s="824"/>
      <c r="Q565" s="824"/>
      <c r="R565" s="824"/>
      <c r="S565" s="824"/>
      <c r="T565" s="824"/>
      <c r="U565" s="824"/>
      <c r="V565" s="824"/>
      <c r="W565" s="824"/>
      <c r="X565" s="824"/>
      <c r="Y565" s="824"/>
      <c r="Z565" s="824"/>
    </row>
    <row r="566" s="823" customFormat="1" ht="28.45" hidden="1" customHeight="1" outlineLevel="1" spans="1:26">
      <c r="A566" s="833"/>
      <c r="B566" s="831" t="s">
        <v>2547</v>
      </c>
      <c r="C566" s="831" t="s">
        <v>9125</v>
      </c>
      <c r="D566" s="832">
        <v>4085000</v>
      </c>
      <c r="E566" s="831"/>
      <c r="F566" s="824"/>
      <c r="G566" s="824"/>
      <c r="H566" s="824"/>
      <c r="I566" s="824"/>
      <c r="J566" s="824"/>
      <c r="K566" s="824"/>
      <c r="L566" s="824"/>
      <c r="M566" s="824"/>
      <c r="N566" s="824"/>
      <c r="O566" s="824"/>
      <c r="P566" s="824"/>
      <c r="Q566" s="824"/>
      <c r="R566" s="824"/>
      <c r="S566" s="824"/>
      <c r="T566" s="824"/>
      <c r="U566" s="824"/>
      <c r="V566" s="824"/>
      <c r="W566" s="824"/>
      <c r="X566" s="824"/>
      <c r="Y566" s="824"/>
      <c r="Z566" s="824"/>
    </row>
    <row r="567" s="823" customFormat="1" ht="28.45" hidden="1" customHeight="1" outlineLevel="1" spans="1:26">
      <c r="A567" s="833"/>
      <c r="B567" s="831" t="s">
        <v>2547</v>
      </c>
      <c r="C567" s="831" t="s">
        <v>9126</v>
      </c>
      <c r="D567" s="832">
        <v>1691280</v>
      </c>
      <c r="E567" s="831"/>
      <c r="F567" s="824"/>
      <c r="G567" s="824"/>
      <c r="H567" s="824"/>
      <c r="I567" s="824"/>
      <c r="J567" s="824"/>
      <c r="K567" s="824"/>
      <c r="L567" s="824"/>
      <c r="M567" s="824"/>
      <c r="N567" s="824"/>
      <c r="O567" s="824"/>
      <c r="P567" s="824"/>
      <c r="Q567" s="824"/>
      <c r="R567" s="824"/>
      <c r="S567" s="824"/>
      <c r="T567" s="824"/>
      <c r="U567" s="824"/>
      <c r="V567" s="824"/>
      <c r="W567" s="824"/>
      <c r="X567" s="824"/>
      <c r="Y567" s="824"/>
      <c r="Z567" s="824"/>
    </row>
    <row r="568" s="823" customFormat="1" ht="28.45" hidden="1" customHeight="1" outlineLevel="1" spans="1:26">
      <c r="A568" s="833"/>
      <c r="B568" s="831" t="s">
        <v>2547</v>
      </c>
      <c r="C568" s="831" t="s">
        <v>7329</v>
      </c>
      <c r="D568" s="832">
        <v>683399.2</v>
      </c>
      <c r="E568" s="831"/>
      <c r="F568" s="824"/>
      <c r="G568" s="824"/>
      <c r="H568" s="824"/>
      <c r="I568" s="824"/>
      <c r="J568" s="824"/>
      <c r="K568" s="824"/>
      <c r="L568" s="824"/>
      <c r="M568" s="824"/>
      <c r="N568" s="824"/>
      <c r="O568" s="824"/>
      <c r="P568" s="824"/>
      <c r="Q568" s="824"/>
      <c r="R568" s="824"/>
      <c r="S568" s="824"/>
      <c r="T568" s="824"/>
      <c r="U568" s="824"/>
      <c r="V568" s="824"/>
      <c r="W568" s="824"/>
      <c r="X568" s="824"/>
      <c r="Y568" s="824"/>
      <c r="Z568" s="824"/>
    </row>
    <row r="569" s="823" customFormat="1" ht="28.45" hidden="1" customHeight="1" outlineLevel="1" spans="1:26">
      <c r="A569" s="833"/>
      <c r="B569" s="831" t="s">
        <v>2547</v>
      </c>
      <c r="C569" s="831" t="s">
        <v>9127</v>
      </c>
      <c r="D569" s="832">
        <v>17000</v>
      </c>
      <c r="E569" s="831"/>
      <c r="F569" s="824"/>
      <c r="G569" s="824"/>
      <c r="H569" s="824"/>
      <c r="I569" s="824"/>
      <c r="J569" s="824"/>
      <c r="K569" s="824"/>
      <c r="L569" s="824"/>
      <c r="M569" s="824"/>
      <c r="N569" s="824"/>
      <c r="O569" s="824"/>
      <c r="P569" s="824"/>
      <c r="Q569" s="824"/>
      <c r="R569" s="824"/>
      <c r="S569" s="824"/>
      <c r="T569" s="824"/>
      <c r="U569" s="824"/>
      <c r="V569" s="824"/>
      <c r="W569" s="824"/>
      <c r="X569" s="824"/>
      <c r="Y569" s="824"/>
      <c r="Z569" s="824"/>
    </row>
    <row r="570" s="823" customFormat="1" ht="28.45" hidden="1" customHeight="1" outlineLevel="1" spans="1:26">
      <c r="A570" s="833"/>
      <c r="B570" s="831" t="s">
        <v>2547</v>
      </c>
      <c r="C570" s="831" t="s">
        <v>9128</v>
      </c>
      <c r="D570" s="832">
        <v>1182670</v>
      </c>
      <c r="E570" s="831"/>
      <c r="F570" s="824"/>
      <c r="G570" s="824"/>
      <c r="H570" s="824"/>
      <c r="I570" s="824"/>
      <c r="J570" s="824"/>
      <c r="K570" s="824"/>
      <c r="L570" s="824"/>
      <c r="M570" s="824"/>
      <c r="N570" s="824"/>
      <c r="O570" s="824"/>
      <c r="P570" s="824"/>
      <c r="Q570" s="824"/>
      <c r="R570" s="824"/>
      <c r="S570" s="824"/>
      <c r="T570" s="824"/>
      <c r="U570" s="824"/>
      <c r="V570" s="824"/>
      <c r="W570" s="824"/>
      <c r="X570" s="824"/>
      <c r="Y570" s="824"/>
      <c r="Z570" s="824"/>
    </row>
    <row r="571" s="823" customFormat="1" ht="28.45" hidden="1" customHeight="1" outlineLevel="1" spans="1:26">
      <c r="A571" s="833"/>
      <c r="B571" s="831" t="s">
        <v>2547</v>
      </c>
      <c r="C571" s="831" t="s">
        <v>9129</v>
      </c>
      <c r="D571" s="832">
        <v>128000</v>
      </c>
      <c r="E571" s="831"/>
      <c r="F571" s="824"/>
      <c r="G571" s="824"/>
      <c r="H571" s="824"/>
      <c r="I571" s="824"/>
      <c r="J571" s="824"/>
      <c r="K571" s="824"/>
      <c r="L571" s="824"/>
      <c r="M571" s="824"/>
      <c r="N571" s="824"/>
      <c r="O571" s="824"/>
      <c r="P571" s="824"/>
      <c r="Q571" s="824"/>
      <c r="R571" s="824"/>
      <c r="S571" s="824"/>
      <c r="T571" s="824"/>
      <c r="U571" s="824"/>
      <c r="V571" s="824"/>
      <c r="W571" s="824"/>
      <c r="X571" s="824"/>
      <c r="Y571" s="824"/>
      <c r="Z571" s="824"/>
    </row>
    <row r="572" s="823" customFormat="1" ht="28.45" hidden="1" customHeight="1" outlineLevel="1" spans="1:26">
      <c r="A572" s="833"/>
      <c r="B572" s="831" t="s">
        <v>2547</v>
      </c>
      <c r="C572" s="831" t="s">
        <v>9130</v>
      </c>
      <c r="D572" s="832">
        <v>-80964.5</v>
      </c>
      <c r="E572" s="831"/>
      <c r="F572" s="824"/>
      <c r="G572" s="824"/>
      <c r="H572" s="824"/>
      <c r="I572" s="824"/>
      <c r="J572" s="824"/>
      <c r="K572" s="824"/>
      <c r="L572" s="824"/>
      <c r="M572" s="824"/>
      <c r="N572" s="824"/>
      <c r="O572" s="824"/>
      <c r="P572" s="824"/>
      <c r="Q572" s="824"/>
      <c r="R572" s="824"/>
      <c r="S572" s="824"/>
      <c r="T572" s="824"/>
      <c r="U572" s="824"/>
      <c r="V572" s="824"/>
      <c r="W572" s="824"/>
      <c r="X572" s="824"/>
      <c r="Y572" s="824"/>
      <c r="Z572" s="824"/>
    </row>
    <row r="573" s="823" customFormat="1" ht="28.45" hidden="1" customHeight="1" outlineLevel="1" spans="1:26">
      <c r="A573" s="833"/>
      <c r="B573" s="831" t="s">
        <v>2547</v>
      </c>
      <c r="C573" s="831" t="s">
        <v>9131</v>
      </c>
      <c r="D573" s="832">
        <v>1272000</v>
      </c>
      <c r="E573" s="831"/>
      <c r="F573" s="824"/>
      <c r="G573" s="824"/>
      <c r="H573" s="824"/>
      <c r="I573" s="824"/>
      <c r="J573" s="824"/>
      <c r="K573" s="824"/>
      <c r="L573" s="824"/>
      <c r="M573" s="824"/>
      <c r="N573" s="824"/>
      <c r="O573" s="824"/>
      <c r="P573" s="824"/>
      <c r="Q573" s="824"/>
      <c r="R573" s="824"/>
      <c r="S573" s="824"/>
      <c r="T573" s="824"/>
      <c r="U573" s="824"/>
      <c r="V573" s="824"/>
      <c r="W573" s="824"/>
      <c r="X573" s="824"/>
      <c r="Y573" s="824"/>
      <c r="Z573" s="824"/>
    </row>
    <row r="574" s="823" customFormat="1" ht="28.45" hidden="1" customHeight="1" outlineLevel="1" spans="1:26">
      <c r="A574" s="833"/>
      <c r="B574" s="831" t="s">
        <v>2547</v>
      </c>
      <c r="C574" s="831" t="s">
        <v>9132</v>
      </c>
      <c r="D574" s="832">
        <v>2320000</v>
      </c>
      <c r="E574" s="831"/>
      <c r="F574" s="824"/>
      <c r="G574" s="824"/>
      <c r="H574" s="824"/>
      <c r="I574" s="824"/>
      <c r="J574" s="824"/>
      <c r="K574" s="824"/>
      <c r="L574" s="824"/>
      <c r="M574" s="824"/>
      <c r="N574" s="824"/>
      <c r="O574" s="824"/>
      <c r="P574" s="824"/>
      <c r="Q574" s="824"/>
      <c r="R574" s="824"/>
      <c r="S574" s="824"/>
      <c r="T574" s="824"/>
      <c r="U574" s="824"/>
      <c r="V574" s="824"/>
      <c r="W574" s="824"/>
      <c r="X574" s="824"/>
      <c r="Y574" s="824"/>
      <c r="Z574" s="824"/>
    </row>
    <row r="575" s="823" customFormat="1" ht="28.45" hidden="1" customHeight="1" outlineLevel="1" spans="1:26">
      <c r="A575" s="833"/>
      <c r="B575" s="831" t="s">
        <v>2547</v>
      </c>
      <c r="C575" s="831" t="s">
        <v>9133</v>
      </c>
      <c r="D575" s="832">
        <v>7128</v>
      </c>
      <c r="E575" s="831"/>
      <c r="F575" s="824"/>
      <c r="G575" s="824"/>
      <c r="H575" s="824"/>
      <c r="I575" s="824"/>
      <c r="J575" s="824"/>
      <c r="K575" s="824"/>
      <c r="L575" s="824"/>
      <c r="M575" s="824"/>
      <c r="N575" s="824"/>
      <c r="O575" s="824"/>
      <c r="P575" s="824"/>
      <c r="Q575" s="824"/>
      <c r="R575" s="824"/>
      <c r="S575" s="824"/>
      <c r="T575" s="824"/>
      <c r="U575" s="824"/>
      <c r="V575" s="824"/>
      <c r="W575" s="824"/>
      <c r="X575" s="824"/>
      <c r="Y575" s="824"/>
      <c r="Z575" s="824"/>
    </row>
    <row r="576" s="823" customFormat="1" ht="28.45" hidden="1" customHeight="1" outlineLevel="1" spans="1:26">
      <c r="A576" s="833"/>
      <c r="B576" s="831" t="s">
        <v>2547</v>
      </c>
      <c r="C576" s="831" t="s">
        <v>3503</v>
      </c>
      <c r="D576" s="832">
        <v>20240000</v>
      </c>
      <c r="E576" s="831"/>
      <c r="F576" s="824"/>
      <c r="G576" s="824"/>
      <c r="H576" s="824"/>
      <c r="I576" s="824"/>
      <c r="J576" s="824"/>
      <c r="K576" s="824"/>
      <c r="L576" s="824"/>
      <c r="M576" s="824"/>
      <c r="N576" s="824"/>
      <c r="O576" s="824"/>
      <c r="P576" s="824"/>
      <c r="Q576" s="824"/>
      <c r="R576" s="824"/>
      <c r="S576" s="824"/>
      <c r="T576" s="824"/>
      <c r="U576" s="824"/>
      <c r="V576" s="824"/>
      <c r="W576" s="824"/>
      <c r="X576" s="824"/>
      <c r="Y576" s="824"/>
      <c r="Z576" s="824"/>
    </row>
    <row r="577" s="823" customFormat="1" ht="28.45" hidden="1" customHeight="1" outlineLevel="1" spans="1:26">
      <c r="A577" s="833"/>
      <c r="B577" s="831" t="s">
        <v>2547</v>
      </c>
      <c r="C577" s="831" t="s">
        <v>9134</v>
      </c>
      <c r="D577" s="832">
        <v>-30000</v>
      </c>
      <c r="E577" s="831"/>
      <c r="F577" s="824"/>
      <c r="G577" s="824"/>
      <c r="H577" s="824"/>
      <c r="I577" s="824"/>
      <c r="J577" s="824"/>
      <c r="K577" s="824"/>
      <c r="L577" s="824"/>
      <c r="M577" s="824"/>
      <c r="N577" s="824"/>
      <c r="O577" s="824"/>
      <c r="P577" s="824"/>
      <c r="Q577" s="824"/>
      <c r="R577" s="824"/>
      <c r="S577" s="824"/>
      <c r="T577" s="824"/>
      <c r="U577" s="824"/>
      <c r="V577" s="824"/>
      <c r="W577" s="824"/>
      <c r="X577" s="824"/>
      <c r="Y577" s="824"/>
      <c r="Z577" s="824"/>
    </row>
    <row r="578" s="823" customFormat="1" ht="28.45" hidden="1" customHeight="1" outlineLevel="1" spans="1:26">
      <c r="A578" s="833"/>
      <c r="B578" s="831" t="s">
        <v>2547</v>
      </c>
      <c r="C578" s="831" t="s">
        <v>8805</v>
      </c>
      <c r="D578" s="832">
        <v>117500</v>
      </c>
      <c r="E578" s="831"/>
      <c r="F578" s="824"/>
      <c r="G578" s="824"/>
      <c r="H578" s="824"/>
      <c r="I578" s="824"/>
      <c r="J578" s="824"/>
      <c r="K578" s="824"/>
      <c r="L578" s="824"/>
      <c r="M578" s="824"/>
      <c r="N578" s="824"/>
      <c r="O578" s="824"/>
      <c r="P578" s="824"/>
      <c r="Q578" s="824"/>
      <c r="R578" s="824"/>
      <c r="S578" s="824"/>
      <c r="T578" s="824"/>
      <c r="U578" s="824"/>
      <c r="V578" s="824"/>
      <c r="W578" s="824"/>
      <c r="X578" s="824"/>
      <c r="Y578" s="824"/>
      <c r="Z578" s="824"/>
    </row>
    <row r="579" s="823" customFormat="1" ht="28.45" hidden="1" customHeight="1" outlineLevel="1" spans="1:26">
      <c r="A579" s="833"/>
      <c r="B579" s="831" t="s">
        <v>2547</v>
      </c>
      <c r="C579" s="831" t="s">
        <v>8806</v>
      </c>
      <c r="D579" s="832">
        <v>134000</v>
      </c>
      <c r="E579" s="831"/>
      <c r="F579" s="824"/>
      <c r="G579" s="824"/>
      <c r="H579" s="824"/>
      <c r="I579" s="824"/>
      <c r="J579" s="824"/>
      <c r="K579" s="824"/>
      <c r="L579" s="824"/>
      <c r="M579" s="824"/>
      <c r="N579" s="824"/>
      <c r="O579" s="824"/>
      <c r="P579" s="824"/>
      <c r="Q579" s="824"/>
      <c r="R579" s="824"/>
      <c r="S579" s="824"/>
      <c r="T579" s="824"/>
      <c r="U579" s="824"/>
      <c r="V579" s="824"/>
      <c r="W579" s="824"/>
      <c r="X579" s="824"/>
      <c r="Y579" s="824"/>
      <c r="Z579" s="824"/>
    </row>
    <row r="580" s="823" customFormat="1" ht="28.45" hidden="1" customHeight="1" outlineLevel="1" spans="1:26">
      <c r="A580" s="833"/>
      <c r="B580" s="831" t="s">
        <v>2547</v>
      </c>
      <c r="C580" s="831" t="s">
        <v>9135</v>
      </c>
      <c r="D580" s="832">
        <v>-600029.8</v>
      </c>
      <c r="E580" s="831"/>
      <c r="F580" s="824"/>
      <c r="G580" s="824"/>
      <c r="H580" s="824"/>
      <c r="I580" s="824"/>
      <c r="J580" s="824"/>
      <c r="K580" s="824"/>
      <c r="L580" s="824"/>
      <c r="M580" s="824"/>
      <c r="N580" s="824"/>
      <c r="O580" s="824"/>
      <c r="P580" s="824"/>
      <c r="Q580" s="824"/>
      <c r="R580" s="824"/>
      <c r="S580" s="824"/>
      <c r="T580" s="824"/>
      <c r="U580" s="824"/>
      <c r="V580" s="824"/>
      <c r="W580" s="824"/>
      <c r="X580" s="824"/>
      <c r="Y580" s="824"/>
      <c r="Z580" s="824"/>
    </row>
    <row r="581" s="823" customFormat="1" ht="28.45" hidden="1" customHeight="1" outlineLevel="1" spans="1:26">
      <c r="A581" s="833"/>
      <c r="B581" s="831" t="s">
        <v>2547</v>
      </c>
      <c r="C581" s="831" t="s">
        <v>9136</v>
      </c>
      <c r="D581" s="832">
        <v>22457.6</v>
      </c>
      <c r="E581" s="831"/>
      <c r="F581" s="824"/>
      <c r="G581" s="824"/>
      <c r="H581" s="824"/>
      <c r="I581" s="824"/>
      <c r="J581" s="824"/>
      <c r="K581" s="824"/>
      <c r="L581" s="824"/>
      <c r="M581" s="824"/>
      <c r="N581" s="824"/>
      <c r="O581" s="824"/>
      <c r="P581" s="824"/>
      <c r="Q581" s="824"/>
      <c r="R581" s="824"/>
      <c r="S581" s="824"/>
      <c r="T581" s="824"/>
      <c r="U581" s="824"/>
      <c r="V581" s="824"/>
      <c r="W581" s="824"/>
      <c r="X581" s="824"/>
      <c r="Y581" s="824"/>
      <c r="Z581" s="824"/>
    </row>
    <row r="582" s="823" customFormat="1" ht="28.45" hidden="1" customHeight="1" outlineLevel="1" spans="1:26">
      <c r="A582" s="833"/>
      <c r="B582" s="831" t="s">
        <v>2547</v>
      </c>
      <c r="C582" s="831" t="s">
        <v>9137</v>
      </c>
      <c r="D582" s="832">
        <v>6534</v>
      </c>
      <c r="E582" s="831"/>
      <c r="F582" s="824"/>
      <c r="G582" s="824"/>
      <c r="H582" s="824"/>
      <c r="I582" s="824"/>
      <c r="J582" s="824"/>
      <c r="K582" s="824"/>
      <c r="L582" s="824"/>
      <c r="M582" s="824"/>
      <c r="N582" s="824"/>
      <c r="O582" s="824"/>
      <c r="P582" s="824"/>
      <c r="Q582" s="824"/>
      <c r="R582" s="824"/>
      <c r="S582" s="824"/>
      <c r="T582" s="824"/>
      <c r="U582" s="824"/>
      <c r="V582" s="824"/>
      <c r="W582" s="824"/>
      <c r="X582" s="824"/>
      <c r="Y582" s="824"/>
      <c r="Z582" s="824"/>
    </row>
    <row r="583" s="823" customFormat="1" ht="28.45" hidden="1" customHeight="1" outlineLevel="1" spans="1:26">
      <c r="A583" s="833"/>
      <c r="B583" s="831" t="s">
        <v>2547</v>
      </c>
      <c r="C583" s="831" t="s">
        <v>9138</v>
      </c>
      <c r="D583" s="832">
        <v>256575</v>
      </c>
      <c r="E583" s="831"/>
      <c r="F583" s="824"/>
      <c r="G583" s="824"/>
      <c r="H583" s="824"/>
      <c r="I583" s="824"/>
      <c r="J583" s="824"/>
      <c r="K583" s="824"/>
      <c r="L583" s="824"/>
      <c r="M583" s="824"/>
      <c r="N583" s="824"/>
      <c r="O583" s="824"/>
      <c r="P583" s="824"/>
      <c r="Q583" s="824"/>
      <c r="R583" s="824"/>
      <c r="S583" s="824"/>
      <c r="T583" s="824"/>
      <c r="U583" s="824"/>
      <c r="V583" s="824"/>
      <c r="W583" s="824"/>
      <c r="X583" s="824"/>
      <c r="Y583" s="824"/>
      <c r="Z583" s="824"/>
    </row>
    <row r="584" s="823" customFormat="1" ht="28.45" hidden="1" customHeight="1" outlineLevel="1" spans="1:26">
      <c r="A584" s="833"/>
      <c r="B584" s="831" t="s">
        <v>2547</v>
      </c>
      <c r="C584" s="831" t="s">
        <v>9139</v>
      </c>
      <c r="D584" s="832">
        <v>105000</v>
      </c>
      <c r="E584" s="831"/>
      <c r="F584" s="824"/>
      <c r="G584" s="824"/>
      <c r="H584" s="824"/>
      <c r="I584" s="824"/>
      <c r="J584" s="824"/>
      <c r="K584" s="824"/>
      <c r="L584" s="824"/>
      <c r="M584" s="824"/>
      <c r="N584" s="824"/>
      <c r="O584" s="824"/>
      <c r="P584" s="824"/>
      <c r="Q584" s="824"/>
      <c r="R584" s="824"/>
      <c r="S584" s="824"/>
      <c r="T584" s="824"/>
      <c r="U584" s="824"/>
      <c r="V584" s="824"/>
      <c r="W584" s="824"/>
      <c r="X584" s="824"/>
      <c r="Y584" s="824"/>
      <c r="Z584" s="824"/>
    </row>
    <row r="585" s="823" customFormat="1" ht="28.45" hidden="1" customHeight="1" outlineLevel="1" spans="1:26">
      <c r="A585" s="833"/>
      <c r="B585" s="831" t="s">
        <v>2547</v>
      </c>
      <c r="C585" s="831" t="s">
        <v>9140</v>
      </c>
      <c r="D585" s="832">
        <v>-5473040</v>
      </c>
      <c r="E585" s="831"/>
      <c r="F585" s="824"/>
      <c r="G585" s="824"/>
      <c r="H585" s="824"/>
      <c r="I585" s="824"/>
      <c r="J585" s="824"/>
      <c r="K585" s="824"/>
      <c r="L585" s="824"/>
      <c r="M585" s="824"/>
      <c r="N585" s="824"/>
      <c r="O585" s="824"/>
      <c r="P585" s="824"/>
      <c r="Q585" s="824"/>
      <c r="R585" s="824"/>
      <c r="S585" s="824"/>
      <c r="T585" s="824"/>
      <c r="U585" s="824"/>
      <c r="V585" s="824"/>
      <c r="W585" s="824"/>
      <c r="X585" s="824"/>
      <c r="Y585" s="824"/>
      <c r="Z585" s="824"/>
    </row>
    <row r="586" s="823" customFormat="1" ht="28.45" hidden="1" customHeight="1" outlineLevel="1" spans="1:26">
      <c r="A586" s="833"/>
      <c r="B586" s="831" t="s">
        <v>2547</v>
      </c>
      <c r="C586" s="831" t="s">
        <v>8807</v>
      </c>
      <c r="D586" s="832">
        <v>505000</v>
      </c>
      <c r="E586" s="831"/>
      <c r="F586" s="824"/>
      <c r="G586" s="824"/>
      <c r="H586" s="824"/>
      <c r="I586" s="824"/>
      <c r="J586" s="824"/>
      <c r="K586" s="824"/>
      <c r="L586" s="824"/>
      <c r="M586" s="824"/>
      <c r="N586" s="824"/>
      <c r="O586" s="824"/>
      <c r="P586" s="824"/>
      <c r="Q586" s="824"/>
      <c r="R586" s="824"/>
      <c r="S586" s="824"/>
      <c r="T586" s="824"/>
      <c r="U586" s="824"/>
      <c r="V586" s="824"/>
      <c r="W586" s="824"/>
      <c r="X586" s="824"/>
      <c r="Y586" s="824"/>
      <c r="Z586" s="824"/>
    </row>
    <row r="587" s="823" customFormat="1" ht="28.45" hidden="1" customHeight="1" outlineLevel="1" spans="1:26">
      <c r="A587" s="833"/>
      <c r="B587" s="831" t="s">
        <v>2547</v>
      </c>
      <c r="C587" s="831" t="s">
        <v>9141</v>
      </c>
      <c r="D587" s="832">
        <v>31820000</v>
      </c>
      <c r="E587" s="831"/>
      <c r="F587" s="824"/>
      <c r="G587" s="824"/>
      <c r="H587" s="824"/>
      <c r="I587" s="824"/>
      <c r="J587" s="824"/>
      <c r="K587" s="824"/>
      <c r="L587" s="824"/>
      <c r="M587" s="824"/>
      <c r="N587" s="824"/>
      <c r="O587" s="824"/>
      <c r="P587" s="824"/>
      <c r="Q587" s="824"/>
      <c r="R587" s="824"/>
      <c r="S587" s="824"/>
      <c r="T587" s="824"/>
      <c r="U587" s="824"/>
      <c r="V587" s="824"/>
      <c r="W587" s="824"/>
      <c r="X587" s="824"/>
      <c r="Y587" s="824"/>
      <c r="Z587" s="824"/>
    </row>
    <row r="588" s="823" customFormat="1" ht="28.45" hidden="1" customHeight="1" outlineLevel="1" spans="1:26">
      <c r="A588" s="833"/>
      <c r="B588" s="831" t="s">
        <v>2547</v>
      </c>
      <c r="C588" s="831" t="s">
        <v>8808</v>
      </c>
      <c r="D588" s="832">
        <v>1007500</v>
      </c>
      <c r="E588" s="831"/>
      <c r="F588" s="824"/>
      <c r="G588" s="824"/>
      <c r="H588" s="824"/>
      <c r="I588" s="824"/>
      <c r="J588" s="824"/>
      <c r="K588" s="824"/>
      <c r="L588" s="824"/>
      <c r="M588" s="824"/>
      <c r="N588" s="824"/>
      <c r="O588" s="824"/>
      <c r="P588" s="824"/>
      <c r="Q588" s="824"/>
      <c r="R588" s="824"/>
      <c r="S588" s="824"/>
      <c r="T588" s="824"/>
      <c r="U588" s="824"/>
      <c r="V588" s="824"/>
      <c r="W588" s="824"/>
      <c r="X588" s="824"/>
      <c r="Y588" s="824"/>
      <c r="Z588" s="824"/>
    </row>
    <row r="589" s="823" customFormat="1" ht="28.45" hidden="1" customHeight="1" outlineLevel="1" spans="1:26">
      <c r="A589" s="833"/>
      <c r="B589" s="831" t="s">
        <v>2547</v>
      </c>
      <c r="C589" s="831" t="s">
        <v>9142</v>
      </c>
      <c r="D589" s="832">
        <v>-795799.61</v>
      </c>
      <c r="E589" s="831"/>
      <c r="F589" s="824"/>
      <c r="G589" s="824"/>
      <c r="H589" s="824"/>
      <c r="I589" s="824"/>
      <c r="J589" s="824"/>
      <c r="K589" s="824"/>
      <c r="L589" s="824"/>
      <c r="M589" s="824"/>
      <c r="N589" s="824"/>
      <c r="O589" s="824"/>
      <c r="P589" s="824"/>
      <c r="Q589" s="824"/>
      <c r="R589" s="824"/>
      <c r="S589" s="824"/>
      <c r="T589" s="824"/>
      <c r="U589" s="824"/>
      <c r="V589" s="824"/>
      <c r="W589" s="824"/>
      <c r="X589" s="824"/>
      <c r="Y589" s="824"/>
      <c r="Z589" s="824"/>
    </row>
    <row r="590" s="823" customFormat="1" ht="28.45" hidden="1" customHeight="1" outlineLevel="1" spans="1:26">
      <c r="A590" s="833"/>
      <c r="B590" s="831" t="s">
        <v>2547</v>
      </c>
      <c r="C590" s="831" t="s">
        <v>8811</v>
      </c>
      <c r="D590" s="832">
        <v>1209000</v>
      </c>
      <c r="E590" s="831"/>
      <c r="F590" s="824"/>
      <c r="G590" s="824"/>
      <c r="H590" s="824"/>
      <c r="I590" s="824"/>
      <c r="J590" s="824"/>
      <c r="K590" s="824"/>
      <c r="L590" s="824"/>
      <c r="M590" s="824"/>
      <c r="N590" s="824"/>
      <c r="O590" s="824"/>
      <c r="P590" s="824"/>
      <c r="Q590" s="824"/>
      <c r="R590" s="824"/>
      <c r="S590" s="824"/>
      <c r="T590" s="824"/>
      <c r="U590" s="824"/>
      <c r="V590" s="824"/>
      <c r="W590" s="824"/>
      <c r="X590" s="824"/>
      <c r="Y590" s="824"/>
      <c r="Z590" s="824"/>
    </row>
    <row r="591" s="823" customFormat="1" ht="28.45" hidden="1" customHeight="1" outlineLevel="1" spans="1:26">
      <c r="A591" s="833"/>
      <c r="B591" s="831" t="s">
        <v>2547</v>
      </c>
      <c r="C591" s="831" t="s">
        <v>9143</v>
      </c>
      <c r="D591" s="832">
        <v>6600000</v>
      </c>
      <c r="E591" s="831"/>
      <c r="F591" s="824"/>
      <c r="G591" s="824"/>
      <c r="H591" s="824"/>
      <c r="I591" s="824"/>
      <c r="J591" s="824"/>
      <c r="K591" s="824"/>
      <c r="L591" s="824"/>
      <c r="M591" s="824"/>
      <c r="N591" s="824"/>
      <c r="O591" s="824"/>
      <c r="P591" s="824"/>
      <c r="Q591" s="824"/>
      <c r="R591" s="824"/>
      <c r="S591" s="824"/>
      <c r="T591" s="824"/>
      <c r="U591" s="824"/>
      <c r="V591" s="824"/>
      <c r="W591" s="824"/>
      <c r="X591" s="824"/>
      <c r="Y591" s="824"/>
      <c r="Z591" s="824"/>
    </row>
    <row r="592" s="823" customFormat="1" ht="28.45" hidden="1" customHeight="1" outlineLevel="1" spans="1:26">
      <c r="A592" s="833"/>
      <c r="B592" s="831" t="s">
        <v>2547</v>
      </c>
      <c r="C592" s="831" t="s">
        <v>9144</v>
      </c>
      <c r="D592" s="832">
        <v>-275560</v>
      </c>
      <c r="E592" s="831"/>
      <c r="F592" s="824"/>
      <c r="G592" s="824"/>
      <c r="H592" s="824"/>
      <c r="I592" s="824"/>
      <c r="J592" s="824"/>
      <c r="K592" s="824"/>
      <c r="L592" s="824"/>
      <c r="M592" s="824"/>
      <c r="N592" s="824"/>
      <c r="O592" s="824"/>
      <c r="P592" s="824"/>
      <c r="Q592" s="824"/>
      <c r="R592" s="824"/>
      <c r="S592" s="824"/>
      <c r="T592" s="824"/>
      <c r="U592" s="824"/>
      <c r="V592" s="824"/>
      <c r="W592" s="824"/>
      <c r="X592" s="824"/>
      <c r="Y592" s="824"/>
      <c r="Z592" s="824"/>
    </row>
    <row r="593" s="823" customFormat="1" ht="28.45" hidden="1" customHeight="1" outlineLevel="1" spans="1:26">
      <c r="A593" s="833"/>
      <c r="B593" s="831" t="s">
        <v>2547</v>
      </c>
      <c r="C593" s="831" t="s">
        <v>9145</v>
      </c>
      <c r="D593" s="832">
        <v>430000</v>
      </c>
      <c r="E593" s="831"/>
      <c r="F593" s="824"/>
      <c r="G593" s="824"/>
      <c r="H593" s="824"/>
      <c r="I593" s="824"/>
      <c r="J593" s="824"/>
      <c r="K593" s="824"/>
      <c r="L593" s="824"/>
      <c r="M593" s="824"/>
      <c r="N593" s="824"/>
      <c r="O593" s="824"/>
      <c r="P593" s="824"/>
      <c r="Q593" s="824"/>
      <c r="R593" s="824"/>
      <c r="S593" s="824"/>
      <c r="T593" s="824"/>
      <c r="U593" s="824"/>
      <c r="V593" s="824"/>
      <c r="W593" s="824"/>
      <c r="X593" s="824"/>
      <c r="Y593" s="824"/>
      <c r="Z593" s="824"/>
    </row>
    <row r="594" s="823" customFormat="1" ht="28.45" hidden="1" customHeight="1" outlineLevel="1" spans="1:26">
      <c r="A594" s="833"/>
      <c r="B594" s="831" t="s">
        <v>2547</v>
      </c>
      <c r="C594" s="831" t="s">
        <v>9146</v>
      </c>
      <c r="D594" s="832">
        <v>31812</v>
      </c>
      <c r="E594" s="831"/>
      <c r="F594" s="824"/>
      <c r="G594" s="824"/>
      <c r="H594" s="824"/>
      <c r="I594" s="824"/>
      <c r="J594" s="824"/>
      <c r="K594" s="824"/>
      <c r="L594" s="824"/>
      <c r="M594" s="824"/>
      <c r="N594" s="824"/>
      <c r="O594" s="824"/>
      <c r="P594" s="824"/>
      <c r="Q594" s="824"/>
      <c r="R594" s="824"/>
      <c r="S594" s="824"/>
      <c r="T594" s="824"/>
      <c r="U594" s="824"/>
      <c r="V594" s="824"/>
      <c r="W594" s="824"/>
      <c r="X594" s="824"/>
      <c r="Y594" s="824"/>
      <c r="Z594" s="824"/>
    </row>
    <row r="595" s="823" customFormat="1" ht="28.45" hidden="1" customHeight="1" outlineLevel="1" spans="1:26">
      <c r="A595" s="833"/>
      <c r="B595" s="831" t="s">
        <v>2547</v>
      </c>
      <c r="C595" s="831" t="s">
        <v>9147</v>
      </c>
      <c r="D595" s="832">
        <v>316575.6</v>
      </c>
      <c r="E595" s="831"/>
      <c r="F595" s="824"/>
      <c r="G595" s="824"/>
      <c r="H595" s="824"/>
      <c r="I595" s="824"/>
      <c r="J595" s="824"/>
      <c r="K595" s="824"/>
      <c r="L595" s="824"/>
      <c r="M595" s="824"/>
      <c r="N595" s="824"/>
      <c r="O595" s="824"/>
      <c r="P595" s="824"/>
      <c r="Q595" s="824"/>
      <c r="R595" s="824"/>
      <c r="S595" s="824"/>
      <c r="T595" s="824"/>
      <c r="U595" s="824"/>
      <c r="V595" s="824"/>
      <c r="W595" s="824"/>
      <c r="X595" s="824"/>
      <c r="Y595" s="824"/>
      <c r="Z595" s="824"/>
    </row>
    <row r="596" s="823" customFormat="1" ht="28.45" hidden="1" customHeight="1" outlineLevel="1" spans="1:26">
      <c r="A596" s="833"/>
      <c r="B596" s="831" t="s">
        <v>2547</v>
      </c>
      <c r="C596" s="831" t="s">
        <v>9148</v>
      </c>
      <c r="D596" s="832">
        <v>47520</v>
      </c>
      <c r="E596" s="831"/>
      <c r="F596" s="824"/>
      <c r="G596" s="824"/>
      <c r="H596" s="824"/>
      <c r="I596" s="824"/>
      <c r="J596" s="824"/>
      <c r="K596" s="824"/>
      <c r="L596" s="824"/>
      <c r="M596" s="824"/>
      <c r="N596" s="824"/>
      <c r="O596" s="824"/>
      <c r="P596" s="824"/>
      <c r="Q596" s="824"/>
      <c r="R596" s="824"/>
      <c r="S596" s="824"/>
      <c r="T596" s="824"/>
      <c r="U596" s="824"/>
      <c r="V596" s="824"/>
      <c r="W596" s="824"/>
      <c r="X596" s="824"/>
      <c r="Y596" s="824"/>
      <c r="Z596" s="824"/>
    </row>
    <row r="597" s="823" customFormat="1" ht="28.45" hidden="1" customHeight="1" outlineLevel="1" spans="1:26">
      <c r="A597" s="833"/>
      <c r="B597" s="831" t="s">
        <v>2547</v>
      </c>
      <c r="C597" s="831" t="s">
        <v>9149</v>
      </c>
      <c r="D597" s="832">
        <v>25936370</v>
      </c>
      <c r="E597" s="831"/>
      <c r="F597" s="824"/>
      <c r="G597" s="824"/>
      <c r="H597" s="824"/>
      <c r="I597" s="824"/>
      <c r="J597" s="824"/>
      <c r="K597" s="824"/>
      <c r="L597" s="824"/>
      <c r="M597" s="824"/>
      <c r="N597" s="824"/>
      <c r="O597" s="824"/>
      <c r="P597" s="824"/>
      <c r="Q597" s="824"/>
      <c r="R597" s="824"/>
      <c r="S597" s="824"/>
      <c r="T597" s="824"/>
      <c r="U597" s="824"/>
      <c r="V597" s="824"/>
      <c r="W597" s="824"/>
      <c r="X597" s="824"/>
      <c r="Y597" s="824"/>
      <c r="Z597" s="824"/>
    </row>
    <row r="598" s="823" customFormat="1" ht="28.45" hidden="1" customHeight="1" outlineLevel="1" spans="1:26">
      <c r="A598" s="833"/>
      <c r="B598" s="831" t="s">
        <v>2547</v>
      </c>
      <c r="C598" s="831" t="s">
        <v>9150</v>
      </c>
      <c r="D598" s="832">
        <v>1382500</v>
      </c>
      <c r="E598" s="831"/>
      <c r="F598" s="824"/>
      <c r="G598" s="824"/>
      <c r="H598" s="824"/>
      <c r="I598" s="824"/>
      <c r="J598" s="824"/>
      <c r="K598" s="824"/>
      <c r="L598" s="824"/>
      <c r="M598" s="824"/>
      <c r="N598" s="824"/>
      <c r="O598" s="824"/>
      <c r="P598" s="824"/>
      <c r="Q598" s="824"/>
      <c r="R598" s="824"/>
      <c r="S598" s="824"/>
      <c r="T598" s="824"/>
      <c r="U598" s="824"/>
      <c r="V598" s="824"/>
      <c r="W598" s="824"/>
      <c r="X598" s="824"/>
      <c r="Y598" s="824"/>
      <c r="Z598" s="824"/>
    </row>
    <row r="599" s="823" customFormat="1" ht="28.45" hidden="1" customHeight="1" outlineLevel="1" spans="1:26">
      <c r="A599" s="833"/>
      <c r="B599" s="831" t="s">
        <v>2547</v>
      </c>
      <c r="C599" s="831" t="s">
        <v>9151</v>
      </c>
      <c r="D599" s="832">
        <v>332000</v>
      </c>
      <c r="E599" s="831"/>
      <c r="F599" s="824"/>
      <c r="G599" s="824"/>
      <c r="H599" s="824"/>
      <c r="I599" s="824"/>
      <c r="J599" s="824"/>
      <c r="K599" s="824"/>
      <c r="L599" s="824"/>
      <c r="M599" s="824"/>
      <c r="N599" s="824"/>
      <c r="O599" s="824"/>
      <c r="P599" s="824"/>
      <c r="Q599" s="824"/>
      <c r="R599" s="824"/>
      <c r="S599" s="824"/>
      <c r="T599" s="824"/>
      <c r="U599" s="824"/>
      <c r="V599" s="824"/>
      <c r="W599" s="824"/>
      <c r="X599" s="824"/>
      <c r="Y599" s="824"/>
      <c r="Z599" s="824"/>
    </row>
    <row r="600" s="823" customFormat="1" ht="28.45" hidden="1" customHeight="1" outlineLevel="1" spans="1:26">
      <c r="A600" s="833"/>
      <c r="B600" s="831" t="s">
        <v>2547</v>
      </c>
      <c r="C600" s="831" t="s">
        <v>9152</v>
      </c>
      <c r="D600" s="832">
        <v>24664.5</v>
      </c>
      <c r="E600" s="831"/>
      <c r="F600" s="824"/>
      <c r="G600" s="824"/>
      <c r="H600" s="824"/>
      <c r="I600" s="824"/>
      <c r="J600" s="824"/>
      <c r="K600" s="824"/>
      <c r="L600" s="824"/>
      <c r="M600" s="824"/>
      <c r="N600" s="824"/>
      <c r="O600" s="824"/>
      <c r="P600" s="824"/>
      <c r="Q600" s="824"/>
      <c r="R600" s="824"/>
      <c r="S600" s="824"/>
      <c r="T600" s="824"/>
      <c r="U600" s="824"/>
      <c r="V600" s="824"/>
      <c r="W600" s="824"/>
      <c r="X600" s="824"/>
      <c r="Y600" s="824"/>
      <c r="Z600" s="824"/>
    </row>
    <row r="601" s="823" customFormat="1" ht="28.45" hidden="1" customHeight="1" outlineLevel="1" spans="1:26">
      <c r="A601" s="833"/>
      <c r="B601" s="831" t="s">
        <v>2547</v>
      </c>
      <c r="C601" s="831" t="s">
        <v>9153</v>
      </c>
      <c r="D601" s="832">
        <v>3190000</v>
      </c>
      <c r="E601" s="831"/>
      <c r="F601" s="824"/>
      <c r="G601" s="824"/>
      <c r="H601" s="824"/>
      <c r="I601" s="824"/>
      <c r="J601" s="824"/>
      <c r="K601" s="824"/>
      <c r="L601" s="824"/>
      <c r="M601" s="824"/>
      <c r="N601" s="824"/>
      <c r="O601" s="824"/>
      <c r="P601" s="824"/>
      <c r="Q601" s="824"/>
      <c r="R601" s="824"/>
      <c r="S601" s="824"/>
      <c r="T601" s="824"/>
      <c r="U601" s="824"/>
      <c r="V601" s="824"/>
      <c r="W601" s="824"/>
      <c r="X601" s="824"/>
      <c r="Y601" s="824"/>
      <c r="Z601" s="824"/>
    </row>
    <row r="602" s="823" customFormat="1" ht="28.45" hidden="1" customHeight="1" outlineLevel="1" spans="1:26">
      <c r="A602" s="833"/>
      <c r="B602" s="831" t="s">
        <v>2547</v>
      </c>
      <c r="C602" s="831" t="s">
        <v>2551</v>
      </c>
      <c r="D602" s="832">
        <v>1359322.8</v>
      </c>
      <c r="E602" s="831"/>
      <c r="F602" s="824"/>
      <c r="G602" s="824"/>
      <c r="H602" s="824"/>
      <c r="I602" s="824"/>
      <c r="J602" s="824"/>
      <c r="K602" s="824"/>
      <c r="L602" s="824"/>
      <c r="M602" s="824"/>
      <c r="N602" s="824"/>
      <c r="O602" s="824"/>
      <c r="P602" s="824"/>
      <c r="Q602" s="824"/>
      <c r="R602" s="824"/>
      <c r="S602" s="824"/>
      <c r="T602" s="824"/>
      <c r="U602" s="824"/>
      <c r="V602" s="824"/>
      <c r="W602" s="824"/>
      <c r="X602" s="824"/>
      <c r="Y602" s="824"/>
      <c r="Z602" s="824"/>
    </row>
    <row r="603" s="823" customFormat="1" ht="28.45" hidden="1" customHeight="1" outlineLevel="1" spans="1:26">
      <c r="A603" s="833"/>
      <c r="B603" s="831" t="s">
        <v>2547</v>
      </c>
      <c r="C603" s="831" t="s">
        <v>8612</v>
      </c>
      <c r="D603" s="832">
        <v>1955800</v>
      </c>
      <c r="E603" s="831"/>
      <c r="F603" s="824"/>
      <c r="G603" s="824"/>
      <c r="H603" s="824"/>
      <c r="I603" s="824"/>
      <c r="J603" s="824"/>
      <c r="K603" s="824"/>
      <c r="L603" s="824"/>
      <c r="M603" s="824"/>
      <c r="N603" s="824"/>
      <c r="O603" s="824"/>
      <c r="P603" s="824"/>
      <c r="Q603" s="824"/>
      <c r="R603" s="824"/>
      <c r="S603" s="824"/>
      <c r="T603" s="824"/>
      <c r="U603" s="824"/>
      <c r="V603" s="824"/>
      <c r="W603" s="824"/>
      <c r="X603" s="824"/>
      <c r="Y603" s="824"/>
      <c r="Z603" s="824"/>
    </row>
    <row r="604" s="823" customFormat="1" ht="28.45" hidden="1" customHeight="1" outlineLevel="1" spans="1:26">
      <c r="A604" s="833"/>
      <c r="B604" s="831" t="s">
        <v>2547</v>
      </c>
      <c r="C604" s="831" t="s">
        <v>9154</v>
      </c>
      <c r="D604" s="832">
        <v>63706.5</v>
      </c>
      <c r="E604" s="831"/>
      <c r="F604" s="824"/>
      <c r="G604" s="824"/>
      <c r="H604" s="824"/>
      <c r="I604" s="824"/>
      <c r="J604" s="824"/>
      <c r="K604" s="824"/>
      <c r="L604" s="824"/>
      <c r="M604" s="824"/>
      <c r="N604" s="824"/>
      <c r="O604" s="824"/>
      <c r="P604" s="824"/>
      <c r="Q604" s="824"/>
      <c r="R604" s="824"/>
      <c r="S604" s="824"/>
      <c r="T604" s="824"/>
      <c r="U604" s="824"/>
      <c r="V604" s="824"/>
      <c r="W604" s="824"/>
      <c r="X604" s="824"/>
      <c r="Y604" s="824"/>
      <c r="Z604" s="824"/>
    </row>
    <row r="605" s="823" customFormat="1" ht="28.45" hidden="1" customHeight="1" outlineLevel="1" spans="1:26">
      <c r="A605" s="833"/>
      <c r="B605" s="831" t="s">
        <v>2547</v>
      </c>
      <c r="C605" s="831" t="s">
        <v>9155</v>
      </c>
      <c r="D605" s="832">
        <v>7273.2</v>
      </c>
      <c r="E605" s="831"/>
      <c r="F605" s="824"/>
      <c r="G605" s="824"/>
      <c r="H605" s="824"/>
      <c r="I605" s="824"/>
      <c r="J605" s="824"/>
      <c r="K605" s="824"/>
      <c r="L605" s="824"/>
      <c r="M605" s="824"/>
      <c r="N605" s="824"/>
      <c r="O605" s="824"/>
      <c r="P605" s="824"/>
      <c r="Q605" s="824"/>
      <c r="R605" s="824"/>
      <c r="S605" s="824"/>
      <c r="T605" s="824"/>
      <c r="U605" s="824"/>
      <c r="V605" s="824"/>
      <c r="W605" s="824"/>
      <c r="X605" s="824"/>
      <c r="Y605" s="824"/>
      <c r="Z605" s="824"/>
    </row>
    <row r="606" s="823" customFormat="1" ht="28.45" hidden="1" customHeight="1" outlineLevel="1" spans="1:26">
      <c r="A606" s="833"/>
      <c r="B606" s="831" t="s">
        <v>2547</v>
      </c>
      <c r="C606" s="831" t="s">
        <v>9156</v>
      </c>
      <c r="D606" s="832">
        <v>336663</v>
      </c>
      <c r="E606" s="831"/>
      <c r="F606" s="824"/>
      <c r="G606" s="824"/>
      <c r="H606" s="824"/>
      <c r="I606" s="824"/>
      <c r="J606" s="824"/>
      <c r="K606" s="824"/>
      <c r="L606" s="824"/>
      <c r="M606" s="824"/>
      <c r="N606" s="824"/>
      <c r="O606" s="824"/>
      <c r="P606" s="824"/>
      <c r="Q606" s="824"/>
      <c r="R606" s="824"/>
      <c r="S606" s="824"/>
      <c r="T606" s="824"/>
      <c r="U606" s="824"/>
      <c r="V606" s="824"/>
      <c r="W606" s="824"/>
      <c r="X606" s="824"/>
      <c r="Y606" s="824"/>
      <c r="Z606" s="824"/>
    </row>
    <row r="607" s="823" customFormat="1" ht="28.45" hidden="1" customHeight="1" outlineLevel="1" spans="1:26">
      <c r="A607" s="833"/>
      <c r="B607" s="831" t="s">
        <v>2547</v>
      </c>
      <c r="C607" s="831" t="s">
        <v>9157</v>
      </c>
      <c r="D607" s="832">
        <v>463729.5</v>
      </c>
      <c r="E607" s="831"/>
      <c r="F607" s="824"/>
      <c r="G607" s="824"/>
      <c r="H607" s="824"/>
      <c r="I607" s="824"/>
      <c r="J607" s="824"/>
      <c r="K607" s="824"/>
      <c r="L607" s="824"/>
      <c r="M607" s="824"/>
      <c r="N607" s="824"/>
      <c r="O607" s="824"/>
      <c r="P607" s="824"/>
      <c r="Q607" s="824"/>
      <c r="R607" s="824"/>
      <c r="S607" s="824"/>
      <c r="T607" s="824"/>
      <c r="U607" s="824"/>
      <c r="V607" s="824"/>
      <c r="W607" s="824"/>
      <c r="X607" s="824"/>
      <c r="Y607" s="824"/>
      <c r="Z607" s="824"/>
    </row>
    <row r="608" s="823" customFormat="1" ht="28.45" hidden="1" customHeight="1" outlineLevel="1" spans="1:26">
      <c r="A608" s="833"/>
      <c r="B608" s="831" t="s">
        <v>2547</v>
      </c>
      <c r="C608" s="831" t="s">
        <v>9158</v>
      </c>
      <c r="D608" s="832">
        <v>38410.4</v>
      </c>
      <c r="E608" s="831"/>
      <c r="F608" s="824"/>
      <c r="G608" s="824"/>
      <c r="H608" s="824"/>
      <c r="I608" s="824"/>
      <c r="J608" s="824"/>
      <c r="K608" s="824"/>
      <c r="L608" s="824"/>
      <c r="M608" s="824"/>
      <c r="N608" s="824"/>
      <c r="O608" s="824"/>
      <c r="P608" s="824"/>
      <c r="Q608" s="824"/>
      <c r="R608" s="824"/>
      <c r="S608" s="824"/>
      <c r="T608" s="824"/>
      <c r="U608" s="824"/>
      <c r="V608" s="824"/>
      <c r="W608" s="824"/>
      <c r="X608" s="824"/>
      <c r="Y608" s="824"/>
      <c r="Z608" s="824"/>
    </row>
    <row r="609" s="823" customFormat="1" ht="28.45" hidden="1" customHeight="1" outlineLevel="1" spans="1:26">
      <c r="A609" s="833"/>
      <c r="B609" s="831" t="s">
        <v>2547</v>
      </c>
      <c r="C609" s="831" t="s">
        <v>9159</v>
      </c>
      <c r="D609" s="832">
        <v>209358</v>
      </c>
      <c r="E609" s="831"/>
      <c r="F609" s="824"/>
      <c r="G609" s="824"/>
      <c r="H609" s="824"/>
      <c r="I609" s="824"/>
      <c r="J609" s="824"/>
      <c r="K609" s="824"/>
      <c r="L609" s="824"/>
      <c r="M609" s="824"/>
      <c r="N609" s="824"/>
      <c r="O609" s="824"/>
      <c r="P609" s="824"/>
      <c r="Q609" s="824"/>
      <c r="R609" s="824"/>
      <c r="S609" s="824"/>
      <c r="T609" s="824"/>
      <c r="U609" s="824"/>
      <c r="V609" s="824"/>
      <c r="W609" s="824"/>
      <c r="X609" s="824"/>
      <c r="Y609" s="824"/>
      <c r="Z609" s="824"/>
    </row>
    <row r="610" s="823" customFormat="1" ht="28.45" hidden="1" customHeight="1" outlineLevel="1" spans="1:26">
      <c r="A610" s="833"/>
      <c r="B610" s="831" t="s">
        <v>2547</v>
      </c>
      <c r="C610" s="831" t="s">
        <v>9160</v>
      </c>
      <c r="D610" s="832">
        <v>-41230</v>
      </c>
      <c r="E610" s="831"/>
      <c r="F610" s="824"/>
      <c r="G610" s="824"/>
      <c r="H610" s="824"/>
      <c r="I610" s="824"/>
      <c r="J610" s="824"/>
      <c r="K610" s="824"/>
      <c r="L610" s="824"/>
      <c r="M610" s="824"/>
      <c r="N610" s="824"/>
      <c r="O610" s="824"/>
      <c r="P610" s="824"/>
      <c r="Q610" s="824"/>
      <c r="R610" s="824"/>
      <c r="S610" s="824"/>
      <c r="T610" s="824"/>
      <c r="U610" s="824"/>
      <c r="V610" s="824"/>
      <c r="W610" s="824"/>
      <c r="X610" s="824"/>
      <c r="Y610" s="824"/>
      <c r="Z610" s="824"/>
    </row>
    <row r="611" s="823" customFormat="1" ht="28.45" hidden="1" customHeight="1" outlineLevel="1" spans="1:26">
      <c r="A611" s="833"/>
      <c r="B611" s="831" t="s">
        <v>2547</v>
      </c>
      <c r="C611" s="831" t="s">
        <v>9161</v>
      </c>
      <c r="D611" s="832">
        <v>1512000</v>
      </c>
      <c r="E611" s="831"/>
      <c r="F611" s="824"/>
      <c r="G611" s="824"/>
      <c r="H611" s="824"/>
      <c r="I611" s="824"/>
      <c r="J611" s="824"/>
      <c r="K611" s="824"/>
      <c r="L611" s="824"/>
      <c r="M611" s="824"/>
      <c r="N611" s="824"/>
      <c r="O611" s="824"/>
      <c r="P611" s="824"/>
      <c r="Q611" s="824"/>
      <c r="R611" s="824"/>
      <c r="S611" s="824"/>
      <c r="T611" s="824"/>
      <c r="U611" s="824"/>
      <c r="V611" s="824"/>
      <c r="W611" s="824"/>
      <c r="X611" s="824"/>
      <c r="Y611" s="824"/>
      <c r="Z611" s="824"/>
    </row>
    <row r="612" s="823" customFormat="1" ht="28.45" hidden="1" customHeight="1" outlineLevel="1" spans="1:26">
      <c r="A612" s="833"/>
      <c r="B612" s="831" t="s">
        <v>2547</v>
      </c>
      <c r="C612" s="831" t="s">
        <v>9162</v>
      </c>
      <c r="D612" s="832">
        <v>-690000</v>
      </c>
      <c r="E612" s="831"/>
      <c r="F612" s="824"/>
      <c r="G612" s="824"/>
      <c r="H612" s="824"/>
      <c r="I612" s="824"/>
      <c r="J612" s="824"/>
      <c r="K612" s="824"/>
      <c r="L612" s="824"/>
      <c r="M612" s="824"/>
      <c r="N612" s="824"/>
      <c r="O612" s="824"/>
      <c r="P612" s="824"/>
      <c r="Q612" s="824"/>
      <c r="R612" s="824"/>
      <c r="S612" s="824"/>
      <c r="T612" s="824"/>
      <c r="U612" s="824"/>
      <c r="V612" s="824"/>
      <c r="W612" s="824"/>
      <c r="X612" s="824"/>
      <c r="Y612" s="824"/>
      <c r="Z612" s="824"/>
    </row>
    <row r="613" s="823" customFormat="1" ht="28.45" hidden="1" customHeight="1" outlineLevel="1" spans="1:26">
      <c r="A613" s="833"/>
      <c r="B613" s="831" t="s">
        <v>2547</v>
      </c>
      <c r="C613" s="831" t="s">
        <v>9163</v>
      </c>
      <c r="D613" s="832">
        <v>13711.62</v>
      </c>
      <c r="E613" s="831"/>
      <c r="F613" s="824"/>
      <c r="G613" s="824"/>
      <c r="H613" s="824"/>
      <c r="I613" s="824"/>
      <c r="J613" s="824"/>
      <c r="K613" s="824"/>
      <c r="L613" s="824"/>
      <c r="M613" s="824"/>
      <c r="N613" s="824"/>
      <c r="O613" s="824"/>
      <c r="P613" s="824"/>
      <c r="Q613" s="824"/>
      <c r="R613" s="824"/>
      <c r="S613" s="824"/>
      <c r="T613" s="824"/>
      <c r="U613" s="824"/>
      <c r="V613" s="824"/>
      <c r="W613" s="824"/>
      <c r="X613" s="824"/>
      <c r="Y613" s="824"/>
      <c r="Z613" s="824"/>
    </row>
    <row r="614" s="823" customFormat="1" ht="28.45" hidden="1" customHeight="1" outlineLevel="1" spans="1:26">
      <c r="A614" s="833"/>
      <c r="B614" s="831" t="s">
        <v>2547</v>
      </c>
      <c r="C614" s="831" t="s">
        <v>8976</v>
      </c>
      <c r="D614" s="832">
        <v>211422</v>
      </c>
      <c r="E614" s="831"/>
      <c r="F614" s="824"/>
      <c r="G614" s="824"/>
      <c r="H614" s="824"/>
      <c r="I614" s="824"/>
      <c r="J614" s="824"/>
      <c r="K614" s="824"/>
      <c r="L614" s="824"/>
      <c r="M614" s="824"/>
      <c r="N614" s="824"/>
      <c r="O614" s="824"/>
      <c r="P614" s="824"/>
      <c r="Q614" s="824"/>
      <c r="R614" s="824"/>
      <c r="S614" s="824"/>
      <c r="T614" s="824"/>
      <c r="U614" s="824"/>
      <c r="V614" s="824"/>
      <c r="W614" s="824"/>
      <c r="X614" s="824"/>
      <c r="Y614" s="824"/>
      <c r="Z614" s="824"/>
    </row>
    <row r="615" s="823" customFormat="1" ht="28.45" hidden="1" customHeight="1" outlineLevel="1" spans="1:26">
      <c r="A615" s="833"/>
      <c r="B615" s="831" t="s">
        <v>2547</v>
      </c>
      <c r="C615" s="831" t="s">
        <v>9164</v>
      </c>
      <c r="D615" s="832">
        <v>-825000</v>
      </c>
      <c r="E615" s="831"/>
      <c r="F615" s="824"/>
      <c r="G615" s="824"/>
      <c r="H615" s="824"/>
      <c r="I615" s="824"/>
      <c r="J615" s="824"/>
      <c r="K615" s="824"/>
      <c r="L615" s="824"/>
      <c r="M615" s="824"/>
      <c r="N615" s="824"/>
      <c r="O615" s="824"/>
      <c r="P615" s="824"/>
      <c r="Q615" s="824"/>
      <c r="R615" s="824"/>
      <c r="S615" s="824"/>
      <c r="T615" s="824"/>
      <c r="U615" s="824"/>
      <c r="V615" s="824"/>
      <c r="W615" s="824"/>
      <c r="X615" s="824"/>
      <c r="Y615" s="824"/>
      <c r="Z615" s="824"/>
    </row>
    <row r="616" s="823" customFormat="1" ht="28.45" hidden="1" customHeight="1" outlineLevel="1" spans="1:26">
      <c r="A616" s="833"/>
      <c r="B616" s="831" t="s">
        <v>2547</v>
      </c>
      <c r="C616" s="831" t="s">
        <v>9165</v>
      </c>
      <c r="D616" s="832">
        <v>407862</v>
      </c>
      <c r="E616" s="831"/>
      <c r="F616" s="824"/>
      <c r="G616" s="824"/>
      <c r="H616" s="824"/>
      <c r="I616" s="824"/>
      <c r="J616" s="824"/>
      <c r="K616" s="824"/>
      <c r="L616" s="824"/>
      <c r="M616" s="824"/>
      <c r="N616" s="824"/>
      <c r="O616" s="824"/>
      <c r="P616" s="824"/>
      <c r="Q616" s="824"/>
      <c r="R616" s="824"/>
      <c r="S616" s="824"/>
      <c r="T616" s="824"/>
      <c r="U616" s="824"/>
      <c r="V616" s="824"/>
      <c r="W616" s="824"/>
      <c r="X616" s="824"/>
      <c r="Y616" s="824"/>
      <c r="Z616" s="824"/>
    </row>
    <row r="617" s="823" customFormat="1" ht="28.45" hidden="1" customHeight="1" outlineLevel="1" spans="1:26">
      <c r="A617" s="833"/>
      <c r="B617" s="831" t="s">
        <v>2547</v>
      </c>
      <c r="C617" s="831" t="s">
        <v>8826</v>
      </c>
      <c r="D617" s="832">
        <v>225500</v>
      </c>
      <c r="E617" s="831"/>
      <c r="F617" s="824"/>
      <c r="G617" s="824"/>
      <c r="H617" s="824"/>
      <c r="I617" s="824"/>
      <c r="J617" s="824"/>
      <c r="K617" s="824"/>
      <c r="L617" s="824"/>
      <c r="M617" s="824"/>
      <c r="N617" s="824"/>
      <c r="O617" s="824"/>
      <c r="P617" s="824"/>
      <c r="Q617" s="824"/>
      <c r="R617" s="824"/>
      <c r="S617" s="824"/>
      <c r="T617" s="824"/>
      <c r="U617" s="824"/>
      <c r="V617" s="824"/>
      <c r="W617" s="824"/>
      <c r="X617" s="824"/>
      <c r="Y617" s="824"/>
      <c r="Z617" s="824"/>
    </row>
    <row r="618" s="823" customFormat="1" ht="28.45" hidden="1" customHeight="1" outlineLevel="1" spans="1:26">
      <c r="A618" s="833"/>
      <c r="B618" s="831" t="s">
        <v>2547</v>
      </c>
      <c r="C618" s="831" t="s">
        <v>9166</v>
      </c>
      <c r="D618" s="832">
        <v>-95725.8</v>
      </c>
      <c r="E618" s="831"/>
      <c r="F618" s="824"/>
      <c r="G618" s="824"/>
      <c r="H618" s="824"/>
      <c r="I618" s="824"/>
      <c r="J618" s="824"/>
      <c r="K618" s="824"/>
      <c r="L618" s="824"/>
      <c r="M618" s="824"/>
      <c r="N618" s="824"/>
      <c r="O618" s="824"/>
      <c r="P618" s="824"/>
      <c r="Q618" s="824"/>
      <c r="R618" s="824"/>
      <c r="S618" s="824"/>
      <c r="T618" s="824"/>
      <c r="U618" s="824"/>
      <c r="V618" s="824"/>
      <c r="W618" s="824"/>
      <c r="X618" s="824"/>
      <c r="Y618" s="824"/>
      <c r="Z618" s="824"/>
    </row>
    <row r="619" s="823" customFormat="1" ht="28.45" hidden="1" customHeight="1" outlineLevel="1" spans="1:26">
      <c r="A619" s="833"/>
      <c r="B619" s="831" t="s">
        <v>2547</v>
      </c>
      <c r="C619" s="831" t="s">
        <v>6794</v>
      </c>
      <c r="D619" s="832">
        <v>104000</v>
      </c>
      <c r="E619" s="831"/>
      <c r="F619" s="824"/>
      <c r="G619" s="824"/>
      <c r="H619" s="824"/>
      <c r="I619" s="824"/>
      <c r="J619" s="824"/>
      <c r="K619" s="824"/>
      <c r="L619" s="824"/>
      <c r="M619" s="824"/>
      <c r="N619" s="824"/>
      <c r="O619" s="824"/>
      <c r="P619" s="824"/>
      <c r="Q619" s="824"/>
      <c r="R619" s="824"/>
      <c r="S619" s="824"/>
      <c r="T619" s="824"/>
      <c r="U619" s="824"/>
      <c r="V619" s="824"/>
      <c r="W619" s="824"/>
      <c r="X619" s="824"/>
      <c r="Y619" s="824"/>
      <c r="Z619" s="824"/>
    </row>
    <row r="620" s="823" customFormat="1" ht="28.45" hidden="1" customHeight="1" outlineLevel="1" spans="1:26">
      <c r="A620" s="833"/>
      <c r="B620" s="831" t="s">
        <v>2547</v>
      </c>
      <c r="C620" s="831" t="s">
        <v>9167</v>
      </c>
      <c r="D620" s="832">
        <v>780500</v>
      </c>
      <c r="E620" s="831"/>
      <c r="F620" s="824"/>
      <c r="G620" s="824"/>
      <c r="H620" s="824"/>
      <c r="I620" s="824"/>
      <c r="J620" s="824"/>
      <c r="K620" s="824"/>
      <c r="L620" s="824"/>
      <c r="M620" s="824"/>
      <c r="N620" s="824"/>
      <c r="O620" s="824"/>
      <c r="P620" s="824"/>
      <c r="Q620" s="824"/>
      <c r="R620" s="824"/>
      <c r="S620" s="824"/>
      <c r="T620" s="824"/>
      <c r="U620" s="824"/>
      <c r="V620" s="824"/>
      <c r="W620" s="824"/>
      <c r="X620" s="824"/>
      <c r="Y620" s="824"/>
      <c r="Z620" s="824"/>
    </row>
    <row r="621" s="823" customFormat="1" ht="28.45" hidden="1" customHeight="1" outlineLevel="1" spans="1:26">
      <c r="A621" s="833"/>
      <c r="B621" s="831" t="s">
        <v>2547</v>
      </c>
      <c r="C621" s="831" t="s">
        <v>9168</v>
      </c>
      <c r="D621" s="832">
        <v>79211</v>
      </c>
      <c r="E621" s="831"/>
      <c r="F621" s="824"/>
      <c r="G621" s="824"/>
      <c r="H621" s="824"/>
      <c r="I621" s="824"/>
      <c r="J621" s="824"/>
      <c r="K621" s="824"/>
      <c r="L621" s="824"/>
      <c r="M621" s="824"/>
      <c r="N621" s="824"/>
      <c r="O621" s="824"/>
      <c r="P621" s="824"/>
      <c r="Q621" s="824"/>
      <c r="R621" s="824"/>
      <c r="S621" s="824"/>
      <c r="T621" s="824"/>
      <c r="U621" s="824"/>
      <c r="V621" s="824"/>
      <c r="W621" s="824"/>
      <c r="X621" s="824"/>
      <c r="Y621" s="824"/>
      <c r="Z621" s="824"/>
    </row>
    <row r="622" s="823" customFormat="1" ht="28.45" hidden="1" customHeight="1" outlineLevel="1" spans="1:26">
      <c r="A622" s="833"/>
      <c r="B622" s="831" t="s">
        <v>2547</v>
      </c>
      <c r="C622" s="831" t="s">
        <v>9169</v>
      </c>
      <c r="D622" s="832">
        <v>75000</v>
      </c>
      <c r="E622" s="831"/>
      <c r="F622" s="824"/>
      <c r="G622" s="824"/>
      <c r="H622" s="824"/>
      <c r="I622" s="824"/>
      <c r="J622" s="824"/>
      <c r="K622" s="824"/>
      <c r="L622" s="824"/>
      <c r="M622" s="824"/>
      <c r="N622" s="824"/>
      <c r="O622" s="824"/>
      <c r="P622" s="824"/>
      <c r="Q622" s="824"/>
      <c r="R622" s="824"/>
      <c r="S622" s="824"/>
      <c r="T622" s="824"/>
      <c r="U622" s="824"/>
      <c r="V622" s="824"/>
      <c r="W622" s="824"/>
      <c r="X622" s="824"/>
      <c r="Y622" s="824"/>
      <c r="Z622" s="824"/>
    </row>
    <row r="623" s="823" customFormat="1" ht="28.45" hidden="1" customHeight="1" outlineLevel="1" spans="1:26">
      <c r="A623" s="833"/>
      <c r="B623" s="831" t="s">
        <v>2547</v>
      </c>
      <c r="C623" s="831" t="s">
        <v>8830</v>
      </c>
      <c r="D623" s="832">
        <v>-171000</v>
      </c>
      <c r="E623" s="831"/>
      <c r="F623" s="824"/>
      <c r="G623" s="824"/>
      <c r="H623" s="824"/>
      <c r="I623" s="824"/>
      <c r="J623" s="824"/>
      <c r="K623" s="824"/>
      <c r="L623" s="824"/>
      <c r="M623" s="824"/>
      <c r="N623" s="824"/>
      <c r="O623" s="824"/>
      <c r="P623" s="824"/>
      <c r="Q623" s="824"/>
      <c r="R623" s="824"/>
      <c r="S623" s="824"/>
      <c r="T623" s="824"/>
      <c r="U623" s="824"/>
      <c r="V623" s="824"/>
      <c r="W623" s="824"/>
      <c r="X623" s="824"/>
      <c r="Y623" s="824"/>
      <c r="Z623" s="824"/>
    </row>
    <row r="624" s="823" customFormat="1" ht="28.45" hidden="1" customHeight="1" outlineLevel="1" spans="1:26">
      <c r="A624" s="833"/>
      <c r="B624" s="831" t="s">
        <v>2547</v>
      </c>
      <c r="C624" s="831" t="s">
        <v>8831</v>
      </c>
      <c r="D624" s="832">
        <v>48114</v>
      </c>
      <c r="E624" s="831"/>
      <c r="F624" s="824"/>
      <c r="G624" s="824"/>
      <c r="H624" s="824"/>
      <c r="I624" s="824"/>
      <c r="J624" s="824"/>
      <c r="K624" s="824"/>
      <c r="L624" s="824"/>
      <c r="M624" s="824"/>
      <c r="N624" s="824"/>
      <c r="O624" s="824"/>
      <c r="P624" s="824"/>
      <c r="Q624" s="824"/>
      <c r="R624" s="824"/>
      <c r="S624" s="824"/>
      <c r="T624" s="824"/>
      <c r="U624" s="824"/>
      <c r="V624" s="824"/>
      <c r="W624" s="824"/>
      <c r="X624" s="824"/>
      <c r="Y624" s="824"/>
      <c r="Z624" s="824"/>
    </row>
    <row r="625" s="823" customFormat="1" ht="28.45" hidden="1" customHeight="1" outlineLevel="1" spans="1:26">
      <c r="A625" s="833"/>
      <c r="B625" s="831" t="s">
        <v>2547</v>
      </c>
      <c r="C625" s="831" t="s">
        <v>9170</v>
      </c>
      <c r="D625" s="832">
        <v>267066.8</v>
      </c>
      <c r="E625" s="831"/>
      <c r="F625" s="824"/>
      <c r="G625" s="824"/>
      <c r="H625" s="824"/>
      <c r="I625" s="824"/>
      <c r="J625" s="824"/>
      <c r="K625" s="824"/>
      <c r="L625" s="824"/>
      <c r="M625" s="824"/>
      <c r="N625" s="824"/>
      <c r="O625" s="824"/>
      <c r="P625" s="824"/>
      <c r="Q625" s="824"/>
      <c r="R625" s="824"/>
      <c r="S625" s="824"/>
      <c r="T625" s="824"/>
      <c r="U625" s="824"/>
      <c r="V625" s="824"/>
      <c r="W625" s="824"/>
      <c r="X625" s="824"/>
      <c r="Y625" s="824"/>
      <c r="Z625" s="824"/>
    </row>
    <row r="626" s="823" customFormat="1" ht="28.45" hidden="1" customHeight="1" outlineLevel="1" spans="1:26">
      <c r="A626" s="833"/>
      <c r="B626" s="831" t="s">
        <v>2547</v>
      </c>
      <c r="C626" s="831" t="s">
        <v>9171</v>
      </c>
      <c r="D626" s="832">
        <v>14000</v>
      </c>
      <c r="E626" s="831"/>
      <c r="F626" s="824"/>
      <c r="G626" s="824"/>
      <c r="H626" s="824"/>
      <c r="I626" s="824"/>
      <c r="J626" s="824"/>
      <c r="K626" s="824"/>
      <c r="L626" s="824"/>
      <c r="M626" s="824"/>
      <c r="N626" s="824"/>
      <c r="O626" s="824"/>
      <c r="P626" s="824"/>
      <c r="Q626" s="824"/>
      <c r="R626" s="824"/>
      <c r="S626" s="824"/>
      <c r="T626" s="824"/>
      <c r="U626" s="824"/>
      <c r="V626" s="824"/>
      <c r="W626" s="824"/>
      <c r="X626" s="824"/>
      <c r="Y626" s="824"/>
      <c r="Z626" s="824"/>
    </row>
    <row r="627" s="823" customFormat="1" ht="28.45" hidden="1" customHeight="1" outlineLevel="1" spans="1:26">
      <c r="A627" s="833"/>
      <c r="B627" s="831" t="s">
        <v>2547</v>
      </c>
      <c r="C627" s="831" t="s">
        <v>8832</v>
      </c>
      <c r="D627" s="832">
        <v>-4000</v>
      </c>
      <c r="E627" s="831"/>
      <c r="F627" s="824"/>
      <c r="G627" s="824"/>
      <c r="H627" s="824"/>
      <c r="I627" s="824"/>
      <c r="J627" s="824"/>
      <c r="K627" s="824"/>
      <c r="L627" s="824"/>
      <c r="M627" s="824"/>
      <c r="N627" s="824"/>
      <c r="O627" s="824"/>
      <c r="P627" s="824"/>
      <c r="Q627" s="824"/>
      <c r="R627" s="824"/>
      <c r="S627" s="824"/>
      <c r="T627" s="824"/>
      <c r="U627" s="824"/>
      <c r="V627" s="824"/>
      <c r="W627" s="824"/>
      <c r="X627" s="824"/>
      <c r="Y627" s="824"/>
      <c r="Z627" s="824"/>
    </row>
    <row r="628" s="823" customFormat="1" ht="28.45" hidden="1" customHeight="1" outlineLevel="1" spans="1:26">
      <c r="A628" s="833"/>
      <c r="B628" s="831" t="s">
        <v>2547</v>
      </c>
      <c r="C628" s="831" t="s">
        <v>8637</v>
      </c>
      <c r="D628" s="832">
        <v>290500</v>
      </c>
      <c r="E628" s="831"/>
      <c r="F628" s="824"/>
      <c r="G628" s="824"/>
      <c r="H628" s="824"/>
      <c r="I628" s="824"/>
      <c r="J628" s="824"/>
      <c r="K628" s="824"/>
      <c r="L628" s="824"/>
      <c r="M628" s="824"/>
      <c r="N628" s="824"/>
      <c r="O628" s="824"/>
      <c r="P628" s="824"/>
      <c r="Q628" s="824"/>
      <c r="R628" s="824"/>
      <c r="S628" s="824"/>
      <c r="T628" s="824"/>
      <c r="U628" s="824"/>
      <c r="V628" s="824"/>
      <c r="W628" s="824"/>
      <c r="X628" s="824"/>
      <c r="Y628" s="824"/>
      <c r="Z628" s="824"/>
    </row>
    <row r="629" s="823" customFormat="1" ht="28.45" hidden="1" customHeight="1" outlineLevel="1" spans="1:26">
      <c r="A629" s="833"/>
      <c r="B629" s="831" t="s">
        <v>2547</v>
      </c>
      <c r="C629" s="831" t="s">
        <v>8679</v>
      </c>
      <c r="D629" s="832">
        <v>570000</v>
      </c>
      <c r="E629" s="831"/>
      <c r="F629" s="824"/>
      <c r="G629" s="824"/>
      <c r="H629" s="824"/>
      <c r="I629" s="824"/>
      <c r="J629" s="824"/>
      <c r="K629" s="824"/>
      <c r="L629" s="824"/>
      <c r="M629" s="824"/>
      <c r="N629" s="824"/>
      <c r="O629" s="824"/>
      <c r="P629" s="824"/>
      <c r="Q629" s="824"/>
      <c r="R629" s="824"/>
      <c r="S629" s="824"/>
      <c r="T629" s="824"/>
      <c r="U629" s="824"/>
      <c r="V629" s="824"/>
      <c r="W629" s="824"/>
      <c r="X629" s="824"/>
      <c r="Y629" s="824"/>
      <c r="Z629" s="824"/>
    </row>
    <row r="630" s="823" customFormat="1" ht="28.45" hidden="1" customHeight="1" outlineLevel="1" spans="1:26">
      <c r="A630" s="833"/>
      <c r="B630" s="831" t="s">
        <v>2547</v>
      </c>
      <c r="C630" s="831" t="s">
        <v>8650</v>
      </c>
      <c r="D630" s="832">
        <v>204000</v>
      </c>
      <c r="E630" s="831"/>
      <c r="F630" s="824"/>
      <c r="G630" s="824"/>
      <c r="H630" s="824"/>
      <c r="I630" s="824"/>
      <c r="J630" s="824"/>
      <c r="K630" s="824"/>
      <c r="L630" s="824"/>
      <c r="M630" s="824"/>
      <c r="N630" s="824"/>
      <c r="O630" s="824"/>
      <c r="P630" s="824"/>
      <c r="Q630" s="824"/>
      <c r="R630" s="824"/>
      <c r="S630" s="824"/>
      <c r="T630" s="824"/>
      <c r="U630" s="824"/>
      <c r="V630" s="824"/>
      <c r="W630" s="824"/>
      <c r="X630" s="824"/>
      <c r="Y630" s="824"/>
      <c r="Z630" s="824"/>
    </row>
    <row r="631" s="823" customFormat="1" ht="28.45" hidden="1" customHeight="1" outlineLevel="1" spans="1:26">
      <c r="A631" s="833"/>
      <c r="B631" s="831" t="s">
        <v>2547</v>
      </c>
      <c r="C631" s="831" t="s">
        <v>9172</v>
      </c>
      <c r="D631" s="832">
        <v>74486.5</v>
      </c>
      <c r="E631" s="831"/>
      <c r="F631" s="824"/>
      <c r="G631" s="824"/>
      <c r="H631" s="824"/>
      <c r="I631" s="824"/>
      <c r="J631" s="824"/>
      <c r="K631" s="824"/>
      <c r="L631" s="824"/>
      <c r="M631" s="824"/>
      <c r="N631" s="824"/>
      <c r="O631" s="824"/>
      <c r="P631" s="824"/>
      <c r="Q631" s="824"/>
      <c r="R631" s="824"/>
      <c r="S631" s="824"/>
      <c r="T631" s="824"/>
      <c r="U631" s="824"/>
      <c r="V631" s="824"/>
      <c r="W631" s="824"/>
      <c r="X631" s="824"/>
      <c r="Y631" s="824"/>
      <c r="Z631" s="824"/>
    </row>
    <row r="632" s="823" customFormat="1" ht="28.45" hidden="1" customHeight="1" outlineLevel="1" spans="1:26">
      <c r="A632" s="833"/>
      <c r="B632" s="831" t="s">
        <v>2547</v>
      </c>
      <c r="C632" s="831" t="s">
        <v>8544</v>
      </c>
      <c r="D632" s="832">
        <v>10000</v>
      </c>
      <c r="E632" s="831"/>
      <c r="F632" s="824"/>
      <c r="G632" s="824"/>
      <c r="H632" s="824"/>
      <c r="I632" s="824"/>
      <c r="J632" s="824"/>
      <c r="K632" s="824"/>
      <c r="L632" s="824"/>
      <c r="M632" s="824"/>
      <c r="N632" s="824"/>
      <c r="O632" s="824"/>
      <c r="P632" s="824"/>
      <c r="Q632" s="824"/>
      <c r="R632" s="824"/>
      <c r="S632" s="824"/>
      <c r="T632" s="824"/>
      <c r="U632" s="824"/>
      <c r="V632" s="824"/>
      <c r="W632" s="824"/>
      <c r="X632" s="824"/>
      <c r="Y632" s="824"/>
      <c r="Z632" s="824"/>
    </row>
    <row r="633" s="823" customFormat="1" ht="28.45" hidden="1" customHeight="1" outlineLevel="1" spans="1:26">
      <c r="A633" s="833"/>
      <c r="B633" s="831" t="s">
        <v>2547</v>
      </c>
      <c r="C633" s="831" t="s">
        <v>8990</v>
      </c>
      <c r="D633" s="832">
        <v>110000</v>
      </c>
      <c r="E633" s="831"/>
      <c r="F633" s="824"/>
      <c r="G633" s="824"/>
      <c r="H633" s="824"/>
      <c r="I633" s="824"/>
      <c r="J633" s="824"/>
      <c r="K633" s="824"/>
      <c r="L633" s="824"/>
      <c r="M633" s="824"/>
      <c r="N633" s="824"/>
      <c r="O633" s="824"/>
      <c r="P633" s="824"/>
      <c r="Q633" s="824"/>
      <c r="R633" s="824"/>
      <c r="S633" s="824"/>
      <c r="T633" s="824"/>
      <c r="U633" s="824"/>
      <c r="V633" s="824"/>
      <c r="W633" s="824"/>
      <c r="X633" s="824"/>
      <c r="Y633" s="824"/>
      <c r="Z633" s="824"/>
    </row>
    <row r="634" s="823" customFormat="1" ht="28.45" hidden="1" customHeight="1" outlineLevel="1" spans="1:26">
      <c r="A634" s="833"/>
      <c r="B634" s="831" t="s">
        <v>2547</v>
      </c>
      <c r="C634" s="831" t="s">
        <v>9173</v>
      </c>
      <c r="D634" s="832">
        <v>19404</v>
      </c>
      <c r="E634" s="831"/>
      <c r="F634" s="824"/>
      <c r="G634" s="824"/>
      <c r="H634" s="824"/>
      <c r="I634" s="824"/>
      <c r="J634" s="824"/>
      <c r="K634" s="824"/>
      <c r="L634" s="824"/>
      <c r="M634" s="824"/>
      <c r="N634" s="824"/>
      <c r="O634" s="824"/>
      <c r="P634" s="824"/>
      <c r="Q634" s="824"/>
      <c r="R634" s="824"/>
      <c r="S634" s="824"/>
      <c r="T634" s="824"/>
      <c r="U634" s="824"/>
      <c r="V634" s="824"/>
      <c r="W634" s="824"/>
      <c r="X634" s="824"/>
      <c r="Y634" s="824"/>
      <c r="Z634" s="824"/>
    </row>
    <row r="635" s="823" customFormat="1" ht="28.45" hidden="1" customHeight="1" outlineLevel="1" spans="1:26">
      <c r="A635" s="833"/>
      <c r="B635" s="831" t="s">
        <v>2547</v>
      </c>
      <c r="C635" s="831" t="s">
        <v>9174</v>
      </c>
      <c r="D635" s="832">
        <v>66690</v>
      </c>
      <c r="E635" s="831"/>
      <c r="F635" s="824"/>
      <c r="G635" s="824"/>
      <c r="H635" s="824"/>
      <c r="I635" s="824"/>
      <c r="J635" s="824"/>
      <c r="K635" s="824"/>
      <c r="L635" s="824"/>
      <c r="M635" s="824"/>
      <c r="N635" s="824"/>
      <c r="O635" s="824"/>
      <c r="P635" s="824"/>
      <c r="Q635" s="824"/>
      <c r="R635" s="824"/>
      <c r="S635" s="824"/>
      <c r="T635" s="824"/>
      <c r="U635" s="824"/>
      <c r="V635" s="824"/>
      <c r="W635" s="824"/>
      <c r="X635" s="824"/>
      <c r="Y635" s="824"/>
      <c r="Z635" s="824"/>
    </row>
    <row r="636" s="823" customFormat="1" ht="28.45" hidden="1" customHeight="1" outlineLevel="1" spans="1:26">
      <c r="A636" s="833"/>
      <c r="B636" s="831" t="s">
        <v>2547</v>
      </c>
      <c r="C636" s="831" t="s">
        <v>9175</v>
      </c>
      <c r="D636" s="832">
        <v>153714</v>
      </c>
      <c r="E636" s="831"/>
      <c r="F636" s="824"/>
      <c r="G636" s="824"/>
      <c r="H636" s="824"/>
      <c r="I636" s="824"/>
      <c r="J636" s="824"/>
      <c r="K636" s="824"/>
      <c r="L636" s="824"/>
      <c r="M636" s="824"/>
      <c r="N636" s="824"/>
      <c r="O636" s="824"/>
      <c r="P636" s="824"/>
      <c r="Q636" s="824"/>
      <c r="R636" s="824"/>
      <c r="S636" s="824"/>
      <c r="T636" s="824"/>
      <c r="U636" s="824"/>
      <c r="V636" s="824"/>
      <c r="W636" s="824"/>
      <c r="X636" s="824"/>
      <c r="Y636" s="824"/>
      <c r="Z636" s="824"/>
    </row>
    <row r="637" s="823" customFormat="1" ht="28.45" hidden="1" customHeight="1" outlineLevel="1" spans="1:26">
      <c r="A637" s="833"/>
      <c r="B637" s="831" t="s">
        <v>2547</v>
      </c>
      <c r="C637" s="831" t="s">
        <v>9176</v>
      </c>
      <c r="D637" s="832">
        <v>161500</v>
      </c>
      <c r="E637" s="831"/>
      <c r="F637" s="824"/>
      <c r="G637" s="824"/>
      <c r="H637" s="824"/>
      <c r="I637" s="824"/>
      <c r="J637" s="824"/>
      <c r="K637" s="824"/>
      <c r="L637" s="824"/>
      <c r="M637" s="824"/>
      <c r="N637" s="824"/>
      <c r="O637" s="824"/>
      <c r="P637" s="824"/>
      <c r="Q637" s="824"/>
      <c r="R637" s="824"/>
      <c r="S637" s="824"/>
      <c r="T637" s="824"/>
      <c r="U637" s="824"/>
      <c r="V637" s="824"/>
      <c r="W637" s="824"/>
      <c r="X637" s="824"/>
      <c r="Y637" s="824"/>
      <c r="Z637" s="824"/>
    </row>
    <row r="638" s="823" customFormat="1" ht="28.45" hidden="1" customHeight="1" outlineLevel="1" spans="1:26">
      <c r="A638" s="833"/>
      <c r="B638" s="831" t="s">
        <v>2547</v>
      </c>
      <c r="C638" s="831" t="s">
        <v>8842</v>
      </c>
      <c r="D638" s="832">
        <v>-1207500</v>
      </c>
      <c r="E638" s="831"/>
      <c r="F638" s="824"/>
      <c r="G638" s="824"/>
      <c r="H638" s="824"/>
      <c r="I638" s="824"/>
      <c r="J638" s="824"/>
      <c r="K638" s="824"/>
      <c r="L638" s="824"/>
      <c r="M638" s="824"/>
      <c r="N638" s="824"/>
      <c r="O638" s="824"/>
      <c r="P638" s="824"/>
      <c r="Q638" s="824"/>
      <c r="R638" s="824"/>
      <c r="S638" s="824"/>
      <c r="T638" s="824"/>
      <c r="U638" s="824"/>
      <c r="V638" s="824"/>
      <c r="W638" s="824"/>
      <c r="X638" s="824"/>
      <c r="Y638" s="824"/>
      <c r="Z638" s="824"/>
    </row>
    <row r="639" s="823" customFormat="1" ht="28.45" hidden="1" customHeight="1" outlineLevel="1" spans="1:26">
      <c r="A639" s="833"/>
      <c r="B639" s="831" t="s">
        <v>2547</v>
      </c>
      <c r="C639" s="831" t="s">
        <v>9177</v>
      </c>
      <c r="D639" s="832">
        <v>317460</v>
      </c>
      <c r="E639" s="831"/>
      <c r="F639" s="824"/>
      <c r="G639" s="824"/>
      <c r="H639" s="824"/>
      <c r="I639" s="824"/>
      <c r="J639" s="824"/>
      <c r="K639" s="824"/>
      <c r="L639" s="824"/>
      <c r="M639" s="824"/>
      <c r="N639" s="824"/>
      <c r="O639" s="824"/>
      <c r="P639" s="824"/>
      <c r="Q639" s="824"/>
      <c r="R639" s="824"/>
      <c r="S639" s="824"/>
      <c r="T639" s="824"/>
      <c r="U639" s="824"/>
      <c r="V639" s="824"/>
      <c r="W639" s="824"/>
      <c r="X639" s="824"/>
      <c r="Y639" s="824"/>
      <c r="Z639" s="824"/>
    </row>
    <row r="640" s="823" customFormat="1" ht="28.45" hidden="1" customHeight="1" outlineLevel="1" spans="1:26">
      <c r="A640" s="833"/>
      <c r="B640" s="831" t="s">
        <v>2547</v>
      </c>
      <c r="C640" s="831" t="s">
        <v>9178</v>
      </c>
      <c r="D640" s="832">
        <v>49572.6</v>
      </c>
      <c r="E640" s="831"/>
      <c r="F640" s="824"/>
      <c r="G640" s="824"/>
      <c r="H640" s="824"/>
      <c r="I640" s="824"/>
      <c r="J640" s="824"/>
      <c r="K640" s="824"/>
      <c r="L640" s="824"/>
      <c r="M640" s="824"/>
      <c r="N640" s="824"/>
      <c r="O640" s="824"/>
      <c r="P640" s="824"/>
      <c r="Q640" s="824"/>
      <c r="R640" s="824"/>
      <c r="S640" s="824"/>
      <c r="T640" s="824"/>
      <c r="U640" s="824"/>
      <c r="V640" s="824"/>
      <c r="W640" s="824"/>
      <c r="X640" s="824"/>
      <c r="Y640" s="824"/>
      <c r="Z640" s="824"/>
    </row>
    <row r="641" s="823" customFormat="1" ht="28.45" hidden="1" customHeight="1" outlineLevel="1" spans="1:26">
      <c r="A641" s="833"/>
      <c r="B641" s="831" t="s">
        <v>2547</v>
      </c>
      <c r="C641" s="831" t="s">
        <v>9179</v>
      </c>
      <c r="D641" s="832">
        <v>1392000</v>
      </c>
      <c r="E641" s="831"/>
      <c r="F641" s="824"/>
      <c r="G641" s="824"/>
      <c r="H641" s="824"/>
      <c r="I641" s="824"/>
      <c r="J641" s="824"/>
      <c r="K641" s="824"/>
      <c r="L641" s="824"/>
      <c r="M641" s="824"/>
      <c r="N641" s="824"/>
      <c r="O641" s="824"/>
      <c r="P641" s="824"/>
      <c r="Q641" s="824"/>
      <c r="R641" s="824"/>
      <c r="S641" s="824"/>
      <c r="T641" s="824"/>
      <c r="U641" s="824"/>
      <c r="V641" s="824"/>
      <c r="W641" s="824"/>
      <c r="X641" s="824"/>
      <c r="Y641" s="824"/>
      <c r="Z641" s="824"/>
    </row>
    <row r="642" s="823" customFormat="1" ht="28.45" hidden="1" customHeight="1" outlineLevel="1" spans="1:26">
      <c r="A642" s="833"/>
      <c r="B642" s="831" t="s">
        <v>2547</v>
      </c>
      <c r="C642" s="831" t="s">
        <v>9180</v>
      </c>
      <c r="D642" s="832">
        <v>-1276.8</v>
      </c>
      <c r="E642" s="831"/>
      <c r="F642" s="824"/>
      <c r="G642" s="824"/>
      <c r="H642" s="824"/>
      <c r="I642" s="824"/>
      <c r="J642" s="824"/>
      <c r="K642" s="824"/>
      <c r="L642" s="824"/>
      <c r="M642" s="824"/>
      <c r="N642" s="824"/>
      <c r="O642" s="824"/>
      <c r="P642" s="824"/>
      <c r="Q642" s="824"/>
      <c r="R642" s="824"/>
      <c r="S642" s="824"/>
      <c r="T642" s="824"/>
      <c r="U642" s="824"/>
      <c r="V642" s="824"/>
      <c r="W642" s="824"/>
      <c r="X642" s="824"/>
      <c r="Y642" s="824"/>
      <c r="Z642" s="824"/>
    </row>
    <row r="643" s="823" customFormat="1" ht="28.45" hidden="1" customHeight="1" outlineLevel="1" spans="1:26">
      <c r="A643" s="833"/>
      <c r="B643" s="831" t="s">
        <v>2547</v>
      </c>
      <c r="C643" s="831" t="s">
        <v>8624</v>
      </c>
      <c r="D643" s="832">
        <v>-35000</v>
      </c>
      <c r="E643" s="831"/>
      <c r="F643" s="824"/>
      <c r="G643" s="824"/>
      <c r="H643" s="824"/>
      <c r="I643" s="824"/>
      <c r="J643" s="824"/>
      <c r="K643" s="824"/>
      <c r="L643" s="824"/>
      <c r="M643" s="824"/>
      <c r="N643" s="824"/>
      <c r="O643" s="824"/>
      <c r="P643" s="824"/>
      <c r="Q643" s="824"/>
      <c r="R643" s="824"/>
      <c r="S643" s="824"/>
      <c r="T643" s="824"/>
      <c r="U643" s="824"/>
      <c r="V643" s="824"/>
      <c r="W643" s="824"/>
      <c r="X643" s="824"/>
      <c r="Y643" s="824"/>
      <c r="Z643" s="824"/>
    </row>
    <row r="644" s="823" customFormat="1" ht="28.45" hidden="1" customHeight="1" outlineLevel="1" spans="1:26">
      <c r="A644" s="833"/>
      <c r="B644" s="831" t="s">
        <v>2547</v>
      </c>
      <c r="C644" s="831" t="s">
        <v>8540</v>
      </c>
      <c r="D644" s="832">
        <v>68000</v>
      </c>
      <c r="E644" s="831"/>
      <c r="F644" s="824"/>
      <c r="G644" s="824"/>
      <c r="H644" s="824"/>
      <c r="I644" s="824"/>
      <c r="J644" s="824"/>
      <c r="K644" s="824"/>
      <c r="L644" s="824"/>
      <c r="M644" s="824"/>
      <c r="N644" s="824"/>
      <c r="O644" s="824"/>
      <c r="P644" s="824"/>
      <c r="Q644" s="824"/>
      <c r="R644" s="824"/>
      <c r="S644" s="824"/>
      <c r="T644" s="824"/>
      <c r="U644" s="824"/>
      <c r="V644" s="824"/>
      <c r="W644" s="824"/>
      <c r="X644" s="824"/>
      <c r="Y644" s="824"/>
      <c r="Z644" s="824"/>
    </row>
    <row r="645" s="823" customFormat="1" ht="28.45" hidden="1" customHeight="1" outlineLevel="1" spans="1:26">
      <c r="A645" s="833"/>
      <c r="B645" s="831" t="s">
        <v>2547</v>
      </c>
      <c r="C645" s="831" t="s">
        <v>9181</v>
      </c>
      <c r="D645" s="832">
        <v>22500</v>
      </c>
      <c r="E645" s="831"/>
      <c r="F645" s="824"/>
      <c r="G645" s="824"/>
      <c r="H645" s="824"/>
      <c r="I645" s="824"/>
      <c r="J645" s="824"/>
      <c r="K645" s="824"/>
      <c r="L645" s="824"/>
      <c r="M645" s="824"/>
      <c r="N645" s="824"/>
      <c r="O645" s="824"/>
      <c r="P645" s="824"/>
      <c r="Q645" s="824"/>
      <c r="R645" s="824"/>
      <c r="S645" s="824"/>
      <c r="T645" s="824"/>
      <c r="U645" s="824"/>
      <c r="V645" s="824"/>
      <c r="W645" s="824"/>
      <c r="X645" s="824"/>
      <c r="Y645" s="824"/>
      <c r="Z645" s="824"/>
    </row>
    <row r="646" s="823" customFormat="1" ht="28.45" hidden="1" customHeight="1" outlineLevel="1" spans="1:26">
      <c r="A646" s="833"/>
      <c r="B646" s="831" t="s">
        <v>2547</v>
      </c>
      <c r="C646" s="831" t="s">
        <v>9182</v>
      </c>
      <c r="D646" s="832">
        <v>-155000</v>
      </c>
      <c r="E646" s="831"/>
      <c r="F646" s="824"/>
      <c r="G646" s="824"/>
      <c r="H646" s="824"/>
      <c r="I646" s="824"/>
      <c r="J646" s="824"/>
      <c r="K646" s="824"/>
      <c r="L646" s="824"/>
      <c r="M646" s="824"/>
      <c r="N646" s="824"/>
      <c r="O646" s="824"/>
      <c r="P646" s="824"/>
      <c r="Q646" s="824"/>
      <c r="R646" s="824"/>
      <c r="S646" s="824"/>
      <c r="T646" s="824"/>
      <c r="U646" s="824"/>
      <c r="V646" s="824"/>
      <c r="W646" s="824"/>
      <c r="X646" s="824"/>
      <c r="Y646" s="824"/>
      <c r="Z646" s="824"/>
    </row>
    <row r="647" s="823" customFormat="1" ht="28.45" hidden="1" customHeight="1" outlineLevel="1" spans="1:26">
      <c r="A647" s="833"/>
      <c r="B647" s="831" t="s">
        <v>2547</v>
      </c>
      <c r="C647" s="831" t="s">
        <v>9183</v>
      </c>
      <c r="D647" s="832">
        <v>80000</v>
      </c>
      <c r="E647" s="831"/>
      <c r="F647" s="824"/>
      <c r="G647" s="824"/>
      <c r="H647" s="824"/>
      <c r="I647" s="824"/>
      <c r="J647" s="824"/>
      <c r="K647" s="824"/>
      <c r="L647" s="824"/>
      <c r="M647" s="824"/>
      <c r="N647" s="824"/>
      <c r="O647" s="824"/>
      <c r="P647" s="824"/>
      <c r="Q647" s="824"/>
      <c r="R647" s="824"/>
      <c r="S647" s="824"/>
      <c r="T647" s="824"/>
      <c r="U647" s="824"/>
      <c r="V647" s="824"/>
      <c r="W647" s="824"/>
      <c r="X647" s="824"/>
      <c r="Y647" s="824"/>
      <c r="Z647" s="824"/>
    </row>
    <row r="648" s="823" customFormat="1" ht="28.45" hidden="1" customHeight="1" outlineLevel="1" spans="1:26">
      <c r="A648" s="833"/>
      <c r="B648" s="831" t="s">
        <v>2547</v>
      </c>
      <c r="C648" s="831" t="s">
        <v>9184</v>
      </c>
      <c r="D648" s="832">
        <v>-816510</v>
      </c>
      <c r="E648" s="831"/>
      <c r="F648" s="824"/>
      <c r="G648" s="824"/>
      <c r="H648" s="824"/>
      <c r="I648" s="824"/>
      <c r="J648" s="824"/>
      <c r="K648" s="824"/>
      <c r="L648" s="824"/>
      <c r="M648" s="824"/>
      <c r="N648" s="824"/>
      <c r="O648" s="824"/>
      <c r="P648" s="824"/>
      <c r="Q648" s="824"/>
      <c r="R648" s="824"/>
      <c r="S648" s="824"/>
      <c r="T648" s="824"/>
      <c r="U648" s="824"/>
      <c r="V648" s="824"/>
      <c r="W648" s="824"/>
      <c r="X648" s="824"/>
      <c r="Y648" s="824"/>
      <c r="Z648" s="824"/>
    </row>
    <row r="649" s="823" customFormat="1" ht="28.45" hidden="1" customHeight="1" outlineLevel="1" spans="1:26">
      <c r="A649" s="833"/>
      <c r="B649" s="831" t="s">
        <v>2547</v>
      </c>
      <c r="C649" s="831" t="s">
        <v>8847</v>
      </c>
      <c r="D649" s="832">
        <v>363500</v>
      </c>
      <c r="E649" s="831"/>
      <c r="F649" s="824"/>
      <c r="G649" s="824"/>
      <c r="H649" s="824"/>
      <c r="I649" s="824"/>
      <c r="J649" s="824"/>
      <c r="K649" s="824"/>
      <c r="L649" s="824"/>
      <c r="M649" s="824"/>
      <c r="N649" s="824"/>
      <c r="O649" s="824"/>
      <c r="P649" s="824"/>
      <c r="Q649" s="824"/>
      <c r="R649" s="824"/>
      <c r="S649" s="824"/>
      <c r="T649" s="824"/>
      <c r="U649" s="824"/>
      <c r="V649" s="824"/>
      <c r="W649" s="824"/>
      <c r="X649" s="824"/>
      <c r="Y649" s="824"/>
      <c r="Z649" s="824"/>
    </row>
    <row r="650" s="823" customFormat="1" ht="28.45" hidden="1" customHeight="1" outlineLevel="1" spans="1:26">
      <c r="A650" s="833"/>
      <c r="B650" s="831" t="s">
        <v>2547</v>
      </c>
      <c r="C650" s="831" t="s">
        <v>8617</v>
      </c>
      <c r="D650" s="832">
        <v>95062</v>
      </c>
      <c r="E650" s="831"/>
      <c r="F650" s="824"/>
      <c r="G650" s="824"/>
      <c r="H650" s="824"/>
      <c r="I650" s="824"/>
      <c r="J650" s="824"/>
      <c r="K650" s="824"/>
      <c r="L650" s="824"/>
      <c r="M650" s="824"/>
      <c r="N650" s="824"/>
      <c r="O650" s="824"/>
      <c r="P650" s="824"/>
      <c r="Q650" s="824"/>
      <c r="R650" s="824"/>
      <c r="S650" s="824"/>
      <c r="T650" s="824"/>
      <c r="U650" s="824"/>
      <c r="V650" s="824"/>
      <c r="W650" s="824"/>
      <c r="X650" s="824"/>
      <c r="Y650" s="824"/>
      <c r="Z650" s="824"/>
    </row>
    <row r="651" s="823" customFormat="1" ht="28.45" hidden="1" customHeight="1" outlineLevel="1" spans="1:26">
      <c r="A651" s="833"/>
      <c r="B651" s="831" t="s">
        <v>2547</v>
      </c>
      <c r="C651" s="831" t="s">
        <v>7320</v>
      </c>
      <c r="D651" s="832">
        <v>-1800000</v>
      </c>
      <c r="E651" s="831"/>
      <c r="F651" s="824"/>
      <c r="G651" s="824"/>
      <c r="H651" s="824"/>
      <c r="I651" s="824"/>
      <c r="J651" s="824"/>
      <c r="K651" s="824"/>
      <c r="L651" s="824"/>
      <c r="M651" s="824"/>
      <c r="N651" s="824"/>
      <c r="O651" s="824"/>
      <c r="P651" s="824"/>
      <c r="Q651" s="824"/>
      <c r="R651" s="824"/>
      <c r="S651" s="824"/>
      <c r="T651" s="824"/>
      <c r="U651" s="824"/>
      <c r="V651" s="824"/>
      <c r="W651" s="824"/>
      <c r="X651" s="824"/>
      <c r="Y651" s="824"/>
      <c r="Z651" s="824"/>
    </row>
    <row r="652" s="823" customFormat="1" ht="28.45" hidden="1" customHeight="1" outlineLevel="1" spans="1:26">
      <c r="A652" s="833"/>
      <c r="B652" s="831" t="s">
        <v>2547</v>
      </c>
      <c r="C652" s="831" t="s">
        <v>9185</v>
      </c>
      <c r="D652" s="832">
        <v>-316000</v>
      </c>
      <c r="E652" s="831"/>
      <c r="F652" s="824"/>
      <c r="G652" s="824"/>
      <c r="H652" s="824"/>
      <c r="I652" s="824"/>
      <c r="J652" s="824"/>
      <c r="K652" s="824"/>
      <c r="L652" s="824"/>
      <c r="M652" s="824"/>
      <c r="N652" s="824"/>
      <c r="O652" s="824"/>
      <c r="P652" s="824"/>
      <c r="Q652" s="824"/>
      <c r="R652" s="824"/>
      <c r="S652" s="824"/>
      <c r="T652" s="824"/>
      <c r="U652" s="824"/>
      <c r="V652" s="824"/>
      <c r="W652" s="824"/>
      <c r="X652" s="824"/>
      <c r="Y652" s="824"/>
      <c r="Z652" s="824"/>
    </row>
    <row r="653" s="823" customFormat="1" ht="28.45" hidden="1" customHeight="1" outlineLevel="1" spans="1:26">
      <c r="A653" s="833"/>
      <c r="B653" s="831" t="s">
        <v>2547</v>
      </c>
      <c r="C653" s="831" t="s">
        <v>9186</v>
      </c>
      <c r="D653" s="832">
        <v>20000</v>
      </c>
      <c r="E653" s="831"/>
      <c r="F653" s="824"/>
      <c r="G653" s="824"/>
      <c r="H653" s="824"/>
      <c r="I653" s="824"/>
      <c r="J653" s="824"/>
      <c r="K653" s="824"/>
      <c r="L653" s="824"/>
      <c r="M653" s="824"/>
      <c r="N653" s="824"/>
      <c r="O653" s="824"/>
      <c r="P653" s="824"/>
      <c r="Q653" s="824"/>
      <c r="R653" s="824"/>
      <c r="S653" s="824"/>
      <c r="T653" s="824"/>
      <c r="U653" s="824"/>
      <c r="V653" s="824"/>
      <c r="W653" s="824"/>
      <c r="X653" s="824"/>
      <c r="Y653" s="824"/>
      <c r="Z653" s="824"/>
    </row>
    <row r="654" s="823" customFormat="1" ht="28.45" hidden="1" customHeight="1" outlineLevel="1" spans="1:26">
      <c r="A654" s="833"/>
      <c r="B654" s="831" t="s">
        <v>2547</v>
      </c>
      <c r="C654" s="831" t="s">
        <v>9187</v>
      </c>
      <c r="D654" s="832">
        <v>338452.32</v>
      </c>
      <c r="E654" s="831"/>
      <c r="F654" s="824"/>
      <c r="G654" s="824"/>
      <c r="H654" s="824"/>
      <c r="I654" s="824"/>
      <c r="J654" s="824"/>
      <c r="K654" s="824"/>
      <c r="L654" s="824"/>
      <c r="M654" s="824"/>
      <c r="N654" s="824"/>
      <c r="O654" s="824"/>
      <c r="P654" s="824"/>
      <c r="Q654" s="824"/>
      <c r="R654" s="824"/>
      <c r="S654" s="824"/>
      <c r="T654" s="824"/>
      <c r="U654" s="824"/>
      <c r="V654" s="824"/>
      <c r="W654" s="824"/>
      <c r="X654" s="824"/>
      <c r="Y654" s="824"/>
      <c r="Z654" s="824"/>
    </row>
    <row r="655" s="823" customFormat="1" ht="28.45" hidden="1" customHeight="1" outlineLevel="1" spans="1:26">
      <c r="A655" s="833"/>
      <c r="B655" s="831" t="s">
        <v>2547</v>
      </c>
      <c r="C655" s="831" t="s">
        <v>9188</v>
      </c>
      <c r="D655" s="832">
        <v>-308172.8</v>
      </c>
      <c r="E655" s="831"/>
      <c r="F655" s="824"/>
      <c r="G655" s="824"/>
      <c r="H655" s="824"/>
      <c r="I655" s="824"/>
      <c r="J655" s="824"/>
      <c r="K655" s="824"/>
      <c r="L655" s="824"/>
      <c r="M655" s="824"/>
      <c r="N655" s="824"/>
      <c r="O655" s="824"/>
      <c r="P655" s="824"/>
      <c r="Q655" s="824"/>
      <c r="R655" s="824"/>
      <c r="S655" s="824"/>
      <c r="T655" s="824"/>
      <c r="U655" s="824"/>
      <c r="V655" s="824"/>
      <c r="W655" s="824"/>
      <c r="X655" s="824"/>
      <c r="Y655" s="824"/>
      <c r="Z655" s="824"/>
    </row>
    <row r="656" s="823" customFormat="1" ht="28.45" hidden="1" customHeight="1" outlineLevel="1" spans="1:26">
      <c r="A656" s="833"/>
      <c r="B656" s="831" t="s">
        <v>2547</v>
      </c>
      <c r="C656" s="831" t="s">
        <v>9189</v>
      </c>
      <c r="D656" s="832">
        <v>39556</v>
      </c>
      <c r="E656" s="831"/>
      <c r="F656" s="824"/>
      <c r="G656" s="824"/>
      <c r="H656" s="824"/>
      <c r="I656" s="824"/>
      <c r="J656" s="824"/>
      <c r="K656" s="824"/>
      <c r="L656" s="824"/>
      <c r="M656" s="824"/>
      <c r="N656" s="824"/>
      <c r="O656" s="824"/>
      <c r="P656" s="824"/>
      <c r="Q656" s="824"/>
      <c r="R656" s="824"/>
      <c r="S656" s="824"/>
      <c r="T656" s="824"/>
      <c r="U656" s="824"/>
      <c r="V656" s="824"/>
      <c r="W656" s="824"/>
      <c r="X656" s="824"/>
      <c r="Y656" s="824"/>
      <c r="Z656" s="824"/>
    </row>
    <row r="657" s="823" customFormat="1" ht="28.45" hidden="1" customHeight="1" outlineLevel="1" spans="1:26">
      <c r="A657" s="833"/>
      <c r="B657" s="831" t="s">
        <v>2702</v>
      </c>
      <c r="C657" s="831" t="s">
        <v>9190</v>
      </c>
      <c r="D657" s="832">
        <v>-19382.411</v>
      </c>
      <c r="E657" s="831"/>
      <c r="F657" s="824"/>
      <c r="G657" s="824"/>
      <c r="H657" s="824"/>
      <c r="I657" s="824"/>
      <c r="J657" s="824"/>
      <c r="K657" s="824"/>
      <c r="L657" s="824"/>
      <c r="M657" s="824"/>
      <c r="N657" s="824"/>
      <c r="O657" s="824"/>
      <c r="P657" s="824"/>
      <c r="Q657" s="824"/>
      <c r="R657" s="824"/>
      <c r="S657" s="824"/>
      <c r="T657" s="824"/>
      <c r="U657" s="824"/>
      <c r="V657" s="824"/>
      <c r="W657" s="824"/>
      <c r="X657" s="824"/>
      <c r="Y657" s="824"/>
      <c r="Z657" s="824"/>
    </row>
    <row r="658" s="823" customFormat="1" ht="28.45" hidden="1" customHeight="1" outlineLevel="1" spans="1:26">
      <c r="A658" s="833"/>
      <c r="B658" s="831" t="s">
        <v>2702</v>
      </c>
      <c r="C658" s="831" t="s">
        <v>9191</v>
      </c>
      <c r="D658" s="832">
        <v>32742</v>
      </c>
      <c r="E658" s="831"/>
      <c r="F658" s="824"/>
      <c r="G658" s="824"/>
      <c r="H658" s="824"/>
      <c r="I658" s="824"/>
      <c r="J658" s="824"/>
      <c r="K658" s="824"/>
      <c r="L658" s="824"/>
      <c r="M658" s="824"/>
      <c r="N658" s="824"/>
      <c r="O658" s="824"/>
      <c r="P658" s="824"/>
      <c r="Q658" s="824"/>
      <c r="R658" s="824"/>
      <c r="S658" s="824"/>
      <c r="T658" s="824"/>
      <c r="U658" s="824"/>
      <c r="V658" s="824"/>
      <c r="W658" s="824"/>
      <c r="X658" s="824"/>
      <c r="Y658" s="824"/>
      <c r="Z658" s="824"/>
    </row>
    <row r="659" s="823" customFormat="1" ht="28.45" hidden="1" customHeight="1" outlineLevel="1" spans="1:26">
      <c r="A659" s="833"/>
      <c r="B659" s="831" t="s">
        <v>2702</v>
      </c>
      <c r="C659" s="831" t="s">
        <v>9192</v>
      </c>
      <c r="D659" s="832">
        <v>-424178.093</v>
      </c>
      <c r="E659" s="831"/>
      <c r="F659" s="824"/>
      <c r="G659" s="824"/>
      <c r="H659" s="824"/>
      <c r="I659" s="824"/>
      <c r="J659" s="824"/>
      <c r="K659" s="824"/>
      <c r="L659" s="824"/>
      <c r="M659" s="824"/>
      <c r="N659" s="824"/>
      <c r="O659" s="824"/>
      <c r="P659" s="824"/>
      <c r="Q659" s="824"/>
      <c r="R659" s="824"/>
      <c r="S659" s="824"/>
      <c r="T659" s="824"/>
      <c r="U659" s="824"/>
      <c r="V659" s="824"/>
      <c r="W659" s="824"/>
      <c r="X659" s="824"/>
      <c r="Y659" s="824"/>
      <c r="Z659" s="824"/>
    </row>
    <row r="660" s="823" customFormat="1" ht="28.45" hidden="1" customHeight="1" outlineLevel="1" spans="1:26">
      <c r="A660" s="833"/>
      <c r="B660" s="831" t="s">
        <v>2702</v>
      </c>
      <c r="C660" s="831" t="s">
        <v>9193</v>
      </c>
      <c r="D660" s="832">
        <v>-191657.7314</v>
      </c>
      <c r="E660" s="831"/>
      <c r="F660" s="824"/>
      <c r="G660" s="824"/>
      <c r="H660" s="824"/>
      <c r="I660" s="824"/>
      <c r="J660" s="824"/>
      <c r="K660" s="824"/>
      <c r="L660" s="824"/>
      <c r="M660" s="824"/>
      <c r="N660" s="824"/>
      <c r="O660" s="824"/>
      <c r="P660" s="824"/>
      <c r="Q660" s="824"/>
      <c r="R660" s="824"/>
      <c r="S660" s="824"/>
      <c r="T660" s="824"/>
      <c r="U660" s="824"/>
      <c r="V660" s="824"/>
      <c r="W660" s="824"/>
      <c r="X660" s="824"/>
      <c r="Y660" s="824"/>
      <c r="Z660" s="824"/>
    </row>
    <row r="661" s="823" customFormat="1" ht="28.45" hidden="1" customHeight="1" outlineLevel="1" spans="1:26">
      <c r="A661" s="833"/>
      <c r="B661" s="831" t="s">
        <v>2702</v>
      </c>
      <c r="C661" s="831" t="s">
        <v>9194</v>
      </c>
      <c r="D661" s="832">
        <v>320382</v>
      </c>
      <c r="E661" s="831"/>
      <c r="F661" s="824"/>
      <c r="G661" s="824"/>
      <c r="H661" s="824"/>
      <c r="I661" s="824"/>
      <c r="J661" s="824"/>
      <c r="K661" s="824"/>
      <c r="L661" s="824"/>
      <c r="M661" s="824"/>
      <c r="N661" s="824"/>
      <c r="O661" s="824"/>
      <c r="P661" s="824"/>
      <c r="Q661" s="824"/>
      <c r="R661" s="824"/>
      <c r="S661" s="824"/>
      <c r="T661" s="824"/>
      <c r="U661" s="824"/>
      <c r="V661" s="824"/>
      <c r="W661" s="824"/>
      <c r="X661" s="824"/>
      <c r="Y661" s="824"/>
      <c r="Z661" s="824"/>
    </row>
    <row r="662" s="823" customFormat="1" ht="28.45" hidden="1" customHeight="1" outlineLevel="1" spans="1:26">
      <c r="A662" s="833"/>
      <c r="B662" s="831" t="s">
        <v>2702</v>
      </c>
      <c r="C662" s="831" t="s">
        <v>9195</v>
      </c>
      <c r="D662" s="832">
        <v>382840</v>
      </c>
      <c r="E662" s="831"/>
      <c r="F662" s="824"/>
      <c r="G662" s="824"/>
      <c r="H662" s="824"/>
      <c r="I662" s="824"/>
      <c r="J662" s="824"/>
      <c r="K662" s="824"/>
      <c r="L662" s="824"/>
      <c r="M662" s="824"/>
      <c r="N662" s="824"/>
      <c r="O662" s="824"/>
      <c r="P662" s="824"/>
      <c r="Q662" s="824"/>
      <c r="R662" s="824"/>
      <c r="S662" s="824"/>
      <c r="T662" s="824"/>
      <c r="U662" s="824"/>
      <c r="V662" s="824"/>
      <c r="W662" s="824"/>
      <c r="X662" s="824"/>
      <c r="Y662" s="824"/>
      <c r="Z662" s="824"/>
    </row>
    <row r="663" s="823" customFormat="1" ht="28.45" hidden="1" customHeight="1" outlineLevel="1" spans="1:26">
      <c r="A663" s="833"/>
      <c r="B663" s="831" t="s">
        <v>2702</v>
      </c>
      <c r="C663" s="831" t="s">
        <v>9196</v>
      </c>
      <c r="D663" s="832">
        <v>187374</v>
      </c>
      <c r="E663" s="831"/>
      <c r="F663" s="824"/>
      <c r="G663" s="824"/>
      <c r="H663" s="824"/>
      <c r="I663" s="824"/>
      <c r="J663" s="824"/>
      <c r="K663" s="824"/>
      <c r="L663" s="824"/>
      <c r="M663" s="824"/>
      <c r="N663" s="824"/>
      <c r="O663" s="824"/>
      <c r="P663" s="824"/>
      <c r="Q663" s="824"/>
      <c r="R663" s="824"/>
      <c r="S663" s="824"/>
      <c r="T663" s="824"/>
      <c r="U663" s="824"/>
      <c r="V663" s="824"/>
      <c r="W663" s="824"/>
      <c r="X663" s="824"/>
      <c r="Y663" s="824"/>
      <c r="Z663" s="824"/>
    </row>
    <row r="664" s="823" customFormat="1" ht="28.45" hidden="1" customHeight="1" outlineLevel="1" spans="1:26">
      <c r="A664" s="833"/>
      <c r="B664" s="831" t="s">
        <v>2702</v>
      </c>
      <c r="C664" s="831" t="s">
        <v>9197</v>
      </c>
      <c r="D664" s="832">
        <v>-3617.7856</v>
      </c>
      <c r="E664" s="831"/>
      <c r="F664" s="824"/>
      <c r="G664" s="824"/>
      <c r="H664" s="824"/>
      <c r="I664" s="824"/>
      <c r="J664" s="824"/>
      <c r="K664" s="824"/>
      <c r="L664" s="824"/>
      <c r="M664" s="824"/>
      <c r="N664" s="824"/>
      <c r="O664" s="824"/>
      <c r="P664" s="824"/>
      <c r="Q664" s="824"/>
      <c r="R664" s="824"/>
      <c r="S664" s="824"/>
      <c r="T664" s="824"/>
      <c r="U664" s="824"/>
      <c r="V664" s="824"/>
      <c r="W664" s="824"/>
      <c r="X664" s="824"/>
      <c r="Y664" s="824"/>
      <c r="Z664" s="824"/>
    </row>
    <row r="665" s="823" customFormat="1" ht="28.45" hidden="1" customHeight="1" outlineLevel="1" spans="1:26">
      <c r="A665" s="833"/>
      <c r="B665" s="831" t="s">
        <v>2702</v>
      </c>
      <c r="C665" s="831" t="s">
        <v>9198</v>
      </c>
      <c r="D665" s="832">
        <v>172102.8595</v>
      </c>
      <c r="E665" s="831"/>
      <c r="F665" s="824"/>
      <c r="G665" s="824"/>
      <c r="H665" s="824"/>
      <c r="I665" s="824"/>
      <c r="J665" s="824"/>
      <c r="K665" s="824"/>
      <c r="L665" s="824"/>
      <c r="M665" s="824"/>
      <c r="N665" s="824"/>
      <c r="O665" s="824"/>
      <c r="P665" s="824"/>
      <c r="Q665" s="824"/>
      <c r="R665" s="824"/>
      <c r="S665" s="824"/>
      <c r="T665" s="824"/>
      <c r="U665" s="824"/>
      <c r="V665" s="824"/>
      <c r="W665" s="824"/>
      <c r="X665" s="824"/>
      <c r="Y665" s="824"/>
      <c r="Z665" s="824"/>
    </row>
    <row r="666" s="823" customFormat="1" ht="28.45" hidden="1" customHeight="1" outlineLevel="1" spans="1:26">
      <c r="A666" s="833"/>
      <c r="B666" s="831" t="s">
        <v>2702</v>
      </c>
      <c r="C666" s="831" t="s">
        <v>9199</v>
      </c>
      <c r="D666" s="832">
        <v>-19956.4056</v>
      </c>
      <c r="E666" s="831"/>
      <c r="F666" s="824"/>
      <c r="G666" s="824"/>
      <c r="H666" s="824"/>
      <c r="I666" s="824"/>
      <c r="J666" s="824"/>
      <c r="K666" s="824"/>
      <c r="L666" s="824"/>
      <c r="M666" s="824"/>
      <c r="N666" s="824"/>
      <c r="O666" s="824"/>
      <c r="P666" s="824"/>
      <c r="Q666" s="824"/>
      <c r="R666" s="824"/>
      <c r="S666" s="824"/>
      <c r="T666" s="824"/>
      <c r="U666" s="824"/>
      <c r="V666" s="824"/>
      <c r="W666" s="824"/>
      <c r="X666" s="824"/>
      <c r="Y666" s="824"/>
      <c r="Z666" s="824"/>
    </row>
    <row r="667" s="823" customFormat="1" ht="28.45" hidden="1" customHeight="1" outlineLevel="1" spans="1:26">
      <c r="A667" s="833"/>
      <c r="B667" s="831" t="s">
        <v>2702</v>
      </c>
      <c r="C667" s="831" t="s">
        <v>9200</v>
      </c>
      <c r="D667" s="832">
        <v>139666</v>
      </c>
      <c r="E667" s="831"/>
      <c r="F667" s="824"/>
      <c r="G667" s="824"/>
      <c r="H667" s="824"/>
      <c r="I667" s="824"/>
      <c r="J667" s="824"/>
      <c r="K667" s="824"/>
      <c r="L667" s="824"/>
      <c r="M667" s="824"/>
      <c r="N667" s="824"/>
      <c r="O667" s="824"/>
      <c r="P667" s="824"/>
      <c r="Q667" s="824"/>
      <c r="R667" s="824"/>
      <c r="S667" s="824"/>
      <c r="T667" s="824"/>
      <c r="U667" s="824"/>
      <c r="V667" s="824"/>
      <c r="W667" s="824"/>
      <c r="X667" s="824"/>
      <c r="Y667" s="824"/>
      <c r="Z667" s="824"/>
    </row>
    <row r="668" s="823" customFormat="1" ht="28.45" hidden="1" customHeight="1" outlineLevel="1" spans="1:26">
      <c r="A668" s="833"/>
      <c r="B668" s="831" t="s">
        <v>2702</v>
      </c>
      <c r="C668" s="831" t="s">
        <v>9201</v>
      </c>
      <c r="D668" s="832">
        <v>-3303.925</v>
      </c>
      <c r="E668" s="831"/>
      <c r="F668" s="824"/>
      <c r="G668" s="824"/>
      <c r="H668" s="824"/>
      <c r="I668" s="824"/>
      <c r="J668" s="824"/>
      <c r="K668" s="824"/>
      <c r="L668" s="824"/>
      <c r="M668" s="824"/>
      <c r="N668" s="824"/>
      <c r="O668" s="824"/>
      <c r="P668" s="824"/>
      <c r="Q668" s="824"/>
      <c r="R668" s="824"/>
      <c r="S668" s="824"/>
      <c r="T668" s="824"/>
      <c r="U668" s="824"/>
      <c r="V668" s="824"/>
      <c r="W668" s="824"/>
      <c r="X668" s="824"/>
      <c r="Y668" s="824"/>
      <c r="Z668" s="824"/>
    </row>
    <row r="669" s="823" customFormat="1" ht="28.45" hidden="1" customHeight="1" outlineLevel="1" spans="1:26">
      <c r="A669" s="833"/>
      <c r="B669" s="831" t="s">
        <v>2702</v>
      </c>
      <c r="C669" s="831" t="s">
        <v>9202</v>
      </c>
      <c r="D669" s="832">
        <v>-19265.8263</v>
      </c>
      <c r="E669" s="831"/>
      <c r="F669" s="824"/>
      <c r="G669" s="824"/>
      <c r="H669" s="824"/>
      <c r="I669" s="824"/>
      <c r="J669" s="824"/>
      <c r="K669" s="824"/>
      <c r="L669" s="824"/>
      <c r="M669" s="824"/>
      <c r="N669" s="824"/>
      <c r="O669" s="824"/>
      <c r="P669" s="824"/>
      <c r="Q669" s="824"/>
      <c r="R669" s="824"/>
      <c r="S669" s="824"/>
      <c r="T669" s="824"/>
      <c r="U669" s="824"/>
      <c r="V669" s="824"/>
      <c r="W669" s="824"/>
      <c r="X669" s="824"/>
      <c r="Y669" s="824"/>
      <c r="Z669" s="824"/>
    </row>
    <row r="670" s="823" customFormat="1" ht="28.45" hidden="1" customHeight="1" outlineLevel="1" spans="1:26">
      <c r="A670" s="833"/>
      <c r="B670" s="831" t="s">
        <v>2702</v>
      </c>
      <c r="C670" s="831" t="s">
        <v>9203</v>
      </c>
      <c r="D670" s="832">
        <v>-21090</v>
      </c>
      <c r="E670" s="831"/>
      <c r="F670" s="824"/>
      <c r="G670" s="824"/>
      <c r="H670" s="824"/>
      <c r="I670" s="824"/>
      <c r="J670" s="824"/>
      <c r="K670" s="824"/>
      <c r="L670" s="824"/>
      <c r="M670" s="824"/>
      <c r="N670" s="824"/>
      <c r="O670" s="824"/>
      <c r="P670" s="824"/>
      <c r="Q670" s="824"/>
      <c r="R670" s="824"/>
      <c r="S670" s="824"/>
      <c r="T670" s="824"/>
      <c r="U670" s="824"/>
      <c r="V670" s="824"/>
      <c r="W670" s="824"/>
      <c r="X670" s="824"/>
      <c r="Y670" s="824"/>
      <c r="Z670" s="824"/>
    </row>
    <row r="671" s="823" customFormat="1" ht="28.45" hidden="1" customHeight="1" outlineLevel="1" spans="1:26">
      <c r="A671" s="833"/>
      <c r="B671" s="831" t="s">
        <v>2702</v>
      </c>
      <c r="C671" s="831" t="s">
        <v>9204</v>
      </c>
      <c r="D671" s="832">
        <v>43659</v>
      </c>
      <c r="E671" s="831"/>
      <c r="F671" s="824"/>
      <c r="G671" s="824"/>
      <c r="H671" s="824"/>
      <c r="I671" s="824"/>
      <c r="J671" s="824"/>
      <c r="K671" s="824"/>
      <c r="L671" s="824"/>
      <c r="M671" s="824"/>
      <c r="N671" s="824"/>
      <c r="O671" s="824"/>
      <c r="P671" s="824"/>
      <c r="Q671" s="824"/>
      <c r="R671" s="824"/>
      <c r="S671" s="824"/>
      <c r="T671" s="824"/>
      <c r="U671" s="824"/>
      <c r="V671" s="824"/>
      <c r="W671" s="824"/>
      <c r="X671" s="824"/>
      <c r="Y671" s="824"/>
      <c r="Z671" s="824"/>
    </row>
    <row r="672" s="823" customFormat="1" ht="28.45" hidden="1" customHeight="1" outlineLevel="1" spans="1:26">
      <c r="A672" s="833"/>
      <c r="B672" s="831" t="s">
        <v>2702</v>
      </c>
      <c r="C672" s="831" t="s">
        <v>9205</v>
      </c>
      <c r="D672" s="832">
        <v>84018</v>
      </c>
      <c r="E672" s="831"/>
      <c r="F672" s="824"/>
      <c r="G672" s="824"/>
      <c r="H672" s="824"/>
      <c r="I672" s="824"/>
      <c r="J672" s="824"/>
      <c r="K672" s="824"/>
      <c r="L672" s="824"/>
      <c r="M672" s="824"/>
      <c r="N672" s="824"/>
      <c r="O672" s="824"/>
      <c r="P672" s="824"/>
      <c r="Q672" s="824"/>
      <c r="R672" s="824"/>
      <c r="S672" s="824"/>
      <c r="T672" s="824"/>
      <c r="U672" s="824"/>
      <c r="V672" s="824"/>
      <c r="W672" s="824"/>
      <c r="X672" s="824"/>
      <c r="Y672" s="824"/>
      <c r="Z672" s="824"/>
    </row>
    <row r="673" s="823" customFormat="1" ht="28.45" hidden="1" customHeight="1" outlineLevel="1" spans="1:26">
      <c r="A673" s="833"/>
      <c r="B673" s="831" t="s">
        <v>2702</v>
      </c>
      <c r="C673" s="831" t="s">
        <v>9206</v>
      </c>
      <c r="D673" s="832">
        <v>-34730.881</v>
      </c>
      <c r="E673" s="831"/>
      <c r="F673" s="824"/>
      <c r="G673" s="824"/>
      <c r="H673" s="824"/>
      <c r="I673" s="824"/>
      <c r="J673" s="824"/>
      <c r="K673" s="824"/>
      <c r="L673" s="824"/>
      <c r="M673" s="824"/>
      <c r="N673" s="824"/>
      <c r="O673" s="824"/>
      <c r="P673" s="824"/>
      <c r="Q673" s="824"/>
      <c r="R673" s="824"/>
      <c r="S673" s="824"/>
      <c r="T673" s="824"/>
      <c r="U673" s="824"/>
      <c r="V673" s="824"/>
      <c r="W673" s="824"/>
      <c r="X673" s="824"/>
      <c r="Y673" s="824"/>
      <c r="Z673" s="824"/>
    </row>
    <row r="674" s="823" customFormat="1" ht="28.45" hidden="1" customHeight="1" outlineLevel="1" spans="1:26">
      <c r="A674" s="833"/>
      <c r="B674" s="831" t="s">
        <v>2702</v>
      </c>
      <c r="C674" s="831" t="s">
        <v>4011</v>
      </c>
      <c r="D674" s="832">
        <v>33355</v>
      </c>
      <c r="E674" s="831"/>
      <c r="F674" s="824"/>
      <c r="G674" s="824"/>
      <c r="H674" s="824"/>
      <c r="I674" s="824"/>
      <c r="J674" s="824"/>
      <c r="K674" s="824"/>
      <c r="L674" s="824"/>
      <c r="M674" s="824"/>
      <c r="N674" s="824"/>
      <c r="O674" s="824"/>
      <c r="P674" s="824"/>
      <c r="Q674" s="824"/>
      <c r="R674" s="824"/>
      <c r="S674" s="824"/>
      <c r="T674" s="824"/>
      <c r="U674" s="824"/>
      <c r="V674" s="824"/>
      <c r="W674" s="824"/>
      <c r="X674" s="824"/>
      <c r="Y674" s="824"/>
      <c r="Z674" s="824"/>
    </row>
    <row r="675" s="823" customFormat="1" ht="28.45" hidden="1" customHeight="1" outlineLevel="1" spans="1:26">
      <c r="A675" s="833"/>
      <c r="B675" s="831" t="s">
        <v>2702</v>
      </c>
      <c r="C675" s="831" t="s">
        <v>9207</v>
      </c>
      <c r="D675" s="832">
        <v>-24604.297</v>
      </c>
      <c r="E675" s="831"/>
      <c r="F675" s="824"/>
      <c r="G675" s="824"/>
      <c r="H675" s="824"/>
      <c r="I675" s="824"/>
      <c r="J675" s="824"/>
      <c r="K675" s="824"/>
      <c r="L675" s="824"/>
      <c r="M675" s="824"/>
      <c r="N675" s="824"/>
      <c r="O675" s="824"/>
      <c r="P675" s="824"/>
      <c r="Q675" s="824"/>
      <c r="R675" s="824"/>
      <c r="S675" s="824"/>
      <c r="T675" s="824"/>
      <c r="U675" s="824"/>
      <c r="V675" s="824"/>
      <c r="W675" s="824"/>
      <c r="X675" s="824"/>
      <c r="Y675" s="824"/>
      <c r="Z675" s="824"/>
    </row>
    <row r="676" s="823" customFormat="1" ht="28.45" hidden="1" customHeight="1" outlineLevel="1" spans="1:26">
      <c r="A676" s="833"/>
      <c r="B676" s="831" t="s">
        <v>2702</v>
      </c>
      <c r="C676" s="831" t="s">
        <v>9208</v>
      </c>
      <c r="D676" s="832">
        <v>6902</v>
      </c>
      <c r="E676" s="831"/>
      <c r="F676" s="824"/>
      <c r="G676" s="824"/>
      <c r="H676" s="824"/>
      <c r="I676" s="824"/>
      <c r="J676" s="824"/>
      <c r="K676" s="824"/>
      <c r="L676" s="824"/>
      <c r="M676" s="824"/>
      <c r="N676" s="824"/>
      <c r="O676" s="824"/>
      <c r="P676" s="824"/>
      <c r="Q676" s="824"/>
      <c r="R676" s="824"/>
      <c r="S676" s="824"/>
      <c r="T676" s="824"/>
      <c r="U676" s="824"/>
      <c r="V676" s="824"/>
      <c r="W676" s="824"/>
      <c r="X676" s="824"/>
      <c r="Y676" s="824"/>
      <c r="Z676" s="824"/>
    </row>
    <row r="677" s="823" customFormat="1" ht="28.45" hidden="1" customHeight="1" outlineLevel="1" spans="1:26">
      <c r="A677" s="833"/>
      <c r="B677" s="831" t="s">
        <v>2702</v>
      </c>
      <c r="C677" s="831" t="s">
        <v>9209</v>
      </c>
      <c r="D677" s="832">
        <v>-2076561.612</v>
      </c>
      <c r="E677" s="831"/>
      <c r="F677" s="824"/>
      <c r="G677" s="824"/>
      <c r="H677" s="824"/>
      <c r="I677" s="824"/>
      <c r="J677" s="824"/>
      <c r="K677" s="824"/>
      <c r="L677" s="824"/>
      <c r="M677" s="824"/>
      <c r="N677" s="824"/>
      <c r="O677" s="824"/>
      <c r="P677" s="824"/>
      <c r="Q677" s="824"/>
      <c r="R677" s="824"/>
      <c r="S677" s="824"/>
      <c r="T677" s="824"/>
      <c r="U677" s="824"/>
      <c r="V677" s="824"/>
      <c r="W677" s="824"/>
      <c r="X677" s="824"/>
      <c r="Y677" s="824"/>
      <c r="Z677" s="824"/>
    </row>
    <row r="678" s="823" customFormat="1" ht="28.45" hidden="1" customHeight="1" outlineLevel="1" spans="1:26">
      <c r="A678" s="833"/>
      <c r="B678" s="831" t="s">
        <v>2702</v>
      </c>
      <c r="C678" s="831" t="s">
        <v>9210</v>
      </c>
      <c r="D678" s="832">
        <v>19899</v>
      </c>
      <c r="E678" s="831"/>
      <c r="F678" s="824"/>
      <c r="G678" s="824"/>
      <c r="H678" s="824"/>
      <c r="I678" s="824"/>
      <c r="J678" s="824"/>
      <c r="K678" s="824"/>
      <c r="L678" s="824"/>
      <c r="M678" s="824"/>
      <c r="N678" s="824"/>
      <c r="O678" s="824"/>
      <c r="P678" s="824"/>
      <c r="Q678" s="824"/>
      <c r="R678" s="824"/>
      <c r="S678" s="824"/>
      <c r="T678" s="824"/>
      <c r="U678" s="824"/>
      <c r="V678" s="824"/>
      <c r="W678" s="824"/>
      <c r="X678" s="824"/>
      <c r="Y678" s="824"/>
      <c r="Z678" s="824"/>
    </row>
    <row r="679" s="823" customFormat="1" ht="28.45" hidden="1" customHeight="1" outlineLevel="1" spans="1:26">
      <c r="A679" s="833"/>
      <c r="B679" s="831" t="s">
        <v>2702</v>
      </c>
      <c r="C679" s="831" t="s">
        <v>3808</v>
      </c>
      <c r="D679" s="832">
        <v>4469.982</v>
      </c>
      <c r="E679" s="831"/>
      <c r="F679" s="824"/>
      <c r="G679" s="824"/>
      <c r="H679" s="824"/>
      <c r="I679" s="824"/>
      <c r="J679" s="824"/>
      <c r="K679" s="824"/>
      <c r="L679" s="824"/>
      <c r="M679" s="824"/>
      <c r="N679" s="824"/>
      <c r="O679" s="824"/>
      <c r="P679" s="824"/>
      <c r="Q679" s="824"/>
      <c r="R679" s="824"/>
      <c r="S679" s="824"/>
      <c r="T679" s="824"/>
      <c r="U679" s="824"/>
      <c r="V679" s="824"/>
      <c r="W679" s="824"/>
      <c r="X679" s="824"/>
      <c r="Y679" s="824"/>
      <c r="Z679" s="824"/>
    </row>
    <row r="680" s="823" customFormat="1" ht="28.45" hidden="1" customHeight="1" outlineLevel="1" spans="1:26">
      <c r="A680" s="833"/>
      <c r="B680" s="831" t="s">
        <v>2702</v>
      </c>
      <c r="C680" s="831" t="s">
        <v>9211</v>
      </c>
      <c r="D680" s="832">
        <v>62898</v>
      </c>
      <c r="E680" s="831"/>
      <c r="F680" s="824"/>
      <c r="G680" s="824"/>
      <c r="H680" s="824"/>
      <c r="I680" s="824"/>
      <c r="J680" s="824"/>
      <c r="K680" s="824"/>
      <c r="L680" s="824"/>
      <c r="M680" s="824"/>
      <c r="N680" s="824"/>
      <c r="O680" s="824"/>
      <c r="P680" s="824"/>
      <c r="Q680" s="824"/>
      <c r="R680" s="824"/>
      <c r="S680" s="824"/>
      <c r="T680" s="824"/>
      <c r="U680" s="824"/>
      <c r="V680" s="824"/>
      <c r="W680" s="824"/>
      <c r="X680" s="824"/>
      <c r="Y680" s="824"/>
      <c r="Z680" s="824"/>
    </row>
    <row r="681" s="823" customFormat="1" ht="28.45" hidden="1" customHeight="1" outlineLevel="1" spans="1:26">
      <c r="A681" s="833"/>
      <c r="B681" s="831" t="s">
        <v>2702</v>
      </c>
      <c r="C681" s="831" t="s">
        <v>9212</v>
      </c>
      <c r="D681" s="832">
        <v>66104.303</v>
      </c>
      <c r="E681" s="831"/>
      <c r="F681" s="824"/>
      <c r="G681" s="824"/>
      <c r="H681" s="824"/>
      <c r="I681" s="824"/>
      <c r="J681" s="824"/>
      <c r="K681" s="824"/>
      <c r="L681" s="824"/>
      <c r="M681" s="824"/>
      <c r="N681" s="824"/>
      <c r="O681" s="824"/>
      <c r="P681" s="824"/>
      <c r="Q681" s="824"/>
      <c r="R681" s="824"/>
      <c r="S681" s="824"/>
      <c r="T681" s="824"/>
      <c r="U681" s="824"/>
      <c r="V681" s="824"/>
      <c r="W681" s="824"/>
      <c r="X681" s="824"/>
      <c r="Y681" s="824"/>
      <c r="Z681" s="824"/>
    </row>
    <row r="682" s="823" customFormat="1" ht="28.45" hidden="1" customHeight="1" outlineLevel="1" spans="1:26">
      <c r="A682" s="833"/>
      <c r="B682" s="831" t="s">
        <v>2702</v>
      </c>
      <c r="C682" s="831" t="s">
        <v>9213</v>
      </c>
      <c r="D682" s="832">
        <v>110187</v>
      </c>
      <c r="E682" s="831"/>
      <c r="F682" s="824"/>
      <c r="G682" s="824"/>
      <c r="H682" s="824"/>
      <c r="I682" s="824"/>
      <c r="J682" s="824"/>
      <c r="K682" s="824"/>
      <c r="L682" s="824"/>
      <c r="M682" s="824"/>
      <c r="N682" s="824"/>
      <c r="O682" s="824"/>
      <c r="P682" s="824"/>
      <c r="Q682" s="824"/>
      <c r="R682" s="824"/>
      <c r="S682" s="824"/>
      <c r="T682" s="824"/>
      <c r="U682" s="824"/>
      <c r="V682" s="824"/>
      <c r="W682" s="824"/>
      <c r="X682" s="824"/>
      <c r="Y682" s="824"/>
      <c r="Z682" s="824"/>
    </row>
    <row r="683" s="823" customFormat="1" ht="28.45" hidden="1" customHeight="1" outlineLevel="1" spans="1:26">
      <c r="A683" s="833"/>
      <c r="B683" s="831" t="s">
        <v>2702</v>
      </c>
      <c r="C683" s="831" t="s">
        <v>9214</v>
      </c>
      <c r="D683" s="832">
        <v>25262</v>
      </c>
      <c r="E683" s="831"/>
      <c r="F683" s="824"/>
      <c r="G683" s="824"/>
      <c r="H683" s="824"/>
      <c r="I683" s="824"/>
      <c r="J683" s="824"/>
      <c r="K683" s="824"/>
      <c r="L683" s="824"/>
      <c r="M683" s="824"/>
      <c r="N683" s="824"/>
      <c r="O683" s="824"/>
      <c r="P683" s="824"/>
      <c r="Q683" s="824"/>
      <c r="R683" s="824"/>
      <c r="S683" s="824"/>
      <c r="T683" s="824"/>
      <c r="U683" s="824"/>
      <c r="V683" s="824"/>
      <c r="W683" s="824"/>
      <c r="X683" s="824"/>
      <c r="Y683" s="824"/>
      <c r="Z683" s="824"/>
    </row>
    <row r="684" s="823" customFormat="1" ht="28.45" hidden="1" customHeight="1" outlineLevel="1" spans="1:26">
      <c r="A684" s="833"/>
      <c r="B684" s="831" t="s">
        <v>2702</v>
      </c>
      <c r="C684" s="831" t="s">
        <v>2714</v>
      </c>
      <c r="D684" s="832">
        <v>-434291.775</v>
      </c>
      <c r="E684" s="831"/>
      <c r="F684" s="824"/>
      <c r="G684" s="824"/>
      <c r="H684" s="824"/>
      <c r="I684" s="824"/>
      <c r="J684" s="824"/>
      <c r="K684" s="824"/>
      <c r="L684" s="824"/>
      <c r="M684" s="824"/>
      <c r="N684" s="824"/>
      <c r="O684" s="824"/>
      <c r="P684" s="824"/>
      <c r="Q684" s="824"/>
      <c r="R684" s="824"/>
      <c r="S684" s="824"/>
      <c r="T684" s="824"/>
      <c r="U684" s="824"/>
      <c r="V684" s="824"/>
      <c r="W684" s="824"/>
      <c r="X684" s="824"/>
      <c r="Y684" s="824"/>
      <c r="Z684" s="824"/>
    </row>
    <row r="685" s="823" customFormat="1" ht="28.45" hidden="1" customHeight="1" outlineLevel="1" spans="1:26">
      <c r="A685" s="833"/>
      <c r="B685" s="831" t="s">
        <v>2702</v>
      </c>
      <c r="C685" s="831" t="s">
        <v>2706</v>
      </c>
      <c r="D685" s="832">
        <v>-240000</v>
      </c>
      <c r="E685" s="831"/>
      <c r="F685" s="824"/>
      <c r="G685" s="824"/>
      <c r="H685" s="824"/>
      <c r="I685" s="824"/>
      <c r="J685" s="824"/>
      <c r="K685" s="824"/>
      <c r="L685" s="824"/>
      <c r="M685" s="824"/>
      <c r="N685" s="824"/>
      <c r="O685" s="824"/>
      <c r="P685" s="824"/>
      <c r="Q685" s="824"/>
      <c r="R685" s="824"/>
      <c r="S685" s="824"/>
      <c r="T685" s="824"/>
      <c r="U685" s="824"/>
      <c r="V685" s="824"/>
      <c r="W685" s="824"/>
      <c r="X685" s="824"/>
      <c r="Y685" s="824"/>
      <c r="Z685" s="824"/>
    </row>
    <row r="686" s="823" customFormat="1" ht="28.45" hidden="1" customHeight="1" outlineLevel="1" spans="1:26">
      <c r="A686" s="833"/>
      <c r="B686" s="831" t="s">
        <v>2702</v>
      </c>
      <c r="C686" s="831" t="s">
        <v>9215</v>
      </c>
      <c r="D686" s="832">
        <v>-920852.3</v>
      </c>
      <c r="E686" s="831"/>
      <c r="F686" s="824"/>
      <c r="G686" s="824"/>
      <c r="H686" s="824"/>
      <c r="I686" s="824"/>
      <c r="J686" s="824"/>
      <c r="K686" s="824"/>
      <c r="L686" s="824"/>
      <c r="M686" s="824"/>
      <c r="N686" s="824"/>
      <c r="O686" s="824"/>
      <c r="P686" s="824"/>
      <c r="Q686" s="824"/>
      <c r="R686" s="824"/>
      <c r="S686" s="824"/>
      <c r="T686" s="824"/>
      <c r="U686" s="824"/>
      <c r="V686" s="824"/>
      <c r="W686" s="824"/>
      <c r="X686" s="824"/>
      <c r="Y686" s="824"/>
      <c r="Z686" s="824"/>
    </row>
    <row r="687" s="823" customFormat="1" ht="28.45" hidden="1" customHeight="1" outlineLevel="1" spans="1:26">
      <c r="A687" s="833"/>
      <c r="B687" s="831" t="s">
        <v>2702</v>
      </c>
      <c r="C687" s="831" t="s">
        <v>9216</v>
      </c>
      <c r="D687" s="832">
        <v>109522.935</v>
      </c>
      <c r="E687" s="831"/>
      <c r="F687" s="824"/>
      <c r="G687" s="824"/>
      <c r="H687" s="824"/>
      <c r="I687" s="824"/>
      <c r="J687" s="824"/>
      <c r="K687" s="824"/>
      <c r="L687" s="824"/>
      <c r="M687" s="824"/>
      <c r="N687" s="824"/>
      <c r="O687" s="824"/>
      <c r="P687" s="824"/>
      <c r="Q687" s="824"/>
      <c r="R687" s="824"/>
      <c r="S687" s="824"/>
      <c r="T687" s="824"/>
      <c r="U687" s="824"/>
      <c r="V687" s="824"/>
      <c r="W687" s="824"/>
      <c r="X687" s="824"/>
      <c r="Y687" s="824"/>
      <c r="Z687" s="824"/>
    </row>
    <row r="688" s="823" customFormat="1" ht="28.45" hidden="1" customHeight="1" outlineLevel="1" spans="1:26">
      <c r="A688" s="833"/>
      <c r="B688" s="831" t="s">
        <v>2702</v>
      </c>
      <c r="C688" s="831" t="s">
        <v>9217</v>
      </c>
      <c r="D688" s="832">
        <v>155015.7771</v>
      </c>
      <c r="E688" s="831"/>
      <c r="F688" s="824"/>
      <c r="G688" s="824"/>
      <c r="H688" s="824"/>
      <c r="I688" s="824"/>
      <c r="J688" s="824"/>
      <c r="K688" s="824"/>
      <c r="L688" s="824"/>
      <c r="M688" s="824"/>
      <c r="N688" s="824"/>
      <c r="O688" s="824"/>
      <c r="P688" s="824"/>
      <c r="Q688" s="824"/>
      <c r="R688" s="824"/>
      <c r="S688" s="824"/>
      <c r="T688" s="824"/>
      <c r="U688" s="824"/>
      <c r="V688" s="824"/>
      <c r="W688" s="824"/>
      <c r="X688" s="824"/>
      <c r="Y688" s="824"/>
      <c r="Z688" s="824"/>
    </row>
    <row r="689" s="823" customFormat="1" ht="28.45" hidden="1" customHeight="1" outlineLevel="1" spans="1:26">
      <c r="A689" s="833"/>
      <c r="B689" s="831" t="s">
        <v>2702</v>
      </c>
      <c r="C689" s="831" t="s">
        <v>9218</v>
      </c>
      <c r="D689" s="832">
        <v>-71541.147</v>
      </c>
      <c r="E689" s="831"/>
      <c r="F689" s="824"/>
      <c r="G689" s="824"/>
      <c r="H689" s="824"/>
      <c r="I689" s="824"/>
      <c r="J689" s="824"/>
      <c r="K689" s="824"/>
      <c r="L689" s="824"/>
      <c r="M689" s="824"/>
      <c r="N689" s="824"/>
      <c r="O689" s="824"/>
      <c r="P689" s="824"/>
      <c r="Q689" s="824"/>
      <c r="R689" s="824"/>
      <c r="S689" s="824"/>
      <c r="T689" s="824"/>
      <c r="U689" s="824"/>
      <c r="V689" s="824"/>
      <c r="W689" s="824"/>
      <c r="X689" s="824"/>
      <c r="Y689" s="824"/>
      <c r="Z689" s="824"/>
    </row>
    <row r="690" s="823" customFormat="1" ht="38.4" hidden="1" customHeight="1" outlineLevel="1" spans="1:26">
      <c r="A690" s="833"/>
      <c r="B690" s="831" t="s">
        <v>2539</v>
      </c>
      <c r="C690" s="831" t="s">
        <v>9219</v>
      </c>
      <c r="D690" s="832">
        <v>-312625</v>
      </c>
      <c r="E690" s="831"/>
      <c r="F690" s="824"/>
      <c r="G690" s="824"/>
      <c r="H690" s="824"/>
      <c r="I690" s="824"/>
      <c r="J690" s="824"/>
      <c r="K690" s="824"/>
      <c r="L690" s="824"/>
      <c r="M690" s="824"/>
      <c r="N690" s="824"/>
      <c r="O690" s="824"/>
      <c r="P690" s="824"/>
      <c r="Q690" s="824"/>
      <c r="R690" s="824"/>
      <c r="S690" s="824"/>
      <c r="T690" s="824"/>
      <c r="U690" s="824"/>
      <c r="V690" s="824"/>
      <c r="W690" s="824"/>
      <c r="X690" s="824"/>
      <c r="Y690" s="824"/>
      <c r="Z690" s="824"/>
    </row>
    <row r="691" s="823" customFormat="1" ht="28.45" hidden="1" customHeight="1" outlineLevel="1" spans="1:26">
      <c r="A691" s="833"/>
      <c r="B691" s="831" t="s">
        <v>2539</v>
      </c>
      <c r="C691" s="831" t="s">
        <v>9220</v>
      </c>
      <c r="D691" s="832">
        <v>-907500</v>
      </c>
      <c r="E691" s="831"/>
      <c r="F691" s="824"/>
      <c r="G691" s="824"/>
      <c r="H691" s="824"/>
      <c r="I691" s="824"/>
      <c r="J691" s="824"/>
      <c r="K691" s="824"/>
      <c r="L691" s="824"/>
      <c r="M691" s="824"/>
      <c r="N691" s="824"/>
      <c r="O691" s="824"/>
      <c r="P691" s="824"/>
      <c r="Q691" s="824"/>
      <c r="R691" s="824"/>
      <c r="S691" s="824"/>
      <c r="T691" s="824"/>
      <c r="U691" s="824"/>
      <c r="V691" s="824"/>
      <c r="W691" s="824"/>
      <c r="X691" s="824"/>
      <c r="Y691" s="824"/>
      <c r="Z691" s="824"/>
    </row>
    <row r="692" s="823" customFormat="1" ht="28.45" hidden="1" customHeight="1" outlineLevel="1" spans="1:26">
      <c r="A692" s="833"/>
      <c r="B692" s="831" t="s">
        <v>2539</v>
      </c>
      <c r="C692" s="831" t="s">
        <v>9221</v>
      </c>
      <c r="D692" s="832">
        <v>-23</v>
      </c>
      <c r="E692" s="831"/>
      <c r="F692" s="824"/>
      <c r="G692" s="824"/>
      <c r="H692" s="824"/>
      <c r="I692" s="824"/>
      <c r="J692" s="824"/>
      <c r="K692" s="824"/>
      <c r="L692" s="824"/>
      <c r="M692" s="824"/>
      <c r="N692" s="824"/>
      <c r="O692" s="824"/>
      <c r="P692" s="824"/>
      <c r="Q692" s="824"/>
      <c r="R692" s="824"/>
      <c r="S692" s="824"/>
      <c r="T692" s="824"/>
      <c r="U692" s="824"/>
      <c r="V692" s="824"/>
      <c r="W692" s="824"/>
      <c r="X692" s="824"/>
      <c r="Y692" s="824"/>
      <c r="Z692" s="824"/>
    </row>
    <row r="693" s="823" customFormat="1" ht="28.45" hidden="1" customHeight="1" outlineLevel="1" spans="1:26">
      <c r="A693" s="833"/>
      <c r="B693" s="831" t="s">
        <v>2539</v>
      </c>
      <c r="C693" s="831" t="s">
        <v>9222</v>
      </c>
      <c r="D693" s="832">
        <v>-248028</v>
      </c>
      <c r="E693" s="831"/>
      <c r="F693" s="824"/>
      <c r="G693" s="824"/>
      <c r="H693" s="824"/>
      <c r="I693" s="824"/>
      <c r="J693" s="824"/>
      <c r="K693" s="824"/>
      <c r="L693" s="824"/>
      <c r="M693" s="824"/>
      <c r="N693" s="824"/>
      <c r="O693" s="824"/>
      <c r="P693" s="824"/>
      <c r="Q693" s="824"/>
      <c r="R693" s="824"/>
      <c r="S693" s="824"/>
      <c r="T693" s="824"/>
      <c r="U693" s="824"/>
      <c r="V693" s="824"/>
      <c r="W693" s="824"/>
      <c r="X693" s="824"/>
      <c r="Y693" s="824"/>
      <c r="Z693" s="824"/>
    </row>
    <row r="694" s="823" customFormat="1" ht="28.45" hidden="1" customHeight="1" outlineLevel="1" spans="1:26">
      <c r="A694" s="833"/>
      <c r="B694" s="831" t="s">
        <v>2539</v>
      </c>
      <c r="C694" s="831" t="s">
        <v>9223</v>
      </c>
      <c r="D694" s="832">
        <v>61797.78</v>
      </c>
      <c r="E694" s="831"/>
      <c r="F694" s="824"/>
      <c r="G694" s="824"/>
      <c r="H694" s="824"/>
      <c r="I694" s="824"/>
      <c r="J694" s="824"/>
      <c r="K694" s="824"/>
      <c r="L694" s="824"/>
      <c r="M694" s="824"/>
      <c r="N694" s="824"/>
      <c r="O694" s="824"/>
      <c r="P694" s="824"/>
      <c r="Q694" s="824"/>
      <c r="R694" s="824"/>
      <c r="S694" s="824"/>
      <c r="T694" s="824"/>
      <c r="U694" s="824"/>
      <c r="V694" s="824"/>
      <c r="W694" s="824"/>
      <c r="X694" s="824"/>
      <c r="Y694" s="824"/>
      <c r="Z694" s="824"/>
    </row>
    <row r="695" s="823" customFormat="1" ht="28.45" hidden="1" customHeight="1" outlineLevel="1" spans="1:26">
      <c r="A695" s="833"/>
      <c r="B695" s="831" t="s">
        <v>2539</v>
      </c>
      <c r="C695" s="831" t="s">
        <v>9224</v>
      </c>
      <c r="D695" s="832">
        <v>114500</v>
      </c>
      <c r="E695" s="831"/>
      <c r="F695" s="824"/>
      <c r="G695" s="824"/>
      <c r="H695" s="824"/>
      <c r="I695" s="824"/>
      <c r="J695" s="824"/>
      <c r="K695" s="824"/>
      <c r="L695" s="824"/>
      <c r="M695" s="824"/>
      <c r="N695" s="824"/>
      <c r="O695" s="824"/>
      <c r="P695" s="824"/>
      <c r="Q695" s="824"/>
      <c r="R695" s="824"/>
      <c r="S695" s="824"/>
      <c r="T695" s="824"/>
      <c r="U695" s="824"/>
      <c r="V695" s="824"/>
      <c r="W695" s="824"/>
      <c r="X695" s="824"/>
      <c r="Y695" s="824"/>
      <c r="Z695" s="824"/>
    </row>
    <row r="696" s="823" customFormat="1" ht="38.4" hidden="1" customHeight="1" outlineLevel="1" spans="1:26">
      <c r="A696" s="833"/>
      <c r="B696" s="831" t="s">
        <v>2539</v>
      </c>
      <c r="C696" s="831" t="s">
        <v>9225</v>
      </c>
      <c r="D696" s="832">
        <v>45479.28</v>
      </c>
      <c r="E696" s="831"/>
      <c r="F696" s="824"/>
      <c r="G696" s="824"/>
      <c r="H696" s="824"/>
      <c r="I696" s="824"/>
      <c r="J696" s="824"/>
      <c r="K696" s="824"/>
      <c r="L696" s="824"/>
      <c r="M696" s="824"/>
      <c r="N696" s="824"/>
      <c r="O696" s="824"/>
      <c r="P696" s="824"/>
      <c r="Q696" s="824"/>
      <c r="R696" s="824"/>
      <c r="S696" s="824"/>
      <c r="T696" s="824"/>
      <c r="U696" s="824"/>
      <c r="V696" s="824"/>
      <c r="W696" s="824"/>
      <c r="X696" s="824"/>
      <c r="Y696" s="824"/>
      <c r="Z696" s="824"/>
    </row>
    <row r="697" s="823" customFormat="1" ht="28.45" hidden="1" customHeight="1" outlineLevel="1" spans="1:26">
      <c r="A697" s="833"/>
      <c r="B697" s="831" t="s">
        <v>2539</v>
      </c>
      <c r="C697" s="831" t="s">
        <v>9226</v>
      </c>
      <c r="D697" s="832">
        <v>430062.28</v>
      </c>
      <c r="E697" s="831"/>
      <c r="F697" s="824"/>
      <c r="G697" s="824"/>
      <c r="H697" s="824"/>
      <c r="I697" s="824"/>
      <c r="J697" s="824"/>
      <c r="K697" s="824"/>
      <c r="L697" s="824"/>
      <c r="M697" s="824"/>
      <c r="N697" s="824"/>
      <c r="O697" s="824"/>
      <c r="P697" s="824"/>
      <c r="Q697" s="824"/>
      <c r="R697" s="824"/>
      <c r="S697" s="824"/>
      <c r="T697" s="824"/>
      <c r="U697" s="824"/>
      <c r="V697" s="824"/>
      <c r="W697" s="824"/>
      <c r="X697" s="824"/>
      <c r="Y697" s="824"/>
      <c r="Z697" s="824"/>
    </row>
    <row r="698" s="823" customFormat="1" ht="28.45" hidden="1" customHeight="1" outlineLevel="1" spans="1:26">
      <c r="A698" s="833"/>
      <c r="B698" s="831" t="s">
        <v>2539</v>
      </c>
      <c r="C698" s="831" t="s">
        <v>9227</v>
      </c>
      <c r="D698" s="832">
        <v>556864.5</v>
      </c>
      <c r="E698" s="831"/>
      <c r="F698" s="824"/>
      <c r="G698" s="824"/>
      <c r="H698" s="824"/>
      <c r="I698" s="824"/>
      <c r="J698" s="824"/>
      <c r="K698" s="824"/>
      <c r="L698" s="824"/>
      <c r="M698" s="824"/>
      <c r="N698" s="824"/>
      <c r="O698" s="824"/>
      <c r="P698" s="824"/>
      <c r="Q698" s="824"/>
      <c r="R698" s="824"/>
      <c r="S698" s="824"/>
      <c r="T698" s="824"/>
      <c r="U698" s="824"/>
      <c r="V698" s="824"/>
      <c r="W698" s="824"/>
      <c r="X698" s="824"/>
      <c r="Y698" s="824"/>
      <c r="Z698" s="824"/>
    </row>
    <row r="699" s="823" customFormat="1" ht="28.45" hidden="1" customHeight="1" outlineLevel="1" spans="1:26">
      <c r="A699" s="833"/>
      <c r="B699" s="831" t="s">
        <v>2539</v>
      </c>
      <c r="C699" s="831" t="s">
        <v>9228</v>
      </c>
      <c r="D699" s="832">
        <v>1304.16</v>
      </c>
      <c r="E699" s="831"/>
      <c r="F699" s="824"/>
      <c r="G699" s="824"/>
      <c r="H699" s="824"/>
      <c r="I699" s="824"/>
      <c r="J699" s="824"/>
      <c r="K699" s="824"/>
      <c r="L699" s="824"/>
      <c r="M699" s="824"/>
      <c r="N699" s="824"/>
      <c r="O699" s="824"/>
      <c r="P699" s="824"/>
      <c r="Q699" s="824"/>
      <c r="R699" s="824"/>
      <c r="S699" s="824"/>
      <c r="T699" s="824"/>
      <c r="U699" s="824"/>
      <c r="V699" s="824"/>
      <c r="W699" s="824"/>
      <c r="X699" s="824"/>
      <c r="Y699" s="824"/>
      <c r="Z699" s="824"/>
    </row>
    <row r="700" s="823" customFormat="1" ht="28.45" hidden="1" customHeight="1" outlineLevel="1" spans="1:26">
      <c r="A700" s="833"/>
      <c r="B700" s="831" t="s">
        <v>2539</v>
      </c>
      <c r="C700" s="831" t="s">
        <v>9229</v>
      </c>
      <c r="D700" s="832">
        <v>25500</v>
      </c>
      <c r="E700" s="831"/>
      <c r="F700" s="824"/>
      <c r="G700" s="824"/>
      <c r="H700" s="824"/>
      <c r="I700" s="824"/>
      <c r="J700" s="824"/>
      <c r="K700" s="824"/>
      <c r="L700" s="824"/>
      <c r="M700" s="824"/>
      <c r="N700" s="824"/>
      <c r="O700" s="824"/>
      <c r="P700" s="824"/>
      <c r="Q700" s="824"/>
      <c r="R700" s="824"/>
      <c r="S700" s="824"/>
      <c r="T700" s="824"/>
      <c r="U700" s="824"/>
      <c r="V700" s="824"/>
      <c r="W700" s="824"/>
      <c r="X700" s="824"/>
      <c r="Y700" s="824"/>
      <c r="Z700" s="824"/>
    </row>
    <row r="701" s="823" customFormat="1" ht="28.45" hidden="1" customHeight="1" outlineLevel="1" spans="1:26">
      <c r="A701" s="833"/>
      <c r="B701" s="831" t="s">
        <v>2539</v>
      </c>
      <c r="C701" s="831" t="s">
        <v>9230</v>
      </c>
      <c r="D701" s="832">
        <v>255552</v>
      </c>
      <c r="E701" s="831"/>
      <c r="F701" s="824"/>
      <c r="G701" s="824"/>
      <c r="H701" s="824"/>
      <c r="I701" s="824"/>
      <c r="J701" s="824"/>
      <c r="K701" s="824"/>
      <c r="L701" s="824"/>
      <c r="M701" s="824"/>
      <c r="N701" s="824"/>
      <c r="O701" s="824"/>
      <c r="P701" s="824"/>
      <c r="Q701" s="824"/>
      <c r="R701" s="824"/>
      <c r="S701" s="824"/>
      <c r="T701" s="824"/>
      <c r="U701" s="824"/>
      <c r="V701" s="824"/>
      <c r="W701" s="824"/>
      <c r="X701" s="824"/>
      <c r="Y701" s="824"/>
      <c r="Z701" s="824"/>
    </row>
    <row r="702" s="823" customFormat="1" ht="28.45" hidden="1" customHeight="1" outlineLevel="1" spans="1:26">
      <c r="A702" s="833"/>
      <c r="B702" s="831" t="s">
        <v>2539</v>
      </c>
      <c r="C702" s="831" t="s">
        <v>8787</v>
      </c>
      <c r="D702" s="832">
        <v>4101.84</v>
      </c>
      <c r="E702" s="831"/>
      <c r="F702" s="824"/>
      <c r="G702" s="824"/>
      <c r="H702" s="824"/>
      <c r="I702" s="824"/>
      <c r="J702" s="824"/>
      <c r="K702" s="824"/>
      <c r="L702" s="824"/>
      <c r="M702" s="824"/>
      <c r="N702" s="824"/>
      <c r="O702" s="824"/>
      <c r="P702" s="824"/>
      <c r="Q702" s="824"/>
      <c r="R702" s="824"/>
      <c r="S702" s="824"/>
      <c r="T702" s="824"/>
      <c r="U702" s="824"/>
      <c r="V702" s="824"/>
      <c r="W702" s="824"/>
      <c r="X702" s="824"/>
      <c r="Y702" s="824"/>
      <c r="Z702" s="824"/>
    </row>
    <row r="703" s="823" customFormat="1" ht="28.45" hidden="1" customHeight="1" outlineLevel="1" spans="1:26">
      <c r="A703" s="833"/>
      <c r="B703" s="831" t="s">
        <v>2539</v>
      </c>
      <c r="C703" s="831" t="s">
        <v>9231</v>
      </c>
      <c r="D703" s="832">
        <v>23000</v>
      </c>
      <c r="E703" s="831"/>
      <c r="F703" s="824"/>
      <c r="G703" s="824"/>
      <c r="H703" s="824"/>
      <c r="I703" s="824"/>
      <c r="J703" s="824"/>
      <c r="K703" s="824"/>
      <c r="L703" s="824"/>
      <c r="M703" s="824"/>
      <c r="N703" s="824"/>
      <c r="O703" s="824"/>
      <c r="P703" s="824"/>
      <c r="Q703" s="824"/>
      <c r="R703" s="824"/>
      <c r="S703" s="824"/>
      <c r="T703" s="824"/>
      <c r="U703" s="824"/>
      <c r="V703" s="824"/>
      <c r="W703" s="824"/>
      <c r="X703" s="824"/>
      <c r="Y703" s="824"/>
      <c r="Z703" s="824"/>
    </row>
    <row r="704" s="823" customFormat="1" ht="28.45" hidden="1" customHeight="1" outlineLevel="1" spans="1:26">
      <c r="A704" s="833"/>
      <c r="B704" s="831" t="s">
        <v>2539</v>
      </c>
      <c r="C704" s="831" t="s">
        <v>9232</v>
      </c>
      <c r="D704" s="832">
        <v>358600</v>
      </c>
      <c r="E704" s="831"/>
      <c r="F704" s="824"/>
      <c r="G704" s="824"/>
      <c r="H704" s="824"/>
      <c r="I704" s="824"/>
      <c r="J704" s="824"/>
      <c r="K704" s="824"/>
      <c r="L704" s="824"/>
      <c r="M704" s="824"/>
      <c r="N704" s="824"/>
      <c r="O704" s="824"/>
      <c r="P704" s="824"/>
      <c r="Q704" s="824"/>
      <c r="R704" s="824"/>
      <c r="S704" s="824"/>
      <c r="T704" s="824"/>
      <c r="U704" s="824"/>
      <c r="V704" s="824"/>
      <c r="W704" s="824"/>
      <c r="X704" s="824"/>
      <c r="Y704" s="824"/>
      <c r="Z704" s="824"/>
    </row>
    <row r="705" s="823" customFormat="1" ht="28.45" hidden="1" customHeight="1" outlineLevel="1" spans="1:26">
      <c r="A705" s="833"/>
      <c r="B705" s="831" t="s">
        <v>2539</v>
      </c>
      <c r="C705" s="831" t="s">
        <v>9233</v>
      </c>
      <c r="D705" s="832">
        <v>76890</v>
      </c>
      <c r="E705" s="831"/>
      <c r="F705" s="824"/>
      <c r="G705" s="824"/>
      <c r="H705" s="824"/>
      <c r="I705" s="824"/>
      <c r="J705" s="824"/>
      <c r="K705" s="824"/>
      <c r="L705" s="824"/>
      <c r="M705" s="824"/>
      <c r="N705" s="824"/>
      <c r="O705" s="824"/>
      <c r="P705" s="824"/>
      <c r="Q705" s="824"/>
      <c r="R705" s="824"/>
      <c r="S705" s="824"/>
      <c r="T705" s="824"/>
      <c r="U705" s="824"/>
      <c r="V705" s="824"/>
      <c r="W705" s="824"/>
      <c r="X705" s="824"/>
      <c r="Y705" s="824"/>
      <c r="Z705" s="824"/>
    </row>
    <row r="706" s="823" customFormat="1" ht="28.45" hidden="1" customHeight="1" outlineLevel="1" spans="1:26">
      <c r="A706" s="833"/>
      <c r="B706" s="831" t="s">
        <v>2539</v>
      </c>
      <c r="C706" s="831" t="s">
        <v>9234</v>
      </c>
      <c r="D706" s="832">
        <v>1500000</v>
      </c>
      <c r="E706" s="831"/>
      <c r="F706" s="824"/>
      <c r="G706" s="824"/>
      <c r="H706" s="824"/>
      <c r="I706" s="824"/>
      <c r="J706" s="824"/>
      <c r="K706" s="824"/>
      <c r="L706" s="824"/>
      <c r="M706" s="824"/>
      <c r="N706" s="824"/>
      <c r="O706" s="824"/>
      <c r="P706" s="824"/>
      <c r="Q706" s="824"/>
      <c r="R706" s="824"/>
      <c r="S706" s="824"/>
      <c r="T706" s="824"/>
      <c r="U706" s="824"/>
      <c r="V706" s="824"/>
      <c r="W706" s="824"/>
      <c r="X706" s="824"/>
      <c r="Y706" s="824"/>
      <c r="Z706" s="824"/>
    </row>
    <row r="707" s="823" customFormat="1" ht="28.45" hidden="1" customHeight="1" outlineLevel="1" spans="1:26">
      <c r="A707" s="833"/>
      <c r="B707" s="831" t="s">
        <v>2539</v>
      </c>
      <c r="C707" s="831" t="s">
        <v>8790</v>
      </c>
      <c r="D707" s="832">
        <v>302500</v>
      </c>
      <c r="E707" s="831"/>
      <c r="F707" s="824"/>
      <c r="G707" s="824"/>
      <c r="H707" s="824"/>
      <c r="I707" s="824"/>
      <c r="J707" s="824"/>
      <c r="K707" s="824"/>
      <c r="L707" s="824"/>
      <c r="M707" s="824"/>
      <c r="N707" s="824"/>
      <c r="O707" s="824"/>
      <c r="P707" s="824"/>
      <c r="Q707" s="824"/>
      <c r="R707" s="824"/>
      <c r="S707" s="824"/>
      <c r="T707" s="824"/>
      <c r="U707" s="824"/>
      <c r="V707" s="824"/>
      <c r="W707" s="824"/>
      <c r="X707" s="824"/>
      <c r="Y707" s="824"/>
      <c r="Z707" s="824"/>
    </row>
    <row r="708" s="823" customFormat="1" ht="28.45" hidden="1" customHeight="1" outlineLevel="1" spans="1:26">
      <c r="A708" s="833"/>
      <c r="B708" s="831" t="s">
        <v>2539</v>
      </c>
      <c r="C708" s="831" t="s">
        <v>8791</v>
      </c>
      <c r="D708" s="832">
        <v>1616000</v>
      </c>
      <c r="E708" s="831"/>
      <c r="F708" s="824"/>
      <c r="G708" s="824"/>
      <c r="H708" s="824"/>
      <c r="I708" s="824"/>
      <c r="J708" s="824"/>
      <c r="K708" s="824"/>
      <c r="L708" s="824"/>
      <c r="M708" s="824"/>
      <c r="N708" s="824"/>
      <c r="O708" s="824"/>
      <c r="P708" s="824"/>
      <c r="Q708" s="824"/>
      <c r="R708" s="824"/>
      <c r="S708" s="824"/>
      <c r="T708" s="824"/>
      <c r="U708" s="824"/>
      <c r="V708" s="824"/>
      <c r="W708" s="824"/>
      <c r="X708" s="824"/>
      <c r="Y708" s="824"/>
      <c r="Z708" s="824"/>
    </row>
    <row r="709" s="823" customFormat="1" ht="28.45" hidden="1" customHeight="1" outlineLevel="1" spans="1:26">
      <c r="A709" s="833"/>
      <c r="B709" s="831" t="s">
        <v>2539</v>
      </c>
      <c r="C709" s="831" t="s">
        <v>9235</v>
      </c>
      <c r="D709" s="832">
        <v>-64354.92</v>
      </c>
      <c r="E709" s="831"/>
      <c r="F709" s="824"/>
      <c r="G709" s="824"/>
      <c r="H709" s="824"/>
      <c r="I709" s="824"/>
      <c r="J709" s="824"/>
      <c r="K709" s="824"/>
      <c r="L709" s="824"/>
      <c r="M709" s="824"/>
      <c r="N709" s="824"/>
      <c r="O709" s="824"/>
      <c r="P709" s="824"/>
      <c r="Q709" s="824"/>
      <c r="R709" s="824"/>
      <c r="S709" s="824"/>
      <c r="T709" s="824"/>
      <c r="U709" s="824"/>
      <c r="V709" s="824"/>
      <c r="W709" s="824"/>
      <c r="X709" s="824"/>
      <c r="Y709" s="824"/>
      <c r="Z709" s="824"/>
    </row>
    <row r="710" s="823" customFormat="1" ht="28.45" hidden="1" customHeight="1" outlineLevel="1" spans="1:26">
      <c r="A710" s="833"/>
      <c r="B710" s="831" t="s">
        <v>2539</v>
      </c>
      <c r="C710" s="831" t="s">
        <v>8618</v>
      </c>
      <c r="D710" s="832">
        <v>-5500</v>
      </c>
      <c r="E710" s="831"/>
      <c r="F710" s="824"/>
      <c r="G710" s="824"/>
      <c r="H710" s="824"/>
      <c r="I710" s="824"/>
      <c r="J710" s="824"/>
      <c r="K710" s="824"/>
      <c r="L710" s="824"/>
      <c r="M710" s="824"/>
      <c r="N710" s="824"/>
      <c r="O710" s="824"/>
      <c r="P710" s="824"/>
      <c r="Q710" s="824"/>
      <c r="R710" s="824"/>
      <c r="S710" s="824"/>
      <c r="T710" s="824"/>
      <c r="U710" s="824"/>
      <c r="V710" s="824"/>
      <c r="W710" s="824"/>
      <c r="X710" s="824"/>
      <c r="Y710" s="824"/>
      <c r="Z710" s="824"/>
    </row>
    <row r="711" s="823" customFormat="1" ht="28.45" hidden="1" customHeight="1" outlineLevel="1" spans="1:26">
      <c r="A711" s="833"/>
      <c r="B711" s="831" t="s">
        <v>2539</v>
      </c>
      <c r="C711" s="831" t="s">
        <v>8536</v>
      </c>
      <c r="D711" s="832">
        <v>61870.2</v>
      </c>
      <c r="E711" s="831"/>
      <c r="F711" s="824"/>
      <c r="G711" s="824"/>
      <c r="H711" s="824"/>
      <c r="I711" s="824"/>
      <c r="J711" s="824"/>
      <c r="K711" s="824"/>
      <c r="L711" s="824"/>
      <c r="M711" s="824"/>
      <c r="N711" s="824"/>
      <c r="O711" s="824"/>
      <c r="P711" s="824"/>
      <c r="Q711" s="824"/>
      <c r="R711" s="824"/>
      <c r="S711" s="824"/>
      <c r="T711" s="824"/>
      <c r="U711" s="824"/>
      <c r="V711" s="824"/>
      <c r="W711" s="824"/>
      <c r="X711" s="824"/>
      <c r="Y711" s="824"/>
      <c r="Z711" s="824"/>
    </row>
    <row r="712" s="823" customFormat="1" ht="28.45" hidden="1" customHeight="1" outlineLevel="1" spans="1:26">
      <c r="A712" s="833"/>
      <c r="B712" s="831" t="s">
        <v>2539</v>
      </c>
      <c r="C712" s="831" t="s">
        <v>9236</v>
      </c>
      <c r="D712" s="832">
        <v>-1530267</v>
      </c>
      <c r="E712" s="831"/>
      <c r="F712" s="824"/>
      <c r="G712" s="824"/>
      <c r="H712" s="824"/>
      <c r="I712" s="824"/>
      <c r="J712" s="824"/>
      <c r="K712" s="824"/>
      <c r="L712" s="824"/>
      <c r="M712" s="824"/>
      <c r="N712" s="824"/>
      <c r="O712" s="824"/>
      <c r="P712" s="824"/>
      <c r="Q712" s="824"/>
      <c r="R712" s="824"/>
      <c r="S712" s="824"/>
      <c r="T712" s="824"/>
      <c r="U712" s="824"/>
      <c r="V712" s="824"/>
      <c r="W712" s="824"/>
      <c r="X712" s="824"/>
      <c r="Y712" s="824"/>
      <c r="Z712" s="824"/>
    </row>
    <row r="713" s="823" customFormat="1" ht="28.45" hidden="1" customHeight="1" outlineLevel="1" spans="1:26">
      <c r="A713" s="833"/>
      <c r="B713" s="831" t="s">
        <v>2539</v>
      </c>
      <c r="C713" s="831" t="s">
        <v>9237</v>
      </c>
      <c r="D713" s="832">
        <v>531900</v>
      </c>
      <c r="E713" s="831"/>
      <c r="F713" s="824"/>
      <c r="G713" s="824"/>
      <c r="H713" s="824"/>
      <c r="I713" s="824"/>
      <c r="J713" s="824"/>
      <c r="K713" s="824"/>
      <c r="L713" s="824"/>
      <c r="M713" s="824"/>
      <c r="N713" s="824"/>
      <c r="O713" s="824"/>
      <c r="P713" s="824"/>
      <c r="Q713" s="824"/>
      <c r="R713" s="824"/>
      <c r="S713" s="824"/>
      <c r="T713" s="824"/>
      <c r="U713" s="824"/>
      <c r="V713" s="824"/>
      <c r="W713" s="824"/>
      <c r="X713" s="824"/>
      <c r="Y713" s="824"/>
      <c r="Z713" s="824"/>
    </row>
    <row r="714" s="823" customFormat="1" ht="28.45" hidden="1" customHeight="1" outlineLevel="1" spans="1:26">
      <c r="A714" s="833"/>
      <c r="B714" s="831" t="s">
        <v>2539</v>
      </c>
      <c r="C714" s="831" t="s">
        <v>9238</v>
      </c>
      <c r="D714" s="832">
        <v>383040</v>
      </c>
      <c r="E714" s="831"/>
      <c r="F714" s="824"/>
      <c r="G714" s="824"/>
      <c r="H714" s="824"/>
      <c r="I714" s="824"/>
      <c r="J714" s="824"/>
      <c r="K714" s="824"/>
      <c r="L714" s="824"/>
      <c r="M714" s="824"/>
      <c r="N714" s="824"/>
      <c r="O714" s="824"/>
      <c r="P714" s="824"/>
      <c r="Q714" s="824"/>
      <c r="R714" s="824"/>
      <c r="S714" s="824"/>
      <c r="T714" s="824"/>
      <c r="U714" s="824"/>
      <c r="V714" s="824"/>
      <c r="W714" s="824"/>
      <c r="X714" s="824"/>
      <c r="Y714" s="824"/>
      <c r="Z714" s="824"/>
    </row>
    <row r="715" s="823" customFormat="1" ht="28.45" hidden="1" customHeight="1" outlineLevel="1" spans="1:26">
      <c r="A715" s="833"/>
      <c r="B715" s="831" t="s">
        <v>2539</v>
      </c>
      <c r="C715" s="831" t="s">
        <v>9119</v>
      </c>
      <c r="D715" s="832">
        <v>15000</v>
      </c>
      <c r="E715" s="831"/>
      <c r="F715" s="824"/>
      <c r="G715" s="824"/>
      <c r="H715" s="824"/>
      <c r="I715" s="824"/>
      <c r="J715" s="824"/>
      <c r="K715" s="824"/>
      <c r="L715" s="824"/>
      <c r="M715" s="824"/>
      <c r="N715" s="824"/>
      <c r="O715" s="824"/>
      <c r="P715" s="824"/>
      <c r="Q715" s="824"/>
      <c r="R715" s="824"/>
      <c r="S715" s="824"/>
      <c r="T715" s="824"/>
      <c r="U715" s="824"/>
      <c r="V715" s="824"/>
      <c r="W715" s="824"/>
      <c r="X715" s="824"/>
      <c r="Y715" s="824"/>
      <c r="Z715" s="824"/>
    </row>
    <row r="716" s="823" customFormat="1" ht="28.45" hidden="1" customHeight="1" outlineLevel="1" spans="1:26">
      <c r="A716" s="833"/>
      <c r="B716" s="831" t="s">
        <v>2539</v>
      </c>
      <c r="C716" s="831" t="s">
        <v>9239</v>
      </c>
      <c r="D716" s="832">
        <v>-426667.5</v>
      </c>
      <c r="E716" s="831"/>
      <c r="F716" s="824"/>
      <c r="G716" s="824"/>
      <c r="H716" s="824"/>
      <c r="I716" s="824"/>
      <c r="J716" s="824"/>
      <c r="K716" s="824"/>
      <c r="L716" s="824"/>
      <c r="M716" s="824"/>
      <c r="N716" s="824"/>
      <c r="O716" s="824"/>
      <c r="P716" s="824"/>
      <c r="Q716" s="824"/>
      <c r="R716" s="824"/>
      <c r="S716" s="824"/>
      <c r="T716" s="824"/>
      <c r="U716" s="824"/>
      <c r="V716" s="824"/>
      <c r="W716" s="824"/>
      <c r="X716" s="824"/>
      <c r="Y716" s="824"/>
      <c r="Z716" s="824"/>
    </row>
    <row r="717" s="823" customFormat="1" ht="28.45" hidden="1" customHeight="1" outlineLevel="1" spans="1:26">
      <c r="A717" s="833"/>
      <c r="B717" s="831" t="s">
        <v>2539</v>
      </c>
      <c r="C717" s="831" t="s">
        <v>9240</v>
      </c>
      <c r="D717" s="832">
        <v>1263724</v>
      </c>
      <c r="E717" s="831"/>
      <c r="F717" s="824"/>
      <c r="G717" s="824"/>
      <c r="H717" s="824"/>
      <c r="I717" s="824"/>
      <c r="J717" s="824"/>
      <c r="K717" s="824"/>
      <c r="L717" s="824"/>
      <c r="M717" s="824"/>
      <c r="N717" s="824"/>
      <c r="O717" s="824"/>
      <c r="P717" s="824"/>
      <c r="Q717" s="824"/>
      <c r="R717" s="824"/>
      <c r="S717" s="824"/>
      <c r="T717" s="824"/>
      <c r="U717" s="824"/>
      <c r="V717" s="824"/>
      <c r="W717" s="824"/>
      <c r="X717" s="824"/>
      <c r="Y717" s="824"/>
      <c r="Z717" s="824"/>
    </row>
    <row r="718" s="823" customFormat="1" ht="28.45" hidden="1" customHeight="1" outlineLevel="1" spans="1:26">
      <c r="A718" s="833"/>
      <c r="B718" s="831" t="s">
        <v>2539</v>
      </c>
      <c r="C718" s="831" t="s">
        <v>8413</v>
      </c>
      <c r="D718" s="832">
        <v>660000</v>
      </c>
      <c r="E718" s="831"/>
      <c r="F718" s="824"/>
      <c r="G718" s="824"/>
      <c r="H718" s="824"/>
      <c r="I718" s="824"/>
      <c r="J718" s="824"/>
      <c r="K718" s="824"/>
      <c r="L718" s="824"/>
      <c r="M718" s="824"/>
      <c r="N718" s="824"/>
      <c r="O718" s="824"/>
      <c r="P718" s="824"/>
      <c r="Q718" s="824"/>
      <c r="R718" s="824"/>
      <c r="S718" s="824"/>
      <c r="T718" s="824"/>
      <c r="U718" s="824"/>
      <c r="V718" s="824"/>
      <c r="W718" s="824"/>
      <c r="X718" s="824"/>
      <c r="Y718" s="824"/>
      <c r="Z718" s="824"/>
    </row>
    <row r="719" s="823" customFormat="1" ht="28.45" hidden="1" customHeight="1" outlineLevel="1" spans="1:26">
      <c r="A719" s="833"/>
      <c r="B719" s="831" t="s">
        <v>2539</v>
      </c>
      <c r="C719" s="831" t="s">
        <v>9241</v>
      </c>
      <c r="D719" s="832">
        <v>303969.6</v>
      </c>
      <c r="E719" s="831"/>
      <c r="F719" s="824"/>
      <c r="G719" s="824"/>
      <c r="H719" s="824"/>
      <c r="I719" s="824"/>
      <c r="J719" s="824"/>
      <c r="K719" s="824"/>
      <c r="L719" s="824"/>
      <c r="M719" s="824"/>
      <c r="N719" s="824"/>
      <c r="O719" s="824"/>
      <c r="P719" s="824"/>
      <c r="Q719" s="824"/>
      <c r="R719" s="824"/>
      <c r="S719" s="824"/>
      <c r="T719" s="824"/>
      <c r="U719" s="824"/>
      <c r="V719" s="824"/>
      <c r="W719" s="824"/>
      <c r="X719" s="824"/>
      <c r="Y719" s="824"/>
      <c r="Z719" s="824"/>
    </row>
    <row r="720" s="823" customFormat="1" ht="28.45" hidden="1" customHeight="1" outlineLevel="1" spans="1:26">
      <c r="A720" s="833"/>
      <c r="B720" s="831" t="s">
        <v>2539</v>
      </c>
      <c r="C720" s="831" t="s">
        <v>9242</v>
      </c>
      <c r="D720" s="832">
        <v>128000</v>
      </c>
      <c r="E720" s="831"/>
      <c r="F720" s="824"/>
      <c r="G720" s="824"/>
      <c r="H720" s="824"/>
      <c r="I720" s="824"/>
      <c r="J720" s="824"/>
      <c r="K720" s="824"/>
      <c r="L720" s="824"/>
      <c r="M720" s="824"/>
      <c r="N720" s="824"/>
      <c r="O720" s="824"/>
      <c r="P720" s="824"/>
      <c r="Q720" s="824"/>
      <c r="R720" s="824"/>
      <c r="S720" s="824"/>
      <c r="T720" s="824"/>
      <c r="U720" s="824"/>
      <c r="V720" s="824"/>
      <c r="W720" s="824"/>
      <c r="X720" s="824"/>
      <c r="Y720" s="824"/>
      <c r="Z720" s="824"/>
    </row>
    <row r="721" s="823" customFormat="1" ht="28.45" hidden="1" customHeight="1" outlineLevel="1" spans="1:26">
      <c r="A721" s="833"/>
      <c r="B721" s="831" t="s">
        <v>2539</v>
      </c>
      <c r="C721" s="831" t="s">
        <v>9128</v>
      </c>
      <c r="D721" s="832">
        <v>2227200</v>
      </c>
      <c r="E721" s="831"/>
      <c r="F721" s="824"/>
      <c r="G721" s="824"/>
      <c r="H721" s="824"/>
      <c r="I721" s="824"/>
      <c r="J721" s="824"/>
      <c r="K721" s="824"/>
      <c r="L721" s="824"/>
      <c r="M721" s="824"/>
      <c r="N721" s="824"/>
      <c r="O721" s="824"/>
      <c r="P721" s="824"/>
      <c r="Q721" s="824"/>
      <c r="R721" s="824"/>
      <c r="S721" s="824"/>
      <c r="T721" s="824"/>
      <c r="U721" s="824"/>
      <c r="V721" s="824"/>
      <c r="W721" s="824"/>
      <c r="X721" s="824"/>
      <c r="Y721" s="824"/>
      <c r="Z721" s="824"/>
    </row>
    <row r="722" s="823" customFormat="1" ht="28.45" hidden="1" customHeight="1" outlineLevel="1" spans="1:26">
      <c r="A722" s="833"/>
      <c r="B722" s="831" t="s">
        <v>2539</v>
      </c>
      <c r="C722" s="831" t="s">
        <v>9243</v>
      </c>
      <c r="D722" s="832">
        <v>1922520</v>
      </c>
      <c r="E722" s="831"/>
      <c r="F722" s="824"/>
      <c r="G722" s="824"/>
      <c r="H722" s="824"/>
      <c r="I722" s="824"/>
      <c r="J722" s="824"/>
      <c r="K722" s="824"/>
      <c r="L722" s="824"/>
      <c r="M722" s="824"/>
      <c r="N722" s="824"/>
      <c r="O722" s="824"/>
      <c r="P722" s="824"/>
      <c r="Q722" s="824"/>
      <c r="R722" s="824"/>
      <c r="S722" s="824"/>
      <c r="T722" s="824"/>
      <c r="U722" s="824"/>
      <c r="V722" s="824"/>
      <c r="W722" s="824"/>
      <c r="X722" s="824"/>
      <c r="Y722" s="824"/>
      <c r="Z722" s="824"/>
    </row>
    <row r="723" s="823" customFormat="1" ht="28.45" hidden="1" customHeight="1" outlineLevel="1" spans="1:26">
      <c r="A723" s="833"/>
      <c r="B723" s="831" t="s">
        <v>2539</v>
      </c>
      <c r="C723" s="831" t="s">
        <v>9244</v>
      </c>
      <c r="D723" s="832">
        <v>3014640</v>
      </c>
      <c r="E723" s="831"/>
      <c r="F723" s="824"/>
      <c r="G723" s="824"/>
      <c r="H723" s="824"/>
      <c r="I723" s="824"/>
      <c r="J723" s="824"/>
      <c r="K723" s="824"/>
      <c r="L723" s="824"/>
      <c r="M723" s="824"/>
      <c r="N723" s="824"/>
      <c r="O723" s="824"/>
      <c r="P723" s="824"/>
      <c r="Q723" s="824"/>
      <c r="R723" s="824"/>
      <c r="S723" s="824"/>
      <c r="T723" s="824"/>
      <c r="U723" s="824"/>
      <c r="V723" s="824"/>
      <c r="W723" s="824"/>
      <c r="X723" s="824"/>
      <c r="Y723" s="824"/>
      <c r="Z723" s="824"/>
    </row>
    <row r="724" s="823" customFormat="1" ht="28.45" hidden="1" customHeight="1" outlineLevel="1" spans="1:26">
      <c r="A724" s="833"/>
      <c r="B724" s="831" t="s">
        <v>2539</v>
      </c>
      <c r="C724" s="831" t="s">
        <v>9245</v>
      </c>
      <c r="D724" s="832">
        <v>1549565</v>
      </c>
      <c r="E724" s="831"/>
      <c r="F724" s="824"/>
      <c r="G724" s="824"/>
      <c r="H724" s="824"/>
      <c r="I724" s="824"/>
      <c r="J724" s="824"/>
      <c r="K724" s="824"/>
      <c r="L724" s="824"/>
      <c r="M724" s="824"/>
      <c r="N724" s="824"/>
      <c r="O724" s="824"/>
      <c r="P724" s="824"/>
      <c r="Q724" s="824"/>
      <c r="R724" s="824"/>
      <c r="S724" s="824"/>
      <c r="T724" s="824"/>
      <c r="U724" s="824"/>
      <c r="V724" s="824"/>
      <c r="W724" s="824"/>
      <c r="X724" s="824"/>
      <c r="Y724" s="824"/>
      <c r="Z724" s="824"/>
    </row>
    <row r="725" s="823" customFormat="1" ht="28.45" hidden="1" customHeight="1" outlineLevel="1" spans="1:26">
      <c r="A725" s="833"/>
      <c r="B725" s="831" t="s">
        <v>2539</v>
      </c>
      <c r="C725" s="831" t="s">
        <v>9246</v>
      </c>
      <c r="D725" s="832">
        <v>10420795.62</v>
      </c>
      <c r="E725" s="831"/>
      <c r="F725" s="824"/>
      <c r="G725" s="824"/>
      <c r="H725" s="824"/>
      <c r="I725" s="824"/>
      <c r="J725" s="824"/>
      <c r="K725" s="824"/>
      <c r="L725" s="824"/>
      <c r="M725" s="824"/>
      <c r="N725" s="824"/>
      <c r="O725" s="824"/>
      <c r="P725" s="824"/>
      <c r="Q725" s="824"/>
      <c r="R725" s="824"/>
      <c r="S725" s="824"/>
      <c r="T725" s="824"/>
      <c r="U725" s="824"/>
      <c r="V725" s="824"/>
      <c r="W725" s="824"/>
      <c r="X725" s="824"/>
      <c r="Y725" s="824"/>
      <c r="Z725" s="824"/>
    </row>
    <row r="726" s="823" customFormat="1" ht="28.45" hidden="1" customHeight="1" outlineLevel="1" spans="1:26">
      <c r="A726" s="833"/>
      <c r="B726" s="831" t="s">
        <v>2539</v>
      </c>
      <c r="C726" s="831" t="s">
        <v>8803</v>
      </c>
      <c r="D726" s="832">
        <v>171000</v>
      </c>
      <c r="E726" s="831"/>
      <c r="F726" s="824"/>
      <c r="G726" s="824"/>
      <c r="H726" s="824"/>
      <c r="I726" s="824"/>
      <c r="J726" s="824"/>
      <c r="K726" s="824"/>
      <c r="L726" s="824"/>
      <c r="M726" s="824"/>
      <c r="N726" s="824"/>
      <c r="O726" s="824"/>
      <c r="P726" s="824"/>
      <c r="Q726" s="824"/>
      <c r="R726" s="824"/>
      <c r="S726" s="824"/>
      <c r="T726" s="824"/>
      <c r="U726" s="824"/>
      <c r="V726" s="824"/>
      <c r="W726" s="824"/>
      <c r="X726" s="824"/>
      <c r="Y726" s="824"/>
      <c r="Z726" s="824"/>
    </row>
    <row r="727" s="823" customFormat="1" ht="28.45" hidden="1" customHeight="1" outlineLevel="1" spans="1:26">
      <c r="A727" s="833"/>
      <c r="B727" s="831" t="s">
        <v>2539</v>
      </c>
      <c r="C727" s="831" t="s">
        <v>8955</v>
      </c>
      <c r="D727" s="832">
        <v>73689</v>
      </c>
      <c r="E727" s="831"/>
      <c r="F727" s="824"/>
      <c r="G727" s="824"/>
      <c r="H727" s="824"/>
      <c r="I727" s="824"/>
      <c r="J727" s="824"/>
      <c r="K727" s="824"/>
      <c r="L727" s="824"/>
      <c r="M727" s="824"/>
      <c r="N727" s="824"/>
      <c r="O727" s="824"/>
      <c r="P727" s="824"/>
      <c r="Q727" s="824"/>
      <c r="R727" s="824"/>
      <c r="S727" s="824"/>
      <c r="T727" s="824"/>
      <c r="U727" s="824"/>
      <c r="V727" s="824"/>
      <c r="W727" s="824"/>
      <c r="X727" s="824"/>
      <c r="Y727" s="824"/>
      <c r="Z727" s="824"/>
    </row>
    <row r="728" s="823" customFormat="1" ht="28.45" hidden="1" customHeight="1" outlineLevel="1" spans="1:26">
      <c r="A728" s="833"/>
      <c r="B728" s="831" t="s">
        <v>2539</v>
      </c>
      <c r="C728" s="831" t="s">
        <v>9247</v>
      </c>
      <c r="D728" s="832">
        <v>-1396.75</v>
      </c>
      <c r="E728" s="831"/>
      <c r="F728" s="824"/>
      <c r="G728" s="824"/>
      <c r="H728" s="824"/>
      <c r="I728" s="824"/>
      <c r="J728" s="824"/>
      <c r="K728" s="824"/>
      <c r="L728" s="824"/>
      <c r="M728" s="824"/>
      <c r="N728" s="824"/>
      <c r="O728" s="824"/>
      <c r="P728" s="824"/>
      <c r="Q728" s="824"/>
      <c r="R728" s="824"/>
      <c r="S728" s="824"/>
      <c r="T728" s="824"/>
      <c r="U728" s="824"/>
      <c r="V728" s="824"/>
      <c r="W728" s="824"/>
      <c r="X728" s="824"/>
      <c r="Y728" s="824"/>
      <c r="Z728" s="824"/>
    </row>
    <row r="729" s="823" customFormat="1" ht="28.45" hidden="1" customHeight="1" outlineLevel="1" spans="1:26">
      <c r="A729" s="833"/>
      <c r="B729" s="831" t="s">
        <v>2539</v>
      </c>
      <c r="C729" s="831" t="s">
        <v>8806</v>
      </c>
      <c r="D729" s="832">
        <v>30000</v>
      </c>
      <c r="E729" s="831"/>
      <c r="F729" s="824"/>
      <c r="G729" s="824"/>
      <c r="H729" s="824"/>
      <c r="I729" s="824"/>
      <c r="J729" s="824"/>
      <c r="K729" s="824"/>
      <c r="L729" s="824"/>
      <c r="M729" s="824"/>
      <c r="N729" s="824"/>
      <c r="O729" s="824"/>
      <c r="P729" s="824"/>
      <c r="Q729" s="824"/>
      <c r="R729" s="824"/>
      <c r="S729" s="824"/>
      <c r="T729" s="824"/>
      <c r="U729" s="824"/>
      <c r="V729" s="824"/>
      <c r="W729" s="824"/>
      <c r="X729" s="824"/>
      <c r="Y729" s="824"/>
      <c r="Z729" s="824"/>
    </row>
    <row r="730" s="823" customFormat="1" ht="28.45" hidden="1" customHeight="1" outlineLevel="1" spans="1:26">
      <c r="A730" s="833"/>
      <c r="B730" s="831" t="s">
        <v>2539</v>
      </c>
      <c r="C730" s="831" t="s">
        <v>9248</v>
      </c>
      <c r="D730" s="832">
        <v>55968</v>
      </c>
      <c r="E730" s="831"/>
      <c r="F730" s="824"/>
      <c r="G730" s="824"/>
      <c r="H730" s="824"/>
      <c r="I730" s="824"/>
      <c r="J730" s="824"/>
      <c r="K730" s="824"/>
      <c r="L730" s="824"/>
      <c r="M730" s="824"/>
      <c r="N730" s="824"/>
      <c r="O730" s="824"/>
      <c r="P730" s="824"/>
      <c r="Q730" s="824"/>
      <c r="R730" s="824"/>
      <c r="S730" s="824"/>
      <c r="T730" s="824"/>
      <c r="U730" s="824"/>
      <c r="V730" s="824"/>
      <c r="W730" s="824"/>
      <c r="X730" s="824"/>
      <c r="Y730" s="824"/>
      <c r="Z730" s="824"/>
    </row>
    <row r="731" s="823" customFormat="1" ht="28.45" hidden="1" customHeight="1" outlineLevel="1" spans="1:26">
      <c r="A731" s="833"/>
      <c r="B731" s="831" t="s">
        <v>2539</v>
      </c>
      <c r="C731" s="831" t="s">
        <v>9249</v>
      </c>
      <c r="D731" s="832">
        <v>6438606.18</v>
      </c>
      <c r="E731" s="831"/>
      <c r="F731" s="824"/>
      <c r="G731" s="824"/>
      <c r="H731" s="824"/>
      <c r="I731" s="824"/>
      <c r="J731" s="824"/>
      <c r="K731" s="824"/>
      <c r="L731" s="824"/>
      <c r="M731" s="824"/>
      <c r="N731" s="824"/>
      <c r="O731" s="824"/>
      <c r="P731" s="824"/>
      <c r="Q731" s="824"/>
      <c r="R731" s="824"/>
      <c r="S731" s="824"/>
      <c r="T731" s="824"/>
      <c r="U731" s="824"/>
      <c r="V731" s="824"/>
      <c r="W731" s="824"/>
      <c r="X731" s="824"/>
      <c r="Y731" s="824"/>
      <c r="Z731" s="824"/>
    </row>
    <row r="732" s="823" customFormat="1" ht="28.45" hidden="1" customHeight="1" outlineLevel="1" spans="1:26">
      <c r="A732" s="833"/>
      <c r="B732" s="831" t="s">
        <v>2539</v>
      </c>
      <c r="C732" s="831" t="s">
        <v>9250</v>
      </c>
      <c r="D732" s="832">
        <v>1035000</v>
      </c>
      <c r="E732" s="831"/>
      <c r="F732" s="824"/>
      <c r="G732" s="824"/>
      <c r="H732" s="824"/>
      <c r="I732" s="824"/>
      <c r="J732" s="824"/>
      <c r="K732" s="824"/>
      <c r="L732" s="824"/>
      <c r="M732" s="824"/>
      <c r="N732" s="824"/>
      <c r="O732" s="824"/>
      <c r="P732" s="824"/>
      <c r="Q732" s="824"/>
      <c r="R732" s="824"/>
      <c r="S732" s="824"/>
      <c r="T732" s="824"/>
      <c r="U732" s="824"/>
      <c r="V732" s="824"/>
      <c r="W732" s="824"/>
      <c r="X732" s="824"/>
      <c r="Y732" s="824"/>
      <c r="Z732" s="824"/>
    </row>
    <row r="733" s="823" customFormat="1" ht="28.45" hidden="1" customHeight="1" outlineLevel="1" spans="1:26">
      <c r="A733" s="833"/>
      <c r="B733" s="831" t="s">
        <v>2539</v>
      </c>
      <c r="C733" s="831" t="s">
        <v>9251</v>
      </c>
      <c r="D733" s="832">
        <v>170940</v>
      </c>
      <c r="E733" s="831"/>
      <c r="F733" s="824"/>
      <c r="G733" s="824"/>
      <c r="H733" s="824"/>
      <c r="I733" s="824"/>
      <c r="J733" s="824"/>
      <c r="K733" s="824"/>
      <c r="L733" s="824"/>
      <c r="M733" s="824"/>
      <c r="N733" s="824"/>
      <c r="O733" s="824"/>
      <c r="P733" s="824"/>
      <c r="Q733" s="824"/>
      <c r="R733" s="824"/>
      <c r="S733" s="824"/>
      <c r="T733" s="824"/>
      <c r="U733" s="824"/>
      <c r="V733" s="824"/>
      <c r="W733" s="824"/>
      <c r="X733" s="824"/>
      <c r="Y733" s="824"/>
      <c r="Z733" s="824"/>
    </row>
    <row r="734" s="823" customFormat="1" ht="28.45" hidden="1" customHeight="1" outlineLevel="1" spans="1:26">
      <c r="A734" s="833"/>
      <c r="B734" s="831" t="s">
        <v>2539</v>
      </c>
      <c r="C734" s="831" t="s">
        <v>9139</v>
      </c>
      <c r="D734" s="832">
        <v>25000</v>
      </c>
      <c r="E734" s="831"/>
      <c r="F734" s="824"/>
      <c r="G734" s="824"/>
      <c r="H734" s="824"/>
      <c r="I734" s="824"/>
      <c r="J734" s="824"/>
      <c r="K734" s="824"/>
      <c r="L734" s="824"/>
      <c r="M734" s="824"/>
      <c r="N734" s="824"/>
      <c r="O734" s="824"/>
      <c r="P734" s="824"/>
      <c r="Q734" s="824"/>
      <c r="R734" s="824"/>
      <c r="S734" s="824"/>
      <c r="T734" s="824"/>
      <c r="U734" s="824"/>
      <c r="V734" s="824"/>
      <c r="W734" s="824"/>
      <c r="X734" s="824"/>
      <c r="Y734" s="824"/>
      <c r="Z734" s="824"/>
    </row>
    <row r="735" s="823" customFormat="1" ht="28.45" hidden="1" customHeight="1" outlineLevel="1" spans="1:26">
      <c r="A735" s="833"/>
      <c r="B735" s="831" t="s">
        <v>2539</v>
      </c>
      <c r="C735" s="831" t="s">
        <v>8705</v>
      </c>
      <c r="D735" s="832">
        <v>-4308600</v>
      </c>
      <c r="E735" s="831"/>
      <c r="F735" s="824"/>
      <c r="G735" s="824"/>
      <c r="H735" s="824"/>
      <c r="I735" s="824"/>
      <c r="J735" s="824"/>
      <c r="K735" s="824"/>
      <c r="L735" s="824"/>
      <c r="M735" s="824"/>
      <c r="N735" s="824"/>
      <c r="O735" s="824"/>
      <c r="P735" s="824"/>
      <c r="Q735" s="824"/>
      <c r="R735" s="824"/>
      <c r="S735" s="824"/>
      <c r="T735" s="824"/>
      <c r="U735" s="824"/>
      <c r="V735" s="824"/>
      <c r="W735" s="824"/>
      <c r="X735" s="824"/>
      <c r="Y735" s="824"/>
      <c r="Z735" s="824"/>
    </row>
    <row r="736" s="823" customFormat="1" ht="28.45" hidden="1" customHeight="1" outlineLevel="1" spans="1:26">
      <c r="A736" s="833"/>
      <c r="B736" s="831" t="s">
        <v>2539</v>
      </c>
      <c r="C736" s="831" t="s">
        <v>9252</v>
      </c>
      <c r="D736" s="832">
        <v>955125.6</v>
      </c>
      <c r="E736" s="831"/>
      <c r="F736" s="824"/>
      <c r="G736" s="824"/>
      <c r="H736" s="824"/>
      <c r="I736" s="824"/>
      <c r="J736" s="824"/>
      <c r="K736" s="824"/>
      <c r="L736" s="824"/>
      <c r="M736" s="824"/>
      <c r="N736" s="824"/>
      <c r="O736" s="824"/>
      <c r="P736" s="824"/>
      <c r="Q736" s="824"/>
      <c r="R736" s="824"/>
      <c r="S736" s="824"/>
      <c r="T736" s="824"/>
      <c r="U736" s="824"/>
      <c r="V736" s="824"/>
      <c r="W736" s="824"/>
      <c r="X736" s="824"/>
      <c r="Y736" s="824"/>
      <c r="Z736" s="824"/>
    </row>
    <row r="737" s="823" customFormat="1" ht="28.45" hidden="1" customHeight="1" outlineLevel="1" spans="1:26">
      <c r="A737" s="833"/>
      <c r="B737" s="831" t="s">
        <v>2539</v>
      </c>
      <c r="C737" s="831" t="s">
        <v>9253</v>
      </c>
      <c r="D737" s="832">
        <v>8844</v>
      </c>
      <c r="E737" s="831"/>
      <c r="F737" s="824"/>
      <c r="G737" s="824"/>
      <c r="H737" s="824"/>
      <c r="I737" s="824"/>
      <c r="J737" s="824"/>
      <c r="K737" s="824"/>
      <c r="L737" s="824"/>
      <c r="M737" s="824"/>
      <c r="N737" s="824"/>
      <c r="O737" s="824"/>
      <c r="P737" s="824"/>
      <c r="Q737" s="824"/>
      <c r="R737" s="824"/>
      <c r="S737" s="824"/>
      <c r="T737" s="824"/>
      <c r="U737" s="824"/>
      <c r="V737" s="824"/>
      <c r="W737" s="824"/>
      <c r="X737" s="824"/>
      <c r="Y737" s="824"/>
      <c r="Z737" s="824"/>
    </row>
    <row r="738" s="823" customFormat="1" ht="28.45" hidden="1" customHeight="1" outlineLevel="1" spans="1:26">
      <c r="A738" s="833"/>
      <c r="B738" s="831" t="s">
        <v>2539</v>
      </c>
      <c r="C738" s="831" t="s">
        <v>9254</v>
      </c>
      <c r="D738" s="832">
        <v>143891</v>
      </c>
      <c r="E738" s="831"/>
      <c r="F738" s="824"/>
      <c r="G738" s="824"/>
      <c r="H738" s="824"/>
      <c r="I738" s="824"/>
      <c r="J738" s="824"/>
      <c r="K738" s="824"/>
      <c r="L738" s="824"/>
      <c r="M738" s="824"/>
      <c r="N738" s="824"/>
      <c r="O738" s="824"/>
      <c r="P738" s="824"/>
      <c r="Q738" s="824"/>
      <c r="R738" s="824"/>
      <c r="S738" s="824"/>
      <c r="T738" s="824"/>
      <c r="U738" s="824"/>
      <c r="V738" s="824"/>
      <c r="W738" s="824"/>
      <c r="X738" s="824"/>
      <c r="Y738" s="824"/>
      <c r="Z738" s="824"/>
    </row>
    <row r="739" s="823" customFormat="1" ht="28.45" hidden="1" customHeight="1" outlineLevel="1" spans="1:26">
      <c r="A739" s="833"/>
      <c r="B739" s="831" t="s">
        <v>2539</v>
      </c>
      <c r="C739" s="831" t="s">
        <v>8811</v>
      </c>
      <c r="D739" s="832">
        <v>1066500</v>
      </c>
      <c r="E739" s="831"/>
      <c r="F739" s="824"/>
      <c r="G739" s="824"/>
      <c r="H739" s="824"/>
      <c r="I739" s="824"/>
      <c r="J739" s="824"/>
      <c r="K739" s="824"/>
      <c r="L739" s="824"/>
      <c r="M739" s="824"/>
      <c r="N739" s="824"/>
      <c r="O739" s="824"/>
      <c r="P739" s="824"/>
      <c r="Q739" s="824"/>
      <c r="R739" s="824"/>
      <c r="S739" s="824"/>
      <c r="T739" s="824"/>
      <c r="U739" s="824"/>
      <c r="V739" s="824"/>
      <c r="W739" s="824"/>
      <c r="X739" s="824"/>
      <c r="Y739" s="824"/>
      <c r="Z739" s="824"/>
    </row>
    <row r="740" s="823" customFormat="1" ht="28.45" hidden="1" customHeight="1" outlineLevel="1" spans="1:26">
      <c r="A740" s="833"/>
      <c r="B740" s="831" t="s">
        <v>2539</v>
      </c>
      <c r="C740" s="831" t="s">
        <v>9255</v>
      </c>
      <c r="D740" s="832">
        <v>297502</v>
      </c>
      <c r="E740" s="831"/>
      <c r="F740" s="824"/>
      <c r="G740" s="824"/>
      <c r="H740" s="824"/>
      <c r="I740" s="824"/>
      <c r="J740" s="824"/>
      <c r="K740" s="824"/>
      <c r="L740" s="824"/>
      <c r="M740" s="824"/>
      <c r="N740" s="824"/>
      <c r="O740" s="824"/>
      <c r="P740" s="824"/>
      <c r="Q740" s="824"/>
      <c r="R740" s="824"/>
      <c r="S740" s="824"/>
      <c r="T740" s="824"/>
      <c r="U740" s="824"/>
      <c r="V740" s="824"/>
      <c r="W740" s="824"/>
      <c r="X740" s="824"/>
      <c r="Y740" s="824"/>
      <c r="Z740" s="824"/>
    </row>
    <row r="741" s="823" customFormat="1" ht="28.45" hidden="1" customHeight="1" outlineLevel="1" spans="1:26">
      <c r="A741" s="833"/>
      <c r="B741" s="831" t="s">
        <v>2539</v>
      </c>
      <c r="C741" s="831" t="s">
        <v>9256</v>
      </c>
      <c r="D741" s="832">
        <v>470847.8</v>
      </c>
      <c r="E741" s="831"/>
      <c r="F741" s="824"/>
      <c r="G741" s="824"/>
      <c r="H741" s="824"/>
      <c r="I741" s="824"/>
      <c r="J741" s="824"/>
      <c r="K741" s="824"/>
      <c r="L741" s="824"/>
      <c r="M741" s="824"/>
      <c r="N741" s="824"/>
      <c r="O741" s="824"/>
      <c r="P741" s="824"/>
      <c r="Q741" s="824"/>
      <c r="R741" s="824"/>
      <c r="S741" s="824"/>
      <c r="T741" s="824"/>
      <c r="U741" s="824"/>
      <c r="V741" s="824"/>
      <c r="W741" s="824"/>
      <c r="X741" s="824"/>
      <c r="Y741" s="824"/>
      <c r="Z741" s="824"/>
    </row>
    <row r="742" s="823" customFormat="1" ht="28.45" hidden="1" customHeight="1" outlineLevel="1" spans="1:26">
      <c r="A742" s="833"/>
      <c r="B742" s="831" t="s">
        <v>2539</v>
      </c>
      <c r="C742" s="831" t="s">
        <v>8964</v>
      </c>
      <c r="D742" s="832">
        <v>122000</v>
      </c>
      <c r="E742" s="831"/>
      <c r="F742" s="824"/>
      <c r="G742" s="824"/>
      <c r="H742" s="824"/>
      <c r="I742" s="824"/>
      <c r="J742" s="824"/>
      <c r="K742" s="824"/>
      <c r="L742" s="824"/>
      <c r="M742" s="824"/>
      <c r="N742" s="824"/>
      <c r="O742" s="824"/>
      <c r="P742" s="824"/>
      <c r="Q742" s="824"/>
      <c r="R742" s="824"/>
      <c r="S742" s="824"/>
      <c r="T742" s="824"/>
      <c r="U742" s="824"/>
      <c r="V742" s="824"/>
      <c r="W742" s="824"/>
      <c r="X742" s="824"/>
      <c r="Y742" s="824"/>
      <c r="Z742" s="824"/>
    </row>
    <row r="743" s="823" customFormat="1" ht="28.45" hidden="1" customHeight="1" outlineLevel="1" spans="1:26">
      <c r="A743" s="833"/>
      <c r="B743" s="831" t="s">
        <v>2539</v>
      </c>
      <c r="C743" s="831" t="s">
        <v>9257</v>
      </c>
      <c r="D743" s="832">
        <v>107000</v>
      </c>
      <c r="E743" s="831"/>
      <c r="F743" s="824"/>
      <c r="G743" s="824"/>
      <c r="H743" s="824"/>
      <c r="I743" s="824"/>
      <c r="J743" s="824"/>
      <c r="K743" s="824"/>
      <c r="L743" s="824"/>
      <c r="M743" s="824"/>
      <c r="N743" s="824"/>
      <c r="O743" s="824"/>
      <c r="P743" s="824"/>
      <c r="Q743" s="824"/>
      <c r="R743" s="824"/>
      <c r="S743" s="824"/>
      <c r="T743" s="824"/>
      <c r="U743" s="824"/>
      <c r="V743" s="824"/>
      <c r="W743" s="824"/>
      <c r="X743" s="824"/>
      <c r="Y743" s="824"/>
      <c r="Z743" s="824"/>
    </row>
    <row r="744" s="823" customFormat="1" ht="28.45" hidden="1" customHeight="1" outlineLevel="1" spans="1:26">
      <c r="A744" s="833"/>
      <c r="B744" s="831" t="s">
        <v>2539</v>
      </c>
      <c r="C744" s="831" t="s">
        <v>9147</v>
      </c>
      <c r="D744" s="832">
        <v>184140</v>
      </c>
      <c r="E744" s="831"/>
      <c r="F744" s="824"/>
      <c r="G744" s="824"/>
      <c r="H744" s="824"/>
      <c r="I744" s="824"/>
      <c r="J744" s="824"/>
      <c r="K744" s="824"/>
      <c r="L744" s="824"/>
      <c r="M744" s="824"/>
      <c r="N744" s="824"/>
      <c r="O744" s="824"/>
      <c r="P744" s="824"/>
      <c r="Q744" s="824"/>
      <c r="R744" s="824"/>
      <c r="S744" s="824"/>
      <c r="T744" s="824"/>
      <c r="U744" s="824"/>
      <c r="V744" s="824"/>
      <c r="W744" s="824"/>
      <c r="X744" s="824"/>
      <c r="Y744" s="824"/>
      <c r="Z744" s="824"/>
    </row>
    <row r="745" s="823" customFormat="1" ht="28.45" hidden="1" customHeight="1" outlineLevel="1" spans="1:26">
      <c r="A745" s="833"/>
      <c r="B745" s="831" t="s">
        <v>2539</v>
      </c>
      <c r="C745" s="831" t="s">
        <v>8816</v>
      </c>
      <c r="D745" s="832">
        <v>39000</v>
      </c>
      <c r="E745" s="831"/>
      <c r="F745" s="824"/>
      <c r="G745" s="824"/>
      <c r="H745" s="824"/>
      <c r="I745" s="824"/>
      <c r="J745" s="824"/>
      <c r="K745" s="824"/>
      <c r="L745" s="824"/>
      <c r="M745" s="824"/>
      <c r="N745" s="824"/>
      <c r="O745" s="824"/>
      <c r="P745" s="824"/>
      <c r="Q745" s="824"/>
      <c r="R745" s="824"/>
      <c r="S745" s="824"/>
      <c r="T745" s="824"/>
      <c r="U745" s="824"/>
      <c r="V745" s="824"/>
      <c r="W745" s="824"/>
      <c r="X745" s="824"/>
      <c r="Y745" s="824"/>
      <c r="Z745" s="824"/>
    </row>
    <row r="746" s="823" customFormat="1" ht="28.45" hidden="1" customHeight="1" outlineLevel="1" spans="1:26">
      <c r="A746" s="833"/>
      <c r="B746" s="831" t="s">
        <v>2539</v>
      </c>
      <c r="C746" s="831" t="s">
        <v>9004</v>
      </c>
      <c r="D746" s="832">
        <v>980100</v>
      </c>
      <c r="E746" s="831"/>
      <c r="F746" s="824"/>
      <c r="G746" s="824"/>
      <c r="H746" s="824"/>
      <c r="I746" s="824"/>
      <c r="J746" s="824"/>
      <c r="K746" s="824"/>
      <c r="L746" s="824"/>
      <c r="M746" s="824"/>
      <c r="N746" s="824"/>
      <c r="O746" s="824"/>
      <c r="P746" s="824"/>
      <c r="Q746" s="824"/>
      <c r="R746" s="824"/>
      <c r="S746" s="824"/>
      <c r="T746" s="824"/>
      <c r="U746" s="824"/>
      <c r="V746" s="824"/>
      <c r="W746" s="824"/>
      <c r="X746" s="824"/>
      <c r="Y746" s="824"/>
      <c r="Z746" s="824"/>
    </row>
    <row r="747" s="823" customFormat="1" ht="28.45" hidden="1" customHeight="1" outlineLevel="1" spans="1:26">
      <c r="A747" s="833"/>
      <c r="B747" s="831" t="s">
        <v>2539</v>
      </c>
      <c r="C747" s="831" t="s">
        <v>9258</v>
      </c>
      <c r="D747" s="832">
        <v>118928.4</v>
      </c>
      <c r="E747" s="831"/>
      <c r="F747" s="824"/>
      <c r="G747" s="824"/>
      <c r="H747" s="824"/>
      <c r="I747" s="824"/>
      <c r="J747" s="824"/>
      <c r="K747" s="824"/>
      <c r="L747" s="824"/>
      <c r="M747" s="824"/>
      <c r="N747" s="824"/>
      <c r="O747" s="824"/>
      <c r="P747" s="824"/>
      <c r="Q747" s="824"/>
      <c r="R747" s="824"/>
      <c r="S747" s="824"/>
      <c r="T747" s="824"/>
      <c r="U747" s="824"/>
      <c r="V747" s="824"/>
      <c r="W747" s="824"/>
      <c r="X747" s="824"/>
      <c r="Y747" s="824"/>
      <c r="Z747" s="824"/>
    </row>
    <row r="748" s="823" customFormat="1" ht="28.45" hidden="1" customHeight="1" outlineLevel="1" spans="1:26">
      <c r="A748" s="833"/>
      <c r="B748" s="831" t="s">
        <v>2539</v>
      </c>
      <c r="C748" s="831" t="s">
        <v>9259</v>
      </c>
      <c r="D748" s="832">
        <v>1663040.4</v>
      </c>
      <c r="E748" s="831"/>
      <c r="F748" s="824"/>
      <c r="G748" s="824"/>
      <c r="H748" s="824"/>
      <c r="I748" s="824"/>
      <c r="J748" s="824"/>
      <c r="K748" s="824"/>
      <c r="L748" s="824"/>
      <c r="M748" s="824"/>
      <c r="N748" s="824"/>
      <c r="O748" s="824"/>
      <c r="P748" s="824"/>
      <c r="Q748" s="824"/>
      <c r="R748" s="824"/>
      <c r="S748" s="824"/>
      <c r="T748" s="824"/>
      <c r="U748" s="824"/>
      <c r="V748" s="824"/>
      <c r="W748" s="824"/>
      <c r="X748" s="824"/>
      <c r="Y748" s="824"/>
      <c r="Z748" s="824"/>
    </row>
    <row r="749" s="823" customFormat="1" ht="28.45" hidden="1" customHeight="1" outlineLevel="1" spans="1:26">
      <c r="A749" s="833"/>
      <c r="B749" s="831" t="s">
        <v>2539</v>
      </c>
      <c r="C749" s="831" t="s">
        <v>9260</v>
      </c>
      <c r="D749" s="832">
        <v>72986.4</v>
      </c>
      <c r="E749" s="831"/>
      <c r="F749" s="824"/>
      <c r="G749" s="824"/>
      <c r="H749" s="824"/>
      <c r="I749" s="824"/>
      <c r="J749" s="824"/>
      <c r="K749" s="824"/>
      <c r="L749" s="824"/>
      <c r="M749" s="824"/>
      <c r="N749" s="824"/>
      <c r="O749" s="824"/>
      <c r="P749" s="824"/>
      <c r="Q749" s="824"/>
      <c r="R749" s="824"/>
      <c r="S749" s="824"/>
      <c r="T749" s="824"/>
      <c r="U749" s="824"/>
      <c r="V749" s="824"/>
      <c r="W749" s="824"/>
      <c r="X749" s="824"/>
      <c r="Y749" s="824"/>
      <c r="Z749" s="824"/>
    </row>
    <row r="750" s="823" customFormat="1" ht="28.45" hidden="1" customHeight="1" outlineLevel="1" spans="1:26">
      <c r="A750" s="833"/>
      <c r="B750" s="831" t="s">
        <v>2539</v>
      </c>
      <c r="C750" s="831" t="s">
        <v>9261</v>
      </c>
      <c r="D750" s="832">
        <v>165800.4</v>
      </c>
      <c r="E750" s="831"/>
      <c r="F750" s="824"/>
      <c r="G750" s="824"/>
      <c r="H750" s="824"/>
      <c r="I750" s="824"/>
      <c r="J750" s="824"/>
      <c r="K750" s="824"/>
      <c r="L750" s="824"/>
      <c r="M750" s="824"/>
      <c r="N750" s="824"/>
      <c r="O750" s="824"/>
      <c r="P750" s="824"/>
      <c r="Q750" s="824"/>
      <c r="R750" s="824"/>
      <c r="S750" s="824"/>
      <c r="T750" s="824"/>
      <c r="U750" s="824"/>
      <c r="V750" s="824"/>
      <c r="W750" s="824"/>
      <c r="X750" s="824"/>
      <c r="Y750" s="824"/>
      <c r="Z750" s="824"/>
    </row>
    <row r="751" s="823" customFormat="1" ht="28.45" hidden="1" customHeight="1" outlineLevel="1" spans="1:26">
      <c r="A751" s="833"/>
      <c r="B751" s="831" t="s">
        <v>2539</v>
      </c>
      <c r="C751" s="831" t="s">
        <v>9262</v>
      </c>
      <c r="D751" s="832">
        <v>27984</v>
      </c>
      <c r="E751" s="831"/>
      <c r="F751" s="824"/>
      <c r="G751" s="824"/>
      <c r="H751" s="824"/>
      <c r="I751" s="824"/>
      <c r="J751" s="824"/>
      <c r="K751" s="824"/>
      <c r="L751" s="824"/>
      <c r="M751" s="824"/>
      <c r="N751" s="824"/>
      <c r="O751" s="824"/>
      <c r="P751" s="824"/>
      <c r="Q751" s="824"/>
      <c r="R751" s="824"/>
      <c r="S751" s="824"/>
      <c r="T751" s="824"/>
      <c r="U751" s="824"/>
      <c r="V751" s="824"/>
      <c r="W751" s="824"/>
      <c r="X751" s="824"/>
      <c r="Y751" s="824"/>
      <c r="Z751" s="824"/>
    </row>
    <row r="752" s="823" customFormat="1" ht="28.45" hidden="1" customHeight="1" outlineLevel="1" spans="1:26">
      <c r="A752" s="833"/>
      <c r="B752" s="831" t="s">
        <v>2539</v>
      </c>
      <c r="C752" s="831" t="s">
        <v>9263</v>
      </c>
      <c r="D752" s="832">
        <v>224554</v>
      </c>
      <c r="E752" s="831"/>
      <c r="F752" s="824"/>
      <c r="G752" s="824"/>
      <c r="H752" s="824"/>
      <c r="I752" s="824"/>
      <c r="J752" s="824"/>
      <c r="K752" s="824"/>
      <c r="L752" s="824"/>
      <c r="M752" s="824"/>
      <c r="N752" s="824"/>
      <c r="O752" s="824"/>
      <c r="P752" s="824"/>
      <c r="Q752" s="824"/>
      <c r="R752" s="824"/>
      <c r="S752" s="824"/>
      <c r="T752" s="824"/>
      <c r="U752" s="824"/>
      <c r="V752" s="824"/>
      <c r="W752" s="824"/>
      <c r="X752" s="824"/>
      <c r="Y752" s="824"/>
      <c r="Z752" s="824"/>
    </row>
    <row r="753" s="823" customFormat="1" ht="28.45" hidden="1" customHeight="1" outlineLevel="1" spans="1:26">
      <c r="A753" s="833"/>
      <c r="B753" s="831" t="s">
        <v>2539</v>
      </c>
      <c r="C753" s="831" t="s">
        <v>8817</v>
      </c>
      <c r="D753" s="832">
        <v>35000</v>
      </c>
      <c r="E753" s="831"/>
      <c r="F753" s="824"/>
      <c r="G753" s="824"/>
      <c r="H753" s="824"/>
      <c r="I753" s="824"/>
      <c r="J753" s="824"/>
      <c r="K753" s="824"/>
      <c r="L753" s="824"/>
      <c r="M753" s="824"/>
      <c r="N753" s="824"/>
      <c r="O753" s="824"/>
      <c r="P753" s="824"/>
      <c r="Q753" s="824"/>
      <c r="R753" s="824"/>
      <c r="S753" s="824"/>
      <c r="T753" s="824"/>
      <c r="U753" s="824"/>
      <c r="V753" s="824"/>
      <c r="W753" s="824"/>
      <c r="X753" s="824"/>
      <c r="Y753" s="824"/>
      <c r="Z753" s="824"/>
    </row>
    <row r="754" s="823" customFormat="1" ht="28.45" hidden="1" customHeight="1" outlineLevel="1" spans="1:26">
      <c r="A754" s="833"/>
      <c r="B754" s="831" t="s">
        <v>2539</v>
      </c>
      <c r="C754" s="831" t="s">
        <v>9264</v>
      </c>
      <c r="D754" s="832">
        <v>239866</v>
      </c>
      <c r="E754" s="831"/>
      <c r="F754" s="824"/>
      <c r="G754" s="824"/>
      <c r="H754" s="824"/>
      <c r="I754" s="824"/>
      <c r="J754" s="824"/>
      <c r="K754" s="824"/>
      <c r="L754" s="824"/>
      <c r="M754" s="824"/>
      <c r="N754" s="824"/>
      <c r="O754" s="824"/>
      <c r="P754" s="824"/>
      <c r="Q754" s="824"/>
      <c r="R754" s="824"/>
      <c r="S754" s="824"/>
      <c r="T754" s="824"/>
      <c r="U754" s="824"/>
      <c r="V754" s="824"/>
      <c r="W754" s="824"/>
      <c r="X754" s="824"/>
      <c r="Y754" s="824"/>
      <c r="Z754" s="824"/>
    </row>
    <row r="755" s="823" customFormat="1" ht="28.45" hidden="1" customHeight="1" outlineLevel="1" spans="1:26">
      <c r="A755" s="833"/>
      <c r="B755" s="831" t="s">
        <v>2539</v>
      </c>
      <c r="C755" s="831" t="s">
        <v>9265</v>
      </c>
      <c r="D755" s="832">
        <v>148632</v>
      </c>
      <c r="E755" s="831"/>
      <c r="F755" s="824"/>
      <c r="G755" s="824"/>
      <c r="H755" s="824"/>
      <c r="I755" s="824"/>
      <c r="J755" s="824"/>
      <c r="K755" s="824"/>
      <c r="L755" s="824"/>
      <c r="M755" s="824"/>
      <c r="N755" s="824"/>
      <c r="O755" s="824"/>
      <c r="P755" s="824"/>
      <c r="Q755" s="824"/>
      <c r="R755" s="824"/>
      <c r="S755" s="824"/>
      <c r="T755" s="824"/>
      <c r="U755" s="824"/>
      <c r="V755" s="824"/>
      <c r="W755" s="824"/>
      <c r="X755" s="824"/>
      <c r="Y755" s="824"/>
      <c r="Z755" s="824"/>
    </row>
    <row r="756" s="823" customFormat="1" ht="28.45" hidden="1" customHeight="1" outlineLevel="1" spans="1:26">
      <c r="A756" s="833"/>
      <c r="B756" s="831" t="s">
        <v>2539</v>
      </c>
      <c r="C756" s="831" t="s">
        <v>8968</v>
      </c>
      <c r="D756" s="832">
        <v>163000</v>
      </c>
      <c r="E756" s="831"/>
      <c r="F756" s="824"/>
      <c r="G756" s="824"/>
      <c r="H756" s="824"/>
      <c r="I756" s="824"/>
      <c r="J756" s="824"/>
      <c r="K756" s="824"/>
      <c r="L756" s="824"/>
      <c r="M756" s="824"/>
      <c r="N756" s="824"/>
      <c r="O756" s="824"/>
      <c r="P756" s="824"/>
      <c r="Q756" s="824"/>
      <c r="R756" s="824"/>
      <c r="S756" s="824"/>
      <c r="T756" s="824"/>
      <c r="U756" s="824"/>
      <c r="V756" s="824"/>
      <c r="W756" s="824"/>
      <c r="X756" s="824"/>
      <c r="Y756" s="824"/>
      <c r="Z756" s="824"/>
    </row>
    <row r="757" s="823" customFormat="1" ht="28.45" hidden="1" customHeight="1" outlineLevel="1" spans="1:26">
      <c r="A757" s="833"/>
      <c r="B757" s="831" t="s">
        <v>2539</v>
      </c>
      <c r="C757" s="831" t="s">
        <v>9266</v>
      </c>
      <c r="D757" s="832">
        <v>289845.64</v>
      </c>
      <c r="E757" s="831"/>
      <c r="F757" s="824"/>
      <c r="G757" s="824"/>
      <c r="H757" s="824"/>
      <c r="I757" s="824"/>
      <c r="J757" s="824"/>
      <c r="K757" s="824"/>
      <c r="L757" s="824"/>
      <c r="M757" s="824"/>
      <c r="N757" s="824"/>
      <c r="O757" s="824"/>
      <c r="P757" s="824"/>
      <c r="Q757" s="824"/>
      <c r="R757" s="824"/>
      <c r="S757" s="824"/>
      <c r="T757" s="824"/>
      <c r="U757" s="824"/>
      <c r="V757" s="824"/>
      <c r="W757" s="824"/>
      <c r="X757" s="824"/>
      <c r="Y757" s="824"/>
      <c r="Z757" s="824"/>
    </row>
    <row r="758" s="823" customFormat="1" ht="28.45" hidden="1" customHeight="1" outlineLevel="1" spans="1:26">
      <c r="A758" s="833"/>
      <c r="B758" s="831" t="s">
        <v>2539</v>
      </c>
      <c r="C758" s="831" t="s">
        <v>9153</v>
      </c>
      <c r="D758" s="832">
        <v>312500</v>
      </c>
      <c r="E758" s="831"/>
      <c r="F758" s="824"/>
      <c r="G758" s="824"/>
      <c r="H758" s="824"/>
      <c r="I758" s="824"/>
      <c r="J758" s="824"/>
      <c r="K758" s="824"/>
      <c r="L758" s="824"/>
      <c r="M758" s="824"/>
      <c r="N758" s="824"/>
      <c r="O758" s="824"/>
      <c r="P758" s="824"/>
      <c r="Q758" s="824"/>
      <c r="R758" s="824"/>
      <c r="S758" s="824"/>
      <c r="T758" s="824"/>
      <c r="U758" s="824"/>
      <c r="V758" s="824"/>
      <c r="W758" s="824"/>
      <c r="X758" s="824"/>
      <c r="Y758" s="824"/>
      <c r="Z758" s="824"/>
    </row>
    <row r="759" s="823" customFormat="1" ht="28.45" hidden="1" customHeight="1" outlineLevel="1" spans="1:26">
      <c r="A759" s="833"/>
      <c r="B759" s="831" t="s">
        <v>2539</v>
      </c>
      <c r="C759" s="831" t="s">
        <v>9267</v>
      </c>
      <c r="D759" s="832">
        <v>1356470.22</v>
      </c>
      <c r="E759" s="831"/>
      <c r="F759" s="824"/>
      <c r="G759" s="824"/>
      <c r="H759" s="824"/>
      <c r="I759" s="824"/>
      <c r="J759" s="824"/>
      <c r="K759" s="824"/>
      <c r="L759" s="824"/>
      <c r="M759" s="824"/>
      <c r="N759" s="824"/>
      <c r="O759" s="824"/>
      <c r="P759" s="824"/>
      <c r="Q759" s="824"/>
      <c r="R759" s="824"/>
      <c r="S759" s="824"/>
      <c r="T759" s="824"/>
      <c r="U759" s="824"/>
      <c r="V759" s="824"/>
      <c r="W759" s="824"/>
      <c r="X759" s="824"/>
      <c r="Y759" s="824"/>
      <c r="Z759" s="824"/>
    </row>
    <row r="760" s="823" customFormat="1" ht="28.45" hidden="1" customHeight="1" outlineLevel="1" spans="1:26">
      <c r="A760" s="833"/>
      <c r="B760" s="831" t="s">
        <v>2539</v>
      </c>
      <c r="C760" s="831" t="s">
        <v>8612</v>
      </c>
      <c r="D760" s="832">
        <v>5422595</v>
      </c>
      <c r="E760" s="831"/>
      <c r="F760" s="824"/>
      <c r="G760" s="824"/>
      <c r="H760" s="824"/>
      <c r="I760" s="824"/>
      <c r="J760" s="824"/>
      <c r="K760" s="824"/>
      <c r="L760" s="824"/>
      <c r="M760" s="824"/>
      <c r="N760" s="824"/>
      <c r="O760" s="824"/>
      <c r="P760" s="824"/>
      <c r="Q760" s="824"/>
      <c r="R760" s="824"/>
      <c r="S760" s="824"/>
      <c r="T760" s="824"/>
      <c r="U760" s="824"/>
      <c r="V760" s="824"/>
      <c r="W760" s="824"/>
      <c r="X760" s="824"/>
      <c r="Y760" s="824"/>
      <c r="Z760" s="824"/>
    </row>
    <row r="761" s="823" customFormat="1" ht="28.45" hidden="1" customHeight="1" outlineLevel="1" spans="1:26">
      <c r="A761" s="833"/>
      <c r="B761" s="831" t="s">
        <v>2539</v>
      </c>
      <c r="C761" s="831" t="s">
        <v>9268</v>
      </c>
      <c r="D761" s="832">
        <v>2313480.97</v>
      </c>
      <c r="E761" s="831"/>
      <c r="F761" s="824"/>
      <c r="G761" s="824"/>
      <c r="H761" s="824"/>
      <c r="I761" s="824"/>
      <c r="J761" s="824"/>
      <c r="K761" s="824"/>
      <c r="L761" s="824"/>
      <c r="M761" s="824"/>
      <c r="N761" s="824"/>
      <c r="O761" s="824"/>
      <c r="P761" s="824"/>
      <c r="Q761" s="824"/>
      <c r="R761" s="824"/>
      <c r="S761" s="824"/>
      <c r="T761" s="824"/>
      <c r="U761" s="824"/>
      <c r="V761" s="824"/>
      <c r="W761" s="824"/>
      <c r="X761" s="824"/>
      <c r="Y761" s="824"/>
      <c r="Z761" s="824"/>
    </row>
    <row r="762" s="823" customFormat="1" ht="28.45" hidden="1" customHeight="1" outlineLevel="1" spans="1:26">
      <c r="A762" s="833"/>
      <c r="B762" s="831" t="s">
        <v>2539</v>
      </c>
      <c r="C762" s="831" t="s">
        <v>8969</v>
      </c>
      <c r="D762" s="832">
        <v>56000</v>
      </c>
      <c r="E762" s="831"/>
      <c r="F762" s="824"/>
      <c r="G762" s="824"/>
      <c r="H762" s="824"/>
      <c r="I762" s="824"/>
      <c r="J762" s="824"/>
      <c r="K762" s="824"/>
      <c r="L762" s="824"/>
      <c r="M762" s="824"/>
      <c r="N762" s="824"/>
      <c r="O762" s="824"/>
      <c r="P762" s="824"/>
      <c r="Q762" s="824"/>
      <c r="R762" s="824"/>
      <c r="S762" s="824"/>
      <c r="T762" s="824"/>
      <c r="U762" s="824"/>
      <c r="V762" s="824"/>
      <c r="W762" s="824"/>
      <c r="X762" s="824"/>
      <c r="Y762" s="824"/>
      <c r="Z762" s="824"/>
    </row>
    <row r="763" s="823" customFormat="1" ht="28.45" hidden="1" customHeight="1" outlineLevel="1" spans="1:26">
      <c r="A763" s="833"/>
      <c r="B763" s="831" t="s">
        <v>2539</v>
      </c>
      <c r="C763" s="831" t="s">
        <v>9269</v>
      </c>
      <c r="D763" s="832">
        <v>105000</v>
      </c>
      <c r="E763" s="831"/>
      <c r="F763" s="824"/>
      <c r="G763" s="824"/>
      <c r="H763" s="824"/>
      <c r="I763" s="824"/>
      <c r="J763" s="824"/>
      <c r="K763" s="824"/>
      <c r="L763" s="824"/>
      <c r="M763" s="824"/>
      <c r="N763" s="824"/>
      <c r="O763" s="824"/>
      <c r="P763" s="824"/>
      <c r="Q763" s="824"/>
      <c r="R763" s="824"/>
      <c r="S763" s="824"/>
      <c r="T763" s="824"/>
      <c r="U763" s="824"/>
      <c r="V763" s="824"/>
      <c r="W763" s="824"/>
      <c r="X763" s="824"/>
      <c r="Y763" s="824"/>
      <c r="Z763" s="824"/>
    </row>
    <row r="764" s="823" customFormat="1" ht="28.45" hidden="1" customHeight="1" outlineLevel="1" spans="1:26">
      <c r="A764" s="833"/>
      <c r="B764" s="831" t="s">
        <v>2539</v>
      </c>
      <c r="C764" s="831" t="s">
        <v>9270</v>
      </c>
      <c r="D764" s="832">
        <v>3967130</v>
      </c>
      <c r="E764" s="831"/>
      <c r="F764" s="824"/>
      <c r="G764" s="824"/>
      <c r="H764" s="824"/>
      <c r="I764" s="824"/>
      <c r="J764" s="824"/>
      <c r="K764" s="824"/>
      <c r="L764" s="824"/>
      <c r="M764" s="824"/>
      <c r="N764" s="824"/>
      <c r="O764" s="824"/>
      <c r="P764" s="824"/>
      <c r="Q764" s="824"/>
      <c r="R764" s="824"/>
      <c r="S764" s="824"/>
      <c r="T764" s="824"/>
      <c r="U764" s="824"/>
      <c r="V764" s="824"/>
      <c r="W764" s="824"/>
      <c r="X764" s="824"/>
      <c r="Y764" s="824"/>
      <c r="Z764" s="824"/>
    </row>
    <row r="765" s="823" customFormat="1" ht="28.45" hidden="1" customHeight="1" outlineLevel="1" spans="1:26">
      <c r="A765" s="833"/>
      <c r="B765" s="831" t="s">
        <v>2539</v>
      </c>
      <c r="C765" s="831" t="s">
        <v>9271</v>
      </c>
      <c r="D765" s="832">
        <v>-5386.92</v>
      </c>
      <c r="E765" s="831"/>
      <c r="F765" s="824"/>
      <c r="G765" s="824"/>
      <c r="H765" s="824"/>
      <c r="I765" s="824"/>
      <c r="J765" s="824"/>
      <c r="K765" s="824"/>
      <c r="L765" s="824"/>
      <c r="M765" s="824"/>
      <c r="N765" s="824"/>
      <c r="O765" s="824"/>
      <c r="P765" s="824"/>
      <c r="Q765" s="824"/>
      <c r="R765" s="824"/>
      <c r="S765" s="824"/>
      <c r="T765" s="824"/>
      <c r="U765" s="824"/>
      <c r="V765" s="824"/>
      <c r="W765" s="824"/>
      <c r="X765" s="824"/>
      <c r="Y765" s="824"/>
      <c r="Z765" s="824"/>
    </row>
    <row r="766" s="823" customFormat="1" ht="28.45" hidden="1" customHeight="1" outlineLevel="1" spans="1:26">
      <c r="A766" s="833"/>
      <c r="B766" s="831" t="s">
        <v>2539</v>
      </c>
      <c r="C766" s="831" t="s">
        <v>9272</v>
      </c>
      <c r="D766" s="832">
        <v>401499.6</v>
      </c>
      <c r="E766" s="831"/>
      <c r="F766" s="824"/>
      <c r="G766" s="824"/>
      <c r="H766" s="824"/>
      <c r="I766" s="824"/>
      <c r="J766" s="824"/>
      <c r="K766" s="824"/>
      <c r="L766" s="824"/>
      <c r="M766" s="824"/>
      <c r="N766" s="824"/>
      <c r="O766" s="824"/>
      <c r="P766" s="824"/>
      <c r="Q766" s="824"/>
      <c r="R766" s="824"/>
      <c r="S766" s="824"/>
      <c r="T766" s="824"/>
      <c r="U766" s="824"/>
      <c r="V766" s="824"/>
      <c r="W766" s="824"/>
      <c r="X766" s="824"/>
      <c r="Y766" s="824"/>
      <c r="Z766" s="824"/>
    </row>
    <row r="767" s="823" customFormat="1" ht="28.45" hidden="1" customHeight="1" outlineLevel="1" spans="1:26">
      <c r="A767" s="833"/>
      <c r="B767" s="831" t="s">
        <v>2539</v>
      </c>
      <c r="C767" s="831" t="s">
        <v>4665</v>
      </c>
      <c r="D767" s="832">
        <v>1004947.86</v>
      </c>
      <c r="E767" s="831"/>
      <c r="F767" s="824"/>
      <c r="G767" s="824"/>
      <c r="H767" s="824"/>
      <c r="I767" s="824"/>
      <c r="J767" s="824"/>
      <c r="K767" s="824"/>
      <c r="L767" s="824"/>
      <c r="M767" s="824"/>
      <c r="N767" s="824"/>
      <c r="O767" s="824"/>
      <c r="P767" s="824"/>
      <c r="Q767" s="824"/>
      <c r="R767" s="824"/>
      <c r="S767" s="824"/>
      <c r="T767" s="824"/>
      <c r="U767" s="824"/>
      <c r="V767" s="824"/>
      <c r="W767" s="824"/>
      <c r="X767" s="824"/>
      <c r="Y767" s="824"/>
      <c r="Z767" s="824"/>
    </row>
    <row r="768" s="823" customFormat="1" ht="28.45" hidden="1" customHeight="1" outlineLevel="1" spans="1:26">
      <c r="A768" s="833"/>
      <c r="B768" s="831" t="s">
        <v>2539</v>
      </c>
      <c r="C768" s="831" t="s">
        <v>8976</v>
      </c>
      <c r="D768" s="832">
        <v>1004947.86</v>
      </c>
      <c r="E768" s="831"/>
      <c r="F768" s="824"/>
      <c r="G768" s="824"/>
      <c r="H768" s="824"/>
      <c r="I768" s="824"/>
      <c r="J768" s="824"/>
      <c r="K768" s="824"/>
      <c r="L768" s="824"/>
      <c r="M768" s="824"/>
      <c r="N768" s="824"/>
      <c r="O768" s="824"/>
      <c r="P768" s="824"/>
      <c r="Q768" s="824"/>
      <c r="R768" s="824"/>
      <c r="S768" s="824"/>
      <c r="T768" s="824"/>
      <c r="U768" s="824"/>
      <c r="V768" s="824"/>
      <c r="W768" s="824"/>
      <c r="X768" s="824"/>
      <c r="Y768" s="824"/>
      <c r="Z768" s="824"/>
    </row>
    <row r="769" s="823" customFormat="1" ht="28.45" hidden="1" customHeight="1" outlineLevel="1" spans="1:26">
      <c r="A769" s="833"/>
      <c r="B769" s="831" t="s">
        <v>2539</v>
      </c>
      <c r="C769" s="831" t="s">
        <v>8980</v>
      </c>
      <c r="D769" s="832">
        <v>2024040.82</v>
      </c>
      <c r="E769" s="831"/>
      <c r="F769" s="824"/>
      <c r="G769" s="824"/>
      <c r="H769" s="824"/>
      <c r="I769" s="824"/>
      <c r="J769" s="824"/>
      <c r="K769" s="824"/>
      <c r="L769" s="824"/>
      <c r="M769" s="824"/>
      <c r="N769" s="824"/>
      <c r="O769" s="824"/>
      <c r="P769" s="824"/>
      <c r="Q769" s="824"/>
      <c r="R769" s="824"/>
      <c r="S769" s="824"/>
      <c r="T769" s="824"/>
      <c r="U769" s="824"/>
      <c r="V769" s="824"/>
      <c r="W769" s="824"/>
      <c r="X769" s="824"/>
      <c r="Y769" s="824"/>
      <c r="Z769" s="824"/>
    </row>
    <row r="770" s="823" customFormat="1" ht="28.45" hidden="1" customHeight="1" outlineLevel="1" spans="1:26">
      <c r="A770" s="833"/>
      <c r="B770" s="831" t="s">
        <v>2539</v>
      </c>
      <c r="C770" s="831" t="s">
        <v>9273</v>
      </c>
      <c r="D770" s="832">
        <v>1591897.44</v>
      </c>
      <c r="E770" s="831"/>
      <c r="F770" s="824"/>
      <c r="G770" s="824"/>
      <c r="H770" s="824"/>
      <c r="I770" s="824"/>
      <c r="J770" s="824"/>
      <c r="K770" s="824"/>
      <c r="L770" s="824"/>
      <c r="M770" s="824"/>
      <c r="N770" s="824"/>
      <c r="O770" s="824"/>
      <c r="P770" s="824"/>
      <c r="Q770" s="824"/>
      <c r="R770" s="824"/>
      <c r="S770" s="824"/>
      <c r="T770" s="824"/>
      <c r="U770" s="824"/>
      <c r="V770" s="824"/>
      <c r="W770" s="824"/>
      <c r="X770" s="824"/>
      <c r="Y770" s="824"/>
      <c r="Z770" s="824"/>
    </row>
    <row r="771" s="823" customFormat="1" ht="28.45" hidden="1" customHeight="1" outlineLevel="1" spans="1:26">
      <c r="A771" s="833"/>
      <c r="B771" s="831" t="s">
        <v>2539</v>
      </c>
      <c r="C771" s="831" t="s">
        <v>8826</v>
      </c>
      <c r="D771" s="832">
        <v>62412.13</v>
      </c>
      <c r="E771" s="831"/>
      <c r="F771" s="824"/>
      <c r="G771" s="824"/>
      <c r="H771" s="824"/>
      <c r="I771" s="824"/>
      <c r="J771" s="824"/>
      <c r="K771" s="824"/>
      <c r="L771" s="824"/>
      <c r="M771" s="824"/>
      <c r="N771" s="824"/>
      <c r="O771" s="824"/>
      <c r="P771" s="824"/>
      <c r="Q771" s="824"/>
      <c r="R771" s="824"/>
      <c r="S771" s="824"/>
      <c r="T771" s="824"/>
      <c r="U771" s="824"/>
      <c r="V771" s="824"/>
      <c r="W771" s="824"/>
      <c r="X771" s="824"/>
      <c r="Y771" s="824"/>
      <c r="Z771" s="824"/>
    </row>
    <row r="772" s="823" customFormat="1" ht="28.45" hidden="1" customHeight="1" outlineLevel="1" spans="1:26">
      <c r="A772" s="833"/>
      <c r="B772" s="831" t="s">
        <v>2539</v>
      </c>
      <c r="C772" s="831" t="s">
        <v>9274</v>
      </c>
      <c r="D772" s="832">
        <v>363462</v>
      </c>
      <c r="E772" s="831"/>
      <c r="F772" s="824"/>
      <c r="G772" s="824"/>
      <c r="H772" s="824"/>
      <c r="I772" s="824"/>
      <c r="J772" s="824"/>
      <c r="K772" s="824"/>
      <c r="L772" s="824"/>
      <c r="M772" s="824"/>
      <c r="N772" s="824"/>
      <c r="O772" s="824"/>
      <c r="P772" s="824"/>
      <c r="Q772" s="824"/>
      <c r="R772" s="824"/>
      <c r="S772" s="824"/>
      <c r="T772" s="824"/>
      <c r="U772" s="824"/>
      <c r="V772" s="824"/>
      <c r="W772" s="824"/>
      <c r="X772" s="824"/>
      <c r="Y772" s="824"/>
      <c r="Z772" s="824"/>
    </row>
    <row r="773" s="823" customFormat="1" ht="28.45" hidden="1" customHeight="1" outlineLevel="1" spans="1:26">
      <c r="A773" s="833"/>
      <c r="B773" s="831" t="s">
        <v>2539</v>
      </c>
      <c r="C773" s="831" t="s">
        <v>9275</v>
      </c>
      <c r="D773" s="832">
        <v>63481</v>
      </c>
      <c r="E773" s="831"/>
      <c r="F773" s="824"/>
      <c r="G773" s="824"/>
      <c r="H773" s="824"/>
      <c r="I773" s="824"/>
      <c r="J773" s="824"/>
      <c r="K773" s="824"/>
      <c r="L773" s="824"/>
      <c r="M773" s="824"/>
      <c r="N773" s="824"/>
      <c r="O773" s="824"/>
      <c r="P773" s="824"/>
      <c r="Q773" s="824"/>
      <c r="R773" s="824"/>
      <c r="S773" s="824"/>
      <c r="T773" s="824"/>
      <c r="U773" s="824"/>
      <c r="V773" s="824"/>
      <c r="W773" s="824"/>
      <c r="X773" s="824"/>
      <c r="Y773" s="824"/>
      <c r="Z773" s="824"/>
    </row>
    <row r="774" s="823" customFormat="1" ht="28.45" hidden="1" customHeight="1" outlineLevel="1" spans="1:26">
      <c r="A774" s="833"/>
      <c r="B774" s="831" t="s">
        <v>2539</v>
      </c>
      <c r="C774" s="831" t="s">
        <v>6794</v>
      </c>
      <c r="D774" s="832">
        <v>180000</v>
      </c>
      <c r="E774" s="831"/>
      <c r="F774" s="824"/>
      <c r="G774" s="824"/>
      <c r="H774" s="824"/>
      <c r="I774" s="824"/>
      <c r="J774" s="824"/>
      <c r="K774" s="824"/>
      <c r="L774" s="824"/>
      <c r="M774" s="824"/>
      <c r="N774" s="824"/>
      <c r="O774" s="824"/>
      <c r="P774" s="824"/>
      <c r="Q774" s="824"/>
      <c r="R774" s="824"/>
      <c r="S774" s="824"/>
      <c r="T774" s="824"/>
      <c r="U774" s="824"/>
      <c r="V774" s="824"/>
      <c r="W774" s="824"/>
      <c r="X774" s="824"/>
      <c r="Y774" s="824"/>
      <c r="Z774" s="824"/>
    </row>
    <row r="775" s="823" customFormat="1" ht="28.45" hidden="1" customHeight="1" outlineLevel="1" spans="1:26">
      <c r="A775" s="833"/>
      <c r="B775" s="831" t="s">
        <v>2539</v>
      </c>
      <c r="C775" s="831" t="s">
        <v>9167</v>
      </c>
      <c r="D775" s="832">
        <v>295500</v>
      </c>
      <c r="E775" s="831"/>
      <c r="F775" s="824"/>
      <c r="G775" s="824"/>
      <c r="H775" s="824"/>
      <c r="I775" s="824"/>
      <c r="J775" s="824"/>
      <c r="K775" s="824"/>
      <c r="L775" s="824"/>
      <c r="M775" s="824"/>
      <c r="N775" s="824"/>
      <c r="O775" s="824"/>
      <c r="P775" s="824"/>
      <c r="Q775" s="824"/>
      <c r="R775" s="824"/>
      <c r="S775" s="824"/>
      <c r="T775" s="824"/>
      <c r="U775" s="824"/>
      <c r="V775" s="824"/>
      <c r="W775" s="824"/>
      <c r="X775" s="824"/>
      <c r="Y775" s="824"/>
      <c r="Z775" s="824"/>
    </row>
    <row r="776" s="823" customFormat="1" ht="28.45" hidden="1" customHeight="1" outlineLevel="1" spans="1:26">
      <c r="A776" s="833"/>
      <c r="B776" s="831" t="s">
        <v>2539</v>
      </c>
      <c r="C776" s="831" t="s">
        <v>9169</v>
      </c>
      <c r="D776" s="832">
        <v>34000</v>
      </c>
      <c r="E776" s="831"/>
      <c r="F776" s="824"/>
      <c r="G776" s="824"/>
      <c r="H776" s="824"/>
      <c r="I776" s="824"/>
      <c r="J776" s="824"/>
      <c r="K776" s="824"/>
      <c r="L776" s="824"/>
      <c r="M776" s="824"/>
      <c r="N776" s="824"/>
      <c r="O776" s="824"/>
      <c r="P776" s="824"/>
      <c r="Q776" s="824"/>
      <c r="R776" s="824"/>
      <c r="S776" s="824"/>
      <c r="T776" s="824"/>
      <c r="U776" s="824"/>
      <c r="V776" s="824"/>
      <c r="W776" s="824"/>
      <c r="X776" s="824"/>
      <c r="Y776" s="824"/>
      <c r="Z776" s="824"/>
    </row>
    <row r="777" s="823" customFormat="1" ht="28.45" hidden="1" customHeight="1" outlineLevel="1" spans="1:26">
      <c r="A777" s="833"/>
      <c r="B777" s="831" t="s">
        <v>2539</v>
      </c>
      <c r="C777" s="831" t="s">
        <v>9276</v>
      </c>
      <c r="D777" s="832">
        <v>-30000</v>
      </c>
      <c r="E777" s="831"/>
      <c r="F777" s="824"/>
      <c r="G777" s="824"/>
      <c r="H777" s="824"/>
      <c r="I777" s="824"/>
      <c r="J777" s="824"/>
      <c r="K777" s="824"/>
      <c r="L777" s="824"/>
      <c r="M777" s="824"/>
      <c r="N777" s="824"/>
      <c r="O777" s="824"/>
      <c r="P777" s="824"/>
      <c r="Q777" s="824"/>
      <c r="R777" s="824"/>
      <c r="S777" s="824"/>
      <c r="T777" s="824"/>
      <c r="U777" s="824"/>
      <c r="V777" s="824"/>
      <c r="W777" s="824"/>
      <c r="X777" s="824"/>
      <c r="Y777" s="824"/>
      <c r="Z777" s="824"/>
    </row>
    <row r="778" s="823" customFormat="1" ht="28.45" hidden="1" customHeight="1" outlineLevel="1" spans="1:26">
      <c r="A778" s="833"/>
      <c r="B778" s="831" t="s">
        <v>2539</v>
      </c>
      <c r="C778" s="831" t="s">
        <v>9277</v>
      </c>
      <c r="D778" s="832">
        <v>2825000</v>
      </c>
      <c r="E778" s="831"/>
      <c r="F778" s="824"/>
      <c r="G778" s="824"/>
      <c r="H778" s="824"/>
      <c r="I778" s="824"/>
      <c r="J778" s="824"/>
      <c r="K778" s="824"/>
      <c r="L778" s="824"/>
      <c r="M778" s="824"/>
      <c r="N778" s="824"/>
      <c r="O778" s="824"/>
      <c r="P778" s="824"/>
      <c r="Q778" s="824"/>
      <c r="R778" s="824"/>
      <c r="S778" s="824"/>
      <c r="T778" s="824"/>
      <c r="U778" s="824"/>
      <c r="V778" s="824"/>
      <c r="W778" s="824"/>
      <c r="X778" s="824"/>
      <c r="Y778" s="824"/>
      <c r="Z778" s="824"/>
    </row>
    <row r="779" s="823" customFormat="1" ht="28.45" hidden="1" customHeight="1" outlineLevel="1" spans="1:26">
      <c r="A779" s="833"/>
      <c r="B779" s="831" t="s">
        <v>2539</v>
      </c>
      <c r="C779" s="831" t="s">
        <v>8831</v>
      </c>
      <c r="D779" s="832">
        <v>136532</v>
      </c>
      <c r="E779" s="831"/>
      <c r="F779" s="824"/>
      <c r="G779" s="824"/>
      <c r="H779" s="824"/>
      <c r="I779" s="824"/>
      <c r="J779" s="824"/>
      <c r="K779" s="824"/>
      <c r="L779" s="824"/>
      <c r="M779" s="824"/>
      <c r="N779" s="824"/>
      <c r="O779" s="824"/>
      <c r="P779" s="824"/>
      <c r="Q779" s="824"/>
      <c r="R779" s="824"/>
      <c r="S779" s="824"/>
      <c r="T779" s="824"/>
      <c r="U779" s="824"/>
      <c r="V779" s="824"/>
      <c r="W779" s="824"/>
      <c r="X779" s="824"/>
      <c r="Y779" s="824"/>
      <c r="Z779" s="824"/>
    </row>
    <row r="780" s="823" customFormat="1" ht="28.45" hidden="1" customHeight="1" outlineLevel="1" spans="1:26">
      <c r="A780" s="833"/>
      <c r="B780" s="831" t="s">
        <v>2539</v>
      </c>
      <c r="C780" s="831" t="s">
        <v>8615</v>
      </c>
      <c r="D780" s="832">
        <v>137096.4</v>
      </c>
      <c r="E780" s="831"/>
      <c r="F780" s="824"/>
      <c r="G780" s="824"/>
      <c r="H780" s="824"/>
      <c r="I780" s="824"/>
      <c r="J780" s="824"/>
      <c r="K780" s="824"/>
      <c r="L780" s="824"/>
      <c r="M780" s="824"/>
      <c r="N780" s="824"/>
      <c r="O780" s="824"/>
      <c r="P780" s="824"/>
      <c r="Q780" s="824"/>
      <c r="R780" s="824"/>
      <c r="S780" s="824"/>
      <c r="T780" s="824"/>
      <c r="U780" s="824"/>
      <c r="V780" s="824"/>
      <c r="W780" s="824"/>
      <c r="X780" s="824"/>
      <c r="Y780" s="824"/>
      <c r="Z780" s="824"/>
    </row>
    <row r="781" s="823" customFormat="1" ht="28.45" hidden="1" customHeight="1" outlineLevel="1" spans="1:26">
      <c r="A781" s="833"/>
      <c r="B781" s="831" t="s">
        <v>2539</v>
      </c>
      <c r="C781" s="831" t="s">
        <v>8832</v>
      </c>
      <c r="D781" s="832">
        <v>120000</v>
      </c>
      <c r="E781" s="831"/>
      <c r="F781" s="824"/>
      <c r="G781" s="824"/>
      <c r="H781" s="824"/>
      <c r="I781" s="824"/>
      <c r="J781" s="824"/>
      <c r="K781" s="824"/>
      <c r="L781" s="824"/>
      <c r="M781" s="824"/>
      <c r="N781" s="824"/>
      <c r="O781" s="824"/>
      <c r="P781" s="824"/>
      <c r="Q781" s="824"/>
      <c r="R781" s="824"/>
      <c r="S781" s="824"/>
      <c r="T781" s="824"/>
      <c r="U781" s="824"/>
      <c r="V781" s="824"/>
      <c r="W781" s="824"/>
      <c r="X781" s="824"/>
      <c r="Y781" s="824"/>
      <c r="Z781" s="824"/>
    </row>
    <row r="782" s="823" customFormat="1" ht="28.45" hidden="1" customHeight="1" outlineLevel="1" spans="1:26">
      <c r="A782" s="833"/>
      <c r="B782" s="831" t="s">
        <v>2539</v>
      </c>
      <c r="C782" s="831" t="s">
        <v>8637</v>
      </c>
      <c r="D782" s="832">
        <v>928000</v>
      </c>
      <c r="E782" s="831"/>
      <c r="F782" s="824"/>
      <c r="G782" s="824"/>
      <c r="H782" s="824"/>
      <c r="I782" s="824"/>
      <c r="J782" s="824"/>
      <c r="K782" s="824"/>
      <c r="L782" s="824"/>
      <c r="M782" s="824"/>
      <c r="N782" s="824"/>
      <c r="O782" s="824"/>
      <c r="P782" s="824"/>
      <c r="Q782" s="824"/>
      <c r="R782" s="824"/>
      <c r="S782" s="824"/>
      <c r="T782" s="824"/>
      <c r="U782" s="824"/>
      <c r="V782" s="824"/>
      <c r="W782" s="824"/>
      <c r="X782" s="824"/>
      <c r="Y782" s="824"/>
      <c r="Z782" s="824"/>
    </row>
    <row r="783" s="823" customFormat="1" ht="28.45" hidden="1" customHeight="1" outlineLevel="1" spans="1:26">
      <c r="A783" s="833"/>
      <c r="B783" s="831" t="s">
        <v>2539</v>
      </c>
      <c r="C783" s="831" t="s">
        <v>8546</v>
      </c>
      <c r="D783" s="832">
        <v>-10000</v>
      </c>
      <c r="E783" s="831"/>
      <c r="F783" s="824"/>
      <c r="G783" s="824"/>
      <c r="H783" s="824"/>
      <c r="I783" s="824"/>
      <c r="J783" s="824"/>
      <c r="K783" s="824"/>
      <c r="L783" s="824"/>
      <c r="M783" s="824"/>
      <c r="N783" s="824"/>
      <c r="O783" s="824"/>
      <c r="P783" s="824"/>
      <c r="Q783" s="824"/>
      <c r="R783" s="824"/>
      <c r="S783" s="824"/>
      <c r="T783" s="824"/>
      <c r="U783" s="824"/>
      <c r="V783" s="824"/>
      <c r="W783" s="824"/>
      <c r="X783" s="824"/>
      <c r="Y783" s="824"/>
      <c r="Z783" s="824"/>
    </row>
    <row r="784" s="823" customFormat="1" ht="28.45" hidden="1" customHeight="1" outlineLevel="1" spans="1:26">
      <c r="A784" s="833"/>
      <c r="B784" s="831" t="s">
        <v>2539</v>
      </c>
      <c r="C784" s="831" t="s">
        <v>8650</v>
      </c>
      <c r="D784" s="832">
        <v>890000</v>
      </c>
      <c r="E784" s="831"/>
      <c r="F784" s="824"/>
      <c r="G784" s="824"/>
      <c r="H784" s="824"/>
      <c r="I784" s="824"/>
      <c r="J784" s="824"/>
      <c r="K784" s="824"/>
      <c r="L784" s="824"/>
      <c r="M784" s="824"/>
      <c r="N784" s="824"/>
      <c r="O784" s="824"/>
      <c r="P784" s="824"/>
      <c r="Q784" s="824"/>
      <c r="R784" s="824"/>
      <c r="S784" s="824"/>
      <c r="T784" s="824"/>
      <c r="U784" s="824"/>
      <c r="V784" s="824"/>
      <c r="W784" s="824"/>
      <c r="X784" s="824"/>
      <c r="Y784" s="824"/>
      <c r="Z784" s="824"/>
    </row>
    <row r="785" s="823" customFormat="1" ht="28.45" hidden="1" customHeight="1" outlineLevel="1" spans="1:26">
      <c r="A785" s="833"/>
      <c r="B785" s="831" t="s">
        <v>2539</v>
      </c>
      <c r="C785" s="831" t="s">
        <v>9172</v>
      </c>
      <c r="D785" s="832">
        <v>1074161</v>
      </c>
      <c r="E785" s="831"/>
      <c r="F785" s="824"/>
      <c r="G785" s="824"/>
      <c r="H785" s="824"/>
      <c r="I785" s="824"/>
      <c r="J785" s="824"/>
      <c r="K785" s="824"/>
      <c r="L785" s="824"/>
      <c r="M785" s="824"/>
      <c r="N785" s="824"/>
      <c r="O785" s="824"/>
      <c r="P785" s="824"/>
      <c r="Q785" s="824"/>
      <c r="R785" s="824"/>
      <c r="S785" s="824"/>
      <c r="T785" s="824"/>
      <c r="U785" s="824"/>
      <c r="V785" s="824"/>
      <c r="W785" s="824"/>
      <c r="X785" s="824"/>
      <c r="Y785" s="824"/>
      <c r="Z785" s="824"/>
    </row>
    <row r="786" s="823" customFormat="1" ht="28.45" hidden="1" customHeight="1" outlineLevel="1" spans="1:26">
      <c r="A786" s="833"/>
      <c r="B786" s="831" t="s">
        <v>2539</v>
      </c>
      <c r="C786" s="831" t="s">
        <v>8544</v>
      </c>
      <c r="D786" s="832">
        <v>-20500</v>
      </c>
      <c r="E786" s="831"/>
      <c r="F786" s="824"/>
      <c r="G786" s="824"/>
      <c r="H786" s="824"/>
      <c r="I786" s="824"/>
      <c r="J786" s="824"/>
      <c r="K786" s="824"/>
      <c r="L786" s="824"/>
      <c r="M786" s="824"/>
      <c r="N786" s="824"/>
      <c r="O786" s="824"/>
      <c r="P786" s="824"/>
      <c r="Q786" s="824"/>
      <c r="R786" s="824"/>
      <c r="S786" s="824"/>
      <c r="T786" s="824"/>
      <c r="U786" s="824"/>
      <c r="V786" s="824"/>
      <c r="W786" s="824"/>
      <c r="X786" s="824"/>
      <c r="Y786" s="824"/>
      <c r="Z786" s="824"/>
    </row>
    <row r="787" s="823" customFormat="1" ht="28.45" hidden="1" customHeight="1" outlineLevel="1" spans="1:26">
      <c r="A787" s="833"/>
      <c r="B787" s="831" t="s">
        <v>2539</v>
      </c>
      <c r="C787" s="831" t="s">
        <v>8990</v>
      </c>
      <c r="D787" s="832">
        <v>1934126.41</v>
      </c>
      <c r="E787" s="831"/>
      <c r="F787" s="824"/>
      <c r="G787" s="824"/>
      <c r="H787" s="824"/>
      <c r="I787" s="824"/>
      <c r="J787" s="824"/>
      <c r="K787" s="824"/>
      <c r="L787" s="824"/>
      <c r="M787" s="824"/>
      <c r="N787" s="824"/>
      <c r="O787" s="824"/>
      <c r="P787" s="824"/>
      <c r="Q787" s="824"/>
      <c r="R787" s="824"/>
      <c r="S787" s="824"/>
      <c r="T787" s="824"/>
      <c r="U787" s="824"/>
      <c r="V787" s="824"/>
      <c r="W787" s="824"/>
      <c r="X787" s="824"/>
      <c r="Y787" s="824"/>
      <c r="Z787" s="824"/>
    </row>
    <row r="788" s="823" customFormat="1" ht="28.45" hidden="1" customHeight="1" outlineLevel="1" spans="1:26">
      <c r="A788" s="833"/>
      <c r="B788" s="831" t="s">
        <v>2539</v>
      </c>
      <c r="C788" s="831" t="s">
        <v>9278</v>
      </c>
      <c r="D788" s="832">
        <v>-250000</v>
      </c>
      <c r="E788" s="831"/>
      <c r="F788" s="824"/>
      <c r="G788" s="824"/>
      <c r="H788" s="824"/>
      <c r="I788" s="824"/>
      <c r="J788" s="824"/>
      <c r="K788" s="824"/>
      <c r="L788" s="824"/>
      <c r="M788" s="824"/>
      <c r="N788" s="824"/>
      <c r="O788" s="824"/>
      <c r="P788" s="824"/>
      <c r="Q788" s="824"/>
      <c r="R788" s="824"/>
      <c r="S788" s="824"/>
      <c r="T788" s="824"/>
      <c r="U788" s="824"/>
      <c r="V788" s="824"/>
      <c r="W788" s="824"/>
      <c r="X788" s="824"/>
      <c r="Y788" s="824"/>
      <c r="Z788" s="824"/>
    </row>
    <row r="789" s="823" customFormat="1" ht="28.45" hidden="1" customHeight="1" outlineLevel="1" spans="1:26">
      <c r="A789" s="833"/>
      <c r="B789" s="831" t="s">
        <v>2539</v>
      </c>
      <c r="C789" s="831" t="s">
        <v>9279</v>
      </c>
      <c r="D789" s="832">
        <v>287000</v>
      </c>
      <c r="E789" s="831"/>
      <c r="F789" s="824"/>
      <c r="G789" s="824"/>
      <c r="H789" s="824"/>
      <c r="I789" s="824"/>
      <c r="J789" s="824"/>
      <c r="K789" s="824"/>
      <c r="L789" s="824"/>
      <c r="M789" s="824"/>
      <c r="N789" s="824"/>
      <c r="O789" s="824"/>
      <c r="P789" s="824"/>
      <c r="Q789" s="824"/>
      <c r="R789" s="824"/>
      <c r="S789" s="824"/>
      <c r="T789" s="824"/>
      <c r="U789" s="824"/>
      <c r="V789" s="824"/>
      <c r="W789" s="824"/>
      <c r="X789" s="824"/>
      <c r="Y789" s="824"/>
      <c r="Z789" s="824"/>
    </row>
    <row r="790" s="823" customFormat="1" ht="28.45" hidden="1" customHeight="1" outlineLevel="1" spans="1:26">
      <c r="A790" s="833"/>
      <c r="B790" s="831" t="s">
        <v>2539</v>
      </c>
      <c r="C790" s="831" t="s">
        <v>8542</v>
      </c>
      <c r="D790" s="832">
        <v>-17500</v>
      </c>
      <c r="E790" s="831"/>
      <c r="F790" s="824"/>
      <c r="G790" s="824"/>
      <c r="H790" s="824"/>
      <c r="I790" s="824"/>
      <c r="J790" s="824"/>
      <c r="K790" s="824"/>
      <c r="L790" s="824"/>
      <c r="M790" s="824"/>
      <c r="N790" s="824"/>
      <c r="O790" s="824"/>
      <c r="P790" s="824"/>
      <c r="Q790" s="824"/>
      <c r="R790" s="824"/>
      <c r="S790" s="824"/>
      <c r="T790" s="824"/>
      <c r="U790" s="824"/>
      <c r="V790" s="824"/>
      <c r="W790" s="824"/>
      <c r="X790" s="824"/>
      <c r="Y790" s="824"/>
      <c r="Z790" s="824"/>
    </row>
    <row r="791" s="823" customFormat="1" ht="28.45" hidden="1" customHeight="1" outlineLevel="1" spans="1:26">
      <c r="A791" s="833"/>
      <c r="B791" s="831" t="s">
        <v>2539</v>
      </c>
      <c r="C791" s="831" t="s">
        <v>8709</v>
      </c>
      <c r="D791" s="832">
        <v>344000</v>
      </c>
      <c r="E791" s="831"/>
      <c r="F791" s="824"/>
      <c r="G791" s="824"/>
      <c r="H791" s="824"/>
      <c r="I791" s="824"/>
      <c r="J791" s="824"/>
      <c r="K791" s="824"/>
      <c r="L791" s="824"/>
      <c r="M791" s="824"/>
      <c r="N791" s="824"/>
      <c r="O791" s="824"/>
      <c r="P791" s="824"/>
      <c r="Q791" s="824"/>
      <c r="R791" s="824"/>
      <c r="S791" s="824"/>
      <c r="T791" s="824"/>
      <c r="U791" s="824"/>
      <c r="V791" s="824"/>
      <c r="W791" s="824"/>
      <c r="X791" s="824"/>
      <c r="Y791" s="824"/>
      <c r="Z791" s="824"/>
    </row>
    <row r="792" s="823" customFormat="1" ht="28.45" hidden="1" customHeight="1" outlineLevel="1" spans="1:26">
      <c r="A792" s="833"/>
      <c r="B792" s="831" t="s">
        <v>2539</v>
      </c>
      <c r="C792" s="831" t="s">
        <v>9280</v>
      </c>
      <c r="D792" s="832">
        <v>-320000</v>
      </c>
      <c r="E792" s="831"/>
      <c r="F792" s="824"/>
      <c r="G792" s="824"/>
      <c r="H792" s="824"/>
      <c r="I792" s="824"/>
      <c r="J792" s="824"/>
      <c r="K792" s="824"/>
      <c r="L792" s="824"/>
      <c r="M792" s="824"/>
      <c r="N792" s="824"/>
      <c r="O792" s="824"/>
      <c r="P792" s="824"/>
      <c r="Q792" s="824"/>
      <c r="R792" s="824"/>
      <c r="S792" s="824"/>
      <c r="T792" s="824"/>
      <c r="U792" s="824"/>
      <c r="V792" s="824"/>
      <c r="W792" s="824"/>
      <c r="X792" s="824"/>
      <c r="Y792" s="824"/>
      <c r="Z792" s="824"/>
    </row>
    <row r="793" s="823" customFormat="1" ht="28.45" hidden="1" customHeight="1" outlineLevel="1" spans="1:26">
      <c r="A793" s="833"/>
      <c r="B793" s="831" t="s">
        <v>2539</v>
      </c>
      <c r="C793" s="831" t="s">
        <v>9281</v>
      </c>
      <c r="D793" s="832">
        <v>3630633.48</v>
      </c>
      <c r="E793" s="831"/>
      <c r="F793" s="824"/>
      <c r="G793" s="824"/>
      <c r="H793" s="824"/>
      <c r="I793" s="824"/>
      <c r="J793" s="824"/>
      <c r="K793" s="824"/>
      <c r="L793" s="824"/>
      <c r="M793" s="824"/>
      <c r="N793" s="824"/>
      <c r="O793" s="824"/>
      <c r="P793" s="824"/>
      <c r="Q793" s="824"/>
      <c r="R793" s="824"/>
      <c r="S793" s="824"/>
      <c r="T793" s="824"/>
      <c r="U793" s="824"/>
      <c r="V793" s="824"/>
      <c r="W793" s="824"/>
      <c r="X793" s="824"/>
      <c r="Y793" s="824"/>
      <c r="Z793" s="824"/>
    </row>
    <row r="794" s="823" customFormat="1" ht="28.45" hidden="1" customHeight="1" outlineLevel="1" spans="1:26">
      <c r="A794" s="833"/>
      <c r="B794" s="831" t="s">
        <v>2539</v>
      </c>
      <c r="C794" s="831" t="s">
        <v>8534</v>
      </c>
      <c r="D794" s="832">
        <v>119944</v>
      </c>
      <c r="E794" s="831"/>
      <c r="F794" s="824"/>
      <c r="G794" s="824"/>
      <c r="H794" s="824"/>
      <c r="I794" s="824"/>
      <c r="J794" s="824"/>
      <c r="K794" s="824"/>
      <c r="L794" s="824"/>
      <c r="M794" s="824"/>
      <c r="N794" s="824"/>
      <c r="O794" s="824"/>
      <c r="P794" s="824"/>
      <c r="Q794" s="824"/>
      <c r="R794" s="824"/>
      <c r="S794" s="824"/>
      <c r="T794" s="824"/>
      <c r="U794" s="824"/>
      <c r="V794" s="824"/>
      <c r="W794" s="824"/>
      <c r="X794" s="824"/>
      <c r="Y794" s="824"/>
      <c r="Z794" s="824"/>
    </row>
    <row r="795" s="823" customFormat="1" ht="28.45" hidden="1" customHeight="1" outlineLevel="1" spans="1:26">
      <c r="A795" s="833"/>
      <c r="B795" s="831" t="s">
        <v>2539</v>
      </c>
      <c r="C795" s="831" t="s">
        <v>9282</v>
      </c>
      <c r="D795" s="832">
        <v>231209.1</v>
      </c>
      <c r="E795" s="831"/>
      <c r="F795" s="824"/>
      <c r="G795" s="824"/>
      <c r="H795" s="824"/>
      <c r="I795" s="824"/>
      <c r="J795" s="824"/>
      <c r="K795" s="824"/>
      <c r="L795" s="824"/>
      <c r="M795" s="824"/>
      <c r="N795" s="824"/>
      <c r="O795" s="824"/>
      <c r="P795" s="824"/>
      <c r="Q795" s="824"/>
      <c r="R795" s="824"/>
      <c r="S795" s="824"/>
      <c r="T795" s="824"/>
      <c r="U795" s="824"/>
      <c r="V795" s="824"/>
      <c r="W795" s="824"/>
      <c r="X795" s="824"/>
      <c r="Y795" s="824"/>
      <c r="Z795" s="824"/>
    </row>
    <row r="796" s="823" customFormat="1" ht="28.45" hidden="1" customHeight="1" outlineLevel="1" spans="1:26">
      <c r="A796" s="833"/>
      <c r="B796" s="831" t="s">
        <v>2539</v>
      </c>
      <c r="C796" s="831" t="s">
        <v>9283</v>
      </c>
      <c r="D796" s="832">
        <v>6002800</v>
      </c>
      <c r="E796" s="831"/>
      <c r="F796" s="824"/>
      <c r="G796" s="824"/>
      <c r="H796" s="824"/>
      <c r="I796" s="824"/>
      <c r="J796" s="824"/>
      <c r="K796" s="824"/>
      <c r="L796" s="824"/>
      <c r="M796" s="824"/>
      <c r="N796" s="824"/>
      <c r="O796" s="824"/>
      <c r="P796" s="824"/>
      <c r="Q796" s="824"/>
      <c r="R796" s="824"/>
      <c r="S796" s="824"/>
      <c r="T796" s="824"/>
      <c r="U796" s="824"/>
      <c r="V796" s="824"/>
      <c r="W796" s="824"/>
      <c r="X796" s="824"/>
      <c r="Y796" s="824"/>
      <c r="Z796" s="824"/>
    </row>
    <row r="797" s="823" customFormat="1" ht="28.45" hidden="1" customHeight="1" outlineLevel="1" spans="1:26">
      <c r="A797" s="833"/>
      <c r="B797" s="831" t="s">
        <v>2539</v>
      </c>
      <c r="C797" s="831" t="s">
        <v>9284</v>
      </c>
      <c r="D797" s="832">
        <v>4706841.03</v>
      </c>
      <c r="E797" s="831"/>
      <c r="F797" s="824"/>
      <c r="G797" s="824"/>
      <c r="H797" s="824"/>
      <c r="I797" s="824"/>
      <c r="J797" s="824"/>
      <c r="K797" s="824"/>
      <c r="L797" s="824"/>
      <c r="M797" s="824"/>
      <c r="N797" s="824"/>
      <c r="O797" s="824"/>
      <c r="P797" s="824"/>
      <c r="Q797" s="824"/>
      <c r="R797" s="824"/>
      <c r="S797" s="824"/>
      <c r="T797" s="824"/>
      <c r="U797" s="824"/>
      <c r="V797" s="824"/>
      <c r="W797" s="824"/>
      <c r="X797" s="824"/>
      <c r="Y797" s="824"/>
      <c r="Z797" s="824"/>
    </row>
    <row r="798" s="823" customFormat="1" ht="28.45" hidden="1" customHeight="1" outlineLevel="1" spans="1:26">
      <c r="A798" s="833"/>
      <c r="B798" s="831" t="s">
        <v>2539</v>
      </c>
      <c r="C798" s="831" t="s">
        <v>9285</v>
      </c>
      <c r="D798" s="832">
        <v>118210.4</v>
      </c>
      <c r="E798" s="831"/>
      <c r="F798" s="824"/>
      <c r="G798" s="824"/>
      <c r="H798" s="824"/>
      <c r="I798" s="824"/>
      <c r="J798" s="824"/>
      <c r="K798" s="824"/>
      <c r="L798" s="824"/>
      <c r="M798" s="824"/>
      <c r="N798" s="824"/>
      <c r="O798" s="824"/>
      <c r="P798" s="824"/>
      <c r="Q798" s="824"/>
      <c r="R798" s="824"/>
      <c r="S798" s="824"/>
      <c r="T798" s="824"/>
      <c r="U798" s="824"/>
      <c r="V798" s="824"/>
      <c r="W798" s="824"/>
      <c r="X798" s="824"/>
      <c r="Y798" s="824"/>
      <c r="Z798" s="824"/>
    </row>
    <row r="799" s="823" customFormat="1" ht="28.45" hidden="1" customHeight="1" outlineLevel="1" spans="1:26">
      <c r="A799" s="833"/>
      <c r="B799" s="831" t="s">
        <v>2539</v>
      </c>
      <c r="C799" s="831" t="s">
        <v>9286</v>
      </c>
      <c r="D799" s="832">
        <v>205990.4</v>
      </c>
      <c r="E799" s="831"/>
      <c r="F799" s="824"/>
      <c r="G799" s="824"/>
      <c r="H799" s="824"/>
      <c r="I799" s="824"/>
      <c r="J799" s="824"/>
      <c r="K799" s="824"/>
      <c r="L799" s="824"/>
      <c r="M799" s="824"/>
      <c r="N799" s="824"/>
      <c r="O799" s="824"/>
      <c r="P799" s="824"/>
      <c r="Q799" s="824"/>
      <c r="R799" s="824"/>
      <c r="S799" s="824"/>
      <c r="T799" s="824"/>
      <c r="U799" s="824"/>
      <c r="V799" s="824"/>
      <c r="W799" s="824"/>
      <c r="X799" s="824"/>
      <c r="Y799" s="824"/>
      <c r="Z799" s="824"/>
    </row>
    <row r="800" s="823" customFormat="1" ht="28.45" hidden="1" customHeight="1" outlineLevel="1" spans="1:26">
      <c r="A800" s="833"/>
      <c r="B800" s="831" t="s">
        <v>2539</v>
      </c>
      <c r="C800" s="831" t="s">
        <v>9287</v>
      </c>
      <c r="D800" s="832">
        <v>230351.16</v>
      </c>
      <c r="E800" s="831"/>
      <c r="F800" s="824"/>
      <c r="G800" s="824"/>
      <c r="H800" s="824"/>
      <c r="I800" s="824"/>
      <c r="J800" s="824"/>
      <c r="K800" s="824"/>
      <c r="L800" s="824"/>
      <c r="M800" s="824"/>
      <c r="N800" s="824"/>
      <c r="O800" s="824"/>
      <c r="P800" s="824"/>
      <c r="Q800" s="824"/>
      <c r="R800" s="824"/>
      <c r="S800" s="824"/>
      <c r="T800" s="824"/>
      <c r="U800" s="824"/>
      <c r="V800" s="824"/>
      <c r="W800" s="824"/>
      <c r="X800" s="824"/>
      <c r="Y800" s="824"/>
      <c r="Z800" s="824"/>
    </row>
    <row r="801" s="823" customFormat="1" ht="28.45" hidden="1" customHeight="1" outlineLevel="1" spans="1:26">
      <c r="A801" s="833"/>
      <c r="B801" s="831" t="s">
        <v>2539</v>
      </c>
      <c r="C801" s="831" t="s">
        <v>9288</v>
      </c>
      <c r="D801" s="832">
        <v>-46084.5</v>
      </c>
      <c r="E801" s="831"/>
      <c r="F801" s="824"/>
      <c r="G801" s="824"/>
      <c r="H801" s="824"/>
      <c r="I801" s="824"/>
      <c r="J801" s="824"/>
      <c r="K801" s="824"/>
      <c r="L801" s="824"/>
      <c r="M801" s="824"/>
      <c r="N801" s="824"/>
      <c r="O801" s="824"/>
      <c r="P801" s="824"/>
      <c r="Q801" s="824"/>
      <c r="R801" s="824"/>
      <c r="S801" s="824"/>
      <c r="T801" s="824"/>
      <c r="U801" s="824"/>
      <c r="V801" s="824"/>
      <c r="W801" s="824"/>
      <c r="X801" s="824"/>
      <c r="Y801" s="824"/>
      <c r="Z801" s="824"/>
    </row>
    <row r="802" s="823" customFormat="1" ht="28.45" hidden="1" customHeight="1" outlineLevel="1" spans="1:26">
      <c r="A802" s="833"/>
      <c r="B802" s="831" t="s">
        <v>2539</v>
      </c>
      <c r="C802" s="831" t="s">
        <v>9289</v>
      </c>
      <c r="D802" s="832">
        <v>3027500</v>
      </c>
      <c r="E802" s="831"/>
      <c r="F802" s="824"/>
      <c r="G802" s="824"/>
      <c r="H802" s="824"/>
      <c r="I802" s="824"/>
      <c r="J802" s="824"/>
      <c r="K802" s="824"/>
      <c r="L802" s="824"/>
      <c r="M802" s="824"/>
      <c r="N802" s="824"/>
      <c r="O802" s="824"/>
      <c r="P802" s="824"/>
      <c r="Q802" s="824"/>
      <c r="R802" s="824"/>
      <c r="S802" s="824"/>
      <c r="T802" s="824"/>
      <c r="U802" s="824"/>
      <c r="V802" s="824"/>
      <c r="W802" s="824"/>
      <c r="X802" s="824"/>
      <c r="Y802" s="824"/>
      <c r="Z802" s="824"/>
    </row>
    <row r="803" s="823" customFormat="1" ht="28.45" hidden="1" customHeight="1" outlineLevel="1" spans="1:26">
      <c r="A803" s="833"/>
      <c r="B803" s="831" t="s">
        <v>2539</v>
      </c>
      <c r="C803" s="831" t="s">
        <v>9290</v>
      </c>
      <c r="D803" s="832">
        <v>35898.6</v>
      </c>
      <c r="E803" s="831"/>
      <c r="F803" s="824"/>
      <c r="G803" s="824"/>
      <c r="H803" s="824"/>
      <c r="I803" s="824"/>
      <c r="J803" s="824"/>
      <c r="K803" s="824"/>
      <c r="L803" s="824"/>
      <c r="M803" s="824"/>
      <c r="N803" s="824"/>
      <c r="O803" s="824"/>
      <c r="P803" s="824"/>
      <c r="Q803" s="824"/>
      <c r="R803" s="824"/>
      <c r="S803" s="824"/>
      <c r="T803" s="824"/>
      <c r="U803" s="824"/>
      <c r="V803" s="824"/>
      <c r="W803" s="824"/>
      <c r="X803" s="824"/>
      <c r="Y803" s="824"/>
      <c r="Z803" s="824"/>
    </row>
    <row r="804" s="823" customFormat="1" ht="28.45" hidden="1" customHeight="1" outlineLevel="1" spans="1:26">
      <c r="A804" s="833"/>
      <c r="B804" s="831" t="s">
        <v>2539</v>
      </c>
      <c r="C804" s="831" t="s">
        <v>9180</v>
      </c>
      <c r="D804" s="832">
        <v>2062901.15</v>
      </c>
      <c r="E804" s="831"/>
      <c r="F804" s="824"/>
      <c r="G804" s="824"/>
      <c r="H804" s="824"/>
      <c r="I804" s="824"/>
      <c r="J804" s="824"/>
      <c r="K804" s="824"/>
      <c r="L804" s="824"/>
      <c r="M804" s="824"/>
      <c r="N804" s="824"/>
      <c r="O804" s="824"/>
      <c r="P804" s="824"/>
      <c r="Q804" s="824"/>
      <c r="R804" s="824"/>
      <c r="S804" s="824"/>
      <c r="T804" s="824"/>
      <c r="U804" s="824"/>
      <c r="V804" s="824"/>
      <c r="W804" s="824"/>
      <c r="X804" s="824"/>
      <c r="Y804" s="824"/>
      <c r="Z804" s="824"/>
    </row>
    <row r="805" s="823" customFormat="1" ht="28.45" hidden="1" customHeight="1" outlineLevel="1" spans="1:26">
      <c r="A805" s="833"/>
      <c r="B805" s="831" t="s">
        <v>2539</v>
      </c>
      <c r="C805" s="831" t="s">
        <v>9291</v>
      </c>
      <c r="D805" s="832">
        <v>-896030.33</v>
      </c>
      <c r="E805" s="831"/>
      <c r="F805" s="824"/>
      <c r="G805" s="824"/>
      <c r="H805" s="824"/>
      <c r="I805" s="824"/>
      <c r="J805" s="824"/>
      <c r="K805" s="824"/>
      <c r="L805" s="824"/>
      <c r="M805" s="824"/>
      <c r="N805" s="824"/>
      <c r="O805" s="824"/>
      <c r="P805" s="824"/>
      <c r="Q805" s="824"/>
      <c r="R805" s="824"/>
      <c r="S805" s="824"/>
      <c r="T805" s="824"/>
      <c r="U805" s="824"/>
      <c r="V805" s="824"/>
      <c r="W805" s="824"/>
      <c r="X805" s="824"/>
      <c r="Y805" s="824"/>
      <c r="Z805" s="824"/>
    </row>
    <row r="806" s="823" customFormat="1" ht="28.45" hidden="1" customHeight="1" outlineLevel="1" spans="1:26">
      <c r="A806" s="833"/>
      <c r="B806" s="831" t="s">
        <v>2539</v>
      </c>
      <c r="C806" s="831" t="s">
        <v>8540</v>
      </c>
      <c r="D806" s="832">
        <v>49000</v>
      </c>
      <c r="E806" s="831"/>
      <c r="F806" s="824"/>
      <c r="G806" s="824"/>
      <c r="H806" s="824"/>
      <c r="I806" s="824"/>
      <c r="J806" s="824"/>
      <c r="K806" s="824"/>
      <c r="L806" s="824"/>
      <c r="M806" s="824"/>
      <c r="N806" s="824"/>
      <c r="O806" s="824"/>
      <c r="P806" s="824"/>
      <c r="Q806" s="824"/>
      <c r="R806" s="824"/>
      <c r="S806" s="824"/>
      <c r="T806" s="824"/>
      <c r="U806" s="824"/>
      <c r="V806" s="824"/>
      <c r="W806" s="824"/>
      <c r="X806" s="824"/>
      <c r="Y806" s="824"/>
      <c r="Z806" s="824"/>
    </row>
    <row r="807" s="823" customFormat="1" ht="28.45" hidden="1" customHeight="1" outlineLevel="1" spans="1:26">
      <c r="A807" s="833"/>
      <c r="B807" s="831" t="s">
        <v>2539</v>
      </c>
      <c r="C807" s="831" t="s">
        <v>9292</v>
      </c>
      <c r="D807" s="832">
        <v>295000</v>
      </c>
      <c r="E807" s="831"/>
      <c r="F807" s="824"/>
      <c r="G807" s="824"/>
      <c r="H807" s="824"/>
      <c r="I807" s="824"/>
      <c r="J807" s="824"/>
      <c r="K807" s="824"/>
      <c r="L807" s="824"/>
      <c r="M807" s="824"/>
      <c r="N807" s="824"/>
      <c r="O807" s="824"/>
      <c r="P807" s="824"/>
      <c r="Q807" s="824"/>
      <c r="R807" s="824"/>
      <c r="S807" s="824"/>
      <c r="T807" s="824"/>
      <c r="U807" s="824"/>
      <c r="V807" s="824"/>
      <c r="W807" s="824"/>
      <c r="X807" s="824"/>
      <c r="Y807" s="824"/>
      <c r="Z807" s="824"/>
    </row>
    <row r="808" s="823" customFormat="1" ht="28.45" hidden="1" customHeight="1" outlineLevel="1" spans="1:26">
      <c r="A808" s="833"/>
      <c r="B808" s="831" t="s">
        <v>2539</v>
      </c>
      <c r="C808" s="831" t="s">
        <v>9293</v>
      </c>
      <c r="D808" s="832">
        <v>247944.9</v>
      </c>
      <c r="E808" s="831"/>
      <c r="F808" s="824"/>
      <c r="G808" s="824"/>
      <c r="H808" s="824"/>
      <c r="I808" s="824"/>
      <c r="J808" s="824"/>
      <c r="K808" s="824"/>
      <c r="L808" s="824"/>
      <c r="M808" s="824"/>
      <c r="N808" s="824"/>
      <c r="O808" s="824"/>
      <c r="P808" s="824"/>
      <c r="Q808" s="824"/>
      <c r="R808" s="824"/>
      <c r="S808" s="824"/>
      <c r="T808" s="824"/>
      <c r="U808" s="824"/>
      <c r="V808" s="824"/>
      <c r="W808" s="824"/>
      <c r="X808" s="824"/>
      <c r="Y808" s="824"/>
      <c r="Z808" s="824"/>
    </row>
    <row r="809" s="823" customFormat="1" ht="28.45" hidden="1" customHeight="1" outlineLevel="1" spans="1:26">
      <c r="A809" s="833"/>
      <c r="B809" s="831" t="s">
        <v>2539</v>
      </c>
      <c r="C809" s="831" t="s">
        <v>9294</v>
      </c>
      <c r="D809" s="832">
        <v>53464.4</v>
      </c>
      <c r="E809" s="831"/>
      <c r="F809" s="824"/>
      <c r="G809" s="824"/>
      <c r="H809" s="824"/>
      <c r="I809" s="824"/>
      <c r="J809" s="824"/>
      <c r="K809" s="824"/>
      <c r="L809" s="824"/>
      <c r="M809" s="824"/>
      <c r="N809" s="824"/>
      <c r="O809" s="824"/>
      <c r="P809" s="824"/>
      <c r="Q809" s="824"/>
      <c r="R809" s="824"/>
      <c r="S809" s="824"/>
      <c r="T809" s="824"/>
      <c r="U809" s="824"/>
      <c r="V809" s="824"/>
      <c r="W809" s="824"/>
      <c r="X809" s="824"/>
      <c r="Y809" s="824"/>
      <c r="Z809" s="824"/>
    </row>
    <row r="810" s="823" customFormat="1" ht="28.45" hidden="1" customHeight="1" outlineLevel="1" spans="1:26">
      <c r="A810" s="833"/>
      <c r="B810" s="831" t="s">
        <v>2539</v>
      </c>
      <c r="C810" s="831" t="s">
        <v>8847</v>
      </c>
      <c r="D810" s="832">
        <v>456000</v>
      </c>
      <c r="E810" s="831"/>
      <c r="F810" s="824"/>
      <c r="G810" s="824"/>
      <c r="H810" s="824"/>
      <c r="I810" s="824"/>
      <c r="J810" s="824"/>
      <c r="K810" s="824"/>
      <c r="L810" s="824"/>
      <c r="M810" s="824"/>
      <c r="N810" s="824"/>
      <c r="O810" s="824"/>
      <c r="P810" s="824"/>
      <c r="Q810" s="824"/>
      <c r="R810" s="824"/>
      <c r="S810" s="824"/>
      <c r="T810" s="824"/>
      <c r="U810" s="824"/>
      <c r="V810" s="824"/>
      <c r="W810" s="824"/>
      <c r="X810" s="824"/>
      <c r="Y810" s="824"/>
      <c r="Z810" s="824"/>
    </row>
    <row r="811" s="823" customFormat="1" ht="28.45" hidden="1" customHeight="1" outlineLevel="1" spans="1:26">
      <c r="A811" s="833"/>
      <c r="B811" s="831" t="s">
        <v>45</v>
      </c>
      <c r="C811" s="831" t="s">
        <v>9295</v>
      </c>
      <c r="D811" s="832">
        <v>-424875</v>
      </c>
      <c r="E811" s="831"/>
      <c r="F811" s="824"/>
      <c r="G811" s="824"/>
      <c r="H811" s="824"/>
      <c r="I811" s="824"/>
      <c r="J811" s="824"/>
      <c r="K811" s="824"/>
      <c r="L811" s="824"/>
      <c r="M811" s="824"/>
      <c r="N811" s="824"/>
      <c r="O811" s="824"/>
      <c r="P811" s="824"/>
      <c r="Q811" s="824"/>
      <c r="R811" s="824"/>
      <c r="S811" s="824"/>
      <c r="T811" s="824"/>
      <c r="U811" s="824"/>
      <c r="V811" s="824"/>
      <c r="W811" s="824"/>
      <c r="X811" s="824"/>
      <c r="Y811" s="824"/>
      <c r="Z811" s="824"/>
    </row>
    <row r="812" s="823" customFormat="1" ht="28.45" hidden="1" customHeight="1" outlineLevel="1" spans="1:26">
      <c r="A812" s="833"/>
      <c r="B812" s="831" t="s">
        <v>2191</v>
      </c>
      <c r="C812" s="831" t="s">
        <v>9296</v>
      </c>
      <c r="D812" s="832">
        <v>23520</v>
      </c>
      <c r="E812" s="831"/>
      <c r="F812" s="824"/>
      <c r="G812" s="824"/>
      <c r="H812" s="824"/>
      <c r="I812" s="824"/>
      <c r="J812" s="824"/>
      <c r="K812" s="824"/>
      <c r="L812" s="824"/>
      <c r="M812" s="824"/>
      <c r="N812" s="824"/>
      <c r="O812" s="824"/>
      <c r="P812" s="824"/>
      <c r="Q812" s="824"/>
      <c r="R812" s="824"/>
      <c r="S812" s="824"/>
      <c r="T812" s="824"/>
      <c r="U812" s="824"/>
      <c r="V812" s="824"/>
      <c r="W812" s="824"/>
      <c r="X812" s="824"/>
      <c r="Y812" s="824"/>
      <c r="Z812" s="824"/>
    </row>
    <row r="813" s="823" customFormat="1" ht="28.45" hidden="1" customHeight="1" outlineLevel="1" spans="1:26">
      <c r="A813" s="833"/>
      <c r="B813" s="831" t="s">
        <v>2191</v>
      </c>
      <c r="C813" s="831" t="s">
        <v>9297</v>
      </c>
      <c r="D813" s="832">
        <v>156240</v>
      </c>
      <c r="E813" s="831"/>
      <c r="F813" s="824"/>
      <c r="G813" s="824"/>
      <c r="H813" s="824"/>
      <c r="I813" s="824"/>
      <c r="J813" s="824"/>
      <c r="K813" s="824"/>
      <c r="L813" s="824"/>
      <c r="M813" s="824"/>
      <c r="N813" s="824"/>
      <c r="O813" s="824"/>
      <c r="P813" s="824"/>
      <c r="Q813" s="824"/>
      <c r="R813" s="824"/>
      <c r="S813" s="824"/>
      <c r="T813" s="824"/>
      <c r="U813" s="824"/>
      <c r="V813" s="824"/>
      <c r="W813" s="824"/>
      <c r="X813" s="824"/>
      <c r="Y813" s="824"/>
      <c r="Z813" s="824"/>
    </row>
    <row r="814" s="823" customFormat="1" ht="28.45" hidden="1" customHeight="1" outlineLevel="1" spans="1:26">
      <c r="A814" s="833"/>
      <c r="B814" s="831" t="s">
        <v>2191</v>
      </c>
      <c r="C814" s="831" t="s">
        <v>9298</v>
      </c>
      <c r="D814" s="832">
        <v>107976</v>
      </c>
      <c r="E814" s="831"/>
      <c r="F814" s="824"/>
      <c r="G814" s="824"/>
      <c r="H814" s="824"/>
      <c r="I814" s="824"/>
      <c r="J814" s="824"/>
      <c r="K814" s="824"/>
      <c r="L814" s="824"/>
      <c r="M814" s="824"/>
      <c r="N814" s="824"/>
      <c r="O814" s="824"/>
      <c r="P814" s="824"/>
      <c r="Q814" s="824"/>
      <c r="R814" s="824"/>
      <c r="S814" s="824"/>
      <c r="T814" s="824"/>
      <c r="U814" s="824"/>
      <c r="V814" s="824"/>
      <c r="W814" s="824"/>
      <c r="X814" s="824"/>
      <c r="Y814" s="824"/>
      <c r="Z814" s="824"/>
    </row>
    <row r="815" s="823" customFormat="1" ht="28.45" hidden="1" customHeight="1" outlineLevel="1" spans="1:26">
      <c r="A815" s="833"/>
      <c r="B815" s="831" t="s">
        <v>2191</v>
      </c>
      <c r="C815" s="831" t="s">
        <v>9299</v>
      </c>
      <c r="D815" s="832">
        <v>212173</v>
      </c>
      <c r="E815" s="831"/>
      <c r="F815" s="824"/>
      <c r="G815" s="824"/>
      <c r="H815" s="824"/>
      <c r="I815" s="824"/>
      <c r="J815" s="824"/>
      <c r="K815" s="824"/>
      <c r="L815" s="824"/>
      <c r="M815" s="824"/>
      <c r="N815" s="824"/>
      <c r="O815" s="824"/>
      <c r="P815" s="824"/>
      <c r="Q815" s="824"/>
      <c r="R815" s="824"/>
      <c r="S815" s="824"/>
      <c r="T815" s="824"/>
      <c r="U815" s="824"/>
      <c r="V815" s="824"/>
      <c r="W815" s="824"/>
      <c r="X815" s="824"/>
      <c r="Y815" s="824"/>
      <c r="Z815" s="824"/>
    </row>
    <row r="816" s="823" customFormat="1" ht="28.45" hidden="1" customHeight="1" outlineLevel="1" spans="1:26">
      <c r="A816" s="833"/>
      <c r="B816" s="831" t="s">
        <v>2191</v>
      </c>
      <c r="C816" s="831" t="s">
        <v>9300</v>
      </c>
      <c r="D816" s="832">
        <v>156240</v>
      </c>
      <c r="E816" s="831"/>
      <c r="F816" s="824"/>
      <c r="G816" s="824"/>
      <c r="H816" s="824"/>
      <c r="I816" s="824"/>
      <c r="J816" s="824"/>
      <c r="K816" s="824"/>
      <c r="L816" s="824"/>
      <c r="M816" s="824"/>
      <c r="N816" s="824"/>
      <c r="O816" s="824"/>
      <c r="P816" s="824"/>
      <c r="Q816" s="824"/>
      <c r="R816" s="824"/>
      <c r="S816" s="824"/>
      <c r="T816" s="824"/>
      <c r="U816" s="824"/>
      <c r="V816" s="824"/>
      <c r="W816" s="824"/>
      <c r="X816" s="824"/>
      <c r="Y816" s="824"/>
      <c r="Z816" s="824"/>
    </row>
    <row r="817" s="823" customFormat="1" ht="28.45" hidden="1" customHeight="1" outlineLevel="1" spans="1:26">
      <c r="A817" s="833"/>
      <c r="B817" s="831" t="s">
        <v>2191</v>
      </c>
      <c r="C817" s="831" t="s">
        <v>8618</v>
      </c>
      <c r="D817" s="832">
        <v>-32500</v>
      </c>
      <c r="E817" s="831"/>
      <c r="F817" s="824"/>
      <c r="G817" s="824"/>
      <c r="H817" s="824"/>
      <c r="I817" s="824"/>
      <c r="J817" s="824"/>
      <c r="K817" s="824"/>
      <c r="L817" s="824"/>
      <c r="M817" s="824"/>
      <c r="N817" s="824"/>
      <c r="O817" s="824"/>
      <c r="P817" s="824"/>
      <c r="Q817" s="824"/>
      <c r="R817" s="824"/>
      <c r="S817" s="824"/>
      <c r="T817" s="824"/>
      <c r="U817" s="824"/>
      <c r="V817" s="824"/>
      <c r="W817" s="824"/>
      <c r="X817" s="824"/>
      <c r="Y817" s="824"/>
      <c r="Z817" s="824"/>
    </row>
    <row r="818" s="823" customFormat="1" ht="28.45" hidden="1" customHeight="1" outlineLevel="1" spans="1:26">
      <c r="A818" s="833"/>
      <c r="B818" s="831" t="s">
        <v>2191</v>
      </c>
      <c r="C818" s="831" t="s">
        <v>9301</v>
      </c>
      <c r="D818" s="832">
        <v>162450</v>
      </c>
      <c r="E818" s="831"/>
      <c r="F818" s="824"/>
      <c r="G818" s="824"/>
      <c r="H818" s="824"/>
      <c r="I818" s="824"/>
      <c r="J818" s="824"/>
      <c r="K818" s="824"/>
      <c r="L818" s="824"/>
      <c r="M818" s="824"/>
      <c r="N818" s="824"/>
      <c r="O818" s="824"/>
      <c r="P818" s="824"/>
      <c r="Q818" s="824"/>
      <c r="R818" s="824"/>
      <c r="S818" s="824"/>
      <c r="T818" s="824"/>
      <c r="U818" s="824"/>
      <c r="V818" s="824"/>
      <c r="W818" s="824"/>
      <c r="X818" s="824"/>
      <c r="Y818" s="824"/>
      <c r="Z818" s="824"/>
    </row>
    <row r="819" s="823" customFormat="1" ht="28.45" hidden="1" customHeight="1" outlineLevel="1" spans="1:26">
      <c r="A819" s="833"/>
      <c r="B819" s="831" t="s">
        <v>2191</v>
      </c>
      <c r="C819" s="831" t="s">
        <v>9302</v>
      </c>
      <c r="D819" s="832">
        <v>148187.5</v>
      </c>
      <c r="E819" s="831"/>
      <c r="F819" s="824"/>
      <c r="G819" s="824"/>
      <c r="H819" s="824"/>
      <c r="I819" s="824"/>
      <c r="J819" s="824"/>
      <c r="K819" s="824"/>
      <c r="L819" s="824"/>
      <c r="M819" s="824"/>
      <c r="N819" s="824"/>
      <c r="O819" s="824"/>
      <c r="P819" s="824"/>
      <c r="Q819" s="824"/>
      <c r="R819" s="824"/>
      <c r="S819" s="824"/>
      <c r="T819" s="824"/>
      <c r="U819" s="824"/>
      <c r="V819" s="824"/>
      <c r="W819" s="824"/>
      <c r="X819" s="824"/>
      <c r="Y819" s="824"/>
      <c r="Z819" s="824"/>
    </row>
    <row r="820" s="823" customFormat="1" ht="28.45" hidden="1" customHeight="1" outlineLevel="1" spans="1:26">
      <c r="A820" s="833"/>
      <c r="B820" s="831" t="s">
        <v>2191</v>
      </c>
      <c r="C820" s="831" t="s">
        <v>9303</v>
      </c>
      <c r="D820" s="832">
        <v>-190405.41</v>
      </c>
      <c r="E820" s="831"/>
      <c r="F820" s="824"/>
      <c r="G820" s="824"/>
      <c r="H820" s="824"/>
      <c r="I820" s="824"/>
      <c r="J820" s="824"/>
      <c r="K820" s="824"/>
      <c r="L820" s="824"/>
      <c r="M820" s="824"/>
      <c r="N820" s="824"/>
      <c r="O820" s="824"/>
      <c r="P820" s="824"/>
      <c r="Q820" s="824"/>
      <c r="R820" s="824"/>
      <c r="S820" s="824"/>
      <c r="T820" s="824"/>
      <c r="U820" s="824"/>
      <c r="V820" s="824"/>
      <c r="W820" s="824"/>
      <c r="X820" s="824"/>
      <c r="Y820" s="824"/>
      <c r="Z820" s="824"/>
    </row>
    <row r="821" s="823" customFormat="1" ht="28.45" hidden="1" customHeight="1" outlineLevel="1" spans="1:26">
      <c r="A821" s="833"/>
      <c r="B821" s="831" t="s">
        <v>2191</v>
      </c>
      <c r="C821" s="831" t="s">
        <v>9304</v>
      </c>
      <c r="D821" s="832">
        <v>134640</v>
      </c>
      <c r="E821" s="831"/>
      <c r="F821" s="824"/>
      <c r="G821" s="824"/>
      <c r="H821" s="824"/>
      <c r="I821" s="824"/>
      <c r="J821" s="824"/>
      <c r="K821" s="824"/>
      <c r="L821" s="824"/>
      <c r="M821" s="824"/>
      <c r="N821" s="824"/>
      <c r="O821" s="824"/>
      <c r="P821" s="824"/>
      <c r="Q821" s="824"/>
      <c r="R821" s="824"/>
      <c r="S821" s="824"/>
      <c r="T821" s="824"/>
      <c r="U821" s="824"/>
      <c r="V821" s="824"/>
      <c r="W821" s="824"/>
      <c r="X821" s="824"/>
      <c r="Y821" s="824"/>
      <c r="Z821" s="824"/>
    </row>
    <row r="822" s="823" customFormat="1" ht="28.45" hidden="1" customHeight="1" outlineLevel="1" spans="1:26">
      <c r="A822" s="833"/>
      <c r="B822" s="831" t="s">
        <v>2191</v>
      </c>
      <c r="C822" s="831" t="s">
        <v>9305</v>
      </c>
      <c r="D822" s="832">
        <v>135256</v>
      </c>
      <c r="E822" s="831"/>
      <c r="F822" s="824"/>
      <c r="G822" s="824"/>
      <c r="H822" s="824"/>
      <c r="I822" s="824"/>
      <c r="J822" s="824"/>
      <c r="K822" s="824"/>
      <c r="L822" s="824"/>
      <c r="M822" s="824"/>
      <c r="N822" s="824"/>
      <c r="O822" s="824"/>
      <c r="P822" s="824"/>
      <c r="Q822" s="824"/>
      <c r="R822" s="824"/>
      <c r="S822" s="824"/>
      <c r="T822" s="824"/>
      <c r="U822" s="824"/>
      <c r="V822" s="824"/>
      <c r="W822" s="824"/>
      <c r="X822" s="824"/>
      <c r="Y822" s="824"/>
      <c r="Z822" s="824"/>
    </row>
    <row r="823" s="823" customFormat="1" ht="28.45" hidden="1" customHeight="1" outlineLevel="1" spans="1:26">
      <c r="A823" s="833"/>
      <c r="B823" s="831" t="s">
        <v>2191</v>
      </c>
      <c r="C823" s="831" t="s">
        <v>9306</v>
      </c>
      <c r="D823" s="832">
        <v>106920</v>
      </c>
      <c r="E823" s="831"/>
      <c r="F823" s="824"/>
      <c r="G823" s="824"/>
      <c r="H823" s="824"/>
      <c r="I823" s="824"/>
      <c r="J823" s="824"/>
      <c r="K823" s="824"/>
      <c r="L823" s="824"/>
      <c r="M823" s="824"/>
      <c r="N823" s="824"/>
      <c r="O823" s="824"/>
      <c r="P823" s="824"/>
      <c r="Q823" s="824"/>
      <c r="R823" s="824"/>
      <c r="S823" s="824"/>
      <c r="T823" s="824"/>
      <c r="U823" s="824"/>
      <c r="V823" s="824"/>
      <c r="W823" s="824"/>
      <c r="X823" s="824"/>
      <c r="Y823" s="824"/>
      <c r="Z823" s="824"/>
    </row>
    <row r="824" s="823" customFormat="1" ht="28.45" hidden="1" customHeight="1" outlineLevel="1" spans="1:26">
      <c r="A824" s="833"/>
      <c r="B824" s="831" t="s">
        <v>2191</v>
      </c>
      <c r="C824" s="831" t="s">
        <v>9307</v>
      </c>
      <c r="D824" s="832">
        <v>62208</v>
      </c>
      <c r="E824" s="831"/>
      <c r="F824" s="824"/>
      <c r="G824" s="824"/>
      <c r="H824" s="824"/>
      <c r="I824" s="824"/>
      <c r="J824" s="824"/>
      <c r="K824" s="824"/>
      <c r="L824" s="824"/>
      <c r="M824" s="824"/>
      <c r="N824" s="824"/>
      <c r="O824" s="824"/>
      <c r="P824" s="824"/>
      <c r="Q824" s="824"/>
      <c r="R824" s="824"/>
      <c r="S824" s="824"/>
      <c r="T824" s="824"/>
      <c r="U824" s="824"/>
      <c r="V824" s="824"/>
      <c r="W824" s="824"/>
      <c r="X824" s="824"/>
      <c r="Y824" s="824"/>
      <c r="Z824" s="824"/>
    </row>
    <row r="825" s="823" customFormat="1" ht="28.45" hidden="1" customHeight="1" outlineLevel="1" spans="1:26">
      <c r="A825" s="833"/>
      <c r="B825" s="831" t="s">
        <v>2191</v>
      </c>
      <c r="C825" s="831" t="s">
        <v>9308</v>
      </c>
      <c r="D825" s="832">
        <v>4084859.52</v>
      </c>
      <c r="E825" s="831"/>
      <c r="F825" s="824"/>
      <c r="G825" s="824"/>
      <c r="H825" s="824"/>
      <c r="I825" s="824"/>
      <c r="J825" s="824"/>
      <c r="K825" s="824"/>
      <c r="L825" s="824"/>
      <c r="M825" s="824"/>
      <c r="N825" s="824"/>
      <c r="O825" s="824"/>
      <c r="P825" s="824"/>
      <c r="Q825" s="824"/>
      <c r="R825" s="824"/>
      <c r="S825" s="824"/>
      <c r="T825" s="824"/>
      <c r="U825" s="824"/>
      <c r="V825" s="824"/>
      <c r="W825" s="824"/>
      <c r="X825" s="824"/>
      <c r="Y825" s="824"/>
      <c r="Z825" s="824"/>
    </row>
    <row r="826" s="823" customFormat="1" ht="28.45" hidden="1" customHeight="1" outlineLevel="1" spans="1:26">
      <c r="A826" s="833"/>
      <c r="B826" s="831" t="s">
        <v>2191</v>
      </c>
      <c r="C826" s="831" t="s">
        <v>9309</v>
      </c>
      <c r="D826" s="832">
        <v>67628</v>
      </c>
      <c r="E826" s="831"/>
      <c r="F826" s="824"/>
      <c r="G826" s="824"/>
      <c r="H826" s="824"/>
      <c r="I826" s="824"/>
      <c r="J826" s="824"/>
      <c r="K826" s="824"/>
      <c r="L826" s="824"/>
      <c r="M826" s="824"/>
      <c r="N826" s="824"/>
      <c r="O826" s="824"/>
      <c r="P826" s="824"/>
      <c r="Q826" s="824"/>
      <c r="R826" s="824"/>
      <c r="S826" s="824"/>
      <c r="T826" s="824"/>
      <c r="U826" s="824"/>
      <c r="V826" s="824"/>
      <c r="W826" s="824"/>
      <c r="X826" s="824"/>
      <c r="Y826" s="824"/>
      <c r="Z826" s="824"/>
    </row>
    <row r="827" s="823" customFormat="1" ht="28.45" hidden="1" customHeight="1" outlineLevel="1" spans="1:26">
      <c r="A827" s="833"/>
      <c r="B827" s="831" t="s">
        <v>2191</v>
      </c>
      <c r="C827" s="831" t="s">
        <v>9310</v>
      </c>
      <c r="D827" s="832">
        <v>666606.24</v>
      </c>
      <c r="E827" s="831"/>
      <c r="F827" s="824"/>
      <c r="G827" s="824"/>
      <c r="H827" s="824"/>
      <c r="I827" s="824"/>
      <c r="J827" s="824"/>
      <c r="K827" s="824"/>
      <c r="L827" s="824"/>
      <c r="M827" s="824"/>
      <c r="N827" s="824"/>
      <c r="O827" s="824"/>
      <c r="P827" s="824"/>
      <c r="Q827" s="824"/>
      <c r="R827" s="824"/>
      <c r="S827" s="824"/>
      <c r="T827" s="824"/>
      <c r="U827" s="824"/>
      <c r="V827" s="824"/>
      <c r="W827" s="824"/>
      <c r="X827" s="824"/>
      <c r="Y827" s="824"/>
      <c r="Z827" s="824"/>
    </row>
    <row r="828" s="823" customFormat="1" ht="28.45" hidden="1" customHeight="1" outlineLevel="1" spans="1:26">
      <c r="A828" s="833"/>
      <c r="B828" s="831" t="s">
        <v>2191</v>
      </c>
      <c r="C828" s="831" t="s">
        <v>9311</v>
      </c>
      <c r="D828" s="832">
        <v>30624</v>
      </c>
      <c r="E828" s="831"/>
      <c r="F828" s="824"/>
      <c r="G828" s="824"/>
      <c r="H828" s="824"/>
      <c r="I828" s="824"/>
      <c r="J828" s="824"/>
      <c r="K828" s="824"/>
      <c r="L828" s="824"/>
      <c r="M828" s="824"/>
      <c r="N828" s="824"/>
      <c r="O828" s="824"/>
      <c r="P828" s="824"/>
      <c r="Q828" s="824"/>
      <c r="R828" s="824"/>
      <c r="S828" s="824"/>
      <c r="T828" s="824"/>
      <c r="U828" s="824"/>
      <c r="V828" s="824"/>
      <c r="W828" s="824"/>
      <c r="X828" s="824"/>
      <c r="Y828" s="824"/>
      <c r="Z828" s="824"/>
    </row>
    <row r="829" s="823" customFormat="1" ht="28.45" hidden="1" customHeight="1" outlineLevel="1" spans="1:26">
      <c r="A829" s="833"/>
      <c r="B829" s="831" t="s">
        <v>2191</v>
      </c>
      <c r="C829" s="831" t="s">
        <v>9147</v>
      </c>
      <c r="D829" s="832">
        <v>653801.5</v>
      </c>
      <c r="E829" s="831"/>
      <c r="F829" s="824"/>
      <c r="G829" s="824"/>
      <c r="H829" s="824"/>
      <c r="I829" s="824"/>
      <c r="J829" s="824"/>
      <c r="K829" s="824"/>
      <c r="L829" s="824"/>
      <c r="M829" s="824"/>
      <c r="N829" s="824"/>
      <c r="O829" s="824"/>
      <c r="P829" s="824"/>
      <c r="Q829" s="824"/>
      <c r="R829" s="824"/>
      <c r="S829" s="824"/>
      <c r="T829" s="824"/>
      <c r="U829" s="824"/>
      <c r="V829" s="824"/>
      <c r="W829" s="824"/>
      <c r="X829" s="824"/>
      <c r="Y829" s="824"/>
      <c r="Z829" s="824"/>
    </row>
    <row r="830" s="823" customFormat="1" ht="28.45" hidden="1" customHeight="1" outlineLevel="1" spans="1:26">
      <c r="A830" s="833"/>
      <c r="B830" s="831" t="s">
        <v>2191</v>
      </c>
      <c r="C830" s="831" t="s">
        <v>9312</v>
      </c>
      <c r="D830" s="832">
        <v>-41174.24</v>
      </c>
      <c r="E830" s="831"/>
      <c r="F830" s="824"/>
      <c r="G830" s="824"/>
      <c r="H830" s="824"/>
      <c r="I830" s="824"/>
      <c r="J830" s="824"/>
      <c r="K830" s="824"/>
      <c r="L830" s="824"/>
      <c r="M830" s="824"/>
      <c r="N830" s="824"/>
      <c r="O830" s="824"/>
      <c r="P830" s="824"/>
      <c r="Q830" s="824"/>
      <c r="R830" s="824"/>
      <c r="S830" s="824"/>
      <c r="T830" s="824"/>
      <c r="U830" s="824"/>
      <c r="V830" s="824"/>
      <c r="W830" s="824"/>
      <c r="X830" s="824"/>
      <c r="Y830" s="824"/>
      <c r="Z830" s="824"/>
    </row>
    <row r="831" s="823" customFormat="1" ht="28.45" hidden="1" customHeight="1" outlineLevel="1" spans="1:26">
      <c r="A831" s="833"/>
      <c r="B831" s="831" t="s">
        <v>2191</v>
      </c>
      <c r="C831" s="831" t="s">
        <v>9313</v>
      </c>
      <c r="D831" s="832">
        <v>-29762.5</v>
      </c>
      <c r="E831" s="831"/>
      <c r="F831" s="824"/>
      <c r="G831" s="824"/>
      <c r="H831" s="824"/>
      <c r="I831" s="824"/>
      <c r="J831" s="824"/>
      <c r="K831" s="824"/>
      <c r="L831" s="824"/>
      <c r="M831" s="824"/>
      <c r="N831" s="824"/>
      <c r="O831" s="824"/>
      <c r="P831" s="824"/>
      <c r="Q831" s="824"/>
      <c r="R831" s="824"/>
      <c r="S831" s="824"/>
      <c r="T831" s="824"/>
      <c r="U831" s="824"/>
      <c r="V831" s="824"/>
      <c r="W831" s="824"/>
      <c r="X831" s="824"/>
      <c r="Y831" s="824"/>
      <c r="Z831" s="824"/>
    </row>
    <row r="832" s="823" customFormat="1" ht="28.45" hidden="1" customHeight="1" outlineLevel="1" spans="1:26">
      <c r="A832" s="833"/>
      <c r="B832" s="831" t="s">
        <v>2191</v>
      </c>
      <c r="C832" s="831" t="s">
        <v>9314</v>
      </c>
      <c r="D832" s="832">
        <v>302400</v>
      </c>
      <c r="E832" s="831"/>
      <c r="F832" s="824"/>
      <c r="G832" s="824"/>
      <c r="H832" s="824"/>
      <c r="I832" s="824"/>
      <c r="J832" s="824"/>
      <c r="K832" s="824"/>
      <c r="L832" s="824"/>
      <c r="M832" s="824"/>
      <c r="N832" s="824"/>
      <c r="O832" s="824"/>
      <c r="P832" s="824"/>
      <c r="Q832" s="824"/>
      <c r="R832" s="824"/>
      <c r="S832" s="824"/>
      <c r="T832" s="824"/>
      <c r="U832" s="824"/>
      <c r="V832" s="824"/>
      <c r="W832" s="824"/>
      <c r="X832" s="824"/>
      <c r="Y832" s="824"/>
      <c r="Z832" s="824"/>
    </row>
    <row r="833" s="823" customFormat="1" ht="28.45" hidden="1" customHeight="1" outlineLevel="1" spans="1:26">
      <c r="A833" s="833"/>
      <c r="B833" s="831" t="s">
        <v>2191</v>
      </c>
      <c r="C833" s="831" t="s">
        <v>9315</v>
      </c>
      <c r="D833" s="832">
        <v>70680</v>
      </c>
      <c r="E833" s="831"/>
      <c r="F833" s="824"/>
      <c r="G833" s="824"/>
      <c r="H833" s="824"/>
      <c r="I833" s="824"/>
      <c r="J833" s="824"/>
      <c r="K833" s="824"/>
      <c r="L833" s="824"/>
      <c r="M833" s="824"/>
      <c r="N833" s="824"/>
      <c r="O833" s="824"/>
      <c r="P833" s="824"/>
      <c r="Q833" s="824"/>
      <c r="R833" s="824"/>
      <c r="S833" s="824"/>
      <c r="T833" s="824"/>
      <c r="U833" s="824"/>
      <c r="V833" s="824"/>
      <c r="W833" s="824"/>
      <c r="X833" s="824"/>
      <c r="Y833" s="824"/>
      <c r="Z833" s="824"/>
    </row>
    <row r="834" s="823" customFormat="1" ht="28.45" hidden="1" customHeight="1" outlineLevel="1" spans="1:26">
      <c r="A834" s="833"/>
      <c r="B834" s="831" t="s">
        <v>2191</v>
      </c>
      <c r="C834" s="831" t="s">
        <v>9316</v>
      </c>
      <c r="D834" s="832">
        <v>309876</v>
      </c>
      <c r="E834" s="831"/>
      <c r="F834" s="824"/>
      <c r="G834" s="824"/>
      <c r="H834" s="824"/>
      <c r="I834" s="824"/>
      <c r="J834" s="824"/>
      <c r="K834" s="824"/>
      <c r="L834" s="824"/>
      <c r="M834" s="824"/>
      <c r="N834" s="824"/>
      <c r="O834" s="824"/>
      <c r="P834" s="824"/>
      <c r="Q834" s="824"/>
      <c r="R834" s="824"/>
      <c r="S834" s="824"/>
      <c r="T834" s="824"/>
      <c r="U834" s="824"/>
      <c r="V834" s="824"/>
      <c r="W834" s="824"/>
      <c r="X834" s="824"/>
      <c r="Y834" s="824"/>
      <c r="Z834" s="824"/>
    </row>
    <row r="835" s="823" customFormat="1" ht="28.45" hidden="1" customHeight="1" outlineLevel="1" spans="1:26">
      <c r="A835" s="833"/>
      <c r="B835" s="831" t="s">
        <v>2191</v>
      </c>
      <c r="C835" s="831" t="s">
        <v>9317</v>
      </c>
      <c r="D835" s="832">
        <v>427576.8</v>
      </c>
      <c r="E835" s="831"/>
      <c r="F835" s="824"/>
      <c r="G835" s="824"/>
      <c r="H835" s="824"/>
      <c r="I835" s="824"/>
      <c r="J835" s="824"/>
      <c r="K835" s="824"/>
      <c r="L835" s="824"/>
      <c r="M835" s="824"/>
      <c r="N835" s="824"/>
      <c r="O835" s="824"/>
      <c r="P835" s="824"/>
      <c r="Q835" s="824"/>
      <c r="R835" s="824"/>
      <c r="S835" s="824"/>
      <c r="T835" s="824"/>
      <c r="U835" s="824"/>
      <c r="V835" s="824"/>
      <c r="W835" s="824"/>
      <c r="X835" s="824"/>
      <c r="Y835" s="824"/>
      <c r="Z835" s="824"/>
    </row>
    <row r="836" s="823" customFormat="1" ht="28.45" hidden="1" customHeight="1" outlineLevel="1" spans="1:26">
      <c r="A836" s="833"/>
      <c r="B836" s="831" t="s">
        <v>2191</v>
      </c>
      <c r="C836" s="831" t="s">
        <v>9318</v>
      </c>
      <c r="D836" s="832">
        <v>-28458</v>
      </c>
      <c r="E836" s="831"/>
      <c r="F836" s="824"/>
      <c r="G836" s="824"/>
      <c r="H836" s="824"/>
      <c r="I836" s="824"/>
      <c r="J836" s="824"/>
      <c r="K836" s="824"/>
      <c r="L836" s="824"/>
      <c r="M836" s="824"/>
      <c r="N836" s="824"/>
      <c r="O836" s="824"/>
      <c r="P836" s="824"/>
      <c r="Q836" s="824"/>
      <c r="R836" s="824"/>
      <c r="S836" s="824"/>
      <c r="T836" s="824"/>
      <c r="U836" s="824"/>
      <c r="V836" s="824"/>
      <c r="W836" s="824"/>
      <c r="X836" s="824"/>
      <c r="Y836" s="824"/>
      <c r="Z836" s="824"/>
    </row>
    <row r="837" s="823" customFormat="1" ht="28.45" hidden="1" customHeight="1" outlineLevel="1" spans="1:26">
      <c r="A837" s="833"/>
      <c r="B837" s="831" t="s">
        <v>2191</v>
      </c>
      <c r="C837" s="831" t="s">
        <v>9319</v>
      </c>
      <c r="D837" s="832">
        <v>440090.88</v>
      </c>
      <c r="E837" s="831"/>
      <c r="F837" s="824"/>
      <c r="G837" s="824"/>
      <c r="H837" s="824"/>
      <c r="I837" s="824"/>
      <c r="J837" s="824"/>
      <c r="K837" s="824"/>
      <c r="L837" s="824"/>
      <c r="M837" s="824"/>
      <c r="N837" s="824"/>
      <c r="O837" s="824"/>
      <c r="P837" s="824"/>
      <c r="Q837" s="824"/>
      <c r="R837" s="824"/>
      <c r="S837" s="824"/>
      <c r="T837" s="824"/>
      <c r="U837" s="824"/>
      <c r="V837" s="824"/>
      <c r="W837" s="824"/>
      <c r="X837" s="824"/>
      <c r="Y837" s="824"/>
      <c r="Z837" s="824"/>
    </row>
    <row r="838" s="823" customFormat="1" ht="28.45" hidden="1" customHeight="1" outlineLevel="1" spans="1:26">
      <c r="A838" s="833"/>
      <c r="B838" s="831" t="s">
        <v>2191</v>
      </c>
      <c r="C838" s="831" t="s">
        <v>2250</v>
      </c>
      <c r="D838" s="832">
        <v>20040.34</v>
      </c>
      <c r="E838" s="831"/>
      <c r="F838" s="824"/>
      <c r="G838" s="824"/>
      <c r="H838" s="824"/>
      <c r="I838" s="824"/>
      <c r="J838" s="824"/>
      <c r="K838" s="824"/>
      <c r="L838" s="824"/>
      <c r="M838" s="824"/>
      <c r="N838" s="824"/>
      <c r="O838" s="824"/>
      <c r="P838" s="824"/>
      <c r="Q838" s="824"/>
      <c r="R838" s="824"/>
      <c r="S838" s="824"/>
      <c r="T838" s="824"/>
      <c r="U838" s="824"/>
      <c r="V838" s="824"/>
      <c r="W838" s="824"/>
      <c r="X838" s="824"/>
      <c r="Y838" s="824"/>
      <c r="Z838" s="824"/>
    </row>
    <row r="839" s="823" customFormat="1" ht="28.45" hidden="1" customHeight="1" outlineLevel="1" spans="1:26">
      <c r="A839" s="833"/>
      <c r="B839" s="831" t="s">
        <v>2191</v>
      </c>
      <c r="C839" s="831" t="s">
        <v>9320</v>
      </c>
      <c r="D839" s="832">
        <v>-16800</v>
      </c>
      <c r="E839" s="831"/>
      <c r="F839" s="824"/>
      <c r="G839" s="824"/>
      <c r="H839" s="824"/>
      <c r="I839" s="824"/>
      <c r="J839" s="824"/>
      <c r="K839" s="824"/>
      <c r="L839" s="824"/>
      <c r="M839" s="824"/>
      <c r="N839" s="824"/>
      <c r="O839" s="824"/>
      <c r="P839" s="824"/>
      <c r="Q839" s="824"/>
      <c r="R839" s="824"/>
      <c r="S839" s="824"/>
      <c r="T839" s="824"/>
      <c r="U839" s="824"/>
      <c r="V839" s="824"/>
      <c r="W839" s="824"/>
      <c r="X839" s="824"/>
      <c r="Y839" s="824"/>
      <c r="Z839" s="824"/>
    </row>
    <row r="840" s="823" customFormat="1" ht="28.45" hidden="1" customHeight="1" outlineLevel="1" spans="1:26">
      <c r="A840" s="833"/>
      <c r="B840" s="831" t="s">
        <v>2191</v>
      </c>
      <c r="C840" s="831" t="s">
        <v>9263</v>
      </c>
      <c r="D840" s="832">
        <v>216480</v>
      </c>
      <c r="E840" s="831"/>
      <c r="F840" s="824"/>
      <c r="G840" s="824"/>
      <c r="H840" s="824"/>
      <c r="I840" s="824"/>
      <c r="J840" s="824"/>
      <c r="K840" s="824"/>
      <c r="L840" s="824"/>
      <c r="M840" s="824"/>
      <c r="N840" s="824"/>
      <c r="O840" s="824"/>
      <c r="P840" s="824"/>
      <c r="Q840" s="824"/>
      <c r="R840" s="824"/>
      <c r="S840" s="824"/>
      <c r="T840" s="824"/>
      <c r="U840" s="824"/>
      <c r="V840" s="824"/>
      <c r="W840" s="824"/>
      <c r="X840" s="824"/>
      <c r="Y840" s="824"/>
      <c r="Z840" s="824"/>
    </row>
    <row r="841" s="823" customFormat="1" ht="28.45" hidden="1" customHeight="1" outlineLevel="1" spans="1:26">
      <c r="A841" s="833"/>
      <c r="B841" s="831" t="s">
        <v>2191</v>
      </c>
      <c r="C841" s="831" t="s">
        <v>9321</v>
      </c>
      <c r="D841" s="832">
        <v>0</v>
      </c>
      <c r="E841" s="831"/>
      <c r="F841" s="824"/>
      <c r="G841" s="824"/>
      <c r="H841" s="824"/>
      <c r="I841" s="824"/>
      <c r="J841" s="824"/>
      <c r="K841" s="824"/>
      <c r="L841" s="824"/>
      <c r="M841" s="824"/>
      <c r="N841" s="824"/>
      <c r="O841" s="824"/>
      <c r="P841" s="824"/>
      <c r="Q841" s="824"/>
      <c r="R841" s="824"/>
      <c r="S841" s="824"/>
      <c r="T841" s="824"/>
      <c r="U841" s="824"/>
      <c r="V841" s="824"/>
      <c r="W841" s="824"/>
      <c r="X841" s="824"/>
      <c r="Y841" s="824"/>
      <c r="Z841" s="824"/>
    </row>
    <row r="842" s="823" customFormat="1" ht="28.45" hidden="1" customHeight="1" outlineLevel="1" spans="1:26">
      <c r="A842" s="833"/>
      <c r="B842" s="831" t="s">
        <v>2191</v>
      </c>
      <c r="C842" s="831" t="s">
        <v>2258</v>
      </c>
      <c r="D842" s="832">
        <v>109048</v>
      </c>
      <c r="E842" s="831"/>
      <c r="F842" s="824"/>
      <c r="G842" s="824"/>
      <c r="H842" s="824"/>
      <c r="I842" s="824"/>
      <c r="J842" s="824"/>
      <c r="K842" s="824"/>
      <c r="L842" s="824"/>
      <c r="M842" s="824"/>
      <c r="N842" s="824"/>
      <c r="O842" s="824"/>
      <c r="P842" s="824"/>
      <c r="Q842" s="824"/>
      <c r="R842" s="824"/>
      <c r="S842" s="824"/>
      <c r="T842" s="824"/>
      <c r="U842" s="824"/>
      <c r="V842" s="824"/>
      <c r="W842" s="824"/>
      <c r="X842" s="824"/>
      <c r="Y842" s="824"/>
      <c r="Z842" s="824"/>
    </row>
    <row r="843" s="823" customFormat="1" ht="28.45" hidden="1" customHeight="1" outlineLevel="1" spans="1:26">
      <c r="A843" s="833"/>
      <c r="B843" s="831" t="s">
        <v>2191</v>
      </c>
      <c r="C843" s="831" t="s">
        <v>9264</v>
      </c>
      <c r="D843" s="832">
        <v>232650</v>
      </c>
      <c r="E843" s="831"/>
      <c r="F843" s="824"/>
      <c r="G843" s="824"/>
      <c r="H843" s="824"/>
      <c r="I843" s="824"/>
      <c r="J843" s="824"/>
      <c r="K843" s="824"/>
      <c r="L843" s="824"/>
      <c r="M843" s="824"/>
      <c r="N843" s="824"/>
      <c r="O843" s="824"/>
      <c r="P843" s="824"/>
      <c r="Q843" s="824"/>
      <c r="R843" s="824"/>
      <c r="S843" s="824"/>
      <c r="T843" s="824"/>
      <c r="U843" s="824"/>
      <c r="V843" s="824"/>
      <c r="W843" s="824"/>
      <c r="X843" s="824"/>
      <c r="Y843" s="824"/>
      <c r="Z843" s="824"/>
    </row>
    <row r="844" s="823" customFormat="1" ht="28.45" hidden="1" customHeight="1" outlineLevel="1" spans="1:26">
      <c r="A844" s="833"/>
      <c r="B844" s="831" t="s">
        <v>2191</v>
      </c>
      <c r="C844" s="831" t="s">
        <v>9322</v>
      </c>
      <c r="D844" s="832">
        <v>44906.4</v>
      </c>
      <c r="E844" s="831"/>
      <c r="F844" s="824"/>
      <c r="G844" s="824"/>
      <c r="H844" s="824"/>
      <c r="I844" s="824"/>
      <c r="J844" s="824"/>
      <c r="K844" s="824"/>
      <c r="L844" s="824"/>
      <c r="M844" s="824"/>
      <c r="N844" s="824"/>
      <c r="O844" s="824"/>
      <c r="P844" s="824"/>
      <c r="Q844" s="824"/>
      <c r="R844" s="824"/>
      <c r="S844" s="824"/>
      <c r="T844" s="824"/>
      <c r="U844" s="824"/>
      <c r="V844" s="824"/>
      <c r="W844" s="824"/>
      <c r="X844" s="824"/>
      <c r="Y844" s="824"/>
      <c r="Z844" s="824"/>
    </row>
    <row r="845" s="823" customFormat="1" ht="28.45" hidden="1" customHeight="1" outlineLevel="1" spans="1:26">
      <c r="A845" s="833"/>
      <c r="B845" s="831" t="s">
        <v>2191</v>
      </c>
      <c r="C845" s="831" t="s">
        <v>9323</v>
      </c>
      <c r="D845" s="832">
        <v>103420.8</v>
      </c>
      <c r="E845" s="831"/>
      <c r="F845" s="824"/>
      <c r="G845" s="824"/>
      <c r="H845" s="824"/>
      <c r="I845" s="824"/>
      <c r="J845" s="824"/>
      <c r="K845" s="824"/>
      <c r="L845" s="824"/>
      <c r="M845" s="824"/>
      <c r="N845" s="824"/>
      <c r="O845" s="824"/>
      <c r="P845" s="824"/>
      <c r="Q845" s="824"/>
      <c r="R845" s="824"/>
      <c r="S845" s="824"/>
      <c r="T845" s="824"/>
      <c r="U845" s="824"/>
      <c r="V845" s="824"/>
      <c r="W845" s="824"/>
      <c r="X845" s="824"/>
      <c r="Y845" s="824"/>
      <c r="Z845" s="824"/>
    </row>
    <row r="846" s="823" customFormat="1" ht="28.45" hidden="1" customHeight="1" outlineLevel="1" spans="1:26">
      <c r="A846" s="833"/>
      <c r="B846" s="831" t="s">
        <v>2191</v>
      </c>
      <c r="C846" s="831" t="s">
        <v>9324</v>
      </c>
      <c r="D846" s="832">
        <v>84150</v>
      </c>
      <c r="E846" s="831"/>
      <c r="F846" s="824"/>
      <c r="G846" s="824"/>
      <c r="H846" s="824"/>
      <c r="I846" s="824"/>
      <c r="J846" s="824"/>
      <c r="K846" s="824"/>
      <c r="L846" s="824"/>
      <c r="M846" s="824"/>
      <c r="N846" s="824"/>
      <c r="O846" s="824"/>
      <c r="P846" s="824"/>
      <c r="Q846" s="824"/>
      <c r="R846" s="824"/>
      <c r="S846" s="824"/>
      <c r="T846" s="824"/>
      <c r="U846" s="824"/>
      <c r="V846" s="824"/>
      <c r="W846" s="824"/>
      <c r="X846" s="824"/>
      <c r="Y846" s="824"/>
      <c r="Z846" s="824"/>
    </row>
    <row r="847" s="823" customFormat="1" ht="28.45" hidden="1" customHeight="1" outlineLevel="1" spans="1:26">
      <c r="A847" s="833"/>
      <c r="B847" s="831" t="s">
        <v>2191</v>
      </c>
      <c r="C847" s="831" t="s">
        <v>2280</v>
      </c>
      <c r="D847" s="832">
        <v>-227038.88</v>
      </c>
      <c r="E847" s="831"/>
      <c r="F847" s="824"/>
      <c r="G847" s="824"/>
      <c r="H847" s="824"/>
      <c r="I847" s="824"/>
      <c r="J847" s="824"/>
      <c r="K847" s="824"/>
      <c r="L847" s="824"/>
      <c r="M847" s="824"/>
      <c r="N847" s="824"/>
      <c r="O847" s="824"/>
      <c r="P847" s="824"/>
      <c r="Q847" s="824"/>
      <c r="R847" s="824"/>
      <c r="S847" s="824"/>
      <c r="T847" s="824"/>
      <c r="U847" s="824"/>
      <c r="V847" s="824"/>
      <c r="W847" s="824"/>
      <c r="X847" s="824"/>
      <c r="Y847" s="824"/>
      <c r="Z847" s="824"/>
    </row>
    <row r="848" s="823" customFormat="1" ht="28.45" hidden="1" customHeight="1" outlineLevel="1" spans="1:26">
      <c r="A848" s="833"/>
      <c r="B848" s="831" t="s">
        <v>2191</v>
      </c>
      <c r="C848" s="831" t="s">
        <v>9325</v>
      </c>
      <c r="D848" s="832">
        <v>83790</v>
      </c>
      <c r="E848" s="831"/>
      <c r="F848" s="824"/>
      <c r="G848" s="824"/>
      <c r="H848" s="824"/>
      <c r="I848" s="824"/>
      <c r="J848" s="824"/>
      <c r="K848" s="824"/>
      <c r="L848" s="824"/>
      <c r="M848" s="824"/>
      <c r="N848" s="824"/>
      <c r="O848" s="824"/>
      <c r="P848" s="824"/>
      <c r="Q848" s="824"/>
      <c r="R848" s="824"/>
      <c r="S848" s="824"/>
      <c r="T848" s="824"/>
      <c r="U848" s="824"/>
      <c r="V848" s="824"/>
      <c r="W848" s="824"/>
      <c r="X848" s="824"/>
      <c r="Y848" s="824"/>
      <c r="Z848" s="824"/>
    </row>
    <row r="849" s="823" customFormat="1" ht="28.45" hidden="1" customHeight="1" outlineLevel="1" spans="1:26">
      <c r="A849" s="833"/>
      <c r="B849" s="831" t="s">
        <v>2191</v>
      </c>
      <c r="C849" s="831" t="s">
        <v>8612</v>
      </c>
      <c r="D849" s="832">
        <v>-280000</v>
      </c>
      <c r="E849" s="831"/>
      <c r="F849" s="824"/>
      <c r="G849" s="824"/>
      <c r="H849" s="824"/>
      <c r="I849" s="824"/>
      <c r="J849" s="824"/>
      <c r="K849" s="824"/>
      <c r="L849" s="824"/>
      <c r="M849" s="824"/>
      <c r="N849" s="824"/>
      <c r="O849" s="824"/>
      <c r="P849" s="824"/>
      <c r="Q849" s="824"/>
      <c r="R849" s="824"/>
      <c r="S849" s="824"/>
      <c r="T849" s="824"/>
      <c r="U849" s="824"/>
      <c r="V849" s="824"/>
      <c r="W849" s="824"/>
      <c r="X849" s="824"/>
      <c r="Y849" s="824"/>
      <c r="Z849" s="824"/>
    </row>
    <row r="850" s="823" customFormat="1" ht="28.45" hidden="1" customHeight="1" outlineLevel="1" spans="1:26">
      <c r="A850" s="833"/>
      <c r="B850" s="831" t="s">
        <v>2191</v>
      </c>
      <c r="C850" s="831" t="s">
        <v>9268</v>
      </c>
      <c r="D850" s="832">
        <v>-86414.4</v>
      </c>
      <c r="E850" s="831"/>
      <c r="F850" s="824"/>
      <c r="G850" s="824"/>
      <c r="H850" s="824"/>
      <c r="I850" s="824"/>
      <c r="J850" s="824"/>
      <c r="K850" s="824"/>
      <c r="L850" s="824"/>
      <c r="M850" s="824"/>
      <c r="N850" s="824"/>
      <c r="O850" s="824"/>
      <c r="P850" s="824"/>
      <c r="Q850" s="824"/>
      <c r="R850" s="824"/>
      <c r="S850" s="824"/>
      <c r="T850" s="824"/>
      <c r="U850" s="824"/>
      <c r="V850" s="824"/>
      <c r="W850" s="824"/>
      <c r="X850" s="824"/>
      <c r="Y850" s="824"/>
      <c r="Z850" s="824"/>
    </row>
    <row r="851" s="823" customFormat="1" ht="28.45" hidden="1" customHeight="1" outlineLevel="1" spans="1:26">
      <c r="A851" s="833"/>
      <c r="B851" s="831" t="s">
        <v>2191</v>
      </c>
      <c r="C851" s="831" t="s">
        <v>8446</v>
      </c>
      <c r="D851" s="832">
        <v>132500</v>
      </c>
      <c r="E851" s="831"/>
      <c r="F851" s="824"/>
      <c r="G851" s="824"/>
      <c r="H851" s="824"/>
      <c r="I851" s="824"/>
      <c r="J851" s="824"/>
      <c r="K851" s="824"/>
      <c r="L851" s="824"/>
      <c r="M851" s="824"/>
      <c r="N851" s="824"/>
      <c r="O851" s="824"/>
      <c r="P851" s="824"/>
      <c r="Q851" s="824"/>
      <c r="R851" s="824"/>
      <c r="S851" s="824"/>
      <c r="T851" s="824"/>
      <c r="U851" s="824"/>
      <c r="V851" s="824"/>
      <c r="W851" s="824"/>
      <c r="X851" s="824"/>
      <c r="Y851" s="824"/>
      <c r="Z851" s="824"/>
    </row>
    <row r="852" s="823" customFormat="1" ht="28.45" hidden="1" customHeight="1" outlineLevel="1" spans="1:26">
      <c r="A852" s="833"/>
      <c r="B852" s="831" t="s">
        <v>2191</v>
      </c>
      <c r="C852" s="831" t="s">
        <v>9326</v>
      </c>
      <c r="D852" s="832">
        <v>428400</v>
      </c>
      <c r="E852" s="831"/>
      <c r="F852" s="824"/>
      <c r="G852" s="824"/>
      <c r="H852" s="824"/>
      <c r="I852" s="824"/>
      <c r="J852" s="824"/>
      <c r="K852" s="824"/>
      <c r="L852" s="824"/>
      <c r="M852" s="824"/>
      <c r="N852" s="824"/>
      <c r="O852" s="824"/>
      <c r="P852" s="824"/>
      <c r="Q852" s="824"/>
      <c r="R852" s="824"/>
      <c r="S852" s="824"/>
      <c r="T852" s="824"/>
      <c r="U852" s="824"/>
      <c r="V852" s="824"/>
      <c r="W852" s="824"/>
      <c r="X852" s="824"/>
      <c r="Y852" s="824"/>
      <c r="Z852" s="824"/>
    </row>
    <row r="853" s="823" customFormat="1" ht="28.45" hidden="1" customHeight="1" outlineLevel="1" spans="1:26">
      <c r="A853" s="833"/>
      <c r="B853" s="831" t="s">
        <v>2191</v>
      </c>
      <c r="C853" s="831" t="s">
        <v>9327</v>
      </c>
      <c r="D853" s="832">
        <v>112752</v>
      </c>
      <c r="E853" s="831"/>
      <c r="F853" s="824"/>
      <c r="G853" s="824"/>
      <c r="H853" s="824"/>
      <c r="I853" s="824"/>
      <c r="J853" s="824"/>
      <c r="K853" s="824"/>
      <c r="L853" s="824"/>
      <c r="M853" s="824"/>
      <c r="N853" s="824"/>
      <c r="O853" s="824"/>
      <c r="P853" s="824"/>
      <c r="Q853" s="824"/>
      <c r="R853" s="824"/>
      <c r="S853" s="824"/>
      <c r="T853" s="824"/>
      <c r="U853" s="824"/>
      <c r="V853" s="824"/>
      <c r="W853" s="824"/>
      <c r="X853" s="824"/>
      <c r="Y853" s="824"/>
      <c r="Z853" s="824"/>
    </row>
    <row r="854" s="823" customFormat="1" ht="28.45" hidden="1" customHeight="1" outlineLevel="1" spans="1:26">
      <c r="A854" s="833"/>
      <c r="B854" s="831" t="s">
        <v>2191</v>
      </c>
      <c r="C854" s="831" t="s">
        <v>9157</v>
      </c>
      <c r="D854" s="832">
        <v>205000</v>
      </c>
      <c r="E854" s="831"/>
      <c r="F854" s="824"/>
      <c r="G854" s="824"/>
      <c r="H854" s="824"/>
      <c r="I854" s="824"/>
      <c r="J854" s="824"/>
      <c r="K854" s="824"/>
      <c r="L854" s="824"/>
      <c r="M854" s="824"/>
      <c r="N854" s="824"/>
      <c r="O854" s="824"/>
      <c r="P854" s="824"/>
      <c r="Q854" s="824"/>
      <c r="R854" s="824"/>
      <c r="S854" s="824"/>
      <c r="T854" s="824"/>
      <c r="U854" s="824"/>
      <c r="V854" s="824"/>
      <c r="W854" s="824"/>
      <c r="X854" s="824"/>
      <c r="Y854" s="824"/>
      <c r="Z854" s="824"/>
    </row>
    <row r="855" s="823" customFormat="1" ht="28.45" hidden="1" customHeight="1" outlineLevel="1" spans="1:26">
      <c r="A855" s="833"/>
      <c r="B855" s="831" t="s">
        <v>2191</v>
      </c>
      <c r="C855" s="831" t="s">
        <v>9328</v>
      </c>
      <c r="D855" s="832">
        <v>37800</v>
      </c>
      <c r="E855" s="831"/>
      <c r="F855" s="824"/>
      <c r="G855" s="824"/>
      <c r="H855" s="824"/>
      <c r="I855" s="824"/>
      <c r="J855" s="824"/>
      <c r="K855" s="824"/>
      <c r="L855" s="824"/>
      <c r="M855" s="824"/>
      <c r="N855" s="824"/>
      <c r="O855" s="824"/>
      <c r="P855" s="824"/>
      <c r="Q855" s="824"/>
      <c r="R855" s="824"/>
      <c r="S855" s="824"/>
      <c r="T855" s="824"/>
      <c r="U855" s="824"/>
      <c r="V855" s="824"/>
      <c r="W855" s="824"/>
      <c r="X855" s="824"/>
      <c r="Y855" s="824"/>
      <c r="Z855" s="824"/>
    </row>
    <row r="856" s="823" customFormat="1" ht="28.45" hidden="1" customHeight="1" outlineLevel="1" spans="1:26">
      <c r="A856" s="833"/>
      <c r="B856" s="831" t="s">
        <v>2191</v>
      </c>
      <c r="C856" s="831" t="s">
        <v>9329</v>
      </c>
      <c r="D856" s="832">
        <v>69086</v>
      </c>
      <c r="E856" s="831"/>
      <c r="F856" s="824"/>
      <c r="G856" s="824"/>
      <c r="H856" s="824"/>
      <c r="I856" s="824"/>
      <c r="J856" s="824"/>
      <c r="K856" s="824"/>
      <c r="L856" s="824"/>
      <c r="M856" s="824"/>
      <c r="N856" s="824"/>
      <c r="O856" s="824"/>
      <c r="P856" s="824"/>
      <c r="Q856" s="824"/>
      <c r="R856" s="824"/>
      <c r="S856" s="824"/>
      <c r="T856" s="824"/>
      <c r="U856" s="824"/>
      <c r="V856" s="824"/>
      <c r="W856" s="824"/>
      <c r="X856" s="824"/>
      <c r="Y856" s="824"/>
      <c r="Z856" s="824"/>
    </row>
    <row r="857" s="823" customFormat="1" ht="28.45" hidden="1" customHeight="1" outlineLevel="1" spans="1:26">
      <c r="A857" s="833"/>
      <c r="B857" s="831" t="s">
        <v>2191</v>
      </c>
      <c r="C857" s="831" t="s">
        <v>9330</v>
      </c>
      <c r="D857" s="832">
        <v>610740</v>
      </c>
      <c r="E857" s="831"/>
      <c r="F857" s="824"/>
      <c r="G857" s="824"/>
      <c r="H857" s="824"/>
      <c r="I857" s="824"/>
      <c r="J857" s="824"/>
      <c r="K857" s="824"/>
      <c r="L857" s="824"/>
      <c r="M857" s="824"/>
      <c r="N857" s="824"/>
      <c r="O857" s="824"/>
      <c r="P857" s="824"/>
      <c r="Q857" s="824"/>
      <c r="R857" s="824"/>
      <c r="S857" s="824"/>
      <c r="T857" s="824"/>
      <c r="U857" s="824"/>
      <c r="V857" s="824"/>
      <c r="W857" s="824"/>
      <c r="X857" s="824"/>
      <c r="Y857" s="824"/>
      <c r="Z857" s="824"/>
    </row>
    <row r="858" s="823" customFormat="1" ht="28.45" hidden="1" customHeight="1" outlineLevel="1" spans="1:26">
      <c r="A858" s="833"/>
      <c r="B858" s="831" t="s">
        <v>2191</v>
      </c>
      <c r="C858" s="831" t="s">
        <v>9331</v>
      </c>
      <c r="D858" s="832">
        <v>-1595</v>
      </c>
      <c r="E858" s="831"/>
      <c r="F858" s="824"/>
      <c r="G858" s="824"/>
      <c r="H858" s="824"/>
      <c r="I858" s="824"/>
      <c r="J858" s="824"/>
      <c r="K858" s="824"/>
      <c r="L858" s="824"/>
      <c r="M858" s="824"/>
      <c r="N858" s="824"/>
      <c r="O858" s="824"/>
      <c r="P858" s="824"/>
      <c r="Q858" s="824"/>
      <c r="R858" s="824"/>
      <c r="S858" s="824"/>
      <c r="T858" s="824"/>
      <c r="U858" s="824"/>
      <c r="V858" s="824"/>
      <c r="W858" s="824"/>
      <c r="X858" s="824"/>
      <c r="Y858" s="824"/>
      <c r="Z858" s="824"/>
    </row>
    <row r="859" s="823" customFormat="1" ht="28.45" hidden="1" customHeight="1" outlineLevel="1" spans="1:26">
      <c r="A859" s="833"/>
      <c r="B859" s="831" t="s">
        <v>2191</v>
      </c>
      <c r="C859" s="831" t="s">
        <v>2317</v>
      </c>
      <c r="D859" s="832">
        <v>36115.2</v>
      </c>
      <c r="E859" s="831"/>
      <c r="F859" s="824"/>
      <c r="G859" s="824"/>
      <c r="H859" s="824"/>
      <c r="I859" s="824"/>
      <c r="J859" s="824"/>
      <c r="K859" s="824"/>
      <c r="L859" s="824"/>
      <c r="M859" s="824"/>
      <c r="N859" s="824"/>
      <c r="O859" s="824"/>
      <c r="P859" s="824"/>
      <c r="Q859" s="824"/>
      <c r="R859" s="824"/>
      <c r="S859" s="824"/>
      <c r="T859" s="824"/>
      <c r="U859" s="824"/>
      <c r="V859" s="824"/>
      <c r="W859" s="824"/>
      <c r="X859" s="824"/>
      <c r="Y859" s="824"/>
      <c r="Z859" s="824"/>
    </row>
    <row r="860" s="823" customFormat="1" ht="28.45" hidden="1" customHeight="1" outlineLevel="1" spans="1:26">
      <c r="A860" s="833"/>
      <c r="B860" s="831" t="s">
        <v>2191</v>
      </c>
      <c r="C860" s="831" t="s">
        <v>9332</v>
      </c>
      <c r="D860" s="832">
        <v>44100</v>
      </c>
      <c r="E860" s="831"/>
      <c r="F860" s="824"/>
      <c r="G860" s="824"/>
      <c r="H860" s="824"/>
      <c r="I860" s="824"/>
      <c r="J860" s="824"/>
      <c r="K860" s="824"/>
      <c r="L860" s="824"/>
      <c r="M860" s="824"/>
      <c r="N860" s="824"/>
      <c r="O860" s="824"/>
      <c r="P860" s="824"/>
      <c r="Q860" s="824"/>
      <c r="R860" s="824"/>
      <c r="S860" s="824"/>
      <c r="T860" s="824"/>
      <c r="U860" s="824"/>
      <c r="V860" s="824"/>
      <c r="W860" s="824"/>
      <c r="X860" s="824"/>
      <c r="Y860" s="824"/>
      <c r="Z860" s="824"/>
    </row>
    <row r="861" s="823" customFormat="1" ht="28.45" hidden="1" customHeight="1" outlineLevel="1" spans="1:26">
      <c r="A861" s="833"/>
      <c r="B861" s="831" t="s">
        <v>2191</v>
      </c>
      <c r="C861" s="831" t="s">
        <v>9168</v>
      </c>
      <c r="D861" s="832">
        <v>51870</v>
      </c>
      <c r="E861" s="831"/>
      <c r="F861" s="824"/>
      <c r="G861" s="824"/>
      <c r="H861" s="824"/>
      <c r="I861" s="824"/>
      <c r="J861" s="824"/>
      <c r="K861" s="824"/>
      <c r="L861" s="824"/>
      <c r="M861" s="824"/>
      <c r="N861" s="824"/>
      <c r="O861" s="824"/>
      <c r="P861" s="824"/>
      <c r="Q861" s="824"/>
      <c r="R861" s="824"/>
      <c r="S861" s="824"/>
      <c r="T861" s="824"/>
      <c r="U861" s="824"/>
      <c r="V861" s="824"/>
      <c r="W861" s="824"/>
      <c r="X861" s="824"/>
      <c r="Y861" s="824"/>
      <c r="Z861" s="824"/>
    </row>
    <row r="862" s="823" customFormat="1" ht="28.45" hidden="1" customHeight="1" outlineLevel="1" spans="1:26">
      <c r="A862" s="833"/>
      <c r="B862" s="831" t="s">
        <v>2191</v>
      </c>
      <c r="C862" s="831" t="s">
        <v>9333</v>
      </c>
      <c r="D862" s="832">
        <v>70000</v>
      </c>
      <c r="E862" s="831"/>
      <c r="F862" s="824"/>
      <c r="G862" s="824"/>
      <c r="H862" s="824"/>
      <c r="I862" s="824"/>
      <c r="J862" s="824"/>
      <c r="K862" s="824"/>
      <c r="L862" s="824"/>
      <c r="M862" s="824"/>
      <c r="N862" s="824"/>
      <c r="O862" s="824"/>
      <c r="P862" s="824"/>
      <c r="Q862" s="824"/>
      <c r="R862" s="824"/>
      <c r="S862" s="824"/>
      <c r="T862" s="824"/>
      <c r="U862" s="824"/>
      <c r="V862" s="824"/>
      <c r="W862" s="824"/>
      <c r="X862" s="824"/>
      <c r="Y862" s="824"/>
      <c r="Z862" s="824"/>
    </row>
    <row r="863" s="823" customFormat="1" ht="28.45" hidden="1" customHeight="1" outlineLevel="1" spans="1:26">
      <c r="A863" s="833"/>
      <c r="B863" s="831" t="s">
        <v>2191</v>
      </c>
      <c r="C863" s="831" t="s">
        <v>8615</v>
      </c>
      <c r="D863" s="832">
        <v>-85000</v>
      </c>
      <c r="E863" s="831"/>
      <c r="F863" s="824"/>
      <c r="G863" s="824"/>
      <c r="H863" s="824"/>
      <c r="I863" s="824"/>
      <c r="J863" s="824"/>
      <c r="K863" s="824"/>
      <c r="L863" s="824"/>
      <c r="M863" s="824"/>
      <c r="N863" s="824"/>
      <c r="O863" s="824"/>
      <c r="P863" s="824"/>
      <c r="Q863" s="824"/>
      <c r="R863" s="824"/>
      <c r="S863" s="824"/>
      <c r="T863" s="824"/>
      <c r="U863" s="824"/>
      <c r="V863" s="824"/>
      <c r="W863" s="824"/>
      <c r="X863" s="824"/>
      <c r="Y863" s="824"/>
      <c r="Z863" s="824"/>
    </row>
    <row r="864" s="823" customFormat="1" ht="28.45" hidden="1" customHeight="1" outlineLevel="1" spans="1:26">
      <c r="A864" s="833"/>
      <c r="B864" s="831" t="s">
        <v>2191</v>
      </c>
      <c r="C864" s="831" t="s">
        <v>9334</v>
      </c>
      <c r="D864" s="832">
        <v>1253835</v>
      </c>
      <c r="E864" s="831"/>
      <c r="F864" s="824"/>
      <c r="G864" s="824"/>
      <c r="H864" s="824"/>
      <c r="I864" s="824"/>
      <c r="J864" s="824"/>
      <c r="K864" s="824"/>
      <c r="L864" s="824"/>
      <c r="M864" s="824"/>
      <c r="N864" s="824"/>
      <c r="O864" s="824"/>
      <c r="P864" s="824"/>
      <c r="Q864" s="824"/>
      <c r="R864" s="824"/>
      <c r="S864" s="824"/>
      <c r="T864" s="824"/>
      <c r="U864" s="824"/>
      <c r="V864" s="824"/>
      <c r="W864" s="824"/>
      <c r="X864" s="824"/>
      <c r="Y864" s="824"/>
      <c r="Z864" s="824"/>
    </row>
    <row r="865" s="823" customFormat="1" ht="28.45" hidden="1" customHeight="1" outlineLevel="1" spans="1:26">
      <c r="A865" s="833"/>
      <c r="B865" s="831" t="s">
        <v>2191</v>
      </c>
      <c r="C865" s="831" t="s">
        <v>9172</v>
      </c>
      <c r="D865" s="832">
        <v>-54230</v>
      </c>
      <c r="E865" s="831"/>
      <c r="F865" s="824"/>
      <c r="G865" s="824"/>
      <c r="H865" s="824"/>
      <c r="I865" s="824"/>
      <c r="J865" s="824"/>
      <c r="K865" s="824"/>
      <c r="L865" s="824"/>
      <c r="M865" s="824"/>
      <c r="N865" s="824"/>
      <c r="O865" s="824"/>
      <c r="P865" s="824"/>
      <c r="Q865" s="824"/>
      <c r="R865" s="824"/>
      <c r="S865" s="824"/>
      <c r="T865" s="824"/>
      <c r="U865" s="824"/>
      <c r="V865" s="824"/>
      <c r="W865" s="824"/>
      <c r="X865" s="824"/>
      <c r="Y865" s="824"/>
      <c r="Z865" s="824"/>
    </row>
    <row r="866" s="823" customFormat="1" ht="28.45" hidden="1" customHeight="1" outlineLevel="1" spans="1:26">
      <c r="A866" s="833"/>
      <c r="B866" s="831" t="s">
        <v>2191</v>
      </c>
      <c r="C866" s="831" t="s">
        <v>9335</v>
      </c>
      <c r="D866" s="832">
        <v>36161.9</v>
      </c>
      <c r="E866" s="831"/>
      <c r="F866" s="824"/>
      <c r="G866" s="824"/>
      <c r="H866" s="824"/>
      <c r="I866" s="824"/>
      <c r="J866" s="824"/>
      <c r="K866" s="824"/>
      <c r="L866" s="824"/>
      <c r="M866" s="824"/>
      <c r="N866" s="824"/>
      <c r="O866" s="824"/>
      <c r="P866" s="824"/>
      <c r="Q866" s="824"/>
      <c r="R866" s="824"/>
      <c r="S866" s="824"/>
      <c r="T866" s="824"/>
      <c r="U866" s="824"/>
      <c r="V866" s="824"/>
      <c r="W866" s="824"/>
      <c r="X866" s="824"/>
      <c r="Y866" s="824"/>
      <c r="Z866" s="824"/>
    </row>
    <row r="867" s="823" customFormat="1" ht="28.45" hidden="1" customHeight="1" outlineLevel="1" spans="1:26">
      <c r="A867" s="833"/>
      <c r="B867" s="831" t="s">
        <v>2191</v>
      </c>
      <c r="C867" s="831" t="s">
        <v>9174</v>
      </c>
      <c r="D867" s="832">
        <v>196940</v>
      </c>
      <c r="E867" s="831"/>
      <c r="F867" s="824"/>
      <c r="G867" s="824"/>
      <c r="H867" s="824"/>
      <c r="I867" s="824"/>
      <c r="J867" s="824"/>
      <c r="K867" s="824"/>
      <c r="L867" s="824"/>
      <c r="M867" s="824"/>
      <c r="N867" s="824"/>
      <c r="O867" s="824"/>
      <c r="P867" s="824"/>
      <c r="Q867" s="824"/>
      <c r="R867" s="824"/>
      <c r="S867" s="824"/>
      <c r="T867" s="824"/>
      <c r="U867" s="824"/>
      <c r="V867" s="824"/>
      <c r="W867" s="824"/>
      <c r="X867" s="824"/>
      <c r="Y867" s="824"/>
      <c r="Z867" s="824"/>
    </row>
    <row r="868" s="823" customFormat="1" ht="28.45" hidden="1" customHeight="1" outlineLevel="1" spans="1:26">
      <c r="A868" s="833"/>
      <c r="B868" s="831" t="s">
        <v>2191</v>
      </c>
      <c r="C868" s="831" t="s">
        <v>9336</v>
      </c>
      <c r="D868" s="832">
        <v>669600</v>
      </c>
      <c r="E868" s="831"/>
      <c r="F868" s="824"/>
      <c r="G868" s="824"/>
      <c r="H868" s="824"/>
      <c r="I868" s="824"/>
      <c r="J868" s="824"/>
      <c r="K868" s="824"/>
      <c r="L868" s="824"/>
      <c r="M868" s="824"/>
      <c r="N868" s="824"/>
      <c r="O868" s="824"/>
      <c r="P868" s="824"/>
      <c r="Q868" s="824"/>
      <c r="R868" s="824"/>
      <c r="S868" s="824"/>
      <c r="T868" s="824"/>
      <c r="U868" s="824"/>
      <c r="V868" s="824"/>
      <c r="W868" s="824"/>
      <c r="X868" s="824"/>
      <c r="Y868" s="824"/>
      <c r="Z868" s="824"/>
    </row>
    <row r="869" s="823" customFormat="1" ht="28.45" hidden="1" customHeight="1" outlineLevel="1" spans="1:26">
      <c r="A869" s="833"/>
      <c r="B869" s="831" t="s">
        <v>2191</v>
      </c>
      <c r="C869" s="831" t="s">
        <v>9337</v>
      </c>
      <c r="D869" s="832">
        <v>68400</v>
      </c>
      <c r="E869" s="831"/>
      <c r="F869" s="824"/>
      <c r="G869" s="824"/>
      <c r="H869" s="824"/>
      <c r="I869" s="824"/>
      <c r="J869" s="824"/>
      <c r="K869" s="824"/>
      <c r="L869" s="824"/>
      <c r="M869" s="824"/>
      <c r="N869" s="824"/>
      <c r="O869" s="824"/>
      <c r="P869" s="824"/>
      <c r="Q869" s="824"/>
      <c r="R869" s="824"/>
      <c r="S869" s="824"/>
      <c r="T869" s="824"/>
      <c r="U869" s="824"/>
      <c r="V869" s="824"/>
      <c r="W869" s="824"/>
      <c r="X869" s="824"/>
      <c r="Y869" s="824"/>
      <c r="Z869" s="824"/>
    </row>
    <row r="870" s="823" customFormat="1" ht="28.45" hidden="1" customHeight="1" outlineLevel="1" spans="1:26">
      <c r="A870" s="833"/>
      <c r="B870" s="831" t="s">
        <v>2191</v>
      </c>
      <c r="C870" s="831" t="s">
        <v>9338</v>
      </c>
      <c r="D870" s="832">
        <v>440682</v>
      </c>
      <c r="E870" s="831"/>
      <c r="F870" s="824"/>
      <c r="G870" s="824"/>
      <c r="H870" s="824"/>
      <c r="I870" s="824"/>
      <c r="J870" s="824"/>
      <c r="K870" s="824"/>
      <c r="L870" s="824"/>
      <c r="M870" s="824"/>
      <c r="N870" s="824"/>
      <c r="O870" s="824"/>
      <c r="P870" s="824"/>
      <c r="Q870" s="824"/>
      <c r="R870" s="824"/>
      <c r="S870" s="824"/>
      <c r="T870" s="824"/>
      <c r="U870" s="824"/>
      <c r="V870" s="824"/>
      <c r="W870" s="824"/>
      <c r="X870" s="824"/>
      <c r="Y870" s="824"/>
      <c r="Z870" s="824"/>
    </row>
    <row r="871" s="823" customFormat="1" ht="28.45" hidden="1" customHeight="1" outlineLevel="1" spans="1:26">
      <c r="A871" s="833"/>
      <c r="B871" s="831" t="s">
        <v>2191</v>
      </c>
      <c r="C871" s="831" t="s">
        <v>9178</v>
      </c>
      <c r="D871" s="832">
        <v>5610</v>
      </c>
      <c r="E871" s="831"/>
      <c r="F871" s="824"/>
      <c r="G871" s="824"/>
      <c r="H871" s="824"/>
      <c r="I871" s="824"/>
      <c r="J871" s="824"/>
      <c r="K871" s="824"/>
      <c r="L871" s="824"/>
      <c r="M871" s="824"/>
      <c r="N871" s="824"/>
      <c r="O871" s="824"/>
      <c r="P871" s="824"/>
      <c r="Q871" s="824"/>
      <c r="R871" s="824"/>
      <c r="S871" s="824"/>
      <c r="T871" s="824"/>
      <c r="U871" s="824"/>
      <c r="V871" s="824"/>
      <c r="W871" s="824"/>
      <c r="X871" s="824"/>
      <c r="Y871" s="824"/>
      <c r="Z871" s="824"/>
    </row>
    <row r="872" s="823" customFormat="1" ht="28.45" hidden="1" customHeight="1" outlineLevel="1" spans="1:26">
      <c r="A872" s="833"/>
      <c r="B872" s="831" t="s">
        <v>2191</v>
      </c>
      <c r="C872" s="831" t="s">
        <v>9339</v>
      </c>
      <c r="D872" s="832">
        <v>90630</v>
      </c>
      <c r="E872" s="831"/>
      <c r="F872" s="824"/>
      <c r="G872" s="824"/>
      <c r="H872" s="824"/>
      <c r="I872" s="824"/>
      <c r="J872" s="824"/>
      <c r="K872" s="824"/>
      <c r="L872" s="824"/>
      <c r="M872" s="824"/>
      <c r="N872" s="824"/>
      <c r="O872" s="824"/>
      <c r="P872" s="824"/>
      <c r="Q872" s="824"/>
      <c r="R872" s="824"/>
      <c r="S872" s="824"/>
      <c r="T872" s="824"/>
      <c r="U872" s="824"/>
      <c r="V872" s="824"/>
      <c r="W872" s="824"/>
      <c r="X872" s="824"/>
      <c r="Y872" s="824"/>
      <c r="Z872" s="824"/>
    </row>
    <row r="873" s="823" customFormat="1" ht="28.45" hidden="1" customHeight="1" outlineLevel="1" spans="1:26">
      <c r="A873" s="833"/>
      <c r="B873" s="831" t="s">
        <v>2191</v>
      </c>
      <c r="C873" s="831" t="s">
        <v>8616</v>
      </c>
      <c r="D873" s="832">
        <v>-160000</v>
      </c>
      <c r="E873" s="831"/>
      <c r="F873" s="824"/>
      <c r="G873" s="824"/>
      <c r="H873" s="824"/>
      <c r="I873" s="824"/>
      <c r="J873" s="824"/>
      <c r="K873" s="824"/>
      <c r="L873" s="824"/>
      <c r="M873" s="824"/>
      <c r="N873" s="824"/>
      <c r="O873" s="824"/>
      <c r="P873" s="824"/>
      <c r="Q873" s="824"/>
      <c r="R873" s="824"/>
      <c r="S873" s="824"/>
      <c r="T873" s="824"/>
      <c r="U873" s="824"/>
      <c r="V873" s="824"/>
      <c r="W873" s="824"/>
      <c r="X873" s="824"/>
      <c r="Y873" s="824"/>
      <c r="Z873" s="824"/>
    </row>
    <row r="874" s="823" customFormat="1" ht="28.45" hidden="1" customHeight="1" outlineLevel="1" spans="1:26">
      <c r="A874" s="833"/>
      <c r="B874" s="831" t="s">
        <v>2191</v>
      </c>
      <c r="C874" s="831" t="s">
        <v>9340</v>
      </c>
      <c r="D874" s="832">
        <v>15876</v>
      </c>
      <c r="E874" s="831"/>
      <c r="F874" s="824"/>
      <c r="G874" s="824"/>
      <c r="H874" s="824"/>
      <c r="I874" s="824"/>
      <c r="J874" s="824"/>
      <c r="K874" s="824"/>
      <c r="L874" s="824"/>
      <c r="M874" s="824"/>
      <c r="N874" s="824"/>
      <c r="O874" s="824"/>
      <c r="P874" s="824"/>
      <c r="Q874" s="824"/>
      <c r="R874" s="824"/>
      <c r="S874" s="824"/>
      <c r="T874" s="824"/>
      <c r="U874" s="824"/>
      <c r="V874" s="824"/>
      <c r="W874" s="824"/>
      <c r="X874" s="824"/>
      <c r="Y874" s="824"/>
      <c r="Z874" s="824"/>
    </row>
    <row r="875" s="823" customFormat="1" ht="28.45" hidden="1" customHeight="1" outlineLevel="1" spans="1:26">
      <c r="A875" s="833"/>
      <c r="B875" s="831" t="s">
        <v>2191</v>
      </c>
      <c r="C875" s="831" t="s">
        <v>9341</v>
      </c>
      <c r="D875" s="832">
        <v>239250</v>
      </c>
      <c r="E875" s="831"/>
      <c r="F875" s="824"/>
      <c r="G875" s="824"/>
      <c r="H875" s="824"/>
      <c r="I875" s="824"/>
      <c r="J875" s="824"/>
      <c r="K875" s="824"/>
      <c r="L875" s="824"/>
      <c r="M875" s="824"/>
      <c r="N875" s="824"/>
      <c r="O875" s="824"/>
      <c r="P875" s="824"/>
      <c r="Q875" s="824"/>
      <c r="R875" s="824"/>
      <c r="S875" s="824"/>
      <c r="T875" s="824"/>
      <c r="U875" s="824"/>
      <c r="V875" s="824"/>
      <c r="W875" s="824"/>
      <c r="X875" s="824"/>
      <c r="Y875" s="824"/>
      <c r="Z875" s="824"/>
    </row>
    <row r="876" s="823" customFormat="1" ht="28.45" hidden="1" customHeight="1" outlineLevel="1" spans="1:26">
      <c r="A876" s="833"/>
      <c r="B876" s="831" t="s">
        <v>2191</v>
      </c>
      <c r="C876" s="831" t="s">
        <v>9342</v>
      </c>
      <c r="D876" s="832">
        <v>108000</v>
      </c>
      <c r="E876" s="831"/>
      <c r="F876" s="824"/>
      <c r="G876" s="824"/>
      <c r="H876" s="824"/>
      <c r="I876" s="824"/>
      <c r="J876" s="824"/>
      <c r="K876" s="824"/>
      <c r="L876" s="824"/>
      <c r="M876" s="824"/>
      <c r="N876" s="824"/>
      <c r="O876" s="824"/>
      <c r="P876" s="824"/>
      <c r="Q876" s="824"/>
      <c r="R876" s="824"/>
      <c r="S876" s="824"/>
      <c r="T876" s="824"/>
      <c r="U876" s="824"/>
      <c r="V876" s="824"/>
      <c r="W876" s="824"/>
      <c r="X876" s="824"/>
      <c r="Y876" s="824"/>
      <c r="Z876" s="824"/>
    </row>
    <row r="877" s="823" customFormat="1" ht="28.45" hidden="1" customHeight="1" outlineLevel="1" spans="1:26">
      <c r="A877" s="833"/>
      <c r="B877" s="831" t="s">
        <v>2191</v>
      </c>
      <c r="C877" s="831" t="s">
        <v>9343</v>
      </c>
      <c r="D877" s="832">
        <v>167769</v>
      </c>
      <c r="E877" s="831"/>
      <c r="F877" s="824"/>
      <c r="G877" s="824"/>
      <c r="H877" s="824"/>
      <c r="I877" s="824"/>
      <c r="J877" s="824"/>
      <c r="K877" s="824"/>
      <c r="L877" s="824"/>
      <c r="M877" s="824"/>
      <c r="N877" s="824"/>
      <c r="O877" s="824"/>
      <c r="P877" s="824"/>
      <c r="Q877" s="824"/>
      <c r="R877" s="824"/>
      <c r="S877" s="824"/>
      <c r="T877" s="824"/>
      <c r="U877" s="824"/>
      <c r="V877" s="824"/>
      <c r="W877" s="824"/>
      <c r="X877" s="824"/>
      <c r="Y877" s="824"/>
      <c r="Z877" s="824"/>
    </row>
    <row r="878" s="823" customFormat="1" ht="28.45" hidden="1" customHeight="1" outlineLevel="1" spans="1:26">
      <c r="A878" s="833"/>
      <c r="B878" s="831" t="s">
        <v>2191</v>
      </c>
      <c r="C878" s="831" t="s">
        <v>9344</v>
      </c>
      <c r="D878" s="832">
        <v>122400</v>
      </c>
      <c r="E878" s="831"/>
      <c r="F878" s="824"/>
      <c r="G878" s="824"/>
      <c r="H878" s="824"/>
      <c r="I878" s="824"/>
      <c r="J878" s="824"/>
      <c r="K878" s="824"/>
      <c r="L878" s="824"/>
      <c r="M878" s="824"/>
      <c r="N878" s="824"/>
      <c r="O878" s="824"/>
      <c r="P878" s="824"/>
      <c r="Q878" s="824"/>
      <c r="R878" s="824"/>
      <c r="S878" s="824"/>
      <c r="T878" s="824"/>
      <c r="U878" s="824"/>
      <c r="V878" s="824"/>
      <c r="W878" s="824"/>
      <c r="X878" s="824"/>
      <c r="Y878" s="824"/>
      <c r="Z878" s="824"/>
    </row>
    <row r="879" s="823" customFormat="1" ht="28.45" hidden="1" customHeight="1" outlineLevel="1" spans="1:26">
      <c r="A879" s="833"/>
      <c r="B879" s="831" t="s">
        <v>2191</v>
      </c>
      <c r="C879" s="831" t="s">
        <v>8617</v>
      </c>
      <c r="D879" s="832">
        <v>-40000</v>
      </c>
      <c r="E879" s="831"/>
      <c r="F879" s="824"/>
      <c r="G879" s="824"/>
      <c r="H879" s="824"/>
      <c r="I879" s="824"/>
      <c r="J879" s="824"/>
      <c r="K879" s="824"/>
      <c r="L879" s="824"/>
      <c r="M879" s="824"/>
      <c r="N879" s="824"/>
      <c r="O879" s="824"/>
      <c r="P879" s="824"/>
      <c r="Q879" s="824"/>
      <c r="R879" s="824"/>
      <c r="S879" s="824"/>
      <c r="T879" s="824"/>
      <c r="U879" s="824"/>
      <c r="V879" s="824"/>
      <c r="W879" s="824"/>
      <c r="X879" s="824"/>
      <c r="Y879" s="824"/>
      <c r="Z879" s="824"/>
    </row>
    <row r="880" s="823" customFormat="1" ht="28.45" hidden="1" customHeight="1" outlineLevel="1" spans="1:26">
      <c r="A880" s="833"/>
      <c r="B880" s="831" t="s">
        <v>2191</v>
      </c>
      <c r="C880" s="831" t="s">
        <v>9345</v>
      </c>
      <c r="D880" s="832">
        <v>21532</v>
      </c>
      <c r="E880" s="831"/>
      <c r="F880" s="824"/>
      <c r="G880" s="824"/>
      <c r="H880" s="824"/>
      <c r="I880" s="824"/>
      <c r="J880" s="824"/>
      <c r="K880" s="824"/>
      <c r="L880" s="824"/>
      <c r="M880" s="824"/>
      <c r="N880" s="824"/>
      <c r="O880" s="824"/>
      <c r="P880" s="824"/>
      <c r="Q880" s="824"/>
      <c r="R880" s="824"/>
      <c r="S880" s="824"/>
      <c r="T880" s="824"/>
      <c r="U880" s="824"/>
      <c r="V880" s="824"/>
      <c r="W880" s="824"/>
      <c r="X880" s="824"/>
      <c r="Y880" s="824"/>
      <c r="Z880" s="824"/>
    </row>
    <row r="881" s="823" customFormat="1" ht="28.45" hidden="1" customHeight="1" outlineLevel="1" spans="1:26">
      <c r="A881" s="833"/>
      <c r="B881" s="831" t="s">
        <v>2191</v>
      </c>
      <c r="C881" s="831" t="s">
        <v>9346</v>
      </c>
      <c r="D881" s="832">
        <v>0</v>
      </c>
      <c r="E881" s="831"/>
      <c r="F881" s="824"/>
      <c r="G881" s="824"/>
      <c r="H881" s="824"/>
      <c r="I881" s="824"/>
      <c r="J881" s="824"/>
      <c r="K881" s="824"/>
      <c r="L881" s="824"/>
      <c r="M881" s="824"/>
      <c r="N881" s="824"/>
      <c r="O881" s="824"/>
      <c r="P881" s="824"/>
      <c r="Q881" s="824"/>
      <c r="R881" s="824"/>
      <c r="S881" s="824"/>
      <c r="T881" s="824"/>
      <c r="U881" s="824"/>
      <c r="V881" s="824"/>
      <c r="W881" s="824"/>
      <c r="X881" s="824"/>
      <c r="Y881" s="824"/>
      <c r="Z881" s="824"/>
    </row>
    <row r="882" s="823" customFormat="1" ht="28.45" hidden="1" customHeight="1" outlineLevel="1" spans="1:26">
      <c r="A882" s="833"/>
      <c r="B882" s="831" t="s">
        <v>2191</v>
      </c>
      <c r="C882" s="831" t="s">
        <v>9347</v>
      </c>
      <c r="D882" s="832">
        <v>-199648.49</v>
      </c>
      <c r="E882" s="831"/>
      <c r="F882" s="824"/>
      <c r="G882" s="824"/>
      <c r="H882" s="824"/>
      <c r="I882" s="824"/>
      <c r="J882" s="824"/>
      <c r="K882" s="824"/>
      <c r="L882" s="824"/>
      <c r="M882" s="824"/>
      <c r="N882" s="824"/>
      <c r="O882" s="824"/>
      <c r="P882" s="824"/>
      <c r="Q882" s="824"/>
      <c r="R882" s="824"/>
      <c r="S882" s="824"/>
      <c r="T882" s="824"/>
      <c r="U882" s="824"/>
      <c r="V882" s="824"/>
      <c r="W882" s="824"/>
      <c r="X882" s="824"/>
      <c r="Y882" s="824"/>
      <c r="Z882" s="824"/>
    </row>
    <row r="883" s="823" customFormat="1" ht="28.45" hidden="1" customHeight="1" outlineLevel="1" spans="1:26">
      <c r="A883" s="833"/>
      <c r="B883" s="831" t="s">
        <v>2191</v>
      </c>
      <c r="C883" s="831" t="s">
        <v>9348</v>
      </c>
      <c r="D883" s="832">
        <v>-14931.84</v>
      </c>
      <c r="E883" s="831"/>
      <c r="F883" s="824"/>
      <c r="G883" s="824"/>
      <c r="H883" s="824"/>
      <c r="I883" s="824"/>
      <c r="J883" s="824"/>
      <c r="K883" s="824"/>
      <c r="L883" s="824"/>
      <c r="M883" s="824"/>
      <c r="N883" s="824"/>
      <c r="O883" s="824"/>
      <c r="P883" s="824"/>
      <c r="Q883" s="824"/>
      <c r="R883" s="824"/>
      <c r="S883" s="824"/>
      <c r="T883" s="824"/>
      <c r="U883" s="824"/>
      <c r="V883" s="824"/>
      <c r="W883" s="824"/>
      <c r="X883" s="824"/>
      <c r="Y883" s="824"/>
      <c r="Z883" s="824"/>
    </row>
    <row r="884" s="823" customFormat="1" ht="28.45" hidden="1" customHeight="1" outlineLevel="1" spans="1:26">
      <c r="A884" s="833"/>
      <c r="B884" s="831" t="s">
        <v>2931</v>
      </c>
      <c r="C884" s="831" t="s">
        <v>9349</v>
      </c>
      <c r="D884" s="832">
        <v>8907175.68</v>
      </c>
      <c r="E884" s="831"/>
      <c r="F884" s="824"/>
      <c r="G884" s="824"/>
      <c r="H884" s="824"/>
      <c r="I884" s="824"/>
      <c r="J884" s="824"/>
      <c r="K884" s="824"/>
      <c r="L884" s="824"/>
      <c r="M884" s="824"/>
      <c r="N884" s="824"/>
      <c r="O884" s="824"/>
      <c r="P884" s="824"/>
      <c r="Q884" s="824"/>
      <c r="R884" s="824"/>
      <c r="S884" s="824"/>
      <c r="T884" s="824"/>
      <c r="U884" s="824"/>
      <c r="V884" s="824"/>
      <c r="W884" s="824"/>
      <c r="X884" s="824"/>
      <c r="Y884" s="824"/>
      <c r="Z884" s="824"/>
    </row>
    <row r="885" s="823" customFormat="1" ht="28.45" hidden="1" customHeight="1" outlineLevel="1" spans="1:26">
      <c r="A885" s="833"/>
      <c r="B885" s="831" t="s">
        <v>2931</v>
      </c>
      <c r="C885" s="831" t="s">
        <v>8531</v>
      </c>
      <c r="D885" s="832">
        <v>-350630</v>
      </c>
      <c r="E885" s="831"/>
      <c r="F885" s="824"/>
      <c r="G885" s="824"/>
      <c r="H885" s="824"/>
      <c r="I885" s="824"/>
      <c r="J885" s="824"/>
      <c r="K885" s="824"/>
      <c r="L885" s="824"/>
      <c r="M885" s="824"/>
      <c r="N885" s="824"/>
      <c r="O885" s="824"/>
      <c r="P885" s="824"/>
      <c r="Q885" s="824"/>
      <c r="R885" s="824"/>
      <c r="S885" s="824"/>
      <c r="T885" s="824"/>
      <c r="U885" s="824"/>
      <c r="V885" s="824"/>
      <c r="W885" s="824"/>
      <c r="X885" s="824"/>
      <c r="Y885" s="824"/>
      <c r="Z885" s="824"/>
    </row>
    <row r="886" s="823" customFormat="1" ht="28.45" hidden="1" customHeight="1" outlineLevel="1" spans="1:26">
      <c r="A886" s="833"/>
      <c r="B886" s="831" t="s">
        <v>2931</v>
      </c>
      <c r="C886" s="831" t="s">
        <v>9350</v>
      </c>
      <c r="D886" s="832">
        <v>187980</v>
      </c>
      <c r="E886" s="831"/>
      <c r="F886" s="824"/>
      <c r="G886" s="824"/>
      <c r="H886" s="824"/>
      <c r="I886" s="824"/>
      <c r="J886" s="824"/>
      <c r="K886" s="824"/>
      <c r="L886" s="824"/>
      <c r="M886" s="824"/>
      <c r="N886" s="824"/>
      <c r="O886" s="824"/>
      <c r="P886" s="824"/>
      <c r="Q886" s="824"/>
      <c r="R886" s="824"/>
      <c r="S886" s="824"/>
      <c r="T886" s="824"/>
      <c r="U886" s="824"/>
      <c r="V886" s="824"/>
      <c r="W886" s="824"/>
      <c r="X886" s="824"/>
      <c r="Y886" s="824"/>
      <c r="Z886" s="824"/>
    </row>
    <row r="887" s="823" customFormat="1" ht="28.45" hidden="1" customHeight="1" outlineLevel="1" spans="1:26">
      <c r="A887" s="833"/>
      <c r="B887" s="831" t="s">
        <v>2931</v>
      </c>
      <c r="C887" s="831" t="s">
        <v>9351</v>
      </c>
      <c r="D887" s="832">
        <v>2041944.48</v>
      </c>
      <c r="E887" s="831"/>
      <c r="F887" s="824"/>
      <c r="G887" s="824"/>
      <c r="H887" s="824"/>
      <c r="I887" s="824"/>
      <c r="J887" s="824"/>
      <c r="K887" s="824"/>
      <c r="L887" s="824"/>
      <c r="M887" s="824"/>
      <c r="N887" s="824"/>
      <c r="O887" s="824"/>
      <c r="P887" s="824"/>
      <c r="Q887" s="824"/>
      <c r="R887" s="824"/>
      <c r="S887" s="824"/>
      <c r="T887" s="824"/>
      <c r="U887" s="824"/>
      <c r="V887" s="824"/>
      <c r="W887" s="824"/>
      <c r="X887" s="824"/>
      <c r="Y887" s="824"/>
      <c r="Z887" s="824"/>
    </row>
    <row r="888" s="823" customFormat="1" ht="28.45" hidden="1" customHeight="1" outlineLevel="1" spans="1:26">
      <c r="A888" s="833"/>
      <c r="B888" s="831" t="s">
        <v>2931</v>
      </c>
      <c r="C888" s="831" t="s">
        <v>9352</v>
      </c>
      <c r="D888" s="832">
        <v>74995.2</v>
      </c>
      <c r="E888" s="831"/>
      <c r="F888" s="824"/>
      <c r="G888" s="824"/>
      <c r="H888" s="824"/>
      <c r="I888" s="824"/>
      <c r="J888" s="824"/>
      <c r="K888" s="824"/>
      <c r="L888" s="824"/>
      <c r="M888" s="824"/>
      <c r="N888" s="824"/>
      <c r="O888" s="824"/>
      <c r="P888" s="824"/>
      <c r="Q888" s="824"/>
      <c r="R888" s="824"/>
      <c r="S888" s="824"/>
      <c r="T888" s="824"/>
      <c r="U888" s="824"/>
      <c r="V888" s="824"/>
      <c r="W888" s="824"/>
      <c r="X888" s="824"/>
      <c r="Y888" s="824"/>
      <c r="Z888" s="824"/>
    </row>
    <row r="889" s="823" customFormat="1" ht="28.45" hidden="1" customHeight="1" outlineLevel="1" spans="1:26">
      <c r="A889" s="833"/>
      <c r="B889" s="831" t="s">
        <v>2931</v>
      </c>
      <c r="C889" s="831" t="s">
        <v>9353</v>
      </c>
      <c r="D889" s="832">
        <v>-72797.1</v>
      </c>
      <c r="E889" s="831"/>
      <c r="F889" s="824"/>
      <c r="G889" s="824"/>
      <c r="H889" s="824"/>
      <c r="I889" s="824"/>
      <c r="J889" s="824"/>
      <c r="K889" s="824"/>
      <c r="L889" s="824"/>
      <c r="M889" s="824"/>
      <c r="N889" s="824"/>
      <c r="O889" s="824"/>
      <c r="P889" s="824"/>
      <c r="Q889" s="824"/>
      <c r="R889" s="824"/>
      <c r="S889" s="824"/>
      <c r="T889" s="824"/>
      <c r="U889" s="824"/>
      <c r="V889" s="824"/>
      <c r="W889" s="824"/>
      <c r="X889" s="824"/>
      <c r="Y889" s="824"/>
      <c r="Z889" s="824"/>
    </row>
    <row r="890" s="823" customFormat="1" ht="28.45" hidden="1" customHeight="1" outlineLevel="1" spans="1:26">
      <c r="A890" s="833"/>
      <c r="B890" s="831" t="s">
        <v>2931</v>
      </c>
      <c r="C890" s="831" t="s">
        <v>9354</v>
      </c>
      <c r="D890" s="832">
        <v>364009.72</v>
      </c>
      <c r="E890" s="831"/>
      <c r="F890" s="824"/>
      <c r="G890" s="824"/>
      <c r="H890" s="824"/>
      <c r="I890" s="824"/>
      <c r="J890" s="824"/>
      <c r="K890" s="824"/>
      <c r="L890" s="824"/>
      <c r="M890" s="824"/>
      <c r="N890" s="824"/>
      <c r="O890" s="824"/>
      <c r="P890" s="824"/>
      <c r="Q890" s="824"/>
      <c r="R890" s="824"/>
      <c r="S890" s="824"/>
      <c r="T890" s="824"/>
      <c r="U890" s="824"/>
      <c r="V890" s="824"/>
      <c r="W890" s="824"/>
      <c r="X890" s="824"/>
      <c r="Y890" s="824"/>
      <c r="Z890" s="824"/>
    </row>
    <row r="891" s="823" customFormat="1" ht="28.45" hidden="1" customHeight="1" outlineLevel="1" spans="1:26">
      <c r="A891" s="833"/>
      <c r="B891" s="831" t="s">
        <v>2931</v>
      </c>
      <c r="C891" s="831" t="s">
        <v>9355</v>
      </c>
      <c r="D891" s="832">
        <v>10952000</v>
      </c>
      <c r="E891" s="831"/>
      <c r="F891" s="824"/>
      <c r="G891" s="824"/>
      <c r="H891" s="824"/>
      <c r="I891" s="824"/>
      <c r="J891" s="824"/>
      <c r="K891" s="824"/>
      <c r="L891" s="824"/>
      <c r="M891" s="824"/>
      <c r="N891" s="824"/>
      <c r="O891" s="824"/>
      <c r="P891" s="824"/>
      <c r="Q891" s="824"/>
      <c r="R891" s="824"/>
      <c r="S891" s="824"/>
      <c r="T891" s="824"/>
      <c r="U891" s="824"/>
      <c r="V891" s="824"/>
      <c r="W891" s="824"/>
      <c r="X891" s="824"/>
      <c r="Y891" s="824"/>
      <c r="Z891" s="824"/>
    </row>
    <row r="892" s="823" customFormat="1" ht="28.45" hidden="1" customHeight="1" outlineLevel="1" spans="1:26">
      <c r="A892" s="833"/>
      <c r="B892" s="831" t="s">
        <v>2931</v>
      </c>
      <c r="C892" s="831" t="s">
        <v>9356</v>
      </c>
      <c r="D892" s="832">
        <v>-3530</v>
      </c>
      <c r="E892" s="831"/>
      <c r="F892" s="824"/>
      <c r="G892" s="824"/>
      <c r="H892" s="824"/>
      <c r="I892" s="824"/>
      <c r="J892" s="824"/>
      <c r="K892" s="824"/>
      <c r="L892" s="824"/>
      <c r="M892" s="824"/>
      <c r="N892" s="824"/>
      <c r="O892" s="824"/>
      <c r="P892" s="824"/>
      <c r="Q892" s="824"/>
      <c r="R892" s="824"/>
      <c r="S892" s="824"/>
      <c r="T892" s="824"/>
      <c r="U892" s="824"/>
      <c r="V892" s="824"/>
      <c r="W892" s="824"/>
      <c r="X892" s="824"/>
      <c r="Y892" s="824"/>
      <c r="Z892" s="824"/>
    </row>
    <row r="893" s="823" customFormat="1" ht="28.45" hidden="1" customHeight="1" outlineLevel="1" spans="1:26">
      <c r="A893" s="833"/>
      <c r="B893" s="831" t="s">
        <v>2931</v>
      </c>
      <c r="C893" s="831" t="s">
        <v>9357</v>
      </c>
      <c r="D893" s="832">
        <v>-221763.68</v>
      </c>
      <c r="E893" s="831"/>
      <c r="F893" s="824"/>
      <c r="G893" s="824"/>
      <c r="H893" s="824"/>
      <c r="I893" s="824"/>
      <c r="J893" s="824"/>
      <c r="K893" s="824"/>
      <c r="L893" s="824"/>
      <c r="M893" s="824"/>
      <c r="N893" s="824"/>
      <c r="O893" s="824"/>
      <c r="P893" s="824"/>
      <c r="Q893" s="824"/>
      <c r="R893" s="824"/>
      <c r="S893" s="824"/>
      <c r="T893" s="824"/>
      <c r="U893" s="824"/>
      <c r="V893" s="824"/>
      <c r="W893" s="824"/>
      <c r="X893" s="824"/>
      <c r="Y893" s="824"/>
      <c r="Z893" s="824"/>
    </row>
    <row r="894" s="823" customFormat="1" ht="28.45" hidden="1" customHeight="1" outlineLevel="1" spans="1:26">
      <c r="A894" s="833"/>
      <c r="B894" s="831" t="s">
        <v>2931</v>
      </c>
      <c r="C894" s="831" t="s">
        <v>2943</v>
      </c>
      <c r="D894" s="832">
        <v>-7647510.42</v>
      </c>
      <c r="E894" s="831"/>
      <c r="F894" s="824"/>
      <c r="G894" s="824"/>
      <c r="H894" s="824"/>
      <c r="I894" s="824"/>
      <c r="J894" s="824"/>
      <c r="K894" s="824"/>
      <c r="L894" s="824"/>
      <c r="M894" s="824"/>
      <c r="N894" s="824"/>
      <c r="O894" s="824"/>
      <c r="P894" s="824"/>
      <c r="Q894" s="824"/>
      <c r="R894" s="824"/>
      <c r="S894" s="824"/>
      <c r="T894" s="824"/>
      <c r="U894" s="824"/>
      <c r="V894" s="824"/>
      <c r="W894" s="824"/>
      <c r="X894" s="824"/>
      <c r="Y894" s="824"/>
      <c r="Z894" s="824"/>
    </row>
    <row r="895" s="823" customFormat="1" ht="28.45" hidden="1" customHeight="1" outlineLevel="1" spans="1:26">
      <c r="A895" s="833"/>
      <c r="B895" s="831" t="s">
        <v>2931</v>
      </c>
      <c r="C895" s="831" t="s">
        <v>2936</v>
      </c>
      <c r="D895" s="832">
        <v>-648000</v>
      </c>
      <c r="E895" s="831"/>
      <c r="F895" s="824"/>
      <c r="G895" s="824"/>
      <c r="H895" s="824"/>
      <c r="I895" s="824"/>
      <c r="J895" s="824"/>
      <c r="K895" s="824"/>
      <c r="L895" s="824"/>
      <c r="M895" s="824"/>
      <c r="N895" s="824"/>
      <c r="O895" s="824"/>
      <c r="P895" s="824"/>
      <c r="Q895" s="824"/>
      <c r="R895" s="824"/>
      <c r="S895" s="824"/>
      <c r="T895" s="824"/>
      <c r="U895" s="824"/>
      <c r="V895" s="824"/>
      <c r="W895" s="824"/>
      <c r="X895" s="824"/>
      <c r="Y895" s="824"/>
      <c r="Z895" s="824"/>
    </row>
    <row r="896" s="823" customFormat="1" ht="28.45" hidden="1" customHeight="1" outlineLevel="1" spans="1:26">
      <c r="A896" s="833"/>
      <c r="B896" s="831" t="s">
        <v>2931</v>
      </c>
      <c r="C896" s="831" t="s">
        <v>9358</v>
      </c>
      <c r="D896" s="832">
        <v>-316274.4</v>
      </c>
      <c r="E896" s="831"/>
      <c r="F896" s="824"/>
      <c r="G896" s="824"/>
      <c r="H896" s="824"/>
      <c r="I896" s="824"/>
      <c r="J896" s="824"/>
      <c r="K896" s="824"/>
      <c r="L896" s="824"/>
      <c r="M896" s="824"/>
      <c r="N896" s="824"/>
      <c r="O896" s="824"/>
      <c r="P896" s="824"/>
      <c r="Q896" s="824"/>
      <c r="R896" s="824"/>
      <c r="S896" s="824"/>
      <c r="T896" s="824"/>
      <c r="U896" s="824"/>
      <c r="V896" s="824"/>
      <c r="W896" s="824"/>
      <c r="X896" s="824"/>
      <c r="Y896" s="824"/>
      <c r="Z896" s="824"/>
    </row>
    <row r="897" s="823" customFormat="1" ht="28.45" hidden="1" customHeight="1" outlineLevel="1" spans="1:26">
      <c r="A897" s="833"/>
      <c r="B897" s="831" t="s">
        <v>2931</v>
      </c>
      <c r="C897" s="831" t="s">
        <v>9359</v>
      </c>
      <c r="D897" s="832">
        <v>-979450</v>
      </c>
      <c r="E897" s="831"/>
      <c r="F897" s="824"/>
      <c r="G897" s="824"/>
      <c r="H897" s="824"/>
      <c r="I897" s="824"/>
      <c r="J897" s="824"/>
      <c r="K897" s="824"/>
      <c r="L897" s="824"/>
      <c r="M897" s="824"/>
      <c r="N897" s="824"/>
      <c r="O897" s="824"/>
      <c r="P897" s="824"/>
      <c r="Q897" s="824"/>
      <c r="R897" s="824"/>
      <c r="S897" s="824"/>
      <c r="T897" s="824"/>
      <c r="U897" s="824"/>
      <c r="V897" s="824"/>
      <c r="W897" s="824"/>
      <c r="X897" s="824"/>
      <c r="Y897" s="824"/>
      <c r="Z897" s="824"/>
    </row>
    <row r="898" s="823" customFormat="1" ht="28.45" hidden="1" customHeight="1" outlineLevel="1" spans="1:26">
      <c r="A898" s="833"/>
      <c r="B898" s="831" t="s">
        <v>2931</v>
      </c>
      <c r="C898" s="831" t="s">
        <v>9360</v>
      </c>
      <c r="D898" s="832">
        <v>-280000</v>
      </c>
      <c r="E898" s="831"/>
      <c r="F898" s="824"/>
      <c r="G898" s="824"/>
      <c r="H898" s="824"/>
      <c r="I898" s="824"/>
      <c r="J898" s="824"/>
      <c r="K898" s="824"/>
      <c r="L898" s="824"/>
      <c r="M898" s="824"/>
      <c r="N898" s="824"/>
      <c r="O898" s="824"/>
      <c r="P898" s="824"/>
      <c r="Q898" s="824"/>
      <c r="R898" s="824"/>
      <c r="S898" s="824"/>
      <c r="T898" s="824"/>
      <c r="U898" s="824"/>
      <c r="V898" s="824"/>
      <c r="W898" s="824"/>
      <c r="X898" s="824"/>
      <c r="Y898" s="824"/>
      <c r="Z898" s="824"/>
    </row>
    <row r="899" s="823" customFormat="1" ht="28.45" hidden="1" customHeight="1" outlineLevel="1" spans="1:26">
      <c r="A899" s="833"/>
      <c r="B899" s="831" t="s">
        <v>2931</v>
      </c>
      <c r="C899" s="831" t="s">
        <v>9361</v>
      </c>
      <c r="D899" s="832">
        <v>-184469.3</v>
      </c>
      <c r="E899" s="831"/>
      <c r="F899" s="824"/>
      <c r="G899" s="824"/>
      <c r="H899" s="824"/>
      <c r="I899" s="824"/>
      <c r="J899" s="824"/>
      <c r="K899" s="824"/>
      <c r="L899" s="824"/>
      <c r="M899" s="824"/>
      <c r="N899" s="824"/>
      <c r="O899" s="824"/>
      <c r="P899" s="824"/>
      <c r="Q899" s="824"/>
      <c r="R899" s="824"/>
      <c r="S899" s="824"/>
      <c r="T899" s="824"/>
      <c r="U899" s="824"/>
      <c r="V899" s="824"/>
      <c r="W899" s="824"/>
      <c r="X899" s="824"/>
      <c r="Y899" s="824"/>
      <c r="Z899" s="824"/>
    </row>
    <row r="900" s="823" customFormat="1" ht="28.45" hidden="1" customHeight="1" outlineLevel="1" spans="1:26">
      <c r="A900" s="833"/>
      <c r="B900" s="831" t="s">
        <v>2931</v>
      </c>
      <c r="C900" s="831" t="s">
        <v>9362</v>
      </c>
      <c r="D900" s="832">
        <v>-1649548.53</v>
      </c>
      <c r="E900" s="831"/>
      <c r="F900" s="824"/>
      <c r="G900" s="824"/>
      <c r="H900" s="824"/>
      <c r="I900" s="824"/>
      <c r="J900" s="824"/>
      <c r="K900" s="824"/>
      <c r="L900" s="824"/>
      <c r="M900" s="824"/>
      <c r="N900" s="824"/>
      <c r="O900" s="824"/>
      <c r="P900" s="824"/>
      <c r="Q900" s="824"/>
      <c r="R900" s="824"/>
      <c r="S900" s="824"/>
      <c r="T900" s="824"/>
      <c r="U900" s="824"/>
      <c r="V900" s="824"/>
      <c r="W900" s="824"/>
      <c r="X900" s="824"/>
      <c r="Y900" s="824"/>
      <c r="Z900" s="824"/>
    </row>
    <row r="901" s="823" customFormat="1" ht="28.45" hidden="1" customHeight="1" outlineLevel="1" spans="1:26">
      <c r="A901" s="833"/>
      <c r="B901" s="831" t="s">
        <v>2931</v>
      </c>
      <c r="C901" s="831" t="s">
        <v>9363</v>
      </c>
      <c r="D901" s="832">
        <v>4425000</v>
      </c>
      <c r="E901" s="831"/>
      <c r="F901" s="824"/>
      <c r="G901" s="824"/>
      <c r="H901" s="824"/>
      <c r="I901" s="824"/>
      <c r="J901" s="824"/>
      <c r="K901" s="824"/>
      <c r="L901" s="824"/>
      <c r="M901" s="824"/>
      <c r="N901" s="824"/>
      <c r="O901" s="824"/>
      <c r="P901" s="824"/>
      <c r="Q901" s="824"/>
      <c r="R901" s="824"/>
      <c r="S901" s="824"/>
      <c r="T901" s="824"/>
      <c r="U901" s="824"/>
      <c r="V901" s="824"/>
      <c r="W901" s="824"/>
      <c r="X901" s="824"/>
      <c r="Y901" s="824"/>
      <c r="Z901" s="824"/>
    </row>
    <row r="902" s="823" customFormat="1" ht="28.45" hidden="1" customHeight="1" outlineLevel="1" spans="1:26">
      <c r="A902" s="833"/>
      <c r="B902" s="831" t="s">
        <v>2931</v>
      </c>
      <c r="C902" s="831" t="s">
        <v>9364</v>
      </c>
      <c r="D902" s="832">
        <v>5625000</v>
      </c>
      <c r="E902" s="831"/>
      <c r="F902" s="824"/>
      <c r="G902" s="824"/>
      <c r="H902" s="824"/>
      <c r="I902" s="824"/>
      <c r="J902" s="824"/>
      <c r="K902" s="824"/>
      <c r="L902" s="824"/>
      <c r="M902" s="824"/>
      <c r="N902" s="824"/>
      <c r="O902" s="824"/>
      <c r="P902" s="824"/>
      <c r="Q902" s="824"/>
      <c r="R902" s="824"/>
      <c r="S902" s="824"/>
      <c r="T902" s="824"/>
      <c r="U902" s="824"/>
      <c r="V902" s="824"/>
      <c r="W902" s="824"/>
      <c r="X902" s="824"/>
      <c r="Y902" s="824"/>
      <c r="Z902" s="824"/>
    </row>
    <row r="903" s="823" customFormat="1" ht="28.45" hidden="1" customHeight="1" outlineLevel="1" spans="1:26">
      <c r="A903" s="833"/>
      <c r="B903" s="831" t="s">
        <v>2931</v>
      </c>
      <c r="C903" s="831" t="s">
        <v>9365</v>
      </c>
      <c r="D903" s="832">
        <v>2553467.22</v>
      </c>
      <c r="E903" s="831"/>
      <c r="F903" s="824"/>
      <c r="G903" s="824"/>
      <c r="H903" s="824"/>
      <c r="I903" s="824"/>
      <c r="J903" s="824"/>
      <c r="K903" s="824"/>
      <c r="L903" s="824"/>
      <c r="M903" s="824"/>
      <c r="N903" s="824"/>
      <c r="O903" s="824"/>
      <c r="P903" s="824"/>
      <c r="Q903" s="824"/>
      <c r="R903" s="824"/>
      <c r="S903" s="824"/>
      <c r="T903" s="824"/>
      <c r="U903" s="824"/>
      <c r="V903" s="824"/>
      <c r="W903" s="824"/>
      <c r="X903" s="824"/>
      <c r="Y903" s="824"/>
      <c r="Z903" s="824"/>
    </row>
    <row r="904" s="823" customFormat="1" ht="28.45" hidden="1" customHeight="1" outlineLevel="1" spans="1:26">
      <c r="A904" s="833"/>
      <c r="B904" s="831" t="s">
        <v>2931</v>
      </c>
      <c r="C904" s="831" t="s">
        <v>9366</v>
      </c>
      <c r="D904" s="832">
        <v>1050000</v>
      </c>
      <c r="E904" s="831"/>
      <c r="F904" s="824"/>
      <c r="G904" s="824"/>
      <c r="H904" s="824"/>
      <c r="I904" s="824"/>
      <c r="J904" s="824"/>
      <c r="K904" s="824"/>
      <c r="L904" s="824"/>
      <c r="M904" s="824"/>
      <c r="N904" s="824"/>
      <c r="O904" s="824"/>
      <c r="P904" s="824"/>
      <c r="Q904" s="824"/>
      <c r="R904" s="824"/>
      <c r="S904" s="824"/>
      <c r="T904" s="824"/>
      <c r="U904" s="824"/>
      <c r="V904" s="824"/>
      <c r="W904" s="824"/>
      <c r="X904" s="824"/>
      <c r="Y904" s="824"/>
      <c r="Z904" s="824"/>
    </row>
    <row r="905" s="823" customFormat="1" ht="28.45" hidden="1" customHeight="1" outlineLevel="1" spans="1:26">
      <c r="A905" s="833"/>
      <c r="B905" s="831" t="s">
        <v>2931</v>
      </c>
      <c r="C905" s="831" t="s">
        <v>9367</v>
      </c>
      <c r="D905" s="832">
        <v>300000</v>
      </c>
      <c r="E905" s="831"/>
      <c r="F905" s="824"/>
      <c r="G905" s="824"/>
      <c r="H905" s="824"/>
      <c r="I905" s="824"/>
      <c r="J905" s="824"/>
      <c r="K905" s="824"/>
      <c r="L905" s="824"/>
      <c r="M905" s="824"/>
      <c r="N905" s="824"/>
      <c r="O905" s="824"/>
      <c r="P905" s="824"/>
      <c r="Q905" s="824"/>
      <c r="R905" s="824"/>
      <c r="S905" s="824"/>
      <c r="T905" s="824"/>
      <c r="U905" s="824"/>
      <c r="V905" s="824"/>
      <c r="W905" s="824"/>
      <c r="X905" s="824"/>
      <c r="Y905" s="824"/>
      <c r="Z905" s="824"/>
    </row>
    <row r="906" s="823" customFormat="1" ht="28.45" hidden="1" customHeight="1" outlineLevel="1" spans="1:26">
      <c r="A906" s="833"/>
      <c r="B906" s="831" t="s">
        <v>2931</v>
      </c>
      <c r="C906" s="831" t="s">
        <v>9368</v>
      </c>
      <c r="D906" s="832">
        <v>-304200</v>
      </c>
      <c r="E906" s="831"/>
      <c r="F906" s="824"/>
      <c r="G906" s="824"/>
      <c r="H906" s="824"/>
      <c r="I906" s="824"/>
      <c r="J906" s="824"/>
      <c r="K906" s="824"/>
      <c r="L906" s="824"/>
      <c r="M906" s="824"/>
      <c r="N906" s="824"/>
      <c r="O906" s="824"/>
      <c r="P906" s="824"/>
      <c r="Q906" s="824"/>
      <c r="R906" s="824"/>
      <c r="S906" s="824"/>
      <c r="T906" s="824"/>
      <c r="U906" s="824"/>
      <c r="V906" s="824"/>
      <c r="W906" s="824"/>
      <c r="X906" s="824"/>
      <c r="Y906" s="824"/>
      <c r="Z906" s="824"/>
    </row>
    <row r="907" s="823" customFormat="1" ht="28.45" hidden="1" customHeight="1" outlineLevel="1" spans="1:26">
      <c r="A907" s="833"/>
      <c r="B907" s="831" t="s">
        <v>2931</v>
      </c>
      <c r="C907" s="831" t="s">
        <v>9369</v>
      </c>
      <c r="D907" s="832">
        <v>41880.3</v>
      </c>
      <c r="E907" s="831"/>
      <c r="F907" s="824"/>
      <c r="G907" s="824"/>
      <c r="H907" s="824"/>
      <c r="I907" s="824"/>
      <c r="J907" s="824"/>
      <c r="K907" s="824"/>
      <c r="L907" s="824"/>
      <c r="M907" s="824"/>
      <c r="N907" s="824"/>
      <c r="O907" s="824"/>
      <c r="P907" s="824"/>
      <c r="Q907" s="824"/>
      <c r="R907" s="824"/>
      <c r="S907" s="824"/>
      <c r="T907" s="824"/>
      <c r="U907" s="824"/>
      <c r="V907" s="824"/>
      <c r="W907" s="824"/>
      <c r="X907" s="824"/>
      <c r="Y907" s="824"/>
      <c r="Z907" s="824"/>
    </row>
    <row r="908" s="823" customFormat="1" ht="28.45" hidden="1" customHeight="1" outlineLevel="1" spans="1:26">
      <c r="A908" s="833"/>
      <c r="B908" s="831" t="s">
        <v>2931</v>
      </c>
      <c r="C908" s="831" t="s">
        <v>9370</v>
      </c>
      <c r="D908" s="832">
        <v>20120179.67</v>
      </c>
      <c r="E908" s="831"/>
      <c r="F908" s="824"/>
      <c r="G908" s="824"/>
      <c r="H908" s="824"/>
      <c r="I908" s="824"/>
      <c r="J908" s="824"/>
      <c r="K908" s="824"/>
      <c r="L908" s="824"/>
      <c r="M908" s="824"/>
      <c r="N908" s="824"/>
      <c r="O908" s="824"/>
      <c r="P908" s="824"/>
      <c r="Q908" s="824"/>
      <c r="R908" s="824"/>
      <c r="S908" s="824"/>
      <c r="T908" s="824"/>
      <c r="U908" s="824"/>
      <c r="V908" s="824"/>
      <c r="W908" s="824"/>
      <c r="X908" s="824"/>
      <c r="Y908" s="824"/>
      <c r="Z908" s="824"/>
    </row>
    <row r="909" s="823" customFormat="1" ht="28.45" hidden="1" customHeight="1" outlineLevel="1" spans="1:26">
      <c r="A909" s="833"/>
      <c r="B909" s="831" t="s">
        <v>2931</v>
      </c>
      <c r="C909" s="831" t="s">
        <v>9371</v>
      </c>
      <c r="D909" s="832">
        <v>-74722.5</v>
      </c>
      <c r="E909" s="831"/>
      <c r="F909" s="824"/>
      <c r="G909" s="824"/>
      <c r="H909" s="824"/>
      <c r="I909" s="824"/>
      <c r="J909" s="824"/>
      <c r="K909" s="824"/>
      <c r="L909" s="824"/>
      <c r="M909" s="824"/>
      <c r="N909" s="824"/>
      <c r="O909" s="824"/>
      <c r="P909" s="824"/>
      <c r="Q909" s="824"/>
      <c r="R909" s="824"/>
      <c r="S909" s="824"/>
      <c r="T909" s="824"/>
      <c r="U909" s="824"/>
      <c r="V909" s="824"/>
      <c r="W909" s="824"/>
      <c r="X909" s="824"/>
      <c r="Y909" s="824"/>
      <c r="Z909" s="824"/>
    </row>
    <row r="910" s="823" customFormat="1" ht="28.45" hidden="1" customHeight="1" outlineLevel="1" spans="1:26">
      <c r="A910" s="833"/>
      <c r="B910" s="831" t="s">
        <v>2092</v>
      </c>
      <c r="C910" s="831" t="s">
        <v>9372</v>
      </c>
      <c r="D910" s="832">
        <v>-101805.64</v>
      </c>
      <c r="E910" s="831"/>
      <c r="F910" s="824"/>
      <c r="G910" s="824"/>
      <c r="H910" s="824"/>
      <c r="I910" s="824"/>
      <c r="J910" s="824"/>
      <c r="K910" s="824"/>
      <c r="L910" s="824"/>
      <c r="M910" s="824"/>
      <c r="N910" s="824"/>
      <c r="O910" s="824"/>
      <c r="P910" s="824"/>
      <c r="Q910" s="824"/>
      <c r="R910" s="824"/>
      <c r="S910" s="824"/>
      <c r="T910" s="824"/>
      <c r="U910" s="824"/>
      <c r="V910" s="824"/>
      <c r="W910" s="824"/>
      <c r="X910" s="824"/>
      <c r="Y910" s="824"/>
      <c r="Z910" s="824"/>
    </row>
    <row r="911" s="823" customFormat="1" ht="28.45" hidden="1" customHeight="1" outlineLevel="1" spans="1:26">
      <c r="A911" s="833"/>
      <c r="B911" s="831" t="s">
        <v>2092</v>
      </c>
      <c r="C911" s="831" t="s">
        <v>9373</v>
      </c>
      <c r="D911" s="832">
        <v>-13374.33</v>
      </c>
      <c r="E911" s="831"/>
      <c r="F911" s="824"/>
      <c r="G911" s="824"/>
      <c r="H911" s="824"/>
      <c r="I911" s="824"/>
      <c r="J911" s="824"/>
      <c r="K911" s="824"/>
      <c r="L911" s="824"/>
      <c r="M911" s="824"/>
      <c r="N911" s="824"/>
      <c r="O911" s="824"/>
      <c r="P911" s="824"/>
      <c r="Q911" s="824"/>
      <c r="R911" s="824"/>
      <c r="S911" s="824"/>
      <c r="T911" s="824"/>
      <c r="U911" s="824"/>
      <c r="V911" s="824"/>
      <c r="W911" s="824"/>
      <c r="X911" s="824"/>
      <c r="Y911" s="824"/>
      <c r="Z911" s="824"/>
    </row>
    <row r="912" s="823" customFormat="1" ht="28.45" hidden="1" customHeight="1" outlineLevel="1" spans="1:26">
      <c r="A912" s="833"/>
      <c r="B912" s="831" t="s">
        <v>2092</v>
      </c>
      <c r="C912" s="831" t="s">
        <v>9374</v>
      </c>
      <c r="D912" s="832">
        <v>-47041.25</v>
      </c>
      <c r="E912" s="831"/>
      <c r="F912" s="824"/>
      <c r="G912" s="824"/>
      <c r="H912" s="824"/>
      <c r="I912" s="824"/>
      <c r="J912" s="824"/>
      <c r="K912" s="824"/>
      <c r="L912" s="824"/>
      <c r="M912" s="824"/>
      <c r="N912" s="824"/>
      <c r="O912" s="824"/>
      <c r="P912" s="824"/>
      <c r="Q912" s="824"/>
      <c r="R912" s="824"/>
      <c r="S912" s="824"/>
      <c r="T912" s="824"/>
      <c r="U912" s="824"/>
      <c r="V912" s="824"/>
      <c r="W912" s="824"/>
      <c r="X912" s="824"/>
      <c r="Y912" s="824"/>
      <c r="Z912" s="824"/>
    </row>
    <row r="913" s="823" customFormat="1" ht="28.45" hidden="1" customHeight="1" outlineLevel="1" spans="1:26">
      <c r="A913" s="833"/>
      <c r="B913" s="831" t="s">
        <v>2092</v>
      </c>
      <c r="C913" s="831" t="s">
        <v>9375</v>
      </c>
      <c r="D913" s="832">
        <v>69698.88</v>
      </c>
      <c r="E913" s="831"/>
      <c r="F913" s="824"/>
      <c r="G913" s="824"/>
      <c r="H913" s="824"/>
      <c r="I913" s="824"/>
      <c r="J913" s="824"/>
      <c r="K913" s="824"/>
      <c r="L913" s="824"/>
      <c r="M913" s="824"/>
      <c r="N913" s="824"/>
      <c r="O913" s="824"/>
      <c r="P913" s="824"/>
      <c r="Q913" s="824"/>
      <c r="R913" s="824"/>
      <c r="S913" s="824"/>
      <c r="T913" s="824"/>
      <c r="U913" s="824"/>
      <c r="V913" s="824"/>
      <c r="W913" s="824"/>
      <c r="X913" s="824"/>
      <c r="Y913" s="824"/>
      <c r="Z913" s="824"/>
    </row>
    <row r="914" s="823" customFormat="1" ht="28.45" hidden="1" customHeight="1" outlineLevel="1" spans="1:26">
      <c r="A914" s="833"/>
      <c r="B914" s="831" t="s">
        <v>2092</v>
      </c>
      <c r="C914" s="831" t="s">
        <v>9376</v>
      </c>
      <c r="D914" s="832">
        <v>278396</v>
      </c>
      <c r="E914" s="831"/>
      <c r="F914" s="824"/>
      <c r="G914" s="824"/>
      <c r="H914" s="824"/>
      <c r="I914" s="824"/>
      <c r="J914" s="824"/>
      <c r="K914" s="824"/>
      <c r="L914" s="824"/>
      <c r="M914" s="824"/>
      <c r="N914" s="824"/>
      <c r="O914" s="824"/>
      <c r="P914" s="824"/>
      <c r="Q914" s="824"/>
      <c r="R914" s="824"/>
      <c r="S914" s="824"/>
      <c r="T914" s="824"/>
      <c r="U914" s="824"/>
      <c r="V914" s="824"/>
      <c r="W914" s="824"/>
      <c r="X914" s="824"/>
      <c r="Y914" s="824"/>
      <c r="Z914" s="824"/>
    </row>
    <row r="915" s="823" customFormat="1" ht="28.45" hidden="1" customHeight="1" outlineLevel="1" spans="1:26">
      <c r="A915" s="833"/>
      <c r="B915" s="831" t="s">
        <v>2092</v>
      </c>
      <c r="C915" s="831" t="s">
        <v>9377</v>
      </c>
      <c r="D915" s="832">
        <v>-22657.95</v>
      </c>
      <c r="E915" s="831"/>
      <c r="F915" s="824"/>
      <c r="G915" s="824"/>
      <c r="H915" s="824"/>
      <c r="I915" s="824"/>
      <c r="J915" s="824"/>
      <c r="K915" s="824"/>
      <c r="L915" s="824"/>
      <c r="M915" s="824"/>
      <c r="N915" s="824"/>
      <c r="O915" s="824"/>
      <c r="P915" s="824"/>
      <c r="Q915" s="824"/>
      <c r="R915" s="824"/>
      <c r="S915" s="824"/>
      <c r="T915" s="824"/>
      <c r="U915" s="824"/>
      <c r="V915" s="824"/>
      <c r="W915" s="824"/>
      <c r="X915" s="824"/>
      <c r="Y915" s="824"/>
      <c r="Z915" s="824"/>
    </row>
    <row r="916" s="823" customFormat="1" ht="28.45" hidden="1" customHeight="1" outlineLevel="1" spans="1:26">
      <c r="A916" s="833"/>
      <c r="B916" s="831" t="s">
        <v>2092</v>
      </c>
      <c r="C916" s="831" t="s">
        <v>9378</v>
      </c>
      <c r="D916" s="832">
        <v>-121824.96</v>
      </c>
      <c r="E916" s="831"/>
      <c r="F916" s="824"/>
      <c r="G916" s="824"/>
      <c r="H916" s="824"/>
      <c r="I916" s="824"/>
      <c r="J916" s="824"/>
      <c r="K916" s="824"/>
      <c r="L916" s="824"/>
      <c r="M916" s="824"/>
      <c r="N916" s="824"/>
      <c r="O916" s="824"/>
      <c r="P916" s="824"/>
      <c r="Q916" s="824"/>
      <c r="R916" s="824"/>
      <c r="S916" s="824"/>
      <c r="T916" s="824"/>
      <c r="U916" s="824"/>
      <c r="V916" s="824"/>
      <c r="W916" s="824"/>
      <c r="X916" s="824"/>
      <c r="Y916" s="824"/>
      <c r="Z916" s="824"/>
    </row>
    <row r="917" s="823" customFormat="1" ht="28.45" hidden="1" customHeight="1" outlineLevel="1" spans="1:26">
      <c r="A917" s="833"/>
      <c r="B917" s="831" t="s">
        <v>2092</v>
      </c>
      <c r="C917" s="831" t="s">
        <v>9379</v>
      </c>
      <c r="D917" s="832">
        <v>-255723.47</v>
      </c>
      <c r="E917" s="831"/>
      <c r="F917" s="824"/>
      <c r="G917" s="824"/>
      <c r="H917" s="824"/>
      <c r="I917" s="824"/>
      <c r="J917" s="824"/>
      <c r="K917" s="824"/>
      <c r="L917" s="824"/>
      <c r="M917" s="824"/>
      <c r="N917" s="824"/>
      <c r="O917" s="824"/>
      <c r="P917" s="824"/>
      <c r="Q917" s="824"/>
      <c r="R917" s="824"/>
      <c r="S917" s="824"/>
      <c r="T917" s="824"/>
      <c r="U917" s="824"/>
      <c r="V917" s="824"/>
      <c r="W917" s="824"/>
      <c r="X917" s="824"/>
      <c r="Y917" s="824"/>
      <c r="Z917" s="824"/>
    </row>
    <row r="918" s="823" customFormat="1" ht="28.45" hidden="1" customHeight="1" outlineLevel="1" spans="1:26">
      <c r="A918" s="833"/>
      <c r="B918" s="831" t="s">
        <v>2092</v>
      </c>
      <c r="C918" s="831" t="s">
        <v>9380</v>
      </c>
      <c r="D918" s="832">
        <v>-25660.2</v>
      </c>
      <c r="E918" s="831"/>
      <c r="F918" s="824"/>
      <c r="G918" s="824"/>
      <c r="H918" s="824"/>
      <c r="I918" s="824"/>
      <c r="J918" s="824"/>
      <c r="K918" s="824"/>
      <c r="L918" s="824"/>
      <c r="M918" s="824"/>
      <c r="N918" s="824"/>
      <c r="O918" s="824"/>
      <c r="P918" s="824"/>
      <c r="Q918" s="824"/>
      <c r="R918" s="824"/>
      <c r="S918" s="824"/>
      <c r="T918" s="824"/>
      <c r="U918" s="824"/>
      <c r="V918" s="824"/>
      <c r="W918" s="824"/>
      <c r="X918" s="824"/>
      <c r="Y918" s="824"/>
      <c r="Z918" s="824"/>
    </row>
    <row r="919" s="823" customFormat="1" ht="28.45" hidden="1" customHeight="1" outlineLevel="1" spans="1:26">
      <c r="A919" s="833"/>
      <c r="B919" s="831" t="s">
        <v>2092</v>
      </c>
      <c r="C919" s="831" t="s">
        <v>9381</v>
      </c>
      <c r="D919" s="832">
        <v>-394727.28</v>
      </c>
      <c r="E919" s="831"/>
      <c r="F919" s="824"/>
      <c r="G919" s="824"/>
      <c r="H919" s="824"/>
      <c r="I919" s="824"/>
      <c r="J919" s="824"/>
      <c r="K919" s="824"/>
      <c r="L919" s="824"/>
      <c r="M919" s="824"/>
      <c r="N919" s="824"/>
      <c r="O919" s="824"/>
      <c r="P919" s="824"/>
      <c r="Q919" s="824"/>
      <c r="R919" s="824"/>
      <c r="S919" s="824"/>
      <c r="T919" s="824"/>
      <c r="U919" s="824"/>
      <c r="V919" s="824"/>
      <c r="W919" s="824"/>
      <c r="X919" s="824"/>
      <c r="Y919" s="824"/>
      <c r="Z919" s="824"/>
    </row>
    <row r="920" s="823" customFormat="1" ht="28.45" hidden="1" customHeight="1" outlineLevel="1" spans="1:26">
      <c r="A920" s="833"/>
      <c r="B920" s="831" t="s">
        <v>2092</v>
      </c>
      <c r="C920" s="831" t="s">
        <v>9382</v>
      </c>
      <c r="D920" s="832">
        <v>-24338.72</v>
      </c>
      <c r="E920" s="831"/>
      <c r="F920" s="824"/>
      <c r="G920" s="824"/>
      <c r="H920" s="824"/>
      <c r="I920" s="824"/>
      <c r="J920" s="824"/>
      <c r="K920" s="824"/>
      <c r="L920" s="824"/>
      <c r="M920" s="824"/>
      <c r="N920" s="824"/>
      <c r="O920" s="824"/>
      <c r="P920" s="824"/>
      <c r="Q920" s="824"/>
      <c r="R920" s="824"/>
      <c r="S920" s="824"/>
      <c r="T920" s="824"/>
      <c r="U920" s="824"/>
      <c r="V920" s="824"/>
      <c r="W920" s="824"/>
      <c r="X920" s="824"/>
      <c r="Y920" s="824"/>
      <c r="Z920" s="824"/>
    </row>
    <row r="921" s="823" customFormat="1" ht="28.45" hidden="1" customHeight="1" outlineLevel="1" spans="1:26">
      <c r="A921" s="833"/>
      <c r="B921" s="831" t="s">
        <v>2092</v>
      </c>
      <c r="C921" s="831" t="s">
        <v>9383</v>
      </c>
      <c r="D921" s="832">
        <v>-315973.07</v>
      </c>
      <c r="E921" s="831"/>
      <c r="F921" s="824"/>
      <c r="G921" s="824"/>
      <c r="H921" s="824"/>
      <c r="I921" s="824"/>
      <c r="J921" s="824"/>
      <c r="K921" s="824"/>
      <c r="L921" s="824"/>
      <c r="M921" s="824"/>
      <c r="N921" s="824"/>
      <c r="O921" s="824"/>
      <c r="P921" s="824"/>
      <c r="Q921" s="824"/>
      <c r="R921" s="824"/>
      <c r="S921" s="824"/>
      <c r="T921" s="824"/>
      <c r="U921" s="824"/>
      <c r="V921" s="824"/>
      <c r="W921" s="824"/>
      <c r="X921" s="824"/>
      <c r="Y921" s="824"/>
      <c r="Z921" s="824"/>
    </row>
    <row r="922" s="823" customFormat="1" ht="28.45" hidden="1" customHeight="1" outlineLevel="1" spans="1:26">
      <c r="A922" s="833"/>
      <c r="B922" s="831" t="s">
        <v>2092</v>
      </c>
      <c r="C922" s="831" t="s">
        <v>2097</v>
      </c>
      <c r="D922" s="832">
        <v>-337712.9</v>
      </c>
      <c r="E922" s="831"/>
      <c r="F922" s="824"/>
      <c r="G922" s="824"/>
      <c r="H922" s="824"/>
      <c r="I922" s="824"/>
      <c r="J922" s="824"/>
      <c r="K922" s="824"/>
      <c r="L922" s="824"/>
      <c r="M922" s="824"/>
      <c r="N922" s="824"/>
      <c r="O922" s="824"/>
      <c r="P922" s="824"/>
      <c r="Q922" s="824"/>
      <c r="R922" s="824"/>
      <c r="S922" s="824"/>
      <c r="T922" s="824"/>
      <c r="U922" s="824"/>
      <c r="V922" s="824"/>
      <c r="W922" s="824"/>
      <c r="X922" s="824"/>
      <c r="Y922" s="824"/>
      <c r="Z922" s="824"/>
    </row>
    <row r="923" s="823" customFormat="1" ht="28.45" hidden="1" customHeight="1" outlineLevel="1" spans="1:26">
      <c r="A923" s="833"/>
      <c r="B923" s="831" t="s">
        <v>2092</v>
      </c>
      <c r="C923" s="831" t="s">
        <v>9384</v>
      </c>
      <c r="D923" s="832">
        <v>-69012.8</v>
      </c>
      <c r="E923" s="831"/>
      <c r="F923" s="824"/>
      <c r="G923" s="824"/>
      <c r="H923" s="824"/>
      <c r="I923" s="824"/>
      <c r="J923" s="824"/>
      <c r="K923" s="824"/>
      <c r="L923" s="824"/>
      <c r="M923" s="824"/>
      <c r="N923" s="824"/>
      <c r="O923" s="824"/>
      <c r="P923" s="824"/>
      <c r="Q923" s="824"/>
      <c r="R923" s="824"/>
      <c r="S923" s="824"/>
      <c r="T923" s="824"/>
      <c r="U923" s="824"/>
      <c r="V923" s="824"/>
      <c r="W923" s="824"/>
      <c r="X923" s="824"/>
      <c r="Y923" s="824"/>
      <c r="Z923" s="824"/>
    </row>
    <row r="924" s="823" customFormat="1" ht="28.45" hidden="1" customHeight="1" outlineLevel="1" spans="1:26">
      <c r="A924" s="833"/>
      <c r="B924" s="831" t="s">
        <v>2092</v>
      </c>
      <c r="C924" s="831" t="s">
        <v>9385</v>
      </c>
      <c r="D924" s="832">
        <v>-225639.36</v>
      </c>
      <c r="E924" s="831"/>
      <c r="F924" s="824"/>
      <c r="G924" s="824"/>
      <c r="H924" s="824"/>
      <c r="I924" s="824"/>
      <c r="J924" s="824"/>
      <c r="K924" s="824"/>
      <c r="L924" s="824"/>
      <c r="M924" s="824"/>
      <c r="N924" s="824"/>
      <c r="O924" s="824"/>
      <c r="P924" s="824"/>
      <c r="Q924" s="824"/>
      <c r="R924" s="824"/>
      <c r="S924" s="824"/>
      <c r="T924" s="824"/>
      <c r="U924" s="824"/>
      <c r="V924" s="824"/>
      <c r="W924" s="824"/>
      <c r="X924" s="824"/>
      <c r="Y924" s="824"/>
      <c r="Z924" s="824"/>
    </row>
    <row r="925" s="823" customFormat="1" ht="28.45" hidden="1" customHeight="1" outlineLevel="1" spans="1:26">
      <c r="A925" s="833"/>
      <c r="B925" s="831" t="s">
        <v>2092</v>
      </c>
      <c r="C925" s="831" t="s">
        <v>9386</v>
      </c>
      <c r="D925" s="832">
        <v>-36657.28</v>
      </c>
      <c r="E925" s="831"/>
      <c r="F925" s="824"/>
      <c r="G925" s="824"/>
      <c r="H925" s="824"/>
      <c r="I925" s="824"/>
      <c r="J925" s="824"/>
      <c r="K925" s="824"/>
      <c r="L925" s="824"/>
      <c r="M925" s="824"/>
      <c r="N925" s="824"/>
      <c r="O925" s="824"/>
      <c r="P925" s="824"/>
      <c r="Q925" s="824"/>
      <c r="R925" s="824"/>
      <c r="S925" s="824"/>
      <c r="T925" s="824"/>
      <c r="U925" s="824"/>
      <c r="V925" s="824"/>
      <c r="W925" s="824"/>
      <c r="X925" s="824"/>
      <c r="Y925" s="824"/>
      <c r="Z925" s="824"/>
    </row>
    <row r="926" s="823" customFormat="1" ht="28.45" hidden="1" customHeight="1" outlineLevel="1" spans="1:26">
      <c r="A926" s="833"/>
      <c r="B926" s="831" t="s">
        <v>2092</v>
      </c>
      <c r="C926" s="831" t="s">
        <v>9387</v>
      </c>
      <c r="D926" s="832">
        <v>-61117.02</v>
      </c>
      <c r="E926" s="831"/>
      <c r="F926" s="824"/>
      <c r="G926" s="824"/>
      <c r="H926" s="824"/>
      <c r="I926" s="824"/>
      <c r="J926" s="824"/>
      <c r="K926" s="824"/>
      <c r="L926" s="824"/>
      <c r="M926" s="824"/>
      <c r="N926" s="824"/>
      <c r="O926" s="824"/>
      <c r="P926" s="824"/>
      <c r="Q926" s="824"/>
      <c r="R926" s="824"/>
      <c r="S926" s="824"/>
      <c r="T926" s="824"/>
      <c r="U926" s="824"/>
      <c r="V926" s="824"/>
      <c r="W926" s="824"/>
      <c r="X926" s="824"/>
      <c r="Y926" s="824"/>
      <c r="Z926" s="824"/>
    </row>
    <row r="927" s="823" customFormat="1" ht="28.45" hidden="1" customHeight="1" outlineLevel="1" spans="1:26">
      <c r="A927" s="833"/>
      <c r="B927" s="831" t="s">
        <v>2092</v>
      </c>
      <c r="C927" s="831" t="s">
        <v>9388</v>
      </c>
      <c r="D927" s="832">
        <v>-56116.47</v>
      </c>
      <c r="E927" s="831"/>
      <c r="F927" s="824"/>
      <c r="G927" s="824"/>
      <c r="H927" s="824"/>
      <c r="I927" s="824"/>
      <c r="J927" s="824"/>
      <c r="K927" s="824"/>
      <c r="L927" s="824"/>
      <c r="M927" s="824"/>
      <c r="N927" s="824"/>
      <c r="O927" s="824"/>
      <c r="P927" s="824"/>
      <c r="Q927" s="824"/>
      <c r="R927" s="824"/>
      <c r="S927" s="824"/>
      <c r="T927" s="824"/>
      <c r="U927" s="824"/>
      <c r="V927" s="824"/>
      <c r="W927" s="824"/>
      <c r="X927" s="824"/>
      <c r="Y927" s="824"/>
      <c r="Z927" s="824"/>
    </row>
    <row r="928" s="823" customFormat="1" ht="28.45" hidden="1" customHeight="1" outlineLevel="1" spans="1:26">
      <c r="A928" s="833"/>
      <c r="B928" s="831" t="s">
        <v>2092</v>
      </c>
      <c r="C928" s="831" t="s">
        <v>9389</v>
      </c>
      <c r="D928" s="832">
        <v>-69491.84</v>
      </c>
      <c r="E928" s="831"/>
      <c r="F928" s="824"/>
      <c r="G928" s="824"/>
      <c r="H928" s="824"/>
      <c r="I928" s="824"/>
      <c r="J928" s="824"/>
      <c r="K928" s="824"/>
      <c r="L928" s="824"/>
      <c r="M928" s="824"/>
      <c r="N928" s="824"/>
      <c r="O928" s="824"/>
      <c r="P928" s="824"/>
      <c r="Q928" s="824"/>
      <c r="R928" s="824"/>
      <c r="S928" s="824"/>
      <c r="T928" s="824"/>
      <c r="U928" s="824"/>
      <c r="V928" s="824"/>
      <c r="W928" s="824"/>
      <c r="X928" s="824"/>
      <c r="Y928" s="824"/>
      <c r="Z928" s="824"/>
    </row>
    <row r="929" s="823" customFormat="1" ht="28.45" hidden="1" customHeight="1" outlineLevel="1" spans="1:26">
      <c r="A929" s="833"/>
      <c r="B929" s="831" t="s">
        <v>2092</v>
      </c>
      <c r="C929" s="831" t="s">
        <v>9390</v>
      </c>
      <c r="D929" s="832">
        <v>-41008.84</v>
      </c>
      <c r="E929" s="831"/>
      <c r="F929" s="824"/>
      <c r="G929" s="824"/>
      <c r="H929" s="824"/>
      <c r="I929" s="824"/>
      <c r="J929" s="824"/>
      <c r="K929" s="824"/>
      <c r="L929" s="824"/>
      <c r="M929" s="824"/>
      <c r="N929" s="824"/>
      <c r="O929" s="824"/>
      <c r="P929" s="824"/>
      <c r="Q929" s="824"/>
      <c r="R929" s="824"/>
      <c r="S929" s="824"/>
      <c r="T929" s="824"/>
      <c r="U929" s="824"/>
      <c r="V929" s="824"/>
      <c r="W929" s="824"/>
      <c r="X929" s="824"/>
      <c r="Y929" s="824"/>
      <c r="Z929" s="824"/>
    </row>
    <row r="930" s="823" customFormat="1" ht="28.45" hidden="1" customHeight="1" outlineLevel="1" spans="1:26">
      <c r="A930" s="833"/>
      <c r="B930" s="831" t="s">
        <v>2092</v>
      </c>
      <c r="C930" s="831" t="s">
        <v>9391</v>
      </c>
      <c r="D930" s="832">
        <v>-20512.56</v>
      </c>
      <c r="E930" s="831"/>
      <c r="F930" s="824"/>
      <c r="G930" s="824"/>
      <c r="H930" s="824"/>
      <c r="I930" s="824"/>
      <c r="J930" s="824"/>
      <c r="K930" s="824"/>
      <c r="L930" s="824"/>
      <c r="M930" s="824"/>
      <c r="N930" s="824"/>
      <c r="O930" s="824"/>
      <c r="P930" s="824"/>
      <c r="Q930" s="824"/>
      <c r="R930" s="824"/>
      <c r="S930" s="824"/>
      <c r="T930" s="824"/>
      <c r="U930" s="824"/>
      <c r="V930" s="824"/>
      <c r="W930" s="824"/>
      <c r="X930" s="824"/>
      <c r="Y930" s="824"/>
      <c r="Z930" s="824"/>
    </row>
    <row r="931" s="823" customFormat="1" ht="28.45" hidden="1" customHeight="1" outlineLevel="1" spans="1:26">
      <c r="A931" s="833"/>
      <c r="B931" s="831" t="s">
        <v>2092</v>
      </c>
      <c r="C931" s="831" t="s">
        <v>9392</v>
      </c>
      <c r="D931" s="832">
        <v>-24003.14</v>
      </c>
      <c r="E931" s="831"/>
      <c r="F931" s="824"/>
      <c r="G931" s="824"/>
      <c r="H931" s="824"/>
      <c r="I931" s="824"/>
      <c r="J931" s="824"/>
      <c r="K931" s="824"/>
      <c r="L931" s="824"/>
      <c r="M931" s="824"/>
      <c r="N931" s="824"/>
      <c r="O931" s="824"/>
      <c r="P931" s="824"/>
      <c r="Q931" s="824"/>
      <c r="R931" s="824"/>
      <c r="S931" s="824"/>
      <c r="T931" s="824"/>
      <c r="U931" s="824"/>
      <c r="V931" s="824"/>
      <c r="W931" s="824"/>
      <c r="X931" s="824"/>
      <c r="Y931" s="824"/>
      <c r="Z931" s="824"/>
    </row>
    <row r="932" s="823" customFormat="1" ht="28.45" hidden="1" customHeight="1" outlineLevel="1" spans="1:26">
      <c r="A932" s="833"/>
      <c r="B932" s="831" t="s">
        <v>2092</v>
      </c>
      <c r="C932" s="831" t="s">
        <v>9393</v>
      </c>
      <c r="D932" s="832">
        <v>17488.2</v>
      </c>
      <c r="E932" s="831"/>
      <c r="F932" s="824"/>
      <c r="G932" s="824"/>
      <c r="H932" s="824"/>
      <c r="I932" s="824"/>
      <c r="J932" s="824"/>
      <c r="K932" s="824"/>
      <c r="L932" s="824"/>
      <c r="M932" s="824"/>
      <c r="N932" s="824"/>
      <c r="O932" s="824"/>
      <c r="P932" s="824"/>
      <c r="Q932" s="824"/>
      <c r="R932" s="824"/>
      <c r="S932" s="824"/>
      <c r="T932" s="824"/>
      <c r="U932" s="824"/>
      <c r="V932" s="824"/>
      <c r="W932" s="824"/>
      <c r="X932" s="824"/>
      <c r="Y932" s="824"/>
      <c r="Z932" s="824"/>
    </row>
    <row r="933" s="823" customFormat="1" ht="28.45" hidden="1" customHeight="1" outlineLevel="1" spans="1:26">
      <c r="A933" s="833"/>
      <c r="B933" s="831" t="s">
        <v>2092</v>
      </c>
      <c r="C933" s="831" t="s">
        <v>9394</v>
      </c>
      <c r="D933" s="832">
        <v>-280378.55</v>
      </c>
      <c r="E933" s="831"/>
      <c r="F933" s="824"/>
      <c r="G933" s="824"/>
      <c r="H933" s="824"/>
      <c r="I933" s="824"/>
      <c r="J933" s="824"/>
      <c r="K933" s="824"/>
      <c r="L933" s="824"/>
      <c r="M933" s="824"/>
      <c r="N933" s="824"/>
      <c r="O933" s="824"/>
      <c r="P933" s="824"/>
      <c r="Q933" s="824"/>
      <c r="R933" s="824"/>
      <c r="S933" s="824"/>
      <c r="T933" s="824"/>
      <c r="U933" s="824"/>
      <c r="V933" s="824"/>
      <c r="W933" s="824"/>
      <c r="X933" s="824"/>
      <c r="Y933" s="824"/>
      <c r="Z933" s="824"/>
    </row>
    <row r="934" s="823" customFormat="1" ht="28.45" hidden="1" customHeight="1" outlineLevel="1" spans="1:26">
      <c r="A934" s="833"/>
      <c r="B934" s="831" t="s">
        <v>2092</v>
      </c>
      <c r="C934" s="831" t="s">
        <v>9395</v>
      </c>
      <c r="D934" s="832">
        <v>-60268.85</v>
      </c>
      <c r="E934" s="831"/>
      <c r="F934" s="824"/>
      <c r="G934" s="824"/>
      <c r="H934" s="824"/>
      <c r="I934" s="824"/>
      <c r="J934" s="824"/>
      <c r="K934" s="824"/>
      <c r="L934" s="824"/>
      <c r="M934" s="824"/>
      <c r="N934" s="824"/>
      <c r="O934" s="824"/>
      <c r="P934" s="824"/>
      <c r="Q934" s="824"/>
      <c r="R934" s="824"/>
      <c r="S934" s="824"/>
      <c r="T934" s="824"/>
      <c r="U934" s="824"/>
      <c r="V934" s="824"/>
      <c r="W934" s="824"/>
      <c r="X934" s="824"/>
      <c r="Y934" s="824"/>
      <c r="Z934" s="824"/>
    </row>
    <row r="935" s="823" customFormat="1" ht="28.45" hidden="1" customHeight="1" outlineLevel="1" spans="1:26">
      <c r="A935" s="833"/>
      <c r="B935" s="831" t="s">
        <v>2092</v>
      </c>
      <c r="C935" s="831" t="s">
        <v>9396</v>
      </c>
      <c r="D935" s="832">
        <v>-105337.2</v>
      </c>
      <c r="E935" s="831"/>
      <c r="F935" s="824"/>
      <c r="G935" s="824"/>
      <c r="H935" s="824"/>
      <c r="I935" s="824"/>
      <c r="J935" s="824"/>
      <c r="K935" s="824"/>
      <c r="L935" s="824"/>
      <c r="M935" s="824"/>
      <c r="N935" s="824"/>
      <c r="O935" s="824"/>
      <c r="P935" s="824"/>
      <c r="Q935" s="824"/>
      <c r="R935" s="824"/>
      <c r="S935" s="824"/>
      <c r="T935" s="824"/>
      <c r="U935" s="824"/>
      <c r="V935" s="824"/>
      <c r="W935" s="824"/>
      <c r="X935" s="824"/>
      <c r="Y935" s="824"/>
      <c r="Z935" s="824"/>
    </row>
    <row r="936" s="823" customFormat="1" ht="28.45" hidden="1" customHeight="1" outlineLevel="1" spans="1:26">
      <c r="A936" s="833"/>
      <c r="B936" s="831" t="s">
        <v>2092</v>
      </c>
      <c r="C936" s="831" t="s">
        <v>9397</v>
      </c>
      <c r="D936" s="832">
        <v>-60417</v>
      </c>
      <c r="E936" s="831"/>
      <c r="F936" s="824"/>
      <c r="G936" s="824"/>
      <c r="H936" s="824"/>
      <c r="I936" s="824"/>
      <c r="J936" s="824"/>
      <c r="K936" s="824"/>
      <c r="L936" s="824"/>
      <c r="M936" s="824"/>
      <c r="N936" s="824"/>
      <c r="O936" s="824"/>
      <c r="P936" s="824"/>
      <c r="Q936" s="824"/>
      <c r="R936" s="824"/>
      <c r="S936" s="824"/>
      <c r="T936" s="824"/>
      <c r="U936" s="824"/>
      <c r="V936" s="824"/>
      <c r="W936" s="824"/>
      <c r="X936" s="824"/>
      <c r="Y936" s="824"/>
      <c r="Z936" s="824"/>
    </row>
    <row r="937" s="823" customFormat="1" ht="28.45" hidden="1" customHeight="1" outlineLevel="1" spans="1:26">
      <c r="A937" s="833"/>
      <c r="B937" s="831" t="s">
        <v>2092</v>
      </c>
      <c r="C937" s="831" t="s">
        <v>9398</v>
      </c>
      <c r="D937" s="832">
        <v>-174038.34</v>
      </c>
      <c r="E937" s="831"/>
      <c r="F937" s="824"/>
      <c r="G937" s="824"/>
      <c r="H937" s="824"/>
      <c r="I937" s="824"/>
      <c r="J937" s="824"/>
      <c r="K937" s="824"/>
      <c r="L937" s="824"/>
      <c r="M937" s="824"/>
      <c r="N937" s="824"/>
      <c r="O937" s="824"/>
      <c r="P937" s="824"/>
      <c r="Q937" s="824"/>
      <c r="R937" s="824"/>
      <c r="S937" s="824"/>
      <c r="T937" s="824"/>
      <c r="U937" s="824"/>
      <c r="V937" s="824"/>
      <c r="W937" s="824"/>
      <c r="X937" s="824"/>
      <c r="Y937" s="824"/>
      <c r="Z937" s="824"/>
    </row>
    <row r="938" s="823" customFormat="1" ht="28.45" hidden="1" customHeight="1" outlineLevel="1" spans="1:26">
      <c r="A938" s="833"/>
      <c r="B938" s="831" t="s">
        <v>2092</v>
      </c>
      <c r="C938" s="831" t="s">
        <v>9399</v>
      </c>
      <c r="D938" s="832">
        <v>-25796.57</v>
      </c>
      <c r="E938" s="831"/>
      <c r="F938" s="824"/>
      <c r="G938" s="824"/>
      <c r="H938" s="824"/>
      <c r="I938" s="824"/>
      <c r="J938" s="824"/>
      <c r="K938" s="824"/>
      <c r="L938" s="824"/>
      <c r="M938" s="824"/>
      <c r="N938" s="824"/>
      <c r="O938" s="824"/>
      <c r="P938" s="824"/>
      <c r="Q938" s="824"/>
      <c r="R938" s="824"/>
      <c r="S938" s="824"/>
      <c r="T938" s="824"/>
      <c r="U938" s="824"/>
      <c r="V938" s="824"/>
      <c r="W938" s="824"/>
      <c r="X938" s="824"/>
      <c r="Y938" s="824"/>
      <c r="Z938" s="824"/>
    </row>
    <row r="939" s="823" customFormat="1" ht="28.45" hidden="1" customHeight="1" outlineLevel="1" spans="1:26">
      <c r="A939" s="833"/>
      <c r="B939" s="831" t="s">
        <v>2092</v>
      </c>
      <c r="C939" s="831" t="s">
        <v>8459</v>
      </c>
      <c r="D939" s="832">
        <v>-173886.08</v>
      </c>
      <c r="E939" s="831"/>
      <c r="F939" s="824"/>
      <c r="G939" s="824"/>
      <c r="H939" s="824"/>
      <c r="I939" s="824"/>
      <c r="J939" s="824"/>
      <c r="K939" s="824"/>
      <c r="L939" s="824"/>
      <c r="M939" s="824"/>
      <c r="N939" s="824"/>
      <c r="O939" s="824"/>
      <c r="P939" s="824"/>
      <c r="Q939" s="824"/>
      <c r="R939" s="824"/>
      <c r="S939" s="824"/>
      <c r="T939" s="824"/>
      <c r="U939" s="824"/>
      <c r="V939" s="824"/>
      <c r="W939" s="824"/>
      <c r="X939" s="824"/>
      <c r="Y939" s="824"/>
      <c r="Z939" s="824"/>
    </row>
    <row r="940" s="823" customFormat="1" ht="28.45" hidden="1" customHeight="1" outlineLevel="1" spans="1:26">
      <c r="A940" s="833"/>
      <c r="B940" s="831" t="s">
        <v>2092</v>
      </c>
      <c r="C940" s="831" t="s">
        <v>9400</v>
      </c>
      <c r="D940" s="832">
        <v>-399615.5</v>
      </c>
      <c r="E940" s="831"/>
      <c r="F940" s="824"/>
      <c r="G940" s="824"/>
      <c r="H940" s="824"/>
      <c r="I940" s="824"/>
      <c r="J940" s="824"/>
      <c r="K940" s="824"/>
      <c r="L940" s="824"/>
      <c r="M940" s="824"/>
      <c r="N940" s="824"/>
      <c r="O940" s="824"/>
      <c r="P940" s="824"/>
      <c r="Q940" s="824"/>
      <c r="R940" s="824"/>
      <c r="S940" s="824"/>
      <c r="T940" s="824"/>
      <c r="U940" s="824"/>
      <c r="V940" s="824"/>
      <c r="W940" s="824"/>
      <c r="X940" s="824"/>
      <c r="Y940" s="824"/>
      <c r="Z940" s="824"/>
    </row>
    <row r="941" s="823" customFormat="1" ht="28.45" hidden="1" customHeight="1" outlineLevel="1" spans="1:26">
      <c r="A941" s="833"/>
      <c r="B941" s="831" t="s">
        <v>2092</v>
      </c>
      <c r="C941" s="831" t="s">
        <v>9401</v>
      </c>
      <c r="D941" s="832">
        <v>-19971.01</v>
      </c>
      <c r="E941" s="831"/>
      <c r="F941" s="824"/>
      <c r="G941" s="824"/>
      <c r="H941" s="824"/>
      <c r="I941" s="824"/>
      <c r="J941" s="824"/>
      <c r="K941" s="824"/>
      <c r="L941" s="824"/>
      <c r="M941" s="824"/>
      <c r="N941" s="824"/>
      <c r="O941" s="824"/>
      <c r="P941" s="824"/>
      <c r="Q941" s="824"/>
      <c r="R941" s="824"/>
      <c r="S941" s="824"/>
      <c r="T941" s="824"/>
      <c r="U941" s="824"/>
      <c r="V941" s="824"/>
      <c r="W941" s="824"/>
      <c r="X941" s="824"/>
      <c r="Y941" s="824"/>
      <c r="Z941" s="824"/>
    </row>
    <row r="942" s="823" customFormat="1" ht="28.45" hidden="1" customHeight="1" outlineLevel="1" spans="1:26">
      <c r="A942" s="833"/>
      <c r="B942" s="831" t="s">
        <v>2092</v>
      </c>
      <c r="C942" s="831" t="s">
        <v>9402</v>
      </c>
      <c r="D942" s="832">
        <v>2524.8</v>
      </c>
      <c r="E942" s="831"/>
      <c r="F942" s="824"/>
      <c r="G942" s="824"/>
      <c r="H942" s="824"/>
      <c r="I942" s="824"/>
      <c r="J942" s="824"/>
      <c r="K942" s="824"/>
      <c r="L942" s="824"/>
      <c r="M942" s="824"/>
      <c r="N942" s="824"/>
      <c r="O942" s="824"/>
      <c r="P942" s="824"/>
      <c r="Q942" s="824"/>
      <c r="R942" s="824"/>
      <c r="S942" s="824"/>
      <c r="T942" s="824"/>
      <c r="U942" s="824"/>
      <c r="V942" s="824"/>
      <c r="W942" s="824"/>
      <c r="X942" s="824"/>
      <c r="Y942" s="824"/>
      <c r="Z942" s="824"/>
    </row>
    <row r="943" s="823" customFormat="1" ht="28.45" hidden="1" customHeight="1" outlineLevel="1" spans="1:26">
      <c r="A943" s="833"/>
      <c r="B943" s="831" t="s">
        <v>2092</v>
      </c>
      <c r="C943" s="831" t="s">
        <v>9403</v>
      </c>
      <c r="D943" s="832">
        <v>-56658</v>
      </c>
      <c r="E943" s="831"/>
      <c r="F943" s="824"/>
      <c r="G943" s="824"/>
      <c r="H943" s="824"/>
      <c r="I943" s="824"/>
      <c r="J943" s="824"/>
      <c r="K943" s="824"/>
      <c r="L943" s="824"/>
      <c r="M943" s="824"/>
      <c r="N943" s="824"/>
      <c r="O943" s="824"/>
      <c r="P943" s="824"/>
      <c r="Q943" s="824"/>
      <c r="R943" s="824"/>
      <c r="S943" s="824"/>
      <c r="T943" s="824"/>
      <c r="U943" s="824"/>
      <c r="V943" s="824"/>
      <c r="W943" s="824"/>
      <c r="X943" s="824"/>
      <c r="Y943" s="824"/>
      <c r="Z943" s="824"/>
    </row>
    <row r="944" s="823" customFormat="1" ht="28.45" hidden="1" customHeight="1" outlineLevel="1" spans="1:26">
      <c r="A944" s="833"/>
      <c r="B944" s="831" t="s">
        <v>2092</v>
      </c>
      <c r="C944" s="831" t="s">
        <v>9404</v>
      </c>
      <c r="D944" s="832">
        <v>30221.3</v>
      </c>
      <c r="E944" s="831"/>
      <c r="F944" s="824"/>
      <c r="G944" s="824"/>
      <c r="H944" s="824"/>
      <c r="I944" s="824"/>
      <c r="J944" s="824"/>
      <c r="K944" s="824"/>
      <c r="L944" s="824"/>
      <c r="M944" s="824"/>
      <c r="N944" s="824"/>
      <c r="O944" s="824"/>
      <c r="P944" s="824"/>
      <c r="Q944" s="824"/>
      <c r="R944" s="824"/>
      <c r="S944" s="824"/>
      <c r="T944" s="824"/>
      <c r="U944" s="824"/>
      <c r="V944" s="824"/>
      <c r="W944" s="824"/>
      <c r="X944" s="824"/>
      <c r="Y944" s="824"/>
      <c r="Z944" s="824"/>
    </row>
    <row r="945" s="823" customFormat="1" ht="28.45" hidden="1" customHeight="1" outlineLevel="1" spans="1:26">
      <c r="A945" s="833"/>
      <c r="B945" s="831" t="s">
        <v>2092</v>
      </c>
      <c r="C945" s="831" t="s">
        <v>9405</v>
      </c>
      <c r="D945" s="832">
        <v>-17428.28</v>
      </c>
      <c r="E945" s="831"/>
      <c r="F945" s="824"/>
      <c r="G945" s="824"/>
      <c r="H945" s="824"/>
      <c r="I945" s="824"/>
      <c r="J945" s="824"/>
      <c r="K945" s="824"/>
      <c r="L945" s="824"/>
      <c r="M945" s="824"/>
      <c r="N945" s="824"/>
      <c r="O945" s="824"/>
      <c r="P945" s="824"/>
      <c r="Q945" s="824"/>
      <c r="R945" s="824"/>
      <c r="S945" s="824"/>
      <c r="T945" s="824"/>
      <c r="U945" s="824"/>
      <c r="V945" s="824"/>
      <c r="W945" s="824"/>
      <c r="X945" s="824"/>
      <c r="Y945" s="824"/>
      <c r="Z945" s="824"/>
    </row>
    <row r="946" s="823" customFormat="1" ht="28.45" hidden="1" customHeight="1" outlineLevel="1" spans="1:26">
      <c r="A946" s="833"/>
      <c r="B946" s="831" t="s">
        <v>2092</v>
      </c>
      <c r="C946" s="831" t="s">
        <v>9406</v>
      </c>
      <c r="D946" s="832">
        <v>-256737.2</v>
      </c>
      <c r="E946" s="831"/>
      <c r="F946" s="824"/>
      <c r="G946" s="824"/>
      <c r="H946" s="824"/>
      <c r="I946" s="824"/>
      <c r="J946" s="824"/>
      <c r="K946" s="824"/>
      <c r="L946" s="824"/>
      <c r="M946" s="824"/>
      <c r="N946" s="824"/>
      <c r="O946" s="824"/>
      <c r="P946" s="824"/>
      <c r="Q946" s="824"/>
      <c r="R946" s="824"/>
      <c r="S946" s="824"/>
      <c r="T946" s="824"/>
      <c r="U946" s="824"/>
      <c r="V946" s="824"/>
      <c r="W946" s="824"/>
      <c r="X946" s="824"/>
      <c r="Y946" s="824"/>
      <c r="Z946" s="824"/>
    </row>
    <row r="947" s="823" customFormat="1" ht="28.45" hidden="1" customHeight="1" outlineLevel="1" spans="1:26">
      <c r="A947" s="833"/>
      <c r="B947" s="831" t="s">
        <v>2092</v>
      </c>
      <c r="C947" s="831" t="s">
        <v>9407</v>
      </c>
      <c r="D947" s="832">
        <v>-112451.95</v>
      </c>
      <c r="E947" s="831"/>
      <c r="F947" s="824"/>
      <c r="G947" s="824"/>
      <c r="H947" s="824"/>
      <c r="I947" s="824"/>
      <c r="J947" s="824"/>
      <c r="K947" s="824"/>
      <c r="L947" s="824"/>
      <c r="M947" s="824"/>
      <c r="N947" s="824"/>
      <c r="O947" s="824"/>
      <c r="P947" s="824"/>
      <c r="Q947" s="824"/>
      <c r="R947" s="824"/>
      <c r="S947" s="824"/>
      <c r="T947" s="824"/>
      <c r="U947" s="824"/>
      <c r="V947" s="824"/>
      <c r="W947" s="824"/>
      <c r="X947" s="824"/>
      <c r="Y947" s="824"/>
      <c r="Z947" s="824"/>
    </row>
    <row r="948" s="823" customFormat="1" ht="28.45" hidden="1" customHeight="1" outlineLevel="1" spans="1:26">
      <c r="A948" s="833"/>
      <c r="B948" s="831" t="s">
        <v>2092</v>
      </c>
      <c r="C948" s="831" t="s">
        <v>9408</v>
      </c>
      <c r="D948" s="832">
        <v>-61125.61</v>
      </c>
      <c r="E948" s="831"/>
      <c r="F948" s="824"/>
      <c r="G948" s="824"/>
      <c r="H948" s="824"/>
      <c r="I948" s="824"/>
      <c r="J948" s="824"/>
      <c r="K948" s="824"/>
      <c r="L948" s="824"/>
      <c r="M948" s="824"/>
      <c r="N948" s="824"/>
      <c r="O948" s="824"/>
      <c r="P948" s="824"/>
      <c r="Q948" s="824"/>
      <c r="R948" s="824"/>
      <c r="S948" s="824"/>
      <c r="T948" s="824"/>
      <c r="U948" s="824"/>
      <c r="V948" s="824"/>
      <c r="W948" s="824"/>
      <c r="X948" s="824"/>
      <c r="Y948" s="824"/>
      <c r="Z948" s="824"/>
    </row>
    <row r="949" s="823" customFormat="1" ht="28.45" hidden="1" customHeight="1" outlineLevel="1" spans="1:26">
      <c r="A949" s="833"/>
      <c r="B949" s="831" t="s">
        <v>2092</v>
      </c>
      <c r="C949" s="831" t="s">
        <v>9409</v>
      </c>
      <c r="D949" s="832">
        <v>-30135.11</v>
      </c>
      <c r="E949" s="831"/>
      <c r="F949" s="824"/>
      <c r="G949" s="824"/>
      <c r="H949" s="824"/>
      <c r="I949" s="824"/>
      <c r="J949" s="824"/>
      <c r="K949" s="824"/>
      <c r="L949" s="824"/>
      <c r="M949" s="824"/>
      <c r="N949" s="824"/>
      <c r="O949" s="824"/>
      <c r="P949" s="824"/>
      <c r="Q949" s="824"/>
      <c r="R949" s="824"/>
      <c r="S949" s="824"/>
      <c r="T949" s="824"/>
      <c r="U949" s="824"/>
      <c r="V949" s="824"/>
      <c r="W949" s="824"/>
      <c r="X949" s="824"/>
      <c r="Y949" s="824"/>
      <c r="Z949" s="824"/>
    </row>
    <row r="950" s="823" customFormat="1" ht="28.45" hidden="1" customHeight="1" outlineLevel="1" spans="1:26">
      <c r="A950" s="833"/>
      <c r="B950" s="831" t="s">
        <v>2092</v>
      </c>
      <c r="C950" s="831" t="s">
        <v>9410</v>
      </c>
      <c r="D950" s="832">
        <v>-28657.76</v>
      </c>
      <c r="E950" s="831"/>
      <c r="F950" s="824"/>
      <c r="G950" s="824"/>
      <c r="H950" s="824"/>
      <c r="I950" s="824"/>
      <c r="J950" s="824"/>
      <c r="K950" s="824"/>
      <c r="L950" s="824"/>
      <c r="M950" s="824"/>
      <c r="N950" s="824"/>
      <c r="O950" s="824"/>
      <c r="P950" s="824"/>
      <c r="Q950" s="824"/>
      <c r="R950" s="824"/>
      <c r="S950" s="824"/>
      <c r="T950" s="824"/>
      <c r="U950" s="824"/>
      <c r="V950" s="824"/>
      <c r="W950" s="824"/>
      <c r="X950" s="824"/>
      <c r="Y950" s="824"/>
      <c r="Z950" s="824"/>
    </row>
    <row r="951" s="823" customFormat="1" ht="28.45" hidden="1" customHeight="1" outlineLevel="1" spans="1:26">
      <c r="A951" s="833"/>
      <c r="B951" s="831" t="s">
        <v>2092</v>
      </c>
      <c r="C951" s="831" t="s">
        <v>9411</v>
      </c>
      <c r="D951" s="832">
        <v>-47719.26</v>
      </c>
      <c r="E951" s="831"/>
      <c r="F951" s="824"/>
      <c r="G951" s="824"/>
      <c r="H951" s="824"/>
      <c r="I951" s="824"/>
      <c r="J951" s="824"/>
      <c r="K951" s="824"/>
      <c r="L951" s="824"/>
      <c r="M951" s="824"/>
      <c r="N951" s="824"/>
      <c r="O951" s="824"/>
      <c r="P951" s="824"/>
      <c r="Q951" s="824"/>
      <c r="R951" s="824"/>
      <c r="S951" s="824"/>
      <c r="T951" s="824"/>
      <c r="U951" s="824"/>
      <c r="V951" s="824"/>
      <c r="W951" s="824"/>
      <c r="X951" s="824"/>
      <c r="Y951" s="824"/>
      <c r="Z951" s="824"/>
    </row>
    <row r="952" s="823" customFormat="1" ht="28.45" hidden="1" customHeight="1" outlineLevel="1" spans="1:26">
      <c r="A952" s="833"/>
      <c r="B952" s="831" t="s">
        <v>2092</v>
      </c>
      <c r="C952" s="831" t="s">
        <v>9412</v>
      </c>
      <c r="D952" s="832">
        <v>-10869</v>
      </c>
      <c r="E952" s="831"/>
      <c r="F952" s="824"/>
      <c r="G952" s="824"/>
      <c r="H952" s="824"/>
      <c r="I952" s="824"/>
      <c r="J952" s="824"/>
      <c r="K952" s="824"/>
      <c r="L952" s="824"/>
      <c r="M952" s="824"/>
      <c r="N952" s="824"/>
      <c r="O952" s="824"/>
      <c r="P952" s="824"/>
      <c r="Q952" s="824"/>
      <c r="R952" s="824"/>
      <c r="S952" s="824"/>
      <c r="T952" s="824"/>
      <c r="U952" s="824"/>
      <c r="V952" s="824"/>
      <c r="W952" s="824"/>
      <c r="X952" s="824"/>
      <c r="Y952" s="824"/>
      <c r="Z952" s="824"/>
    </row>
    <row r="953" s="823" customFormat="1" ht="28.45" hidden="1" customHeight="1" outlineLevel="1" spans="1:26">
      <c r="A953" s="833"/>
      <c r="B953" s="831" t="s">
        <v>2092</v>
      </c>
      <c r="C953" s="831" t="s">
        <v>9413</v>
      </c>
      <c r="D953" s="832">
        <v>-56968.65</v>
      </c>
      <c r="E953" s="831"/>
      <c r="F953" s="824"/>
      <c r="G953" s="824"/>
      <c r="H953" s="824"/>
      <c r="I953" s="824"/>
      <c r="J953" s="824"/>
      <c r="K953" s="824"/>
      <c r="L953" s="824"/>
      <c r="M953" s="824"/>
      <c r="N953" s="824"/>
      <c r="O953" s="824"/>
      <c r="P953" s="824"/>
      <c r="Q953" s="824"/>
      <c r="R953" s="824"/>
      <c r="S953" s="824"/>
      <c r="T953" s="824"/>
      <c r="U953" s="824"/>
      <c r="V953" s="824"/>
      <c r="W953" s="824"/>
      <c r="X953" s="824"/>
      <c r="Y953" s="824"/>
      <c r="Z953" s="824"/>
    </row>
    <row r="954" s="823" customFormat="1" ht="28.45" hidden="1" customHeight="1" outlineLevel="1" spans="1:26">
      <c r="A954" s="833"/>
      <c r="B954" s="831" t="s">
        <v>2092</v>
      </c>
      <c r="C954" s="831" t="s">
        <v>9414</v>
      </c>
      <c r="D954" s="832">
        <v>-41215.6</v>
      </c>
      <c r="E954" s="831"/>
      <c r="F954" s="824"/>
      <c r="G954" s="824"/>
      <c r="H954" s="824"/>
      <c r="I954" s="824"/>
      <c r="J954" s="824"/>
      <c r="K954" s="824"/>
      <c r="L954" s="824"/>
      <c r="M954" s="824"/>
      <c r="N954" s="824"/>
      <c r="O954" s="824"/>
      <c r="P954" s="824"/>
      <c r="Q954" s="824"/>
      <c r="R954" s="824"/>
      <c r="S954" s="824"/>
      <c r="T954" s="824"/>
      <c r="U954" s="824"/>
      <c r="V954" s="824"/>
      <c r="W954" s="824"/>
      <c r="X954" s="824"/>
      <c r="Y954" s="824"/>
      <c r="Z954" s="824"/>
    </row>
    <row r="955" s="823" customFormat="1" ht="28.45" hidden="1" customHeight="1" outlineLevel="1" spans="1:26">
      <c r="A955" s="834"/>
      <c r="B955" s="831" t="s">
        <v>2092</v>
      </c>
      <c r="C955" s="831" t="s">
        <v>9415</v>
      </c>
      <c r="D955" s="832">
        <v>-47637.05</v>
      </c>
      <c r="E955" s="831"/>
      <c r="F955" s="824"/>
      <c r="G955" s="824"/>
      <c r="H955" s="824"/>
      <c r="I955" s="824"/>
      <c r="J955" s="824"/>
      <c r="K955" s="824"/>
      <c r="L955" s="824"/>
      <c r="M955" s="824"/>
      <c r="N955" s="824"/>
      <c r="O955" s="824"/>
      <c r="P955" s="824"/>
      <c r="Q955" s="824"/>
      <c r="R955" s="824"/>
      <c r="S955" s="824"/>
      <c r="T955" s="824"/>
      <c r="U955" s="824"/>
      <c r="V955" s="824"/>
      <c r="W955" s="824"/>
      <c r="X955" s="824"/>
      <c r="Y955" s="824"/>
      <c r="Z955" s="824"/>
    </row>
    <row r="956" s="823" customFormat="1" ht="17.05" customHeight="1" spans="1:26">
      <c r="A956" s="824"/>
      <c r="B956" s="824"/>
      <c r="C956" s="824"/>
      <c r="D956" s="824"/>
      <c r="E956" s="824"/>
      <c r="F956" s="824"/>
      <c r="G956" s="824"/>
      <c r="H956" s="824"/>
      <c r="I956" s="824"/>
      <c r="J956" s="824"/>
      <c r="K956" s="824"/>
      <c r="L956" s="824"/>
      <c r="M956" s="824"/>
      <c r="N956" s="824"/>
      <c r="O956" s="824"/>
      <c r="P956" s="824"/>
      <c r="Q956" s="824"/>
      <c r="R956" s="824"/>
      <c r="S956" s="824"/>
      <c r="T956" s="824"/>
      <c r="U956" s="824"/>
      <c r="V956" s="824"/>
      <c r="W956" s="824"/>
      <c r="X956" s="824"/>
      <c r="Y956" s="824"/>
      <c r="Z956" s="824"/>
    </row>
    <row r="957" s="823" customFormat="1" ht="25.6" customHeight="1" spans="1:26">
      <c r="A957" s="825" t="s">
        <v>9416</v>
      </c>
      <c r="B957" s="824"/>
      <c r="C957" s="824"/>
      <c r="D957" s="824"/>
      <c r="E957" s="824"/>
      <c r="F957" s="824"/>
      <c r="G957" s="824"/>
      <c r="H957" s="824"/>
      <c r="I957" s="824"/>
      <c r="J957" s="824"/>
      <c r="K957" s="824"/>
      <c r="L957" s="824"/>
      <c r="M957" s="824"/>
      <c r="N957" s="824"/>
      <c r="O957" s="824"/>
      <c r="P957" s="824"/>
      <c r="Q957" s="824"/>
      <c r="R957" s="824"/>
      <c r="S957" s="824"/>
      <c r="T957" s="824"/>
      <c r="U957" s="824"/>
      <c r="V957" s="824"/>
      <c r="W957" s="824"/>
      <c r="X957" s="824"/>
      <c r="Y957" s="824"/>
      <c r="Z957" s="824"/>
    </row>
    <row r="958" s="823" customFormat="1" ht="14.3" customHeight="1" spans="1:26">
      <c r="A958" s="826" t="s">
        <v>9417</v>
      </c>
      <c r="B958" s="835"/>
      <c r="C958" s="835"/>
      <c r="D958" s="835"/>
      <c r="E958" s="835"/>
      <c r="F958" s="835"/>
      <c r="G958" s="835"/>
      <c r="H958" s="836"/>
      <c r="I958" s="827" t="s">
        <v>9418</v>
      </c>
      <c r="J958" s="837" t="s">
        <v>9419</v>
      </c>
      <c r="K958" s="835"/>
      <c r="L958" s="835"/>
      <c r="M958" s="835"/>
      <c r="N958" s="835"/>
      <c r="O958" s="835"/>
      <c r="P958" s="835"/>
      <c r="Q958" s="836"/>
      <c r="R958" s="841" t="s">
        <v>9420</v>
      </c>
      <c r="S958" s="835"/>
      <c r="T958" s="835"/>
      <c r="U958" s="835"/>
      <c r="V958" s="836"/>
      <c r="W958" s="842" t="s">
        <v>9421</v>
      </c>
      <c r="X958" s="835"/>
      <c r="Y958" s="835"/>
      <c r="Z958" s="836"/>
    </row>
    <row r="959" s="823" customFormat="1" ht="33.9" customHeight="1" spans="1:26">
      <c r="A959" s="826" t="s">
        <v>8729</v>
      </c>
      <c r="B959" s="826" t="s">
        <v>9422</v>
      </c>
      <c r="C959" s="826" t="s">
        <v>5</v>
      </c>
      <c r="D959" s="826" t="s">
        <v>6351</v>
      </c>
      <c r="E959" s="826" t="s">
        <v>9423</v>
      </c>
      <c r="F959" s="826" t="s">
        <v>9424</v>
      </c>
      <c r="G959" s="826" t="s">
        <v>9425</v>
      </c>
      <c r="H959" s="826" t="s">
        <v>7545</v>
      </c>
      <c r="I959" s="827" t="s">
        <v>9426</v>
      </c>
      <c r="J959" s="837" t="s">
        <v>9427</v>
      </c>
      <c r="K959" s="837" t="s">
        <v>9428</v>
      </c>
      <c r="L959" s="837" t="s">
        <v>9429</v>
      </c>
      <c r="M959" s="837" t="s">
        <v>9430</v>
      </c>
      <c r="N959" s="837" t="s">
        <v>9431</v>
      </c>
      <c r="O959" s="837" t="s">
        <v>9432</v>
      </c>
      <c r="P959" s="837" t="s">
        <v>9433</v>
      </c>
      <c r="Q959" s="837" t="s">
        <v>9434</v>
      </c>
      <c r="R959" s="841" t="s">
        <v>9435</v>
      </c>
      <c r="S959" s="841" t="s">
        <v>9436</v>
      </c>
      <c r="T959" s="841" t="s">
        <v>9437</v>
      </c>
      <c r="U959" s="841" t="s">
        <v>9438</v>
      </c>
      <c r="V959" s="843" t="s">
        <v>9439</v>
      </c>
      <c r="W959" s="842" t="s">
        <v>9440</v>
      </c>
      <c r="X959" s="842" t="s">
        <v>9441</v>
      </c>
      <c r="Y959" s="842" t="s">
        <v>9442</v>
      </c>
      <c r="Z959" s="842" t="s">
        <v>14</v>
      </c>
    </row>
    <row r="960" s="823" customFormat="1" ht="25.35" customHeight="1" collapsed="1" spans="1:26">
      <c r="A960" s="829" t="s">
        <v>2092</v>
      </c>
      <c r="B960" s="829"/>
      <c r="C960" s="829"/>
      <c r="D960" s="829"/>
      <c r="E960" s="829"/>
      <c r="F960" s="829"/>
      <c r="G960" s="829"/>
      <c r="H960" s="829"/>
      <c r="I960" s="838">
        <v>56076518.2</v>
      </c>
      <c r="J960" s="839">
        <v>36217.11</v>
      </c>
      <c r="K960" s="840"/>
      <c r="L960" s="840"/>
      <c r="M960" s="839">
        <v>0</v>
      </c>
      <c r="N960" s="839">
        <v>89481.61</v>
      </c>
      <c r="O960" s="840"/>
      <c r="P960" s="839">
        <v>56076518.2</v>
      </c>
      <c r="Q960" s="840"/>
      <c r="R960" s="844"/>
      <c r="S960" s="844"/>
      <c r="T960" s="844"/>
      <c r="U960" s="844"/>
      <c r="V960" s="844"/>
      <c r="W960" s="845"/>
      <c r="X960" s="845"/>
      <c r="Y960" s="845"/>
      <c r="Z960" s="845"/>
    </row>
    <row r="961" s="823" customFormat="1" ht="31.05" hidden="1" customHeight="1" outlineLevel="1" spans="1:26">
      <c r="A961" s="846" t="s">
        <v>2092</v>
      </c>
      <c r="B961" s="846" t="s">
        <v>9443</v>
      </c>
      <c r="C961" s="846" t="s">
        <v>9444</v>
      </c>
      <c r="D961" s="846" t="s">
        <v>9046</v>
      </c>
      <c r="E961" s="847" t="s">
        <v>9445</v>
      </c>
      <c r="F961" s="848" t="s">
        <v>8145</v>
      </c>
      <c r="G961" s="846" t="s">
        <v>9446</v>
      </c>
      <c r="H961" s="846" t="s">
        <v>7650</v>
      </c>
      <c r="I961" s="849">
        <v>0</v>
      </c>
      <c r="J961" s="849">
        <v>500</v>
      </c>
      <c r="K961" s="849">
        <v>14700</v>
      </c>
      <c r="L961" s="848" t="s">
        <v>8277</v>
      </c>
      <c r="M961" s="849">
        <v>0</v>
      </c>
      <c r="N961" s="849">
        <v>14700</v>
      </c>
      <c r="O961" s="849">
        <v>0</v>
      </c>
      <c r="P961" s="849">
        <v>0</v>
      </c>
      <c r="Q961" s="846" t="s">
        <v>6337</v>
      </c>
      <c r="R961" s="846" t="s">
        <v>9447</v>
      </c>
      <c r="S961" s="849">
        <v>0</v>
      </c>
      <c r="T961" s="849">
        <v>0</v>
      </c>
      <c r="U961" s="849">
        <v>12900</v>
      </c>
      <c r="V961" s="849">
        <v>0</v>
      </c>
      <c r="W961" s="849">
        <v>0</v>
      </c>
      <c r="X961" s="849">
        <v>0</v>
      </c>
      <c r="Y961" s="849">
        <v>0</v>
      </c>
      <c r="Z961" s="850">
        <v>0</v>
      </c>
    </row>
    <row r="962" s="823" customFormat="1" ht="31.05" hidden="1" customHeight="1" outlineLevel="1" spans="1:26">
      <c r="A962" s="846" t="s">
        <v>2092</v>
      </c>
      <c r="B962" s="846" t="s">
        <v>9443</v>
      </c>
      <c r="C962" s="846" t="s">
        <v>9448</v>
      </c>
      <c r="D962" s="846" t="s">
        <v>9054</v>
      </c>
      <c r="E962" s="847" t="s">
        <v>9445</v>
      </c>
      <c r="F962" s="848" t="s">
        <v>8171</v>
      </c>
      <c r="G962" s="846" t="s">
        <v>9446</v>
      </c>
      <c r="H962" s="846" t="s">
        <v>7650</v>
      </c>
      <c r="I962" s="849">
        <v>0</v>
      </c>
      <c r="J962" s="849">
        <v>85</v>
      </c>
      <c r="K962" s="849">
        <v>14700</v>
      </c>
      <c r="L962" s="848" t="s">
        <v>8277</v>
      </c>
      <c r="M962" s="849">
        <v>0</v>
      </c>
      <c r="N962" s="849">
        <v>14700</v>
      </c>
      <c r="O962" s="849">
        <v>0</v>
      </c>
      <c r="P962" s="849">
        <v>0</v>
      </c>
      <c r="Q962" s="846" t="s">
        <v>6337</v>
      </c>
      <c r="R962" s="846" t="s">
        <v>9447</v>
      </c>
      <c r="S962" s="849">
        <v>0</v>
      </c>
      <c r="T962" s="849">
        <v>0</v>
      </c>
      <c r="U962" s="849">
        <v>12900</v>
      </c>
      <c r="V962" s="849">
        <v>0</v>
      </c>
      <c r="W962" s="849">
        <v>0</v>
      </c>
      <c r="X962" s="849">
        <v>0</v>
      </c>
      <c r="Y962" s="849">
        <v>0</v>
      </c>
      <c r="Z962" s="850">
        <v>0</v>
      </c>
    </row>
    <row r="963" s="823" customFormat="1" ht="31.05" hidden="1" customHeight="1" outlineLevel="1" spans="1:26">
      <c r="A963" s="846" t="s">
        <v>2092</v>
      </c>
      <c r="B963" s="846" t="s">
        <v>9443</v>
      </c>
      <c r="C963" s="846" t="s">
        <v>9449</v>
      </c>
      <c r="D963" s="846" t="s">
        <v>9054</v>
      </c>
      <c r="E963" s="847" t="s">
        <v>9445</v>
      </c>
      <c r="F963" s="848" t="s">
        <v>9450</v>
      </c>
      <c r="G963" s="846" t="s">
        <v>9446</v>
      </c>
      <c r="H963" s="846" t="s">
        <v>7650</v>
      </c>
      <c r="I963" s="849">
        <v>0</v>
      </c>
      <c r="J963" s="849">
        <v>127</v>
      </c>
      <c r="K963" s="849">
        <v>14600</v>
      </c>
      <c r="L963" s="848" t="s">
        <v>8277</v>
      </c>
      <c r="M963" s="849">
        <v>0</v>
      </c>
      <c r="N963" s="849">
        <v>14600</v>
      </c>
      <c r="O963" s="849">
        <v>0</v>
      </c>
      <c r="P963" s="849">
        <v>0</v>
      </c>
      <c r="Q963" s="846" t="s">
        <v>6337</v>
      </c>
      <c r="R963" s="846" t="s">
        <v>9447</v>
      </c>
      <c r="S963" s="849">
        <v>0</v>
      </c>
      <c r="T963" s="849">
        <v>0</v>
      </c>
      <c r="U963" s="849">
        <v>12900</v>
      </c>
      <c r="V963" s="849">
        <v>0</v>
      </c>
      <c r="W963" s="849">
        <v>0</v>
      </c>
      <c r="X963" s="849">
        <v>0</v>
      </c>
      <c r="Y963" s="849">
        <v>0</v>
      </c>
      <c r="Z963" s="850">
        <v>0</v>
      </c>
    </row>
    <row r="964" s="823" customFormat="1" ht="31.05" hidden="1" customHeight="1" outlineLevel="1" spans="1:26">
      <c r="A964" s="846" t="s">
        <v>2092</v>
      </c>
      <c r="B964" s="846" t="s">
        <v>9443</v>
      </c>
      <c r="C964" s="846" t="s">
        <v>9451</v>
      </c>
      <c r="D964" s="846" t="s">
        <v>9051</v>
      </c>
      <c r="E964" s="847" t="s">
        <v>9445</v>
      </c>
      <c r="F964" s="848" t="s">
        <v>9452</v>
      </c>
      <c r="G964" s="846" t="s">
        <v>9446</v>
      </c>
      <c r="H964" s="846" t="s">
        <v>7650</v>
      </c>
      <c r="I964" s="849">
        <v>0</v>
      </c>
      <c r="J964" s="849">
        <v>1290</v>
      </c>
      <c r="K964" s="849">
        <v>14700</v>
      </c>
      <c r="L964" s="848" t="s">
        <v>8277</v>
      </c>
      <c r="M964" s="849">
        <v>0</v>
      </c>
      <c r="N964" s="849">
        <v>14700</v>
      </c>
      <c r="O964" s="849">
        <v>0</v>
      </c>
      <c r="P964" s="849">
        <v>0</v>
      </c>
      <c r="Q964" s="846" t="s">
        <v>6337</v>
      </c>
      <c r="R964" s="846" t="s">
        <v>9447</v>
      </c>
      <c r="S964" s="849">
        <v>0</v>
      </c>
      <c r="T964" s="849">
        <v>0</v>
      </c>
      <c r="U964" s="849">
        <v>12900</v>
      </c>
      <c r="V964" s="849">
        <v>0</v>
      </c>
      <c r="W964" s="849">
        <v>0</v>
      </c>
      <c r="X964" s="849">
        <v>0</v>
      </c>
      <c r="Y964" s="849">
        <v>0</v>
      </c>
      <c r="Z964" s="850">
        <v>0</v>
      </c>
    </row>
    <row r="965" s="823" customFormat="1" ht="31.05" hidden="1" customHeight="1" outlineLevel="1" spans="1:26">
      <c r="A965" s="846" t="s">
        <v>2092</v>
      </c>
      <c r="B965" s="846" t="s">
        <v>9443</v>
      </c>
      <c r="C965" s="846" t="s">
        <v>9453</v>
      </c>
      <c r="D965" s="846" t="s">
        <v>9050</v>
      </c>
      <c r="E965" s="847" t="s">
        <v>9445</v>
      </c>
      <c r="F965" s="848" t="s">
        <v>9454</v>
      </c>
      <c r="G965" s="846" t="s">
        <v>9446</v>
      </c>
      <c r="H965" s="846" t="s">
        <v>7650</v>
      </c>
      <c r="I965" s="849">
        <v>558264.3</v>
      </c>
      <c r="J965" s="849">
        <v>1017.4</v>
      </c>
      <c r="K965" s="849">
        <v>13500</v>
      </c>
      <c r="L965" s="848" t="s">
        <v>9455</v>
      </c>
      <c r="M965" s="849">
        <v>0</v>
      </c>
      <c r="N965" s="849">
        <v>507.51</v>
      </c>
      <c r="O965" s="849">
        <v>14600</v>
      </c>
      <c r="P965" s="849">
        <v>558264.3</v>
      </c>
      <c r="Q965" s="846" t="s">
        <v>6342</v>
      </c>
      <c r="R965" s="846"/>
      <c r="S965" s="849">
        <v>0</v>
      </c>
      <c r="T965" s="849">
        <v>0</v>
      </c>
      <c r="U965" s="849">
        <v>0</v>
      </c>
      <c r="V965" s="849">
        <v>0</v>
      </c>
      <c r="W965" s="849">
        <v>558264.3</v>
      </c>
      <c r="X965" s="849">
        <v>0</v>
      </c>
      <c r="Y965" s="849">
        <v>558264.3</v>
      </c>
      <c r="Z965" s="850">
        <v>0.0815</v>
      </c>
    </row>
    <row r="966" s="823" customFormat="1" ht="31.05" hidden="1" customHeight="1" outlineLevel="1" spans="1:26">
      <c r="A966" s="846" t="s">
        <v>2092</v>
      </c>
      <c r="B966" s="846" t="s">
        <v>9443</v>
      </c>
      <c r="C966" s="846" t="s">
        <v>9456</v>
      </c>
      <c r="D966" s="846" t="s">
        <v>9050</v>
      </c>
      <c r="E966" s="847" t="s">
        <v>9445</v>
      </c>
      <c r="F966" s="848"/>
      <c r="G966" s="846" t="s">
        <v>9446</v>
      </c>
      <c r="H966" s="846" t="s">
        <v>7650</v>
      </c>
      <c r="I966" s="849">
        <v>234166.9</v>
      </c>
      <c r="J966" s="849">
        <v>212.88</v>
      </c>
      <c r="K966" s="849">
        <v>13500</v>
      </c>
      <c r="L966" s="848" t="s">
        <v>8089</v>
      </c>
      <c r="M966" s="849">
        <v>0</v>
      </c>
      <c r="N966" s="849">
        <v>212.88</v>
      </c>
      <c r="O966" s="849">
        <v>14600</v>
      </c>
      <c r="P966" s="849">
        <v>234166.9</v>
      </c>
      <c r="Q966" s="846" t="s">
        <v>6342</v>
      </c>
      <c r="R966" s="846"/>
      <c r="S966" s="849">
        <v>0</v>
      </c>
      <c r="T966" s="849">
        <v>0</v>
      </c>
      <c r="U966" s="849">
        <v>0</v>
      </c>
      <c r="V966" s="849">
        <v>0</v>
      </c>
      <c r="W966" s="849">
        <v>234166.9</v>
      </c>
      <c r="X966" s="849">
        <v>0</v>
      </c>
      <c r="Y966" s="849">
        <v>234166.9</v>
      </c>
      <c r="Z966" s="850">
        <v>0.0815</v>
      </c>
    </row>
    <row r="967" s="823" customFormat="1" ht="31.05" hidden="1" customHeight="1" outlineLevel="1" spans="1:26">
      <c r="A967" s="846" t="s">
        <v>2092</v>
      </c>
      <c r="B967" s="846" t="s">
        <v>9443</v>
      </c>
      <c r="C967" s="846" t="s">
        <v>9457</v>
      </c>
      <c r="D967" s="846" t="s">
        <v>9050</v>
      </c>
      <c r="E967" s="847" t="s">
        <v>9445</v>
      </c>
      <c r="F967" s="848"/>
      <c r="G967" s="846" t="s">
        <v>9446</v>
      </c>
      <c r="H967" s="846" t="s">
        <v>7650</v>
      </c>
      <c r="I967" s="849">
        <v>1829968.2</v>
      </c>
      <c r="J967" s="849">
        <v>1000</v>
      </c>
      <c r="K967" s="849">
        <v>12800</v>
      </c>
      <c r="L967" s="848" t="s">
        <v>8089</v>
      </c>
      <c r="M967" s="849">
        <v>0</v>
      </c>
      <c r="N967" s="849">
        <v>1016.65</v>
      </c>
      <c r="O967" s="849">
        <v>14600</v>
      </c>
      <c r="P967" s="849">
        <v>1829968.2</v>
      </c>
      <c r="Q967" s="846" t="s">
        <v>6342</v>
      </c>
      <c r="R967" s="846"/>
      <c r="S967" s="849">
        <v>0</v>
      </c>
      <c r="T967" s="849">
        <v>0</v>
      </c>
      <c r="U967" s="849">
        <v>0</v>
      </c>
      <c r="V967" s="849">
        <v>0</v>
      </c>
      <c r="W967" s="849">
        <v>1829968.2</v>
      </c>
      <c r="X967" s="849">
        <v>0</v>
      </c>
      <c r="Y967" s="849">
        <v>1829968.2</v>
      </c>
      <c r="Z967" s="850">
        <v>0.1406</v>
      </c>
    </row>
    <row r="968" s="823" customFormat="1" ht="31.05" hidden="1" customHeight="1" outlineLevel="1" spans="1:26">
      <c r="A968" s="846" t="s">
        <v>2092</v>
      </c>
      <c r="B968" s="846" t="s">
        <v>9443</v>
      </c>
      <c r="C968" s="846" t="s">
        <v>9458</v>
      </c>
      <c r="D968" s="846" t="s">
        <v>9046</v>
      </c>
      <c r="E968" s="847" t="s">
        <v>9445</v>
      </c>
      <c r="F968" s="848" t="s">
        <v>9459</v>
      </c>
      <c r="G968" s="846" t="s">
        <v>9446</v>
      </c>
      <c r="H968" s="846" t="s">
        <v>7650</v>
      </c>
      <c r="I968" s="849">
        <v>1090630.8</v>
      </c>
      <c r="J968" s="849">
        <v>500</v>
      </c>
      <c r="K968" s="849">
        <v>12500</v>
      </c>
      <c r="L968" s="848" t="s">
        <v>8239</v>
      </c>
      <c r="M968" s="849">
        <v>0</v>
      </c>
      <c r="N968" s="849">
        <v>519.35</v>
      </c>
      <c r="O968" s="849">
        <v>14600</v>
      </c>
      <c r="P968" s="849">
        <v>1090630.8</v>
      </c>
      <c r="Q968" s="846" t="s">
        <v>6342</v>
      </c>
      <c r="R968" s="846"/>
      <c r="S968" s="849">
        <v>0</v>
      </c>
      <c r="T968" s="849">
        <v>0</v>
      </c>
      <c r="U968" s="849">
        <v>0</v>
      </c>
      <c r="V968" s="849">
        <v>0</v>
      </c>
      <c r="W968" s="849">
        <v>1090630.8</v>
      </c>
      <c r="X968" s="849">
        <v>0</v>
      </c>
      <c r="Y968" s="849">
        <v>1090630.8</v>
      </c>
      <c r="Z968" s="850">
        <v>0.168</v>
      </c>
    </row>
    <row r="969" s="823" customFormat="1" ht="31.05" hidden="1" customHeight="1" outlineLevel="1" spans="1:26">
      <c r="A969" s="846" t="s">
        <v>2092</v>
      </c>
      <c r="B969" s="846" t="s">
        <v>9443</v>
      </c>
      <c r="C969" s="846" t="s">
        <v>9460</v>
      </c>
      <c r="D969" s="846" t="s">
        <v>9052</v>
      </c>
      <c r="E969" s="847" t="s">
        <v>9445</v>
      </c>
      <c r="F969" s="848" t="s">
        <v>8136</v>
      </c>
      <c r="G969" s="846" t="s">
        <v>9446</v>
      </c>
      <c r="H969" s="846" t="s">
        <v>7650</v>
      </c>
      <c r="I969" s="849">
        <v>4944180.8</v>
      </c>
      <c r="J969" s="849">
        <v>3000</v>
      </c>
      <c r="K969" s="849">
        <v>13000</v>
      </c>
      <c r="L969" s="848" t="s">
        <v>8239</v>
      </c>
      <c r="M969" s="849">
        <v>0</v>
      </c>
      <c r="N969" s="849">
        <v>3090.11</v>
      </c>
      <c r="O969" s="849">
        <v>14600</v>
      </c>
      <c r="P969" s="849">
        <v>4944180.8</v>
      </c>
      <c r="Q969" s="846" t="s">
        <v>6342</v>
      </c>
      <c r="R969" s="846"/>
      <c r="S969" s="849">
        <v>0</v>
      </c>
      <c r="T969" s="849">
        <v>0</v>
      </c>
      <c r="U969" s="849">
        <v>0</v>
      </c>
      <c r="V969" s="849">
        <v>0</v>
      </c>
      <c r="W969" s="849">
        <v>4944180.8</v>
      </c>
      <c r="X969" s="849">
        <v>0</v>
      </c>
      <c r="Y969" s="849">
        <v>4944180.8</v>
      </c>
      <c r="Z969" s="850">
        <v>0.1231</v>
      </c>
    </row>
    <row r="970" s="823" customFormat="1" ht="31.05" hidden="1" customHeight="1" outlineLevel="1" spans="1:26">
      <c r="A970" s="846" t="s">
        <v>2092</v>
      </c>
      <c r="B970" s="846" t="s">
        <v>9443</v>
      </c>
      <c r="C970" s="846" t="s">
        <v>9461</v>
      </c>
      <c r="D970" s="846" t="s">
        <v>9055</v>
      </c>
      <c r="E970" s="847" t="s">
        <v>9445</v>
      </c>
      <c r="F970" s="848" t="s">
        <v>9450</v>
      </c>
      <c r="G970" s="846" t="s">
        <v>9446</v>
      </c>
      <c r="H970" s="846" t="s">
        <v>7650</v>
      </c>
      <c r="I970" s="849">
        <v>2629272</v>
      </c>
      <c r="J970" s="849">
        <v>2000</v>
      </c>
      <c r="K970" s="849">
        <v>13000</v>
      </c>
      <c r="L970" s="848" t="s">
        <v>8239</v>
      </c>
      <c r="M970" s="849">
        <v>0</v>
      </c>
      <c r="N970" s="849">
        <v>1643.3</v>
      </c>
      <c r="O970" s="849">
        <v>14600</v>
      </c>
      <c r="P970" s="849">
        <v>2629272</v>
      </c>
      <c r="Q970" s="846" t="s">
        <v>6342</v>
      </c>
      <c r="R970" s="846"/>
      <c r="S970" s="849">
        <v>0</v>
      </c>
      <c r="T970" s="849">
        <v>0</v>
      </c>
      <c r="U970" s="849">
        <v>0</v>
      </c>
      <c r="V970" s="849">
        <v>0</v>
      </c>
      <c r="W970" s="849">
        <v>2629272</v>
      </c>
      <c r="X970" s="849">
        <v>0</v>
      </c>
      <c r="Y970" s="849">
        <v>2629272</v>
      </c>
      <c r="Z970" s="850">
        <v>0.1231</v>
      </c>
    </row>
    <row r="971" s="823" customFormat="1" ht="31.05" hidden="1" customHeight="1" outlineLevel="1" spans="1:26">
      <c r="A971" s="846" t="s">
        <v>2092</v>
      </c>
      <c r="B971" s="846" t="s">
        <v>9443</v>
      </c>
      <c r="C971" s="846" t="s">
        <v>9462</v>
      </c>
      <c r="D971" s="846" t="s">
        <v>9044</v>
      </c>
      <c r="E971" s="847" t="s">
        <v>9445</v>
      </c>
      <c r="F971" s="848" t="s">
        <v>9463</v>
      </c>
      <c r="G971" s="846" t="s">
        <v>9446</v>
      </c>
      <c r="H971" s="846" t="s">
        <v>7650</v>
      </c>
      <c r="I971" s="849">
        <v>712504.8</v>
      </c>
      <c r="J971" s="849">
        <v>339.29</v>
      </c>
      <c r="K971" s="849">
        <v>12500</v>
      </c>
      <c r="L971" s="848" t="s">
        <v>8093</v>
      </c>
      <c r="M971" s="849">
        <v>0</v>
      </c>
      <c r="N971" s="849">
        <v>339.29</v>
      </c>
      <c r="O971" s="849">
        <v>14600</v>
      </c>
      <c r="P971" s="849">
        <v>712504.8</v>
      </c>
      <c r="Q971" s="846" t="s">
        <v>6342</v>
      </c>
      <c r="R971" s="846"/>
      <c r="S971" s="849">
        <v>0</v>
      </c>
      <c r="T971" s="849">
        <v>0</v>
      </c>
      <c r="U971" s="849">
        <v>0</v>
      </c>
      <c r="V971" s="849">
        <v>0</v>
      </c>
      <c r="W971" s="849">
        <v>712504.8</v>
      </c>
      <c r="X971" s="849">
        <v>0</v>
      </c>
      <c r="Y971" s="849">
        <v>712504.8</v>
      </c>
      <c r="Z971" s="850">
        <v>0.168</v>
      </c>
    </row>
    <row r="972" s="823" customFormat="1" ht="31.05" hidden="1" customHeight="1" outlineLevel="1" spans="1:26">
      <c r="A972" s="846" t="s">
        <v>2092</v>
      </c>
      <c r="B972" s="846" t="s">
        <v>9443</v>
      </c>
      <c r="C972" s="846" t="s">
        <v>9464</v>
      </c>
      <c r="D972" s="846" t="s">
        <v>9046</v>
      </c>
      <c r="E972" s="847" t="s">
        <v>9445</v>
      </c>
      <c r="F972" s="848" t="s">
        <v>9465</v>
      </c>
      <c r="G972" s="846" t="s">
        <v>9446</v>
      </c>
      <c r="H972" s="846" t="s">
        <v>7650</v>
      </c>
      <c r="I972" s="849">
        <v>328377</v>
      </c>
      <c r="J972" s="849">
        <v>172.83</v>
      </c>
      <c r="K972" s="849">
        <v>12700</v>
      </c>
      <c r="L972" s="848" t="s">
        <v>8093</v>
      </c>
      <c r="M972" s="849">
        <v>0</v>
      </c>
      <c r="N972" s="849">
        <v>172.83</v>
      </c>
      <c r="O972" s="849">
        <v>14600</v>
      </c>
      <c r="P972" s="849">
        <v>328377</v>
      </c>
      <c r="Q972" s="846" t="s">
        <v>6342</v>
      </c>
      <c r="R972" s="846"/>
      <c r="S972" s="849">
        <v>0</v>
      </c>
      <c r="T972" s="849">
        <v>0</v>
      </c>
      <c r="U972" s="849">
        <v>0</v>
      </c>
      <c r="V972" s="849">
        <v>0</v>
      </c>
      <c r="W972" s="849">
        <v>328377</v>
      </c>
      <c r="X972" s="849">
        <v>0</v>
      </c>
      <c r="Y972" s="849">
        <v>328377</v>
      </c>
      <c r="Z972" s="850">
        <v>0.1496</v>
      </c>
    </row>
    <row r="973" s="823" customFormat="1" ht="31.05" hidden="1" customHeight="1" outlineLevel="1" spans="1:26">
      <c r="A973" s="846" t="s">
        <v>2092</v>
      </c>
      <c r="B973" s="846" t="s">
        <v>9443</v>
      </c>
      <c r="C973" s="846" t="s">
        <v>9466</v>
      </c>
      <c r="D973" s="846" t="s">
        <v>9046</v>
      </c>
      <c r="E973" s="847" t="s">
        <v>9445</v>
      </c>
      <c r="F973" s="848" t="s">
        <v>8159</v>
      </c>
      <c r="G973" s="846" t="s">
        <v>9446</v>
      </c>
      <c r="H973" s="846" t="s">
        <v>7650</v>
      </c>
      <c r="I973" s="849">
        <v>1967968.7</v>
      </c>
      <c r="J973" s="849">
        <v>1000</v>
      </c>
      <c r="K973" s="849">
        <v>12700</v>
      </c>
      <c r="L973" s="848" t="s">
        <v>8239</v>
      </c>
      <c r="M973" s="849">
        <v>0</v>
      </c>
      <c r="N973" s="849">
        <v>1035.77</v>
      </c>
      <c r="O973" s="849">
        <v>14600</v>
      </c>
      <c r="P973" s="849">
        <v>1967968.7</v>
      </c>
      <c r="Q973" s="846" t="s">
        <v>6342</v>
      </c>
      <c r="R973" s="846"/>
      <c r="S973" s="849">
        <v>0</v>
      </c>
      <c r="T973" s="849">
        <v>0</v>
      </c>
      <c r="U973" s="849">
        <v>0</v>
      </c>
      <c r="V973" s="849">
        <v>0</v>
      </c>
      <c r="W973" s="849">
        <v>1967968.7</v>
      </c>
      <c r="X973" s="849">
        <v>0</v>
      </c>
      <c r="Y973" s="849">
        <v>1967968.7</v>
      </c>
      <c r="Z973" s="850">
        <v>0.1496</v>
      </c>
    </row>
    <row r="974" s="823" customFormat="1" ht="31.05" hidden="1" customHeight="1" outlineLevel="1" spans="1:26">
      <c r="A974" s="846" t="s">
        <v>2092</v>
      </c>
      <c r="B974" s="846" t="s">
        <v>9443</v>
      </c>
      <c r="C974" s="846" t="s">
        <v>9467</v>
      </c>
      <c r="D974" s="846" t="s">
        <v>9047</v>
      </c>
      <c r="E974" s="847" t="s">
        <v>9445</v>
      </c>
      <c r="F974" s="848" t="s">
        <v>9468</v>
      </c>
      <c r="G974" s="846" t="s">
        <v>9446</v>
      </c>
      <c r="H974" s="846" t="s">
        <v>7650</v>
      </c>
      <c r="I974" s="849">
        <v>90081.6</v>
      </c>
      <c r="J974" s="849">
        <v>258.15</v>
      </c>
      <c r="K974" s="849">
        <v>12500</v>
      </c>
      <c r="L974" s="848" t="s">
        <v>9469</v>
      </c>
      <c r="M974" s="849">
        <v>0</v>
      </c>
      <c r="N974" s="849">
        <v>42.9</v>
      </c>
      <c r="O974" s="849">
        <v>14600</v>
      </c>
      <c r="P974" s="849">
        <v>90081.6</v>
      </c>
      <c r="Q974" s="846" t="s">
        <v>6342</v>
      </c>
      <c r="R974" s="846"/>
      <c r="S974" s="849">
        <v>0</v>
      </c>
      <c r="T974" s="849">
        <v>0</v>
      </c>
      <c r="U974" s="849">
        <v>0</v>
      </c>
      <c r="V974" s="849">
        <v>0</v>
      </c>
      <c r="W974" s="849">
        <v>90081.6</v>
      </c>
      <c r="X974" s="849">
        <v>0</v>
      </c>
      <c r="Y974" s="849">
        <v>90081.6</v>
      </c>
      <c r="Z974" s="850">
        <v>0.168</v>
      </c>
    </row>
    <row r="975" s="823" customFormat="1" ht="31.05" hidden="1" customHeight="1" outlineLevel="1" spans="1:26">
      <c r="A975" s="846" t="s">
        <v>2092</v>
      </c>
      <c r="B975" s="846" t="s">
        <v>9443</v>
      </c>
      <c r="C975" s="846" t="s">
        <v>9470</v>
      </c>
      <c r="D975" s="846" t="s">
        <v>9044</v>
      </c>
      <c r="E975" s="847" t="s">
        <v>9445</v>
      </c>
      <c r="F975" s="848"/>
      <c r="G975" s="846" t="s">
        <v>9446</v>
      </c>
      <c r="H975" s="846" t="s">
        <v>7650</v>
      </c>
      <c r="I975" s="849">
        <v>1304505.8</v>
      </c>
      <c r="J975" s="849">
        <v>501.73</v>
      </c>
      <c r="K975" s="849">
        <v>12000</v>
      </c>
      <c r="L975" s="848" t="s">
        <v>8277</v>
      </c>
      <c r="M975" s="849">
        <v>0</v>
      </c>
      <c r="N975" s="849">
        <v>501.73</v>
      </c>
      <c r="O975" s="849">
        <v>14600</v>
      </c>
      <c r="P975" s="849">
        <v>1304505.8</v>
      </c>
      <c r="Q975" s="846" t="s">
        <v>6342</v>
      </c>
      <c r="R975" s="846"/>
      <c r="S975" s="849">
        <v>0</v>
      </c>
      <c r="T975" s="849">
        <v>0</v>
      </c>
      <c r="U975" s="849">
        <v>0</v>
      </c>
      <c r="V975" s="849">
        <v>0</v>
      </c>
      <c r="W975" s="849">
        <v>1304505.8</v>
      </c>
      <c r="X975" s="849">
        <v>0</v>
      </c>
      <c r="Y975" s="849">
        <v>1304505.8</v>
      </c>
      <c r="Z975" s="850">
        <v>0.2167</v>
      </c>
    </row>
    <row r="976" s="823" customFormat="1" ht="31.05" hidden="1" customHeight="1" outlineLevel="1" spans="1:26">
      <c r="A976" s="846" t="s">
        <v>2092</v>
      </c>
      <c r="B976" s="846" t="s">
        <v>9443</v>
      </c>
      <c r="C976" s="846" t="s">
        <v>9471</v>
      </c>
      <c r="D976" s="846" t="s">
        <v>9044</v>
      </c>
      <c r="E976" s="847" t="s">
        <v>9445</v>
      </c>
      <c r="F976" s="848"/>
      <c r="G976" s="846" t="s">
        <v>9446</v>
      </c>
      <c r="H976" s="846" t="s">
        <v>7650</v>
      </c>
      <c r="I976" s="849">
        <v>764329.8</v>
      </c>
      <c r="J976" s="849">
        <v>293.97</v>
      </c>
      <c r="K976" s="849">
        <v>12000</v>
      </c>
      <c r="L976" s="848" t="s">
        <v>8277</v>
      </c>
      <c r="M976" s="849">
        <v>0</v>
      </c>
      <c r="N976" s="849">
        <v>293.97</v>
      </c>
      <c r="O976" s="849">
        <v>14600</v>
      </c>
      <c r="P976" s="849">
        <v>764329.8</v>
      </c>
      <c r="Q976" s="846" t="s">
        <v>6342</v>
      </c>
      <c r="R976" s="846"/>
      <c r="S976" s="849">
        <v>0</v>
      </c>
      <c r="T976" s="849">
        <v>0</v>
      </c>
      <c r="U976" s="849">
        <v>0</v>
      </c>
      <c r="V976" s="849">
        <v>0</v>
      </c>
      <c r="W976" s="849">
        <v>764329.8</v>
      </c>
      <c r="X976" s="849">
        <v>0</v>
      </c>
      <c r="Y976" s="849">
        <v>764329.8</v>
      </c>
      <c r="Z976" s="850">
        <v>0.2167</v>
      </c>
    </row>
    <row r="977" s="823" customFormat="1" ht="31.05" hidden="1" customHeight="1" outlineLevel="1" spans="1:26">
      <c r="A977" s="846" t="s">
        <v>2092</v>
      </c>
      <c r="B977" s="846" t="s">
        <v>9443</v>
      </c>
      <c r="C977" s="846" t="s">
        <v>9472</v>
      </c>
      <c r="D977" s="846" t="s">
        <v>9049</v>
      </c>
      <c r="E977" s="847" t="s">
        <v>9445</v>
      </c>
      <c r="F977" s="848"/>
      <c r="G977" s="846" t="s">
        <v>9446</v>
      </c>
      <c r="H977" s="846" t="s">
        <v>7650</v>
      </c>
      <c r="I977" s="849">
        <v>5319339.1</v>
      </c>
      <c r="J977" s="849">
        <v>3043.51</v>
      </c>
      <c r="K977" s="849">
        <v>12900</v>
      </c>
      <c r="L977" s="848"/>
      <c r="M977" s="849">
        <v>0</v>
      </c>
      <c r="N977" s="849">
        <v>3129.02</v>
      </c>
      <c r="O977" s="849">
        <v>14600</v>
      </c>
      <c r="P977" s="849">
        <v>5319339.1</v>
      </c>
      <c r="Q977" s="846" t="s">
        <v>6342</v>
      </c>
      <c r="R977" s="846"/>
      <c r="S977" s="849">
        <v>0</v>
      </c>
      <c r="T977" s="849">
        <v>0</v>
      </c>
      <c r="U977" s="849">
        <v>0</v>
      </c>
      <c r="V977" s="849">
        <v>0</v>
      </c>
      <c r="W977" s="849">
        <v>5319339.1</v>
      </c>
      <c r="X977" s="849">
        <v>0</v>
      </c>
      <c r="Y977" s="849">
        <v>5319339.1</v>
      </c>
      <c r="Z977" s="850">
        <v>0.1318</v>
      </c>
    </row>
    <row r="978" s="823" customFormat="1" ht="31.05" hidden="1" customHeight="1" outlineLevel="1" spans="1:26">
      <c r="A978" s="846" t="s">
        <v>2092</v>
      </c>
      <c r="B978" s="846" t="s">
        <v>9443</v>
      </c>
      <c r="C978" s="846" t="s">
        <v>9473</v>
      </c>
      <c r="D978" s="846" t="s">
        <v>9046</v>
      </c>
      <c r="E978" s="847" t="s">
        <v>9445</v>
      </c>
      <c r="F978" s="848"/>
      <c r="G978" s="846" t="s">
        <v>9446</v>
      </c>
      <c r="H978" s="846" t="s">
        <v>7650</v>
      </c>
      <c r="I978" s="849">
        <v>389779.2</v>
      </c>
      <c r="J978" s="849">
        <v>216.54</v>
      </c>
      <c r="K978" s="849">
        <v>12800</v>
      </c>
      <c r="L978" s="848" t="s">
        <v>9474</v>
      </c>
      <c r="M978" s="849">
        <v>0</v>
      </c>
      <c r="N978" s="849">
        <v>216.54</v>
      </c>
      <c r="O978" s="849">
        <v>14600</v>
      </c>
      <c r="P978" s="849">
        <v>389779.2</v>
      </c>
      <c r="Q978" s="846" t="s">
        <v>6342</v>
      </c>
      <c r="R978" s="846"/>
      <c r="S978" s="849">
        <v>0</v>
      </c>
      <c r="T978" s="849">
        <v>0</v>
      </c>
      <c r="U978" s="849">
        <v>0</v>
      </c>
      <c r="V978" s="849">
        <v>0</v>
      </c>
      <c r="W978" s="849">
        <v>389779.2</v>
      </c>
      <c r="X978" s="849">
        <v>0</v>
      </c>
      <c r="Y978" s="849">
        <v>389779.2</v>
      </c>
      <c r="Z978" s="850">
        <v>0.1406</v>
      </c>
    </row>
    <row r="979" s="823" customFormat="1" ht="31.05" hidden="1" customHeight="1" outlineLevel="1" spans="1:26">
      <c r="A979" s="846" t="s">
        <v>2092</v>
      </c>
      <c r="B979" s="846" t="s">
        <v>9443</v>
      </c>
      <c r="C979" s="846" t="s">
        <v>9475</v>
      </c>
      <c r="D979" s="846" t="s">
        <v>9048</v>
      </c>
      <c r="E979" s="847" t="s">
        <v>9445</v>
      </c>
      <c r="F979" s="848"/>
      <c r="G979" s="846" t="s">
        <v>9446</v>
      </c>
      <c r="H979" s="846" t="s">
        <v>7650</v>
      </c>
      <c r="I979" s="849">
        <v>1099748.8</v>
      </c>
      <c r="J979" s="849">
        <v>2710.16</v>
      </c>
      <c r="K979" s="849">
        <v>13000</v>
      </c>
      <c r="L979" s="848"/>
      <c r="M979" s="849">
        <v>0</v>
      </c>
      <c r="N979" s="849">
        <v>687.34</v>
      </c>
      <c r="O979" s="849">
        <v>14600</v>
      </c>
      <c r="P979" s="849">
        <v>1099748.8</v>
      </c>
      <c r="Q979" s="846" t="s">
        <v>6342</v>
      </c>
      <c r="R979" s="846"/>
      <c r="S979" s="849">
        <v>0</v>
      </c>
      <c r="T979" s="849">
        <v>0</v>
      </c>
      <c r="U979" s="849">
        <v>0</v>
      </c>
      <c r="V979" s="849">
        <v>0</v>
      </c>
      <c r="W979" s="849">
        <v>1099748.8</v>
      </c>
      <c r="X979" s="849">
        <v>0</v>
      </c>
      <c r="Y979" s="849">
        <v>1099748.8</v>
      </c>
      <c r="Z979" s="850">
        <v>0.1231</v>
      </c>
    </row>
    <row r="980" s="823" customFormat="1" ht="31.05" hidden="1" customHeight="1" outlineLevel="1" spans="1:26">
      <c r="A980" s="846" t="s">
        <v>2092</v>
      </c>
      <c r="B980" s="846" t="s">
        <v>9443</v>
      </c>
      <c r="C980" s="846" t="s">
        <v>9476</v>
      </c>
      <c r="D980" s="846" t="s">
        <v>9052</v>
      </c>
      <c r="E980" s="847" t="s">
        <v>9445</v>
      </c>
      <c r="F980" s="848"/>
      <c r="G980" s="846" t="s">
        <v>9446</v>
      </c>
      <c r="H980" s="846" t="s">
        <v>7650</v>
      </c>
      <c r="I980" s="849">
        <v>2517110.4</v>
      </c>
      <c r="J980" s="849">
        <v>1680</v>
      </c>
      <c r="K980" s="849">
        <v>13000</v>
      </c>
      <c r="L980" s="848" t="s">
        <v>8239</v>
      </c>
      <c r="M980" s="849">
        <v>0</v>
      </c>
      <c r="N980" s="849">
        <v>1573.19</v>
      </c>
      <c r="O980" s="849">
        <v>14600</v>
      </c>
      <c r="P980" s="849">
        <v>2517110.4</v>
      </c>
      <c r="Q980" s="846" t="s">
        <v>6342</v>
      </c>
      <c r="R980" s="846"/>
      <c r="S980" s="849">
        <v>0</v>
      </c>
      <c r="T980" s="849">
        <v>0</v>
      </c>
      <c r="U980" s="849">
        <v>0</v>
      </c>
      <c r="V980" s="849">
        <v>0</v>
      </c>
      <c r="W980" s="849">
        <v>2517110.4</v>
      </c>
      <c r="X980" s="849">
        <v>0</v>
      </c>
      <c r="Y980" s="849">
        <v>2517110.4</v>
      </c>
      <c r="Z980" s="850">
        <v>0.1231</v>
      </c>
    </row>
    <row r="981" s="823" customFormat="1" ht="31.05" hidden="1" customHeight="1" outlineLevel="1" spans="1:26">
      <c r="A981" s="846" t="s">
        <v>2092</v>
      </c>
      <c r="B981" s="846" t="s">
        <v>9443</v>
      </c>
      <c r="C981" s="846" t="s">
        <v>9477</v>
      </c>
      <c r="D981" s="846" t="s">
        <v>9046</v>
      </c>
      <c r="E981" s="847" t="s">
        <v>9445</v>
      </c>
      <c r="F981" s="848"/>
      <c r="G981" s="846" t="s">
        <v>9446</v>
      </c>
      <c r="H981" s="846" t="s">
        <v>7650</v>
      </c>
      <c r="I981" s="849">
        <v>2637568</v>
      </c>
      <c r="J981" s="849">
        <v>1648.48</v>
      </c>
      <c r="K981" s="849">
        <v>13000</v>
      </c>
      <c r="L981" s="848"/>
      <c r="M981" s="849">
        <v>0</v>
      </c>
      <c r="N981" s="849">
        <v>1648.48</v>
      </c>
      <c r="O981" s="849">
        <v>14600</v>
      </c>
      <c r="P981" s="849">
        <v>2637568</v>
      </c>
      <c r="Q981" s="846" t="s">
        <v>6342</v>
      </c>
      <c r="R981" s="846"/>
      <c r="S981" s="849">
        <v>0</v>
      </c>
      <c r="T981" s="849">
        <v>0</v>
      </c>
      <c r="U981" s="849">
        <v>0</v>
      </c>
      <c r="V981" s="849">
        <v>0</v>
      </c>
      <c r="W981" s="849">
        <v>2637568</v>
      </c>
      <c r="X981" s="849">
        <v>0</v>
      </c>
      <c r="Y981" s="849">
        <v>2637568</v>
      </c>
      <c r="Z981" s="850">
        <v>0.1231</v>
      </c>
    </row>
    <row r="982" s="823" customFormat="1" ht="31.05" hidden="1" customHeight="1" outlineLevel="1" spans="1:26">
      <c r="A982" s="846" t="s">
        <v>2092</v>
      </c>
      <c r="B982" s="846" t="s">
        <v>9443</v>
      </c>
      <c r="C982" s="846" t="s">
        <v>9478</v>
      </c>
      <c r="D982" s="846" t="s">
        <v>9049</v>
      </c>
      <c r="E982" s="847" t="s">
        <v>9445</v>
      </c>
      <c r="F982" s="848"/>
      <c r="G982" s="846" t="s">
        <v>9446</v>
      </c>
      <c r="H982" s="846" t="s">
        <v>7650</v>
      </c>
      <c r="I982" s="849">
        <v>4665133.2</v>
      </c>
      <c r="J982" s="849">
        <v>2744.2</v>
      </c>
      <c r="K982" s="849">
        <v>12900</v>
      </c>
      <c r="L982" s="848"/>
      <c r="M982" s="849">
        <v>0</v>
      </c>
      <c r="N982" s="849">
        <v>2744.2</v>
      </c>
      <c r="O982" s="849">
        <v>14600</v>
      </c>
      <c r="P982" s="849">
        <v>4665133.2</v>
      </c>
      <c r="Q982" s="846" t="s">
        <v>6342</v>
      </c>
      <c r="R982" s="846"/>
      <c r="S982" s="849">
        <v>0</v>
      </c>
      <c r="T982" s="849">
        <v>0</v>
      </c>
      <c r="U982" s="849">
        <v>0</v>
      </c>
      <c r="V982" s="849">
        <v>0</v>
      </c>
      <c r="W982" s="849">
        <v>4665133.2</v>
      </c>
      <c r="X982" s="849">
        <v>0</v>
      </c>
      <c r="Y982" s="849">
        <v>4665133.2</v>
      </c>
      <c r="Z982" s="850">
        <v>0.1318</v>
      </c>
    </row>
    <row r="983" s="823" customFormat="1" ht="31.05" hidden="1" customHeight="1" outlineLevel="1" spans="1:26">
      <c r="A983" s="846" t="s">
        <v>2092</v>
      </c>
      <c r="B983" s="846" t="s">
        <v>9443</v>
      </c>
      <c r="C983" s="846" t="s">
        <v>9479</v>
      </c>
      <c r="D983" s="846" t="s">
        <v>9043</v>
      </c>
      <c r="E983" s="847" t="s">
        <v>9445</v>
      </c>
      <c r="F983" s="848"/>
      <c r="G983" s="846" t="s">
        <v>9446</v>
      </c>
      <c r="H983" s="846" t="s">
        <v>7650</v>
      </c>
      <c r="I983" s="849">
        <v>629910.4</v>
      </c>
      <c r="J983" s="849">
        <v>393.69</v>
      </c>
      <c r="K983" s="849">
        <v>13000</v>
      </c>
      <c r="L983" s="848"/>
      <c r="M983" s="849">
        <v>0</v>
      </c>
      <c r="N983" s="849">
        <v>393.69</v>
      </c>
      <c r="O983" s="849">
        <v>14600</v>
      </c>
      <c r="P983" s="849">
        <v>629910.4</v>
      </c>
      <c r="Q983" s="846" t="s">
        <v>6342</v>
      </c>
      <c r="R983" s="846"/>
      <c r="S983" s="849">
        <v>0</v>
      </c>
      <c r="T983" s="849">
        <v>0</v>
      </c>
      <c r="U983" s="849">
        <v>0</v>
      </c>
      <c r="V983" s="849">
        <v>0</v>
      </c>
      <c r="W983" s="849">
        <v>629910.4</v>
      </c>
      <c r="X983" s="849">
        <v>0</v>
      </c>
      <c r="Y983" s="849">
        <v>629910.4</v>
      </c>
      <c r="Z983" s="850">
        <v>0.1231</v>
      </c>
    </row>
    <row r="984" s="823" customFormat="1" ht="31.05" hidden="1" customHeight="1" outlineLevel="1" spans="1:26">
      <c r="A984" s="846" t="s">
        <v>2092</v>
      </c>
      <c r="B984" s="846" t="s">
        <v>9443</v>
      </c>
      <c r="C984" s="846" t="s">
        <v>9480</v>
      </c>
      <c r="D984" s="846" t="s">
        <v>9049</v>
      </c>
      <c r="E984" s="847" t="s">
        <v>9445</v>
      </c>
      <c r="F984" s="848" t="s">
        <v>9481</v>
      </c>
      <c r="G984" s="846" t="s">
        <v>9446</v>
      </c>
      <c r="H984" s="846" t="s">
        <v>7650</v>
      </c>
      <c r="I984" s="849">
        <v>2826059.6</v>
      </c>
      <c r="J984" s="849">
        <v>1662.39</v>
      </c>
      <c r="K984" s="849">
        <v>12900</v>
      </c>
      <c r="L984" s="848"/>
      <c r="M984" s="849">
        <v>0</v>
      </c>
      <c r="N984" s="849">
        <v>1662.39</v>
      </c>
      <c r="O984" s="849">
        <v>14600</v>
      </c>
      <c r="P984" s="849">
        <v>2826059.6</v>
      </c>
      <c r="Q984" s="846" t="s">
        <v>6342</v>
      </c>
      <c r="R984" s="846"/>
      <c r="S984" s="849">
        <v>0</v>
      </c>
      <c r="T984" s="849">
        <v>0</v>
      </c>
      <c r="U984" s="849">
        <v>0</v>
      </c>
      <c r="V984" s="849">
        <v>0</v>
      </c>
      <c r="W984" s="849">
        <v>2826059.6</v>
      </c>
      <c r="X984" s="849">
        <v>0</v>
      </c>
      <c r="Y984" s="849">
        <v>2826059.6</v>
      </c>
      <c r="Z984" s="850">
        <v>0.1318</v>
      </c>
    </row>
    <row r="985" s="823" customFormat="1" ht="31.05" hidden="1" customHeight="1" outlineLevel="1" spans="1:26">
      <c r="A985" s="846" t="s">
        <v>2092</v>
      </c>
      <c r="B985" s="846" t="s">
        <v>9443</v>
      </c>
      <c r="C985" s="846" t="s">
        <v>9482</v>
      </c>
      <c r="D985" s="846" t="s">
        <v>9049</v>
      </c>
      <c r="E985" s="847" t="s">
        <v>9445</v>
      </c>
      <c r="F985" s="848" t="s">
        <v>9481</v>
      </c>
      <c r="G985" s="846" t="s">
        <v>9446</v>
      </c>
      <c r="H985" s="846" t="s">
        <v>7650</v>
      </c>
      <c r="I985" s="849">
        <v>806546.3</v>
      </c>
      <c r="J985" s="849">
        <v>474.44</v>
      </c>
      <c r="K985" s="849">
        <v>12900</v>
      </c>
      <c r="L985" s="848"/>
      <c r="M985" s="849">
        <v>0</v>
      </c>
      <c r="N985" s="849">
        <v>474.44</v>
      </c>
      <c r="O985" s="849">
        <v>14600</v>
      </c>
      <c r="P985" s="849">
        <v>806546.3</v>
      </c>
      <c r="Q985" s="846" t="s">
        <v>6342</v>
      </c>
      <c r="R985" s="846"/>
      <c r="S985" s="849">
        <v>0</v>
      </c>
      <c r="T985" s="849">
        <v>0</v>
      </c>
      <c r="U985" s="849">
        <v>0</v>
      </c>
      <c r="V985" s="849">
        <v>0</v>
      </c>
      <c r="W985" s="849">
        <v>806546.3</v>
      </c>
      <c r="X985" s="849">
        <v>0</v>
      </c>
      <c r="Y985" s="849">
        <v>806546.3</v>
      </c>
      <c r="Z985" s="850">
        <v>0.1318</v>
      </c>
    </row>
    <row r="986" s="823" customFormat="1" ht="31.05" hidden="1" customHeight="1" outlineLevel="1" spans="1:26">
      <c r="A986" s="846" t="s">
        <v>2092</v>
      </c>
      <c r="B986" s="846" t="s">
        <v>9443</v>
      </c>
      <c r="C986" s="846" t="s">
        <v>9483</v>
      </c>
      <c r="D986" s="846" t="s">
        <v>9045</v>
      </c>
      <c r="E986" s="847" t="s">
        <v>9445</v>
      </c>
      <c r="F986" s="848" t="s">
        <v>8062</v>
      </c>
      <c r="G986" s="846" t="s">
        <v>9446</v>
      </c>
      <c r="H986" s="846" t="s">
        <v>7650</v>
      </c>
      <c r="I986" s="849">
        <v>1290837.6</v>
      </c>
      <c r="J986" s="849">
        <v>717.13</v>
      </c>
      <c r="K986" s="849">
        <v>12800</v>
      </c>
      <c r="L986" s="848"/>
      <c r="M986" s="849">
        <v>0</v>
      </c>
      <c r="N986" s="849">
        <v>717.13</v>
      </c>
      <c r="O986" s="849">
        <v>14600</v>
      </c>
      <c r="P986" s="849">
        <v>1290837.6</v>
      </c>
      <c r="Q986" s="846" t="s">
        <v>6342</v>
      </c>
      <c r="R986" s="846"/>
      <c r="S986" s="849">
        <v>0</v>
      </c>
      <c r="T986" s="849">
        <v>0</v>
      </c>
      <c r="U986" s="849">
        <v>0</v>
      </c>
      <c r="V986" s="849">
        <v>0</v>
      </c>
      <c r="W986" s="849">
        <v>1290837.6</v>
      </c>
      <c r="X986" s="849">
        <v>0</v>
      </c>
      <c r="Y986" s="849">
        <v>1290837.6</v>
      </c>
      <c r="Z986" s="850">
        <v>0.1406</v>
      </c>
    </row>
    <row r="987" s="823" customFormat="1" ht="31.05" hidden="1" customHeight="1" outlineLevel="1" spans="1:26">
      <c r="A987" s="846" t="s">
        <v>2092</v>
      </c>
      <c r="B987" s="846" t="s">
        <v>9443</v>
      </c>
      <c r="C987" s="846" t="s">
        <v>9484</v>
      </c>
      <c r="D987" s="846" t="s">
        <v>9059</v>
      </c>
      <c r="E987" s="847" t="s">
        <v>9445</v>
      </c>
      <c r="F987" s="848" t="s">
        <v>8297</v>
      </c>
      <c r="G987" s="846" t="s">
        <v>9446</v>
      </c>
      <c r="H987" s="846" t="s">
        <v>7650</v>
      </c>
      <c r="I987" s="849">
        <v>11036048.1</v>
      </c>
      <c r="J987" s="849">
        <v>5255.26</v>
      </c>
      <c r="K987" s="849">
        <v>12500</v>
      </c>
      <c r="L987" s="848"/>
      <c r="M987" s="849">
        <v>0</v>
      </c>
      <c r="N987" s="849">
        <v>5255.26</v>
      </c>
      <c r="O987" s="849">
        <v>14600</v>
      </c>
      <c r="P987" s="849">
        <v>11036048.1</v>
      </c>
      <c r="Q987" s="846" t="s">
        <v>6342</v>
      </c>
      <c r="R987" s="846"/>
      <c r="S987" s="849">
        <v>0</v>
      </c>
      <c r="T987" s="849">
        <v>0</v>
      </c>
      <c r="U987" s="849">
        <v>0</v>
      </c>
      <c r="V987" s="849">
        <v>0</v>
      </c>
      <c r="W987" s="849">
        <v>11036048.1</v>
      </c>
      <c r="X987" s="849">
        <v>0</v>
      </c>
      <c r="Y987" s="849">
        <v>11036048.1</v>
      </c>
      <c r="Z987" s="850">
        <v>0.168</v>
      </c>
    </row>
    <row r="988" s="823" customFormat="1" ht="31.05" hidden="1" customHeight="1" outlineLevel="1" spans="1:26">
      <c r="A988" s="846" t="s">
        <v>2092</v>
      </c>
      <c r="B988" s="846" t="s">
        <v>9443</v>
      </c>
      <c r="C988" s="846" t="s">
        <v>9485</v>
      </c>
      <c r="D988" s="846" t="s">
        <v>9057</v>
      </c>
      <c r="E988" s="847" t="s">
        <v>9445</v>
      </c>
      <c r="F988" s="848" t="s">
        <v>9486</v>
      </c>
      <c r="G988" s="846" t="s">
        <v>9446</v>
      </c>
      <c r="H988" s="846" t="s">
        <v>7650</v>
      </c>
      <c r="I988" s="849">
        <v>90589.8</v>
      </c>
      <c r="J988" s="849">
        <v>214.87</v>
      </c>
      <c r="K988" s="849">
        <v>12500</v>
      </c>
      <c r="L988" s="848"/>
      <c r="M988" s="849">
        <v>0</v>
      </c>
      <c r="N988" s="849">
        <v>43.14</v>
      </c>
      <c r="O988" s="849">
        <v>14600</v>
      </c>
      <c r="P988" s="849">
        <v>90589.8</v>
      </c>
      <c r="Q988" s="846" t="s">
        <v>6342</v>
      </c>
      <c r="R988" s="846"/>
      <c r="S988" s="849">
        <v>0</v>
      </c>
      <c r="T988" s="849">
        <v>0</v>
      </c>
      <c r="U988" s="849">
        <v>0</v>
      </c>
      <c r="V988" s="849">
        <v>0</v>
      </c>
      <c r="W988" s="849">
        <v>90589.8</v>
      </c>
      <c r="X988" s="849">
        <v>0</v>
      </c>
      <c r="Y988" s="849">
        <v>90589.8</v>
      </c>
      <c r="Z988" s="850">
        <v>0.168</v>
      </c>
    </row>
    <row r="989" s="823" customFormat="1" ht="31.05" hidden="1" customHeight="1" outlineLevel="1" spans="1:26">
      <c r="A989" s="846" t="s">
        <v>2092</v>
      </c>
      <c r="B989" s="846" t="s">
        <v>9443</v>
      </c>
      <c r="C989" s="846" t="s">
        <v>9487</v>
      </c>
      <c r="D989" s="846" t="s">
        <v>9057</v>
      </c>
      <c r="E989" s="847" t="s">
        <v>9445</v>
      </c>
      <c r="F989" s="848" t="s">
        <v>9488</v>
      </c>
      <c r="G989" s="846" t="s">
        <v>9446</v>
      </c>
      <c r="H989" s="846" t="s">
        <v>7650</v>
      </c>
      <c r="I989" s="849">
        <v>352550.1</v>
      </c>
      <c r="J989" s="849">
        <v>465.57</v>
      </c>
      <c r="K989" s="849">
        <v>12500</v>
      </c>
      <c r="L989" s="848"/>
      <c r="M989" s="849">
        <v>0</v>
      </c>
      <c r="N989" s="849">
        <v>167.88</v>
      </c>
      <c r="O989" s="849">
        <v>14600</v>
      </c>
      <c r="P989" s="849">
        <v>352550.1</v>
      </c>
      <c r="Q989" s="846" t="s">
        <v>6342</v>
      </c>
      <c r="R989" s="846"/>
      <c r="S989" s="849">
        <v>0</v>
      </c>
      <c r="T989" s="849">
        <v>0</v>
      </c>
      <c r="U989" s="849">
        <v>0</v>
      </c>
      <c r="V989" s="849">
        <v>0</v>
      </c>
      <c r="W989" s="849">
        <v>352550.1</v>
      </c>
      <c r="X989" s="849">
        <v>0</v>
      </c>
      <c r="Y989" s="849">
        <v>352550.1</v>
      </c>
      <c r="Z989" s="850">
        <v>0.168</v>
      </c>
    </row>
    <row r="990" s="823" customFormat="1" ht="31.05" hidden="1" customHeight="1" outlineLevel="1" spans="1:26">
      <c r="A990" s="846" t="s">
        <v>2092</v>
      </c>
      <c r="B990" s="846" t="s">
        <v>9443</v>
      </c>
      <c r="C990" s="846" t="s">
        <v>9489</v>
      </c>
      <c r="D990" s="846" t="s">
        <v>9058</v>
      </c>
      <c r="E990" s="847" t="s">
        <v>9445</v>
      </c>
      <c r="F990" s="848" t="s">
        <v>9490</v>
      </c>
      <c r="G990" s="846" t="s">
        <v>9446</v>
      </c>
      <c r="H990" s="846" t="s">
        <v>7650</v>
      </c>
      <c r="I990" s="849">
        <v>1837170.3</v>
      </c>
      <c r="J990" s="849">
        <v>874.84</v>
      </c>
      <c r="K990" s="849">
        <v>12500</v>
      </c>
      <c r="L990" s="848"/>
      <c r="M990" s="849">
        <v>0</v>
      </c>
      <c r="N990" s="849">
        <v>874.84</v>
      </c>
      <c r="O990" s="849">
        <v>14600</v>
      </c>
      <c r="P990" s="849">
        <v>1837170.3</v>
      </c>
      <c r="Q990" s="846" t="s">
        <v>6342</v>
      </c>
      <c r="R990" s="846"/>
      <c r="S990" s="849">
        <v>0</v>
      </c>
      <c r="T990" s="849">
        <v>0</v>
      </c>
      <c r="U990" s="849">
        <v>0</v>
      </c>
      <c r="V990" s="849">
        <v>0</v>
      </c>
      <c r="W990" s="849">
        <v>1837170.3</v>
      </c>
      <c r="X990" s="849">
        <v>0</v>
      </c>
      <c r="Y990" s="849">
        <v>1837170.3</v>
      </c>
      <c r="Z990" s="850">
        <v>0.168</v>
      </c>
    </row>
    <row r="991" s="823" customFormat="1" ht="31.05" hidden="1" customHeight="1" outlineLevel="1" spans="1:26">
      <c r="A991" s="846" t="s">
        <v>2092</v>
      </c>
      <c r="B991" s="846" t="s">
        <v>9443</v>
      </c>
      <c r="C991" s="846" t="s">
        <v>9491</v>
      </c>
      <c r="D991" s="846" t="s">
        <v>9053</v>
      </c>
      <c r="E991" s="847" t="s">
        <v>9445</v>
      </c>
      <c r="F991" s="848" t="s">
        <v>9492</v>
      </c>
      <c r="G991" s="846" t="s">
        <v>9446</v>
      </c>
      <c r="H991" s="846" t="s">
        <v>7650</v>
      </c>
      <c r="I991" s="849">
        <v>3525145.6</v>
      </c>
      <c r="J991" s="849">
        <v>1532.67</v>
      </c>
      <c r="K991" s="849">
        <v>12300</v>
      </c>
      <c r="L991" s="848"/>
      <c r="M991" s="849">
        <v>0</v>
      </c>
      <c r="N991" s="849">
        <v>1532.67</v>
      </c>
      <c r="O991" s="849">
        <v>14600</v>
      </c>
      <c r="P991" s="849">
        <v>3525145.6</v>
      </c>
      <c r="Q991" s="846" t="s">
        <v>6342</v>
      </c>
      <c r="R991" s="846"/>
      <c r="S991" s="849">
        <v>0</v>
      </c>
      <c r="T991" s="849">
        <v>0</v>
      </c>
      <c r="U991" s="849">
        <v>0</v>
      </c>
      <c r="V991" s="849">
        <v>0</v>
      </c>
      <c r="W991" s="849">
        <v>3525145.6</v>
      </c>
      <c r="X991" s="849">
        <v>0</v>
      </c>
      <c r="Y991" s="849">
        <v>3525145.6</v>
      </c>
      <c r="Z991" s="850">
        <v>0.187</v>
      </c>
    </row>
    <row r="992" s="823" customFormat="1" ht="31.05" hidden="1" customHeight="1" outlineLevel="1" spans="1:26">
      <c r="A992" s="846" t="s">
        <v>2092</v>
      </c>
      <c r="B992" s="846" t="s">
        <v>9443</v>
      </c>
      <c r="C992" s="846" t="s">
        <v>9493</v>
      </c>
      <c r="D992" s="846" t="s">
        <v>9056</v>
      </c>
      <c r="E992" s="847" t="s">
        <v>9445</v>
      </c>
      <c r="F992" s="848" t="s">
        <v>9494</v>
      </c>
      <c r="G992" s="846" t="s">
        <v>9446</v>
      </c>
      <c r="H992" s="846" t="s">
        <v>7650</v>
      </c>
      <c r="I992" s="849">
        <v>598731</v>
      </c>
      <c r="J992" s="849">
        <v>285.11</v>
      </c>
      <c r="K992" s="849">
        <v>12500</v>
      </c>
      <c r="L992" s="848"/>
      <c r="M992" s="849">
        <v>0</v>
      </c>
      <c r="N992" s="849">
        <v>285.11</v>
      </c>
      <c r="O992" s="849">
        <v>14600</v>
      </c>
      <c r="P992" s="849">
        <v>598731</v>
      </c>
      <c r="Q992" s="846" t="s">
        <v>6342</v>
      </c>
      <c r="R992" s="846"/>
      <c r="S992" s="849">
        <v>0</v>
      </c>
      <c r="T992" s="849">
        <v>0</v>
      </c>
      <c r="U992" s="849">
        <v>0</v>
      </c>
      <c r="V992" s="849">
        <v>0</v>
      </c>
      <c r="W992" s="849">
        <v>598731</v>
      </c>
      <c r="X992" s="849">
        <v>0</v>
      </c>
      <c r="Y992" s="849">
        <v>598731</v>
      </c>
      <c r="Z992" s="850">
        <v>0.168</v>
      </c>
    </row>
    <row r="993" s="823" customFormat="1" ht="25.6" customHeight="1" collapsed="1" spans="1:26">
      <c r="A993" s="829" t="s">
        <v>75</v>
      </c>
      <c r="B993" s="829"/>
      <c r="C993" s="829"/>
      <c r="D993" s="829"/>
      <c r="E993" s="829"/>
      <c r="F993" s="829"/>
      <c r="G993" s="829"/>
      <c r="H993" s="829"/>
      <c r="I993" s="838">
        <v>24294733.961003</v>
      </c>
      <c r="J993" s="839">
        <v>1200117.42</v>
      </c>
      <c r="K993" s="840"/>
      <c r="L993" s="840"/>
      <c r="M993" s="839">
        <v>1183661.26</v>
      </c>
      <c r="N993" s="839">
        <v>0</v>
      </c>
      <c r="O993" s="840"/>
      <c r="P993" s="839">
        <v>2804167967.64212</v>
      </c>
      <c r="Q993" s="840"/>
      <c r="R993" s="844"/>
      <c r="S993" s="844"/>
      <c r="T993" s="844"/>
      <c r="U993" s="844"/>
      <c r="V993" s="844"/>
      <c r="W993" s="845"/>
      <c r="X993" s="845"/>
      <c r="Y993" s="845"/>
      <c r="Z993" s="845"/>
    </row>
    <row r="994" s="823" customFormat="1" ht="31.05" hidden="1" customHeight="1" outlineLevel="1" spans="1:26">
      <c r="A994" s="846" t="s">
        <v>75</v>
      </c>
      <c r="B994" s="846" t="s">
        <v>3426</v>
      </c>
      <c r="C994" s="846" t="s">
        <v>3437</v>
      </c>
      <c r="D994" s="846" t="s">
        <v>3425</v>
      </c>
      <c r="E994" s="847" t="s">
        <v>9495</v>
      </c>
      <c r="F994" s="848" t="s">
        <v>9496</v>
      </c>
      <c r="G994" s="846" t="s">
        <v>9497</v>
      </c>
      <c r="H994" s="846" t="s">
        <v>6361</v>
      </c>
      <c r="I994" s="849">
        <v>270018.975407</v>
      </c>
      <c r="J994" s="849">
        <v>1500</v>
      </c>
      <c r="K994" s="849">
        <v>5320</v>
      </c>
      <c r="L994" s="848" t="s">
        <v>8024</v>
      </c>
      <c r="M994" s="849">
        <v>717.33</v>
      </c>
      <c r="N994" s="849">
        <v>0</v>
      </c>
      <c r="O994" s="849">
        <v>4943.577746</v>
      </c>
      <c r="P994" s="849">
        <v>270018.975407</v>
      </c>
      <c r="Q994" s="846" t="s">
        <v>6342</v>
      </c>
      <c r="R994" s="846"/>
      <c r="S994" s="849">
        <v>0</v>
      </c>
      <c r="T994" s="849">
        <v>0</v>
      </c>
      <c r="U994" s="849">
        <v>0</v>
      </c>
      <c r="V994" s="849">
        <v>0</v>
      </c>
      <c r="W994" s="849">
        <v>0</v>
      </c>
      <c r="X994" s="849">
        <v>0</v>
      </c>
      <c r="Y994" s="849">
        <v>270018.975407</v>
      </c>
      <c r="Z994" s="850">
        <v>0.0708</v>
      </c>
    </row>
    <row r="995" s="823" customFormat="1" ht="31.05" hidden="1" customHeight="1" outlineLevel="1" spans="1:26">
      <c r="A995" s="846" t="s">
        <v>75</v>
      </c>
      <c r="B995" s="846" t="s">
        <v>3354</v>
      </c>
      <c r="C995" s="846" t="s">
        <v>3352</v>
      </c>
      <c r="D995" s="846" t="s">
        <v>3353</v>
      </c>
      <c r="E995" s="847" t="s">
        <v>9495</v>
      </c>
      <c r="F995" s="848" t="s">
        <v>9498</v>
      </c>
      <c r="G995" s="846" t="s">
        <v>9497</v>
      </c>
      <c r="H995" s="846" t="s">
        <v>6361</v>
      </c>
      <c r="I995" s="849">
        <v>141154.320493</v>
      </c>
      <c r="J995" s="849">
        <v>750</v>
      </c>
      <c r="K995" s="849">
        <v>6340</v>
      </c>
      <c r="L995" s="848" t="s">
        <v>9499</v>
      </c>
      <c r="M995" s="849">
        <v>397.99</v>
      </c>
      <c r="N995" s="849">
        <v>0</v>
      </c>
      <c r="O995" s="849">
        <v>5985.327536</v>
      </c>
      <c r="P995" s="849">
        <v>141154.320493</v>
      </c>
      <c r="Q995" s="846" t="s">
        <v>6342</v>
      </c>
      <c r="R995" s="846"/>
      <c r="S995" s="849">
        <v>0</v>
      </c>
      <c r="T995" s="849">
        <v>0</v>
      </c>
      <c r="U995" s="849">
        <v>0</v>
      </c>
      <c r="V995" s="849">
        <v>0</v>
      </c>
      <c r="W995" s="849">
        <v>0</v>
      </c>
      <c r="X995" s="849">
        <v>0</v>
      </c>
      <c r="Y995" s="849">
        <v>141154.320493</v>
      </c>
      <c r="Z995" s="850">
        <v>0.0559</v>
      </c>
    </row>
    <row r="996" s="823" customFormat="1" ht="31.05" hidden="1" customHeight="1" outlineLevel="1" spans="1:26">
      <c r="A996" s="846" t="s">
        <v>75</v>
      </c>
      <c r="B996" s="846" t="s">
        <v>3426</v>
      </c>
      <c r="C996" s="846" t="s">
        <v>3424</v>
      </c>
      <c r="D996" s="846" t="s">
        <v>3425</v>
      </c>
      <c r="E996" s="847" t="s">
        <v>9495</v>
      </c>
      <c r="F996" s="848" t="s">
        <v>9500</v>
      </c>
      <c r="G996" s="846" t="s">
        <v>9497</v>
      </c>
      <c r="H996" s="846" t="s">
        <v>6361</v>
      </c>
      <c r="I996" s="849">
        <v>1253448.122948</v>
      </c>
      <c r="J996" s="849">
        <v>2490</v>
      </c>
      <c r="K996" s="849">
        <v>5383.98</v>
      </c>
      <c r="L996" s="848" t="s">
        <v>9501</v>
      </c>
      <c r="M996" s="849">
        <v>1549.24</v>
      </c>
      <c r="N996" s="849">
        <v>0</v>
      </c>
      <c r="O996" s="849">
        <v>4574.908129</v>
      </c>
      <c r="P996" s="849">
        <v>1253448.122948</v>
      </c>
      <c r="Q996" s="846" t="s">
        <v>6342</v>
      </c>
      <c r="R996" s="846"/>
      <c r="S996" s="849">
        <v>0</v>
      </c>
      <c r="T996" s="849">
        <v>0</v>
      </c>
      <c r="U996" s="849">
        <v>0</v>
      </c>
      <c r="V996" s="849">
        <v>0</v>
      </c>
      <c r="W996" s="849">
        <v>0</v>
      </c>
      <c r="X996" s="849">
        <v>0</v>
      </c>
      <c r="Y996" s="849">
        <v>1253448.122948</v>
      </c>
      <c r="Z996" s="850">
        <v>0.1503</v>
      </c>
    </row>
    <row r="997" s="823" customFormat="1" ht="31.05" hidden="1" customHeight="1" outlineLevel="1" spans="1:26">
      <c r="A997" s="846" t="s">
        <v>75</v>
      </c>
      <c r="B997" s="846" t="s">
        <v>3426</v>
      </c>
      <c r="C997" s="846" t="s">
        <v>3430</v>
      </c>
      <c r="D997" s="846" t="s">
        <v>3425</v>
      </c>
      <c r="E997" s="847" t="s">
        <v>9495</v>
      </c>
      <c r="F997" s="848" t="s">
        <v>9502</v>
      </c>
      <c r="G997" s="846" t="s">
        <v>9497</v>
      </c>
      <c r="H997" s="846" t="s">
        <v>6361</v>
      </c>
      <c r="I997" s="849">
        <v>1529770.699226</v>
      </c>
      <c r="J997" s="849">
        <v>2490</v>
      </c>
      <c r="K997" s="849">
        <v>5305</v>
      </c>
      <c r="L997" s="848" t="s">
        <v>8127</v>
      </c>
      <c r="M997" s="849">
        <v>1742.24</v>
      </c>
      <c r="N997" s="849">
        <v>0</v>
      </c>
      <c r="O997" s="849">
        <v>4426.949782</v>
      </c>
      <c r="P997" s="849">
        <v>1529770.699226</v>
      </c>
      <c r="Q997" s="846" t="s">
        <v>6342</v>
      </c>
      <c r="R997" s="846"/>
      <c r="S997" s="849">
        <v>0</v>
      </c>
      <c r="T997" s="849">
        <v>0</v>
      </c>
      <c r="U997" s="849">
        <v>0</v>
      </c>
      <c r="V997" s="849">
        <v>0</v>
      </c>
      <c r="W997" s="849">
        <v>0</v>
      </c>
      <c r="X997" s="849">
        <v>0</v>
      </c>
      <c r="Y997" s="849">
        <v>1529770.699226</v>
      </c>
      <c r="Z997" s="850">
        <v>0.1655</v>
      </c>
    </row>
    <row r="998" s="823" customFormat="1" ht="31.05" hidden="1" customHeight="1" outlineLevel="1" spans="1:26">
      <c r="A998" s="846" t="s">
        <v>75</v>
      </c>
      <c r="B998" s="846" t="s">
        <v>8399</v>
      </c>
      <c r="C998" s="846" t="s">
        <v>9503</v>
      </c>
      <c r="D998" s="846" t="s">
        <v>8746</v>
      </c>
      <c r="E998" s="847" t="s">
        <v>9495</v>
      </c>
      <c r="F998" s="848" t="s">
        <v>9494</v>
      </c>
      <c r="G998" s="846" t="s">
        <v>9504</v>
      </c>
      <c r="H998" s="846" t="s">
        <v>6361</v>
      </c>
      <c r="I998" s="849">
        <v>30242.232723</v>
      </c>
      <c r="J998" s="849">
        <v>210</v>
      </c>
      <c r="K998" s="849">
        <v>525</v>
      </c>
      <c r="L998" s="848" t="s">
        <v>9505</v>
      </c>
      <c r="M998" s="849">
        <v>210</v>
      </c>
      <c r="N998" s="849">
        <v>0</v>
      </c>
      <c r="O998" s="849">
        <v>504.998523</v>
      </c>
      <c r="P998" s="849">
        <v>4200.3101</v>
      </c>
      <c r="Q998" s="846" t="s">
        <v>6342</v>
      </c>
      <c r="R998" s="846"/>
      <c r="S998" s="849">
        <v>0</v>
      </c>
      <c r="T998" s="849">
        <v>0</v>
      </c>
      <c r="U998" s="849">
        <v>0</v>
      </c>
      <c r="V998" s="849">
        <v>0</v>
      </c>
      <c r="W998" s="849">
        <v>0</v>
      </c>
      <c r="X998" s="849">
        <v>0</v>
      </c>
      <c r="Y998" s="849">
        <v>4200.3101</v>
      </c>
      <c r="Z998" s="850">
        <v>0.0381</v>
      </c>
    </row>
    <row r="999" s="823" customFormat="1" ht="31.05" hidden="1" customHeight="1" outlineLevel="1" spans="1:26">
      <c r="A999" s="846" t="s">
        <v>75</v>
      </c>
      <c r="B999" s="846" t="s">
        <v>8399</v>
      </c>
      <c r="C999" s="846" t="s">
        <v>9506</v>
      </c>
      <c r="D999" s="846" t="s">
        <v>8745</v>
      </c>
      <c r="E999" s="847" t="s">
        <v>9495</v>
      </c>
      <c r="F999" s="848" t="s">
        <v>8301</v>
      </c>
      <c r="G999" s="846" t="s">
        <v>9504</v>
      </c>
      <c r="H999" s="846" t="s">
        <v>6361</v>
      </c>
      <c r="I999" s="849">
        <v>268746.704839</v>
      </c>
      <c r="J999" s="849">
        <v>1317.8</v>
      </c>
      <c r="K999" s="849">
        <v>619.69</v>
      </c>
      <c r="L999" s="848" t="s">
        <v>9505</v>
      </c>
      <c r="M999" s="849">
        <v>1317.8</v>
      </c>
      <c r="N999" s="849">
        <v>0</v>
      </c>
      <c r="O999" s="849">
        <v>591.365462</v>
      </c>
      <c r="P999" s="849">
        <v>37325.931228</v>
      </c>
      <c r="Q999" s="846" t="s">
        <v>6342</v>
      </c>
      <c r="R999" s="846"/>
      <c r="S999" s="849">
        <v>0</v>
      </c>
      <c r="T999" s="849">
        <v>0</v>
      </c>
      <c r="U999" s="849">
        <v>0</v>
      </c>
      <c r="V999" s="849">
        <v>0</v>
      </c>
      <c r="W999" s="849">
        <v>0</v>
      </c>
      <c r="X999" s="849">
        <v>0</v>
      </c>
      <c r="Y999" s="849">
        <v>37325.931228</v>
      </c>
      <c r="Z999" s="850">
        <v>0.0457</v>
      </c>
    </row>
    <row r="1000" s="823" customFormat="1" ht="31.05" hidden="1" customHeight="1" outlineLevel="1" spans="1:26">
      <c r="A1000" s="846" t="s">
        <v>75</v>
      </c>
      <c r="B1000" s="846" t="s">
        <v>3325</v>
      </c>
      <c r="C1000" s="846" t="s">
        <v>9507</v>
      </c>
      <c r="D1000" s="846" t="s">
        <v>8739</v>
      </c>
      <c r="E1000" s="847" t="s">
        <v>9495</v>
      </c>
      <c r="F1000" s="848" t="s">
        <v>9508</v>
      </c>
      <c r="G1000" s="846" t="s">
        <v>9504</v>
      </c>
      <c r="H1000" s="846" t="s">
        <v>6361</v>
      </c>
      <c r="I1000" s="849">
        <v>295735.53719</v>
      </c>
      <c r="J1000" s="849">
        <v>10000</v>
      </c>
      <c r="K1000" s="849">
        <v>461.5</v>
      </c>
      <c r="L1000" s="848" t="s">
        <v>9505</v>
      </c>
      <c r="M1000" s="849">
        <v>10000</v>
      </c>
      <c r="N1000" s="849">
        <v>0</v>
      </c>
      <c r="O1000" s="849">
        <v>457.392562</v>
      </c>
      <c r="P1000" s="849">
        <v>41074.380165</v>
      </c>
      <c r="Q1000" s="846" t="s">
        <v>6342</v>
      </c>
      <c r="R1000" s="846"/>
      <c r="S1000" s="849">
        <v>0</v>
      </c>
      <c r="T1000" s="849">
        <v>0</v>
      </c>
      <c r="U1000" s="849">
        <v>0</v>
      </c>
      <c r="V1000" s="849">
        <v>0</v>
      </c>
      <c r="W1000" s="849">
        <v>0</v>
      </c>
      <c r="X1000" s="849">
        <v>0</v>
      </c>
      <c r="Y1000" s="849">
        <v>41074.380165</v>
      </c>
      <c r="Z1000" s="850">
        <v>0.0089</v>
      </c>
    </row>
    <row r="1001" s="823" customFormat="1" ht="31.05" hidden="1" customHeight="1" outlineLevel="1" spans="1:26">
      <c r="A1001" s="846" t="s">
        <v>75</v>
      </c>
      <c r="B1001" s="846" t="s">
        <v>9509</v>
      </c>
      <c r="C1001" s="846" t="s">
        <v>9510</v>
      </c>
      <c r="D1001" s="846" t="s">
        <v>8763</v>
      </c>
      <c r="E1001" s="847" t="s">
        <v>9495</v>
      </c>
      <c r="F1001" s="848" t="s">
        <v>9474</v>
      </c>
      <c r="G1001" s="846" t="s">
        <v>9497</v>
      </c>
      <c r="H1001" s="846" t="s">
        <v>6361</v>
      </c>
      <c r="I1001" s="849">
        <v>78519.02311</v>
      </c>
      <c r="J1001" s="849">
        <v>60</v>
      </c>
      <c r="K1001" s="849">
        <v>18914.72</v>
      </c>
      <c r="L1001" s="848" t="s">
        <v>8295</v>
      </c>
      <c r="M1001" s="849">
        <v>60</v>
      </c>
      <c r="N1001" s="849">
        <v>0</v>
      </c>
      <c r="O1001" s="849">
        <v>17606.06961</v>
      </c>
      <c r="P1001" s="849">
        <v>78519.02311</v>
      </c>
      <c r="Q1001" s="846" t="s">
        <v>6342</v>
      </c>
      <c r="R1001" s="846"/>
      <c r="S1001" s="849">
        <v>0</v>
      </c>
      <c r="T1001" s="849">
        <v>0</v>
      </c>
      <c r="U1001" s="849">
        <v>0</v>
      </c>
      <c r="V1001" s="849">
        <v>0</v>
      </c>
      <c r="W1001" s="849">
        <v>0</v>
      </c>
      <c r="X1001" s="849">
        <v>0</v>
      </c>
      <c r="Y1001" s="849">
        <v>78519.02311</v>
      </c>
      <c r="Z1001" s="850">
        <v>0.0692</v>
      </c>
    </row>
    <row r="1002" s="823" customFormat="1" ht="38.4" hidden="1" customHeight="1" outlineLevel="1" spans="1:26">
      <c r="A1002" s="846" t="s">
        <v>75</v>
      </c>
      <c r="B1002" s="846" t="s">
        <v>338</v>
      </c>
      <c r="C1002" s="846" t="s">
        <v>9511</v>
      </c>
      <c r="D1002" s="846" t="s">
        <v>8755</v>
      </c>
      <c r="E1002" s="847" t="s">
        <v>9495</v>
      </c>
      <c r="F1002" s="848" t="s">
        <v>9512</v>
      </c>
      <c r="G1002" s="846" t="s">
        <v>9513</v>
      </c>
      <c r="H1002" s="846" t="s">
        <v>6361</v>
      </c>
      <c r="I1002" s="849">
        <v>36475.195853</v>
      </c>
      <c r="J1002" s="849">
        <v>60</v>
      </c>
      <c r="K1002" s="849">
        <v>1212</v>
      </c>
      <c r="L1002" s="848" t="s">
        <v>9505</v>
      </c>
      <c r="M1002" s="849">
        <v>60</v>
      </c>
      <c r="N1002" s="849">
        <v>0</v>
      </c>
      <c r="O1002" s="849">
        <v>1136.948157</v>
      </c>
      <c r="P1002" s="849">
        <v>4503.110599</v>
      </c>
      <c r="Q1002" s="846" t="s">
        <v>6342</v>
      </c>
      <c r="R1002" s="846"/>
      <c r="S1002" s="849">
        <v>0</v>
      </c>
      <c r="T1002" s="849">
        <v>0</v>
      </c>
      <c r="U1002" s="849">
        <v>0</v>
      </c>
      <c r="V1002" s="849">
        <v>0</v>
      </c>
      <c r="W1002" s="849">
        <v>0</v>
      </c>
      <c r="X1002" s="849">
        <v>0</v>
      </c>
      <c r="Y1002" s="849">
        <v>4503.110599</v>
      </c>
      <c r="Z1002" s="850">
        <v>0.0619</v>
      </c>
    </row>
    <row r="1003" s="823" customFormat="1" ht="31.05" hidden="1" customHeight="1" outlineLevel="1" spans="1:26">
      <c r="A1003" s="846" t="s">
        <v>75</v>
      </c>
      <c r="B1003" s="846" t="s">
        <v>3325</v>
      </c>
      <c r="C1003" s="846" t="s">
        <v>9514</v>
      </c>
      <c r="D1003" s="846" t="s">
        <v>8743</v>
      </c>
      <c r="E1003" s="847" t="s">
        <v>9495</v>
      </c>
      <c r="F1003" s="848" t="s">
        <v>9508</v>
      </c>
      <c r="G1003" s="846" t="s">
        <v>9504</v>
      </c>
      <c r="H1003" s="846" t="s">
        <v>6361</v>
      </c>
      <c r="I1003" s="849">
        <v>563916.083916</v>
      </c>
      <c r="J1003" s="849">
        <v>20000</v>
      </c>
      <c r="K1003" s="849">
        <v>440</v>
      </c>
      <c r="L1003" s="848" t="s">
        <v>9505</v>
      </c>
      <c r="M1003" s="849">
        <v>20000</v>
      </c>
      <c r="N1003" s="849">
        <v>0</v>
      </c>
      <c r="O1003" s="849">
        <v>436.083916</v>
      </c>
      <c r="P1003" s="849">
        <v>78321.678322</v>
      </c>
      <c r="Q1003" s="846" t="s">
        <v>6342</v>
      </c>
      <c r="R1003" s="846"/>
      <c r="S1003" s="849">
        <v>0</v>
      </c>
      <c r="T1003" s="849">
        <v>0</v>
      </c>
      <c r="U1003" s="849">
        <v>0</v>
      </c>
      <c r="V1003" s="849">
        <v>0</v>
      </c>
      <c r="W1003" s="849">
        <v>0</v>
      </c>
      <c r="X1003" s="849">
        <v>0</v>
      </c>
      <c r="Y1003" s="849">
        <v>78321.678322</v>
      </c>
      <c r="Z1003" s="850">
        <v>0.0089</v>
      </c>
    </row>
    <row r="1004" s="823" customFormat="1" ht="38.4" hidden="1" customHeight="1" outlineLevel="1" spans="1:26">
      <c r="A1004" s="846" t="s">
        <v>75</v>
      </c>
      <c r="B1004" s="846" t="s">
        <v>338</v>
      </c>
      <c r="C1004" s="846" t="s">
        <v>9515</v>
      </c>
      <c r="D1004" s="846" t="s">
        <v>8748</v>
      </c>
      <c r="E1004" s="847" t="s">
        <v>9495</v>
      </c>
      <c r="F1004" s="848" t="s">
        <v>9516</v>
      </c>
      <c r="G1004" s="846" t="s">
        <v>9504</v>
      </c>
      <c r="H1004" s="846" t="s">
        <v>6361</v>
      </c>
      <c r="I1004" s="849">
        <v>3088452.29682</v>
      </c>
      <c r="J1004" s="849">
        <v>20000</v>
      </c>
      <c r="K1004" s="849">
        <v>524</v>
      </c>
      <c r="L1004" s="848" t="s">
        <v>9517</v>
      </c>
      <c r="M1004" s="849">
        <v>20000</v>
      </c>
      <c r="N1004" s="849">
        <v>0</v>
      </c>
      <c r="O1004" s="849">
        <v>502.552415</v>
      </c>
      <c r="P1004" s="849">
        <v>428951.707892</v>
      </c>
      <c r="Q1004" s="846" t="s">
        <v>6342</v>
      </c>
      <c r="R1004" s="846"/>
      <c r="S1004" s="849">
        <v>0</v>
      </c>
      <c r="T1004" s="849">
        <v>0</v>
      </c>
      <c r="U1004" s="849">
        <v>0</v>
      </c>
      <c r="V1004" s="849">
        <v>0</v>
      </c>
      <c r="W1004" s="849">
        <v>0</v>
      </c>
      <c r="X1004" s="849">
        <v>0</v>
      </c>
      <c r="Y1004" s="849">
        <v>428951.707892</v>
      </c>
      <c r="Z1004" s="850">
        <v>0.0409</v>
      </c>
    </row>
    <row r="1005" s="823" customFormat="1" ht="31.05" hidden="1" customHeight="1" outlineLevel="1" spans="1:26">
      <c r="A1005" s="846" t="s">
        <v>75</v>
      </c>
      <c r="B1005" s="846" t="s">
        <v>355</v>
      </c>
      <c r="C1005" s="846" t="s">
        <v>6459</v>
      </c>
      <c r="D1005" s="846" t="s">
        <v>6460</v>
      </c>
      <c r="E1005" s="847" t="s">
        <v>9495</v>
      </c>
      <c r="F1005" s="848" t="s">
        <v>9518</v>
      </c>
      <c r="G1005" s="846" t="s">
        <v>9497</v>
      </c>
      <c r="H1005" s="846" t="s">
        <v>6361</v>
      </c>
      <c r="I1005" s="849">
        <v>476661.395856</v>
      </c>
      <c r="J1005" s="849">
        <v>1000</v>
      </c>
      <c r="K1005" s="849">
        <v>4254</v>
      </c>
      <c r="L1005" s="848" t="s">
        <v>9519</v>
      </c>
      <c r="M1005" s="849">
        <v>1000</v>
      </c>
      <c r="N1005" s="849">
        <v>0</v>
      </c>
      <c r="O1005" s="849">
        <v>3777.338604</v>
      </c>
      <c r="P1005" s="849">
        <v>476661.395856</v>
      </c>
      <c r="Q1005" s="846" t="s">
        <v>6342</v>
      </c>
      <c r="R1005" s="846"/>
      <c r="S1005" s="849">
        <v>0</v>
      </c>
      <c r="T1005" s="849">
        <v>0</v>
      </c>
      <c r="U1005" s="849">
        <v>0</v>
      </c>
      <c r="V1005" s="849">
        <v>0</v>
      </c>
      <c r="W1005" s="849">
        <v>0</v>
      </c>
      <c r="X1005" s="849">
        <v>0</v>
      </c>
      <c r="Y1005" s="849">
        <v>476661.395856</v>
      </c>
      <c r="Z1005" s="850">
        <v>0.1121</v>
      </c>
    </row>
    <row r="1006" s="823" customFormat="1" ht="31.05" hidden="1" customHeight="1" outlineLevel="1" spans="1:26">
      <c r="A1006" s="846" t="s">
        <v>75</v>
      </c>
      <c r="B1006" s="846" t="s">
        <v>3325</v>
      </c>
      <c r="C1006" s="846" t="s">
        <v>9520</v>
      </c>
      <c r="D1006" s="846" t="s">
        <v>3496</v>
      </c>
      <c r="E1006" s="847" t="s">
        <v>9495</v>
      </c>
      <c r="F1006" s="848" t="s">
        <v>9474</v>
      </c>
      <c r="G1006" s="846" t="s">
        <v>9497</v>
      </c>
      <c r="H1006" s="846" t="s">
        <v>6361</v>
      </c>
      <c r="I1006" s="849">
        <v>9810.836807</v>
      </c>
      <c r="J1006" s="849">
        <v>10000</v>
      </c>
      <c r="K1006" s="849">
        <v>3060</v>
      </c>
      <c r="L1006" s="848" t="s">
        <v>8129</v>
      </c>
      <c r="M1006" s="849">
        <v>10000</v>
      </c>
      <c r="N1006" s="849">
        <v>0</v>
      </c>
      <c r="O1006" s="849">
        <v>3059.018916</v>
      </c>
      <c r="P1006" s="849">
        <v>9810.836807</v>
      </c>
      <c r="Q1006" s="846" t="s">
        <v>6342</v>
      </c>
      <c r="R1006" s="846"/>
      <c r="S1006" s="849">
        <v>0</v>
      </c>
      <c r="T1006" s="849">
        <v>0</v>
      </c>
      <c r="U1006" s="849">
        <v>0</v>
      </c>
      <c r="V1006" s="849">
        <v>0</v>
      </c>
      <c r="W1006" s="849">
        <v>0</v>
      </c>
      <c r="X1006" s="849">
        <v>0</v>
      </c>
      <c r="Y1006" s="849">
        <v>9810.836807</v>
      </c>
      <c r="Z1006" s="850">
        <v>0.0003</v>
      </c>
    </row>
    <row r="1007" s="823" customFormat="1" ht="31.05" hidden="1" customHeight="1" outlineLevel="1" spans="1:26">
      <c r="A1007" s="846" t="s">
        <v>75</v>
      </c>
      <c r="B1007" s="846" t="s">
        <v>3426</v>
      </c>
      <c r="C1007" s="846" t="s">
        <v>6463</v>
      </c>
      <c r="D1007" s="846" t="s">
        <v>3425</v>
      </c>
      <c r="E1007" s="847" t="s">
        <v>9495</v>
      </c>
      <c r="F1007" s="848" t="s">
        <v>8008</v>
      </c>
      <c r="G1007" s="846" t="s">
        <v>9497</v>
      </c>
      <c r="H1007" s="846" t="s">
        <v>6361</v>
      </c>
      <c r="I1007" s="849">
        <v>897010.618023</v>
      </c>
      <c r="J1007" s="849">
        <v>1500</v>
      </c>
      <c r="K1007" s="849">
        <v>5280</v>
      </c>
      <c r="L1007" s="848" t="s">
        <v>9521</v>
      </c>
      <c r="M1007" s="849">
        <v>1500</v>
      </c>
      <c r="N1007" s="849">
        <v>0</v>
      </c>
      <c r="O1007" s="849">
        <v>4681.992921</v>
      </c>
      <c r="P1007" s="849">
        <v>897010.618023</v>
      </c>
      <c r="Q1007" s="846" t="s">
        <v>6342</v>
      </c>
      <c r="R1007" s="846"/>
      <c r="S1007" s="849">
        <v>0</v>
      </c>
      <c r="T1007" s="849">
        <v>0</v>
      </c>
      <c r="U1007" s="849">
        <v>0</v>
      </c>
      <c r="V1007" s="849">
        <v>0</v>
      </c>
      <c r="W1007" s="849">
        <v>0</v>
      </c>
      <c r="X1007" s="849">
        <v>0</v>
      </c>
      <c r="Y1007" s="849">
        <v>897010.618023</v>
      </c>
      <c r="Z1007" s="850">
        <v>0.1133</v>
      </c>
    </row>
    <row r="1008" s="823" customFormat="1" ht="31.05" hidden="1" customHeight="1" outlineLevel="1" spans="1:26">
      <c r="A1008" s="846" t="s">
        <v>75</v>
      </c>
      <c r="B1008" s="846" t="s">
        <v>3426</v>
      </c>
      <c r="C1008" s="846" t="s">
        <v>3432</v>
      </c>
      <c r="D1008" s="846" t="s">
        <v>3425</v>
      </c>
      <c r="E1008" s="847" t="s">
        <v>9495</v>
      </c>
      <c r="F1008" s="848" t="s">
        <v>9522</v>
      </c>
      <c r="G1008" s="846" t="s">
        <v>9497</v>
      </c>
      <c r="H1008" s="846" t="s">
        <v>6361</v>
      </c>
      <c r="I1008" s="849">
        <v>1238021.360128</v>
      </c>
      <c r="J1008" s="849">
        <v>1750</v>
      </c>
      <c r="K1008" s="849">
        <v>5315.71</v>
      </c>
      <c r="L1008" s="848" t="s">
        <v>8156</v>
      </c>
      <c r="M1008" s="849">
        <v>1750</v>
      </c>
      <c r="N1008" s="849">
        <v>0</v>
      </c>
      <c r="O1008" s="849">
        <v>4608.269223</v>
      </c>
      <c r="P1008" s="849">
        <v>1238021.360128</v>
      </c>
      <c r="Q1008" s="846" t="s">
        <v>6342</v>
      </c>
      <c r="R1008" s="846"/>
      <c r="S1008" s="849">
        <v>0</v>
      </c>
      <c r="T1008" s="849">
        <v>0</v>
      </c>
      <c r="U1008" s="849">
        <v>0</v>
      </c>
      <c r="V1008" s="849">
        <v>0</v>
      </c>
      <c r="W1008" s="849">
        <v>0</v>
      </c>
      <c r="X1008" s="849">
        <v>0</v>
      </c>
      <c r="Y1008" s="849">
        <v>1238021.360128</v>
      </c>
      <c r="Z1008" s="850">
        <v>0.1331</v>
      </c>
    </row>
    <row r="1009" s="823" customFormat="1" ht="31.05" hidden="1" customHeight="1" outlineLevel="1" spans="1:26">
      <c r="A1009" s="846" t="s">
        <v>75</v>
      </c>
      <c r="B1009" s="846" t="s">
        <v>9523</v>
      </c>
      <c r="C1009" s="846" t="s">
        <v>6419</v>
      </c>
      <c r="D1009" s="846" t="s">
        <v>8750</v>
      </c>
      <c r="E1009" s="847" t="s">
        <v>9495</v>
      </c>
      <c r="F1009" s="848" t="s">
        <v>9524</v>
      </c>
      <c r="G1009" s="846" t="s">
        <v>9504</v>
      </c>
      <c r="H1009" s="846" t="s">
        <v>6361</v>
      </c>
      <c r="I1009" s="849">
        <v>30322.839222</v>
      </c>
      <c r="J1009" s="849">
        <v>159066.63</v>
      </c>
      <c r="K1009" s="849">
        <v>0.84</v>
      </c>
      <c r="L1009" s="848" t="s">
        <v>9525</v>
      </c>
      <c r="M1009" s="849">
        <v>159066.63</v>
      </c>
      <c r="N1009" s="849">
        <v>0</v>
      </c>
      <c r="O1009" s="849">
        <v>0.813524</v>
      </c>
      <c r="P1009" s="849">
        <v>4211.505448</v>
      </c>
      <c r="Q1009" s="846" t="s">
        <v>6342</v>
      </c>
      <c r="R1009" s="846"/>
      <c r="S1009" s="849">
        <v>0</v>
      </c>
      <c r="T1009" s="849">
        <v>0</v>
      </c>
      <c r="U1009" s="849">
        <v>0</v>
      </c>
      <c r="V1009" s="849">
        <v>0</v>
      </c>
      <c r="W1009" s="849">
        <v>0</v>
      </c>
      <c r="X1009" s="849">
        <v>0</v>
      </c>
      <c r="Y1009" s="849">
        <v>4211.505448</v>
      </c>
      <c r="Z1009" s="850">
        <v>0.0315</v>
      </c>
    </row>
    <row r="1010" s="823" customFormat="1" ht="31.05" hidden="1" customHeight="1" outlineLevel="1" spans="1:26">
      <c r="A1010" s="846" t="s">
        <v>75</v>
      </c>
      <c r="B1010" s="846" t="s">
        <v>355</v>
      </c>
      <c r="C1010" s="846" t="s">
        <v>5019</v>
      </c>
      <c r="D1010" s="846" t="s">
        <v>8733</v>
      </c>
      <c r="E1010" s="847" t="s">
        <v>9495</v>
      </c>
      <c r="F1010" s="848" t="s">
        <v>9526</v>
      </c>
      <c r="G1010" s="846" t="s">
        <v>9504</v>
      </c>
      <c r="H1010" s="846" t="s">
        <v>6361</v>
      </c>
      <c r="I1010" s="849">
        <v>78166.227998</v>
      </c>
      <c r="J1010" s="849">
        <v>520</v>
      </c>
      <c r="K1010" s="849">
        <v>548</v>
      </c>
      <c r="L1010" s="848" t="s">
        <v>9527</v>
      </c>
      <c r="M1010" s="849">
        <v>520</v>
      </c>
      <c r="N1010" s="849">
        <v>0</v>
      </c>
      <c r="O1010" s="849">
        <v>527.122268</v>
      </c>
      <c r="P1010" s="849">
        <v>10856.420555</v>
      </c>
      <c r="Q1010" s="846" t="s">
        <v>6342</v>
      </c>
      <c r="R1010" s="846"/>
      <c r="S1010" s="849">
        <v>0</v>
      </c>
      <c r="T1010" s="849">
        <v>0</v>
      </c>
      <c r="U1010" s="849">
        <v>0</v>
      </c>
      <c r="V1010" s="849">
        <v>0</v>
      </c>
      <c r="W1010" s="849">
        <v>0</v>
      </c>
      <c r="X1010" s="849">
        <v>0</v>
      </c>
      <c r="Y1010" s="849">
        <v>10856.420555</v>
      </c>
      <c r="Z1010" s="850">
        <v>0.0381</v>
      </c>
    </row>
    <row r="1011" s="823" customFormat="1" ht="31.05" hidden="1" customHeight="1" outlineLevel="1" spans="1:26">
      <c r="A1011" s="846" t="s">
        <v>75</v>
      </c>
      <c r="B1011" s="846" t="s">
        <v>412</v>
      </c>
      <c r="C1011" s="846" t="s">
        <v>9528</v>
      </c>
      <c r="D1011" s="846" t="s">
        <v>4302</v>
      </c>
      <c r="E1011" s="847" t="s">
        <v>9495</v>
      </c>
      <c r="F1011" s="848" t="s">
        <v>9526</v>
      </c>
      <c r="G1011" s="846" t="s">
        <v>9504</v>
      </c>
      <c r="H1011" s="846" t="s">
        <v>6361</v>
      </c>
      <c r="I1011" s="849">
        <v>417313.186533</v>
      </c>
      <c r="J1011" s="849">
        <v>2700</v>
      </c>
      <c r="K1011" s="849">
        <v>563.46</v>
      </c>
      <c r="L1011" s="848" t="s">
        <v>9529</v>
      </c>
      <c r="M1011" s="849">
        <v>2700</v>
      </c>
      <c r="N1011" s="849">
        <v>0</v>
      </c>
      <c r="O1011" s="849">
        <v>541.993272</v>
      </c>
      <c r="P1011" s="849">
        <v>57960.164796</v>
      </c>
      <c r="Q1011" s="846" t="s">
        <v>6342</v>
      </c>
      <c r="R1011" s="846"/>
      <c r="S1011" s="849">
        <v>0</v>
      </c>
      <c r="T1011" s="849">
        <v>0</v>
      </c>
      <c r="U1011" s="849">
        <v>0</v>
      </c>
      <c r="V1011" s="849">
        <v>0</v>
      </c>
      <c r="W1011" s="849">
        <v>0</v>
      </c>
      <c r="X1011" s="849">
        <v>0</v>
      </c>
      <c r="Y1011" s="849">
        <v>57960.164796</v>
      </c>
      <c r="Z1011" s="850">
        <v>0.0381</v>
      </c>
    </row>
    <row r="1012" s="823" customFormat="1" ht="31.05" hidden="1" customHeight="1" outlineLevel="1" spans="1:26">
      <c r="A1012" s="846" t="s">
        <v>75</v>
      </c>
      <c r="B1012" s="846" t="s">
        <v>8399</v>
      </c>
      <c r="C1012" s="846" t="s">
        <v>9530</v>
      </c>
      <c r="D1012" s="846" t="s">
        <v>8760</v>
      </c>
      <c r="E1012" s="847" t="s">
        <v>9495</v>
      </c>
      <c r="F1012" s="848" t="s">
        <v>9531</v>
      </c>
      <c r="G1012" s="846" t="s">
        <v>9504</v>
      </c>
      <c r="H1012" s="846" t="s">
        <v>6361</v>
      </c>
      <c r="I1012" s="849">
        <v>38658.071217</v>
      </c>
      <c r="J1012" s="849">
        <v>305</v>
      </c>
      <c r="K1012" s="849">
        <v>525</v>
      </c>
      <c r="L1012" s="848" t="s">
        <v>9532</v>
      </c>
      <c r="M1012" s="849">
        <v>305</v>
      </c>
      <c r="N1012" s="849">
        <v>0</v>
      </c>
      <c r="O1012" s="849">
        <v>507.396142</v>
      </c>
      <c r="P1012" s="849">
        <v>5369.176558</v>
      </c>
      <c r="Q1012" s="846" t="s">
        <v>6342</v>
      </c>
      <c r="R1012" s="846"/>
      <c r="S1012" s="849">
        <v>0</v>
      </c>
      <c r="T1012" s="849">
        <v>0</v>
      </c>
      <c r="U1012" s="849">
        <v>0</v>
      </c>
      <c r="V1012" s="849">
        <v>0</v>
      </c>
      <c r="W1012" s="849">
        <v>0</v>
      </c>
      <c r="X1012" s="849">
        <v>0</v>
      </c>
      <c r="Y1012" s="849">
        <v>5369.176558</v>
      </c>
      <c r="Z1012" s="850">
        <v>0.0335</v>
      </c>
    </row>
    <row r="1013" s="823" customFormat="1" ht="38.4" hidden="1" customHeight="1" outlineLevel="1" spans="1:26">
      <c r="A1013" s="846" t="s">
        <v>75</v>
      </c>
      <c r="B1013" s="846" t="s">
        <v>477</v>
      </c>
      <c r="C1013" s="846" t="s">
        <v>6510</v>
      </c>
      <c r="D1013" s="846" t="s">
        <v>8741</v>
      </c>
      <c r="E1013" s="847" t="s">
        <v>9495</v>
      </c>
      <c r="F1013" s="848" t="s">
        <v>8301</v>
      </c>
      <c r="G1013" s="846" t="s">
        <v>9504</v>
      </c>
      <c r="H1013" s="846" t="s">
        <v>6361</v>
      </c>
      <c r="I1013" s="849">
        <v>868809.844711</v>
      </c>
      <c r="J1013" s="849">
        <v>5000</v>
      </c>
      <c r="K1013" s="849">
        <v>528</v>
      </c>
      <c r="L1013" s="848" t="s">
        <v>9532</v>
      </c>
      <c r="M1013" s="849">
        <v>5000</v>
      </c>
      <c r="N1013" s="849">
        <v>0</v>
      </c>
      <c r="O1013" s="849">
        <v>503.866393</v>
      </c>
      <c r="P1013" s="849">
        <v>120668.033988</v>
      </c>
      <c r="Q1013" s="846" t="s">
        <v>6342</v>
      </c>
      <c r="R1013" s="846"/>
      <c r="S1013" s="849">
        <v>0</v>
      </c>
      <c r="T1013" s="849">
        <v>0</v>
      </c>
      <c r="U1013" s="849">
        <v>0</v>
      </c>
      <c r="V1013" s="849">
        <v>0</v>
      </c>
      <c r="W1013" s="849">
        <v>0</v>
      </c>
      <c r="X1013" s="849">
        <v>0</v>
      </c>
      <c r="Y1013" s="849">
        <v>120668.033988</v>
      </c>
      <c r="Z1013" s="850">
        <v>0.0457</v>
      </c>
    </row>
    <row r="1014" s="823" customFormat="1" ht="31.05" hidden="1" customHeight="1" outlineLevel="1" spans="1:26">
      <c r="A1014" s="846" t="s">
        <v>75</v>
      </c>
      <c r="B1014" s="846" t="s">
        <v>3441</v>
      </c>
      <c r="C1014" s="846" t="s">
        <v>9533</v>
      </c>
      <c r="D1014" s="846" t="s">
        <v>8762</v>
      </c>
      <c r="E1014" s="847" t="s">
        <v>9495</v>
      </c>
      <c r="F1014" s="848" t="s">
        <v>9534</v>
      </c>
      <c r="G1014" s="846" t="s">
        <v>9504</v>
      </c>
      <c r="H1014" s="846" t="s">
        <v>6361</v>
      </c>
      <c r="I1014" s="849">
        <v>94930.967169</v>
      </c>
      <c r="J1014" s="849">
        <v>600</v>
      </c>
      <c r="K1014" s="849">
        <v>599.17</v>
      </c>
      <c r="L1014" s="848" t="s">
        <v>9535</v>
      </c>
      <c r="M1014" s="849">
        <v>600</v>
      </c>
      <c r="N1014" s="849">
        <v>0</v>
      </c>
      <c r="O1014" s="849">
        <v>577.191906</v>
      </c>
      <c r="P1014" s="849">
        <v>13184.856551</v>
      </c>
      <c r="Q1014" s="846" t="s">
        <v>6342</v>
      </c>
      <c r="R1014" s="846"/>
      <c r="S1014" s="849">
        <v>0</v>
      </c>
      <c r="T1014" s="849">
        <v>0</v>
      </c>
      <c r="U1014" s="849">
        <v>0</v>
      </c>
      <c r="V1014" s="849">
        <v>0</v>
      </c>
      <c r="W1014" s="849">
        <v>0</v>
      </c>
      <c r="X1014" s="849">
        <v>0</v>
      </c>
      <c r="Y1014" s="849">
        <v>13184.856551</v>
      </c>
      <c r="Z1014" s="850">
        <v>0.0367</v>
      </c>
    </row>
    <row r="1015" s="823" customFormat="1" ht="31.05" hidden="1" customHeight="1" outlineLevel="1" spans="1:26">
      <c r="A1015" s="846" t="s">
        <v>75</v>
      </c>
      <c r="B1015" s="846" t="s">
        <v>5307</v>
      </c>
      <c r="C1015" s="846" t="s">
        <v>6506</v>
      </c>
      <c r="D1015" s="846" t="s">
        <v>6487</v>
      </c>
      <c r="E1015" s="847" t="s">
        <v>9495</v>
      </c>
      <c r="F1015" s="848" t="s">
        <v>9524</v>
      </c>
      <c r="G1015" s="846" t="s">
        <v>9504</v>
      </c>
      <c r="H1015" s="846" t="s">
        <v>6361</v>
      </c>
      <c r="I1015" s="849">
        <v>38398.287244</v>
      </c>
      <c r="J1015" s="849">
        <v>300</v>
      </c>
      <c r="K1015" s="849">
        <v>564</v>
      </c>
      <c r="L1015" s="848" t="s">
        <v>9536</v>
      </c>
      <c r="M1015" s="849">
        <v>300</v>
      </c>
      <c r="N1015" s="849">
        <v>0</v>
      </c>
      <c r="O1015" s="849">
        <v>546.223015</v>
      </c>
      <c r="P1015" s="849">
        <v>5333.09545</v>
      </c>
      <c r="Q1015" s="846" t="s">
        <v>6342</v>
      </c>
      <c r="R1015" s="846"/>
      <c r="S1015" s="849">
        <v>0</v>
      </c>
      <c r="T1015" s="849">
        <v>0</v>
      </c>
      <c r="U1015" s="849">
        <v>0</v>
      </c>
      <c r="V1015" s="849">
        <v>0</v>
      </c>
      <c r="W1015" s="849">
        <v>0</v>
      </c>
      <c r="X1015" s="849">
        <v>0</v>
      </c>
      <c r="Y1015" s="849">
        <v>5333.09545</v>
      </c>
      <c r="Z1015" s="850">
        <v>0.0315</v>
      </c>
    </row>
    <row r="1016" s="823" customFormat="1" ht="31.05" hidden="1" customHeight="1" outlineLevel="1" spans="1:26">
      <c r="A1016" s="846" t="s">
        <v>75</v>
      </c>
      <c r="B1016" s="846" t="s">
        <v>3332</v>
      </c>
      <c r="C1016" s="846" t="s">
        <v>6474</v>
      </c>
      <c r="D1016" s="846" t="s">
        <v>8738</v>
      </c>
      <c r="E1016" s="847" t="s">
        <v>9495</v>
      </c>
      <c r="F1016" s="848" t="s">
        <v>9537</v>
      </c>
      <c r="G1016" s="846" t="s">
        <v>9504</v>
      </c>
      <c r="H1016" s="846" t="s">
        <v>6361</v>
      </c>
      <c r="I1016" s="849">
        <v>755785.049563</v>
      </c>
      <c r="J1016" s="849">
        <v>4400</v>
      </c>
      <c r="K1016" s="849">
        <v>473</v>
      </c>
      <c r="L1016" s="848" t="s">
        <v>9538</v>
      </c>
      <c r="M1016" s="849">
        <v>4400</v>
      </c>
      <c r="N1016" s="849">
        <v>0</v>
      </c>
      <c r="O1016" s="849">
        <v>449.143149</v>
      </c>
      <c r="P1016" s="849">
        <v>104970.145773</v>
      </c>
      <c r="Q1016" s="846" t="s">
        <v>6342</v>
      </c>
      <c r="R1016" s="846"/>
      <c r="S1016" s="849">
        <v>0</v>
      </c>
      <c r="T1016" s="849">
        <v>0</v>
      </c>
      <c r="U1016" s="849">
        <v>0</v>
      </c>
      <c r="V1016" s="849">
        <v>0</v>
      </c>
      <c r="W1016" s="849">
        <v>0</v>
      </c>
      <c r="X1016" s="849">
        <v>0</v>
      </c>
      <c r="Y1016" s="849">
        <v>104970.145773</v>
      </c>
      <c r="Z1016" s="850">
        <v>0.0504</v>
      </c>
    </row>
    <row r="1017" s="823" customFormat="1" ht="31.05" hidden="1" customHeight="1" outlineLevel="1" spans="1:26">
      <c r="A1017" s="846" t="s">
        <v>75</v>
      </c>
      <c r="B1017" s="846" t="s">
        <v>477</v>
      </c>
      <c r="C1017" s="846" t="s">
        <v>6517</v>
      </c>
      <c r="D1017" s="846" t="s">
        <v>8744</v>
      </c>
      <c r="E1017" s="847" t="s">
        <v>9495</v>
      </c>
      <c r="F1017" s="848" t="s">
        <v>9539</v>
      </c>
      <c r="G1017" s="846" t="s">
        <v>9504</v>
      </c>
      <c r="H1017" s="846" t="s">
        <v>6361</v>
      </c>
      <c r="I1017" s="849">
        <v>336386.058981</v>
      </c>
      <c r="J1017" s="849">
        <v>3000</v>
      </c>
      <c r="K1017" s="849">
        <v>522.8</v>
      </c>
      <c r="L1017" s="848" t="s">
        <v>9527</v>
      </c>
      <c r="M1017" s="849">
        <v>3000</v>
      </c>
      <c r="N1017" s="849">
        <v>0</v>
      </c>
      <c r="O1017" s="849">
        <v>507.226571</v>
      </c>
      <c r="P1017" s="849">
        <v>46720.28597</v>
      </c>
      <c r="Q1017" s="846" t="s">
        <v>6342</v>
      </c>
      <c r="R1017" s="846"/>
      <c r="S1017" s="849">
        <v>0</v>
      </c>
      <c r="T1017" s="849">
        <v>0</v>
      </c>
      <c r="U1017" s="849">
        <v>0</v>
      </c>
      <c r="V1017" s="849">
        <v>0</v>
      </c>
      <c r="W1017" s="849">
        <v>0</v>
      </c>
      <c r="X1017" s="849">
        <v>0</v>
      </c>
      <c r="Y1017" s="849">
        <v>46720.28597</v>
      </c>
      <c r="Z1017" s="850">
        <v>0.0298</v>
      </c>
    </row>
    <row r="1018" s="823" customFormat="1" ht="31.05" hidden="1" customHeight="1" outlineLevel="1" spans="1:26">
      <c r="A1018" s="846" t="s">
        <v>75</v>
      </c>
      <c r="B1018" s="846" t="s">
        <v>477</v>
      </c>
      <c r="C1018" s="846" t="s">
        <v>9540</v>
      </c>
      <c r="D1018" s="846" t="s">
        <v>6392</v>
      </c>
      <c r="E1018" s="847" t="s">
        <v>9495</v>
      </c>
      <c r="F1018" s="848" t="s">
        <v>9508</v>
      </c>
      <c r="G1018" s="846" t="s">
        <v>9504</v>
      </c>
      <c r="H1018" s="846" t="s">
        <v>6361</v>
      </c>
      <c r="I1018" s="849">
        <v>2929.457222</v>
      </c>
      <c r="J1018" s="849">
        <v>620</v>
      </c>
      <c r="K1018" s="849">
        <v>535</v>
      </c>
      <c r="L1018" s="848" t="s">
        <v>9541</v>
      </c>
      <c r="M1018" s="849">
        <v>620</v>
      </c>
      <c r="N1018" s="849">
        <v>0</v>
      </c>
      <c r="O1018" s="849">
        <v>534.34376</v>
      </c>
      <c r="P1018" s="849">
        <v>406.869059</v>
      </c>
      <c r="Q1018" s="846" t="s">
        <v>6342</v>
      </c>
      <c r="R1018" s="846"/>
      <c r="S1018" s="849">
        <v>0</v>
      </c>
      <c r="T1018" s="849">
        <v>0</v>
      </c>
      <c r="U1018" s="849">
        <v>0</v>
      </c>
      <c r="V1018" s="849">
        <v>0</v>
      </c>
      <c r="W1018" s="849">
        <v>0</v>
      </c>
      <c r="X1018" s="849">
        <v>0</v>
      </c>
      <c r="Y1018" s="849">
        <v>406.869059</v>
      </c>
      <c r="Z1018" s="850">
        <v>0.0012</v>
      </c>
    </row>
    <row r="1019" s="823" customFormat="1" ht="31.05" hidden="1" customHeight="1" outlineLevel="1" spans="1:26">
      <c r="A1019" s="846" t="s">
        <v>75</v>
      </c>
      <c r="B1019" s="846" t="s">
        <v>657</v>
      </c>
      <c r="C1019" s="846" t="s">
        <v>9542</v>
      </c>
      <c r="D1019" s="846" t="s">
        <v>6392</v>
      </c>
      <c r="E1019" s="847" t="s">
        <v>9495</v>
      </c>
      <c r="F1019" s="848" t="s">
        <v>9543</v>
      </c>
      <c r="G1019" s="846" t="s">
        <v>9504</v>
      </c>
      <c r="H1019" s="846" t="s">
        <v>6361</v>
      </c>
      <c r="I1019" s="849">
        <v>620844.272076</v>
      </c>
      <c r="J1019" s="849">
        <v>5000</v>
      </c>
      <c r="K1019" s="849">
        <v>608.5</v>
      </c>
      <c r="L1019" s="848" t="s">
        <v>9535</v>
      </c>
      <c r="M1019" s="849">
        <v>5000</v>
      </c>
      <c r="N1019" s="849">
        <v>0</v>
      </c>
      <c r="O1019" s="849">
        <v>591.254326</v>
      </c>
      <c r="P1019" s="849">
        <v>86228.371122</v>
      </c>
      <c r="Q1019" s="846" t="s">
        <v>6342</v>
      </c>
      <c r="R1019" s="846"/>
      <c r="S1019" s="849">
        <v>0</v>
      </c>
      <c r="T1019" s="849">
        <v>0</v>
      </c>
      <c r="U1019" s="849">
        <v>0</v>
      </c>
      <c r="V1019" s="849">
        <v>0</v>
      </c>
      <c r="W1019" s="849">
        <v>0</v>
      </c>
      <c r="X1019" s="849">
        <v>0</v>
      </c>
      <c r="Y1019" s="849">
        <v>86228.371122</v>
      </c>
      <c r="Z1019" s="850">
        <v>0.0283</v>
      </c>
    </row>
    <row r="1020" s="823" customFormat="1" ht="31.05" hidden="1" customHeight="1" outlineLevel="1" spans="1:26">
      <c r="A1020" s="846" t="s">
        <v>75</v>
      </c>
      <c r="B1020" s="846" t="s">
        <v>657</v>
      </c>
      <c r="C1020" s="846" t="s">
        <v>9544</v>
      </c>
      <c r="D1020" s="846" t="s">
        <v>8761</v>
      </c>
      <c r="E1020" s="847" t="s">
        <v>9495</v>
      </c>
      <c r="F1020" s="848" t="s">
        <v>9499</v>
      </c>
      <c r="G1020" s="846" t="s">
        <v>9504</v>
      </c>
      <c r="H1020" s="846" t="s">
        <v>6361</v>
      </c>
      <c r="I1020" s="849">
        <v>184039.497307</v>
      </c>
      <c r="J1020" s="849">
        <v>1500</v>
      </c>
      <c r="K1020" s="849">
        <v>670</v>
      </c>
      <c r="L1020" s="848" t="s">
        <v>9535</v>
      </c>
      <c r="M1020" s="849">
        <v>1500</v>
      </c>
      <c r="N1020" s="849">
        <v>0</v>
      </c>
      <c r="O1020" s="849">
        <v>652.959306</v>
      </c>
      <c r="P1020" s="849">
        <v>25561.041293</v>
      </c>
      <c r="Q1020" s="846" t="s">
        <v>6342</v>
      </c>
      <c r="R1020" s="846"/>
      <c r="S1020" s="849">
        <v>0</v>
      </c>
      <c r="T1020" s="849">
        <v>0</v>
      </c>
      <c r="U1020" s="849">
        <v>0</v>
      </c>
      <c r="V1020" s="849">
        <v>0</v>
      </c>
      <c r="W1020" s="849">
        <v>0</v>
      </c>
      <c r="X1020" s="849">
        <v>0</v>
      </c>
      <c r="Y1020" s="849">
        <v>25561.041293</v>
      </c>
      <c r="Z1020" s="850">
        <v>0.0254</v>
      </c>
    </row>
    <row r="1021" s="823" customFormat="1" ht="31.05" hidden="1" customHeight="1" outlineLevel="1" spans="1:26">
      <c r="A1021" s="846" t="s">
        <v>75</v>
      </c>
      <c r="B1021" s="846" t="s">
        <v>9545</v>
      </c>
      <c r="C1021" s="846" t="s">
        <v>6515</v>
      </c>
      <c r="D1021" s="846" t="s">
        <v>6487</v>
      </c>
      <c r="E1021" s="847" t="s">
        <v>9495</v>
      </c>
      <c r="F1021" s="848" t="s">
        <v>9526</v>
      </c>
      <c r="G1021" s="846" t="s">
        <v>9504</v>
      </c>
      <c r="H1021" s="846" t="s">
        <v>6361</v>
      </c>
      <c r="I1021" s="849">
        <v>50122.55759</v>
      </c>
      <c r="J1021" s="849">
        <v>300</v>
      </c>
      <c r="K1021" s="849">
        <v>609.08</v>
      </c>
      <c r="L1021" s="848" t="s">
        <v>9532</v>
      </c>
      <c r="M1021" s="849">
        <v>300</v>
      </c>
      <c r="N1021" s="849">
        <v>0</v>
      </c>
      <c r="O1021" s="849">
        <v>585.878446</v>
      </c>
      <c r="P1021" s="849">
        <v>6961.466332</v>
      </c>
      <c r="Q1021" s="846" t="s">
        <v>6342</v>
      </c>
      <c r="R1021" s="846"/>
      <c r="S1021" s="849">
        <v>0</v>
      </c>
      <c r="T1021" s="849">
        <v>0</v>
      </c>
      <c r="U1021" s="849">
        <v>0</v>
      </c>
      <c r="V1021" s="849">
        <v>0</v>
      </c>
      <c r="W1021" s="849">
        <v>0</v>
      </c>
      <c r="X1021" s="849">
        <v>0</v>
      </c>
      <c r="Y1021" s="849">
        <v>6961.466332</v>
      </c>
      <c r="Z1021" s="850">
        <v>0.0381</v>
      </c>
    </row>
    <row r="1022" s="823" customFormat="1" ht="31.05" hidden="1" customHeight="1" outlineLevel="1" spans="1:26">
      <c r="A1022" s="846" t="s">
        <v>75</v>
      </c>
      <c r="B1022" s="846" t="s">
        <v>657</v>
      </c>
      <c r="C1022" s="846" t="s">
        <v>6484</v>
      </c>
      <c r="D1022" s="846" t="s">
        <v>8761</v>
      </c>
      <c r="E1022" s="847" t="s">
        <v>9495</v>
      </c>
      <c r="F1022" s="848" t="s">
        <v>9546</v>
      </c>
      <c r="G1022" s="846" t="s">
        <v>9504</v>
      </c>
      <c r="H1022" s="846" t="s">
        <v>6361</v>
      </c>
      <c r="I1022" s="849">
        <v>186163.199573</v>
      </c>
      <c r="J1022" s="849">
        <v>930</v>
      </c>
      <c r="K1022" s="849">
        <v>788.74</v>
      </c>
      <c r="L1022" s="848" t="s">
        <v>9547</v>
      </c>
      <c r="M1022" s="849">
        <v>930</v>
      </c>
      <c r="N1022" s="849">
        <v>0</v>
      </c>
      <c r="O1022" s="849">
        <v>760.93785</v>
      </c>
      <c r="P1022" s="849">
        <v>25855.999941</v>
      </c>
      <c r="Q1022" s="846" t="s">
        <v>6342</v>
      </c>
      <c r="R1022" s="846"/>
      <c r="S1022" s="849">
        <v>0</v>
      </c>
      <c r="T1022" s="849">
        <v>0</v>
      </c>
      <c r="U1022" s="849">
        <v>0</v>
      </c>
      <c r="V1022" s="849">
        <v>0</v>
      </c>
      <c r="W1022" s="849">
        <v>0</v>
      </c>
      <c r="X1022" s="849">
        <v>0</v>
      </c>
      <c r="Y1022" s="849">
        <v>25855.999941</v>
      </c>
      <c r="Z1022" s="850">
        <v>0.0352</v>
      </c>
    </row>
    <row r="1023" s="823" customFormat="1" ht="31.05" hidden="1" customHeight="1" outlineLevel="1" spans="1:26">
      <c r="A1023" s="846" t="s">
        <v>75</v>
      </c>
      <c r="B1023" s="846" t="s">
        <v>338</v>
      </c>
      <c r="C1023" s="846" t="s">
        <v>9548</v>
      </c>
      <c r="D1023" s="846" t="s">
        <v>8738</v>
      </c>
      <c r="E1023" s="847" t="s">
        <v>9495</v>
      </c>
      <c r="F1023" s="848" t="s">
        <v>9549</v>
      </c>
      <c r="G1023" s="846" t="s">
        <v>9504</v>
      </c>
      <c r="H1023" s="846" t="s">
        <v>6361</v>
      </c>
      <c r="I1023" s="849">
        <v>-22857.021542</v>
      </c>
      <c r="J1023" s="849">
        <v>400</v>
      </c>
      <c r="K1023" s="849">
        <v>470.75</v>
      </c>
      <c r="L1023" s="848" t="s">
        <v>9535</v>
      </c>
      <c r="M1023" s="849">
        <v>400</v>
      </c>
      <c r="N1023" s="849">
        <v>0</v>
      </c>
      <c r="O1023" s="849">
        <v>478.686466</v>
      </c>
      <c r="P1023" s="849">
        <v>-3174.586325</v>
      </c>
      <c r="Q1023" s="846" t="s">
        <v>6342</v>
      </c>
      <c r="R1023" s="846"/>
      <c r="S1023" s="849">
        <v>0</v>
      </c>
      <c r="T1023" s="849">
        <v>0</v>
      </c>
      <c r="U1023" s="849">
        <v>0</v>
      </c>
      <c r="V1023" s="849">
        <v>0</v>
      </c>
      <c r="W1023" s="849">
        <v>0</v>
      </c>
      <c r="X1023" s="849">
        <v>0</v>
      </c>
      <c r="Y1023" s="849">
        <v>-3174.586325</v>
      </c>
      <c r="Z1023" s="850">
        <v>-0.0169</v>
      </c>
    </row>
    <row r="1024" s="823" customFormat="1" ht="31.05" hidden="1" customHeight="1" outlineLevel="1" spans="1:26">
      <c r="A1024" s="846" t="s">
        <v>75</v>
      </c>
      <c r="B1024" s="846" t="s">
        <v>657</v>
      </c>
      <c r="C1024" s="846" t="s">
        <v>6513</v>
      </c>
      <c r="D1024" s="846" t="s">
        <v>6514</v>
      </c>
      <c r="E1024" s="847" t="s">
        <v>9495</v>
      </c>
      <c r="F1024" s="848" t="s">
        <v>9550</v>
      </c>
      <c r="G1024" s="846" t="s">
        <v>9504</v>
      </c>
      <c r="H1024" s="846" t="s">
        <v>6361</v>
      </c>
      <c r="I1024" s="849">
        <v>23734.52919</v>
      </c>
      <c r="J1024" s="849">
        <v>90</v>
      </c>
      <c r="K1024" s="849">
        <v>678</v>
      </c>
      <c r="L1024" s="848" t="s">
        <v>9532</v>
      </c>
      <c r="M1024" s="849">
        <v>90</v>
      </c>
      <c r="N1024" s="849">
        <v>0</v>
      </c>
      <c r="O1024" s="849">
        <v>641.37264</v>
      </c>
      <c r="P1024" s="849">
        <v>3296.462387</v>
      </c>
      <c r="Q1024" s="846" t="s">
        <v>6342</v>
      </c>
      <c r="R1024" s="846"/>
      <c r="S1024" s="849">
        <v>0</v>
      </c>
      <c r="T1024" s="849">
        <v>0</v>
      </c>
      <c r="U1024" s="849">
        <v>0</v>
      </c>
      <c r="V1024" s="849">
        <v>0</v>
      </c>
      <c r="W1024" s="849">
        <v>0</v>
      </c>
      <c r="X1024" s="849">
        <v>0</v>
      </c>
      <c r="Y1024" s="849">
        <v>3296.462387</v>
      </c>
      <c r="Z1024" s="850">
        <v>0.054</v>
      </c>
    </row>
    <row r="1025" s="823" customFormat="1" ht="31.05" hidden="1" customHeight="1" outlineLevel="1" spans="1:26">
      <c r="A1025" s="846" t="s">
        <v>75</v>
      </c>
      <c r="B1025" s="846" t="s">
        <v>9551</v>
      </c>
      <c r="C1025" s="846" t="s">
        <v>6526</v>
      </c>
      <c r="D1025" s="846" t="s">
        <v>8754</v>
      </c>
      <c r="E1025" s="847" t="s">
        <v>9495</v>
      </c>
      <c r="F1025" s="848" t="s">
        <v>9499</v>
      </c>
      <c r="G1025" s="846" t="s">
        <v>9504</v>
      </c>
      <c r="H1025" s="846" t="s">
        <v>6361</v>
      </c>
      <c r="I1025" s="849">
        <v>13347.548832</v>
      </c>
      <c r="J1025" s="849">
        <v>280</v>
      </c>
      <c r="K1025" s="849">
        <v>510.13</v>
      </c>
      <c r="L1025" s="848" t="s">
        <v>9552</v>
      </c>
      <c r="M1025" s="849">
        <v>280</v>
      </c>
      <c r="N1025" s="849">
        <v>0</v>
      </c>
      <c r="O1025" s="849">
        <v>503.504371</v>
      </c>
      <c r="P1025" s="849">
        <v>1853.826227</v>
      </c>
      <c r="Q1025" s="846" t="s">
        <v>6342</v>
      </c>
      <c r="R1025" s="846"/>
      <c r="S1025" s="849">
        <v>0</v>
      </c>
      <c r="T1025" s="849">
        <v>0</v>
      </c>
      <c r="U1025" s="849">
        <v>0</v>
      </c>
      <c r="V1025" s="849">
        <v>0</v>
      </c>
      <c r="W1025" s="849">
        <v>0</v>
      </c>
      <c r="X1025" s="849">
        <v>0</v>
      </c>
      <c r="Y1025" s="849">
        <v>1853.826227</v>
      </c>
      <c r="Z1025" s="850">
        <v>0.013</v>
      </c>
    </row>
    <row r="1026" s="823" customFormat="1" ht="31.05" hidden="1" customHeight="1" outlineLevel="1" spans="1:26">
      <c r="A1026" s="846" t="s">
        <v>75</v>
      </c>
      <c r="B1026" s="846" t="s">
        <v>3441</v>
      </c>
      <c r="C1026" s="846" t="s">
        <v>9553</v>
      </c>
      <c r="D1026" s="846" t="s">
        <v>8762</v>
      </c>
      <c r="E1026" s="847" t="s">
        <v>9495</v>
      </c>
      <c r="F1026" s="848" t="s">
        <v>9543</v>
      </c>
      <c r="G1026" s="846" t="s">
        <v>9504</v>
      </c>
      <c r="H1026" s="846" t="s">
        <v>6361</v>
      </c>
      <c r="I1026" s="849">
        <v>9927.386635</v>
      </c>
      <c r="J1026" s="849">
        <v>75</v>
      </c>
      <c r="K1026" s="849">
        <v>648.67</v>
      </c>
      <c r="L1026" s="848" t="s">
        <v>9535</v>
      </c>
      <c r="M1026" s="849">
        <v>75</v>
      </c>
      <c r="N1026" s="849">
        <v>0</v>
      </c>
      <c r="O1026" s="849">
        <v>630.282617</v>
      </c>
      <c r="P1026" s="849">
        <v>1378.803699</v>
      </c>
      <c r="Q1026" s="846" t="s">
        <v>6342</v>
      </c>
      <c r="R1026" s="846"/>
      <c r="S1026" s="849">
        <v>0</v>
      </c>
      <c r="T1026" s="849">
        <v>0</v>
      </c>
      <c r="U1026" s="849">
        <v>0</v>
      </c>
      <c r="V1026" s="849">
        <v>0</v>
      </c>
      <c r="W1026" s="849">
        <v>0</v>
      </c>
      <c r="X1026" s="849">
        <v>0</v>
      </c>
      <c r="Y1026" s="849">
        <v>1378.803699</v>
      </c>
      <c r="Z1026" s="850">
        <v>0.0283</v>
      </c>
    </row>
    <row r="1027" s="823" customFormat="1" ht="31.05" hidden="1" customHeight="1" outlineLevel="1" spans="1:26">
      <c r="A1027" s="846" t="s">
        <v>75</v>
      </c>
      <c r="B1027" s="846" t="s">
        <v>329</v>
      </c>
      <c r="C1027" s="846" t="s">
        <v>9554</v>
      </c>
      <c r="D1027" s="846" t="s">
        <v>6487</v>
      </c>
      <c r="E1027" s="847" t="s">
        <v>9495</v>
      </c>
      <c r="F1027" s="848" t="s">
        <v>9543</v>
      </c>
      <c r="G1027" s="846" t="s">
        <v>9504</v>
      </c>
      <c r="H1027" s="846" t="s">
        <v>6361</v>
      </c>
      <c r="I1027" s="849">
        <v>16390.900955</v>
      </c>
      <c r="J1027" s="849">
        <v>125</v>
      </c>
      <c r="K1027" s="849">
        <v>642.6</v>
      </c>
      <c r="L1027" s="848" t="s">
        <v>9535</v>
      </c>
      <c r="M1027" s="849">
        <v>125</v>
      </c>
      <c r="N1027" s="849">
        <v>0</v>
      </c>
      <c r="O1027" s="849">
        <v>624.387888</v>
      </c>
      <c r="P1027" s="849">
        <v>2276.514021</v>
      </c>
      <c r="Q1027" s="846" t="s">
        <v>6342</v>
      </c>
      <c r="R1027" s="846"/>
      <c r="S1027" s="849">
        <v>0</v>
      </c>
      <c r="T1027" s="849">
        <v>0</v>
      </c>
      <c r="U1027" s="849">
        <v>0</v>
      </c>
      <c r="V1027" s="849">
        <v>0</v>
      </c>
      <c r="W1027" s="849">
        <v>0</v>
      </c>
      <c r="X1027" s="849">
        <v>0</v>
      </c>
      <c r="Y1027" s="849">
        <v>2276.514021</v>
      </c>
      <c r="Z1027" s="850">
        <v>0.0283</v>
      </c>
    </row>
    <row r="1028" s="823" customFormat="1" ht="31.05" hidden="1" customHeight="1" outlineLevel="1" spans="1:26">
      <c r="A1028" s="846" t="s">
        <v>75</v>
      </c>
      <c r="B1028" s="846" t="s">
        <v>3441</v>
      </c>
      <c r="C1028" s="846" t="s">
        <v>6471</v>
      </c>
      <c r="D1028" s="846" t="s">
        <v>8761</v>
      </c>
      <c r="E1028" s="847" t="s">
        <v>9495</v>
      </c>
      <c r="F1028" s="848" t="s">
        <v>9555</v>
      </c>
      <c r="G1028" s="846" t="s">
        <v>9504</v>
      </c>
      <c r="H1028" s="846" t="s">
        <v>6361</v>
      </c>
      <c r="I1028" s="849">
        <v>758897.334116</v>
      </c>
      <c r="J1028" s="849">
        <v>4000</v>
      </c>
      <c r="K1028" s="849">
        <v>602.35</v>
      </c>
      <c r="L1028" s="848" t="s">
        <v>9556</v>
      </c>
      <c r="M1028" s="849">
        <v>4000</v>
      </c>
      <c r="N1028" s="849">
        <v>0</v>
      </c>
      <c r="O1028" s="849">
        <v>575.999398</v>
      </c>
      <c r="P1028" s="849">
        <v>105402.407516</v>
      </c>
      <c r="Q1028" s="846" t="s">
        <v>6342</v>
      </c>
      <c r="R1028" s="846"/>
      <c r="S1028" s="849">
        <v>0</v>
      </c>
      <c r="T1028" s="849">
        <v>0</v>
      </c>
      <c r="U1028" s="849">
        <v>0</v>
      </c>
      <c r="V1028" s="849">
        <v>0</v>
      </c>
      <c r="W1028" s="849">
        <v>0</v>
      </c>
      <c r="X1028" s="849">
        <v>0</v>
      </c>
      <c r="Y1028" s="849">
        <v>105402.407516</v>
      </c>
      <c r="Z1028" s="850">
        <v>0.0437</v>
      </c>
    </row>
    <row r="1029" s="823" customFormat="1" ht="31.05" hidden="1" customHeight="1" outlineLevel="1" spans="1:26">
      <c r="A1029" s="846" t="s">
        <v>75</v>
      </c>
      <c r="B1029" s="846" t="s">
        <v>9557</v>
      </c>
      <c r="C1029" s="846" t="s">
        <v>9558</v>
      </c>
      <c r="D1029" s="846" t="s">
        <v>8738</v>
      </c>
      <c r="E1029" s="847" t="s">
        <v>9495</v>
      </c>
      <c r="F1029" s="848" t="s">
        <v>9549</v>
      </c>
      <c r="G1029" s="846" t="s">
        <v>9504</v>
      </c>
      <c r="H1029" s="846" t="s">
        <v>6361</v>
      </c>
      <c r="I1029" s="849">
        <v>-61591.358102</v>
      </c>
      <c r="J1029" s="849">
        <v>1070</v>
      </c>
      <c r="K1029" s="849">
        <v>474.21</v>
      </c>
      <c r="L1029" s="848" t="s">
        <v>9535</v>
      </c>
      <c r="M1029" s="849">
        <v>1070</v>
      </c>
      <c r="N1029" s="849">
        <v>0</v>
      </c>
      <c r="O1029" s="849">
        <v>482.200332</v>
      </c>
      <c r="P1029" s="849">
        <v>-8554.355292</v>
      </c>
      <c r="Q1029" s="846" t="s">
        <v>6342</v>
      </c>
      <c r="R1029" s="846"/>
      <c r="S1029" s="849">
        <v>0</v>
      </c>
      <c r="T1029" s="849">
        <v>0</v>
      </c>
      <c r="U1029" s="849">
        <v>0</v>
      </c>
      <c r="V1029" s="849">
        <v>0</v>
      </c>
      <c r="W1029" s="849">
        <v>0</v>
      </c>
      <c r="X1029" s="849">
        <v>0</v>
      </c>
      <c r="Y1029" s="849">
        <v>-8554.355292</v>
      </c>
      <c r="Z1029" s="850">
        <v>-0.0169</v>
      </c>
    </row>
    <row r="1030" s="823" customFormat="1" ht="38.4" hidden="1" customHeight="1" outlineLevel="1" spans="1:26">
      <c r="A1030" s="846" t="s">
        <v>75</v>
      </c>
      <c r="B1030" s="846" t="s">
        <v>3612</v>
      </c>
      <c r="C1030" s="846" t="s">
        <v>6556</v>
      </c>
      <c r="D1030" s="846" t="s">
        <v>6557</v>
      </c>
      <c r="E1030" s="847" t="s">
        <v>9495</v>
      </c>
      <c r="F1030" s="848" t="s">
        <v>9524</v>
      </c>
      <c r="G1030" s="846" t="s">
        <v>9504</v>
      </c>
      <c r="H1030" s="846" t="s">
        <v>6361</v>
      </c>
      <c r="I1030" s="849">
        <v>62238.358608</v>
      </c>
      <c r="J1030" s="849">
        <v>500</v>
      </c>
      <c r="K1030" s="849">
        <v>548.5</v>
      </c>
      <c r="L1030" s="848" t="s">
        <v>9556</v>
      </c>
      <c r="M1030" s="849">
        <v>500</v>
      </c>
      <c r="N1030" s="849">
        <v>0</v>
      </c>
      <c r="O1030" s="849">
        <v>531.211567</v>
      </c>
      <c r="P1030" s="849">
        <v>8644.216473</v>
      </c>
      <c r="Q1030" s="846" t="s">
        <v>6342</v>
      </c>
      <c r="R1030" s="846"/>
      <c r="S1030" s="849">
        <v>0</v>
      </c>
      <c r="T1030" s="849">
        <v>0</v>
      </c>
      <c r="U1030" s="849">
        <v>0</v>
      </c>
      <c r="V1030" s="849">
        <v>0</v>
      </c>
      <c r="W1030" s="849">
        <v>0</v>
      </c>
      <c r="X1030" s="849">
        <v>0</v>
      </c>
      <c r="Y1030" s="849">
        <v>8644.216473</v>
      </c>
      <c r="Z1030" s="850">
        <v>0.0315</v>
      </c>
    </row>
    <row r="1031" s="823" customFormat="1" ht="38.4" hidden="1" customHeight="1" outlineLevel="1" spans="1:26">
      <c r="A1031" s="846" t="s">
        <v>75</v>
      </c>
      <c r="B1031" s="846" t="s">
        <v>355</v>
      </c>
      <c r="C1031" s="846" t="s">
        <v>6560</v>
      </c>
      <c r="D1031" s="846" t="s">
        <v>6557</v>
      </c>
      <c r="E1031" s="847" t="s">
        <v>9495</v>
      </c>
      <c r="F1031" s="848" t="s">
        <v>9524</v>
      </c>
      <c r="G1031" s="846" t="s">
        <v>9504</v>
      </c>
      <c r="H1031" s="846" t="s">
        <v>6361</v>
      </c>
      <c r="I1031" s="849">
        <v>12141.302409</v>
      </c>
      <c r="J1031" s="849">
        <v>100</v>
      </c>
      <c r="K1031" s="849">
        <v>535</v>
      </c>
      <c r="L1031" s="848" t="s">
        <v>9536</v>
      </c>
      <c r="M1031" s="849">
        <v>100</v>
      </c>
      <c r="N1031" s="849">
        <v>0</v>
      </c>
      <c r="O1031" s="849">
        <v>518.13708</v>
      </c>
      <c r="P1031" s="849">
        <v>1686.292001</v>
      </c>
      <c r="Q1031" s="846" t="s">
        <v>6342</v>
      </c>
      <c r="R1031" s="846"/>
      <c r="S1031" s="849">
        <v>0</v>
      </c>
      <c r="T1031" s="849">
        <v>0</v>
      </c>
      <c r="U1031" s="849">
        <v>0</v>
      </c>
      <c r="V1031" s="849">
        <v>0</v>
      </c>
      <c r="W1031" s="849">
        <v>0</v>
      </c>
      <c r="X1031" s="849">
        <v>0</v>
      </c>
      <c r="Y1031" s="849">
        <v>1686.292001</v>
      </c>
      <c r="Z1031" s="850">
        <v>0.0315</v>
      </c>
    </row>
    <row r="1032" s="823" customFormat="1" ht="31.05" hidden="1" customHeight="1" outlineLevel="1" spans="1:26">
      <c r="A1032" s="846" t="s">
        <v>75</v>
      </c>
      <c r="B1032" s="846" t="s">
        <v>6551</v>
      </c>
      <c r="C1032" s="846" t="s">
        <v>6549</v>
      </c>
      <c r="D1032" s="846" t="s">
        <v>6550</v>
      </c>
      <c r="E1032" s="847" t="s">
        <v>9495</v>
      </c>
      <c r="F1032" s="848" t="s">
        <v>9486</v>
      </c>
      <c r="G1032" s="846" t="s">
        <v>9504</v>
      </c>
      <c r="H1032" s="846" t="s">
        <v>6361</v>
      </c>
      <c r="I1032" s="849">
        <v>197888.359079</v>
      </c>
      <c r="J1032" s="849">
        <v>1000</v>
      </c>
      <c r="K1032" s="849">
        <v>541.95</v>
      </c>
      <c r="L1032" s="848" t="s">
        <v>9532</v>
      </c>
      <c r="M1032" s="849">
        <v>1000</v>
      </c>
      <c r="N1032" s="849">
        <v>0</v>
      </c>
      <c r="O1032" s="849">
        <v>514.465506</v>
      </c>
      <c r="P1032" s="849">
        <v>27484.494317</v>
      </c>
      <c r="Q1032" s="846" t="s">
        <v>6342</v>
      </c>
      <c r="R1032" s="846"/>
      <c r="S1032" s="849">
        <v>0</v>
      </c>
      <c r="T1032" s="849">
        <v>0</v>
      </c>
      <c r="U1032" s="849">
        <v>0</v>
      </c>
      <c r="V1032" s="849">
        <v>0</v>
      </c>
      <c r="W1032" s="849">
        <v>0</v>
      </c>
      <c r="X1032" s="849">
        <v>0</v>
      </c>
      <c r="Y1032" s="849">
        <v>27484.494317</v>
      </c>
      <c r="Z1032" s="850">
        <v>0.0507</v>
      </c>
    </row>
    <row r="1033" s="823" customFormat="1" ht="31.05" hidden="1" customHeight="1" outlineLevel="1" spans="1:26">
      <c r="A1033" s="846" t="s">
        <v>75</v>
      </c>
      <c r="B1033" s="846" t="s">
        <v>3535</v>
      </c>
      <c r="C1033" s="846" t="s">
        <v>6553</v>
      </c>
      <c r="D1033" s="846" t="s">
        <v>6554</v>
      </c>
      <c r="E1033" s="847" t="s">
        <v>9495</v>
      </c>
      <c r="F1033" s="848" t="s">
        <v>9559</v>
      </c>
      <c r="G1033" s="846" t="s">
        <v>9504</v>
      </c>
      <c r="H1033" s="846" t="s">
        <v>6361</v>
      </c>
      <c r="I1033" s="849">
        <v>112888.505078</v>
      </c>
      <c r="J1033" s="849">
        <v>3205</v>
      </c>
      <c r="K1033" s="849">
        <v>473</v>
      </c>
      <c r="L1033" s="848" t="s">
        <v>9560</v>
      </c>
      <c r="M1033" s="849">
        <v>798.84</v>
      </c>
      <c r="N1033" s="849">
        <v>0</v>
      </c>
      <c r="O1033" s="849">
        <v>453.372866</v>
      </c>
      <c r="P1033" s="849">
        <v>15678.959039</v>
      </c>
      <c r="Q1033" s="846" t="s">
        <v>6342</v>
      </c>
      <c r="R1033" s="846"/>
      <c r="S1033" s="849">
        <v>0</v>
      </c>
      <c r="T1033" s="849">
        <v>0</v>
      </c>
      <c r="U1033" s="849">
        <v>0</v>
      </c>
      <c r="V1033" s="849">
        <v>0</v>
      </c>
      <c r="W1033" s="849">
        <v>0</v>
      </c>
      <c r="X1033" s="849">
        <v>0</v>
      </c>
      <c r="Y1033" s="849">
        <v>15678.959039</v>
      </c>
      <c r="Z1033" s="850">
        <v>0.0415</v>
      </c>
    </row>
    <row r="1034" s="823" customFormat="1" ht="38.4" hidden="1" customHeight="1" outlineLevel="1" spans="1:26">
      <c r="A1034" s="846" t="s">
        <v>75</v>
      </c>
      <c r="B1034" s="846" t="s">
        <v>8399</v>
      </c>
      <c r="C1034" s="846" t="s">
        <v>9561</v>
      </c>
      <c r="D1034" s="846" t="s">
        <v>8753</v>
      </c>
      <c r="E1034" s="847" t="s">
        <v>9495</v>
      </c>
      <c r="F1034" s="848" t="s">
        <v>9562</v>
      </c>
      <c r="G1034" s="846" t="s">
        <v>9504</v>
      </c>
      <c r="H1034" s="846" t="s">
        <v>6361</v>
      </c>
      <c r="I1034" s="849">
        <v>514255.001493</v>
      </c>
      <c r="J1034" s="849">
        <v>5200</v>
      </c>
      <c r="K1034" s="849">
        <v>500</v>
      </c>
      <c r="L1034" s="848" t="s">
        <v>9529</v>
      </c>
      <c r="M1034" s="849">
        <v>5200</v>
      </c>
      <c r="N1034" s="849">
        <v>0</v>
      </c>
      <c r="O1034" s="849">
        <v>486.264557</v>
      </c>
      <c r="P1034" s="849">
        <v>71424.305763</v>
      </c>
      <c r="Q1034" s="846" t="s">
        <v>6342</v>
      </c>
      <c r="R1034" s="846"/>
      <c r="S1034" s="849">
        <v>0</v>
      </c>
      <c r="T1034" s="849">
        <v>0</v>
      </c>
      <c r="U1034" s="849">
        <v>0</v>
      </c>
      <c r="V1034" s="849">
        <v>0</v>
      </c>
      <c r="W1034" s="849">
        <v>0</v>
      </c>
      <c r="X1034" s="849">
        <v>0</v>
      </c>
      <c r="Y1034" s="849">
        <v>71424.305763</v>
      </c>
      <c r="Z1034" s="850">
        <v>0.0275</v>
      </c>
    </row>
    <row r="1035" s="823" customFormat="1" ht="31.05" hidden="1" customHeight="1" outlineLevel="1" spans="1:26">
      <c r="A1035" s="846" t="s">
        <v>75</v>
      </c>
      <c r="B1035" s="846" t="s">
        <v>3888</v>
      </c>
      <c r="C1035" s="846" t="s">
        <v>9563</v>
      </c>
      <c r="D1035" s="846" t="s">
        <v>6447</v>
      </c>
      <c r="E1035" s="847" t="s">
        <v>9495</v>
      </c>
      <c r="F1035" s="848" t="s">
        <v>9564</v>
      </c>
      <c r="G1035" s="846" t="s">
        <v>9504</v>
      </c>
      <c r="H1035" s="846" t="s">
        <v>6361</v>
      </c>
      <c r="I1035" s="849">
        <v>38867.974466</v>
      </c>
      <c r="J1035" s="849">
        <v>802.96</v>
      </c>
      <c r="K1035" s="849">
        <v>558</v>
      </c>
      <c r="L1035" s="848" t="s">
        <v>8004</v>
      </c>
      <c r="M1035" s="849">
        <v>344.88</v>
      </c>
      <c r="N1035" s="849">
        <v>0</v>
      </c>
      <c r="O1035" s="849">
        <v>542.347359</v>
      </c>
      <c r="P1035" s="849">
        <v>5398.329787</v>
      </c>
      <c r="Q1035" s="846" t="s">
        <v>6342</v>
      </c>
      <c r="R1035" s="846"/>
      <c r="S1035" s="849">
        <v>0</v>
      </c>
      <c r="T1035" s="849">
        <v>0</v>
      </c>
      <c r="U1035" s="849">
        <v>0</v>
      </c>
      <c r="V1035" s="849">
        <v>0</v>
      </c>
      <c r="W1035" s="849">
        <v>0</v>
      </c>
      <c r="X1035" s="849">
        <v>0</v>
      </c>
      <c r="Y1035" s="849">
        <v>5398.329787</v>
      </c>
      <c r="Z1035" s="850">
        <v>0.0281</v>
      </c>
    </row>
    <row r="1036" s="823" customFormat="1" ht="31.05" hidden="1" customHeight="1" outlineLevel="1" spans="1:26">
      <c r="A1036" s="846" t="s">
        <v>75</v>
      </c>
      <c r="B1036" s="846" t="s">
        <v>9565</v>
      </c>
      <c r="C1036" s="846" t="s">
        <v>9566</v>
      </c>
      <c r="D1036" s="846" t="s">
        <v>6514</v>
      </c>
      <c r="E1036" s="847" t="s">
        <v>9495</v>
      </c>
      <c r="F1036" s="848" t="s">
        <v>9531</v>
      </c>
      <c r="G1036" s="846" t="s">
        <v>9504</v>
      </c>
      <c r="H1036" s="846" t="s">
        <v>6361</v>
      </c>
      <c r="I1036" s="849">
        <v>34806.025282</v>
      </c>
      <c r="J1036" s="849">
        <v>240</v>
      </c>
      <c r="K1036" s="849">
        <v>600.71</v>
      </c>
      <c r="L1036" s="848" t="s">
        <v>9560</v>
      </c>
      <c r="M1036" s="849">
        <v>240</v>
      </c>
      <c r="N1036" s="849">
        <v>0</v>
      </c>
      <c r="O1036" s="849">
        <v>580.563874</v>
      </c>
      <c r="P1036" s="849">
        <v>4834.170178</v>
      </c>
      <c r="Q1036" s="846" t="s">
        <v>6342</v>
      </c>
      <c r="R1036" s="846"/>
      <c r="S1036" s="849">
        <v>0</v>
      </c>
      <c r="T1036" s="849">
        <v>0</v>
      </c>
      <c r="U1036" s="849">
        <v>0</v>
      </c>
      <c r="V1036" s="849">
        <v>0</v>
      </c>
      <c r="W1036" s="849">
        <v>0</v>
      </c>
      <c r="X1036" s="849">
        <v>0</v>
      </c>
      <c r="Y1036" s="849">
        <v>4834.170178</v>
      </c>
      <c r="Z1036" s="850">
        <v>0.0335</v>
      </c>
    </row>
    <row r="1037" s="823" customFormat="1" ht="38.4" hidden="1" customHeight="1" outlineLevel="1" spans="1:26">
      <c r="A1037" s="846" t="s">
        <v>75</v>
      </c>
      <c r="B1037" s="846" t="s">
        <v>431</v>
      </c>
      <c r="C1037" s="846" t="s">
        <v>9567</v>
      </c>
      <c r="D1037" s="846" t="s">
        <v>8753</v>
      </c>
      <c r="E1037" s="847" t="s">
        <v>9495</v>
      </c>
      <c r="F1037" s="848" t="s">
        <v>9537</v>
      </c>
      <c r="G1037" s="846" t="s">
        <v>9504</v>
      </c>
      <c r="H1037" s="846" t="s">
        <v>6361</v>
      </c>
      <c r="I1037" s="849">
        <v>286652.506356</v>
      </c>
      <c r="J1037" s="849">
        <v>1550</v>
      </c>
      <c r="K1037" s="849">
        <v>509.26</v>
      </c>
      <c r="L1037" s="848" t="s">
        <v>9499</v>
      </c>
      <c r="M1037" s="849">
        <v>1550</v>
      </c>
      <c r="N1037" s="849">
        <v>0</v>
      </c>
      <c r="O1037" s="849">
        <v>483.574292</v>
      </c>
      <c r="P1037" s="849">
        <v>39812.848105</v>
      </c>
      <c r="Q1037" s="846" t="s">
        <v>6342</v>
      </c>
      <c r="R1037" s="846"/>
      <c r="S1037" s="849">
        <v>0</v>
      </c>
      <c r="T1037" s="849">
        <v>0</v>
      </c>
      <c r="U1037" s="849">
        <v>0</v>
      </c>
      <c r="V1037" s="849">
        <v>0</v>
      </c>
      <c r="W1037" s="849">
        <v>0</v>
      </c>
      <c r="X1037" s="849">
        <v>0</v>
      </c>
      <c r="Y1037" s="849">
        <v>39812.848105</v>
      </c>
      <c r="Z1037" s="850">
        <v>0.0504</v>
      </c>
    </row>
    <row r="1038" s="823" customFormat="1" ht="31.05" hidden="1" customHeight="1" outlineLevel="1" spans="1:26">
      <c r="A1038" s="846" t="s">
        <v>75</v>
      </c>
      <c r="B1038" s="846" t="s">
        <v>657</v>
      </c>
      <c r="C1038" s="846" t="s">
        <v>6494</v>
      </c>
      <c r="D1038" s="846" t="s">
        <v>8735</v>
      </c>
      <c r="E1038" s="847" t="s">
        <v>9495</v>
      </c>
      <c r="F1038" s="848" t="s">
        <v>9490</v>
      </c>
      <c r="G1038" s="846" t="s">
        <v>9504</v>
      </c>
      <c r="H1038" s="846" t="s">
        <v>6361</v>
      </c>
      <c r="I1038" s="849">
        <v>9897.867299</v>
      </c>
      <c r="J1038" s="849">
        <v>50</v>
      </c>
      <c r="K1038" s="849">
        <v>780</v>
      </c>
      <c r="L1038" s="848" t="s">
        <v>9556</v>
      </c>
      <c r="M1038" s="849">
        <v>50</v>
      </c>
      <c r="N1038" s="849">
        <v>0</v>
      </c>
      <c r="O1038" s="849">
        <v>752.505924</v>
      </c>
      <c r="P1038" s="849">
        <v>1374.703791</v>
      </c>
      <c r="Q1038" s="846" t="s">
        <v>6342</v>
      </c>
      <c r="R1038" s="846"/>
      <c r="S1038" s="849">
        <v>0</v>
      </c>
      <c r="T1038" s="849">
        <v>0</v>
      </c>
      <c r="U1038" s="849">
        <v>0</v>
      </c>
      <c r="V1038" s="849">
        <v>0</v>
      </c>
      <c r="W1038" s="849">
        <v>0</v>
      </c>
      <c r="X1038" s="849">
        <v>0</v>
      </c>
      <c r="Y1038" s="849">
        <v>1374.703791</v>
      </c>
      <c r="Z1038" s="850">
        <v>0.0352</v>
      </c>
    </row>
    <row r="1039" s="823" customFormat="1" ht="31.05" hidden="1" customHeight="1" outlineLevel="1" spans="1:26">
      <c r="A1039" s="846" t="s">
        <v>75</v>
      </c>
      <c r="B1039" s="846" t="s">
        <v>3441</v>
      </c>
      <c r="C1039" s="846" t="s">
        <v>6493</v>
      </c>
      <c r="D1039" s="846" t="s">
        <v>8762</v>
      </c>
      <c r="E1039" s="847" t="s">
        <v>9495</v>
      </c>
      <c r="F1039" s="848" t="s">
        <v>9490</v>
      </c>
      <c r="G1039" s="846" t="s">
        <v>9504</v>
      </c>
      <c r="H1039" s="846" t="s">
        <v>6361</v>
      </c>
      <c r="I1039" s="849">
        <v>135017.061611</v>
      </c>
      <c r="J1039" s="849">
        <v>800</v>
      </c>
      <c r="K1039" s="849">
        <v>665</v>
      </c>
      <c r="L1039" s="848" t="s">
        <v>9536</v>
      </c>
      <c r="M1039" s="849">
        <v>800</v>
      </c>
      <c r="N1039" s="849">
        <v>0</v>
      </c>
      <c r="O1039" s="849">
        <v>641.559538</v>
      </c>
      <c r="P1039" s="849">
        <v>18752.369668</v>
      </c>
      <c r="Q1039" s="846" t="s">
        <v>6342</v>
      </c>
      <c r="R1039" s="846"/>
      <c r="S1039" s="849">
        <v>0</v>
      </c>
      <c r="T1039" s="849">
        <v>0</v>
      </c>
      <c r="U1039" s="849">
        <v>0</v>
      </c>
      <c r="V1039" s="849">
        <v>0</v>
      </c>
      <c r="W1039" s="849">
        <v>0</v>
      </c>
      <c r="X1039" s="849">
        <v>0</v>
      </c>
      <c r="Y1039" s="849">
        <v>18752.369668</v>
      </c>
      <c r="Z1039" s="850">
        <v>0.0352</v>
      </c>
    </row>
    <row r="1040" s="823" customFormat="1" ht="31.05" hidden="1" customHeight="1" outlineLevel="1" spans="1:26">
      <c r="A1040" s="846" t="s">
        <v>75</v>
      </c>
      <c r="B1040" s="846" t="s">
        <v>9568</v>
      </c>
      <c r="C1040" s="846" t="s">
        <v>6532</v>
      </c>
      <c r="D1040" s="846" t="s">
        <v>6392</v>
      </c>
      <c r="E1040" s="847" t="s">
        <v>9495</v>
      </c>
      <c r="F1040" s="848" t="s">
        <v>9543</v>
      </c>
      <c r="G1040" s="846" t="s">
        <v>9504</v>
      </c>
      <c r="H1040" s="846" t="s">
        <v>6361</v>
      </c>
      <c r="I1040" s="849">
        <v>191552.24105</v>
      </c>
      <c r="J1040" s="849">
        <v>1518</v>
      </c>
      <c r="K1040" s="849">
        <v>618.39</v>
      </c>
      <c r="L1040" s="848" t="s">
        <v>9527</v>
      </c>
      <c r="M1040" s="849">
        <v>1518</v>
      </c>
      <c r="N1040" s="849">
        <v>0</v>
      </c>
      <c r="O1040" s="849">
        <v>600.865298</v>
      </c>
      <c r="P1040" s="849">
        <v>26604.477924</v>
      </c>
      <c r="Q1040" s="846" t="s">
        <v>6342</v>
      </c>
      <c r="R1040" s="846"/>
      <c r="S1040" s="849">
        <v>0</v>
      </c>
      <c r="T1040" s="849">
        <v>0</v>
      </c>
      <c r="U1040" s="849">
        <v>0</v>
      </c>
      <c r="V1040" s="849">
        <v>0</v>
      </c>
      <c r="W1040" s="849">
        <v>0</v>
      </c>
      <c r="X1040" s="849">
        <v>0</v>
      </c>
      <c r="Y1040" s="849">
        <v>26604.477924</v>
      </c>
      <c r="Z1040" s="850">
        <v>0.0283</v>
      </c>
    </row>
    <row r="1041" s="823" customFormat="1" ht="31.05" hidden="1" customHeight="1" outlineLevel="1" spans="1:26">
      <c r="A1041" s="846" t="s">
        <v>75</v>
      </c>
      <c r="B1041" s="846" t="s">
        <v>329</v>
      </c>
      <c r="C1041" s="846" t="s">
        <v>6525</v>
      </c>
      <c r="D1041" s="846" t="s">
        <v>6392</v>
      </c>
      <c r="E1041" s="847" t="s">
        <v>9495</v>
      </c>
      <c r="F1041" s="848" t="s">
        <v>9534</v>
      </c>
      <c r="G1041" s="846" t="s">
        <v>9504</v>
      </c>
      <c r="H1041" s="846" t="s">
        <v>6361</v>
      </c>
      <c r="I1041" s="849">
        <v>130975.687666</v>
      </c>
      <c r="J1041" s="849">
        <v>800</v>
      </c>
      <c r="K1041" s="849">
        <v>620</v>
      </c>
      <c r="L1041" s="848" t="s">
        <v>9556</v>
      </c>
      <c r="M1041" s="849">
        <v>800</v>
      </c>
      <c r="N1041" s="849">
        <v>0</v>
      </c>
      <c r="O1041" s="849">
        <v>597.261165</v>
      </c>
      <c r="P1041" s="849">
        <v>18191.067731</v>
      </c>
      <c r="Q1041" s="846" t="s">
        <v>6342</v>
      </c>
      <c r="R1041" s="846"/>
      <c r="S1041" s="849">
        <v>0</v>
      </c>
      <c r="T1041" s="849">
        <v>0</v>
      </c>
      <c r="U1041" s="849">
        <v>0</v>
      </c>
      <c r="V1041" s="849">
        <v>0</v>
      </c>
      <c r="W1041" s="849">
        <v>0</v>
      </c>
      <c r="X1041" s="849">
        <v>0</v>
      </c>
      <c r="Y1041" s="849">
        <v>18191.067731</v>
      </c>
      <c r="Z1041" s="850">
        <v>0.0367</v>
      </c>
    </row>
    <row r="1042" s="823" customFormat="1" ht="31.05" hidden="1" customHeight="1" outlineLevel="1" spans="1:26">
      <c r="A1042" s="846" t="s">
        <v>75</v>
      </c>
      <c r="B1042" s="846" t="s">
        <v>329</v>
      </c>
      <c r="C1042" s="846" t="s">
        <v>6508</v>
      </c>
      <c r="D1042" s="846" t="s">
        <v>6509</v>
      </c>
      <c r="E1042" s="847" t="s">
        <v>9495</v>
      </c>
      <c r="F1042" s="848" t="s">
        <v>9550</v>
      </c>
      <c r="G1042" s="846" t="s">
        <v>9504</v>
      </c>
      <c r="H1042" s="846" t="s">
        <v>6361</v>
      </c>
      <c r="I1042" s="849">
        <v>970365.727563</v>
      </c>
      <c r="J1042" s="849">
        <v>4250</v>
      </c>
      <c r="K1042" s="849">
        <v>587</v>
      </c>
      <c r="L1042" s="848" t="s">
        <v>9556</v>
      </c>
      <c r="M1042" s="849">
        <v>4250</v>
      </c>
      <c r="N1042" s="849">
        <v>0</v>
      </c>
      <c r="O1042" s="849">
        <v>555.288702</v>
      </c>
      <c r="P1042" s="849">
        <v>134773.017717</v>
      </c>
      <c r="Q1042" s="846" t="s">
        <v>6342</v>
      </c>
      <c r="R1042" s="846"/>
      <c r="S1042" s="849">
        <v>0</v>
      </c>
      <c r="T1042" s="849">
        <v>0</v>
      </c>
      <c r="U1042" s="849">
        <v>0</v>
      </c>
      <c r="V1042" s="849">
        <v>0</v>
      </c>
      <c r="W1042" s="849">
        <v>0</v>
      </c>
      <c r="X1042" s="849">
        <v>0</v>
      </c>
      <c r="Y1042" s="849">
        <v>134773.017717</v>
      </c>
      <c r="Z1042" s="850">
        <v>0.054</v>
      </c>
    </row>
    <row r="1043" s="823" customFormat="1" ht="31.05" hidden="1" customHeight="1" outlineLevel="1" spans="1:26">
      <c r="A1043" s="846" t="s">
        <v>75</v>
      </c>
      <c r="B1043" s="846" t="s">
        <v>329</v>
      </c>
      <c r="C1043" s="846" t="s">
        <v>6489</v>
      </c>
      <c r="D1043" s="846" t="s">
        <v>6487</v>
      </c>
      <c r="E1043" s="847" t="s">
        <v>9495</v>
      </c>
      <c r="F1043" s="848" t="s">
        <v>9488</v>
      </c>
      <c r="G1043" s="846" t="s">
        <v>9504</v>
      </c>
      <c r="H1043" s="846" t="s">
        <v>6361</v>
      </c>
      <c r="I1043" s="849">
        <v>114912.587413</v>
      </c>
      <c r="J1043" s="849">
        <v>500</v>
      </c>
      <c r="K1043" s="849">
        <v>626</v>
      </c>
      <c r="L1043" s="848" t="s">
        <v>9560</v>
      </c>
      <c r="M1043" s="849">
        <v>500</v>
      </c>
      <c r="N1043" s="849">
        <v>0</v>
      </c>
      <c r="O1043" s="849">
        <v>594.079837</v>
      </c>
      <c r="P1043" s="849">
        <v>15960.081585</v>
      </c>
      <c r="Q1043" s="846" t="s">
        <v>6342</v>
      </c>
      <c r="R1043" s="846"/>
      <c r="S1043" s="849">
        <v>0</v>
      </c>
      <c r="T1043" s="849">
        <v>0</v>
      </c>
      <c r="U1043" s="849">
        <v>0</v>
      </c>
      <c r="V1043" s="849">
        <v>0</v>
      </c>
      <c r="W1043" s="849">
        <v>0</v>
      </c>
      <c r="X1043" s="849">
        <v>0</v>
      </c>
      <c r="Y1043" s="849">
        <v>15960.081585</v>
      </c>
      <c r="Z1043" s="850">
        <v>0.051</v>
      </c>
    </row>
    <row r="1044" s="823" customFormat="1" ht="31.05" hidden="1" customHeight="1" outlineLevel="1" spans="1:26">
      <c r="A1044" s="846" t="s">
        <v>75</v>
      </c>
      <c r="B1044" s="846" t="s">
        <v>9569</v>
      </c>
      <c r="C1044" s="846" t="s">
        <v>6486</v>
      </c>
      <c r="D1044" s="846" t="s">
        <v>6487</v>
      </c>
      <c r="E1044" s="847" t="s">
        <v>9495</v>
      </c>
      <c r="F1044" s="848" t="s">
        <v>9488</v>
      </c>
      <c r="G1044" s="846" t="s">
        <v>9504</v>
      </c>
      <c r="H1044" s="846" t="s">
        <v>6361</v>
      </c>
      <c r="I1044" s="849">
        <v>389748.251748</v>
      </c>
      <c r="J1044" s="849">
        <v>1550</v>
      </c>
      <c r="K1044" s="849">
        <v>684.9</v>
      </c>
      <c r="L1044" s="848" t="s">
        <v>9560</v>
      </c>
      <c r="M1044" s="849">
        <v>1550</v>
      </c>
      <c r="N1044" s="849">
        <v>0</v>
      </c>
      <c r="O1044" s="849">
        <v>649.979547</v>
      </c>
      <c r="P1044" s="849">
        <v>54131.701632</v>
      </c>
      <c r="Q1044" s="846" t="s">
        <v>6342</v>
      </c>
      <c r="R1044" s="846"/>
      <c r="S1044" s="849">
        <v>0</v>
      </c>
      <c r="T1044" s="849">
        <v>0</v>
      </c>
      <c r="U1044" s="849">
        <v>0</v>
      </c>
      <c r="V1044" s="849">
        <v>0</v>
      </c>
      <c r="W1044" s="849">
        <v>0</v>
      </c>
      <c r="X1044" s="849">
        <v>0</v>
      </c>
      <c r="Y1044" s="849">
        <v>54131.701632</v>
      </c>
      <c r="Z1044" s="850">
        <v>0.051</v>
      </c>
    </row>
    <row r="1045" s="823" customFormat="1" ht="31.05" hidden="1" customHeight="1" outlineLevel="1" spans="1:26">
      <c r="A1045" s="846" t="s">
        <v>75</v>
      </c>
      <c r="B1045" s="846" t="s">
        <v>657</v>
      </c>
      <c r="C1045" s="846" t="s">
        <v>6477</v>
      </c>
      <c r="D1045" s="846" t="s">
        <v>8762</v>
      </c>
      <c r="E1045" s="847" t="s">
        <v>9495</v>
      </c>
      <c r="F1045" s="848" t="s">
        <v>9570</v>
      </c>
      <c r="G1045" s="846" t="s">
        <v>9504</v>
      </c>
      <c r="H1045" s="846" t="s">
        <v>6361</v>
      </c>
      <c r="I1045" s="849">
        <v>29481.591696</v>
      </c>
      <c r="J1045" s="849">
        <v>100</v>
      </c>
      <c r="K1045" s="849">
        <v>673</v>
      </c>
      <c r="L1045" s="848" t="s">
        <v>9536</v>
      </c>
      <c r="M1045" s="849">
        <v>100</v>
      </c>
      <c r="N1045" s="849">
        <v>0</v>
      </c>
      <c r="O1045" s="849">
        <v>632.053345</v>
      </c>
      <c r="P1045" s="849">
        <v>4094.665513</v>
      </c>
      <c r="Q1045" s="846" t="s">
        <v>6342</v>
      </c>
      <c r="R1045" s="846"/>
      <c r="S1045" s="849">
        <v>0</v>
      </c>
      <c r="T1045" s="849">
        <v>0</v>
      </c>
      <c r="U1045" s="849">
        <v>0</v>
      </c>
      <c r="V1045" s="849">
        <v>0</v>
      </c>
      <c r="W1045" s="849">
        <v>0</v>
      </c>
      <c r="X1045" s="849">
        <v>0</v>
      </c>
      <c r="Y1045" s="849">
        <v>4094.665513</v>
      </c>
      <c r="Z1045" s="850">
        <v>0.0608</v>
      </c>
    </row>
    <row r="1046" s="823" customFormat="1" ht="31.05" hidden="1" customHeight="1" outlineLevel="1" spans="1:26">
      <c r="A1046" s="846" t="s">
        <v>75</v>
      </c>
      <c r="B1046" s="846" t="s">
        <v>3441</v>
      </c>
      <c r="C1046" s="846" t="s">
        <v>6481</v>
      </c>
      <c r="D1046" s="846" t="s">
        <v>6482</v>
      </c>
      <c r="E1046" s="847" t="s">
        <v>9495</v>
      </c>
      <c r="F1046" s="848" t="s">
        <v>9486</v>
      </c>
      <c r="G1046" s="846" t="s">
        <v>9504</v>
      </c>
      <c r="H1046" s="846" t="s">
        <v>6361</v>
      </c>
      <c r="I1046" s="849">
        <v>193524.919848</v>
      </c>
      <c r="J1046" s="849">
        <v>800</v>
      </c>
      <c r="K1046" s="849">
        <v>662.5</v>
      </c>
      <c r="L1046" s="848" t="s">
        <v>9532</v>
      </c>
      <c r="M1046" s="849">
        <v>800</v>
      </c>
      <c r="N1046" s="849">
        <v>0</v>
      </c>
      <c r="O1046" s="849">
        <v>628.901924</v>
      </c>
      <c r="P1046" s="849">
        <v>26878.46109</v>
      </c>
      <c r="Q1046" s="846" t="s">
        <v>6342</v>
      </c>
      <c r="R1046" s="846"/>
      <c r="S1046" s="849">
        <v>0</v>
      </c>
      <c r="T1046" s="849">
        <v>0</v>
      </c>
      <c r="U1046" s="849">
        <v>0</v>
      </c>
      <c r="V1046" s="849">
        <v>0</v>
      </c>
      <c r="W1046" s="849">
        <v>0</v>
      </c>
      <c r="X1046" s="849">
        <v>0</v>
      </c>
      <c r="Y1046" s="849">
        <v>26878.46109</v>
      </c>
      <c r="Z1046" s="850">
        <v>0.0507</v>
      </c>
    </row>
    <row r="1047" s="823" customFormat="1" ht="31.05" hidden="1" customHeight="1" outlineLevel="1" spans="1:26">
      <c r="A1047" s="846" t="s">
        <v>75</v>
      </c>
      <c r="B1047" s="846" t="s">
        <v>329</v>
      </c>
      <c r="C1047" s="846" t="s">
        <v>9571</v>
      </c>
      <c r="D1047" s="846" t="s">
        <v>8751</v>
      </c>
      <c r="E1047" s="847" t="s">
        <v>9495</v>
      </c>
      <c r="F1047" s="848" t="s">
        <v>9572</v>
      </c>
      <c r="G1047" s="846" t="s">
        <v>9504</v>
      </c>
      <c r="H1047" s="846" t="s">
        <v>6361</v>
      </c>
      <c r="I1047" s="849">
        <v>83443.306836</v>
      </c>
      <c r="J1047" s="849">
        <v>150</v>
      </c>
      <c r="K1047" s="849">
        <v>564</v>
      </c>
      <c r="L1047" s="848" t="s">
        <v>9573</v>
      </c>
      <c r="M1047" s="849">
        <v>150</v>
      </c>
      <c r="N1047" s="849">
        <v>0</v>
      </c>
      <c r="O1047" s="849">
        <v>486.737679</v>
      </c>
      <c r="P1047" s="849">
        <v>11589.348172</v>
      </c>
      <c r="Q1047" s="846" t="s">
        <v>6342</v>
      </c>
      <c r="R1047" s="846"/>
      <c r="S1047" s="849">
        <v>0</v>
      </c>
      <c r="T1047" s="849">
        <v>0</v>
      </c>
      <c r="U1047" s="849">
        <v>0</v>
      </c>
      <c r="V1047" s="849">
        <v>0</v>
      </c>
      <c r="W1047" s="849">
        <v>0</v>
      </c>
      <c r="X1047" s="849">
        <v>0</v>
      </c>
      <c r="Y1047" s="849">
        <v>11589.348172</v>
      </c>
      <c r="Z1047" s="850">
        <v>0.137</v>
      </c>
    </row>
    <row r="1048" s="823" customFormat="1" ht="31.05" hidden="1" customHeight="1" outlineLevel="1" spans="1:26">
      <c r="A1048" s="846" t="s">
        <v>75</v>
      </c>
      <c r="B1048" s="846" t="s">
        <v>477</v>
      </c>
      <c r="C1048" s="846" t="s">
        <v>9574</v>
      </c>
      <c r="D1048" s="846" t="s">
        <v>6514</v>
      </c>
      <c r="E1048" s="847" t="s">
        <v>9495</v>
      </c>
      <c r="F1048" s="848" t="s">
        <v>8245</v>
      </c>
      <c r="G1048" s="846" t="s">
        <v>9504</v>
      </c>
      <c r="H1048" s="846" t="s">
        <v>6361</v>
      </c>
      <c r="I1048" s="849">
        <v>31356.042403</v>
      </c>
      <c r="J1048" s="849">
        <v>200</v>
      </c>
      <c r="K1048" s="849">
        <v>532</v>
      </c>
      <c r="L1048" s="848" t="s">
        <v>9536</v>
      </c>
      <c r="M1048" s="849">
        <v>200</v>
      </c>
      <c r="N1048" s="849">
        <v>0</v>
      </c>
      <c r="O1048" s="849">
        <v>510.224971</v>
      </c>
      <c r="P1048" s="849">
        <v>4355.005889</v>
      </c>
      <c r="Q1048" s="846" t="s">
        <v>6342</v>
      </c>
      <c r="R1048" s="846"/>
      <c r="S1048" s="849">
        <v>0</v>
      </c>
      <c r="T1048" s="849">
        <v>0</v>
      </c>
      <c r="U1048" s="849">
        <v>0</v>
      </c>
      <c r="V1048" s="849">
        <v>0</v>
      </c>
      <c r="W1048" s="849">
        <v>0</v>
      </c>
      <c r="X1048" s="849">
        <v>0</v>
      </c>
      <c r="Y1048" s="849">
        <v>4355.005889</v>
      </c>
      <c r="Z1048" s="850">
        <v>0.0409</v>
      </c>
    </row>
    <row r="1049" s="823" customFormat="1" ht="31.05" hidden="1" customHeight="1" outlineLevel="1" spans="1:26">
      <c r="A1049" s="846" t="s">
        <v>75</v>
      </c>
      <c r="B1049" s="846" t="s">
        <v>3332</v>
      </c>
      <c r="C1049" s="846" t="s">
        <v>6409</v>
      </c>
      <c r="D1049" s="846" t="s">
        <v>8764</v>
      </c>
      <c r="E1049" s="847" t="s">
        <v>9495</v>
      </c>
      <c r="F1049" s="848" t="s">
        <v>9575</v>
      </c>
      <c r="G1049" s="846" t="s">
        <v>9504</v>
      </c>
      <c r="H1049" s="846" t="s">
        <v>6361</v>
      </c>
      <c r="I1049" s="849">
        <v>54246.586861</v>
      </c>
      <c r="J1049" s="849">
        <v>300</v>
      </c>
      <c r="K1049" s="849">
        <v>512</v>
      </c>
      <c r="L1049" s="848" t="s">
        <v>9532</v>
      </c>
      <c r="M1049" s="849">
        <v>300</v>
      </c>
      <c r="N1049" s="849">
        <v>0</v>
      </c>
      <c r="O1049" s="849">
        <v>486.885839</v>
      </c>
      <c r="P1049" s="849">
        <v>7534.248175</v>
      </c>
      <c r="Q1049" s="846" t="s">
        <v>6342</v>
      </c>
      <c r="R1049" s="846"/>
      <c r="S1049" s="849">
        <v>0</v>
      </c>
      <c r="T1049" s="849">
        <v>0</v>
      </c>
      <c r="U1049" s="849">
        <v>0</v>
      </c>
      <c r="V1049" s="849">
        <v>0</v>
      </c>
      <c r="W1049" s="849">
        <v>0</v>
      </c>
      <c r="X1049" s="849">
        <v>0</v>
      </c>
      <c r="Y1049" s="849">
        <v>7534.248175</v>
      </c>
      <c r="Z1049" s="850">
        <v>0.0491</v>
      </c>
    </row>
    <row r="1050" s="823" customFormat="1" ht="31.05" hidden="1" customHeight="1" outlineLevel="1" spans="1:26">
      <c r="A1050" s="846" t="s">
        <v>75</v>
      </c>
      <c r="B1050" s="846" t="s">
        <v>3612</v>
      </c>
      <c r="C1050" s="846" t="s">
        <v>6434</v>
      </c>
      <c r="D1050" s="846" t="s">
        <v>6403</v>
      </c>
      <c r="E1050" s="847" t="s">
        <v>9495</v>
      </c>
      <c r="F1050" s="848" t="s">
        <v>8066</v>
      </c>
      <c r="G1050" s="846" t="s">
        <v>9504</v>
      </c>
      <c r="H1050" s="846" t="s">
        <v>6361</v>
      </c>
      <c r="I1050" s="849">
        <v>131226.145821</v>
      </c>
      <c r="J1050" s="849">
        <v>1000</v>
      </c>
      <c r="K1050" s="849">
        <v>525.59</v>
      </c>
      <c r="L1050" s="848" t="s">
        <v>9552</v>
      </c>
      <c r="M1050" s="849">
        <v>1000</v>
      </c>
      <c r="N1050" s="849">
        <v>0</v>
      </c>
      <c r="O1050" s="849">
        <v>507.364146</v>
      </c>
      <c r="P1050" s="849">
        <v>18225.853586</v>
      </c>
      <c r="Q1050" s="846" t="s">
        <v>6342</v>
      </c>
      <c r="R1050" s="846"/>
      <c r="S1050" s="849">
        <v>0</v>
      </c>
      <c r="T1050" s="849">
        <v>0</v>
      </c>
      <c r="U1050" s="849">
        <v>0</v>
      </c>
      <c r="V1050" s="849">
        <v>0</v>
      </c>
      <c r="W1050" s="849">
        <v>0</v>
      </c>
      <c r="X1050" s="849">
        <v>0</v>
      </c>
      <c r="Y1050" s="849">
        <v>18225.853586</v>
      </c>
      <c r="Z1050" s="850">
        <v>0.0347</v>
      </c>
    </row>
    <row r="1051" s="823" customFormat="1" ht="31.05" hidden="1" customHeight="1" outlineLevel="1" spans="1:26">
      <c r="A1051" s="846" t="s">
        <v>75</v>
      </c>
      <c r="B1051" s="846" t="s">
        <v>3612</v>
      </c>
      <c r="C1051" s="846" t="s">
        <v>6433</v>
      </c>
      <c r="D1051" s="846" t="s">
        <v>6403</v>
      </c>
      <c r="E1051" s="847" t="s">
        <v>9495</v>
      </c>
      <c r="F1051" s="848" t="s">
        <v>8066</v>
      </c>
      <c r="G1051" s="846" t="s">
        <v>9504</v>
      </c>
      <c r="H1051" s="846" t="s">
        <v>6361</v>
      </c>
      <c r="I1051" s="849">
        <v>131226.145821</v>
      </c>
      <c r="J1051" s="849">
        <v>1000</v>
      </c>
      <c r="K1051" s="849">
        <v>525.59</v>
      </c>
      <c r="L1051" s="848" t="s">
        <v>9552</v>
      </c>
      <c r="M1051" s="849">
        <v>1000</v>
      </c>
      <c r="N1051" s="849">
        <v>0</v>
      </c>
      <c r="O1051" s="849">
        <v>507.364146</v>
      </c>
      <c r="P1051" s="849">
        <v>18225.853586</v>
      </c>
      <c r="Q1051" s="846" t="s">
        <v>6342</v>
      </c>
      <c r="R1051" s="846"/>
      <c r="S1051" s="849">
        <v>0</v>
      </c>
      <c r="T1051" s="849">
        <v>0</v>
      </c>
      <c r="U1051" s="849">
        <v>0</v>
      </c>
      <c r="V1051" s="849">
        <v>0</v>
      </c>
      <c r="W1051" s="849">
        <v>0</v>
      </c>
      <c r="X1051" s="849">
        <v>0</v>
      </c>
      <c r="Y1051" s="849">
        <v>18225.853586</v>
      </c>
      <c r="Z1051" s="850">
        <v>0.0347</v>
      </c>
    </row>
    <row r="1052" s="823" customFormat="1" ht="31.05" hidden="1" customHeight="1" outlineLevel="1" spans="1:26">
      <c r="A1052" s="846" t="s">
        <v>75</v>
      </c>
      <c r="B1052" s="846" t="s">
        <v>338</v>
      </c>
      <c r="C1052" s="846" t="s">
        <v>6431</v>
      </c>
      <c r="D1052" s="846" t="s">
        <v>6403</v>
      </c>
      <c r="E1052" s="847" t="s">
        <v>9495</v>
      </c>
      <c r="F1052" s="848" t="s">
        <v>8066</v>
      </c>
      <c r="G1052" s="846" t="s">
        <v>9504</v>
      </c>
      <c r="H1052" s="846" t="s">
        <v>6361</v>
      </c>
      <c r="I1052" s="849">
        <v>113836.35329</v>
      </c>
      <c r="J1052" s="849">
        <v>1000</v>
      </c>
      <c r="K1052" s="849">
        <v>455.94</v>
      </c>
      <c r="L1052" s="848" t="s">
        <v>9552</v>
      </c>
      <c r="M1052" s="849">
        <v>1000</v>
      </c>
      <c r="N1052" s="849">
        <v>0</v>
      </c>
      <c r="O1052" s="849">
        <v>440.129395</v>
      </c>
      <c r="P1052" s="849">
        <v>15810.604624</v>
      </c>
      <c r="Q1052" s="846" t="s">
        <v>6342</v>
      </c>
      <c r="R1052" s="846"/>
      <c r="S1052" s="849">
        <v>0</v>
      </c>
      <c r="T1052" s="849">
        <v>0</v>
      </c>
      <c r="U1052" s="849">
        <v>0</v>
      </c>
      <c r="V1052" s="849">
        <v>0</v>
      </c>
      <c r="W1052" s="849">
        <v>0</v>
      </c>
      <c r="X1052" s="849">
        <v>0</v>
      </c>
      <c r="Y1052" s="849">
        <v>15810.604624</v>
      </c>
      <c r="Z1052" s="850">
        <v>0.0347</v>
      </c>
    </row>
    <row r="1053" s="823" customFormat="1" ht="31.05" hidden="1" customHeight="1" outlineLevel="1" spans="1:26">
      <c r="A1053" s="846" t="s">
        <v>75</v>
      </c>
      <c r="B1053" s="846" t="s">
        <v>338</v>
      </c>
      <c r="C1053" s="846" t="s">
        <v>6429</v>
      </c>
      <c r="D1053" s="846" t="s">
        <v>6403</v>
      </c>
      <c r="E1053" s="847" t="s">
        <v>9495</v>
      </c>
      <c r="F1053" s="848" t="s">
        <v>9564</v>
      </c>
      <c r="G1053" s="846" t="s">
        <v>9504</v>
      </c>
      <c r="H1053" s="846" t="s">
        <v>6361</v>
      </c>
      <c r="I1053" s="849">
        <v>27959.050313</v>
      </c>
      <c r="J1053" s="849">
        <v>300</v>
      </c>
      <c r="K1053" s="849">
        <v>461.44</v>
      </c>
      <c r="L1053" s="848" t="s">
        <v>9552</v>
      </c>
      <c r="M1053" s="849">
        <v>300</v>
      </c>
      <c r="N1053" s="849">
        <v>0</v>
      </c>
      <c r="O1053" s="849">
        <v>448.495995</v>
      </c>
      <c r="P1053" s="849">
        <v>3883.201432</v>
      </c>
      <c r="Q1053" s="846" t="s">
        <v>6342</v>
      </c>
      <c r="R1053" s="846"/>
      <c r="S1053" s="849">
        <v>0</v>
      </c>
      <c r="T1053" s="849">
        <v>0</v>
      </c>
      <c r="U1053" s="849">
        <v>0</v>
      </c>
      <c r="V1053" s="849">
        <v>0</v>
      </c>
      <c r="W1053" s="849">
        <v>0</v>
      </c>
      <c r="X1053" s="849">
        <v>0</v>
      </c>
      <c r="Y1053" s="849">
        <v>3883.201432</v>
      </c>
      <c r="Z1053" s="850">
        <v>0.0281</v>
      </c>
    </row>
    <row r="1054" s="823" customFormat="1" ht="31.05" hidden="1" customHeight="1" outlineLevel="1" spans="1:26">
      <c r="A1054" s="846" t="s">
        <v>75</v>
      </c>
      <c r="B1054" s="846" t="s">
        <v>657</v>
      </c>
      <c r="C1054" s="846" t="s">
        <v>6395</v>
      </c>
      <c r="D1054" s="846" t="s">
        <v>6392</v>
      </c>
      <c r="E1054" s="847" t="s">
        <v>9495</v>
      </c>
      <c r="F1054" s="848" t="s">
        <v>9576</v>
      </c>
      <c r="G1054" s="846" t="s">
        <v>9504</v>
      </c>
      <c r="H1054" s="846" t="s">
        <v>6361</v>
      </c>
      <c r="I1054" s="849">
        <v>597232.88456</v>
      </c>
      <c r="J1054" s="849">
        <v>2250</v>
      </c>
      <c r="K1054" s="849">
        <v>550</v>
      </c>
      <c r="L1054" s="848" t="s">
        <v>9527</v>
      </c>
      <c r="M1054" s="849">
        <v>2250</v>
      </c>
      <c r="N1054" s="849">
        <v>0</v>
      </c>
      <c r="O1054" s="849">
        <v>513.133773</v>
      </c>
      <c r="P1054" s="849">
        <v>82949.011744</v>
      </c>
      <c r="Q1054" s="846" t="s">
        <v>6342</v>
      </c>
      <c r="R1054" s="846"/>
      <c r="S1054" s="849">
        <v>0</v>
      </c>
      <c r="T1054" s="849">
        <v>0</v>
      </c>
      <c r="U1054" s="849">
        <v>0</v>
      </c>
      <c r="V1054" s="849">
        <v>0</v>
      </c>
      <c r="W1054" s="849">
        <v>0</v>
      </c>
      <c r="X1054" s="849">
        <v>0</v>
      </c>
      <c r="Y1054" s="849">
        <v>82949.011744</v>
      </c>
      <c r="Z1054" s="850">
        <v>0.067</v>
      </c>
    </row>
    <row r="1055" s="823" customFormat="1" ht="31.05" hidden="1" customHeight="1" outlineLevel="1" spans="1:26">
      <c r="A1055" s="846" t="s">
        <v>75</v>
      </c>
      <c r="B1055" s="846" t="s">
        <v>657</v>
      </c>
      <c r="C1055" s="846" t="s">
        <v>6391</v>
      </c>
      <c r="D1055" s="846" t="s">
        <v>6392</v>
      </c>
      <c r="E1055" s="847" t="s">
        <v>9495</v>
      </c>
      <c r="F1055" s="848" t="s">
        <v>9576</v>
      </c>
      <c r="G1055" s="846" t="s">
        <v>9504</v>
      </c>
      <c r="H1055" s="846" t="s">
        <v>6361</v>
      </c>
      <c r="I1055" s="849">
        <v>464514.465769</v>
      </c>
      <c r="J1055" s="849">
        <v>1750</v>
      </c>
      <c r="K1055" s="849">
        <v>550</v>
      </c>
      <c r="L1055" s="848" t="s">
        <v>9556</v>
      </c>
      <c r="M1055" s="849">
        <v>1750</v>
      </c>
      <c r="N1055" s="849">
        <v>0</v>
      </c>
      <c r="O1055" s="849">
        <v>513.133773</v>
      </c>
      <c r="P1055" s="849">
        <v>64515.898023</v>
      </c>
      <c r="Q1055" s="846" t="s">
        <v>6342</v>
      </c>
      <c r="R1055" s="846"/>
      <c r="S1055" s="849">
        <v>0</v>
      </c>
      <c r="T1055" s="849">
        <v>0</v>
      </c>
      <c r="U1055" s="849">
        <v>0</v>
      </c>
      <c r="V1055" s="849">
        <v>0</v>
      </c>
      <c r="W1055" s="849">
        <v>0</v>
      </c>
      <c r="X1055" s="849">
        <v>0</v>
      </c>
      <c r="Y1055" s="849">
        <v>64515.898023</v>
      </c>
      <c r="Z1055" s="850">
        <v>0.067</v>
      </c>
    </row>
    <row r="1056" s="823" customFormat="1" ht="38.4" hidden="1" customHeight="1" outlineLevel="1" spans="1:26">
      <c r="A1056" s="846" t="s">
        <v>75</v>
      </c>
      <c r="B1056" s="846" t="s">
        <v>9577</v>
      </c>
      <c r="C1056" s="846" t="s">
        <v>9578</v>
      </c>
      <c r="D1056" s="846" t="s">
        <v>6497</v>
      </c>
      <c r="E1056" s="847" t="s">
        <v>9495</v>
      </c>
      <c r="F1056" s="848" t="s">
        <v>9575</v>
      </c>
      <c r="G1056" s="846" t="s">
        <v>9504</v>
      </c>
      <c r="H1056" s="846" t="s">
        <v>6361</v>
      </c>
      <c r="I1056" s="849">
        <v>27722.266161</v>
      </c>
      <c r="J1056" s="849">
        <v>160</v>
      </c>
      <c r="K1056" s="849">
        <v>490.6</v>
      </c>
      <c r="L1056" s="848" t="s">
        <v>9556</v>
      </c>
      <c r="M1056" s="849">
        <v>160</v>
      </c>
      <c r="N1056" s="849">
        <v>0</v>
      </c>
      <c r="O1056" s="849">
        <v>466.535533</v>
      </c>
      <c r="P1056" s="849">
        <v>3850.314745</v>
      </c>
      <c r="Q1056" s="846" t="s">
        <v>6342</v>
      </c>
      <c r="R1056" s="846"/>
      <c r="S1056" s="849">
        <v>0</v>
      </c>
      <c r="T1056" s="849">
        <v>0</v>
      </c>
      <c r="U1056" s="849">
        <v>0</v>
      </c>
      <c r="V1056" s="849">
        <v>0</v>
      </c>
      <c r="W1056" s="849">
        <v>0</v>
      </c>
      <c r="X1056" s="849">
        <v>0</v>
      </c>
      <c r="Y1056" s="849">
        <v>3850.314745</v>
      </c>
      <c r="Z1056" s="850">
        <v>0.0491</v>
      </c>
    </row>
    <row r="1057" s="823" customFormat="1" ht="31.05" hidden="1" customHeight="1" outlineLevel="1" spans="1:26">
      <c r="A1057" s="846" t="s">
        <v>75</v>
      </c>
      <c r="B1057" s="846" t="s">
        <v>657</v>
      </c>
      <c r="C1057" s="846" t="s">
        <v>9579</v>
      </c>
      <c r="D1057" s="846" t="s">
        <v>8758</v>
      </c>
      <c r="E1057" s="847" t="s">
        <v>9495</v>
      </c>
      <c r="F1057" s="848" t="s">
        <v>9534</v>
      </c>
      <c r="G1057" s="846" t="s">
        <v>9504</v>
      </c>
      <c r="H1057" s="846" t="s">
        <v>6361</v>
      </c>
      <c r="I1057" s="849">
        <v>335691.215617</v>
      </c>
      <c r="J1057" s="849">
        <v>2250</v>
      </c>
      <c r="K1057" s="849">
        <v>565</v>
      </c>
      <c r="L1057" s="848" t="s">
        <v>9580</v>
      </c>
      <c r="M1057" s="849">
        <v>2250</v>
      </c>
      <c r="N1057" s="849">
        <v>0</v>
      </c>
      <c r="O1057" s="849">
        <v>544.27832</v>
      </c>
      <c r="P1057" s="849">
        <v>46623.779947</v>
      </c>
      <c r="Q1057" s="846" t="s">
        <v>6342</v>
      </c>
      <c r="R1057" s="846"/>
      <c r="S1057" s="849">
        <v>0</v>
      </c>
      <c r="T1057" s="849">
        <v>0</v>
      </c>
      <c r="U1057" s="849">
        <v>0</v>
      </c>
      <c r="V1057" s="849">
        <v>0</v>
      </c>
      <c r="W1057" s="849">
        <v>0</v>
      </c>
      <c r="X1057" s="849">
        <v>0</v>
      </c>
      <c r="Y1057" s="849">
        <v>46623.779947</v>
      </c>
      <c r="Z1057" s="850">
        <v>0.0367</v>
      </c>
    </row>
    <row r="1058" s="823" customFormat="1" ht="31.05" hidden="1" customHeight="1" outlineLevel="1" spans="1:26">
      <c r="A1058" s="846" t="s">
        <v>75</v>
      </c>
      <c r="B1058" s="846" t="s">
        <v>657</v>
      </c>
      <c r="C1058" s="846" t="s">
        <v>9581</v>
      </c>
      <c r="D1058" s="846" t="s">
        <v>8758</v>
      </c>
      <c r="E1058" s="847" t="s">
        <v>9495</v>
      </c>
      <c r="F1058" s="848" t="s">
        <v>9534</v>
      </c>
      <c r="G1058" s="846" t="s">
        <v>9504</v>
      </c>
      <c r="H1058" s="846" t="s">
        <v>6361</v>
      </c>
      <c r="I1058" s="849">
        <v>261093.167702</v>
      </c>
      <c r="J1058" s="849">
        <v>1750</v>
      </c>
      <c r="K1058" s="849">
        <v>565</v>
      </c>
      <c r="L1058" s="848" t="s">
        <v>9529</v>
      </c>
      <c r="M1058" s="849">
        <v>1750</v>
      </c>
      <c r="N1058" s="849">
        <v>0</v>
      </c>
      <c r="O1058" s="849">
        <v>544.27832</v>
      </c>
      <c r="P1058" s="849">
        <v>36262.939959</v>
      </c>
      <c r="Q1058" s="846" t="s">
        <v>6342</v>
      </c>
      <c r="R1058" s="846"/>
      <c r="S1058" s="849">
        <v>0</v>
      </c>
      <c r="T1058" s="849">
        <v>0</v>
      </c>
      <c r="U1058" s="849">
        <v>0</v>
      </c>
      <c r="V1058" s="849">
        <v>0</v>
      </c>
      <c r="W1058" s="849">
        <v>0</v>
      </c>
      <c r="X1058" s="849">
        <v>0</v>
      </c>
      <c r="Y1058" s="849">
        <v>36262.939959</v>
      </c>
      <c r="Z1058" s="850">
        <v>0.0367</v>
      </c>
    </row>
    <row r="1059" s="823" customFormat="1" ht="31.05" hidden="1" customHeight="1" outlineLevel="1" spans="1:26">
      <c r="A1059" s="846" t="s">
        <v>75</v>
      </c>
      <c r="B1059" s="846" t="s">
        <v>657</v>
      </c>
      <c r="C1059" s="846" t="s">
        <v>9582</v>
      </c>
      <c r="D1059" s="846" t="s">
        <v>8758</v>
      </c>
      <c r="E1059" s="847" t="s">
        <v>9495</v>
      </c>
      <c r="F1059" s="848" t="s">
        <v>9534</v>
      </c>
      <c r="G1059" s="846" t="s">
        <v>9504</v>
      </c>
      <c r="H1059" s="846" t="s">
        <v>6361</v>
      </c>
      <c r="I1059" s="849">
        <v>261093.167702</v>
      </c>
      <c r="J1059" s="849">
        <v>1750</v>
      </c>
      <c r="K1059" s="849">
        <v>565</v>
      </c>
      <c r="L1059" s="848" t="s">
        <v>8004</v>
      </c>
      <c r="M1059" s="849">
        <v>1750</v>
      </c>
      <c r="N1059" s="849">
        <v>0</v>
      </c>
      <c r="O1059" s="849">
        <v>544.27832</v>
      </c>
      <c r="P1059" s="849">
        <v>36262.939959</v>
      </c>
      <c r="Q1059" s="846" t="s">
        <v>6342</v>
      </c>
      <c r="R1059" s="846"/>
      <c r="S1059" s="849">
        <v>0</v>
      </c>
      <c r="T1059" s="849">
        <v>0</v>
      </c>
      <c r="U1059" s="849">
        <v>0</v>
      </c>
      <c r="V1059" s="849">
        <v>0</v>
      </c>
      <c r="W1059" s="849">
        <v>0</v>
      </c>
      <c r="X1059" s="849">
        <v>0</v>
      </c>
      <c r="Y1059" s="849">
        <v>36262.939959</v>
      </c>
      <c r="Z1059" s="850">
        <v>0.0367</v>
      </c>
    </row>
    <row r="1060" s="823" customFormat="1" ht="31.05" hidden="1" customHeight="1" outlineLevel="1" spans="1:26">
      <c r="A1060" s="846" t="s">
        <v>75</v>
      </c>
      <c r="B1060" s="846" t="s">
        <v>542</v>
      </c>
      <c r="C1060" s="846" t="s">
        <v>6504</v>
      </c>
      <c r="D1060" s="846" t="s">
        <v>6501</v>
      </c>
      <c r="E1060" s="847" t="s">
        <v>9495</v>
      </c>
      <c r="F1060" s="848" t="s">
        <v>9490</v>
      </c>
      <c r="G1060" s="846" t="s">
        <v>9497</v>
      </c>
      <c r="H1060" s="846" t="s">
        <v>6361</v>
      </c>
      <c r="I1060" s="849">
        <v>52605.222307</v>
      </c>
      <c r="J1060" s="849">
        <v>210</v>
      </c>
      <c r="K1060" s="849">
        <v>5789.95</v>
      </c>
      <c r="L1060" s="848" t="s">
        <v>9532</v>
      </c>
      <c r="M1060" s="849">
        <v>210</v>
      </c>
      <c r="N1060" s="849">
        <v>0</v>
      </c>
      <c r="O1060" s="849">
        <v>5539.448941</v>
      </c>
      <c r="P1060" s="849">
        <v>52605.222307</v>
      </c>
      <c r="Q1060" s="846" t="s">
        <v>6342</v>
      </c>
      <c r="R1060" s="846"/>
      <c r="S1060" s="849">
        <v>0</v>
      </c>
      <c r="T1060" s="849">
        <v>0</v>
      </c>
      <c r="U1060" s="849">
        <v>0</v>
      </c>
      <c r="V1060" s="849">
        <v>0</v>
      </c>
      <c r="W1060" s="849">
        <v>0</v>
      </c>
      <c r="X1060" s="849">
        <v>0</v>
      </c>
      <c r="Y1060" s="849">
        <v>52605.222307</v>
      </c>
      <c r="Z1060" s="850">
        <v>0.0433</v>
      </c>
    </row>
    <row r="1061" s="823" customFormat="1" ht="31.05" hidden="1" customHeight="1" outlineLevel="1" spans="1:26">
      <c r="A1061" s="846" t="s">
        <v>75</v>
      </c>
      <c r="B1061" s="846" t="s">
        <v>6502</v>
      </c>
      <c r="C1061" s="846" t="s">
        <v>6500</v>
      </c>
      <c r="D1061" s="846" t="s">
        <v>6501</v>
      </c>
      <c r="E1061" s="847" t="s">
        <v>9495</v>
      </c>
      <c r="F1061" s="848" t="s">
        <v>9490</v>
      </c>
      <c r="G1061" s="846" t="s">
        <v>9497</v>
      </c>
      <c r="H1061" s="846" t="s">
        <v>6361</v>
      </c>
      <c r="I1061" s="849">
        <v>34053.966634</v>
      </c>
      <c r="J1061" s="849">
        <v>115</v>
      </c>
      <c r="K1061" s="849">
        <v>12978.26</v>
      </c>
      <c r="L1061" s="848" t="s">
        <v>9538</v>
      </c>
      <c r="M1061" s="849">
        <v>60.65</v>
      </c>
      <c r="N1061" s="849">
        <v>0</v>
      </c>
      <c r="O1061" s="849">
        <v>12416.75811</v>
      </c>
      <c r="P1061" s="849">
        <v>34053.966634</v>
      </c>
      <c r="Q1061" s="846" t="s">
        <v>6342</v>
      </c>
      <c r="R1061" s="846"/>
      <c r="S1061" s="849">
        <v>0</v>
      </c>
      <c r="T1061" s="849">
        <v>0</v>
      </c>
      <c r="U1061" s="849">
        <v>0</v>
      </c>
      <c r="V1061" s="849">
        <v>0</v>
      </c>
      <c r="W1061" s="849">
        <v>0</v>
      </c>
      <c r="X1061" s="849">
        <v>0</v>
      </c>
      <c r="Y1061" s="849">
        <v>34053.966634</v>
      </c>
      <c r="Z1061" s="850">
        <v>0.0433</v>
      </c>
    </row>
    <row r="1062" s="823" customFormat="1" ht="38.4" hidden="1" customHeight="1" outlineLevel="1" spans="1:26">
      <c r="A1062" s="846" t="s">
        <v>75</v>
      </c>
      <c r="B1062" s="846" t="s">
        <v>338</v>
      </c>
      <c r="C1062" s="846" t="s">
        <v>6496</v>
      </c>
      <c r="D1062" s="846" t="s">
        <v>6497</v>
      </c>
      <c r="E1062" s="847" t="s">
        <v>9495</v>
      </c>
      <c r="F1062" s="848" t="s">
        <v>9559</v>
      </c>
      <c r="G1062" s="846" t="s">
        <v>9504</v>
      </c>
      <c r="H1062" s="846" t="s">
        <v>6361</v>
      </c>
      <c r="I1062" s="849">
        <v>30444.049441</v>
      </c>
      <c r="J1062" s="849">
        <v>200</v>
      </c>
      <c r="K1062" s="849">
        <v>509.5</v>
      </c>
      <c r="L1062" s="848" t="s">
        <v>9560</v>
      </c>
      <c r="M1062" s="849">
        <v>200</v>
      </c>
      <c r="N1062" s="849">
        <v>0</v>
      </c>
      <c r="O1062" s="849">
        <v>488.358299</v>
      </c>
      <c r="P1062" s="849">
        <v>4228.3402</v>
      </c>
      <c r="Q1062" s="846" t="s">
        <v>6342</v>
      </c>
      <c r="R1062" s="846"/>
      <c r="S1062" s="849">
        <v>0</v>
      </c>
      <c r="T1062" s="849">
        <v>0</v>
      </c>
      <c r="U1062" s="849">
        <v>0</v>
      </c>
      <c r="V1062" s="849">
        <v>0</v>
      </c>
      <c r="W1062" s="849">
        <v>0</v>
      </c>
      <c r="X1062" s="849">
        <v>0</v>
      </c>
      <c r="Y1062" s="849">
        <v>4228.3402</v>
      </c>
      <c r="Z1062" s="850">
        <v>0.0415</v>
      </c>
    </row>
    <row r="1063" s="823" customFormat="1" ht="31.05" hidden="1" customHeight="1" outlineLevel="1" spans="1:26">
      <c r="A1063" s="846" t="s">
        <v>75</v>
      </c>
      <c r="B1063" s="846" t="s">
        <v>9583</v>
      </c>
      <c r="C1063" s="846" t="s">
        <v>9584</v>
      </c>
      <c r="D1063" s="846" t="s">
        <v>6542</v>
      </c>
      <c r="E1063" s="847" t="s">
        <v>9495</v>
      </c>
      <c r="F1063" s="848" t="s">
        <v>8066</v>
      </c>
      <c r="G1063" s="846" t="s">
        <v>9585</v>
      </c>
      <c r="H1063" s="846" t="s">
        <v>6361</v>
      </c>
      <c r="I1063" s="849">
        <v>465759.415156</v>
      </c>
      <c r="J1063" s="849">
        <v>4422</v>
      </c>
      <c r="K1063" s="849">
        <v>9803615.86</v>
      </c>
      <c r="L1063" s="848" t="s">
        <v>9586</v>
      </c>
      <c r="M1063" s="849">
        <v>4422</v>
      </c>
      <c r="N1063" s="849">
        <v>0</v>
      </c>
      <c r="O1063" s="849">
        <v>9561361.976</v>
      </c>
      <c r="P1063" s="849">
        <v>1071246654.8577</v>
      </c>
      <c r="Q1063" s="846" t="s">
        <v>6342</v>
      </c>
      <c r="R1063" s="846"/>
      <c r="S1063" s="849">
        <v>0</v>
      </c>
      <c r="T1063" s="849">
        <v>0</v>
      </c>
      <c r="U1063" s="849">
        <v>0</v>
      </c>
      <c r="V1063" s="849">
        <v>0</v>
      </c>
      <c r="W1063" s="849">
        <v>0</v>
      </c>
      <c r="X1063" s="849">
        <v>0</v>
      </c>
      <c r="Y1063" s="849">
        <v>1071246654.8577</v>
      </c>
      <c r="Z1063" s="850">
        <v>0.0247</v>
      </c>
    </row>
    <row r="1064" s="823" customFormat="1" ht="31.05" hidden="1" customHeight="1" outlineLevel="1" spans="1:26">
      <c r="A1064" s="846" t="s">
        <v>75</v>
      </c>
      <c r="B1064" s="846" t="s">
        <v>338</v>
      </c>
      <c r="C1064" s="846" t="s">
        <v>9587</v>
      </c>
      <c r="D1064" s="846" t="s">
        <v>3421</v>
      </c>
      <c r="E1064" s="847" t="s">
        <v>9495</v>
      </c>
      <c r="F1064" s="848" t="s">
        <v>8066</v>
      </c>
      <c r="G1064" s="846" t="s">
        <v>9585</v>
      </c>
      <c r="H1064" s="846" t="s">
        <v>6361</v>
      </c>
      <c r="I1064" s="849">
        <v>39537.366949</v>
      </c>
      <c r="J1064" s="849">
        <v>225</v>
      </c>
      <c r="K1064" s="849">
        <v>11655000</v>
      </c>
      <c r="L1064" s="848" t="s">
        <v>9505</v>
      </c>
      <c r="M1064" s="849">
        <v>225</v>
      </c>
      <c r="N1064" s="849">
        <v>0</v>
      </c>
      <c r="O1064" s="849">
        <v>11250840.25</v>
      </c>
      <c r="P1064" s="849">
        <v>90935943.983403</v>
      </c>
      <c r="Q1064" s="846" t="s">
        <v>6342</v>
      </c>
      <c r="R1064" s="846"/>
      <c r="S1064" s="849">
        <v>0</v>
      </c>
      <c r="T1064" s="849">
        <v>0</v>
      </c>
      <c r="U1064" s="849">
        <v>0</v>
      </c>
      <c r="V1064" s="849">
        <v>0</v>
      </c>
      <c r="W1064" s="849">
        <v>0</v>
      </c>
      <c r="X1064" s="849">
        <v>0</v>
      </c>
      <c r="Y1064" s="849">
        <v>90935943.983403</v>
      </c>
      <c r="Z1064" s="850">
        <v>0.0347</v>
      </c>
    </row>
    <row r="1065" s="823" customFormat="1" ht="31.05" hidden="1" customHeight="1" outlineLevel="1" spans="1:26">
      <c r="A1065" s="846" t="s">
        <v>75</v>
      </c>
      <c r="B1065" s="846" t="s">
        <v>355</v>
      </c>
      <c r="C1065" s="846" t="s">
        <v>3420</v>
      </c>
      <c r="D1065" s="846" t="s">
        <v>3421</v>
      </c>
      <c r="E1065" s="847" t="s">
        <v>9495</v>
      </c>
      <c r="F1065" s="848" t="s">
        <v>8066</v>
      </c>
      <c r="G1065" s="846" t="s">
        <v>9585</v>
      </c>
      <c r="H1065" s="846" t="s">
        <v>6361</v>
      </c>
      <c r="I1065" s="849">
        <v>101249.130177</v>
      </c>
      <c r="J1065" s="849">
        <v>550</v>
      </c>
      <c r="K1065" s="849">
        <v>12210000</v>
      </c>
      <c r="L1065" s="848" t="s">
        <v>9532</v>
      </c>
      <c r="M1065" s="849">
        <v>550</v>
      </c>
      <c r="N1065" s="849">
        <v>0</v>
      </c>
      <c r="O1065" s="849">
        <v>11786594.55</v>
      </c>
      <c r="P1065" s="849">
        <v>232872999.407231</v>
      </c>
      <c r="Q1065" s="846" t="s">
        <v>6342</v>
      </c>
      <c r="R1065" s="846"/>
      <c r="S1065" s="849">
        <v>0</v>
      </c>
      <c r="T1065" s="849">
        <v>0</v>
      </c>
      <c r="U1065" s="849">
        <v>0</v>
      </c>
      <c r="V1065" s="849">
        <v>0</v>
      </c>
      <c r="W1065" s="849">
        <v>0</v>
      </c>
      <c r="X1065" s="849">
        <v>0</v>
      </c>
      <c r="Y1065" s="849">
        <v>232872999.407231</v>
      </c>
      <c r="Z1065" s="850">
        <v>0.0347</v>
      </c>
    </row>
    <row r="1066" s="823" customFormat="1" ht="31.05" hidden="1" customHeight="1" outlineLevel="1" spans="1:26">
      <c r="A1066" s="846" t="s">
        <v>75</v>
      </c>
      <c r="B1066" s="846" t="s">
        <v>355</v>
      </c>
      <c r="C1066" s="846" t="s">
        <v>9588</v>
      </c>
      <c r="D1066" s="846" t="s">
        <v>3421</v>
      </c>
      <c r="E1066" s="847" t="s">
        <v>9495</v>
      </c>
      <c r="F1066" s="848" t="s">
        <v>8066</v>
      </c>
      <c r="G1066" s="846" t="s">
        <v>9585</v>
      </c>
      <c r="H1066" s="846" t="s">
        <v>6361</v>
      </c>
      <c r="I1066" s="849">
        <v>40133.314309</v>
      </c>
      <c r="J1066" s="849">
        <v>550</v>
      </c>
      <c r="K1066" s="849">
        <v>12210000</v>
      </c>
      <c r="L1066" s="848" t="s">
        <v>9505</v>
      </c>
      <c r="M1066" s="849">
        <v>218.01</v>
      </c>
      <c r="N1066" s="849">
        <v>0</v>
      </c>
      <c r="O1066" s="849">
        <v>11786594.55</v>
      </c>
      <c r="P1066" s="849">
        <v>92306622.910492</v>
      </c>
      <c r="Q1066" s="846" t="s">
        <v>6342</v>
      </c>
      <c r="R1066" s="846"/>
      <c r="S1066" s="849">
        <v>0</v>
      </c>
      <c r="T1066" s="849">
        <v>0</v>
      </c>
      <c r="U1066" s="849">
        <v>0</v>
      </c>
      <c r="V1066" s="849">
        <v>0</v>
      </c>
      <c r="W1066" s="849">
        <v>0</v>
      </c>
      <c r="X1066" s="849">
        <v>0</v>
      </c>
      <c r="Y1066" s="849">
        <v>92306622.910492</v>
      </c>
      <c r="Z1066" s="850">
        <v>0.0347</v>
      </c>
    </row>
    <row r="1067" s="823" customFormat="1" ht="38.4" hidden="1" customHeight="1" outlineLevel="1" spans="1:26">
      <c r="A1067" s="846" t="s">
        <v>75</v>
      </c>
      <c r="B1067" s="846" t="s">
        <v>657</v>
      </c>
      <c r="C1067" s="846" t="s">
        <v>9589</v>
      </c>
      <c r="D1067" s="846" t="s">
        <v>8742</v>
      </c>
      <c r="E1067" s="847" t="s">
        <v>9495</v>
      </c>
      <c r="F1067" s="848" t="s">
        <v>9570</v>
      </c>
      <c r="G1067" s="846" t="s">
        <v>9504</v>
      </c>
      <c r="H1067" s="846" t="s">
        <v>6361</v>
      </c>
      <c r="I1067" s="849">
        <v>650281.557093</v>
      </c>
      <c r="J1067" s="849">
        <v>2500</v>
      </c>
      <c r="K1067" s="849">
        <v>593.78</v>
      </c>
      <c r="L1067" s="848" t="s">
        <v>9499</v>
      </c>
      <c r="M1067" s="849">
        <v>2500</v>
      </c>
      <c r="N1067" s="849">
        <v>0</v>
      </c>
      <c r="O1067" s="849">
        <v>557.653247</v>
      </c>
      <c r="P1067" s="849">
        <v>90316.88293</v>
      </c>
      <c r="Q1067" s="846" t="s">
        <v>6342</v>
      </c>
      <c r="R1067" s="846"/>
      <c r="S1067" s="849">
        <v>0</v>
      </c>
      <c r="T1067" s="849">
        <v>0</v>
      </c>
      <c r="U1067" s="849">
        <v>0</v>
      </c>
      <c r="V1067" s="849">
        <v>0</v>
      </c>
      <c r="W1067" s="849">
        <v>0</v>
      </c>
      <c r="X1067" s="849">
        <v>0</v>
      </c>
      <c r="Y1067" s="849">
        <v>90316.88293</v>
      </c>
      <c r="Z1067" s="850">
        <v>0.0608</v>
      </c>
    </row>
    <row r="1068" s="823" customFormat="1" ht="31.05" hidden="1" customHeight="1" outlineLevel="1" spans="1:26">
      <c r="A1068" s="846" t="s">
        <v>75</v>
      </c>
      <c r="B1068" s="846" t="s">
        <v>9590</v>
      </c>
      <c r="C1068" s="846" t="s">
        <v>9591</v>
      </c>
      <c r="D1068" s="846" t="s">
        <v>6487</v>
      </c>
      <c r="E1068" s="847" t="s">
        <v>9495</v>
      </c>
      <c r="F1068" s="848" t="s">
        <v>9592</v>
      </c>
      <c r="G1068" s="846" t="s">
        <v>9497</v>
      </c>
      <c r="H1068" s="846" t="s">
        <v>6361</v>
      </c>
      <c r="I1068" s="849">
        <v>649882.909672</v>
      </c>
      <c r="J1068" s="849">
        <v>840</v>
      </c>
      <c r="K1068" s="849">
        <v>5854</v>
      </c>
      <c r="L1068" s="848" t="s">
        <v>9593</v>
      </c>
      <c r="M1068" s="849">
        <v>840</v>
      </c>
      <c r="N1068" s="849">
        <v>0</v>
      </c>
      <c r="O1068" s="849">
        <v>5080.329869</v>
      </c>
      <c r="P1068" s="849">
        <v>649882.909672</v>
      </c>
      <c r="Q1068" s="846" t="s">
        <v>6342</v>
      </c>
      <c r="R1068" s="846"/>
      <c r="S1068" s="849">
        <v>0</v>
      </c>
      <c r="T1068" s="849">
        <v>0</v>
      </c>
      <c r="U1068" s="849">
        <v>0</v>
      </c>
      <c r="V1068" s="849">
        <v>0</v>
      </c>
      <c r="W1068" s="849">
        <v>0</v>
      </c>
      <c r="X1068" s="849">
        <v>0</v>
      </c>
      <c r="Y1068" s="849">
        <v>649882.909672</v>
      </c>
      <c r="Z1068" s="850">
        <v>0.1322</v>
      </c>
    </row>
    <row r="1069" s="823" customFormat="1" ht="31.05" hidden="1" customHeight="1" outlineLevel="1" spans="1:26">
      <c r="A1069" s="846" t="s">
        <v>75</v>
      </c>
      <c r="B1069" s="846" t="s">
        <v>9594</v>
      </c>
      <c r="C1069" s="846" t="s">
        <v>6413</v>
      </c>
      <c r="D1069" s="846" t="s">
        <v>6414</v>
      </c>
      <c r="E1069" s="847" t="s">
        <v>9495</v>
      </c>
      <c r="F1069" s="848" t="s">
        <v>9524</v>
      </c>
      <c r="G1069" s="846" t="s">
        <v>9497</v>
      </c>
      <c r="H1069" s="846" t="s">
        <v>6361</v>
      </c>
      <c r="I1069" s="849">
        <v>295154.625007</v>
      </c>
      <c r="J1069" s="849">
        <v>207383.99</v>
      </c>
      <c r="K1069" s="849">
        <v>45.15</v>
      </c>
      <c r="L1069" s="848" t="s">
        <v>9527</v>
      </c>
      <c r="M1069" s="849">
        <v>207383.99</v>
      </c>
      <c r="N1069" s="849">
        <v>0</v>
      </c>
      <c r="O1069" s="849">
        <v>43.730683</v>
      </c>
      <c r="P1069" s="849">
        <v>295154.625007</v>
      </c>
      <c r="Q1069" s="846" t="s">
        <v>6342</v>
      </c>
      <c r="R1069" s="846"/>
      <c r="S1069" s="849">
        <v>0</v>
      </c>
      <c r="T1069" s="849">
        <v>0</v>
      </c>
      <c r="U1069" s="849">
        <v>0</v>
      </c>
      <c r="V1069" s="849">
        <v>0</v>
      </c>
      <c r="W1069" s="849">
        <v>0</v>
      </c>
      <c r="X1069" s="849">
        <v>0</v>
      </c>
      <c r="Y1069" s="849">
        <v>295154.625007</v>
      </c>
      <c r="Z1069" s="850">
        <v>0.0315</v>
      </c>
    </row>
    <row r="1070" s="823" customFormat="1" ht="31.05" hidden="1" customHeight="1" outlineLevel="1" spans="1:26">
      <c r="A1070" s="846" t="s">
        <v>75</v>
      </c>
      <c r="B1070" s="846" t="s">
        <v>6380</v>
      </c>
      <c r="C1070" s="846" t="s">
        <v>6378</v>
      </c>
      <c r="D1070" s="846" t="s">
        <v>6379</v>
      </c>
      <c r="E1070" s="847" t="s">
        <v>9495</v>
      </c>
      <c r="F1070" s="848" t="s">
        <v>9595</v>
      </c>
      <c r="G1070" s="846" t="s">
        <v>9504</v>
      </c>
      <c r="H1070" s="846" t="s">
        <v>6361</v>
      </c>
      <c r="I1070" s="849">
        <v>133864.815329</v>
      </c>
      <c r="J1070" s="849">
        <v>225</v>
      </c>
      <c r="K1070" s="849">
        <v>865</v>
      </c>
      <c r="L1070" s="848" t="s">
        <v>9499</v>
      </c>
      <c r="M1070" s="849">
        <v>225</v>
      </c>
      <c r="N1070" s="849">
        <v>0</v>
      </c>
      <c r="O1070" s="849">
        <v>782.367398</v>
      </c>
      <c r="P1070" s="849">
        <v>18592.335462</v>
      </c>
      <c r="Q1070" s="846" t="s">
        <v>6342</v>
      </c>
      <c r="R1070" s="846"/>
      <c r="S1070" s="849">
        <v>0</v>
      </c>
      <c r="T1070" s="849">
        <v>0</v>
      </c>
      <c r="U1070" s="849">
        <v>0</v>
      </c>
      <c r="V1070" s="849">
        <v>0</v>
      </c>
      <c r="W1070" s="849">
        <v>0</v>
      </c>
      <c r="X1070" s="849">
        <v>0</v>
      </c>
      <c r="Y1070" s="849">
        <v>18592.335462</v>
      </c>
      <c r="Z1070" s="850">
        <v>0.0955</v>
      </c>
    </row>
    <row r="1071" s="823" customFormat="1" ht="31.05" hidden="1" customHeight="1" outlineLevel="1" spans="1:26">
      <c r="A1071" s="846" t="s">
        <v>75</v>
      </c>
      <c r="B1071" s="846" t="s">
        <v>3535</v>
      </c>
      <c r="C1071" s="846" t="s">
        <v>6523</v>
      </c>
      <c r="D1071" s="846" t="s">
        <v>6514</v>
      </c>
      <c r="E1071" s="847" t="s">
        <v>9495</v>
      </c>
      <c r="F1071" s="848" t="s">
        <v>9494</v>
      </c>
      <c r="G1071" s="846" t="s">
        <v>9504</v>
      </c>
      <c r="H1071" s="846" t="s">
        <v>6361</v>
      </c>
      <c r="I1071" s="849">
        <v>151471.754282</v>
      </c>
      <c r="J1071" s="849">
        <v>1100</v>
      </c>
      <c r="K1071" s="849">
        <v>502</v>
      </c>
      <c r="L1071" s="848" t="s">
        <v>9527</v>
      </c>
      <c r="M1071" s="849">
        <v>1100</v>
      </c>
      <c r="N1071" s="849">
        <v>0</v>
      </c>
      <c r="O1071" s="849">
        <v>482.874779</v>
      </c>
      <c r="P1071" s="849">
        <v>21037.74365</v>
      </c>
      <c r="Q1071" s="846" t="s">
        <v>6342</v>
      </c>
      <c r="R1071" s="846"/>
      <c r="S1071" s="849">
        <v>0</v>
      </c>
      <c r="T1071" s="849">
        <v>0</v>
      </c>
      <c r="U1071" s="849">
        <v>0</v>
      </c>
      <c r="V1071" s="849">
        <v>0</v>
      </c>
      <c r="W1071" s="849">
        <v>0</v>
      </c>
      <c r="X1071" s="849">
        <v>0</v>
      </c>
      <c r="Y1071" s="849">
        <v>21037.74365</v>
      </c>
      <c r="Z1071" s="850">
        <v>0.0381</v>
      </c>
    </row>
    <row r="1072" s="823" customFormat="1" ht="38.4" hidden="1" customHeight="1" outlineLevel="1" spans="1:26">
      <c r="A1072" s="846" t="s">
        <v>75</v>
      </c>
      <c r="B1072" s="846" t="s">
        <v>3535</v>
      </c>
      <c r="C1072" s="846" t="s">
        <v>6520</v>
      </c>
      <c r="D1072" s="846" t="s">
        <v>8759</v>
      </c>
      <c r="E1072" s="847" t="s">
        <v>9495</v>
      </c>
      <c r="F1072" s="848" t="s">
        <v>9494</v>
      </c>
      <c r="G1072" s="846" t="s">
        <v>9504</v>
      </c>
      <c r="H1072" s="846" t="s">
        <v>6361</v>
      </c>
      <c r="I1072" s="849">
        <v>754970.93798</v>
      </c>
      <c r="J1072" s="849">
        <v>5750</v>
      </c>
      <c r="K1072" s="849">
        <v>478.66</v>
      </c>
      <c r="L1072" s="848" t="s">
        <v>9596</v>
      </c>
      <c r="M1072" s="849">
        <v>5750</v>
      </c>
      <c r="N1072" s="849">
        <v>0</v>
      </c>
      <c r="O1072" s="849">
        <v>460.423987</v>
      </c>
      <c r="P1072" s="849">
        <v>104857.074719</v>
      </c>
      <c r="Q1072" s="846" t="s">
        <v>6342</v>
      </c>
      <c r="R1072" s="846"/>
      <c r="S1072" s="849">
        <v>0</v>
      </c>
      <c r="T1072" s="849">
        <v>0</v>
      </c>
      <c r="U1072" s="849">
        <v>0</v>
      </c>
      <c r="V1072" s="849">
        <v>0</v>
      </c>
      <c r="W1072" s="849">
        <v>0</v>
      </c>
      <c r="X1072" s="849">
        <v>0</v>
      </c>
      <c r="Y1072" s="849">
        <v>104857.074719</v>
      </c>
      <c r="Z1072" s="850">
        <v>0.0381</v>
      </c>
    </row>
    <row r="1073" s="823" customFormat="1" ht="31.05" hidden="1" customHeight="1" outlineLevel="1" spans="1:26">
      <c r="A1073" s="846" t="s">
        <v>75</v>
      </c>
      <c r="B1073" s="846" t="s">
        <v>9597</v>
      </c>
      <c r="C1073" s="846" t="s">
        <v>9598</v>
      </c>
      <c r="D1073" s="846" t="s">
        <v>8737</v>
      </c>
      <c r="E1073" s="847" t="s">
        <v>9495</v>
      </c>
      <c r="F1073" s="848" t="s">
        <v>9549</v>
      </c>
      <c r="G1073" s="846" t="s">
        <v>9504</v>
      </c>
      <c r="H1073" s="846" t="s">
        <v>6361</v>
      </c>
      <c r="I1073" s="849">
        <v>-539965.172525</v>
      </c>
      <c r="J1073" s="849">
        <v>30000</v>
      </c>
      <c r="K1073" s="849">
        <v>456</v>
      </c>
      <c r="L1073" s="848" t="s">
        <v>9599</v>
      </c>
      <c r="M1073" s="849">
        <v>30000</v>
      </c>
      <c r="N1073" s="849">
        <v>0</v>
      </c>
      <c r="O1073" s="849">
        <v>458.499839</v>
      </c>
      <c r="P1073" s="849">
        <v>-74995.162851</v>
      </c>
      <c r="Q1073" s="846" t="s">
        <v>6342</v>
      </c>
      <c r="R1073" s="846"/>
      <c r="S1073" s="849">
        <v>0</v>
      </c>
      <c r="T1073" s="849">
        <v>0</v>
      </c>
      <c r="U1073" s="849">
        <v>0</v>
      </c>
      <c r="V1073" s="849">
        <v>0</v>
      </c>
      <c r="W1073" s="849">
        <v>0</v>
      </c>
      <c r="X1073" s="849">
        <v>0</v>
      </c>
      <c r="Y1073" s="849">
        <v>-74995.162851</v>
      </c>
      <c r="Z1073" s="850">
        <v>-0.0055</v>
      </c>
    </row>
    <row r="1074" s="823" customFormat="1" ht="31.05" hidden="1" customHeight="1" outlineLevel="1" spans="1:26">
      <c r="A1074" s="846" t="s">
        <v>75</v>
      </c>
      <c r="B1074" s="846" t="s">
        <v>338</v>
      </c>
      <c r="C1074" s="846" t="s">
        <v>9600</v>
      </c>
      <c r="D1074" s="846" t="s">
        <v>8737</v>
      </c>
      <c r="E1074" s="847" t="s">
        <v>9495</v>
      </c>
      <c r="F1074" s="848" t="s">
        <v>9508</v>
      </c>
      <c r="G1074" s="846" t="s">
        <v>9504</v>
      </c>
      <c r="H1074" s="846" t="s">
        <v>6361</v>
      </c>
      <c r="I1074" s="849">
        <v>2289.604416</v>
      </c>
      <c r="J1074" s="849">
        <v>500</v>
      </c>
      <c r="K1074" s="849">
        <v>518.5</v>
      </c>
      <c r="L1074" s="848" t="s">
        <v>9599</v>
      </c>
      <c r="M1074" s="849">
        <v>500</v>
      </c>
      <c r="N1074" s="849">
        <v>0</v>
      </c>
      <c r="O1074" s="849">
        <v>517.863999</v>
      </c>
      <c r="P1074" s="849">
        <v>318.000613</v>
      </c>
      <c r="Q1074" s="846" t="s">
        <v>6342</v>
      </c>
      <c r="R1074" s="846"/>
      <c r="S1074" s="849">
        <v>0</v>
      </c>
      <c r="T1074" s="849">
        <v>0</v>
      </c>
      <c r="U1074" s="849">
        <v>0</v>
      </c>
      <c r="V1074" s="849">
        <v>0</v>
      </c>
      <c r="W1074" s="849">
        <v>0</v>
      </c>
      <c r="X1074" s="849">
        <v>0</v>
      </c>
      <c r="Y1074" s="849">
        <v>318.000613</v>
      </c>
      <c r="Z1074" s="850">
        <v>0.0012</v>
      </c>
    </row>
    <row r="1075" s="823" customFormat="1" ht="31.05" hidden="1" customHeight="1" outlineLevel="1" spans="1:26">
      <c r="A1075" s="846" t="s">
        <v>75</v>
      </c>
      <c r="B1075" s="846" t="s">
        <v>338</v>
      </c>
      <c r="C1075" s="846" t="s">
        <v>9601</v>
      </c>
      <c r="D1075" s="846" t="s">
        <v>8737</v>
      </c>
      <c r="E1075" s="847" t="s">
        <v>9495</v>
      </c>
      <c r="F1075" s="848" t="s">
        <v>9508</v>
      </c>
      <c r="G1075" s="846" t="s">
        <v>9504</v>
      </c>
      <c r="H1075" s="846" t="s">
        <v>6361</v>
      </c>
      <c r="I1075" s="849">
        <v>18616.161914</v>
      </c>
      <c r="J1075" s="849">
        <v>4025</v>
      </c>
      <c r="K1075" s="849">
        <v>523.7</v>
      </c>
      <c r="L1075" s="848" t="s">
        <v>9599</v>
      </c>
      <c r="M1075" s="849">
        <v>4025</v>
      </c>
      <c r="N1075" s="849">
        <v>0</v>
      </c>
      <c r="O1075" s="849">
        <v>523.05762</v>
      </c>
      <c r="P1075" s="849">
        <v>2585.578044</v>
      </c>
      <c r="Q1075" s="846" t="s">
        <v>6342</v>
      </c>
      <c r="R1075" s="846"/>
      <c r="S1075" s="849">
        <v>0</v>
      </c>
      <c r="T1075" s="849">
        <v>0</v>
      </c>
      <c r="U1075" s="849">
        <v>0</v>
      </c>
      <c r="V1075" s="849">
        <v>0</v>
      </c>
      <c r="W1075" s="849">
        <v>0</v>
      </c>
      <c r="X1075" s="849">
        <v>0</v>
      </c>
      <c r="Y1075" s="849">
        <v>2585.578044</v>
      </c>
      <c r="Z1075" s="850">
        <v>0.0012</v>
      </c>
    </row>
    <row r="1076" s="823" customFormat="1" ht="31.05" hidden="1" customHeight="1" outlineLevel="1" spans="1:26">
      <c r="A1076" s="846" t="s">
        <v>75</v>
      </c>
      <c r="B1076" s="846" t="s">
        <v>338</v>
      </c>
      <c r="C1076" s="846" t="s">
        <v>9602</v>
      </c>
      <c r="D1076" s="846" t="s">
        <v>8737</v>
      </c>
      <c r="E1076" s="847" t="s">
        <v>9495</v>
      </c>
      <c r="F1076" s="848" t="s">
        <v>9508</v>
      </c>
      <c r="G1076" s="846" t="s">
        <v>9504</v>
      </c>
      <c r="H1076" s="846" t="s">
        <v>6361</v>
      </c>
      <c r="I1076" s="849">
        <v>9683.845534</v>
      </c>
      <c r="J1076" s="849">
        <v>2124</v>
      </c>
      <c r="K1076" s="849">
        <v>516.24</v>
      </c>
      <c r="L1076" s="848" t="s">
        <v>9599</v>
      </c>
      <c r="M1076" s="849">
        <v>2124</v>
      </c>
      <c r="N1076" s="849">
        <v>0</v>
      </c>
      <c r="O1076" s="849">
        <v>515.606771</v>
      </c>
      <c r="P1076" s="849">
        <v>1344.978546</v>
      </c>
      <c r="Q1076" s="846" t="s">
        <v>6342</v>
      </c>
      <c r="R1076" s="846"/>
      <c r="S1076" s="849">
        <v>0</v>
      </c>
      <c r="T1076" s="849">
        <v>0</v>
      </c>
      <c r="U1076" s="849">
        <v>0</v>
      </c>
      <c r="V1076" s="849">
        <v>0</v>
      </c>
      <c r="W1076" s="849">
        <v>0</v>
      </c>
      <c r="X1076" s="849">
        <v>0</v>
      </c>
      <c r="Y1076" s="849">
        <v>1344.978546</v>
      </c>
      <c r="Z1076" s="850">
        <v>0.0012</v>
      </c>
    </row>
    <row r="1077" s="823" customFormat="1" ht="31.05" hidden="1" customHeight="1" outlineLevel="1" spans="1:26">
      <c r="A1077" s="846" t="s">
        <v>75</v>
      </c>
      <c r="B1077" s="846" t="s">
        <v>338</v>
      </c>
      <c r="C1077" s="846" t="s">
        <v>9603</v>
      </c>
      <c r="D1077" s="846" t="s">
        <v>8737</v>
      </c>
      <c r="E1077" s="847" t="s">
        <v>9495</v>
      </c>
      <c r="F1077" s="848" t="s">
        <v>9494</v>
      </c>
      <c r="G1077" s="846" t="s">
        <v>9504</v>
      </c>
      <c r="H1077" s="846" t="s">
        <v>6361</v>
      </c>
      <c r="I1077" s="849">
        <v>1280048.789132</v>
      </c>
      <c r="J1077" s="849">
        <v>9150</v>
      </c>
      <c r="K1077" s="849">
        <v>510</v>
      </c>
      <c r="L1077" s="848" t="s">
        <v>9599</v>
      </c>
      <c r="M1077" s="849">
        <v>9150</v>
      </c>
      <c r="N1077" s="849">
        <v>0</v>
      </c>
      <c r="O1077" s="849">
        <v>490.569994</v>
      </c>
      <c r="P1077" s="849">
        <v>177784.554046</v>
      </c>
      <c r="Q1077" s="846" t="s">
        <v>6342</v>
      </c>
      <c r="R1077" s="846"/>
      <c r="S1077" s="849">
        <v>0</v>
      </c>
      <c r="T1077" s="849">
        <v>0</v>
      </c>
      <c r="U1077" s="849">
        <v>0</v>
      </c>
      <c r="V1077" s="849">
        <v>0</v>
      </c>
      <c r="W1077" s="849">
        <v>0</v>
      </c>
      <c r="X1077" s="849">
        <v>0</v>
      </c>
      <c r="Y1077" s="849">
        <v>177784.554046</v>
      </c>
      <c r="Z1077" s="850">
        <v>0.0381</v>
      </c>
    </row>
    <row r="1078" s="823" customFormat="1" ht="31.05" hidden="1" customHeight="1" outlineLevel="1" spans="1:26">
      <c r="A1078" s="846" t="s">
        <v>75</v>
      </c>
      <c r="B1078" s="846" t="s">
        <v>338</v>
      </c>
      <c r="C1078" s="846" t="s">
        <v>6423</v>
      </c>
      <c r="D1078" s="846" t="s">
        <v>8737</v>
      </c>
      <c r="E1078" s="847" t="s">
        <v>9495</v>
      </c>
      <c r="F1078" s="848" t="s">
        <v>9492</v>
      </c>
      <c r="G1078" s="846" t="s">
        <v>9504</v>
      </c>
      <c r="H1078" s="846" t="s">
        <v>6361</v>
      </c>
      <c r="I1078" s="849">
        <v>104546.194204</v>
      </c>
      <c r="J1078" s="849">
        <v>1075</v>
      </c>
      <c r="K1078" s="849">
        <v>502.32</v>
      </c>
      <c r="L1078" s="848" t="s">
        <v>9532</v>
      </c>
      <c r="M1078" s="849">
        <v>1075</v>
      </c>
      <c r="N1078" s="849">
        <v>0</v>
      </c>
      <c r="O1078" s="849">
        <v>488.81274</v>
      </c>
      <c r="P1078" s="849">
        <v>14520.304751</v>
      </c>
      <c r="Q1078" s="846" t="s">
        <v>6342</v>
      </c>
      <c r="R1078" s="846"/>
      <c r="S1078" s="849">
        <v>0</v>
      </c>
      <c r="T1078" s="849">
        <v>0</v>
      </c>
      <c r="U1078" s="849">
        <v>0</v>
      </c>
      <c r="V1078" s="849">
        <v>0</v>
      </c>
      <c r="W1078" s="849">
        <v>0</v>
      </c>
      <c r="X1078" s="849">
        <v>0</v>
      </c>
      <c r="Y1078" s="849">
        <v>14520.304751</v>
      </c>
      <c r="Z1078" s="850">
        <v>0.0269</v>
      </c>
    </row>
    <row r="1079" s="823" customFormat="1" ht="31.05" hidden="1" customHeight="1" outlineLevel="1" spans="1:26">
      <c r="A1079" s="846" t="s">
        <v>75</v>
      </c>
      <c r="B1079" s="846" t="s">
        <v>520</v>
      </c>
      <c r="C1079" s="846" t="s">
        <v>9604</v>
      </c>
      <c r="D1079" s="846" t="s">
        <v>8752</v>
      </c>
      <c r="E1079" s="847" t="s">
        <v>9495</v>
      </c>
      <c r="F1079" s="848" t="s">
        <v>9534</v>
      </c>
      <c r="G1079" s="846" t="s">
        <v>9504</v>
      </c>
      <c r="H1079" s="846" t="s">
        <v>6361</v>
      </c>
      <c r="I1079" s="849">
        <v>1009975.062344</v>
      </c>
      <c r="J1079" s="849">
        <v>10000</v>
      </c>
      <c r="K1079" s="849">
        <v>500</v>
      </c>
      <c r="L1079" s="848" t="s">
        <v>9599</v>
      </c>
      <c r="M1079" s="849">
        <v>10000</v>
      </c>
      <c r="N1079" s="849">
        <v>0</v>
      </c>
      <c r="O1079" s="849">
        <v>485.972569</v>
      </c>
      <c r="P1079" s="849">
        <v>140274.314214</v>
      </c>
      <c r="Q1079" s="846" t="s">
        <v>6342</v>
      </c>
      <c r="R1079" s="846"/>
      <c r="S1079" s="849">
        <v>0</v>
      </c>
      <c r="T1079" s="849">
        <v>0</v>
      </c>
      <c r="U1079" s="849">
        <v>0</v>
      </c>
      <c r="V1079" s="849">
        <v>0</v>
      </c>
      <c r="W1079" s="849">
        <v>0</v>
      </c>
      <c r="X1079" s="849">
        <v>0</v>
      </c>
      <c r="Y1079" s="849">
        <v>140274.314214</v>
      </c>
      <c r="Z1079" s="850">
        <v>0.0281</v>
      </c>
    </row>
    <row r="1080" s="823" customFormat="1" ht="31.05" hidden="1" customHeight="1" outlineLevel="1" spans="1:26">
      <c r="A1080" s="846" t="s">
        <v>75</v>
      </c>
      <c r="B1080" s="846" t="s">
        <v>9605</v>
      </c>
      <c r="C1080" s="846" t="s">
        <v>9606</v>
      </c>
      <c r="D1080" s="846" t="s">
        <v>8752</v>
      </c>
      <c r="E1080" s="847" t="s">
        <v>9495</v>
      </c>
      <c r="F1080" s="848" t="s">
        <v>9526</v>
      </c>
      <c r="G1080" s="846" t="s">
        <v>9504</v>
      </c>
      <c r="H1080" s="846" t="s">
        <v>6361</v>
      </c>
      <c r="I1080" s="849">
        <v>6635145.859421</v>
      </c>
      <c r="J1080" s="849">
        <v>55000</v>
      </c>
      <c r="K1080" s="849">
        <v>439.8</v>
      </c>
      <c r="L1080" s="848" t="s">
        <v>9505</v>
      </c>
      <c r="M1080" s="849">
        <v>55000</v>
      </c>
      <c r="N1080" s="849">
        <v>0</v>
      </c>
      <c r="O1080" s="849">
        <v>423.041854</v>
      </c>
      <c r="P1080" s="849">
        <v>921548.036031</v>
      </c>
      <c r="Q1080" s="846" t="s">
        <v>6342</v>
      </c>
      <c r="R1080" s="846"/>
      <c r="S1080" s="849">
        <v>0</v>
      </c>
      <c r="T1080" s="849">
        <v>0</v>
      </c>
      <c r="U1080" s="849">
        <v>0</v>
      </c>
      <c r="V1080" s="849">
        <v>0</v>
      </c>
      <c r="W1080" s="849">
        <v>0</v>
      </c>
      <c r="X1080" s="849">
        <v>0</v>
      </c>
      <c r="Y1080" s="849">
        <v>921548.036031</v>
      </c>
      <c r="Z1080" s="850">
        <v>0.0381</v>
      </c>
    </row>
    <row r="1081" s="823" customFormat="1" ht="31.05" hidden="1" customHeight="1" outlineLevel="1" spans="1:26">
      <c r="A1081" s="846" t="s">
        <v>75</v>
      </c>
      <c r="B1081" s="846" t="s">
        <v>3325</v>
      </c>
      <c r="C1081" s="846" t="s">
        <v>6464</v>
      </c>
      <c r="D1081" s="846" t="s">
        <v>6465</v>
      </c>
      <c r="E1081" s="847" t="s">
        <v>9495</v>
      </c>
      <c r="F1081" s="848" t="s">
        <v>8173</v>
      </c>
      <c r="G1081" s="846" t="s">
        <v>9497</v>
      </c>
      <c r="H1081" s="846" t="s">
        <v>6361</v>
      </c>
      <c r="I1081" s="849">
        <v>2478054.711246</v>
      </c>
      <c r="J1081" s="849">
        <v>15000</v>
      </c>
      <c r="K1081" s="849">
        <v>3160</v>
      </c>
      <c r="L1081" s="848" t="s">
        <v>8350</v>
      </c>
      <c r="M1081" s="849">
        <v>15000</v>
      </c>
      <c r="N1081" s="849">
        <v>0</v>
      </c>
      <c r="O1081" s="849">
        <v>2994.796353</v>
      </c>
      <c r="P1081" s="849">
        <v>2478054.711246</v>
      </c>
      <c r="Q1081" s="846" t="s">
        <v>6342</v>
      </c>
      <c r="R1081" s="846"/>
      <c r="S1081" s="849">
        <v>0</v>
      </c>
      <c r="T1081" s="849">
        <v>0</v>
      </c>
      <c r="U1081" s="849">
        <v>0</v>
      </c>
      <c r="V1081" s="849">
        <v>0</v>
      </c>
      <c r="W1081" s="849">
        <v>0</v>
      </c>
      <c r="X1081" s="849">
        <v>0</v>
      </c>
      <c r="Y1081" s="849">
        <v>2478054.711246</v>
      </c>
      <c r="Z1081" s="850">
        <v>0.0523</v>
      </c>
    </row>
    <row r="1082" s="823" customFormat="1" ht="31.05" hidden="1" customHeight="1" outlineLevel="1" spans="1:26">
      <c r="A1082" s="846" t="s">
        <v>75</v>
      </c>
      <c r="B1082" s="846" t="s">
        <v>8406</v>
      </c>
      <c r="C1082" s="846" t="s">
        <v>6490</v>
      </c>
      <c r="D1082" s="846" t="s">
        <v>6491</v>
      </c>
      <c r="E1082" s="847" t="s">
        <v>9495</v>
      </c>
      <c r="F1082" s="848" t="s">
        <v>9488</v>
      </c>
      <c r="G1082" s="846" t="s">
        <v>9585</v>
      </c>
      <c r="H1082" s="846" t="s">
        <v>6361</v>
      </c>
      <c r="I1082" s="849">
        <v>406829.94656</v>
      </c>
      <c r="J1082" s="849">
        <v>1450</v>
      </c>
      <c r="K1082" s="849">
        <v>9749826.62</v>
      </c>
      <c r="L1082" s="848" t="s">
        <v>9532</v>
      </c>
      <c r="M1082" s="849">
        <v>1450</v>
      </c>
      <c r="N1082" s="849">
        <v>0</v>
      </c>
      <c r="O1082" s="849">
        <v>9104510.154</v>
      </c>
      <c r="P1082" s="849">
        <v>935708877.088951</v>
      </c>
      <c r="Q1082" s="846" t="s">
        <v>6342</v>
      </c>
      <c r="R1082" s="846"/>
      <c r="S1082" s="849">
        <v>0</v>
      </c>
      <c r="T1082" s="849">
        <v>0</v>
      </c>
      <c r="U1082" s="849">
        <v>0</v>
      </c>
      <c r="V1082" s="849">
        <v>0</v>
      </c>
      <c r="W1082" s="849">
        <v>0</v>
      </c>
      <c r="X1082" s="849">
        <v>0</v>
      </c>
      <c r="Y1082" s="849">
        <v>935708877.088951</v>
      </c>
      <c r="Z1082" s="850">
        <v>0.0662</v>
      </c>
    </row>
    <row r="1083" s="823" customFormat="1" ht="31.05" hidden="1" customHeight="1" outlineLevel="1" spans="1:26">
      <c r="A1083" s="846" t="s">
        <v>75</v>
      </c>
      <c r="B1083" s="846" t="s">
        <v>412</v>
      </c>
      <c r="C1083" s="846" t="s">
        <v>6468</v>
      </c>
      <c r="D1083" s="846" t="s">
        <v>6469</v>
      </c>
      <c r="E1083" s="847" t="s">
        <v>9495</v>
      </c>
      <c r="F1083" s="848" t="s">
        <v>8072</v>
      </c>
      <c r="G1083" s="846" t="s">
        <v>9504</v>
      </c>
      <c r="H1083" s="846" t="s">
        <v>6361</v>
      </c>
      <c r="I1083" s="849">
        <v>243358.746736</v>
      </c>
      <c r="J1083" s="849">
        <v>1200</v>
      </c>
      <c r="K1083" s="849">
        <v>511</v>
      </c>
      <c r="L1083" s="848" t="s">
        <v>9570</v>
      </c>
      <c r="M1083" s="849">
        <v>1200</v>
      </c>
      <c r="N1083" s="849">
        <v>0</v>
      </c>
      <c r="O1083" s="849">
        <v>482.833478</v>
      </c>
      <c r="P1083" s="849">
        <v>33799.825936</v>
      </c>
      <c r="Q1083" s="846" t="s">
        <v>6342</v>
      </c>
      <c r="R1083" s="846"/>
      <c r="S1083" s="849">
        <v>0</v>
      </c>
      <c r="T1083" s="849">
        <v>0</v>
      </c>
      <c r="U1083" s="849">
        <v>0</v>
      </c>
      <c r="V1083" s="849">
        <v>0</v>
      </c>
      <c r="W1083" s="849">
        <v>0</v>
      </c>
      <c r="X1083" s="849">
        <v>0</v>
      </c>
      <c r="Y1083" s="849">
        <v>33799.825936</v>
      </c>
      <c r="Z1083" s="850">
        <v>0.0551</v>
      </c>
    </row>
    <row r="1084" s="823" customFormat="1" ht="31.05" hidden="1" customHeight="1" outlineLevel="1" spans="1:26">
      <c r="A1084" s="846" t="s">
        <v>75</v>
      </c>
      <c r="B1084" s="846" t="s">
        <v>9607</v>
      </c>
      <c r="C1084" s="846" t="s">
        <v>6386</v>
      </c>
      <c r="D1084" s="846" t="s">
        <v>6387</v>
      </c>
      <c r="E1084" s="847" t="s">
        <v>9495</v>
      </c>
      <c r="F1084" s="848" t="s">
        <v>8219</v>
      </c>
      <c r="G1084" s="846" t="s">
        <v>9497</v>
      </c>
      <c r="H1084" s="846" t="s">
        <v>6361</v>
      </c>
      <c r="I1084" s="849">
        <v>21425.509057</v>
      </c>
      <c r="J1084" s="849">
        <v>24408.5</v>
      </c>
      <c r="K1084" s="849">
        <v>33.46</v>
      </c>
      <c r="L1084" s="848" t="s">
        <v>9608</v>
      </c>
      <c r="M1084" s="849">
        <v>24408.5</v>
      </c>
      <c r="N1084" s="849">
        <v>0</v>
      </c>
      <c r="O1084" s="849">
        <v>32.582686</v>
      </c>
      <c r="P1084" s="849">
        <v>21425.509057</v>
      </c>
      <c r="Q1084" s="846" t="s">
        <v>6342</v>
      </c>
      <c r="R1084" s="846"/>
      <c r="S1084" s="849">
        <v>0</v>
      </c>
      <c r="T1084" s="849">
        <v>0</v>
      </c>
      <c r="U1084" s="849">
        <v>0</v>
      </c>
      <c r="V1084" s="849">
        <v>0</v>
      </c>
      <c r="W1084" s="849">
        <v>0</v>
      </c>
      <c r="X1084" s="849">
        <v>0</v>
      </c>
      <c r="Y1084" s="849">
        <v>21425.509057</v>
      </c>
      <c r="Z1084" s="850">
        <v>0.0262</v>
      </c>
    </row>
    <row r="1085" s="823" customFormat="1" ht="31.05" hidden="1" customHeight="1" outlineLevel="1" spans="1:26">
      <c r="A1085" s="846" t="s">
        <v>75</v>
      </c>
      <c r="B1085" s="846" t="s">
        <v>6375</v>
      </c>
      <c r="C1085" s="846" t="s">
        <v>6373</v>
      </c>
      <c r="D1085" s="846" t="s">
        <v>6374</v>
      </c>
      <c r="E1085" s="847" t="s">
        <v>9495</v>
      </c>
      <c r="F1085" s="848" t="s">
        <v>8164</v>
      </c>
      <c r="G1085" s="846" t="s">
        <v>9497</v>
      </c>
      <c r="H1085" s="846" t="s">
        <v>6361</v>
      </c>
      <c r="I1085" s="849">
        <v>3026655.319677</v>
      </c>
      <c r="J1085" s="849">
        <v>18106</v>
      </c>
      <c r="K1085" s="849">
        <v>5178.84</v>
      </c>
      <c r="L1085" s="848" t="s">
        <v>9575</v>
      </c>
      <c r="M1085" s="849">
        <v>18106</v>
      </c>
      <c r="N1085" s="849">
        <v>0</v>
      </c>
      <c r="O1085" s="849">
        <v>5011.678708</v>
      </c>
      <c r="P1085" s="849">
        <v>3026655.319677</v>
      </c>
      <c r="Q1085" s="846" t="s">
        <v>6342</v>
      </c>
      <c r="R1085" s="846"/>
      <c r="S1085" s="849">
        <v>0</v>
      </c>
      <c r="T1085" s="849">
        <v>0</v>
      </c>
      <c r="U1085" s="849">
        <v>0</v>
      </c>
      <c r="V1085" s="849">
        <v>0</v>
      </c>
      <c r="W1085" s="849">
        <v>0</v>
      </c>
      <c r="X1085" s="849">
        <v>0</v>
      </c>
      <c r="Y1085" s="849">
        <v>3026655.319677</v>
      </c>
      <c r="Z1085" s="850">
        <v>0.0323</v>
      </c>
    </row>
    <row r="1086" s="823" customFormat="1" ht="38.4" hidden="1" customHeight="1" outlineLevel="1" spans="1:26">
      <c r="A1086" s="846" t="s">
        <v>75</v>
      </c>
      <c r="B1086" s="846" t="s">
        <v>412</v>
      </c>
      <c r="C1086" s="846" t="s">
        <v>9609</v>
      </c>
      <c r="D1086" s="846" t="s">
        <v>8734</v>
      </c>
      <c r="E1086" s="847" t="s">
        <v>9495</v>
      </c>
      <c r="F1086" s="848" t="s">
        <v>9543</v>
      </c>
      <c r="G1086" s="846" t="s">
        <v>9504</v>
      </c>
      <c r="H1086" s="846" t="s">
        <v>6361</v>
      </c>
      <c r="I1086" s="849">
        <v>25296.042243</v>
      </c>
      <c r="J1086" s="849">
        <v>207.3</v>
      </c>
      <c r="K1086" s="849">
        <v>598</v>
      </c>
      <c r="L1086" s="848" t="s">
        <v>9505</v>
      </c>
      <c r="M1086" s="849">
        <v>207.3</v>
      </c>
      <c r="N1086" s="849">
        <v>0</v>
      </c>
      <c r="O1086" s="849">
        <v>581.051909</v>
      </c>
      <c r="P1086" s="849">
        <v>3513.3392</v>
      </c>
      <c r="Q1086" s="846" t="s">
        <v>6342</v>
      </c>
      <c r="R1086" s="846"/>
      <c r="S1086" s="849">
        <v>0</v>
      </c>
      <c r="T1086" s="849">
        <v>0</v>
      </c>
      <c r="U1086" s="849">
        <v>0</v>
      </c>
      <c r="V1086" s="849">
        <v>0</v>
      </c>
      <c r="W1086" s="849">
        <v>0</v>
      </c>
      <c r="X1086" s="849">
        <v>0</v>
      </c>
      <c r="Y1086" s="849">
        <v>3513.3392</v>
      </c>
      <c r="Z1086" s="850">
        <v>0.0283</v>
      </c>
    </row>
    <row r="1087" s="823" customFormat="1" ht="38.4" hidden="1" customHeight="1" outlineLevel="1" spans="1:26">
      <c r="A1087" s="846" t="s">
        <v>75</v>
      </c>
      <c r="B1087" s="846" t="s">
        <v>338</v>
      </c>
      <c r="C1087" s="846" t="s">
        <v>9610</v>
      </c>
      <c r="D1087" s="846" t="s">
        <v>8734</v>
      </c>
      <c r="E1087" s="847" t="s">
        <v>9495</v>
      </c>
      <c r="F1087" s="848" t="s">
        <v>9543</v>
      </c>
      <c r="G1087" s="846" t="s">
        <v>9504</v>
      </c>
      <c r="H1087" s="846" t="s">
        <v>6361</v>
      </c>
      <c r="I1087" s="849">
        <v>238175.656325</v>
      </c>
      <c r="J1087" s="849">
        <v>2000</v>
      </c>
      <c r="K1087" s="849">
        <v>583.6</v>
      </c>
      <c r="L1087" s="848" t="s">
        <v>9505</v>
      </c>
      <c r="M1087" s="849">
        <v>2000</v>
      </c>
      <c r="N1087" s="849">
        <v>0</v>
      </c>
      <c r="O1087" s="849">
        <v>567.060024</v>
      </c>
      <c r="P1087" s="849">
        <v>33079.952267</v>
      </c>
      <c r="Q1087" s="846" t="s">
        <v>6342</v>
      </c>
      <c r="R1087" s="846"/>
      <c r="S1087" s="849">
        <v>0</v>
      </c>
      <c r="T1087" s="849">
        <v>0</v>
      </c>
      <c r="U1087" s="849">
        <v>0</v>
      </c>
      <c r="V1087" s="849">
        <v>0</v>
      </c>
      <c r="W1087" s="849">
        <v>0</v>
      </c>
      <c r="X1087" s="849">
        <v>0</v>
      </c>
      <c r="Y1087" s="849">
        <v>33079.952267</v>
      </c>
      <c r="Z1087" s="850">
        <v>0.0283</v>
      </c>
    </row>
    <row r="1088" s="823" customFormat="1" ht="38.4" hidden="1" customHeight="1" outlineLevel="1" spans="1:26">
      <c r="A1088" s="846" t="s">
        <v>75</v>
      </c>
      <c r="B1088" s="846" t="s">
        <v>9577</v>
      </c>
      <c r="C1088" s="846" t="s">
        <v>9611</v>
      </c>
      <c r="D1088" s="846" t="s">
        <v>8734</v>
      </c>
      <c r="E1088" s="847" t="s">
        <v>9495</v>
      </c>
      <c r="F1088" s="848" t="s">
        <v>9559</v>
      </c>
      <c r="G1088" s="846" t="s">
        <v>9504</v>
      </c>
      <c r="H1088" s="846" t="s">
        <v>6361</v>
      </c>
      <c r="I1088" s="849">
        <v>616604.996702</v>
      </c>
      <c r="J1088" s="849">
        <v>10000</v>
      </c>
      <c r="K1088" s="849">
        <v>527</v>
      </c>
      <c r="L1088" s="848" t="s">
        <v>9499</v>
      </c>
      <c r="M1088" s="849">
        <v>3916.23</v>
      </c>
      <c r="N1088" s="849">
        <v>0</v>
      </c>
      <c r="O1088" s="849">
        <v>505.132137</v>
      </c>
      <c r="P1088" s="849">
        <v>85639.582875</v>
      </c>
      <c r="Q1088" s="846" t="s">
        <v>6342</v>
      </c>
      <c r="R1088" s="846"/>
      <c r="S1088" s="849">
        <v>0</v>
      </c>
      <c r="T1088" s="849">
        <v>0</v>
      </c>
      <c r="U1088" s="849">
        <v>0</v>
      </c>
      <c r="V1088" s="849">
        <v>0</v>
      </c>
      <c r="W1088" s="849">
        <v>0</v>
      </c>
      <c r="X1088" s="849">
        <v>0</v>
      </c>
      <c r="Y1088" s="849">
        <v>85639.582875</v>
      </c>
      <c r="Z1088" s="850">
        <v>0.0415</v>
      </c>
    </row>
    <row r="1089" s="823" customFormat="1" ht="31.05" hidden="1" customHeight="1" outlineLevel="1" spans="1:26">
      <c r="A1089" s="846" t="s">
        <v>75</v>
      </c>
      <c r="B1089" s="846" t="s">
        <v>329</v>
      </c>
      <c r="C1089" s="846" t="s">
        <v>9612</v>
      </c>
      <c r="D1089" s="846" t="s">
        <v>6427</v>
      </c>
      <c r="E1089" s="847" t="s">
        <v>9495</v>
      </c>
      <c r="F1089" s="848" t="s">
        <v>9499</v>
      </c>
      <c r="G1089" s="846" t="s">
        <v>9504</v>
      </c>
      <c r="H1089" s="846" t="s">
        <v>6361</v>
      </c>
      <c r="I1089" s="849">
        <v>79346.405188</v>
      </c>
      <c r="J1089" s="849">
        <v>1652</v>
      </c>
      <c r="K1089" s="849">
        <v>762.72</v>
      </c>
      <c r="L1089" s="848" t="s">
        <v>9505</v>
      </c>
      <c r="M1089" s="849">
        <v>568.09</v>
      </c>
      <c r="N1089" s="849">
        <v>0</v>
      </c>
      <c r="O1089" s="849">
        <v>743.321077</v>
      </c>
      <c r="P1089" s="849">
        <v>11020.334054</v>
      </c>
      <c r="Q1089" s="846" t="s">
        <v>6342</v>
      </c>
      <c r="R1089" s="846"/>
      <c r="S1089" s="849">
        <v>0</v>
      </c>
      <c r="T1089" s="849">
        <v>0</v>
      </c>
      <c r="U1089" s="849">
        <v>0</v>
      </c>
      <c r="V1089" s="849">
        <v>0</v>
      </c>
      <c r="W1089" s="849">
        <v>0</v>
      </c>
      <c r="X1089" s="849">
        <v>0</v>
      </c>
      <c r="Y1089" s="849">
        <v>11020.334054</v>
      </c>
      <c r="Z1089" s="850">
        <v>0.0254</v>
      </c>
    </row>
    <row r="1090" s="823" customFormat="1" ht="38.4" hidden="1" customHeight="1" outlineLevel="1" spans="1:26">
      <c r="A1090" s="846" t="s">
        <v>75</v>
      </c>
      <c r="B1090" s="846" t="s">
        <v>545</v>
      </c>
      <c r="C1090" s="846" t="s">
        <v>9613</v>
      </c>
      <c r="D1090" s="846" t="s">
        <v>8749</v>
      </c>
      <c r="E1090" s="847" t="s">
        <v>9495</v>
      </c>
      <c r="F1090" s="848" t="s">
        <v>9614</v>
      </c>
      <c r="G1090" s="846" t="s">
        <v>9504</v>
      </c>
      <c r="H1090" s="846" t="s">
        <v>6361</v>
      </c>
      <c r="I1090" s="849">
        <v>120938.70571</v>
      </c>
      <c r="J1090" s="849">
        <v>685</v>
      </c>
      <c r="K1090" s="849">
        <v>530</v>
      </c>
      <c r="L1090" s="848" t="s">
        <v>9532</v>
      </c>
      <c r="M1090" s="849">
        <v>685</v>
      </c>
      <c r="N1090" s="849">
        <v>0</v>
      </c>
      <c r="O1090" s="849">
        <v>505.47877</v>
      </c>
      <c r="P1090" s="849">
        <v>16797.04246</v>
      </c>
      <c r="Q1090" s="846" t="s">
        <v>6342</v>
      </c>
      <c r="R1090" s="846"/>
      <c r="S1090" s="849">
        <v>0</v>
      </c>
      <c r="T1090" s="849">
        <v>0</v>
      </c>
      <c r="U1090" s="849">
        <v>0</v>
      </c>
      <c r="V1090" s="849">
        <v>0</v>
      </c>
      <c r="W1090" s="849">
        <v>0</v>
      </c>
      <c r="X1090" s="849">
        <v>0</v>
      </c>
      <c r="Y1090" s="849">
        <v>16797.04246</v>
      </c>
      <c r="Z1090" s="850">
        <v>0.0463</v>
      </c>
    </row>
    <row r="1091" s="823" customFormat="1" ht="31.05" hidden="1" customHeight="1" outlineLevel="1" spans="1:26">
      <c r="A1091" s="846" t="s">
        <v>75</v>
      </c>
      <c r="B1091" s="846" t="s">
        <v>338</v>
      </c>
      <c r="C1091" s="846" t="s">
        <v>6563</v>
      </c>
      <c r="D1091" s="846" t="s">
        <v>6554</v>
      </c>
      <c r="E1091" s="847" t="s">
        <v>9495</v>
      </c>
      <c r="F1091" s="848" t="s">
        <v>8189</v>
      </c>
      <c r="G1091" s="846" t="s">
        <v>9504</v>
      </c>
      <c r="H1091" s="846" t="s">
        <v>6361</v>
      </c>
      <c r="I1091" s="849">
        <v>56282.142857</v>
      </c>
      <c r="J1091" s="849">
        <v>500</v>
      </c>
      <c r="K1091" s="849">
        <v>510</v>
      </c>
      <c r="L1091" s="848" t="s">
        <v>9596</v>
      </c>
      <c r="M1091" s="849">
        <v>500</v>
      </c>
      <c r="N1091" s="849">
        <v>0</v>
      </c>
      <c r="O1091" s="849">
        <v>494.366071</v>
      </c>
      <c r="P1091" s="849">
        <v>7816.964286</v>
      </c>
      <c r="Q1091" s="846" t="s">
        <v>6342</v>
      </c>
      <c r="R1091" s="846"/>
      <c r="S1091" s="849">
        <v>0</v>
      </c>
      <c r="T1091" s="849">
        <v>0</v>
      </c>
      <c r="U1091" s="849">
        <v>0</v>
      </c>
      <c r="V1091" s="849">
        <v>0</v>
      </c>
      <c r="W1091" s="849">
        <v>0</v>
      </c>
      <c r="X1091" s="849">
        <v>0</v>
      </c>
      <c r="Y1091" s="849">
        <v>7816.964286</v>
      </c>
      <c r="Z1091" s="850">
        <v>0.0307</v>
      </c>
    </row>
    <row r="1092" s="823" customFormat="1" ht="38.4" hidden="1" customHeight="1" outlineLevel="1" spans="1:26">
      <c r="A1092" s="846" t="s">
        <v>75</v>
      </c>
      <c r="B1092" s="846" t="s">
        <v>338</v>
      </c>
      <c r="C1092" s="846" t="s">
        <v>9615</v>
      </c>
      <c r="D1092" s="846" t="s">
        <v>8755</v>
      </c>
      <c r="E1092" s="847" t="s">
        <v>9495</v>
      </c>
      <c r="F1092" s="848" t="s">
        <v>9556</v>
      </c>
      <c r="G1092" s="846" t="s">
        <v>9513</v>
      </c>
      <c r="H1092" s="846" t="s">
        <v>6361</v>
      </c>
      <c r="I1092" s="849">
        <v>-1546.341014</v>
      </c>
      <c r="J1092" s="849">
        <v>260</v>
      </c>
      <c r="K1092" s="849">
        <v>1195</v>
      </c>
      <c r="L1092" s="848" t="s">
        <v>9616</v>
      </c>
      <c r="M1092" s="849">
        <v>260</v>
      </c>
      <c r="N1092" s="849">
        <v>0</v>
      </c>
      <c r="O1092" s="849">
        <v>1195.734255</v>
      </c>
      <c r="P1092" s="849">
        <v>-190.906298</v>
      </c>
      <c r="Q1092" s="846" t="s">
        <v>6342</v>
      </c>
      <c r="R1092" s="846"/>
      <c r="S1092" s="849">
        <v>0</v>
      </c>
      <c r="T1092" s="849">
        <v>0</v>
      </c>
      <c r="U1092" s="849">
        <v>0</v>
      </c>
      <c r="V1092" s="849">
        <v>0</v>
      </c>
      <c r="W1092" s="849">
        <v>0</v>
      </c>
      <c r="X1092" s="849">
        <v>0</v>
      </c>
      <c r="Y1092" s="849">
        <v>-190.906298</v>
      </c>
      <c r="Z1092" s="850">
        <v>-0.0006</v>
      </c>
    </row>
    <row r="1093" s="823" customFormat="1" ht="38.4" hidden="1" customHeight="1" outlineLevel="1" spans="1:26">
      <c r="A1093" s="846" t="s">
        <v>75</v>
      </c>
      <c r="B1093" s="846" t="s">
        <v>338</v>
      </c>
      <c r="C1093" s="846" t="s">
        <v>9617</v>
      </c>
      <c r="D1093" s="846" t="s">
        <v>8755</v>
      </c>
      <c r="E1093" s="847" t="s">
        <v>9495</v>
      </c>
      <c r="F1093" s="848" t="s">
        <v>9556</v>
      </c>
      <c r="G1093" s="846" t="s">
        <v>9513</v>
      </c>
      <c r="H1093" s="846" t="s">
        <v>6361</v>
      </c>
      <c r="I1093" s="849">
        <v>-475.797235</v>
      </c>
      <c r="J1093" s="849">
        <v>80</v>
      </c>
      <c r="K1093" s="849">
        <v>1195</v>
      </c>
      <c r="L1093" s="848" t="s">
        <v>9618</v>
      </c>
      <c r="M1093" s="849">
        <v>80</v>
      </c>
      <c r="N1093" s="849">
        <v>0</v>
      </c>
      <c r="O1093" s="849">
        <v>1195.734255</v>
      </c>
      <c r="P1093" s="849">
        <v>-58.740399</v>
      </c>
      <c r="Q1093" s="846" t="s">
        <v>6342</v>
      </c>
      <c r="R1093" s="846"/>
      <c r="S1093" s="849">
        <v>0</v>
      </c>
      <c r="T1093" s="849">
        <v>0</v>
      </c>
      <c r="U1093" s="849">
        <v>0</v>
      </c>
      <c r="V1093" s="849">
        <v>0</v>
      </c>
      <c r="W1093" s="849">
        <v>0</v>
      </c>
      <c r="X1093" s="849">
        <v>0</v>
      </c>
      <c r="Y1093" s="849">
        <v>-58.740399</v>
      </c>
      <c r="Z1093" s="850">
        <v>-0.0006</v>
      </c>
    </row>
    <row r="1094" s="823" customFormat="1" ht="31.05" hidden="1" customHeight="1" outlineLevel="1" spans="1:26">
      <c r="A1094" s="846" t="s">
        <v>75</v>
      </c>
      <c r="B1094" s="846" t="s">
        <v>8399</v>
      </c>
      <c r="C1094" s="846" t="s">
        <v>9619</v>
      </c>
      <c r="D1094" s="846" t="s">
        <v>8746</v>
      </c>
      <c r="E1094" s="847" t="s">
        <v>9495</v>
      </c>
      <c r="F1094" s="848" t="s">
        <v>9556</v>
      </c>
      <c r="G1094" s="846" t="s">
        <v>9504</v>
      </c>
      <c r="H1094" s="846" t="s">
        <v>6361</v>
      </c>
      <c r="I1094" s="849">
        <v>-1150.672811</v>
      </c>
      <c r="J1094" s="849">
        <v>450</v>
      </c>
      <c r="K1094" s="849">
        <v>578</v>
      </c>
      <c r="L1094" s="848" t="s">
        <v>9599</v>
      </c>
      <c r="M1094" s="849">
        <v>450</v>
      </c>
      <c r="N1094" s="849">
        <v>0</v>
      </c>
      <c r="O1094" s="849">
        <v>578.355146</v>
      </c>
      <c r="P1094" s="849">
        <v>-159.815668</v>
      </c>
      <c r="Q1094" s="846" t="s">
        <v>6342</v>
      </c>
      <c r="R1094" s="846"/>
      <c r="S1094" s="849">
        <v>0</v>
      </c>
      <c r="T1094" s="849">
        <v>0</v>
      </c>
      <c r="U1094" s="849">
        <v>0</v>
      </c>
      <c r="V1094" s="849">
        <v>0</v>
      </c>
      <c r="W1094" s="849">
        <v>0</v>
      </c>
      <c r="X1094" s="849">
        <v>0</v>
      </c>
      <c r="Y1094" s="849">
        <v>-159.815668</v>
      </c>
      <c r="Z1094" s="850">
        <v>-0.0006</v>
      </c>
    </row>
    <row r="1095" s="823" customFormat="1" ht="31.05" hidden="1" customHeight="1" outlineLevel="1" spans="1:26">
      <c r="A1095" s="846" t="s">
        <v>75</v>
      </c>
      <c r="B1095" s="846" t="s">
        <v>3612</v>
      </c>
      <c r="C1095" s="846" t="s">
        <v>9620</v>
      </c>
      <c r="D1095" s="846" t="s">
        <v>8776</v>
      </c>
      <c r="E1095" s="847" t="s">
        <v>9495</v>
      </c>
      <c r="F1095" s="848" t="s">
        <v>9621</v>
      </c>
      <c r="G1095" s="846" t="s">
        <v>9497</v>
      </c>
      <c r="H1095" s="846" t="s">
        <v>6361</v>
      </c>
      <c r="I1095" s="849">
        <v>-18202.003117</v>
      </c>
      <c r="J1095" s="849">
        <v>275</v>
      </c>
      <c r="K1095" s="849">
        <v>4333.36</v>
      </c>
      <c r="L1095" s="848" t="s">
        <v>9529</v>
      </c>
      <c r="M1095" s="849">
        <v>275</v>
      </c>
      <c r="N1095" s="849">
        <v>0</v>
      </c>
      <c r="O1095" s="849">
        <v>4399.549102</v>
      </c>
      <c r="P1095" s="849">
        <v>-18202.003117</v>
      </c>
      <c r="Q1095" s="846" t="s">
        <v>6342</v>
      </c>
      <c r="R1095" s="846"/>
      <c r="S1095" s="849">
        <v>0</v>
      </c>
      <c r="T1095" s="849">
        <v>0</v>
      </c>
      <c r="U1095" s="849">
        <v>0</v>
      </c>
      <c r="V1095" s="849">
        <v>0</v>
      </c>
      <c r="W1095" s="849">
        <v>0</v>
      </c>
      <c r="X1095" s="849">
        <v>0</v>
      </c>
      <c r="Y1095" s="849">
        <v>-18202.003117</v>
      </c>
      <c r="Z1095" s="850">
        <v>-0.0153</v>
      </c>
    </row>
    <row r="1096" s="823" customFormat="1" ht="31.05" hidden="1" customHeight="1" outlineLevel="1" spans="1:26">
      <c r="A1096" s="846" t="s">
        <v>75</v>
      </c>
      <c r="B1096" s="846" t="s">
        <v>3441</v>
      </c>
      <c r="C1096" s="846" t="s">
        <v>3439</v>
      </c>
      <c r="D1096" s="846" t="s">
        <v>3440</v>
      </c>
      <c r="E1096" s="847" t="s">
        <v>9495</v>
      </c>
      <c r="F1096" s="848" t="s">
        <v>9621</v>
      </c>
      <c r="G1096" s="846" t="s">
        <v>9497</v>
      </c>
      <c r="H1096" s="846" t="s">
        <v>6361</v>
      </c>
      <c r="I1096" s="849">
        <v>-29998.753117</v>
      </c>
      <c r="J1096" s="849">
        <v>400</v>
      </c>
      <c r="K1096" s="849">
        <v>4910</v>
      </c>
      <c r="L1096" s="848" t="s">
        <v>8004</v>
      </c>
      <c r="M1096" s="849">
        <v>400</v>
      </c>
      <c r="N1096" s="849">
        <v>0</v>
      </c>
      <c r="O1096" s="849">
        <v>4984.996883</v>
      </c>
      <c r="P1096" s="849">
        <v>-29998.753117</v>
      </c>
      <c r="Q1096" s="846" t="s">
        <v>6342</v>
      </c>
      <c r="R1096" s="846"/>
      <c r="S1096" s="849">
        <v>0</v>
      </c>
      <c r="T1096" s="849">
        <v>0</v>
      </c>
      <c r="U1096" s="849">
        <v>0</v>
      </c>
      <c r="V1096" s="849">
        <v>0</v>
      </c>
      <c r="W1096" s="849">
        <v>0</v>
      </c>
      <c r="X1096" s="849">
        <v>0</v>
      </c>
      <c r="Y1096" s="849">
        <v>-29998.753117</v>
      </c>
      <c r="Z1096" s="850">
        <v>-0.0153</v>
      </c>
    </row>
    <row r="1097" s="823" customFormat="1" ht="31.05" hidden="1" customHeight="1" outlineLevel="1" spans="1:26">
      <c r="A1097" s="846" t="s">
        <v>75</v>
      </c>
      <c r="B1097" s="846" t="s">
        <v>338</v>
      </c>
      <c r="C1097" s="846" t="s">
        <v>9622</v>
      </c>
      <c r="D1097" s="846" t="s">
        <v>8737</v>
      </c>
      <c r="E1097" s="847" t="s">
        <v>9495</v>
      </c>
      <c r="F1097" s="848" t="s">
        <v>9556</v>
      </c>
      <c r="G1097" s="846" t="s">
        <v>9504</v>
      </c>
      <c r="H1097" s="846" t="s">
        <v>6361</v>
      </c>
      <c r="I1097" s="849">
        <v>-757.195797</v>
      </c>
      <c r="J1097" s="849">
        <v>330</v>
      </c>
      <c r="K1097" s="849">
        <v>518.66</v>
      </c>
      <c r="L1097" s="848" t="s">
        <v>9599</v>
      </c>
      <c r="M1097" s="849">
        <v>330</v>
      </c>
      <c r="N1097" s="849">
        <v>0</v>
      </c>
      <c r="O1097" s="849">
        <v>518.978685</v>
      </c>
      <c r="P1097" s="849">
        <v>-105.166083</v>
      </c>
      <c r="Q1097" s="846" t="s">
        <v>6342</v>
      </c>
      <c r="R1097" s="846"/>
      <c r="S1097" s="849">
        <v>0</v>
      </c>
      <c r="T1097" s="849">
        <v>0</v>
      </c>
      <c r="U1097" s="849">
        <v>0</v>
      </c>
      <c r="V1097" s="849">
        <v>0</v>
      </c>
      <c r="W1097" s="849">
        <v>0</v>
      </c>
      <c r="X1097" s="849">
        <v>0</v>
      </c>
      <c r="Y1097" s="849">
        <v>-105.166083</v>
      </c>
      <c r="Z1097" s="850">
        <v>-0.0006</v>
      </c>
    </row>
    <row r="1098" s="823" customFormat="1" ht="31.05" hidden="1" customHeight="1" outlineLevel="1" spans="1:26">
      <c r="A1098" s="846" t="s">
        <v>75</v>
      </c>
      <c r="B1098" s="846" t="s">
        <v>355</v>
      </c>
      <c r="C1098" s="846" t="s">
        <v>6529</v>
      </c>
      <c r="D1098" s="846" t="s">
        <v>3421</v>
      </c>
      <c r="E1098" s="847" t="s">
        <v>9495</v>
      </c>
      <c r="F1098" s="848" t="s">
        <v>8066</v>
      </c>
      <c r="G1098" s="846" t="s">
        <v>9585</v>
      </c>
      <c r="H1098" s="846" t="s">
        <v>6361</v>
      </c>
      <c r="I1098" s="849">
        <v>126089.319471</v>
      </c>
      <c r="J1098" s="849">
        <v>550</v>
      </c>
      <c r="K1098" s="849">
        <v>12210000</v>
      </c>
      <c r="L1098" s="848" t="s">
        <v>9532</v>
      </c>
      <c r="M1098" s="849">
        <v>550</v>
      </c>
      <c r="N1098" s="849">
        <v>0</v>
      </c>
      <c r="O1098" s="849">
        <v>11682717.39</v>
      </c>
      <c r="P1098" s="849">
        <v>290005434.782609</v>
      </c>
      <c r="Q1098" s="846" t="s">
        <v>6342</v>
      </c>
      <c r="R1098" s="846"/>
      <c r="S1098" s="849">
        <v>0</v>
      </c>
      <c r="T1098" s="849">
        <v>0</v>
      </c>
      <c r="U1098" s="849">
        <v>0</v>
      </c>
      <c r="V1098" s="849">
        <v>0</v>
      </c>
      <c r="W1098" s="849">
        <v>0</v>
      </c>
      <c r="X1098" s="849">
        <v>0</v>
      </c>
      <c r="Y1098" s="849">
        <v>290005434.782609</v>
      </c>
      <c r="Z1098" s="850">
        <v>0.0432</v>
      </c>
    </row>
    <row r="1099" s="823" customFormat="1" ht="38.4" hidden="1" customHeight="1" outlineLevel="1" spans="1:26">
      <c r="A1099" s="846" t="s">
        <v>75</v>
      </c>
      <c r="B1099" s="846" t="s">
        <v>338</v>
      </c>
      <c r="C1099" s="846" t="s">
        <v>9623</v>
      </c>
      <c r="D1099" s="846" t="s">
        <v>8734</v>
      </c>
      <c r="E1099" s="847" t="s">
        <v>9495</v>
      </c>
      <c r="F1099" s="848" t="s">
        <v>9624</v>
      </c>
      <c r="G1099" s="846" t="s">
        <v>9504</v>
      </c>
      <c r="H1099" s="846" t="s">
        <v>6361</v>
      </c>
      <c r="I1099" s="849">
        <v>-18251.377363</v>
      </c>
      <c r="J1099" s="849">
        <v>298</v>
      </c>
      <c r="K1099" s="849">
        <v>524.29</v>
      </c>
      <c r="L1099" s="848" t="s">
        <v>9505</v>
      </c>
      <c r="M1099" s="849">
        <v>298</v>
      </c>
      <c r="N1099" s="849">
        <v>0</v>
      </c>
      <c r="O1099" s="849">
        <v>532.796421</v>
      </c>
      <c r="P1099" s="849">
        <v>-2534.913523</v>
      </c>
      <c r="Q1099" s="846" t="s">
        <v>6342</v>
      </c>
      <c r="R1099" s="846"/>
      <c r="S1099" s="849">
        <v>0</v>
      </c>
      <c r="T1099" s="849">
        <v>0</v>
      </c>
      <c r="U1099" s="849">
        <v>0</v>
      </c>
      <c r="V1099" s="849">
        <v>0</v>
      </c>
      <c r="W1099" s="849">
        <v>0</v>
      </c>
      <c r="X1099" s="849">
        <v>0</v>
      </c>
      <c r="Y1099" s="849">
        <v>-2534.913523</v>
      </c>
      <c r="Z1099" s="850">
        <v>-0.0162</v>
      </c>
    </row>
    <row r="1100" s="823" customFormat="1" ht="31.05" hidden="1" customHeight="1" outlineLevel="1" spans="1:26">
      <c r="A1100" s="846" t="s">
        <v>75</v>
      </c>
      <c r="B1100" s="846" t="s">
        <v>338</v>
      </c>
      <c r="C1100" s="846" t="s">
        <v>6441</v>
      </c>
      <c r="D1100" s="846" t="s">
        <v>8736</v>
      </c>
      <c r="E1100" s="847" t="s">
        <v>9495</v>
      </c>
      <c r="F1100" s="848" t="s">
        <v>9560</v>
      </c>
      <c r="G1100" s="846" t="s">
        <v>9504</v>
      </c>
      <c r="H1100" s="846" t="s">
        <v>6361</v>
      </c>
      <c r="I1100" s="849">
        <v>-15082.620519</v>
      </c>
      <c r="J1100" s="849">
        <v>600</v>
      </c>
      <c r="K1100" s="849">
        <v>538</v>
      </c>
      <c r="L1100" s="848" t="s">
        <v>9532</v>
      </c>
      <c r="M1100" s="849">
        <v>600</v>
      </c>
      <c r="N1100" s="849">
        <v>0</v>
      </c>
      <c r="O1100" s="849">
        <v>541.491347</v>
      </c>
      <c r="P1100" s="849">
        <v>-2094.808405</v>
      </c>
      <c r="Q1100" s="846" t="s">
        <v>6342</v>
      </c>
      <c r="R1100" s="846"/>
      <c r="S1100" s="849">
        <v>0</v>
      </c>
      <c r="T1100" s="849">
        <v>0</v>
      </c>
      <c r="U1100" s="849">
        <v>0</v>
      </c>
      <c r="V1100" s="849">
        <v>0</v>
      </c>
      <c r="W1100" s="849">
        <v>0</v>
      </c>
      <c r="X1100" s="849">
        <v>0</v>
      </c>
      <c r="Y1100" s="849">
        <v>-2094.808405</v>
      </c>
      <c r="Z1100" s="850">
        <v>-0.0065</v>
      </c>
    </row>
    <row r="1101" s="823" customFormat="1" ht="31.05" hidden="1" customHeight="1" outlineLevel="1" spans="1:26">
      <c r="A1101" s="846" t="s">
        <v>75</v>
      </c>
      <c r="B1101" s="846" t="s">
        <v>338</v>
      </c>
      <c r="C1101" s="846" t="s">
        <v>9625</v>
      </c>
      <c r="D1101" s="846" t="s">
        <v>8757</v>
      </c>
      <c r="E1101" s="847" t="s">
        <v>9495</v>
      </c>
      <c r="F1101" s="848" t="s">
        <v>9624</v>
      </c>
      <c r="G1101" s="846" t="s">
        <v>9504</v>
      </c>
      <c r="H1101" s="846" t="s">
        <v>6361</v>
      </c>
      <c r="I1101" s="849">
        <v>-48610.554009</v>
      </c>
      <c r="J1101" s="849">
        <v>900</v>
      </c>
      <c r="K1101" s="849">
        <v>462.36</v>
      </c>
      <c r="L1101" s="848" t="s">
        <v>9505</v>
      </c>
      <c r="M1101" s="849">
        <v>900</v>
      </c>
      <c r="N1101" s="849">
        <v>0</v>
      </c>
      <c r="O1101" s="849">
        <v>469.861629</v>
      </c>
      <c r="P1101" s="849">
        <v>-6751.465835</v>
      </c>
      <c r="Q1101" s="846" t="s">
        <v>6342</v>
      </c>
      <c r="R1101" s="846"/>
      <c r="S1101" s="849">
        <v>0</v>
      </c>
      <c r="T1101" s="849">
        <v>0</v>
      </c>
      <c r="U1101" s="849">
        <v>0</v>
      </c>
      <c r="V1101" s="849">
        <v>0</v>
      </c>
      <c r="W1101" s="849">
        <v>0</v>
      </c>
      <c r="X1101" s="849">
        <v>0</v>
      </c>
      <c r="Y1101" s="849">
        <v>-6751.465835</v>
      </c>
      <c r="Z1101" s="850">
        <v>-0.0162</v>
      </c>
    </row>
    <row r="1102" s="823" customFormat="1" ht="31.05" hidden="1" customHeight="1" outlineLevel="1" spans="1:26">
      <c r="A1102" s="846" t="s">
        <v>75</v>
      </c>
      <c r="B1102" s="846" t="s">
        <v>3441</v>
      </c>
      <c r="C1102" s="846" t="s">
        <v>6536</v>
      </c>
      <c r="D1102" s="846" t="s">
        <v>5043</v>
      </c>
      <c r="E1102" s="847" t="s">
        <v>9495</v>
      </c>
      <c r="F1102" s="848" t="s">
        <v>9621</v>
      </c>
      <c r="G1102" s="846" t="s">
        <v>9497</v>
      </c>
      <c r="H1102" s="846" t="s">
        <v>6361</v>
      </c>
      <c r="I1102" s="849">
        <v>-49018.313903</v>
      </c>
      <c r="J1102" s="849">
        <v>700</v>
      </c>
      <c r="K1102" s="849">
        <v>4584.57</v>
      </c>
      <c r="L1102" s="848" t="s">
        <v>8221</v>
      </c>
      <c r="M1102" s="849">
        <v>700</v>
      </c>
      <c r="N1102" s="849">
        <v>0</v>
      </c>
      <c r="O1102" s="849">
        <v>4654.596163</v>
      </c>
      <c r="P1102" s="849">
        <v>-49018.313903</v>
      </c>
      <c r="Q1102" s="846" t="s">
        <v>6342</v>
      </c>
      <c r="R1102" s="846"/>
      <c r="S1102" s="849">
        <v>0</v>
      </c>
      <c r="T1102" s="849">
        <v>0</v>
      </c>
      <c r="U1102" s="849">
        <v>0</v>
      </c>
      <c r="V1102" s="849">
        <v>0</v>
      </c>
      <c r="W1102" s="849">
        <v>0</v>
      </c>
      <c r="X1102" s="849">
        <v>0</v>
      </c>
      <c r="Y1102" s="849">
        <v>-49018.313903</v>
      </c>
      <c r="Z1102" s="850">
        <v>-0.0153</v>
      </c>
    </row>
    <row r="1103" s="823" customFormat="1" ht="31.05" hidden="1" customHeight="1" outlineLevel="1" spans="1:26">
      <c r="A1103" s="846" t="s">
        <v>75</v>
      </c>
      <c r="B1103" s="846" t="s">
        <v>338</v>
      </c>
      <c r="C1103" s="846" t="s">
        <v>9626</v>
      </c>
      <c r="D1103" s="846" t="s">
        <v>8767</v>
      </c>
      <c r="E1103" s="847" t="s">
        <v>9495</v>
      </c>
      <c r="F1103" s="848" t="s">
        <v>9560</v>
      </c>
      <c r="G1103" s="846" t="s">
        <v>9497</v>
      </c>
      <c r="H1103" s="846" t="s">
        <v>6361</v>
      </c>
      <c r="I1103" s="849">
        <v>-25805.469716</v>
      </c>
      <c r="J1103" s="849">
        <v>1200</v>
      </c>
      <c r="K1103" s="849">
        <v>3313.75</v>
      </c>
      <c r="L1103" s="848" t="s">
        <v>9627</v>
      </c>
      <c r="M1103" s="849">
        <v>1200</v>
      </c>
      <c r="N1103" s="849">
        <v>0</v>
      </c>
      <c r="O1103" s="849">
        <v>3335.254558</v>
      </c>
      <c r="P1103" s="849">
        <v>-25805.469716</v>
      </c>
      <c r="Q1103" s="846" t="s">
        <v>6342</v>
      </c>
      <c r="R1103" s="846"/>
      <c r="S1103" s="849">
        <v>0</v>
      </c>
      <c r="T1103" s="849">
        <v>0</v>
      </c>
      <c r="U1103" s="849">
        <v>0</v>
      </c>
      <c r="V1103" s="849">
        <v>0</v>
      </c>
      <c r="W1103" s="849">
        <v>0</v>
      </c>
      <c r="X1103" s="849">
        <v>0</v>
      </c>
      <c r="Y1103" s="849">
        <v>-25805.469716</v>
      </c>
      <c r="Z1103" s="850">
        <v>-0.0065</v>
      </c>
    </row>
    <row r="1104" s="823" customFormat="1" ht="31.05" hidden="1" customHeight="1" outlineLevel="1" spans="1:26">
      <c r="A1104" s="846" t="s">
        <v>75</v>
      </c>
      <c r="B1104" s="846" t="s">
        <v>3325</v>
      </c>
      <c r="C1104" s="846" t="s">
        <v>5011</v>
      </c>
      <c r="D1104" s="846" t="s">
        <v>5006</v>
      </c>
      <c r="E1104" s="847" t="s">
        <v>9495</v>
      </c>
      <c r="F1104" s="848" t="s">
        <v>9556</v>
      </c>
      <c r="G1104" s="846" t="s">
        <v>9497</v>
      </c>
      <c r="H1104" s="846" t="s">
        <v>6361</v>
      </c>
      <c r="I1104" s="849">
        <v>101855.686524</v>
      </c>
      <c r="J1104" s="849">
        <v>5000</v>
      </c>
      <c r="K1104" s="849">
        <v>3045</v>
      </c>
      <c r="L1104" s="848" t="s">
        <v>9532</v>
      </c>
      <c r="M1104" s="849">
        <v>5000</v>
      </c>
      <c r="N1104" s="849">
        <v>0</v>
      </c>
      <c r="O1104" s="849">
        <v>3024.628863</v>
      </c>
      <c r="P1104" s="849">
        <v>101855.686524</v>
      </c>
      <c r="Q1104" s="846" t="s">
        <v>6342</v>
      </c>
      <c r="R1104" s="846"/>
      <c r="S1104" s="849">
        <v>0</v>
      </c>
      <c r="T1104" s="849">
        <v>0</v>
      </c>
      <c r="U1104" s="849">
        <v>0</v>
      </c>
      <c r="V1104" s="849">
        <v>0</v>
      </c>
      <c r="W1104" s="849">
        <v>0</v>
      </c>
      <c r="X1104" s="849">
        <v>0</v>
      </c>
      <c r="Y1104" s="849">
        <v>101855.686524</v>
      </c>
      <c r="Z1104" s="850">
        <v>0.0067</v>
      </c>
    </row>
    <row r="1105" s="823" customFormat="1" ht="31.05" hidden="1" customHeight="1" outlineLevel="1" spans="1:26">
      <c r="A1105" s="846" t="s">
        <v>75</v>
      </c>
      <c r="B1105" s="846" t="s">
        <v>3325</v>
      </c>
      <c r="C1105" s="846" t="s">
        <v>5005</v>
      </c>
      <c r="D1105" s="846" t="s">
        <v>5006</v>
      </c>
      <c r="E1105" s="847" t="s">
        <v>9495</v>
      </c>
      <c r="F1105" s="848" t="s">
        <v>9556</v>
      </c>
      <c r="G1105" s="846" t="s">
        <v>9497</v>
      </c>
      <c r="H1105" s="846" t="s">
        <v>6361</v>
      </c>
      <c r="I1105" s="849">
        <v>100350.430073</v>
      </c>
      <c r="J1105" s="849">
        <v>5000</v>
      </c>
      <c r="K1105" s="849">
        <v>3000</v>
      </c>
      <c r="L1105" s="848" t="s">
        <v>9532</v>
      </c>
      <c r="M1105" s="849">
        <v>5000</v>
      </c>
      <c r="N1105" s="849">
        <v>0</v>
      </c>
      <c r="O1105" s="849">
        <v>2979.929914</v>
      </c>
      <c r="P1105" s="849">
        <v>100350.430073</v>
      </c>
      <c r="Q1105" s="846" t="s">
        <v>6342</v>
      </c>
      <c r="R1105" s="846"/>
      <c r="S1105" s="849">
        <v>0</v>
      </c>
      <c r="T1105" s="849">
        <v>0</v>
      </c>
      <c r="U1105" s="849">
        <v>0</v>
      </c>
      <c r="V1105" s="849">
        <v>0</v>
      </c>
      <c r="W1105" s="849">
        <v>0</v>
      </c>
      <c r="X1105" s="849">
        <v>0</v>
      </c>
      <c r="Y1105" s="849">
        <v>100350.430073</v>
      </c>
      <c r="Z1105" s="850">
        <v>0.0067</v>
      </c>
    </row>
    <row r="1106" s="823" customFormat="1" ht="31.05" hidden="1" customHeight="1" outlineLevel="1" spans="1:26">
      <c r="A1106" s="846" t="s">
        <v>75</v>
      </c>
      <c r="B1106" s="846" t="s">
        <v>412</v>
      </c>
      <c r="C1106" s="846" t="s">
        <v>5035</v>
      </c>
      <c r="D1106" s="846" t="s">
        <v>3761</v>
      </c>
      <c r="E1106" s="847" t="s">
        <v>9495</v>
      </c>
      <c r="F1106" s="848" t="s">
        <v>9628</v>
      </c>
      <c r="G1106" s="846" t="s">
        <v>9497</v>
      </c>
      <c r="H1106" s="846" t="s">
        <v>6361</v>
      </c>
      <c r="I1106" s="849">
        <v>1585.944275</v>
      </c>
      <c r="J1106" s="849">
        <v>675</v>
      </c>
      <c r="K1106" s="849">
        <v>3346.66</v>
      </c>
      <c r="L1106" s="848" t="s">
        <v>9527</v>
      </c>
      <c r="M1106" s="849">
        <v>185.17</v>
      </c>
      <c r="N1106" s="849">
        <v>0</v>
      </c>
      <c r="O1106" s="849">
        <v>3338.095291</v>
      </c>
      <c r="P1106" s="849">
        <v>1585.944275</v>
      </c>
      <c r="Q1106" s="846" t="s">
        <v>6342</v>
      </c>
      <c r="R1106" s="846"/>
      <c r="S1106" s="849">
        <v>0</v>
      </c>
      <c r="T1106" s="849">
        <v>0</v>
      </c>
      <c r="U1106" s="849">
        <v>0</v>
      </c>
      <c r="V1106" s="849">
        <v>0</v>
      </c>
      <c r="W1106" s="849">
        <v>0</v>
      </c>
      <c r="X1106" s="849">
        <v>0</v>
      </c>
      <c r="Y1106" s="849">
        <v>1585.944275</v>
      </c>
      <c r="Z1106" s="850">
        <v>0.0026</v>
      </c>
    </row>
    <row r="1107" s="823" customFormat="1" ht="31.05" hidden="1" customHeight="1" outlineLevel="1" spans="1:26">
      <c r="A1107" s="846" t="s">
        <v>75</v>
      </c>
      <c r="B1107" s="846" t="s">
        <v>9629</v>
      </c>
      <c r="C1107" s="846" t="s">
        <v>6438</v>
      </c>
      <c r="D1107" s="846" t="s">
        <v>8750</v>
      </c>
      <c r="E1107" s="847" t="s">
        <v>9495</v>
      </c>
      <c r="F1107" s="848" t="s">
        <v>9628</v>
      </c>
      <c r="G1107" s="846" t="s">
        <v>9504</v>
      </c>
      <c r="H1107" s="846" t="s">
        <v>6361</v>
      </c>
      <c r="I1107" s="849">
        <v>716.271846</v>
      </c>
      <c r="J1107" s="849">
        <v>44274.11</v>
      </c>
      <c r="K1107" s="849">
        <v>0.88</v>
      </c>
      <c r="L1107" s="848" t="s">
        <v>9552</v>
      </c>
      <c r="M1107" s="849">
        <v>44274.11</v>
      </c>
      <c r="N1107" s="849">
        <v>0</v>
      </c>
      <c r="O1107" s="849">
        <v>0.875753</v>
      </c>
      <c r="P1107" s="849">
        <v>99.482201</v>
      </c>
      <c r="Q1107" s="846" t="s">
        <v>6342</v>
      </c>
      <c r="R1107" s="846"/>
      <c r="S1107" s="849">
        <v>0</v>
      </c>
      <c r="T1107" s="849">
        <v>0</v>
      </c>
      <c r="U1107" s="849">
        <v>0</v>
      </c>
      <c r="V1107" s="849">
        <v>0</v>
      </c>
      <c r="W1107" s="849">
        <v>0</v>
      </c>
      <c r="X1107" s="849">
        <v>0</v>
      </c>
      <c r="Y1107" s="849">
        <v>99.482201</v>
      </c>
      <c r="Z1107" s="850">
        <v>0.0026</v>
      </c>
    </row>
    <row r="1108" s="823" customFormat="1" ht="31.05" hidden="1" customHeight="1" outlineLevel="1" spans="1:26">
      <c r="A1108" s="846" t="s">
        <v>75</v>
      </c>
      <c r="B1108" s="846" t="s">
        <v>3441</v>
      </c>
      <c r="C1108" s="846" t="s">
        <v>5042</v>
      </c>
      <c r="D1108" s="846" t="s">
        <v>5043</v>
      </c>
      <c r="E1108" s="847" t="s">
        <v>9495</v>
      </c>
      <c r="F1108" s="848" t="s">
        <v>8071</v>
      </c>
      <c r="G1108" s="846" t="s">
        <v>9497</v>
      </c>
      <c r="H1108" s="846" t="s">
        <v>6361</v>
      </c>
      <c r="I1108" s="849">
        <v>-14481.805984</v>
      </c>
      <c r="J1108" s="849">
        <v>700</v>
      </c>
      <c r="K1108" s="849">
        <v>4471.43</v>
      </c>
      <c r="L1108" s="848" t="s">
        <v>8221</v>
      </c>
      <c r="M1108" s="849">
        <v>700</v>
      </c>
      <c r="N1108" s="849">
        <v>0</v>
      </c>
      <c r="O1108" s="849">
        <v>4492.118294</v>
      </c>
      <c r="P1108" s="849">
        <v>-14481.805984</v>
      </c>
      <c r="Q1108" s="846" t="s">
        <v>6342</v>
      </c>
      <c r="R1108" s="846"/>
      <c r="S1108" s="849">
        <v>0</v>
      </c>
      <c r="T1108" s="849">
        <v>0</v>
      </c>
      <c r="U1108" s="849">
        <v>0</v>
      </c>
      <c r="V1108" s="849">
        <v>0</v>
      </c>
      <c r="W1108" s="849">
        <v>0</v>
      </c>
      <c r="X1108" s="849">
        <v>0</v>
      </c>
      <c r="Y1108" s="849">
        <v>-14481.805984</v>
      </c>
      <c r="Z1108" s="850">
        <v>-0.0046</v>
      </c>
    </row>
    <row r="1109" s="823" customFormat="1" ht="38.4" hidden="1" customHeight="1" outlineLevel="1" spans="1:26">
      <c r="A1109" s="846" t="s">
        <v>75</v>
      </c>
      <c r="B1109" s="846" t="s">
        <v>338</v>
      </c>
      <c r="C1109" s="846" t="s">
        <v>9630</v>
      </c>
      <c r="D1109" s="846" t="s">
        <v>8734</v>
      </c>
      <c r="E1109" s="847" t="s">
        <v>9495</v>
      </c>
      <c r="F1109" s="848" t="s">
        <v>8071</v>
      </c>
      <c r="G1109" s="846" t="s">
        <v>9504</v>
      </c>
      <c r="H1109" s="846" t="s">
        <v>6361</v>
      </c>
      <c r="I1109" s="849">
        <v>-14761.021592</v>
      </c>
      <c r="J1109" s="849">
        <v>800</v>
      </c>
      <c r="K1109" s="849">
        <v>553.88</v>
      </c>
      <c r="L1109" s="848" t="s">
        <v>9505</v>
      </c>
      <c r="M1109" s="849">
        <v>800</v>
      </c>
      <c r="N1109" s="849">
        <v>0</v>
      </c>
      <c r="O1109" s="849">
        <v>556.442677</v>
      </c>
      <c r="P1109" s="849">
        <v>-2050.141888</v>
      </c>
      <c r="Q1109" s="846" t="s">
        <v>6342</v>
      </c>
      <c r="R1109" s="846"/>
      <c r="S1109" s="849">
        <v>0</v>
      </c>
      <c r="T1109" s="849">
        <v>0</v>
      </c>
      <c r="U1109" s="849">
        <v>0</v>
      </c>
      <c r="V1109" s="849">
        <v>0</v>
      </c>
      <c r="W1109" s="849">
        <v>0</v>
      </c>
      <c r="X1109" s="849">
        <v>0</v>
      </c>
      <c r="Y1109" s="849">
        <v>-2050.141888</v>
      </c>
      <c r="Z1109" s="850">
        <v>-0.0046</v>
      </c>
    </row>
    <row r="1110" s="823" customFormat="1" ht="38.4" hidden="1" customHeight="1" outlineLevel="1" spans="1:26">
      <c r="A1110" s="846" t="s">
        <v>75</v>
      </c>
      <c r="B1110" s="846" t="s">
        <v>338</v>
      </c>
      <c r="C1110" s="846" t="s">
        <v>9631</v>
      </c>
      <c r="D1110" s="846" t="s">
        <v>8756</v>
      </c>
      <c r="E1110" s="847" t="s">
        <v>9495</v>
      </c>
      <c r="F1110" s="848" t="s">
        <v>9632</v>
      </c>
      <c r="G1110" s="846" t="s">
        <v>9504</v>
      </c>
      <c r="H1110" s="846" t="s">
        <v>6361</v>
      </c>
      <c r="I1110" s="849">
        <v>-72519.344262</v>
      </c>
      <c r="J1110" s="849">
        <v>2350</v>
      </c>
      <c r="K1110" s="849">
        <v>577.36</v>
      </c>
      <c r="L1110" s="848" t="s">
        <v>9517</v>
      </c>
      <c r="M1110" s="849">
        <v>2350</v>
      </c>
      <c r="N1110" s="849">
        <v>0</v>
      </c>
      <c r="O1110" s="849">
        <v>581.647715</v>
      </c>
      <c r="P1110" s="849">
        <v>-10072.131148</v>
      </c>
      <c r="Q1110" s="846" t="s">
        <v>6342</v>
      </c>
      <c r="R1110" s="846"/>
      <c r="S1110" s="849">
        <v>0</v>
      </c>
      <c r="T1110" s="849">
        <v>0</v>
      </c>
      <c r="U1110" s="849">
        <v>0</v>
      </c>
      <c r="V1110" s="849">
        <v>0</v>
      </c>
      <c r="W1110" s="849">
        <v>0</v>
      </c>
      <c r="X1110" s="849">
        <v>0</v>
      </c>
      <c r="Y1110" s="849">
        <v>-10072.131148</v>
      </c>
      <c r="Z1110" s="850">
        <v>-0.0074</v>
      </c>
    </row>
    <row r="1111" s="823" customFormat="1" ht="38.4" hidden="1" customHeight="1" outlineLevel="1" spans="1:26">
      <c r="A1111" s="846" t="s">
        <v>75</v>
      </c>
      <c r="B1111" s="846" t="s">
        <v>338</v>
      </c>
      <c r="C1111" s="846" t="s">
        <v>9633</v>
      </c>
      <c r="D1111" s="846" t="s">
        <v>8756</v>
      </c>
      <c r="E1111" s="847" t="s">
        <v>9495</v>
      </c>
      <c r="F1111" s="848" t="s">
        <v>9632</v>
      </c>
      <c r="G1111" s="846" t="s">
        <v>9504</v>
      </c>
      <c r="H1111" s="846" t="s">
        <v>6361</v>
      </c>
      <c r="I1111" s="849">
        <v>-6290.924838</v>
      </c>
      <c r="J1111" s="849">
        <v>220</v>
      </c>
      <c r="K1111" s="849">
        <v>535</v>
      </c>
      <c r="L1111" s="848" t="s">
        <v>9517</v>
      </c>
      <c r="M1111" s="849">
        <v>220</v>
      </c>
      <c r="N1111" s="849">
        <v>0</v>
      </c>
      <c r="O1111" s="849">
        <v>538.971544</v>
      </c>
      <c r="P1111" s="849">
        <v>-873.739561</v>
      </c>
      <c r="Q1111" s="846" t="s">
        <v>6342</v>
      </c>
      <c r="R1111" s="846"/>
      <c r="S1111" s="849">
        <v>0</v>
      </c>
      <c r="T1111" s="849">
        <v>0</v>
      </c>
      <c r="U1111" s="849">
        <v>0</v>
      </c>
      <c r="V1111" s="849">
        <v>0</v>
      </c>
      <c r="W1111" s="849">
        <v>0</v>
      </c>
      <c r="X1111" s="849">
        <v>0</v>
      </c>
      <c r="Y1111" s="849">
        <v>-873.739561</v>
      </c>
      <c r="Z1111" s="850">
        <v>-0.0074</v>
      </c>
    </row>
    <row r="1112" s="823" customFormat="1" ht="38.4" hidden="1" customHeight="1" outlineLevel="1" spans="1:26">
      <c r="A1112" s="846" t="s">
        <v>75</v>
      </c>
      <c r="B1112" s="846" t="s">
        <v>338</v>
      </c>
      <c r="C1112" s="846" t="s">
        <v>9634</v>
      </c>
      <c r="D1112" s="846" t="s">
        <v>8756</v>
      </c>
      <c r="E1112" s="847" t="s">
        <v>9495</v>
      </c>
      <c r="F1112" s="848" t="s">
        <v>9632</v>
      </c>
      <c r="G1112" s="846" t="s">
        <v>9504</v>
      </c>
      <c r="H1112" s="846" t="s">
        <v>6361</v>
      </c>
      <c r="I1112" s="849">
        <v>-39837.321621</v>
      </c>
      <c r="J1112" s="849">
        <v>1510</v>
      </c>
      <c r="K1112" s="849">
        <v>493.6</v>
      </c>
      <c r="L1112" s="848" t="s">
        <v>9505</v>
      </c>
      <c r="M1112" s="849">
        <v>1510</v>
      </c>
      <c r="N1112" s="849">
        <v>0</v>
      </c>
      <c r="O1112" s="849">
        <v>497.264213</v>
      </c>
      <c r="P1112" s="849">
        <v>-5532.961336</v>
      </c>
      <c r="Q1112" s="846" t="s">
        <v>6342</v>
      </c>
      <c r="R1112" s="846"/>
      <c r="S1112" s="849">
        <v>0</v>
      </c>
      <c r="T1112" s="849">
        <v>0</v>
      </c>
      <c r="U1112" s="849">
        <v>0</v>
      </c>
      <c r="V1112" s="849">
        <v>0</v>
      </c>
      <c r="W1112" s="849">
        <v>0</v>
      </c>
      <c r="X1112" s="849">
        <v>0</v>
      </c>
      <c r="Y1112" s="849">
        <v>-5532.961336</v>
      </c>
      <c r="Z1112" s="850">
        <v>-0.0074</v>
      </c>
    </row>
    <row r="1113" s="823" customFormat="1" ht="31.05" hidden="1" customHeight="1" outlineLevel="1" spans="1:26">
      <c r="A1113" s="846" t="s">
        <v>75</v>
      </c>
      <c r="B1113" s="846" t="s">
        <v>477</v>
      </c>
      <c r="C1113" s="846" t="s">
        <v>9635</v>
      </c>
      <c r="D1113" s="846" t="s">
        <v>6392</v>
      </c>
      <c r="E1113" s="847" t="s">
        <v>9495</v>
      </c>
      <c r="F1113" s="848" t="s">
        <v>9636</v>
      </c>
      <c r="G1113" s="846" t="s">
        <v>9504</v>
      </c>
      <c r="H1113" s="846" t="s">
        <v>6361</v>
      </c>
      <c r="I1113" s="849">
        <v>-16819.9875</v>
      </c>
      <c r="J1113" s="849">
        <v>200</v>
      </c>
      <c r="K1113" s="849">
        <v>655.75</v>
      </c>
      <c r="L1113" s="848" t="s">
        <v>9517</v>
      </c>
      <c r="M1113" s="849">
        <v>200</v>
      </c>
      <c r="N1113" s="849">
        <v>0</v>
      </c>
      <c r="O1113" s="849">
        <v>667.430547</v>
      </c>
      <c r="P1113" s="849">
        <v>-2336.109375</v>
      </c>
      <c r="Q1113" s="846" t="s">
        <v>6342</v>
      </c>
      <c r="R1113" s="846"/>
      <c r="S1113" s="849">
        <v>0</v>
      </c>
      <c r="T1113" s="849">
        <v>0</v>
      </c>
      <c r="U1113" s="849">
        <v>0</v>
      </c>
      <c r="V1113" s="849">
        <v>0</v>
      </c>
      <c r="W1113" s="849">
        <v>0</v>
      </c>
      <c r="X1113" s="849">
        <v>0</v>
      </c>
      <c r="Y1113" s="849">
        <v>-2336.109375</v>
      </c>
      <c r="Z1113" s="850">
        <v>-0.0178</v>
      </c>
    </row>
    <row r="1114" s="823" customFormat="1" ht="31.05" hidden="1" customHeight="1" outlineLevel="1" spans="1:26">
      <c r="A1114" s="846" t="s">
        <v>75</v>
      </c>
      <c r="B1114" s="846" t="s">
        <v>9637</v>
      </c>
      <c r="C1114" s="846" t="s">
        <v>9638</v>
      </c>
      <c r="D1114" s="846" t="s">
        <v>8781</v>
      </c>
      <c r="E1114" s="847" t="s">
        <v>9495</v>
      </c>
      <c r="F1114" s="848" t="s">
        <v>9632</v>
      </c>
      <c r="G1114" s="846" t="s">
        <v>9497</v>
      </c>
      <c r="H1114" s="846" t="s">
        <v>6361</v>
      </c>
      <c r="I1114" s="849">
        <v>-269181.271141</v>
      </c>
      <c r="J1114" s="849">
        <v>6510</v>
      </c>
      <c r="K1114" s="849">
        <v>5570.04</v>
      </c>
      <c r="L1114" s="848" t="s">
        <v>9639</v>
      </c>
      <c r="M1114" s="849">
        <v>6510</v>
      </c>
      <c r="N1114" s="849">
        <v>0</v>
      </c>
      <c r="O1114" s="849">
        <v>5611.38889</v>
      </c>
      <c r="P1114" s="849">
        <v>-269181.271141</v>
      </c>
      <c r="Q1114" s="846" t="s">
        <v>6342</v>
      </c>
      <c r="R1114" s="846"/>
      <c r="S1114" s="849">
        <v>0</v>
      </c>
      <c r="T1114" s="849">
        <v>0</v>
      </c>
      <c r="U1114" s="849">
        <v>0</v>
      </c>
      <c r="V1114" s="849">
        <v>0</v>
      </c>
      <c r="W1114" s="849">
        <v>0</v>
      </c>
      <c r="X1114" s="849">
        <v>0</v>
      </c>
      <c r="Y1114" s="849">
        <v>-269181.271141</v>
      </c>
      <c r="Z1114" s="850">
        <v>-0.0074</v>
      </c>
    </row>
    <row r="1115" s="823" customFormat="1" ht="31.05" hidden="1" customHeight="1" outlineLevel="1" spans="1:26">
      <c r="A1115" s="846" t="s">
        <v>75</v>
      </c>
      <c r="B1115" s="846" t="s">
        <v>338</v>
      </c>
      <c r="C1115" s="846" t="s">
        <v>9640</v>
      </c>
      <c r="D1115" s="846" t="s">
        <v>8737</v>
      </c>
      <c r="E1115" s="847" t="s">
        <v>9495</v>
      </c>
      <c r="F1115" s="848" t="s">
        <v>9632</v>
      </c>
      <c r="G1115" s="846" t="s">
        <v>9504</v>
      </c>
      <c r="H1115" s="846" t="s">
        <v>6361</v>
      </c>
      <c r="I1115" s="849">
        <v>-191691.481596</v>
      </c>
      <c r="J1115" s="849">
        <v>7000</v>
      </c>
      <c r="K1115" s="849">
        <v>512.35</v>
      </c>
      <c r="L1115" s="848" t="s">
        <v>9599</v>
      </c>
      <c r="M1115" s="849">
        <v>7000</v>
      </c>
      <c r="N1115" s="849">
        <v>0</v>
      </c>
      <c r="O1115" s="849">
        <v>516.153402</v>
      </c>
      <c r="P1115" s="849">
        <v>-26623.816888</v>
      </c>
      <c r="Q1115" s="846" t="s">
        <v>6342</v>
      </c>
      <c r="R1115" s="846"/>
      <c r="S1115" s="849">
        <v>0</v>
      </c>
      <c r="T1115" s="849">
        <v>0</v>
      </c>
      <c r="U1115" s="849">
        <v>0</v>
      </c>
      <c r="V1115" s="849">
        <v>0</v>
      </c>
      <c r="W1115" s="849">
        <v>0</v>
      </c>
      <c r="X1115" s="849">
        <v>0</v>
      </c>
      <c r="Y1115" s="849">
        <v>-26623.816888</v>
      </c>
      <c r="Z1115" s="850">
        <v>-0.0074</v>
      </c>
    </row>
    <row r="1116" s="823" customFormat="1" ht="31.05" hidden="1" customHeight="1" outlineLevel="1" spans="1:26">
      <c r="A1116" s="846" t="s">
        <v>75</v>
      </c>
      <c r="B1116" s="846" t="s">
        <v>3612</v>
      </c>
      <c r="C1116" s="846" t="s">
        <v>9641</v>
      </c>
      <c r="D1116" s="846" t="s">
        <v>5038</v>
      </c>
      <c r="E1116" s="847" t="s">
        <v>9495</v>
      </c>
      <c r="F1116" s="848" t="s">
        <v>9642</v>
      </c>
      <c r="G1116" s="846" t="s">
        <v>9497</v>
      </c>
      <c r="H1116" s="846" t="s">
        <v>6361</v>
      </c>
      <c r="I1116" s="849">
        <v>-31626.689935</v>
      </c>
      <c r="J1116" s="849">
        <v>528</v>
      </c>
      <c r="K1116" s="849">
        <v>4004.5</v>
      </c>
      <c r="L1116" s="848" t="s">
        <v>9627</v>
      </c>
      <c r="M1116" s="849">
        <v>528</v>
      </c>
      <c r="N1116" s="849">
        <v>0</v>
      </c>
      <c r="O1116" s="849">
        <v>4064.399034</v>
      </c>
      <c r="P1116" s="849">
        <v>-31626.689935</v>
      </c>
      <c r="Q1116" s="846" t="s">
        <v>6342</v>
      </c>
      <c r="R1116" s="846"/>
      <c r="S1116" s="849">
        <v>0</v>
      </c>
      <c r="T1116" s="849">
        <v>0</v>
      </c>
      <c r="U1116" s="849">
        <v>0</v>
      </c>
      <c r="V1116" s="849">
        <v>0</v>
      </c>
      <c r="W1116" s="849">
        <v>0</v>
      </c>
      <c r="X1116" s="849">
        <v>0</v>
      </c>
      <c r="Y1116" s="849">
        <v>-31626.689935</v>
      </c>
      <c r="Z1116" s="850">
        <v>-0.015</v>
      </c>
    </row>
    <row r="1117" s="823" customFormat="1" ht="31.05" hidden="1" customHeight="1" outlineLevel="1" spans="1:26">
      <c r="A1117" s="846" t="s">
        <v>75</v>
      </c>
      <c r="B1117" s="846" t="s">
        <v>329</v>
      </c>
      <c r="C1117" s="846" t="s">
        <v>5037</v>
      </c>
      <c r="D1117" s="846" t="s">
        <v>5038</v>
      </c>
      <c r="E1117" s="847" t="s">
        <v>9495</v>
      </c>
      <c r="F1117" s="848" t="s">
        <v>9636</v>
      </c>
      <c r="G1117" s="846" t="s">
        <v>9497</v>
      </c>
      <c r="H1117" s="846" t="s">
        <v>6361</v>
      </c>
      <c r="I1117" s="849">
        <v>-15096.09375</v>
      </c>
      <c r="J1117" s="849">
        <v>200</v>
      </c>
      <c r="K1117" s="849">
        <v>4237.5</v>
      </c>
      <c r="L1117" s="848" t="s">
        <v>9643</v>
      </c>
      <c r="M1117" s="849">
        <v>200</v>
      </c>
      <c r="N1117" s="849">
        <v>0</v>
      </c>
      <c r="O1117" s="849">
        <v>4312.980469</v>
      </c>
      <c r="P1117" s="849">
        <v>-15096.09375</v>
      </c>
      <c r="Q1117" s="846" t="s">
        <v>6342</v>
      </c>
      <c r="R1117" s="846"/>
      <c r="S1117" s="849">
        <v>0</v>
      </c>
      <c r="T1117" s="849">
        <v>0</v>
      </c>
      <c r="U1117" s="849">
        <v>0</v>
      </c>
      <c r="V1117" s="849">
        <v>0</v>
      </c>
      <c r="W1117" s="849">
        <v>0</v>
      </c>
      <c r="X1117" s="849">
        <v>0</v>
      </c>
      <c r="Y1117" s="849">
        <v>-15096.09375</v>
      </c>
      <c r="Z1117" s="850">
        <v>-0.0178</v>
      </c>
    </row>
    <row r="1118" s="823" customFormat="1" ht="31.05" hidden="1" customHeight="1" outlineLevel="1" spans="1:26">
      <c r="A1118" s="846" t="s">
        <v>75</v>
      </c>
      <c r="B1118" s="846" t="s">
        <v>3441</v>
      </c>
      <c r="C1118" s="846" t="s">
        <v>9644</v>
      </c>
      <c r="D1118" s="846" t="s">
        <v>8735</v>
      </c>
      <c r="E1118" s="847" t="s">
        <v>9495</v>
      </c>
      <c r="F1118" s="848" t="s">
        <v>9636</v>
      </c>
      <c r="G1118" s="846" t="s">
        <v>9504</v>
      </c>
      <c r="H1118" s="846" t="s">
        <v>6361</v>
      </c>
      <c r="I1118" s="849">
        <v>-32447.25</v>
      </c>
      <c r="J1118" s="849">
        <v>400</v>
      </c>
      <c r="K1118" s="849">
        <v>632.5</v>
      </c>
      <c r="L1118" s="848" t="s">
        <v>9535</v>
      </c>
      <c r="M1118" s="849">
        <v>400</v>
      </c>
      <c r="N1118" s="849">
        <v>0</v>
      </c>
      <c r="O1118" s="849">
        <v>643.766406</v>
      </c>
      <c r="P1118" s="849">
        <v>-4506.5625</v>
      </c>
      <c r="Q1118" s="846" t="s">
        <v>6342</v>
      </c>
      <c r="R1118" s="846"/>
      <c r="S1118" s="849">
        <v>0</v>
      </c>
      <c r="T1118" s="849">
        <v>0</v>
      </c>
      <c r="U1118" s="849">
        <v>0</v>
      </c>
      <c r="V1118" s="849">
        <v>0</v>
      </c>
      <c r="W1118" s="849">
        <v>0</v>
      </c>
      <c r="X1118" s="849">
        <v>0</v>
      </c>
      <c r="Y1118" s="849">
        <v>-4506.5625</v>
      </c>
      <c r="Z1118" s="850">
        <v>-0.0178</v>
      </c>
    </row>
    <row r="1119" s="823" customFormat="1" ht="31.05" hidden="1" customHeight="1" outlineLevel="1" spans="1:26">
      <c r="A1119" s="846" t="s">
        <v>75</v>
      </c>
      <c r="B1119" s="846" t="s">
        <v>3325</v>
      </c>
      <c r="C1119" s="846" t="s">
        <v>5012</v>
      </c>
      <c r="D1119" s="846" t="s">
        <v>5013</v>
      </c>
      <c r="E1119" s="847" t="s">
        <v>9495</v>
      </c>
      <c r="F1119" s="848" t="s">
        <v>9636</v>
      </c>
      <c r="G1119" s="846" t="s">
        <v>9497</v>
      </c>
      <c r="H1119" s="846" t="s">
        <v>6361</v>
      </c>
      <c r="I1119" s="849">
        <v>-423008.130081</v>
      </c>
      <c r="J1119" s="849">
        <v>10000</v>
      </c>
      <c r="K1119" s="849">
        <v>3025</v>
      </c>
      <c r="L1119" s="848" t="s">
        <v>9532</v>
      </c>
      <c r="M1119" s="849">
        <v>10000</v>
      </c>
      <c r="N1119" s="849">
        <v>0</v>
      </c>
      <c r="O1119" s="849">
        <v>3067.300813</v>
      </c>
      <c r="P1119" s="849">
        <v>-423008.130081</v>
      </c>
      <c r="Q1119" s="846" t="s">
        <v>6342</v>
      </c>
      <c r="R1119" s="846"/>
      <c r="S1119" s="849">
        <v>0</v>
      </c>
      <c r="T1119" s="849">
        <v>0</v>
      </c>
      <c r="U1119" s="849">
        <v>0</v>
      </c>
      <c r="V1119" s="849">
        <v>0</v>
      </c>
      <c r="W1119" s="849">
        <v>0</v>
      </c>
      <c r="X1119" s="849">
        <v>0</v>
      </c>
      <c r="Y1119" s="849">
        <v>-423008.130081</v>
      </c>
      <c r="Z1119" s="850">
        <v>-0.014</v>
      </c>
    </row>
    <row r="1120" s="823" customFormat="1" ht="31.05" hidden="1" customHeight="1" outlineLevel="1" spans="1:26">
      <c r="A1120" s="846" t="s">
        <v>75</v>
      </c>
      <c r="B1120" s="846" t="s">
        <v>329</v>
      </c>
      <c r="C1120" s="846" t="s">
        <v>9645</v>
      </c>
      <c r="D1120" s="846" t="s">
        <v>8771</v>
      </c>
      <c r="E1120" s="847" t="s">
        <v>9495</v>
      </c>
      <c r="F1120" s="848" t="s">
        <v>9642</v>
      </c>
      <c r="G1120" s="846" t="s">
        <v>9497</v>
      </c>
      <c r="H1120" s="846" t="s">
        <v>6361</v>
      </c>
      <c r="I1120" s="849">
        <v>-10810.8445</v>
      </c>
      <c r="J1120" s="849">
        <v>125</v>
      </c>
      <c r="K1120" s="849">
        <v>5782</v>
      </c>
      <c r="L1120" s="848" t="s">
        <v>9505</v>
      </c>
      <c r="M1120" s="849">
        <v>125</v>
      </c>
      <c r="N1120" s="849">
        <v>0</v>
      </c>
      <c r="O1120" s="849">
        <v>5868.486756</v>
      </c>
      <c r="P1120" s="849">
        <v>-10810.8445</v>
      </c>
      <c r="Q1120" s="846" t="s">
        <v>6342</v>
      </c>
      <c r="R1120" s="846"/>
      <c r="S1120" s="849">
        <v>0</v>
      </c>
      <c r="T1120" s="849">
        <v>0</v>
      </c>
      <c r="U1120" s="849">
        <v>0</v>
      </c>
      <c r="V1120" s="849">
        <v>0</v>
      </c>
      <c r="W1120" s="849">
        <v>0</v>
      </c>
      <c r="X1120" s="849">
        <v>0</v>
      </c>
      <c r="Y1120" s="849">
        <v>-10810.8445</v>
      </c>
      <c r="Z1120" s="850">
        <v>-0.015</v>
      </c>
    </row>
    <row r="1121" s="823" customFormat="1" ht="31.05" hidden="1" customHeight="1" outlineLevel="1" spans="1:26">
      <c r="A1121" s="846" t="s">
        <v>75</v>
      </c>
      <c r="B1121" s="846" t="s">
        <v>329</v>
      </c>
      <c r="C1121" s="846" t="s">
        <v>5041</v>
      </c>
      <c r="D1121" s="846" t="s">
        <v>5038</v>
      </c>
      <c r="E1121" s="847" t="s">
        <v>9495</v>
      </c>
      <c r="F1121" s="848" t="s">
        <v>9642</v>
      </c>
      <c r="G1121" s="846" t="s">
        <v>9497</v>
      </c>
      <c r="H1121" s="846" t="s">
        <v>6361</v>
      </c>
      <c r="I1121" s="849">
        <v>-31679.093549</v>
      </c>
      <c r="J1121" s="849">
        <v>546</v>
      </c>
      <c r="K1121" s="849">
        <v>3878.9</v>
      </c>
      <c r="L1121" s="848" t="s">
        <v>9643</v>
      </c>
      <c r="M1121" s="849">
        <v>546</v>
      </c>
      <c r="N1121" s="849">
        <v>0</v>
      </c>
      <c r="O1121" s="849">
        <v>3936.920318</v>
      </c>
      <c r="P1121" s="849">
        <v>-31679.093549</v>
      </c>
      <c r="Q1121" s="846" t="s">
        <v>6342</v>
      </c>
      <c r="R1121" s="846"/>
      <c r="S1121" s="849">
        <v>0</v>
      </c>
      <c r="T1121" s="849">
        <v>0</v>
      </c>
      <c r="U1121" s="849">
        <v>0</v>
      </c>
      <c r="V1121" s="849">
        <v>0</v>
      </c>
      <c r="W1121" s="849">
        <v>0</v>
      </c>
      <c r="X1121" s="849">
        <v>0</v>
      </c>
      <c r="Y1121" s="849">
        <v>-31679.093549</v>
      </c>
      <c r="Z1121" s="850">
        <v>-0.015</v>
      </c>
    </row>
    <row r="1122" s="823" customFormat="1" ht="31.05" hidden="1" customHeight="1" outlineLevel="1" spans="1:26">
      <c r="A1122" s="846" t="s">
        <v>75</v>
      </c>
      <c r="B1122" s="846" t="s">
        <v>657</v>
      </c>
      <c r="C1122" s="846" t="s">
        <v>9646</v>
      </c>
      <c r="D1122" s="846" t="s">
        <v>8780</v>
      </c>
      <c r="E1122" s="847" t="s">
        <v>9495</v>
      </c>
      <c r="F1122" s="848" t="s">
        <v>9642</v>
      </c>
      <c r="G1122" s="846" t="s">
        <v>9497</v>
      </c>
      <c r="H1122" s="846" t="s">
        <v>6361</v>
      </c>
      <c r="I1122" s="849">
        <v>-29631.660954</v>
      </c>
      <c r="J1122" s="849">
        <v>500</v>
      </c>
      <c r="K1122" s="849">
        <v>3962</v>
      </c>
      <c r="L1122" s="848" t="s">
        <v>9627</v>
      </c>
      <c r="M1122" s="849">
        <v>500</v>
      </c>
      <c r="N1122" s="849">
        <v>0</v>
      </c>
      <c r="O1122" s="849">
        <v>4021.263322</v>
      </c>
      <c r="P1122" s="849">
        <v>-29631.660954</v>
      </c>
      <c r="Q1122" s="846" t="s">
        <v>6342</v>
      </c>
      <c r="R1122" s="846"/>
      <c r="S1122" s="849">
        <v>0</v>
      </c>
      <c r="T1122" s="849">
        <v>0</v>
      </c>
      <c r="U1122" s="849">
        <v>0</v>
      </c>
      <c r="V1122" s="849">
        <v>0</v>
      </c>
      <c r="W1122" s="849">
        <v>0</v>
      </c>
      <c r="X1122" s="849">
        <v>0</v>
      </c>
      <c r="Y1122" s="849">
        <v>-29631.660954</v>
      </c>
      <c r="Z1122" s="850">
        <v>-0.015</v>
      </c>
    </row>
    <row r="1123" s="823" customFormat="1" ht="31.05" hidden="1" customHeight="1" outlineLevel="1" spans="1:26">
      <c r="A1123" s="846" t="s">
        <v>75</v>
      </c>
      <c r="B1123" s="846" t="s">
        <v>3535</v>
      </c>
      <c r="C1123" s="846" t="s">
        <v>9647</v>
      </c>
      <c r="D1123" s="846" t="s">
        <v>8770</v>
      </c>
      <c r="E1123" s="847" t="s">
        <v>9495</v>
      </c>
      <c r="F1123" s="848" t="s">
        <v>9636</v>
      </c>
      <c r="G1123" s="846" t="s">
        <v>9497</v>
      </c>
      <c r="H1123" s="846" t="s">
        <v>6361</v>
      </c>
      <c r="I1123" s="849">
        <v>-5755.21875</v>
      </c>
      <c r="J1123" s="849">
        <v>90</v>
      </c>
      <c r="K1123" s="849">
        <v>3590</v>
      </c>
      <c r="L1123" s="848" t="s">
        <v>9505</v>
      </c>
      <c r="M1123" s="849">
        <v>90</v>
      </c>
      <c r="N1123" s="849">
        <v>0</v>
      </c>
      <c r="O1123" s="849">
        <v>3653.946875</v>
      </c>
      <c r="P1123" s="849">
        <v>-5755.21875</v>
      </c>
      <c r="Q1123" s="846" t="s">
        <v>6342</v>
      </c>
      <c r="R1123" s="846"/>
      <c r="S1123" s="849">
        <v>0</v>
      </c>
      <c r="T1123" s="849">
        <v>0</v>
      </c>
      <c r="U1123" s="849">
        <v>0</v>
      </c>
      <c r="V1123" s="849">
        <v>0</v>
      </c>
      <c r="W1123" s="849">
        <v>0</v>
      </c>
      <c r="X1123" s="849">
        <v>0</v>
      </c>
      <c r="Y1123" s="849">
        <v>-5755.21875</v>
      </c>
      <c r="Z1123" s="850">
        <v>-0.0178</v>
      </c>
    </row>
    <row r="1124" s="823" customFormat="1" ht="31.05" hidden="1" customHeight="1" outlineLevel="1" spans="1:26">
      <c r="A1124" s="846" t="s">
        <v>75</v>
      </c>
      <c r="B1124" s="846" t="s">
        <v>3535</v>
      </c>
      <c r="C1124" s="846" t="s">
        <v>9648</v>
      </c>
      <c r="D1124" s="846" t="s">
        <v>8777</v>
      </c>
      <c r="E1124" s="847" t="s">
        <v>9495</v>
      </c>
      <c r="F1124" s="848" t="s">
        <v>9636</v>
      </c>
      <c r="G1124" s="846" t="s">
        <v>9497</v>
      </c>
      <c r="H1124" s="846" t="s">
        <v>6361</v>
      </c>
      <c r="I1124" s="849">
        <v>-107161.734938</v>
      </c>
      <c r="J1124" s="849">
        <v>1780</v>
      </c>
      <c r="K1124" s="849">
        <v>3379.83</v>
      </c>
      <c r="L1124" s="848" t="s">
        <v>9505</v>
      </c>
      <c r="M1124" s="849">
        <v>1780</v>
      </c>
      <c r="N1124" s="849">
        <v>0</v>
      </c>
      <c r="O1124" s="849">
        <v>3440.033222</v>
      </c>
      <c r="P1124" s="849">
        <v>-107161.734938</v>
      </c>
      <c r="Q1124" s="846" t="s">
        <v>6342</v>
      </c>
      <c r="R1124" s="846"/>
      <c r="S1124" s="849">
        <v>0</v>
      </c>
      <c r="T1124" s="849">
        <v>0</v>
      </c>
      <c r="U1124" s="849">
        <v>0</v>
      </c>
      <c r="V1124" s="849">
        <v>0</v>
      </c>
      <c r="W1124" s="849">
        <v>0</v>
      </c>
      <c r="X1124" s="849">
        <v>0</v>
      </c>
      <c r="Y1124" s="849">
        <v>-107161.734938</v>
      </c>
      <c r="Z1124" s="850">
        <v>-0.0178</v>
      </c>
    </row>
    <row r="1125" s="823" customFormat="1" ht="31.05" hidden="1" customHeight="1" outlineLevel="1" spans="1:26">
      <c r="A1125" s="846" t="s">
        <v>75</v>
      </c>
      <c r="B1125" s="846" t="s">
        <v>338</v>
      </c>
      <c r="C1125" s="846" t="s">
        <v>9649</v>
      </c>
      <c r="D1125" s="846" t="s">
        <v>8783</v>
      </c>
      <c r="E1125" s="847" t="s">
        <v>9495</v>
      </c>
      <c r="F1125" s="848" t="s">
        <v>9636</v>
      </c>
      <c r="G1125" s="846" t="s">
        <v>9497</v>
      </c>
      <c r="H1125" s="846" t="s">
        <v>6361</v>
      </c>
      <c r="I1125" s="849">
        <v>-152630.816625</v>
      </c>
      <c r="J1125" s="849">
        <v>2580</v>
      </c>
      <c r="K1125" s="849">
        <v>3321.22</v>
      </c>
      <c r="L1125" s="848" t="s">
        <v>9650</v>
      </c>
      <c r="M1125" s="849">
        <v>2580</v>
      </c>
      <c r="N1125" s="849">
        <v>0</v>
      </c>
      <c r="O1125" s="849">
        <v>3380.379231</v>
      </c>
      <c r="P1125" s="849">
        <v>-152630.816625</v>
      </c>
      <c r="Q1125" s="846" t="s">
        <v>6342</v>
      </c>
      <c r="R1125" s="846"/>
      <c r="S1125" s="849">
        <v>0</v>
      </c>
      <c r="T1125" s="849">
        <v>0</v>
      </c>
      <c r="U1125" s="849">
        <v>0</v>
      </c>
      <c r="V1125" s="849">
        <v>0</v>
      </c>
      <c r="W1125" s="849">
        <v>0</v>
      </c>
      <c r="X1125" s="849">
        <v>0</v>
      </c>
      <c r="Y1125" s="849">
        <v>-152630.816625</v>
      </c>
      <c r="Z1125" s="850">
        <v>-0.0178</v>
      </c>
    </row>
    <row r="1126" s="823" customFormat="1" ht="31.05" hidden="1" customHeight="1" outlineLevel="1" spans="1:26">
      <c r="A1126" s="846" t="s">
        <v>75</v>
      </c>
      <c r="B1126" s="846" t="s">
        <v>3325</v>
      </c>
      <c r="C1126" s="846" t="s">
        <v>5026</v>
      </c>
      <c r="D1126" s="846" t="s">
        <v>5013</v>
      </c>
      <c r="E1126" s="847" t="s">
        <v>9495</v>
      </c>
      <c r="F1126" s="848" t="s">
        <v>9642</v>
      </c>
      <c r="G1126" s="846" t="s">
        <v>9497</v>
      </c>
      <c r="H1126" s="846" t="s">
        <v>6361</v>
      </c>
      <c r="I1126" s="849">
        <v>-29151.943463</v>
      </c>
      <c r="J1126" s="849">
        <v>6000</v>
      </c>
      <c r="K1126" s="849">
        <v>3025</v>
      </c>
      <c r="L1126" s="848" t="s">
        <v>9651</v>
      </c>
      <c r="M1126" s="849">
        <v>6000</v>
      </c>
      <c r="N1126" s="849">
        <v>0</v>
      </c>
      <c r="O1126" s="849">
        <v>3029.858657</v>
      </c>
      <c r="P1126" s="849">
        <v>-29151.943463</v>
      </c>
      <c r="Q1126" s="846" t="s">
        <v>6342</v>
      </c>
      <c r="R1126" s="846"/>
      <c r="S1126" s="849">
        <v>0</v>
      </c>
      <c r="T1126" s="849">
        <v>0</v>
      </c>
      <c r="U1126" s="849">
        <v>0</v>
      </c>
      <c r="V1126" s="849">
        <v>0</v>
      </c>
      <c r="W1126" s="849">
        <v>0</v>
      </c>
      <c r="X1126" s="849">
        <v>0</v>
      </c>
      <c r="Y1126" s="849">
        <v>-29151.943463</v>
      </c>
      <c r="Z1126" s="850">
        <v>-0.0016</v>
      </c>
    </row>
    <row r="1127" s="823" customFormat="1" ht="31.05" hidden="1" customHeight="1" outlineLevel="1" spans="1:26">
      <c r="A1127" s="846" t="s">
        <v>75</v>
      </c>
      <c r="B1127" s="846" t="s">
        <v>338</v>
      </c>
      <c r="C1127" s="846" t="s">
        <v>9652</v>
      </c>
      <c r="D1127" s="846" t="s">
        <v>8783</v>
      </c>
      <c r="E1127" s="847" t="s">
        <v>9495</v>
      </c>
      <c r="F1127" s="848" t="s">
        <v>9636</v>
      </c>
      <c r="G1127" s="846" t="s">
        <v>9497</v>
      </c>
      <c r="H1127" s="846" t="s">
        <v>6361</v>
      </c>
      <c r="I1127" s="849">
        <v>-152630.816625</v>
      </c>
      <c r="J1127" s="849">
        <v>2580</v>
      </c>
      <c r="K1127" s="849">
        <v>3321.22</v>
      </c>
      <c r="L1127" s="848" t="s">
        <v>9650</v>
      </c>
      <c r="M1127" s="849">
        <v>2580</v>
      </c>
      <c r="N1127" s="849">
        <v>0</v>
      </c>
      <c r="O1127" s="849">
        <v>3380.379231</v>
      </c>
      <c r="P1127" s="849">
        <v>-152630.816625</v>
      </c>
      <c r="Q1127" s="846" t="s">
        <v>6342</v>
      </c>
      <c r="R1127" s="846"/>
      <c r="S1127" s="849">
        <v>0</v>
      </c>
      <c r="T1127" s="849">
        <v>0</v>
      </c>
      <c r="U1127" s="849">
        <v>0</v>
      </c>
      <c r="V1127" s="849">
        <v>0</v>
      </c>
      <c r="W1127" s="849">
        <v>0</v>
      </c>
      <c r="X1127" s="849">
        <v>0</v>
      </c>
      <c r="Y1127" s="849">
        <v>-152630.816625</v>
      </c>
      <c r="Z1127" s="850">
        <v>-0.0178</v>
      </c>
    </row>
    <row r="1128" s="823" customFormat="1" ht="31.05" hidden="1" customHeight="1" outlineLevel="1" spans="1:26">
      <c r="A1128" s="846" t="s">
        <v>75</v>
      </c>
      <c r="B1128" s="846" t="s">
        <v>338</v>
      </c>
      <c r="C1128" s="846" t="s">
        <v>9653</v>
      </c>
      <c r="D1128" s="846" t="s">
        <v>8783</v>
      </c>
      <c r="E1128" s="847" t="s">
        <v>9495</v>
      </c>
      <c r="F1128" s="848" t="s">
        <v>9636</v>
      </c>
      <c r="G1128" s="846" t="s">
        <v>9497</v>
      </c>
      <c r="H1128" s="846" t="s">
        <v>6361</v>
      </c>
      <c r="I1128" s="849">
        <v>-159559.191563</v>
      </c>
      <c r="J1128" s="849">
        <v>2700</v>
      </c>
      <c r="K1128" s="849">
        <v>3317.67</v>
      </c>
      <c r="L1128" s="848" t="s">
        <v>9650</v>
      </c>
      <c r="M1128" s="849">
        <v>2700</v>
      </c>
      <c r="N1128" s="849">
        <v>0</v>
      </c>
      <c r="O1128" s="849">
        <v>3376.765997</v>
      </c>
      <c r="P1128" s="849">
        <v>-159559.191563</v>
      </c>
      <c r="Q1128" s="846" t="s">
        <v>6342</v>
      </c>
      <c r="R1128" s="846"/>
      <c r="S1128" s="849">
        <v>0</v>
      </c>
      <c r="T1128" s="849">
        <v>0</v>
      </c>
      <c r="U1128" s="849">
        <v>0</v>
      </c>
      <c r="V1128" s="849">
        <v>0</v>
      </c>
      <c r="W1128" s="849">
        <v>0</v>
      </c>
      <c r="X1128" s="849">
        <v>0</v>
      </c>
      <c r="Y1128" s="849">
        <v>-159559.191563</v>
      </c>
      <c r="Z1128" s="850">
        <v>-0.0178</v>
      </c>
    </row>
    <row r="1129" s="823" customFormat="1" ht="31.05" hidden="1" customHeight="1" outlineLevel="1" spans="1:26">
      <c r="A1129" s="846" t="s">
        <v>75</v>
      </c>
      <c r="B1129" s="846" t="s">
        <v>338</v>
      </c>
      <c r="C1129" s="846" t="s">
        <v>9654</v>
      </c>
      <c r="D1129" s="846" t="s">
        <v>8783</v>
      </c>
      <c r="E1129" s="847" t="s">
        <v>9495</v>
      </c>
      <c r="F1129" s="848" t="s">
        <v>9636</v>
      </c>
      <c r="G1129" s="846" t="s">
        <v>9497</v>
      </c>
      <c r="H1129" s="846" t="s">
        <v>6361</v>
      </c>
      <c r="I1129" s="849">
        <v>-159559.191563</v>
      </c>
      <c r="J1129" s="849">
        <v>2700</v>
      </c>
      <c r="K1129" s="849">
        <v>3317.67</v>
      </c>
      <c r="L1129" s="848" t="s">
        <v>9650</v>
      </c>
      <c r="M1129" s="849">
        <v>2700</v>
      </c>
      <c r="N1129" s="849">
        <v>0</v>
      </c>
      <c r="O1129" s="849">
        <v>3376.765997</v>
      </c>
      <c r="P1129" s="849">
        <v>-159559.191563</v>
      </c>
      <c r="Q1129" s="846" t="s">
        <v>6342</v>
      </c>
      <c r="R1129" s="846"/>
      <c r="S1129" s="849">
        <v>0</v>
      </c>
      <c r="T1129" s="849">
        <v>0</v>
      </c>
      <c r="U1129" s="849">
        <v>0</v>
      </c>
      <c r="V1129" s="849">
        <v>0</v>
      </c>
      <c r="W1129" s="849">
        <v>0</v>
      </c>
      <c r="X1129" s="849">
        <v>0</v>
      </c>
      <c r="Y1129" s="849">
        <v>-159559.191563</v>
      </c>
      <c r="Z1129" s="850">
        <v>-0.0178</v>
      </c>
    </row>
    <row r="1130" s="823" customFormat="1" ht="31.05" hidden="1" customHeight="1" outlineLevel="1" spans="1:26">
      <c r="A1130" s="846" t="s">
        <v>75</v>
      </c>
      <c r="B1130" s="846" t="s">
        <v>3441</v>
      </c>
      <c r="C1130" s="846" t="s">
        <v>9655</v>
      </c>
      <c r="D1130" s="846" t="s">
        <v>6392</v>
      </c>
      <c r="E1130" s="847" t="s">
        <v>9495</v>
      </c>
      <c r="F1130" s="848" t="s">
        <v>9636</v>
      </c>
      <c r="G1130" s="846" t="s">
        <v>9504</v>
      </c>
      <c r="H1130" s="846" t="s">
        <v>6361</v>
      </c>
      <c r="I1130" s="849">
        <v>-231555.375</v>
      </c>
      <c r="J1130" s="849">
        <v>3000</v>
      </c>
      <c r="K1130" s="849">
        <v>601.83</v>
      </c>
      <c r="L1130" s="848" t="s">
        <v>9517</v>
      </c>
      <c r="M1130" s="849">
        <v>3000</v>
      </c>
      <c r="N1130" s="849">
        <v>0</v>
      </c>
      <c r="O1130" s="849">
        <v>612.55349</v>
      </c>
      <c r="P1130" s="849">
        <v>-32160.46875</v>
      </c>
      <c r="Q1130" s="846" t="s">
        <v>6342</v>
      </c>
      <c r="R1130" s="846"/>
      <c r="S1130" s="849">
        <v>0</v>
      </c>
      <c r="T1130" s="849">
        <v>0</v>
      </c>
      <c r="U1130" s="849">
        <v>0</v>
      </c>
      <c r="V1130" s="849">
        <v>0</v>
      </c>
      <c r="W1130" s="849">
        <v>0</v>
      </c>
      <c r="X1130" s="849">
        <v>0</v>
      </c>
      <c r="Y1130" s="849">
        <v>-32160.46875</v>
      </c>
      <c r="Z1130" s="850">
        <v>-0.0178</v>
      </c>
    </row>
    <row r="1131" s="823" customFormat="1" ht="31.05" hidden="1" customHeight="1" outlineLevel="1" spans="1:26">
      <c r="A1131" s="846" t="s">
        <v>75</v>
      </c>
      <c r="B1131" s="846" t="s">
        <v>657</v>
      </c>
      <c r="C1131" s="846" t="s">
        <v>9656</v>
      </c>
      <c r="D1131" s="846" t="s">
        <v>6392</v>
      </c>
      <c r="E1131" s="847" t="s">
        <v>9495</v>
      </c>
      <c r="F1131" s="848" t="s">
        <v>9636</v>
      </c>
      <c r="G1131" s="846" t="s">
        <v>9504</v>
      </c>
      <c r="H1131" s="846" t="s">
        <v>6361</v>
      </c>
      <c r="I1131" s="849">
        <v>-230465.25</v>
      </c>
      <c r="J1131" s="849">
        <v>3000</v>
      </c>
      <c r="K1131" s="849">
        <v>599</v>
      </c>
      <c r="L1131" s="848" t="s">
        <v>9517</v>
      </c>
      <c r="M1131" s="849">
        <v>3000</v>
      </c>
      <c r="N1131" s="849">
        <v>0</v>
      </c>
      <c r="O1131" s="849">
        <v>609.669688</v>
      </c>
      <c r="P1131" s="849">
        <v>-32009.0625</v>
      </c>
      <c r="Q1131" s="846" t="s">
        <v>6342</v>
      </c>
      <c r="R1131" s="846"/>
      <c r="S1131" s="849">
        <v>0</v>
      </c>
      <c r="T1131" s="849">
        <v>0</v>
      </c>
      <c r="U1131" s="849">
        <v>0</v>
      </c>
      <c r="V1131" s="849">
        <v>0</v>
      </c>
      <c r="W1131" s="849">
        <v>0</v>
      </c>
      <c r="X1131" s="849">
        <v>0</v>
      </c>
      <c r="Y1131" s="849">
        <v>-32009.0625</v>
      </c>
      <c r="Z1131" s="850">
        <v>-0.0178</v>
      </c>
    </row>
    <row r="1132" s="823" customFormat="1" ht="31.05" hidden="1" customHeight="1" outlineLevel="1" spans="1:26">
      <c r="A1132" s="846" t="s">
        <v>75</v>
      </c>
      <c r="B1132" s="846" t="s">
        <v>355</v>
      </c>
      <c r="C1132" s="846" t="s">
        <v>9657</v>
      </c>
      <c r="D1132" s="846" t="s">
        <v>3808</v>
      </c>
      <c r="E1132" s="847" t="s">
        <v>9495</v>
      </c>
      <c r="F1132" s="848" t="s">
        <v>8241</v>
      </c>
      <c r="G1132" s="846" t="s">
        <v>9497</v>
      </c>
      <c r="H1132" s="846" t="s">
        <v>6361</v>
      </c>
      <c r="I1132" s="849">
        <v>-77843.597618</v>
      </c>
      <c r="J1132" s="849">
        <v>1008</v>
      </c>
      <c r="K1132" s="849">
        <v>3733.75</v>
      </c>
      <c r="L1132" s="848" t="s">
        <v>9505</v>
      </c>
      <c r="M1132" s="849">
        <v>1008</v>
      </c>
      <c r="N1132" s="849">
        <v>0</v>
      </c>
      <c r="O1132" s="849">
        <v>3810.975791</v>
      </c>
      <c r="P1132" s="849">
        <v>-77843.597618</v>
      </c>
      <c r="Q1132" s="846" t="s">
        <v>6342</v>
      </c>
      <c r="R1132" s="846"/>
      <c r="S1132" s="849">
        <v>0</v>
      </c>
      <c r="T1132" s="849">
        <v>0</v>
      </c>
      <c r="U1132" s="849">
        <v>0</v>
      </c>
      <c r="V1132" s="849">
        <v>0</v>
      </c>
      <c r="W1132" s="849">
        <v>0</v>
      </c>
      <c r="X1132" s="849">
        <v>0</v>
      </c>
      <c r="Y1132" s="849">
        <v>-77843.597618</v>
      </c>
      <c r="Z1132" s="850">
        <v>-0.0207</v>
      </c>
    </row>
    <row r="1133" s="823" customFormat="1" ht="31.05" hidden="1" customHeight="1" outlineLevel="1" spans="1:26">
      <c r="A1133" s="846" t="s">
        <v>75</v>
      </c>
      <c r="B1133" s="846" t="s">
        <v>338</v>
      </c>
      <c r="C1133" s="846" t="s">
        <v>9658</v>
      </c>
      <c r="D1133" s="846" t="s">
        <v>6427</v>
      </c>
      <c r="E1133" s="847" t="s">
        <v>9495</v>
      </c>
      <c r="F1133" s="848" t="s">
        <v>8074</v>
      </c>
      <c r="G1133" s="846" t="s">
        <v>9504</v>
      </c>
      <c r="H1133" s="846" t="s">
        <v>6361</v>
      </c>
      <c r="I1133" s="849">
        <v>-811940.899088</v>
      </c>
      <c r="J1133" s="849">
        <v>10000</v>
      </c>
      <c r="K1133" s="849">
        <v>472</v>
      </c>
      <c r="L1133" s="848" t="s">
        <v>9529</v>
      </c>
      <c r="M1133" s="849">
        <v>10000</v>
      </c>
      <c r="N1133" s="849">
        <v>0</v>
      </c>
      <c r="O1133" s="849">
        <v>483.276957</v>
      </c>
      <c r="P1133" s="849">
        <v>-112769.569318</v>
      </c>
      <c r="Q1133" s="846" t="s">
        <v>6342</v>
      </c>
      <c r="R1133" s="846"/>
      <c r="S1133" s="849">
        <v>0</v>
      </c>
      <c r="T1133" s="849">
        <v>0</v>
      </c>
      <c r="U1133" s="849">
        <v>0</v>
      </c>
      <c r="V1133" s="849">
        <v>0</v>
      </c>
      <c r="W1133" s="849">
        <v>0</v>
      </c>
      <c r="X1133" s="849">
        <v>0</v>
      </c>
      <c r="Y1133" s="849">
        <v>-112769.569318</v>
      </c>
      <c r="Z1133" s="850">
        <v>-0.0239</v>
      </c>
    </row>
    <row r="1134" s="823" customFormat="1" ht="31.05" hidden="1" customHeight="1" outlineLevel="1" spans="1:26">
      <c r="A1134" s="846" t="s">
        <v>75</v>
      </c>
      <c r="B1134" s="846" t="s">
        <v>329</v>
      </c>
      <c r="C1134" s="846" t="s">
        <v>9659</v>
      </c>
      <c r="D1134" s="846" t="s">
        <v>6427</v>
      </c>
      <c r="E1134" s="847" t="s">
        <v>9495</v>
      </c>
      <c r="F1134" s="848" t="s">
        <v>9642</v>
      </c>
      <c r="G1134" s="846" t="s">
        <v>9504</v>
      </c>
      <c r="H1134" s="846" t="s">
        <v>6361</v>
      </c>
      <c r="I1134" s="849">
        <v>-2815.740729</v>
      </c>
      <c r="J1134" s="849">
        <v>30</v>
      </c>
      <c r="K1134" s="849">
        <v>871.5</v>
      </c>
      <c r="L1134" s="848" t="s">
        <v>9599</v>
      </c>
      <c r="M1134" s="849">
        <v>30</v>
      </c>
      <c r="N1134" s="849">
        <v>0</v>
      </c>
      <c r="O1134" s="849">
        <v>884.535837</v>
      </c>
      <c r="P1134" s="849">
        <v>-391.075101</v>
      </c>
      <c r="Q1134" s="846" t="s">
        <v>6342</v>
      </c>
      <c r="R1134" s="846"/>
      <c r="S1134" s="849">
        <v>0</v>
      </c>
      <c r="T1134" s="849">
        <v>0</v>
      </c>
      <c r="U1134" s="849">
        <v>0</v>
      </c>
      <c r="V1134" s="849">
        <v>0</v>
      </c>
      <c r="W1134" s="849">
        <v>0</v>
      </c>
      <c r="X1134" s="849">
        <v>0</v>
      </c>
      <c r="Y1134" s="849">
        <v>-391.075101</v>
      </c>
      <c r="Z1134" s="850">
        <v>-0.015</v>
      </c>
    </row>
    <row r="1135" s="823" customFormat="1" ht="31.05" hidden="1" customHeight="1" outlineLevel="1" spans="1:26">
      <c r="A1135" s="846" t="s">
        <v>75</v>
      </c>
      <c r="B1135" s="846" t="s">
        <v>3325</v>
      </c>
      <c r="C1135" s="846" t="s">
        <v>9660</v>
      </c>
      <c r="D1135" s="846" t="s">
        <v>8774</v>
      </c>
      <c r="E1135" s="847" t="s">
        <v>9495</v>
      </c>
      <c r="F1135" s="848" t="s">
        <v>9632</v>
      </c>
      <c r="G1135" s="846" t="s">
        <v>9504</v>
      </c>
      <c r="H1135" s="846" t="s">
        <v>6361</v>
      </c>
      <c r="I1135" s="849">
        <v>851674.848581</v>
      </c>
      <c r="J1135" s="849">
        <v>45000</v>
      </c>
      <c r="K1135" s="849">
        <v>434</v>
      </c>
      <c r="L1135" s="848" t="s">
        <v>9661</v>
      </c>
      <c r="M1135" s="849">
        <v>45000</v>
      </c>
      <c r="N1135" s="849">
        <v>0</v>
      </c>
      <c r="O1135" s="849">
        <v>431.371374</v>
      </c>
      <c r="P1135" s="849">
        <v>118288.173414</v>
      </c>
      <c r="Q1135" s="846" t="s">
        <v>6342</v>
      </c>
      <c r="R1135" s="846"/>
      <c r="S1135" s="849">
        <v>0</v>
      </c>
      <c r="T1135" s="849">
        <v>0</v>
      </c>
      <c r="U1135" s="849">
        <v>0</v>
      </c>
      <c r="V1135" s="849">
        <v>0</v>
      </c>
      <c r="W1135" s="849">
        <v>0</v>
      </c>
      <c r="X1135" s="849">
        <v>0</v>
      </c>
      <c r="Y1135" s="849">
        <v>118288.173414</v>
      </c>
      <c r="Z1135" s="850">
        <v>0.0061</v>
      </c>
    </row>
    <row r="1136" s="823" customFormat="1" ht="31.05" hidden="1" customHeight="1" outlineLevel="1" spans="1:26">
      <c r="A1136" s="846" t="s">
        <v>75</v>
      </c>
      <c r="B1136" s="846" t="s">
        <v>520</v>
      </c>
      <c r="C1136" s="846" t="s">
        <v>6450</v>
      </c>
      <c r="D1136" s="846" t="s">
        <v>6403</v>
      </c>
      <c r="E1136" s="847" t="s">
        <v>9495</v>
      </c>
      <c r="F1136" s="848" t="s">
        <v>9642</v>
      </c>
      <c r="G1136" s="846" t="s">
        <v>9504</v>
      </c>
      <c r="H1136" s="846" t="s">
        <v>6361</v>
      </c>
      <c r="I1136" s="849">
        <v>-1535.540508</v>
      </c>
      <c r="J1136" s="849">
        <v>280</v>
      </c>
      <c r="K1136" s="849">
        <v>474.22</v>
      </c>
      <c r="L1136" s="848" t="s">
        <v>9552</v>
      </c>
      <c r="M1136" s="849">
        <v>280</v>
      </c>
      <c r="N1136" s="849">
        <v>0</v>
      </c>
      <c r="O1136" s="849">
        <v>474.981677</v>
      </c>
      <c r="P1136" s="849">
        <v>-213.269515</v>
      </c>
      <c r="Q1136" s="846" t="s">
        <v>6342</v>
      </c>
      <c r="R1136" s="846"/>
      <c r="S1136" s="849">
        <v>0</v>
      </c>
      <c r="T1136" s="849">
        <v>0</v>
      </c>
      <c r="U1136" s="849">
        <v>0</v>
      </c>
      <c r="V1136" s="849">
        <v>0</v>
      </c>
      <c r="W1136" s="849">
        <v>0</v>
      </c>
      <c r="X1136" s="849">
        <v>0</v>
      </c>
      <c r="Y1136" s="849">
        <v>-213.269515</v>
      </c>
      <c r="Z1136" s="850">
        <v>-0.0016</v>
      </c>
    </row>
    <row r="1137" s="823" customFormat="1" ht="31.05" hidden="1" customHeight="1" outlineLevel="1" spans="1:26">
      <c r="A1137" s="846" t="s">
        <v>75</v>
      </c>
      <c r="B1137" s="846" t="s">
        <v>338</v>
      </c>
      <c r="C1137" s="846" t="s">
        <v>6448</v>
      </c>
      <c r="D1137" s="846" t="s">
        <v>6403</v>
      </c>
      <c r="E1137" s="847" t="s">
        <v>9495</v>
      </c>
      <c r="F1137" s="848" t="s">
        <v>9624</v>
      </c>
      <c r="G1137" s="846" t="s">
        <v>9504</v>
      </c>
      <c r="H1137" s="846" t="s">
        <v>6361</v>
      </c>
      <c r="I1137" s="849">
        <v>-25838.856786</v>
      </c>
      <c r="J1137" s="849">
        <v>500</v>
      </c>
      <c r="K1137" s="849">
        <v>442.38</v>
      </c>
      <c r="L1137" s="848" t="s">
        <v>9552</v>
      </c>
      <c r="M1137" s="849">
        <v>500</v>
      </c>
      <c r="N1137" s="849">
        <v>0</v>
      </c>
      <c r="O1137" s="849">
        <v>449.55746</v>
      </c>
      <c r="P1137" s="849">
        <v>-3588.730109</v>
      </c>
      <c r="Q1137" s="846" t="s">
        <v>6342</v>
      </c>
      <c r="R1137" s="846"/>
      <c r="S1137" s="849">
        <v>0</v>
      </c>
      <c r="T1137" s="849">
        <v>0</v>
      </c>
      <c r="U1137" s="849">
        <v>0</v>
      </c>
      <c r="V1137" s="849">
        <v>0</v>
      </c>
      <c r="W1137" s="849">
        <v>0</v>
      </c>
      <c r="X1137" s="849">
        <v>0</v>
      </c>
      <c r="Y1137" s="849">
        <v>-3588.730109</v>
      </c>
      <c r="Z1137" s="850">
        <v>-0.0162</v>
      </c>
    </row>
    <row r="1138" s="823" customFormat="1" ht="31.05" hidden="1" customHeight="1" outlineLevel="1" spans="1:26">
      <c r="A1138" s="846" t="s">
        <v>75</v>
      </c>
      <c r="B1138" s="846" t="s">
        <v>9662</v>
      </c>
      <c r="C1138" s="846" t="s">
        <v>9663</v>
      </c>
      <c r="D1138" s="846" t="s">
        <v>4302</v>
      </c>
      <c r="E1138" s="847" t="s">
        <v>9495</v>
      </c>
      <c r="F1138" s="848" t="s">
        <v>8074</v>
      </c>
      <c r="G1138" s="846" t="s">
        <v>9504</v>
      </c>
      <c r="H1138" s="846" t="s">
        <v>6361</v>
      </c>
      <c r="I1138" s="849">
        <v>-10420.806242</v>
      </c>
      <c r="J1138" s="849">
        <v>200</v>
      </c>
      <c r="K1138" s="849">
        <v>530</v>
      </c>
      <c r="L1138" s="848" t="s">
        <v>9599</v>
      </c>
      <c r="M1138" s="849">
        <v>200</v>
      </c>
      <c r="N1138" s="849">
        <v>0</v>
      </c>
      <c r="O1138" s="849">
        <v>537.236671</v>
      </c>
      <c r="P1138" s="849">
        <v>-1447.3342</v>
      </c>
      <c r="Q1138" s="846" t="s">
        <v>6342</v>
      </c>
      <c r="R1138" s="846"/>
      <c r="S1138" s="849">
        <v>0</v>
      </c>
      <c r="T1138" s="849">
        <v>0</v>
      </c>
      <c r="U1138" s="849">
        <v>0</v>
      </c>
      <c r="V1138" s="849">
        <v>0</v>
      </c>
      <c r="W1138" s="849">
        <v>0</v>
      </c>
      <c r="X1138" s="849">
        <v>0</v>
      </c>
      <c r="Y1138" s="849">
        <v>-1447.3342</v>
      </c>
      <c r="Z1138" s="850">
        <v>-0.0137</v>
      </c>
    </row>
    <row r="1139" s="823" customFormat="1" ht="31.05" hidden="1" customHeight="1" outlineLevel="1" spans="1:26">
      <c r="A1139" s="846" t="s">
        <v>75</v>
      </c>
      <c r="B1139" s="846" t="s">
        <v>338</v>
      </c>
      <c r="C1139" s="846" t="s">
        <v>9664</v>
      </c>
      <c r="D1139" s="846" t="s">
        <v>8785</v>
      </c>
      <c r="E1139" s="847" t="s">
        <v>9495</v>
      </c>
      <c r="F1139" s="848" t="s">
        <v>8074</v>
      </c>
      <c r="G1139" s="846" t="s">
        <v>9504</v>
      </c>
      <c r="H1139" s="846" t="s">
        <v>6361</v>
      </c>
      <c r="I1139" s="849">
        <v>-2353252.436341</v>
      </c>
      <c r="J1139" s="849">
        <v>30000</v>
      </c>
      <c r="K1139" s="849">
        <v>456</v>
      </c>
      <c r="L1139" s="848" t="s">
        <v>9627</v>
      </c>
      <c r="M1139" s="849">
        <v>30000</v>
      </c>
      <c r="N1139" s="849">
        <v>0</v>
      </c>
      <c r="O1139" s="849">
        <v>466.894687</v>
      </c>
      <c r="P1139" s="849">
        <v>-326840.616158</v>
      </c>
      <c r="Q1139" s="846" t="s">
        <v>6342</v>
      </c>
      <c r="R1139" s="846"/>
      <c r="S1139" s="849">
        <v>0</v>
      </c>
      <c r="T1139" s="849">
        <v>0</v>
      </c>
      <c r="U1139" s="849">
        <v>0</v>
      </c>
      <c r="V1139" s="849">
        <v>0</v>
      </c>
      <c r="W1139" s="849">
        <v>0</v>
      </c>
      <c r="X1139" s="849">
        <v>0</v>
      </c>
      <c r="Y1139" s="849">
        <v>-326840.616158</v>
      </c>
      <c r="Z1139" s="850">
        <v>-0.0239</v>
      </c>
    </row>
    <row r="1140" s="823" customFormat="1" ht="31.05" hidden="1" customHeight="1" outlineLevel="1" spans="1:26">
      <c r="A1140" s="846" t="s">
        <v>75</v>
      </c>
      <c r="B1140" s="846" t="s">
        <v>338</v>
      </c>
      <c r="C1140" s="846" t="s">
        <v>9664</v>
      </c>
      <c r="D1140" s="846" t="s">
        <v>8785</v>
      </c>
      <c r="E1140" s="847" t="s">
        <v>9495</v>
      </c>
      <c r="F1140" s="848" t="s">
        <v>8074</v>
      </c>
      <c r="G1140" s="846" t="s">
        <v>9504</v>
      </c>
      <c r="H1140" s="846" t="s">
        <v>6361</v>
      </c>
      <c r="I1140" s="849">
        <v>-1176626.21817</v>
      </c>
      <c r="J1140" s="849">
        <v>15000</v>
      </c>
      <c r="K1140" s="849">
        <v>456</v>
      </c>
      <c r="L1140" s="848" t="s">
        <v>9627</v>
      </c>
      <c r="M1140" s="849">
        <v>15000</v>
      </c>
      <c r="N1140" s="849">
        <v>0</v>
      </c>
      <c r="O1140" s="849">
        <v>466.894687</v>
      </c>
      <c r="P1140" s="849">
        <v>-163420.308079</v>
      </c>
      <c r="Q1140" s="846" t="s">
        <v>6342</v>
      </c>
      <c r="R1140" s="846"/>
      <c r="S1140" s="849">
        <v>0</v>
      </c>
      <c r="T1140" s="849">
        <v>0</v>
      </c>
      <c r="U1140" s="849">
        <v>0</v>
      </c>
      <c r="V1140" s="849">
        <v>0</v>
      </c>
      <c r="W1140" s="849">
        <v>0</v>
      </c>
      <c r="X1140" s="849">
        <v>0</v>
      </c>
      <c r="Y1140" s="849">
        <v>-163420.308079</v>
      </c>
      <c r="Z1140" s="850">
        <v>-0.0239</v>
      </c>
    </row>
    <row r="1141" s="823" customFormat="1" ht="31.05" hidden="1" customHeight="1" outlineLevel="1" spans="1:26">
      <c r="A1141" s="846" t="s">
        <v>75</v>
      </c>
      <c r="B1141" s="846" t="s">
        <v>520</v>
      </c>
      <c r="C1141" s="846" t="s">
        <v>6446</v>
      </c>
      <c r="D1141" s="846" t="s">
        <v>6447</v>
      </c>
      <c r="E1141" s="847" t="s">
        <v>9495</v>
      </c>
      <c r="F1141" s="848" t="s">
        <v>8241</v>
      </c>
      <c r="G1141" s="846" t="s">
        <v>9504</v>
      </c>
      <c r="H1141" s="846" t="s">
        <v>6361</v>
      </c>
      <c r="I1141" s="849">
        <v>-27365.588616</v>
      </c>
      <c r="J1141" s="849">
        <v>1000</v>
      </c>
      <c r="K1141" s="849">
        <v>452</v>
      </c>
      <c r="L1141" s="848" t="s">
        <v>9552</v>
      </c>
      <c r="M1141" s="849">
        <v>1000</v>
      </c>
      <c r="N1141" s="849">
        <v>0</v>
      </c>
      <c r="O1141" s="849">
        <v>455.800776</v>
      </c>
      <c r="P1141" s="849">
        <v>-3800.776197</v>
      </c>
      <c r="Q1141" s="846" t="s">
        <v>6342</v>
      </c>
      <c r="R1141" s="846"/>
      <c r="S1141" s="849">
        <v>0</v>
      </c>
      <c r="T1141" s="849">
        <v>0</v>
      </c>
      <c r="U1141" s="849">
        <v>0</v>
      </c>
      <c r="V1141" s="849">
        <v>0</v>
      </c>
      <c r="W1141" s="849">
        <v>0</v>
      </c>
      <c r="X1141" s="849">
        <v>0</v>
      </c>
      <c r="Y1141" s="849">
        <v>-3800.776197</v>
      </c>
      <c r="Z1141" s="850">
        <v>-0.0084</v>
      </c>
    </row>
    <row r="1142" s="823" customFormat="1" ht="31.05" hidden="1" customHeight="1" outlineLevel="1" spans="1:26">
      <c r="A1142" s="846" t="s">
        <v>75</v>
      </c>
      <c r="B1142" s="846" t="s">
        <v>520</v>
      </c>
      <c r="C1142" s="846" t="s">
        <v>6444</v>
      </c>
      <c r="D1142" s="846" t="s">
        <v>6445</v>
      </c>
      <c r="E1142" s="847" t="s">
        <v>9495</v>
      </c>
      <c r="F1142" s="848" t="s">
        <v>9624</v>
      </c>
      <c r="G1142" s="846" t="s">
        <v>9504</v>
      </c>
      <c r="H1142" s="846" t="s">
        <v>6361</v>
      </c>
      <c r="I1142" s="849">
        <v>-157129.00097</v>
      </c>
      <c r="J1142" s="849">
        <v>6000</v>
      </c>
      <c r="K1142" s="849">
        <v>450</v>
      </c>
      <c r="L1142" s="848" t="s">
        <v>9552</v>
      </c>
      <c r="M1142" s="849">
        <v>6000</v>
      </c>
      <c r="N1142" s="849">
        <v>0</v>
      </c>
      <c r="O1142" s="849">
        <v>453.637245</v>
      </c>
      <c r="P1142" s="849">
        <v>-21823.472357</v>
      </c>
      <c r="Q1142" s="846" t="s">
        <v>6342</v>
      </c>
      <c r="R1142" s="846"/>
      <c r="S1142" s="849">
        <v>0</v>
      </c>
      <c r="T1142" s="849">
        <v>0</v>
      </c>
      <c r="U1142" s="849">
        <v>0</v>
      </c>
      <c r="V1142" s="849">
        <v>0</v>
      </c>
      <c r="W1142" s="849">
        <v>0</v>
      </c>
      <c r="X1142" s="849">
        <v>0</v>
      </c>
      <c r="Y1142" s="849">
        <v>-21823.472357</v>
      </c>
      <c r="Z1142" s="850">
        <v>-0.0081</v>
      </c>
    </row>
    <row r="1143" s="823" customFormat="1" ht="31.05" hidden="1" customHeight="1" outlineLevel="1" spans="1:26">
      <c r="A1143" s="846" t="s">
        <v>75</v>
      </c>
      <c r="B1143" s="846" t="s">
        <v>3441</v>
      </c>
      <c r="C1143" s="846" t="s">
        <v>9665</v>
      </c>
      <c r="D1143" s="846" t="s">
        <v>5043</v>
      </c>
      <c r="E1143" s="847" t="s">
        <v>9495</v>
      </c>
      <c r="F1143" s="848" t="s">
        <v>9642</v>
      </c>
      <c r="G1143" s="846" t="s">
        <v>9497</v>
      </c>
      <c r="H1143" s="846" t="s">
        <v>6361</v>
      </c>
      <c r="I1143" s="849">
        <v>-102340.158006</v>
      </c>
      <c r="J1143" s="849">
        <v>1466</v>
      </c>
      <c r="K1143" s="849">
        <v>4667.03</v>
      </c>
      <c r="L1143" s="848" t="s">
        <v>9650</v>
      </c>
      <c r="M1143" s="849">
        <v>1466</v>
      </c>
      <c r="N1143" s="849">
        <v>0</v>
      </c>
      <c r="O1143" s="849">
        <v>4736.839112</v>
      </c>
      <c r="P1143" s="849">
        <v>-102340.158006</v>
      </c>
      <c r="Q1143" s="846" t="s">
        <v>6342</v>
      </c>
      <c r="R1143" s="846"/>
      <c r="S1143" s="849">
        <v>0</v>
      </c>
      <c r="T1143" s="849">
        <v>0</v>
      </c>
      <c r="U1143" s="849">
        <v>0</v>
      </c>
      <c r="V1143" s="849">
        <v>0</v>
      </c>
      <c r="W1143" s="849">
        <v>0</v>
      </c>
      <c r="X1143" s="849">
        <v>0</v>
      </c>
      <c r="Y1143" s="849">
        <v>-102340.158006</v>
      </c>
      <c r="Z1143" s="850">
        <v>-0.015</v>
      </c>
    </row>
    <row r="1144" s="823" customFormat="1" ht="38.4" hidden="1" customHeight="1" outlineLevel="1" spans="1:26">
      <c r="A1144" s="846" t="s">
        <v>75</v>
      </c>
      <c r="B1144" s="846" t="s">
        <v>9666</v>
      </c>
      <c r="C1144" s="846" t="s">
        <v>9667</v>
      </c>
      <c r="D1144" s="846" t="s">
        <v>8747</v>
      </c>
      <c r="E1144" s="847" t="s">
        <v>9495</v>
      </c>
      <c r="F1144" s="848" t="s">
        <v>8241</v>
      </c>
      <c r="G1144" s="846" t="s">
        <v>9504</v>
      </c>
      <c r="H1144" s="846" t="s">
        <v>6361</v>
      </c>
      <c r="I1144" s="849">
        <v>-330242.406769</v>
      </c>
      <c r="J1144" s="849">
        <v>4800</v>
      </c>
      <c r="K1144" s="849">
        <v>462</v>
      </c>
      <c r="L1144" s="848" t="s">
        <v>9505</v>
      </c>
      <c r="M1144" s="849">
        <v>4800</v>
      </c>
      <c r="N1144" s="849">
        <v>0</v>
      </c>
      <c r="O1144" s="849">
        <v>471.555625</v>
      </c>
      <c r="P1144" s="849">
        <v>-45867.00094</v>
      </c>
      <c r="Q1144" s="846" t="s">
        <v>6342</v>
      </c>
      <c r="R1144" s="846"/>
      <c r="S1144" s="849">
        <v>0</v>
      </c>
      <c r="T1144" s="849">
        <v>0</v>
      </c>
      <c r="U1144" s="849">
        <v>0</v>
      </c>
      <c r="V1144" s="849">
        <v>0</v>
      </c>
      <c r="W1144" s="849">
        <v>0</v>
      </c>
      <c r="X1144" s="849">
        <v>0</v>
      </c>
      <c r="Y1144" s="849">
        <v>-45867.00094</v>
      </c>
      <c r="Z1144" s="850">
        <v>-0.0207</v>
      </c>
    </row>
    <row r="1145" s="823" customFormat="1" ht="38.4" hidden="1" customHeight="1" outlineLevel="1" spans="1:26">
      <c r="A1145" s="846" t="s">
        <v>75</v>
      </c>
      <c r="B1145" s="846" t="s">
        <v>9668</v>
      </c>
      <c r="C1145" s="846" t="s">
        <v>9669</v>
      </c>
      <c r="D1145" s="846" t="s">
        <v>8747</v>
      </c>
      <c r="E1145" s="847" t="s">
        <v>9495</v>
      </c>
      <c r="F1145" s="848" t="s">
        <v>8241</v>
      </c>
      <c r="G1145" s="846" t="s">
        <v>9504</v>
      </c>
      <c r="H1145" s="846" t="s">
        <v>6361</v>
      </c>
      <c r="I1145" s="849">
        <v>-326857.779505</v>
      </c>
      <c r="J1145" s="849">
        <v>4800</v>
      </c>
      <c r="K1145" s="849">
        <v>457.27</v>
      </c>
      <c r="L1145" s="848" t="s">
        <v>9505</v>
      </c>
      <c r="M1145" s="849">
        <v>4800</v>
      </c>
      <c r="N1145" s="849">
        <v>0</v>
      </c>
      <c r="O1145" s="849">
        <v>466.72269</v>
      </c>
      <c r="P1145" s="849">
        <v>-45396.91382</v>
      </c>
      <c r="Q1145" s="846" t="s">
        <v>6342</v>
      </c>
      <c r="R1145" s="846"/>
      <c r="S1145" s="849">
        <v>0</v>
      </c>
      <c r="T1145" s="849">
        <v>0</v>
      </c>
      <c r="U1145" s="849">
        <v>0</v>
      </c>
      <c r="V1145" s="849">
        <v>0</v>
      </c>
      <c r="W1145" s="849">
        <v>0</v>
      </c>
      <c r="X1145" s="849">
        <v>0</v>
      </c>
      <c r="Y1145" s="849">
        <v>-45396.91382</v>
      </c>
      <c r="Z1145" s="850">
        <v>-0.0207</v>
      </c>
    </row>
    <row r="1146" s="823" customFormat="1" ht="38.4" hidden="1" customHeight="1" outlineLevel="1" spans="1:26">
      <c r="A1146" s="846" t="s">
        <v>75</v>
      </c>
      <c r="B1146" s="846" t="s">
        <v>412</v>
      </c>
      <c r="C1146" s="846" t="s">
        <v>9670</v>
      </c>
      <c r="D1146" s="846" t="s">
        <v>8734</v>
      </c>
      <c r="E1146" s="847" t="s">
        <v>9495</v>
      </c>
      <c r="F1146" s="848" t="s">
        <v>8074</v>
      </c>
      <c r="G1146" s="846" t="s">
        <v>9504</v>
      </c>
      <c r="H1146" s="846" t="s">
        <v>6361</v>
      </c>
      <c r="I1146" s="849">
        <v>-49724.941482</v>
      </c>
      <c r="J1146" s="849">
        <v>900</v>
      </c>
      <c r="K1146" s="849">
        <v>562</v>
      </c>
      <c r="L1146" s="848" t="s">
        <v>9599</v>
      </c>
      <c r="M1146" s="849">
        <v>900</v>
      </c>
      <c r="N1146" s="849">
        <v>0</v>
      </c>
      <c r="O1146" s="849">
        <v>569.673602</v>
      </c>
      <c r="P1146" s="849">
        <v>-6906.241873</v>
      </c>
      <c r="Q1146" s="846" t="s">
        <v>6342</v>
      </c>
      <c r="R1146" s="846"/>
      <c r="S1146" s="849">
        <v>0</v>
      </c>
      <c r="T1146" s="849">
        <v>0</v>
      </c>
      <c r="U1146" s="849">
        <v>0</v>
      </c>
      <c r="V1146" s="849">
        <v>0</v>
      </c>
      <c r="W1146" s="849">
        <v>0</v>
      </c>
      <c r="X1146" s="849">
        <v>0</v>
      </c>
      <c r="Y1146" s="849">
        <v>-6906.241873</v>
      </c>
      <c r="Z1146" s="850">
        <v>-0.0137</v>
      </c>
    </row>
    <row r="1147" s="823" customFormat="1" ht="31.05" hidden="1" customHeight="1" outlineLevel="1" spans="1:26">
      <c r="A1147" s="846" t="s">
        <v>75</v>
      </c>
      <c r="B1147" s="846" t="s">
        <v>338</v>
      </c>
      <c r="C1147" s="846" t="s">
        <v>9671</v>
      </c>
      <c r="D1147" s="846" t="s">
        <v>8737</v>
      </c>
      <c r="E1147" s="847" t="s">
        <v>9495</v>
      </c>
      <c r="F1147" s="848" t="s">
        <v>8074</v>
      </c>
      <c r="G1147" s="846" t="s">
        <v>9504</v>
      </c>
      <c r="H1147" s="846" t="s">
        <v>6361</v>
      </c>
      <c r="I1147" s="849">
        <v>-166035.033008</v>
      </c>
      <c r="J1147" s="849">
        <v>1900</v>
      </c>
      <c r="K1147" s="849">
        <v>508</v>
      </c>
      <c r="L1147" s="848" t="s">
        <v>9599</v>
      </c>
      <c r="M1147" s="849">
        <v>1900</v>
      </c>
      <c r="N1147" s="849">
        <v>0</v>
      </c>
      <c r="O1147" s="849">
        <v>520.137064</v>
      </c>
      <c r="P1147" s="849">
        <v>-23060.421251</v>
      </c>
      <c r="Q1147" s="846" t="s">
        <v>6342</v>
      </c>
      <c r="R1147" s="846"/>
      <c r="S1147" s="849">
        <v>0</v>
      </c>
      <c r="T1147" s="849">
        <v>0</v>
      </c>
      <c r="U1147" s="849">
        <v>0</v>
      </c>
      <c r="V1147" s="849">
        <v>0</v>
      </c>
      <c r="W1147" s="849">
        <v>0</v>
      </c>
      <c r="X1147" s="849">
        <v>0</v>
      </c>
      <c r="Y1147" s="849">
        <v>-23060.421251</v>
      </c>
      <c r="Z1147" s="850">
        <v>-0.0239</v>
      </c>
    </row>
    <row r="1148" s="823" customFormat="1" ht="31.05" hidden="1" customHeight="1" outlineLevel="1" spans="1:26">
      <c r="A1148" s="846" t="s">
        <v>75</v>
      </c>
      <c r="B1148" s="846" t="s">
        <v>338</v>
      </c>
      <c r="C1148" s="846" t="s">
        <v>9672</v>
      </c>
      <c r="D1148" s="846" t="s">
        <v>8737</v>
      </c>
      <c r="E1148" s="847" t="s">
        <v>9495</v>
      </c>
      <c r="F1148" s="848" t="s">
        <v>9621</v>
      </c>
      <c r="G1148" s="846" t="s">
        <v>9504</v>
      </c>
      <c r="H1148" s="846" t="s">
        <v>6361</v>
      </c>
      <c r="I1148" s="849">
        <v>-441615.734978</v>
      </c>
      <c r="J1148" s="849">
        <v>7894</v>
      </c>
      <c r="K1148" s="849">
        <v>508.69</v>
      </c>
      <c r="L1148" s="848" t="s">
        <v>9599</v>
      </c>
      <c r="M1148" s="849">
        <v>7894</v>
      </c>
      <c r="N1148" s="849">
        <v>0</v>
      </c>
      <c r="O1148" s="849">
        <v>516.459891</v>
      </c>
      <c r="P1148" s="849">
        <v>-61335.518747</v>
      </c>
      <c r="Q1148" s="846" t="s">
        <v>6342</v>
      </c>
      <c r="R1148" s="846"/>
      <c r="S1148" s="849">
        <v>0</v>
      </c>
      <c r="T1148" s="849">
        <v>0</v>
      </c>
      <c r="U1148" s="849">
        <v>0</v>
      </c>
      <c r="V1148" s="849">
        <v>0</v>
      </c>
      <c r="W1148" s="849">
        <v>0</v>
      </c>
      <c r="X1148" s="849">
        <v>0</v>
      </c>
      <c r="Y1148" s="849">
        <v>-61335.518747</v>
      </c>
      <c r="Z1148" s="850">
        <v>-0.0153</v>
      </c>
    </row>
    <row r="1149" s="823" customFormat="1" ht="31.05" hidden="1" customHeight="1" outlineLevel="1" spans="1:26">
      <c r="A1149" s="846" t="s">
        <v>75</v>
      </c>
      <c r="B1149" s="846" t="s">
        <v>3441</v>
      </c>
      <c r="C1149" s="846" t="s">
        <v>9673</v>
      </c>
      <c r="D1149" s="846" t="s">
        <v>6392</v>
      </c>
      <c r="E1149" s="847" t="s">
        <v>9495</v>
      </c>
      <c r="F1149" s="848" t="s">
        <v>9636</v>
      </c>
      <c r="G1149" s="846" t="s">
        <v>9504</v>
      </c>
      <c r="H1149" s="846" t="s">
        <v>6361</v>
      </c>
      <c r="I1149" s="849">
        <v>-71039.091769</v>
      </c>
      <c r="J1149" s="849">
        <v>500</v>
      </c>
      <c r="K1149" s="849">
        <v>727.6</v>
      </c>
      <c r="L1149" s="848" t="s">
        <v>9517</v>
      </c>
      <c r="M1149" s="849">
        <v>500</v>
      </c>
      <c r="N1149" s="849">
        <v>0</v>
      </c>
      <c r="O1149" s="849">
        <v>747.333081</v>
      </c>
      <c r="P1149" s="849">
        <v>-9866.540523</v>
      </c>
      <c r="Q1149" s="846" t="s">
        <v>6342</v>
      </c>
      <c r="R1149" s="846"/>
      <c r="S1149" s="849">
        <v>0</v>
      </c>
      <c r="T1149" s="849">
        <v>0</v>
      </c>
      <c r="U1149" s="849">
        <v>0</v>
      </c>
      <c r="V1149" s="849">
        <v>0</v>
      </c>
      <c r="W1149" s="849">
        <v>0</v>
      </c>
      <c r="X1149" s="849">
        <v>0</v>
      </c>
      <c r="Y1149" s="849">
        <v>-9866.540523</v>
      </c>
      <c r="Z1149" s="850">
        <v>-0.0271</v>
      </c>
    </row>
    <row r="1150" s="823" customFormat="1" ht="31.05" hidden="1" customHeight="1" outlineLevel="1" spans="1:26">
      <c r="A1150" s="846" t="s">
        <v>75</v>
      </c>
      <c r="B1150" s="846" t="s">
        <v>338</v>
      </c>
      <c r="C1150" s="846" t="s">
        <v>9674</v>
      </c>
      <c r="D1150" s="846" t="s">
        <v>8737</v>
      </c>
      <c r="E1150" s="847" t="s">
        <v>9495</v>
      </c>
      <c r="F1150" s="848" t="s">
        <v>9539</v>
      </c>
      <c r="G1150" s="846" t="s">
        <v>9504</v>
      </c>
      <c r="H1150" s="846" t="s">
        <v>6361</v>
      </c>
      <c r="I1150" s="849">
        <v>328703.123159</v>
      </c>
      <c r="J1150" s="849">
        <v>2175</v>
      </c>
      <c r="K1150" s="849">
        <v>520</v>
      </c>
      <c r="L1150" s="848" t="s">
        <v>9599</v>
      </c>
      <c r="M1150" s="849">
        <v>2175</v>
      </c>
      <c r="N1150" s="849">
        <v>0</v>
      </c>
      <c r="O1150" s="849">
        <v>499.010018</v>
      </c>
      <c r="P1150" s="849">
        <v>45653.21155</v>
      </c>
      <c r="Q1150" s="846" t="s">
        <v>6342</v>
      </c>
      <c r="R1150" s="846"/>
      <c r="S1150" s="849">
        <v>0</v>
      </c>
      <c r="T1150" s="849">
        <v>0</v>
      </c>
      <c r="U1150" s="849">
        <v>0</v>
      </c>
      <c r="V1150" s="849">
        <v>0</v>
      </c>
      <c r="W1150" s="849">
        <v>0</v>
      </c>
      <c r="X1150" s="849">
        <v>0</v>
      </c>
      <c r="Y1150" s="849">
        <v>45653.21155</v>
      </c>
      <c r="Z1150" s="850">
        <v>0.0404</v>
      </c>
    </row>
    <row r="1151" s="823" customFormat="1" ht="31.05" hidden="1" customHeight="1" outlineLevel="1" spans="1:26">
      <c r="A1151" s="846" t="s">
        <v>75</v>
      </c>
      <c r="B1151" s="846" t="s">
        <v>355</v>
      </c>
      <c r="C1151" s="846" t="s">
        <v>9675</v>
      </c>
      <c r="D1151" s="846" t="s">
        <v>6392</v>
      </c>
      <c r="E1151" s="847" t="s">
        <v>9495</v>
      </c>
      <c r="F1151" s="848" t="s">
        <v>9676</v>
      </c>
      <c r="G1151" s="846" t="s">
        <v>9504</v>
      </c>
      <c r="H1151" s="846" t="s">
        <v>6361</v>
      </c>
      <c r="I1151" s="849">
        <v>-131251.72521</v>
      </c>
      <c r="J1151" s="849">
        <v>2700</v>
      </c>
      <c r="K1151" s="849">
        <v>543</v>
      </c>
      <c r="L1151" s="848" t="s">
        <v>9677</v>
      </c>
      <c r="M1151" s="849">
        <v>2700</v>
      </c>
      <c r="N1151" s="849">
        <v>0</v>
      </c>
      <c r="O1151" s="849">
        <v>549.751632</v>
      </c>
      <c r="P1151" s="849">
        <v>-18229.406279</v>
      </c>
      <c r="Q1151" s="846" t="s">
        <v>6342</v>
      </c>
      <c r="R1151" s="846"/>
      <c r="S1151" s="849">
        <v>0</v>
      </c>
      <c r="T1151" s="849">
        <v>0</v>
      </c>
      <c r="U1151" s="849">
        <v>0</v>
      </c>
      <c r="V1151" s="849">
        <v>0</v>
      </c>
      <c r="W1151" s="849">
        <v>0</v>
      </c>
      <c r="X1151" s="849">
        <v>0</v>
      </c>
      <c r="Y1151" s="849">
        <v>-18229.406279</v>
      </c>
      <c r="Z1151" s="850">
        <v>-0.0124</v>
      </c>
    </row>
    <row r="1152" s="823" customFormat="1" ht="31.05" hidden="1" customHeight="1" outlineLevel="1" spans="1:26">
      <c r="A1152" s="846" t="s">
        <v>75</v>
      </c>
      <c r="B1152" s="846" t="s">
        <v>355</v>
      </c>
      <c r="C1152" s="846" t="s">
        <v>9678</v>
      </c>
      <c r="D1152" s="846" t="s">
        <v>4290</v>
      </c>
      <c r="E1152" s="847" t="s">
        <v>9495</v>
      </c>
      <c r="F1152" s="848" t="s">
        <v>9676</v>
      </c>
      <c r="G1152" s="846" t="s">
        <v>9504</v>
      </c>
      <c r="H1152" s="846" t="s">
        <v>6361</v>
      </c>
      <c r="I1152" s="849">
        <v>-335821.965807</v>
      </c>
      <c r="J1152" s="849">
        <v>7300</v>
      </c>
      <c r="K1152" s="849">
        <v>513.86</v>
      </c>
      <c r="L1152" s="848" t="s">
        <v>9541</v>
      </c>
      <c r="M1152" s="849">
        <v>7300</v>
      </c>
      <c r="N1152" s="849">
        <v>0</v>
      </c>
      <c r="O1152" s="849">
        <v>520.249307</v>
      </c>
      <c r="P1152" s="849">
        <v>-46641.939695</v>
      </c>
      <c r="Q1152" s="846" t="s">
        <v>6342</v>
      </c>
      <c r="R1152" s="846"/>
      <c r="S1152" s="849">
        <v>0</v>
      </c>
      <c r="T1152" s="849">
        <v>0</v>
      </c>
      <c r="U1152" s="849">
        <v>0</v>
      </c>
      <c r="V1152" s="849">
        <v>0</v>
      </c>
      <c r="W1152" s="849">
        <v>0</v>
      </c>
      <c r="X1152" s="849">
        <v>0</v>
      </c>
      <c r="Y1152" s="849">
        <v>-46641.939695</v>
      </c>
      <c r="Z1152" s="850">
        <v>-0.0124</v>
      </c>
    </row>
    <row r="1153" s="823" customFormat="1" ht="31.05" hidden="1" customHeight="1" outlineLevel="1" spans="1:26">
      <c r="A1153" s="846" t="s">
        <v>75</v>
      </c>
      <c r="B1153" s="846" t="s">
        <v>520</v>
      </c>
      <c r="C1153" s="846" t="s">
        <v>9679</v>
      </c>
      <c r="D1153" s="846" t="s">
        <v>6447</v>
      </c>
      <c r="E1153" s="847" t="s">
        <v>9495</v>
      </c>
      <c r="F1153" s="848" t="s">
        <v>9680</v>
      </c>
      <c r="G1153" s="846" t="s">
        <v>9504</v>
      </c>
      <c r="H1153" s="846" t="s">
        <v>6361</v>
      </c>
      <c r="I1153" s="849">
        <v>-19665.05632</v>
      </c>
      <c r="J1153" s="849">
        <v>300</v>
      </c>
      <c r="K1153" s="849">
        <v>477</v>
      </c>
      <c r="L1153" s="848" t="s">
        <v>9681</v>
      </c>
      <c r="M1153" s="849">
        <v>300</v>
      </c>
      <c r="N1153" s="849">
        <v>0</v>
      </c>
      <c r="O1153" s="849">
        <v>486.104193</v>
      </c>
      <c r="P1153" s="849">
        <v>-2731.257822</v>
      </c>
      <c r="Q1153" s="846" t="s">
        <v>6342</v>
      </c>
      <c r="R1153" s="846"/>
      <c r="S1153" s="849">
        <v>0</v>
      </c>
      <c r="T1153" s="849">
        <v>0</v>
      </c>
      <c r="U1153" s="849">
        <v>0</v>
      </c>
      <c r="V1153" s="849">
        <v>0</v>
      </c>
      <c r="W1153" s="849">
        <v>0</v>
      </c>
      <c r="X1153" s="849">
        <v>0</v>
      </c>
      <c r="Y1153" s="849">
        <v>-2731.257822</v>
      </c>
      <c r="Z1153" s="850">
        <v>-0.0191</v>
      </c>
    </row>
    <row r="1154" s="823" customFormat="1" ht="38.4" hidden="1" customHeight="1" outlineLevel="1" spans="1:26">
      <c r="A1154" s="846" t="s">
        <v>75</v>
      </c>
      <c r="B1154" s="846" t="s">
        <v>338</v>
      </c>
      <c r="C1154" s="846" t="s">
        <v>9682</v>
      </c>
      <c r="D1154" s="846" t="s">
        <v>8756</v>
      </c>
      <c r="E1154" s="847" t="s">
        <v>9495</v>
      </c>
      <c r="F1154" s="848" t="s">
        <v>9680</v>
      </c>
      <c r="G1154" s="846" t="s">
        <v>9504</v>
      </c>
      <c r="H1154" s="846" t="s">
        <v>6361</v>
      </c>
      <c r="I1154" s="849">
        <v>-39508.760951</v>
      </c>
      <c r="J1154" s="849">
        <v>500</v>
      </c>
      <c r="K1154" s="849">
        <v>575</v>
      </c>
      <c r="L1154" s="848" t="s">
        <v>9599</v>
      </c>
      <c r="M1154" s="849">
        <v>500</v>
      </c>
      <c r="N1154" s="849">
        <v>0</v>
      </c>
      <c r="O1154" s="849">
        <v>585.974656</v>
      </c>
      <c r="P1154" s="849">
        <v>-5487.32791</v>
      </c>
      <c r="Q1154" s="846" t="s">
        <v>6342</v>
      </c>
      <c r="R1154" s="846"/>
      <c r="S1154" s="849">
        <v>0</v>
      </c>
      <c r="T1154" s="849">
        <v>0</v>
      </c>
      <c r="U1154" s="849">
        <v>0</v>
      </c>
      <c r="V1154" s="849">
        <v>0</v>
      </c>
      <c r="W1154" s="849">
        <v>0</v>
      </c>
      <c r="X1154" s="849">
        <v>0</v>
      </c>
      <c r="Y1154" s="849">
        <v>-5487.32791</v>
      </c>
      <c r="Z1154" s="850">
        <v>-0.0191</v>
      </c>
    </row>
    <row r="1155" s="823" customFormat="1" ht="31.05" hidden="1" customHeight="1" outlineLevel="1" spans="1:26">
      <c r="A1155" s="846" t="s">
        <v>75</v>
      </c>
      <c r="B1155" s="846" t="s">
        <v>338</v>
      </c>
      <c r="C1155" s="846" t="s">
        <v>9683</v>
      </c>
      <c r="D1155" s="846" t="s">
        <v>8773</v>
      </c>
      <c r="E1155" s="847" t="s">
        <v>9495</v>
      </c>
      <c r="F1155" s="848" t="s">
        <v>9532</v>
      </c>
      <c r="G1155" s="846" t="s">
        <v>9497</v>
      </c>
      <c r="H1155" s="846" t="s">
        <v>6361</v>
      </c>
      <c r="I1155" s="849">
        <v>-10385.617978</v>
      </c>
      <c r="J1155" s="849">
        <v>192</v>
      </c>
      <c r="K1155" s="849">
        <v>3270</v>
      </c>
      <c r="L1155" s="848" t="s">
        <v>9517</v>
      </c>
      <c r="M1155" s="849">
        <v>192</v>
      </c>
      <c r="N1155" s="849">
        <v>0</v>
      </c>
      <c r="O1155" s="849">
        <v>3324.09176</v>
      </c>
      <c r="P1155" s="849">
        <v>-10385.617978</v>
      </c>
      <c r="Q1155" s="846" t="s">
        <v>6342</v>
      </c>
      <c r="R1155" s="846"/>
      <c r="S1155" s="849">
        <v>0</v>
      </c>
      <c r="T1155" s="849">
        <v>0</v>
      </c>
      <c r="U1155" s="849">
        <v>0</v>
      </c>
      <c r="V1155" s="849">
        <v>0</v>
      </c>
      <c r="W1155" s="849">
        <v>0</v>
      </c>
      <c r="X1155" s="849">
        <v>0</v>
      </c>
      <c r="Y1155" s="849">
        <v>-10385.617978</v>
      </c>
      <c r="Z1155" s="850">
        <v>-0.0165</v>
      </c>
    </row>
    <row r="1156" s="823" customFormat="1" ht="31.05" hidden="1" customHeight="1" outlineLevel="1" spans="1:26">
      <c r="A1156" s="846" t="s">
        <v>75</v>
      </c>
      <c r="B1156" s="846" t="s">
        <v>355</v>
      </c>
      <c r="C1156" s="846" t="s">
        <v>9684</v>
      </c>
      <c r="D1156" s="846" t="s">
        <v>8740</v>
      </c>
      <c r="E1156" s="847" t="s">
        <v>9495</v>
      </c>
      <c r="F1156" s="848" t="s">
        <v>9685</v>
      </c>
      <c r="G1156" s="846" t="s">
        <v>9504</v>
      </c>
      <c r="H1156" s="846" t="s">
        <v>6361</v>
      </c>
      <c r="I1156" s="849">
        <v>-46354.157303</v>
      </c>
      <c r="J1156" s="849">
        <v>800</v>
      </c>
      <c r="K1156" s="849">
        <v>486.5</v>
      </c>
      <c r="L1156" s="848" t="s">
        <v>9505</v>
      </c>
      <c r="M1156" s="849">
        <v>800</v>
      </c>
      <c r="N1156" s="849">
        <v>0</v>
      </c>
      <c r="O1156" s="849">
        <v>494.547597</v>
      </c>
      <c r="P1156" s="849">
        <v>-6438.077403</v>
      </c>
      <c r="Q1156" s="846" t="s">
        <v>6342</v>
      </c>
      <c r="R1156" s="846"/>
      <c r="S1156" s="849">
        <v>0</v>
      </c>
      <c r="T1156" s="849">
        <v>0</v>
      </c>
      <c r="U1156" s="849">
        <v>0</v>
      </c>
      <c r="V1156" s="849">
        <v>0</v>
      </c>
      <c r="W1156" s="849">
        <v>0</v>
      </c>
      <c r="X1156" s="849">
        <v>0</v>
      </c>
      <c r="Y1156" s="849">
        <v>-6438.077403</v>
      </c>
      <c r="Z1156" s="850">
        <v>-0.0165</v>
      </c>
    </row>
    <row r="1157" s="823" customFormat="1" ht="31.05" hidden="1" customHeight="1" outlineLevel="1" spans="1:26">
      <c r="A1157" s="846" t="s">
        <v>75</v>
      </c>
      <c r="B1157" s="846" t="s">
        <v>657</v>
      </c>
      <c r="C1157" s="846" t="s">
        <v>9686</v>
      </c>
      <c r="D1157" s="846" t="s">
        <v>6392</v>
      </c>
      <c r="E1157" s="847" t="s">
        <v>9495</v>
      </c>
      <c r="F1157" s="848" t="s">
        <v>9532</v>
      </c>
      <c r="G1157" s="846" t="s">
        <v>9504</v>
      </c>
      <c r="H1157" s="846" t="s">
        <v>6361</v>
      </c>
      <c r="I1157" s="849">
        <v>-15898.570787</v>
      </c>
      <c r="J1157" s="849">
        <v>216</v>
      </c>
      <c r="K1157" s="849">
        <v>618</v>
      </c>
      <c r="L1157" s="848" t="s">
        <v>9541</v>
      </c>
      <c r="M1157" s="849">
        <v>216</v>
      </c>
      <c r="N1157" s="849">
        <v>0</v>
      </c>
      <c r="O1157" s="849">
        <v>628.222846</v>
      </c>
      <c r="P1157" s="849">
        <v>-2208.134831</v>
      </c>
      <c r="Q1157" s="846" t="s">
        <v>6342</v>
      </c>
      <c r="R1157" s="846"/>
      <c r="S1157" s="849">
        <v>0</v>
      </c>
      <c r="T1157" s="849">
        <v>0</v>
      </c>
      <c r="U1157" s="849">
        <v>0</v>
      </c>
      <c r="V1157" s="849">
        <v>0</v>
      </c>
      <c r="W1157" s="849">
        <v>0</v>
      </c>
      <c r="X1157" s="849">
        <v>0</v>
      </c>
      <c r="Y1157" s="849">
        <v>-2208.134831</v>
      </c>
      <c r="Z1157" s="850">
        <v>-0.0165</v>
      </c>
    </row>
    <row r="1158" s="823" customFormat="1" ht="31.05" hidden="1" customHeight="1" outlineLevel="1" spans="1:26">
      <c r="A1158" s="846" t="s">
        <v>75</v>
      </c>
      <c r="B1158" s="846" t="s">
        <v>520</v>
      </c>
      <c r="C1158" s="846" t="s">
        <v>9687</v>
      </c>
      <c r="D1158" s="846" t="s">
        <v>6445</v>
      </c>
      <c r="E1158" s="847" t="s">
        <v>9495</v>
      </c>
      <c r="F1158" s="848" t="s">
        <v>9532</v>
      </c>
      <c r="G1158" s="846" t="s">
        <v>9504</v>
      </c>
      <c r="H1158" s="846" t="s">
        <v>6361</v>
      </c>
      <c r="I1158" s="849">
        <v>-113860.674157</v>
      </c>
      <c r="J1158" s="849">
        <v>2000</v>
      </c>
      <c r="K1158" s="849">
        <v>478</v>
      </c>
      <c r="L1158" s="848" t="s">
        <v>9517</v>
      </c>
      <c r="M1158" s="849">
        <v>2000</v>
      </c>
      <c r="N1158" s="849">
        <v>0</v>
      </c>
      <c r="O1158" s="849">
        <v>485.906991</v>
      </c>
      <c r="P1158" s="849">
        <v>-15813.982522</v>
      </c>
      <c r="Q1158" s="846" t="s">
        <v>6342</v>
      </c>
      <c r="R1158" s="846"/>
      <c r="S1158" s="849">
        <v>0</v>
      </c>
      <c r="T1158" s="849">
        <v>0</v>
      </c>
      <c r="U1158" s="849">
        <v>0</v>
      </c>
      <c r="V1158" s="849">
        <v>0</v>
      </c>
      <c r="W1158" s="849">
        <v>0</v>
      </c>
      <c r="X1158" s="849">
        <v>0</v>
      </c>
      <c r="Y1158" s="849">
        <v>-15813.982522</v>
      </c>
      <c r="Z1158" s="850">
        <v>-0.0165</v>
      </c>
    </row>
    <row r="1159" s="823" customFormat="1" ht="31.05" hidden="1" customHeight="1" outlineLevel="1" spans="1:26">
      <c r="A1159" s="846" t="s">
        <v>75</v>
      </c>
      <c r="B1159" s="846" t="s">
        <v>3497</v>
      </c>
      <c r="C1159" s="846" t="s">
        <v>9688</v>
      </c>
      <c r="D1159" s="846" t="s">
        <v>8740</v>
      </c>
      <c r="E1159" s="847" t="s">
        <v>9495</v>
      </c>
      <c r="F1159" s="848" t="s">
        <v>9532</v>
      </c>
      <c r="G1159" s="846" t="s">
        <v>9504</v>
      </c>
      <c r="H1159" s="846" t="s">
        <v>6361</v>
      </c>
      <c r="I1159" s="849">
        <v>-48589.447191</v>
      </c>
      <c r="J1159" s="849">
        <v>836</v>
      </c>
      <c r="K1159" s="849">
        <v>488</v>
      </c>
      <c r="L1159" s="848" t="s">
        <v>9505</v>
      </c>
      <c r="M1159" s="849">
        <v>836</v>
      </c>
      <c r="N1159" s="849">
        <v>0</v>
      </c>
      <c r="O1159" s="849">
        <v>496.07241</v>
      </c>
      <c r="P1159" s="849">
        <v>-6748.534332</v>
      </c>
      <c r="Q1159" s="846" t="s">
        <v>6342</v>
      </c>
      <c r="R1159" s="846"/>
      <c r="S1159" s="849">
        <v>0</v>
      </c>
      <c r="T1159" s="849">
        <v>0</v>
      </c>
      <c r="U1159" s="849">
        <v>0</v>
      </c>
      <c r="V1159" s="849">
        <v>0</v>
      </c>
      <c r="W1159" s="849">
        <v>0</v>
      </c>
      <c r="X1159" s="849">
        <v>0</v>
      </c>
      <c r="Y1159" s="849">
        <v>-6748.534332</v>
      </c>
      <c r="Z1159" s="850">
        <v>-0.0165</v>
      </c>
    </row>
    <row r="1160" s="823" customFormat="1" ht="31.05" hidden="1" customHeight="1" outlineLevel="1" spans="1:26">
      <c r="A1160" s="846" t="s">
        <v>75</v>
      </c>
      <c r="B1160" s="846" t="s">
        <v>3332</v>
      </c>
      <c r="C1160" s="846" t="s">
        <v>9689</v>
      </c>
      <c r="D1160" s="846" t="s">
        <v>8757</v>
      </c>
      <c r="E1160" s="847" t="s">
        <v>9495</v>
      </c>
      <c r="F1160" s="848" t="s">
        <v>9690</v>
      </c>
      <c r="G1160" s="846" t="s">
        <v>9504</v>
      </c>
      <c r="H1160" s="846" t="s">
        <v>6361</v>
      </c>
      <c r="I1160" s="849">
        <v>-32536.579796</v>
      </c>
      <c r="J1160" s="849">
        <v>1504</v>
      </c>
      <c r="K1160" s="849">
        <v>486.3</v>
      </c>
      <c r="L1160" s="848" t="s">
        <v>9661</v>
      </c>
      <c r="M1160" s="849">
        <v>1504</v>
      </c>
      <c r="N1160" s="849">
        <v>0</v>
      </c>
      <c r="O1160" s="849">
        <v>489.304634</v>
      </c>
      <c r="P1160" s="849">
        <v>-4518.969416</v>
      </c>
      <c r="Q1160" s="846" t="s">
        <v>6342</v>
      </c>
      <c r="R1160" s="846"/>
      <c r="S1160" s="849">
        <v>0</v>
      </c>
      <c r="T1160" s="849">
        <v>0</v>
      </c>
      <c r="U1160" s="849">
        <v>0</v>
      </c>
      <c r="V1160" s="849">
        <v>0</v>
      </c>
      <c r="W1160" s="849">
        <v>0</v>
      </c>
      <c r="X1160" s="849">
        <v>0</v>
      </c>
      <c r="Y1160" s="849">
        <v>-4518.969416</v>
      </c>
      <c r="Z1160" s="850">
        <v>-0.0062</v>
      </c>
    </row>
    <row r="1161" s="823" customFormat="1" ht="31.05" hidden="1" customHeight="1" outlineLevel="1" spans="1:26">
      <c r="A1161" s="846" t="s">
        <v>75</v>
      </c>
      <c r="B1161" s="846" t="s">
        <v>3332</v>
      </c>
      <c r="C1161" s="846" t="s">
        <v>9691</v>
      </c>
      <c r="D1161" s="846" t="s">
        <v>8746</v>
      </c>
      <c r="E1161" s="847" t="s">
        <v>9495</v>
      </c>
      <c r="F1161" s="848" t="s">
        <v>9690</v>
      </c>
      <c r="G1161" s="846" t="s">
        <v>9504</v>
      </c>
      <c r="H1161" s="846" t="s">
        <v>6361</v>
      </c>
      <c r="I1161" s="849">
        <v>-36347.254866</v>
      </c>
      <c r="J1161" s="849">
        <v>1440</v>
      </c>
      <c r="K1161" s="849">
        <v>567.4</v>
      </c>
      <c r="L1161" s="848" t="s">
        <v>9661</v>
      </c>
      <c r="M1161" s="849">
        <v>1440</v>
      </c>
      <c r="N1161" s="849">
        <v>0</v>
      </c>
      <c r="O1161" s="849">
        <v>570.905715</v>
      </c>
      <c r="P1161" s="849">
        <v>-5048.229842</v>
      </c>
      <c r="Q1161" s="846" t="s">
        <v>6342</v>
      </c>
      <c r="R1161" s="846"/>
      <c r="S1161" s="849">
        <v>0</v>
      </c>
      <c r="T1161" s="849">
        <v>0</v>
      </c>
      <c r="U1161" s="849">
        <v>0</v>
      </c>
      <c r="V1161" s="849">
        <v>0</v>
      </c>
      <c r="W1161" s="849">
        <v>0</v>
      </c>
      <c r="X1161" s="849">
        <v>0</v>
      </c>
      <c r="Y1161" s="849">
        <v>-5048.229842</v>
      </c>
      <c r="Z1161" s="850">
        <v>-0.0062</v>
      </c>
    </row>
    <row r="1162" s="823" customFormat="1" ht="31.05" hidden="1" customHeight="1" outlineLevel="1" spans="1:26">
      <c r="A1162" s="846" t="s">
        <v>75</v>
      </c>
      <c r="B1162" s="846" t="s">
        <v>3332</v>
      </c>
      <c r="C1162" s="846" t="s">
        <v>9692</v>
      </c>
      <c r="D1162" s="846" t="s">
        <v>8746</v>
      </c>
      <c r="E1162" s="847" t="s">
        <v>9495</v>
      </c>
      <c r="F1162" s="848" t="s">
        <v>9693</v>
      </c>
      <c r="G1162" s="846" t="s">
        <v>9504</v>
      </c>
      <c r="H1162" s="846" t="s">
        <v>6361</v>
      </c>
      <c r="I1162" s="849">
        <v>-11480.719184</v>
      </c>
      <c r="J1162" s="849">
        <v>475</v>
      </c>
      <c r="K1162" s="849">
        <v>543.32</v>
      </c>
      <c r="L1162" s="848" t="s">
        <v>9599</v>
      </c>
      <c r="M1162" s="849">
        <v>475</v>
      </c>
      <c r="N1162" s="849">
        <v>0</v>
      </c>
      <c r="O1162" s="849">
        <v>546.676935</v>
      </c>
      <c r="P1162" s="849">
        <v>-1594.544331</v>
      </c>
      <c r="Q1162" s="846" t="s">
        <v>6342</v>
      </c>
      <c r="R1162" s="846"/>
      <c r="S1162" s="849">
        <v>0</v>
      </c>
      <c r="T1162" s="849">
        <v>0</v>
      </c>
      <c r="U1162" s="849">
        <v>0</v>
      </c>
      <c r="V1162" s="849">
        <v>0</v>
      </c>
      <c r="W1162" s="849">
        <v>0</v>
      </c>
      <c r="X1162" s="849">
        <v>0</v>
      </c>
      <c r="Y1162" s="849">
        <v>-1594.544331</v>
      </c>
      <c r="Z1162" s="850">
        <v>-0.0062</v>
      </c>
    </row>
    <row r="1163" s="823" customFormat="1" ht="31.05" hidden="1" customHeight="1" outlineLevel="1" spans="1:26">
      <c r="A1163" s="846" t="s">
        <v>75</v>
      </c>
      <c r="B1163" s="846" t="s">
        <v>9694</v>
      </c>
      <c r="C1163" s="846" t="s">
        <v>9695</v>
      </c>
      <c r="D1163" s="846" t="s">
        <v>6501</v>
      </c>
      <c r="E1163" s="847" t="s">
        <v>9495</v>
      </c>
      <c r="F1163" s="848" t="s">
        <v>9680</v>
      </c>
      <c r="G1163" s="846" t="s">
        <v>9497</v>
      </c>
      <c r="H1163" s="846" t="s">
        <v>6361</v>
      </c>
      <c r="I1163" s="849">
        <v>-15832.568395</v>
      </c>
      <c r="J1163" s="849">
        <v>265</v>
      </c>
      <c r="K1163" s="849">
        <v>4483.83</v>
      </c>
      <c r="L1163" s="848" t="s">
        <v>9535</v>
      </c>
      <c r="M1163" s="849">
        <v>265</v>
      </c>
      <c r="N1163" s="849">
        <v>0</v>
      </c>
      <c r="O1163" s="849">
        <v>4543.575541</v>
      </c>
      <c r="P1163" s="849">
        <v>-15832.568395</v>
      </c>
      <c r="Q1163" s="846" t="s">
        <v>6342</v>
      </c>
      <c r="R1163" s="846"/>
      <c r="S1163" s="849">
        <v>0</v>
      </c>
      <c r="T1163" s="849">
        <v>0</v>
      </c>
      <c r="U1163" s="849">
        <v>0</v>
      </c>
      <c r="V1163" s="849">
        <v>0</v>
      </c>
      <c r="W1163" s="849">
        <v>0</v>
      </c>
      <c r="X1163" s="849">
        <v>0</v>
      </c>
      <c r="Y1163" s="849">
        <v>-15832.568395</v>
      </c>
      <c r="Z1163" s="850">
        <v>-0.0133</v>
      </c>
    </row>
    <row r="1164" s="823" customFormat="1" ht="31.05" hidden="1" customHeight="1" outlineLevel="1" spans="1:26">
      <c r="A1164" s="846" t="s">
        <v>75</v>
      </c>
      <c r="B1164" s="846" t="s">
        <v>329</v>
      </c>
      <c r="C1164" s="846" t="s">
        <v>9696</v>
      </c>
      <c r="D1164" s="846" t="s">
        <v>6427</v>
      </c>
      <c r="E1164" s="847" t="s">
        <v>9495</v>
      </c>
      <c r="F1164" s="848" t="s">
        <v>9532</v>
      </c>
      <c r="G1164" s="846" t="s">
        <v>9504</v>
      </c>
      <c r="H1164" s="846" t="s">
        <v>6361</v>
      </c>
      <c r="I1164" s="849">
        <v>-3644.494382</v>
      </c>
      <c r="J1164" s="849">
        <v>40</v>
      </c>
      <c r="K1164" s="849">
        <v>765</v>
      </c>
      <c r="L1164" s="848" t="s">
        <v>9599</v>
      </c>
      <c r="M1164" s="849">
        <v>40</v>
      </c>
      <c r="N1164" s="849">
        <v>0</v>
      </c>
      <c r="O1164" s="849">
        <v>777.654494</v>
      </c>
      <c r="P1164" s="849">
        <v>-506.179775</v>
      </c>
      <c r="Q1164" s="846" t="s">
        <v>6342</v>
      </c>
      <c r="R1164" s="846"/>
      <c r="S1164" s="849">
        <v>0</v>
      </c>
      <c r="T1164" s="849">
        <v>0</v>
      </c>
      <c r="U1164" s="849">
        <v>0</v>
      </c>
      <c r="V1164" s="849">
        <v>0</v>
      </c>
      <c r="W1164" s="849">
        <v>0</v>
      </c>
      <c r="X1164" s="849">
        <v>0</v>
      </c>
      <c r="Y1164" s="849">
        <v>-506.179775</v>
      </c>
      <c r="Z1164" s="850">
        <v>-0.0165</v>
      </c>
    </row>
    <row r="1165" s="823" customFormat="1" ht="31.05" hidden="1" customHeight="1" outlineLevel="1" spans="1:26">
      <c r="A1165" s="846" t="s">
        <v>75</v>
      </c>
      <c r="B1165" s="846" t="s">
        <v>329</v>
      </c>
      <c r="C1165" s="846" t="s">
        <v>9697</v>
      </c>
      <c r="D1165" s="846" t="s">
        <v>6427</v>
      </c>
      <c r="E1165" s="847" t="s">
        <v>9495</v>
      </c>
      <c r="F1165" s="848" t="s">
        <v>9532</v>
      </c>
      <c r="G1165" s="846" t="s">
        <v>9504</v>
      </c>
      <c r="H1165" s="846" t="s">
        <v>6361</v>
      </c>
      <c r="I1165" s="849">
        <v>-98936.869843</v>
      </c>
      <c r="J1165" s="849">
        <v>1118</v>
      </c>
      <c r="K1165" s="849">
        <v>743.02</v>
      </c>
      <c r="L1165" s="848" t="s">
        <v>9599</v>
      </c>
      <c r="M1165" s="849">
        <v>1118</v>
      </c>
      <c r="N1165" s="849">
        <v>0</v>
      </c>
      <c r="O1165" s="849">
        <v>755.310905</v>
      </c>
      <c r="P1165" s="849">
        <v>-13741.231923</v>
      </c>
      <c r="Q1165" s="846" t="s">
        <v>6342</v>
      </c>
      <c r="R1165" s="846"/>
      <c r="S1165" s="849">
        <v>0</v>
      </c>
      <c r="T1165" s="849">
        <v>0</v>
      </c>
      <c r="U1165" s="849">
        <v>0</v>
      </c>
      <c r="V1165" s="849">
        <v>0</v>
      </c>
      <c r="W1165" s="849">
        <v>0</v>
      </c>
      <c r="X1165" s="849">
        <v>0</v>
      </c>
      <c r="Y1165" s="849">
        <v>-13741.231923</v>
      </c>
      <c r="Z1165" s="850">
        <v>-0.0165</v>
      </c>
    </row>
    <row r="1166" s="823" customFormat="1" ht="31.05" hidden="1" customHeight="1" outlineLevel="1" spans="1:26">
      <c r="A1166" s="846" t="s">
        <v>75</v>
      </c>
      <c r="B1166" s="846" t="s">
        <v>329</v>
      </c>
      <c r="C1166" s="846" t="s">
        <v>9698</v>
      </c>
      <c r="D1166" s="846" t="s">
        <v>4290</v>
      </c>
      <c r="E1166" s="847" t="s">
        <v>9495</v>
      </c>
      <c r="F1166" s="848" t="s">
        <v>9699</v>
      </c>
      <c r="G1166" s="846" t="s">
        <v>9504</v>
      </c>
      <c r="H1166" s="846" t="s">
        <v>6361</v>
      </c>
      <c r="I1166" s="849">
        <v>-5165.607477</v>
      </c>
      <c r="J1166" s="849">
        <v>80</v>
      </c>
      <c r="K1166" s="849">
        <v>612.5</v>
      </c>
      <c r="L1166" s="848" t="s">
        <v>9700</v>
      </c>
      <c r="M1166" s="849">
        <v>80</v>
      </c>
      <c r="N1166" s="849">
        <v>0</v>
      </c>
      <c r="O1166" s="849">
        <v>621.468069</v>
      </c>
      <c r="P1166" s="849">
        <v>-717.445483</v>
      </c>
      <c r="Q1166" s="846" t="s">
        <v>6342</v>
      </c>
      <c r="R1166" s="846"/>
      <c r="S1166" s="849">
        <v>0</v>
      </c>
      <c r="T1166" s="849">
        <v>0</v>
      </c>
      <c r="U1166" s="849">
        <v>0</v>
      </c>
      <c r="V1166" s="849">
        <v>0</v>
      </c>
      <c r="W1166" s="849">
        <v>0</v>
      </c>
      <c r="X1166" s="849">
        <v>0</v>
      </c>
      <c r="Y1166" s="849">
        <v>-717.445483</v>
      </c>
      <c r="Z1166" s="850">
        <v>-0.0146</v>
      </c>
    </row>
    <row r="1167" s="823" customFormat="1" ht="31.05" hidden="1" customHeight="1" outlineLevel="1" spans="1:26">
      <c r="A1167" s="846" t="s">
        <v>75</v>
      </c>
      <c r="B1167" s="846" t="s">
        <v>9701</v>
      </c>
      <c r="C1167" s="846" t="s">
        <v>6541</v>
      </c>
      <c r="D1167" s="846" t="s">
        <v>6542</v>
      </c>
      <c r="E1167" s="847" t="s">
        <v>9495</v>
      </c>
      <c r="F1167" s="848" t="s">
        <v>9693</v>
      </c>
      <c r="G1167" s="846" t="s">
        <v>9585</v>
      </c>
      <c r="H1167" s="846" t="s">
        <v>6361</v>
      </c>
      <c r="I1167" s="849">
        <v>34590.817713</v>
      </c>
      <c r="J1167" s="849">
        <v>4700</v>
      </c>
      <c r="K1167" s="849">
        <v>9930138.64</v>
      </c>
      <c r="L1167" s="848" t="s">
        <v>9685</v>
      </c>
      <c r="M1167" s="849">
        <v>2279.01</v>
      </c>
      <c r="N1167" s="849">
        <v>0</v>
      </c>
      <c r="O1167" s="849">
        <v>9895229.234</v>
      </c>
      <c r="P1167" s="849">
        <v>79558880.741049</v>
      </c>
      <c r="Q1167" s="846" t="s">
        <v>6342</v>
      </c>
      <c r="R1167" s="846"/>
      <c r="S1167" s="849">
        <v>0</v>
      </c>
      <c r="T1167" s="849">
        <v>0</v>
      </c>
      <c r="U1167" s="849">
        <v>0</v>
      </c>
      <c r="V1167" s="849">
        <v>0</v>
      </c>
      <c r="W1167" s="849">
        <v>0</v>
      </c>
      <c r="X1167" s="849">
        <v>0</v>
      </c>
      <c r="Y1167" s="849">
        <v>79558880.741049</v>
      </c>
      <c r="Z1167" s="850">
        <v>0.0035</v>
      </c>
    </row>
    <row r="1168" s="823" customFormat="1" ht="31.05" hidden="1" customHeight="1" outlineLevel="1" spans="1:26">
      <c r="A1168" s="846" t="s">
        <v>75</v>
      </c>
      <c r="B1168" s="846" t="s">
        <v>3325</v>
      </c>
      <c r="C1168" s="846" t="s">
        <v>9702</v>
      </c>
      <c r="D1168" s="846" t="s">
        <v>3853</v>
      </c>
      <c r="E1168" s="847" t="s">
        <v>9495</v>
      </c>
      <c r="F1168" s="848" t="s">
        <v>9552</v>
      </c>
      <c r="G1168" s="846" t="s">
        <v>9497</v>
      </c>
      <c r="H1168" s="846" t="s">
        <v>6361</v>
      </c>
      <c r="I1168" s="849">
        <v>-34098.677846</v>
      </c>
      <c r="J1168" s="849">
        <v>2000</v>
      </c>
      <c r="K1168" s="849">
        <v>3110</v>
      </c>
      <c r="L1168" s="848" t="s">
        <v>9599</v>
      </c>
      <c r="M1168" s="849">
        <v>2000</v>
      </c>
      <c r="N1168" s="849">
        <v>0</v>
      </c>
      <c r="O1168" s="849">
        <v>3127.049339</v>
      </c>
      <c r="P1168" s="849">
        <v>-34098.677846</v>
      </c>
      <c r="Q1168" s="846" t="s">
        <v>6342</v>
      </c>
      <c r="R1168" s="846"/>
      <c r="S1168" s="849">
        <v>0</v>
      </c>
      <c r="T1168" s="849">
        <v>0</v>
      </c>
      <c r="U1168" s="849">
        <v>0</v>
      </c>
      <c r="V1168" s="849">
        <v>0</v>
      </c>
      <c r="W1168" s="849">
        <v>0</v>
      </c>
      <c r="X1168" s="849">
        <v>0</v>
      </c>
      <c r="Y1168" s="849">
        <v>-34098.677846</v>
      </c>
      <c r="Z1168" s="850">
        <v>-0.0055</v>
      </c>
    </row>
    <row r="1169" s="823" customFormat="1" ht="38.4" hidden="1" customHeight="1" outlineLevel="1" spans="1:26">
      <c r="A1169" s="846" t="s">
        <v>75</v>
      </c>
      <c r="B1169" s="846" t="s">
        <v>338</v>
      </c>
      <c r="C1169" s="846" t="s">
        <v>9703</v>
      </c>
      <c r="D1169" s="846" t="s">
        <v>8734</v>
      </c>
      <c r="E1169" s="847" t="s">
        <v>9495</v>
      </c>
      <c r="F1169" s="848" t="s">
        <v>9699</v>
      </c>
      <c r="G1169" s="846" t="s">
        <v>9504</v>
      </c>
      <c r="H1169" s="846" t="s">
        <v>6361</v>
      </c>
      <c r="I1169" s="849">
        <v>-118756.261682</v>
      </c>
      <c r="J1169" s="849">
        <v>2000</v>
      </c>
      <c r="K1169" s="849">
        <v>563.25</v>
      </c>
      <c r="L1169" s="848" t="s">
        <v>9599</v>
      </c>
      <c r="M1169" s="849">
        <v>2000</v>
      </c>
      <c r="N1169" s="849">
        <v>0</v>
      </c>
      <c r="O1169" s="849">
        <v>571.496963</v>
      </c>
      <c r="P1169" s="849">
        <v>-16493.925234</v>
      </c>
      <c r="Q1169" s="846" t="s">
        <v>6342</v>
      </c>
      <c r="R1169" s="846"/>
      <c r="S1169" s="849">
        <v>0</v>
      </c>
      <c r="T1169" s="849">
        <v>0</v>
      </c>
      <c r="U1169" s="849">
        <v>0</v>
      </c>
      <c r="V1169" s="849">
        <v>0</v>
      </c>
      <c r="W1169" s="849">
        <v>0</v>
      </c>
      <c r="X1169" s="849">
        <v>0</v>
      </c>
      <c r="Y1169" s="849">
        <v>-16493.925234</v>
      </c>
      <c r="Z1169" s="850">
        <v>-0.0146</v>
      </c>
    </row>
    <row r="1170" s="823" customFormat="1" ht="31.05" hidden="1" customHeight="1" outlineLevel="1" spans="1:26">
      <c r="A1170" s="846" t="s">
        <v>75</v>
      </c>
      <c r="B1170" s="846" t="s">
        <v>500</v>
      </c>
      <c r="C1170" s="846" t="s">
        <v>9704</v>
      </c>
      <c r="D1170" s="846" t="s">
        <v>8765</v>
      </c>
      <c r="E1170" s="847" t="s">
        <v>9495</v>
      </c>
      <c r="F1170" s="848" t="s">
        <v>9699</v>
      </c>
      <c r="G1170" s="846" t="s">
        <v>9513</v>
      </c>
      <c r="H1170" s="846" t="s">
        <v>6361</v>
      </c>
      <c r="I1170" s="849">
        <v>-46786.674426</v>
      </c>
      <c r="J1170" s="849">
        <v>1960</v>
      </c>
      <c r="K1170" s="849">
        <v>507.54</v>
      </c>
      <c r="L1170" s="848" t="s">
        <v>9541</v>
      </c>
      <c r="M1170" s="849">
        <v>1960</v>
      </c>
      <c r="N1170" s="849">
        <v>0</v>
      </c>
      <c r="O1170" s="849">
        <v>510.487007</v>
      </c>
      <c r="P1170" s="849">
        <v>-5776.132645</v>
      </c>
      <c r="Q1170" s="846" t="s">
        <v>6342</v>
      </c>
      <c r="R1170" s="846"/>
      <c r="S1170" s="849">
        <v>0</v>
      </c>
      <c r="T1170" s="849">
        <v>0</v>
      </c>
      <c r="U1170" s="849">
        <v>0</v>
      </c>
      <c r="V1170" s="849">
        <v>0</v>
      </c>
      <c r="W1170" s="849">
        <v>0</v>
      </c>
      <c r="X1170" s="849">
        <v>0</v>
      </c>
      <c r="Y1170" s="849">
        <v>-5776.132645</v>
      </c>
      <c r="Z1170" s="850">
        <v>-0.0058</v>
      </c>
    </row>
    <row r="1171" s="823" customFormat="1" ht="31.05" hidden="1" customHeight="1" outlineLevel="1" spans="1:26">
      <c r="A1171" s="846" t="s">
        <v>75</v>
      </c>
      <c r="B1171" s="846" t="s">
        <v>329</v>
      </c>
      <c r="C1171" s="846" t="s">
        <v>9705</v>
      </c>
      <c r="D1171" s="846" t="s">
        <v>8771</v>
      </c>
      <c r="E1171" s="847" t="s">
        <v>9495</v>
      </c>
      <c r="F1171" s="848" t="s">
        <v>9532</v>
      </c>
      <c r="G1171" s="846" t="s">
        <v>9497</v>
      </c>
      <c r="H1171" s="846" t="s">
        <v>6361</v>
      </c>
      <c r="I1171" s="849">
        <v>-22658.186486</v>
      </c>
      <c r="J1171" s="849">
        <v>325</v>
      </c>
      <c r="K1171" s="849">
        <v>4214.62</v>
      </c>
      <c r="L1171" s="848" t="s">
        <v>9706</v>
      </c>
      <c r="M1171" s="849">
        <v>325</v>
      </c>
      <c r="N1171" s="849">
        <v>0</v>
      </c>
      <c r="O1171" s="849">
        <v>4284.337497</v>
      </c>
      <c r="P1171" s="849">
        <v>-22658.186486</v>
      </c>
      <c r="Q1171" s="846" t="s">
        <v>6342</v>
      </c>
      <c r="R1171" s="846"/>
      <c r="S1171" s="849">
        <v>0</v>
      </c>
      <c r="T1171" s="849">
        <v>0</v>
      </c>
      <c r="U1171" s="849">
        <v>0</v>
      </c>
      <c r="V1171" s="849">
        <v>0</v>
      </c>
      <c r="W1171" s="849">
        <v>0</v>
      </c>
      <c r="X1171" s="849">
        <v>0</v>
      </c>
      <c r="Y1171" s="849">
        <v>-22658.186486</v>
      </c>
      <c r="Z1171" s="850">
        <v>-0.0165</v>
      </c>
    </row>
    <row r="1172" s="823" customFormat="1" ht="31.05" hidden="1" customHeight="1" outlineLevel="1" spans="1:26">
      <c r="A1172" s="846" t="s">
        <v>75</v>
      </c>
      <c r="B1172" s="846" t="s">
        <v>9707</v>
      </c>
      <c r="C1172" s="846" t="s">
        <v>9708</v>
      </c>
      <c r="D1172" s="846" t="s">
        <v>8779</v>
      </c>
      <c r="E1172" s="847" t="s">
        <v>9495</v>
      </c>
      <c r="F1172" s="848" t="s">
        <v>9532</v>
      </c>
      <c r="G1172" s="846" t="s">
        <v>9497</v>
      </c>
      <c r="H1172" s="846" t="s">
        <v>6361</v>
      </c>
      <c r="I1172" s="849">
        <v>-15450.062422</v>
      </c>
      <c r="J1172" s="849">
        <v>200</v>
      </c>
      <c r="K1172" s="849">
        <v>4670</v>
      </c>
      <c r="L1172" s="848" t="s">
        <v>9709</v>
      </c>
      <c r="M1172" s="849">
        <v>200</v>
      </c>
      <c r="N1172" s="849">
        <v>0</v>
      </c>
      <c r="O1172" s="849">
        <v>4747.250312</v>
      </c>
      <c r="P1172" s="849">
        <v>-15450.062422</v>
      </c>
      <c r="Q1172" s="846" t="s">
        <v>6342</v>
      </c>
      <c r="R1172" s="846"/>
      <c r="S1172" s="849">
        <v>0</v>
      </c>
      <c r="T1172" s="849">
        <v>0</v>
      </c>
      <c r="U1172" s="849">
        <v>0</v>
      </c>
      <c r="V1172" s="849">
        <v>0</v>
      </c>
      <c r="W1172" s="849">
        <v>0</v>
      </c>
      <c r="X1172" s="849">
        <v>0</v>
      </c>
      <c r="Y1172" s="849">
        <v>-15450.062422</v>
      </c>
      <c r="Z1172" s="850">
        <v>-0.0165</v>
      </c>
    </row>
    <row r="1173" s="823" customFormat="1" ht="31.05" hidden="1" customHeight="1" outlineLevel="1" spans="1:26">
      <c r="A1173" s="846" t="s">
        <v>75</v>
      </c>
      <c r="B1173" s="846" t="s">
        <v>329</v>
      </c>
      <c r="C1173" s="846" t="s">
        <v>9710</v>
      </c>
      <c r="D1173" s="846" t="s">
        <v>6392</v>
      </c>
      <c r="E1173" s="847" t="s">
        <v>9495</v>
      </c>
      <c r="F1173" s="848" t="s">
        <v>9676</v>
      </c>
      <c r="G1173" s="846" t="s">
        <v>9504</v>
      </c>
      <c r="H1173" s="846" t="s">
        <v>6361</v>
      </c>
      <c r="I1173" s="849">
        <v>-203399.440472</v>
      </c>
      <c r="J1173" s="849">
        <v>4000</v>
      </c>
      <c r="K1173" s="849">
        <v>568</v>
      </c>
      <c r="L1173" s="848" t="s">
        <v>9677</v>
      </c>
      <c r="M1173" s="849">
        <v>4000</v>
      </c>
      <c r="N1173" s="849">
        <v>0</v>
      </c>
      <c r="O1173" s="849">
        <v>575.062481</v>
      </c>
      <c r="P1173" s="849">
        <v>-28249.922288</v>
      </c>
      <c r="Q1173" s="846" t="s">
        <v>6342</v>
      </c>
      <c r="R1173" s="846"/>
      <c r="S1173" s="849">
        <v>0</v>
      </c>
      <c r="T1173" s="849">
        <v>0</v>
      </c>
      <c r="U1173" s="849">
        <v>0</v>
      </c>
      <c r="V1173" s="849">
        <v>0</v>
      </c>
      <c r="W1173" s="849">
        <v>0</v>
      </c>
      <c r="X1173" s="849">
        <v>0</v>
      </c>
      <c r="Y1173" s="849">
        <v>-28249.922288</v>
      </c>
      <c r="Z1173" s="850">
        <v>-0.0124</v>
      </c>
    </row>
    <row r="1174" s="823" customFormat="1" ht="31.05" hidden="1" customHeight="1" outlineLevel="1" spans="1:26">
      <c r="A1174" s="846" t="s">
        <v>75</v>
      </c>
      <c r="B1174" s="846" t="s">
        <v>329</v>
      </c>
      <c r="C1174" s="846" t="s">
        <v>9711</v>
      </c>
      <c r="D1174" s="846" t="s">
        <v>6392</v>
      </c>
      <c r="E1174" s="847" t="s">
        <v>9495</v>
      </c>
      <c r="F1174" s="848" t="s">
        <v>9676</v>
      </c>
      <c r="G1174" s="846" t="s">
        <v>9504</v>
      </c>
      <c r="H1174" s="846" t="s">
        <v>6361</v>
      </c>
      <c r="I1174" s="849">
        <v>-305099.160709</v>
      </c>
      <c r="J1174" s="849">
        <v>6000</v>
      </c>
      <c r="K1174" s="849">
        <v>568</v>
      </c>
      <c r="L1174" s="848" t="s">
        <v>9677</v>
      </c>
      <c r="M1174" s="849">
        <v>6000</v>
      </c>
      <c r="N1174" s="849">
        <v>0</v>
      </c>
      <c r="O1174" s="849">
        <v>575.062481</v>
      </c>
      <c r="P1174" s="849">
        <v>-42374.883432</v>
      </c>
      <c r="Q1174" s="846" t="s">
        <v>6342</v>
      </c>
      <c r="R1174" s="846"/>
      <c r="S1174" s="849">
        <v>0</v>
      </c>
      <c r="T1174" s="849">
        <v>0</v>
      </c>
      <c r="U1174" s="849">
        <v>0</v>
      </c>
      <c r="V1174" s="849">
        <v>0</v>
      </c>
      <c r="W1174" s="849">
        <v>0</v>
      </c>
      <c r="X1174" s="849">
        <v>0</v>
      </c>
      <c r="Y1174" s="849">
        <v>-42374.883432</v>
      </c>
      <c r="Z1174" s="850">
        <v>-0.0124</v>
      </c>
    </row>
    <row r="1175" s="823" customFormat="1" ht="31.05" hidden="1" customHeight="1" outlineLevel="1" spans="1:26">
      <c r="A1175" s="846" t="s">
        <v>75</v>
      </c>
      <c r="B1175" s="846" t="s">
        <v>548</v>
      </c>
      <c r="C1175" s="846" t="s">
        <v>9712</v>
      </c>
      <c r="D1175" s="846" t="s">
        <v>8775</v>
      </c>
      <c r="E1175" s="847" t="s">
        <v>9495</v>
      </c>
      <c r="F1175" s="848" t="s">
        <v>9632</v>
      </c>
      <c r="G1175" s="846" t="s">
        <v>9504</v>
      </c>
      <c r="H1175" s="846" t="s">
        <v>6361</v>
      </c>
      <c r="I1175" s="849">
        <v>13022.256268</v>
      </c>
      <c r="J1175" s="849">
        <v>383.8</v>
      </c>
      <c r="K1175" s="849">
        <v>778.06</v>
      </c>
      <c r="L1175" s="848" t="s">
        <v>9599</v>
      </c>
      <c r="M1175" s="849">
        <v>383.8</v>
      </c>
      <c r="N1175" s="849">
        <v>0</v>
      </c>
      <c r="O1175" s="849">
        <v>773.347481</v>
      </c>
      <c r="P1175" s="849">
        <v>1808.646704</v>
      </c>
      <c r="Q1175" s="846" t="s">
        <v>6342</v>
      </c>
      <c r="R1175" s="846"/>
      <c r="S1175" s="849">
        <v>0</v>
      </c>
      <c r="T1175" s="849">
        <v>0</v>
      </c>
      <c r="U1175" s="849">
        <v>0</v>
      </c>
      <c r="V1175" s="849">
        <v>0</v>
      </c>
      <c r="W1175" s="849">
        <v>0</v>
      </c>
      <c r="X1175" s="849">
        <v>0</v>
      </c>
      <c r="Y1175" s="849">
        <v>1808.646704</v>
      </c>
      <c r="Z1175" s="850">
        <v>0.0061</v>
      </c>
    </row>
    <row r="1176" s="823" customFormat="1" ht="31.05" hidden="1" customHeight="1" outlineLevel="1" spans="1:26">
      <c r="A1176" s="846" t="s">
        <v>75</v>
      </c>
      <c r="B1176" s="846" t="s">
        <v>3325</v>
      </c>
      <c r="C1176" s="846" t="s">
        <v>9713</v>
      </c>
      <c r="D1176" s="846" t="s">
        <v>8752</v>
      </c>
      <c r="E1176" s="847" t="s">
        <v>9495</v>
      </c>
      <c r="F1176" s="848" t="s">
        <v>9699</v>
      </c>
      <c r="G1176" s="846" t="s">
        <v>9504</v>
      </c>
      <c r="H1176" s="846" t="s">
        <v>6361</v>
      </c>
      <c r="I1176" s="849">
        <v>-88629.677419</v>
      </c>
      <c r="J1176" s="849">
        <v>5000</v>
      </c>
      <c r="K1176" s="849">
        <v>424</v>
      </c>
      <c r="L1176" s="848" t="s">
        <v>9599</v>
      </c>
      <c r="M1176" s="849">
        <v>5000</v>
      </c>
      <c r="N1176" s="849">
        <v>0</v>
      </c>
      <c r="O1176" s="849">
        <v>426.461936</v>
      </c>
      <c r="P1176" s="849">
        <v>-12309.677419</v>
      </c>
      <c r="Q1176" s="846" t="s">
        <v>6342</v>
      </c>
      <c r="R1176" s="846"/>
      <c r="S1176" s="849">
        <v>0</v>
      </c>
      <c r="T1176" s="849">
        <v>0</v>
      </c>
      <c r="U1176" s="849">
        <v>0</v>
      </c>
      <c r="V1176" s="849">
        <v>0</v>
      </c>
      <c r="W1176" s="849">
        <v>0</v>
      </c>
      <c r="X1176" s="849">
        <v>0</v>
      </c>
      <c r="Y1176" s="849">
        <v>-12309.677419</v>
      </c>
      <c r="Z1176" s="850">
        <v>-0.0058</v>
      </c>
    </row>
    <row r="1177" s="823" customFormat="1" ht="31.05" hidden="1" customHeight="1" outlineLevel="1" spans="1:26">
      <c r="A1177" s="846" t="s">
        <v>75</v>
      </c>
      <c r="B1177" s="846" t="s">
        <v>329</v>
      </c>
      <c r="C1177" s="846" t="s">
        <v>9714</v>
      </c>
      <c r="D1177" s="846" t="s">
        <v>8735</v>
      </c>
      <c r="E1177" s="847" t="s">
        <v>9495</v>
      </c>
      <c r="F1177" s="848" t="s">
        <v>9693</v>
      </c>
      <c r="G1177" s="846" t="s">
        <v>9504</v>
      </c>
      <c r="H1177" s="846" t="s">
        <v>6361</v>
      </c>
      <c r="I1177" s="849">
        <v>-15346.9924</v>
      </c>
      <c r="J1177" s="849">
        <v>530</v>
      </c>
      <c r="K1177" s="849">
        <v>650.92</v>
      </c>
      <c r="L1177" s="848" t="s">
        <v>9715</v>
      </c>
      <c r="M1177" s="849">
        <v>530</v>
      </c>
      <c r="N1177" s="849">
        <v>0</v>
      </c>
      <c r="O1177" s="849">
        <v>654.941749</v>
      </c>
      <c r="P1177" s="849">
        <v>-2131.526722</v>
      </c>
      <c r="Q1177" s="846" t="s">
        <v>6342</v>
      </c>
      <c r="R1177" s="846"/>
      <c r="S1177" s="849">
        <v>0</v>
      </c>
      <c r="T1177" s="849">
        <v>0</v>
      </c>
      <c r="U1177" s="849">
        <v>0</v>
      </c>
      <c r="V1177" s="849">
        <v>0</v>
      </c>
      <c r="W1177" s="849">
        <v>0</v>
      </c>
      <c r="X1177" s="849">
        <v>0</v>
      </c>
      <c r="Y1177" s="849">
        <v>-2131.526722</v>
      </c>
      <c r="Z1177" s="850">
        <v>-0.0062</v>
      </c>
    </row>
    <row r="1178" s="823" customFormat="1" ht="38.4" hidden="1" customHeight="1" outlineLevel="1" spans="1:26">
      <c r="A1178" s="846" t="s">
        <v>75</v>
      </c>
      <c r="B1178" s="846" t="s">
        <v>338</v>
      </c>
      <c r="C1178" s="846" t="s">
        <v>9716</v>
      </c>
      <c r="D1178" s="846" t="s">
        <v>8756</v>
      </c>
      <c r="E1178" s="847" t="s">
        <v>9495</v>
      </c>
      <c r="F1178" s="848" t="s">
        <v>9699</v>
      </c>
      <c r="G1178" s="846" t="s">
        <v>9504</v>
      </c>
      <c r="H1178" s="846" t="s">
        <v>6361</v>
      </c>
      <c r="I1178" s="849">
        <v>-225180.426168</v>
      </c>
      <c r="J1178" s="849">
        <v>3940</v>
      </c>
      <c r="K1178" s="849">
        <v>542.14</v>
      </c>
      <c r="L1178" s="848" t="s">
        <v>9505</v>
      </c>
      <c r="M1178" s="849">
        <v>3940</v>
      </c>
      <c r="N1178" s="849">
        <v>0</v>
      </c>
      <c r="O1178" s="849">
        <v>550.074888</v>
      </c>
      <c r="P1178" s="849">
        <v>-31275.05919</v>
      </c>
      <c r="Q1178" s="846" t="s">
        <v>6342</v>
      </c>
      <c r="R1178" s="846"/>
      <c r="S1178" s="849">
        <v>0</v>
      </c>
      <c r="T1178" s="849">
        <v>0</v>
      </c>
      <c r="U1178" s="849">
        <v>0</v>
      </c>
      <c r="V1178" s="849">
        <v>0</v>
      </c>
      <c r="W1178" s="849">
        <v>0</v>
      </c>
      <c r="X1178" s="849">
        <v>0</v>
      </c>
      <c r="Y1178" s="849">
        <v>-31275.05919</v>
      </c>
      <c r="Z1178" s="850">
        <v>-0.0146</v>
      </c>
    </row>
    <row r="1179" s="823" customFormat="1" ht="31.05" hidden="1" customHeight="1" outlineLevel="1" spans="1:26">
      <c r="A1179" s="846" t="s">
        <v>75</v>
      </c>
      <c r="B1179" s="846" t="s">
        <v>338</v>
      </c>
      <c r="C1179" s="846" t="s">
        <v>9717</v>
      </c>
      <c r="D1179" s="846" t="s">
        <v>8773</v>
      </c>
      <c r="E1179" s="847" t="s">
        <v>9495</v>
      </c>
      <c r="F1179" s="848" t="s">
        <v>9699</v>
      </c>
      <c r="G1179" s="846" t="s">
        <v>9497</v>
      </c>
      <c r="H1179" s="846" t="s">
        <v>6361</v>
      </c>
      <c r="I1179" s="849">
        <v>-12160.245869</v>
      </c>
      <c r="J1179" s="849">
        <v>252</v>
      </c>
      <c r="K1179" s="849">
        <v>3295.71</v>
      </c>
      <c r="L1179" s="848" t="s">
        <v>9505</v>
      </c>
      <c r="M1179" s="849">
        <v>252</v>
      </c>
      <c r="N1179" s="849">
        <v>0</v>
      </c>
      <c r="O1179" s="849">
        <v>3343.964944</v>
      </c>
      <c r="P1179" s="849">
        <v>-12160.245869</v>
      </c>
      <c r="Q1179" s="846" t="s">
        <v>6342</v>
      </c>
      <c r="R1179" s="846"/>
      <c r="S1179" s="849">
        <v>0</v>
      </c>
      <c r="T1179" s="849">
        <v>0</v>
      </c>
      <c r="U1179" s="849">
        <v>0</v>
      </c>
      <c r="V1179" s="849">
        <v>0</v>
      </c>
      <c r="W1179" s="849">
        <v>0</v>
      </c>
      <c r="X1179" s="849">
        <v>0</v>
      </c>
      <c r="Y1179" s="849">
        <v>-12160.245869</v>
      </c>
      <c r="Z1179" s="850">
        <v>-0.0146</v>
      </c>
    </row>
    <row r="1180" s="823" customFormat="1" ht="31.05" hidden="1" customHeight="1" outlineLevel="1" spans="1:26">
      <c r="A1180" s="846" t="s">
        <v>75</v>
      </c>
      <c r="B1180" s="846" t="s">
        <v>657</v>
      </c>
      <c r="C1180" s="846" t="s">
        <v>9718</v>
      </c>
      <c r="D1180" s="846" t="s">
        <v>6392</v>
      </c>
      <c r="E1180" s="847" t="s">
        <v>9495</v>
      </c>
      <c r="F1180" s="848" t="s">
        <v>9532</v>
      </c>
      <c r="G1180" s="846" t="s">
        <v>9504</v>
      </c>
      <c r="H1180" s="846" t="s">
        <v>6361</v>
      </c>
      <c r="I1180" s="849">
        <v>-161846.250067</v>
      </c>
      <c r="J1180" s="849">
        <v>2178</v>
      </c>
      <c r="K1180" s="849">
        <v>623.92</v>
      </c>
      <c r="L1180" s="848" t="s">
        <v>9505</v>
      </c>
      <c r="M1180" s="849">
        <v>2178</v>
      </c>
      <c r="N1180" s="849">
        <v>0</v>
      </c>
      <c r="O1180" s="849">
        <v>634.240774</v>
      </c>
      <c r="P1180" s="849">
        <v>-22478.645843</v>
      </c>
      <c r="Q1180" s="846" t="s">
        <v>6342</v>
      </c>
      <c r="R1180" s="846"/>
      <c r="S1180" s="849">
        <v>0</v>
      </c>
      <c r="T1180" s="849">
        <v>0</v>
      </c>
      <c r="U1180" s="849">
        <v>0</v>
      </c>
      <c r="V1180" s="849">
        <v>0</v>
      </c>
      <c r="W1180" s="849">
        <v>0</v>
      </c>
      <c r="X1180" s="849">
        <v>0</v>
      </c>
      <c r="Y1180" s="849">
        <v>-22478.645843</v>
      </c>
      <c r="Z1180" s="850">
        <v>-0.0165</v>
      </c>
    </row>
    <row r="1181" s="823" customFormat="1" ht="31.05" hidden="1" customHeight="1" outlineLevel="1" spans="1:26">
      <c r="A1181" s="846" t="s">
        <v>75</v>
      </c>
      <c r="B1181" s="846" t="s">
        <v>3325</v>
      </c>
      <c r="C1181" s="846" t="s">
        <v>9719</v>
      </c>
      <c r="D1181" s="846" t="s">
        <v>8752</v>
      </c>
      <c r="E1181" s="847" t="s">
        <v>9495</v>
      </c>
      <c r="F1181" s="848" t="s">
        <v>9693</v>
      </c>
      <c r="G1181" s="846" t="s">
        <v>9504</v>
      </c>
      <c r="H1181" s="846" t="s">
        <v>6361</v>
      </c>
      <c r="I1181" s="849">
        <v>85856.951103</v>
      </c>
      <c r="J1181" s="849">
        <v>8000</v>
      </c>
      <c r="K1181" s="849">
        <v>424</v>
      </c>
      <c r="L1181" s="848" t="s">
        <v>9599</v>
      </c>
      <c r="M1181" s="849">
        <v>8000</v>
      </c>
      <c r="N1181" s="849">
        <v>0</v>
      </c>
      <c r="O1181" s="849">
        <v>422.509428</v>
      </c>
      <c r="P1181" s="849">
        <v>11924.576542</v>
      </c>
      <c r="Q1181" s="846" t="s">
        <v>6342</v>
      </c>
      <c r="R1181" s="846"/>
      <c r="S1181" s="849">
        <v>0</v>
      </c>
      <c r="T1181" s="849">
        <v>0</v>
      </c>
      <c r="U1181" s="849">
        <v>0</v>
      </c>
      <c r="V1181" s="849">
        <v>0</v>
      </c>
      <c r="W1181" s="849">
        <v>0</v>
      </c>
      <c r="X1181" s="849">
        <v>0</v>
      </c>
      <c r="Y1181" s="849">
        <v>11924.576542</v>
      </c>
      <c r="Z1181" s="850">
        <v>0.0035</v>
      </c>
    </row>
    <row r="1182" s="823" customFormat="1" ht="31.05" hidden="1" customHeight="1" outlineLevel="1" spans="1:26">
      <c r="A1182" s="846" t="s">
        <v>75</v>
      </c>
      <c r="B1182" s="846" t="s">
        <v>412</v>
      </c>
      <c r="C1182" s="846" t="s">
        <v>9720</v>
      </c>
      <c r="D1182" s="846" t="s">
        <v>3761</v>
      </c>
      <c r="E1182" s="847" t="s">
        <v>9495</v>
      </c>
      <c r="F1182" s="848" t="s">
        <v>9693</v>
      </c>
      <c r="G1182" s="846" t="s">
        <v>9497</v>
      </c>
      <c r="H1182" s="846" t="s">
        <v>6361</v>
      </c>
      <c r="I1182" s="849">
        <v>8161.492151</v>
      </c>
      <c r="J1182" s="849">
        <v>1000</v>
      </c>
      <c r="K1182" s="849">
        <v>3335</v>
      </c>
      <c r="L1182" s="848" t="s">
        <v>9541</v>
      </c>
      <c r="M1182" s="849">
        <v>696.12</v>
      </c>
      <c r="N1182" s="849">
        <v>0</v>
      </c>
      <c r="O1182" s="849">
        <v>3323.275807</v>
      </c>
      <c r="P1182" s="849">
        <v>8161.492151</v>
      </c>
      <c r="Q1182" s="846" t="s">
        <v>6342</v>
      </c>
      <c r="R1182" s="846"/>
      <c r="S1182" s="849">
        <v>0</v>
      </c>
      <c r="T1182" s="849">
        <v>0</v>
      </c>
      <c r="U1182" s="849">
        <v>0</v>
      </c>
      <c r="V1182" s="849">
        <v>0</v>
      </c>
      <c r="W1182" s="849">
        <v>0</v>
      </c>
      <c r="X1182" s="849">
        <v>0</v>
      </c>
      <c r="Y1182" s="849">
        <v>8161.492151</v>
      </c>
      <c r="Z1182" s="850">
        <v>0.0035</v>
      </c>
    </row>
    <row r="1183" s="823" customFormat="1" ht="31.05" hidden="1" customHeight="1" outlineLevel="1" spans="1:26">
      <c r="A1183" s="846" t="s">
        <v>75</v>
      </c>
      <c r="B1183" s="846" t="s">
        <v>3325</v>
      </c>
      <c r="C1183" s="846" t="s">
        <v>9721</v>
      </c>
      <c r="D1183" s="846" t="s">
        <v>8752</v>
      </c>
      <c r="E1183" s="847" t="s">
        <v>9495</v>
      </c>
      <c r="F1183" s="848" t="s">
        <v>9690</v>
      </c>
      <c r="G1183" s="846" t="s">
        <v>9504</v>
      </c>
      <c r="H1183" s="846" t="s">
        <v>6361</v>
      </c>
      <c r="I1183" s="849">
        <v>76365.100671</v>
      </c>
      <c r="J1183" s="849">
        <v>7000</v>
      </c>
      <c r="K1183" s="849">
        <v>431</v>
      </c>
      <c r="L1183" s="848" t="s">
        <v>9599</v>
      </c>
      <c r="M1183" s="849">
        <v>7000</v>
      </c>
      <c r="N1183" s="849">
        <v>0</v>
      </c>
      <c r="O1183" s="849">
        <v>429.484819</v>
      </c>
      <c r="P1183" s="849">
        <v>10606.263982</v>
      </c>
      <c r="Q1183" s="846" t="s">
        <v>6342</v>
      </c>
      <c r="R1183" s="846"/>
      <c r="S1183" s="849">
        <v>0</v>
      </c>
      <c r="T1183" s="849">
        <v>0</v>
      </c>
      <c r="U1183" s="849">
        <v>0</v>
      </c>
      <c r="V1183" s="849">
        <v>0</v>
      </c>
      <c r="W1183" s="849">
        <v>0</v>
      </c>
      <c r="X1183" s="849">
        <v>0</v>
      </c>
      <c r="Y1183" s="849">
        <v>10606.263982</v>
      </c>
      <c r="Z1183" s="850">
        <v>0.0035</v>
      </c>
    </row>
    <row r="1184" s="823" customFormat="1" ht="31.05" hidden="1" customHeight="1" outlineLevel="1" spans="1:26">
      <c r="A1184" s="846" t="s">
        <v>75</v>
      </c>
      <c r="B1184" s="846" t="s">
        <v>338</v>
      </c>
      <c r="C1184" s="846" t="s">
        <v>9722</v>
      </c>
      <c r="D1184" s="846" t="s">
        <v>8769</v>
      </c>
      <c r="E1184" s="847" t="s">
        <v>9495</v>
      </c>
      <c r="F1184" s="848" t="s">
        <v>9693</v>
      </c>
      <c r="G1184" s="846" t="s">
        <v>9497</v>
      </c>
      <c r="H1184" s="846" t="s">
        <v>6361</v>
      </c>
      <c r="I1184" s="849">
        <v>-139440.963855</v>
      </c>
      <c r="J1184" s="849">
        <v>6500</v>
      </c>
      <c r="K1184" s="849">
        <v>3472.08</v>
      </c>
      <c r="L1184" s="848" t="s">
        <v>9681</v>
      </c>
      <c r="M1184" s="849">
        <v>6500</v>
      </c>
      <c r="N1184" s="849">
        <v>0</v>
      </c>
      <c r="O1184" s="849">
        <v>3493.532456</v>
      </c>
      <c r="P1184" s="849">
        <v>-139440.963855</v>
      </c>
      <c r="Q1184" s="846" t="s">
        <v>6342</v>
      </c>
      <c r="R1184" s="846"/>
      <c r="S1184" s="849">
        <v>0</v>
      </c>
      <c r="T1184" s="849">
        <v>0</v>
      </c>
      <c r="U1184" s="849">
        <v>0</v>
      </c>
      <c r="V1184" s="849">
        <v>0</v>
      </c>
      <c r="W1184" s="849">
        <v>0</v>
      </c>
      <c r="X1184" s="849">
        <v>0</v>
      </c>
      <c r="Y1184" s="849">
        <v>-139440.963855</v>
      </c>
      <c r="Z1184" s="850">
        <v>-0.0062</v>
      </c>
    </row>
    <row r="1185" s="823" customFormat="1" ht="31.05" hidden="1" customHeight="1" outlineLevel="1" spans="1:26">
      <c r="A1185" s="846" t="s">
        <v>75</v>
      </c>
      <c r="B1185" s="846" t="s">
        <v>6375</v>
      </c>
      <c r="C1185" s="846" t="s">
        <v>9723</v>
      </c>
      <c r="D1185" s="846" t="s">
        <v>8772</v>
      </c>
      <c r="E1185" s="847" t="s">
        <v>9495</v>
      </c>
      <c r="F1185" s="848" t="s">
        <v>9642</v>
      </c>
      <c r="G1185" s="846" t="s">
        <v>9504</v>
      </c>
      <c r="H1185" s="846" t="s">
        <v>6361</v>
      </c>
      <c r="I1185" s="849">
        <v>-749.484613</v>
      </c>
      <c r="J1185" s="849">
        <v>103.2</v>
      </c>
      <c r="K1185" s="849">
        <v>628</v>
      </c>
      <c r="L1185" s="848" t="s">
        <v>9580</v>
      </c>
      <c r="M1185" s="849">
        <v>103.2</v>
      </c>
      <c r="N1185" s="849">
        <v>0</v>
      </c>
      <c r="O1185" s="849">
        <v>629.008673</v>
      </c>
      <c r="P1185" s="849">
        <v>-104.095085</v>
      </c>
      <c r="Q1185" s="846" t="s">
        <v>6342</v>
      </c>
      <c r="R1185" s="846"/>
      <c r="S1185" s="849">
        <v>0</v>
      </c>
      <c r="T1185" s="849">
        <v>0</v>
      </c>
      <c r="U1185" s="849">
        <v>0</v>
      </c>
      <c r="V1185" s="849">
        <v>0</v>
      </c>
      <c r="W1185" s="849">
        <v>0</v>
      </c>
      <c r="X1185" s="849">
        <v>0</v>
      </c>
      <c r="Y1185" s="849">
        <v>-104.095085</v>
      </c>
      <c r="Z1185" s="850">
        <v>-0.0016</v>
      </c>
    </row>
    <row r="1186" s="823" customFormat="1" ht="31.05" hidden="1" customHeight="1" outlineLevel="1" spans="1:26">
      <c r="A1186" s="846" t="s">
        <v>75</v>
      </c>
      <c r="B1186" s="846" t="s">
        <v>3325</v>
      </c>
      <c r="C1186" s="846" t="s">
        <v>6540</v>
      </c>
      <c r="D1186" s="846" t="s">
        <v>5013</v>
      </c>
      <c r="E1186" s="847" t="s">
        <v>9495</v>
      </c>
      <c r="F1186" s="848" t="s">
        <v>9552</v>
      </c>
      <c r="G1186" s="846" t="s">
        <v>9497</v>
      </c>
      <c r="H1186" s="846" t="s">
        <v>6361</v>
      </c>
      <c r="I1186" s="849">
        <v>-82231.538213</v>
      </c>
      <c r="J1186" s="849">
        <v>5000</v>
      </c>
      <c r="K1186" s="849">
        <v>3000</v>
      </c>
      <c r="L1186" s="848" t="s">
        <v>9527</v>
      </c>
      <c r="M1186" s="849">
        <v>5000</v>
      </c>
      <c r="N1186" s="849">
        <v>0</v>
      </c>
      <c r="O1186" s="849">
        <v>3016.446308</v>
      </c>
      <c r="P1186" s="849">
        <v>-82231.538213</v>
      </c>
      <c r="Q1186" s="846" t="s">
        <v>6342</v>
      </c>
      <c r="R1186" s="846"/>
      <c r="S1186" s="849">
        <v>0</v>
      </c>
      <c r="T1186" s="849">
        <v>0</v>
      </c>
      <c r="U1186" s="849">
        <v>0</v>
      </c>
      <c r="V1186" s="849">
        <v>0</v>
      </c>
      <c r="W1186" s="849">
        <v>0</v>
      </c>
      <c r="X1186" s="849">
        <v>0</v>
      </c>
      <c r="Y1186" s="849">
        <v>-82231.538213</v>
      </c>
      <c r="Z1186" s="850">
        <v>-0.0055</v>
      </c>
    </row>
    <row r="1187" s="823" customFormat="1" ht="31.05" hidden="1" customHeight="1" outlineLevel="1" spans="1:26">
      <c r="A1187" s="846" t="s">
        <v>75</v>
      </c>
      <c r="B1187" s="846" t="s">
        <v>338</v>
      </c>
      <c r="C1187" s="846" t="s">
        <v>9724</v>
      </c>
      <c r="D1187" s="846" t="s">
        <v>8783</v>
      </c>
      <c r="E1187" s="847" t="s">
        <v>9495</v>
      </c>
      <c r="F1187" s="848" t="s">
        <v>9690</v>
      </c>
      <c r="G1187" s="846" t="s">
        <v>9497</v>
      </c>
      <c r="H1187" s="846" t="s">
        <v>6361</v>
      </c>
      <c r="I1187" s="849">
        <v>-53423.974421</v>
      </c>
      <c r="J1187" s="849">
        <v>2637</v>
      </c>
      <c r="K1187" s="849">
        <v>3278.98</v>
      </c>
      <c r="L1187" s="848" t="s">
        <v>9709</v>
      </c>
      <c r="M1187" s="849">
        <v>2637</v>
      </c>
      <c r="N1187" s="849">
        <v>0</v>
      </c>
      <c r="O1187" s="849">
        <v>3299.239376</v>
      </c>
      <c r="P1187" s="849">
        <v>-53423.974421</v>
      </c>
      <c r="Q1187" s="846" t="s">
        <v>6342</v>
      </c>
      <c r="R1187" s="846"/>
      <c r="S1187" s="849">
        <v>0</v>
      </c>
      <c r="T1187" s="849">
        <v>0</v>
      </c>
      <c r="U1187" s="849">
        <v>0</v>
      </c>
      <c r="V1187" s="849">
        <v>0</v>
      </c>
      <c r="W1187" s="849">
        <v>0</v>
      </c>
      <c r="X1187" s="849">
        <v>0</v>
      </c>
      <c r="Y1187" s="849">
        <v>-53423.974421</v>
      </c>
      <c r="Z1187" s="850">
        <v>-0.0062</v>
      </c>
    </row>
    <row r="1188" s="823" customFormat="1" ht="31.05" hidden="1" customHeight="1" outlineLevel="1" spans="1:26">
      <c r="A1188" s="846" t="s">
        <v>75</v>
      </c>
      <c r="B1188" s="846" t="s">
        <v>338</v>
      </c>
      <c r="C1188" s="846" t="s">
        <v>9725</v>
      </c>
      <c r="D1188" s="846" t="s">
        <v>8783</v>
      </c>
      <c r="E1188" s="847" t="s">
        <v>9495</v>
      </c>
      <c r="F1188" s="848" t="s">
        <v>9690</v>
      </c>
      <c r="G1188" s="846" t="s">
        <v>9497</v>
      </c>
      <c r="H1188" s="846" t="s">
        <v>6361</v>
      </c>
      <c r="I1188" s="849">
        <v>-54497.10207</v>
      </c>
      <c r="J1188" s="849">
        <v>2693</v>
      </c>
      <c r="K1188" s="849">
        <v>3275.29</v>
      </c>
      <c r="L1188" s="848" t="s">
        <v>9709</v>
      </c>
      <c r="M1188" s="849">
        <v>2693</v>
      </c>
      <c r="N1188" s="849">
        <v>0</v>
      </c>
      <c r="O1188" s="849">
        <v>3295.526577</v>
      </c>
      <c r="P1188" s="849">
        <v>-54497.10207</v>
      </c>
      <c r="Q1188" s="846" t="s">
        <v>6342</v>
      </c>
      <c r="R1188" s="846"/>
      <c r="S1188" s="849">
        <v>0</v>
      </c>
      <c r="T1188" s="849">
        <v>0</v>
      </c>
      <c r="U1188" s="849">
        <v>0</v>
      </c>
      <c r="V1188" s="849">
        <v>0</v>
      </c>
      <c r="W1188" s="849">
        <v>0</v>
      </c>
      <c r="X1188" s="849">
        <v>0</v>
      </c>
      <c r="Y1188" s="849">
        <v>-54497.10207</v>
      </c>
      <c r="Z1188" s="850">
        <v>-0.0062</v>
      </c>
    </row>
    <row r="1189" s="823" customFormat="1" ht="31.05" hidden="1" customHeight="1" outlineLevel="1" spans="1:26">
      <c r="A1189" s="846" t="s">
        <v>75</v>
      </c>
      <c r="B1189" s="846" t="s">
        <v>338</v>
      </c>
      <c r="C1189" s="846" t="s">
        <v>9726</v>
      </c>
      <c r="D1189" s="846" t="s">
        <v>8783</v>
      </c>
      <c r="E1189" s="847" t="s">
        <v>9495</v>
      </c>
      <c r="F1189" s="848" t="s">
        <v>9690</v>
      </c>
      <c r="G1189" s="846" t="s">
        <v>9497</v>
      </c>
      <c r="H1189" s="846" t="s">
        <v>6361</v>
      </c>
      <c r="I1189" s="849">
        <v>-51316.63182</v>
      </c>
      <c r="J1189" s="849">
        <v>2582</v>
      </c>
      <c r="K1189" s="849">
        <v>3216.73</v>
      </c>
      <c r="L1189" s="848" t="s">
        <v>9709</v>
      </c>
      <c r="M1189" s="849">
        <v>2582</v>
      </c>
      <c r="N1189" s="849">
        <v>0</v>
      </c>
      <c r="O1189" s="849">
        <v>3236.604761</v>
      </c>
      <c r="P1189" s="849">
        <v>-51316.63182</v>
      </c>
      <c r="Q1189" s="846" t="s">
        <v>6342</v>
      </c>
      <c r="R1189" s="846"/>
      <c r="S1189" s="849">
        <v>0</v>
      </c>
      <c r="T1189" s="849">
        <v>0</v>
      </c>
      <c r="U1189" s="849">
        <v>0</v>
      </c>
      <c r="V1189" s="849">
        <v>0</v>
      </c>
      <c r="W1189" s="849">
        <v>0</v>
      </c>
      <c r="X1189" s="849">
        <v>0</v>
      </c>
      <c r="Y1189" s="849">
        <v>-51316.63182</v>
      </c>
      <c r="Z1189" s="850">
        <v>-0.0062</v>
      </c>
    </row>
    <row r="1190" s="823" customFormat="1" ht="31.05" hidden="1" customHeight="1" outlineLevel="1" spans="1:26">
      <c r="A1190" s="846" t="s">
        <v>75</v>
      </c>
      <c r="B1190" s="846" t="s">
        <v>9727</v>
      </c>
      <c r="C1190" s="846" t="s">
        <v>9712</v>
      </c>
      <c r="D1190" s="846" t="s">
        <v>8775</v>
      </c>
      <c r="E1190" s="847" t="s">
        <v>9495</v>
      </c>
      <c r="F1190" s="848" t="s">
        <v>9632</v>
      </c>
      <c r="G1190" s="846" t="s">
        <v>9504</v>
      </c>
      <c r="H1190" s="846" t="s">
        <v>6361</v>
      </c>
      <c r="I1190" s="849">
        <v>13022.256268</v>
      </c>
      <c r="J1190" s="849">
        <v>383.8</v>
      </c>
      <c r="K1190" s="849">
        <v>778.06</v>
      </c>
      <c r="L1190" s="848" t="s">
        <v>9599</v>
      </c>
      <c r="M1190" s="849">
        <v>383.8</v>
      </c>
      <c r="N1190" s="849">
        <v>0</v>
      </c>
      <c r="O1190" s="849">
        <v>773.347481</v>
      </c>
      <c r="P1190" s="849">
        <v>1808.646704</v>
      </c>
      <c r="Q1190" s="846" t="s">
        <v>6342</v>
      </c>
      <c r="R1190" s="846"/>
      <c r="S1190" s="849">
        <v>0</v>
      </c>
      <c r="T1190" s="849">
        <v>0</v>
      </c>
      <c r="U1190" s="849">
        <v>0</v>
      </c>
      <c r="V1190" s="849">
        <v>0</v>
      </c>
      <c r="W1190" s="849">
        <v>0</v>
      </c>
      <c r="X1190" s="849">
        <v>0</v>
      </c>
      <c r="Y1190" s="849">
        <v>1808.646704</v>
      </c>
      <c r="Z1190" s="850">
        <v>0.0061</v>
      </c>
    </row>
    <row r="1191" s="823" customFormat="1" ht="31.05" hidden="1" customHeight="1" outlineLevel="1" spans="1:26">
      <c r="A1191" s="846" t="s">
        <v>75</v>
      </c>
      <c r="B1191" s="846" t="s">
        <v>3325</v>
      </c>
      <c r="C1191" s="846" t="s">
        <v>5017</v>
      </c>
      <c r="D1191" s="846" t="s">
        <v>5013</v>
      </c>
      <c r="E1191" s="847" t="s">
        <v>9495</v>
      </c>
      <c r="F1191" s="848" t="s">
        <v>9552</v>
      </c>
      <c r="G1191" s="846" t="s">
        <v>9497</v>
      </c>
      <c r="H1191" s="846" t="s">
        <v>6361</v>
      </c>
      <c r="I1191" s="849">
        <v>-164463.076427</v>
      </c>
      <c r="J1191" s="849">
        <v>10000</v>
      </c>
      <c r="K1191" s="849">
        <v>3000</v>
      </c>
      <c r="L1191" s="848" t="s">
        <v>9728</v>
      </c>
      <c r="M1191" s="849">
        <v>10000</v>
      </c>
      <c r="N1191" s="849">
        <v>0</v>
      </c>
      <c r="O1191" s="849">
        <v>3016.446308</v>
      </c>
      <c r="P1191" s="849">
        <v>-164463.076427</v>
      </c>
      <c r="Q1191" s="846" t="s">
        <v>6342</v>
      </c>
      <c r="R1191" s="846"/>
      <c r="S1191" s="849">
        <v>0</v>
      </c>
      <c r="T1191" s="849">
        <v>0</v>
      </c>
      <c r="U1191" s="849">
        <v>0</v>
      </c>
      <c r="V1191" s="849">
        <v>0</v>
      </c>
      <c r="W1191" s="849">
        <v>0</v>
      </c>
      <c r="X1191" s="849">
        <v>0</v>
      </c>
      <c r="Y1191" s="849">
        <v>-164463.076427</v>
      </c>
      <c r="Z1191" s="850">
        <v>-0.0055</v>
      </c>
    </row>
    <row r="1192" s="823" customFormat="1" ht="31.05" hidden="1" customHeight="1" outlineLevel="1" spans="1:26">
      <c r="A1192" s="846" t="s">
        <v>75</v>
      </c>
      <c r="B1192" s="846" t="s">
        <v>355</v>
      </c>
      <c r="C1192" s="846" t="s">
        <v>9729</v>
      </c>
      <c r="D1192" s="846" t="s">
        <v>8740</v>
      </c>
      <c r="E1192" s="847" t="s">
        <v>9495</v>
      </c>
      <c r="F1192" s="848" t="s">
        <v>9730</v>
      </c>
      <c r="G1192" s="846" t="s">
        <v>9504</v>
      </c>
      <c r="H1192" s="846" t="s">
        <v>6361</v>
      </c>
      <c r="I1192" s="849">
        <v>-174006.741573</v>
      </c>
      <c r="J1192" s="849">
        <v>3000</v>
      </c>
      <c r="K1192" s="849">
        <v>487</v>
      </c>
      <c r="L1192" s="848" t="s">
        <v>9731</v>
      </c>
      <c r="M1192" s="849">
        <v>3000</v>
      </c>
      <c r="N1192" s="849">
        <v>0</v>
      </c>
      <c r="O1192" s="849">
        <v>495.055868</v>
      </c>
      <c r="P1192" s="849">
        <v>-24167.602996</v>
      </c>
      <c r="Q1192" s="846" t="s">
        <v>6342</v>
      </c>
      <c r="R1192" s="846"/>
      <c r="S1192" s="849">
        <v>0</v>
      </c>
      <c r="T1192" s="849">
        <v>0</v>
      </c>
      <c r="U1192" s="849">
        <v>0</v>
      </c>
      <c r="V1192" s="849">
        <v>0</v>
      </c>
      <c r="W1192" s="849">
        <v>0</v>
      </c>
      <c r="X1192" s="849">
        <v>0</v>
      </c>
      <c r="Y1192" s="849">
        <v>-24167.602996</v>
      </c>
      <c r="Z1192" s="850">
        <v>-0.0165</v>
      </c>
    </row>
    <row r="1193" s="823" customFormat="1" ht="31.05" hidden="1" customHeight="1" outlineLevel="1" spans="1:26">
      <c r="A1193" s="846" t="s">
        <v>75</v>
      </c>
      <c r="B1193" s="846" t="s">
        <v>329</v>
      </c>
      <c r="C1193" s="846" t="s">
        <v>3359</v>
      </c>
      <c r="D1193" s="846" t="s">
        <v>448</v>
      </c>
      <c r="E1193" s="847" t="s">
        <v>9495</v>
      </c>
      <c r="F1193" s="848" t="s">
        <v>9690</v>
      </c>
      <c r="G1193" s="846" t="s">
        <v>9497</v>
      </c>
      <c r="H1193" s="846" t="s">
        <v>6361</v>
      </c>
      <c r="I1193" s="849">
        <v>-6079.703429</v>
      </c>
      <c r="J1193" s="849">
        <v>200</v>
      </c>
      <c r="K1193" s="849">
        <v>4920</v>
      </c>
      <c r="L1193" s="848" t="s">
        <v>8004</v>
      </c>
      <c r="M1193" s="849">
        <v>200</v>
      </c>
      <c r="N1193" s="849">
        <v>0</v>
      </c>
      <c r="O1193" s="849">
        <v>4950.398517</v>
      </c>
      <c r="P1193" s="849">
        <v>-6079.703429</v>
      </c>
      <c r="Q1193" s="846" t="s">
        <v>6342</v>
      </c>
      <c r="R1193" s="846"/>
      <c r="S1193" s="849">
        <v>0</v>
      </c>
      <c r="T1193" s="849">
        <v>0</v>
      </c>
      <c r="U1193" s="849">
        <v>0</v>
      </c>
      <c r="V1193" s="849">
        <v>0</v>
      </c>
      <c r="W1193" s="849">
        <v>0</v>
      </c>
      <c r="X1193" s="849">
        <v>0</v>
      </c>
      <c r="Y1193" s="849">
        <v>-6079.703429</v>
      </c>
      <c r="Z1193" s="850">
        <v>-0.0062</v>
      </c>
    </row>
    <row r="1194" s="823" customFormat="1" ht="31.05" hidden="1" customHeight="1" outlineLevel="1" spans="1:26">
      <c r="A1194" s="846" t="s">
        <v>75</v>
      </c>
      <c r="B1194" s="846" t="s">
        <v>3535</v>
      </c>
      <c r="C1194" s="846" t="s">
        <v>9732</v>
      </c>
      <c r="D1194" s="846" t="s">
        <v>8784</v>
      </c>
      <c r="E1194" s="847" t="s">
        <v>9495</v>
      </c>
      <c r="F1194" s="848" t="s">
        <v>9552</v>
      </c>
      <c r="G1194" s="846" t="s">
        <v>9497</v>
      </c>
      <c r="H1194" s="846" t="s">
        <v>6361</v>
      </c>
      <c r="I1194" s="849">
        <v>-17319.28839</v>
      </c>
      <c r="J1194" s="849">
        <v>300</v>
      </c>
      <c r="K1194" s="849">
        <v>3490</v>
      </c>
      <c r="L1194" s="848" t="s">
        <v>9541</v>
      </c>
      <c r="M1194" s="849">
        <v>300</v>
      </c>
      <c r="N1194" s="849">
        <v>0</v>
      </c>
      <c r="O1194" s="849">
        <v>3547.730961</v>
      </c>
      <c r="P1194" s="849">
        <v>-17319.28839</v>
      </c>
      <c r="Q1194" s="846" t="s">
        <v>6342</v>
      </c>
      <c r="R1194" s="846"/>
      <c r="S1194" s="849">
        <v>0</v>
      </c>
      <c r="T1194" s="849">
        <v>0</v>
      </c>
      <c r="U1194" s="849">
        <v>0</v>
      </c>
      <c r="V1194" s="849">
        <v>0</v>
      </c>
      <c r="W1194" s="849">
        <v>0</v>
      </c>
      <c r="X1194" s="849">
        <v>0</v>
      </c>
      <c r="Y1194" s="849">
        <v>-17319.28839</v>
      </c>
      <c r="Z1194" s="850">
        <v>-0.0165</v>
      </c>
    </row>
    <row r="1195" s="823" customFormat="1" ht="31.05" hidden="1" customHeight="1" outlineLevel="1" spans="1:26">
      <c r="A1195" s="846" t="s">
        <v>75</v>
      </c>
      <c r="B1195" s="846" t="s">
        <v>3325</v>
      </c>
      <c r="C1195" s="846" t="s">
        <v>9733</v>
      </c>
      <c r="D1195" s="846" t="s">
        <v>8752</v>
      </c>
      <c r="E1195" s="847" t="s">
        <v>9495</v>
      </c>
      <c r="F1195" s="848" t="s">
        <v>9730</v>
      </c>
      <c r="G1195" s="846" t="s">
        <v>9504</v>
      </c>
      <c r="H1195" s="846" t="s">
        <v>6361</v>
      </c>
      <c r="I1195" s="849">
        <v>-235889.246619</v>
      </c>
      <c r="J1195" s="849">
        <v>20000</v>
      </c>
      <c r="K1195" s="849">
        <v>424</v>
      </c>
      <c r="L1195" s="848" t="s">
        <v>9599</v>
      </c>
      <c r="M1195" s="849">
        <v>20000</v>
      </c>
      <c r="N1195" s="849">
        <v>0</v>
      </c>
      <c r="O1195" s="849">
        <v>425.63812</v>
      </c>
      <c r="P1195" s="849">
        <v>-32762.395364</v>
      </c>
      <c r="Q1195" s="846" t="s">
        <v>6342</v>
      </c>
      <c r="R1195" s="846"/>
      <c r="S1195" s="849">
        <v>0</v>
      </c>
      <c r="T1195" s="849">
        <v>0</v>
      </c>
      <c r="U1195" s="849">
        <v>0</v>
      </c>
      <c r="V1195" s="849">
        <v>0</v>
      </c>
      <c r="W1195" s="849">
        <v>0</v>
      </c>
      <c r="X1195" s="849">
        <v>0</v>
      </c>
      <c r="Y1195" s="849">
        <v>-32762.395364</v>
      </c>
      <c r="Z1195" s="850">
        <v>-0.0039</v>
      </c>
    </row>
    <row r="1196" s="823" customFormat="1" ht="38.4" hidden="1" customHeight="1" outlineLevel="1" spans="1:26">
      <c r="A1196" s="846" t="s">
        <v>75</v>
      </c>
      <c r="B1196" s="846" t="s">
        <v>338</v>
      </c>
      <c r="C1196" s="846" t="s">
        <v>9734</v>
      </c>
      <c r="D1196" s="846" t="s">
        <v>8734</v>
      </c>
      <c r="E1196" s="847" t="s">
        <v>9495</v>
      </c>
      <c r="F1196" s="848" t="s">
        <v>9730</v>
      </c>
      <c r="G1196" s="846" t="s">
        <v>9504</v>
      </c>
      <c r="H1196" s="846" t="s">
        <v>6361</v>
      </c>
      <c r="I1196" s="849">
        <v>-666120.555056</v>
      </c>
      <c r="J1196" s="849">
        <v>10900</v>
      </c>
      <c r="K1196" s="849">
        <v>513.11</v>
      </c>
      <c r="L1196" s="848" t="s">
        <v>9599</v>
      </c>
      <c r="M1196" s="849">
        <v>10900</v>
      </c>
      <c r="N1196" s="849">
        <v>0</v>
      </c>
      <c r="O1196" s="849">
        <v>521.597775</v>
      </c>
      <c r="P1196" s="849">
        <v>-92516.743758</v>
      </c>
      <c r="Q1196" s="846" t="s">
        <v>6342</v>
      </c>
      <c r="R1196" s="846"/>
      <c r="S1196" s="849">
        <v>0</v>
      </c>
      <c r="T1196" s="849">
        <v>0</v>
      </c>
      <c r="U1196" s="849">
        <v>0</v>
      </c>
      <c r="V1196" s="849">
        <v>0</v>
      </c>
      <c r="W1196" s="849">
        <v>0</v>
      </c>
      <c r="X1196" s="849">
        <v>0</v>
      </c>
      <c r="Y1196" s="849">
        <v>-92516.743758</v>
      </c>
      <c r="Z1196" s="850">
        <v>-0.0165</v>
      </c>
    </row>
    <row r="1197" s="823" customFormat="1" ht="31.05" hidden="1" customHeight="1" outlineLevel="1" spans="1:26">
      <c r="A1197" s="846" t="s">
        <v>75</v>
      </c>
      <c r="B1197" s="846" t="s">
        <v>470</v>
      </c>
      <c r="C1197" s="846" t="s">
        <v>9735</v>
      </c>
      <c r="D1197" s="846" t="s">
        <v>5038</v>
      </c>
      <c r="E1197" s="847" t="s">
        <v>9495</v>
      </c>
      <c r="F1197" s="848" t="s">
        <v>9693</v>
      </c>
      <c r="G1197" s="846" t="s">
        <v>9497</v>
      </c>
      <c r="H1197" s="846" t="s">
        <v>6361</v>
      </c>
      <c r="I1197" s="849">
        <v>-23919.893049</v>
      </c>
      <c r="J1197" s="849">
        <v>999</v>
      </c>
      <c r="K1197" s="849">
        <v>3875.31</v>
      </c>
      <c r="L1197" s="848" t="s">
        <v>9599</v>
      </c>
      <c r="M1197" s="849">
        <v>999</v>
      </c>
      <c r="N1197" s="849">
        <v>0</v>
      </c>
      <c r="O1197" s="849">
        <v>3899.253837</v>
      </c>
      <c r="P1197" s="849">
        <v>-23919.893049</v>
      </c>
      <c r="Q1197" s="846" t="s">
        <v>6342</v>
      </c>
      <c r="R1197" s="846"/>
      <c r="S1197" s="849">
        <v>0</v>
      </c>
      <c r="T1197" s="849">
        <v>0</v>
      </c>
      <c r="U1197" s="849">
        <v>0</v>
      </c>
      <c r="V1197" s="849">
        <v>0</v>
      </c>
      <c r="W1197" s="849">
        <v>0</v>
      </c>
      <c r="X1197" s="849">
        <v>0</v>
      </c>
      <c r="Y1197" s="849">
        <v>-23919.893049</v>
      </c>
      <c r="Z1197" s="850">
        <v>-0.0062</v>
      </c>
    </row>
    <row r="1198" s="823" customFormat="1" ht="38.4" hidden="1" customHeight="1" outlineLevel="1" spans="1:26">
      <c r="A1198" s="846" t="s">
        <v>75</v>
      </c>
      <c r="B1198" s="846" t="s">
        <v>338</v>
      </c>
      <c r="C1198" s="846" t="s">
        <v>9736</v>
      </c>
      <c r="D1198" s="846" t="s">
        <v>6497</v>
      </c>
      <c r="E1198" s="847" t="s">
        <v>9495</v>
      </c>
      <c r="F1198" s="848" t="s">
        <v>9552</v>
      </c>
      <c r="G1198" s="846" t="s">
        <v>9504</v>
      </c>
      <c r="H1198" s="846" t="s">
        <v>6361</v>
      </c>
      <c r="I1198" s="849">
        <v>-11764.785169</v>
      </c>
      <c r="J1198" s="849">
        <v>210</v>
      </c>
      <c r="K1198" s="849">
        <v>470.38</v>
      </c>
      <c r="L1198" s="848" t="s">
        <v>9737</v>
      </c>
      <c r="M1198" s="849">
        <v>210</v>
      </c>
      <c r="N1198" s="849">
        <v>0</v>
      </c>
      <c r="O1198" s="849">
        <v>478.160943</v>
      </c>
      <c r="P1198" s="849">
        <v>-1633.99794</v>
      </c>
      <c r="Q1198" s="846" t="s">
        <v>6342</v>
      </c>
      <c r="R1198" s="846"/>
      <c r="S1198" s="849">
        <v>0</v>
      </c>
      <c r="T1198" s="849">
        <v>0</v>
      </c>
      <c r="U1198" s="849">
        <v>0</v>
      </c>
      <c r="V1198" s="849">
        <v>0</v>
      </c>
      <c r="W1198" s="849">
        <v>0</v>
      </c>
      <c r="X1198" s="849">
        <v>0</v>
      </c>
      <c r="Y1198" s="849">
        <v>-1633.99794</v>
      </c>
      <c r="Z1198" s="850">
        <v>-0.0165</v>
      </c>
    </row>
    <row r="1199" s="823" customFormat="1" ht="38.4" hidden="1" customHeight="1" outlineLevel="1" spans="1:26">
      <c r="A1199" s="846" t="s">
        <v>75</v>
      </c>
      <c r="B1199" s="846" t="s">
        <v>412</v>
      </c>
      <c r="C1199" s="846" t="s">
        <v>9738</v>
      </c>
      <c r="D1199" s="846" t="s">
        <v>8734</v>
      </c>
      <c r="E1199" s="847" t="s">
        <v>9495</v>
      </c>
      <c r="F1199" s="848" t="s">
        <v>9730</v>
      </c>
      <c r="G1199" s="846" t="s">
        <v>9504</v>
      </c>
      <c r="H1199" s="846" t="s">
        <v>6361</v>
      </c>
      <c r="I1199" s="849">
        <v>-3338.682931</v>
      </c>
      <c r="J1199" s="849">
        <v>214.33</v>
      </c>
      <c r="K1199" s="849">
        <v>560</v>
      </c>
      <c r="L1199" s="848" t="s">
        <v>9599</v>
      </c>
      <c r="M1199" s="849">
        <v>214.33</v>
      </c>
      <c r="N1199" s="849">
        <v>0</v>
      </c>
      <c r="O1199" s="849">
        <v>562.163554</v>
      </c>
      <c r="P1199" s="849">
        <v>-463.705963</v>
      </c>
      <c r="Q1199" s="846" t="s">
        <v>6342</v>
      </c>
      <c r="R1199" s="846"/>
      <c r="S1199" s="849">
        <v>0</v>
      </c>
      <c r="T1199" s="849">
        <v>0</v>
      </c>
      <c r="U1199" s="849">
        <v>0</v>
      </c>
      <c r="V1199" s="849">
        <v>0</v>
      </c>
      <c r="W1199" s="849">
        <v>0</v>
      </c>
      <c r="X1199" s="849">
        <v>0</v>
      </c>
      <c r="Y1199" s="849">
        <v>-463.705963</v>
      </c>
      <c r="Z1199" s="850">
        <v>-0.0039</v>
      </c>
    </row>
    <row r="1200" s="823" customFormat="1" ht="31.05" hidden="1" customHeight="1" outlineLevel="1" spans="1:26">
      <c r="A1200" s="846" t="s">
        <v>75</v>
      </c>
      <c r="B1200" s="846" t="s">
        <v>3325</v>
      </c>
      <c r="C1200" s="846" t="s">
        <v>5029</v>
      </c>
      <c r="D1200" s="846" t="s">
        <v>5013</v>
      </c>
      <c r="E1200" s="847" t="s">
        <v>9495</v>
      </c>
      <c r="F1200" s="848" t="s">
        <v>9632</v>
      </c>
      <c r="G1200" s="846" t="s">
        <v>9497</v>
      </c>
      <c r="H1200" s="846" t="s">
        <v>6361</v>
      </c>
      <c r="I1200" s="849">
        <v>558431.016895</v>
      </c>
      <c r="J1200" s="849">
        <v>30000</v>
      </c>
      <c r="K1200" s="849">
        <v>3073.33</v>
      </c>
      <c r="L1200" s="848" t="s">
        <v>9676</v>
      </c>
      <c r="M1200" s="849">
        <v>30000</v>
      </c>
      <c r="N1200" s="849">
        <v>0</v>
      </c>
      <c r="O1200" s="849">
        <v>3054.715633</v>
      </c>
      <c r="P1200" s="849">
        <v>558431.016895</v>
      </c>
      <c r="Q1200" s="846" t="s">
        <v>6342</v>
      </c>
      <c r="R1200" s="846"/>
      <c r="S1200" s="849">
        <v>0</v>
      </c>
      <c r="T1200" s="849">
        <v>0</v>
      </c>
      <c r="U1200" s="849">
        <v>0</v>
      </c>
      <c r="V1200" s="849">
        <v>0</v>
      </c>
      <c r="W1200" s="849">
        <v>0</v>
      </c>
      <c r="X1200" s="849">
        <v>0</v>
      </c>
      <c r="Y1200" s="849">
        <v>558431.016895</v>
      </c>
      <c r="Z1200" s="850">
        <v>0.0061</v>
      </c>
    </row>
    <row r="1201" s="823" customFormat="1" ht="31.05" hidden="1" customHeight="1" outlineLevel="1" spans="1:26">
      <c r="A1201" s="846" t="s">
        <v>75</v>
      </c>
      <c r="B1201" s="846" t="s">
        <v>338</v>
      </c>
      <c r="C1201" s="846" t="s">
        <v>9739</v>
      </c>
      <c r="D1201" s="846" t="s">
        <v>8773</v>
      </c>
      <c r="E1201" s="847" t="s">
        <v>9495</v>
      </c>
      <c r="F1201" s="848" t="s">
        <v>9632</v>
      </c>
      <c r="G1201" s="846" t="s">
        <v>9497</v>
      </c>
      <c r="H1201" s="846" t="s">
        <v>6361</v>
      </c>
      <c r="I1201" s="849">
        <v>-60965.047943</v>
      </c>
      <c r="J1201" s="849">
        <v>2500</v>
      </c>
      <c r="K1201" s="849">
        <v>3285</v>
      </c>
      <c r="L1201" s="848" t="s">
        <v>8004</v>
      </c>
      <c r="M1201" s="849">
        <v>2500</v>
      </c>
      <c r="N1201" s="849">
        <v>0</v>
      </c>
      <c r="O1201" s="849">
        <v>3309.386019</v>
      </c>
      <c r="P1201" s="849">
        <v>-60965.047943</v>
      </c>
      <c r="Q1201" s="846" t="s">
        <v>6342</v>
      </c>
      <c r="R1201" s="846"/>
      <c r="S1201" s="849">
        <v>0</v>
      </c>
      <c r="T1201" s="849">
        <v>0</v>
      </c>
      <c r="U1201" s="849">
        <v>0</v>
      </c>
      <c r="V1201" s="849">
        <v>0</v>
      </c>
      <c r="W1201" s="849">
        <v>0</v>
      </c>
      <c r="X1201" s="849">
        <v>0</v>
      </c>
      <c r="Y1201" s="849">
        <v>-60965.047943</v>
      </c>
      <c r="Z1201" s="850">
        <v>-0.0074</v>
      </c>
    </row>
    <row r="1202" s="823" customFormat="1" ht="31.05" hidden="1" customHeight="1" outlineLevel="1" spans="1:26">
      <c r="A1202" s="846" t="s">
        <v>75</v>
      </c>
      <c r="B1202" s="846" t="s">
        <v>3325</v>
      </c>
      <c r="C1202" s="846" t="s">
        <v>6538</v>
      </c>
      <c r="D1202" s="846" t="s">
        <v>5006</v>
      </c>
      <c r="E1202" s="847" t="s">
        <v>9495</v>
      </c>
      <c r="F1202" s="848" t="s">
        <v>9632</v>
      </c>
      <c r="G1202" s="846" t="s">
        <v>9497</v>
      </c>
      <c r="H1202" s="846" t="s">
        <v>6361</v>
      </c>
      <c r="I1202" s="849">
        <v>54510.678993</v>
      </c>
      <c r="J1202" s="849">
        <v>3000</v>
      </c>
      <c r="K1202" s="849">
        <v>3000</v>
      </c>
      <c r="L1202" s="848" t="s">
        <v>9532</v>
      </c>
      <c r="M1202" s="849">
        <v>3000</v>
      </c>
      <c r="N1202" s="849">
        <v>0</v>
      </c>
      <c r="O1202" s="849">
        <v>2981.829774</v>
      </c>
      <c r="P1202" s="849">
        <v>54510.678993</v>
      </c>
      <c r="Q1202" s="846" t="s">
        <v>6342</v>
      </c>
      <c r="R1202" s="846"/>
      <c r="S1202" s="849">
        <v>0</v>
      </c>
      <c r="T1202" s="849">
        <v>0</v>
      </c>
      <c r="U1202" s="849">
        <v>0</v>
      </c>
      <c r="V1202" s="849">
        <v>0</v>
      </c>
      <c r="W1202" s="849">
        <v>0</v>
      </c>
      <c r="X1202" s="849">
        <v>0</v>
      </c>
      <c r="Y1202" s="849">
        <v>54510.678993</v>
      </c>
      <c r="Z1202" s="850">
        <v>0.0061</v>
      </c>
    </row>
    <row r="1203" s="823" customFormat="1" ht="31.05" hidden="1" customHeight="1" outlineLevel="1" spans="1:26">
      <c r="A1203" s="846" t="s">
        <v>75</v>
      </c>
      <c r="B1203" s="846" t="s">
        <v>9740</v>
      </c>
      <c r="C1203" s="846" t="s">
        <v>9741</v>
      </c>
      <c r="D1203" s="846" t="s">
        <v>6392</v>
      </c>
      <c r="E1203" s="847" t="s">
        <v>9495</v>
      </c>
      <c r="F1203" s="848" t="s">
        <v>9680</v>
      </c>
      <c r="G1203" s="846" t="s">
        <v>9504</v>
      </c>
      <c r="H1203" s="846" t="s">
        <v>6361</v>
      </c>
      <c r="I1203" s="849">
        <v>-127115.14393</v>
      </c>
      <c r="J1203" s="849">
        <v>1350</v>
      </c>
      <c r="K1203" s="849">
        <v>685.19</v>
      </c>
      <c r="L1203" s="848" t="s">
        <v>9535</v>
      </c>
      <c r="M1203" s="849">
        <v>1350</v>
      </c>
      <c r="N1203" s="849">
        <v>0</v>
      </c>
      <c r="O1203" s="849">
        <v>698.262875</v>
      </c>
      <c r="P1203" s="849">
        <v>-17654.881101</v>
      </c>
      <c r="Q1203" s="846" t="s">
        <v>6342</v>
      </c>
      <c r="R1203" s="846"/>
      <c r="S1203" s="849">
        <v>0</v>
      </c>
      <c r="T1203" s="849">
        <v>0</v>
      </c>
      <c r="U1203" s="849">
        <v>0</v>
      </c>
      <c r="V1203" s="849">
        <v>0</v>
      </c>
      <c r="W1203" s="849">
        <v>0</v>
      </c>
      <c r="X1203" s="849">
        <v>0</v>
      </c>
      <c r="Y1203" s="849">
        <v>-17654.881101</v>
      </c>
      <c r="Z1203" s="850">
        <v>-0.0191</v>
      </c>
    </row>
    <row r="1204" s="823" customFormat="1" ht="31.05" hidden="1" customHeight="1" outlineLevel="1" spans="1:26">
      <c r="A1204" s="846" t="s">
        <v>75</v>
      </c>
      <c r="B1204" s="846" t="s">
        <v>338</v>
      </c>
      <c r="C1204" s="846" t="s">
        <v>6453</v>
      </c>
      <c r="D1204" s="846" t="s">
        <v>6403</v>
      </c>
      <c r="E1204" s="847" t="s">
        <v>9495</v>
      </c>
      <c r="F1204" s="848" t="s">
        <v>9636</v>
      </c>
      <c r="G1204" s="846" t="s">
        <v>9504</v>
      </c>
      <c r="H1204" s="846" t="s">
        <v>6361</v>
      </c>
      <c r="I1204" s="849">
        <v>-25407.928125</v>
      </c>
      <c r="J1204" s="849">
        <v>450</v>
      </c>
      <c r="K1204" s="849">
        <v>440.25</v>
      </c>
      <c r="L1204" s="848" t="s">
        <v>9552</v>
      </c>
      <c r="M1204" s="849">
        <v>450</v>
      </c>
      <c r="N1204" s="849">
        <v>0</v>
      </c>
      <c r="O1204" s="849">
        <v>448.091953</v>
      </c>
      <c r="P1204" s="849">
        <v>-3528.878906</v>
      </c>
      <c r="Q1204" s="846" t="s">
        <v>6342</v>
      </c>
      <c r="R1204" s="846"/>
      <c r="S1204" s="849">
        <v>0</v>
      </c>
      <c r="T1204" s="849">
        <v>0</v>
      </c>
      <c r="U1204" s="849">
        <v>0</v>
      </c>
      <c r="V1204" s="849">
        <v>0</v>
      </c>
      <c r="W1204" s="849">
        <v>0</v>
      </c>
      <c r="X1204" s="849">
        <v>0</v>
      </c>
      <c r="Y1204" s="849">
        <v>-3528.878906</v>
      </c>
      <c r="Z1204" s="850">
        <v>-0.0178</v>
      </c>
    </row>
    <row r="1205" s="823" customFormat="1" ht="31.05" hidden="1" customHeight="1" outlineLevel="1" spans="1:26">
      <c r="A1205" s="846" t="s">
        <v>75</v>
      </c>
      <c r="B1205" s="846" t="s">
        <v>338</v>
      </c>
      <c r="C1205" s="846" t="s">
        <v>6451</v>
      </c>
      <c r="D1205" s="846" t="s">
        <v>6403</v>
      </c>
      <c r="E1205" s="847" t="s">
        <v>9495</v>
      </c>
      <c r="F1205" s="848" t="s">
        <v>9636</v>
      </c>
      <c r="G1205" s="846" t="s">
        <v>9504</v>
      </c>
      <c r="H1205" s="846" t="s">
        <v>6361</v>
      </c>
      <c r="I1205" s="849">
        <v>-25407.928125</v>
      </c>
      <c r="J1205" s="849">
        <v>450</v>
      </c>
      <c r="K1205" s="849">
        <v>440.25</v>
      </c>
      <c r="L1205" s="848" t="s">
        <v>9552</v>
      </c>
      <c r="M1205" s="849">
        <v>450</v>
      </c>
      <c r="N1205" s="849">
        <v>0</v>
      </c>
      <c r="O1205" s="849">
        <v>448.091953</v>
      </c>
      <c r="P1205" s="849">
        <v>-3528.878906</v>
      </c>
      <c r="Q1205" s="846" t="s">
        <v>6342</v>
      </c>
      <c r="R1205" s="846"/>
      <c r="S1205" s="849">
        <v>0</v>
      </c>
      <c r="T1205" s="849">
        <v>0</v>
      </c>
      <c r="U1205" s="849">
        <v>0</v>
      </c>
      <c r="V1205" s="849">
        <v>0</v>
      </c>
      <c r="W1205" s="849">
        <v>0</v>
      </c>
      <c r="X1205" s="849">
        <v>0</v>
      </c>
      <c r="Y1205" s="849">
        <v>-3528.878906</v>
      </c>
      <c r="Z1205" s="850">
        <v>-0.0178</v>
      </c>
    </row>
    <row r="1206" s="823" customFormat="1" ht="31.05" hidden="1" customHeight="1" outlineLevel="1" spans="1:26">
      <c r="A1206" s="846" t="s">
        <v>75</v>
      </c>
      <c r="B1206" s="846" t="s">
        <v>329</v>
      </c>
      <c r="C1206" s="846" t="s">
        <v>9742</v>
      </c>
      <c r="D1206" s="846" t="s">
        <v>8768</v>
      </c>
      <c r="E1206" s="847" t="s">
        <v>9495</v>
      </c>
      <c r="F1206" s="848" t="s">
        <v>9730</v>
      </c>
      <c r="G1206" s="846" t="s">
        <v>9497</v>
      </c>
      <c r="H1206" s="846" t="s">
        <v>6361</v>
      </c>
      <c r="I1206" s="849">
        <v>-54257.178527</v>
      </c>
      <c r="J1206" s="849">
        <v>800</v>
      </c>
      <c r="K1206" s="849">
        <v>4100</v>
      </c>
      <c r="L1206" s="848" t="s">
        <v>9650</v>
      </c>
      <c r="M1206" s="849">
        <v>800</v>
      </c>
      <c r="N1206" s="849">
        <v>0</v>
      </c>
      <c r="O1206" s="849">
        <v>4167.821473</v>
      </c>
      <c r="P1206" s="849">
        <v>-54257.178527</v>
      </c>
      <c r="Q1206" s="846" t="s">
        <v>6342</v>
      </c>
      <c r="R1206" s="846"/>
      <c r="S1206" s="849">
        <v>0</v>
      </c>
      <c r="T1206" s="849">
        <v>0</v>
      </c>
      <c r="U1206" s="849">
        <v>0</v>
      </c>
      <c r="V1206" s="849">
        <v>0</v>
      </c>
      <c r="W1206" s="849">
        <v>0</v>
      </c>
      <c r="X1206" s="849">
        <v>0</v>
      </c>
      <c r="Y1206" s="849">
        <v>-54257.178527</v>
      </c>
      <c r="Z1206" s="850">
        <v>-0.0165</v>
      </c>
    </row>
    <row r="1207" s="823" customFormat="1" ht="31.05" hidden="1" customHeight="1" outlineLevel="1" spans="1:26">
      <c r="A1207" s="846" t="s">
        <v>75</v>
      </c>
      <c r="B1207" s="846" t="s">
        <v>329</v>
      </c>
      <c r="C1207" s="846" t="s">
        <v>9743</v>
      </c>
      <c r="D1207" s="846" t="s">
        <v>5038</v>
      </c>
      <c r="E1207" s="847" t="s">
        <v>9495</v>
      </c>
      <c r="F1207" s="848" t="s">
        <v>9730</v>
      </c>
      <c r="G1207" s="846" t="s">
        <v>9497</v>
      </c>
      <c r="H1207" s="846" t="s">
        <v>6361</v>
      </c>
      <c r="I1207" s="849">
        <v>-44927.590512</v>
      </c>
      <c r="J1207" s="849">
        <v>700</v>
      </c>
      <c r="K1207" s="849">
        <v>3880</v>
      </c>
      <c r="L1207" s="848" t="s">
        <v>9737</v>
      </c>
      <c r="M1207" s="849">
        <v>700</v>
      </c>
      <c r="N1207" s="849">
        <v>0</v>
      </c>
      <c r="O1207" s="849">
        <v>3944.182272</v>
      </c>
      <c r="P1207" s="849">
        <v>-44927.590512</v>
      </c>
      <c r="Q1207" s="846" t="s">
        <v>6342</v>
      </c>
      <c r="R1207" s="846"/>
      <c r="S1207" s="849">
        <v>0</v>
      </c>
      <c r="T1207" s="849">
        <v>0</v>
      </c>
      <c r="U1207" s="849">
        <v>0</v>
      </c>
      <c r="V1207" s="849">
        <v>0</v>
      </c>
      <c r="W1207" s="849">
        <v>0</v>
      </c>
      <c r="X1207" s="849">
        <v>0</v>
      </c>
      <c r="Y1207" s="849">
        <v>-44927.590512</v>
      </c>
      <c r="Z1207" s="850">
        <v>-0.0165</v>
      </c>
    </row>
    <row r="1208" s="823" customFormat="1" ht="31.05" hidden="1" customHeight="1" outlineLevel="1" spans="1:26">
      <c r="A1208" s="846" t="s">
        <v>75</v>
      </c>
      <c r="B1208" s="846" t="s">
        <v>3441</v>
      </c>
      <c r="C1208" s="846" t="s">
        <v>9744</v>
      </c>
      <c r="D1208" s="846" t="s">
        <v>5043</v>
      </c>
      <c r="E1208" s="847" t="s">
        <v>9495</v>
      </c>
      <c r="F1208" s="848" t="s">
        <v>9624</v>
      </c>
      <c r="G1208" s="846" t="s">
        <v>9497</v>
      </c>
      <c r="H1208" s="846" t="s">
        <v>6361</v>
      </c>
      <c r="I1208" s="849">
        <v>-38882.346958</v>
      </c>
      <c r="J1208" s="849">
        <v>550</v>
      </c>
      <c r="K1208" s="849">
        <v>4357.27</v>
      </c>
      <c r="L1208" s="848" t="s">
        <v>9745</v>
      </c>
      <c r="M1208" s="849">
        <v>550</v>
      </c>
      <c r="N1208" s="849">
        <v>0</v>
      </c>
      <c r="O1208" s="849">
        <v>4427.965176</v>
      </c>
      <c r="P1208" s="849">
        <v>-38882.346958</v>
      </c>
      <c r="Q1208" s="846" t="s">
        <v>6342</v>
      </c>
      <c r="R1208" s="846"/>
      <c r="S1208" s="849">
        <v>0</v>
      </c>
      <c r="T1208" s="849">
        <v>0</v>
      </c>
      <c r="U1208" s="849">
        <v>0</v>
      </c>
      <c r="V1208" s="849">
        <v>0</v>
      </c>
      <c r="W1208" s="849">
        <v>0</v>
      </c>
      <c r="X1208" s="849">
        <v>0</v>
      </c>
      <c r="Y1208" s="849">
        <v>-38882.346958</v>
      </c>
      <c r="Z1208" s="850">
        <v>-0.0162</v>
      </c>
    </row>
    <row r="1209" s="823" customFormat="1" ht="31.05" hidden="1" customHeight="1" outlineLevel="1" spans="1:26">
      <c r="A1209" s="846" t="s">
        <v>75</v>
      </c>
      <c r="B1209" s="846" t="s">
        <v>8399</v>
      </c>
      <c r="C1209" s="846" t="s">
        <v>9746</v>
      </c>
      <c r="D1209" s="846" t="s">
        <v>8778</v>
      </c>
      <c r="E1209" s="847" t="s">
        <v>9495</v>
      </c>
      <c r="F1209" s="848" t="s">
        <v>9690</v>
      </c>
      <c r="G1209" s="846" t="s">
        <v>9497</v>
      </c>
      <c r="H1209" s="846" t="s">
        <v>6361</v>
      </c>
      <c r="I1209" s="849">
        <v>-16019.462465</v>
      </c>
      <c r="J1209" s="849">
        <v>750</v>
      </c>
      <c r="K1209" s="849">
        <v>3457</v>
      </c>
      <c r="L1209" s="848" t="s">
        <v>9731</v>
      </c>
      <c r="M1209" s="849">
        <v>750</v>
      </c>
      <c r="N1209" s="849">
        <v>0</v>
      </c>
      <c r="O1209" s="849">
        <v>3478.359283</v>
      </c>
      <c r="P1209" s="849">
        <v>-16019.462465</v>
      </c>
      <c r="Q1209" s="846" t="s">
        <v>6342</v>
      </c>
      <c r="R1209" s="846"/>
      <c r="S1209" s="849">
        <v>0</v>
      </c>
      <c r="T1209" s="849">
        <v>0</v>
      </c>
      <c r="U1209" s="849">
        <v>0</v>
      </c>
      <c r="V1209" s="849">
        <v>0</v>
      </c>
      <c r="W1209" s="849">
        <v>0</v>
      </c>
      <c r="X1209" s="849">
        <v>0</v>
      </c>
      <c r="Y1209" s="849">
        <v>-16019.462465</v>
      </c>
      <c r="Z1209" s="850">
        <v>-0.0062</v>
      </c>
    </row>
    <row r="1210" s="823" customFormat="1" ht="31.05" hidden="1" customHeight="1" outlineLevel="1" spans="1:26">
      <c r="A1210" s="846" t="s">
        <v>75</v>
      </c>
      <c r="B1210" s="846" t="s">
        <v>431</v>
      </c>
      <c r="C1210" s="846" t="s">
        <v>5032</v>
      </c>
      <c r="D1210" s="846" t="s">
        <v>5033</v>
      </c>
      <c r="E1210" s="847" t="s">
        <v>9495</v>
      </c>
      <c r="F1210" s="848" t="s">
        <v>9642</v>
      </c>
      <c r="G1210" s="846" t="s">
        <v>9497</v>
      </c>
      <c r="H1210" s="846" t="s">
        <v>6361</v>
      </c>
      <c r="I1210" s="849">
        <v>-1372.791519</v>
      </c>
      <c r="J1210" s="849">
        <v>222</v>
      </c>
      <c r="K1210" s="849">
        <v>3850</v>
      </c>
      <c r="L1210" s="848" t="s">
        <v>9747</v>
      </c>
      <c r="M1210" s="849">
        <v>222</v>
      </c>
      <c r="N1210" s="849">
        <v>0</v>
      </c>
      <c r="O1210" s="849">
        <v>3856.183746</v>
      </c>
      <c r="P1210" s="849">
        <v>-1372.791519</v>
      </c>
      <c r="Q1210" s="846" t="s">
        <v>6342</v>
      </c>
      <c r="R1210" s="846"/>
      <c r="S1210" s="849">
        <v>0</v>
      </c>
      <c r="T1210" s="849">
        <v>0</v>
      </c>
      <c r="U1210" s="849">
        <v>0</v>
      </c>
      <c r="V1210" s="849">
        <v>0</v>
      </c>
      <c r="W1210" s="849">
        <v>0</v>
      </c>
      <c r="X1210" s="849">
        <v>0</v>
      </c>
      <c r="Y1210" s="849">
        <v>-1372.791519</v>
      </c>
      <c r="Z1210" s="850">
        <v>-0.0016</v>
      </c>
    </row>
    <row r="1211" s="823" customFormat="1" ht="38.4" hidden="1" customHeight="1" outlineLevel="1" spans="1:26">
      <c r="A1211" s="846" t="s">
        <v>75</v>
      </c>
      <c r="B1211" s="846" t="s">
        <v>520</v>
      </c>
      <c r="C1211" s="846" t="s">
        <v>9748</v>
      </c>
      <c r="D1211" s="846" t="s">
        <v>8766</v>
      </c>
      <c r="E1211" s="847" t="s">
        <v>9495</v>
      </c>
      <c r="F1211" s="848" t="s">
        <v>9730</v>
      </c>
      <c r="G1211" s="846" t="s">
        <v>9504</v>
      </c>
      <c r="H1211" s="846" t="s">
        <v>6361</v>
      </c>
      <c r="I1211" s="849">
        <v>-49057.035415</v>
      </c>
      <c r="J1211" s="849">
        <v>3675</v>
      </c>
      <c r="K1211" s="849">
        <v>479.88</v>
      </c>
      <c r="L1211" s="848" t="s">
        <v>9535</v>
      </c>
      <c r="M1211" s="849">
        <v>3675</v>
      </c>
      <c r="N1211" s="849">
        <v>0</v>
      </c>
      <c r="O1211" s="849">
        <v>481.732919</v>
      </c>
      <c r="P1211" s="849">
        <v>-6813.477141</v>
      </c>
      <c r="Q1211" s="846" t="s">
        <v>6342</v>
      </c>
      <c r="R1211" s="846"/>
      <c r="S1211" s="849">
        <v>0</v>
      </c>
      <c r="T1211" s="849">
        <v>0</v>
      </c>
      <c r="U1211" s="849">
        <v>0</v>
      </c>
      <c r="V1211" s="849">
        <v>0</v>
      </c>
      <c r="W1211" s="849">
        <v>0</v>
      </c>
      <c r="X1211" s="849">
        <v>0</v>
      </c>
      <c r="Y1211" s="849">
        <v>-6813.477141</v>
      </c>
      <c r="Z1211" s="850">
        <v>-0.0039</v>
      </c>
    </row>
    <row r="1212" s="823" customFormat="1" ht="31.05" hidden="1" customHeight="1" outlineLevel="1" spans="1:26">
      <c r="A1212" s="846" t="s">
        <v>75</v>
      </c>
      <c r="B1212" s="846" t="s">
        <v>338</v>
      </c>
      <c r="C1212" s="846" t="s">
        <v>9749</v>
      </c>
      <c r="D1212" s="846" t="s">
        <v>4290</v>
      </c>
      <c r="E1212" s="847" t="s">
        <v>9495</v>
      </c>
      <c r="F1212" s="848" t="s">
        <v>8079</v>
      </c>
      <c r="G1212" s="846" t="s">
        <v>9504</v>
      </c>
      <c r="H1212" s="846" t="s">
        <v>6361</v>
      </c>
      <c r="I1212" s="849">
        <v>-3755938.829268</v>
      </c>
      <c r="J1212" s="849">
        <v>35300</v>
      </c>
      <c r="K1212" s="849">
        <v>466.55</v>
      </c>
      <c r="L1212" s="848" t="s">
        <v>9541</v>
      </c>
      <c r="M1212" s="849">
        <v>35300</v>
      </c>
      <c r="N1212" s="849">
        <v>0</v>
      </c>
      <c r="O1212" s="849">
        <v>481.328271</v>
      </c>
      <c r="P1212" s="849">
        <v>-521658.170732</v>
      </c>
      <c r="Q1212" s="846" t="s">
        <v>6342</v>
      </c>
      <c r="R1212" s="846"/>
      <c r="S1212" s="849">
        <v>0</v>
      </c>
      <c r="T1212" s="849">
        <v>0</v>
      </c>
      <c r="U1212" s="849">
        <v>0</v>
      </c>
      <c r="V1212" s="849">
        <v>0</v>
      </c>
      <c r="W1212" s="849">
        <v>0</v>
      </c>
      <c r="X1212" s="849">
        <v>0</v>
      </c>
      <c r="Y1212" s="849">
        <v>-521658.170732</v>
      </c>
      <c r="Z1212" s="850">
        <v>-0.0317</v>
      </c>
    </row>
    <row r="1213" s="823" customFormat="1" ht="31.05" hidden="1" customHeight="1" outlineLevel="1" spans="1:26">
      <c r="A1213" s="846" t="s">
        <v>75</v>
      </c>
      <c r="B1213" s="846" t="s">
        <v>3612</v>
      </c>
      <c r="C1213" s="846" t="s">
        <v>9750</v>
      </c>
      <c r="D1213" s="846" t="s">
        <v>6403</v>
      </c>
      <c r="E1213" s="847" t="s">
        <v>9495</v>
      </c>
      <c r="F1213" s="848" t="s">
        <v>9680</v>
      </c>
      <c r="G1213" s="846" t="s">
        <v>9504</v>
      </c>
      <c r="H1213" s="846" t="s">
        <v>6361</v>
      </c>
      <c r="I1213" s="849">
        <v>-35202.132856</v>
      </c>
      <c r="J1213" s="849">
        <v>500</v>
      </c>
      <c r="K1213" s="849">
        <v>514.38</v>
      </c>
      <c r="L1213" s="848" t="s">
        <v>9529</v>
      </c>
      <c r="M1213" s="849">
        <v>500</v>
      </c>
      <c r="N1213" s="849">
        <v>0</v>
      </c>
      <c r="O1213" s="849">
        <v>524.197641</v>
      </c>
      <c r="P1213" s="849">
        <v>-4889.185119</v>
      </c>
      <c r="Q1213" s="846" t="s">
        <v>6342</v>
      </c>
      <c r="R1213" s="846"/>
      <c r="S1213" s="849">
        <v>0</v>
      </c>
      <c r="T1213" s="849">
        <v>0</v>
      </c>
      <c r="U1213" s="849">
        <v>0</v>
      </c>
      <c r="V1213" s="849">
        <v>0</v>
      </c>
      <c r="W1213" s="849">
        <v>0</v>
      </c>
      <c r="X1213" s="849">
        <v>0</v>
      </c>
      <c r="Y1213" s="849">
        <v>-4889.185119</v>
      </c>
      <c r="Z1213" s="850">
        <v>-0.0189</v>
      </c>
    </row>
    <row r="1214" s="823" customFormat="1" ht="31.05" hidden="1" customHeight="1" outlineLevel="1" spans="1:26">
      <c r="A1214" s="846" t="s">
        <v>75</v>
      </c>
      <c r="B1214" s="846" t="s">
        <v>329</v>
      </c>
      <c r="C1214" s="846" t="s">
        <v>9751</v>
      </c>
      <c r="D1214" s="846" t="s">
        <v>6509</v>
      </c>
      <c r="E1214" s="847" t="s">
        <v>9495</v>
      </c>
      <c r="F1214" s="848" t="s">
        <v>9676</v>
      </c>
      <c r="G1214" s="846" t="s">
        <v>9504</v>
      </c>
      <c r="H1214" s="846" t="s">
        <v>6361</v>
      </c>
      <c r="I1214" s="849">
        <v>-34119.543525</v>
      </c>
      <c r="J1214" s="849">
        <v>580</v>
      </c>
      <c r="K1214" s="849">
        <v>660.52</v>
      </c>
      <c r="L1214" s="848" t="s">
        <v>9700</v>
      </c>
      <c r="M1214" s="849">
        <v>580</v>
      </c>
      <c r="N1214" s="849">
        <v>0</v>
      </c>
      <c r="O1214" s="849">
        <v>668.732869</v>
      </c>
      <c r="P1214" s="849">
        <v>-4738.82549</v>
      </c>
      <c r="Q1214" s="846" t="s">
        <v>6342</v>
      </c>
      <c r="R1214" s="846"/>
      <c r="S1214" s="849">
        <v>0</v>
      </c>
      <c r="T1214" s="849">
        <v>0</v>
      </c>
      <c r="U1214" s="849">
        <v>0</v>
      </c>
      <c r="V1214" s="849">
        <v>0</v>
      </c>
      <c r="W1214" s="849">
        <v>0</v>
      </c>
      <c r="X1214" s="849">
        <v>0</v>
      </c>
      <c r="Y1214" s="849">
        <v>-4738.82549</v>
      </c>
      <c r="Z1214" s="850">
        <v>-0.0123</v>
      </c>
    </row>
    <row r="1215" s="823" customFormat="1" ht="31.05" hidden="1" customHeight="1" outlineLevel="1" spans="1:26">
      <c r="A1215" s="846" t="s">
        <v>75</v>
      </c>
      <c r="B1215" s="846" t="s">
        <v>657</v>
      </c>
      <c r="C1215" s="846" t="s">
        <v>9752</v>
      </c>
      <c r="D1215" s="846" t="s">
        <v>8735</v>
      </c>
      <c r="E1215" s="847" t="s">
        <v>9495</v>
      </c>
      <c r="F1215" s="848" t="s">
        <v>9728</v>
      </c>
      <c r="G1215" s="846" t="s">
        <v>9504</v>
      </c>
      <c r="H1215" s="846" t="s">
        <v>6361</v>
      </c>
      <c r="I1215" s="849">
        <v>-9161.843478</v>
      </c>
      <c r="J1215" s="849">
        <v>200</v>
      </c>
      <c r="K1215" s="849">
        <v>565</v>
      </c>
      <c r="L1215" s="848" t="s">
        <v>9541</v>
      </c>
      <c r="M1215" s="849">
        <v>200</v>
      </c>
      <c r="N1215" s="849">
        <v>0</v>
      </c>
      <c r="O1215" s="849">
        <v>571.492236</v>
      </c>
      <c r="P1215" s="849">
        <v>-1272.478261</v>
      </c>
      <c r="Q1215" s="846" t="s">
        <v>6342</v>
      </c>
      <c r="R1215" s="846"/>
      <c r="S1215" s="849">
        <v>0</v>
      </c>
      <c r="T1215" s="849">
        <v>0</v>
      </c>
      <c r="U1215" s="849">
        <v>0</v>
      </c>
      <c r="V1215" s="849">
        <v>0</v>
      </c>
      <c r="W1215" s="849">
        <v>0</v>
      </c>
      <c r="X1215" s="849">
        <v>0</v>
      </c>
      <c r="Y1215" s="849">
        <v>-1272.478261</v>
      </c>
      <c r="Z1215" s="850">
        <v>-0.011</v>
      </c>
    </row>
    <row r="1216" s="823" customFormat="1" ht="31.05" hidden="1" customHeight="1" outlineLevel="1" spans="1:26">
      <c r="A1216" s="846" t="s">
        <v>75</v>
      </c>
      <c r="B1216" s="846" t="s">
        <v>329</v>
      </c>
      <c r="C1216" s="846" t="s">
        <v>9753</v>
      </c>
      <c r="D1216" s="846" t="s">
        <v>5038</v>
      </c>
      <c r="E1216" s="847" t="s">
        <v>9495</v>
      </c>
      <c r="F1216" s="848" t="s">
        <v>8187</v>
      </c>
      <c r="G1216" s="846" t="s">
        <v>9497</v>
      </c>
      <c r="H1216" s="846" t="s">
        <v>6361</v>
      </c>
      <c r="I1216" s="849">
        <v>-87771.473363</v>
      </c>
      <c r="J1216" s="849">
        <v>1100</v>
      </c>
      <c r="K1216" s="849">
        <v>3875.45</v>
      </c>
      <c r="L1216" s="848" t="s">
        <v>9754</v>
      </c>
      <c r="M1216" s="849">
        <v>1100</v>
      </c>
      <c r="N1216" s="849">
        <v>0</v>
      </c>
      <c r="O1216" s="849">
        <v>3955.606597</v>
      </c>
      <c r="P1216" s="849">
        <v>-87771.473363</v>
      </c>
      <c r="Q1216" s="846" t="s">
        <v>6342</v>
      </c>
      <c r="R1216" s="846"/>
      <c r="S1216" s="849">
        <v>0</v>
      </c>
      <c r="T1216" s="849">
        <v>0</v>
      </c>
      <c r="U1216" s="849">
        <v>0</v>
      </c>
      <c r="V1216" s="849">
        <v>0</v>
      </c>
      <c r="W1216" s="849">
        <v>0</v>
      </c>
      <c r="X1216" s="849">
        <v>0</v>
      </c>
      <c r="Y1216" s="849">
        <v>-87771.473363</v>
      </c>
      <c r="Z1216" s="850">
        <v>-0.0205</v>
      </c>
    </row>
    <row r="1217" s="823" customFormat="1" ht="31.05" hidden="1" customHeight="1" outlineLevel="1" spans="1:26">
      <c r="A1217" s="846" t="s">
        <v>75</v>
      </c>
      <c r="B1217" s="846" t="s">
        <v>3325</v>
      </c>
      <c r="C1217" s="846" t="s">
        <v>9755</v>
      </c>
      <c r="D1217" s="846" t="s">
        <v>6465</v>
      </c>
      <c r="E1217" s="847" t="s">
        <v>9495</v>
      </c>
      <c r="F1217" s="848" t="s">
        <v>9728</v>
      </c>
      <c r="G1217" s="846" t="s">
        <v>9497</v>
      </c>
      <c r="H1217" s="846" t="s">
        <v>6361</v>
      </c>
      <c r="I1217" s="849">
        <v>-358383.153796</v>
      </c>
      <c r="J1217" s="849">
        <v>10000</v>
      </c>
      <c r="K1217" s="849">
        <v>3070</v>
      </c>
      <c r="L1217" s="848" t="s">
        <v>9517</v>
      </c>
      <c r="M1217" s="849">
        <v>10000</v>
      </c>
      <c r="N1217" s="849">
        <v>0</v>
      </c>
      <c r="O1217" s="849">
        <v>3105.859831</v>
      </c>
      <c r="P1217" s="849">
        <v>-358383.153796</v>
      </c>
      <c r="Q1217" s="846" t="s">
        <v>6342</v>
      </c>
      <c r="R1217" s="846"/>
      <c r="S1217" s="849">
        <v>0</v>
      </c>
      <c r="T1217" s="849">
        <v>0</v>
      </c>
      <c r="U1217" s="849">
        <v>0</v>
      </c>
      <c r="V1217" s="849">
        <v>0</v>
      </c>
      <c r="W1217" s="849">
        <v>0</v>
      </c>
      <c r="X1217" s="849">
        <v>0</v>
      </c>
      <c r="Y1217" s="849">
        <v>-358383.153796</v>
      </c>
      <c r="Z1217" s="850">
        <v>-0.0117</v>
      </c>
    </row>
    <row r="1218" s="823" customFormat="1" ht="31.05" hidden="1" customHeight="1" outlineLevel="1" spans="1:26">
      <c r="A1218" s="846" t="s">
        <v>75</v>
      </c>
      <c r="B1218" s="846" t="s">
        <v>3441</v>
      </c>
      <c r="C1218" s="846" t="s">
        <v>9756</v>
      </c>
      <c r="D1218" s="846" t="s">
        <v>6487</v>
      </c>
      <c r="E1218" s="847" t="s">
        <v>9495</v>
      </c>
      <c r="F1218" s="848" t="s">
        <v>9728</v>
      </c>
      <c r="G1218" s="846" t="s">
        <v>9504</v>
      </c>
      <c r="H1218" s="846" t="s">
        <v>6361</v>
      </c>
      <c r="I1218" s="849">
        <v>-54770.075031</v>
      </c>
      <c r="J1218" s="849">
        <v>900</v>
      </c>
      <c r="K1218" s="849">
        <v>741.33</v>
      </c>
      <c r="L1218" s="848" t="s">
        <v>9599</v>
      </c>
      <c r="M1218" s="849">
        <v>900</v>
      </c>
      <c r="N1218" s="849">
        <v>0</v>
      </c>
      <c r="O1218" s="849">
        <v>749.85176</v>
      </c>
      <c r="P1218" s="849">
        <v>-7606.954865</v>
      </c>
      <c r="Q1218" s="846" t="s">
        <v>6342</v>
      </c>
      <c r="R1218" s="846"/>
      <c r="S1218" s="849">
        <v>0</v>
      </c>
      <c r="T1218" s="849">
        <v>0</v>
      </c>
      <c r="U1218" s="849">
        <v>0</v>
      </c>
      <c r="V1218" s="849">
        <v>0</v>
      </c>
      <c r="W1218" s="849">
        <v>0</v>
      </c>
      <c r="X1218" s="849">
        <v>0</v>
      </c>
      <c r="Y1218" s="849">
        <v>-7606.954865</v>
      </c>
      <c r="Z1218" s="850">
        <v>-0.0113</v>
      </c>
    </row>
    <row r="1219" s="823" customFormat="1" ht="38.4" hidden="1" customHeight="1" outlineLevel="1" spans="1:26">
      <c r="A1219" s="846" t="s">
        <v>75</v>
      </c>
      <c r="B1219" s="846" t="s">
        <v>338</v>
      </c>
      <c r="C1219" s="846" t="s">
        <v>9757</v>
      </c>
      <c r="D1219" s="846" t="s">
        <v>8755</v>
      </c>
      <c r="E1219" s="847" t="s">
        <v>9495</v>
      </c>
      <c r="F1219" s="848" t="s">
        <v>9693</v>
      </c>
      <c r="G1219" s="846" t="s">
        <v>9513</v>
      </c>
      <c r="H1219" s="846" t="s">
        <v>6361</v>
      </c>
      <c r="I1219" s="849">
        <v>-7894.309546</v>
      </c>
      <c r="J1219" s="849">
        <v>140</v>
      </c>
      <c r="K1219" s="849">
        <v>1195</v>
      </c>
      <c r="L1219" s="848" t="s">
        <v>9758</v>
      </c>
      <c r="M1219" s="849">
        <v>140</v>
      </c>
      <c r="N1219" s="849">
        <v>0</v>
      </c>
      <c r="O1219" s="849">
        <v>1202.38338</v>
      </c>
      <c r="P1219" s="849">
        <v>-974.606117</v>
      </c>
      <c r="Q1219" s="846" t="s">
        <v>6342</v>
      </c>
      <c r="R1219" s="846"/>
      <c r="S1219" s="849">
        <v>0</v>
      </c>
      <c r="T1219" s="849">
        <v>0</v>
      </c>
      <c r="U1219" s="849">
        <v>0</v>
      </c>
      <c r="V1219" s="849">
        <v>0</v>
      </c>
      <c r="W1219" s="849">
        <v>0</v>
      </c>
      <c r="X1219" s="849">
        <v>0</v>
      </c>
      <c r="Y1219" s="849">
        <v>-974.606117</v>
      </c>
      <c r="Z1219" s="850">
        <v>-0.0055</v>
      </c>
    </row>
    <row r="1220" s="823" customFormat="1" ht="31.05" hidden="1" customHeight="1" outlineLevel="1" spans="1:26">
      <c r="A1220" s="846" t="s">
        <v>75</v>
      </c>
      <c r="B1220" s="846" t="s">
        <v>9759</v>
      </c>
      <c r="C1220" s="846" t="s">
        <v>9760</v>
      </c>
      <c r="D1220" s="846" t="s">
        <v>8782</v>
      </c>
      <c r="E1220" s="847" t="s">
        <v>9495</v>
      </c>
      <c r="F1220" s="848" t="s">
        <v>8079</v>
      </c>
      <c r="G1220" s="846" t="s">
        <v>9504</v>
      </c>
      <c r="H1220" s="846" t="s">
        <v>6361</v>
      </c>
      <c r="I1220" s="849">
        <v>-55192.549889</v>
      </c>
      <c r="J1220" s="849">
        <v>140</v>
      </c>
      <c r="K1220" s="849">
        <v>1876</v>
      </c>
      <c r="L1220" s="848" t="s">
        <v>9618</v>
      </c>
      <c r="M1220" s="849">
        <v>140</v>
      </c>
      <c r="N1220" s="849">
        <v>0</v>
      </c>
      <c r="O1220" s="849">
        <v>1935.423503</v>
      </c>
      <c r="P1220" s="849">
        <v>-7665.631929</v>
      </c>
      <c r="Q1220" s="846" t="s">
        <v>6342</v>
      </c>
      <c r="R1220" s="846"/>
      <c r="S1220" s="849">
        <v>0</v>
      </c>
      <c r="T1220" s="849">
        <v>0</v>
      </c>
      <c r="U1220" s="849">
        <v>0</v>
      </c>
      <c r="V1220" s="849">
        <v>0</v>
      </c>
      <c r="W1220" s="849">
        <v>0</v>
      </c>
      <c r="X1220" s="849">
        <v>0</v>
      </c>
      <c r="Y1220" s="849">
        <v>-7665.631929</v>
      </c>
      <c r="Z1220" s="850">
        <v>-0.0271</v>
      </c>
    </row>
    <row r="1221" s="823" customFormat="1" ht="31.05" hidden="1" customHeight="1" outlineLevel="1" spans="1:26">
      <c r="A1221" s="846" t="s">
        <v>75</v>
      </c>
      <c r="B1221" s="846" t="s">
        <v>3325</v>
      </c>
      <c r="C1221" s="846" t="s">
        <v>9761</v>
      </c>
      <c r="D1221" s="846" t="s">
        <v>5013</v>
      </c>
      <c r="E1221" s="847" t="s">
        <v>9495</v>
      </c>
      <c r="F1221" s="848" t="s">
        <v>9728</v>
      </c>
      <c r="G1221" s="846" t="s">
        <v>9497</v>
      </c>
      <c r="H1221" s="846" t="s">
        <v>6361</v>
      </c>
      <c r="I1221" s="849">
        <v>-346501.28488</v>
      </c>
      <c r="J1221" s="849">
        <v>10000</v>
      </c>
      <c r="K1221" s="849">
        <v>2970</v>
      </c>
      <c r="L1221" s="848" t="s">
        <v>9627</v>
      </c>
      <c r="M1221" s="849">
        <v>10000</v>
      </c>
      <c r="N1221" s="849">
        <v>0</v>
      </c>
      <c r="O1221" s="849">
        <v>3004.691759</v>
      </c>
      <c r="P1221" s="849">
        <v>-346501.28488</v>
      </c>
      <c r="Q1221" s="846" t="s">
        <v>6342</v>
      </c>
      <c r="R1221" s="846"/>
      <c r="S1221" s="849">
        <v>0</v>
      </c>
      <c r="T1221" s="849">
        <v>0</v>
      </c>
      <c r="U1221" s="849">
        <v>0</v>
      </c>
      <c r="V1221" s="849">
        <v>0</v>
      </c>
      <c r="W1221" s="849">
        <v>0</v>
      </c>
      <c r="X1221" s="849">
        <v>0</v>
      </c>
      <c r="Y1221" s="849">
        <v>-346501.28488</v>
      </c>
      <c r="Z1221" s="850">
        <v>-0.0117</v>
      </c>
    </row>
    <row r="1222" s="823" customFormat="1" ht="25.35" customHeight="1" collapsed="1" spans="1:26">
      <c r="A1222" s="829" t="s">
        <v>2191</v>
      </c>
      <c r="B1222" s="829"/>
      <c r="C1222" s="829"/>
      <c r="D1222" s="829"/>
      <c r="E1222" s="829"/>
      <c r="F1222" s="829"/>
      <c r="G1222" s="829"/>
      <c r="H1222" s="829"/>
      <c r="I1222" s="838">
        <v>-943271.82</v>
      </c>
      <c r="J1222" s="839">
        <v>47503536.09</v>
      </c>
      <c r="K1222" s="840"/>
      <c r="L1222" s="840"/>
      <c r="M1222" s="839">
        <v>37801247.94</v>
      </c>
      <c r="N1222" s="839">
        <v>8091.21</v>
      </c>
      <c r="O1222" s="840"/>
      <c r="P1222" s="839">
        <v>-943271.82</v>
      </c>
      <c r="Q1222" s="840"/>
      <c r="R1222" s="844"/>
      <c r="S1222" s="844"/>
      <c r="T1222" s="844"/>
      <c r="U1222" s="844"/>
      <c r="V1222" s="844"/>
      <c r="W1222" s="845"/>
      <c r="X1222" s="845"/>
      <c r="Y1222" s="845"/>
      <c r="Z1222" s="845"/>
    </row>
    <row r="1223" s="823" customFormat="1" ht="31.05" hidden="1" customHeight="1" outlineLevel="1" spans="1:26">
      <c r="A1223" s="846" t="s">
        <v>2191</v>
      </c>
      <c r="B1223" s="846" t="s">
        <v>8613</v>
      </c>
      <c r="C1223" s="846" t="s">
        <v>9762</v>
      </c>
      <c r="D1223" s="846" t="s">
        <v>8808</v>
      </c>
      <c r="E1223" s="847" t="s">
        <v>9495</v>
      </c>
      <c r="F1223" s="848" t="s">
        <v>9543</v>
      </c>
      <c r="G1223" s="846" t="s">
        <v>9446</v>
      </c>
      <c r="H1223" s="846" t="s">
        <v>7650</v>
      </c>
      <c r="I1223" s="849">
        <v>-30000</v>
      </c>
      <c r="J1223" s="849">
        <v>1000</v>
      </c>
      <c r="K1223" s="849">
        <v>4611</v>
      </c>
      <c r="L1223" s="848" t="s">
        <v>9627</v>
      </c>
      <c r="M1223" s="849">
        <v>1000</v>
      </c>
      <c r="N1223" s="849">
        <v>0</v>
      </c>
      <c r="O1223" s="849">
        <v>4581</v>
      </c>
      <c r="P1223" s="849">
        <v>-30000</v>
      </c>
      <c r="Q1223" s="846" t="s">
        <v>6342</v>
      </c>
      <c r="R1223" s="846"/>
      <c r="S1223" s="849"/>
      <c r="T1223" s="849"/>
      <c r="U1223" s="849"/>
      <c r="V1223" s="849"/>
      <c r="W1223" s="849">
        <v>-30000</v>
      </c>
      <c r="X1223" s="849">
        <v>0</v>
      </c>
      <c r="Y1223" s="849">
        <v>-30000</v>
      </c>
      <c r="Z1223" s="850">
        <v>-0.0065</v>
      </c>
    </row>
    <row r="1224" s="823" customFormat="1" ht="31.05" hidden="1" customHeight="1" outlineLevel="1" spans="1:26">
      <c r="A1224" s="846" t="s">
        <v>2191</v>
      </c>
      <c r="B1224" s="846" t="s">
        <v>8613</v>
      </c>
      <c r="C1224" s="846" t="s">
        <v>9763</v>
      </c>
      <c r="D1224" s="846" t="s">
        <v>8998</v>
      </c>
      <c r="E1224" s="847" t="s">
        <v>9764</v>
      </c>
      <c r="F1224" s="848" t="s">
        <v>9676</v>
      </c>
      <c r="G1224" s="846" t="s">
        <v>9446</v>
      </c>
      <c r="H1224" s="846" t="s">
        <v>7650</v>
      </c>
      <c r="I1224" s="849">
        <v>-1302259.97</v>
      </c>
      <c r="J1224" s="849">
        <v>13000</v>
      </c>
      <c r="K1224" s="849">
        <v>4104</v>
      </c>
      <c r="L1224" s="848" t="s">
        <v>9765</v>
      </c>
      <c r="M1224" s="849">
        <v>4521.74</v>
      </c>
      <c r="N1224" s="849">
        <v>0</v>
      </c>
      <c r="O1224" s="849">
        <v>3816</v>
      </c>
      <c r="P1224" s="849">
        <v>-1302259.97</v>
      </c>
      <c r="Q1224" s="846" t="s">
        <v>6342</v>
      </c>
      <c r="R1224" s="846"/>
      <c r="S1224" s="849"/>
      <c r="T1224" s="849"/>
      <c r="U1224" s="849"/>
      <c r="V1224" s="849"/>
      <c r="W1224" s="849">
        <v>-1302259.97</v>
      </c>
      <c r="X1224" s="849">
        <v>0</v>
      </c>
      <c r="Y1224" s="849">
        <v>-1302259.97</v>
      </c>
      <c r="Z1224" s="850">
        <v>-0.0702</v>
      </c>
    </row>
    <row r="1225" s="823" customFormat="1" ht="31.05" hidden="1" customHeight="1" outlineLevel="1" spans="1:26">
      <c r="A1225" s="846" t="s">
        <v>2191</v>
      </c>
      <c r="B1225" s="846" t="s">
        <v>8613</v>
      </c>
      <c r="C1225" s="846" t="s">
        <v>9766</v>
      </c>
      <c r="D1225" s="846" t="s">
        <v>8997</v>
      </c>
      <c r="E1225" s="847" t="s">
        <v>9764</v>
      </c>
      <c r="F1225" s="848" t="s">
        <v>8245</v>
      </c>
      <c r="G1225" s="846" t="s">
        <v>9446</v>
      </c>
      <c r="H1225" s="846" t="s">
        <v>7650</v>
      </c>
      <c r="I1225" s="849">
        <v>-22320</v>
      </c>
      <c r="J1225" s="849">
        <v>2000</v>
      </c>
      <c r="K1225" s="849">
        <v>4039.2</v>
      </c>
      <c r="L1225" s="848" t="s">
        <v>9541</v>
      </c>
      <c r="M1225" s="849">
        <v>0</v>
      </c>
      <c r="N1225" s="849">
        <v>100</v>
      </c>
      <c r="O1225" s="849">
        <v>3816</v>
      </c>
      <c r="P1225" s="849">
        <v>-22320</v>
      </c>
      <c r="Q1225" s="846" t="s">
        <v>6342</v>
      </c>
      <c r="R1225" s="846"/>
      <c r="S1225" s="849"/>
      <c r="T1225" s="849"/>
      <c r="U1225" s="849"/>
      <c r="V1225" s="849"/>
      <c r="W1225" s="849">
        <v>-22320</v>
      </c>
      <c r="X1225" s="849">
        <v>0</v>
      </c>
      <c r="Y1225" s="849">
        <v>-22320</v>
      </c>
      <c r="Z1225" s="850">
        <v>-0.0553</v>
      </c>
    </row>
    <row r="1226" s="823" customFormat="1" ht="31.05" hidden="1" customHeight="1" outlineLevel="1" spans="1:26">
      <c r="A1226" s="846" t="s">
        <v>2191</v>
      </c>
      <c r="B1226" s="846" t="s">
        <v>9767</v>
      </c>
      <c r="C1226" s="846" t="s">
        <v>9768</v>
      </c>
      <c r="D1226" s="846" t="s">
        <v>8974</v>
      </c>
      <c r="E1226" s="847" t="s">
        <v>9495</v>
      </c>
      <c r="F1226" s="848" t="s">
        <v>8239</v>
      </c>
      <c r="G1226" s="846" t="s">
        <v>9769</v>
      </c>
      <c r="H1226" s="846" t="s">
        <v>9770</v>
      </c>
      <c r="I1226" s="849">
        <v>-79257.6</v>
      </c>
      <c r="J1226" s="849">
        <v>4320000</v>
      </c>
      <c r="K1226" s="849">
        <v>7.27</v>
      </c>
      <c r="L1226" s="848" t="s">
        <v>9575</v>
      </c>
      <c r="M1226" s="849">
        <v>247680</v>
      </c>
      <c r="N1226" s="849">
        <v>0</v>
      </c>
      <c r="O1226" s="849">
        <v>6.95</v>
      </c>
      <c r="P1226" s="849">
        <v>-79257.6</v>
      </c>
      <c r="Q1226" s="846" t="s">
        <v>6342</v>
      </c>
      <c r="R1226" s="846"/>
      <c r="S1226" s="849"/>
      <c r="T1226" s="849"/>
      <c r="U1226" s="849"/>
      <c r="V1226" s="849"/>
      <c r="W1226" s="849"/>
      <c r="X1226" s="849">
        <v>0</v>
      </c>
      <c r="Y1226" s="849">
        <v>-79257.6</v>
      </c>
      <c r="Z1226" s="850">
        <v>-0.044</v>
      </c>
    </row>
    <row r="1227" s="823" customFormat="1" ht="31.05" hidden="1" customHeight="1" outlineLevel="1" spans="1:26">
      <c r="A1227" s="846" t="s">
        <v>2191</v>
      </c>
      <c r="B1227" s="846" t="s">
        <v>9767</v>
      </c>
      <c r="C1227" s="846" t="s">
        <v>9771</v>
      </c>
      <c r="D1227" s="846" t="s">
        <v>8974</v>
      </c>
      <c r="E1227" s="847" t="s">
        <v>9495</v>
      </c>
      <c r="F1227" s="848" t="s">
        <v>9772</v>
      </c>
      <c r="G1227" s="846" t="s">
        <v>9769</v>
      </c>
      <c r="H1227" s="846" t="s">
        <v>9770</v>
      </c>
      <c r="I1227" s="849">
        <v>-2656.08</v>
      </c>
      <c r="J1227" s="849">
        <v>223200</v>
      </c>
      <c r="K1227" s="849">
        <v>7.02</v>
      </c>
      <c r="L1227" s="848" t="s">
        <v>9773</v>
      </c>
      <c r="M1227" s="849">
        <v>37944</v>
      </c>
      <c r="N1227" s="849">
        <v>0</v>
      </c>
      <c r="O1227" s="849">
        <v>6.95</v>
      </c>
      <c r="P1227" s="849">
        <v>-2656.08</v>
      </c>
      <c r="Q1227" s="846" t="s">
        <v>6342</v>
      </c>
      <c r="R1227" s="846"/>
      <c r="S1227" s="849"/>
      <c r="T1227" s="849"/>
      <c r="U1227" s="849"/>
      <c r="V1227" s="849"/>
      <c r="W1227" s="849"/>
      <c r="X1227" s="849">
        <v>0</v>
      </c>
      <c r="Y1227" s="849">
        <v>-2656.08</v>
      </c>
      <c r="Z1227" s="850">
        <v>-0.01</v>
      </c>
    </row>
    <row r="1228" s="823" customFormat="1" ht="31.05" hidden="1" customHeight="1" outlineLevel="1" spans="1:26">
      <c r="A1228" s="846" t="s">
        <v>2191</v>
      </c>
      <c r="B1228" s="846" t="s">
        <v>9767</v>
      </c>
      <c r="C1228" s="846" t="s">
        <v>9774</v>
      </c>
      <c r="D1228" s="846" t="s">
        <v>8974</v>
      </c>
      <c r="E1228" s="847" t="s">
        <v>9495</v>
      </c>
      <c r="F1228" s="848" t="s">
        <v>9543</v>
      </c>
      <c r="G1228" s="846" t="s">
        <v>9769</v>
      </c>
      <c r="H1228" s="846" t="s">
        <v>9770</v>
      </c>
      <c r="I1228" s="849">
        <v>-39640.32</v>
      </c>
      <c r="J1228" s="849">
        <v>744000</v>
      </c>
      <c r="K1228" s="849">
        <v>6.97</v>
      </c>
      <c r="L1228" s="848" t="s">
        <v>9773</v>
      </c>
      <c r="M1228" s="849">
        <v>495504</v>
      </c>
      <c r="N1228" s="849">
        <v>0</v>
      </c>
      <c r="O1228" s="849">
        <v>6.89</v>
      </c>
      <c r="P1228" s="849">
        <v>-39640.32</v>
      </c>
      <c r="Q1228" s="846" t="s">
        <v>6342</v>
      </c>
      <c r="R1228" s="846"/>
      <c r="S1228" s="849"/>
      <c r="T1228" s="849"/>
      <c r="U1228" s="849"/>
      <c r="V1228" s="849"/>
      <c r="W1228" s="849"/>
      <c r="X1228" s="849">
        <v>0</v>
      </c>
      <c r="Y1228" s="849">
        <v>-39640.32</v>
      </c>
      <c r="Z1228" s="850">
        <v>-0.0115</v>
      </c>
    </row>
    <row r="1229" s="823" customFormat="1" ht="31.05" hidden="1" customHeight="1" outlineLevel="1" spans="1:26">
      <c r="A1229" s="846" t="s">
        <v>2191</v>
      </c>
      <c r="B1229" s="846" t="s">
        <v>9767</v>
      </c>
      <c r="C1229" s="846" t="s">
        <v>9775</v>
      </c>
      <c r="D1229" s="846" t="s">
        <v>9007</v>
      </c>
      <c r="E1229" s="847" t="s">
        <v>9495</v>
      </c>
      <c r="F1229" s="848" t="s">
        <v>9543</v>
      </c>
      <c r="G1229" s="846" t="s">
        <v>9769</v>
      </c>
      <c r="H1229" s="846" t="s">
        <v>9770</v>
      </c>
      <c r="I1229" s="849">
        <v>-44997.12</v>
      </c>
      <c r="J1229" s="849">
        <v>499968</v>
      </c>
      <c r="K1229" s="849">
        <v>7.34</v>
      </c>
      <c r="L1229" s="848" t="s">
        <v>9773</v>
      </c>
      <c r="M1229" s="849">
        <v>499968</v>
      </c>
      <c r="N1229" s="849">
        <v>0</v>
      </c>
      <c r="O1229" s="849">
        <v>7.25</v>
      </c>
      <c r="P1229" s="849">
        <v>-44997.12</v>
      </c>
      <c r="Q1229" s="846" t="s">
        <v>6342</v>
      </c>
      <c r="R1229" s="846"/>
      <c r="S1229" s="849"/>
      <c r="T1229" s="849"/>
      <c r="U1229" s="849"/>
      <c r="V1229" s="849"/>
      <c r="W1229" s="849"/>
      <c r="X1229" s="849">
        <v>0</v>
      </c>
      <c r="Y1229" s="849">
        <v>-44997.12</v>
      </c>
      <c r="Z1229" s="850">
        <v>-0.0123</v>
      </c>
    </row>
    <row r="1230" s="823" customFormat="1" ht="31.05" hidden="1" customHeight="1" outlineLevel="1" spans="1:26">
      <c r="A1230" s="846" t="s">
        <v>2191</v>
      </c>
      <c r="B1230" s="846" t="s">
        <v>9767</v>
      </c>
      <c r="C1230" s="846" t="s">
        <v>9776</v>
      </c>
      <c r="D1230" s="846" t="s">
        <v>8820</v>
      </c>
      <c r="E1230" s="847" t="s">
        <v>9495</v>
      </c>
      <c r="F1230" s="848" t="s">
        <v>9543</v>
      </c>
      <c r="G1230" s="846" t="s">
        <v>9769</v>
      </c>
      <c r="H1230" s="846" t="s">
        <v>9770</v>
      </c>
      <c r="I1230" s="849">
        <v>-53984.64</v>
      </c>
      <c r="J1230" s="849">
        <v>744000</v>
      </c>
      <c r="K1230" s="849">
        <v>6.97</v>
      </c>
      <c r="L1230" s="848" t="s">
        <v>9773</v>
      </c>
      <c r="M1230" s="849">
        <v>674808</v>
      </c>
      <c r="N1230" s="849">
        <v>0</v>
      </c>
      <c r="O1230" s="849">
        <v>6.89</v>
      </c>
      <c r="P1230" s="849">
        <v>-53984.64</v>
      </c>
      <c r="Q1230" s="846" t="s">
        <v>6342</v>
      </c>
      <c r="R1230" s="846"/>
      <c r="S1230" s="849"/>
      <c r="T1230" s="849"/>
      <c r="U1230" s="849"/>
      <c r="V1230" s="849"/>
      <c r="W1230" s="849"/>
      <c r="X1230" s="849">
        <v>0</v>
      </c>
      <c r="Y1230" s="849">
        <v>-53984.64</v>
      </c>
      <c r="Z1230" s="850">
        <v>-0.0115</v>
      </c>
    </row>
    <row r="1231" s="823" customFormat="1" ht="31.05" hidden="1" customHeight="1" outlineLevel="1" spans="1:26">
      <c r="A1231" s="846" t="s">
        <v>2191</v>
      </c>
      <c r="B1231" s="846" t="s">
        <v>9767</v>
      </c>
      <c r="C1231" s="846" t="s">
        <v>9777</v>
      </c>
      <c r="D1231" s="846" t="s">
        <v>8839</v>
      </c>
      <c r="E1231" s="847" t="s">
        <v>9495</v>
      </c>
      <c r="F1231" s="848" t="s">
        <v>9543</v>
      </c>
      <c r="G1231" s="846" t="s">
        <v>9769</v>
      </c>
      <c r="H1231" s="846" t="s">
        <v>9770</v>
      </c>
      <c r="I1231" s="849">
        <v>-79816.32</v>
      </c>
      <c r="J1231" s="849">
        <v>1562400</v>
      </c>
      <c r="K1231" s="849">
        <v>6.92</v>
      </c>
      <c r="L1231" s="848" t="s">
        <v>9773</v>
      </c>
      <c r="M1231" s="849">
        <v>997704</v>
      </c>
      <c r="N1231" s="849">
        <v>0</v>
      </c>
      <c r="O1231" s="849">
        <v>6.84</v>
      </c>
      <c r="P1231" s="849">
        <v>-79816.32</v>
      </c>
      <c r="Q1231" s="846" t="s">
        <v>6342</v>
      </c>
      <c r="R1231" s="846"/>
      <c r="S1231" s="849"/>
      <c r="T1231" s="849"/>
      <c r="U1231" s="849"/>
      <c r="V1231" s="849"/>
      <c r="W1231" s="849"/>
      <c r="X1231" s="849">
        <v>0</v>
      </c>
      <c r="Y1231" s="849">
        <v>-79816.32</v>
      </c>
      <c r="Z1231" s="850">
        <v>-0.0116</v>
      </c>
    </row>
    <row r="1232" s="823" customFormat="1" ht="31.05" hidden="1" customHeight="1" outlineLevel="1" spans="1:26">
      <c r="A1232" s="846" t="s">
        <v>2191</v>
      </c>
      <c r="B1232" s="846" t="s">
        <v>9767</v>
      </c>
      <c r="C1232" s="846" t="s">
        <v>9778</v>
      </c>
      <c r="D1232" s="846" t="s">
        <v>9019</v>
      </c>
      <c r="E1232" s="847" t="s">
        <v>9495</v>
      </c>
      <c r="F1232" s="848" t="s">
        <v>9543</v>
      </c>
      <c r="G1232" s="846" t="s">
        <v>9769</v>
      </c>
      <c r="H1232" s="846" t="s">
        <v>9770</v>
      </c>
      <c r="I1232" s="849">
        <v>-183440.64</v>
      </c>
      <c r="J1232" s="849">
        <v>2752800</v>
      </c>
      <c r="K1232" s="849">
        <v>6.86</v>
      </c>
      <c r="L1232" s="848" t="s">
        <v>9773</v>
      </c>
      <c r="M1232" s="849">
        <v>2293008</v>
      </c>
      <c r="N1232" s="849">
        <v>0</v>
      </c>
      <c r="O1232" s="849">
        <v>6.78</v>
      </c>
      <c r="P1232" s="849">
        <v>-183440.64</v>
      </c>
      <c r="Q1232" s="846" t="s">
        <v>6342</v>
      </c>
      <c r="R1232" s="846"/>
      <c r="S1232" s="849"/>
      <c r="T1232" s="849"/>
      <c r="U1232" s="849"/>
      <c r="V1232" s="849"/>
      <c r="W1232" s="849"/>
      <c r="X1232" s="849">
        <v>0</v>
      </c>
      <c r="Y1232" s="849">
        <v>-183440.64</v>
      </c>
      <c r="Z1232" s="850">
        <v>-0.0117</v>
      </c>
    </row>
    <row r="1233" s="823" customFormat="1" ht="31.05" hidden="1" customHeight="1" outlineLevel="1" spans="1:26">
      <c r="A1233" s="846" t="s">
        <v>2191</v>
      </c>
      <c r="B1233" s="846" t="s">
        <v>9767</v>
      </c>
      <c r="C1233" s="846" t="s">
        <v>9779</v>
      </c>
      <c r="D1233" s="846" t="s">
        <v>8975</v>
      </c>
      <c r="E1233" s="847" t="s">
        <v>9495</v>
      </c>
      <c r="F1233" s="848" t="s">
        <v>8071</v>
      </c>
      <c r="G1233" s="846" t="s">
        <v>9769</v>
      </c>
      <c r="H1233" s="846" t="s">
        <v>9770</v>
      </c>
      <c r="I1233" s="849">
        <v>152668.8</v>
      </c>
      <c r="J1233" s="849">
        <v>267840</v>
      </c>
      <c r="K1233" s="849">
        <v>6.56</v>
      </c>
      <c r="L1233" s="848" t="s">
        <v>9765</v>
      </c>
      <c r="M1233" s="849">
        <v>267840</v>
      </c>
      <c r="N1233" s="849">
        <v>0</v>
      </c>
      <c r="O1233" s="849">
        <v>7.13</v>
      </c>
      <c r="P1233" s="849">
        <v>152668.8</v>
      </c>
      <c r="Q1233" s="846" t="s">
        <v>6342</v>
      </c>
      <c r="R1233" s="846"/>
      <c r="S1233" s="849"/>
      <c r="T1233" s="849"/>
      <c r="U1233" s="849"/>
      <c r="V1233" s="849"/>
      <c r="W1233" s="849"/>
      <c r="X1233" s="849">
        <v>0</v>
      </c>
      <c r="Y1233" s="849">
        <v>152668.8</v>
      </c>
      <c r="Z1233" s="850">
        <v>0.0869</v>
      </c>
    </row>
    <row r="1234" s="823" customFormat="1" ht="31.05" hidden="1" customHeight="1" outlineLevel="1" spans="1:26">
      <c r="A1234" s="846" t="s">
        <v>2191</v>
      </c>
      <c r="B1234" s="846" t="s">
        <v>9767</v>
      </c>
      <c r="C1234" s="846" t="s">
        <v>9780</v>
      </c>
      <c r="D1234" s="846" t="s">
        <v>8974</v>
      </c>
      <c r="E1234" s="847" t="s">
        <v>9495</v>
      </c>
      <c r="F1234" s="848" t="s">
        <v>8071</v>
      </c>
      <c r="G1234" s="846" t="s">
        <v>9769</v>
      </c>
      <c r="H1234" s="846" t="s">
        <v>9770</v>
      </c>
      <c r="I1234" s="849">
        <v>148377.6</v>
      </c>
      <c r="J1234" s="849">
        <v>264960</v>
      </c>
      <c r="K1234" s="849">
        <v>6.41</v>
      </c>
      <c r="L1234" s="848" t="s">
        <v>9765</v>
      </c>
      <c r="M1234" s="849">
        <v>264960</v>
      </c>
      <c r="N1234" s="849">
        <v>0</v>
      </c>
      <c r="O1234" s="849">
        <v>6.97</v>
      </c>
      <c r="P1234" s="849">
        <v>148377.6</v>
      </c>
      <c r="Q1234" s="846" t="s">
        <v>6342</v>
      </c>
      <c r="R1234" s="846"/>
      <c r="S1234" s="849"/>
      <c r="T1234" s="849"/>
      <c r="U1234" s="849"/>
      <c r="V1234" s="849"/>
      <c r="W1234" s="849"/>
      <c r="X1234" s="849">
        <v>0</v>
      </c>
      <c r="Y1234" s="849">
        <v>148377.6</v>
      </c>
      <c r="Z1234" s="850">
        <v>0.0874</v>
      </c>
    </row>
    <row r="1235" s="823" customFormat="1" ht="31.05" hidden="1" customHeight="1" outlineLevel="1" spans="1:26">
      <c r="A1235" s="846" t="s">
        <v>2191</v>
      </c>
      <c r="B1235" s="846" t="s">
        <v>9767</v>
      </c>
      <c r="C1235" s="846" t="s">
        <v>9781</v>
      </c>
      <c r="D1235" s="846" t="s">
        <v>8974</v>
      </c>
      <c r="E1235" s="847" t="s">
        <v>9495</v>
      </c>
      <c r="F1235" s="848" t="s">
        <v>8071</v>
      </c>
      <c r="G1235" s="846" t="s">
        <v>9769</v>
      </c>
      <c r="H1235" s="846" t="s">
        <v>9770</v>
      </c>
      <c r="I1235" s="849">
        <v>37094.4</v>
      </c>
      <c r="J1235" s="849">
        <v>66240</v>
      </c>
      <c r="K1235" s="849">
        <v>6.41</v>
      </c>
      <c r="L1235" s="848" t="s">
        <v>9765</v>
      </c>
      <c r="M1235" s="849">
        <v>66240</v>
      </c>
      <c r="N1235" s="849">
        <v>0</v>
      </c>
      <c r="O1235" s="849">
        <v>6.97</v>
      </c>
      <c r="P1235" s="849">
        <v>37094.4</v>
      </c>
      <c r="Q1235" s="846" t="s">
        <v>6342</v>
      </c>
      <c r="R1235" s="846"/>
      <c r="S1235" s="849"/>
      <c r="T1235" s="849"/>
      <c r="U1235" s="849"/>
      <c r="V1235" s="849"/>
      <c r="W1235" s="849"/>
      <c r="X1235" s="849">
        <v>0</v>
      </c>
      <c r="Y1235" s="849">
        <v>37094.4</v>
      </c>
      <c r="Z1235" s="850">
        <v>0.0874</v>
      </c>
    </row>
    <row r="1236" s="823" customFormat="1" ht="31.05" hidden="1" customHeight="1" outlineLevel="1" spans="1:26">
      <c r="A1236" s="846" t="s">
        <v>2191</v>
      </c>
      <c r="B1236" s="846" t="s">
        <v>9767</v>
      </c>
      <c r="C1236" s="846" t="s">
        <v>9782</v>
      </c>
      <c r="D1236" s="846" t="s">
        <v>8975</v>
      </c>
      <c r="E1236" s="847" t="s">
        <v>9495</v>
      </c>
      <c r="F1236" s="848" t="s">
        <v>8071</v>
      </c>
      <c r="G1236" s="846" t="s">
        <v>9769</v>
      </c>
      <c r="H1236" s="846" t="s">
        <v>9770</v>
      </c>
      <c r="I1236" s="849">
        <v>42408</v>
      </c>
      <c r="J1236" s="849">
        <v>74400</v>
      </c>
      <c r="K1236" s="849">
        <v>6.56</v>
      </c>
      <c r="L1236" s="848" t="s">
        <v>9765</v>
      </c>
      <c r="M1236" s="849">
        <v>74400</v>
      </c>
      <c r="N1236" s="849">
        <v>0</v>
      </c>
      <c r="O1236" s="849">
        <v>7.13</v>
      </c>
      <c r="P1236" s="849">
        <v>42408</v>
      </c>
      <c r="Q1236" s="846" t="s">
        <v>6342</v>
      </c>
      <c r="R1236" s="846"/>
      <c r="S1236" s="849"/>
      <c r="T1236" s="849"/>
      <c r="U1236" s="849"/>
      <c r="V1236" s="849"/>
      <c r="W1236" s="849"/>
      <c r="X1236" s="849">
        <v>0</v>
      </c>
      <c r="Y1236" s="849">
        <v>42408</v>
      </c>
      <c r="Z1236" s="850">
        <v>0.0869</v>
      </c>
    </row>
    <row r="1237" s="823" customFormat="1" ht="31.05" hidden="1" customHeight="1" outlineLevel="1" spans="1:26">
      <c r="A1237" s="846" t="s">
        <v>2191</v>
      </c>
      <c r="B1237" s="846" t="s">
        <v>9767</v>
      </c>
      <c r="C1237" s="846" t="s">
        <v>9783</v>
      </c>
      <c r="D1237" s="846" t="s">
        <v>8971</v>
      </c>
      <c r="E1237" s="847" t="s">
        <v>9495</v>
      </c>
      <c r="F1237" s="848" t="s">
        <v>9730</v>
      </c>
      <c r="G1237" s="846" t="s">
        <v>9769</v>
      </c>
      <c r="H1237" s="846" t="s">
        <v>9770</v>
      </c>
      <c r="I1237" s="849">
        <v>249782.4</v>
      </c>
      <c r="J1237" s="849">
        <v>1095600</v>
      </c>
      <c r="K1237" s="849">
        <v>6.46</v>
      </c>
      <c r="L1237" s="848" t="s">
        <v>9784</v>
      </c>
      <c r="M1237" s="849">
        <v>892080</v>
      </c>
      <c r="N1237" s="849">
        <v>0</v>
      </c>
      <c r="O1237" s="849">
        <v>6.74</v>
      </c>
      <c r="P1237" s="849">
        <v>249782.4</v>
      </c>
      <c r="Q1237" s="846" t="s">
        <v>6342</v>
      </c>
      <c r="R1237" s="846"/>
      <c r="S1237" s="849"/>
      <c r="T1237" s="849"/>
      <c r="U1237" s="849"/>
      <c r="V1237" s="849"/>
      <c r="W1237" s="849"/>
      <c r="X1237" s="849">
        <v>0</v>
      </c>
      <c r="Y1237" s="849">
        <v>249782.4</v>
      </c>
      <c r="Z1237" s="850">
        <v>0.0433</v>
      </c>
    </row>
    <row r="1238" s="823" customFormat="1" ht="31.05" hidden="1" customHeight="1" outlineLevel="1" spans="1:26">
      <c r="A1238" s="846" t="s">
        <v>2191</v>
      </c>
      <c r="B1238" s="846" t="s">
        <v>9767</v>
      </c>
      <c r="C1238" s="846" t="s">
        <v>9785</v>
      </c>
      <c r="D1238" s="846" t="s">
        <v>8974</v>
      </c>
      <c r="E1238" s="847" t="s">
        <v>9495</v>
      </c>
      <c r="F1238" s="848" t="s">
        <v>9730</v>
      </c>
      <c r="G1238" s="846" t="s">
        <v>9769</v>
      </c>
      <c r="H1238" s="846" t="s">
        <v>9770</v>
      </c>
      <c r="I1238" s="849">
        <v>1044576</v>
      </c>
      <c r="J1238" s="849">
        <v>1004400</v>
      </c>
      <c r="K1238" s="849">
        <v>6.42</v>
      </c>
      <c r="L1238" s="848" t="s">
        <v>9784</v>
      </c>
      <c r="M1238" s="849">
        <v>1004400</v>
      </c>
      <c r="N1238" s="849">
        <v>0</v>
      </c>
      <c r="O1238" s="849">
        <v>7.46</v>
      </c>
      <c r="P1238" s="849">
        <v>1044576</v>
      </c>
      <c r="Q1238" s="846" t="s">
        <v>6342</v>
      </c>
      <c r="R1238" s="846"/>
      <c r="S1238" s="849"/>
      <c r="T1238" s="849"/>
      <c r="U1238" s="849"/>
      <c r="V1238" s="849"/>
      <c r="W1238" s="849"/>
      <c r="X1238" s="849">
        <v>0</v>
      </c>
      <c r="Y1238" s="849">
        <v>1044576</v>
      </c>
      <c r="Z1238" s="850">
        <v>0.162</v>
      </c>
    </row>
    <row r="1239" s="823" customFormat="1" ht="31.05" hidden="1" customHeight="1" outlineLevel="1" spans="1:26">
      <c r="A1239" s="846" t="s">
        <v>2191</v>
      </c>
      <c r="B1239" s="846" t="s">
        <v>9767</v>
      </c>
      <c r="C1239" s="846" t="s">
        <v>9786</v>
      </c>
      <c r="D1239" s="846" t="s">
        <v>8974</v>
      </c>
      <c r="E1239" s="847" t="s">
        <v>9495</v>
      </c>
      <c r="F1239" s="848" t="s">
        <v>9552</v>
      </c>
      <c r="G1239" s="846" t="s">
        <v>9769</v>
      </c>
      <c r="H1239" s="846" t="s">
        <v>9770</v>
      </c>
      <c r="I1239" s="849">
        <v>287280</v>
      </c>
      <c r="J1239" s="849">
        <v>504000</v>
      </c>
      <c r="K1239" s="849">
        <v>6.26</v>
      </c>
      <c r="L1239" s="848" t="s">
        <v>9787</v>
      </c>
      <c r="M1239" s="849">
        <v>504000</v>
      </c>
      <c r="N1239" s="849">
        <v>0</v>
      </c>
      <c r="O1239" s="849">
        <v>6.83</v>
      </c>
      <c r="P1239" s="849">
        <v>287280</v>
      </c>
      <c r="Q1239" s="846" t="s">
        <v>6342</v>
      </c>
      <c r="R1239" s="846"/>
      <c r="S1239" s="849"/>
      <c r="T1239" s="849"/>
      <c r="U1239" s="849"/>
      <c r="V1239" s="849"/>
      <c r="W1239" s="849"/>
      <c r="X1239" s="849">
        <v>0</v>
      </c>
      <c r="Y1239" s="849">
        <v>287280</v>
      </c>
      <c r="Z1239" s="850">
        <v>0.0911</v>
      </c>
    </row>
    <row r="1240" s="823" customFormat="1" ht="31.05" hidden="1" customHeight="1" outlineLevel="1" spans="1:26">
      <c r="A1240" s="846" t="s">
        <v>2191</v>
      </c>
      <c r="B1240" s="846" t="s">
        <v>9767</v>
      </c>
      <c r="C1240" s="846" t="s">
        <v>9788</v>
      </c>
      <c r="D1240" s="846" t="s">
        <v>9014</v>
      </c>
      <c r="E1240" s="847" t="s">
        <v>9495</v>
      </c>
      <c r="F1240" s="848" t="s">
        <v>9552</v>
      </c>
      <c r="G1240" s="846" t="s">
        <v>9769</v>
      </c>
      <c r="H1240" s="846" t="s">
        <v>9770</v>
      </c>
      <c r="I1240" s="849">
        <v>505080</v>
      </c>
      <c r="J1240" s="849">
        <v>828000</v>
      </c>
      <c r="K1240" s="849">
        <v>7.01</v>
      </c>
      <c r="L1240" s="848" t="s">
        <v>9731</v>
      </c>
      <c r="M1240" s="849">
        <v>828000</v>
      </c>
      <c r="N1240" s="849">
        <v>0</v>
      </c>
      <c r="O1240" s="849">
        <v>7.62</v>
      </c>
      <c r="P1240" s="849">
        <v>505080</v>
      </c>
      <c r="Q1240" s="846" t="s">
        <v>6342</v>
      </c>
      <c r="R1240" s="846"/>
      <c r="S1240" s="849"/>
      <c r="T1240" s="849"/>
      <c r="U1240" s="849"/>
      <c r="V1240" s="849"/>
      <c r="W1240" s="849"/>
      <c r="X1240" s="849">
        <v>0</v>
      </c>
      <c r="Y1240" s="849">
        <v>505080</v>
      </c>
      <c r="Z1240" s="850">
        <v>0.087</v>
      </c>
    </row>
    <row r="1241" s="823" customFormat="1" ht="31.05" hidden="1" customHeight="1" outlineLevel="1" spans="1:26">
      <c r="A1241" s="846" t="s">
        <v>2191</v>
      </c>
      <c r="B1241" s="846" t="s">
        <v>9767</v>
      </c>
      <c r="C1241" s="846" t="s">
        <v>9789</v>
      </c>
      <c r="D1241" s="846" t="s">
        <v>8974</v>
      </c>
      <c r="E1241" s="847" t="s">
        <v>9495</v>
      </c>
      <c r="F1241" s="848" t="s">
        <v>9690</v>
      </c>
      <c r="G1241" s="846" t="s">
        <v>9769</v>
      </c>
      <c r="H1241" s="846" t="s">
        <v>9770</v>
      </c>
      <c r="I1241" s="849">
        <v>1290103.2</v>
      </c>
      <c r="J1241" s="849">
        <v>1000080</v>
      </c>
      <c r="K1241" s="849">
        <v>6.12</v>
      </c>
      <c r="L1241" s="848" t="s">
        <v>9790</v>
      </c>
      <c r="M1241" s="849">
        <v>1000080</v>
      </c>
      <c r="N1241" s="849">
        <v>0</v>
      </c>
      <c r="O1241" s="849">
        <v>7.41</v>
      </c>
      <c r="P1241" s="849">
        <v>1290103.2</v>
      </c>
      <c r="Q1241" s="846" t="s">
        <v>6342</v>
      </c>
      <c r="R1241" s="846"/>
      <c r="S1241" s="849"/>
      <c r="T1241" s="849"/>
      <c r="U1241" s="849"/>
      <c r="V1241" s="849"/>
      <c r="W1241" s="849"/>
      <c r="X1241" s="849">
        <v>0</v>
      </c>
      <c r="Y1241" s="849">
        <v>1290103.2</v>
      </c>
      <c r="Z1241" s="850">
        <v>0.2108</v>
      </c>
    </row>
    <row r="1242" s="823" customFormat="1" ht="31.05" hidden="1" customHeight="1" outlineLevel="1" spans="1:26">
      <c r="A1242" s="846" t="s">
        <v>2191</v>
      </c>
      <c r="B1242" s="846" t="s">
        <v>9767</v>
      </c>
      <c r="C1242" s="846" t="s">
        <v>9791</v>
      </c>
      <c r="D1242" s="846" t="s">
        <v>8974</v>
      </c>
      <c r="E1242" s="847" t="s">
        <v>9495</v>
      </c>
      <c r="F1242" s="848" t="s">
        <v>9792</v>
      </c>
      <c r="G1242" s="846" t="s">
        <v>9769</v>
      </c>
      <c r="H1242" s="846" t="s">
        <v>9770</v>
      </c>
      <c r="I1242" s="849">
        <v>377023.2</v>
      </c>
      <c r="J1242" s="849">
        <v>865680</v>
      </c>
      <c r="K1242" s="849">
        <v>6.42</v>
      </c>
      <c r="L1242" s="848" t="s">
        <v>9793</v>
      </c>
      <c r="M1242" s="849">
        <v>650040</v>
      </c>
      <c r="N1242" s="849">
        <v>0</v>
      </c>
      <c r="O1242" s="849">
        <v>7</v>
      </c>
      <c r="P1242" s="849">
        <v>377023.2</v>
      </c>
      <c r="Q1242" s="846" t="s">
        <v>6342</v>
      </c>
      <c r="R1242" s="846"/>
      <c r="S1242" s="849"/>
      <c r="T1242" s="849"/>
      <c r="U1242" s="849"/>
      <c r="V1242" s="849"/>
      <c r="W1242" s="849"/>
      <c r="X1242" s="849">
        <v>0</v>
      </c>
      <c r="Y1242" s="849">
        <v>377023.2</v>
      </c>
      <c r="Z1242" s="850">
        <v>0.0903</v>
      </c>
    </row>
    <row r="1243" s="823" customFormat="1" ht="31.05" hidden="1" customHeight="1" outlineLevel="1" spans="1:26">
      <c r="A1243" s="846" t="s">
        <v>2191</v>
      </c>
      <c r="B1243" s="846" t="s">
        <v>9767</v>
      </c>
      <c r="C1243" s="846" t="s">
        <v>9794</v>
      </c>
      <c r="D1243" s="846" t="s">
        <v>8974</v>
      </c>
      <c r="E1243" s="847" t="s">
        <v>9495</v>
      </c>
      <c r="F1243" s="848" t="s">
        <v>9792</v>
      </c>
      <c r="G1243" s="846" t="s">
        <v>9769</v>
      </c>
      <c r="H1243" s="846" t="s">
        <v>9770</v>
      </c>
      <c r="I1243" s="849">
        <v>321876.72</v>
      </c>
      <c r="J1243" s="849">
        <v>892800</v>
      </c>
      <c r="K1243" s="849">
        <v>6.26</v>
      </c>
      <c r="L1243" s="848" t="s">
        <v>9793</v>
      </c>
      <c r="M1243" s="849">
        <v>564696</v>
      </c>
      <c r="N1243" s="849">
        <v>0</v>
      </c>
      <c r="O1243" s="849">
        <v>6.83</v>
      </c>
      <c r="P1243" s="849">
        <v>321876.72</v>
      </c>
      <c r="Q1243" s="846" t="s">
        <v>6342</v>
      </c>
      <c r="R1243" s="846"/>
      <c r="S1243" s="849"/>
      <c r="T1243" s="849"/>
      <c r="U1243" s="849"/>
      <c r="V1243" s="849"/>
      <c r="W1243" s="849"/>
      <c r="X1243" s="849">
        <v>0</v>
      </c>
      <c r="Y1243" s="849">
        <v>321876.72</v>
      </c>
      <c r="Z1243" s="850">
        <v>0.0911</v>
      </c>
    </row>
    <row r="1244" s="823" customFormat="1" ht="31.05" hidden="1" customHeight="1" outlineLevel="1" spans="1:26">
      <c r="A1244" s="846" t="s">
        <v>2191</v>
      </c>
      <c r="B1244" s="846" t="s">
        <v>9767</v>
      </c>
      <c r="C1244" s="846" t="s">
        <v>9795</v>
      </c>
      <c r="D1244" s="846" t="s">
        <v>8974</v>
      </c>
      <c r="E1244" s="847" t="s">
        <v>9495</v>
      </c>
      <c r="F1244" s="848" t="s">
        <v>9792</v>
      </c>
      <c r="G1244" s="846" t="s">
        <v>9769</v>
      </c>
      <c r="H1244" s="846" t="s">
        <v>9770</v>
      </c>
      <c r="I1244" s="849">
        <v>178732.8</v>
      </c>
      <c r="J1244" s="849">
        <v>360000</v>
      </c>
      <c r="K1244" s="849">
        <v>6.36</v>
      </c>
      <c r="L1244" s="848" t="s">
        <v>9793</v>
      </c>
      <c r="M1244" s="849">
        <v>308160</v>
      </c>
      <c r="N1244" s="849">
        <v>0</v>
      </c>
      <c r="O1244" s="849">
        <v>6.94</v>
      </c>
      <c r="P1244" s="849">
        <v>178732.8</v>
      </c>
      <c r="Q1244" s="846" t="s">
        <v>6342</v>
      </c>
      <c r="R1244" s="846"/>
      <c r="S1244" s="849"/>
      <c r="T1244" s="849"/>
      <c r="U1244" s="849"/>
      <c r="V1244" s="849"/>
      <c r="W1244" s="849"/>
      <c r="X1244" s="849">
        <v>0</v>
      </c>
      <c r="Y1244" s="849">
        <v>178732.8</v>
      </c>
      <c r="Z1244" s="850">
        <v>0.0912</v>
      </c>
    </row>
    <row r="1245" s="823" customFormat="1" ht="31.05" hidden="1" customHeight="1" outlineLevel="1" spans="1:26">
      <c r="A1245" s="846" t="s">
        <v>2191</v>
      </c>
      <c r="B1245" s="846" t="s">
        <v>9767</v>
      </c>
      <c r="C1245" s="846" t="s">
        <v>9796</v>
      </c>
      <c r="D1245" s="846" t="s">
        <v>8974</v>
      </c>
      <c r="E1245" s="847" t="s">
        <v>9495</v>
      </c>
      <c r="F1245" s="848" t="s">
        <v>9690</v>
      </c>
      <c r="G1245" s="846" t="s">
        <v>9769</v>
      </c>
      <c r="H1245" s="846" t="s">
        <v>9770</v>
      </c>
      <c r="I1245" s="849">
        <v>181377.6</v>
      </c>
      <c r="J1245" s="849">
        <v>506400</v>
      </c>
      <c r="K1245" s="849">
        <v>6.35</v>
      </c>
      <c r="L1245" s="848" t="s">
        <v>9790</v>
      </c>
      <c r="M1245" s="849">
        <v>312720</v>
      </c>
      <c r="N1245" s="849">
        <v>0</v>
      </c>
      <c r="O1245" s="849">
        <v>6.93</v>
      </c>
      <c r="P1245" s="849">
        <v>181377.6</v>
      </c>
      <c r="Q1245" s="846" t="s">
        <v>6342</v>
      </c>
      <c r="R1245" s="846"/>
      <c r="S1245" s="849"/>
      <c r="T1245" s="849"/>
      <c r="U1245" s="849"/>
      <c r="V1245" s="849"/>
      <c r="W1245" s="849"/>
      <c r="X1245" s="849">
        <v>0</v>
      </c>
      <c r="Y1245" s="849">
        <v>181377.6</v>
      </c>
      <c r="Z1245" s="850">
        <v>0.0913</v>
      </c>
    </row>
    <row r="1246" s="823" customFormat="1" ht="31.05" hidden="1" customHeight="1" outlineLevel="1" spans="1:26">
      <c r="A1246" s="846" t="s">
        <v>2191</v>
      </c>
      <c r="B1246" s="846" t="s">
        <v>9767</v>
      </c>
      <c r="C1246" s="846" t="s">
        <v>9797</v>
      </c>
      <c r="D1246" s="846" t="s">
        <v>8975</v>
      </c>
      <c r="E1246" s="847" t="s">
        <v>9495</v>
      </c>
      <c r="F1246" s="848" t="s">
        <v>9690</v>
      </c>
      <c r="G1246" s="846" t="s">
        <v>9769</v>
      </c>
      <c r="H1246" s="846" t="s">
        <v>9770</v>
      </c>
      <c r="I1246" s="849">
        <v>121219.2</v>
      </c>
      <c r="J1246" s="849">
        <v>198720</v>
      </c>
      <c r="K1246" s="849">
        <v>6.73</v>
      </c>
      <c r="L1246" s="848" t="s">
        <v>9790</v>
      </c>
      <c r="M1246" s="849">
        <v>198720</v>
      </c>
      <c r="N1246" s="849">
        <v>0</v>
      </c>
      <c r="O1246" s="849">
        <v>7.34</v>
      </c>
      <c r="P1246" s="849">
        <v>121219.2</v>
      </c>
      <c r="Q1246" s="846" t="s">
        <v>6342</v>
      </c>
      <c r="R1246" s="846"/>
      <c r="S1246" s="849"/>
      <c r="T1246" s="849"/>
      <c r="U1246" s="849"/>
      <c r="V1246" s="849"/>
      <c r="W1246" s="849"/>
      <c r="X1246" s="849">
        <v>0</v>
      </c>
      <c r="Y1246" s="849">
        <v>121219.2</v>
      </c>
      <c r="Z1246" s="850">
        <v>0.0906</v>
      </c>
    </row>
    <row r="1247" s="823" customFormat="1" ht="31.05" hidden="1" customHeight="1" outlineLevel="1" spans="1:26">
      <c r="A1247" s="846" t="s">
        <v>2191</v>
      </c>
      <c r="B1247" s="846" t="s">
        <v>9767</v>
      </c>
      <c r="C1247" s="846" t="s">
        <v>9798</v>
      </c>
      <c r="D1247" s="846" t="s">
        <v>8974</v>
      </c>
      <c r="E1247" s="847" t="s">
        <v>9495</v>
      </c>
      <c r="F1247" s="848" t="s">
        <v>9690</v>
      </c>
      <c r="G1247" s="846" t="s">
        <v>9769</v>
      </c>
      <c r="H1247" s="846" t="s">
        <v>9770</v>
      </c>
      <c r="I1247" s="849">
        <v>1897200</v>
      </c>
      <c r="J1247" s="849">
        <v>1860000</v>
      </c>
      <c r="K1247" s="849">
        <v>6.44</v>
      </c>
      <c r="L1247" s="848" t="s">
        <v>9790</v>
      </c>
      <c r="M1247" s="849">
        <v>1860000</v>
      </c>
      <c r="N1247" s="849">
        <v>0</v>
      </c>
      <c r="O1247" s="849">
        <v>7.46</v>
      </c>
      <c r="P1247" s="849">
        <v>1897200</v>
      </c>
      <c r="Q1247" s="846" t="s">
        <v>6342</v>
      </c>
      <c r="R1247" s="846"/>
      <c r="S1247" s="849"/>
      <c r="T1247" s="849"/>
      <c r="U1247" s="849"/>
      <c r="V1247" s="849"/>
      <c r="W1247" s="849"/>
      <c r="X1247" s="849">
        <v>0</v>
      </c>
      <c r="Y1247" s="849">
        <v>1897200</v>
      </c>
      <c r="Z1247" s="850">
        <v>0.1584</v>
      </c>
    </row>
    <row r="1248" s="823" customFormat="1" ht="31.05" hidden="1" customHeight="1" outlineLevel="1" spans="1:26">
      <c r="A1248" s="846" t="s">
        <v>2191</v>
      </c>
      <c r="B1248" s="846" t="s">
        <v>9767</v>
      </c>
      <c r="C1248" s="846" t="s">
        <v>9799</v>
      </c>
      <c r="D1248" s="846" t="s">
        <v>8820</v>
      </c>
      <c r="E1248" s="847" t="s">
        <v>9495</v>
      </c>
      <c r="F1248" s="848" t="s">
        <v>9690</v>
      </c>
      <c r="G1248" s="846" t="s">
        <v>9769</v>
      </c>
      <c r="H1248" s="846" t="s">
        <v>9770</v>
      </c>
      <c r="I1248" s="849">
        <v>302064</v>
      </c>
      <c r="J1248" s="849">
        <v>520800</v>
      </c>
      <c r="K1248" s="849">
        <v>6.46</v>
      </c>
      <c r="L1248" s="848" t="s">
        <v>9790</v>
      </c>
      <c r="M1248" s="849">
        <v>520800</v>
      </c>
      <c r="N1248" s="849">
        <v>0</v>
      </c>
      <c r="O1248" s="849">
        <v>7.04</v>
      </c>
      <c r="P1248" s="849">
        <v>302064</v>
      </c>
      <c r="Q1248" s="846" t="s">
        <v>6342</v>
      </c>
      <c r="R1248" s="846"/>
      <c r="S1248" s="849"/>
      <c r="T1248" s="849"/>
      <c r="U1248" s="849"/>
      <c r="V1248" s="849"/>
      <c r="W1248" s="849"/>
      <c r="X1248" s="849">
        <v>0</v>
      </c>
      <c r="Y1248" s="849">
        <v>302064</v>
      </c>
      <c r="Z1248" s="850">
        <v>0.0898</v>
      </c>
    </row>
    <row r="1249" s="823" customFormat="1" ht="31.05" hidden="1" customHeight="1" outlineLevel="1" spans="1:26">
      <c r="A1249" s="846" t="s">
        <v>2191</v>
      </c>
      <c r="B1249" s="846" t="s">
        <v>9767</v>
      </c>
      <c r="C1249" s="846" t="s">
        <v>9800</v>
      </c>
      <c r="D1249" s="846" t="s">
        <v>8820</v>
      </c>
      <c r="E1249" s="847" t="s">
        <v>9495</v>
      </c>
      <c r="F1249" s="848" t="s">
        <v>9690</v>
      </c>
      <c r="G1249" s="846" t="s">
        <v>9769</v>
      </c>
      <c r="H1249" s="846" t="s">
        <v>9770</v>
      </c>
      <c r="I1249" s="849">
        <v>422889.6</v>
      </c>
      <c r="J1249" s="849">
        <v>729120</v>
      </c>
      <c r="K1249" s="849">
        <v>6.47</v>
      </c>
      <c r="L1249" s="848" t="s">
        <v>9790</v>
      </c>
      <c r="M1249" s="849">
        <v>729120</v>
      </c>
      <c r="N1249" s="849">
        <v>0</v>
      </c>
      <c r="O1249" s="849">
        <v>7.05</v>
      </c>
      <c r="P1249" s="849">
        <v>422889.6</v>
      </c>
      <c r="Q1249" s="846" t="s">
        <v>6342</v>
      </c>
      <c r="R1249" s="846"/>
      <c r="S1249" s="849"/>
      <c r="T1249" s="849"/>
      <c r="U1249" s="849"/>
      <c r="V1249" s="849"/>
      <c r="W1249" s="849"/>
      <c r="X1249" s="849">
        <v>0</v>
      </c>
      <c r="Y1249" s="849">
        <v>422889.6</v>
      </c>
      <c r="Z1249" s="850">
        <v>0.0896</v>
      </c>
    </row>
    <row r="1250" s="823" customFormat="1" ht="31.05" hidden="1" customHeight="1" outlineLevel="1" spans="1:26">
      <c r="A1250" s="846" t="s">
        <v>2191</v>
      </c>
      <c r="B1250" s="846" t="s">
        <v>9767</v>
      </c>
      <c r="C1250" s="846" t="s">
        <v>9801</v>
      </c>
      <c r="D1250" s="846" t="s">
        <v>8974</v>
      </c>
      <c r="E1250" s="847" t="s">
        <v>9495</v>
      </c>
      <c r="F1250" s="848" t="s">
        <v>9693</v>
      </c>
      <c r="G1250" s="846" t="s">
        <v>9769</v>
      </c>
      <c r="H1250" s="846" t="s">
        <v>9770</v>
      </c>
      <c r="I1250" s="849">
        <v>922440</v>
      </c>
      <c r="J1250" s="849">
        <v>1879440</v>
      </c>
      <c r="K1250" s="849">
        <v>6.48</v>
      </c>
      <c r="L1250" s="848" t="s">
        <v>9790</v>
      </c>
      <c r="M1250" s="849">
        <v>1844880</v>
      </c>
      <c r="N1250" s="849">
        <v>0</v>
      </c>
      <c r="O1250" s="849">
        <v>6.98</v>
      </c>
      <c r="P1250" s="849">
        <v>922440</v>
      </c>
      <c r="Q1250" s="846" t="s">
        <v>6342</v>
      </c>
      <c r="R1250" s="846"/>
      <c r="S1250" s="849"/>
      <c r="T1250" s="849"/>
      <c r="U1250" s="849"/>
      <c r="V1250" s="849"/>
      <c r="W1250" s="849"/>
      <c r="X1250" s="849">
        <v>0</v>
      </c>
      <c r="Y1250" s="849">
        <v>922440</v>
      </c>
      <c r="Z1250" s="850">
        <v>0.0772</v>
      </c>
    </row>
    <row r="1251" s="823" customFormat="1" ht="31.05" hidden="1" customHeight="1" outlineLevel="1" spans="1:26">
      <c r="A1251" s="846" t="s">
        <v>2191</v>
      </c>
      <c r="B1251" s="846" t="s">
        <v>9767</v>
      </c>
      <c r="C1251" s="846" t="s">
        <v>9802</v>
      </c>
      <c r="D1251" s="846" t="s">
        <v>8974</v>
      </c>
      <c r="E1251" s="847" t="s">
        <v>9495</v>
      </c>
      <c r="F1251" s="848" t="s">
        <v>9693</v>
      </c>
      <c r="G1251" s="846" t="s">
        <v>9769</v>
      </c>
      <c r="H1251" s="846" t="s">
        <v>9770</v>
      </c>
      <c r="I1251" s="849">
        <v>1008302.4</v>
      </c>
      <c r="J1251" s="849">
        <v>2160000</v>
      </c>
      <c r="K1251" s="849">
        <v>6.41</v>
      </c>
      <c r="L1251" s="848" t="s">
        <v>9803</v>
      </c>
      <c r="M1251" s="849">
        <v>2057760</v>
      </c>
      <c r="N1251" s="849">
        <v>0</v>
      </c>
      <c r="O1251" s="849">
        <v>6.9</v>
      </c>
      <c r="P1251" s="849">
        <v>1008302.4</v>
      </c>
      <c r="Q1251" s="846" t="s">
        <v>6342</v>
      </c>
      <c r="R1251" s="846"/>
      <c r="S1251" s="849"/>
      <c r="T1251" s="849"/>
      <c r="U1251" s="849"/>
      <c r="V1251" s="849"/>
      <c r="W1251" s="849"/>
      <c r="X1251" s="849">
        <v>0</v>
      </c>
      <c r="Y1251" s="849">
        <v>1008302.4</v>
      </c>
      <c r="Z1251" s="850">
        <v>0.0764</v>
      </c>
    </row>
    <row r="1252" s="823" customFormat="1" ht="31.05" hidden="1" customHeight="1" outlineLevel="1" spans="1:26">
      <c r="A1252" s="846" t="s">
        <v>2191</v>
      </c>
      <c r="B1252" s="846" t="s">
        <v>9767</v>
      </c>
      <c r="C1252" s="846" t="s">
        <v>9804</v>
      </c>
      <c r="D1252" s="846" t="s">
        <v>8974</v>
      </c>
      <c r="E1252" s="847" t="s">
        <v>9495</v>
      </c>
      <c r="F1252" s="848" t="s">
        <v>9693</v>
      </c>
      <c r="G1252" s="846" t="s">
        <v>9769</v>
      </c>
      <c r="H1252" s="846" t="s">
        <v>9770</v>
      </c>
      <c r="I1252" s="849">
        <v>107136</v>
      </c>
      <c r="J1252" s="849">
        <v>223200</v>
      </c>
      <c r="K1252" s="849">
        <v>6.31</v>
      </c>
      <c r="L1252" s="848" t="s">
        <v>9803</v>
      </c>
      <c r="M1252" s="849">
        <v>223200</v>
      </c>
      <c r="N1252" s="849">
        <v>0</v>
      </c>
      <c r="O1252" s="849">
        <v>6.79</v>
      </c>
      <c r="P1252" s="849">
        <v>107136</v>
      </c>
      <c r="Q1252" s="846" t="s">
        <v>6342</v>
      </c>
      <c r="R1252" s="846"/>
      <c r="S1252" s="849"/>
      <c r="T1252" s="849"/>
      <c r="U1252" s="849"/>
      <c r="V1252" s="849"/>
      <c r="W1252" s="849"/>
      <c r="X1252" s="849">
        <v>0</v>
      </c>
      <c r="Y1252" s="849">
        <v>107136</v>
      </c>
      <c r="Z1252" s="850">
        <v>0.0761</v>
      </c>
    </row>
    <row r="1253" s="823" customFormat="1" ht="31.05" hidden="1" customHeight="1" outlineLevel="1" spans="1:26">
      <c r="A1253" s="846" t="s">
        <v>2191</v>
      </c>
      <c r="B1253" s="846" t="s">
        <v>9767</v>
      </c>
      <c r="C1253" s="846" t="s">
        <v>9805</v>
      </c>
      <c r="D1253" s="846" t="s">
        <v>8839</v>
      </c>
      <c r="E1253" s="847" t="s">
        <v>9495</v>
      </c>
      <c r="F1253" s="848" t="s">
        <v>8187</v>
      </c>
      <c r="G1253" s="846" t="s">
        <v>9769</v>
      </c>
      <c r="H1253" s="846" t="s">
        <v>9770</v>
      </c>
      <c r="I1253" s="849">
        <v>261888</v>
      </c>
      <c r="J1253" s="849">
        <v>595200</v>
      </c>
      <c r="K1253" s="849">
        <v>6.64</v>
      </c>
      <c r="L1253" s="848" t="s">
        <v>9806</v>
      </c>
      <c r="M1253" s="849">
        <v>595200</v>
      </c>
      <c r="N1253" s="849">
        <v>0</v>
      </c>
      <c r="O1253" s="849">
        <v>7.08</v>
      </c>
      <c r="P1253" s="849">
        <v>261888</v>
      </c>
      <c r="Q1253" s="846" t="s">
        <v>6342</v>
      </c>
      <c r="R1253" s="846"/>
      <c r="S1253" s="849"/>
      <c r="T1253" s="849"/>
      <c r="U1253" s="849"/>
      <c r="V1253" s="849"/>
      <c r="W1253" s="849"/>
      <c r="X1253" s="849">
        <v>0</v>
      </c>
      <c r="Y1253" s="849">
        <v>261888</v>
      </c>
      <c r="Z1253" s="850">
        <v>0.0663</v>
      </c>
    </row>
    <row r="1254" s="823" customFormat="1" ht="31.05" hidden="1" customHeight="1" outlineLevel="1" spans="1:26">
      <c r="A1254" s="846" t="s">
        <v>2191</v>
      </c>
      <c r="B1254" s="846" t="s">
        <v>9767</v>
      </c>
      <c r="C1254" s="846" t="s">
        <v>9807</v>
      </c>
      <c r="D1254" s="846" t="s">
        <v>9019</v>
      </c>
      <c r="E1254" s="847" t="s">
        <v>9495</v>
      </c>
      <c r="F1254" s="848" t="s">
        <v>8187</v>
      </c>
      <c r="G1254" s="846" t="s">
        <v>9769</v>
      </c>
      <c r="H1254" s="846" t="s">
        <v>9770</v>
      </c>
      <c r="I1254" s="849">
        <v>159960</v>
      </c>
      <c r="J1254" s="849">
        <v>372000</v>
      </c>
      <c r="K1254" s="849">
        <v>6.54</v>
      </c>
      <c r="L1254" s="848" t="s">
        <v>9806</v>
      </c>
      <c r="M1254" s="849">
        <v>372000</v>
      </c>
      <c r="N1254" s="849">
        <v>0</v>
      </c>
      <c r="O1254" s="849">
        <v>6.97</v>
      </c>
      <c r="P1254" s="849">
        <v>159960</v>
      </c>
      <c r="Q1254" s="846" t="s">
        <v>6342</v>
      </c>
      <c r="R1254" s="846"/>
      <c r="S1254" s="849"/>
      <c r="T1254" s="849"/>
      <c r="U1254" s="849"/>
      <c r="V1254" s="849"/>
      <c r="W1254" s="849"/>
      <c r="X1254" s="849">
        <v>0</v>
      </c>
      <c r="Y1254" s="849">
        <v>159960</v>
      </c>
      <c r="Z1254" s="850">
        <v>0.0657</v>
      </c>
    </row>
    <row r="1255" s="823" customFormat="1" ht="31.05" hidden="1" customHeight="1" outlineLevel="1" spans="1:26">
      <c r="A1255" s="846" t="s">
        <v>2191</v>
      </c>
      <c r="B1255" s="846" t="s">
        <v>9767</v>
      </c>
      <c r="C1255" s="846" t="s">
        <v>9808</v>
      </c>
      <c r="D1255" s="846" t="s">
        <v>8974</v>
      </c>
      <c r="E1255" s="847" t="s">
        <v>9495</v>
      </c>
      <c r="F1255" s="848" t="s">
        <v>9728</v>
      </c>
      <c r="G1255" s="846" t="s">
        <v>9769</v>
      </c>
      <c r="H1255" s="846" t="s">
        <v>9770</v>
      </c>
      <c r="I1255" s="849">
        <v>291276</v>
      </c>
      <c r="J1255" s="849">
        <v>1004400</v>
      </c>
      <c r="K1255" s="849">
        <v>6.77</v>
      </c>
      <c r="L1255" s="848" t="s">
        <v>9809</v>
      </c>
      <c r="M1255" s="849">
        <v>1004400</v>
      </c>
      <c r="N1255" s="849">
        <v>0</v>
      </c>
      <c r="O1255" s="849">
        <v>7.06</v>
      </c>
      <c r="P1255" s="849">
        <v>291276</v>
      </c>
      <c r="Q1255" s="846" t="s">
        <v>6342</v>
      </c>
      <c r="R1255" s="846"/>
      <c r="S1255" s="849"/>
      <c r="T1255" s="849"/>
      <c r="U1255" s="849"/>
      <c r="V1255" s="849"/>
      <c r="W1255" s="849"/>
      <c r="X1255" s="849">
        <v>0</v>
      </c>
      <c r="Y1255" s="849">
        <v>291276</v>
      </c>
      <c r="Z1255" s="850">
        <v>0.0428</v>
      </c>
    </row>
    <row r="1256" s="823" customFormat="1" ht="31.05" hidden="1" customHeight="1" outlineLevel="1" spans="1:26">
      <c r="A1256" s="846" t="s">
        <v>2191</v>
      </c>
      <c r="B1256" s="846" t="s">
        <v>9767</v>
      </c>
      <c r="C1256" s="846" t="s">
        <v>9810</v>
      </c>
      <c r="D1256" s="846" t="s">
        <v>8974</v>
      </c>
      <c r="E1256" s="847" t="s">
        <v>9495</v>
      </c>
      <c r="F1256" s="848" t="s">
        <v>9728</v>
      </c>
      <c r="G1256" s="846" t="s">
        <v>9769</v>
      </c>
      <c r="H1256" s="846" t="s">
        <v>9770</v>
      </c>
      <c r="I1256" s="849">
        <v>291276</v>
      </c>
      <c r="J1256" s="849">
        <v>1004400</v>
      </c>
      <c r="K1256" s="849">
        <v>6.72</v>
      </c>
      <c r="L1256" s="848" t="s">
        <v>9809</v>
      </c>
      <c r="M1256" s="849">
        <v>1004400</v>
      </c>
      <c r="N1256" s="849">
        <v>0</v>
      </c>
      <c r="O1256" s="849">
        <v>7.01</v>
      </c>
      <c r="P1256" s="849">
        <v>291276</v>
      </c>
      <c r="Q1256" s="846" t="s">
        <v>6342</v>
      </c>
      <c r="R1256" s="846"/>
      <c r="S1256" s="849"/>
      <c r="T1256" s="849"/>
      <c r="U1256" s="849"/>
      <c r="V1256" s="849"/>
      <c r="W1256" s="849"/>
      <c r="X1256" s="849">
        <v>0</v>
      </c>
      <c r="Y1256" s="849">
        <v>291276</v>
      </c>
      <c r="Z1256" s="850">
        <v>0.0432</v>
      </c>
    </row>
    <row r="1257" s="823" customFormat="1" ht="31.05" hidden="1" customHeight="1" outlineLevel="1" spans="1:26">
      <c r="A1257" s="846" t="s">
        <v>2191</v>
      </c>
      <c r="B1257" s="846" t="s">
        <v>9767</v>
      </c>
      <c r="C1257" s="846" t="s">
        <v>9811</v>
      </c>
      <c r="D1257" s="846" t="s">
        <v>8974</v>
      </c>
      <c r="E1257" s="847" t="s">
        <v>9495</v>
      </c>
      <c r="F1257" s="848" t="s">
        <v>9728</v>
      </c>
      <c r="G1257" s="846" t="s">
        <v>9769</v>
      </c>
      <c r="H1257" s="846" t="s">
        <v>9770</v>
      </c>
      <c r="I1257" s="849">
        <v>580046.4</v>
      </c>
      <c r="J1257" s="849">
        <v>2000160</v>
      </c>
      <c r="K1257" s="849">
        <v>6.67</v>
      </c>
      <c r="L1257" s="848" t="s">
        <v>9809</v>
      </c>
      <c r="M1257" s="849">
        <v>2000160</v>
      </c>
      <c r="N1257" s="849">
        <v>0</v>
      </c>
      <c r="O1257" s="849">
        <v>6.96</v>
      </c>
      <c r="P1257" s="849">
        <v>580046.4</v>
      </c>
      <c r="Q1257" s="846" t="s">
        <v>6342</v>
      </c>
      <c r="R1257" s="846"/>
      <c r="S1257" s="849"/>
      <c r="T1257" s="849"/>
      <c r="U1257" s="849"/>
      <c r="V1257" s="849"/>
      <c r="W1257" s="849"/>
      <c r="X1257" s="849">
        <v>0</v>
      </c>
      <c r="Y1257" s="849">
        <v>580046.4</v>
      </c>
      <c r="Z1257" s="850">
        <v>0.0435</v>
      </c>
    </row>
    <row r="1258" s="823" customFormat="1" ht="31.05" hidden="1" customHeight="1" outlineLevel="1" spans="1:26">
      <c r="A1258" s="846" t="s">
        <v>2191</v>
      </c>
      <c r="B1258" s="846" t="s">
        <v>9767</v>
      </c>
      <c r="C1258" s="846" t="s">
        <v>9812</v>
      </c>
      <c r="D1258" s="846" t="s">
        <v>8974</v>
      </c>
      <c r="E1258" s="847" t="s">
        <v>9495</v>
      </c>
      <c r="F1258" s="848" t="s">
        <v>9728</v>
      </c>
      <c r="G1258" s="846" t="s">
        <v>9769</v>
      </c>
      <c r="H1258" s="846" t="s">
        <v>9770</v>
      </c>
      <c r="I1258" s="849">
        <v>740059.2</v>
      </c>
      <c r="J1258" s="849">
        <v>1000080</v>
      </c>
      <c r="K1258" s="849">
        <v>6.67</v>
      </c>
      <c r="L1258" s="848" t="s">
        <v>9809</v>
      </c>
      <c r="M1258" s="849">
        <v>1000080</v>
      </c>
      <c r="N1258" s="849">
        <v>0</v>
      </c>
      <c r="O1258" s="849">
        <v>7.41</v>
      </c>
      <c r="P1258" s="849">
        <v>740059.2</v>
      </c>
      <c r="Q1258" s="846" t="s">
        <v>6342</v>
      </c>
      <c r="R1258" s="846"/>
      <c r="S1258" s="849"/>
      <c r="T1258" s="849"/>
      <c r="U1258" s="849"/>
      <c r="V1258" s="849"/>
      <c r="W1258" s="849"/>
      <c r="X1258" s="849">
        <v>0</v>
      </c>
      <c r="Y1258" s="849">
        <v>740059.2</v>
      </c>
      <c r="Z1258" s="850">
        <v>0.1109</v>
      </c>
    </row>
    <row r="1259" s="823" customFormat="1" ht="31.05" hidden="1" customHeight="1" outlineLevel="1" spans="1:26">
      <c r="A1259" s="846" t="s">
        <v>2191</v>
      </c>
      <c r="B1259" s="846" t="s">
        <v>9767</v>
      </c>
      <c r="C1259" s="846" t="s">
        <v>9813</v>
      </c>
      <c r="D1259" s="846" t="s">
        <v>8974</v>
      </c>
      <c r="E1259" s="847" t="s">
        <v>9495</v>
      </c>
      <c r="F1259" s="848" t="s">
        <v>9728</v>
      </c>
      <c r="G1259" s="846" t="s">
        <v>9769</v>
      </c>
      <c r="H1259" s="846" t="s">
        <v>9770</v>
      </c>
      <c r="I1259" s="849">
        <v>690055.2</v>
      </c>
      <c r="J1259" s="849">
        <v>1000080</v>
      </c>
      <c r="K1259" s="849">
        <v>6.72</v>
      </c>
      <c r="L1259" s="848" t="s">
        <v>9809</v>
      </c>
      <c r="M1259" s="849">
        <v>1000080</v>
      </c>
      <c r="N1259" s="849">
        <v>0</v>
      </c>
      <c r="O1259" s="849">
        <v>7.41</v>
      </c>
      <c r="P1259" s="849">
        <v>690055.2</v>
      </c>
      <c r="Q1259" s="846" t="s">
        <v>6342</v>
      </c>
      <c r="R1259" s="846"/>
      <c r="S1259" s="849"/>
      <c r="T1259" s="849"/>
      <c r="U1259" s="849"/>
      <c r="V1259" s="849"/>
      <c r="W1259" s="849"/>
      <c r="X1259" s="849">
        <v>0</v>
      </c>
      <c r="Y1259" s="849">
        <v>690055.2</v>
      </c>
      <c r="Z1259" s="850">
        <v>0.1027</v>
      </c>
    </row>
    <row r="1260" s="823" customFormat="1" ht="31.05" hidden="1" customHeight="1" outlineLevel="1" spans="1:26">
      <c r="A1260" s="846" t="s">
        <v>2191</v>
      </c>
      <c r="B1260" s="846" t="s">
        <v>9767</v>
      </c>
      <c r="C1260" s="846" t="s">
        <v>9814</v>
      </c>
      <c r="D1260" s="846" t="s">
        <v>8820</v>
      </c>
      <c r="E1260" s="847" t="s">
        <v>9495</v>
      </c>
      <c r="F1260" s="848" t="s">
        <v>9643</v>
      </c>
      <c r="G1260" s="846" t="s">
        <v>9769</v>
      </c>
      <c r="H1260" s="846" t="s">
        <v>9770</v>
      </c>
      <c r="I1260" s="849">
        <v>41664</v>
      </c>
      <c r="J1260" s="849">
        <v>260400</v>
      </c>
      <c r="K1260" s="849">
        <v>6.89</v>
      </c>
      <c r="L1260" s="848" t="s">
        <v>9815</v>
      </c>
      <c r="M1260" s="849">
        <v>260400</v>
      </c>
      <c r="N1260" s="849">
        <v>0</v>
      </c>
      <c r="O1260" s="849">
        <v>7.05</v>
      </c>
      <c r="P1260" s="849">
        <v>41664</v>
      </c>
      <c r="Q1260" s="846" t="s">
        <v>6342</v>
      </c>
      <c r="R1260" s="846"/>
      <c r="S1260" s="849"/>
      <c r="T1260" s="849"/>
      <c r="U1260" s="849"/>
      <c r="V1260" s="849"/>
      <c r="W1260" s="849"/>
      <c r="X1260" s="849">
        <v>0</v>
      </c>
      <c r="Y1260" s="849">
        <v>41664</v>
      </c>
      <c r="Z1260" s="850">
        <v>0.0232</v>
      </c>
    </row>
    <row r="1261" s="823" customFormat="1" ht="31.05" hidden="1" customHeight="1" outlineLevel="1" spans="1:26">
      <c r="A1261" s="846" t="s">
        <v>2191</v>
      </c>
      <c r="B1261" s="846" t="s">
        <v>9767</v>
      </c>
      <c r="C1261" s="846" t="s">
        <v>9816</v>
      </c>
      <c r="D1261" s="846" t="s">
        <v>8820</v>
      </c>
      <c r="E1261" s="847" t="s">
        <v>9495</v>
      </c>
      <c r="F1261" s="848" t="s">
        <v>9643</v>
      </c>
      <c r="G1261" s="846" t="s">
        <v>9769</v>
      </c>
      <c r="H1261" s="846" t="s">
        <v>9770</v>
      </c>
      <c r="I1261" s="849">
        <v>62496</v>
      </c>
      <c r="J1261" s="849">
        <v>390600</v>
      </c>
      <c r="K1261" s="849">
        <v>6.9</v>
      </c>
      <c r="L1261" s="848" t="s">
        <v>9815</v>
      </c>
      <c r="M1261" s="849">
        <v>390600</v>
      </c>
      <c r="N1261" s="849">
        <v>0</v>
      </c>
      <c r="O1261" s="849">
        <v>7.06</v>
      </c>
      <c r="P1261" s="849">
        <v>62496</v>
      </c>
      <c r="Q1261" s="846" t="s">
        <v>6342</v>
      </c>
      <c r="R1261" s="846"/>
      <c r="S1261" s="849"/>
      <c r="T1261" s="849"/>
      <c r="U1261" s="849"/>
      <c r="V1261" s="849"/>
      <c r="W1261" s="849"/>
      <c r="X1261" s="849">
        <v>0</v>
      </c>
      <c r="Y1261" s="849">
        <v>62496</v>
      </c>
      <c r="Z1261" s="850">
        <v>0.0232</v>
      </c>
    </row>
    <row r="1262" s="823" customFormat="1" ht="31.05" hidden="1" customHeight="1" outlineLevel="1" spans="1:26">
      <c r="A1262" s="846" t="s">
        <v>2191</v>
      </c>
      <c r="B1262" s="846" t="s">
        <v>9767</v>
      </c>
      <c r="C1262" s="846" t="s">
        <v>9817</v>
      </c>
      <c r="D1262" s="846" t="s">
        <v>8839</v>
      </c>
      <c r="E1262" s="847" t="s">
        <v>9495</v>
      </c>
      <c r="F1262" s="848" t="s">
        <v>9643</v>
      </c>
      <c r="G1262" s="846" t="s">
        <v>9769</v>
      </c>
      <c r="H1262" s="846" t="s">
        <v>9770</v>
      </c>
      <c r="I1262" s="849">
        <v>202368</v>
      </c>
      <c r="J1262" s="849">
        <v>1264800</v>
      </c>
      <c r="K1262" s="849">
        <v>6.89</v>
      </c>
      <c r="L1262" s="848" t="s">
        <v>9815</v>
      </c>
      <c r="M1262" s="849">
        <v>1264800</v>
      </c>
      <c r="N1262" s="849">
        <v>0</v>
      </c>
      <c r="O1262" s="849">
        <v>7.05</v>
      </c>
      <c r="P1262" s="849">
        <v>202368</v>
      </c>
      <c r="Q1262" s="846" t="s">
        <v>6342</v>
      </c>
      <c r="R1262" s="846"/>
      <c r="S1262" s="849"/>
      <c r="T1262" s="849"/>
      <c r="U1262" s="849"/>
      <c r="V1262" s="849"/>
      <c r="W1262" s="849"/>
      <c r="X1262" s="849">
        <v>0</v>
      </c>
      <c r="Y1262" s="849">
        <v>202368</v>
      </c>
      <c r="Z1262" s="850">
        <v>0.0232</v>
      </c>
    </row>
    <row r="1263" s="823" customFormat="1" ht="31.05" hidden="1" customHeight="1" outlineLevel="1" spans="1:26">
      <c r="A1263" s="846" t="s">
        <v>2191</v>
      </c>
      <c r="B1263" s="846" t="s">
        <v>9767</v>
      </c>
      <c r="C1263" s="846" t="s">
        <v>9818</v>
      </c>
      <c r="D1263" s="846" t="s">
        <v>9019</v>
      </c>
      <c r="E1263" s="847" t="s">
        <v>9495</v>
      </c>
      <c r="F1263" s="848" t="s">
        <v>9643</v>
      </c>
      <c r="G1263" s="846" t="s">
        <v>9769</v>
      </c>
      <c r="H1263" s="846" t="s">
        <v>9770</v>
      </c>
      <c r="I1263" s="849">
        <v>154752</v>
      </c>
      <c r="J1263" s="849">
        <v>967200</v>
      </c>
      <c r="K1263" s="849">
        <v>6.79</v>
      </c>
      <c r="L1263" s="848" t="s">
        <v>9815</v>
      </c>
      <c r="M1263" s="849">
        <v>967200</v>
      </c>
      <c r="N1263" s="849">
        <v>0</v>
      </c>
      <c r="O1263" s="849">
        <v>6.95</v>
      </c>
      <c r="P1263" s="849">
        <v>154752</v>
      </c>
      <c r="Q1263" s="846" t="s">
        <v>6342</v>
      </c>
      <c r="R1263" s="846"/>
      <c r="S1263" s="849"/>
      <c r="T1263" s="849"/>
      <c r="U1263" s="849"/>
      <c r="V1263" s="849"/>
      <c r="W1263" s="849"/>
      <c r="X1263" s="849">
        <v>0</v>
      </c>
      <c r="Y1263" s="849">
        <v>154752</v>
      </c>
      <c r="Z1263" s="850">
        <v>0.0236</v>
      </c>
    </row>
    <row r="1264" s="823" customFormat="1" ht="31.05" hidden="1" customHeight="1" outlineLevel="1" spans="1:26">
      <c r="A1264" s="846" t="s">
        <v>2191</v>
      </c>
      <c r="B1264" s="846" t="s">
        <v>2552</v>
      </c>
      <c r="C1264" s="846" t="s">
        <v>9819</v>
      </c>
      <c r="D1264" s="846" t="s">
        <v>9016</v>
      </c>
      <c r="E1264" s="847" t="s">
        <v>9495</v>
      </c>
      <c r="F1264" s="848" t="s">
        <v>8147</v>
      </c>
      <c r="G1264" s="846" t="s">
        <v>9446</v>
      </c>
      <c r="H1264" s="846" t="s">
        <v>7650</v>
      </c>
      <c r="I1264" s="849">
        <v>51040</v>
      </c>
      <c r="J1264" s="849">
        <v>638</v>
      </c>
      <c r="K1264" s="849">
        <v>6350</v>
      </c>
      <c r="L1264" s="848" t="s">
        <v>9709</v>
      </c>
      <c r="M1264" s="849">
        <v>159.5</v>
      </c>
      <c r="N1264" s="849">
        <v>0</v>
      </c>
      <c r="O1264" s="849">
        <v>6030</v>
      </c>
      <c r="P1264" s="849">
        <v>51040</v>
      </c>
      <c r="Q1264" s="846" t="s">
        <v>6342</v>
      </c>
      <c r="R1264" s="846"/>
      <c r="S1264" s="849">
        <v>0</v>
      </c>
      <c r="T1264" s="849">
        <v>0</v>
      </c>
      <c r="U1264" s="849">
        <v>0</v>
      </c>
      <c r="V1264" s="849">
        <v>0</v>
      </c>
      <c r="W1264" s="849">
        <v>0</v>
      </c>
      <c r="X1264" s="849">
        <v>0</v>
      </c>
      <c r="Y1264" s="849">
        <v>51040</v>
      </c>
      <c r="Z1264" s="850">
        <v>0.0504</v>
      </c>
    </row>
    <row r="1265" s="823" customFormat="1" ht="31.05" hidden="1" customHeight="1" outlineLevel="1" spans="1:26">
      <c r="A1265" s="846" t="s">
        <v>2191</v>
      </c>
      <c r="B1265" s="846" t="s">
        <v>2552</v>
      </c>
      <c r="C1265" s="846" t="s">
        <v>9820</v>
      </c>
      <c r="D1265" s="846" t="s">
        <v>7335</v>
      </c>
      <c r="E1265" s="847" t="s">
        <v>9495</v>
      </c>
      <c r="F1265" s="848" t="s">
        <v>8297</v>
      </c>
      <c r="G1265" s="846" t="s">
        <v>9446</v>
      </c>
      <c r="H1265" s="846" t="s">
        <v>7650</v>
      </c>
      <c r="I1265" s="849">
        <v>98890</v>
      </c>
      <c r="J1265" s="849">
        <v>319</v>
      </c>
      <c r="K1265" s="849">
        <v>6340</v>
      </c>
      <c r="L1265" s="848" t="s">
        <v>9505</v>
      </c>
      <c r="M1265" s="849">
        <v>319</v>
      </c>
      <c r="N1265" s="849">
        <v>0</v>
      </c>
      <c r="O1265" s="849">
        <v>6030</v>
      </c>
      <c r="P1265" s="849">
        <v>98890</v>
      </c>
      <c r="Q1265" s="846" t="s">
        <v>6342</v>
      </c>
      <c r="R1265" s="846"/>
      <c r="S1265" s="849">
        <v>0</v>
      </c>
      <c r="T1265" s="849">
        <v>0</v>
      </c>
      <c r="U1265" s="849">
        <v>0</v>
      </c>
      <c r="V1265" s="849">
        <v>0</v>
      </c>
      <c r="W1265" s="849">
        <v>0</v>
      </c>
      <c r="X1265" s="849">
        <v>0</v>
      </c>
      <c r="Y1265" s="849">
        <v>98890</v>
      </c>
      <c r="Z1265" s="850">
        <v>0.0489</v>
      </c>
    </row>
    <row r="1266" s="823" customFormat="1" ht="31.05" hidden="1" customHeight="1" outlineLevel="1" spans="1:26">
      <c r="A1266" s="846" t="s">
        <v>2191</v>
      </c>
      <c r="B1266" s="846" t="s">
        <v>7310</v>
      </c>
      <c r="C1266" s="846" t="s">
        <v>9821</v>
      </c>
      <c r="D1266" s="846" t="s">
        <v>9014</v>
      </c>
      <c r="E1266" s="847" t="s">
        <v>9495</v>
      </c>
      <c r="F1266" s="848" t="s">
        <v>9539</v>
      </c>
      <c r="G1266" s="846" t="s">
        <v>9446</v>
      </c>
      <c r="H1266" s="846" t="s">
        <v>7650</v>
      </c>
      <c r="I1266" s="849">
        <v>-38280</v>
      </c>
      <c r="J1266" s="849">
        <v>684</v>
      </c>
      <c r="K1266" s="849">
        <v>5910</v>
      </c>
      <c r="L1266" s="848" t="s">
        <v>9747</v>
      </c>
      <c r="M1266" s="849">
        <v>319</v>
      </c>
      <c r="N1266" s="849">
        <v>0</v>
      </c>
      <c r="O1266" s="849">
        <v>6030</v>
      </c>
      <c r="P1266" s="849">
        <v>-38280</v>
      </c>
      <c r="Q1266" s="846" t="s">
        <v>6342</v>
      </c>
      <c r="R1266" s="846"/>
      <c r="S1266" s="849">
        <v>0</v>
      </c>
      <c r="T1266" s="849">
        <v>0</v>
      </c>
      <c r="U1266" s="849">
        <v>0</v>
      </c>
      <c r="V1266" s="849">
        <v>0</v>
      </c>
      <c r="W1266" s="849">
        <v>0</v>
      </c>
      <c r="X1266" s="849">
        <v>1885290</v>
      </c>
      <c r="Y1266" s="849">
        <v>1847010</v>
      </c>
      <c r="Z1266" s="850">
        <v>0.9797</v>
      </c>
    </row>
    <row r="1267" s="823" customFormat="1" ht="31.05" hidden="1" customHeight="1" outlineLevel="1" spans="1:26">
      <c r="A1267" s="846" t="s">
        <v>2191</v>
      </c>
      <c r="B1267" s="846" t="s">
        <v>7310</v>
      </c>
      <c r="C1267" s="846" t="s">
        <v>9822</v>
      </c>
      <c r="D1267" s="846" t="s">
        <v>9014</v>
      </c>
      <c r="E1267" s="847" t="s">
        <v>9495</v>
      </c>
      <c r="F1267" s="848" t="s">
        <v>9564</v>
      </c>
      <c r="G1267" s="846" t="s">
        <v>9446</v>
      </c>
      <c r="H1267" s="846" t="s">
        <v>7650</v>
      </c>
      <c r="I1267" s="849">
        <v>-15900</v>
      </c>
      <c r="J1267" s="849">
        <v>752.4</v>
      </c>
      <c r="K1267" s="849">
        <v>5930</v>
      </c>
      <c r="L1267" s="848" t="s">
        <v>8004</v>
      </c>
      <c r="M1267" s="849">
        <v>159</v>
      </c>
      <c r="N1267" s="849">
        <v>0</v>
      </c>
      <c r="O1267" s="849">
        <v>6030</v>
      </c>
      <c r="P1267" s="849">
        <v>-15900</v>
      </c>
      <c r="Q1267" s="846" t="s">
        <v>6342</v>
      </c>
      <c r="R1267" s="846"/>
      <c r="S1267" s="849">
        <v>0</v>
      </c>
      <c r="T1267" s="849">
        <v>0</v>
      </c>
      <c r="U1267" s="849">
        <v>0</v>
      </c>
      <c r="V1267" s="849">
        <v>0</v>
      </c>
      <c r="W1267" s="849">
        <v>0</v>
      </c>
      <c r="X1267" s="849">
        <v>942870</v>
      </c>
      <c r="Y1267" s="849">
        <v>926970</v>
      </c>
      <c r="Z1267" s="850">
        <v>0.9831</v>
      </c>
    </row>
    <row r="1268" s="823" customFormat="1" ht="31.05" hidden="1" customHeight="1" outlineLevel="1" spans="1:26">
      <c r="A1268" s="846" t="s">
        <v>2191</v>
      </c>
      <c r="B1268" s="846" t="s">
        <v>9823</v>
      </c>
      <c r="C1268" s="846" t="s">
        <v>7219</v>
      </c>
      <c r="D1268" s="846" t="s">
        <v>7220</v>
      </c>
      <c r="E1268" s="847" t="s">
        <v>9495</v>
      </c>
      <c r="F1268" s="848" t="s">
        <v>9824</v>
      </c>
      <c r="G1268" s="846" t="s">
        <v>9446</v>
      </c>
      <c r="H1268" s="846" t="s">
        <v>7650</v>
      </c>
      <c r="I1268" s="849">
        <v>11970</v>
      </c>
      <c r="J1268" s="849">
        <v>300</v>
      </c>
      <c r="K1268" s="849">
        <v>6055</v>
      </c>
      <c r="L1268" s="848" t="s">
        <v>8004</v>
      </c>
      <c r="M1268" s="849">
        <v>478.8</v>
      </c>
      <c r="N1268" s="849">
        <v>0</v>
      </c>
      <c r="O1268" s="849">
        <v>6030</v>
      </c>
      <c r="P1268" s="849">
        <v>11970</v>
      </c>
      <c r="Q1268" s="846" t="s">
        <v>6342</v>
      </c>
      <c r="R1268" s="846"/>
      <c r="S1268" s="849">
        <v>0</v>
      </c>
      <c r="T1268" s="849">
        <v>0</v>
      </c>
      <c r="U1268" s="849">
        <v>0</v>
      </c>
      <c r="V1268" s="849">
        <v>0</v>
      </c>
      <c r="W1268" s="849">
        <v>0</v>
      </c>
      <c r="X1268" s="849">
        <v>2899134</v>
      </c>
      <c r="Y1268" s="849">
        <v>2911104</v>
      </c>
      <c r="Z1268" s="850">
        <v>1.0041</v>
      </c>
    </row>
    <row r="1269" s="823" customFormat="1" ht="31.05" hidden="1" customHeight="1" outlineLevel="1" spans="1:26">
      <c r="A1269" s="846" t="s">
        <v>2191</v>
      </c>
      <c r="B1269" s="846" t="s">
        <v>2552</v>
      </c>
      <c r="C1269" s="846" t="s">
        <v>9825</v>
      </c>
      <c r="D1269" s="846" t="s">
        <v>9006</v>
      </c>
      <c r="E1269" s="847" t="s">
        <v>9495</v>
      </c>
      <c r="F1269" s="848" t="s">
        <v>9534</v>
      </c>
      <c r="G1269" s="846" t="s">
        <v>9446</v>
      </c>
      <c r="H1269" s="846" t="s">
        <v>7650</v>
      </c>
      <c r="I1269" s="849">
        <v>252</v>
      </c>
      <c r="J1269" s="849">
        <v>330</v>
      </c>
      <c r="K1269" s="849">
        <v>6100</v>
      </c>
      <c r="L1269" s="848" t="s">
        <v>9505</v>
      </c>
      <c r="M1269" s="849">
        <v>3.6</v>
      </c>
      <c r="N1269" s="849">
        <v>0</v>
      </c>
      <c r="O1269" s="849">
        <v>6030</v>
      </c>
      <c r="P1269" s="849">
        <v>252</v>
      </c>
      <c r="Q1269" s="846" t="s">
        <v>6342</v>
      </c>
      <c r="R1269" s="846"/>
      <c r="S1269" s="849">
        <v>0</v>
      </c>
      <c r="T1269" s="849">
        <v>0</v>
      </c>
      <c r="U1269" s="849">
        <v>0</v>
      </c>
      <c r="V1269" s="849">
        <v>0</v>
      </c>
      <c r="W1269" s="849">
        <v>0</v>
      </c>
      <c r="X1269" s="849">
        <v>0</v>
      </c>
      <c r="Y1269" s="849">
        <v>252</v>
      </c>
      <c r="Z1269" s="850">
        <v>0.0115</v>
      </c>
    </row>
    <row r="1270" s="823" customFormat="1" ht="31.05" hidden="1" customHeight="1" outlineLevel="1" spans="1:26">
      <c r="A1270" s="846" t="s">
        <v>2191</v>
      </c>
      <c r="B1270" s="846" t="s">
        <v>2552</v>
      </c>
      <c r="C1270" s="846" t="s">
        <v>9826</v>
      </c>
      <c r="D1270" s="846" t="s">
        <v>9006</v>
      </c>
      <c r="E1270" s="847" t="s">
        <v>9495</v>
      </c>
      <c r="F1270" s="848" t="s">
        <v>9556</v>
      </c>
      <c r="G1270" s="846" t="s">
        <v>9446</v>
      </c>
      <c r="H1270" s="846" t="s">
        <v>7650</v>
      </c>
      <c r="I1270" s="849">
        <v>-143212.5</v>
      </c>
      <c r="J1270" s="849">
        <v>159.5</v>
      </c>
      <c r="K1270" s="849">
        <v>5555</v>
      </c>
      <c r="L1270" s="848" t="s">
        <v>9505</v>
      </c>
      <c r="M1270" s="849">
        <v>301.5</v>
      </c>
      <c r="N1270" s="849">
        <v>0</v>
      </c>
      <c r="O1270" s="849">
        <v>6030</v>
      </c>
      <c r="P1270" s="849">
        <v>-143212.5</v>
      </c>
      <c r="Q1270" s="846" t="s">
        <v>6342</v>
      </c>
      <c r="R1270" s="846"/>
      <c r="S1270" s="849">
        <v>0</v>
      </c>
      <c r="T1270" s="849">
        <v>0</v>
      </c>
      <c r="U1270" s="849">
        <v>0</v>
      </c>
      <c r="V1270" s="849">
        <v>0</v>
      </c>
      <c r="W1270" s="849">
        <v>0</v>
      </c>
      <c r="X1270" s="849">
        <v>0</v>
      </c>
      <c r="Y1270" s="849">
        <v>-143212.5</v>
      </c>
      <c r="Z1270" s="850">
        <v>-0.0855</v>
      </c>
    </row>
    <row r="1271" s="823" customFormat="1" ht="31.05" hidden="1" customHeight="1" outlineLevel="1" spans="1:26">
      <c r="A1271" s="846" t="s">
        <v>2191</v>
      </c>
      <c r="B1271" s="846" t="s">
        <v>9823</v>
      </c>
      <c r="C1271" s="846" t="s">
        <v>9827</v>
      </c>
      <c r="D1271" s="846" t="s">
        <v>9018</v>
      </c>
      <c r="E1271" s="847" t="s">
        <v>9495</v>
      </c>
      <c r="F1271" s="848" t="s">
        <v>9556</v>
      </c>
      <c r="G1271" s="846" t="s">
        <v>9446</v>
      </c>
      <c r="H1271" s="846" t="s">
        <v>7650</v>
      </c>
      <c r="I1271" s="849">
        <v>-213097.5</v>
      </c>
      <c r="J1271" s="849">
        <v>300</v>
      </c>
      <c r="K1271" s="849">
        <v>5505</v>
      </c>
      <c r="L1271" s="848" t="s">
        <v>9535</v>
      </c>
      <c r="M1271" s="849">
        <v>405.9</v>
      </c>
      <c r="N1271" s="849">
        <v>0</v>
      </c>
      <c r="O1271" s="849">
        <v>6030</v>
      </c>
      <c r="P1271" s="849">
        <v>-213097.5</v>
      </c>
      <c r="Q1271" s="846" t="s">
        <v>6342</v>
      </c>
      <c r="R1271" s="846"/>
      <c r="S1271" s="849">
        <v>0</v>
      </c>
      <c r="T1271" s="849">
        <v>0</v>
      </c>
      <c r="U1271" s="849">
        <v>0</v>
      </c>
      <c r="V1271" s="849">
        <v>0</v>
      </c>
      <c r="W1271" s="849">
        <v>0</v>
      </c>
      <c r="X1271" s="849">
        <v>2234479.5</v>
      </c>
      <c r="Y1271" s="849">
        <v>2021382</v>
      </c>
      <c r="Z1271" s="850">
        <v>0.9046</v>
      </c>
    </row>
    <row r="1272" s="823" customFormat="1" ht="31.05" hidden="1" customHeight="1" outlineLevel="1" spans="1:26">
      <c r="A1272" s="846" t="s">
        <v>2191</v>
      </c>
      <c r="B1272" s="846" t="s">
        <v>9823</v>
      </c>
      <c r="C1272" s="846" t="s">
        <v>9828</v>
      </c>
      <c r="D1272" s="846" t="s">
        <v>9018</v>
      </c>
      <c r="E1272" s="847" t="s">
        <v>9495</v>
      </c>
      <c r="F1272" s="848" t="s">
        <v>9556</v>
      </c>
      <c r="G1272" s="846" t="s">
        <v>9446</v>
      </c>
      <c r="H1272" s="846" t="s">
        <v>7650</v>
      </c>
      <c r="I1272" s="849">
        <v>-97807.5</v>
      </c>
      <c r="J1272" s="849">
        <v>300</v>
      </c>
      <c r="K1272" s="849">
        <v>5505</v>
      </c>
      <c r="L1272" s="848" t="s">
        <v>9535</v>
      </c>
      <c r="M1272" s="849">
        <v>186.3</v>
      </c>
      <c r="N1272" s="849">
        <v>0</v>
      </c>
      <c r="O1272" s="849">
        <v>6030</v>
      </c>
      <c r="P1272" s="849">
        <v>-97807.5</v>
      </c>
      <c r="Q1272" s="846" t="s">
        <v>6342</v>
      </c>
      <c r="R1272" s="846"/>
      <c r="S1272" s="849">
        <v>0</v>
      </c>
      <c r="T1272" s="849">
        <v>0</v>
      </c>
      <c r="U1272" s="849">
        <v>0</v>
      </c>
      <c r="V1272" s="849">
        <v>0</v>
      </c>
      <c r="W1272" s="849">
        <v>0</v>
      </c>
      <c r="X1272" s="849">
        <v>1025581.5</v>
      </c>
      <c r="Y1272" s="849">
        <v>927774</v>
      </c>
      <c r="Z1272" s="850">
        <v>0.9046</v>
      </c>
    </row>
    <row r="1273" s="823" customFormat="1" ht="31.05" hidden="1" customHeight="1" outlineLevel="1" spans="1:26">
      <c r="A1273" s="846" t="s">
        <v>2191</v>
      </c>
      <c r="B1273" s="846" t="s">
        <v>2552</v>
      </c>
      <c r="C1273" s="846" t="s">
        <v>9829</v>
      </c>
      <c r="D1273" s="846" t="s">
        <v>9002</v>
      </c>
      <c r="E1273" s="847" t="s">
        <v>9495</v>
      </c>
      <c r="F1273" s="848" t="s">
        <v>8241</v>
      </c>
      <c r="G1273" s="846" t="s">
        <v>9446</v>
      </c>
      <c r="H1273" s="846" t="s">
        <v>7650</v>
      </c>
      <c r="I1273" s="849">
        <v>-123000</v>
      </c>
      <c r="J1273" s="849">
        <v>319</v>
      </c>
      <c r="K1273" s="849">
        <v>5620</v>
      </c>
      <c r="L1273" s="848" t="s">
        <v>9505</v>
      </c>
      <c r="M1273" s="849">
        <v>300</v>
      </c>
      <c r="N1273" s="849">
        <v>0</v>
      </c>
      <c r="O1273" s="849">
        <v>6030</v>
      </c>
      <c r="P1273" s="849">
        <v>-123000</v>
      </c>
      <c r="Q1273" s="846" t="s">
        <v>6342</v>
      </c>
      <c r="R1273" s="846"/>
      <c r="S1273" s="849">
        <v>0</v>
      </c>
      <c r="T1273" s="849">
        <v>0</v>
      </c>
      <c r="U1273" s="849">
        <v>0</v>
      </c>
      <c r="V1273" s="849">
        <v>0</v>
      </c>
      <c r="W1273" s="849">
        <v>0</v>
      </c>
      <c r="X1273" s="849">
        <v>0</v>
      </c>
      <c r="Y1273" s="849">
        <v>-123000</v>
      </c>
      <c r="Z1273" s="850">
        <v>-0.073</v>
      </c>
    </row>
    <row r="1274" s="823" customFormat="1" ht="31.05" hidden="1" customHeight="1" outlineLevel="1" spans="1:26">
      <c r="A1274" s="846" t="s">
        <v>2191</v>
      </c>
      <c r="B1274" s="846" t="s">
        <v>9830</v>
      </c>
      <c r="C1274" s="846" t="s">
        <v>9831</v>
      </c>
      <c r="D1274" s="846" t="s">
        <v>9014</v>
      </c>
      <c r="E1274" s="847" t="s">
        <v>9495</v>
      </c>
      <c r="F1274" s="848" t="s">
        <v>8241</v>
      </c>
      <c r="G1274" s="846" t="s">
        <v>9446</v>
      </c>
      <c r="H1274" s="846" t="s">
        <v>7650</v>
      </c>
      <c r="I1274" s="849">
        <v>-141900</v>
      </c>
      <c r="J1274" s="849">
        <v>684</v>
      </c>
      <c r="K1274" s="849">
        <v>5480</v>
      </c>
      <c r="L1274" s="848" t="s">
        <v>9765</v>
      </c>
      <c r="M1274" s="849">
        <v>258</v>
      </c>
      <c r="N1274" s="849">
        <v>0</v>
      </c>
      <c r="O1274" s="849">
        <v>6030</v>
      </c>
      <c r="P1274" s="849">
        <v>-141900</v>
      </c>
      <c r="Q1274" s="846" t="s">
        <v>6342</v>
      </c>
      <c r="R1274" s="846"/>
      <c r="S1274" s="849">
        <v>0</v>
      </c>
      <c r="T1274" s="849">
        <v>0</v>
      </c>
      <c r="U1274" s="849">
        <v>0</v>
      </c>
      <c r="V1274" s="849">
        <v>0</v>
      </c>
      <c r="W1274" s="849">
        <v>0</v>
      </c>
      <c r="X1274" s="849">
        <v>1413840</v>
      </c>
      <c r="Y1274" s="849">
        <v>1271940</v>
      </c>
      <c r="Z1274" s="850">
        <v>0.8996</v>
      </c>
    </row>
    <row r="1275" s="823" customFormat="1" ht="31.05" hidden="1" customHeight="1" outlineLevel="1" spans="1:26">
      <c r="A1275" s="846" t="s">
        <v>2191</v>
      </c>
      <c r="B1275" s="846" t="s">
        <v>9832</v>
      </c>
      <c r="C1275" s="846" t="s">
        <v>9831</v>
      </c>
      <c r="D1275" s="846" t="s">
        <v>9014</v>
      </c>
      <c r="E1275" s="847" t="s">
        <v>9495</v>
      </c>
      <c r="F1275" s="848" t="s">
        <v>8241</v>
      </c>
      <c r="G1275" s="846" t="s">
        <v>9446</v>
      </c>
      <c r="H1275" s="846" t="s">
        <v>7650</v>
      </c>
      <c r="I1275" s="849">
        <v>-181500</v>
      </c>
      <c r="J1275" s="849">
        <v>684</v>
      </c>
      <c r="K1275" s="849">
        <v>5480</v>
      </c>
      <c r="L1275" s="848" t="s">
        <v>9765</v>
      </c>
      <c r="M1275" s="849">
        <v>330</v>
      </c>
      <c r="N1275" s="849">
        <v>0</v>
      </c>
      <c r="O1275" s="849">
        <v>6030</v>
      </c>
      <c r="P1275" s="849">
        <v>-181500</v>
      </c>
      <c r="Q1275" s="846" t="s">
        <v>6342</v>
      </c>
      <c r="R1275" s="846"/>
      <c r="S1275" s="849">
        <v>0</v>
      </c>
      <c r="T1275" s="849">
        <v>0</v>
      </c>
      <c r="U1275" s="849">
        <v>0</v>
      </c>
      <c r="V1275" s="849">
        <v>0</v>
      </c>
      <c r="W1275" s="849">
        <v>0</v>
      </c>
      <c r="X1275" s="849">
        <v>1808400</v>
      </c>
      <c r="Y1275" s="849">
        <v>1626900</v>
      </c>
      <c r="Z1275" s="850">
        <v>0.8996</v>
      </c>
    </row>
    <row r="1276" s="823" customFormat="1" ht="31.05" hidden="1" customHeight="1" outlineLevel="1" spans="1:26">
      <c r="A1276" s="846" t="s">
        <v>2191</v>
      </c>
      <c r="B1276" s="846" t="s">
        <v>9833</v>
      </c>
      <c r="C1276" s="846" t="s">
        <v>9831</v>
      </c>
      <c r="D1276" s="846" t="s">
        <v>9014</v>
      </c>
      <c r="E1276" s="847" t="s">
        <v>9495</v>
      </c>
      <c r="F1276" s="848" t="s">
        <v>8241</v>
      </c>
      <c r="G1276" s="846" t="s">
        <v>9446</v>
      </c>
      <c r="H1276" s="846" t="s">
        <v>7650</v>
      </c>
      <c r="I1276" s="849">
        <v>-120000</v>
      </c>
      <c r="J1276" s="849">
        <v>342</v>
      </c>
      <c r="K1276" s="849">
        <v>5630</v>
      </c>
      <c r="L1276" s="848" t="s">
        <v>9765</v>
      </c>
      <c r="M1276" s="849">
        <v>300</v>
      </c>
      <c r="N1276" s="849">
        <v>0</v>
      </c>
      <c r="O1276" s="849">
        <v>6030</v>
      </c>
      <c r="P1276" s="849">
        <v>-120000</v>
      </c>
      <c r="Q1276" s="846" t="s">
        <v>6342</v>
      </c>
      <c r="R1276" s="846"/>
      <c r="S1276" s="849">
        <v>0</v>
      </c>
      <c r="T1276" s="849">
        <v>0</v>
      </c>
      <c r="U1276" s="849">
        <v>0</v>
      </c>
      <c r="V1276" s="849">
        <v>0</v>
      </c>
      <c r="W1276" s="849">
        <v>0</v>
      </c>
      <c r="X1276" s="849">
        <v>1689000</v>
      </c>
      <c r="Y1276" s="849">
        <v>1569000</v>
      </c>
      <c r="Z1276" s="850">
        <v>0.929</v>
      </c>
    </row>
    <row r="1277" s="823" customFormat="1" ht="31.05" hidden="1" customHeight="1" outlineLevel="1" spans="1:26">
      <c r="A1277" s="846" t="s">
        <v>2191</v>
      </c>
      <c r="B1277" s="846" t="s">
        <v>9823</v>
      </c>
      <c r="C1277" s="846" t="s">
        <v>9834</v>
      </c>
      <c r="D1277" s="846" t="s">
        <v>9011</v>
      </c>
      <c r="E1277" s="847" t="s">
        <v>9495</v>
      </c>
      <c r="F1277" s="848" t="s">
        <v>8241</v>
      </c>
      <c r="G1277" s="846" t="s">
        <v>9446</v>
      </c>
      <c r="H1277" s="846" t="s">
        <v>7650</v>
      </c>
      <c r="I1277" s="849">
        <v>-397950</v>
      </c>
      <c r="J1277" s="849">
        <v>1501.5</v>
      </c>
      <c r="K1277" s="849">
        <v>5505</v>
      </c>
      <c r="L1277" s="848" t="s">
        <v>9835</v>
      </c>
      <c r="M1277" s="849">
        <v>758</v>
      </c>
      <c r="N1277" s="849">
        <v>0</v>
      </c>
      <c r="O1277" s="849">
        <v>6030</v>
      </c>
      <c r="P1277" s="849">
        <v>-397950</v>
      </c>
      <c r="Q1277" s="846" t="s">
        <v>6342</v>
      </c>
      <c r="R1277" s="846"/>
      <c r="S1277" s="849">
        <v>0</v>
      </c>
      <c r="T1277" s="849">
        <v>0</v>
      </c>
      <c r="U1277" s="849">
        <v>0</v>
      </c>
      <c r="V1277" s="849">
        <v>0</v>
      </c>
      <c r="W1277" s="849">
        <v>0</v>
      </c>
      <c r="X1277" s="849">
        <v>4172790</v>
      </c>
      <c r="Y1277" s="849">
        <v>3774840</v>
      </c>
      <c r="Z1277" s="850">
        <v>0.9046</v>
      </c>
    </row>
    <row r="1278" s="823" customFormat="1" ht="31.05" hidden="1" customHeight="1" outlineLevel="1" spans="1:26">
      <c r="A1278" s="846" t="s">
        <v>2191</v>
      </c>
      <c r="B1278" s="846" t="s">
        <v>9823</v>
      </c>
      <c r="C1278" s="846" t="s">
        <v>9836</v>
      </c>
      <c r="D1278" s="846" t="s">
        <v>9021</v>
      </c>
      <c r="E1278" s="847" t="s">
        <v>9495</v>
      </c>
      <c r="F1278" s="848" t="s">
        <v>9651</v>
      </c>
      <c r="G1278" s="846" t="s">
        <v>9446</v>
      </c>
      <c r="H1278" s="846" t="s">
        <v>7650</v>
      </c>
      <c r="I1278" s="849">
        <v>5580</v>
      </c>
      <c r="J1278" s="849">
        <v>500</v>
      </c>
      <c r="K1278" s="849">
        <v>6050</v>
      </c>
      <c r="L1278" s="848" t="s">
        <v>9505</v>
      </c>
      <c r="M1278" s="849">
        <v>279</v>
      </c>
      <c r="N1278" s="849">
        <v>0</v>
      </c>
      <c r="O1278" s="849">
        <v>6030</v>
      </c>
      <c r="P1278" s="849">
        <v>5580</v>
      </c>
      <c r="Q1278" s="846" t="s">
        <v>6342</v>
      </c>
      <c r="R1278" s="846"/>
      <c r="S1278" s="849">
        <v>0</v>
      </c>
      <c r="T1278" s="849">
        <v>0</v>
      </c>
      <c r="U1278" s="849">
        <v>0</v>
      </c>
      <c r="V1278" s="849">
        <v>0</v>
      </c>
      <c r="W1278" s="849">
        <v>0</v>
      </c>
      <c r="X1278" s="849">
        <v>1687950</v>
      </c>
      <c r="Y1278" s="849">
        <v>1693530</v>
      </c>
      <c r="Z1278" s="850">
        <v>1.0033</v>
      </c>
    </row>
    <row r="1279" s="823" customFormat="1" ht="31.05" hidden="1" customHeight="1" outlineLevel="1" spans="1:26">
      <c r="A1279" s="846" t="s">
        <v>2191</v>
      </c>
      <c r="B1279" s="846" t="s">
        <v>9823</v>
      </c>
      <c r="C1279" s="846" t="s">
        <v>9837</v>
      </c>
      <c r="D1279" s="846" t="s">
        <v>9011</v>
      </c>
      <c r="E1279" s="847" t="s">
        <v>9495</v>
      </c>
      <c r="F1279" s="848" t="s">
        <v>9651</v>
      </c>
      <c r="G1279" s="846" t="s">
        <v>9446</v>
      </c>
      <c r="H1279" s="846" t="s">
        <v>7650</v>
      </c>
      <c r="I1279" s="849">
        <v>325017</v>
      </c>
      <c r="J1279" s="849">
        <v>3000</v>
      </c>
      <c r="K1279" s="849">
        <v>6450</v>
      </c>
      <c r="L1279" s="848" t="s">
        <v>9505</v>
      </c>
      <c r="M1279" s="849">
        <v>773.85</v>
      </c>
      <c r="N1279" s="849">
        <v>0</v>
      </c>
      <c r="O1279" s="849">
        <v>6030</v>
      </c>
      <c r="P1279" s="849">
        <v>325017</v>
      </c>
      <c r="Q1279" s="846" t="s">
        <v>6342</v>
      </c>
      <c r="R1279" s="846"/>
      <c r="S1279" s="849">
        <v>0</v>
      </c>
      <c r="T1279" s="849">
        <v>0</v>
      </c>
      <c r="U1279" s="849">
        <v>0</v>
      </c>
      <c r="V1279" s="849">
        <v>0</v>
      </c>
      <c r="W1279" s="849">
        <v>0</v>
      </c>
      <c r="X1279" s="849">
        <v>4991332.5</v>
      </c>
      <c r="Y1279" s="849">
        <v>5316349.5</v>
      </c>
      <c r="Z1279" s="850">
        <v>1.0651</v>
      </c>
    </row>
    <row r="1280" s="823" customFormat="1" ht="31.05" hidden="1" customHeight="1" outlineLevel="1" spans="1:26">
      <c r="A1280" s="846" t="s">
        <v>2191</v>
      </c>
      <c r="B1280" s="846" t="s">
        <v>9838</v>
      </c>
      <c r="C1280" s="846" t="s">
        <v>9837</v>
      </c>
      <c r="D1280" s="846" t="s">
        <v>9011</v>
      </c>
      <c r="E1280" s="847" t="s">
        <v>9495</v>
      </c>
      <c r="F1280" s="848" t="s">
        <v>9651</v>
      </c>
      <c r="G1280" s="846" t="s">
        <v>9446</v>
      </c>
      <c r="H1280" s="846" t="s">
        <v>7650</v>
      </c>
      <c r="I1280" s="849">
        <v>281154</v>
      </c>
      <c r="J1280" s="849">
        <v>2000</v>
      </c>
      <c r="K1280" s="849">
        <v>6500</v>
      </c>
      <c r="L1280" s="848" t="s">
        <v>9505</v>
      </c>
      <c r="M1280" s="849">
        <v>598.2</v>
      </c>
      <c r="N1280" s="849">
        <v>0</v>
      </c>
      <c r="O1280" s="849">
        <v>6030</v>
      </c>
      <c r="P1280" s="849">
        <v>281154</v>
      </c>
      <c r="Q1280" s="846" t="s">
        <v>6342</v>
      </c>
      <c r="R1280" s="846"/>
      <c r="S1280" s="849">
        <v>0</v>
      </c>
      <c r="T1280" s="849">
        <v>0</v>
      </c>
      <c r="U1280" s="849">
        <v>0</v>
      </c>
      <c r="V1280" s="849">
        <v>0</v>
      </c>
      <c r="W1280" s="849">
        <v>0</v>
      </c>
      <c r="X1280" s="849">
        <v>3888300</v>
      </c>
      <c r="Y1280" s="849">
        <v>4169454</v>
      </c>
      <c r="Z1280" s="850">
        <v>1.0723</v>
      </c>
    </row>
    <row r="1281" s="823" customFormat="1" ht="31.05" hidden="1" customHeight="1" outlineLevel="1" spans="1:26">
      <c r="A1281" s="846" t="s">
        <v>2191</v>
      </c>
      <c r="B1281" s="846" t="s">
        <v>9823</v>
      </c>
      <c r="C1281" s="846" t="s">
        <v>9839</v>
      </c>
      <c r="D1281" s="846" t="s">
        <v>9009</v>
      </c>
      <c r="E1281" s="847" t="s">
        <v>9495</v>
      </c>
      <c r="F1281" s="848" t="s">
        <v>9651</v>
      </c>
      <c r="G1281" s="846" t="s">
        <v>9446</v>
      </c>
      <c r="H1281" s="846" t="s">
        <v>7650</v>
      </c>
      <c r="I1281" s="849">
        <v>1077594</v>
      </c>
      <c r="J1281" s="849">
        <v>2000</v>
      </c>
      <c r="K1281" s="849">
        <v>6450</v>
      </c>
      <c r="L1281" s="848" t="s">
        <v>9505</v>
      </c>
      <c r="M1281" s="849">
        <v>2565.7</v>
      </c>
      <c r="N1281" s="849">
        <v>0</v>
      </c>
      <c r="O1281" s="849">
        <v>6030</v>
      </c>
      <c r="P1281" s="849">
        <v>1077594</v>
      </c>
      <c r="Q1281" s="846" t="s">
        <v>6342</v>
      </c>
      <c r="R1281" s="846"/>
      <c r="S1281" s="849">
        <v>0</v>
      </c>
      <c r="T1281" s="849">
        <v>0</v>
      </c>
      <c r="U1281" s="849">
        <v>0</v>
      </c>
      <c r="V1281" s="849">
        <v>0</v>
      </c>
      <c r="W1281" s="849">
        <v>0</v>
      </c>
      <c r="X1281" s="849">
        <v>16548765</v>
      </c>
      <c r="Y1281" s="849">
        <v>17626359</v>
      </c>
      <c r="Z1281" s="850">
        <v>1.0651</v>
      </c>
    </row>
    <row r="1282" s="823" customFormat="1" ht="31.05" hidden="1" customHeight="1" outlineLevel="1" spans="1:26">
      <c r="A1282" s="846" t="s">
        <v>2191</v>
      </c>
      <c r="B1282" s="846" t="s">
        <v>9838</v>
      </c>
      <c r="C1282" s="846" t="s">
        <v>9840</v>
      </c>
      <c r="D1282" s="846" t="s">
        <v>9015</v>
      </c>
      <c r="E1282" s="847" t="s">
        <v>9495</v>
      </c>
      <c r="F1282" s="848" t="s">
        <v>9651</v>
      </c>
      <c r="G1282" s="846" t="s">
        <v>9446</v>
      </c>
      <c r="H1282" s="846" t="s">
        <v>7650</v>
      </c>
      <c r="I1282" s="849">
        <v>77832</v>
      </c>
      <c r="J1282" s="849">
        <v>500</v>
      </c>
      <c r="K1282" s="849">
        <v>6500</v>
      </c>
      <c r="L1282" s="848" t="s">
        <v>9505</v>
      </c>
      <c r="M1282" s="849">
        <v>165.6</v>
      </c>
      <c r="N1282" s="849">
        <v>0</v>
      </c>
      <c r="O1282" s="849">
        <v>6030</v>
      </c>
      <c r="P1282" s="849">
        <v>77832</v>
      </c>
      <c r="Q1282" s="846" t="s">
        <v>6342</v>
      </c>
      <c r="R1282" s="846"/>
      <c r="S1282" s="849">
        <v>0</v>
      </c>
      <c r="T1282" s="849">
        <v>0</v>
      </c>
      <c r="U1282" s="849">
        <v>0</v>
      </c>
      <c r="V1282" s="849">
        <v>0</v>
      </c>
      <c r="W1282" s="849">
        <v>0</v>
      </c>
      <c r="X1282" s="849">
        <v>1076400</v>
      </c>
      <c r="Y1282" s="849">
        <v>1154232</v>
      </c>
      <c r="Z1282" s="850">
        <v>1.0723</v>
      </c>
    </row>
    <row r="1283" s="823" customFormat="1" ht="31.05" hidden="1" customHeight="1" outlineLevel="1" spans="1:26">
      <c r="A1283" s="846" t="s">
        <v>2191</v>
      </c>
      <c r="B1283" s="846" t="s">
        <v>9823</v>
      </c>
      <c r="C1283" s="846" t="s">
        <v>9840</v>
      </c>
      <c r="D1283" s="846" t="s">
        <v>9015</v>
      </c>
      <c r="E1283" s="847" t="s">
        <v>9495</v>
      </c>
      <c r="F1283" s="848" t="s">
        <v>9651</v>
      </c>
      <c r="G1283" s="846" t="s">
        <v>9446</v>
      </c>
      <c r="H1283" s="846" t="s">
        <v>7650</v>
      </c>
      <c r="I1283" s="849">
        <v>75600</v>
      </c>
      <c r="J1283" s="849">
        <v>500</v>
      </c>
      <c r="K1283" s="849">
        <v>6450</v>
      </c>
      <c r="L1283" s="848" t="s">
        <v>9505</v>
      </c>
      <c r="M1283" s="849">
        <v>180</v>
      </c>
      <c r="N1283" s="849">
        <v>0</v>
      </c>
      <c r="O1283" s="849">
        <v>6030</v>
      </c>
      <c r="P1283" s="849">
        <v>75600</v>
      </c>
      <c r="Q1283" s="846" t="s">
        <v>6342</v>
      </c>
      <c r="R1283" s="846"/>
      <c r="S1283" s="849">
        <v>0</v>
      </c>
      <c r="T1283" s="849">
        <v>0</v>
      </c>
      <c r="U1283" s="849">
        <v>0</v>
      </c>
      <c r="V1283" s="849">
        <v>0</v>
      </c>
      <c r="W1283" s="849">
        <v>0</v>
      </c>
      <c r="X1283" s="849">
        <v>1161000</v>
      </c>
      <c r="Y1283" s="849">
        <v>1236600</v>
      </c>
      <c r="Z1283" s="850">
        <v>1.0651</v>
      </c>
    </row>
    <row r="1284" s="823" customFormat="1" ht="31.05" hidden="1" customHeight="1" outlineLevel="1" spans="1:26">
      <c r="A1284" s="846" t="s">
        <v>2191</v>
      </c>
      <c r="B1284" s="846" t="s">
        <v>9823</v>
      </c>
      <c r="C1284" s="846" t="s">
        <v>9841</v>
      </c>
      <c r="D1284" s="846" t="s">
        <v>9005</v>
      </c>
      <c r="E1284" s="847" t="s">
        <v>9495</v>
      </c>
      <c r="F1284" s="848" t="s">
        <v>9651</v>
      </c>
      <c r="G1284" s="846" t="s">
        <v>9446</v>
      </c>
      <c r="H1284" s="846" t="s">
        <v>7650</v>
      </c>
      <c r="I1284" s="849">
        <v>66990</v>
      </c>
      <c r="J1284" s="849">
        <v>500</v>
      </c>
      <c r="K1284" s="849">
        <v>6450</v>
      </c>
      <c r="L1284" s="848" t="s">
        <v>9505</v>
      </c>
      <c r="M1284" s="849">
        <v>159.5</v>
      </c>
      <c r="N1284" s="849">
        <v>0</v>
      </c>
      <c r="O1284" s="849">
        <v>6030</v>
      </c>
      <c r="P1284" s="849">
        <v>66990</v>
      </c>
      <c r="Q1284" s="846" t="s">
        <v>6342</v>
      </c>
      <c r="R1284" s="846"/>
      <c r="S1284" s="849">
        <v>0</v>
      </c>
      <c r="T1284" s="849">
        <v>0</v>
      </c>
      <c r="U1284" s="849">
        <v>0</v>
      </c>
      <c r="V1284" s="849">
        <v>0</v>
      </c>
      <c r="W1284" s="849">
        <v>0</v>
      </c>
      <c r="X1284" s="849">
        <v>1028775</v>
      </c>
      <c r="Y1284" s="849">
        <v>1095765</v>
      </c>
      <c r="Z1284" s="850">
        <v>1.0651</v>
      </c>
    </row>
    <row r="1285" s="823" customFormat="1" ht="31.05" hidden="1" customHeight="1" outlineLevel="1" spans="1:26">
      <c r="A1285" s="846" t="s">
        <v>2191</v>
      </c>
      <c r="B1285" s="846" t="s">
        <v>9838</v>
      </c>
      <c r="C1285" s="846" t="s">
        <v>9841</v>
      </c>
      <c r="D1285" s="846" t="s">
        <v>9005</v>
      </c>
      <c r="E1285" s="847" t="s">
        <v>9495</v>
      </c>
      <c r="F1285" s="848" t="s">
        <v>9651</v>
      </c>
      <c r="G1285" s="846" t="s">
        <v>9446</v>
      </c>
      <c r="H1285" s="846" t="s">
        <v>7650</v>
      </c>
      <c r="I1285" s="849">
        <v>73320</v>
      </c>
      <c r="J1285" s="849">
        <v>500</v>
      </c>
      <c r="K1285" s="849">
        <v>6500</v>
      </c>
      <c r="L1285" s="848" t="s">
        <v>9505</v>
      </c>
      <c r="M1285" s="849">
        <v>156</v>
      </c>
      <c r="N1285" s="849">
        <v>0</v>
      </c>
      <c r="O1285" s="849">
        <v>6030</v>
      </c>
      <c r="P1285" s="849">
        <v>73320</v>
      </c>
      <c r="Q1285" s="846" t="s">
        <v>6342</v>
      </c>
      <c r="R1285" s="846"/>
      <c r="S1285" s="849">
        <v>0</v>
      </c>
      <c r="T1285" s="849">
        <v>0</v>
      </c>
      <c r="U1285" s="849">
        <v>0</v>
      </c>
      <c r="V1285" s="849">
        <v>0</v>
      </c>
      <c r="W1285" s="849">
        <v>0</v>
      </c>
      <c r="X1285" s="849">
        <v>1014000</v>
      </c>
      <c r="Y1285" s="849">
        <v>1087320</v>
      </c>
      <c r="Z1285" s="850">
        <v>1.0723</v>
      </c>
    </row>
    <row r="1286" s="823" customFormat="1" ht="31.05" hidden="1" customHeight="1" outlineLevel="1" spans="1:26">
      <c r="A1286" s="846" t="s">
        <v>2191</v>
      </c>
      <c r="B1286" s="846" t="s">
        <v>9842</v>
      </c>
      <c r="C1286" s="846" t="s">
        <v>9841</v>
      </c>
      <c r="D1286" s="846" t="s">
        <v>9005</v>
      </c>
      <c r="E1286" s="847" t="s">
        <v>9495</v>
      </c>
      <c r="F1286" s="848" t="s">
        <v>9651</v>
      </c>
      <c r="G1286" s="846" t="s">
        <v>9446</v>
      </c>
      <c r="H1286" s="846" t="s">
        <v>7650</v>
      </c>
      <c r="I1286" s="849">
        <v>73320</v>
      </c>
      <c r="J1286" s="849">
        <v>200</v>
      </c>
      <c r="K1286" s="849">
        <v>6500</v>
      </c>
      <c r="L1286" s="848" t="s">
        <v>9505</v>
      </c>
      <c r="M1286" s="849">
        <v>156</v>
      </c>
      <c r="N1286" s="849">
        <v>0</v>
      </c>
      <c r="O1286" s="849">
        <v>6030</v>
      </c>
      <c r="P1286" s="849">
        <v>73320</v>
      </c>
      <c r="Q1286" s="846" t="s">
        <v>6342</v>
      </c>
      <c r="R1286" s="846"/>
      <c r="S1286" s="849">
        <v>0</v>
      </c>
      <c r="T1286" s="849">
        <v>0</v>
      </c>
      <c r="U1286" s="849">
        <v>0</v>
      </c>
      <c r="V1286" s="849">
        <v>0</v>
      </c>
      <c r="W1286" s="849">
        <v>0</v>
      </c>
      <c r="X1286" s="849">
        <v>1014000</v>
      </c>
      <c r="Y1286" s="849">
        <v>1087320</v>
      </c>
      <c r="Z1286" s="850">
        <v>1.0723</v>
      </c>
    </row>
    <row r="1287" s="823" customFormat="1" ht="31.05" hidden="1" customHeight="1" outlineLevel="1" spans="1:26">
      <c r="A1287" s="846" t="s">
        <v>2191</v>
      </c>
      <c r="B1287" s="846" t="s">
        <v>9842</v>
      </c>
      <c r="C1287" s="846" t="s">
        <v>9843</v>
      </c>
      <c r="D1287" s="846" t="s">
        <v>9008</v>
      </c>
      <c r="E1287" s="847" t="s">
        <v>9495</v>
      </c>
      <c r="F1287" s="848" t="s">
        <v>9651</v>
      </c>
      <c r="G1287" s="846" t="s">
        <v>9446</v>
      </c>
      <c r="H1287" s="846" t="s">
        <v>7650</v>
      </c>
      <c r="I1287" s="849">
        <v>82908</v>
      </c>
      <c r="J1287" s="849">
        <v>1500</v>
      </c>
      <c r="K1287" s="849">
        <v>6500</v>
      </c>
      <c r="L1287" s="848" t="s">
        <v>9505</v>
      </c>
      <c r="M1287" s="849">
        <v>176.4</v>
      </c>
      <c r="N1287" s="849">
        <v>0</v>
      </c>
      <c r="O1287" s="849">
        <v>6030</v>
      </c>
      <c r="P1287" s="849">
        <v>82908</v>
      </c>
      <c r="Q1287" s="846" t="s">
        <v>6342</v>
      </c>
      <c r="R1287" s="846"/>
      <c r="S1287" s="849">
        <v>0</v>
      </c>
      <c r="T1287" s="849">
        <v>0</v>
      </c>
      <c r="U1287" s="849">
        <v>0</v>
      </c>
      <c r="V1287" s="849">
        <v>0</v>
      </c>
      <c r="W1287" s="849">
        <v>0</v>
      </c>
      <c r="X1287" s="849">
        <v>1146600</v>
      </c>
      <c r="Y1287" s="849">
        <v>1229508</v>
      </c>
      <c r="Z1287" s="850">
        <v>1.0723</v>
      </c>
    </row>
    <row r="1288" s="823" customFormat="1" ht="31.05" hidden="1" customHeight="1" outlineLevel="1" spans="1:26">
      <c r="A1288" s="846" t="s">
        <v>2191</v>
      </c>
      <c r="B1288" s="846" t="s">
        <v>2552</v>
      </c>
      <c r="C1288" s="846" t="s">
        <v>9844</v>
      </c>
      <c r="D1288" s="846" t="s">
        <v>8999</v>
      </c>
      <c r="E1288" s="847" t="s">
        <v>9495</v>
      </c>
      <c r="F1288" s="848" t="s">
        <v>9632</v>
      </c>
      <c r="G1288" s="846" t="s">
        <v>9446</v>
      </c>
      <c r="H1288" s="846" t="s">
        <v>7650</v>
      </c>
      <c r="I1288" s="849">
        <v>-59015</v>
      </c>
      <c r="J1288" s="849">
        <v>638</v>
      </c>
      <c r="K1288" s="849">
        <v>5660</v>
      </c>
      <c r="L1288" s="848" t="s">
        <v>9505</v>
      </c>
      <c r="M1288" s="849">
        <v>159.5</v>
      </c>
      <c r="N1288" s="849">
        <v>0</v>
      </c>
      <c r="O1288" s="849">
        <v>6030</v>
      </c>
      <c r="P1288" s="849">
        <v>-59015</v>
      </c>
      <c r="Q1288" s="846" t="s">
        <v>6342</v>
      </c>
      <c r="R1288" s="846"/>
      <c r="S1288" s="849">
        <v>0</v>
      </c>
      <c r="T1288" s="849">
        <v>0</v>
      </c>
      <c r="U1288" s="849">
        <v>0</v>
      </c>
      <c r="V1288" s="849">
        <v>0</v>
      </c>
      <c r="W1288" s="849">
        <v>0</v>
      </c>
      <c r="X1288" s="849">
        <v>0</v>
      </c>
      <c r="Y1288" s="849">
        <v>-59015</v>
      </c>
      <c r="Z1288" s="850">
        <v>-0.0654</v>
      </c>
    </row>
    <row r="1289" s="823" customFormat="1" ht="31.05" hidden="1" customHeight="1" outlineLevel="1" spans="1:26">
      <c r="A1289" s="846" t="s">
        <v>2191</v>
      </c>
      <c r="B1289" s="846" t="s">
        <v>9823</v>
      </c>
      <c r="C1289" s="846" t="s">
        <v>9845</v>
      </c>
      <c r="D1289" s="846" t="s">
        <v>9011</v>
      </c>
      <c r="E1289" s="847" t="s">
        <v>9495</v>
      </c>
      <c r="F1289" s="848" t="s">
        <v>9632</v>
      </c>
      <c r="G1289" s="846" t="s">
        <v>9446</v>
      </c>
      <c r="H1289" s="846" t="s">
        <v>7650</v>
      </c>
      <c r="I1289" s="849">
        <v>-167475</v>
      </c>
      <c r="J1289" s="849">
        <v>1008</v>
      </c>
      <c r="K1289" s="849">
        <v>5505</v>
      </c>
      <c r="L1289" s="848" t="s">
        <v>9846</v>
      </c>
      <c r="M1289" s="849">
        <v>319</v>
      </c>
      <c r="N1289" s="849">
        <v>0</v>
      </c>
      <c r="O1289" s="849">
        <v>6030</v>
      </c>
      <c r="P1289" s="849">
        <v>-167475</v>
      </c>
      <c r="Q1289" s="846" t="s">
        <v>6342</v>
      </c>
      <c r="R1289" s="846"/>
      <c r="S1289" s="849">
        <v>0</v>
      </c>
      <c r="T1289" s="849">
        <v>0</v>
      </c>
      <c r="U1289" s="849">
        <v>0</v>
      </c>
      <c r="V1289" s="849">
        <v>0</v>
      </c>
      <c r="W1289" s="849">
        <v>0</v>
      </c>
      <c r="X1289" s="849">
        <v>1756095</v>
      </c>
      <c r="Y1289" s="849">
        <v>1588620</v>
      </c>
      <c r="Z1289" s="850">
        <v>0.9046</v>
      </c>
    </row>
    <row r="1290" s="823" customFormat="1" ht="31.05" hidden="1" customHeight="1" outlineLevel="1" spans="1:26">
      <c r="A1290" s="846" t="s">
        <v>2191</v>
      </c>
      <c r="B1290" s="846" t="s">
        <v>9823</v>
      </c>
      <c r="C1290" s="846" t="s">
        <v>9847</v>
      </c>
      <c r="D1290" s="846" t="s">
        <v>7220</v>
      </c>
      <c r="E1290" s="847" t="s">
        <v>9495</v>
      </c>
      <c r="F1290" s="848" t="s">
        <v>9632</v>
      </c>
      <c r="G1290" s="846" t="s">
        <v>9446</v>
      </c>
      <c r="H1290" s="846" t="s">
        <v>7650</v>
      </c>
      <c r="I1290" s="849">
        <v>-359100</v>
      </c>
      <c r="J1290" s="849">
        <v>300</v>
      </c>
      <c r="K1290" s="849">
        <v>5505</v>
      </c>
      <c r="L1290" s="848" t="s">
        <v>9706</v>
      </c>
      <c r="M1290" s="849">
        <v>684</v>
      </c>
      <c r="N1290" s="849">
        <v>0</v>
      </c>
      <c r="O1290" s="849">
        <v>6030</v>
      </c>
      <c r="P1290" s="849">
        <v>-359100</v>
      </c>
      <c r="Q1290" s="846" t="s">
        <v>6342</v>
      </c>
      <c r="R1290" s="846"/>
      <c r="S1290" s="849">
        <v>0</v>
      </c>
      <c r="T1290" s="849">
        <v>0</v>
      </c>
      <c r="U1290" s="849">
        <v>0</v>
      </c>
      <c r="V1290" s="849">
        <v>0</v>
      </c>
      <c r="W1290" s="849">
        <v>0</v>
      </c>
      <c r="X1290" s="849">
        <v>3765420</v>
      </c>
      <c r="Y1290" s="849">
        <v>3406320</v>
      </c>
      <c r="Z1290" s="850">
        <v>0.9046</v>
      </c>
    </row>
    <row r="1291" s="823" customFormat="1" ht="31.05" hidden="1" customHeight="1" outlineLevel="1" spans="1:26">
      <c r="A1291" s="846" t="s">
        <v>2191</v>
      </c>
      <c r="B1291" s="846" t="s">
        <v>9823</v>
      </c>
      <c r="C1291" s="846" t="s">
        <v>9848</v>
      </c>
      <c r="D1291" s="846" t="s">
        <v>7220</v>
      </c>
      <c r="E1291" s="847" t="s">
        <v>9495</v>
      </c>
      <c r="F1291" s="848" t="s">
        <v>9632</v>
      </c>
      <c r="G1291" s="846" t="s">
        <v>9446</v>
      </c>
      <c r="H1291" s="846" t="s">
        <v>7650</v>
      </c>
      <c r="I1291" s="849">
        <v>-125685</v>
      </c>
      <c r="J1291" s="849">
        <v>300</v>
      </c>
      <c r="K1291" s="849">
        <v>5505</v>
      </c>
      <c r="L1291" s="848" t="s">
        <v>9706</v>
      </c>
      <c r="M1291" s="849">
        <v>239.4</v>
      </c>
      <c r="N1291" s="849">
        <v>0</v>
      </c>
      <c r="O1291" s="849">
        <v>6030</v>
      </c>
      <c r="P1291" s="849">
        <v>-125685</v>
      </c>
      <c r="Q1291" s="846" t="s">
        <v>6342</v>
      </c>
      <c r="R1291" s="846"/>
      <c r="S1291" s="849">
        <v>0</v>
      </c>
      <c r="T1291" s="849">
        <v>0</v>
      </c>
      <c r="U1291" s="849">
        <v>0</v>
      </c>
      <c r="V1291" s="849">
        <v>0</v>
      </c>
      <c r="W1291" s="849">
        <v>0</v>
      </c>
      <c r="X1291" s="849">
        <v>1317897</v>
      </c>
      <c r="Y1291" s="849">
        <v>1192212</v>
      </c>
      <c r="Z1291" s="850">
        <v>0.9046</v>
      </c>
    </row>
    <row r="1292" s="823" customFormat="1" ht="31.05" hidden="1" customHeight="1" outlineLevel="1" spans="1:26">
      <c r="A1292" s="846" t="s">
        <v>2191</v>
      </c>
      <c r="B1292" s="846" t="s">
        <v>9823</v>
      </c>
      <c r="C1292" s="846" t="s">
        <v>9849</v>
      </c>
      <c r="D1292" s="846" t="s">
        <v>7220</v>
      </c>
      <c r="E1292" s="847" t="s">
        <v>9495</v>
      </c>
      <c r="F1292" s="848" t="s">
        <v>9730</v>
      </c>
      <c r="G1292" s="846" t="s">
        <v>9446</v>
      </c>
      <c r="H1292" s="846" t="s">
        <v>7650</v>
      </c>
      <c r="I1292" s="849">
        <v>-179550</v>
      </c>
      <c r="J1292" s="849">
        <v>300</v>
      </c>
      <c r="K1292" s="849">
        <v>5505</v>
      </c>
      <c r="L1292" s="848" t="s">
        <v>9529</v>
      </c>
      <c r="M1292" s="849">
        <v>342</v>
      </c>
      <c r="N1292" s="849">
        <v>0</v>
      </c>
      <c r="O1292" s="849">
        <v>6030</v>
      </c>
      <c r="P1292" s="849">
        <v>-179550</v>
      </c>
      <c r="Q1292" s="846" t="s">
        <v>6342</v>
      </c>
      <c r="R1292" s="846"/>
      <c r="S1292" s="849">
        <v>0</v>
      </c>
      <c r="T1292" s="849">
        <v>0</v>
      </c>
      <c r="U1292" s="849">
        <v>0</v>
      </c>
      <c r="V1292" s="849">
        <v>0</v>
      </c>
      <c r="W1292" s="849">
        <v>0</v>
      </c>
      <c r="X1292" s="849">
        <v>1882710</v>
      </c>
      <c r="Y1292" s="849">
        <v>1703160</v>
      </c>
      <c r="Z1292" s="850">
        <v>0.9046</v>
      </c>
    </row>
    <row r="1293" s="823" customFormat="1" ht="31.05" hidden="1" customHeight="1" outlineLevel="1" spans="1:26">
      <c r="A1293" s="846" t="s">
        <v>2191</v>
      </c>
      <c r="B1293" s="846" t="s">
        <v>9823</v>
      </c>
      <c r="C1293" s="846" t="s">
        <v>9850</v>
      </c>
      <c r="D1293" s="846" t="s">
        <v>7220</v>
      </c>
      <c r="E1293" s="847" t="s">
        <v>9495</v>
      </c>
      <c r="F1293" s="848" t="s">
        <v>9730</v>
      </c>
      <c r="G1293" s="846" t="s">
        <v>9446</v>
      </c>
      <c r="H1293" s="846" t="s">
        <v>7650</v>
      </c>
      <c r="I1293" s="849">
        <v>-640237.5</v>
      </c>
      <c r="J1293" s="849">
        <v>300</v>
      </c>
      <c r="K1293" s="849">
        <v>5505</v>
      </c>
      <c r="L1293" s="848" t="s">
        <v>9784</v>
      </c>
      <c r="M1293" s="849">
        <v>1219.5</v>
      </c>
      <c r="N1293" s="849">
        <v>0</v>
      </c>
      <c r="O1293" s="849">
        <v>6030</v>
      </c>
      <c r="P1293" s="849">
        <v>-640237.5</v>
      </c>
      <c r="Q1293" s="846" t="s">
        <v>6342</v>
      </c>
      <c r="R1293" s="846"/>
      <c r="S1293" s="849">
        <v>0</v>
      </c>
      <c r="T1293" s="849">
        <v>0</v>
      </c>
      <c r="U1293" s="849">
        <v>0</v>
      </c>
      <c r="V1293" s="849">
        <v>0</v>
      </c>
      <c r="W1293" s="849">
        <v>0</v>
      </c>
      <c r="X1293" s="849">
        <v>6713347.5</v>
      </c>
      <c r="Y1293" s="849">
        <v>6073110</v>
      </c>
      <c r="Z1293" s="850">
        <v>0.9046</v>
      </c>
    </row>
    <row r="1294" s="823" customFormat="1" ht="31.05" hidden="1" customHeight="1" outlineLevel="1" spans="1:26">
      <c r="A1294" s="846" t="s">
        <v>2191</v>
      </c>
      <c r="B1294" s="846" t="s">
        <v>9823</v>
      </c>
      <c r="C1294" s="846" t="s">
        <v>9851</v>
      </c>
      <c r="D1294" s="846" t="s">
        <v>6253</v>
      </c>
      <c r="E1294" s="847" t="s">
        <v>9495</v>
      </c>
      <c r="F1294" s="848" t="s">
        <v>9552</v>
      </c>
      <c r="G1294" s="846" t="s">
        <v>9446</v>
      </c>
      <c r="H1294" s="846" t="s">
        <v>7650</v>
      </c>
      <c r="I1294" s="849">
        <v>-264348</v>
      </c>
      <c r="J1294" s="849">
        <v>1999.8</v>
      </c>
      <c r="K1294" s="849">
        <v>5505.5</v>
      </c>
      <c r="L1294" s="848" t="s">
        <v>9787</v>
      </c>
      <c r="M1294" s="849">
        <v>504</v>
      </c>
      <c r="N1294" s="849">
        <v>0</v>
      </c>
      <c r="O1294" s="849">
        <v>6030</v>
      </c>
      <c r="P1294" s="849">
        <v>-264348</v>
      </c>
      <c r="Q1294" s="846" t="s">
        <v>6342</v>
      </c>
      <c r="R1294" s="846"/>
      <c r="S1294" s="849">
        <v>0</v>
      </c>
      <c r="T1294" s="849">
        <v>0</v>
      </c>
      <c r="U1294" s="849">
        <v>0</v>
      </c>
      <c r="V1294" s="849">
        <v>0</v>
      </c>
      <c r="W1294" s="849">
        <v>0</v>
      </c>
      <c r="X1294" s="849">
        <v>2774772</v>
      </c>
      <c r="Y1294" s="849">
        <v>2510424</v>
      </c>
      <c r="Z1294" s="850">
        <v>0.9047</v>
      </c>
    </row>
    <row r="1295" s="823" customFormat="1" ht="31.05" hidden="1" customHeight="1" outlineLevel="1" spans="1:26">
      <c r="A1295" s="846" t="s">
        <v>2191</v>
      </c>
      <c r="B1295" s="846" t="s">
        <v>9838</v>
      </c>
      <c r="C1295" s="846" t="s">
        <v>9852</v>
      </c>
      <c r="D1295" s="846" t="s">
        <v>9010</v>
      </c>
      <c r="E1295" s="847" t="s">
        <v>9495</v>
      </c>
      <c r="F1295" s="848" t="s">
        <v>9552</v>
      </c>
      <c r="G1295" s="846" t="s">
        <v>9446</v>
      </c>
      <c r="H1295" s="846" t="s">
        <v>7650</v>
      </c>
      <c r="I1295" s="849">
        <v>-142143.75</v>
      </c>
      <c r="J1295" s="849">
        <v>2000.25</v>
      </c>
      <c r="K1295" s="849">
        <v>5555</v>
      </c>
      <c r="L1295" s="848" t="s">
        <v>9787</v>
      </c>
      <c r="M1295" s="849">
        <v>299.25</v>
      </c>
      <c r="N1295" s="849">
        <v>0</v>
      </c>
      <c r="O1295" s="849">
        <v>6030</v>
      </c>
      <c r="P1295" s="849">
        <v>-142143.75</v>
      </c>
      <c r="Q1295" s="846" t="s">
        <v>6342</v>
      </c>
      <c r="R1295" s="846"/>
      <c r="S1295" s="849">
        <v>0</v>
      </c>
      <c r="T1295" s="849">
        <v>0</v>
      </c>
      <c r="U1295" s="849">
        <v>0</v>
      </c>
      <c r="V1295" s="849">
        <v>0</v>
      </c>
      <c r="W1295" s="849">
        <v>0</v>
      </c>
      <c r="X1295" s="849">
        <v>1662333.75</v>
      </c>
      <c r="Y1295" s="849">
        <v>1520190</v>
      </c>
      <c r="Z1295" s="850">
        <v>0.9145</v>
      </c>
    </row>
    <row r="1296" s="823" customFormat="1" ht="31.05" hidden="1" customHeight="1" outlineLevel="1" spans="1:26">
      <c r="A1296" s="846" t="s">
        <v>2191</v>
      </c>
      <c r="B1296" s="846" t="s">
        <v>9823</v>
      </c>
      <c r="C1296" s="846" t="s">
        <v>9853</v>
      </c>
      <c r="D1296" s="846" t="s">
        <v>9018</v>
      </c>
      <c r="E1296" s="847" t="s">
        <v>9495</v>
      </c>
      <c r="F1296" s="848" t="s">
        <v>9552</v>
      </c>
      <c r="G1296" s="846" t="s">
        <v>9446</v>
      </c>
      <c r="H1296" s="846" t="s">
        <v>7650</v>
      </c>
      <c r="I1296" s="849">
        <v>-713212.5</v>
      </c>
      <c r="J1296" s="849">
        <v>300</v>
      </c>
      <c r="K1296" s="849">
        <v>5555</v>
      </c>
      <c r="L1296" s="848" t="s">
        <v>9787</v>
      </c>
      <c r="M1296" s="849">
        <v>1501.5</v>
      </c>
      <c r="N1296" s="849">
        <v>0</v>
      </c>
      <c r="O1296" s="849">
        <v>6030</v>
      </c>
      <c r="P1296" s="849">
        <v>-713212.5</v>
      </c>
      <c r="Q1296" s="846" t="s">
        <v>6342</v>
      </c>
      <c r="R1296" s="846"/>
      <c r="S1296" s="849">
        <v>0</v>
      </c>
      <c r="T1296" s="849">
        <v>0</v>
      </c>
      <c r="U1296" s="849">
        <v>0</v>
      </c>
      <c r="V1296" s="849">
        <v>0</v>
      </c>
      <c r="W1296" s="849">
        <v>0</v>
      </c>
      <c r="X1296" s="849">
        <v>8340832.5</v>
      </c>
      <c r="Y1296" s="849">
        <v>7627620</v>
      </c>
      <c r="Z1296" s="850">
        <v>0.9145</v>
      </c>
    </row>
    <row r="1297" s="823" customFormat="1" ht="31.05" hidden="1" customHeight="1" outlineLevel="1" spans="1:26">
      <c r="A1297" s="846" t="s">
        <v>2191</v>
      </c>
      <c r="B1297" s="846" t="s">
        <v>9823</v>
      </c>
      <c r="C1297" s="846" t="s">
        <v>9854</v>
      </c>
      <c r="D1297" s="846" t="s">
        <v>6253</v>
      </c>
      <c r="E1297" s="847" t="s">
        <v>9495</v>
      </c>
      <c r="F1297" s="848" t="s">
        <v>9792</v>
      </c>
      <c r="G1297" s="846" t="s">
        <v>9446</v>
      </c>
      <c r="H1297" s="846" t="s">
        <v>7650</v>
      </c>
      <c r="I1297" s="849">
        <v>-247250</v>
      </c>
      <c r="J1297" s="849">
        <v>1080</v>
      </c>
      <c r="K1297" s="849">
        <v>5535.5</v>
      </c>
      <c r="L1297" s="848" t="s">
        <v>9793</v>
      </c>
      <c r="M1297" s="849">
        <v>500</v>
      </c>
      <c r="N1297" s="849">
        <v>0</v>
      </c>
      <c r="O1297" s="849">
        <v>6030</v>
      </c>
      <c r="P1297" s="849">
        <v>-247250</v>
      </c>
      <c r="Q1297" s="846" t="s">
        <v>6342</v>
      </c>
      <c r="R1297" s="846"/>
      <c r="S1297" s="849">
        <v>0</v>
      </c>
      <c r="T1297" s="849">
        <v>0</v>
      </c>
      <c r="U1297" s="849">
        <v>0</v>
      </c>
      <c r="V1297" s="849">
        <v>0</v>
      </c>
      <c r="W1297" s="849">
        <v>0</v>
      </c>
      <c r="X1297" s="849">
        <v>2767750</v>
      </c>
      <c r="Y1297" s="849">
        <v>2520500</v>
      </c>
      <c r="Z1297" s="850">
        <v>0.9107</v>
      </c>
    </row>
    <row r="1298" s="823" customFormat="1" ht="31.05" hidden="1" customHeight="1" outlineLevel="1" spans="1:26">
      <c r="A1298" s="846" t="s">
        <v>2191</v>
      </c>
      <c r="B1298" s="846" t="s">
        <v>9823</v>
      </c>
      <c r="C1298" s="846" t="s">
        <v>9855</v>
      </c>
      <c r="D1298" s="846" t="s">
        <v>6253</v>
      </c>
      <c r="E1298" s="847" t="s">
        <v>9495</v>
      </c>
      <c r="F1298" s="848" t="s">
        <v>9792</v>
      </c>
      <c r="G1298" s="846" t="s">
        <v>9446</v>
      </c>
      <c r="H1298" s="846" t="s">
        <v>7650</v>
      </c>
      <c r="I1298" s="849">
        <v>-1483500</v>
      </c>
      <c r="J1298" s="849">
        <v>1032</v>
      </c>
      <c r="K1298" s="849">
        <v>5535.5</v>
      </c>
      <c r="L1298" s="848" t="s">
        <v>9787</v>
      </c>
      <c r="M1298" s="849">
        <v>3000</v>
      </c>
      <c r="N1298" s="849">
        <v>0</v>
      </c>
      <c r="O1298" s="849">
        <v>6030</v>
      </c>
      <c r="P1298" s="849">
        <v>-1483500</v>
      </c>
      <c r="Q1298" s="846" t="s">
        <v>6342</v>
      </c>
      <c r="R1298" s="846"/>
      <c r="S1298" s="849">
        <v>0</v>
      </c>
      <c r="T1298" s="849">
        <v>0</v>
      </c>
      <c r="U1298" s="849">
        <v>0</v>
      </c>
      <c r="V1298" s="849">
        <v>0</v>
      </c>
      <c r="W1298" s="849">
        <v>0</v>
      </c>
      <c r="X1298" s="849">
        <v>16606500</v>
      </c>
      <c r="Y1298" s="849">
        <v>15123000</v>
      </c>
      <c r="Z1298" s="850">
        <v>0.9107</v>
      </c>
    </row>
    <row r="1299" s="823" customFormat="1" ht="31.05" hidden="1" customHeight="1" outlineLevel="1" spans="1:26">
      <c r="A1299" s="846" t="s">
        <v>2191</v>
      </c>
      <c r="B1299" s="846" t="s">
        <v>9823</v>
      </c>
      <c r="C1299" s="846" t="s">
        <v>9856</v>
      </c>
      <c r="D1299" s="846" t="s">
        <v>9018</v>
      </c>
      <c r="E1299" s="847" t="s">
        <v>9495</v>
      </c>
      <c r="F1299" s="848" t="s">
        <v>9792</v>
      </c>
      <c r="G1299" s="846" t="s">
        <v>9446</v>
      </c>
      <c r="H1299" s="846" t="s">
        <v>7650</v>
      </c>
      <c r="I1299" s="849">
        <v>-850000</v>
      </c>
      <c r="J1299" s="849">
        <v>300</v>
      </c>
      <c r="K1299" s="849">
        <v>5605</v>
      </c>
      <c r="L1299" s="848" t="s">
        <v>9517</v>
      </c>
      <c r="M1299" s="849">
        <v>2000</v>
      </c>
      <c r="N1299" s="849">
        <v>0</v>
      </c>
      <c r="O1299" s="849">
        <v>6030</v>
      </c>
      <c r="P1299" s="849">
        <v>-850000</v>
      </c>
      <c r="Q1299" s="846" t="s">
        <v>6342</v>
      </c>
      <c r="R1299" s="846"/>
      <c r="S1299" s="849">
        <v>0</v>
      </c>
      <c r="T1299" s="849">
        <v>0</v>
      </c>
      <c r="U1299" s="849">
        <v>0</v>
      </c>
      <c r="V1299" s="849">
        <v>0</v>
      </c>
      <c r="W1299" s="849">
        <v>0</v>
      </c>
      <c r="X1299" s="849">
        <v>11210000</v>
      </c>
      <c r="Y1299" s="849">
        <v>10360000</v>
      </c>
      <c r="Z1299" s="850">
        <v>0.9242</v>
      </c>
    </row>
    <row r="1300" s="823" customFormat="1" ht="31.05" hidden="1" customHeight="1" outlineLevel="1" spans="1:26">
      <c r="A1300" s="846" t="s">
        <v>2191</v>
      </c>
      <c r="B1300" s="846" t="s">
        <v>9838</v>
      </c>
      <c r="C1300" s="846" t="s">
        <v>9857</v>
      </c>
      <c r="D1300" s="846" t="s">
        <v>9018</v>
      </c>
      <c r="E1300" s="847" t="s">
        <v>9495</v>
      </c>
      <c r="F1300" s="848" t="s">
        <v>9792</v>
      </c>
      <c r="G1300" s="846" t="s">
        <v>9446</v>
      </c>
      <c r="H1300" s="846" t="s">
        <v>7650</v>
      </c>
      <c r="I1300" s="849">
        <v>-950000</v>
      </c>
      <c r="J1300" s="849">
        <v>300</v>
      </c>
      <c r="K1300" s="849">
        <v>5555</v>
      </c>
      <c r="L1300" s="848" t="s">
        <v>9517</v>
      </c>
      <c r="M1300" s="849">
        <v>2000</v>
      </c>
      <c r="N1300" s="849">
        <v>0</v>
      </c>
      <c r="O1300" s="849">
        <v>6030</v>
      </c>
      <c r="P1300" s="849">
        <v>-950000</v>
      </c>
      <c r="Q1300" s="846" t="s">
        <v>6342</v>
      </c>
      <c r="R1300" s="846"/>
      <c r="S1300" s="849">
        <v>0</v>
      </c>
      <c r="T1300" s="849">
        <v>0</v>
      </c>
      <c r="U1300" s="849">
        <v>0</v>
      </c>
      <c r="V1300" s="849">
        <v>0</v>
      </c>
      <c r="W1300" s="849">
        <v>0</v>
      </c>
      <c r="X1300" s="849">
        <v>11110000</v>
      </c>
      <c r="Y1300" s="849">
        <v>10160000</v>
      </c>
      <c r="Z1300" s="850">
        <v>0.9145</v>
      </c>
    </row>
    <row r="1301" s="823" customFormat="1" ht="31.05" hidden="1" customHeight="1" outlineLevel="1" spans="1:26">
      <c r="A1301" s="846" t="s">
        <v>2191</v>
      </c>
      <c r="B1301" s="846" t="s">
        <v>9838</v>
      </c>
      <c r="C1301" s="846" t="s">
        <v>9858</v>
      </c>
      <c r="D1301" s="846" t="s">
        <v>9018</v>
      </c>
      <c r="E1301" s="847" t="s">
        <v>9495</v>
      </c>
      <c r="F1301" s="848" t="s">
        <v>9792</v>
      </c>
      <c r="G1301" s="846" t="s">
        <v>9446</v>
      </c>
      <c r="H1301" s="846" t="s">
        <v>7650</v>
      </c>
      <c r="I1301" s="849">
        <v>-237500</v>
      </c>
      <c r="J1301" s="849">
        <v>300</v>
      </c>
      <c r="K1301" s="849">
        <v>5555</v>
      </c>
      <c r="L1301" s="848" t="s">
        <v>9517</v>
      </c>
      <c r="M1301" s="849">
        <v>500</v>
      </c>
      <c r="N1301" s="849">
        <v>0</v>
      </c>
      <c r="O1301" s="849">
        <v>6030</v>
      </c>
      <c r="P1301" s="849">
        <v>-237500</v>
      </c>
      <c r="Q1301" s="846" t="s">
        <v>6342</v>
      </c>
      <c r="R1301" s="846"/>
      <c r="S1301" s="849">
        <v>0</v>
      </c>
      <c r="T1301" s="849">
        <v>0</v>
      </c>
      <c r="U1301" s="849">
        <v>0</v>
      </c>
      <c r="V1301" s="849">
        <v>0</v>
      </c>
      <c r="W1301" s="849">
        <v>0</v>
      </c>
      <c r="X1301" s="849">
        <v>2777500</v>
      </c>
      <c r="Y1301" s="849">
        <v>2540000</v>
      </c>
      <c r="Z1301" s="850">
        <v>0.9145</v>
      </c>
    </row>
    <row r="1302" s="823" customFormat="1" ht="31.05" hidden="1" customHeight="1" outlineLevel="1" spans="1:26">
      <c r="A1302" s="846" t="s">
        <v>2191</v>
      </c>
      <c r="B1302" s="846" t="s">
        <v>9823</v>
      </c>
      <c r="C1302" s="846" t="s">
        <v>9859</v>
      </c>
      <c r="D1302" s="846" t="s">
        <v>9021</v>
      </c>
      <c r="E1302" s="847" t="s">
        <v>9495</v>
      </c>
      <c r="F1302" s="848" t="s">
        <v>9792</v>
      </c>
      <c r="G1302" s="846" t="s">
        <v>9446</v>
      </c>
      <c r="H1302" s="846" t="s">
        <v>7650</v>
      </c>
      <c r="I1302" s="849">
        <v>-212500</v>
      </c>
      <c r="J1302" s="849">
        <v>300</v>
      </c>
      <c r="K1302" s="849">
        <v>5605</v>
      </c>
      <c r="L1302" s="848" t="s">
        <v>9517</v>
      </c>
      <c r="M1302" s="849">
        <v>500</v>
      </c>
      <c r="N1302" s="849">
        <v>0</v>
      </c>
      <c r="O1302" s="849">
        <v>6030</v>
      </c>
      <c r="P1302" s="849">
        <v>-212500</v>
      </c>
      <c r="Q1302" s="846" t="s">
        <v>6342</v>
      </c>
      <c r="R1302" s="846"/>
      <c r="S1302" s="849">
        <v>0</v>
      </c>
      <c r="T1302" s="849">
        <v>0</v>
      </c>
      <c r="U1302" s="849">
        <v>0</v>
      </c>
      <c r="V1302" s="849">
        <v>0</v>
      </c>
      <c r="W1302" s="849">
        <v>0</v>
      </c>
      <c r="X1302" s="849">
        <v>2802500</v>
      </c>
      <c r="Y1302" s="849">
        <v>2590000</v>
      </c>
      <c r="Z1302" s="850">
        <v>0.9242</v>
      </c>
    </row>
    <row r="1303" s="823" customFormat="1" ht="31.05" hidden="1" customHeight="1" outlineLevel="1" spans="1:26">
      <c r="A1303" s="846" t="s">
        <v>2191</v>
      </c>
      <c r="B1303" s="846" t="s">
        <v>9823</v>
      </c>
      <c r="C1303" s="846" t="s">
        <v>9860</v>
      </c>
      <c r="D1303" s="846" t="s">
        <v>9011</v>
      </c>
      <c r="E1303" s="847" t="s">
        <v>9495</v>
      </c>
      <c r="F1303" s="848" t="s">
        <v>9792</v>
      </c>
      <c r="G1303" s="846" t="s">
        <v>9446</v>
      </c>
      <c r="H1303" s="846" t="s">
        <v>7650</v>
      </c>
      <c r="I1303" s="849">
        <v>-237500</v>
      </c>
      <c r="J1303" s="849">
        <v>1077.3</v>
      </c>
      <c r="K1303" s="849">
        <v>5555</v>
      </c>
      <c r="L1303" s="848" t="s">
        <v>9793</v>
      </c>
      <c r="M1303" s="849">
        <v>500</v>
      </c>
      <c r="N1303" s="849">
        <v>0</v>
      </c>
      <c r="O1303" s="849">
        <v>6030</v>
      </c>
      <c r="P1303" s="849">
        <v>-237500</v>
      </c>
      <c r="Q1303" s="846" t="s">
        <v>6342</v>
      </c>
      <c r="R1303" s="846"/>
      <c r="S1303" s="849">
        <v>0</v>
      </c>
      <c r="T1303" s="849">
        <v>0</v>
      </c>
      <c r="U1303" s="849">
        <v>0</v>
      </c>
      <c r="V1303" s="849">
        <v>0</v>
      </c>
      <c r="W1303" s="849">
        <v>0</v>
      </c>
      <c r="X1303" s="849">
        <v>2777500</v>
      </c>
      <c r="Y1303" s="849">
        <v>2540000</v>
      </c>
      <c r="Z1303" s="850">
        <v>0.9145</v>
      </c>
    </row>
    <row r="1304" s="823" customFormat="1" ht="31.05" hidden="1" customHeight="1" outlineLevel="1" spans="1:26">
      <c r="A1304" s="846" t="s">
        <v>2191</v>
      </c>
      <c r="B1304" s="846" t="s">
        <v>2552</v>
      </c>
      <c r="C1304" s="846" t="s">
        <v>9861</v>
      </c>
      <c r="D1304" s="846" t="s">
        <v>9004</v>
      </c>
      <c r="E1304" s="847" t="s">
        <v>9495</v>
      </c>
      <c r="F1304" s="848" t="s">
        <v>9693</v>
      </c>
      <c r="G1304" s="846" t="s">
        <v>9446</v>
      </c>
      <c r="H1304" s="846" t="s">
        <v>7650</v>
      </c>
      <c r="I1304" s="849">
        <v>-140000</v>
      </c>
      <c r="J1304" s="849">
        <v>478.5</v>
      </c>
      <c r="K1304" s="849">
        <v>5750</v>
      </c>
      <c r="L1304" s="848" t="s">
        <v>9505</v>
      </c>
      <c r="M1304" s="849">
        <v>500</v>
      </c>
      <c r="N1304" s="849">
        <v>0</v>
      </c>
      <c r="O1304" s="849">
        <v>6030</v>
      </c>
      <c r="P1304" s="849">
        <v>-140000</v>
      </c>
      <c r="Q1304" s="846" t="s">
        <v>6342</v>
      </c>
      <c r="R1304" s="846"/>
      <c r="S1304" s="849">
        <v>0</v>
      </c>
      <c r="T1304" s="849">
        <v>0</v>
      </c>
      <c r="U1304" s="849">
        <v>0</v>
      </c>
      <c r="V1304" s="849">
        <v>0</v>
      </c>
      <c r="W1304" s="849">
        <v>0</v>
      </c>
      <c r="X1304" s="849">
        <v>0</v>
      </c>
      <c r="Y1304" s="849">
        <v>-140000</v>
      </c>
      <c r="Z1304" s="850">
        <v>-0.0487</v>
      </c>
    </row>
    <row r="1305" s="823" customFormat="1" ht="31.05" hidden="1" customHeight="1" outlineLevel="1" spans="1:26">
      <c r="A1305" s="846" t="s">
        <v>2191</v>
      </c>
      <c r="B1305" s="846" t="s">
        <v>9838</v>
      </c>
      <c r="C1305" s="846" t="s">
        <v>9862</v>
      </c>
      <c r="D1305" s="846" t="s">
        <v>9010</v>
      </c>
      <c r="E1305" s="847" t="s">
        <v>9495</v>
      </c>
      <c r="F1305" s="848" t="s">
        <v>9690</v>
      </c>
      <c r="G1305" s="846" t="s">
        <v>9446</v>
      </c>
      <c r="H1305" s="846" t="s">
        <v>7650</v>
      </c>
      <c r="I1305" s="849">
        <v>-81000</v>
      </c>
      <c r="J1305" s="849">
        <v>1050</v>
      </c>
      <c r="K1305" s="849">
        <v>5625</v>
      </c>
      <c r="L1305" s="848" t="s">
        <v>9790</v>
      </c>
      <c r="M1305" s="849">
        <v>200</v>
      </c>
      <c r="N1305" s="849">
        <v>0</v>
      </c>
      <c r="O1305" s="849">
        <v>6030</v>
      </c>
      <c r="P1305" s="849">
        <v>-81000</v>
      </c>
      <c r="Q1305" s="846" t="s">
        <v>6342</v>
      </c>
      <c r="R1305" s="846"/>
      <c r="S1305" s="849">
        <v>0</v>
      </c>
      <c r="T1305" s="849">
        <v>0</v>
      </c>
      <c r="U1305" s="849">
        <v>0</v>
      </c>
      <c r="V1305" s="849">
        <v>0</v>
      </c>
      <c r="W1305" s="849">
        <v>0</v>
      </c>
      <c r="X1305" s="849">
        <v>1125000</v>
      </c>
      <c r="Y1305" s="849">
        <v>1044000</v>
      </c>
      <c r="Z1305" s="850">
        <v>0.928</v>
      </c>
    </row>
    <row r="1306" s="823" customFormat="1" ht="31.05" hidden="1" customHeight="1" outlineLevel="1" spans="1:26">
      <c r="A1306" s="846" t="s">
        <v>2191</v>
      </c>
      <c r="B1306" s="846" t="s">
        <v>9823</v>
      </c>
      <c r="C1306" s="846" t="s">
        <v>9863</v>
      </c>
      <c r="D1306" s="846" t="s">
        <v>9021</v>
      </c>
      <c r="E1306" s="847" t="s">
        <v>9495</v>
      </c>
      <c r="F1306" s="848" t="s">
        <v>9552</v>
      </c>
      <c r="G1306" s="846" t="s">
        <v>9446</v>
      </c>
      <c r="H1306" s="846" t="s">
        <v>7650</v>
      </c>
      <c r="I1306" s="849">
        <v>-712500</v>
      </c>
      <c r="J1306" s="849">
        <v>300</v>
      </c>
      <c r="K1306" s="849">
        <v>5555</v>
      </c>
      <c r="L1306" s="848" t="s">
        <v>9787</v>
      </c>
      <c r="M1306" s="849">
        <v>1500</v>
      </c>
      <c r="N1306" s="849">
        <v>0</v>
      </c>
      <c r="O1306" s="849">
        <v>6030</v>
      </c>
      <c r="P1306" s="849">
        <v>-712500</v>
      </c>
      <c r="Q1306" s="846" t="s">
        <v>6342</v>
      </c>
      <c r="R1306" s="846"/>
      <c r="S1306" s="849">
        <v>0</v>
      </c>
      <c r="T1306" s="849">
        <v>0</v>
      </c>
      <c r="U1306" s="849">
        <v>0</v>
      </c>
      <c r="V1306" s="849">
        <v>0</v>
      </c>
      <c r="W1306" s="849">
        <v>0</v>
      </c>
      <c r="X1306" s="849">
        <v>8332500</v>
      </c>
      <c r="Y1306" s="849">
        <v>7620000</v>
      </c>
      <c r="Z1306" s="850">
        <v>0.9145</v>
      </c>
    </row>
    <row r="1307" s="823" customFormat="1" ht="31.05" hidden="1" customHeight="1" outlineLevel="1" spans="1:26">
      <c r="A1307" s="846" t="s">
        <v>2191</v>
      </c>
      <c r="B1307" s="846" t="s">
        <v>2552</v>
      </c>
      <c r="C1307" s="846" t="s">
        <v>9864</v>
      </c>
      <c r="D1307" s="846" t="s">
        <v>9002</v>
      </c>
      <c r="E1307" s="847" t="s">
        <v>9495</v>
      </c>
      <c r="F1307" s="848" t="s">
        <v>9676</v>
      </c>
      <c r="G1307" s="846" t="s">
        <v>9446</v>
      </c>
      <c r="H1307" s="846" t="s">
        <v>7650</v>
      </c>
      <c r="I1307" s="849">
        <v>-158862</v>
      </c>
      <c r="J1307" s="849">
        <v>478.5</v>
      </c>
      <c r="K1307" s="849">
        <v>5781</v>
      </c>
      <c r="L1307" s="848" t="s">
        <v>9599</v>
      </c>
      <c r="M1307" s="849">
        <v>638</v>
      </c>
      <c r="N1307" s="849">
        <v>0</v>
      </c>
      <c r="O1307" s="849">
        <v>6030</v>
      </c>
      <c r="P1307" s="849">
        <v>-158862</v>
      </c>
      <c r="Q1307" s="846" t="s">
        <v>6342</v>
      </c>
      <c r="R1307" s="846"/>
      <c r="S1307" s="849">
        <v>0</v>
      </c>
      <c r="T1307" s="849">
        <v>0</v>
      </c>
      <c r="U1307" s="849">
        <v>0</v>
      </c>
      <c r="V1307" s="849">
        <v>0</v>
      </c>
      <c r="W1307" s="849">
        <v>0</v>
      </c>
      <c r="X1307" s="849">
        <v>0</v>
      </c>
      <c r="Y1307" s="849">
        <v>-158862</v>
      </c>
      <c r="Z1307" s="850">
        <v>-0.0431</v>
      </c>
    </row>
    <row r="1308" s="823" customFormat="1" ht="31.05" hidden="1" customHeight="1" outlineLevel="1" spans="1:26">
      <c r="A1308" s="846" t="s">
        <v>2191</v>
      </c>
      <c r="B1308" s="846" t="s">
        <v>2552</v>
      </c>
      <c r="C1308" s="846" t="s">
        <v>9865</v>
      </c>
      <c r="D1308" s="846" t="s">
        <v>9006</v>
      </c>
      <c r="E1308" s="847" t="s">
        <v>9495</v>
      </c>
      <c r="F1308" s="848" t="s">
        <v>8187</v>
      </c>
      <c r="G1308" s="846" t="s">
        <v>9446</v>
      </c>
      <c r="H1308" s="846" t="s">
        <v>7650</v>
      </c>
      <c r="I1308" s="849">
        <v>-238326</v>
      </c>
      <c r="J1308" s="849">
        <v>159.5</v>
      </c>
      <c r="K1308" s="849">
        <v>5800</v>
      </c>
      <c r="L1308" s="848" t="s">
        <v>9599</v>
      </c>
      <c r="M1308" s="849">
        <v>1036.2</v>
      </c>
      <c r="N1308" s="849">
        <v>0</v>
      </c>
      <c r="O1308" s="849">
        <v>6030</v>
      </c>
      <c r="P1308" s="849">
        <v>-238326</v>
      </c>
      <c r="Q1308" s="846" t="s">
        <v>6342</v>
      </c>
      <c r="R1308" s="846"/>
      <c r="S1308" s="849">
        <v>0</v>
      </c>
      <c r="T1308" s="849">
        <v>0</v>
      </c>
      <c r="U1308" s="849">
        <v>0</v>
      </c>
      <c r="V1308" s="849">
        <v>0</v>
      </c>
      <c r="W1308" s="849">
        <v>0</v>
      </c>
      <c r="X1308" s="849">
        <v>0</v>
      </c>
      <c r="Y1308" s="849">
        <v>-238326</v>
      </c>
      <c r="Z1308" s="850">
        <v>-0.0397</v>
      </c>
    </row>
    <row r="1309" s="823" customFormat="1" ht="31.05" hidden="1" customHeight="1" outlineLevel="1" spans="1:26">
      <c r="A1309" s="846" t="s">
        <v>2191</v>
      </c>
      <c r="B1309" s="846" t="s">
        <v>2552</v>
      </c>
      <c r="C1309" s="846" t="s">
        <v>9866</v>
      </c>
      <c r="D1309" s="846" t="s">
        <v>9006</v>
      </c>
      <c r="E1309" s="847" t="s">
        <v>9495</v>
      </c>
      <c r="F1309" s="848" t="s">
        <v>8187</v>
      </c>
      <c r="G1309" s="846" t="s">
        <v>9446</v>
      </c>
      <c r="H1309" s="846" t="s">
        <v>7650</v>
      </c>
      <c r="I1309" s="849">
        <v>-241920</v>
      </c>
      <c r="J1309" s="849">
        <v>330</v>
      </c>
      <c r="K1309" s="849">
        <v>5790</v>
      </c>
      <c r="L1309" s="848" t="s">
        <v>9599</v>
      </c>
      <c r="M1309" s="849">
        <v>1008</v>
      </c>
      <c r="N1309" s="849">
        <v>0</v>
      </c>
      <c r="O1309" s="849">
        <v>6030</v>
      </c>
      <c r="P1309" s="849">
        <v>-241920</v>
      </c>
      <c r="Q1309" s="846" t="s">
        <v>6342</v>
      </c>
      <c r="R1309" s="846"/>
      <c r="S1309" s="849">
        <v>0</v>
      </c>
      <c r="T1309" s="849">
        <v>0</v>
      </c>
      <c r="U1309" s="849">
        <v>0</v>
      </c>
      <c r="V1309" s="849">
        <v>0</v>
      </c>
      <c r="W1309" s="849">
        <v>0</v>
      </c>
      <c r="X1309" s="849">
        <v>0</v>
      </c>
      <c r="Y1309" s="849">
        <v>-241920</v>
      </c>
      <c r="Z1309" s="850">
        <v>-0.0415</v>
      </c>
    </row>
    <row r="1310" s="823" customFormat="1" ht="31.05" hidden="1" customHeight="1" outlineLevel="1" spans="1:26">
      <c r="A1310" s="846" t="s">
        <v>2191</v>
      </c>
      <c r="B1310" s="846" t="s">
        <v>2552</v>
      </c>
      <c r="C1310" s="846" t="s">
        <v>9867</v>
      </c>
      <c r="D1310" s="846" t="s">
        <v>9003</v>
      </c>
      <c r="E1310" s="847" t="s">
        <v>9495</v>
      </c>
      <c r="F1310" s="848" t="s">
        <v>8019</v>
      </c>
      <c r="G1310" s="846" t="s">
        <v>9446</v>
      </c>
      <c r="H1310" s="846" t="s">
        <v>7650</v>
      </c>
      <c r="I1310" s="849">
        <v>27000</v>
      </c>
      <c r="J1310" s="849">
        <v>165</v>
      </c>
      <c r="K1310" s="849">
        <v>6120</v>
      </c>
      <c r="L1310" s="848" t="s">
        <v>9618</v>
      </c>
      <c r="M1310" s="849">
        <v>300</v>
      </c>
      <c r="N1310" s="849">
        <v>0</v>
      </c>
      <c r="O1310" s="849">
        <v>6030</v>
      </c>
      <c r="P1310" s="849">
        <v>27000</v>
      </c>
      <c r="Q1310" s="846" t="s">
        <v>6342</v>
      </c>
      <c r="R1310" s="846"/>
      <c r="S1310" s="849">
        <v>0</v>
      </c>
      <c r="T1310" s="849">
        <v>0</v>
      </c>
      <c r="U1310" s="849">
        <v>0</v>
      </c>
      <c r="V1310" s="849">
        <v>0</v>
      </c>
      <c r="W1310" s="849">
        <v>0</v>
      </c>
      <c r="X1310" s="849">
        <v>0</v>
      </c>
      <c r="Y1310" s="849">
        <v>27000</v>
      </c>
      <c r="Z1310" s="850">
        <v>0.0147</v>
      </c>
    </row>
    <row r="1311" s="823" customFormat="1" ht="31.05" hidden="1" customHeight="1" outlineLevel="1" spans="1:26">
      <c r="A1311" s="846" t="s">
        <v>2191</v>
      </c>
      <c r="B1311" s="846" t="s">
        <v>2552</v>
      </c>
      <c r="C1311" s="846" t="s">
        <v>9868</v>
      </c>
      <c r="D1311" s="846" t="s">
        <v>9012</v>
      </c>
      <c r="E1311" s="847" t="s">
        <v>9495</v>
      </c>
      <c r="F1311" s="848" t="s">
        <v>8079</v>
      </c>
      <c r="G1311" s="846" t="s">
        <v>9446</v>
      </c>
      <c r="H1311" s="846" t="s">
        <v>7650</v>
      </c>
      <c r="I1311" s="849">
        <v>-60000</v>
      </c>
      <c r="J1311" s="849">
        <v>330</v>
      </c>
      <c r="K1311" s="849">
        <v>5830</v>
      </c>
      <c r="L1311" s="848" t="s">
        <v>9599</v>
      </c>
      <c r="M1311" s="849">
        <v>300</v>
      </c>
      <c r="N1311" s="849">
        <v>0</v>
      </c>
      <c r="O1311" s="849">
        <v>6030</v>
      </c>
      <c r="P1311" s="849">
        <v>-60000</v>
      </c>
      <c r="Q1311" s="846" t="s">
        <v>6342</v>
      </c>
      <c r="R1311" s="846"/>
      <c r="S1311" s="849">
        <v>0</v>
      </c>
      <c r="T1311" s="849">
        <v>0</v>
      </c>
      <c r="U1311" s="849">
        <v>0</v>
      </c>
      <c r="V1311" s="849">
        <v>0</v>
      </c>
      <c r="W1311" s="849">
        <v>0</v>
      </c>
      <c r="X1311" s="849">
        <v>0</v>
      </c>
      <c r="Y1311" s="849">
        <v>-60000</v>
      </c>
      <c r="Z1311" s="850">
        <v>-0.0343</v>
      </c>
    </row>
    <row r="1312" s="823" customFormat="1" ht="31.05" hidden="1" customHeight="1" outlineLevel="1" spans="1:26">
      <c r="A1312" s="846" t="s">
        <v>2191</v>
      </c>
      <c r="B1312" s="846" t="s">
        <v>2552</v>
      </c>
      <c r="C1312" s="846" t="s">
        <v>9869</v>
      </c>
      <c r="D1312" s="846" t="s">
        <v>9013</v>
      </c>
      <c r="E1312" s="847" t="s">
        <v>9495</v>
      </c>
      <c r="F1312" s="848" t="s">
        <v>8079</v>
      </c>
      <c r="G1312" s="846" t="s">
        <v>9446</v>
      </c>
      <c r="H1312" s="846" t="s">
        <v>7650</v>
      </c>
      <c r="I1312" s="849">
        <v>-69000</v>
      </c>
      <c r="J1312" s="849">
        <v>319</v>
      </c>
      <c r="K1312" s="849">
        <v>5800</v>
      </c>
      <c r="L1312" s="848" t="s">
        <v>9599</v>
      </c>
      <c r="M1312" s="849">
        <v>300</v>
      </c>
      <c r="N1312" s="849">
        <v>0</v>
      </c>
      <c r="O1312" s="849">
        <v>6030</v>
      </c>
      <c r="P1312" s="849">
        <v>-69000</v>
      </c>
      <c r="Q1312" s="846" t="s">
        <v>6342</v>
      </c>
      <c r="R1312" s="846"/>
      <c r="S1312" s="849">
        <v>0</v>
      </c>
      <c r="T1312" s="849">
        <v>0</v>
      </c>
      <c r="U1312" s="849">
        <v>0</v>
      </c>
      <c r="V1312" s="849">
        <v>0</v>
      </c>
      <c r="W1312" s="849">
        <v>0</v>
      </c>
      <c r="X1312" s="849">
        <v>0</v>
      </c>
      <c r="Y1312" s="849">
        <v>-69000</v>
      </c>
      <c r="Z1312" s="850">
        <v>-0.0397</v>
      </c>
    </row>
    <row r="1313" s="823" customFormat="1" ht="31.05" hidden="1" customHeight="1" outlineLevel="1" spans="1:26">
      <c r="A1313" s="846" t="s">
        <v>2191</v>
      </c>
      <c r="B1313" s="846" t="s">
        <v>2552</v>
      </c>
      <c r="C1313" s="846" t="s">
        <v>9870</v>
      </c>
      <c r="D1313" s="846" t="s">
        <v>9004</v>
      </c>
      <c r="E1313" s="847" t="s">
        <v>9495</v>
      </c>
      <c r="F1313" s="848" t="s">
        <v>8079</v>
      </c>
      <c r="G1313" s="846" t="s">
        <v>9446</v>
      </c>
      <c r="H1313" s="846" t="s">
        <v>7650</v>
      </c>
      <c r="I1313" s="849">
        <v>-66000</v>
      </c>
      <c r="J1313" s="849">
        <v>478.5</v>
      </c>
      <c r="K1313" s="849">
        <v>5810</v>
      </c>
      <c r="L1313" s="848" t="s">
        <v>9599</v>
      </c>
      <c r="M1313" s="849">
        <v>300</v>
      </c>
      <c r="N1313" s="849">
        <v>0</v>
      </c>
      <c r="O1313" s="849">
        <v>6030</v>
      </c>
      <c r="P1313" s="849">
        <v>-66000</v>
      </c>
      <c r="Q1313" s="846" t="s">
        <v>6342</v>
      </c>
      <c r="R1313" s="846"/>
      <c r="S1313" s="849">
        <v>0</v>
      </c>
      <c r="T1313" s="849">
        <v>0</v>
      </c>
      <c r="U1313" s="849">
        <v>0</v>
      </c>
      <c r="V1313" s="849">
        <v>0</v>
      </c>
      <c r="W1313" s="849">
        <v>0</v>
      </c>
      <c r="X1313" s="849">
        <v>0</v>
      </c>
      <c r="Y1313" s="849">
        <v>-66000</v>
      </c>
      <c r="Z1313" s="850">
        <v>-0.0379</v>
      </c>
    </row>
    <row r="1314" s="823" customFormat="1" ht="31.05" hidden="1" customHeight="1" outlineLevel="1" spans="1:26">
      <c r="A1314" s="846" t="s">
        <v>2191</v>
      </c>
      <c r="B1314" s="846" t="s">
        <v>2552</v>
      </c>
      <c r="C1314" s="846" t="s">
        <v>9871</v>
      </c>
      <c r="D1314" s="846" t="s">
        <v>7335</v>
      </c>
      <c r="E1314" s="847" t="s">
        <v>9495</v>
      </c>
      <c r="F1314" s="848" t="s">
        <v>9728</v>
      </c>
      <c r="G1314" s="846" t="s">
        <v>9446</v>
      </c>
      <c r="H1314" s="846" t="s">
        <v>7650</v>
      </c>
      <c r="I1314" s="849">
        <v>-359964</v>
      </c>
      <c r="J1314" s="849">
        <v>478.5</v>
      </c>
      <c r="K1314" s="849">
        <v>5850</v>
      </c>
      <c r="L1314" s="848" t="s">
        <v>9618</v>
      </c>
      <c r="M1314" s="849">
        <v>1999.8</v>
      </c>
      <c r="N1314" s="849">
        <v>0</v>
      </c>
      <c r="O1314" s="849">
        <v>6030</v>
      </c>
      <c r="P1314" s="849">
        <v>-359964</v>
      </c>
      <c r="Q1314" s="846" t="s">
        <v>6342</v>
      </c>
      <c r="R1314" s="846"/>
      <c r="S1314" s="849">
        <v>0</v>
      </c>
      <c r="T1314" s="849">
        <v>0</v>
      </c>
      <c r="U1314" s="849">
        <v>0</v>
      </c>
      <c r="V1314" s="849">
        <v>0</v>
      </c>
      <c r="W1314" s="849">
        <v>0</v>
      </c>
      <c r="X1314" s="849">
        <v>0</v>
      </c>
      <c r="Y1314" s="849">
        <v>-359964</v>
      </c>
      <c r="Z1314" s="850">
        <v>-0.0308</v>
      </c>
    </row>
    <row r="1315" s="823" customFormat="1" ht="31.05" hidden="1" customHeight="1" outlineLevel="1" spans="1:26">
      <c r="A1315" s="846" t="s">
        <v>2191</v>
      </c>
      <c r="B1315" s="846" t="s">
        <v>9838</v>
      </c>
      <c r="C1315" s="846" t="s">
        <v>9872</v>
      </c>
      <c r="D1315" s="846" t="s">
        <v>9010</v>
      </c>
      <c r="E1315" s="847" t="s">
        <v>9495</v>
      </c>
      <c r="F1315" s="848" t="s">
        <v>8079</v>
      </c>
      <c r="G1315" s="846" t="s">
        <v>9446</v>
      </c>
      <c r="H1315" s="846" t="s">
        <v>7650</v>
      </c>
      <c r="I1315" s="849">
        <v>-710000</v>
      </c>
      <c r="J1315" s="849">
        <v>1008</v>
      </c>
      <c r="K1315" s="849">
        <v>5675</v>
      </c>
      <c r="L1315" s="848" t="s">
        <v>9873</v>
      </c>
      <c r="M1315" s="849">
        <v>2000</v>
      </c>
      <c r="N1315" s="849">
        <v>0</v>
      </c>
      <c r="O1315" s="849">
        <v>6030</v>
      </c>
      <c r="P1315" s="849">
        <v>-710000</v>
      </c>
      <c r="Q1315" s="846" t="s">
        <v>6342</v>
      </c>
      <c r="R1315" s="846"/>
      <c r="S1315" s="849">
        <v>0</v>
      </c>
      <c r="T1315" s="849">
        <v>0</v>
      </c>
      <c r="U1315" s="849">
        <v>0</v>
      </c>
      <c r="V1315" s="849">
        <v>0</v>
      </c>
      <c r="W1315" s="849">
        <v>0</v>
      </c>
      <c r="X1315" s="849">
        <v>11350000</v>
      </c>
      <c r="Y1315" s="849">
        <v>10640000</v>
      </c>
      <c r="Z1315" s="850">
        <v>0.9374</v>
      </c>
    </row>
    <row r="1316" s="823" customFormat="1" ht="31.05" hidden="1" customHeight="1" outlineLevel="1" spans="1:26">
      <c r="A1316" s="846" t="s">
        <v>2191</v>
      </c>
      <c r="B1316" s="846" t="s">
        <v>9838</v>
      </c>
      <c r="C1316" s="846" t="s">
        <v>9874</v>
      </c>
      <c r="D1316" s="846" t="s">
        <v>9010</v>
      </c>
      <c r="E1316" s="847" t="s">
        <v>9495</v>
      </c>
      <c r="F1316" s="848" t="s">
        <v>8079</v>
      </c>
      <c r="G1316" s="846" t="s">
        <v>9446</v>
      </c>
      <c r="H1316" s="846" t="s">
        <v>7650</v>
      </c>
      <c r="I1316" s="849">
        <v>-106500</v>
      </c>
      <c r="J1316" s="849">
        <v>504</v>
      </c>
      <c r="K1316" s="849">
        <v>5675</v>
      </c>
      <c r="L1316" s="848" t="s">
        <v>9873</v>
      </c>
      <c r="M1316" s="849">
        <v>300</v>
      </c>
      <c r="N1316" s="849">
        <v>0</v>
      </c>
      <c r="O1316" s="849">
        <v>6030</v>
      </c>
      <c r="P1316" s="849">
        <v>-106500</v>
      </c>
      <c r="Q1316" s="846" t="s">
        <v>6342</v>
      </c>
      <c r="R1316" s="846"/>
      <c r="S1316" s="849">
        <v>0</v>
      </c>
      <c r="T1316" s="849">
        <v>0</v>
      </c>
      <c r="U1316" s="849">
        <v>0</v>
      </c>
      <c r="V1316" s="849">
        <v>0</v>
      </c>
      <c r="W1316" s="849">
        <v>0</v>
      </c>
      <c r="X1316" s="849">
        <v>1702500</v>
      </c>
      <c r="Y1316" s="849">
        <v>1596000</v>
      </c>
      <c r="Z1316" s="850">
        <v>0.9374</v>
      </c>
    </row>
    <row r="1317" s="823" customFormat="1" ht="31.05" hidden="1" customHeight="1" outlineLevel="1" spans="1:26">
      <c r="A1317" s="846" t="s">
        <v>2191</v>
      </c>
      <c r="B1317" s="846" t="s">
        <v>9823</v>
      </c>
      <c r="C1317" s="846" t="s">
        <v>9875</v>
      </c>
      <c r="D1317" s="846" t="s">
        <v>9011</v>
      </c>
      <c r="E1317" s="847" t="s">
        <v>9495</v>
      </c>
      <c r="F1317" s="848" t="s">
        <v>8079</v>
      </c>
      <c r="G1317" s="846" t="s">
        <v>9446</v>
      </c>
      <c r="H1317" s="846" t="s">
        <v>7650</v>
      </c>
      <c r="I1317" s="849">
        <v>-383400</v>
      </c>
      <c r="J1317" s="849">
        <v>504</v>
      </c>
      <c r="K1317" s="849">
        <v>5675</v>
      </c>
      <c r="L1317" s="848" t="s">
        <v>9873</v>
      </c>
      <c r="M1317" s="849">
        <v>1080</v>
      </c>
      <c r="N1317" s="849">
        <v>0</v>
      </c>
      <c r="O1317" s="849">
        <v>6030</v>
      </c>
      <c r="P1317" s="849">
        <v>-383400</v>
      </c>
      <c r="Q1317" s="846" t="s">
        <v>6342</v>
      </c>
      <c r="R1317" s="846"/>
      <c r="S1317" s="849">
        <v>0</v>
      </c>
      <c r="T1317" s="849">
        <v>0</v>
      </c>
      <c r="U1317" s="849">
        <v>0</v>
      </c>
      <c r="V1317" s="849">
        <v>0</v>
      </c>
      <c r="W1317" s="849">
        <v>0</v>
      </c>
      <c r="X1317" s="849">
        <v>6129000</v>
      </c>
      <c r="Y1317" s="849">
        <v>5745600</v>
      </c>
      <c r="Z1317" s="850">
        <v>0.9374</v>
      </c>
    </row>
    <row r="1318" s="823" customFormat="1" ht="31.05" hidden="1" customHeight="1" outlineLevel="1" spans="1:26">
      <c r="A1318" s="846" t="s">
        <v>2191</v>
      </c>
      <c r="B1318" s="846" t="s">
        <v>2552</v>
      </c>
      <c r="C1318" s="846" t="s">
        <v>9876</v>
      </c>
      <c r="D1318" s="846" t="s">
        <v>9003</v>
      </c>
      <c r="E1318" s="847" t="s">
        <v>9495</v>
      </c>
      <c r="F1318" s="848" t="s">
        <v>9728</v>
      </c>
      <c r="G1318" s="846" t="s">
        <v>9446</v>
      </c>
      <c r="H1318" s="846" t="s">
        <v>7650</v>
      </c>
      <c r="I1318" s="849">
        <v>-134160</v>
      </c>
      <c r="J1318" s="849">
        <v>165</v>
      </c>
      <c r="K1318" s="849">
        <v>5900</v>
      </c>
      <c r="L1318" s="848" t="s">
        <v>9618</v>
      </c>
      <c r="M1318" s="849">
        <v>1032</v>
      </c>
      <c r="N1318" s="849">
        <v>0</v>
      </c>
      <c r="O1318" s="849">
        <v>6030</v>
      </c>
      <c r="P1318" s="849">
        <v>-134160</v>
      </c>
      <c r="Q1318" s="846" t="s">
        <v>6342</v>
      </c>
      <c r="R1318" s="846"/>
      <c r="S1318" s="849">
        <v>0</v>
      </c>
      <c r="T1318" s="849">
        <v>0</v>
      </c>
      <c r="U1318" s="849">
        <v>0</v>
      </c>
      <c r="V1318" s="849">
        <v>0</v>
      </c>
      <c r="W1318" s="849">
        <v>0</v>
      </c>
      <c r="X1318" s="849">
        <v>0</v>
      </c>
      <c r="Y1318" s="849">
        <v>-134160</v>
      </c>
      <c r="Z1318" s="850">
        <v>-0.022</v>
      </c>
    </row>
    <row r="1319" s="823" customFormat="1" ht="31.05" hidden="1" customHeight="1" outlineLevel="1" spans="1:26">
      <c r="A1319" s="846" t="s">
        <v>2191</v>
      </c>
      <c r="B1319" s="846" t="s">
        <v>9823</v>
      </c>
      <c r="C1319" s="846" t="s">
        <v>9877</v>
      </c>
      <c r="D1319" s="846" t="s">
        <v>9018</v>
      </c>
      <c r="E1319" s="847" t="s">
        <v>9495</v>
      </c>
      <c r="F1319" s="848" t="s">
        <v>9728</v>
      </c>
      <c r="G1319" s="846" t="s">
        <v>9446</v>
      </c>
      <c r="H1319" s="846" t="s">
        <v>7650</v>
      </c>
      <c r="I1319" s="849">
        <v>-82500</v>
      </c>
      <c r="J1319" s="849">
        <v>300</v>
      </c>
      <c r="K1319" s="849">
        <v>5755</v>
      </c>
      <c r="L1319" s="848" t="s">
        <v>9599</v>
      </c>
      <c r="M1319" s="849">
        <v>300</v>
      </c>
      <c r="N1319" s="849">
        <v>0</v>
      </c>
      <c r="O1319" s="849">
        <v>6030</v>
      </c>
      <c r="P1319" s="849">
        <v>-82500</v>
      </c>
      <c r="Q1319" s="846" t="s">
        <v>6342</v>
      </c>
      <c r="R1319" s="846"/>
      <c r="S1319" s="849">
        <v>0</v>
      </c>
      <c r="T1319" s="849">
        <v>0</v>
      </c>
      <c r="U1319" s="849">
        <v>0</v>
      </c>
      <c r="V1319" s="849">
        <v>0</v>
      </c>
      <c r="W1319" s="849">
        <v>0</v>
      </c>
      <c r="X1319" s="849">
        <v>1726500</v>
      </c>
      <c r="Y1319" s="849">
        <v>1644000</v>
      </c>
      <c r="Z1319" s="850">
        <v>0.9522</v>
      </c>
    </row>
    <row r="1320" s="823" customFormat="1" ht="31.05" hidden="1" customHeight="1" outlineLevel="1" spans="1:26">
      <c r="A1320" s="846" t="s">
        <v>2191</v>
      </c>
      <c r="B1320" s="846" t="s">
        <v>2552</v>
      </c>
      <c r="C1320" s="846" t="s">
        <v>9878</v>
      </c>
      <c r="D1320" s="846" t="s">
        <v>7335</v>
      </c>
      <c r="E1320" s="847" t="s">
        <v>9495</v>
      </c>
      <c r="F1320" s="848" t="s">
        <v>9728</v>
      </c>
      <c r="G1320" s="846" t="s">
        <v>9446</v>
      </c>
      <c r="H1320" s="846" t="s">
        <v>7650</v>
      </c>
      <c r="I1320" s="849">
        <v>-45000</v>
      </c>
      <c r="J1320" s="849">
        <v>319</v>
      </c>
      <c r="K1320" s="849">
        <v>5880</v>
      </c>
      <c r="L1320" s="848" t="s">
        <v>9618</v>
      </c>
      <c r="M1320" s="849">
        <v>300</v>
      </c>
      <c r="N1320" s="849">
        <v>0</v>
      </c>
      <c r="O1320" s="849">
        <v>6030</v>
      </c>
      <c r="P1320" s="849">
        <v>-45000</v>
      </c>
      <c r="Q1320" s="846" t="s">
        <v>6342</v>
      </c>
      <c r="R1320" s="846"/>
      <c r="S1320" s="849">
        <v>0</v>
      </c>
      <c r="T1320" s="849">
        <v>0</v>
      </c>
      <c r="U1320" s="849">
        <v>0</v>
      </c>
      <c r="V1320" s="849">
        <v>0</v>
      </c>
      <c r="W1320" s="849">
        <v>0</v>
      </c>
      <c r="X1320" s="849">
        <v>0</v>
      </c>
      <c r="Y1320" s="849">
        <v>-45000</v>
      </c>
      <c r="Z1320" s="850">
        <v>-0.0255</v>
      </c>
    </row>
    <row r="1321" s="823" customFormat="1" ht="31.05" hidden="1" customHeight="1" outlineLevel="1" spans="1:26">
      <c r="A1321" s="846" t="s">
        <v>2191</v>
      </c>
      <c r="B1321" s="846" t="s">
        <v>9823</v>
      </c>
      <c r="C1321" s="846" t="s">
        <v>9879</v>
      </c>
      <c r="D1321" s="846" t="s">
        <v>9021</v>
      </c>
      <c r="E1321" s="847" t="s">
        <v>9495</v>
      </c>
      <c r="F1321" s="848" t="s">
        <v>9728</v>
      </c>
      <c r="G1321" s="846" t="s">
        <v>9446</v>
      </c>
      <c r="H1321" s="846" t="s">
        <v>7650</v>
      </c>
      <c r="I1321" s="849">
        <v>-82500</v>
      </c>
      <c r="J1321" s="849">
        <v>300</v>
      </c>
      <c r="K1321" s="849">
        <v>5755</v>
      </c>
      <c r="L1321" s="848" t="s">
        <v>9599</v>
      </c>
      <c r="M1321" s="849">
        <v>300</v>
      </c>
      <c r="N1321" s="849">
        <v>0</v>
      </c>
      <c r="O1321" s="849">
        <v>6030</v>
      </c>
      <c r="P1321" s="849">
        <v>-82500</v>
      </c>
      <c r="Q1321" s="846" t="s">
        <v>6342</v>
      </c>
      <c r="R1321" s="846"/>
      <c r="S1321" s="849">
        <v>0</v>
      </c>
      <c r="T1321" s="849">
        <v>0</v>
      </c>
      <c r="U1321" s="849">
        <v>0</v>
      </c>
      <c r="V1321" s="849">
        <v>0</v>
      </c>
      <c r="W1321" s="849">
        <v>0</v>
      </c>
      <c r="X1321" s="849">
        <v>1726500</v>
      </c>
      <c r="Y1321" s="849">
        <v>1644000</v>
      </c>
      <c r="Z1321" s="850">
        <v>0.9522</v>
      </c>
    </row>
    <row r="1322" s="823" customFormat="1" ht="31.05" hidden="1" customHeight="1" outlineLevel="1" spans="1:26">
      <c r="A1322" s="846" t="s">
        <v>2191</v>
      </c>
      <c r="B1322" s="846" t="s">
        <v>2552</v>
      </c>
      <c r="C1322" s="846" t="s">
        <v>9880</v>
      </c>
      <c r="D1322" s="846" t="s">
        <v>9002</v>
      </c>
      <c r="E1322" s="847" t="s">
        <v>9495</v>
      </c>
      <c r="F1322" s="848" t="s">
        <v>9728</v>
      </c>
      <c r="G1322" s="846" t="s">
        <v>9446</v>
      </c>
      <c r="H1322" s="846" t="s">
        <v>7650</v>
      </c>
      <c r="I1322" s="849">
        <v>-17460</v>
      </c>
      <c r="J1322" s="849">
        <v>330</v>
      </c>
      <c r="K1322" s="849">
        <v>5940</v>
      </c>
      <c r="L1322" s="848" t="s">
        <v>9618</v>
      </c>
      <c r="M1322" s="849">
        <v>194</v>
      </c>
      <c r="N1322" s="849">
        <v>0</v>
      </c>
      <c r="O1322" s="849">
        <v>6030</v>
      </c>
      <c r="P1322" s="849">
        <v>-17460</v>
      </c>
      <c r="Q1322" s="846" t="s">
        <v>6342</v>
      </c>
      <c r="R1322" s="846"/>
      <c r="S1322" s="849">
        <v>0</v>
      </c>
      <c r="T1322" s="849">
        <v>0</v>
      </c>
      <c r="U1322" s="849">
        <v>0</v>
      </c>
      <c r="V1322" s="849">
        <v>0</v>
      </c>
      <c r="W1322" s="849">
        <v>0</v>
      </c>
      <c r="X1322" s="849">
        <v>0</v>
      </c>
      <c r="Y1322" s="849">
        <v>-17460</v>
      </c>
      <c r="Z1322" s="850">
        <v>-0.0152</v>
      </c>
    </row>
    <row r="1323" s="823" customFormat="1" ht="31.05" hidden="1" customHeight="1" outlineLevel="1" spans="1:26">
      <c r="A1323" s="846" t="s">
        <v>2191</v>
      </c>
      <c r="B1323" s="846" t="s">
        <v>9881</v>
      </c>
      <c r="C1323" s="846" t="s">
        <v>9882</v>
      </c>
      <c r="D1323" s="846" t="s">
        <v>9014</v>
      </c>
      <c r="E1323" s="847" t="s">
        <v>9495</v>
      </c>
      <c r="F1323" s="848" t="s">
        <v>9728</v>
      </c>
      <c r="G1323" s="846" t="s">
        <v>9446</v>
      </c>
      <c r="H1323" s="846" t="s">
        <v>7650</v>
      </c>
      <c r="I1323" s="849">
        <v>-75411</v>
      </c>
      <c r="J1323" s="849">
        <v>615.6</v>
      </c>
      <c r="K1323" s="849">
        <v>5960</v>
      </c>
      <c r="L1323" s="848" t="s">
        <v>9883</v>
      </c>
      <c r="M1323" s="849">
        <v>1077.3</v>
      </c>
      <c r="N1323" s="849">
        <v>0</v>
      </c>
      <c r="O1323" s="849">
        <v>6030</v>
      </c>
      <c r="P1323" s="849">
        <v>-75411</v>
      </c>
      <c r="Q1323" s="846" t="s">
        <v>6342</v>
      </c>
      <c r="R1323" s="846"/>
      <c r="S1323" s="849">
        <v>0</v>
      </c>
      <c r="T1323" s="849">
        <v>0</v>
      </c>
      <c r="U1323" s="849">
        <v>0</v>
      </c>
      <c r="V1323" s="849">
        <v>0</v>
      </c>
      <c r="W1323" s="849">
        <v>0</v>
      </c>
      <c r="X1323" s="849">
        <v>6420708</v>
      </c>
      <c r="Y1323" s="849">
        <v>6345297</v>
      </c>
      <c r="Z1323" s="850">
        <v>0.9883</v>
      </c>
    </row>
    <row r="1324" s="823" customFormat="1" ht="31.05" hidden="1" customHeight="1" outlineLevel="1" spans="1:26">
      <c r="A1324" s="846" t="s">
        <v>2191</v>
      </c>
      <c r="B1324" s="846" t="s">
        <v>9884</v>
      </c>
      <c r="C1324" s="846" t="s">
        <v>9885</v>
      </c>
      <c r="D1324" s="846" t="s">
        <v>8974</v>
      </c>
      <c r="E1324" s="847" t="s">
        <v>9495</v>
      </c>
      <c r="F1324" s="848" t="s">
        <v>9728</v>
      </c>
      <c r="G1324" s="846" t="s">
        <v>9446</v>
      </c>
      <c r="H1324" s="846" t="s">
        <v>7650</v>
      </c>
      <c r="I1324" s="849">
        <v>-177045</v>
      </c>
      <c r="J1324" s="849">
        <v>2000</v>
      </c>
      <c r="K1324" s="849">
        <v>5660</v>
      </c>
      <c r="L1324" s="848" t="s">
        <v>9886</v>
      </c>
      <c r="M1324" s="849">
        <v>478.5</v>
      </c>
      <c r="N1324" s="849">
        <v>0</v>
      </c>
      <c r="O1324" s="849">
        <v>6030</v>
      </c>
      <c r="P1324" s="849">
        <v>-177045</v>
      </c>
      <c r="Q1324" s="846" t="s">
        <v>6342</v>
      </c>
      <c r="R1324" s="846"/>
      <c r="S1324" s="849">
        <v>0</v>
      </c>
      <c r="T1324" s="849">
        <v>0</v>
      </c>
      <c r="U1324" s="849">
        <v>0</v>
      </c>
      <c r="V1324" s="849">
        <v>0</v>
      </c>
      <c r="W1324" s="849">
        <v>0</v>
      </c>
      <c r="X1324" s="849">
        <v>2708310</v>
      </c>
      <c r="Y1324" s="849">
        <v>2531265</v>
      </c>
      <c r="Z1324" s="850">
        <v>0.9346</v>
      </c>
    </row>
    <row r="1325" s="823" customFormat="1" ht="31.05" hidden="1" customHeight="1" outlineLevel="1" spans="1:26">
      <c r="A1325" s="846" t="s">
        <v>2191</v>
      </c>
      <c r="B1325" s="846" t="s">
        <v>9838</v>
      </c>
      <c r="C1325" s="846" t="s">
        <v>9887</v>
      </c>
      <c r="D1325" s="846" t="s">
        <v>9010</v>
      </c>
      <c r="E1325" s="847" t="s">
        <v>9495</v>
      </c>
      <c r="F1325" s="848" t="s">
        <v>9728</v>
      </c>
      <c r="G1325" s="846" t="s">
        <v>9446</v>
      </c>
      <c r="H1325" s="846" t="s">
        <v>7650</v>
      </c>
      <c r="I1325" s="849">
        <v>-63099</v>
      </c>
      <c r="J1325" s="849">
        <v>1008</v>
      </c>
      <c r="K1325" s="849">
        <v>5825</v>
      </c>
      <c r="L1325" s="848" t="s">
        <v>9809</v>
      </c>
      <c r="M1325" s="849">
        <v>307.8</v>
      </c>
      <c r="N1325" s="849">
        <v>0</v>
      </c>
      <c r="O1325" s="849">
        <v>6030</v>
      </c>
      <c r="P1325" s="849">
        <v>-63099</v>
      </c>
      <c r="Q1325" s="846" t="s">
        <v>6342</v>
      </c>
      <c r="R1325" s="846"/>
      <c r="S1325" s="849">
        <v>0</v>
      </c>
      <c r="T1325" s="849">
        <v>0</v>
      </c>
      <c r="U1325" s="849">
        <v>0</v>
      </c>
      <c r="V1325" s="849">
        <v>0</v>
      </c>
      <c r="W1325" s="849">
        <v>0</v>
      </c>
      <c r="X1325" s="849">
        <v>1792935</v>
      </c>
      <c r="Y1325" s="849">
        <v>1729836</v>
      </c>
      <c r="Z1325" s="850">
        <v>0.9648</v>
      </c>
    </row>
    <row r="1326" s="823" customFormat="1" ht="31.05" hidden="1" customHeight="1" outlineLevel="1" spans="1:26">
      <c r="A1326" s="846" t="s">
        <v>2191</v>
      </c>
      <c r="B1326" s="846" t="s">
        <v>9823</v>
      </c>
      <c r="C1326" s="846" t="s">
        <v>9888</v>
      </c>
      <c r="D1326" s="846" t="s">
        <v>9011</v>
      </c>
      <c r="E1326" s="847" t="s">
        <v>9495</v>
      </c>
      <c r="F1326" s="848" t="s">
        <v>9728</v>
      </c>
      <c r="G1326" s="846" t="s">
        <v>9446</v>
      </c>
      <c r="H1326" s="846" t="s">
        <v>7650</v>
      </c>
      <c r="I1326" s="849">
        <v>-56088</v>
      </c>
      <c r="J1326" s="849">
        <v>672</v>
      </c>
      <c r="K1326" s="849">
        <v>5825</v>
      </c>
      <c r="L1326" s="848" t="s">
        <v>9809</v>
      </c>
      <c r="M1326" s="849">
        <v>273.6</v>
      </c>
      <c r="N1326" s="849">
        <v>0</v>
      </c>
      <c r="O1326" s="849">
        <v>6030</v>
      </c>
      <c r="P1326" s="849">
        <v>-56088</v>
      </c>
      <c r="Q1326" s="846" t="s">
        <v>6342</v>
      </c>
      <c r="R1326" s="846"/>
      <c r="S1326" s="849">
        <v>0</v>
      </c>
      <c r="T1326" s="849">
        <v>0</v>
      </c>
      <c r="U1326" s="849">
        <v>0</v>
      </c>
      <c r="V1326" s="849">
        <v>0</v>
      </c>
      <c r="W1326" s="849">
        <v>0</v>
      </c>
      <c r="X1326" s="849">
        <v>1593720</v>
      </c>
      <c r="Y1326" s="849">
        <v>1537632</v>
      </c>
      <c r="Z1326" s="850">
        <v>0.9648</v>
      </c>
    </row>
    <row r="1327" s="823" customFormat="1" ht="31.05" hidden="1" customHeight="1" outlineLevel="1" spans="1:26">
      <c r="A1327" s="846" t="s">
        <v>2191</v>
      </c>
      <c r="B1327" s="846" t="s">
        <v>9823</v>
      </c>
      <c r="C1327" s="846" t="s">
        <v>9889</v>
      </c>
      <c r="D1327" s="846" t="s">
        <v>9009</v>
      </c>
      <c r="E1327" s="847" t="s">
        <v>9495</v>
      </c>
      <c r="F1327" s="848" t="s">
        <v>9728</v>
      </c>
      <c r="G1327" s="846" t="s">
        <v>9446</v>
      </c>
      <c r="H1327" s="846" t="s">
        <v>7650</v>
      </c>
      <c r="I1327" s="849">
        <v>-56088</v>
      </c>
      <c r="J1327" s="849">
        <v>336</v>
      </c>
      <c r="K1327" s="849">
        <v>5825</v>
      </c>
      <c r="L1327" s="848" t="s">
        <v>9809</v>
      </c>
      <c r="M1327" s="849">
        <v>273.6</v>
      </c>
      <c r="N1327" s="849">
        <v>0</v>
      </c>
      <c r="O1327" s="849">
        <v>6030</v>
      </c>
      <c r="P1327" s="849">
        <v>-56088</v>
      </c>
      <c r="Q1327" s="846" t="s">
        <v>6342</v>
      </c>
      <c r="R1327" s="846"/>
      <c r="S1327" s="849">
        <v>0</v>
      </c>
      <c r="T1327" s="849">
        <v>0</v>
      </c>
      <c r="U1327" s="849">
        <v>0</v>
      </c>
      <c r="V1327" s="849">
        <v>0</v>
      </c>
      <c r="W1327" s="849">
        <v>0</v>
      </c>
      <c r="X1327" s="849">
        <v>1593720</v>
      </c>
      <c r="Y1327" s="849">
        <v>1537632</v>
      </c>
      <c r="Z1327" s="850">
        <v>0.9648</v>
      </c>
    </row>
    <row r="1328" s="823" customFormat="1" ht="31.05" hidden="1" customHeight="1" outlineLevel="1" spans="1:26">
      <c r="A1328" s="846" t="s">
        <v>2191</v>
      </c>
      <c r="B1328" s="846" t="s">
        <v>9823</v>
      </c>
      <c r="C1328" s="846" t="s">
        <v>9890</v>
      </c>
      <c r="D1328" s="846" t="s">
        <v>9021</v>
      </c>
      <c r="E1328" s="847" t="s">
        <v>9495</v>
      </c>
      <c r="F1328" s="848" t="s">
        <v>9643</v>
      </c>
      <c r="G1328" s="846" t="s">
        <v>9446</v>
      </c>
      <c r="H1328" s="846" t="s">
        <v>7650</v>
      </c>
      <c r="I1328" s="849">
        <v>-183750</v>
      </c>
      <c r="J1328" s="849">
        <v>300</v>
      </c>
      <c r="K1328" s="849">
        <v>5855</v>
      </c>
      <c r="L1328" s="848" t="s">
        <v>9599</v>
      </c>
      <c r="M1328" s="849">
        <v>1050</v>
      </c>
      <c r="N1328" s="849">
        <v>0</v>
      </c>
      <c r="O1328" s="849">
        <v>6030</v>
      </c>
      <c r="P1328" s="849">
        <v>-183750</v>
      </c>
      <c r="Q1328" s="846" t="s">
        <v>6342</v>
      </c>
      <c r="R1328" s="846"/>
      <c r="S1328" s="849">
        <v>0</v>
      </c>
      <c r="T1328" s="849">
        <v>0</v>
      </c>
      <c r="U1328" s="849">
        <v>0</v>
      </c>
      <c r="V1328" s="849">
        <v>0</v>
      </c>
      <c r="W1328" s="849">
        <v>0</v>
      </c>
      <c r="X1328" s="849">
        <v>6147750</v>
      </c>
      <c r="Y1328" s="849">
        <v>5964000</v>
      </c>
      <c r="Z1328" s="850">
        <v>0.9701</v>
      </c>
    </row>
    <row r="1329" s="823" customFormat="1" ht="31.05" hidden="1" customHeight="1" outlineLevel="1" spans="1:26">
      <c r="A1329" s="846" t="s">
        <v>2191</v>
      </c>
      <c r="B1329" s="846" t="s">
        <v>9823</v>
      </c>
      <c r="C1329" s="846" t="s">
        <v>9891</v>
      </c>
      <c r="D1329" s="846" t="s">
        <v>9018</v>
      </c>
      <c r="E1329" s="847" t="s">
        <v>9495</v>
      </c>
      <c r="F1329" s="848" t="s">
        <v>9643</v>
      </c>
      <c r="G1329" s="846" t="s">
        <v>9446</v>
      </c>
      <c r="H1329" s="846" t="s">
        <v>7650</v>
      </c>
      <c r="I1329" s="849">
        <v>-17500</v>
      </c>
      <c r="J1329" s="849">
        <v>300</v>
      </c>
      <c r="K1329" s="849">
        <v>5855</v>
      </c>
      <c r="L1329" s="848" t="s">
        <v>9599</v>
      </c>
      <c r="M1329" s="849">
        <v>100</v>
      </c>
      <c r="N1329" s="849">
        <v>0</v>
      </c>
      <c r="O1329" s="849">
        <v>6030</v>
      </c>
      <c r="P1329" s="849">
        <v>-17500</v>
      </c>
      <c r="Q1329" s="846" t="s">
        <v>6342</v>
      </c>
      <c r="R1329" s="846"/>
      <c r="S1329" s="849">
        <v>0</v>
      </c>
      <c r="T1329" s="849">
        <v>0</v>
      </c>
      <c r="U1329" s="849">
        <v>0</v>
      </c>
      <c r="V1329" s="849">
        <v>0</v>
      </c>
      <c r="W1329" s="849">
        <v>0</v>
      </c>
      <c r="X1329" s="849">
        <v>585500</v>
      </c>
      <c r="Y1329" s="849">
        <v>568000</v>
      </c>
      <c r="Z1329" s="850">
        <v>0.9701</v>
      </c>
    </row>
    <row r="1330" s="823" customFormat="1" ht="31.05" hidden="1" customHeight="1" outlineLevel="1" spans="1:26">
      <c r="A1330" s="846" t="s">
        <v>2191</v>
      </c>
      <c r="B1330" s="846" t="s">
        <v>9823</v>
      </c>
      <c r="C1330" s="846" t="s">
        <v>9892</v>
      </c>
      <c r="D1330" s="846" t="s">
        <v>9018</v>
      </c>
      <c r="E1330" s="847" t="s">
        <v>9495</v>
      </c>
      <c r="F1330" s="848" t="s">
        <v>9643</v>
      </c>
      <c r="G1330" s="846" t="s">
        <v>9446</v>
      </c>
      <c r="H1330" s="846" t="s">
        <v>7650</v>
      </c>
      <c r="I1330" s="849">
        <v>-83737.5</v>
      </c>
      <c r="J1330" s="849">
        <v>300</v>
      </c>
      <c r="K1330" s="849">
        <v>5855</v>
      </c>
      <c r="L1330" s="848" t="s">
        <v>9599</v>
      </c>
      <c r="M1330" s="849">
        <v>478.5</v>
      </c>
      <c r="N1330" s="849">
        <v>0</v>
      </c>
      <c r="O1330" s="849">
        <v>6030</v>
      </c>
      <c r="P1330" s="849">
        <v>-83737.5</v>
      </c>
      <c r="Q1330" s="846" t="s">
        <v>6342</v>
      </c>
      <c r="R1330" s="846"/>
      <c r="S1330" s="849">
        <v>0</v>
      </c>
      <c r="T1330" s="849">
        <v>0</v>
      </c>
      <c r="U1330" s="849">
        <v>0</v>
      </c>
      <c r="V1330" s="849">
        <v>0</v>
      </c>
      <c r="W1330" s="849">
        <v>0</v>
      </c>
      <c r="X1330" s="849">
        <v>2801617.5</v>
      </c>
      <c r="Y1330" s="849">
        <v>2717880</v>
      </c>
      <c r="Z1330" s="850">
        <v>0.9701</v>
      </c>
    </row>
    <row r="1331" s="823" customFormat="1" ht="31.05" hidden="1" customHeight="1" outlineLevel="1" spans="1:26">
      <c r="A1331" s="846" t="s">
        <v>2191</v>
      </c>
      <c r="B1331" s="846" t="s">
        <v>9823</v>
      </c>
      <c r="C1331" s="846" t="s">
        <v>9893</v>
      </c>
      <c r="D1331" s="846" t="s">
        <v>6253</v>
      </c>
      <c r="E1331" s="847" t="s">
        <v>9495</v>
      </c>
      <c r="F1331" s="848" t="s">
        <v>9747</v>
      </c>
      <c r="G1331" s="846" t="s">
        <v>9446</v>
      </c>
      <c r="H1331" s="846" t="s">
        <v>7650</v>
      </c>
      <c r="I1331" s="849">
        <v>4067.25</v>
      </c>
      <c r="J1331" s="849">
        <v>2619</v>
      </c>
      <c r="K1331" s="849">
        <v>6055.5</v>
      </c>
      <c r="L1331" s="848" t="s">
        <v>9894</v>
      </c>
      <c r="M1331" s="849">
        <v>159.5</v>
      </c>
      <c r="N1331" s="849">
        <v>0</v>
      </c>
      <c r="O1331" s="849">
        <v>6030</v>
      </c>
      <c r="P1331" s="849">
        <v>4067.25</v>
      </c>
      <c r="Q1331" s="846" t="s">
        <v>6342</v>
      </c>
      <c r="R1331" s="846"/>
      <c r="S1331" s="849">
        <v>0</v>
      </c>
      <c r="T1331" s="849">
        <v>0</v>
      </c>
      <c r="U1331" s="849">
        <v>0</v>
      </c>
      <c r="V1331" s="849">
        <v>0</v>
      </c>
      <c r="W1331" s="849">
        <v>0</v>
      </c>
      <c r="X1331" s="849">
        <v>965852.25</v>
      </c>
      <c r="Y1331" s="849">
        <v>969919.5</v>
      </c>
      <c r="Z1331" s="850">
        <v>1.0042</v>
      </c>
    </row>
    <row r="1332" s="823" customFormat="1" ht="31.05" hidden="1" customHeight="1" outlineLevel="1" spans="1:26">
      <c r="A1332" s="846" t="s">
        <v>2191</v>
      </c>
      <c r="B1332" s="846" t="s">
        <v>9823</v>
      </c>
      <c r="C1332" s="846" t="s">
        <v>9895</v>
      </c>
      <c r="D1332" s="846" t="s">
        <v>9018</v>
      </c>
      <c r="E1332" s="847" t="s">
        <v>9495</v>
      </c>
      <c r="F1332" s="848" t="s">
        <v>9747</v>
      </c>
      <c r="G1332" s="846" t="s">
        <v>9446</v>
      </c>
      <c r="H1332" s="846" t="s">
        <v>7650</v>
      </c>
      <c r="I1332" s="849">
        <v>8250</v>
      </c>
      <c r="J1332" s="849">
        <v>300</v>
      </c>
      <c r="K1332" s="849">
        <v>6055</v>
      </c>
      <c r="L1332" s="848" t="s">
        <v>9894</v>
      </c>
      <c r="M1332" s="849">
        <v>330</v>
      </c>
      <c r="N1332" s="849">
        <v>0</v>
      </c>
      <c r="O1332" s="849">
        <v>6030</v>
      </c>
      <c r="P1332" s="849">
        <v>8250</v>
      </c>
      <c r="Q1332" s="846" t="s">
        <v>6342</v>
      </c>
      <c r="R1332" s="846"/>
      <c r="S1332" s="849">
        <v>0</v>
      </c>
      <c r="T1332" s="849">
        <v>0</v>
      </c>
      <c r="U1332" s="849">
        <v>0</v>
      </c>
      <c r="V1332" s="849">
        <v>0</v>
      </c>
      <c r="W1332" s="849">
        <v>0</v>
      </c>
      <c r="X1332" s="849">
        <v>1998150</v>
      </c>
      <c r="Y1332" s="849">
        <v>2006400</v>
      </c>
      <c r="Z1332" s="850">
        <v>1.0041</v>
      </c>
    </row>
    <row r="1333" s="823" customFormat="1" ht="31.05" hidden="1" customHeight="1" outlineLevel="1" spans="1:26">
      <c r="A1333" s="846" t="s">
        <v>2191</v>
      </c>
      <c r="B1333" s="846" t="s">
        <v>9838</v>
      </c>
      <c r="C1333" s="846" t="s">
        <v>9896</v>
      </c>
      <c r="D1333" s="846" t="s">
        <v>9018</v>
      </c>
      <c r="E1333" s="847" t="s">
        <v>9495</v>
      </c>
      <c r="F1333" s="848" t="s">
        <v>9747</v>
      </c>
      <c r="G1333" s="846" t="s">
        <v>9446</v>
      </c>
      <c r="H1333" s="846" t="s">
        <v>7650</v>
      </c>
      <c r="I1333" s="849">
        <v>8250</v>
      </c>
      <c r="J1333" s="849">
        <v>300</v>
      </c>
      <c r="K1333" s="849">
        <v>6055</v>
      </c>
      <c r="L1333" s="848" t="s">
        <v>9894</v>
      </c>
      <c r="M1333" s="849">
        <v>330</v>
      </c>
      <c r="N1333" s="849">
        <v>0</v>
      </c>
      <c r="O1333" s="849">
        <v>6030</v>
      </c>
      <c r="P1333" s="849">
        <v>8250</v>
      </c>
      <c r="Q1333" s="846" t="s">
        <v>6342</v>
      </c>
      <c r="R1333" s="846"/>
      <c r="S1333" s="849">
        <v>0</v>
      </c>
      <c r="T1333" s="849">
        <v>0</v>
      </c>
      <c r="U1333" s="849">
        <v>0</v>
      </c>
      <c r="V1333" s="849">
        <v>0</v>
      </c>
      <c r="W1333" s="849">
        <v>0</v>
      </c>
      <c r="X1333" s="849">
        <v>1998150</v>
      </c>
      <c r="Y1333" s="849">
        <v>2006400</v>
      </c>
      <c r="Z1333" s="850">
        <v>1.0041</v>
      </c>
    </row>
    <row r="1334" s="823" customFormat="1" ht="31.05" hidden="1" customHeight="1" outlineLevel="1" spans="1:26">
      <c r="A1334" s="846" t="s">
        <v>2191</v>
      </c>
      <c r="B1334" s="846" t="s">
        <v>6347</v>
      </c>
      <c r="C1334" s="846" t="s">
        <v>9897</v>
      </c>
      <c r="D1334" s="846" t="s">
        <v>8839</v>
      </c>
      <c r="E1334" s="847" t="s">
        <v>9764</v>
      </c>
      <c r="F1334" s="848" t="s">
        <v>9792</v>
      </c>
      <c r="G1334" s="846" t="s">
        <v>9446</v>
      </c>
      <c r="H1334" s="846" t="s">
        <v>7650</v>
      </c>
      <c r="I1334" s="849">
        <v>658350</v>
      </c>
      <c r="J1334" s="849">
        <v>3000.48</v>
      </c>
      <c r="K1334" s="849">
        <v>6500</v>
      </c>
      <c r="L1334" s="848" t="s">
        <v>9793</v>
      </c>
      <c r="M1334" s="849">
        <v>0</v>
      </c>
      <c r="N1334" s="849">
        <v>2394</v>
      </c>
      <c r="O1334" s="849">
        <v>6775</v>
      </c>
      <c r="P1334" s="849">
        <v>658350</v>
      </c>
      <c r="Q1334" s="846" t="s">
        <v>6337</v>
      </c>
      <c r="R1334" s="846"/>
      <c r="S1334" s="849">
        <v>0</v>
      </c>
      <c r="T1334" s="849">
        <v>0</v>
      </c>
      <c r="U1334" s="849">
        <v>0</v>
      </c>
      <c r="V1334" s="849">
        <v>0</v>
      </c>
      <c r="W1334" s="849">
        <v>0</v>
      </c>
      <c r="X1334" s="849">
        <v>18108182.65</v>
      </c>
      <c r="Y1334" s="849">
        <v>18766532.65</v>
      </c>
      <c r="Z1334" s="850">
        <v>1.206</v>
      </c>
    </row>
    <row r="1335" s="823" customFormat="1" ht="31.05" hidden="1" customHeight="1" outlineLevel="1" spans="1:26">
      <c r="A1335" s="846" t="s">
        <v>2191</v>
      </c>
      <c r="B1335" s="846" t="s">
        <v>6347</v>
      </c>
      <c r="C1335" s="846" t="s">
        <v>9898</v>
      </c>
      <c r="D1335" s="846" t="s">
        <v>7298</v>
      </c>
      <c r="E1335" s="847" t="s">
        <v>9764</v>
      </c>
      <c r="F1335" s="848" t="s">
        <v>9792</v>
      </c>
      <c r="G1335" s="846" t="s">
        <v>9446</v>
      </c>
      <c r="H1335" s="846" t="s">
        <v>7650</v>
      </c>
      <c r="I1335" s="849">
        <v>404842.5</v>
      </c>
      <c r="J1335" s="849">
        <v>2200.2</v>
      </c>
      <c r="K1335" s="849">
        <v>6400</v>
      </c>
      <c r="L1335" s="848" t="s">
        <v>9517</v>
      </c>
      <c r="M1335" s="849">
        <v>0</v>
      </c>
      <c r="N1335" s="849">
        <v>1079.58</v>
      </c>
      <c r="O1335" s="849">
        <v>6775</v>
      </c>
      <c r="P1335" s="849">
        <v>404842.5</v>
      </c>
      <c r="Q1335" s="846" t="s">
        <v>6337</v>
      </c>
      <c r="R1335" s="846"/>
      <c r="S1335" s="849">
        <v>0</v>
      </c>
      <c r="T1335" s="849">
        <v>0</v>
      </c>
      <c r="U1335" s="849">
        <v>0</v>
      </c>
      <c r="V1335" s="849">
        <v>0</v>
      </c>
      <c r="W1335" s="849">
        <v>0</v>
      </c>
      <c r="X1335" s="849">
        <v>9566679.3</v>
      </c>
      <c r="Y1335" s="849">
        <v>9971521.8</v>
      </c>
      <c r="Z1335" s="850">
        <v>1.4432</v>
      </c>
    </row>
    <row r="1336" s="823" customFormat="1" ht="31.05" hidden="1" customHeight="1" outlineLevel="1" spans="1:26">
      <c r="A1336" s="846" t="s">
        <v>2191</v>
      </c>
      <c r="B1336" s="846" t="s">
        <v>6347</v>
      </c>
      <c r="C1336" s="846" t="s">
        <v>9899</v>
      </c>
      <c r="D1336" s="846" t="s">
        <v>8819</v>
      </c>
      <c r="E1336" s="847" t="s">
        <v>9764</v>
      </c>
      <c r="F1336" s="848" t="s">
        <v>9792</v>
      </c>
      <c r="G1336" s="846" t="s">
        <v>9446</v>
      </c>
      <c r="H1336" s="846" t="s">
        <v>7650</v>
      </c>
      <c r="I1336" s="849">
        <v>825132</v>
      </c>
      <c r="J1336" s="849">
        <v>3000.48</v>
      </c>
      <c r="K1336" s="849">
        <v>6500</v>
      </c>
      <c r="L1336" s="848" t="s">
        <v>9793</v>
      </c>
      <c r="M1336" s="849">
        <v>0</v>
      </c>
      <c r="N1336" s="849">
        <v>3000.48</v>
      </c>
      <c r="O1336" s="849">
        <v>6775</v>
      </c>
      <c r="P1336" s="849">
        <v>825132</v>
      </c>
      <c r="Q1336" s="846" t="s">
        <v>6337</v>
      </c>
      <c r="R1336" s="846"/>
      <c r="S1336" s="849">
        <v>0</v>
      </c>
      <c r="T1336" s="849">
        <v>0</v>
      </c>
      <c r="U1336" s="849">
        <v>0</v>
      </c>
      <c r="V1336" s="849">
        <v>0</v>
      </c>
      <c r="W1336" s="849">
        <v>0</v>
      </c>
      <c r="X1336" s="849">
        <v>18848024.86</v>
      </c>
      <c r="Y1336" s="849">
        <v>19673156.86</v>
      </c>
      <c r="Z1336" s="850">
        <v>1.0087</v>
      </c>
    </row>
    <row r="1337" s="823" customFormat="1" ht="31.05" hidden="1" customHeight="1" outlineLevel="1" spans="1:26">
      <c r="A1337" s="846" t="s">
        <v>2191</v>
      </c>
      <c r="B1337" s="846" t="s">
        <v>6347</v>
      </c>
      <c r="C1337" s="846" t="s">
        <v>9900</v>
      </c>
      <c r="D1337" s="846" t="s">
        <v>8819</v>
      </c>
      <c r="E1337" s="847" t="s">
        <v>9764</v>
      </c>
      <c r="F1337" s="848" t="s">
        <v>9792</v>
      </c>
      <c r="G1337" s="846" t="s">
        <v>9446</v>
      </c>
      <c r="H1337" s="846" t="s">
        <v>7650</v>
      </c>
      <c r="I1337" s="849">
        <v>256756.5</v>
      </c>
      <c r="J1337" s="849">
        <v>3000.48</v>
      </c>
      <c r="K1337" s="849">
        <v>6500</v>
      </c>
      <c r="L1337" s="848" t="s">
        <v>9793</v>
      </c>
      <c r="M1337" s="849">
        <v>0</v>
      </c>
      <c r="N1337" s="849">
        <v>933.66</v>
      </c>
      <c r="O1337" s="849">
        <v>6775</v>
      </c>
      <c r="P1337" s="849">
        <v>256756.5</v>
      </c>
      <c r="Q1337" s="846" t="s">
        <v>6337</v>
      </c>
      <c r="R1337" s="846"/>
      <c r="S1337" s="849">
        <v>0</v>
      </c>
      <c r="T1337" s="849">
        <v>0</v>
      </c>
      <c r="U1337" s="849">
        <v>0</v>
      </c>
      <c r="V1337" s="849">
        <v>0</v>
      </c>
      <c r="W1337" s="849">
        <v>0</v>
      </c>
      <c r="X1337" s="849">
        <v>8490720</v>
      </c>
      <c r="Y1337" s="849">
        <v>8747476.5</v>
      </c>
      <c r="Z1337" s="850">
        <v>1.4414</v>
      </c>
    </row>
    <row r="1338" s="823" customFormat="1" ht="31.05" hidden="1" customHeight="1" outlineLevel="1" spans="1:26">
      <c r="A1338" s="846" t="s">
        <v>2191</v>
      </c>
      <c r="B1338" s="846" t="s">
        <v>6347</v>
      </c>
      <c r="C1338" s="846" t="s">
        <v>9901</v>
      </c>
      <c r="D1338" s="846" t="s">
        <v>6253</v>
      </c>
      <c r="E1338" s="847" t="s">
        <v>9495</v>
      </c>
      <c r="F1338" s="848" t="s">
        <v>9728</v>
      </c>
      <c r="G1338" s="846" t="s">
        <v>9446</v>
      </c>
      <c r="H1338" s="846" t="s">
        <v>7650</v>
      </c>
      <c r="I1338" s="849">
        <v>11704</v>
      </c>
      <c r="J1338" s="849">
        <v>334.4</v>
      </c>
      <c r="K1338" s="849">
        <v>6810</v>
      </c>
      <c r="L1338" s="848" t="s">
        <v>9809</v>
      </c>
      <c r="M1338" s="849">
        <v>334.4</v>
      </c>
      <c r="N1338" s="849">
        <v>0</v>
      </c>
      <c r="O1338" s="849">
        <v>6775</v>
      </c>
      <c r="P1338" s="849">
        <v>11704</v>
      </c>
      <c r="Q1338" s="846" t="s">
        <v>6342</v>
      </c>
      <c r="R1338" s="846"/>
      <c r="S1338" s="849">
        <v>0</v>
      </c>
      <c r="T1338" s="849">
        <v>0</v>
      </c>
      <c r="U1338" s="849">
        <v>0</v>
      </c>
      <c r="V1338" s="849">
        <v>0</v>
      </c>
      <c r="W1338" s="849">
        <v>0</v>
      </c>
      <c r="X1338" s="849">
        <v>0</v>
      </c>
      <c r="Y1338" s="849">
        <v>11704</v>
      </c>
      <c r="Z1338" s="850">
        <v>0.0051</v>
      </c>
    </row>
    <row r="1339" s="823" customFormat="1" ht="31.05" hidden="1" customHeight="1" outlineLevel="1" spans="1:26">
      <c r="A1339" s="846" t="s">
        <v>2191</v>
      </c>
      <c r="B1339" s="846" t="s">
        <v>4606</v>
      </c>
      <c r="C1339" s="846" t="s">
        <v>9902</v>
      </c>
      <c r="D1339" s="846" t="s">
        <v>4612</v>
      </c>
      <c r="E1339" s="847" t="s">
        <v>9495</v>
      </c>
      <c r="F1339" s="848" t="s">
        <v>8079</v>
      </c>
      <c r="G1339" s="846" t="s">
        <v>9446</v>
      </c>
      <c r="H1339" s="846" t="s">
        <v>7650</v>
      </c>
      <c r="I1339" s="849">
        <v>-4760</v>
      </c>
      <c r="J1339" s="849">
        <v>70</v>
      </c>
      <c r="K1339" s="849">
        <v>13032</v>
      </c>
      <c r="L1339" s="848" t="s">
        <v>9517</v>
      </c>
      <c r="M1339" s="849">
        <v>70</v>
      </c>
      <c r="N1339" s="849">
        <v>0</v>
      </c>
      <c r="O1339" s="849">
        <v>13100</v>
      </c>
      <c r="P1339" s="849">
        <v>-4760</v>
      </c>
      <c r="Q1339" s="846" t="s">
        <v>6342</v>
      </c>
      <c r="R1339" s="846"/>
      <c r="S1339" s="849">
        <v>0</v>
      </c>
      <c r="T1339" s="849">
        <v>0</v>
      </c>
      <c r="U1339" s="849">
        <v>0</v>
      </c>
      <c r="V1339" s="849">
        <v>0</v>
      </c>
      <c r="W1339" s="849">
        <v>0</v>
      </c>
      <c r="X1339" s="849">
        <v>0</v>
      </c>
      <c r="Y1339" s="849">
        <v>-4760</v>
      </c>
      <c r="Z1339" s="850">
        <v>-0.0052</v>
      </c>
    </row>
    <row r="1340" s="823" customFormat="1" ht="31.05" hidden="1" customHeight="1" outlineLevel="1" spans="1:26">
      <c r="A1340" s="846" t="s">
        <v>2191</v>
      </c>
      <c r="B1340" s="846" t="s">
        <v>6347</v>
      </c>
      <c r="C1340" s="846" t="s">
        <v>9903</v>
      </c>
      <c r="D1340" s="846" t="s">
        <v>9001</v>
      </c>
      <c r="E1340" s="847" t="s">
        <v>9495</v>
      </c>
      <c r="F1340" s="848" t="s">
        <v>9699</v>
      </c>
      <c r="G1340" s="846" t="s">
        <v>9446</v>
      </c>
      <c r="H1340" s="846" t="s">
        <v>7650</v>
      </c>
      <c r="I1340" s="849">
        <v>10368</v>
      </c>
      <c r="J1340" s="849">
        <v>421.2</v>
      </c>
      <c r="K1340" s="849">
        <v>8360</v>
      </c>
      <c r="L1340" s="848" t="s">
        <v>9904</v>
      </c>
      <c r="M1340" s="849">
        <v>0</v>
      </c>
      <c r="N1340" s="849">
        <v>259.2</v>
      </c>
      <c r="O1340" s="849">
        <v>8400</v>
      </c>
      <c r="P1340" s="849">
        <v>10368</v>
      </c>
      <c r="Q1340" s="846" t="s">
        <v>6342</v>
      </c>
      <c r="R1340" s="846"/>
      <c r="S1340" s="849">
        <v>0</v>
      </c>
      <c r="T1340" s="849">
        <v>0</v>
      </c>
      <c r="U1340" s="849">
        <v>0</v>
      </c>
      <c r="V1340" s="849">
        <v>0</v>
      </c>
      <c r="W1340" s="849">
        <v>0</v>
      </c>
      <c r="X1340" s="849">
        <v>2065824</v>
      </c>
      <c r="Y1340" s="849">
        <v>2076192</v>
      </c>
      <c r="Z1340" s="850">
        <v>0.9581</v>
      </c>
    </row>
    <row r="1341" s="823" customFormat="1" ht="31.05" hidden="1" customHeight="1" outlineLevel="1" spans="1:26">
      <c r="A1341" s="846" t="s">
        <v>2191</v>
      </c>
      <c r="B1341" s="846" t="s">
        <v>4606</v>
      </c>
      <c r="C1341" s="846" t="s">
        <v>9905</v>
      </c>
      <c r="D1341" s="846" t="s">
        <v>9022</v>
      </c>
      <c r="E1341" s="847" t="s">
        <v>9495</v>
      </c>
      <c r="F1341" s="848" t="s">
        <v>9642</v>
      </c>
      <c r="G1341" s="846" t="s">
        <v>9446</v>
      </c>
      <c r="H1341" s="846" t="s">
        <v>7650</v>
      </c>
      <c r="I1341" s="849">
        <v>-6258</v>
      </c>
      <c r="J1341" s="849">
        <v>690</v>
      </c>
      <c r="K1341" s="849">
        <v>13989.57</v>
      </c>
      <c r="L1341" s="848" t="s">
        <v>9677</v>
      </c>
      <c r="M1341" s="849">
        <v>600</v>
      </c>
      <c r="N1341" s="849">
        <v>0</v>
      </c>
      <c r="O1341" s="849">
        <v>14000</v>
      </c>
      <c r="P1341" s="849">
        <v>-6258</v>
      </c>
      <c r="Q1341" s="846" t="s">
        <v>6342</v>
      </c>
      <c r="R1341" s="846"/>
      <c r="S1341" s="849">
        <v>0</v>
      </c>
      <c r="T1341" s="849">
        <v>0</v>
      </c>
      <c r="U1341" s="849">
        <v>0</v>
      </c>
      <c r="V1341" s="849">
        <v>0</v>
      </c>
      <c r="W1341" s="849">
        <v>0</v>
      </c>
      <c r="X1341" s="849">
        <v>0</v>
      </c>
      <c r="Y1341" s="849">
        <v>-6258</v>
      </c>
      <c r="Z1341" s="850">
        <v>-0.0007</v>
      </c>
    </row>
    <row r="1342" s="823" customFormat="1" ht="31.05" hidden="1" customHeight="1" outlineLevel="1" spans="1:26">
      <c r="A1342" s="846" t="s">
        <v>2191</v>
      </c>
      <c r="B1342" s="846" t="s">
        <v>4606</v>
      </c>
      <c r="C1342" s="846" t="s">
        <v>9906</v>
      </c>
      <c r="D1342" s="846" t="s">
        <v>9022</v>
      </c>
      <c r="E1342" s="847" t="s">
        <v>9495</v>
      </c>
      <c r="F1342" s="848" t="s">
        <v>9730</v>
      </c>
      <c r="G1342" s="846" t="s">
        <v>9446</v>
      </c>
      <c r="H1342" s="846" t="s">
        <v>7650</v>
      </c>
      <c r="I1342" s="849">
        <v>-7402.5</v>
      </c>
      <c r="J1342" s="849">
        <v>630</v>
      </c>
      <c r="K1342" s="849">
        <v>13988.25</v>
      </c>
      <c r="L1342" s="848" t="s">
        <v>9677</v>
      </c>
      <c r="M1342" s="849">
        <v>630</v>
      </c>
      <c r="N1342" s="849">
        <v>0</v>
      </c>
      <c r="O1342" s="849">
        <v>14000</v>
      </c>
      <c r="P1342" s="849">
        <v>-7402.5</v>
      </c>
      <c r="Q1342" s="846" t="s">
        <v>6342</v>
      </c>
      <c r="R1342" s="846"/>
      <c r="S1342" s="849">
        <v>0</v>
      </c>
      <c r="T1342" s="849">
        <v>0</v>
      </c>
      <c r="U1342" s="849">
        <v>0</v>
      </c>
      <c r="V1342" s="849">
        <v>0</v>
      </c>
      <c r="W1342" s="849">
        <v>0</v>
      </c>
      <c r="X1342" s="849">
        <v>0</v>
      </c>
      <c r="Y1342" s="849">
        <v>-7402.5</v>
      </c>
      <c r="Z1342" s="850">
        <v>-0.0008</v>
      </c>
    </row>
    <row r="1343" s="823" customFormat="1" ht="31.05" hidden="1" customHeight="1" outlineLevel="1" spans="1:26">
      <c r="A1343" s="846" t="s">
        <v>2191</v>
      </c>
      <c r="B1343" s="846" t="s">
        <v>6347</v>
      </c>
      <c r="C1343" s="846" t="s">
        <v>9907</v>
      </c>
      <c r="D1343" s="846" t="s">
        <v>9000</v>
      </c>
      <c r="E1343" s="847" t="s">
        <v>9495</v>
      </c>
      <c r="F1343" s="848" t="s">
        <v>9792</v>
      </c>
      <c r="G1343" s="846" t="s">
        <v>9446</v>
      </c>
      <c r="H1343" s="846" t="s">
        <v>7650</v>
      </c>
      <c r="I1343" s="849">
        <v>-157280.65</v>
      </c>
      <c r="J1343" s="849">
        <v>1500</v>
      </c>
      <c r="K1343" s="849">
        <v>7700</v>
      </c>
      <c r="L1343" s="848" t="s">
        <v>9505</v>
      </c>
      <c r="M1343" s="849">
        <v>0</v>
      </c>
      <c r="N1343" s="849">
        <v>324.29</v>
      </c>
      <c r="O1343" s="849">
        <v>7215</v>
      </c>
      <c r="P1343" s="849">
        <v>-157280.65</v>
      </c>
      <c r="Q1343" s="846" t="s">
        <v>6337</v>
      </c>
      <c r="R1343" s="846"/>
      <c r="S1343" s="849">
        <v>0</v>
      </c>
      <c r="T1343" s="849">
        <v>0</v>
      </c>
      <c r="U1343" s="849">
        <v>0</v>
      </c>
      <c r="V1343" s="849">
        <v>0</v>
      </c>
      <c r="W1343" s="849">
        <v>0</v>
      </c>
      <c r="X1343" s="849">
        <v>0</v>
      </c>
      <c r="Y1343" s="849">
        <v>-157280.65</v>
      </c>
      <c r="Z1343" s="850">
        <v>-0.063</v>
      </c>
    </row>
    <row r="1344" s="823" customFormat="1" ht="31.05" hidden="1" customHeight="1" outlineLevel="1" spans="1:26">
      <c r="A1344" s="846" t="s">
        <v>2191</v>
      </c>
      <c r="B1344" s="846" t="s">
        <v>7341</v>
      </c>
      <c r="C1344" s="846" t="s">
        <v>9908</v>
      </c>
      <c r="D1344" s="846" t="s">
        <v>6253</v>
      </c>
      <c r="E1344" s="847" t="s">
        <v>9495</v>
      </c>
      <c r="F1344" s="848" t="s">
        <v>9728</v>
      </c>
      <c r="G1344" s="846" t="s">
        <v>9446</v>
      </c>
      <c r="H1344" s="846" t="s">
        <v>7650</v>
      </c>
      <c r="I1344" s="849">
        <v>0</v>
      </c>
      <c r="J1344" s="849">
        <v>204</v>
      </c>
      <c r="K1344" s="849">
        <v>5655</v>
      </c>
      <c r="L1344" s="848" t="s">
        <v>9765</v>
      </c>
      <c r="M1344" s="849">
        <v>136</v>
      </c>
      <c r="N1344" s="849">
        <v>0</v>
      </c>
      <c r="O1344" s="849">
        <v>5655</v>
      </c>
      <c r="P1344" s="849">
        <v>0</v>
      </c>
      <c r="Q1344" s="846" t="s">
        <v>6342</v>
      </c>
      <c r="R1344" s="846"/>
      <c r="S1344" s="849">
        <v>0</v>
      </c>
      <c r="T1344" s="849">
        <v>0</v>
      </c>
      <c r="U1344" s="849">
        <v>0</v>
      </c>
      <c r="V1344" s="849">
        <v>0</v>
      </c>
      <c r="W1344" s="849">
        <v>0</v>
      </c>
      <c r="X1344" s="849">
        <v>384540</v>
      </c>
      <c r="Y1344" s="849">
        <v>384540</v>
      </c>
      <c r="Z1344" s="850">
        <v>0.5</v>
      </c>
    </row>
    <row r="1345" s="823" customFormat="1" ht="31.05" hidden="1" customHeight="1" outlineLevel="1" spans="1:26">
      <c r="A1345" s="846" t="s">
        <v>2191</v>
      </c>
      <c r="B1345" s="846" t="s">
        <v>7341</v>
      </c>
      <c r="C1345" s="846" t="s">
        <v>9909</v>
      </c>
      <c r="D1345" s="846" t="s">
        <v>9020</v>
      </c>
      <c r="E1345" s="847" t="s">
        <v>9495</v>
      </c>
      <c r="F1345" s="848" t="s">
        <v>9632</v>
      </c>
      <c r="G1345" s="846" t="s">
        <v>9910</v>
      </c>
      <c r="H1345" s="846" t="s">
        <v>9911</v>
      </c>
      <c r="I1345" s="849">
        <v>-580000</v>
      </c>
      <c r="J1345" s="849">
        <v>1500000</v>
      </c>
      <c r="K1345" s="849">
        <v>5.32</v>
      </c>
      <c r="L1345" s="848" t="s">
        <v>9883</v>
      </c>
      <c r="M1345" s="849">
        <v>1000000</v>
      </c>
      <c r="N1345" s="849">
        <v>0</v>
      </c>
      <c r="O1345" s="849">
        <v>5.9</v>
      </c>
      <c r="P1345" s="849">
        <v>-580000</v>
      </c>
      <c r="Q1345" s="846" t="s">
        <v>6342</v>
      </c>
      <c r="R1345" s="846"/>
      <c r="S1345" s="849">
        <v>0</v>
      </c>
      <c r="T1345" s="849">
        <v>0</v>
      </c>
      <c r="U1345" s="849">
        <v>0</v>
      </c>
      <c r="V1345" s="849">
        <v>0</v>
      </c>
      <c r="W1345" s="849">
        <v>0</v>
      </c>
      <c r="X1345" s="849">
        <v>7972500</v>
      </c>
      <c r="Y1345" s="849">
        <v>7392500</v>
      </c>
      <c r="Z1345" s="850">
        <v>1.3896</v>
      </c>
    </row>
    <row r="1346" s="823" customFormat="1" ht="31.05" hidden="1" customHeight="1" outlineLevel="1" spans="1:26">
      <c r="A1346" s="846" t="s">
        <v>2191</v>
      </c>
      <c r="B1346" s="846" t="s">
        <v>7341</v>
      </c>
      <c r="C1346" s="846" t="s">
        <v>9912</v>
      </c>
      <c r="D1346" s="846" t="s">
        <v>9020</v>
      </c>
      <c r="E1346" s="847" t="s">
        <v>9495</v>
      </c>
      <c r="F1346" s="848" t="s">
        <v>9730</v>
      </c>
      <c r="G1346" s="846" t="s">
        <v>9910</v>
      </c>
      <c r="H1346" s="846" t="s">
        <v>9911</v>
      </c>
      <c r="I1346" s="849">
        <v>-15340</v>
      </c>
      <c r="J1346" s="849">
        <v>26000</v>
      </c>
      <c r="K1346" s="849">
        <v>5.31</v>
      </c>
      <c r="L1346" s="848" t="s">
        <v>9846</v>
      </c>
      <c r="M1346" s="849">
        <v>26000</v>
      </c>
      <c r="N1346" s="849">
        <v>0</v>
      </c>
      <c r="O1346" s="849">
        <v>5.9</v>
      </c>
      <c r="P1346" s="849">
        <v>-15340</v>
      </c>
      <c r="Q1346" s="846" t="s">
        <v>6342</v>
      </c>
      <c r="R1346" s="846"/>
      <c r="S1346" s="849">
        <v>0</v>
      </c>
      <c r="T1346" s="849">
        <v>0</v>
      </c>
      <c r="U1346" s="849">
        <v>0</v>
      </c>
      <c r="V1346" s="849">
        <v>0</v>
      </c>
      <c r="W1346" s="849">
        <v>0</v>
      </c>
      <c r="X1346" s="849">
        <v>137930</v>
      </c>
      <c r="Y1346" s="849">
        <v>122590</v>
      </c>
      <c r="Z1346" s="850">
        <v>0.8879</v>
      </c>
    </row>
    <row r="1347" s="823" customFormat="1" ht="31.05" hidden="1" customHeight="1" outlineLevel="1" spans="1:26">
      <c r="A1347" s="846" t="s">
        <v>2191</v>
      </c>
      <c r="B1347" s="846" t="s">
        <v>7341</v>
      </c>
      <c r="C1347" s="846" t="s">
        <v>9913</v>
      </c>
      <c r="D1347" s="846" t="s">
        <v>6253</v>
      </c>
      <c r="E1347" s="847" t="s">
        <v>9495</v>
      </c>
      <c r="F1347" s="848" t="s">
        <v>9556</v>
      </c>
      <c r="G1347" s="846" t="s">
        <v>9910</v>
      </c>
      <c r="H1347" s="846" t="s">
        <v>9911</v>
      </c>
      <c r="I1347" s="849">
        <v>-818920</v>
      </c>
      <c r="J1347" s="849">
        <v>1901000</v>
      </c>
      <c r="K1347" s="849">
        <v>5.31</v>
      </c>
      <c r="L1347" s="848" t="s">
        <v>9517</v>
      </c>
      <c r="M1347" s="849">
        <v>1388000</v>
      </c>
      <c r="N1347" s="849">
        <v>0</v>
      </c>
      <c r="O1347" s="849">
        <v>5.9</v>
      </c>
      <c r="P1347" s="849">
        <v>-818920</v>
      </c>
      <c r="Q1347" s="846" t="s">
        <v>6342</v>
      </c>
      <c r="R1347" s="846"/>
      <c r="S1347" s="849">
        <v>0</v>
      </c>
      <c r="T1347" s="849">
        <v>0</v>
      </c>
      <c r="U1347" s="849">
        <v>0</v>
      </c>
      <c r="V1347" s="849">
        <v>0</v>
      </c>
      <c r="W1347" s="849">
        <v>0</v>
      </c>
      <c r="X1347" s="849">
        <v>10084805</v>
      </c>
      <c r="Y1347" s="849">
        <v>9265885</v>
      </c>
      <c r="Z1347" s="850">
        <v>1.2572</v>
      </c>
    </row>
    <row r="1348" s="823" customFormat="1" ht="31.05" hidden="1" customHeight="1" outlineLevel="1" spans="1:26">
      <c r="A1348" s="846" t="s">
        <v>2191</v>
      </c>
      <c r="B1348" s="846" t="s">
        <v>7341</v>
      </c>
      <c r="C1348" s="846" t="s">
        <v>9914</v>
      </c>
      <c r="D1348" s="846" t="s">
        <v>6253</v>
      </c>
      <c r="E1348" s="847" t="s">
        <v>9495</v>
      </c>
      <c r="F1348" s="848" t="s">
        <v>9915</v>
      </c>
      <c r="G1348" s="846" t="s">
        <v>9910</v>
      </c>
      <c r="H1348" s="846" t="s">
        <v>9911</v>
      </c>
      <c r="I1348" s="849">
        <v>-1067040</v>
      </c>
      <c r="J1348" s="849">
        <v>2565000</v>
      </c>
      <c r="K1348" s="849">
        <v>5.38</v>
      </c>
      <c r="L1348" s="848" t="s">
        <v>9541</v>
      </c>
      <c r="M1348" s="849">
        <v>2052000</v>
      </c>
      <c r="N1348" s="849">
        <v>0</v>
      </c>
      <c r="O1348" s="849">
        <v>5.9</v>
      </c>
      <c r="P1348" s="849">
        <v>-1067040</v>
      </c>
      <c r="Q1348" s="846" t="s">
        <v>6342</v>
      </c>
      <c r="R1348" s="846"/>
      <c r="S1348" s="849">
        <v>0</v>
      </c>
      <c r="T1348" s="849">
        <v>0</v>
      </c>
      <c r="U1348" s="849">
        <v>0</v>
      </c>
      <c r="V1348" s="849">
        <v>0</v>
      </c>
      <c r="W1348" s="849">
        <v>0</v>
      </c>
      <c r="X1348" s="849">
        <v>10266250</v>
      </c>
      <c r="Y1348" s="849">
        <v>9199210</v>
      </c>
      <c r="Z1348" s="850">
        <v>0.8333</v>
      </c>
    </row>
    <row r="1349" s="823" customFormat="1" ht="31.05" hidden="1" customHeight="1" outlineLevel="1" spans="1:26">
      <c r="A1349" s="846" t="s">
        <v>2191</v>
      </c>
      <c r="B1349" s="846" t="s">
        <v>7341</v>
      </c>
      <c r="C1349" s="846" t="s">
        <v>9916</v>
      </c>
      <c r="D1349" s="846" t="s">
        <v>6253</v>
      </c>
      <c r="E1349" s="847" t="s">
        <v>9495</v>
      </c>
      <c r="F1349" s="848" t="s">
        <v>9676</v>
      </c>
      <c r="G1349" s="846" t="s">
        <v>9910</v>
      </c>
      <c r="H1349" s="846" t="s">
        <v>9911</v>
      </c>
      <c r="I1349" s="849">
        <v>-800280</v>
      </c>
      <c r="J1349" s="849">
        <v>2052000</v>
      </c>
      <c r="K1349" s="849">
        <v>5.51</v>
      </c>
      <c r="L1349" s="848" t="s">
        <v>9917</v>
      </c>
      <c r="M1349" s="849">
        <v>2052000</v>
      </c>
      <c r="N1349" s="849">
        <v>0</v>
      </c>
      <c r="O1349" s="849">
        <v>5.9</v>
      </c>
      <c r="P1349" s="849">
        <v>-800280</v>
      </c>
      <c r="Q1349" s="846" t="s">
        <v>6342</v>
      </c>
      <c r="R1349" s="846"/>
      <c r="S1349" s="849">
        <v>0</v>
      </c>
      <c r="T1349" s="849">
        <v>0</v>
      </c>
      <c r="U1349" s="849">
        <v>0</v>
      </c>
      <c r="V1349" s="849">
        <v>0</v>
      </c>
      <c r="W1349" s="849">
        <v>0</v>
      </c>
      <c r="X1349" s="849">
        <v>0</v>
      </c>
      <c r="Y1349" s="849">
        <v>-800280</v>
      </c>
      <c r="Z1349" s="850">
        <v>-0.0708</v>
      </c>
    </row>
    <row r="1350" s="823" customFormat="1" ht="31.05" hidden="1" customHeight="1" outlineLevel="1" spans="1:26">
      <c r="A1350" s="846" t="s">
        <v>2191</v>
      </c>
      <c r="B1350" s="846" t="s">
        <v>7341</v>
      </c>
      <c r="C1350" s="846" t="s">
        <v>9918</v>
      </c>
      <c r="D1350" s="846" t="s">
        <v>9017</v>
      </c>
      <c r="E1350" s="847" t="s">
        <v>9495</v>
      </c>
      <c r="F1350" s="848" t="s">
        <v>9564</v>
      </c>
      <c r="G1350" s="846" t="s">
        <v>9910</v>
      </c>
      <c r="H1350" s="846" t="s">
        <v>9911</v>
      </c>
      <c r="I1350" s="849">
        <v>23772</v>
      </c>
      <c r="J1350" s="849">
        <v>500000</v>
      </c>
      <c r="K1350" s="849">
        <v>5.96</v>
      </c>
      <c r="L1350" s="848" t="s">
        <v>9650</v>
      </c>
      <c r="M1350" s="849">
        <v>396200</v>
      </c>
      <c r="N1350" s="849">
        <v>0</v>
      </c>
      <c r="O1350" s="849">
        <v>5.9</v>
      </c>
      <c r="P1350" s="849">
        <v>23772</v>
      </c>
      <c r="Q1350" s="846" t="s">
        <v>6342</v>
      </c>
      <c r="R1350" s="846"/>
      <c r="S1350" s="849">
        <v>0</v>
      </c>
      <c r="T1350" s="849">
        <v>0</v>
      </c>
      <c r="U1350" s="849">
        <v>0</v>
      </c>
      <c r="V1350" s="849">
        <v>0</v>
      </c>
      <c r="W1350" s="849">
        <v>0</v>
      </c>
      <c r="X1350" s="849">
        <v>2977500</v>
      </c>
      <c r="Y1350" s="849">
        <v>3001272</v>
      </c>
      <c r="Z1350" s="850">
        <v>1.271</v>
      </c>
    </row>
    <row r="1351" s="823" customFormat="1" ht="31.05" hidden="1" customHeight="1" outlineLevel="1" spans="1:26">
      <c r="A1351" s="846" t="s">
        <v>2191</v>
      </c>
      <c r="B1351" s="846" t="s">
        <v>8537</v>
      </c>
      <c r="C1351" s="846" t="s">
        <v>9919</v>
      </c>
      <c r="D1351" s="846" t="s">
        <v>9017</v>
      </c>
      <c r="E1351" s="847" t="s">
        <v>9495</v>
      </c>
      <c r="F1351" s="848" t="s">
        <v>9556</v>
      </c>
      <c r="G1351" s="846" t="s">
        <v>9910</v>
      </c>
      <c r="H1351" s="846" t="s">
        <v>9911</v>
      </c>
      <c r="I1351" s="849">
        <v>-47819.2</v>
      </c>
      <c r="J1351" s="849">
        <v>1532160</v>
      </c>
      <c r="K1351" s="849">
        <v>6.58</v>
      </c>
      <c r="L1351" s="848" t="s">
        <v>9904</v>
      </c>
      <c r="M1351" s="849">
        <v>217360</v>
      </c>
      <c r="N1351" s="849">
        <v>0</v>
      </c>
      <c r="O1351" s="849">
        <v>6.8</v>
      </c>
      <c r="P1351" s="849">
        <v>-47819.2</v>
      </c>
      <c r="Q1351" s="846" t="s">
        <v>6342</v>
      </c>
      <c r="R1351" s="846"/>
      <c r="S1351" s="849">
        <v>0</v>
      </c>
      <c r="T1351" s="849">
        <v>0</v>
      </c>
      <c r="U1351" s="849">
        <v>0</v>
      </c>
      <c r="V1351" s="849">
        <v>0</v>
      </c>
      <c r="W1351" s="849">
        <v>0</v>
      </c>
      <c r="X1351" s="849">
        <v>10086264</v>
      </c>
      <c r="Y1351" s="849">
        <v>10038444.8</v>
      </c>
      <c r="Z1351" s="850">
        <v>7.0188</v>
      </c>
    </row>
    <row r="1352" s="823" customFormat="1" ht="31.05" hidden="1" customHeight="1" outlineLevel="1" spans="1:26">
      <c r="A1352" s="846" t="s">
        <v>2191</v>
      </c>
      <c r="B1352" s="846" t="s">
        <v>8537</v>
      </c>
      <c r="C1352" s="846" t="s">
        <v>9920</v>
      </c>
      <c r="D1352" s="846" t="s">
        <v>9017</v>
      </c>
      <c r="E1352" s="847" t="s">
        <v>9495</v>
      </c>
      <c r="F1352" s="848" t="s">
        <v>9632</v>
      </c>
      <c r="G1352" s="846" t="s">
        <v>9910</v>
      </c>
      <c r="H1352" s="846" t="s">
        <v>9911</v>
      </c>
      <c r="I1352" s="849">
        <v>-469756</v>
      </c>
      <c r="J1352" s="849">
        <v>1342160</v>
      </c>
      <c r="K1352" s="849">
        <v>6.45</v>
      </c>
      <c r="L1352" s="848" t="s">
        <v>9883</v>
      </c>
      <c r="M1352" s="849">
        <v>1342160</v>
      </c>
      <c r="N1352" s="849">
        <v>0</v>
      </c>
      <c r="O1352" s="849">
        <v>6.8</v>
      </c>
      <c r="P1352" s="849">
        <v>-469756</v>
      </c>
      <c r="Q1352" s="846" t="s">
        <v>6342</v>
      </c>
      <c r="R1352" s="846"/>
      <c r="S1352" s="849">
        <v>0</v>
      </c>
      <c r="T1352" s="849">
        <v>0</v>
      </c>
      <c r="U1352" s="849">
        <v>0</v>
      </c>
      <c r="V1352" s="849">
        <v>0</v>
      </c>
      <c r="W1352" s="849">
        <v>0</v>
      </c>
      <c r="X1352" s="849">
        <v>8658274.16</v>
      </c>
      <c r="Y1352" s="849">
        <v>8188518.16</v>
      </c>
      <c r="Z1352" s="850">
        <v>0.9459</v>
      </c>
    </row>
    <row r="1353" s="823" customFormat="1" ht="25.35" customHeight="1" collapsed="1" spans="1:26">
      <c r="A1353" s="829" t="s">
        <v>2702</v>
      </c>
      <c r="B1353" s="829"/>
      <c r="C1353" s="829"/>
      <c r="D1353" s="829"/>
      <c r="E1353" s="829"/>
      <c r="F1353" s="829"/>
      <c r="G1353" s="829"/>
      <c r="H1353" s="829"/>
      <c r="I1353" s="838">
        <v>-7509492.19206</v>
      </c>
      <c r="J1353" s="839">
        <v>107513366</v>
      </c>
      <c r="K1353" s="840"/>
      <c r="L1353" s="840"/>
      <c r="M1353" s="839">
        <v>4592149</v>
      </c>
      <c r="N1353" s="839">
        <v>42961538.4</v>
      </c>
      <c r="O1353" s="840"/>
      <c r="P1353" s="839">
        <v>-7509492.19206</v>
      </c>
      <c r="Q1353" s="840"/>
      <c r="R1353" s="844"/>
      <c r="S1353" s="844"/>
      <c r="T1353" s="844"/>
      <c r="U1353" s="844"/>
      <c r="V1353" s="844"/>
      <c r="W1353" s="845"/>
      <c r="X1353" s="845"/>
      <c r="Y1353" s="845"/>
      <c r="Z1353" s="845"/>
    </row>
    <row r="1354" s="823" customFormat="1" ht="31.05" hidden="1" customHeight="1" outlineLevel="1" spans="1:26">
      <c r="A1354" s="846" t="s">
        <v>2702</v>
      </c>
      <c r="B1354" s="846" t="s">
        <v>9921</v>
      </c>
      <c r="C1354" s="846" t="s">
        <v>9922</v>
      </c>
      <c r="D1354" s="846" t="s">
        <v>8860</v>
      </c>
      <c r="E1354" s="847" t="s">
        <v>9445</v>
      </c>
      <c r="F1354" s="848" t="s">
        <v>9621</v>
      </c>
      <c r="G1354" s="846" t="s">
        <v>9497</v>
      </c>
      <c r="H1354" s="846" t="s">
        <v>6389</v>
      </c>
      <c r="I1354" s="849">
        <v>369646.1895</v>
      </c>
      <c r="J1354" s="849">
        <v>604596.5</v>
      </c>
      <c r="K1354" s="849">
        <v>22</v>
      </c>
      <c r="L1354" s="848" t="s">
        <v>8079</v>
      </c>
      <c r="M1354" s="849">
        <v>0</v>
      </c>
      <c r="N1354" s="849">
        <v>230596.5</v>
      </c>
      <c r="O1354" s="849">
        <v>23.603</v>
      </c>
      <c r="P1354" s="849">
        <v>369646.1895</v>
      </c>
      <c r="Q1354" s="846"/>
      <c r="R1354" s="846" t="s">
        <v>9923</v>
      </c>
      <c r="S1354" s="849">
        <v>0</v>
      </c>
      <c r="T1354" s="849">
        <v>21.93</v>
      </c>
      <c r="U1354" s="849">
        <v>22.5</v>
      </c>
      <c r="V1354" s="849">
        <v>0</v>
      </c>
      <c r="W1354" s="849">
        <v>-369646.1895</v>
      </c>
      <c r="X1354" s="849">
        <v>0</v>
      </c>
      <c r="Y1354" s="849">
        <v>369646.1895</v>
      </c>
      <c r="Z1354" s="850">
        <v>0.072864</v>
      </c>
    </row>
    <row r="1355" s="823" customFormat="1" ht="31.05" hidden="1" customHeight="1" outlineLevel="1" spans="1:26">
      <c r="A1355" s="846" t="s">
        <v>2702</v>
      </c>
      <c r="B1355" s="846" t="s">
        <v>9921</v>
      </c>
      <c r="C1355" s="846" t="s">
        <v>9924</v>
      </c>
      <c r="D1355" s="846" t="s">
        <v>8860</v>
      </c>
      <c r="E1355" s="847" t="s">
        <v>9445</v>
      </c>
      <c r="F1355" s="848" t="s">
        <v>9792</v>
      </c>
      <c r="G1355" s="846" t="s">
        <v>9497</v>
      </c>
      <c r="H1355" s="846" t="s">
        <v>6389</v>
      </c>
      <c r="I1355" s="849">
        <v>-5196.73</v>
      </c>
      <c r="J1355" s="849">
        <v>270000</v>
      </c>
      <c r="K1355" s="849">
        <v>23.79</v>
      </c>
      <c r="L1355" s="848" t="s">
        <v>9627</v>
      </c>
      <c r="M1355" s="849">
        <v>0</v>
      </c>
      <c r="N1355" s="849">
        <v>27790</v>
      </c>
      <c r="O1355" s="849">
        <v>23.603</v>
      </c>
      <c r="P1355" s="849">
        <v>-5196.73</v>
      </c>
      <c r="Q1355" s="846"/>
      <c r="R1355" s="846" t="s">
        <v>9923</v>
      </c>
      <c r="S1355" s="849">
        <v>0</v>
      </c>
      <c r="T1355" s="849"/>
      <c r="U1355" s="849">
        <v>22.5</v>
      </c>
      <c r="V1355" s="849"/>
      <c r="W1355" s="849"/>
      <c r="X1355" s="849">
        <v>0</v>
      </c>
      <c r="Y1355" s="849">
        <v>-5196.73</v>
      </c>
      <c r="Z1355" s="850">
        <v>-0.00786</v>
      </c>
    </row>
    <row r="1356" s="823" customFormat="1" ht="31.05" hidden="1" customHeight="1" outlineLevel="1" spans="1:26">
      <c r="A1356" s="846" t="s">
        <v>2702</v>
      </c>
      <c r="B1356" s="846" t="s">
        <v>9921</v>
      </c>
      <c r="C1356" s="846" t="s">
        <v>9925</v>
      </c>
      <c r="D1356" s="846" t="s">
        <v>8860</v>
      </c>
      <c r="E1356" s="847" t="s">
        <v>9495</v>
      </c>
      <c r="F1356" s="848" t="s">
        <v>9680</v>
      </c>
      <c r="G1356" s="846" t="s">
        <v>9497</v>
      </c>
      <c r="H1356" s="846" t="s">
        <v>6389</v>
      </c>
      <c r="I1356" s="849">
        <v>-61848.966</v>
      </c>
      <c r="J1356" s="849">
        <v>306000</v>
      </c>
      <c r="K1356" s="849">
        <v>23.3</v>
      </c>
      <c r="L1356" s="848" t="s">
        <v>9599</v>
      </c>
      <c r="M1356" s="849">
        <v>204122</v>
      </c>
      <c r="N1356" s="849">
        <v>0</v>
      </c>
      <c r="O1356" s="849">
        <v>23.603</v>
      </c>
      <c r="P1356" s="849">
        <v>-61848.966</v>
      </c>
      <c r="Q1356" s="846"/>
      <c r="R1356" s="846" t="s">
        <v>9923</v>
      </c>
      <c r="S1356" s="849">
        <v>180638.94</v>
      </c>
      <c r="T1356" s="849">
        <v>22.355</v>
      </c>
      <c r="U1356" s="849">
        <v>22.5</v>
      </c>
      <c r="V1356" s="849">
        <v>-26192.646018</v>
      </c>
      <c r="W1356" s="849">
        <v>35656.319982</v>
      </c>
      <c r="X1356" s="849">
        <v>0</v>
      </c>
      <c r="Y1356" s="849">
        <v>-61848.966</v>
      </c>
      <c r="Z1356" s="850">
        <v>-0.013004</v>
      </c>
    </row>
    <row r="1357" s="823" customFormat="1" ht="31.05" hidden="1" customHeight="1" outlineLevel="1" spans="1:26">
      <c r="A1357" s="846" t="s">
        <v>2702</v>
      </c>
      <c r="B1357" s="846" t="s">
        <v>9926</v>
      </c>
      <c r="C1357" s="846" t="s">
        <v>9927</v>
      </c>
      <c r="D1357" s="846" t="s">
        <v>8853</v>
      </c>
      <c r="E1357" s="847" t="s">
        <v>9445</v>
      </c>
      <c r="F1357" s="848" t="s">
        <v>9632</v>
      </c>
      <c r="G1357" s="846" t="s">
        <v>9497</v>
      </c>
      <c r="H1357" s="846" t="s">
        <v>6389</v>
      </c>
      <c r="I1357" s="849">
        <v>-589039.2105</v>
      </c>
      <c r="J1357" s="849">
        <v>1000000</v>
      </c>
      <c r="K1357" s="849">
        <v>22.81</v>
      </c>
      <c r="L1357" s="848" t="s">
        <v>9627</v>
      </c>
      <c r="M1357" s="849">
        <v>742798.5</v>
      </c>
      <c r="N1357" s="849">
        <v>0</v>
      </c>
      <c r="O1357" s="849">
        <v>23.603</v>
      </c>
      <c r="P1357" s="849">
        <v>-589039.2105</v>
      </c>
      <c r="Q1357" s="846"/>
      <c r="R1357" s="846" t="s">
        <v>9923</v>
      </c>
      <c r="S1357" s="849">
        <v>657343.81</v>
      </c>
      <c r="T1357" s="849">
        <v>22.46</v>
      </c>
      <c r="U1357" s="849">
        <v>22.5</v>
      </c>
      <c r="V1357" s="849">
        <v>-26293.752212</v>
      </c>
      <c r="W1357" s="849">
        <v>562745.458288</v>
      </c>
      <c r="X1357" s="849">
        <v>0</v>
      </c>
      <c r="Y1357" s="849">
        <v>-589039.2105</v>
      </c>
      <c r="Z1357" s="850">
        <v>-0.034765</v>
      </c>
    </row>
    <row r="1358" s="823" customFormat="1" ht="31.05" hidden="1" customHeight="1" outlineLevel="1" spans="1:26">
      <c r="A1358" s="846" t="s">
        <v>2702</v>
      </c>
      <c r="B1358" s="846" t="s">
        <v>9926</v>
      </c>
      <c r="C1358" s="846" t="s">
        <v>9928</v>
      </c>
      <c r="D1358" s="846" t="s">
        <v>8850</v>
      </c>
      <c r="E1358" s="847" t="s">
        <v>9445</v>
      </c>
      <c r="F1358" s="848" t="s">
        <v>9532</v>
      </c>
      <c r="G1358" s="846" t="s">
        <v>9504</v>
      </c>
      <c r="H1358" s="846" t="s">
        <v>6389</v>
      </c>
      <c r="I1358" s="849">
        <v>2076561.612</v>
      </c>
      <c r="J1358" s="849">
        <v>98964</v>
      </c>
      <c r="K1358" s="849">
        <v>2.62</v>
      </c>
      <c r="L1358" s="848" t="s">
        <v>9681</v>
      </c>
      <c r="M1358" s="849">
        <v>0</v>
      </c>
      <c r="N1358" s="849">
        <v>98964</v>
      </c>
      <c r="O1358" s="849">
        <v>23.603</v>
      </c>
      <c r="P1358" s="849">
        <v>2076561.612</v>
      </c>
      <c r="Q1358" s="846"/>
      <c r="R1358" s="846" t="s">
        <v>9923</v>
      </c>
      <c r="S1358" s="849">
        <v>0</v>
      </c>
      <c r="T1358" s="849">
        <v>22.44</v>
      </c>
      <c r="U1358" s="849">
        <v>22.5</v>
      </c>
      <c r="V1358" s="849">
        <v>0</v>
      </c>
      <c r="W1358" s="849">
        <v>-2076561.612</v>
      </c>
      <c r="X1358" s="849">
        <v>0</v>
      </c>
      <c r="Y1358" s="849">
        <v>2076561.612</v>
      </c>
      <c r="Z1358" s="850">
        <v>8.008779</v>
      </c>
    </row>
    <row r="1359" s="823" customFormat="1" ht="31.05" hidden="1" customHeight="1" outlineLevel="1" spans="1:26">
      <c r="A1359" s="846" t="s">
        <v>2702</v>
      </c>
      <c r="B1359" s="846" t="s">
        <v>9926</v>
      </c>
      <c r="C1359" s="846" t="s">
        <v>9929</v>
      </c>
      <c r="D1359" s="846" t="s">
        <v>8858</v>
      </c>
      <c r="E1359" s="847" t="s">
        <v>9495</v>
      </c>
      <c r="F1359" s="848" t="s">
        <v>8079</v>
      </c>
      <c r="G1359" s="846" t="s">
        <v>9497</v>
      </c>
      <c r="H1359" s="846" t="s">
        <v>6389</v>
      </c>
      <c r="I1359" s="849">
        <v>-67653.152</v>
      </c>
      <c r="J1359" s="849">
        <v>100000</v>
      </c>
      <c r="K1359" s="849">
        <v>22.56</v>
      </c>
      <c r="L1359" s="848" t="s">
        <v>9535</v>
      </c>
      <c r="M1359" s="849">
        <v>64864</v>
      </c>
      <c r="N1359" s="849">
        <v>0</v>
      </c>
      <c r="O1359" s="849">
        <v>23.603</v>
      </c>
      <c r="P1359" s="849">
        <v>-67653.152</v>
      </c>
      <c r="Q1359" s="846"/>
      <c r="R1359" s="846" t="s">
        <v>9923</v>
      </c>
      <c r="S1359" s="849">
        <v>57401.77</v>
      </c>
      <c r="T1359" s="849">
        <v>22.19</v>
      </c>
      <c r="U1359" s="849">
        <v>22.5</v>
      </c>
      <c r="V1359" s="849">
        <v>-17794.548673</v>
      </c>
      <c r="W1359" s="849">
        <v>49858.603327</v>
      </c>
      <c r="X1359" s="849">
        <v>0</v>
      </c>
      <c r="Y1359" s="849">
        <v>-67653.152</v>
      </c>
      <c r="Z1359" s="850">
        <v>-0.046232</v>
      </c>
    </row>
    <row r="1360" s="823" customFormat="1" ht="31.05" hidden="1" customHeight="1" outlineLevel="1" spans="1:26">
      <c r="A1360" s="846" t="s">
        <v>2702</v>
      </c>
      <c r="B1360" s="846" t="s">
        <v>2729</v>
      </c>
      <c r="C1360" s="846" t="s">
        <v>9930</v>
      </c>
      <c r="D1360" s="846" t="s">
        <v>8865</v>
      </c>
      <c r="E1360" s="847" t="s">
        <v>9495</v>
      </c>
      <c r="F1360" s="848" t="s">
        <v>9747</v>
      </c>
      <c r="G1360" s="846" t="s">
        <v>9497</v>
      </c>
      <c r="H1360" s="846" t="s">
        <v>6389</v>
      </c>
      <c r="I1360" s="849">
        <v>-77002.395</v>
      </c>
      <c r="J1360" s="849">
        <v>300000</v>
      </c>
      <c r="K1360" s="849">
        <v>22.83</v>
      </c>
      <c r="L1360" s="848" t="s">
        <v>9931</v>
      </c>
      <c r="M1360" s="849">
        <v>99615</v>
      </c>
      <c r="N1360" s="849">
        <v>0</v>
      </c>
      <c r="O1360" s="849">
        <v>23.603</v>
      </c>
      <c r="P1360" s="849">
        <v>-77002.395</v>
      </c>
      <c r="Q1360" s="846"/>
      <c r="R1360" s="846" t="s">
        <v>9923</v>
      </c>
      <c r="S1360" s="849">
        <v>88154.87</v>
      </c>
      <c r="T1360" s="849">
        <v>22.71</v>
      </c>
      <c r="U1360" s="849">
        <v>22.5</v>
      </c>
      <c r="V1360" s="849">
        <v>18512.522124</v>
      </c>
      <c r="W1360" s="849">
        <v>95514.917124</v>
      </c>
      <c r="X1360" s="849">
        <v>0</v>
      </c>
      <c r="Y1360" s="849">
        <v>-77002.395</v>
      </c>
      <c r="Z1360" s="850">
        <v>-0.033859</v>
      </c>
    </row>
    <row r="1361" s="823" customFormat="1" ht="31.05" hidden="1" customHeight="1" outlineLevel="1" spans="1:26">
      <c r="A1361" s="846" t="s">
        <v>2702</v>
      </c>
      <c r="B1361" s="846" t="s">
        <v>9932</v>
      </c>
      <c r="C1361" s="846" t="s">
        <v>9933</v>
      </c>
      <c r="D1361" s="846" t="s">
        <v>8862</v>
      </c>
      <c r="E1361" s="847" t="s">
        <v>9445</v>
      </c>
      <c r="F1361" s="848" t="s">
        <v>9543</v>
      </c>
      <c r="G1361" s="846" t="s">
        <v>9497</v>
      </c>
      <c r="H1361" s="846" t="s">
        <v>6389</v>
      </c>
      <c r="I1361" s="849">
        <v>-1538603.544</v>
      </c>
      <c r="J1361" s="849">
        <v>956843</v>
      </c>
      <c r="K1361" s="849">
        <v>79.3</v>
      </c>
      <c r="L1361" s="848" t="s">
        <v>9681</v>
      </c>
      <c r="M1361" s="849">
        <v>0</v>
      </c>
      <c r="N1361" s="849">
        <v>956843</v>
      </c>
      <c r="O1361" s="849">
        <v>77.692</v>
      </c>
      <c r="P1361" s="849">
        <v>-1538603.544</v>
      </c>
      <c r="Q1361" s="846"/>
      <c r="R1361" s="846" t="s">
        <v>9934</v>
      </c>
      <c r="S1361" s="849">
        <v>0</v>
      </c>
      <c r="T1361" s="849">
        <v>79.89</v>
      </c>
      <c r="U1361" s="849">
        <v>78.14</v>
      </c>
      <c r="V1361" s="849">
        <v>0</v>
      </c>
      <c r="W1361" s="849">
        <v>1538603.544</v>
      </c>
      <c r="X1361" s="849">
        <v>0</v>
      </c>
      <c r="Y1361" s="849">
        <v>-1538603.544</v>
      </c>
      <c r="Z1361" s="850">
        <v>-0.020277</v>
      </c>
    </row>
    <row r="1362" s="823" customFormat="1" ht="31.05" hidden="1" customHeight="1" outlineLevel="1" spans="1:26">
      <c r="A1362" s="846" t="s">
        <v>2702</v>
      </c>
      <c r="B1362" s="846" t="s">
        <v>9932</v>
      </c>
      <c r="C1362" s="846" t="s">
        <v>9935</v>
      </c>
      <c r="D1362" s="846" t="s">
        <v>8856</v>
      </c>
      <c r="E1362" s="847" t="s">
        <v>9495</v>
      </c>
      <c r="F1362" s="848" t="s">
        <v>9532</v>
      </c>
      <c r="G1362" s="846" t="s">
        <v>9497</v>
      </c>
      <c r="H1362" s="846" t="s">
        <v>6389</v>
      </c>
      <c r="I1362" s="849">
        <v>-22797.177</v>
      </c>
      <c r="J1362" s="849">
        <v>256000</v>
      </c>
      <c r="K1362" s="849">
        <v>77.55</v>
      </c>
      <c r="L1362" s="848" t="s">
        <v>9745</v>
      </c>
      <c r="M1362" s="849">
        <v>160543.5</v>
      </c>
      <c r="N1362" s="849">
        <v>0</v>
      </c>
      <c r="O1362" s="849">
        <v>77.692</v>
      </c>
      <c r="P1362" s="849">
        <v>-22797.177</v>
      </c>
      <c r="Q1362" s="846"/>
      <c r="R1362" s="846" t="s">
        <v>9934</v>
      </c>
      <c r="S1362" s="849">
        <v>142073.89</v>
      </c>
      <c r="T1362" s="849">
        <v>77.22</v>
      </c>
      <c r="U1362" s="849">
        <v>78.14</v>
      </c>
      <c r="V1362" s="849">
        <v>-130707.982301</v>
      </c>
      <c r="W1362" s="849">
        <v>-107910.805301</v>
      </c>
      <c r="X1362" s="849">
        <v>0</v>
      </c>
      <c r="Y1362" s="849">
        <v>-22797.177</v>
      </c>
      <c r="Z1362" s="850">
        <v>-0.001831</v>
      </c>
    </row>
    <row r="1363" s="823" customFormat="1" ht="31.05" hidden="1" customHeight="1" outlineLevel="1" spans="1:26">
      <c r="A1363" s="846" t="s">
        <v>2702</v>
      </c>
      <c r="B1363" s="846" t="s">
        <v>9932</v>
      </c>
      <c r="C1363" s="846" t="s">
        <v>9936</v>
      </c>
      <c r="D1363" s="846" t="s">
        <v>8862</v>
      </c>
      <c r="E1363" s="847" t="s">
        <v>9495</v>
      </c>
      <c r="F1363" s="848" t="s">
        <v>9532</v>
      </c>
      <c r="G1363" s="846" t="s">
        <v>9497</v>
      </c>
      <c r="H1363" s="846" t="s">
        <v>6389</v>
      </c>
      <c r="I1363" s="849">
        <v>512</v>
      </c>
      <c r="J1363" s="849">
        <v>64000</v>
      </c>
      <c r="K1363" s="849">
        <v>77.7</v>
      </c>
      <c r="L1363" s="848" t="s">
        <v>9745</v>
      </c>
      <c r="M1363" s="849">
        <v>64000</v>
      </c>
      <c r="N1363" s="849">
        <v>0</v>
      </c>
      <c r="O1363" s="849">
        <v>77.692</v>
      </c>
      <c r="P1363" s="849">
        <v>512</v>
      </c>
      <c r="Q1363" s="846"/>
      <c r="R1363" s="846" t="s">
        <v>9934</v>
      </c>
      <c r="S1363" s="849">
        <v>56637.17</v>
      </c>
      <c r="T1363" s="849">
        <v>77.22</v>
      </c>
      <c r="U1363" s="849">
        <v>78.14</v>
      </c>
      <c r="V1363" s="849">
        <v>-52106.19469</v>
      </c>
      <c r="W1363" s="849">
        <v>-52618.19469</v>
      </c>
      <c r="X1363" s="849">
        <v>0</v>
      </c>
      <c r="Y1363" s="849">
        <v>512</v>
      </c>
      <c r="Z1363" s="850">
        <v>0.000103</v>
      </c>
    </row>
    <row r="1364" s="823" customFormat="1" ht="31.05" hidden="1" customHeight="1" outlineLevel="1" spans="1:26">
      <c r="A1364" s="846" t="s">
        <v>2702</v>
      </c>
      <c r="B1364" s="846" t="s">
        <v>9932</v>
      </c>
      <c r="C1364" s="846" t="s">
        <v>9937</v>
      </c>
      <c r="D1364" s="846" t="s">
        <v>8859</v>
      </c>
      <c r="E1364" s="847" t="s">
        <v>9445</v>
      </c>
      <c r="F1364" s="848" t="s">
        <v>9676</v>
      </c>
      <c r="G1364" s="846" t="s">
        <v>9497</v>
      </c>
      <c r="H1364" s="846" t="s">
        <v>6389</v>
      </c>
      <c r="I1364" s="849">
        <v>-132603.2</v>
      </c>
      <c r="J1364" s="849">
        <v>384000</v>
      </c>
      <c r="K1364" s="849">
        <v>78.155</v>
      </c>
      <c r="L1364" s="848" t="s">
        <v>9773</v>
      </c>
      <c r="M1364" s="849">
        <v>0</v>
      </c>
      <c r="N1364" s="849">
        <v>286400</v>
      </c>
      <c r="O1364" s="849">
        <v>77.692</v>
      </c>
      <c r="P1364" s="849">
        <v>-132603.2</v>
      </c>
      <c r="Q1364" s="846"/>
      <c r="R1364" s="846" t="s">
        <v>9934</v>
      </c>
      <c r="S1364" s="849">
        <v>0</v>
      </c>
      <c r="T1364" s="849">
        <v>77.79</v>
      </c>
      <c r="U1364" s="849">
        <v>78.14</v>
      </c>
      <c r="V1364" s="849">
        <v>0</v>
      </c>
      <c r="W1364" s="849">
        <v>132603.2</v>
      </c>
      <c r="X1364" s="849">
        <v>0</v>
      </c>
      <c r="Y1364" s="849">
        <v>-132603.2</v>
      </c>
      <c r="Z1364" s="850">
        <v>-0.005924</v>
      </c>
    </row>
    <row r="1365" s="823" customFormat="1" ht="31.05" hidden="1" customHeight="1" outlineLevel="1" spans="1:26">
      <c r="A1365" s="846" t="s">
        <v>2702</v>
      </c>
      <c r="B1365" s="846" t="s">
        <v>9932</v>
      </c>
      <c r="C1365" s="846" t="s">
        <v>9938</v>
      </c>
      <c r="D1365" s="846" t="s">
        <v>8854</v>
      </c>
      <c r="E1365" s="847" t="s">
        <v>9445</v>
      </c>
      <c r="F1365" s="848" t="s">
        <v>9676</v>
      </c>
      <c r="G1365" s="846" t="s">
        <v>9497</v>
      </c>
      <c r="H1365" s="846" t="s">
        <v>6389</v>
      </c>
      <c r="I1365" s="849">
        <v>22884.294</v>
      </c>
      <c r="J1365" s="849">
        <v>320000</v>
      </c>
      <c r="K1365" s="849">
        <v>77.55</v>
      </c>
      <c r="L1365" s="848" t="s">
        <v>9886</v>
      </c>
      <c r="M1365" s="849">
        <v>0</v>
      </c>
      <c r="N1365" s="849">
        <v>161157</v>
      </c>
      <c r="O1365" s="849">
        <v>77.692</v>
      </c>
      <c r="P1365" s="849">
        <v>22884.294</v>
      </c>
      <c r="Q1365" s="846"/>
      <c r="R1365" s="846" t="s">
        <v>9934</v>
      </c>
      <c r="S1365" s="849">
        <v>0</v>
      </c>
      <c r="T1365" s="849">
        <v>77.79</v>
      </c>
      <c r="U1365" s="849">
        <v>78.14</v>
      </c>
      <c r="V1365" s="849">
        <v>0</v>
      </c>
      <c r="W1365" s="849">
        <v>-22884.294</v>
      </c>
      <c r="X1365" s="849">
        <v>0</v>
      </c>
      <c r="Y1365" s="849">
        <v>22884.294</v>
      </c>
      <c r="Z1365" s="850">
        <v>0.001831</v>
      </c>
    </row>
    <row r="1366" s="823" customFormat="1" ht="31.05" hidden="1" customHeight="1" outlineLevel="1" spans="1:26">
      <c r="A1366" s="846" t="s">
        <v>2702</v>
      </c>
      <c r="B1366" s="846" t="s">
        <v>9932</v>
      </c>
      <c r="C1366" s="846" t="s">
        <v>9939</v>
      </c>
      <c r="D1366" s="846" t="s">
        <v>8863</v>
      </c>
      <c r="E1366" s="847" t="s">
        <v>9495</v>
      </c>
      <c r="F1366" s="848" t="s">
        <v>9728</v>
      </c>
      <c r="G1366" s="846" t="s">
        <v>9497</v>
      </c>
      <c r="H1366" s="846" t="s">
        <v>6389</v>
      </c>
      <c r="I1366" s="849">
        <v>46355.088</v>
      </c>
      <c r="J1366" s="849">
        <v>320000</v>
      </c>
      <c r="K1366" s="849">
        <v>77.9</v>
      </c>
      <c r="L1366" s="848" t="s">
        <v>9737</v>
      </c>
      <c r="M1366" s="849">
        <v>222861</v>
      </c>
      <c r="N1366" s="849">
        <v>0</v>
      </c>
      <c r="O1366" s="849">
        <v>77.692</v>
      </c>
      <c r="P1366" s="849">
        <v>46355.088</v>
      </c>
      <c r="Q1366" s="846"/>
      <c r="R1366" s="846" t="s">
        <v>9934</v>
      </c>
      <c r="S1366" s="849">
        <v>197222.12</v>
      </c>
      <c r="T1366" s="849">
        <v>78.26</v>
      </c>
      <c r="U1366" s="849">
        <v>78.14</v>
      </c>
      <c r="V1366" s="849">
        <v>23666.654867</v>
      </c>
      <c r="W1366" s="849">
        <v>-22688.433133</v>
      </c>
      <c r="X1366" s="849">
        <v>0</v>
      </c>
      <c r="Y1366" s="849">
        <v>46355.088</v>
      </c>
      <c r="Z1366" s="850">
        <v>0.00267</v>
      </c>
    </row>
    <row r="1367" s="823" customFormat="1" ht="31.05" hidden="1" customHeight="1" outlineLevel="1" spans="1:26">
      <c r="A1367" s="846" t="s">
        <v>2702</v>
      </c>
      <c r="B1367" s="846" t="s">
        <v>9940</v>
      </c>
      <c r="C1367" s="846" t="s">
        <v>9941</v>
      </c>
      <c r="D1367" s="846" t="s">
        <v>8864</v>
      </c>
      <c r="E1367" s="847" t="s">
        <v>9495</v>
      </c>
      <c r="F1367" s="848" t="s">
        <v>9532</v>
      </c>
      <c r="G1367" s="846" t="s">
        <v>9497</v>
      </c>
      <c r="H1367" s="846" t="s">
        <v>6389</v>
      </c>
      <c r="I1367" s="849">
        <v>-18056.578</v>
      </c>
      <c r="J1367" s="849">
        <v>192000</v>
      </c>
      <c r="K1367" s="849">
        <v>77.55</v>
      </c>
      <c r="L1367" s="848" t="s">
        <v>9745</v>
      </c>
      <c r="M1367" s="849">
        <v>127159</v>
      </c>
      <c r="N1367" s="849">
        <v>0</v>
      </c>
      <c r="O1367" s="849">
        <v>77.692</v>
      </c>
      <c r="P1367" s="849">
        <v>-18056.578</v>
      </c>
      <c r="Q1367" s="846"/>
      <c r="R1367" s="846" t="s">
        <v>9934</v>
      </c>
      <c r="S1367" s="849">
        <v>112530.09</v>
      </c>
      <c r="T1367" s="849">
        <v>77.22</v>
      </c>
      <c r="U1367" s="849">
        <v>78.14</v>
      </c>
      <c r="V1367" s="849">
        <v>-103527.681416</v>
      </c>
      <c r="W1367" s="849">
        <v>-85471.103416</v>
      </c>
      <c r="X1367" s="849">
        <v>0</v>
      </c>
      <c r="Y1367" s="849">
        <v>-18056.578</v>
      </c>
      <c r="Z1367" s="850">
        <v>-0.001831</v>
      </c>
    </row>
    <row r="1368" s="823" customFormat="1" ht="31.05" hidden="1" customHeight="1" outlineLevel="1" spans="1:26">
      <c r="A1368" s="846" t="s">
        <v>2702</v>
      </c>
      <c r="B1368" s="846" t="s">
        <v>9942</v>
      </c>
      <c r="C1368" s="846" t="s">
        <v>9943</v>
      </c>
      <c r="D1368" s="846" t="s">
        <v>8849</v>
      </c>
      <c r="E1368" s="847" t="s">
        <v>9445</v>
      </c>
      <c r="F1368" s="848" t="s">
        <v>9556</v>
      </c>
      <c r="G1368" s="846" t="s">
        <v>9497</v>
      </c>
      <c r="H1368" s="846" t="s">
        <v>6389</v>
      </c>
      <c r="I1368" s="849">
        <v>1529493.686035</v>
      </c>
      <c r="J1368" s="849">
        <v>1953060</v>
      </c>
      <c r="K1368" s="849">
        <v>68</v>
      </c>
      <c r="L1368" s="848" t="s">
        <v>9505</v>
      </c>
      <c r="M1368" s="849">
        <v>0</v>
      </c>
      <c r="N1368" s="849">
        <v>1932455</v>
      </c>
      <c r="O1368" s="849">
        <v>68.791477</v>
      </c>
      <c r="P1368" s="849">
        <v>1529493.686035</v>
      </c>
      <c r="Q1368" s="846"/>
      <c r="R1368" s="846" t="s">
        <v>9934</v>
      </c>
      <c r="S1368" s="849">
        <v>0</v>
      </c>
      <c r="T1368" s="849">
        <v>75.3</v>
      </c>
      <c r="U1368" s="849">
        <v>78.14</v>
      </c>
      <c r="V1368" s="849">
        <v>0</v>
      </c>
      <c r="W1368" s="849">
        <v>-1529493.686035</v>
      </c>
      <c r="X1368" s="849">
        <v>0</v>
      </c>
      <c r="Y1368" s="849">
        <v>1529493.686035</v>
      </c>
      <c r="Z1368" s="850">
        <v>0.011639</v>
      </c>
    </row>
    <row r="1369" s="823" customFormat="1" ht="31.05" hidden="1" customHeight="1" outlineLevel="1" spans="1:26">
      <c r="A1369" s="846" t="s">
        <v>2702</v>
      </c>
      <c r="B1369" s="846" t="s">
        <v>9942</v>
      </c>
      <c r="C1369" s="846" t="s">
        <v>9944</v>
      </c>
      <c r="D1369" s="846" t="s">
        <v>8849</v>
      </c>
      <c r="E1369" s="847" t="s">
        <v>9445</v>
      </c>
      <c r="F1369" s="848" t="s">
        <v>9532</v>
      </c>
      <c r="G1369" s="846" t="s">
        <v>9497</v>
      </c>
      <c r="H1369" s="846" t="s">
        <v>6389</v>
      </c>
      <c r="I1369" s="849">
        <v>194600.44999</v>
      </c>
      <c r="J1369" s="849">
        <v>2000000</v>
      </c>
      <c r="K1369" s="849">
        <v>68</v>
      </c>
      <c r="L1369" s="848" t="s">
        <v>9599</v>
      </c>
      <c r="M1369" s="849">
        <v>0</v>
      </c>
      <c r="N1369" s="849">
        <v>245870</v>
      </c>
      <c r="O1369" s="849">
        <v>68.791477</v>
      </c>
      <c r="P1369" s="849">
        <v>194600.44999</v>
      </c>
      <c r="Q1369" s="846"/>
      <c r="R1369" s="846" t="s">
        <v>9934</v>
      </c>
      <c r="S1369" s="849">
        <v>0</v>
      </c>
      <c r="T1369" s="849">
        <v>77.22</v>
      </c>
      <c r="U1369" s="849">
        <v>78.14</v>
      </c>
      <c r="V1369" s="849">
        <v>0</v>
      </c>
      <c r="W1369" s="849">
        <v>-194600.44999</v>
      </c>
      <c r="X1369" s="849">
        <v>0</v>
      </c>
      <c r="Y1369" s="849">
        <v>194600.44999</v>
      </c>
      <c r="Z1369" s="850">
        <v>0.011639</v>
      </c>
    </row>
    <row r="1370" s="823" customFormat="1" ht="31.05" hidden="1" customHeight="1" outlineLevel="1" spans="1:26">
      <c r="A1370" s="846" t="s">
        <v>2702</v>
      </c>
      <c r="B1370" s="846" t="s">
        <v>9942</v>
      </c>
      <c r="C1370" s="846" t="s">
        <v>9945</v>
      </c>
      <c r="D1370" s="846" t="s">
        <v>8855</v>
      </c>
      <c r="E1370" s="847" t="s">
        <v>9445</v>
      </c>
      <c r="F1370" s="848" t="s">
        <v>8079</v>
      </c>
      <c r="G1370" s="846" t="s">
        <v>9497</v>
      </c>
      <c r="H1370" s="846" t="s">
        <v>6389</v>
      </c>
      <c r="I1370" s="849">
        <v>-4641041.156627</v>
      </c>
      <c r="J1370" s="849">
        <v>1000000</v>
      </c>
      <c r="K1370" s="849">
        <v>77.7</v>
      </c>
      <c r="L1370" s="848" t="s">
        <v>9505</v>
      </c>
      <c r="M1370" s="849">
        <v>0</v>
      </c>
      <c r="N1370" s="849">
        <v>520966.4</v>
      </c>
      <c r="O1370" s="849">
        <v>68.791477</v>
      </c>
      <c r="P1370" s="849">
        <v>-4641041.156627</v>
      </c>
      <c r="Q1370" s="846"/>
      <c r="R1370" s="846" t="s">
        <v>9934</v>
      </c>
      <c r="S1370" s="849">
        <v>0</v>
      </c>
      <c r="T1370" s="849">
        <v>77.45</v>
      </c>
      <c r="U1370" s="849">
        <v>78.14</v>
      </c>
      <c r="V1370" s="849">
        <v>0</v>
      </c>
      <c r="W1370" s="849">
        <v>4641041.156627</v>
      </c>
      <c r="X1370" s="849">
        <v>0</v>
      </c>
      <c r="Y1370" s="849">
        <v>-4641041.156627</v>
      </c>
      <c r="Z1370" s="850">
        <v>-0.114653</v>
      </c>
    </row>
    <row r="1371" s="823" customFormat="1" ht="31.05" hidden="1" customHeight="1" outlineLevel="1" spans="1:26">
      <c r="A1371" s="846" t="s">
        <v>2702</v>
      </c>
      <c r="B1371" s="846" t="s">
        <v>2715</v>
      </c>
      <c r="C1371" s="846" t="s">
        <v>9946</v>
      </c>
      <c r="D1371" s="846" t="s">
        <v>7422</v>
      </c>
      <c r="E1371" s="847" t="s">
        <v>9445</v>
      </c>
      <c r="F1371" s="848" t="s">
        <v>9526</v>
      </c>
      <c r="G1371" s="846" t="s">
        <v>9497</v>
      </c>
      <c r="H1371" s="846" t="s">
        <v>6389</v>
      </c>
      <c r="I1371" s="849">
        <v>-1200377.475</v>
      </c>
      <c r="J1371" s="849">
        <v>1984095</v>
      </c>
      <c r="K1371" s="849">
        <v>17.38</v>
      </c>
      <c r="L1371" s="848" t="s">
        <v>9532</v>
      </c>
      <c r="M1371" s="849">
        <v>0</v>
      </c>
      <c r="N1371" s="849">
        <v>1984095</v>
      </c>
      <c r="O1371" s="849">
        <v>16.775</v>
      </c>
      <c r="P1371" s="849">
        <v>-1200377.475</v>
      </c>
      <c r="Q1371" s="846"/>
      <c r="R1371" s="846" t="s">
        <v>9947</v>
      </c>
      <c r="S1371" s="849">
        <v>0</v>
      </c>
      <c r="T1371" s="849">
        <v>17.635</v>
      </c>
      <c r="U1371" s="849">
        <v>16.87</v>
      </c>
      <c r="V1371" s="849">
        <v>0</v>
      </c>
      <c r="W1371" s="849">
        <v>1200377.475</v>
      </c>
      <c r="X1371" s="849">
        <v>0</v>
      </c>
      <c r="Y1371" s="849">
        <v>-1200377.475</v>
      </c>
      <c r="Z1371" s="850">
        <v>-0.03481</v>
      </c>
    </row>
    <row r="1372" s="823" customFormat="1" ht="31.05" hidden="1" customHeight="1" outlineLevel="1" spans="1:26">
      <c r="A1372" s="846" t="s">
        <v>2702</v>
      </c>
      <c r="B1372" s="846" t="s">
        <v>2715</v>
      </c>
      <c r="C1372" s="846" t="s">
        <v>9948</v>
      </c>
      <c r="D1372" s="846" t="s">
        <v>8861</v>
      </c>
      <c r="E1372" s="847" t="s">
        <v>9445</v>
      </c>
      <c r="F1372" s="848" t="s">
        <v>9516</v>
      </c>
      <c r="G1372" s="846" t="s">
        <v>9497</v>
      </c>
      <c r="H1372" s="846" t="s">
        <v>6389</v>
      </c>
      <c r="I1372" s="849">
        <v>-538356</v>
      </c>
      <c r="J1372" s="849">
        <v>1025440</v>
      </c>
      <c r="K1372" s="849">
        <v>17.3</v>
      </c>
      <c r="L1372" s="848" t="s">
        <v>9552</v>
      </c>
      <c r="M1372" s="849">
        <v>0</v>
      </c>
      <c r="N1372" s="849">
        <v>1025440</v>
      </c>
      <c r="O1372" s="849">
        <v>16.775</v>
      </c>
      <c r="P1372" s="849">
        <v>-538356</v>
      </c>
      <c r="Q1372" s="846"/>
      <c r="R1372" s="846" t="s">
        <v>9947</v>
      </c>
      <c r="S1372" s="849">
        <v>0</v>
      </c>
      <c r="T1372" s="849">
        <v>17.67</v>
      </c>
      <c r="U1372" s="849">
        <v>16.87</v>
      </c>
      <c r="V1372" s="849">
        <v>0</v>
      </c>
      <c r="W1372" s="849">
        <v>538356</v>
      </c>
      <c r="X1372" s="849">
        <v>0</v>
      </c>
      <c r="Y1372" s="849">
        <v>-538356</v>
      </c>
      <c r="Z1372" s="850">
        <v>-0.030347</v>
      </c>
    </row>
    <row r="1373" s="823" customFormat="1" ht="31.05" hidden="1" customHeight="1" outlineLevel="1" spans="1:26">
      <c r="A1373" s="846" t="s">
        <v>2702</v>
      </c>
      <c r="B1373" s="846" t="s">
        <v>2715</v>
      </c>
      <c r="C1373" s="846" t="s">
        <v>7413</v>
      </c>
      <c r="D1373" s="846" t="s">
        <v>7414</v>
      </c>
      <c r="E1373" s="847" t="s">
        <v>9445</v>
      </c>
      <c r="F1373" s="848" t="s">
        <v>9499</v>
      </c>
      <c r="G1373" s="846" t="s">
        <v>9497</v>
      </c>
      <c r="H1373" s="846" t="s">
        <v>6389</v>
      </c>
      <c r="I1373" s="849">
        <v>337218.75</v>
      </c>
      <c r="J1373" s="849">
        <v>2000000</v>
      </c>
      <c r="K1373" s="849">
        <v>17.15</v>
      </c>
      <c r="L1373" s="848" t="s">
        <v>9676</v>
      </c>
      <c r="M1373" s="849">
        <v>899250</v>
      </c>
      <c r="N1373" s="849">
        <v>0</v>
      </c>
      <c r="O1373" s="849">
        <v>16.775</v>
      </c>
      <c r="P1373" s="849">
        <v>337218.75</v>
      </c>
      <c r="Q1373" s="846"/>
      <c r="R1373" s="846" t="s">
        <v>9947</v>
      </c>
      <c r="S1373" s="849">
        <v>795796.46</v>
      </c>
      <c r="T1373" s="849">
        <v>17.445</v>
      </c>
      <c r="U1373" s="849">
        <v>16.87</v>
      </c>
      <c r="V1373" s="849">
        <v>457582.964602</v>
      </c>
      <c r="W1373" s="849">
        <v>120364.214602</v>
      </c>
      <c r="X1373" s="849">
        <v>0</v>
      </c>
      <c r="Y1373" s="849">
        <v>337218.75</v>
      </c>
      <c r="Z1373" s="850">
        <v>0.021866</v>
      </c>
    </row>
    <row r="1374" s="823" customFormat="1" ht="31.05" hidden="1" customHeight="1" outlineLevel="1" spans="1:26">
      <c r="A1374" s="846" t="s">
        <v>2702</v>
      </c>
      <c r="B1374" s="846" t="s">
        <v>2715</v>
      </c>
      <c r="C1374" s="846" t="s">
        <v>9949</v>
      </c>
      <c r="D1374" s="846" t="s">
        <v>8861</v>
      </c>
      <c r="E1374" s="847" t="s">
        <v>9445</v>
      </c>
      <c r="F1374" s="848" t="s">
        <v>9508</v>
      </c>
      <c r="G1374" s="846" t="s">
        <v>9497</v>
      </c>
      <c r="H1374" s="846" t="s">
        <v>6389</v>
      </c>
      <c r="I1374" s="849">
        <v>-46688.25</v>
      </c>
      <c r="J1374" s="849">
        <v>2000000</v>
      </c>
      <c r="K1374" s="849">
        <v>16.85</v>
      </c>
      <c r="L1374" s="848" t="s">
        <v>8187</v>
      </c>
      <c r="M1374" s="849">
        <v>0</v>
      </c>
      <c r="N1374" s="849">
        <v>622510</v>
      </c>
      <c r="O1374" s="849">
        <v>16.775</v>
      </c>
      <c r="P1374" s="849">
        <v>-46688.25</v>
      </c>
      <c r="Q1374" s="846"/>
      <c r="R1374" s="846" t="s">
        <v>9947</v>
      </c>
      <c r="S1374" s="849">
        <v>0</v>
      </c>
      <c r="T1374" s="849">
        <v>16.66</v>
      </c>
      <c r="U1374" s="849">
        <v>16.87</v>
      </c>
      <c r="V1374" s="849">
        <v>0</v>
      </c>
      <c r="W1374" s="849">
        <v>46688.25</v>
      </c>
      <c r="X1374" s="849">
        <v>0</v>
      </c>
      <c r="Y1374" s="849">
        <v>-46688.25</v>
      </c>
      <c r="Z1374" s="850">
        <v>-0.004451</v>
      </c>
    </row>
    <row r="1375" s="823" customFormat="1" ht="31.05" hidden="1" customHeight="1" outlineLevel="1" spans="1:26">
      <c r="A1375" s="846" t="s">
        <v>2702</v>
      </c>
      <c r="B1375" s="846" t="s">
        <v>9950</v>
      </c>
      <c r="C1375" s="846" t="s">
        <v>9951</v>
      </c>
      <c r="D1375" s="846" t="s">
        <v>8851</v>
      </c>
      <c r="E1375" s="847" t="s">
        <v>9445</v>
      </c>
      <c r="F1375" s="848" t="s">
        <v>9570</v>
      </c>
      <c r="G1375" s="846" t="s">
        <v>9497</v>
      </c>
      <c r="H1375" s="846" t="s">
        <v>6389</v>
      </c>
      <c r="I1375" s="849">
        <v>-213035.491367</v>
      </c>
      <c r="J1375" s="849">
        <v>2385442</v>
      </c>
      <c r="K1375" s="849">
        <v>18.2195</v>
      </c>
      <c r="L1375" s="848" t="s">
        <v>9536</v>
      </c>
      <c r="M1375" s="849">
        <v>0</v>
      </c>
      <c r="N1375" s="849">
        <v>648807</v>
      </c>
      <c r="O1375" s="849">
        <v>17.89115</v>
      </c>
      <c r="P1375" s="849">
        <v>-213035.491367</v>
      </c>
      <c r="Q1375" s="846"/>
      <c r="R1375" s="846" t="s">
        <v>9952</v>
      </c>
      <c r="S1375" s="849">
        <v>0</v>
      </c>
      <c r="T1375" s="849">
        <v>20.83</v>
      </c>
      <c r="U1375" s="849">
        <v>20.13</v>
      </c>
      <c r="V1375" s="849">
        <v>0</v>
      </c>
      <c r="W1375" s="849">
        <v>213035.491367</v>
      </c>
      <c r="X1375" s="849">
        <v>0</v>
      </c>
      <c r="Y1375" s="849">
        <v>-213035.491367</v>
      </c>
      <c r="Z1375" s="850">
        <v>-0.018022</v>
      </c>
    </row>
    <row r="1376" s="823" customFormat="1" ht="31.05" hidden="1" customHeight="1" outlineLevel="1" spans="1:26">
      <c r="A1376" s="846" t="s">
        <v>2702</v>
      </c>
      <c r="B1376" s="846" t="s">
        <v>9950</v>
      </c>
      <c r="C1376" s="846" t="s">
        <v>9953</v>
      </c>
      <c r="D1376" s="846" t="s">
        <v>8851</v>
      </c>
      <c r="E1376" s="847" t="s">
        <v>9445</v>
      </c>
      <c r="F1376" s="848" t="s">
        <v>9488</v>
      </c>
      <c r="G1376" s="846" t="s">
        <v>9497</v>
      </c>
      <c r="H1376" s="846" t="s">
        <v>6389</v>
      </c>
      <c r="I1376" s="849">
        <v>-890300.643</v>
      </c>
      <c r="J1376" s="849">
        <v>9469873</v>
      </c>
      <c r="K1376" s="849">
        <v>20.53</v>
      </c>
      <c r="L1376" s="848" t="s">
        <v>9599</v>
      </c>
      <c r="M1376" s="849">
        <v>0</v>
      </c>
      <c r="N1376" s="849">
        <v>2844411</v>
      </c>
      <c r="O1376" s="849">
        <v>20.217</v>
      </c>
      <c r="P1376" s="849">
        <v>-890300.643</v>
      </c>
      <c r="Q1376" s="846"/>
      <c r="R1376" s="846" t="s">
        <v>9952</v>
      </c>
      <c r="S1376" s="849">
        <v>0</v>
      </c>
      <c r="T1376" s="849">
        <v>20.615</v>
      </c>
      <c r="U1376" s="849">
        <v>20.13</v>
      </c>
      <c r="V1376" s="849">
        <v>0</v>
      </c>
      <c r="W1376" s="849">
        <v>890300.643</v>
      </c>
      <c r="X1376" s="849">
        <v>0</v>
      </c>
      <c r="Y1376" s="849">
        <v>-890300.643</v>
      </c>
      <c r="Z1376" s="850">
        <v>-0.015246</v>
      </c>
    </row>
    <row r="1377" s="823" customFormat="1" ht="31.05" hidden="1" customHeight="1" outlineLevel="1" spans="1:26">
      <c r="A1377" s="846" t="s">
        <v>2702</v>
      </c>
      <c r="B1377" s="846" t="s">
        <v>9950</v>
      </c>
      <c r="C1377" s="846" t="s">
        <v>9954</v>
      </c>
      <c r="D1377" s="846" t="s">
        <v>8851</v>
      </c>
      <c r="E1377" s="847" t="s">
        <v>9445</v>
      </c>
      <c r="F1377" s="848" t="s">
        <v>8306</v>
      </c>
      <c r="G1377" s="846" t="s">
        <v>9497</v>
      </c>
      <c r="H1377" s="846" t="s">
        <v>6389</v>
      </c>
      <c r="I1377" s="849">
        <v>-719664.617841</v>
      </c>
      <c r="J1377" s="849">
        <v>2264880</v>
      </c>
      <c r="K1377" s="849">
        <v>18.2089</v>
      </c>
      <c r="L1377" s="848" t="s">
        <v>9690</v>
      </c>
      <c r="M1377" s="849">
        <v>0</v>
      </c>
      <c r="N1377" s="849">
        <v>2264880</v>
      </c>
      <c r="O1377" s="849">
        <v>17.89115</v>
      </c>
      <c r="P1377" s="849">
        <v>-719664.617841</v>
      </c>
      <c r="Q1377" s="846"/>
      <c r="R1377" s="846" t="s">
        <v>9952</v>
      </c>
      <c r="S1377" s="849">
        <v>0</v>
      </c>
      <c r="T1377" s="849">
        <v>20.62</v>
      </c>
      <c r="U1377" s="849">
        <v>20.13</v>
      </c>
      <c r="V1377" s="849">
        <v>0</v>
      </c>
      <c r="W1377" s="849">
        <v>719664.617841</v>
      </c>
      <c r="X1377" s="849">
        <v>0</v>
      </c>
      <c r="Y1377" s="849">
        <v>-719664.617841</v>
      </c>
      <c r="Z1377" s="850">
        <v>-0.01745</v>
      </c>
    </row>
    <row r="1378" s="823" customFormat="1" ht="31.05" hidden="1" customHeight="1" outlineLevel="1" spans="1:26">
      <c r="A1378" s="846" t="s">
        <v>2702</v>
      </c>
      <c r="B1378" s="846" t="s">
        <v>9950</v>
      </c>
      <c r="C1378" s="846" t="s">
        <v>9955</v>
      </c>
      <c r="D1378" s="846" t="s">
        <v>8866</v>
      </c>
      <c r="E1378" s="847" t="s">
        <v>9445</v>
      </c>
      <c r="F1378" s="848" t="s">
        <v>9575</v>
      </c>
      <c r="G1378" s="846" t="s">
        <v>9497</v>
      </c>
      <c r="H1378" s="846" t="s">
        <v>6389</v>
      </c>
      <c r="I1378" s="849">
        <v>-312600.387</v>
      </c>
      <c r="J1378" s="849">
        <v>816189</v>
      </c>
      <c r="K1378" s="849">
        <v>20.6</v>
      </c>
      <c r="L1378" s="848" t="s">
        <v>9575</v>
      </c>
      <c r="M1378" s="849">
        <v>0</v>
      </c>
      <c r="N1378" s="849">
        <v>816189</v>
      </c>
      <c r="O1378" s="849">
        <v>20.217</v>
      </c>
      <c r="P1378" s="849">
        <v>-312600.387</v>
      </c>
      <c r="Q1378" s="846"/>
      <c r="R1378" s="846" t="s">
        <v>9952</v>
      </c>
      <c r="S1378" s="849">
        <v>0</v>
      </c>
      <c r="T1378" s="849">
        <v>20.64</v>
      </c>
      <c r="U1378" s="849">
        <v>20.13</v>
      </c>
      <c r="V1378" s="849">
        <v>0</v>
      </c>
      <c r="W1378" s="849">
        <v>312600.387</v>
      </c>
      <c r="X1378" s="849">
        <v>0</v>
      </c>
      <c r="Y1378" s="849">
        <v>-312600.387</v>
      </c>
      <c r="Z1378" s="850">
        <v>-0.018592</v>
      </c>
    </row>
    <row r="1379" s="823" customFormat="1" ht="31.05" hidden="1" customHeight="1" outlineLevel="1" spans="1:26">
      <c r="A1379" s="846" t="s">
        <v>2702</v>
      </c>
      <c r="B1379" s="846" t="s">
        <v>9950</v>
      </c>
      <c r="C1379" s="846" t="s">
        <v>9956</v>
      </c>
      <c r="D1379" s="846" t="s">
        <v>8851</v>
      </c>
      <c r="E1379" s="847" t="s">
        <v>9445</v>
      </c>
      <c r="F1379" s="848" t="s">
        <v>8301</v>
      </c>
      <c r="G1379" s="846" t="s">
        <v>9497</v>
      </c>
      <c r="H1379" s="846" t="s">
        <v>6389</v>
      </c>
      <c r="I1379" s="849">
        <v>-817128.910587</v>
      </c>
      <c r="J1379" s="849">
        <v>1871192</v>
      </c>
      <c r="K1379" s="849">
        <v>18.4301</v>
      </c>
      <c r="L1379" s="848" t="s">
        <v>9690</v>
      </c>
      <c r="M1379" s="849">
        <v>0</v>
      </c>
      <c r="N1379" s="849">
        <v>1516151</v>
      </c>
      <c r="O1379" s="849">
        <v>17.89115</v>
      </c>
      <c r="P1379" s="849">
        <v>-817128.910587</v>
      </c>
      <c r="Q1379" s="846"/>
      <c r="R1379" s="846" t="s">
        <v>9952</v>
      </c>
      <c r="S1379" s="849">
        <v>0</v>
      </c>
      <c r="T1379" s="849">
        <v>20.97</v>
      </c>
      <c r="U1379" s="849">
        <v>20.13</v>
      </c>
      <c r="V1379" s="849">
        <v>0</v>
      </c>
      <c r="W1379" s="849">
        <v>817128.910587</v>
      </c>
      <c r="X1379" s="849">
        <v>0</v>
      </c>
      <c r="Y1379" s="849">
        <v>-817128.910587</v>
      </c>
      <c r="Z1379" s="850">
        <v>-0.029243</v>
      </c>
    </row>
    <row r="1380" s="823" customFormat="1" ht="31.05" hidden="1" customHeight="1" outlineLevel="1" spans="1:26">
      <c r="A1380" s="846" t="s">
        <v>2702</v>
      </c>
      <c r="B1380" s="846" t="s">
        <v>9950</v>
      </c>
      <c r="C1380" s="846" t="s">
        <v>9957</v>
      </c>
      <c r="D1380" s="846" t="s">
        <v>8866</v>
      </c>
      <c r="E1380" s="847" t="s">
        <v>9445</v>
      </c>
      <c r="F1380" s="848" t="s">
        <v>9494</v>
      </c>
      <c r="G1380" s="846" t="s">
        <v>9497</v>
      </c>
      <c r="H1380" s="846" t="s">
        <v>6389</v>
      </c>
      <c r="I1380" s="849">
        <v>-250295</v>
      </c>
      <c r="J1380" s="849">
        <v>806210</v>
      </c>
      <c r="K1380" s="849">
        <v>20.66</v>
      </c>
      <c r="L1380" s="848" t="s">
        <v>9494</v>
      </c>
      <c r="M1380" s="849">
        <v>0</v>
      </c>
      <c r="N1380" s="849">
        <v>565000</v>
      </c>
      <c r="O1380" s="849">
        <v>20.217</v>
      </c>
      <c r="P1380" s="849">
        <v>-250295</v>
      </c>
      <c r="Q1380" s="846"/>
      <c r="R1380" s="846" t="s">
        <v>9952</v>
      </c>
      <c r="S1380" s="849">
        <v>0</v>
      </c>
      <c r="T1380" s="849">
        <v>20.705</v>
      </c>
      <c r="U1380" s="849">
        <v>20.13</v>
      </c>
      <c r="V1380" s="849">
        <v>0</v>
      </c>
      <c r="W1380" s="849">
        <v>250295</v>
      </c>
      <c r="X1380" s="849">
        <v>0</v>
      </c>
      <c r="Y1380" s="849">
        <v>-250295</v>
      </c>
      <c r="Z1380" s="850">
        <v>-0.021442</v>
      </c>
    </row>
    <row r="1381" s="823" customFormat="1" ht="31.05" hidden="1" customHeight="1" outlineLevel="1" spans="1:26">
      <c r="A1381" s="846" t="s">
        <v>2702</v>
      </c>
      <c r="B1381" s="846" t="s">
        <v>9950</v>
      </c>
      <c r="C1381" s="846" t="s">
        <v>9958</v>
      </c>
      <c r="D1381" s="846" t="s">
        <v>8852</v>
      </c>
      <c r="E1381" s="847" t="s">
        <v>9445</v>
      </c>
      <c r="F1381" s="848" t="s">
        <v>8239</v>
      </c>
      <c r="G1381" s="846" t="s">
        <v>9497</v>
      </c>
      <c r="H1381" s="846" t="s">
        <v>6389</v>
      </c>
      <c r="I1381" s="849">
        <v>122154.291</v>
      </c>
      <c r="J1381" s="849">
        <v>14000000</v>
      </c>
      <c r="K1381" s="849">
        <v>20</v>
      </c>
      <c r="L1381" s="848" t="s">
        <v>9532</v>
      </c>
      <c r="M1381" s="849">
        <v>0</v>
      </c>
      <c r="N1381" s="849">
        <v>562923</v>
      </c>
      <c r="O1381" s="849">
        <v>20.217</v>
      </c>
      <c r="P1381" s="849">
        <v>122154.291</v>
      </c>
      <c r="Q1381" s="846"/>
      <c r="R1381" s="846" t="s">
        <v>9952</v>
      </c>
      <c r="S1381" s="849">
        <v>0</v>
      </c>
      <c r="T1381" s="849">
        <v>19.805</v>
      </c>
      <c r="U1381" s="849">
        <v>20.13</v>
      </c>
      <c r="V1381" s="849">
        <v>0</v>
      </c>
      <c r="W1381" s="849">
        <v>-122154.291</v>
      </c>
      <c r="X1381" s="849">
        <v>0</v>
      </c>
      <c r="Y1381" s="849">
        <v>122154.291</v>
      </c>
      <c r="Z1381" s="850">
        <v>0.01085</v>
      </c>
    </row>
    <row r="1382" s="823" customFormat="1" ht="31.05" hidden="1" customHeight="1" outlineLevel="1" spans="1:26">
      <c r="A1382" s="846" t="s">
        <v>2702</v>
      </c>
      <c r="B1382" s="846" t="s">
        <v>9950</v>
      </c>
      <c r="C1382" s="846" t="s">
        <v>9959</v>
      </c>
      <c r="D1382" s="846" t="s">
        <v>8851</v>
      </c>
      <c r="E1382" s="847" t="s">
        <v>9445</v>
      </c>
      <c r="F1382" s="848" t="s">
        <v>9824</v>
      </c>
      <c r="G1382" s="846" t="s">
        <v>9497</v>
      </c>
      <c r="H1382" s="846" t="s">
        <v>6389</v>
      </c>
      <c r="I1382" s="849">
        <v>-708175.353</v>
      </c>
      <c r="J1382" s="849">
        <v>5000000</v>
      </c>
      <c r="K1382" s="849">
        <v>20.67</v>
      </c>
      <c r="L1382" s="848" t="s">
        <v>9599</v>
      </c>
      <c r="M1382" s="849">
        <v>0</v>
      </c>
      <c r="N1382" s="849">
        <v>1563301</v>
      </c>
      <c r="O1382" s="849">
        <v>20.217</v>
      </c>
      <c r="P1382" s="849">
        <v>-708175.353</v>
      </c>
      <c r="Q1382" s="846"/>
      <c r="R1382" s="846" t="s">
        <v>9952</v>
      </c>
      <c r="S1382" s="849">
        <v>0</v>
      </c>
      <c r="T1382" s="849">
        <v>20.72</v>
      </c>
      <c r="U1382" s="849">
        <v>20.13</v>
      </c>
      <c r="V1382" s="849">
        <v>0</v>
      </c>
      <c r="W1382" s="849">
        <v>708175.353</v>
      </c>
      <c r="X1382" s="849">
        <v>0</v>
      </c>
      <c r="Y1382" s="849">
        <v>-708175.353</v>
      </c>
      <c r="Z1382" s="850">
        <v>-0.021916</v>
      </c>
    </row>
    <row r="1383" s="823" customFormat="1" ht="31.05" hidden="1" customHeight="1" outlineLevel="1" spans="1:26">
      <c r="A1383" s="846" t="s">
        <v>2702</v>
      </c>
      <c r="B1383" s="846" t="s">
        <v>9950</v>
      </c>
      <c r="C1383" s="846" t="s">
        <v>9960</v>
      </c>
      <c r="D1383" s="846" t="s">
        <v>8851</v>
      </c>
      <c r="E1383" s="847" t="s">
        <v>9445</v>
      </c>
      <c r="F1383" s="848" t="s">
        <v>8306</v>
      </c>
      <c r="G1383" s="846" t="s">
        <v>9497</v>
      </c>
      <c r="H1383" s="846" t="s">
        <v>6389</v>
      </c>
      <c r="I1383" s="849">
        <v>-1431179.635478</v>
      </c>
      <c r="J1383" s="849">
        <v>5000000</v>
      </c>
      <c r="K1383" s="849">
        <v>18.269</v>
      </c>
      <c r="L1383" s="848" t="s">
        <v>9737</v>
      </c>
      <c r="M1383" s="849">
        <v>0</v>
      </c>
      <c r="N1383" s="849">
        <v>3787697</v>
      </c>
      <c r="O1383" s="849">
        <v>17.89115</v>
      </c>
      <c r="P1383" s="849">
        <v>-1431179.635478</v>
      </c>
      <c r="Q1383" s="846"/>
      <c r="R1383" s="846" t="s">
        <v>9952</v>
      </c>
      <c r="S1383" s="849">
        <v>0</v>
      </c>
      <c r="T1383" s="849">
        <v>20.62</v>
      </c>
      <c r="U1383" s="849">
        <v>20.13</v>
      </c>
      <c r="V1383" s="849">
        <v>0</v>
      </c>
      <c r="W1383" s="849">
        <v>1431179.635478</v>
      </c>
      <c r="X1383" s="849">
        <v>0</v>
      </c>
      <c r="Y1383" s="849">
        <v>-1431179.635478</v>
      </c>
      <c r="Z1383" s="850">
        <v>-0.020683</v>
      </c>
    </row>
    <row r="1384" s="823" customFormat="1" ht="31.05" hidden="1" customHeight="1" outlineLevel="1" spans="1:26">
      <c r="A1384" s="846" t="s">
        <v>2702</v>
      </c>
      <c r="B1384" s="846" t="s">
        <v>9950</v>
      </c>
      <c r="C1384" s="846" t="s">
        <v>9961</v>
      </c>
      <c r="D1384" s="846" t="s">
        <v>8866</v>
      </c>
      <c r="E1384" s="847" t="s">
        <v>9445</v>
      </c>
      <c r="F1384" s="848" t="s">
        <v>9543</v>
      </c>
      <c r="G1384" s="846" t="s">
        <v>9497</v>
      </c>
      <c r="H1384" s="846" t="s">
        <v>6389</v>
      </c>
      <c r="I1384" s="849">
        <v>-207553.9305</v>
      </c>
      <c r="J1384" s="849">
        <v>605113.5</v>
      </c>
      <c r="K1384" s="849">
        <v>20.56</v>
      </c>
      <c r="L1384" s="848" t="s">
        <v>9543</v>
      </c>
      <c r="M1384" s="849">
        <v>0</v>
      </c>
      <c r="N1384" s="849">
        <v>605113.5</v>
      </c>
      <c r="O1384" s="849">
        <v>20.217</v>
      </c>
      <c r="P1384" s="849">
        <v>-207553.9305</v>
      </c>
      <c r="Q1384" s="846"/>
      <c r="R1384" s="846" t="s">
        <v>9952</v>
      </c>
      <c r="S1384" s="849">
        <v>0</v>
      </c>
      <c r="T1384" s="849">
        <v>20.435</v>
      </c>
      <c r="U1384" s="849">
        <v>20.13</v>
      </c>
      <c r="V1384" s="849">
        <v>0</v>
      </c>
      <c r="W1384" s="849">
        <v>207553.9305</v>
      </c>
      <c r="X1384" s="849">
        <v>0</v>
      </c>
      <c r="Y1384" s="849">
        <v>-207553.9305</v>
      </c>
      <c r="Z1384" s="850">
        <v>-0.016683</v>
      </c>
    </row>
    <row r="1385" s="823" customFormat="1" ht="31.05" hidden="1" customHeight="1" outlineLevel="1" spans="1:26">
      <c r="A1385" s="846" t="s">
        <v>2702</v>
      </c>
      <c r="B1385" s="846" t="s">
        <v>9950</v>
      </c>
      <c r="C1385" s="846" t="s">
        <v>9962</v>
      </c>
      <c r="D1385" s="846" t="s">
        <v>8851</v>
      </c>
      <c r="E1385" s="847" t="s">
        <v>9445</v>
      </c>
      <c r="F1385" s="848" t="s">
        <v>9560</v>
      </c>
      <c r="G1385" s="846" t="s">
        <v>9497</v>
      </c>
      <c r="H1385" s="846" t="s">
        <v>6389</v>
      </c>
      <c r="I1385" s="849">
        <v>553388.263738</v>
      </c>
      <c r="J1385" s="849">
        <v>1453098</v>
      </c>
      <c r="K1385" s="849">
        <v>17.4212</v>
      </c>
      <c r="L1385" s="848" t="s">
        <v>9529</v>
      </c>
      <c r="M1385" s="849">
        <v>0</v>
      </c>
      <c r="N1385" s="849">
        <v>1177546</v>
      </c>
      <c r="O1385" s="849">
        <v>17.89115</v>
      </c>
      <c r="P1385" s="849">
        <v>553388.263738</v>
      </c>
      <c r="Q1385" s="846"/>
      <c r="R1385" s="846" t="s">
        <v>9952</v>
      </c>
      <c r="S1385" s="849">
        <v>0</v>
      </c>
      <c r="T1385" s="849">
        <v>19.595</v>
      </c>
      <c r="U1385" s="849">
        <v>20.13</v>
      </c>
      <c r="V1385" s="849">
        <v>0</v>
      </c>
      <c r="W1385" s="849">
        <v>-553388.263738</v>
      </c>
      <c r="X1385" s="849">
        <v>0</v>
      </c>
      <c r="Y1385" s="849">
        <v>553388.263738</v>
      </c>
      <c r="Z1385" s="850">
        <v>0.026976</v>
      </c>
    </row>
    <row r="1386" s="823" customFormat="1" ht="31.05" hidden="1" customHeight="1" outlineLevel="1" spans="1:26">
      <c r="A1386" s="846" t="s">
        <v>2702</v>
      </c>
      <c r="B1386" s="846" t="s">
        <v>9950</v>
      </c>
      <c r="C1386" s="846" t="s">
        <v>9963</v>
      </c>
      <c r="D1386" s="846" t="s">
        <v>8851</v>
      </c>
      <c r="E1386" s="847" t="s">
        <v>9445</v>
      </c>
      <c r="F1386" s="848" t="s">
        <v>8074</v>
      </c>
      <c r="G1386" s="846" t="s">
        <v>9497</v>
      </c>
      <c r="H1386" s="846" t="s">
        <v>6389</v>
      </c>
      <c r="I1386" s="849">
        <v>529513.495464</v>
      </c>
      <c r="J1386" s="849">
        <v>2250000</v>
      </c>
      <c r="K1386" s="849">
        <v>17.4779</v>
      </c>
      <c r="L1386" s="848" t="s">
        <v>9964</v>
      </c>
      <c r="M1386" s="849">
        <v>0</v>
      </c>
      <c r="N1386" s="849">
        <v>1281338</v>
      </c>
      <c r="O1386" s="849">
        <v>17.89115</v>
      </c>
      <c r="P1386" s="849">
        <v>529513.495464</v>
      </c>
      <c r="Q1386" s="846"/>
      <c r="R1386" s="846" t="s">
        <v>9952</v>
      </c>
      <c r="S1386" s="849">
        <v>0</v>
      </c>
      <c r="T1386" s="849">
        <v>19.695</v>
      </c>
      <c r="U1386" s="849">
        <v>20.13</v>
      </c>
      <c r="V1386" s="849">
        <v>0</v>
      </c>
      <c r="W1386" s="849">
        <v>-529513.495464</v>
      </c>
      <c r="X1386" s="849">
        <v>0</v>
      </c>
      <c r="Y1386" s="849">
        <v>529513.495464</v>
      </c>
      <c r="Z1386" s="850">
        <v>0.023644</v>
      </c>
    </row>
    <row r="1387" s="823" customFormat="1" ht="31.05" hidden="1" customHeight="1" outlineLevel="1" spans="1:26">
      <c r="A1387" s="846" t="s">
        <v>2702</v>
      </c>
      <c r="B1387" s="846" t="s">
        <v>9950</v>
      </c>
      <c r="C1387" s="846" t="s">
        <v>9965</v>
      </c>
      <c r="D1387" s="846" t="s">
        <v>8851</v>
      </c>
      <c r="E1387" s="847" t="s">
        <v>9445</v>
      </c>
      <c r="F1387" s="848" t="s">
        <v>9636</v>
      </c>
      <c r="G1387" s="846" t="s">
        <v>9497</v>
      </c>
      <c r="H1387" s="846" t="s">
        <v>6389</v>
      </c>
      <c r="I1387" s="849">
        <v>401097.800278</v>
      </c>
      <c r="J1387" s="849">
        <v>2394753</v>
      </c>
      <c r="K1387" s="849">
        <v>17.5398</v>
      </c>
      <c r="L1387" s="848" t="s">
        <v>9883</v>
      </c>
      <c r="M1387" s="849">
        <v>0</v>
      </c>
      <c r="N1387" s="849">
        <v>1141589</v>
      </c>
      <c r="O1387" s="849">
        <v>17.89115</v>
      </c>
      <c r="P1387" s="849">
        <v>401097.800278</v>
      </c>
      <c r="Q1387" s="846"/>
      <c r="R1387" s="846" t="s">
        <v>9952</v>
      </c>
      <c r="S1387" s="849">
        <v>0</v>
      </c>
      <c r="T1387" s="849">
        <v>19.745</v>
      </c>
      <c r="U1387" s="849">
        <v>20.13</v>
      </c>
      <c r="V1387" s="849">
        <v>0</v>
      </c>
      <c r="W1387" s="849">
        <v>-401097.800278</v>
      </c>
      <c r="X1387" s="849">
        <v>0</v>
      </c>
      <c r="Y1387" s="849">
        <v>401097.800278</v>
      </c>
      <c r="Z1387" s="850">
        <v>0.020032</v>
      </c>
    </row>
    <row r="1388" s="823" customFormat="1" ht="31.05" hidden="1" customHeight="1" outlineLevel="1" spans="1:26">
      <c r="A1388" s="846" t="s">
        <v>2702</v>
      </c>
      <c r="B1388" s="846" t="s">
        <v>9950</v>
      </c>
      <c r="C1388" s="846" t="s">
        <v>9966</v>
      </c>
      <c r="D1388" s="846" t="s">
        <v>8852</v>
      </c>
      <c r="E1388" s="847" t="s">
        <v>9445</v>
      </c>
      <c r="F1388" s="848" t="s">
        <v>9552</v>
      </c>
      <c r="G1388" s="846" t="s">
        <v>9497</v>
      </c>
      <c r="H1388" s="846" t="s">
        <v>6389</v>
      </c>
      <c r="I1388" s="849">
        <v>-70812.411</v>
      </c>
      <c r="J1388" s="849">
        <v>14000000</v>
      </c>
      <c r="K1388" s="849">
        <v>19.9</v>
      </c>
      <c r="L1388" s="848" t="s">
        <v>9627</v>
      </c>
      <c r="M1388" s="849">
        <v>223383</v>
      </c>
      <c r="N1388" s="849">
        <v>0</v>
      </c>
      <c r="O1388" s="849">
        <v>20.217</v>
      </c>
      <c r="P1388" s="849">
        <v>-70812.411</v>
      </c>
      <c r="Q1388" s="846"/>
      <c r="R1388" s="846" t="s">
        <v>9952</v>
      </c>
      <c r="S1388" s="849">
        <v>197684.07</v>
      </c>
      <c r="T1388" s="849">
        <v>20.03</v>
      </c>
      <c r="U1388" s="849">
        <v>20.13</v>
      </c>
      <c r="V1388" s="849">
        <v>-19768.40708</v>
      </c>
      <c r="W1388" s="849">
        <v>51044.00392</v>
      </c>
      <c r="X1388" s="849">
        <v>0</v>
      </c>
      <c r="Y1388" s="849">
        <v>-70812.411</v>
      </c>
      <c r="Z1388" s="850">
        <v>-0.01593</v>
      </c>
    </row>
    <row r="1389" s="823" customFormat="1" ht="31.05" hidden="1" customHeight="1" outlineLevel="1" spans="1:26">
      <c r="A1389" s="846" t="s">
        <v>2702</v>
      </c>
      <c r="B1389" s="846" t="s">
        <v>9950</v>
      </c>
      <c r="C1389" s="846" t="s">
        <v>9967</v>
      </c>
      <c r="D1389" s="846" t="s">
        <v>8866</v>
      </c>
      <c r="E1389" s="847" t="s">
        <v>9445</v>
      </c>
      <c r="F1389" s="848" t="s">
        <v>9552</v>
      </c>
      <c r="G1389" s="846" t="s">
        <v>9497</v>
      </c>
      <c r="H1389" s="846" t="s">
        <v>6389</v>
      </c>
      <c r="I1389" s="849">
        <v>99042.132</v>
      </c>
      <c r="J1389" s="849">
        <v>673756</v>
      </c>
      <c r="K1389" s="849">
        <v>20.07</v>
      </c>
      <c r="L1389" s="848" t="s">
        <v>9552</v>
      </c>
      <c r="M1389" s="849">
        <v>0</v>
      </c>
      <c r="N1389" s="849">
        <v>673756</v>
      </c>
      <c r="O1389" s="849">
        <v>20.217</v>
      </c>
      <c r="P1389" s="849">
        <v>99042.132</v>
      </c>
      <c r="Q1389" s="846"/>
      <c r="R1389" s="846" t="s">
        <v>9952</v>
      </c>
      <c r="S1389" s="849">
        <v>0</v>
      </c>
      <c r="T1389" s="849">
        <v>20.03</v>
      </c>
      <c r="U1389" s="849">
        <v>20.13</v>
      </c>
      <c r="V1389" s="849">
        <v>0</v>
      </c>
      <c r="W1389" s="849">
        <v>-99042.132</v>
      </c>
      <c r="X1389" s="849">
        <v>0</v>
      </c>
      <c r="Y1389" s="849">
        <v>99042.132</v>
      </c>
      <c r="Z1389" s="850">
        <v>0.007324</v>
      </c>
    </row>
    <row r="1390" s="823" customFormat="1" ht="31.05" hidden="1" customHeight="1" outlineLevel="1" spans="1:26">
      <c r="A1390" s="846" t="s">
        <v>2702</v>
      </c>
      <c r="B1390" s="846" t="s">
        <v>9950</v>
      </c>
      <c r="C1390" s="846" t="s">
        <v>9968</v>
      </c>
      <c r="D1390" s="846" t="s">
        <v>8851</v>
      </c>
      <c r="E1390" s="847" t="s">
        <v>9445</v>
      </c>
      <c r="F1390" s="848" t="s">
        <v>9552</v>
      </c>
      <c r="G1390" s="846" t="s">
        <v>9497</v>
      </c>
      <c r="H1390" s="846" t="s">
        <v>6389</v>
      </c>
      <c r="I1390" s="849">
        <v>190036.548423</v>
      </c>
      <c r="J1390" s="849">
        <v>8200000</v>
      </c>
      <c r="K1390" s="849">
        <v>17.6549</v>
      </c>
      <c r="L1390" s="848" t="s">
        <v>9787</v>
      </c>
      <c r="M1390" s="849">
        <v>0</v>
      </c>
      <c r="N1390" s="849">
        <v>804386</v>
      </c>
      <c r="O1390" s="849">
        <v>17.89115</v>
      </c>
      <c r="P1390" s="849">
        <v>190036.548423</v>
      </c>
      <c r="Q1390" s="846"/>
      <c r="R1390" s="846" t="s">
        <v>9952</v>
      </c>
      <c r="S1390" s="849">
        <v>0</v>
      </c>
      <c r="T1390" s="849">
        <v>20.03</v>
      </c>
      <c r="U1390" s="849">
        <v>20.13</v>
      </c>
      <c r="V1390" s="849">
        <v>0</v>
      </c>
      <c r="W1390" s="849">
        <v>-190036.548423</v>
      </c>
      <c r="X1390" s="849">
        <v>0</v>
      </c>
      <c r="Y1390" s="849">
        <v>190036.548423</v>
      </c>
      <c r="Z1390" s="850">
        <v>0.013382</v>
      </c>
    </row>
    <row r="1391" s="823" customFormat="1" ht="31.05" hidden="1" customHeight="1" outlineLevel="1" spans="1:26">
      <c r="A1391" s="846" t="s">
        <v>2702</v>
      </c>
      <c r="B1391" s="846" t="s">
        <v>9950</v>
      </c>
      <c r="C1391" s="846" t="s">
        <v>9969</v>
      </c>
      <c r="D1391" s="846" t="s">
        <v>8851</v>
      </c>
      <c r="E1391" s="847" t="s">
        <v>9445</v>
      </c>
      <c r="F1391" s="848" t="s">
        <v>9693</v>
      </c>
      <c r="G1391" s="846" t="s">
        <v>9497</v>
      </c>
      <c r="H1391" s="846" t="s">
        <v>6389</v>
      </c>
      <c r="I1391" s="849">
        <v>773774.132319</v>
      </c>
      <c r="J1391" s="849">
        <v>3376708</v>
      </c>
      <c r="K1391" s="849">
        <v>17.662</v>
      </c>
      <c r="L1391" s="848" t="s">
        <v>9803</v>
      </c>
      <c r="M1391" s="849">
        <v>0</v>
      </c>
      <c r="N1391" s="849">
        <v>3376708</v>
      </c>
      <c r="O1391" s="849">
        <v>17.89115</v>
      </c>
      <c r="P1391" s="849">
        <v>773774.132319</v>
      </c>
      <c r="Q1391" s="846"/>
      <c r="R1391" s="846" t="s">
        <v>9952</v>
      </c>
      <c r="S1391" s="849">
        <v>0</v>
      </c>
      <c r="T1391" s="849">
        <v>19.935</v>
      </c>
      <c r="U1391" s="849">
        <v>20.13</v>
      </c>
      <c r="V1391" s="849">
        <v>0</v>
      </c>
      <c r="W1391" s="849">
        <v>-773774.132319</v>
      </c>
      <c r="X1391" s="849">
        <v>0</v>
      </c>
      <c r="Y1391" s="849">
        <v>773774.132319</v>
      </c>
      <c r="Z1391" s="850">
        <v>0.012974</v>
      </c>
    </row>
    <row r="1392" s="823" customFormat="1" ht="31.05" hidden="1" customHeight="1" outlineLevel="1" spans="1:26">
      <c r="A1392" s="846" t="s">
        <v>2702</v>
      </c>
      <c r="B1392" s="846" t="s">
        <v>9950</v>
      </c>
      <c r="C1392" s="846" t="s">
        <v>9970</v>
      </c>
      <c r="D1392" s="846" t="s">
        <v>8851</v>
      </c>
      <c r="E1392" s="847" t="s">
        <v>9445</v>
      </c>
      <c r="F1392" s="848" t="s">
        <v>9693</v>
      </c>
      <c r="G1392" s="846" t="s">
        <v>9497</v>
      </c>
      <c r="H1392" s="846" t="s">
        <v>6389</v>
      </c>
      <c r="I1392" s="849">
        <v>188438.658265</v>
      </c>
      <c r="J1392" s="849">
        <v>822336</v>
      </c>
      <c r="K1392" s="849">
        <v>17.662</v>
      </c>
      <c r="L1392" s="848" t="s">
        <v>9803</v>
      </c>
      <c r="M1392" s="849">
        <v>0</v>
      </c>
      <c r="N1392" s="849">
        <v>822336</v>
      </c>
      <c r="O1392" s="849">
        <v>17.89115</v>
      </c>
      <c r="P1392" s="849">
        <v>188438.658265</v>
      </c>
      <c r="Q1392" s="846"/>
      <c r="R1392" s="846" t="s">
        <v>9952</v>
      </c>
      <c r="S1392" s="849">
        <v>0</v>
      </c>
      <c r="T1392" s="849">
        <v>19.935</v>
      </c>
      <c r="U1392" s="849">
        <v>20.13</v>
      </c>
      <c r="V1392" s="849">
        <v>0</v>
      </c>
      <c r="W1392" s="849">
        <v>-188438.658265</v>
      </c>
      <c r="X1392" s="849">
        <v>0</v>
      </c>
      <c r="Y1392" s="849">
        <v>188438.658265</v>
      </c>
      <c r="Z1392" s="850">
        <v>0.012974</v>
      </c>
    </row>
    <row r="1393" s="823" customFormat="1" ht="31.05" hidden="1" customHeight="1" outlineLevel="1" spans="1:26">
      <c r="A1393" s="846" t="s">
        <v>2702</v>
      </c>
      <c r="B1393" s="846" t="s">
        <v>9950</v>
      </c>
      <c r="C1393" s="846" t="s">
        <v>9971</v>
      </c>
      <c r="D1393" s="846" t="s">
        <v>8866</v>
      </c>
      <c r="E1393" s="847" t="s">
        <v>9445</v>
      </c>
      <c r="F1393" s="848" t="s">
        <v>9532</v>
      </c>
      <c r="G1393" s="846" t="s">
        <v>9497</v>
      </c>
      <c r="H1393" s="846" t="s">
        <v>6389</v>
      </c>
      <c r="I1393" s="849">
        <v>125597.959</v>
      </c>
      <c r="J1393" s="849">
        <v>799987</v>
      </c>
      <c r="K1393" s="849">
        <v>20.06</v>
      </c>
      <c r="L1393" s="848" t="s">
        <v>9532</v>
      </c>
      <c r="M1393" s="849">
        <v>0</v>
      </c>
      <c r="N1393" s="849">
        <v>799987</v>
      </c>
      <c r="O1393" s="849">
        <v>20.217</v>
      </c>
      <c r="P1393" s="849">
        <v>125597.959</v>
      </c>
      <c r="Q1393" s="846"/>
      <c r="R1393" s="846" t="s">
        <v>9952</v>
      </c>
      <c r="S1393" s="849">
        <v>0</v>
      </c>
      <c r="T1393" s="849">
        <v>19.91</v>
      </c>
      <c r="U1393" s="849">
        <v>20.13</v>
      </c>
      <c r="V1393" s="849">
        <v>0</v>
      </c>
      <c r="W1393" s="849">
        <v>-125597.959</v>
      </c>
      <c r="X1393" s="849">
        <v>0</v>
      </c>
      <c r="Y1393" s="849">
        <v>125597.959</v>
      </c>
      <c r="Z1393" s="850">
        <v>0.007827</v>
      </c>
    </row>
    <row r="1394" s="823" customFormat="1" ht="31.05" hidden="1" customHeight="1" outlineLevel="1" spans="1:26">
      <c r="A1394" s="846" t="s">
        <v>2702</v>
      </c>
      <c r="B1394" s="846" t="s">
        <v>9950</v>
      </c>
      <c r="C1394" s="846" t="s">
        <v>9972</v>
      </c>
      <c r="D1394" s="846" t="s">
        <v>8851</v>
      </c>
      <c r="E1394" s="847" t="s">
        <v>9445</v>
      </c>
      <c r="F1394" s="848" t="s">
        <v>9728</v>
      </c>
      <c r="G1394" s="846" t="s">
        <v>9497</v>
      </c>
      <c r="H1394" s="846" t="s">
        <v>6389</v>
      </c>
      <c r="I1394" s="849">
        <v>431906.112828</v>
      </c>
      <c r="J1394" s="849">
        <v>2000000</v>
      </c>
      <c r="K1394" s="849">
        <v>17.4336</v>
      </c>
      <c r="L1394" s="848" t="s">
        <v>9809</v>
      </c>
      <c r="M1394" s="849">
        <v>0</v>
      </c>
      <c r="N1394" s="849">
        <v>943953</v>
      </c>
      <c r="O1394" s="849">
        <v>17.89115</v>
      </c>
      <c r="P1394" s="849">
        <v>431906.112828</v>
      </c>
      <c r="Q1394" s="846"/>
      <c r="R1394" s="846" t="s">
        <v>9952</v>
      </c>
      <c r="S1394" s="849">
        <v>0</v>
      </c>
      <c r="T1394" s="849">
        <v>19.91</v>
      </c>
      <c r="U1394" s="849">
        <v>20.13</v>
      </c>
      <c r="V1394" s="849">
        <v>0</v>
      </c>
      <c r="W1394" s="849">
        <v>-431906.112828</v>
      </c>
      <c r="X1394" s="849">
        <v>0</v>
      </c>
      <c r="Y1394" s="849">
        <v>431906.112828</v>
      </c>
      <c r="Z1394" s="850">
        <v>0.026245</v>
      </c>
    </row>
    <row r="1395" s="823" customFormat="1" ht="31.05" hidden="1" customHeight="1" outlineLevel="1" spans="1:26">
      <c r="A1395" s="846" t="s">
        <v>2702</v>
      </c>
      <c r="B1395" s="846" t="s">
        <v>9950</v>
      </c>
      <c r="C1395" s="846" t="s">
        <v>9973</v>
      </c>
      <c r="D1395" s="846" t="s">
        <v>8851</v>
      </c>
      <c r="E1395" s="847" t="s">
        <v>9445</v>
      </c>
      <c r="F1395" s="848" t="s">
        <v>9643</v>
      </c>
      <c r="G1395" s="846" t="s">
        <v>9497</v>
      </c>
      <c r="H1395" s="846" t="s">
        <v>6389</v>
      </c>
      <c r="I1395" s="849">
        <v>-709800</v>
      </c>
      <c r="J1395" s="849">
        <v>1400000</v>
      </c>
      <c r="K1395" s="849">
        <v>19.71</v>
      </c>
      <c r="L1395" s="848" t="s">
        <v>9974</v>
      </c>
      <c r="M1395" s="849">
        <v>1400000</v>
      </c>
      <c r="N1395" s="849">
        <v>0</v>
      </c>
      <c r="O1395" s="849">
        <v>20.217</v>
      </c>
      <c r="P1395" s="849">
        <v>-709800</v>
      </c>
      <c r="Q1395" s="846"/>
      <c r="R1395" s="846" t="s">
        <v>9952</v>
      </c>
      <c r="S1395" s="849">
        <v>1238938.05</v>
      </c>
      <c r="T1395" s="849">
        <v>20.005</v>
      </c>
      <c r="U1395" s="849">
        <v>20.13</v>
      </c>
      <c r="V1395" s="849">
        <v>-154867.256637</v>
      </c>
      <c r="W1395" s="849">
        <v>554932.743363</v>
      </c>
      <c r="X1395" s="849">
        <v>0</v>
      </c>
      <c r="Y1395" s="849">
        <v>-709800</v>
      </c>
      <c r="Z1395" s="850">
        <v>-0.025723</v>
      </c>
    </row>
    <row r="1396" s="823" customFormat="1" ht="31.05" hidden="1" customHeight="1" outlineLevel="1" spans="1:26">
      <c r="A1396" s="846" t="s">
        <v>2702</v>
      </c>
      <c r="B1396" s="846" t="s">
        <v>9950</v>
      </c>
      <c r="C1396" s="846" t="s">
        <v>9975</v>
      </c>
      <c r="D1396" s="846" t="s">
        <v>8851</v>
      </c>
      <c r="E1396" s="847" t="s">
        <v>9445</v>
      </c>
      <c r="F1396" s="848" t="s">
        <v>9643</v>
      </c>
      <c r="G1396" s="846" t="s">
        <v>9497</v>
      </c>
      <c r="H1396" s="846" t="s">
        <v>6389</v>
      </c>
      <c r="I1396" s="849">
        <v>-171448.191</v>
      </c>
      <c r="J1396" s="849">
        <v>450000</v>
      </c>
      <c r="K1396" s="849">
        <v>19.77</v>
      </c>
      <c r="L1396" s="848" t="s">
        <v>9974</v>
      </c>
      <c r="M1396" s="849">
        <v>383553</v>
      </c>
      <c r="N1396" s="849">
        <v>0</v>
      </c>
      <c r="O1396" s="849">
        <v>20.217</v>
      </c>
      <c r="P1396" s="849">
        <v>-171448.191</v>
      </c>
      <c r="Q1396" s="846"/>
      <c r="R1396" s="846" t="s">
        <v>9952</v>
      </c>
      <c r="S1396" s="849">
        <v>339427.43</v>
      </c>
      <c r="T1396" s="849">
        <v>20.005</v>
      </c>
      <c r="U1396" s="849">
        <v>20.13</v>
      </c>
      <c r="V1396" s="849">
        <v>-42428.429204</v>
      </c>
      <c r="W1396" s="849">
        <v>129019.761796</v>
      </c>
      <c r="X1396" s="849">
        <v>0</v>
      </c>
      <c r="Y1396" s="849">
        <v>-171448.191</v>
      </c>
      <c r="Z1396" s="850">
        <v>-0.02261</v>
      </c>
    </row>
    <row r="1397" s="823" customFormat="1" ht="31.05" hidden="1" customHeight="1" outlineLevel="1" spans="1:26">
      <c r="A1397" s="846" t="s">
        <v>2702</v>
      </c>
      <c r="B1397" s="846" t="s">
        <v>2707</v>
      </c>
      <c r="C1397" s="846" t="s">
        <v>9976</v>
      </c>
      <c r="D1397" s="846" t="s">
        <v>7422</v>
      </c>
      <c r="E1397" s="847" t="s">
        <v>9445</v>
      </c>
      <c r="F1397" s="848" t="s">
        <v>9512</v>
      </c>
      <c r="G1397" s="846" t="s">
        <v>9497</v>
      </c>
      <c r="H1397" s="846" t="s">
        <v>6389</v>
      </c>
      <c r="I1397" s="849">
        <v>210113.75</v>
      </c>
      <c r="J1397" s="849">
        <v>2000650</v>
      </c>
      <c r="K1397" s="849">
        <v>16.6</v>
      </c>
      <c r="L1397" s="848" t="s">
        <v>9575</v>
      </c>
      <c r="M1397" s="849">
        <v>0</v>
      </c>
      <c r="N1397" s="849">
        <v>1200650</v>
      </c>
      <c r="O1397" s="849">
        <v>16.775</v>
      </c>
      <c r="P1397" s="849">
        <v>210113.75</v>
      </c>
      <c r="Q1397" s="846"/>
      <c r="R1397" s="846" t="s">
        <v>9947</v>
      </c>
      <c r="S1397" s="849">
        <v>0</v>
      </c>
      <c r="T1397" s="849">
        <v>16.785</v>
      </c>
      <c r="U1397" s="849">
        <v>16.87</v>
      </c>
      <c r="V1397" s="849">
        <v>0</v>
      </c>
      <c r="W1397" s="849">
        <v>-210113.75</v>
      </c>
      <c r="X1397" s="849">
        <v>0</v>
      </c>
      <c r="Y1397" s="849">
        <v>210113.75</v>
      </c>
      <c r="Z1397" s="850">
        <v>0.010542</v>
      </c>
    </row>
    <row r="1398" s="823" customFormat="1" ht="31.05" hidden="1" customHeight="1" outlineLevel="1" spans="1:26">
      <c r="A1398" s="846" t="s">
        <v>2702</v>
      </c>
      <c r="B1398" s="846" t="s">
        <v>2707</v>
      </c>
      <c r="C1398" s="846" t="s">
        <v>7417</v>
      </c>
      <c r="D1398" s="846" t="s">
        <v>7418</v>
      </c>
      <c r="E1398" s="847" t="s">
        <v>9445</v>
      </c>
      <c r="F1398" s="848" t="s">
        <v>9549</v>
      </c>
      <c r="G1398" s="846" t="s">
        <v>9497</v>
      </c>
      <c r="H1398" s="846" t="s">
        <v>6389</v>
      </c>
      <c r="I1398" s="849">
        <v>245032.5</v>
      </c>
      <c r="J1398" s="849">
        <v>2000000</v>
      </c>
      <c r="K1398" s="849">
        <v>16.625</v>
      </c>
      <c r="L1398" s="848" t="s">
        <v>9552</v>
      </c>
      <c r="M1398" s="849">
        <v>0</v>
      </c>
      <c r="N1398" s="849">
        <v>1633550</v>
      </c>
      <c r="O1398" s="849">
        <v>16.775</v>
      </c>
      <c r="P1398" s="849">
        <v>245032.5</v>
      </c>
      <c r="Q1398" s="846"/>
      <c r="R1398" s="846" t="s">
        <v>9947</v>
      </c>
      <c r="S1398" s="849">
        <v>0</v>
      </c>
      <c r="T1398" s="849">
        <v>16.54</v>
      </c>
      <c r="U1398" s="849">
        <v>16.87</v>
      </c>
      <c r="V1398" s="849">
        <v>0</v>
      </c>
      <c r="W1398" s="849">
        <v>-245032.5</v>
      </c>
      <c r="X1398" s="849">
        <v>0</v>
      </c>
      <c r="Y1398" s="849">
        <v>245032.5</v>
      </c>
      <c r="Z1398" s="850">
        <v>0.009023</v>
      </c>
    </row>
    <row r="1399" s="823" customFormat="1" ht="31.05" hidden="1" customHeight="1" outlineLevel="1" spans="1:26">
      <c r="A1399" s="846" t="s">
        <v>2702</v>
      </c>
      <c r="B1399" s="846" t="s">
        <v>2707</v>
      </c>
      <c r="C1399" s="846" t="s">
        <v>7421</v>
      </c>
      <c r="D1399" s="846" t="s">
        <v>7422</v>
      </c>
      <c r="E1399" s="847" t="s">
        <v>9445</v>
      </c>
      <c r="F1399" s="848" t="s">
        <v>9628</v>
      </c>
      <c r="G1399" s="846" t="s">
        <v>9497</v>
      </c>
      <c r="H1399" s="846" t="s">
        <v>6389</v>
      </c>
      <c r="I1399" s="849">
        <v>-90498</v>
      </c>
      <c r="J1399" s="849">
        <v>1809960</v>
      </c>
      <c r="K1399" s="849">
        <v>16.825</v>
      </c>
      <c r="L1399" s="848" t="s">
        <v>8004</v>
      </c>
      <c r="M1399" s="849">
        <v>0</v>
      </c>
      <c r="N1399" s="849">
        <v>1809960</v>
      </c>
      <c r="O1399" s="849">
        <v>16.775</v>
      </c>
      <c r="P1399" s="849">
        <v>-90498</v>
      </c>
      <c r="Q1399" s="846"/>
      <c r="R1399" s="846" t="s">
        <v>9947</v>
      </c>
      <c r="S1399" s="849">
        <v>0</v>
      </c>
      <c r="T1399" s="849">
        <v>16.85</v>
      </c>
      <c r="U1399" s="849">
        <v>16.87</v>
      </c>
      <c r="V1399" s="849">
        <v>0</v>
      </c>
      <c r="W1399" s="849">
        <v>90498</v>
      </c>
      <c r="X1399" s="849">
        <v>0</v>
      </c>
      <c r="Y1399" s="849">
        <v>-90498</v>
      </c>
      <c r="Z1399" s="850">
        <v>-0.002972</v>
      </c>
    </row>
    <row r="1400" s="823" customFormat="1" ht="31.05" hidden="1" customHeight="1" outlineLevel="1" spans="1:26">
      <c r="A1400" s="846" t="s">
        <v>2702</v>
      </c>
      <c r="B1400" s="846" t="s">
        <v>2707</v>
      </c>
      <c r="C1400" s="846" t="s">
        <v>9977</v>
      </c>
      <c r="D1400" s="846" t="s">
        <v>7418</v>
      </c>
      <c r="E1400" s="847" t="s">
        <v>9445</v>
      </c>
      <c r="F1400" s="848" t="s">
        <v>9747</v>
      </c>
      <c r="G1400" s="846" t="s">
        <v>9497</v>
      </c>
      <c r="H1400" s="846" t="s">
        <v>6389</v>
      </c>
      <c r="I1400" s="849">
        <v>25124.5</v>
      </c>
      <c r="J1400" s="849">
        <v>1004980</v>
      </c>
      <c r="K1400" s="849">
        <v>16.75</v>
      </c>
      <c r="L1400" s="848" t="s">
        <v>9535</v>
      </c>
      <c r="M1400" s="849">
        <v>0</v>
      </c>
      <c r="N1400" s="849">
        <v>1004980</v>
      </c>
      <c r="O1400" s="849">
        <v>16.775</v>
      </c>
      <c r="P1400" s="849">
        <v>25124.5</v>
      </c>
      <c r="Q1400" s="846"/>
      <c r="R1400" s="846" t="s">
        <v>9947</v>
      </c>
      <c r="S1400" s="849">
        <v>0</v>
      </c>
      <c r="T1400" s="849">
        <v>16.935</v>
      </c>
      <c r="U1400" s="849">
        <v>16.87</v>
      </c>
      <c r="V1400" s="849">
        <v>0</v>
      </c>
      <c r="W1400" s="849">
        <v>-25124.5</v>
      </c>
      <c r="X1400" s="849">
        <v>0</v>
      </c>
      <c r="Y1400" s="849">
        <v>25124.5</v>
      </c>
      <c r="Z1400" s="850">
        <v>0.001493</v>
      </c>
    </row>
    <row r="1401" s="823" customFormat="1" ht="31.05" hidden="1" customHeight="1" outlineLevel="1" spans="1:26">
      <c r="A1401" s="846" t="s">
        <v>2702</v>
      </c>
      <c r="B1401" s="846" t="s">
        <v>9978</v>
      </c>
      <c r="C1401" s="846" t="s">
        <v>9979</v>
      </c>
      <c r="D1401" s="846" t="s">
        <v>7418</v>
      </c>
      <c r="E1401" s="847" t="s">
        <v>9445</v>
      </c>
      <c r="F1401" s="848" t="s">
        <v>9772</v>
      </c>
      <c r="G1401" s="846" t="s">
        <v>9497</v>
      </c>
      <c r="H1401" s="846" t="s">
        <v>6389</v>
      </c>
      <c r="I1401" s="849">
        <v>-375900</v>
      </c>
      <c r="J1401" s="849">
        <v>1002400</v>
      </c>
      <c r="K1401" s="849">
        <v>17.15</v>
      </c>
      <c r="L1401" s="848" t="s">
        <v>9549</v>
      </c>
      <c r="M1401" s="849">
        <v>0</v>
      </c>
      <c r="N1401" s="849">
        <v>1002400</v>
      </c>
      <c r="O1401" s="849">
        <v>16.775</v>
      </c>
      <c r="P1401" s="849">
        <v>-375900</v>
      </c>
      <c r="Q1401" s="846"/>
      <c r="R1401" s="846" t="s">
        <v>9947</v>
      </c>
      <c r="S1401" s="849">
        <v>0</v>
      </c>
      <c r="T1401" s="849">
        <v>17.41</v>
      </c>
      <c r="U1401" s="849">
        <v>16.87</v>
      </c>
      <c r="V1401" s="849">
        <v>0</v>
      </c>
      <c r="W1401" s="849">
        <v>375900</v>
      </c>
      <c r="X1401" s="849">
        <v>0</v>
      </c>
      <c r="Y1401" s="849">
        <v>-375900</v>
      </c>
      <c r="Z1401" s="850">
        <v>-0.021866</v>
      </c>
    </row>
    <row r="1402" s="823" customFormat="1" ht="31.05" hidden="1" customHeight="1" outlineLevel="1" spans="1:26">
      <c r="A1402" s="846" t="s">
        <v>2702</v>
      </c>
      <c r="B1402" s="846" t="s">
        <v>9978</v>
      </c>
      <c r="C1402" s="846" t="s">
        <v>9980</v>
      </c>
      <c r="D1402" s="846" t="s">
        <v>7418</v>
      </c>
      <c r="E1402" s="847" t="s">
        <v>9445</v>
      </c>
      <c r="F1402" s="848" t="s">
        <v>9508</v>
      </c>
      <c r="G1402" s="846" t="s">
        <v>9497</v>
      </c>
      <c r="H1402" s="846" t="s">
        <v>6389</v>
      </c>
      <c r="I1402" s="849">
        <v>-37668</v>
      </c>
      <c r="J1402" s="849">
        <v>502240</v>
      </c>
      <c r="K1402" s="849">
        <v>16.85</v>
      </c>
      <c r="L1402" s="848" t="s">
        <v>9981</v>
      </c>
      <c r="M1402" s="849">
        <v>0</v>
      </c>
      <c r="N1402" s="849">
        <v>502240</v>
      </c>
      <c r="O1402" s="849">
        <v>16.775</v>
      </c>
      <c r="P1402" s="849">
        <v>-37668</v>
      </c>
      <c r="Q1402" s="846"/>
      <c r="R1402" s="846" t="s">
        <v>9947</v>
      </c>
      <c r="S1402" s="849">
        <v>0</v>
      </c>
      <c r="T1402" s="849">
        <v>16.66</v>
      </c>
      <c r="U1402" s="849">
        <v>16.87</v>
      </c>
      <c r="V1402" s="849">
        <v>0</v>
      </c>
      <c r="W1402" s="849">
        <v>37668</v>
      </c>
      <c r="X1402" s="849">
        <v>0</v>
      </c>
      <c r="Y1402" s="849">
        <v>-37668</v>
      </c>
      <c r="Z1402" s="850">
        <v>-0.004451</v>
      </c>
    </row>
    <row r="1403" s="823" customFormat="1" ht="31.05" hidden="1" customHeight="1" outlineLevel="1" spans="1:26">
      <c r="A1403" s="846" t="s">
        <v>2702</v>
      </c>
      <c r="B1403" s="846" t="s">
        <v>9978</v>
      </c>
      <c r="C1403" s="846" t="s">
        <v>9982</v>
      </c>
      <c r="D1403" s="846" t="s">
        <v>8857</v>
      </c>
      <c r="E1403" s="847" t="s">
        <v>9445</v>
      </c>
      <c r="F1403" s="848" t="s">
        <v>9624</v>
      </c>
      <c r="G1403" s="846" t="s">
        <v>9497</v>
      </c>
      <c r="H1403" s="846" t="s">
        <v>6389</v>
      </c>
      <c r="I1403" s="849">
        <v>38617.5</v>
      </c>
      <c r="J1403" s="849">
        <v>1014900</v>
      </c>
      <c r="K1403" s="849">
        <v>16.7</v>
      </c>
      <c r="L1403" s="848" t="s">
        <v>8019</v>
      </c>
      <c r="M1403" s="849">
        <v>0</v>
      </c>
      <c r="N1403" s="849">
        <v>514900</v>
      </c>
      <c r="O1403" s="849">
        <v>16.775</v>
      </c>
      <c r="P1403" s="849">
        <v>38617.5</v>
      </c>
      <c r="Q1403" s="846"/>
      <c r="R1403" s="846" t="s">
        <v>9947</v>
      </c>
      <c r="S1403" s="849">
        <v>0</v>
      </c>
      <c r="T1403" s="849">
        <v>16.655</v>
      </c>
      <c r="U1403" s="849">
        <v>16.87</v>
      </c>
      <c r="V1403" s="849">
        <v>0</v>
      </c>
      <c r="W1403" s="849">
        <v>-38617.5</v>
      </c>
      <c r="X1403" s="849">
        <v>0</v>
      </c>
      <c r="Y1403" s="849">
        <v>38617.5</v>
      </c>
      <c r="Z1403" s="850">
        <v>0.004491</v>
      </c>
    </row>
    <row r="1404" s="823" customFormat="1" ht="31.05" hidden="1" customHeight="1" outlineLevel="1" spans="1:26">
      <c r="A1404" s="846" t="s">
        <v>2702</v>
      </c>
      <c r="B1404" s="846" t="s">
        <v>9978</v>
      </c>
      <c r="C1404" s="846" t="s">
        <v>9983</v>
      </c>
      <c r="D1404" s="846" t="s">
        <v>8857</v>
      </c>
      <c r="E1404" s="847" t="s">
        <v>9445</v>
      </c>
      <c r="F1404" s="848" t="s">
        <v>9642</v>
      </c>
      <c r="G1404" s="846" t="s">
        <v>9497</v>
      </c>
      <c r="H1404" s="846" t="s">
        <v>6389</v>
      </c>
      <c r="I1404" s="849">
        <v>-75277.5</v>
      </c>
      <c r="J1404" s="849">
        <v>1003700</v>
      </c>
      <c r="K1404" s="849">
        <v>16.85</v>
      </c>
      <c r="L1404" s="848" t="s">
        <v>9984</v>
      </c>
      <c r="M1404" s="849">
        <v>0</v>
      </c>
      <c r="N1404" s="849">
        <v>1003700</v>
      </c>
      <c r="O1404" s="849">
        <v>16.775</v>
      </c>
      <c r="P1404" s="849">
        <v>-75277.5</v>
      </c>
      <c r="Q1404" s="846"/>
      <c r="R1404" s="846" t="s">
        <v>9947</v>
      </c>
      <c r="S1404" s="849">
        <v>0</v>
      </c>
      <c r="T1404" s="849">
        <v>17.045</v>
      </c>
      <c r="U1404" s="849">
        <v>16.87</v>
      </c>
      <c r="V1404" s="849">
        <v>0</v>
      </c>
      <c r="W1404" s="849">
        <v>75277.5</v>
      </c>
      <c r="X1404" s="849">
        <v>0</v>
      </c>
      <c r="Y1404" s="849">
        <v>-75277.5</v>
      </c>
      <c r="Z1404" s="850">
        <v>-0.004451</v>
      </c>
    </row>
    <row r="1405" s="823" customFormat="1" ht="25.35" customHeight="1" collapsed="1" spans="1:26">
      <c r="A1405" s="829" t="s">
        <v>2326</v>
      </c>
      <c r="B1405" s="829"/>
      <c r="C1405" s="829"/>
      <c r="D1405" s="829"/>
      <c r="E1405" s="829"/>
      <c r="F1405" s="829"/>
      <c r="G1405" s="829"/>
      <c r="H1405" s="829"/>
      <c r="I1405" s="838">
        <v>35381942.8</v>
      </c>
      <c r="J1405" s="839">
        <v>113333.21</v>
      </c>
      <c r="K1405" s="840"/>
      <c r="L1405" s="840"/>
      <c r="M1405" s="839">
        <v>109195.8</v>
      </c>
      <c r="N1405" s="839">
        <v>0</v>
      </c>
      <c r="O1405" s="840"/>
      <c r="P1405" s="839">
        <v>-38882080.212047</v>
      </c>
      <c r="Q1405" s="840"/>
      <c r="R1405" s="844"/>
      <c r="S1405" s="844"/>
      <c r="T1405" s="844"/>
      <c r="U1405" s="844"/>
      <c r="V1405" s="844"/>
      <c r="W1405" s="845"/>
      <c r="X1405" s="845"/>
      <c r="Y1405" s="845"/>
      <c r="Z1405" s="845"/>
    </row>
    <row r="1406" s="823" customFormat="1" ht="38.4" hidden="1" customHeight="1" outlineLevel="1" spans="1:26">
      <c r="A1406" s="846" t="s">
        <v>2326</v>
      </c>
      <c r="B1406" s="846" t="s">
        <v>2390</v>
      </c>
      <c r="C1406" s="846" t="s">
        <v>7273</v>
      </c>
      <c r="D1406" s="846" t="s">
        <v>7274</v>
      </c>
      <c r="E1406" s="847" t="s">
        <v>9495</v>
      </c>
      <c r="F1406" s="848" t="s">
        <v>9562</v>
      </c>
      <c r="G1406" s="846" t="s">
        <v>9985</v>
      </c>
      <c r="H1406" s="846" t="s">
        <v>7650</v>
      </c>
      <c r="I1406" s="849">
        <v>262330</v>
      </c>
      <c r="J1406" s="849">
        <v>417.52</v>
      </c>
      <c r="K1406" s="849">
        <v>1125</v>
      </c>
      <c r="L1406" s="848"/>
      <c r="M1406" s="849">
        <v>417.52</v>
      </c>
      <c r="N1406" s="849">
        <v>0</v>
      </c>
      <c r="O1406" s="849">
        <v>8253.721875</v>
      </c>
      <c r="P1406" s="849">
        <v>-578356.412798</v>
      </c>
      <c r="Q1406" s="846" t="s">
        <v>6342</v>
      </c>
      <c r="R1406" s="846" t="s">
        <v>9986</v>
      </c>
      <c r="S1406" s="849">
        <v>370</v>
      </c>
      <c r="T1406" s="849">
        <v>8757</v>
      </c>
      <c r="U1406" s="849">
        <v>8048</v>
      </c>
      <c r="V1406" s="849">
        <v>262330</v>
      </c>
      <c r="W1406" s="849">
        <v>-316026.412798</v>
      </c>
      <c r="X1406" s="849">
        <v>0</v>
      </c>
      <c r="Y1406" s="849">
        <v>0</v>
      </c>
      <c r="Z1406" s="850"/>
    </row>
    <row r="1407" s="823" customFormat="1" ht="38.4" hidden="1" customHeight="1" outlineLevel="1" spans="1:26">
      <c r="A1407" s="846" t="s">
        <v>2326</v>
      </c>
      <c r="B1407" s="846" t="s">
        <v>2390</v>
      </c>
      <c r="C1407" s="846" t="s">
        <v>7277</v>
      </c>
      <c r="D1407" s="846" t="s">
        <v>7274</v>
      </c>
      <c r="E1407" s="847" t="s">
        <v>9495</v>
      </c>
      <c r="F1407" s="848" t="s">
        <v>9987</v>
      </c>
      <c r="G1407" s="846" t="s">
        <v>9985</v>
      </c>
      <c r="H1407" s="846" t="s">
        <v>7650</v>
      </c>
      <c r="I1407" s="849">
        <v>609040</v>
      </c>
      <c r="J1407" s="849">
        <v>1017.52</v>
      </c>
      <c r="K1407" s="849">
        <v>1110</v>
      </c>
      <c r="L1407" s="848"/>
      <c r="M1407" s="849">
        <v>1017.52</v>
      </c>
      <c r="N1407" s="849">
        <v>0</v>
      </c>
      <c r="O1407" s="849">
        <v>8152.66772</v>
      </c>
      <c r="P1407" s="849">
        <v>-1384039.553623</v>
      </c>
      <c r="Q1407" s="846" t="s">
        <v>6342</v>
      </c>
      <c r="R1407" s="846" t="s">
        <v>9986</v>
      </c>
      <c r="S1407" s="849">
        <v>920</v>
      </c>
      <c r="T1407" s="849">
        <v>8710</v>
      </c>
      <c r="U1407" s="849">
        <v>8048</v>
      </c>
      <c r="V1407" s="849">
        <v>609040</v>
      </c>
      <c r="W1407" s="849">
        <v>-774999.553623</v>
      </c>
      <c r="X1407" s="849">
        <v>0</v>
      </c>
      <c r="Y1407" s="849">
        <v>0</v>
      </c>
      <c r="Z1407" s="850"/>
    </row>
    <row r="1408" s="823" customFormat="1" ht="31.05" hidden="1" customHeight="1" outlineLevel="1" spans="1:26">
      <c r="A1408" s="846" t="s">
        <v>2326</v>
      </c>
      <c r="B1408" s="846" t="s">
        <v>2390</v>
      </c>
      <c r="C1408" s="846" t="s">
        <v>7279</v>
      </c>
      <c r="D1408" s="846" t="s">
        <v>7280</v>
      </c>
      <c r="E1408" s="847" t="s">
        <v>9495</v>
      </c>
      <c r="F1408" s="848" t="s">
        <v>9987</v>
      </c>
      <c r="G1408" s="846" t="s">
        <v>9985</v>
      </c>
      <c r="H1408" s="846" t="s">
        <v>7650</v>
      </c>
      <c r="I1408" s="849">
        <v>604240</v>
      </c>
      <c r="J1408" s="849">
        <v>1007.4</v>
      </c>
      <c r="K1408" s="849">
        <v>1110</v>
      </c>
      <c r="L1408" s="848"/>
      <c r="M1408" s="849">
        <v>1007.4</v>
      </c>
      <c r="N1408" s="849">
        <v>0</v>
      </c>
      <c r="O1408" s="849">
        <v>8150.66772</v>
      </c>
      <c r="P1408" s="849">
        <v>-1372122.681974</v>
      </c>
      <c r="Q1408" s="846" t="s">
        <v>6342</v>
      </c>
      <c r="R1408" s="846" t="s">
        <v>9986</v>
      </c>
      <c r="S1408" s="849">
        <v>910</v>
      </c>
      <c r="T1408" s="849">
        <v>8712</v>
      </c>
      <c r="U1408" s="849">
        <v>8048</v>
      </c>
      <c r="V1408" s="849">
        <v>604240</v>
      </c>
      <c r="W1408" s="849">
        <v>-767882.681974</v>
      </c>
      <c r="X1408" s="849">
        <v>0</v>
      </c>
      <c r="Y1408" s="849">
        <v>0</v>
      </c>
      <c r="Z1408" s="850"/>
    </row>
    <row r="1409" s="823" customFormat="1" ht="31.05" hidden="1" customHeight="1" outlineLevel="1" spans="1:26">
      <c r="A1409" s="846" t="s">
        <v>2326</v>
      </c>
      <c r="B1409" s="846" t="s">
        <v>2390</v>
      </c>
      <c r="C1409" s="846" t="s">
        <v>7284</v>
      </c>
      <c r="D1409" s="846" t="s">
        <v>8873</v>
      </c>
      <c r="E1409" s="847" t="s">
        <v>9495</v>
      </c>
      <c r="F1409" s="848" t="s">
        <v>8066</v>
      </c>
      <c r="G1409" s="846" t="s">
        <v>9985</v>
      </c>
      <c r="H1409" s="846" t="s">
        <v>7650</v>
      </c>
      <c r="I1409" s="849">
        <v>634260</v>
      </c>
      <c r="J1409" s="849">
        <v>1008</v>
      </c>
      <c r="K1409" s="849">
        <v>1095</v>
      </c>
      <c r="L1409" s="848"/>
      <c r="M1409" s="849">
        <v>1008</v>
      </c>
      <c r="N1409" s="849">
        <v>0</v>
      </c>
      <c r="O1409" s="849">
        <v>8073.027825</v>
      </c>
      <c r="P1409" s="849">
        <v>-1326077.24367</v>
      </c>
      <c r="Q1409" s="846" t="s">
        <v>6342</v>
      </c>
      <c r="R1409" s="846" t="s">
        <v>9986</v>
      </c>
      <c r="S1409" s="849">
        <v>930</v>
      </c>
      <c r="T1409" s="849">
        <v>8730</v>
      </c>
      <c r="U1409" s="849">
        <v>8048</v>
      </c>
      <c r="V1409" s="849">
        <v>634260</v>
      </c>
      <c r="W1409" s="849">
        <v>-691817.24367</v>
      </c>
      <c r="X1409" s="849">
        <v>0</v>
      </c>
      <c r="Y1409" s="849">
        <v>0</v>
      </c>
      <c r="Z1409" s="850"/>
    </row>
    <row r="1410" s="823" customFormat="1" ht="38.4" hidden="1" customHeight="1" outlineLevel="1" spans="1:26">
      <c r="A1410" s="846" t="s">
        <v>2326</v>
      </c>
      <c r="B1410" s="846" t="s">
        <v>2390</v>
      </c>
      <c r="C1410" s="846" t="s">
        <v>9988</v>
      </c>
      <c r="D1410" s="846" t="s">
        <v>7274</v>
      </c>
      <c r="E1410" s="847" t="s">
        <v>9495</v>
      </c>
      <c r="F1410" s="848" t="s">
        <v>9499</v>
      </c>
      <c r="G1410" s="846" t="s">
        <v>9985</v>
      </c>
      <c r="H1410" s="846" t="s">
        <v>7650</v>
      </c>
      <c r="I1410" s="849">
        <v>693888</v>
      </c>
      <c r="J1410" s="849">
        <v>2012.92</v>
      </c>
      <c r="K1410" s="849">
        <v>1100</v>
      </c>
      <c r="L1410" s="848"/>
      <c r="M1410" s="849">
        <v>2012.92</v>
      </c>
      <c r="N1410" s="849">
        <v>0</v>
      </c>
      <c r="O1410" s="849">
        <v>8393.913435</v>
      </c>
      <c r="P1410" s="849">
        <v>-2134505.103932</v>
      </c>
      <c r="Q1410" s="846" t="s">
        <v>6342</v>
      </c>
      <c r="R1410" s="846" t="s">
        <v>9986</v>
      </c>
      <c r="S1410" s="849">
        <v>1860</v>
      </c>
      <c r="T1410" s="849">
        <v>8421.058065</v>
      </c>
      <c r="U1410" s="849">
        <v>8048</v>
      </c>
      <c r="V1410" s="849">
        <v>693888</v>
      </c>
      <c r="W1410" s="849">
        <v>-1440617.103932</v>
      </c>
      <c r="X1410" s="849">
        <v>0</v>
      </c>
      <c r="Y1410" s="849">
        <v>0</v>
      </c>
      <c r="Z1410" s="850"/>
    </row>
    <row r="1411" s="823" customFormat="1" ht="38.4" hidden="1" customHeight="1" outlineLevel="1" spans="1:26">
      <c r="A1411" s="846" t="s">
        <v>2326</v>
      </c>
      <c r="B1411" s="846" t="s">
        <v>2390</v>
      </c>
      <c r="C1411" s="846" t="s">
        <v>9989</v>
      </c>
      <c r="D1411" s="846" t="s">
        <v>7274</v>
      </c>
      <c r="E1411" s="847" t="s">
        <v>9495</v>
      </c>
      <c r="F1411" s="848" t="s">
        <v>8189</v>
      </c>
      <c r="G1411" s="846" t="s">
        <v>9985</v>
      </c>
      <c r="H1411" s="846" t="s">
        <v>7650</v>
      </c>
      <c r="I1411" s="849">
        <v>1105137</v>
      </c>
      <c r="J1411" s="849">
        <v>2012.92</v>
      </c>
      <c r="K1411" s="849">
        <v>1117.5</v>
      </c>
      <c r="L1411" s="848"/>
      <c r="M1411" s="849">
        <v>2012.92</v>
      </c>
      <c r="N1411" s="849">
        <v>0</v>
      </c>
      <c r="O1411" s="849">
        <v>8363.686</v>
      </c>
      <c r="P1411" s="849">
        <v>-2466781.013277</v>
      </c>
      <c r="Q1411" s="846" t="s">
        <v>6342</v>
      </c>
      <c r="R1411" s="846" t="s">
        <v>9986</v>
      </c>
      <c r="S1411" s="849">
        <v>1830</v>
      </c>
      <c r="T1411" s="849">
        <v>8651.9</v>
      </c>
      <c r="U1411" s="849">
        <v>8048</v>
      </c>
      <c r="V1411" s="849">
        <v>1105137</v>
      </c>
      <c r="W1411" s="849">
        <v>-1361644.013277</v>
      </c>
      <c r="X1411" s="849">
        <v>0</v>
      </c>
      <c r="Y1411" s="849">
        <v>0</v>
      </c>
      <c r="Z1411" s="850"/>
    </row>
    <row r="1412" s="823" customFormat="1" ht="31.05" hidden="1" customHeight="1" outlineLevel="1" spans="1:26">
      <c r="A1412" s="846" t="s">
        <v>2326</v>
      </c>
      <c r="B1412" s="846" t="s">
        <v>2390</v>
      </c>
      <c r="C1412" s="846" t="s">
        <v>7282</v>
      </c>
      <c r="D1412" s="846" t="s">
        <v>7280</v>
      </c>
      <c r="E1412" s="847" t="s">
        <v>9495</v>
      </c>
      <c r="F1412" s="848" t="s">
        <v>9624</v>
      </c>
      <c r="G1412" s="846" t="s">
        <v>9985</v>
      </c>
      <c r="H1412" s="846" t="s">
        <v>7650</v>
      </c>
      <c r="I1412" s="849">
        <v>132480</v>
      </c>
      <c r="J1412" s="849">
        <v>2014.8</v>
      </c>
      <c r="K1412" s="849">
        <v>1035</v>
      </c>
      <c r="L1412" s="848"/>
      <c r="M1412" s="849">
        <v>2014.8</v>
      </c>
      <c r="N1412" s="849">
        <v>0</v>
      </c>
      <c r="O1412" s="849">
        <v>8271.39205</v>
      </c>
      <c r="P1412" s="849">
        <v>-1335182.359101</v>
      </c>
      <c r="Q1412" s="846" t="s">
        <v>6342</v>
      </c>
      <c r="R1412" s="846" t="s">
        <v>9986</v>
      </c>
      <c r="S1412" s="849">
        <v>1840</v>
      </c>
      <c r="T1412" s="849">
        <v>8120</v>
      </c>
      <c r="U1412" s="849">
        <v>8048</v>
      </c>
      <c r="V1412" s="849">
        <v>132480</v>
      </c>
      <c r="W1412" s="849">
        <v>-1202702.359101</v>
      </c>
      <c r="X1412" s="849">
        <v>0</v>
      </c>
      <c r="Y1412" s="849">
        <v>0</v>
      </c>
      <c r="Z1412" s="850"/>
    </row>
    <row r="1413" s="823" customFormat="1" ht="31.05" hidden="1" customHeight="1" outlineLevel="1" spans="1:26">
      <c r="A1413" s="846" t="s">
        <v>2326</v>
      </c>
      <c r="B1413" s="846" t="s">
        <v>2390</v>
      </c>
      <c r="C1413" s="846" t="s">
        <v>9990</v>
      </c>
      <c r="D1413" s="846" t="s">
        <v>8872</v>
      </c>
      <c r="E1413" s="847" t="s">
        <v>9495</v>
      </c>
      <c r="F1413" s="848" t="s">
        <v>8241</v>
      </c>
      <c r="G1413" s="846" t="s">
        <v>9985</v>
      </c>
      <c r="H1413" s="846" t="s">
        <v>7650</v>
      </c>
      <c r="I1413" s="849">
        <v>125120</v>
      </c>
      <c r="J1413" s="849">
        <v>1007.4</v>
      </c>
      <c r="K1413" s="849">
        <v>1035</v>
      </c>
      <c r="L1413" s="848"/>
      <c r="M1413" s="849">
        <v>1007.4</v>
      </c>
      <c r="N1413" s="849">
        <v>0</v>
      </c>
      <c r="O1413" s="849">
        <v>8207.39205</v>
      </c>
      <c r="P1413" s="849">
        <v>-726741.271294</v>
      </c>
      <c r="Q1413" s="846" t="s">
        <v>6342</v>
      </c>
      <c r="R1413" s="846" t="s">
        <v>9986</v>
      </c>
      <c r="S1413" s="849">
        <v>920</v>
      </c>
      <c r="T1413" s="849">
        <v>8184</v>
      </c>
      <c r="U1413" s="849">
        <v>8048</v>
      </c>
      <c r="V1413" s="849">
        <v>125120</v>
      </c>
      <c r="W1413" s="849">
        <v>-601621.271294</v>
      </c>
      <c r="X1413" s="849">
        <v>0</v>
      </c>
      <c r="Y1413" s="849">
        <v>0</v>
      </c>
      <c r="Z1413" s="850"/>
    </row>
    <row r="1414" s="823" customFormat="1" ht="31.05" hidden="1" customHeight="1" outlineLevel="1" spans="1:26">
      <c r="A1414" s="846" t="s">
        <v>2326</v>
      </c>
      <c r="B1414" s="846" t="s">
        <v>2390</v>
      </c>
      <c r="C1414" s="846" t="s">
        <v>9991</v>
      </c>
      <c r="D1414" s="846" t="s">
        <v>8872</v>
      </c>
      <c r="E1414" s="847" t="s">
        <v>9495</v>
      </c>
      <c r="F1414" s="848" t="s">
        <v>9552</v>
      </c>
      <c r="G1414" s="846" t="s">
        <v>9985</v>
      </c>
      <c r="H1414" s="846" t="s">
        <v>7650</v>
      </c>
      <c r="I1414" s="849">
        <v>316480</v>
      </c>
      <c r="J1414" s="849">
        <v>1007.4</v>
      </c>
      <c r="K1414" s="849">
        <v>1027.5</v>
      </c>
      <c r="L1414" s="848"/>
      <c r="M1414" s="849">
        <v>1007.4</v>
      </c>
      <c r="N1414" s="849">
        <v>0</v>
      </c>
      <c r="O1414" s="849">
        <v>7881.418625</v>
      </c>
      <c r="P1414" s="849">
        <v>-968716.925959</v>
      </c>
      <c r="Q1414" s="846" t="s">
        <v>6342</v>
      </c>
      <c r="R1414" s="846" t="s">
        <v>9986</v>
      </c>
      <c r="S1414" s="849">
        <v>920</v>
      </c>
      <c r="T1414" s="849">
        <v>8392</v>
      </c>
      <c r="U1414" s="849">
        <v>8048</v>
      </c>
      <c r="V1414" s="849">
        <v>316480</v>
      </c>
      <c r="W1414" s="849">
        <v>-652236.925959</v>
      </c>
      <c r="X1414" s="849">
        <v>0</v>
      </c>
      <c r="Y1414" s="849">
        <v>0</v>
      </c>
      <c r="Z1414" s="850"/>
    </row>
    <row r="1415" s="823" customFormat="1" ht="31.05" hidden="1" customHeight="1" outlineLevel="1" spans="1:26">
      <c r="A1415" s="846" t="s">
        <v>2326</v>
      </c>
      <c r="B1415" s="846" t="s">
        <v>7283</v>
      </c>
      <c r="C1415" s="846" t="s">
        <v>9992</v>
      </c>
      <c r="D1415" s="846" t="s">
        <v>8923</v>
      </c>
      <c r="E1415" s="847" t="s">
        <v>9495</v>
      </c>
      <c r="F1415" s="848" t="s">
        <v>9747</v>
      </c>
      <c r="G1415" s="846" t="s">
        <v>9446</v>
      </c>
      <c r="H1415" s="846" t="s">
        <v>7650</v>
      </c>
      <c r="I1415" s="849">
        <v>253000</v>
      </c>
      <c r="J1415" s="849">
        <v>6000</v>
      </c>
      <c r="K1415" s="849">
        <v>8494</v>
      </c>
      <c r="L1415" s="848"/>
      <c r="M1415" s="849">
        <v>6000</v>
      </c>
      <c r="N1415" s="849">
        <v>0</v>
      </c>
      <c r="O1415" s="849">
        <v>8448</v>
      </c>
      <c r="P1415" s="849">
        <v>-253211.009174</v>
      </c>
      <c r="Q1415" s="846" t="s">
        <v>6342</v>
      </c>
      <c r="R1415" s="846" t="s">
        <v>9986</v>
      </c>
      <c r="S1415" s="849">
        <v>5500</v>
      </c>
      <c r="T1415" s="849">
        <v>8094</v>
      </c>
      <c r="U1415" s="849">
        <v>8048</v>
      </c>
      <c r="V1415" s="849">
        <v>253000</v>
      </c>
      <c r="W1415" s="849">
        <v>-211.009174</v>
      </c>
      <c r="X1415" s="849">
        <v>0</v>
      </c>
      <c r="Y1415" s="849">
        <v>0</v>
      </c>
      <c r="Z1415" s="850"/>
    </row>
    <row r="1416" s="823" customFormat="1" ht="31.05" hidden="1" customHeight="1" outlineLevel="1" spans="1:26">
      <c r="A1416" s="846" t="s">
        <v>2326</v>
      </c>
      <c r="B1416" s="846" t="s">
        <v>7283</v>
      </c>
      <c r="C1416" s="846" t="s">
        <v>9993</v>
      </c>
      <c r="D1416" s="846" t="s">
        <v>8901</v>
      </c>
      <c r="E1416" s="847" t="s">
        <v>9495</v>
      </c>
      <c r="F1416" s="848" t="s">
        <v>9643</v>
      </c>
      <c r="G1416" s="846" t="s">
        <v>9446</v>
      </c>
      <c r="H1416" s="846" t="s">
        <v>7650</v>
      </c>
      <c r="I1416" s="849">
        <v>10800</v>
      </c>
      <c r="J1416" s="849">
        <v>165</v>
      </c>
      <c r="K1416" s="849">
        <v>8640</v>
      </c>
      <c r="L1416" s="848"/>
      <c r="M1416" s="849">
        <v>165</v>
      </c>
      <c r="N1416" s="849">
        <v>0</v>
      </c>
      <c r="O1416" s="849">
        <v>8568</v>
      </c>
      <c r="P1416" s="849">
        <v>-10899.082569</v>
      </c>
      <c r="Q1416" s="846" t="s">
        <v>6342</v>
      </c>
      <c r="R1416" s="846" t="s">
        <v>9986</v>
      </c>
      <c r="S1416" s="849">
        <v>150</v>
      </c>
      <c r="T1416" s="849">
        <v>8120</v>
      </c>
      <c r="U1416" s="849">
        <v>8048</v>
      </c>
      <c r="V1416" s="849">
        <v>10800</v>
      </c>
      <c r="W1416" s="849">
        <v>-99.082569</v>
      </c>
      <c r="X1416" s="849">
        <v>0</v>
      </c>
      <c r="Y1416" s="849">
        <v>0</v>
      </c>
      <c r="Z1416" s="850"/>
    </row>
    <row r="1417" s="823" customFormat="1" ht="38.4" hidden="1" customHeight="1" outlineLevel="1" spans="1:26">
      <c r="A1417" s="846" t="s">
        <v>2326</v>
      </c>
      <c r="B1417" s="846" t="s">
        <v>2390</v>
      </c>
      <c r="C1417" s="846" t="s">
        <v>9994</v>
      </c>
      <c r="D1417" s="846" t="s">
        <v>7274</v>
      </c>
      <c r="E1417" s="847" t="s">
        <v>9495</v>
      </c>
      <c r="F1417" s="848" t="s">
        <v>8004</v>
      </c>
      <c r="G1417" s="846" t="s">
        <v>9985</v>
      </c>
      <c r="H1417" s="846" t="s">
        <v>7650</v>
      </c>
      <c r="I1417" s="849">
        <v>267720</v>
      </c>
      <c r="J1417" s="849">
        <v>2012.92</v>
      </c>
      <c r="K1417" s="849">
        <v>1000</v>
      </c>
      <c r="L1417" s="848"/>
      <c r="M1417" s="849">
        <v>2012.92</v>
      </c>
      <c r="N1417" s="849">
        <v>0</v>
      </c>
      <c r="O1417" s="849">
        <v>7783.098</v>
      </c>
      <c r="P1417" s="849">
        <v>-1682767.879119</v>
      </c>
      <c r="Q1417" s="846" t="s">
        <v>6342</v>
      </c>
      <c r="R1417" s="846" t="s">
        <v>9986</v>
      </c>
      <c r="S1417" s="849">
        <v>1840</v>
      </c>
      <c r="T1417" s="849">
        <v>8193.5</v>
      </c>
      <c r="U1417" s="849">
        <v>8048</v>
      </c>
      <c r="V1417" s="849">
        <v>267720</v>
      </c>
      <c r="W1417" s="849">
        <v>-1415047.879119</v>
      </c>
      <c r="X1417" s="849">
        <v>0</v>
      </c>
      <c r="Y1417" s="849">
        <v>0</v>
      </c>
      <c r="Z1417" s="850"/>
    </row>
    <row r="1418" s="823" customFormat="1" ht="38.4" hidden="1" customHeight="1" outlineLevel="1" spans="1:26">
      <c r="A1418" s="846" t="s">
        <v>2326</v>
      </c>
      <c r="B1418" s="846" t="s">
        <v>8466</v>
      </c>
      <c r="C1418" s="846" t="s">
        <v>9995</v>
      </c>
      <c r="D1418" s="846" t="s">
        <v>8886</v>
      </c>
      <c r="E1418" s="847" t="s">
        <v>9495</v>
      </c>
      <c r="F1418" s="848" t="s">
        <v>8084</v>
      </c>
      <c r="G1418" s="846" t="s">
        <v>9504</v>
      </c>
      <c r="H1418" s="846" t="s">
        <v>6361</v>
      </c>
      <c r="I1418" s="849">
        <v>-5138.78</v>
      </c>
      <c r="J1418" s="849">
        <v>201.6</v>
      </c>
      <c r="K1418" s="849">
        <v>2020</v>
      </c>
      <c r="L1418" s="848" t="s">
        <v>9499</v>
      </c>
      <c r="M1418" s="849">
        <v>201.6</v>
      </c>
      <c r="N1418" s="849">
        <v>0</v>
      </c>
      <c r="O1418" s="849">
        <v>2045.49</v>
      </c>
      <c r="P1418" s="849">
        <v>32742.694513</v>
      </c>
      <c r="Q1418" s="846" t="s">
        <v>6342</v>
      </c>
      <c r="R1418" s="846" t="s">
        <v>9996</v>
      </c>
      <c r="S1418" s="849">
        <v>178.41</v>
      </c>
      <c r="T1418" s="849">
        <v>17935</v>
      </c>
      <c r="U1418" s="849">
        <v>15090</v>
      </c>
      <c r="V1418" s="849">
        <v>507568.141593</v>
      </c>
      <c r="W1418" s="849">
        <v>540310.836106</v>
      </c>
      <c r="X1418" s="849">
        <v>0</v>
      </c>
      <c r="Y1418" s="849">
        <v>0</v>
      </c>
      <c r="Z1418" s="850"/>
    </row>
    <row r="1419" s="823" customFormat="1" ht="31.05" hidden="1" customHeight="1" outlineLevel="1" spans="1:26">
      <c r="A1419" s="846" t="s">
        <v>2326</v>
      </c>
      <c r="B1419" s="846" t="s">
        <v>8466</v>
      </c>
      <c r="C1419" s="846" t="s">
        <v>7243</v>
      </c>
      <c r="D1419" s="846" t="s">
        <v>7244</v>
      </c>
      <c r="E1419" s="847" t="s">
        <v>9495</v>
      </c>
      <c r="F1419" s="848" t="s">
        <v>9997</v>
      </c>
      <c r="G1419" s="846" t="s">
        <v>9504</v>
      </c>
      <c r="H1419" s="846" t="s">
        <v>6361</v>
      </c>
      <c r="I1419" s="849">
        <v>4620</v>
      </c>
      <c r="J1419" s="849">
        <v>42</v>
      </c>
      <c r="K1419" s="849">
        <v>1910</v>
      </c>
      <c r="L1419" s="848" t="s">
        <v>9560</v>
      </c>
      <c r="M1419" s="849">
        <v>42</v>
      </c>
      <c r="N1419" s="849">
        <v>0</v>
      </c>
      <c r="O1419" s="849">
        <v>1800</v>
      </c>
      <c r="P1419" s="849">
        <v>-29437.168142</v>
      </c>
      <c r="Q1419" s="846" t="s">
        <v>6342</v>
      </c>
      <c r="R1419" s="846" t="s">
        <v>9996</v>
      </c>
      <c r="S1419" s="849">
        <v>37.17</v>
      </c>
      <c r="T1419" s="849">
        <v>17780</v>
      </c>
      <c r="U1419" s="849">
        <v>15090</v>
      </c>
      <c r="V1419" s="849">
        <v>99982.300885</v>
      </c>
      <c r="W1419" s="849">
        <v>70545.132743</v>
      </c>
      <c r="X1419" s="849">
        <v>0</v>
      </c>
      <c r="Y1419" s="849">
        <v>0</v>
      </c>
      <c r="Z1419" s="850"/>
    </row>
    <row r="1420" s="823" customFormat="1" ht="31.05" hidden="1" customHeight="1" outlineLevel="1" spans="1:26">
      <c r="A1420" s="846" t="s">
        <v>2326</v>
      </c>
      <c r="B1420" s="846" t="s">
        <v>8466</v>
      </c>
      <c r="C1420" s="846" t="s">
        <v>9998</v>
      </c>
      <c r="D1420" s="846" t="s">
        <v>8694</v>
      </c>
      <c r="E1420" s="847" t="s">
        <v>9495</v>
      </c>
      <c r="F1420" s="848" t="s">
        <v>8134</v>
      </c>
      <c r="G1420" s="846" t="s">
        <v>9504</v>
      </c>
      <c r="H1420" s="846" t="s">
        <v>6361</v>
      </c>
      <c r="I1420" s="849">
        <v>19606.61</v>
      </c>
      <c r="J1420" s="849">
        <v>201.6</v>
      </c>
      <c r="K1420" s="849">
        <v>2020</v>
      </c>
      <c r="L1420" s="848" t="s">
        <v>9532</v>
      </c>
      <c r="M1420" s="849">
        <v>201.6</v>
      </c>
      <c r="N1420" s="849">
        <v>0</v>
      </c>
      <c r="O1420" s="849">
        <v>1922.75</v>
      </c>
      <c r="P1420" s="849">
        <v>-124920.637168</v>
      </c>
      <c r="Q1420" s="846" t="s">
        <v>6342</v>
      </c>
      <c r="R1420" s="846" t="s">
        <v>9996</v>
      </c>
      <c r="S1420" s="849">
        <v>178.41</v>
      </c>
      <c r="T1420" s="849">
        <v>17880</v>
      </c>
      <c r="U1420" s="849">
        <v>15090</v>
      </c>
      <c r="V1420" s="849">
        <v>497755.752212</v>
      </c>
      <c r="W1420" s="849">
        <v>372835.115044</v>
      </c>
      <c r="X1420" s="849">
        <v>0</v>
      </c>
      <c r="Y1420" s="849">
        <v>0</v>
      </c>
      <c r="Z1420" s="850"/>
    </row>
    <row r="1421" s="823" customFormat="1" ht="31.05" hidden="1" customHeight="1" outlineLevel="1" spans="1:26">
      <c r="A1421" s="846" t="s">
        <v>2326</v>
      </c>
      <c r="B1421" s="846" t="s">
        <v>8466</v>
      </c>
      <c r="C1421" s="846" t="s">
        <v>9999</v>
      </c>
      <c r="D1421" s="846" t="s">
        <v>8694</v>
      </c>
      <c r="E1421" s="847" t="s">
        <v>9495</v>
      </c>
      <c r="F1421" s="848" t="s">
        <v>8145</v>
      </c>
      <c r="G1421" s="846" t="s">
        <v>9504</v>
      </c>
      <c r="H1421" s="846" t="s">
        <v>6361</v>
      </c>
      <c r="I1421" s="849">
        <v>23638.61</v>
      </c>
      <c r="J1421" s="849">
        <v>201.6</v>
      </c>
      <c r="K1421" s="849">
        <v>2040</v>
      </c>
      <c r="L1421" s="848" t="s">
        <v>9532</v>
      </c>
      <c r="M1421" s="849">
        <v>201.6</v>
      </c>
      <c r="N1421" s="849">
        <v>0</v>
      </c>
      <c r="O1421" s="849">
        <v>1922.75</v>
      </c>
      <c r="P1421" s="849">
        <v>-150611.256637</v>
      </c>
      <c r="Q1421" s="846" t="s">
        <v>6342</v>
      </c>
      <c r="R1421" s="846" t="s">
        <v>9996</v>
      </c>
      <c r="S1421" s="849">
        <v>178.41</v>
      </c>
      <c r="T1421" s="849">
        <v>18125</v>
      </c>
      <c r="U1421" s="849">
        <v>15090</v>
      </c>
      <c r="V1421" s="849">
        <v>541465.486726</v>
      </c>
      <c r="W1421" s="849">
        <v>390854.230088</v>
      </c>
      <c r="X1421" s="849">
        <v>0</v>
      </c>
      <c r="Y1421" s="849">
        <v>0</v>
      </c>
      <c r="Z1421" s="850"/>
    </row>
    <row r="1422" s="823" customFormat="1" ht="31.05" hidden="1" customHeight="1" outlineLevel="1" spans="1:26">
      <c r="A1422" s="846" t="s">
        <v>2326</v>
      </c>
      <c r="B1422" s="846" t="s">
        <v>8466</v>
      </c>
      <c r="C1422" s="846" t="s">
        <v>7262</v>
      </c>
      <c r="D1422" s="846" t="s">
        <v>7263</v>
      </c>
      <c r="E1422" s="847" t="s">
        <v>9495</v>
      </c>
      <c r="F1422" s="848" t="s">
        <v>8135</v>
      </c>
      <c r="G1422" s="846" t="s">
        <v>9504</v>
      </c>
      <c r="H1422" s="846" t="s">
        <v>6361</v>
      </c>
      <c r="I1422" s="849">
        <v>7965.22</v>
      </c>
      <c r="J1422" s="849">
        <v>201.6</v>
      </c>
      <c r="K1422" s="849">
        <v>2085</v>
      </c>
      <c r="L1422" s="848" t="s">
        <v>9532</v>
      </c>
      <c r="M1422" s="849">
        <v>201.6</v>
      </c>
      <c r="N1422" s="849">
        <v>0</v>
      </c>
      <c r="O1422" s="849">
        <v>2045.49</v>
      </c>
      <c r="P1422" s="849">
        <v>-50751.818761</v>
      </c>
      <c r="Q1422" s="846" t="s">
        <v>6342</v>
      </c>
      <c r="R1422" s="846" t="s">
        <v>9996</v>
      </c>
      <c r="S1422" s="849">
        <v>178.41</v>
      </c>
      <c r="T1422" s="849">
        <v>18640</v>
      </c>
      <c r="U1422" s="849">
        <v>15090</v>
      </c>
      <c r="V1422" s="849">
        <v>633345.132743</v>
      </c>
      <c r="W1422" s="849">
        <v>582593.313982</v>
      </c>
      <c r="X1422" s="849">
        <v>0</v>
      </c>
      <c r="Y1422" s="849">
        <v>0</v>
      </c>
      <c r="Z1422" s="850"/>
    </row>
    <row r="1423" s="823" customFormat="1" ht="31.05" hidden="1" customHeight="1" outlineLevel="1" spans="1:26">
      <c r="A1423" s="846" t="s">
        <v>2326</v>
      </c>
      <c r="B1423" s="846" t="s">
        <v>8466</v>
      </c>
      <c r="C1423" s="846" t="s">
        <v>7236</v>
      </c>
      <c r="D1423" s="846" t="s">
        <v>7237</v>
      </c>
      <c r="E1423" s="847" t="s">
        <v>9495</v>
      </c>
      <c r="F1423" s="848" t="s">
        <v>9512</v>
      </c>
      <c r="G1423" s="846" t="s">
        <v>9497</v>
      </c>
      <c r="H1423" s="846" t="s">
        <v>6361</v>
      </c>
      <c r="I1423" s="849">
        <v>93891</v>
      </c>
      <c r="J1423" s="849">
        <v>224.18</v>
      </c>
      <c r="K1423" s="849">
        <v>18000</v>
      </c>
      <c r="L1423" s="848" t="s">
        <v>9532</v>
      </c>
      <c r="M1423" s="849">
        <v>27.62</v>
      </c>
      <c r="N1423" s="849">
        <v>0</v>
      </c>
      <c r="O1423" s="849">
        <v>14600</v>
      </c>
      <c r="P1423" s="849">
        <v>-83089.380531</v>
      </c>
      <c r="Q1423" s="846" t="s">
        <v>6342</v>
      </c>
      <c r="R1423" s="846" t="s">
        <v>9996</v>
      </c>
      <c r="S1423" s="849">
        <v>24.44</v>
      </c>
      <c r="T1423" s="849">
        <v>17415</v>
      </c>
      <c r="U1423" s="849">
        <v>15090</v>
      </c>
      <c r="V1423" s="849">
        <v>56818.473451</v>
      </c>
      <c r="W1423" s="849">
        <v>-26270.90708</v>
      </c>
      <c r="X1423" s="849">
        <v>0</v>
      </c>
      <c r="Y1423" s="849">
        <v>0</v>
      </c>
      <c r="Z1423" s="850"/>
    </row>
    <row r="1424" s="823" customFormat="1" ht="31.05" hidden="1" customHeight="1" outlineLevel="1" spans="1:26">
      <c r="A1424" s="846" t="s">
        <v>2326</v>
      </c>
      <c r="B1424" s="846" t="s">
        <v>8466</v>
      </c>
      <c r="C1424" s="846" t="s">
        <v>7246</v>
      </c>
      <c r="D1424" s="846" t="s">
        <v>7247</v>
      </c>
      <c r="E1424" s="847" t="s">
        <v>9495</v>
      </c>
      <c r="F1424" s="848" t="s">
        <v>9494</v>
      </c>
      <c r="G1424" s="846" t="s">
        <v>9497</v>
      </c>
      <c r="H1424" s="846" t="s">
        <v>6361</v>
      </c>
      <c r="I1424" s="849">
        <v>328320</v>
      </c>
      <c r="J1424" s="849">
        <v>192</v>
      </c>
      <c r="K1424" s="849">
        <v>16450</v>
      </c>
      <c r="L1424" s="848" t="s">
        <v>9532</v>
      </c>
      <c r="M1424" s="849">
        <v>192</v>
      </c>
      <c r="N1424" s="849">
        <v>0</v>
      </c>
      <c r="O1424" s="849">
        <v>14740</v>
      </c>
      <c r="P1424" s="849">
        <v>-290548.672566</v>
      </c>
      <c r="Q1424" s="846" t="s">
        <v>6342</v>
      </c>
      <c r="R1424" s="846" t="s">
        <v>9996</v>
      </c>
      <c r="S1424" s="849">
        <v>169.91</v>
      </c>
      <c r="T1424" s="849">
        <v>17095</v>
      </c>
      <c r="U1424" s="849">
        <v>15090</v>
      </c>
      <c r="V1424" s="849">
        <v>340672.566372</v>
      </c>
      <c r="W1424" s="849">
        <v>50123.893805</v>
      </c>
      <c r="X1424" s="849">
        <v>0</v>
      </c>
      <c r="Y1424" s="849">
        <v>0</v>
      </c>
      <c r="Z1424" s="850"/>
    </row>
    <row r="1425" s="823" customFormat="1" ht="31.05" hidden="1" customHeight="1" outlineLevel="1" spans="1:26">
      <c r="A1425" s="846" t="s">
        <v>2326</v>
      </c>
      <c r="B1425" s="846" t="s">
        <v>8466</v>
      </c>
      <c r="C1425" s="846" t="s">
        <v>7250</v>
      </c>
      <c r="D1425" s="846" t="s">
        <v>7251</v>
      </c>
      <c r="E1425" s="847" t="s">
        <v>9495</v>
      </c>
      <c r="F1425" s="848" t="s">
        <v>8189</v>
      </c>
      <c r="G1425" s="846" t="s">
        <v>9497</v>
      </c>
      <c r="H1425" s="846" t="s">
        <v>6361</v>
      </c>
      <c r="I1425" s="849">
        <v>554400</v>
      </c>
      <c r="J1425" s="849">
        <v>180</v>
      </c>
      <c r="K1425" s="849">
        <v>17800</v>
      </c>
      <c r="L1425" s="848" t="s">
        <v>9532</v>
      </c>
      <c r="M1425" s="849">
        <v>180</v>
      </c>
      <c r="N1425" s="849">
        <v>0</v>
      </c>
      <c r="O1425" s="849">
        <v>14720</v>
      </c>
      <c r="P1425" s="849">
        <v>-490619.469027</v>
      </c>
      <c r="Q1425" s="846" t="s">
        <v>6342</v>
      </c>
      <c r="R1425" s="846" t="s">
        <v>9996</v>
      </c>
      <c r="S1425" s="849">
        <v>159.29</v>
      </c>
      <c r="T1425" s="849">
        <v>16295</v>
      </c>
      <c r="U1425" s="849">
        <v>15090</v>
      </c>
      <c r="V1425" s="849">
        <v>191946.902655</v>
      </c>
      <c r="W1425" s="849">
        <v>-298672.566372</v>
      </c>
      <c r="X1425" s="849">
        <v>0</v>
      </c>
      <c r="Y1425" s="849">
        <v>0</v>
      </c>
      <c r="Z1425" s="850"/>
    </row>
    <row r="1426" s="823" customFormat="1" ht="31.05" hidden="1" customHeight="1" outlineLevel="1" spans="1:26">
      <c r="A1426" s="846" t="s">
        <v>2326</v>
      </c>
      <c r="B1426" s="846" t="s">
        <v>8466</v>
      </c>
      <c r="C1426" s="846" t="s">
        <v>7268</v>
      </c>
      <c r="D1426" s="846" t="s">
        <v>7269</v>
      </c>
      <c r="E1426" s="847" t="s">
        <v>9495</v>
      </c>
      <c r="F1426" s="848" t="s">
        <v>8084</v>
      </c>
      <c r="G1426" s="846" t="s">
        <v>9504</v>
      </c>
      <c r="H1426" s="846" t="s">
        <v>6361</v>
      </c>
      <c r="I1426" s="849">
        <v>13914.43</v>
      </c>
      <c r="J1426" s="849">
        <v>403.2</v>
      </c>
      <c r="K1426" s="849">
        <v>2080</v>
      </c>
      <c r="L1426" s="848" t="s">
        <v>8004</v>
      </c>
      <c r="M1426" s="849">
        <v>403.2</v>
      </c>
      <c r="N1426" s="849">
        <v>0</v>
      </c>
      <c r="O1426" s="849">
        <v>2045.49</v>
      </c>
      <c r="P1426" s="849">
        <v>-88658.327788</v>
      </c>
      <c r="Q1426" s="846" t="s">
        <v>6342</v>
      </c>
      <c r="R1426" s="846" t="s">
        <v>9996</v>
      </c>
      <c r="S1426" s="849">
        <v>356.81</v>
      </c>
      <c r="T1426" s="849">
        <v>17935</v>
      </c>
      <c r="U1426" s="849">
        <v>15090</v>
      </c>
      <c r="V1426" s="849">
        <v>1015136.283186</v>
      </c>
      <c r="W1426" s="849">
        <v>926477.955398</v>
      </c>
      <c r="X1426" s="849">
        <v>0</v>
      </c>
      <c r="Y1426" s="849">
        <v>0</v>
      </c>
      <c r="Z1426" s="850"/>
    </row>
    <row r="1427" s="823" customFormat="1" ht="38.4" hidden="1" customHeight="1" outlineLevel="1" spans="1:26">
      <c r="A1427" s="846" t="s">
        <v>2326</v>
      </c>
      <c r="B1427" s="846" t="s">
        <v>8466</v>
      </c>
      <c r="C1427" s="846" t="s">
        <v>7253</v>
      </c>
      <c r="D1427" s="846" t="s">
        <v>7254</v>
      </c>
      <c r="E1427" s="847" t="s">
        <v>9495</v>
      </c>
      <c r="F1427" s="848" t="s">
        <v>8189</v>
      </c>
      <c r="G1427" s="846" t="s">
        <v>9504</v>
      </c>
      <c r="H1427" s="846" t="s">
        <v>6361</v>
      </c>
      <c r="I1427" s="849">
        <v>-30552.9</v>
      </c>
      <c r="J1427" s="849">
        <v>210</v>
      </c>
      <c r="K1427" s="849">
        <v>1900</v>
      </c>
      <c r="L1427" s="848" t="s">
        <v>8004</v>
      </c>
      <c r="M1427" s="849">
        <v>210</v>
      </c>
      <c r="N1427" s="849">
        <v>0</v>
      </c>
      <c r="O1427" s="849">
        <v>2045.49</v>
      </c>
      <c r="P1427" s="849">
        <v>194673.345133</v>
      </c>
      <c r="Q1427" s="846" t="s">
        <v>6342</v>
      </c>
      <c r="R1427" s="846" t="s">
        <v>9996</v>
      </c>
      <c r="S1427" s="849">
        <v>185.84</v>
      </c>
      <c r="T1427" s="849">
        <v>16295</v>
      </c>
      <c r="U1427" s="849">
        <v>15090</v>
      </c>
      <c r="V1427" s="849">
        <v>223938.053097</v>
      </c>
      <c r="W1427" s="849">
        <v>418611.39823</v>
      </c>
      <c r="X1427" s="849">
        <v>0</v>
      </c>
      <c r="Y1427" s="849">
        <v>0</v>
      </c>
      <c r="Z1427" s="850"/>
    </row>
    <row r="1428" s="823" customFormat="1" ht="38.4" hidden="1" customHeight="1" outlineLevel="1" spans="1:26">
      <c r="A1428" s="846" t="s">
        <v>2326</v>
      </c>
      <c r="B1428" s="846" t="s">
        <v>8466</v>
      </c>
      <c r="C1428" s="846" t="s">
        <v>7256</v>
      </c>
      <c r="D1428" s="846" t="s">
        <v>7254</v>
      </c>
      <c r="E1428" s="847" t="s">
        <v>9495</v>
      </c>
      <c r="F1428" s="848" t="s">
        <v>8189</v>
      </c>
      <c r="G1428" s="846" t="s">
        <v>9504</v>
      </c>
      <c r="H1428" s="846" t="s">
        <v>6361</v>
      </c>
      <c r="I1428" s="849">
        <v>30248.06</v>
      </c>
      <c r="J1428" s="849">
        <v>201.6</v>
      </c>
      <c r="K1428" s="849">
        <v>1915</v>
      </c>
      <c r="L1428" s="848" t="s">
        <v>8004</v>
      </c>
      <c r="M1428" s="849">
        <v>201.6</v>
      </c>
      <c r="N1428" s="849">
        <v>0</v>
      </c>
      <c r="O1428" s="849">
        <v>1764.96</v>
      </c>
      <c r="P1428" s="849">
        <v>-192731.027257</v>
      </c>
      <c r="Q1428" s="846" t="s">
        <v>6342</v>
      </c>
      <c r="R1428" s="846" t="s">
        <v>9996</v>
      </c>
      <c r="S1428" s="849">
        <v>178.41</v>
      </c>
      <c r="T1428" s="849">
        <v>16295</v>
      </c>
      <c r="U1428" s="849">
        <v>15090</v>
      </c>
      <c r="V1428" s="849">
        <v>214980.530973</v>
      </c>
      <c r="W1428" s="849">
        <v>22249.503717</v>
      </c>
      <c r="X1428" s="849">
        <v>0</v>
      </c>
      <c r="Y1428" s="849">
        <v>0</v>
      </c>
      <c r="Z1428" s="850"/>
    </row>
    <row r="1429" s="823" customFormat="1" ht="31.05" hidden="1" customHeight="1" outlineLevel="1" spans="1:26">
      <c r="A1429" s="846" t="s">
        <v>2326</v>
      </c>
      <c r="B1429" s="846" t="s">
        <v>8466</v>
      </c>
      <c r="C1429" s="846" t="s">
        <v>10000</v>
      </c>
      <c r="D1429" s="846" t="s">
        <v>8651</v>
      </c>
      <c r="E1429" s="847" t="s">
        <v>9495</v>
      </c>
      <c r="F1429" s="848" t="s">
        <v>10001</v>
      </c>
      <c r="G1429" s="846" t="s">
        <v>9497</v>
      </c>
      <c r="H1429" s="846" t="s">
        <v>6361</v>
      </c>
      <c r="I1429" s="849">
        <v>407232</v>
      </c>
      <c r="J1429" s="849">
        <v>201.6</v>
      </c>
      <c r="K1429" s="849">
        <v>16740</v>
      </c>
      <c r="L1429" s="848" t="s">
        <v>9681</v>
      </c>
      <c r="M1429" s="849">
        <v>201.6</v>
      </c>
      <c r="N1429" s="849">
        <v>0</v>
      </c>
      <c r="O1429" s="849">
        <v>14720</v>
      </c>
      <c r="P1429" s="849">
        <v>-360382.300885</v>
      </c>
      <c r="Q1429" s="846" t="s">
        <v>6342</v>
      </c>
      <c r="R1429" s="846" t="s">
        <v>9996</v>
      </c>
      <c r="S1429" s="849">
        <v>178.41</v>
      </c>
      <c r="T1429" s="849">
        <v>17245</v>
      </c>
      <c r="U1429" s="849">
        <v>15090</v>
      </c>
      <c r="V1429" s="849">
        <v>384467.256637</v>
      </c>
      <c r="W1429" s="849">
        <v>24084.955752</v>
      </c>
      <c r="X1429" s="849">
        <v>0</v>
      </c>
      <c r="Y1429" s="849">
        <v>0</v>
      </c>
      <c r="Z1429" s="850"/>
    </row>
    <row r="1430" s="823" customFormat="1" ht="31.05" hidden="1" customHeight="1" outlineLevel="1" spans="1:26">
      <c r="A1430" s="846" t="s">
        <v>2326</v>
      </c>
      <c r="B1430" s="846" t="s">
        <v>8466</v>
      </c>
      <c r="C1430" s="846" t="s">
        <v>10002</v>
      </c>
      <c r="D1430" s="846" t="s">
        <v>8834</v>
      </c>
      <c r="E1430" s="847" t="s">
        <v>9495</v>
      </c>
      <c r="F1430" s="848" t="s">
        <v>10001</v>
      </c>
      <c r="G1430" s="846" t="s">
        <v>9497</v>
      </c>
      <c r="H1430" s="846" t="s">
        <v>6361</v>
      </c>
      <c r="I1430" s="849">
        <v>409248</v>
      </c>
      <c r="J1430" s="849">
        <v>201.6</v>
      </c>
      <c r="K1430" s="849">
        <v>16750</v>
      </c>
      <c r="L1430" s="848" t="s">
        <v>9681</v>
      </c>
      <c r="M1430" s="849">
        <v>201.6</v>
      </c>
      <c r="N1430" s="849">
        <v>0</v>
      </c>
      <c r="O1430" s="849">
        <v>14720</v>
      </c>
      <c r="P1430" s="849">
        <v>-362166.371681</v>
      </c>
      <c r="Q1430" s="846" t="s">
        <v>6342</v>
      </c>
      <c r="R1430" s="846" t="s">
        <v>9996</v>
      </c>
      <c r="S1430" s="849">
        <v>178.41</v>
      </c>
      <c r="T1430" s="849">
        <v>17245</v>
      </c>
      <c r="U1430" s="849">
        <v>15090</v>
      </c>
      <c r="V1430" s="849">
        <v>384467.256637</v>
      </c>
      <c r="W1430" s="849">
        <v>22300.884956</v>
      </c>
      <c r="X1430" s="849">
        <v>0</v>
      </c>
      <c r="Y1430" s="849">
        <v>0</v>
      </c>
      <c r="Z1430" s="850"/>
    </row>
    <row r="1431" s="823" customFormat="1" ht="31.05" hidden="1" customHeight="1" outlineLevel="1" spans="1:26">
      <c r="A1431" s="846" t="s">
        <v>2326</v>
      </c>
      <c r="B1431" s="846" t="s">
        <v>8466</v>
      </c>
      <c r="C1431" s="846" t="s">
        <v>10003</v>
      </c>
      <c r="D1431" s="846" t="s">
        <v>8655</v>
      </c>
      <c r="E1431" s="847" t="s">
        <v>9495</v>
      </c>
      <c r="F1431" s="848" t="s">
        <v>10001</v>
      </c>
      <c r="G1431" s="846" t="s">
        <v>9497</v>
      </c>
      <c r="H1431" s="846" t="s">
        <v>6361</v>
      </c>
      <c r="I1431" s="849">
        <v>409248</v>
      </c>
      <c r="J1431" s="849">
        <v>201.6</v>
      </c>
      <c r="K1431" s="849">
        <v>16750</v>
      </c>
      <c r="L1431" s="848" t="s">
        <v>9681</v>
      </c>
      <c r="M1431" s="849">
        <v>201.6</v>
      </c>
      <c r="N1431" s="849">
        <v>0</v>
      </c>
      <c r="O1431" s="849">
        <v>14720</v>
      </c>
      <c r="P1431" s="849">
        <v>-362166.371681</v>
      </c>
      <c r="Q1431" s="846" t="s">
        <v>6342</v>
      </c>
      <c r="R1431" s="846" t="s">
        <v>9996</v>
      </c>
      <c r="S1431" s="849">
        <v>178.41</v>
      </c>
      <c r="T1431" s="849">
        <v>17245</v>
      </c>
      <c r="U1431" s="849">
        <v>15090</v>
      </c>
      <c r="V1431" s="849">
        <v>384467.256637</v>
      </c>
      <c r="W1431" s="849">
        <v>22300.884956</v>
      </c>
      <c r="X1431" s="849">
        <v>0</v>
      </c>
      <c r="Y1431" s="849">
        <v>0</v>
      </c>
      <c r="Z1431" s="850"/>
    </row>
    <row r="1432" s="823" customFormat="1" ht="31.05" hidden="1" customHeight="1" outlineLevel="1" spans="1:26">
      <c r="A1432" s="846" t="s">
        <v>2326</v>
      </c>
      <c r="B1432" s="846" t="s">
        <v>8466</v>
      </c>
      <c r="C1432" s="846" t="s">
        <v>10004</v>
      </c>
      <c r="D1432" s="846" t="s">
        <v>8928</v>
      </c>
      <c r="E1432" s="847" t="s">
        <v>9495</v>
      </c>
      <c r="F1432" s="848" t="s">
        <v>9550</v>
      </c>
      <c r="G1432" s="846" t="s">
        <v>9497</v>
      </c>
      <c r="H1432" s="846" t="s">
        <v>6361</v>
      </c>
      <c r="I1432" s="849">
        <v>401184</v>
      </c>
      <c r="J1432" s="849">
        <v>201.6</v>
      </c>
      <c r="K1432" s="849">
        <v>16710</v>
      </c>
      <c r="L1432" s="848" t="s">
        <v>9681</v>
      </c>
      <c r="M1432" s="849">
        <v>201.6</v>
      </c>
      <c r="N1432" s="849">
        <v>0</v>
      </c>
      <c r="O1432" s="849">
        <v>14720</v>
      </c>
      <c r="P1432" s="849">
        <v>-355030.088496</v>
      </c>
      <c r="Q1432" s="846" t="s">
        <v>6342</v>
      </c>
      <c r="R1432" s="846" t="s">
        <v>9996</v>
      </c>
      <c r="S1432" s="849">
        <v>178.41</v>
      </c>
      <c r="T1432" s="849">
        <v>17180</v>
      </c>
      <c r="U1432" s="849">
        <v>15090</v>
      </c>
      <c r="V1432" s="849">
        <v>372870.79646</v>
      </c>
      <c r="W1432" s="849">
        <v>17840.707965</v>
      </c>
      <c r="X1432" s="849">
        <v>0</v>
      </c>
      <c r="Y1432" s="849">
        <v>0</v>
      </c>
      <c r="Z1432" s="850"/>
    </row>
    <row r="1433" s="823" customFormat="1" ht="31.05" hidden="1" customHeight="1" outlineLevel="1" spans="1:26">
      <c r="A1433" s="846" t="s">
        <v>2326</v>
      </c>
      <c r="B1433" s="846" t="s">
        <v>8466</v>
      </c>
      <c r="C1433" s="846" t="s">
        <v>10005</v>
      </c>
      <c r="D1433" s="846" t="s">
        <v>8933</v>
      </c>
      <c r="E1433" s="847" t="s">
        <v>9495</v>
      </c>
      <c r="F1433" s="848" t="s">
        <v>9526</v>
      </c>
      <c r="G1433" s="846" t="s">
        <v>9497</v>
      </c>
      <c r="H1433" s="846" t="s">
        <v>6361</v>
      </c>
      <c r="I1433" s="849">
        <v>364896</v>
      </c>
      <c r="J1433" s="849">
        <v>201.6</v>
      </c>
      <c r="K1433" s="849">
        <v>16530</v>
      </c>
      <c r="L1433" s="848" t="s">
        <v>9681</v>
      </c>
      <c r="M1433" s="849">
        <v>201.6</v>
      </c>
      <c r="N1433" s="849">
        <v>0</v>
      </c>
      <c r="O1433" s="849">
        <v>14720</v>
      </c>
      <c r="P1433" s="849">
        <v>-322916.814159</v>
      </c>
      <c r="Q1433" s="846" t="s">
        <v>6342</v>
      </c>
      <c r="R1433" s="846" t="s">
        <v>9996</v>
      </c>
      <c r="S1433" s="849">
        <v>178.41</v>
      </c>
      <c r="T1433" s="849">
        <v>16920</v>
      </c>
      <c r="U1433" s="849">
        <v>15090</v>
      </c>
      <c r="V1433" s="849">
        <v>326484.955752</v>
      </c>
      <c r="W1433" s="849">
        <v>3568.141593</v>
      </c>
      <c r="X1433" s="849">
        <v>0</v>
      </c>
      <c r="Y1433" s="849">
        <v>0</v>
      </c>
      <c r="Z1433" s="850"/>
    </row>
    <row r="1434" s="823" customFormat="1" ht="31.05" hidden="1" customHeight="1" outlineLevel="1" spans="1:26">
      <c r="A1434" s="846" t="s">
        <v>2326</v>
      </c>
      <c r="B1434" s="846" t="s">
        <v>8466</v>
      </c>
      <c r="C1434" s="846" t="s">
        <v>10006</v>
      </c>
      <c r="D1434" s="846" t="s">
        <v>8655</v>
      </c>
      <c r="E1434" s="847" t="s">
        <v>9495</v>
      </c>
      <c r="F1434" s="848" t="s">
        <v>9987</v>
      </c>
      <c r="G1434" s="846" t="s">
        <v>9497</v>
      </c>
      <c r="H1434" s="846" t="s">
        <v>6361</v>
      </c>
      <c r="I1434" s="849">
        <v>725760</v>
      </c>
      <c r="J1434" s="849">
        <v>403.2</v>
      </c>
      <c r="K1434" s="849">
        <v>16520</v>
      </c>
      <c r="L1434" s="848" t="s">
        <v>9681</v>
      </c>
      <c r="M1434" s="849">
        <v>403.2</v>
      </c>
      <c r="N1434" s="849">
        <v>0</v>
      </c>
      <c r="O1434" s="849">
        <v>14720</v>
      </c>
      <c r="P1434" s="849">
        <v>-642265.486726</v>
      </c>
      <c r="Q1434" s="846" t="s">
        <v>6342</v>
      </c>
      <c r="R1434" s="846" t="s">
        <v>9996</v>
      </c>
      <c r="S1434" s="849">
        <v>356.81</v>
      </c>
      <c r="T1434" s="849">
        <v>16865</v>
      </c>
      <c r="U1434" s="849">
        <v>15090</v>
      </c>
      <c r="V1434" s="849">
        <v>633345.132743</v>
      </c>
      <c r="W1434" s="849">
        <v>-8920.353982</v>
      </c>
      <c r="X1434" s="849">
        <v>0</v>
      </c>
      <c r="Y1434" s="849">
        <v>0</v>
      </c>
      <c r="Z1434" s="850"/>
    </row>
    <row r="1435" s="823" customFormat="1" ht="31.05" hidden="1" customHeight="1" outlineLevel="1" spans="1:26">
      <c r="A1435" s="846" t="s">
        <v>2326</v>
      </c>
      <c r="B1435" s="846" t="s">
        <v>8466</v>
      </c>
      <c r="C1435" s="846" t="s">
        <v>10007</v>
      </c>
      <c r="D1435" s="846" t="s">
        <v>8655</v>
      </c>
      <c r="E1435" s="847" t="s">
        <v>9495</v>
      </c>
      <c r="F1435" s="848" t="s">
        <v>9987</v>
      </c>
      <c r="G1435" s="846" t="s">
        <v>9497</v>
      </c>
      <c r="H1435" s="846" t="s">
        <v>6361</v>
      </c>
      <c r="I1435" s="849">
        <v>362880</v>
      </c>
      <c r="J1435" s="849">
        <v>403.2</v>
      </c>
      <c r="K1435" s="849">
        <v>16520</v>
      </c>
      <c r="L1435" s="848" t="s">
        <v>9681</v>
      </c>
      <c r="M1435" s="849">
        <v>201.6</v>
      </c>
      <c r="N1435" s="849">
        <v>0</v>
      </c>
      <c r="O1435" s="849">
        <v>14720</v>
      </c>
      <c r="P1435" s="849">
        <v>-321132.743363</v>
      </c>
      <c r="Q1435" s="846" t="s">
        <v>6342</v>
      </c>
      <c r="R1435" s="846" t="s">
        <v>9996</v>
      </c>
      <c r="S1435" s="849">
        <v>178.41</v>
      </c>
      <c r="T1435" s="849">
        <v>16865</v>
      </c>
      <c r="U1435" s="849">
        <v>15090</v>
      </c>
      <c r="V1435" s="849">
        <v>316672.566372</v>
      </c>
      <c r="W1435" s="849">
        <v>-4460.176991</v>
      </c>
      <c r="X1435" s="849">
        <v>0</v>
      </c>
      <c r="Y1435" s="849">
        <v>0</v>
      </c>
      <c r="Z1435" s="850"/>
    </row>
    <row r="1436" s="823" customFormat="1" ht="31.05" hidden="1" customHeight="1" outlineLevel="1" spans="1:26">
      <c r="A1436" s="846" t="s">
        <v>2326</v>
      </c>
      <c r="B1436" s="846" t="s">
        <v>8466</v>
      </c>
      <c r="C1436" s="846" t="s">
        <v>10008</v>
      </c>
      <c r="D1436" s="846" t="s">
        <v>8624</v>
      </c>
      <c r="E1436" s="847" t="s">
        <v>9495</v>
      </c>
      <c r="F1436" s="848" t="s">
        <v>9987</v>
      </c>
      <c r="G1436" s="846" t="s">
        <v>9497</v>
      </c>
      <c r="H1436" s="846" t="s">
        <v>6361</v>
      </c>
      <c r="I1436" s="849">
        <v>362880</v>
      </c>
      <c r="J1436" s="849">
        <v>201.6</v>
      </c>
      <c r="K1436" s="849">
        <v>16520</v>
      </c>
      <c r="L1436" s="848" t="s">
        <v>9681</v>
      </c>
      <c r="M1436" s="849">
        <v>201.6</v>
      </c>
      <c r="N1436" s="849">
        <v>0</v>
      </c>
      <c r="O1436" s="849">
        <v>14720</v>
      </c>
      <c r="P1436" s="849">
        <v>-321132.743363</v>
      </c>
      <c r="Q1436" s="846" t="s">
        <v>6342</v>
      </c>
      <c r="R1436" s="846" t="s">
        <v>9996</v>
      </c>
      <c r="S1436" s="849">
        <v>178.41</v>
      </c>
      <c r="T1436" s="849">
        <v>16865</v>
      </c>
      <c r="U1436" s="849">
        <v>15090</v>
      </c>
      <c r="V1436" s="849">
        <v>316672.566372</v>
      </c>
      <c r="W1436" s="849">
        <v>-4460.176991</v>
      </c>
      <c r="X1436" s="849">
        <v>0</v>
      </c>
      <c r="Y1436" s="849">
        <v>0</v>
      </c>
      <c r="Z1436" s="850"/>
    </row>
    <row r="1437" s="823" customFormat="1" ht="31.05" hidden="1" customHeight="1" outlineLevel="1" spans="1:26">
      <c r="A1437" s="846" t="s">
        <v>2326</v>
      </c>
      <c r="B1437" s="846" t="s">
        <v>8466</v>
      </c>
      <c r="C1437" s="846" t="s">
        <v>10009</v>
      </c>
      <c r="D1437" s="846" t="s">
        <v>8634</v>
      </c>
      <c r="E1437" s="847" t="s">
        <v>9495</v>
      </c>
      <c r="F1437" s="848" t="s">
        <v>9987</v>
      </c>
      <c r="G1437" s="846" t="s">
        <v>9497</v>
      </c>
      <c r="H1437" s="846" t="s">
        <v>6361</v>
      </c>
      <c r="I1437" s="849">
        <v>725760</v>
      </c>
      <c r="J1437" s="849">
        <v>403.2</v>
      </c>
      <c r="K1437" s="849">
        <v>16520</v>
      </c>
      <c r="L1437" s="848" t="s">
        <v>9681</v>
      </c>
      <c r="M1437" s="849">
        <v>403.2</v>
      </c>
      <c r="N1437" s="849">
        <v>0</v>
      </c>
      <c r="O1437" s="849">
        <v>14720</v>
      </c>
      <c r="P1437" s="849">
        <v>-642265.486726</v>
      </c>
      <c r="Q1437" s="846" t="s">
        <v>6342</v>
      </c>
      <c r="R1437" s="846" t="s">
        <v>9996</v>
      </c>
      <c r="S1437" s="849">
        <v>356.81</v>
      </c>
      <c r="T1437" s="849">
        <v>16865</v>
      </c>
      <c r="U1437" s="849">
        <v>15090</v>
      </c>
      <c r="V1437" s="849">
        <v>633345.132743</v>
      </c>
      <c r="W1437" s="849">
        <v>-8920.353982</v>
      </c>
      <c r="X1437" s="849">
        <v>0</v>
      </c>
      <c r="Y1437" s="849">
        <v>0</v>
      </c>
      <c r="Z1437" s="850"/>
    </row>
    <row r="1438" s="823" customFormat="1" ht="31.05" hidden="1" customHeight="1" outlineLevel="1" spans="1:26">
      <c r="A1438" s="846" t="s">
        <v>2326</v>
      </c>
      <c r="B1438" s="846" t="s">
        <v>8466</v>
      </c>
      <c r="C1438" s="846" t="s">
        <v>10010</v>
      </c>
      <c r="D1438" s="846" t="s">
        <v>8634</v>
      </c>
      <c r="E1438" s="847" t="s">
        <v>9495</v>
      </c>
      <c r="F1438" s="848" t="s">
        <v>9987</v>
      </c>
      <c r="G1438" s="846" t="s">
        <v>9497</v>
      </c>
      <c r="H1438" s="846" t="s">
        <v>6361</v>
      </c>
      <c r="I1438" s="849">
        <v>725760</v>
      </c>
      <c r="J1438" s="849">
        <v>403.2</v>
      </c>
      <c r="K1438" s="849">
        <v>16520</v>
      </c>
      <c r="L1438" s="848" t="s">
        <v>9681</v>
      </c>
      <c r="M1438" s="849">
        <v>403.2</v>
      </c>
      <c r="N1438" s="849">
        <v>0</v>
      </c>
      <c r="O1438" s="849">
        <v>14720</v>
      </c>
      <c r="P1438" s="849">
        <v>-642265.486726</v>
      </c>
      <c r="Q1438" s="846" t="s">
        <v>6342</v>
      </c>
      <c r="R1438" s="846" t="s">
        <v>9996</v>
      </c>
      <c r="S1438" s="849">
        <v>356.81</v>
      </c>
      <c r="T1438" s="849">
        <v>16865</v>
      </c>
      <c r="U1438" s="849">
        <v>15090</v>
      </c>
      <c r="V1438" s="849">
        <v>633345.132743</v>
      </c>
      <c r="W1438" s="849">
        <v>-8920.353982</v>
      </c>
      <c r="X1438" s="849">
        <v>0</v>
      </c>
      <c r="Y1438" s="849">
        <v>0</v>
      </c>
      <c r="Z1438" s="850"/>
    </row>
    <row r="1439" s="823" customFormat="1" ht="31.05" hidden="1" customHeight="1" outlineLevel="1" spans="1:26">
      <c r="A1439" s="846" t="s">
        <v>2326</v>
      </c>
      <c r="B1439" s="846" t="s">
        <v>8466</v>
      </c>
      <c r="C1439" s="846" t="s">
        <v>10011</v>
      </c>
      <c r="D1439" s="846" t="s">
        <v>8668</v>
      </c>
      <c r="E1439" s="847" t="s">
        <v>9495</v>
      </c>
      <c r="F1439" s="848" t="s">
        <v>9987</v>
      </c>
      <c r="G1439" s="846" t="s">
        <v>9497</v>
      </c>
      <c r="H1439" s="846" t="s">
        <v>6361</v>
      </c>
      <c r="I1439" s="849">
        <v>362880</v>
      </c>
      <c r="J1439" s="849">
        <v>201.6</v>
      </c>
      <c r="K1439" s="849">
        <v>16520</v>
      </c>
      <c r="L1439" s="848" t="s">
        <v>9681</v>
      </c>
      <c r="M1439" s="849">
        <v>201.6</v>
      </c>
      <c r="N1439" s="849">
        <v>0</v>
      </c>
      <c r="O1439" s="849">
        <v>14720</v>
      </c>
      <c r="P1439" s="849">
        <v>-321132.743363</v>
      </c>
      <c r="Q1439" s="846" t="s">
        <v>6342</v>
      </c>
      <c r="R1439" s="846" t="s">
        <v>9996</v>
      </c>
      <c r="S1439" s="849">
        <v>178.41</v>
      </c>
      <c r="T1439" s="849">
        <v>16865</v>
      </c>
      <c r="U1439" s="849">
        <v>15090</v>
      </c>
      <c r="V1439" s="849">
        <v>316672.566372</v>
      </c>
      <c r="W1439" s="849">
        <v>-4460.176991</v>
      </c>
      <c r="X1439" s="849">
        <v>0</v>
      </c>
      <c r="Y1439" s="849">
        <v>0</v>
      </c>
      <c r="Z1439" s="850"/>
    </row>
    <row r="1440" s="823" customFormat="1" ht="31.05" hidden="1" customHeight="1" outlineLevel="1" spans="1:26">
      <c r="A1440" s="846" t="s">
        <v>2326</v>
      </c>
      <c r="B1440" s="846" t="s">
        <v>8466</v>
      </c>
      <c r="C1440" s="846" t="s">
        <v>10012</v>
      </c>
      <c r="D1440" s="846" t="s">
        <v>8619</v>
      </c>
      <c r="E1440" s="847" t="s">
        <v>9495</v>
      </c>
      <c r="F1440" s="848" t="s">
        <v>9564</v>
      </c>
      <c r="G1440" s="846" t="s">
        <v>9497</v>
      </c>
      <c r="H1440" s="846" t="s">
        <v>6361</v>
      </c>
      <c r="I1440" s="849">
        <v>389088</v>
      </c>
      <c r="J1440" s="849">
        <v>403.2</v>
      </c>
      <c r="K1440" s="849">
        <v>16650</v>
      </c>
      <c r="L1440" s="848" t="s">
        <v>9681</v>
      </c>
      <c r="M1440" s="849">
        <v>201.6</v>
      </c>
      <c r="N1440" s="849">
        <v>0</v>
      </c>
      <c r="O1440" s="849">
        <v>14720</v>
      </c>
      <c r="P1440" s="849">
        <v>-344325.663717</v>
      </c>
      <c r="Q1440" s="846" t="s">
        <v>6342</v>
      </c>
      <c r="R1440" s="846" t="s">
        <v>9996</v>
      </c>
      <c r="S1440" s="849">
        <v>178.41</v>
      </c>
      <c r="T1440" s="849">
        <v>16940</v>
      </c>
      <c r="U1440" s="849">
        <v>15090</v>
      </c>
      <c r="V1440" s="849">
        <v>330053.097345</v>
      </c>
      <c r="W1440" s="849">
        <v>-14272.566372</v>
      </c>
      <c r="X1440" s="849">
        <v>0</v>
      </c>
      <c r="Y1440" s="849">
        <v>0</v>
      </c>
      <c r="Z1440" s="850"/>
    </row>
    <row r="1441" s="823" customFormat="1" ht="38.4" hidden="1" customHeight="1" outlineLevel="1" spans="1:26">
      <c r="A1441" s="846" t="s">
        <v>2326</v>
      </c>
      <c r="B1441" s="846" t="s">
        <v>8466</v>
      </c>
      <c r="C1441" s="846" t="s">
        <v>10013</v>
      </c>
      <c r="D1441" s="846" t="s">
        <v>7254</v>
      </c>
      <c r="E1441" s="847" t="s">
        <v>9495</v>
      </c>
      <c r="F1441" s="848" t="s">
        <v>8189</v>
      </c>
      <c r="G1441" s="846" t="s">
        <v>9504</v>
      </c>
      <c r="H1441" s="846" t="s">
        <v>6361</v>
      </c>
      <c r="I1441" s="849">
        <v>-64709.57</v>
      </c>
      <c r="J1441" s="849">
        <v>403.2</v>
      </c>
      <c r="K1441" s="849">
        <v>1885</v>
      </c>
      <c r="L1441" s="848" t="s">
        <v>9681</v>
      </c>
      <c r="M1441" s="849">
        <v>403.2</v>
      </c>
      <c r="N1441" s="849">
        <v>0</v>
      </c>
      <c r="O1441" s="849">
        <v>2045.49</v>
      </c>
      <c r="P1441" s="849">
        <v>412308.751858</v>
      </c>
      <c r="Q1441" s="846" t="s">
        <v>6342</v>
      </c>
      <c r="R1441" s="846" t="s">
        <v>9996</v>
      </c>
      <c r="S1441" s="849">
        <v>356.81</v>
      </c>
      <c r="T1441" s="849">
        <v>16295</v>
      </c>
      <c r="U1441" s="849">
        <v>15090</v>
      </c>
      <c r="V1441" s="849">
        <v>429961.061947</v>
      </c>
      <c r="W1441" s="849">
        <v>842269.813805</v>
      </c>
      <c r="X1441" s="849">
        <v>0</v>
      </c>
      <c r="Y1441" s="849">
        <v>0</v>
      </c>
      <c r="Z1441" s="850"/>
    </row>
    <row r="1442" s="823" customFormat="1" ht="31.05" hidden="1" customHeight="1" outlineLevel="1" spans="1:26">
      <c r="A1442" s="846" t="s">
        <v>2326</v>
      </c>
      <c r="B1442" s="846" t="s">
        <v>8466</v>
      </c>
      <c r="C1442" s="846" t="s">
        <v>10014</v>
      </c>
      <c r="D1442" s="846" t="s">
        <v>8633</v>
      </c>
      <c r="E1442" s="847" t="s">
        <v>9495</v>
      </c>
      <c r="F1442" s="848" t="s">
        <v>8071</v>
      </c>
      <c r="G1442" s="846" t="s">
        <v>9497</v>
      </c>
      <c r="H1442" s="846" t="s">
        <v>6361</v>
      </c>
      <c r="I1442" s="849">
        <v>-69552</v>
      </c>
      <c r="J1442" s="849">
        <v>201.6</v>
      </c>
      <c r="K1442" s="849">
        <v>14375</v>
      </c>
      <c r="L1442" s="848" t="s">
        <v>9681</v>
      </c>
      <c r="M1442" s="849">
        <v>201.6</v>
      </c>
      <c r="N1442" s="849">
        <v>0</v>
      </c>
      <c r="O1442" s="849">
        <v>14720</v>
      </c>
      <c r="P1442" s="849">
        <v>61550.442478</v>
      </c>
      <c r="Q1442" s="846" t="s">
        <v>6342</v>
      </c>
      <c r="R1442" s="846" t="s">
        <v>9996</v>
      </c>
      <c r="S1442" s="849">
        <v>178.41</v>
      </c>
      <c r="T1442" s="849">
        <v>14995</v>
      </c>
      <c r="U1442" s="849">
        <v>15090</v>
      </c>
      <c r="V1442" s="849">
        <v>-16948.672566</v>
      </c>
      <c r="W1442" s="849">
        <v>44601.769912</v>
      </c>
      <c r="X1442" s="849">
        <v>0</v>
      </c>
      <c r="Y1442" s="849">
        <v>0</v>
      </c>
      <c r="Z1442" s="850"/>
    </row>
    <row r="1443" s="823" customFormat="1" ht="31.05" hidden="1" customHeight="1" outlineLevel="1" spans="1:26">
      <c r="A1443" s="846" t="s">
        <v>2326</v>
      </c>
      <c r="B1443" s="846" t="s">
        <v>8466</v>
      </c>
      <c r="C1443" s="846" t="s">
        <v>10015</v>
      </c>
      <c r="D1443" s="846" t="s">
        <v>8903</v>
      </c>
      <c r="E1443" s="847" t="s">
        <v>9495</v>
      </c>
      <c r="F1443" s="848" t="s">
        <v>9556</v>
      </c>
      <c r="G1443" s="846" t="s">
        <v>9497</v>
      </c>
      <c r="H1443" s="846" t="s">
        <v>6361</v>
      </c>
      <c r="I1443" s="849">
        <v>-46700.64</v>
      </c>
      <c r="J1443" s="849">
        <v>201.6</v>
      </c>
      <c r="K1443" s="849">
        <v>14470</v>
      </c>
      <c r="L1443" s="848" t="s">
        <v>9681</v>
      </c>
      <c r="M1443" s="849">
        <v>201.6</v>
      </c>
      <c r="N1443" s="849">
        <v>0</v>
      </c>
      <c r="O1443" s="849">
        <v>14720</v>
      </c>
      <c r="P1443" s="849">
        <v>44601.769912</v>
      </c>
      <c r="Q1443" s="846" t="s">
        <v>6342</v>
      </c>
      <c r="R1443" s="846" t="s">
        <v>9996</v>
      </c>
      <c r="S1443" s="849">
        <v>178.41</v>
      </c>
      <c r="T1443" s="849">
        <v>14975</v>
      </c>
      <c r="U1443" s="849">
        <v>15090</v>
      </c>
      <c r="V1443" s="849">
        <v>-20516.814159</v>
      </c>
      <c r="W1443" s="849">
        <v>24084.955752</v>
      </c>
      <c r="X1443" s="849">
        <v>0</v>
      </c>
      <c r="Y1443" s="849">
        <v>0</v>
      </c>
      <c r="Z1443" s="850"/>
    </row>
    <row r="1444" s="823" customFormat="1" ht="31.05" hidden="1" customHeight="1" outlineLevel="1" spans="1:26">
      <c r="A1444" s="846" t="s">
        <v>2326</v>
      </c>
      <c r="B1444" s="846" t="s">
        <v>8466</v>
      </c>
      <c r="C1444" s="846" t="s">
        <v>10016</v>
      </c>
      <c r="D1444" s="846" t="s">
        <v>8914</v>
      </c>
      <c r="E1444" s="847" t="s">
        <v>9495</v>
      </c>
      <c r="F1444" s="848" t="s">
        <v>8071</v>
      </c>
      <c r="G1444" s="846" t="s">
        <v>9497</v>
      </c>
      <c r="H1444" s="846" t="s">
        <v>6361</v>
      </c>
      <c r="I1444" s="849">
        <v>-73483.2</v>
      </c>
      <c r="J1444" s="849">
        <v>201.6</v>
      </c>
      <c r="K1444" s="849">
        <v>14355.5</v>
      </c>
      <c r="L1444" s="848" t="s">
        <v>9681</v>
      </c>
      <c r="M1444" s="849">
        <v>201.6</v>
      </c>
      <c r="N1444" s="849">
        <v>0</v>
      </c>
      <c r="O1444" s="849">
        <v>14720</v>
      </c>
      <c r="P1444" s="849">
        <v>65029.380531</v>
      </c>
      <c r="Q1444" s="846" t="s">
        <v>6342</v>
      </c>
      <c r="R1444" s="846" t="s">
        <v>9996</v>
      </c>
      <c r="S1444" s="849">
        <v>178.41</v>
      </c>
      <c r="T1444" s="849">
        <v>14995</v>
      </c>
      <c r="U1444" s="849">
        <v>15090</v>
      </c>
      <c r="V1444" s="849">
        <v>-16948.672566</v>
      </c>
      <c r="W1444" s="849">
        <v>48080.707965</v>
      </c>
      <c r="X1444" s="849">
        <v>0</v>
      </c>
      <c r="Y1444" s="849">
        <v>0</v>
      </c>
      <c r="Z1444" s="850"/>
    </row>
    <row r="1445" s="823" customFormat="1" ht="31.05" hidden="1" customHeight="1" outlineLevel="1" spans="1:26">
      <c r="A1445" s="846" t="s">
        <v>2326</v>
      </c>
      <c r="B1445" s="846" t="s">
        <v>8466</v>
      </c>
      <c r="C1445" s="846" t="s">
        <v>10017</v>
      </c>
      <c r="D1445" s="846" t="s">
        <v>8914</v>
      </c>
      <c r="E1445" s="847" t="s">
        <v>9495</v>
      </c>
      <c r="F1445" s="848" t="s">
        <v>8071</v>
      </c>
      <c r="G1445" s="846" t="s">
        <v>9497</v>
      </c>
      <c r="H1445" s="846" t="s">
        <v>6361</v>
      </c>
      <c r="I1445" s="849">
        <v>-73483.2</v>
      </c>
      <c r="J1445" s="849">
        <v>201.6</v>
      </c>
      <c r="K1445" s="849">
        <v>14355.5</v>
      </c>
      <c r="L1445" s="848" t="s">
        <v>9681</v>
      </c>
      <c r="M1445" s="849">
        <v>201.6</v>
      </c>
      <c r="N1445" s="849">
        <v>0</v>
      </c>
      <c r="O1445" s="849">
        <v>14720</v>
      </c>
      <c r="P1445" s="849">
        <v>65029.380531</v>
      </c>
      <c r="Q1445" s="846" t="s">
        <v>6342</v>
      </c>
      <c r="R1445" s="846" t="s">
        <v>9996</v>
      </c>
      <c r="S1445" s="849">
        <v>178.41</v>
      </c>
      <c r="T1445" s="849">
        <v>14995</v>
      </c>
      <c r="U1445" s="849">
        <v>15090</v>
      </c>
      <c r="V1445" s="849">
        <v>-16948.672566</v>
      </c>
      <c r="W1445" s="849">
        <v>48080.707965</v>
      </c>
      <c r="X1445" s="849">
        <v>0</v>
      </c>
      <c r="Y1445" s="849">
        <v>0</v>
      </c>
      <c r="Z1445" s="850"/>
    </row>
    <row r="1446" s="823" customFormat="1" ht="31.05" hidden="1" customHeight="1" outlineLevel="1" spans="1:26">
      <c r="A1446" s="846" t="s">
        <v>2326</v>
      </c>
      <c r="B1446" s="846" t="s">
        <v>8466</v>
      </c>
      <c r="C1446" s="846" t="s">
        <v>10018</v>
      </c>
      <c r="D1446" s="846" t="s">
        <v>8640</v>
      </c>
      <c r="E1446" s="847" t="s">
        <v>9495</v>
      </c>
      <c r="F1446" s="848" t="s">
        <v>9624</v>
      </c>
      <c r="G1446" s="846" t="s">
        <v>9497</v>
      </c>
      <c r="H1446" s="846" t="s">
        <v>6361</v>
      </c>
      <c r="I1446" s="849">
        <v>-67200</v>
      </c>
      <c r="J1446" s="849">
        <v>64</v>
      </c>
      <c r="K1446" s="849">
        <v>11350</v>
      </c>
      <c r="L1446" s="848" t="s">
        <v>9681</v>
      </c>
      <c r="M1446" s="849">
        <v>64</v>
      </c>
      <c r="N1446" s="849">
        <v>0</v>
      </c>
      <c r="O1446" s="849">
        <v>12400</v>
      </c>
      <c r="P1446" s="849">
        <v>59469.026549</v>
      </c>
      <c r="Q1446" s="846" t="s">
        <v>6342</v>
      </c>
      <c r="R1446" s="846" t="s">
        <v>9996</v>
      </c>
      <c r="S1446" s="849">
        <v>56.64</v>
      </c>
      <c r="T1446" s="849">
        <v>14635</v>
      </c>
      <c r="U1446" s="849">
        <v>15090</v>
      </c>
      <c r="V1446" s="849">
        <v>-25769.911504</v>
      </c>
      <c r="W1446" s="849">
        <v>33699.115044</v>
      </c>
      <c r="X1446" s="849">
        <v>0</v>
      </c>
      <c r="Y1446" s="849">
        <v>0</v>
      </c>
      <c r="Z1446" s="850"/>
    </row>
    <row r="1447" s="823" customFormat="1" ht="31.05" hidden="1" customHeight="1" outlineLevel="1" spans="1:26">
      <c r="A1447" s="846" t="s">
        <v>2326</v>
      </c>
      <c r="B1447" s="846" t="s">
        <v>8466</v>
      </c>
      <c r="C1447" s="846" t="s">
        <v>10019</v>
      </c>
      <c r="D1447" s="846" t="s">
        <v>8917</v>
      </c>
      <c r="E1447" s="847" t="s">
        <v>9495</v>
      </c>
      <c r="F1447" s="848" t="s">
        <v>9636</v>
      </c>
      <c r="G1447" s="846" t="s">
        <v>9497</v>
      </c>
      <c r="H1447" s="846" t="s">
        <v>6361</v>
      </c>
      <c r="I1447" s="849">
        <v>-66528</v>
      </c>
      <c r="J1447" s="849">
        <v>201.6</v>
      </c>
      <c r="K1447" s="849">
        <v>14390</v>
      </c>
      <c r="L1447" s="848" t="s">
        <v>9681</v>
      </c>
      <c r="M1447" s="849">
        <v>201.6</v>
      </c>
      <c r="N1447" s="849">
        <v>0</v>
      </c>
      <c r="O1447" s="849">
        <v>14720</v>
      </c>
      <c r="P1447" s="849">
        <v>58874.336283</v>
      </c>
      <c r="Q1447" s="846" t="s">
        <v>6342</v>
      </c>
      <c r="R1447" s="846" t="s">
        <v>9996</v>
      </c>
      <c r="S1447" s="849">
        <v>178.41</v>
      </c>
      <c r="T1447" s="849">
        <v>14535</v>
      </c>
      <c r="U1447" s="849">
        <v>15090</v>
      </c>
      <c r="V1447" s="849">
        <v>-99015.929204</v>
      </c>
      <c r="W1447" s="849">
        <v>-40141.59292</v>
      </c>
      <c r="X1447" s="849">
        <v>0</v>
      </c>
      <c r="Y1447" s="849">
        <v>0</v>
      </c>
      <c r="Z1447" s="850"/>
    </row>
    <row r="1448" s="823" customFormat="1" ht="31.05" hidden="1" customHeight="1" outlineLevel="1" spans="1:26">
      <c r="A1448" s="846" t="s">
        <v>2326</v>
      </c>
      <c r="B1448" s="846" t="s">
        <v>8466</v>
      </c>
      <c r="C1448" s="846" t="s">
        <v>10020</v>
      </c>
      <c r="D1448" s="846" t="s">
        <v>8917</v>
      </c>
      <c r="E1448" s="847" t="s">
        <v>9495</v>
      </c>
      <c r="F1448" s="848" t="s">
        <v>9636</v>
      </c>
      <c r="G1448" s="846" t="s">
        <v>9497</v>
      </c>
      <c r="H1448" s="846" t="s">
        <v>6361</v>
      </c>
      <c r="I1448" s="849">
        <v>-67536</v>
      </c>
      <c r="J1448" s="849">
        <v>201.6</v>
      </c>
      <c r="K1448" s="849">
        <v>14385</v>
      </c>
      <c r="L1448" s="848" t="s">
        <v>9681</v>
      </c>
      <c r="M1448" s="849">
        <v>201.6</v>
      </c>
      <c r="N1448" s="849">
        <v>0</v>
      </c>
      <c r="O1448" s="849">
        <v>14720</v>
      </c>
      <c r="P1448" s="849">
        <v>59766.371681</v>
      </c>
      <c r="Q1448" s="846" t="s">
        <v>6342</v>
      </c>
      <c r="R1448" s="846" t="s">
        <v>9996</v>
      </c>
      <c r="S1448" s="849">
        <v>178.41</v>
      </c>
      <c r="T1448" s="849">
        <v>14535</v>
      </c>
      <c r="U1448" s="849">
        <v>15090</v>
      </c>
      <c r="V1448" s="849">
        <v>-99015.929204</v>
      </c>
      <c r="W1448" s="849">
        <v>-39249.557522</v>
      </c>
      <c r="X1448" s="849">
        <v>0</v>
      </c>
      <c r="Y1448" s="849">
        <v>0</v>
      </c>
      <c r="Z1448" s="850"/>
    </row>
    <row r="1449" s="823" customFormat="1" ht="31.05" hidden="1" customHeight="1" outlineLevel="1" spans="1:26">
      <c r="A1449" s="846" t="s">
        <v>2326</v>
      </c>
      <c r="B1449" s="846" t="s">
        <v>8466</v>
      </c>
      <c r="C1449" s="846" t="s">
        <v>10021</v>
      </c>
      <c r="D1449" s="846" t="s">
        <v>8638</v>
      </c>
      <c r="E1449" s="847" t="s">
        <v>9495</v>
      </c>
      <c r="F1449" s="848" t="s">
        <v>9730</v>
      </c>
      <c r="G1449" s="846" t="s">
        <v>9497</v>
      </c>
      <c r="H1449" s="846" t="s">
        <v>6361</v>
      </c>
      <c r="I1449" s="849">
        <v>-44352</v>
      </c>
      <c r="J1449" s="849">
        <v>201.6</v>
      </c>
      <c r="K1449" s="849">
        <v>14500</v>
      </c>
      <c r="L1449" s="848" t="s">
        <v>9681</v>
      </c>
      <c r="M1449" s="849">
        <v>201.6</v>
      </c>
      <c r="N1449" s="849">
        <v>0</v>
      </c>
      <c r="O1449" s="849">
        <v>14720</v>
      </c>
      <c r="P1449" s="849">
        <v>39249.557522</v>
      </c>
      <c r="Q1449" s="846" t="s">
        <v>6342</v>
      </c>
      <c r="R1449" s="846" t="s">
        <v>9996</v>
      </c>
      <c r="S1449" s="849">
        <v>178.41</v>
      </c>
      <c r="T1449" s="849">
        <v>14735</v>
      </c>
      <c r="U1449" s="849">
        <v>15090</v>
      </c>
      <c r="V1449" s="849">
        <v>-63334.513274</v>
      </c>
      <c r="W1449" s="849">
        <v>-24084.955752</v>
      </c>
      <c r="X1449" s="849">
        <v>0</v>
      </c>
      <c r="Y1449" s="849">
        <v>0</v>
      </c>
      <c r="Z1449" s="850"/>
    </row>
    <row r="1450" s="823" customFormat="1" ht="31.05" hidden="1" customHeight="1" outlineLevel="1" spans="1:26">
      <c r="A1450" s="846" t="s">
        <v>2326</v>
      </c>
      <c r="B1450" s="846" t="s">
        <v>8466</v>
      </c>
      <c r="C1450" s="846" t="s">
        <v>10022</v>
      </c>
      <c r="D1450" s="846" t="s">
        <v>8638</v>
      </c>
      <c r="E1450" s="847" t="s">
        <v>9495</v>
      </c>
      <c r="F1450" s="848" t="s">
        <v>9632</v>
      </c>
      <c r="G1450" s="846" t="s">
        <v>9497</v>
      </c>
      <c r="H1450" s="846" t="s">
        <v>6361</v>
      </c>
      <c r="I1450" s="849">
        <v>-38304</v>
      </c>
      <c r="J1450" s="849">
        <v>201.6</v>
      </c>
      <c r="K1450" s="849">
        <v>14530</v>
      </c>
      <c r="L1450" s="848" t="s">
        <v>9681</v>
      </c>
      <c r="M1450" s="849">
        <v>201.6</v>
      </c>
      <c r="N1450" s="849">
        <v>0</v>
      </c>
      <c r="O1450" s="849">
        <v>14720</v>
      </c>
      <c r="P1450" s="849">
        <v>33897.345133</v>
      </c>
      <c r="Q1450" s="846" t="s">
        <v>6342</v>
      </c>
      <c r="R1450" s="846" t="s">
        <v>9996</v>
      </c>
      <c r="S1450" s="849">
        <v>178.41</v>
      </c>
      <c r="T1450" s="849">
        <v>14695</v>
      </c>
      <c r="U1450" s="849">
        <v>15090</v>
      </c>
      <c r="V1450" s="849">
        <v>-70470.79646</v>
      </c>
      <c r="W1450" s="849">
        <v>-36573.451327</v>
      </c>
      <c r="X1450" s="849">
        <v>0</v>
      </c>
      <c r="Y1450" s="849">
        <v>0</v>
      </c>
      <c r="Z1450" s="850"/>
    </row>
    <row r="1451" s="823" customFormat="1" ht="31.05" hidden="1" customHeight="1" outlineLevel="1" spans="1:26">
      <c r="A1451" s="846" t="s">
        <v>2326</v>
      </c>
      <c r="B1451" s="846" t="s">
        <v>8466</v>
      </c>
      <c r="C1451" s="846" t="s">
        <v>10023</v>
      </c>
      <c r="D1451" s="846" t="s">
        <v>8927</v>
      </c>
      <c r="E1451" s="847" t="s">
        <v>9495</v>
      </c>
      <c r="F1451" s="848" t="s">
        <v>9699</v>
      </c>
      <c r="G1451" s="846" t="s">
        <v>9497</v>
      </c>
      <c r="H1451" s="846" t="s">
        <v>6361</v>
      </c>
      <c r="I1451" s="849">
        <v>-106848</v>
      </c>
      <c r="J1451" s="849">
        <v>201.6</v>
      </c>
      <c r="K1451" s="849">
        <v>14190</v>
      </c>
      <c r="L1451" s="848" t="s">
        <v>9681</v>
      </c>
      <c r="M1451" s="849">
        <v>201.6</v>
      </c>
      <c r="N1451" s="849">
        <v>0</v>
      </c>
      <c r="O1451" s="849">
        <v>14720</v>
      </c>
      <c r="P1451" s="849">
        <v>94555.752212</v>
      </c>
      <c r="Q1451" s="846" t="s">
        <v>6342</v>
      </c>
      <c r="R1451" s="846" t="s">
        <v>9996</v>
      </c>
      <c r="S1451" s="849">
        <v>178.41</v>
      </c>
      <c r="T1451" s="849">
        <v>14635</v>
      </c>
      <c r="U1451" s="849">
        <v>15090</v>
      </c>
      <c r="V1451" s="849">
        <v>-81175.221239</v>
      </c>
      <c r="W1451" s="849">
        <v>13380.530973</v>
      </c>
      <c r="X1451" s="849">
        <v>0</v>
      </c>
      <c r="Y1451" s="849">
        <v>0</v>
      </c>
      <c r="Z1451" s="850"/>
    </row>
    <row r="1452" s="823" customFormat="1" ht="31.05" hidden="1" customHeight="1" outlineLevel="1" spans="1:26">
      <c r="A1452" s="846" t="s">
        <v>2326</v>
      </c>
      <c r="B1452" s="846" t="s">
        <v>8466</v>
      </c>
      <c r="C1452" s="846" t="s">
        <v>10024</v>
      </c>
      <c r="D1452" s="846" t="s">
        <v>8917</v>
      </c>
      <c r="E1452" s="847" t="s">
        <v>9495</v>
      </c>
      <c r="F1452" s="848" t="s">
        <v>9699</v>
      </c>
      <c r="G1452" s="846" t="s">
        <v>9497</v>
      </c>
      <c r="H1452" s="846" t="s">
        <v>6361</v>
      </c>
      <c r="I1452" s="849">
        <v>-108864</v>
      </c>
      <c r="J1452" s="849">
        <v>201.6</v>
      </c>
      <c r="K1452" s="849">
        <v>14180</v>
      </c>
      <c r="L1452" s="848" t="s">
        <v>9681</v>
      </c>
      <c r="M1452" s="849">
        <v>201.6</v>
      </c>
      <c r="N1452" s="849">
        <v>0</v>
      </c>
      <c r="O1452" s="849">
        <v>14720</v>
      </c>
      <c r="P1452" s="849">
        <v>96339.823009</v>
      </c>
      <c r="Q1452" s="846" t="s">
        <v>6342</v>
      </c>
      <c r="R1452" s="846" t="s">
        <v>9996</v>
      </c>
      <c r="S1452" s="849">
        <v>178.41</v>
      </c>
      <c r="T1452" s="849">
        <v>14635</v>
      </c>
      <c r="U1452" s="849">
        <v>15090</v>
      </c>
      <c r="V1452" s="849">
        <v>-81175.221239</v>
      </c>
      <c r="W1452" s="849">
        <v>15164.60177</v>
      </c>
      <c r="X1452" s="849">
        <v>0</v>
      </c>
      <c r="Y1452" s="849">
        <v>0</v>
      </c>
      <c r="Z1452" s="850"/>
    </row>
    <row r="1453" s="823" customFormat="1" ht="31.05" hidden="1" customHeight="1" outlineLevel="1" spans="1:26">
      <c r="A1453" s="846" t="s">
        <v>2326</v>
      </c>
      <c r="B1453" s="846" t="s">
        <v>8466</v>
      </c>
      <c r="C1453" s="846" t="s">
        <v>10025</v>
      </c>
      <c r="D1453" s="846" t="s">
        <v>8922</v>
      </c>
      <c r="E1453" s="847" t="s">
        <v>9495</v>
      </c>
      <c r="F1453" s="848" t="s">
        <v>9699</v>
      </c>
      <c r="G1453" s="846" t="s">
        <v>9497</v>
      </c>
      <c r="H1453" s="846" t="s">
        <v>6361</v>
      </c>
      <c r="I1453" s="849">
        <v>13104</v>
      </c>
      <c r="J1453" s="849">
        <v>65.52</v>
      </c>
      <c r="K1453" s="849">
        <v>15000</v>
      </c>
      <c r="L1453" s="848" t="s">
        <v>9681</v>
      </c>
      <c r="M1453" s="849">
        <v>32.76</v>
      </c>
      <c r="N1453" s="849">
        <v>0</v>
      </c>
      <c r="O1453" s="849">
        <v>14600</v>
      </c>
      <c r="P1453" s="849">
        <v>-11596.460177</v>
      </c>
      <c r="Q1453" s="846" t="s">
        <v>6342</v>
      </c>
      <c r="R1453" s="846" t="s">
        <v>9996</v>
      </c>
      <c r="S1453" s="849">
        <v>28.99</v>
      </c>
      <c r="T1453" s="849">
        <v>14635</v>
      </c>
      <c r="U1453" s="849">
        <v>15090</v>
      </c>
      <c r="V1453" s="849">
        <v>-13190.973451</v>
      </c>
      <c r="W1453" s="849">
        <v>-24787.433628</v>
      </c>
      <c r="X1453" s="849">
        <v>0</v>
      </c>
      <c r="Y1453" s="849">
        <v>0</v>
      </c>
      <c r="Z1453" s="850"/>
    </row>
    <row r="1454" s="823" customFormat="1" ht="31.05" hidden="1" customHeight="1" outlineLevel="1" spans="1:26">
      <c r="A1454" s="846" t="s">
        <v>2326</v>
      </c>
      <c r="B1454" s="846" t="s">
        <v>8466</v>
      </c>
      <c r="C1454" s="846" t="s">
        <v>10026</v>
      </c>
      <c r="D1454" s="846" t="s">
        <v>8894</v>
      </c>
      <c r="E1454" s="847" t="s">
        <v>9495</v>
      </c>
      <c r="F1454" s="848" t="s">
        <v>9676</v>
      </c>
      <c r="G1454" s="846" t="s">
        <v>9497</v>
      </c>
      <c r="H1454" s="846" t="s">
        <v>6361</v>
      </c>
      <c r="I1454" s="849">
        <v>-249984</v>
      </c>
      <c r="J1454" s="849">
        <v>403.2</v>
      </c>
      <c r="K1454" s="849">
        <v>14100</v>
      </c>
      <c r="L1454" s="848" t="s">
        <v>9681</v>
      </c>
      <c r="M1454" s="849">
        <v>403.2</v>
      </c>
      <c r="N1454" s="849">
        <v>0</v>
      </c>
      <c r="O1454" s="849">
        <v>14720</v>
      </c>
      <c r="P1454" s="849">
        <v>221224.778761</v>
      </c>
      <c r="Q1454" s="846" t="s">
        <v>6342</v>
      </c>
      <c r="R1454" s="846" t="s">
        <v>9996</v>
      </c>
      <c r="S1454" s="849">
        <v>356.81</v>
      </c>
      <c r="T1454" s="849">
        <v>14810</v>
      </c>
      <c r="U1454" s="849">
        <v>15090</v>
      </c>
      <c r="V1454" s="849">
        <v>-99907.964602</v>
      </c>
      <c r="W1454" s="849">
        <v>121316.814159</v>
      </c>
      <c r="X1454" s="849">
        <v>0</v>
      </c>
      <c r="Y1454" s="849">
        <v>0</v>
      </c>
      <c r="Z1454" s="850"/>
    </row>
    <row r="1455" s="823" customFormat="1" ht="31.05" hidden="1" customHeight="1" outlineLevel="1" spans="1:26">
      <c r="A1455" s="846" t="s">
        <v>2326</v>
      </c>
      <c r="B1455" s="846" t="s">
        <v>8466</v>
      </c>
      <c r="C1455" s="846" t="s">
        <v>10027</v>
      </c>
      <c r="D1455" s="846" t="s">
        <v>8642</v>
      </c>
      <c r="E1455" s="847" t="s">
        <v>9495</v>
      </c>
      <c r="F1455" s="848" t="s">
        <v>9676</v>
      </c>
      <c r="G1455" s="846" t="s">
        <v>9497</v>
      </c>
      <c r="H1455" s="846" t="s">
        <v>6361</v>
      </c>
      <c r="I1455" s="849">
        <v>-124992</v>
      </c>
      <c r="J1455" s="849">
        <v>403.2</v>
      </c>
      <c r="K1455" s="849">
        <v>14410</v>
      </c>
      <c r="L1455" s="848" t="s">
        <v>9681</v>
      </c>
      <c r="M1455" s="849">
        <v>403.2</v>
      </c>
      <c r="N1455" s="849">
        <v>0</v>
      </c>
      <c r="O1455" s="849">
        <v>14720</v>
      </c>
      <c r="P1455" s="849">
        <v>110612.389381</v>
      </c>
      <c r="Q1455" s="846" t="s">
        <v>6342</v>
      </c>
      <c r="R1455" s="846" t="s">
        <v>9996</v>
      </c>
      <c r="S1455" s="849">
        <v>356.81</v>
      </c>
      <c r="T1455" s="849">
        <v>14810</v>
      </c>
      <c r="U1455" s="849">
        <v>15090</v>
      </c>
      <c r="V1455" s="849">
        <v>-99907.964602</v>
      </c>
      <c r="W1455" s="849">
        <v>10704.424779</v>
      </c>
      <c r="X1455" s="849">
        <v>0</v>
      </c>
      <c r="Y1455" s="849">
        <v>0</v>
      </c>
      <c r="Z1455" s="850"/>
    </row>
    <row r="1456" s="823" customFormat="1" ht="31.05" hidden="1" customHeight="1" outlineLevel="1" spans="1:26">
      <c r="A1456" s="846" t="s">
        <v>2326</v>
      </c>
      <c r="B1456" s="846" t="s">
        <v>8466</v>
      </c>
      <c r="C1456" s="846" t="s">
        <v>10028</v>
      </c>
      <c r="D1456" s="846" t="s">
        <v>8930</v>
      </c>
      <c r="E1456" s="847" t="s">
        <v>9495</v>
      </c>
      <c r="F1456" s="848" t="s">
        <v>9643</v>
      </c>
      <c r="G1456" s="846" t="s">
        <v>9504</v>
      </c>
      <c r="H1456" s="846" t="s">
        <v>6361</v>
      </c>
      <c r="I1456" s="849">
        <v>-39735.06</v>
      </c>
      <c r="J1456" s="849">
        <v>115.92</v>
      </c>
      <c r="K1456" s="849">
        <v>1825</v>
      </c>
      <c r="L1456" s="848" t="s">
        <v>9681</v>
      </c>
      <c r="M1456" s="849">
        <v>115.92</v>
      </c>
      <c r="N1456" s="849">
        <v>0</v>
      </c>
      <c r="O1456" s="849">
        <v>2167.78</v>
      </c>
      <c r="P1456" s="849">
        <v>253179.128071</v>
      </c>
      <c r="Q1456" s="846" t="s">
        <v>6342</v>
      </c>
      <c r="R1456" s="846" t="s">
        <v>9996</v>
      </c>
      <c r="S1456" s="849">
        <v>102.58</v>
      </c>
      <c r="T1456" s="849">
        <v>14995</v>
      </c>
      <c r="U1456" s="849">
        <v>15090</v>
      </c>
      <c r="V1456" s="849">
        <v>-9745.486726</v>
      </c>
      <c r="W1456" s="849">
        <v>243433.641345</v>
      </c>
      <c r="X1456" s="849">
        <v>0</v>
      </c>
      <c r="Y1456" s="849">
        <v>0</v>
      </c>
      <c r="Z1456" s="850"/>
    </row>
    <row r="1457" s="823" customFormat="1" ht="31.05" hidden="1" customHeight="1" outlineLevel="1" spans="1:26">
      <c r="A1457" s="846" t="s">
        <v>2326</v>
      </c>
      <c r="B1457" s="846" t="s">
        <v>8466</v>
      </c>
      <c r="C1457" s="846" t="s">
        <v>10029</v>
      </c>
      <c r="D1457" s="846" t="s">
        <v>8902</v>
      </c>
      <c r="E1457" s="847" t="s">
        <v>9495</v>
      </c>
      <c r="F1457" s="848" t="s">
        <v>10030</v>
      </c>
      <c r="G1457" s="846" t="s">
        <v>9497</v>
      </c>
      <c r="H1457" s="846" t="s">
        <v>6361</v>
      </c>
      <c r="I1457" s="849">
        <v>278208</v>
      </c>
      <c r="J1457" s="849">
        <v>201.6</v>
      </c>
      <c r="K1457" s="849">
        <v>16100</v>
      </c>
      <c r="L1457" s="848" t="s">
        <v>9505</v>
      </c>
      <c r="M1457" s="849">
        <v>201.6</v>
      </c>
      <c r="N1457" s="849">
        <v>0</v>
      </c>
      <c r="O1457" s="849">
        <v>14720</v>
      </c>
      <c r="P1457" s="849">
        <v>-246201.769912</v>
      </c>
      <c r="Q1457" s="846" t="s">
        <v>6342</v>
      </c>
      <c r="R1457" s="846" t="s">
        <v>9996</v>
      </c>
      <c r="S1457" s="849">
        <v>178.41</v>
      </c>
      <c r="T1457" s="849">
        <v>16795</v>
      </c>
      <c r="U1457" s="849">
        <v>15090</v>
      </c>
      <c r="V1457" s="849">
        <v>304184.070796</v>
      </c>
      <c r="W1457" s="849">
        <v>57982.300885</v>
      </c>
      <c r="X1457" s="849">
        <v>0</v>
      </c>
      <c r="Y1457" s="849">
        <v>0</v>
      </c>
      <c r="Z1457" s="850"/>
    </row>
    <row r="1458" s="823" customFormat="1" ht="31.05" hidden="1" customHeight="1" outlineLevel="1" spans="1:26">
      <c r="A1458" s="846" t="s">
        <v>2326</v>
      </c>
      <c r="B1458" s="846" t="s">
        <v>8466</v>
      </c>
      <c r="C1458" s="846" t="s">
        <v>10031</v>
      </c>
      <c r="D1458" s="846" t="s">
        <v>8630</v>
      </c>
      <c r="E1458" s="847" t="s">
        <v>9495</v>
      </c>
      <c r="F1458" s="848" t="s">
        <v>8072</v>
      </c>
      <c r="G1458" s="846" t="s">
        <v>9497</v>
      </c>
      <c r="H1458" s="846" t="s">
        <v>6361</v>
      </c>
      <c r="I1458" s="849">
        <v>429293.09</v>
      </c>
      <c r="J1458" s="849">
        <v>201.6</v>
      </c>
      <c r="K1458" s="849">
        <v>16840</v>
      </c>
      <c r="L1458" s="848" t="s">
        <v>9505</v>
      </c>
      <c r="M1458" s="849">
        <v>201.6</v>
      </c>
      <c r="N1458" s="849">
        <v>0</v>
      </c>
      <c r="O1458" s="849">
        <v>14720</v>
      </c>
      <c r="P1458" s="849">
        <v>-378223.00885</v>
      </c>
      <c r="Q1458" s="846" t="s">
        <v>6342</v>
      </c>
      <c r="R1458" s="846" t="s">
        <v>9996</v>
      </c>
      <c r="S1458" s="849">
        <v>178.41</v>
      </c>
      <c r="T1458" s="849">
        <v>17560</v>
      </c>
      <c r="U1458" s="849">
        <v>15090</v>
      </c>
      <c r="V1458" s="849">
        <v>440665.486726</v>
      </c>
      <c r="W1458" s="849">
        <v>62442.477876</v>
      </c>
      <c r="X1458" s="849">
        <v>0</v>
      </c>
      <c r="Y1458" s="849">
        <v>0</v>
      </c>
      <c r="Z1458" s="850"/>
    </row>
    <row r="1459" s="823" customFormat="1" ht="31.05" hidden="1" customHeight="1" outlineLevel="1" spans="1:26">
      <c r="A1459" s="846" t="s">
        <v>2326</v>
      </c>
      <c r="B1459" s="846" t="s">
        <v>8466</v>
      </c>
      <c r="C1459" s="846" t="s">
        <v>10032</v>
      </c>
      <c r="D1459" s="846" t="s">
        <v>8885</v>
      </c>
      <c r="E1459" s="847" t="s">
        <v>9495</v>
      </c>
      <c r="F1459" s="848" t="s">
        <v>8080</v>
      </c>
      <c r="G1459" s="846" t="s">
        <v>9504</v>
      </c>
      <c r="H1459" s="846" t="s">
        <v>6361</v>
      </c>
      <c r="I1459" s="849">
        <v>86625</v>
      </c>
      <c r="J1459" s="849">
        <v>315</v>
      </c>
      <c r="K1459" s="849">
        <v>1515</v>
      </c>
      <c r="L1459" s="848" t="s">
        <v>9505</v>
      </c>
      <c r="M1459" s="849">
        <v>315</v>
      </c>
      <c r="N1459" s="849">
        <v>0</v>
      </c>
      <c r="O1459" s="849">
        <v>1240</v>
      </c>
      <c r="P1459" s="849">
        <v>-551946.902655</v>
      </c>
      <c r="Q1459" s="846" t="s">
        <v>6342</v>
      </c>
      <c r="R1459" s="846" t="s">
        <v>9996</v>
      </c>
      <c r="S1459" s="849">
        <v>278.76</v>
      </c>
      <c r="T1459" s="849">
        <v>17500</v>
      </c>
      <c r="U1459" s="849">
        <v>15090</v>
      </c>
      <c r="V1459" s="849">
        <v>671814.159292</v>
      </c>
      <c r="W1459" s="849">
        <v>119867.256637</v>
      </c>
      <c r="X1459" s="849">
        <v>0</v>
      </c>
      <c r="Y1459" s="849">
        <v>0</v>
      </c>
      <c r="Z1459" s="850"/>
    </row>
    <row r="1460" s="823" customFormat="1" ht="31.05" hidden="1" customHeight="1" outlineLevel="1" spans="1:26">
      <c r="A1460" s="846" t="s">
        <v>2326</v>
      </c>
      <c r="B1460" s="846" t="s">
        <v>8466</v>
      </c>
      <c r="C1460" s="846" t="s">
        <v>10033</v>
      </c>
      <c r="D1460" s="846" t="s">
        <v>8465</v>
      </c>
      <c r="E1460" s="847" t="s">
        <v>9495</v>
      </c>
      <c r="F1460" s="848" t="s">
        <v>8147</v>
      </c>
      <c r="G1460" s="846" t="s">
        <v>9497</v>
      </c>
      <c r="H1460" s="846" t="s">
        <v>6361</v>
      </c>
      <c r="I1460" s="849">
        <v>403200</v>
      </c>
      <c r="J1460" s="849">
        <v>201.6</v>
      </c>
      <c r="K1460" s="849">
        <v>16720</v>
      </c>
      <c r="L1460" s="848" t="s">
        <v>9505</v>
      </c>
      <c r="M1460" s="849">
        <v>201.6</v>
      </c>
      <c r="N1460" s="849">
        <v>0</v>
      </c>
      <c r="O1460" s="849">
        <v>14720</v>
      </c>
      <c r="P1460" s="849">
        <v>-356814.159292</v>
      </c>
      <c r="Q1460" s="846" t="s">
        <v>6342</v>
      </c>
      <c r="R1460" s="846" t="s">
        <v>9996</v>
      </c>
      <c r="S1460" s="849">
        <v>178.41</v>
      </c>
      <c r="T1460" s="849">
        <v>17520</v>
      </c>
      <c r="U1460" s="849">
        <v>15090</v>
      </c>
      <c r="V1460" s="849">
        <v>433529.20354</v>
      </c>
      <c r="W1460" s="849">
        <v>76715.044248</v>
      </c>
      <c r="X1460" s="849">
        <v>0</v>
      </c>
      <c r="Y1460" s="849">
        <v>0</v>
      </c>
      <c r="Z1460" s="850"/>
    </row>
    <row r="1461" s="823" customFormat="1" ht="31.05" hidden="1" customHeight="1" outlineLevel="1" spans="1:26">
      <c r="A1461" s="846" t="s">
        <v>2326</v>
      </c>
      <c r="B1461" s="846" t="s">
        <v>8466</v>
      </c>
      <c r="C1461" s="846" t="s">
        <v>10034</v>
      </c>
      <c r="D1461" s="846" t="s">
        <v>8883</v>
      </c>
      <c r="E1461" s="847" t="s">
        <v>9495</v>
      </c>
      <c r="F1461" s="848" t="s">
        <v>9614</v>
      </c>
      <c r="G1461" s="846" t="s">
        <v>9504</v>
      </c>
      <c r="H1461" s="846" t="s">
        <v>6361</v>
      </c>
      <c r="I1461" s="849">
        <v>-4229.57</v>
      </c>
      <c r="J1461" s="849">
        <v>1008</v>
      </c>
      <c r="K1461" s="849">
        <v>2036</v>
      </c>
      <c r="L1461" s="848" t="s">
        <v>9505</v>
      </c>
      <c r="M1461" s="849">
        <v>403.2</v>
      </c>
      <c r="N1461" s="849">
        <v>0</v>
      </c>
      <c r="O1461" s="849">
        <v>2045.49</v>
      </c>
      <c r="P1461" s="849">
        <v>24380.397876</v>
      </c>
      <c r="Q1461" s="846" t="s">
        <v>6342</v>
      </c>
      <c r="R1461" s="846" t="s">
        <v>9996</v>
      </c>
      <c r="S1461" s="849">
        <v>356.81</v>
      </c>
      <c r="T1461" s="849">
        <v>17825</v>
      </c>
      <c r="U1461" s="849">
        <v>15090</v>
      </c>
      <c r="V1461" s="849">
        <v>975886.725664</v>
      </c>
      <c r="W1461" s="849">
        <v>1000267.12354</v>
      </c>
      <c r="X1461" s="849">
        <v>0</v>
      </c>
      <c r="Y1461" s="849">
        <v>0</v>
      </c>
      <c r="Z1461" s="850"/>
    </row>
    <row r="1462" s="823" customFormat="1" ht="31.05" hidden="1" customHeight="1" outlineLevel="1" spans="1:26">
      <c r="A1462" s="846" t="s">
        <v>2326</v>
      </c>
      <c r="B1462" s="846" t="s">
        <v>8466</v>
      </c>
      <c r="C1462" s="846" t="s">
        <v>10035</v>
      </c>
      <c r="D1462" s="846" t="s">
        <v>4752</v>
      </c>
      <c r="E1462" s="847" t="s">
        <v>9495</v>
      </c>
      <c r="F1462" s="848" t="s">
        <v>9614</v>
      </c>
      <c r="G1462" s="846" t="s">
        <v>9497</v>
      </c>
      <c r="H1462" s="846" t="s">
        <v>6361</v>
      </c>
      <c r="I1462" s="849">
        <v>425376</v>
      </c>
      <c r="J1462" s="849">
        <v>201.6</v>
      </c>
      <c r="K1462" s="849">
        <v>16830</v>
      </c>
      <c r="L1462" s="848" t="s">
        <v>9505</v>
      </c>
      <c r="M1462" s="849">
        <v>201.6</v>
      </c>
      <c r="N1462" s="849">
        <v>0</v>
      </c>
      <c r="O1462" s="849">
        <v>14720</v>
      </c>
      <c r="P1462" s="849">
        <v>-376438.938053</v>
      </c>
      <c r="Q1462" s="846" t="s">
        <v>6342</v>
      </c>
      <c r="R1462" s="846" t="s">
        <v>9996</v>
      </c>
      <c r="S1462" s="849">
        <v>178.41</v>
      </c>
      <c r="T1462" s="849">
        <v>17825</v>
      </c>
      <c r="U1462" s="849">
        <v>15090</v>
      </c>
      <c r="V1462" s="849">
        <v>487943.362832</v>
      </c>
      <c r="W1462" s="849">
        <v>111504.424779</v>
      </c>
      <c r="X1462" s="849">
        <v>0</v>
      </c>
      <c r="Y1462" s="849">
        <v>0</v>
      </c>
      <c r="Z1462" s="850"/>
    </row>
    <row r="1463" s="823" customFormat="1" ht="31.05" hidden="1" customHeight="1" outlineLevel="1" spans="1:26">
      <c r="A1463" s="846" t="s">
        <v>2326</v>
      </c>
      <c r="B1463" s="846" t="s">
        <v>8466</v>
      </c>
      <c r="C1463" s="846" t="s">
        <v>10036</v>
      </c>
      <c r="D1463" s="846" t="s">
        <v>8630</v>
      </c>
      <c r="E1463" s="847" t="s">
        <v>9495</v>
      </c>
      <c r="F1463" s="848" t="s">
        <v>9614</v>
      </c>
      <c r="G1463" s="846" t="s">
        <v>9497</v>
      </c>
      <c r="H1463" s="846" t="s">
        <v>6361</v>
      </c>
      <c r="I1463" s="849">
        <v>423245.09</v>
      </c>
      <c r="J1463" s="849">
        <v>201.6</v>
      </c>
      <c r="K1463" s="849">
        <v>16810</v>
      </c>
      <c r="L1463" s="848" t="s">
        <v>9505</v>
      </c>
      <c r="M1463" s="849">
        <v>201.6</v>
      </c>
      <c r="N1463" s="849">
        <v>0</v>
      </c>
      <c r="O1463" s="849">
        <v>14720</v>
      </c>
      <c r="P1463" s="849">
        <v>-372870.79646</v>
      </c>
      <c r="Q1463" s="846" t="s">
        <v>6342</v>
      </c>
      <c r="R1463" s="846" t="s">
        <v>9996</v>
      </c>
      <c r="S1463" s="849">
        <v>178.41</v>
      </c>
      <c r="T1463" s="849">
        <v>17825</v>
      </c>
      <c r="U1463" s="849">
        <v>15090</v>
      </c>
      <c r="V1463" s="849">
        <v>487943.362832</v>
      </c>
      <c r="W1463" s="849">
        <v>115072.566372</v>
      </c>
      <c r="X1463" s="849">
        <v>0</v>
      </c>
      <c r="Y1463" s="849">
        <v>0</v>
      </c>
      <c r="Z1463" s="850"/>
    </row>
    <row r="1464" s="823" customFormat="1" ht="31.05" hidden="1" customHeight="1" outlineLevel="1" spans="1:26">
      <c r="A1464" s="846" t="s">
        <v>2326</v>
      </c>
      <c r="B1464" s="846" t="s">
        <v>8466</v>
      </c>
      <c r="C1464" s="846" t="s">
        <v>10037</v>
      </c>
      <c r="D1464" s="846" t="s">
        <v>8889</v>
      </c>
      <c r="E1464" s="847" t="s">
        <v>9495</v>
      </c>
      <c r="F1464" s="848" t="s">
        <v>9614</v>
      </c>
      <c r="G1464" s="846" t="s">
        <v>9504</v>
      </c>
      <c r="H1464" s="846" t="s">
        <v>6361</v>
      </c>
      <c r="I1464" s="849">
        <v>23638.61</v>
      </c>
      <c r="J1464" s="849">
        <v>201.6</v>
      </c>
      <c r="K1464" s="849">
        <v>2040</v>
      </c>
      <c r="L1464" s="848" t="s">
        <v>9505</v>
      </c>
      <c r="M1464" s="849">
        <v>201.6</v>
      </c>
      <c r="N1464" s="849">
        <v>0</v>
      </c>
      <c r="O1464" s="849">
        <v>1922.75</v>
      </c>
      <c r="P1464" s="849">
        <v>-150611.256637</v>
      </c>
      <c r="Q1464" s="846" t="s">
        <v>6342</v>
      </c>
      <c r="R1464" s="846" t="s">
        <v>9996</v>
      </c>
      <c r="S1464" s="849">
        <v>178.41</v>
      </c>
      <c r="T1464" s="849">
        <v>17825</v>
      </c>
      <c r="U1464" s="849">
        <v>15090</v>
      </c>
      <c r="V1464" s="849">
        <v>487943.362832</v>
      </c>
      <c r="W1464" s="849">
        <v>337332.106195</v>
      </c>
      <c r="X1464" s="849">
        <v>0</v>
      </c>
      <c r="Y1464" s="849">
        <v>0</v>
      </c>
      <c r="Z1464" s="850"/>
    </row>
    <row r="1465" s="823" customFormat="1" ht="31.05" hidden="1" customHeight="1" outlineLevel="1" spans="1:26">
      <c r="A1465" s="846" t="s">
        <v>2326</v>
      </c>
      <c r="B1465" s="846" t="s">
        <v>8466</v>
      </c>
      <c r="C1465" s="846" t="s">
        <v>10038</v>
      </c>
      <c r="D1465" s="846" t="s">
        <v>8631</v>
      </c>
      <c r="E1465" s="847" t="s">
        <v>9495</v>
      </c>
      <c r="F1465" s="848" t="s">
        <v>8084</v>
      </c>
      <c r="G1465" s="846" t="s">
        <v>9497</v>
      </c>
      <c r="H1465" s="846" t="s">
        <v>6361</v>
      </c>
      <c r="I1465" s="849">
        <v>483612.19</v>
      </c>
      <c r="J1465" s="849">
        <v>201.6</v>
      </c>
      <c r="K1465" s="849">
        <v>17100</v>
      </c>
      <c r="L1465" s="848" t="s">
        <v>9505</v>
      </c>
      <c r="M1465" s="849">
        <v>201.6</v>
      </c>
      <c r="N1465" s="849">
        <v>0</v>
      </c>
      <c r="O1465" s="849">
        <v>14720</v>
      </c>
      <c r="P1465" s="849">
        <v>-424608.849558</v>
      </c>
      <c r="Q1465" s="846" t="s">
        <v>6342</v>
      </c>
      <c r="R1465" s="846" t="s">
        <v>9996</v>
      </c>
      <c r="S1465" s="849">
        <v>178.41</v>
      </c>
      <c r="T1465" s="849">
        <v>17935</v>
      </c>
      <c r="U1465" s="849">
        <v>15090</v>
      </c>
      <c r="V1465" s="849">
        <v>507568.141593</v>
      </c>
      <c r="W1465" s="849">
        <v>82959.292035</v>
      </c>
      <c r="X1465" s="849">
        <v>0</v>
      </c>
      <c r="Y1465" s="849">
        <v>0</v>
      </c>
      <c r="Z1465" s="850"/>
    </row>
    <row r="1466" s="823" customFormat="1" ht="31.05" hidden="1" customHeight="1" outlineLevel="1" spans="1:26">
      <c r="A1466" s="846" t="s">
        <v>2326</v>
      </c>
      <c r="B1466" s="846" t="s">
        <v>8466</v>
      </c>
      <c r="C1466" s="846" t="s">
        <v>10039</v>
      </c>
      <c r="D1466" s="846" t="s">
        <v>7247</v>
      </c>
      <c r="E1466" s="847" t="s">
        <v>9495</v>
      </c>
      <c r="F1466" s="848" t="s">
        <v>8084</v>
      </c>
      <c r="G1466" s="846" t="s">
        <v>9497</v>
      </c>
      <c r="H1466" s="846" t="s">
        <v>6361</v>
      </c>
      <c r="I1466" s="849">
        <v>495936</v>
      </c>
      <c r="J1466" s="849">
        <v>403.2</v>
      </c>
      <c r="K1466" s="849">
        <v>17180</v>
      </c>
      <c r="L1466" s="848" t="s">
        <v>9505</v>
      </c>
      <c r="M1466" s="849">
        <v>201.6</v>
      </c>
      <c r="N1466" s="849">
        <v>0</v>
      </c>
      <c r="O1466" s="849">
        <v>14720</v>
      </c>
      <c r="P1466" s="849">
        <v>-438881.415929</v>
      </c>
      <c r="Q1466" s="846" t="s">
        <v>6342</v>
      </c>
      <c r="R1466" s="846" t="s">
        <v>9996</v>
      </c>
      <c r="S1466" s="849">
        <v>178.41</v>
      </c>
      <c r="T1466" s="849">
        <v>17935</v>
      </c>
      <c r="U1466" s="849">
        <v>15090</v>
      </c>
      <c r="V1466" s="849">
        <v>507568.141593</v>
      </c>
      <c r="W1466" s="849">
        <v>68686.725664</v>
      </c>
      <c r="X1466" s="849">
        <v>0</v>
      </c>
      <c r="Y1466" s="849">
        <v>0</v>
      </c>
      <c r="Z1466" s="850"/>
    </row>
    <row r="1467" s="823" customFormat="1" ht="31.05" hidden="1" customHeight="1" outlineLevel="1" spans="1:26">
      <c r="A1467" s="846" t="s">
        <v>2326</v>
      </c>
      <c r="B1467" s="846" t="s">
        <v>8466</v>
      </c>
      <c r="C1467" s="846" t="s">
        <v>10040</v>
      </c>
      <c r="D1467" s="846" t="s">
        <v>8883</v>
      </c>
      <c r="E1467" s="847" t="s">
        <v>9495</v>
      </c>
      <c r="F1467" s="848" t="s">
        <v>8084</v>
      </c>
      <c r="G1467" s="846" t="s">
        <v>9504</v>
      </c>
      <c r="H1467" s="846" t="s">
        <v>6361</v>
      </c>
      <c r="I1467" s="849">
        <v>25208.06</v>
      </c>
      <c r="J1467" s="849">
        <v>806.4</v>
      </c>
      <c r="K1467" s="849">
        <v>2076.75</v>
      </c>
      <c r="L1467" s="848" t="s">
        <v>9505</v>
      </c>
      <c r="M1467" s="849">
        <v>806.4</v>
      </c>
      <c r="N1467" s="849">
        <v>0</v>
      </c>
      <c r="O1467" s="849">
        <v>2045.49</v>
      </c>
      <c r="P1467" s="849">
        <v>-160617.75292</v>
      </c>
      <c r="Q1467" s="846" t="s">
        <v>6342</v>
      </c>
      <c r="R1467" s="846" t="s">
        <v>9996</v>
      </c>
      <c r="S1467" s="849">
        <v>713.63</v>
      </c>
      <c r="T1467" s="849">
        <v>17935</v>
      </c>
      <c r="U1467" s="849">
        <v>15090</v>
      </c>
      <c r="V1467" s="849">
        <v>2030272.566372</v>
      </c>
      <c r="W1467" s="849">
        <v>1869654.813451</v>
      </c>
      <c r="X1467" s="849">
        <v>0</v>
      </c>
      <c r="Y1467" s="849">
        <v>0</v>
      </c>
      <c r="Z1467" s="850"/>
    </row>
    <row r="1468" s="823" customFormat="1" ht="31.05" hidden="1" customHeight="1" outlineLevel="1" spans="1:26">
      <c r="A1468" s="846" t="s">
        <v>2326</v>
      </c>
      <c r="B1468" s="846" t="s">
        <v>8466</v>
      </c>
      <c r="C1468" s="846" t="s">
        <v>10041</v>
      </c>
      <c r="D1468" s="846" t="s">
        <v>8883</v>
      </c>
      <c r="E1468" s="847" t="s">
        <v>9495</v>
      </c>
      <c r="F1468" s="848" t="s">
        <v>8084</v>
      </c>
      <c r="G1468" s="846" t="s">
        <v>9504</v>
      </c>
      <c r="H1468" s="846" t="s">
        <v>6361</v>
      </c>
      <c r="I1468" s="849">
        <v>59373.22</v>
      </c>
      <c r="J1468" s="849">
        <v>403.2</v>
      </c>
      <c r="K1468" s="849">
        <v>2070</v>
      </c>
      <c r="L1468" s="848" t="s">
        <v>9505</v>
      </c>
      <c r="M1468" s="849">
        <v>403.2</v>
      </c>
      <c r="N1468" s="849">
        <v>0</v>
      </c>
      <c r="O1468" s="849">
        <v>1922.75</v>
      </c>
      <c r="P1468" s="849">
        <v>-378294.371681</v>
      </c>
      <c r="Q1468" s="846" t="s">
        <v>6342</v>
      </c>
      <c r="R1468" s="846" t="s">
        <v>9996</v>
      </c>
      <c r="S1468" s="849">
        <v>356.81</v>
      </c>
      <c r="T1468" s="849">
        <v>17935</v>
      </c>
      <c r="U1468" s="849">
        <v>15090</v>
      </c>
      <c r="V1468" s="849">
        <v>1015136.283186</v>
      </c>
      <c r="W1468" s="849">
        <v>636841.911504</v>
      </c>
      <c r="X1468" s="849">
        <v>0</v>
      </c>
      <c r="Y1468" s="849">
        <v>0</v>
      </c>
      <c r="Z1468" s="850"/>
    </row>
    <row r="1469" s="823" customFormat="1" ht="31.05" hidden="1" customHeight="1" outlineLevel="1" spans="1:26">
      <c r="A1469" s="846" t="s">
        <v>2326</v>
      </c>
      <c r="B1469" s="846" t="s">
        <v>8466</v>
      </c>
      <c r="C1469" s="846" t="s">
        <v>10042</v>
      </c>
      <c r="D1469" s="846" t="s">
        <v>8694</v>
      </c>
      <c r="E1469" s="847" t="s">
        <v>9495</v>
      </c>
      <c r="F1469" s="848" t="s">
        <v>8084</v>
      </c>
      <c r="G1469" s="846" t="s">
        <v>9504</v>
      </c>
      <c r="H1469" s="846" t="s">
        <v>6361</v>
      </c>
      <c r="I1469" s="849">
        <v>34726.61</v>
      </c>
      <c r="J1469" s="849">
        <v>201.6</v>
      </c>
      <c r="K1469" s="849">
        <v>2095</v>
      </c>
      <c r="L1469" s="848" t="s">
        <v>9505</v>
      </c>
      <c r="M1469" s="849">
        <v>201.6</v>
      </c>
      <c r="N1469" s="849">
        <v>0</v>
      </c>
      <c r="O1469" s="849">
        <v>1922.75</v>
      </c>
      <c r="P1469" s="849">
        <v>-221260.460177</v>
      </c>
      <c r="Q1469" s="846" t="s">
        <v>6342</v>
      </c>
      <c r="R1469" s="846" t="s">
        <v>9996</v>
      </c>
      <c r="S1469" s="849">
        <v>178.41</v>
      </c>
      <c r="T1469" s="849">
        <v>17935</v>
      </c>
      <c r="U1469" s="849">
        <v>15090</v>
      </c>
      <c r="V1469" s="849">
        <v>507568.141593</v>
      </c>
      <c r="W1469" s="849">
        <v>286307.681416</v>
      </c>
      <c r="X1469" s="849">
        <v>0</v>
      </c>
      <c r="Y1469" s="849">
        <v>0</v>
      </c>
      <c r="Z1469" s="850"/>
    </row>
    <row r="1470" s="823" customFormat="1" ht="31.05" hidden="1" customHeight="1" outlineLevel="1" spans="1:26">
      <c r="A1470" s="846" t="s">
        <v>2326</v>
      </c>
      <c r="B1470" s="846" t="s">
        <v>8466</v>
      </c>
      <c r="C1470" s="846" t="s">
        <v>10043</v>
      </c>
      <c r="D1470" s="846" t="s">
        <v>8920</v>
      </c>
      <c r="E1470" s="847" t="s">
        <v>9495</v>
      </c>
      <c r="F1470" s="848" t="s">
        <v>9537</v>
      </c>
      <c r="G1470" s="846" t="s">
        <v>9497</v>
      </c>
      <c r="H1470" s="846" t="s">
        <v>6361</v>
      </c>
      <c r="I1470" s="849">
        <v>479808</v>
      </c>
      <c r="J1470" s="849">
        <v>201.6</v>
      </c>
      <c r="K1470" s="849">
        <v>17100</v>
      </c>
      <c r="L1470" s="848" t="s">
        <v>9505</v>
      </c>
      <c r="M1470" s="849">
        <v>201.6</v>
      </c>
      <c r="N1470" s="849">
        <v>0</v>
      </c>
      <c r="O1470" s="849">
        <v>14720</v>
      </c>
      <c r="P1470" s="849">
        <v>-424608.849558</v>
      </c>
      <c r="Q1470" s="846" t="s">
        <v>6342</v>
      </c>
      <c r="R1470" s="846" t="s">
        <v>9996</v>
      </c>
      <c r="S1470" s="849">
        <v>178.41</v>
      </c>
      <c r="T1470" s="849">
        <v>17870</v>
      </c>
      <c r="U1470" s="849">
        <v>15090</v>
      </c>
      <c r="V1470" s="849">
        <v>495971.681416</v>
      </c>
      <c r="W1470" s="849">
        <v>71362.831858</v>
      </c>
      <c r="X1470" s="849">
        <v>0</v>
      </c>
      <c r="Y1470" s="849">
        <v>0</v>
      </c>
      <c r="Z1470" s="850"/>
    </row>
    <row r="1471" s="823" customFormat="1" ht="31.05" hidden="1" customHeight="1" outlineLevel="1" spans="1:26">
      <c r="A1471" s="846" t="s">
        <v>2326</v>
      </c>
      <c r="B1471" s="846" t="s">
        <v>8466</v>
      </c>
      <c r="C1471" s="846" t="s">
        <v>10044</v>
      </c>
      <c r="D1471" s="846" t="s">
        <v>8631</v>
      </c>
      <c r="E1471" s="847" t="s">
        <v>9495</v>
      </c>
      <c r="F1471" s="848" t="s">
        <v>9570</v>
      </c>
      <c r="G1471" s="846" t="s">
        <v>9497</v>
      </c>
      <c r="H1471" s="846" t="s">
        <v>6361</v>
      </c>
      <c r="I1471" s="849">
        <v>523932.19</v>
      </c>
      <c r="J1471" s="849">
        <v>201.6</v>
      </c>
      <c r="K1471" s="849">
        <v>17300</v>
      </c>
      <c r="L1471" s="848" t="s">
        <v>9505</v>
      </c>
      <c r="M1471" s="849">
        <v>201.6</v>
      </c>
      <c r="N1471" s="849">
        <v>0</v>
      </c>
      <c r="O1471" s="849">
        <v>14720</v>
      </c>
      <c r="P1471" s="849">
        <v>-460290.265487</v>
      </c>
      <c r="Q1471" s="846" t="s">
        <v>6342</v>
      </c>
      <c r="R1471" s="846" t="s">
        <v>9996</v>
      </c>
      <c r="S1471" s="849">
        <v>178.41</v>
      </c>
      <c r="T1471" s="849">
        <v>17950</v>
      </c>
      <c r="U1471" s="849">
        <v>15090</v>
      </c>
      <c r="V1471" s="849">
        <v>510244.247788</v>
      </c>
      <c r="W1471" s="849">
        <v>49953.982301</v>
      </c>
      <c r="X1471" s="849">
        <v>0</v>
      </c>
      <c r="Y1471" s="849">
        <v>0</v>
      </c>
      <c r="Z1471" s="850"/>
    </row>
    <row r="1472" s="823" customFormat="1" ht="31.05" hidden="1" customHeight="1" outlineLevel="1" spans="1:26">
      <c r="A1472" s="846" t="s">
        <v>2326</v>
      </c>
      <c r="B1472" s="846" t="s">
        <v>8466</v>
      </c>
      <c r="C1472" s="846" t="s">
        <v>10045</v>
      </c>
      <c r="D1472" s="846" t="s">
        <v>8883</v>
      </c>
      <c r="E1472" s="847" t="s">
        <v>9495</v>
      </c>
      <c r="F1472" s="848" t="s">
        <v>9486</v>
      </c>
      <c r="G1472" s="846" t="s">
        <v>9504</v>
      </c>
      <c r="H1472" s="846" t="s">
        <v>6361</v>
      </c>
      <c r="I1472" s="849">
        <v>130842.43</v>
      </c>
      <c r="J1472" s="849">
        <v>1008</v>
      </c>
      <c r="K1472" s="849">
        <v>2085</v>
      </c>
      <c r="L1472" s="848" t="s">
        <v>9505</v>
      </c>
      <c r="M1472" s="849">
        <v>806.4</v>
      </c>
      <c r="N1472" s="849">
        <v>0</v>
      </c>
      <c r="O1472" s="849">
        <v>1947.29</v>
      </c>
      <c r="P1472" s="849">
        <v>-707571.041416</v>
      </c>
      <c r="Q1472" s="846" t="s">
        <v>6342</v>
      </c>
      <c r="R1472" s="846" t="s">
        <v>9996</v>
      </c>
      <c r="S1472" s="849">
        <v>713.63</v>
      </c>
      <c r="T1472" s="849">
        <v>17895</v>
      </c>
      <c r="U1472" s="849">
        <v>15090</v>
      </c>
      <c r="V1472" s="849">
        <v>2001727.433628</v>
      </c>
      <c r="W1472" s="849">
        <v>1294156.392212</v>
      </c>
      <c r="X1472" s="849">
        <v>0</v>
      </c>
      <c r="Y1472" s="849">
        <v>0</v>
      </c>
      <c r="Z1472" s="850"/>
    </row>
    <row r="1473" s="823" customFormat="1" ht="31.05" hidden="1" customHeight="1" outlineLevel="1" spans="1:26">
      <c r="A1473" s="846" t="s">
        <v>2326</v>
      </c>
      <c r="B1473" s="846" t="s">
        <v>8466</v>
      </c>
      <c r="C1473" s="846" t="s">
        <v>10046</v>
      </c>
      <c r="D1473" s="846" t="s">
        <v>8683</v>
      </c>
      <c r="E1473" s="847" t="s">
        <v>9495</v>
      </c>
      <c r="F1473" s="848" t="s">
        <v>9546</v>
      </c>
      <c r="G1473" s="846" t="s">
        <v>9497</v>
      </c>
      <c r="H1473" s="846" t="s">
        <v>6361</v>
      </c>
      <c r="I1473" s="849">
        <v>491789.09</v>
      </c>
      <c r="J1473" s="849">
        <v>201.6</v>
      </c>
      <c r="K1473" s="849">
        <v>17150</v>
      </c>
      <c r="L1473" s="848" t="s">
        <v>9505</v>
      </c>
      <c r="M1473" s="849">
        <v>201.6</v>
      </c>
      <c r="N1473" s="849">
        <v>0</v>
      </c>
      <c r="O1473" s="849">
        <v>14720</v>
      </c>
      <c r="P1473" s="849">
        <v>-433529.20354</v>
      </c>
      <c r="Q1473" s="846" t="s">
        <v>6342</v>
      </c>
      <c r="R1473" s="846" t="s">
        <v>9996</v>
      </c>
      <c r="S1473" s="849">
        <v>178.41</v>
      </c>
      <c r="T1473" s="849">
        <v>17650</v>
      </c>
      <c r="U1473" s="849">
        <v>15090</v>
      </c>
      <c r="V1473" s="849">
        <v>456722.123894</v>
      </c>
      <c r="W1473" s="849">
        <v>23192.920354</v>
      </c>
      <c r="X1473" s="849">
        <v>0</v>
      </c>
      <c r="Y1473" s="849">
        <v>0</v>
      </c>
      <c r="Z1473" s="850"/>
    </row>
    <row r="1474" s="823" customFormat="1" ht="31.05" hidden="1" customHeight="1" outlineLevel="1" spans="1:26">
      <c r="A1474" s="846" t="s">
        <v>2326</v>
      </c>
      <c r="B1474" s="846" t="s">
        <v>8466</v>
      </c>
      <c r="C1474" s="846" t="s">
        <v>10047</v>
      </c>
      <c r="D1474" s="846" t="s">
        <v>8683</v>
      </c>
      <c r="E1474" s="847" t="s">
        <v>9495</v>
      </c>
      <c r="F1474" s="848" t="s">
        <v>8306</v>
      </c>
      <c r="G1474" s="846" t="s">
        <v>9497</v>
      </c>
      <c r="H1474" s="846" t="s">
        <v>6361</v>
      </c>
      <c r="I1474" s="849">
        <v>493805.09</v>
      </c>
      <c r="J1474" s="849">
        <v>201.6</v>
      </c>
      <c r="K1474" s="849">
        <v>17160</v>
      </c>
      <c r="L1474" s="848" t="s">
        <v>9505</v>
      </c>
      <c r="M1474" s="849">
        <v>201.6</v>
      </c>
      <c r="N1474" s="849">
        <v>0</v>
      </c>
      <c r="O1474" s="849">
        <v>14720</v>
      </c>
      <c r="P1474" s="849">
        <v>-435313.274336</v>
      </c>
      <c r="Q1474" s="846" t="s">
        <v>6342</v>
      </c>
      <c r="R1474" s="846" t="s">
        <v>9996</v>
      </c>
      <c r="S1474" s="849">
        <v>178.41</v>
      </c>
      <c r="T1474" s="849">
        <v>17685</v>
      </c>
      <c r="U1474" s="849">
        <v>15090</v>
      </c>
      <c r="V1474" s="849">
        <v>462966.371681</v>
      </c>
      <c r="W1474" s="849">
        <v>27653.097345</v>
      </c>
      <c r="X1474" s="849">
        <v>0</v>
      </c>
      <c r="Y1474" s="849">
        <v>0</v>
      </c>
      <c r="Z1474" s="850"/>
    </row>
    <row r="1475" s="823" customFormat="1" ht="31.05" hidden="1" customHeight="1" outlineLevel="1" spans="1:26">
      <c r="A1475" s="846" t="s">
        <v>2326</v>
      </c>
      <c r="B1475" s="846" t="s">
        <v>8466</v>
      </c>
      <c r="C1475" s="846" t="s">
        <v>10048</v>
      </c>
      <c r="D1475" s="846" t="s">
        <v>8934</v>
      </c>
      <c r="E1475" s="847" t="s">
        <v>9495</v>
      </c>
      <c r="F1475" s="848" t="s">
        <v>8306</v>
      </c>
      <c r="G1475" s="846" t="s">
        <v>9497</v>
      </c>
      <c r="H1475" s="846" t="s">
        <v>6361</v>
      </c>
      <c r="I1475" s="849">
        <v>504000</v>
      </c>
      <c r="J1475" s="849">
        <v>403.2</v>
      </c>
      <c r="K1475" s="849">
        <v>17220</v>
      </c>
      <c r="L1475" s="848" t="s">
        <v>9505</v>
      </c>
      <c r="M1475" s="849">
        <v>201.6</v>
      </c>
      <c r="N1475" s="849">
        <v>0</v>
      </c>
      <c r="O1475" s="849">
        <v>14720</v>
      </c>
      <c r="P1475" s="849">
        <v>-446017.699115</v>
      </c>
      <c r="Q1475" s="846" t="s">
        <v>6342</v>
      </c>
      <c r="R1475" s="846" t="s">
        <v>9996</v>
      </c>
      <c r="S1475" s="849">
        <v>178.41</v>
      </c>
      <c r="T1475" s="849">
        <v>17685</v>
      </c>
      <c r="U1475" s="849">
        <v>15090</v>
      </c>
      <c r="V1475" s="849">
        <v>462966.371681</v>
      </c>
      <c r="W1475" s="849">
        <v>16948.672566</v>
      </c>
      <c r="X1475" s="849">
        <v>0</v>
      </c>
      <c r="Y1475" s="849">
        <v>0</v>
      </c>
      <c r="Z1475" s="850"/>
    </row>
    <row r="1476" s="823" customFormat="1" ht="31.05" hidden="1" customHeight="1" outlineLevel="1" spans="1:26">
      <c r="A1476" s="846" t="s">
        <v>2326</v>
      </c>
      <c r="B1476" s="846" t="s">
        <v>8466</v>
      </c>
      <c r="C1476" s="846" t="s">
        <v>10049</v>
      </c>
      <c r="D1476" s="846" t="s">
        <v>8830</v>
      </c>
      <c r="E1476" s="847" t="s">
        <v>9495</v>
      </c>
      <c r="F1476" s="848" t="s">
        <v>8306</v>
      </c>
      <c r="G1476" s="846" t="s">
        <v>9497</v>
      </c>
      <c r="H1476" s="846" t="s">
        <v>6361</v>
      </c>
      <c r="I1476" s="849">
        <v>479160.86</v>
      </c>
      <c r="J1476" s="849">
        <v>201.6</v>
      </c>
      <c r="K1476" s="849">
        <v>17080</v>
      </c>
      <c r="L1476" s="848" t="s">
        <v>9505</v>
      </c>
      <c r="M1476" s="849">
        <v>201.6</v>
      </c>
      <c r="N1476" s="849">
        <v>0</v>
      </c>
      <c r="O1476" s="849">
        <v>14720</v>
      </c>
      <c r="P1476" s="849">
        <v>-421040.707965</v>
      </c>
      <c r="Q1476" s="846" t="s">
        <v>6342</v>
      </c>
      <c r="R1476" s="846" t="s">
        <v>9996</v>
      </c>
      <c r="S1476" s="849">
        <v>178.41</v>
      </c>
      <c r="T1476" s="849">
        <v>17685</v>
      </c>
      <c r="U1476" s="849">
        <v>15090</v>
      </c>
      <c r="V1476" s="849">
        <v>462966.371681</v>
      </c>
      <c r="W1476" s="849">
        <v>41925.663717</v>
      </c>
      <c r="X1476" s="849">
        <v>0</v>
      </c>
      <c r="Y1476" s="849">
        <v>0</v>
      </c>
      <c r="Z1476" s="850"/>
    </row>
    <row r="1477" s="823" customFormat="1" ht="31.05" hidden="1" customHeight="1" outlineLevel="1" spans="1:26">
      <c r="A1477" s="846" t="s">
        <v>2326</v>
      </c>
      <c r="B1477" s="846" t="s">
        <v>8466</v>
      </c>
      <c r="C1477" s="846" t="s">
        <v>10050</v>
      </c>
      <c r="D1477" s="846" t="s">
        <v>8883</v>
      </c>
      <c r="E1477" s="847" t="s">
        <v>9495</v>
      </c>
      <c r="F1477" s="848" t="s">
        <v>9488</v>
      </c>
      <c r="G1477" s="846" t="s">
        <v>9504</v>
      </c>
      <c r="H1477" s="846" t="s">
        <v>6361</v>
      </c>
      <c r="I1477" s="849">
        <v>54432</v>
      </c>
      <c r="J1477" s="849">
        <v>201.6</v>
      </c>
      <c r="K1477" s="849">
        <v>2070</v>
      </c>
      <c r="L1477" s="848" t="s">
        <v>9505</v>
      </c>
      <c r="M1477" s="849">
        <v>201.6</v>
      </c>
      <c r="N1477" s="849">
        <v>0</v>
      </c>
      <c r="O1477" s="849">
        <v>1800</v>
      </c>
      <c r="P1477" s="849">
        <v>-346823.362832</v>
      </c>
      <c r="Q1477" s="846" t="s">
        <v>6342</v>
      </c>
      <c r="R1477" s="846" t="s">
        <v>9996</v>
      </c>
      <c r="S1477" s="849">
        <v>178.41</v>
      </c>
      <c r="T1477" s="849">
        <v>17600</v>
      </c>
      <c r="U1477" s="849">
        <v>15090</v>
      </c>
      <c r="V1477" s="849">
        <v>447801.769912</v>
      </c>
      <c r="W1477" s="849">
        <v>100978.40708</v>
      </c>
      <c r="X1477" s="849">
        <v>0</v>
      </c>
      <c r="Y1477" s="849">
        <v>0</v>
      </c>
      <c r="Z1477" s="850"/>
    </row>
    <row r="1478" s="823" customFormat="1" ht="31.05" hidden="1" customHeight="1" outlineLevel="1" spans="1:26">
      <c r="A1478" s="846" t="s">
        <v>2326</v>
      </c>
      <c r="B1478" s="846" t="s">
        <v>8466</v>
      </c>
      <c r="C1478" s="846" t="s">
        <v>10051</v>
      </c>
      <c r="D1478" s="846" t="s">
        <v>8883</v>
      </c>
      <c r="E1478" s="847" t="s">
        <v>9495</v>
      </c>
      <c r="F1478" s="848" t="s">
        <v>9486</v>
      </c>
      <c r="G1478" s="846" t="s">
        <v>9504</v>
      </c>
      <c r="H1478" s="846" t="s">
        <v>6361</v>
      </c>
      <c r="I1478" s="849">
        <v>14317.64</v>
      </c>
      <c r="J1478" s="849">
        <v>403.2</v>
      </c>
      <c r="K1478" s="849">
        <v>2081</v>
      </c>
      <c r="L1478" s="848" t="s">
        <v>9505</v>
      </c>
      <c r="M1478" s="849">
        <v>403.2</v>
      </c>
      <c r="N1478" s="849">
        <v>0</v>
      </c>
      <c r="O1478" s="849">
        <v>2045.49</v>
      </c>
      <c r="P1478" s="849">
        <v>-91227.389735</v>
      </c>
      <c r="Q1478" s="846" t="s">
        <v>6342</v>
      </c>
      <c r="R1478" s="846" t="s">
        <v>9996</v>
      </c>
      <c r="S1478" s="849">
        <v>356.81</v>
      </c>
      <c r="T1478" s="849">
        <v>17895</v>
      </c>
      <c r="U1478" s="849">
        <v>15090</v>
      </c>
      <c r="V1478" s="849">
        <v>1000863.716814</v>
      </c>
      <c r="W1478" s="849">
        <v>909636.32708</v>
      </c>
      <c r="X1478" s="849">
        <v>0</v>
      </c>
      <c r="Y1478" s="849">
        <v>0</v>
      </c>
      <c r="Z1478" s="850"/>
    </row>
    <row r="1479" s="823" customFormat="1" ht="31.05" hidden="1" customHeight="1" outlineLevel="1" spans="1:26">
      <c r="A1479" s="846" t="s">
        <v>2326</v>
      </c>
      <c r="B1479" s="846" t="s">
        <v>8466</v>
      </c>
      <c r="C1479" s="846" t="s">
        <v>10052</v>
      </c>
      <c r="D1479" s="846" t="s">
        <v>8631</v>
      </c>
      <c r="E1479" s="847" t="s">
        <v>9495</v>
      </c>
      <c r="F1479" s="848" t="s">
        <v>8245</v>
      </c>
      <c r="G1479" s="846" t="s">
        <v>9497</v>
      </c>
      <c r="H1479" s="846" t="s">
        <v>6361</v>
      </c>
      <c r="I1479" s="849">
        <v>509820.19</v>
      </c>
      <c r="J1479" s="849">
        <v>201.6</v>
      </c>
      <c r="K1479" s="849">
        <v>17230</v>
      </c>
      <c r="L1479" s="848" t="s">
        <v>9505</v>
      </c>
      <c r="M1479" s="849">
        <v>201.6</v>
      </c>
      <c r="N1479" s="849">
        <v>0</v>
      </c>
      <c r="O1479" s="849">
        <v>14720</v>
      </c>
      <c r="P1479" s="849">
        <v>-447801.769912</v>
      </c>
      <c r="Q1479" s="846" t="s">
        <v>6342</v>
      </c>
      <c r="R1479" s="846" t="s">
        <v>9996</v>
      </c>
      <c r="S1479" s="849">
        <v>178.41</v>
      </c>
      <c r="T1479" s="849">
        <v>17565</v>
      </c>
      <c r="U1479" s="849">
        <v>15090</v>
      </c>
      <c r="V1479" s="849">
        <v>441557.522124</v>
      </c>
      <c r="W1479" s="849">
        <v>-6244.247788</v>
      </c>
      <c r="X1479" s="849">
        <v>0</v>
      </c>
      <c r="Y1479" s="849">
        <v>0</v>
      </c>
      <c r="Z1479" s="850"/>
    </row>
    <row r="1480" s="823" customFormat="1" ht="31.05" hidden="1" customHeight="1" outlineLevel="1" spans="1:26">
      <c r="A1480" s="846" t="s">
        <v>2326</v>
      </c>
      <c r="B1480" s="846" t="s">
        <v>8466</v>
      </c>
      <c r="C1480" s="846" t="s">
        <v>10053</v>
      </c>
      <c r="D1480" s="846" t="s">
        <v>8660</v>
      </c>
      <c r="E1480" s="847" t="s">
        <v>9495</v>
      </c>
      <c r="F1480" s="848" t="s">
        <v>10001</v>
      </c>
      <c r="G1480" s="846" t="s">
        <v>9497</v>
      </c>
      <c r="H1480" s="846" t="s">
        <v>6361</v>
      </c>
      <c r="I1480" s="849">
        <v>818496</v>
      </c>
      <c r="J1480" s="849">
        <v>403.2</v>
      </c>
      <c r="K1480" s="849">
        <v>16750</v>
      </c>
      <c r="L1480" s="848" t="s">
        <v>9505</v>
      </c>
      <c r="M1480" s="849">
        <v>403.2</v>
      </c>
      <c r="N1480" s="849">
        <v>0</v>
      </c>
      <c r="O1480" s="849">
        <v>14720</v>
      </c>
      <c r="P1480" s="849">
        <v>-724332.743363</v>
      </c>
      <c r="Q1480" s="846" t="s">
        <v>6342</v>
      </c>
      <c r="R1480" s="846" t="s">
        <v>9996</v>
      </c>
      <c r="S1480" s="849">
        <v>356.81</v>
      </c>
      <c r="T1480" s="849">
        <v>17245</v>
      </c>
      <c r="U1480" s="849">
        <v>15090</v>
      </c>
      <c r="V1480" s="849">
        <v>768934.513274</v>
      </c>
      <c r="W1480" s="849">
        <v>44601.769912</v>
      </c>
      <c r="X1480" s="849">
        <v>0</v>
      </c>
      <c r="Y1480" s="849">
        <v>0</v>
      </c>
      <c r="Z1480" s="850"/>
    </row>
    <row r="1481" s="823" customFormat="1" ht="31.05" hidden="1" customHeight="1" outlineLevel="1" spans="1:26">
      <c r="A1481" s="846" t="s">
        <v>2326</v>
      </c>
      <c r="B1481" s="846" t="s">
        <v>8466</v>
      </c>
      <c r="C1481" s="846" t="s">
        <v>10054</v>
      </c>
      <c r="D1481" s="846" t="s">
        <v>8635</v>
      </c>
      <c r="E1481" s="847" t="s">
        <v>9495</v>
      </c>
      <c r="F1481" s="848" t="s">
        <v>9550</v>
      </c>
      <c r="G1481" s="846" t="s">
        <v>9497</v>
      </c>
      <c r="H1481" s="846" t="s">
        <v>6361</v>
      </c>
      <c r="I1481" s="849">
        <v>374976</v>
      </c>
      <c r="J1481" s="849">
        <v>403.2</v>
      </c>
      <c r="K1481" s="849">
        <v>16580</v>
      </c>
      <c r="L1481" s="848" t="s">
        <v>9505</v>
      </c>
      <c r="M1481" s="849">
        <v>201.6</v>
      </c>
      <c r="N1481" s="849">
        <v>0</v>
      </c>
      <c r="O1481" s="849">
        <v>14720</v>
      </c>
      <c r="P1481" s="849">
        <v>-331837.168142</v>
      </c>
      <c r="Q1481" s="846" t="s">
        <v>6342</v>
      </c>
      <c r="R1481" s="846" t="s">
        <v>9996</v>
      </c>
      <c r="S1481" s="849">
        <v>178.41</v>
      </c>
      <c r="T1481" s="849">
        <v>17180</v>
      </c>
      <c r="U1481" s="849">
        <v>15090</v>
      </c>
      <c r="V1481" s="849">
        <v>372870.79646</v>
      </c>
      <c r="W1481" s="849">
        <v>41033.628319</v>
      </c>
      <c r="X1481" s="849">
        <v>0</v>
      </c>
      <c r="Y1481" s="849">
        <v>0</v>
      </c>
      <c r="Z1481" s="850"/>
    </row>
    <row r="1482" s="823" customFormat="1" ht="31.05" hidden="1" customHeight="1" outlineLevel="1" spans="1:26">
      <c r="A1482" s="846" t="s">
        <v>2326</v>
      </c>
      <c r="B1482" s="846" t="s">
        <v>8466</v>
      </c>
      <c r="C1482" s="846" t="s">
        <v>10055</v>
      </c>
      <c r="D1482" s="846" t="s">
        <v>8904</v>
      </c>
      <c r="E1482" s="847" t="s">
        <v>9495</v>
      </c>
      <c r="F1482" s="848" t="s">
        <v>9550</v>
      </c>
      <c r="G1482" s="846" t="s">
        <v>9497</v>
      </c>
      <c r="H1482" s="846" t="s">
        <v>6361</v>
      </c>
      <c r="I1482" s="849">
        <v>397152</v>
      </c>
      <c r="J1482" s="849">
        <v>201.6</v>
      </c>
      <c r="K1482" s="849">
        <v>16690</v>
      </c>
      <c r="L1482" s="848" t="s">
        <v>9505</v>
      </c>
      <c r="M1482" s="849">
        <v>201.6</v>
      </c>
      <c r="N1482" s="849">
        <v>0</v>
      </c>
      <c r="O1482" s="849">
        <v>14720</v>
      </c>
      <c r="P1482" s="849">
        <v>-351461.946903</v>
      </c>
      <c r="Q1482" s="846" t="s">
        <v>6342</v>
      </c>
      <c r="R1482" s="846" t="s">
        <v>9996</v>
      </c>
      <c r="S1482" s="849">
        <v>178.41</v>
      </c>
      <c r="T1482" s="849">
        <v>17180</v>
      </c>
      <c r="U1482" s="849">
        <v>15090</v>
      </c>
      <c r="V1482" s="849">
        <v>372870.79646</v>
      </c>
      <c r="W1482" s="849">
        <v>21408.849558</v>
      </c>
      <c r="X1482" s="849">
        <v>0</v>
      </c>
      <c r="Y1482" s="849">
        <v>0</v>
      </c>
      <c r="Z1482" s="850"/>
    </row>
    <row r="1483" s="823" customFormat="1" ht="31.05" hidden="1" customHeight="1" outlineLevel="1" spans="1:26">
      <c r="A1483" s="846" t="s">
        <v>2326</v>
      </c>
      <c r="B1483" s="846" t="s">
        <v>8466</v>
      </c>
      <c r="C1483" s="846" t="s">
        <v>10056</v>
      </c>
      <c r="D1483" s="846" t="s">
        <v>8635</v>
      </c>
      <c r="E1483" s="847" t="s">
        <v>9495</v>
      </c>
      <c r="F1483" s="848" t="s">
        <v>9550</v>
      </c>
      <c r="G1483" s="846" t="s">
        <v>9497</v>
      </c>
      <c r="H1483" s="846" t="s">
        <v>6361</v>
      </c>
      <c r="I1483" s="849">
        <v>790272</v>
      </c>
      <c r="J1483" s="849">
        <v>403.2</v>
      </c>
      <c r="K1483" s="849">
        <v>16680</v>
      </c>
      <c r="L1483" s="848" t="s">
        <v>9505</v>
      </c>
      <c r="M1483" s="849">
        <v>403.2</v>
      </c>
      <c r="N1483" s="849">
        <v>0</v>
      </c>
      <c r="O1483" s="849">
        <v>14720</v>
      </c>
      <c r="P1483" s="849">
        <v>-699355.752212</v>
      </c>
      <c r="Q1483" s="846" t="s">
        <v>6342</v>
      </c>
      <c r="R1483" s="846" t="s">
        <v>9996</v>
      </c>
      <c r="S1483" s="849">
        <v>356.81</v>
      </c>
      <c r="T1483" s="849">
        <v>17180</v>
      </c>
      <c r="U1483" s="849">
        <v>15090</v>
      </c>
      <c r="V1483" s="849">
        <v>745741.59292</v>
      </c>
      <c r="W1483" s="849">
        <v>46385.840708</v>
      </c>
      <c r="X1483" s="849">
        <v>0</v>
      </c>
      <c r="Y1483" s="849">
        <v>0</v>
      </c>
      <c r="Z1483" s="850"/>
    </row>
    <row r="1484" s="823" customFormat="1" ht="31.05" hidden="1" customHeight="1" outlineLevel="1" spans="1:26">
      <c r="A1484" s="846" t="s">
        <v>2326</v>
      </c>
      <c r="B1484" s="846" t="s">
        <v>8466</v>
      </c>
      <c r="C1484" s="846" t="s">
        <v>10057</v>
      </c>
      <c r="D1484" s="846" t="s">
        <v>8924</v>
      </c>
      <c r="E1484" s="847" t="s">
        <v>9495</v>
      </c>
      <c r="F1484" s="848" t="s">
        <v>9550</v>
      </c>
      <c r="G1484" s="846" t="s">
        <v>9497</v>
      </c>
      <c r="H1484" s="846" t="s">
        <v>6361</v>
      </c>
      <c r="I1484" s="849">
        <v>397152</v>
      </c>
      <c r="J1484" s="849">
        <v>201.6</v>
      </c>
      <c r="K1484" s="849">
        <v>16690</v>
      </c>
      <c r="L1484" s="848" t="s">
        <v>9505</v>
      </c>
      <c r="M1484" s="849">
        <v>201.6</v>
      </c>
      <c r="N1484" s="849">
        <v>0</v>
      </c>
      <c r="O1484" s="849">
        <v>14720</v>
      </c>
      <c r="P1484" s="849">
        <v>-351461.946903</v>
      </c>
      <c r="Q1484" s="846" t="s">
        <v>6342</v>
      </c>
      <c r="R1484" s="846" t="s">
        <v>9996</v>
      </c>
      <c r="S1484" s="849">
        <v>178.41</v>
      </c>
      <c r="T1484" s="849">
        <v>17180</v>
      </c>
      <c r="U1484" s="849">
        <v>15090</v>
      </c>
      <c r="V1484" s="849">
        <v>372870.79646</v>
      </c>
      <c r="W1484" s="849">
        <v>21408.849558</v>
      </c>
      <c r="X1484" s="849">
        <v>0</v>
      </c>
      <c r="Y1484" s="849">
        <v>0</v>
      </c>
      <c r="Z1484" s="850"/>
    </row>
    <row r="1485" s="823" customFormat="1" ht="31.05" hidden="1" customHeight="1" outlineLevel="1" spans="1:26">
      <c r="A1485" s="846" t="s">
        <v>2326</v>
      </c>
      <c r="B1485" s="846" t="s">
        <v>8466</v>
      </c>
      <c r="C1485" s="846" t="s">
        <v>10058</v>
      </c>
      <c r="D1485" s="846" t="s">
        <v>8668</v>
      </c>
      <c r="E1485" s="847" t="s">
        <v>9495</v>
      </c>
      <c r="F1485" s="848" t="s">
        <v>9531</v>
      </c>
      <c r="G1485" s="846" t="s">
        <v>9497</v>
      </c>
      <c r="H1485" s="846" t="s">
        <v>6361</v>
      </c>
      <c r="I1485" s="849">
        <v>380796.19</v>
      </c>
      <c r="J1485" s="849">
        <v>201.6</v>
      </c>
      <c r="K1485" s="849">
        <v>16590</v>
      </c>
      <c r="L1485" s="848" t="s">
        <v>9505</v>
      </c>
      <c r="M1485" s="849">
        <v>201.6</v>
      </c>
      <c r="N1485" s="849">
        <v>0</v>
      </c>
      <c r="O1485" s="849">
        <v>14720</v>
      </c>
      <c r="P1485" s="849">
        <v>-333621.238938</v>
      </c>
      <c r="Q1485" s="846" t="s">
        <v>6342</v>
      </c>
      <c r="R1485" s="846" t="s">
        <v>9996</v>
      </c>
      <c r="S1485" s="849">
        <v>178.41</v>
      </c>
      <c r="T1485" s="849">
        <v>16965</v>
      </c>
      <c r="U1485" s="849">
        <v>15090</v>
      </c>
      <c r="V1485" s="849">
        <v>334513.274336</v>
      </c>
      <c r="W1485" s="849">
        <v>892.035398</v>
      </c>
      <c r="X1485" s="849">
        <v>0</v>
      </c>
      <c r="Y1485" s="849">
        <v>0</v>
      </c>
      <c r="Z1485" s="850"/>
    </row>
    <row r="1486" s="823" customFormat="1" ht="31.05" hidden="1" customHeight="1" outlineLevel="1" spans="1:26">
      <c r="A1486" s="846" t="s">
        <v>2326</v>
      </c>
      <c r="B1486" s="846" t="s">
        <v>8466</v>
      </c>
      <c r="C1486" s="846" t="s">
        <v>10059</v>
      </c>
      <c r="D1486" s="846" t="s">
        <v>8631</v>
      </c>
      <c r="E1486" s="847" t="s">
        <v>9495</v>
      </c>
      <c r="F1486" s="848" t="s">
        <v>9494</v>
      </c>
      <c r="G1486" s="846" t="s">
        <v>9497</v>
      </c>
      <c r="H1486" s="846" t="s">
        <v>6361</v>
      </c>
      <c r="I1486" s="849">
        <v>413052.19</v>
      </c>
      <c r="J1486" s="849">
        <v>201.6</v>
      </c>
      <c r="K1486" s="849">
        <v>16750</v>
      </c>
      <c r="L1486" s="848" t="s">
        <v>9505</v>
      </c>
      <c r="M1486" s="849">
        <v>201.6</v>
      </c>
      <c r="N1486" s="849">
        <v>0</v>
      </c>
      <c r="O1486" s="849">
        <v>14720</v>
      </c>
      <c r="P1486" s="849">
        <v>-362166.371681</v>
      </c>
      <c r="Q1486" s="846" t="s">
        <v>6342</v>
      </c>
      <c r="R1486" s="846" t="s">
        <v>9996</v>
      </c>
      <c r="S1486" s="849">
        <v>178.41</v>
      </c>
      <c r="T1486" s="849">
        <v>17095</v>
      </c>
      <c r="U1486" s="849">
        <v>15090</v>
      </c>
      <c r="V1486" s="849">
        <v>357706.19469</v>
      </c>
      <c r="W1486" s="849">
        <v>-4460.176991</v>
      </c>
      <c r="X1486" s="849">
        <v>0</v>
      </c>
      <c r="Y1486" s="849">
        <v>0</v>
      </c>
      <c r="Z1486" s="850"/>
    </row>
    <row r="1487" s="823" customFormat="1" ht="31.05" hidden="1" customHeight="1" outlineLevel="1" spans="1:26">
      <c r="A1487" s="846" t="s">
        <v>2326</v>
      </c>
      <c r="B1487" s="846" t="s">
        <v>8466</v>
      </c>
      <c r="C1487" s="846" t="s">
        <v>10060</v>
      </c>
      <c r="D1487" s="846" t="s">
        <v>8662</v>
      </c>
      <c r="E1487" s="847" t="s">
        <v>9495</v>
      </c>
      <c r="F1487" s="848" t="s">
        <v>9534</v>
      </c>
      <c r="G1487" s="846" t="s">
        <v>9497</v>
      </c>
      <c r="H1487" s="846" t="s">
        <v>6885</v>
      </c>
      <c r="I1487" s="849">
        <v>411600</v>
      </c>
      <c r="J1487" s="849">
        <v>235.2</v>
      </c>
      <c r="K1487" s="849">
        <v>16350</v>
      </c>
      <c r="L1487" s="848" t="s">
        <v>9505</v>
      </c>
      <c r="M1487" s="849">
        <v>235.2</v>
      </c>
      <c r="N1487" s="849">
        <v>0</v>
      </c>
      <c r="O1487" s="849">
        <v>14600</v>
      </c>
      <c r="P1487" s="849">
        <v>-364247.787611</v>
      </c>
      <c r="Q1487" s="846" t="s">
        <v>6342</v>
      </c>
      <c r="R1487" s="846" t="s">
        <v>9996</v>
      </c>
      <c r="S1487" s="849">
        <v>208.14</v>
      </c>
      <c r="T1487" s="849">
        <v>16975</v>
      </c>
      <c r="U1487" s="849">
        <v>15090</v>
      </c>
      <c r="V1487" s="849">
        <v>392346.902655</v>
      </c>
      <c r="W1487" s="849">
        <v>28099.115044</v>
      </c>
      <c r="X1487" s="849">
        <v>0</v>
      </c>
      <c r="Y1487" s="849">
        <v>0</v>
      </c>
      <c r="Z1487" s="850"/>
    </row>
    <row r="1488" s="823" customFormat="1" ht="31.05" hidden="1" customHeight="1" outlineLevel="1" spans="1:26">
      <c r="A1488" s="846" t="s">
        <v>2326</v>
      </c>
      <c r="B1488" s="846" t="s">
        <v>8466</v>
      </c>
      <c r="C1488" s="846" t="s">
        <v>10061</v>
      </c>
      <c r="D1488" s="846" t="s">
        <v>8624</v>
      </c>
      <c r="E1488" s="847" t="s">
        <v>9495</v>
      </c>
      <c r="F1488" s="848" t="s">
        <v>8189</v>
      </c>
      <c r="G1488" s="846" t="s">
        <v>9497</v>
      </c>
      <c r="H1488" s="846" t="s">
        <v>6361</v>
      </c>
      <c r="I1488" s="849">
        <v>256032</v>
      </c>
      <c r="J1488" s="849">
        <v>403.2</v>
      </c>
      <c r="K1488" s="849">
        <v>15990</v>
      </c>
      <c r="L1488" s="848" t="s">
        <v>9505</v>
      </c>
      <c r="M1488" s="849">
        <v>201.6</v>
      </c>
      <c r="N1488" s="849">
        <v>0</v>
      </c>
      <c r="O1488" s="849">
        <v>14720</v>
      </c>
      <c r="P1488" s="849">
        <v>-226576.99115</v>
      </c>
      <c r="Q1488" s="846" t="s">
        <v>6342</v>
      </c>
      <c r="R1488" s="846" t="s">
        <v>9996</v>
      </c>
      <c r="S1488" s="849">
        <v>178.41</v>
      </c>
      <c r="T1488" s="849">
        <v>16295</v>
      </c>
      <c r="U1488" s="849">
        <v>15090</v>
      </c>
      <c r="V1488" s="849">
        <v>214980.530973</v>
      </c>
      <c r="W1488" s="849">
        <v>-11596.460177</v>
      </c>
      <c r="X1488" s="849">
        <v>0</v>
      </c>
      <c r="Y1488" s="849">
        <v>0</v>
      </c>
      <c r="Z1488" s="850"/>
    </row>
    <row r="1489" s="823" customFormat="1" ht="31.05" hidden="1" customHeight="1" outlineLevel="1" spans="1:26">
      <c r="A1489" s="846" t="s">
        <v>2326</v>
      </c>
      <c r="B1489" s="846" t="s">
        <v>8466</v>
      </c>
      <c r="C1489" s="846" t="s">
        <v>10062</v>
      </c>
      <c r="D1489" s="846" t="s">
        <v>8621</v>
      </c>
      <c r="E1489" s="847" t="s">
        <v>9495</v>
      </c>
      <c r="F1489" s="848" t="s">
        <v>9564</v>
      </c>
      <c r="G1489" s="846" t="s">
        <v>9497</v>
      </c>
      <c r="H1489" s="846" t="s">
        <v>6361</v>
      </c>
      <c r="I1489" s="849">
        <v>1960560</v>
      </c>
      <c r="J1489" s="849">
        <v>1008</v>
      </c>
      <c r="K1489" s="849">
        <v>16665</v>
      </c>
      <c r="L1489" s="848" t="s">
        <v>9505</v>
      </c>
      <c r="M1489" s="849">
        <v>1008</v>
      </c>
      <c r="N1489" s="849">
        <v>0</v>
      </c>
      <c r="O1489" s="849">
        <v>14720</v>
      </c>
      <c r="P1489" s="849">
        <v>-1735008.849558</v>
      </c>
      <c r="Q1489" s="846" t="s">
        <v>6342</v>
      </c>
      <c r="R1489" s="846" t="s">
        <v>9996</v>
      </c>
      <c r="S1489" s="849">
        <v>892.04</v>
      </c>
      <c r="T1489" s="849">
        <v>16940</v>
      </c>
      <c r="U1489" s="849">
        <v>15090</v>
      </c>
      <c r="V1489" s="849">
        <v>1650265.486726</v>
      </c>
      <c r="W1489" s="849">
        <v>-84743.362832</v>
      </c>
      <c r="X1489" s="849">
        <v>0</v>
      </c>
      <c r="Y1489" s="849">
        <v>0</v>
      </c>
      <c r="Z1489" s="850"/>
    </row>
    <row r="1490" s="823" customFormat="1" ht="31.05" hidden="1" customHeight="1" outlineLevel="1" spans="1:26">
      <c r="A1490" s="846" t="s">
        <v>2326</v>
      </c>
      <c r="B1490" s="846" t="s">
        <v>8466</v>
      </c>
      <c r="C1490" s="846" t="s">
        <v>10063</v>
      </c>
      <c r="D1490" s="846" t="s">
        <v>8909</v>
      </c>
      <c r="E1490" s="847" t="s">
        <v>9495</v>
      </c>
      <c r="F1490" s="848" t="s">
        <v>9549</v>
      </c>
      <c r="G1490" s="846" t="s">
        <v>9497</v>
      </c>
      <c r="H1490" s="846" t="s">
        <v>6361</v>
      </c>
      <c r="I1490" s="849">
        <v>-68544</v>
      </c>
      <c r="J1490" s="849">
        <v>201.6</v>
      </c>
      <c r="K1490" s="849">
        <v>14380</v>
      </c>
      <c r="L1490" s="848" t="s">
        <v>9505</v>
      </c>
      <c r="M1490" s="849">
        <v>201.6</v>
      </c>
      <c r="N1490" s="849">
        <v>0</v>
      </c>
      <c r="O1490" s="849">
        <v>14720</v>
      </c>
      <c r="P1490" s="849">
        <v>60658.40708</v>
      </c>
      <c r="Q1490" s="846" t="s">
        <v>6342</v>
      </c>
      <c r="R1490" s="846" t="s">
        <v>9996</v>
      </c>
      <c r="S1490" s="849">
        <v>178.41</v>
      </c>
      <c r="T1490" s="849">
        <v>14930</v>
      </c>
      <c r="U1490" s="849">
        <v>15090</v>
      </c>
      <c r="V1490" s="849">
        <v>-28545.132743</v>
      </c>
      <c r="W1490" s="849">
        <v>32113.274336</v>
      </c>
      <c r="X1490" s="849">
        <v>0</v>
      </c>
      <c r="Y1490" s="849">
        <v>0</v>
      </c>
      <c r="Z1490" s="850"/>
    </row>
    <row r="1491" s="823" customFormat="1" ht="31.05" hidden="1" customHeight="1" outlineLevel="1" spans="1:26">
      <c r="A1491" s="846" t="s">
        <v>2326</v>
      </c>
      <c r="B1491" s="846" t="s">
        <v>8466</v>
      </c>
      <c r="C1491" s="846" t="s">
        <v>10064</v>
      </c>
      <c r="D1491" s="846" t="s">
        <v>8640</v>
      </c>
      <c r="E1491" s="847" t="s">
        <v>9495</v>
      </c>
      <c r="F1491" s="848" t="s">
        <v>9621</v>
      </c>
      <c r="G1491" s="846" t="s">
        <v>9497</v>
      </c>
      <c r="H1491" s="846" t="s">
        <v>6361</v>
      </c>
      <c r="I1491" s="849">
        <v>-290430</v>
      </c>
      <c r="J1491" s="849">
        <v>547.85</v>
      </c>
      <c r="K1491" s="849">
        <v>11583.18</v>
      </c>
      <c r="L1491" s="848" t="s">
        <v>9505</v>
      </c>
      <c r="M1491" s="849">
        <v>322.7</v>
      </c>
      <c r="N1491" s="849">
        <v>0</v>
      </c>
      <c r="O1491" s="849">
        <v>12483.18</v>
      </c>
      <c r="P1491" s="849">
        <v>257017.699115</v>
      </c>
      <c r="Q1491" s="846" t="s">
        <v>6342</v>
      </c>
      <c r="R1491" s="846" t="s">
        <v>9996</v>
      </c>
      <c r="S1491" s="849">
        <v>285.58</v>
      </c>
      <c r="T1491" s="849">
        <v>14330</v>
      </c>
      <c r="U1491" s="849">
        <v>15090</v>
      </c>
      <c r="V1491" s="849">
        <v>-217037.168142</v>
      </c>
      <c r="W1491" s="849">
        <v>39980.530973</v>
      </c>
      <c r="X1491" s="849">
        <v>0</v>
      </c>
      <c r="Y1491" s="849">
        <v>0</v>
      </c>
      <c r="Z1491" s="850"/>
    </row>
    <row r="1492" s="823" customFormat="1" ht="31.05" hidden="1" customHeight="1" outlineLevel="1" spans="1:26">
      <c r="A1492" s="846" t="s">
        <v>2326</v>
      </c>
      <c r="B1492" s="846" t="s">
        <v>8466</v>
      </c>
      <c r="C1492" s="846" t="s">
        <v>10065</v>
      </c>
      <c r="D1492" s="846" t="s">
        <v>8628</v>
      </c>
      <c r="E1492" s="847" t="s">
        <v>9495</v>
      </c>
      <c r="F1492" s="848" t="s">
        <v>8074</v>
      </c>
      <c r="G1492" s="846" t="s">
        <v>9497</v>
      </c>
      <c r="H1492" s="846" t="s">
        <v>6361</v>
      </c>
      <c r="I1492" s="849">
        <v>-62496</v>
      </c>
      <c r="J1492" s="849">
        <v>604.8</v>
      </c>
      <c r="K1492" s="849">
        <v>14410</v>
      </c>
      <c r="L1492" s="848" t="s">
        <v>9505</v>
      </c>
      <c r="M1492" s="849">
        <v>201.6</v>
      </c>
      <c r="N1492" s="849">
        <v>0</v>
      </c>
      <c r="O1492" s="849">
        <v>14720</v>
      </c>
      <c r="P1492" s="849">
        <v>55306.19469</v>
      </c>
      <c r="Q1492" s="846" t="s">
        <v>6342</v>
      </c>
      <c r="R1492" s="846" t="s">
        <v>9996</v>
      </c>
      <c r="S1492" s="849">
        <v>178.41</v>
      </c>
      <c r="T1492" s="849">
        <v>14590</v>
      </c>
      <c r="U1492" s="849">
        <v>15090</v>
      </c>
      <c r="V1492" s="849">
        <v>-89203.539823</v>
      </c>
      <c r="W1492" s="849">
        <v>-33897.345133</v>
      </c>
      <c r="X1492" s="849">
        <v>0</v>
      </c>
      <c r="Y1492" s="849">
        <v>0</v>
      </c>
      <c r="Z1492" s="850"/>
    </row>
    <row r="1493" s="823" customFormat="1" ht="31.05" hidden="1" customHeight="1" outlineLevel="1" spans="1:26">
      <c r="A1493" s="846" t="s">
        <v>2326</v>
      </c>
      <c r="B1493" s="846" t="s">
        <v>8466</v>
      </c>
      <c r="C1493" s="846" t="s">
        <v>10066</v>
      </c>
      <c r="D1493" s="846" t="s">
        <v>4752</v>
      </c>
      <c r="E1493" s="847" t="s">
        <v>9495</v>
      </c>
      <c r="F1493" s="848" t="s">
        <v>9636</v>
      </c>
      <c r="G1493" s="846" t="s">
        <v>9497</v>
      </c>
      <c r="H1493" s="846" t="s">
        <v>6361</v>
      </c>
      <c r="I1493" s="849">
        <v>-64512</v>
      </c>
      <c r="J1493" s="849">
        <v>201.6</v>
      </c>
      <c r="K1493" s="849">
        <v>14400</v>
      </c>
      <c r="L1493" s="848" t="s">
        <v>9505</v>
      </c>
      <c r="M1493" s="849">
        <v>201.6</v>
      </c>
      <c r="N1493" s="849">
        <v>0</v>
      </c>
      <c r="O1493" s="849">
        <v>14720</v>
      </c>
      <c r="P1493" s="849">
        <v>57090.265487</v>
      </c>
      <c r="Q1493" s="846" t="s">
        <v>6342</v>
      </c>
      <c r="R1493" s="846" t="s">
        <v>9996</v>
      </c>
      <c r="S1493" s="849">
        <v>178.41</v>
      </c>
      <c r="T1493" s="849">
        <v>14535</v>
      </c>
      <c r="U1493" s="849">
        <v>15090</v>
      </c>
      <c r="V1493" s="849">
        <v>-99015.929204</v>
      </c>
      <c r="W1493" s="849">
        <v>-41925.663717</v>
      </c>
      <c r="X1493" s="849">
        <v>0</v>
      </c>
      <c r="Y1493" s="849">
        <v>0</v>
      </c>
      <c r="Z1493" s="850"/>
    </row>
    <row r="1494" s="823" customFormat="1" ht="31.05" hidden="1" customHeight="1" outlineLevel="1" spans="1:26">
      <c r="A1494" s="846" t="s">
        <v>2326</v>
      </c>
      <c r="B1494" s="846" t="s">
        <v>8466</v>
      </c>
      <c r="C1494" s="846" t="s">
        <v>10067</v>
      </c>
      <c r="D1494" s="846" t="s">
        <v>8659</v>
      </c>
      <c r="E1494" s="847" t="s">
        <v>9495</v>
      </c>
      <c r="F1494" s="848" t="s">
        <v>9636</v>
      </c>
      <c r="G1494" s="846" t="s">
        <v>9497</v>
      </c>
      <c r="H1494" s="846" t="s">
        <v>6361</v>
      </c>
      <c r="I1494" s="849">
        <v>-68544</v>
      </c>
      <c r="J1494" s="849">
        <v>201.6</v>
      </c>
      <c r="K1494" s="849">
        <v>14380</v>
      </c>
      <c r="L1494" s="848" t="s">
        <v>9505</v>
      </c>
      <c r="M1494" s="849">
        <v>201.6</v>
      </c>
      <c r="N1494" s="849">
        <v>0</v>
      </c>
      <c r="O1494" s="849">
        <v>14720</v>
      </c>
      <c r="P1494" s="849">
        <v>60658.40708</v>
      </c>
      <c r="Q1494" s="846" t="s">
        <v>6342</v>
      </c>
      <c r="R1494" s="846" t="s">
        <v>9996</v>
      </c>
      <c r="S1494" s="849">
        <v>178.41</v>
      </c>
      <c r="T1494" s="849">
        <v>14535</v>
      </c>
      <c r="U1494" s="849">
        <v>15090</v>
      </c>
      <c r="V1494" s="849">
        <v>-99015.929204</v>
      </c>
      <c r="W1494" s="849">
        <v>-38357.522124</v>
      </c>
      <c r="X1494" s="849">
        <v>0</v>
      </c>
      <c r="Y1494" s="849">
        <v>0</v>
      </c>
      <c r="Z1494" s="850"/>
    </row>
    <row r="1495" s="823" customFormat="1" ht="31.05" hidden="1" customHeight="1" outlineLevel="1" spans="1:26">
      <c r="A1495" s="846" t="s">
        <v>2326</v>
      </c>
      <c r="B1495" s="846" t="s">
        <v>8466</v>
      </c>
      <c r="C1495" s="846" t="s">
        <v>10068</v>
      </c>
      <c r="D1495" s="846" t="s">
        <v>8640</v>
      </c>
      <c r="E1495" s="847" t="s">
        <v>9495</v>
      </c>
      <c r="F1495" s="848" t="s">
        <v>9632</v>
      </c>
      <c r="G1495" s="846" t="s">
        <v>9497</v>
      </c>
      <c r="H1495" s="846" t="s">
        <v>6361</v>
      </c>
      <c r="I1495" s="849">
        <v>-112852.5</v>
      </c>
      <c r="J1495" s="849">
        <v>128.55</v>
      </c>
      <c r="K1495" s="849">
        <v>11572.75</v>
      </c>
      <c r="L1495" s="848" t="s">
        <v>9505</v>
      </c>
      <c r="M1495" s="849">
        <v>128.55</v>
      </c>
      <c r="N1495" s="849">
        <v>0</v>
      </c>
      <c r="O1495" s="849">
        <v>12450.64</v>
      </c>
      <c r="P1495" s="849">
        <v>99869.698673</v>
      </c>
      <c r="Q1495" s="846" t="s">
        <v>6342</v>
      </c>
      <c r="R1495" s="846" t="s">
        <v>9996</v>
      </c>
      <c r="S1495" s="849">
        <v>113.76</v>
      </c>
      <c r="T1495" s="849">
        <v>14695</v>
      </c>
      <c r="U1495" s="849">
        <v>15090</v>
      </c>
      <c r="V1495" s="849">
        <v>-44935.619469</v>
      </c>
      <c r="W1495" s="849">
        <v>54934.079204</v>
      </c>
      <c r="X1495" s="849">
        <v>0</v>
      </c>
      <c r="Y1495" s="849">
        <v>0</v>
      </c>
      <c r="Z1495" s="850"/>
    </row>
    <row r="1496" s="823" customFormat="1" ht="31.05" hidden="1" customHeight="1" outlineLevel="1" spans="1:26">
      <c r="A1496" s="846" t="s">
        <v>2326</v>
      </c>
      <c r="B1496" s="846" t="s">
        <v>8466</v>
      </c>
      <c r="C1496" s="846" t="s">
        <v>7258</v>
      </c>
      <c r="D1496" s="846" t="s">
        <v>7259</v>
      </c>
      <c r="E1496" s="847" t="s">
        <v>9495</v>
      </c>
      <c r="F1496" s="848" t="s">
        <v>9632</v>
      </c>
      <c r="G1496" s="846" t="s">
        <v>9497</v>
      </c>
      <c r="H1496" s="846" t="s">
        <v>6885</v>
      </c>
      <c r="I1496" s="849">
        <v>-49140</v>
      </c>
      <c r="J1496" s="849">
        <v>327.6</v>
      </c>
      <c r="K1496" s="849">
        <v>14450</v>
      </c>
      <c r="L1496" s="848" t="s">
        <v>9505</v>
      </c>
      <c r="M1496" s="849">
        <v>327.6</v>
      </c>
      <c r="N1496" s="849">
        <v>0</v>
      </c>
      <c r="O1496" s="849">
        <v>14600</v>
      </c>
      <c r="P1496" s="849">
        <v>43486.725664</v>
      </c>
      <c r="Q1496" s="846" t="s">
        <v>6342</v>
      </c>
      <c r="R1496" s="846" t="s">
        <v>9996</v>
      </c>
      <c r="S1496" s="849">
        <v>289.91</v>
      </c>
      <c r="T1496" s="849">
        <v>14695</v>
      </c>
      <c r="U1496" s="849">
        <v>15090</v>
      </c>
      <c r="V1496" s="849">
        <v>-114515.044248</v>
      </c>
      <c r="W1496" s="849">
        <v>-71028.318584</v>
      </c>
      <c r="X1496" s="849">
        <v>0</v>
      </c>
      <c r="Y1496" s="849">
        <v>0</v>
      </c>
      <c r="Z1496" s="850"/>
    </row>
    <row r="1497" s="823" customFormat="1" ht="31.05" hidden="1" customHeight="1" outlineLevel="1" spans="1:26">
      <c r="A1497" s="846" t="s">
        <v>2326</v>
      </c>
      <c r="B1497" s="846" t="s">
        <v>8466</v>
      </c>
      <c r="C1497" s="846" t="s">
        <v>10069</v>
      </c>
      <c r="D1497" s="846" t="s">
        <v>7237</v>
      </c>
      <c r="E1497" s="847" t="s">
        <v>9495</v>
      </c>
      <c r="F1497" s="848" t="s">
        <v>9632</v>
      </c>
      <c r="G1497" s="846" t="s">
        <v>9497</v>
      </c>
      <c r="H1497" s="846" t="s">
        <v>6361</v>
      </c>
      <c r="I1497" s="849">
        <v>162388.8</v>
      </c>
      <c r="J1497" s="849">
        <v>1310.4</v>
      </c>
      <c r="K1497" s="849">
        <v>14780</v>
      </c>
      <c r="L1497" s="848" t="s">
        <v>9505</v>
      </c>
      <c r="M1497" s="849">
        <v>902.16</v>
      </c>
      <c r="N1497" s="849">
        <v>0</v>
      </c>
      <c r="O1497" s="849">
        <v>14600</v>
      </c>
      <c r="P1497" s="849">
        <v>-143706.902655</v>
      </c>
      <c r="Q1497" s="846" t="s">
        <v>6342</v>
      </c>
      <c r="R1497" s="846" t="s">
        <v>9996</v>
      </c>
      <c r="S1497" s="849">
        <v>798.37</v>
      </c>
      <c r="T1497" s="849">
        <v>14695</v>
      </c>
      <c r="U1497" s="849">
        <v>15090</v>
      </c>
      <c r="V1497" s="849">
        <v>-315356.814159</v>
      </c>
      <c r="W1497" s="849">
        <v>-459063.716814</v>
      </c>
      <c r="X1497" s="849">
        <v>0</v>
      </c>
      <c r="Y1497" s="849">
        <v>0</v>
      </c>
      <c r="Z1497" s="850"/>
    </row>
    <row r="1498" s="823" customFormat="1" ht="31.05" hidden="1" customHeight="1" outlineLevel="1" spans="1:26">
      <c r="A1498" s="846" t="s">
        <v>2326</v>
      </c>
      <c r="B1498" s="846" t="s">
        <v>8466</v>
      </c>
      <c r="C1498" s="846" t="s">
        <v>10070</v>
      </c>
      <c r="D1498" s="846" t="s">
        <v>8633</v>
      </c>
      <c r="E1498" s="847" t="s">
        <v>9495</v>
      </c>
      <c r="F1498" s="848" t="s">
        <v>9680</v>
      </c>
      <c r="G1498" s="846" t="s">
        <v>9497</v>
      </c>
      <c r="H1498" s="846" t="s">
        <v>6361</v>
      </c>
      <c r="I1498" s="849">
        <v>-54432</v>
      </c>
      <c r="J1498" s="849">
        <v>604.8</v>
      </c>
      <c r="K1498" s="849">
        <v>14450</v>
      </c>
      <c r="L1498" s="848" t="s">
        <v>9505</v>
      </c>
      <c r="M1498" s="849">
        <v>201.6</v>
      </c>
      <c r="N1498" s="849">
        <v>0</v>
      </c>
      <c r="O1498" s="849">
        <v>14720</v>
      </c>
      <c r="P1498" s="849">
        <v>48169.911504</v>
      </c>
      <c r="Q1498" s="846" t="s">
        <v>6342</v>
      </c>
      <c r="R1498" s="846" t="s">
        <v>9996</v>
      </c>
      <c r="S1498" s="849">
        <v>178.41</v>
      </c>
      <c r="T1498" s="849">
        <v>14815</v>
      </c>
      <c r="U1498" s="849">
        <v>15090</v>
      </c>
      <c r="V1498" s="849">
        <v>-49061.946903</v>
      </c>
      <c r="W1498" s="849">
        <v>-892.035398</v>
      </c>
      <c r="X1498" s="849">
        <v>0</v>
      </c>
      <c r="Y1498" s="849">
        <v>0</v>
      </c>
      <c r="Z1498" s="850"/>
    </row>
    <row r="1499" s="823" customFormat="1" ht="31.05" hidden="1" customHeight="1" outlineLevel="1" spans="1:26">
      <c r="A1499" s="846" t="s">
        <v>2326</v>
      </c>
      <c r="B1499" s="846" t="s">
        <v>8466</v>
      </c>
      <c r="C1499" s="846" t="s">
        <v>10071</v>
      </c>
      <c r="D1499" s="846" t="s">
        <v>8650</v>
      </c>
      <c r="E1499" s="847" t="s">
        <v>9495</v>
      </c>
      <c r="F1499" s="848" t="s">
        <v>8187</v>
      </c>
      <c r="G1499" s="846" t="s">
        <v>9497</v>
      </c>
      <c r="H1499" s="846" t="s">
        <v>6361</v>
      </c>
      <c r="I1499" s="849">
        <v>-149184</v>
      </c>
      <c r="J1499" s="849">
        <v>403.2</v>
      </c>
      <c r="K1499" s="849">
        <v>14350</v>
      </c>
      <c r="L1499" s="848" t="s">
        <v>9505</v>
      </c>
      <c r="M1499" s="849">
        <v>403.2</v>
      </c>
      <c r="N1499" s="849">
        <v>0</v>
      </c>
      <c r="O1499" s="849">
        <v>14720</v>
      </c>
      <c r="P1499" s="849">
        <v>132021.238938</v>
      </c>
      <c r="Q1499" s="846" t="s">
        <v>6342</v>
      </c>
      <c r="R1499" s="846" t="s">
        <v>9996</v>
      </c>
      <c r="S1499" s="849">
        <v>356.81</v>
      </c>
      <c r="T1499" s="849">
        <v>14710</v>
      </c>
      <c r="U1499" s="849">
        <v>15090</v>
      </c>
      <c r="V1499" s="849">
        <v>-135589.380531</v>
      </c>
      <c r="W1499" s="849">
        <v>-3568.141593</v>
      </c>
      <c r="X1499" s="849">
        <v>0</v>
      </c>
      <c r="Y1499" s="849">
        <v>0</v>
      </c>
      <c r="Z1499" s="850"/>
    </row>
    <row r="1500" s="823" customFormat="1" ht="31.05" hidden="1" customHeight="1" outlineLevel="1" spans="1:26">
      <c r="A1500" s="846" t="s">
        <v>2326</v>
      </c>
      <c r="B1500" s="846" t="s">
        <v>8466</v>
      </c>
      <c r="C1500" s="846" t="s">
        <v>10072</v>
      </c>
      <c r="D1500" s="846" t="s">
        <v>8910</v>
      </c>
      <c r="E1500" s="847" t="s">
        <v>9495</v>
      </c>
      <c r="F1500" s="848" t="s">
        <v>8079</v>
      </c>
      <c r="G1500" s="846" t="s">
        <v>9497</v>
      </c>
      <c r="H1500" s="846" t="s">
        <v>6361</v>
      </c>
      <c r="I1500" s="849">
        <v>-84672</v>
      </c>
      <c r="J1500" s="849">
        <v>403.2</v>
      </c>
      <c r="K1500" s="849">
        <v>14300</v>
      </c>
      <c r="L1500" s="848" t="s">
        <v>9505</v>
      </c>
      <c r="M1500" s="849">
        <v>201.6</v>
      </c>
      <c r="N1500" s="849">
        <v>0</v>
      </c>
      <c r="O1500" s="849">
        <v>14720</v>
      </c>
      <c r="P1500" s="849">
        <v>74930.973451</v>
      </c>
      <c r="Q1500" s="846" t="s">
        <v>6342</v>
      </c>
      <c r="R1500" s="846" t="s">
        <v>9996</v>
      </c>
      <c r="S1500" s="849">
        <v>178.41</v>
      </c>
      <c r="T1500" s="849">
        <v>14620</v>
      </c>
      <c r="U1500" s="849">
        <v>15090</v>
      </c>
      <c r="V1500" s="849">
        <v>-83851.327434</v>
      </c>
      <c r="W1500" s="849">
        <v>-8920.353982</v>
      </c>
      <c r="X1500" s="849">
        <v>0</v>
      </c>
      <c r="Y1500" s="849">
        <v>0</v>
      </c>
      <c r="Z1500" s="850"/>
    </row>
    <row r="1501" s="823" customFormat="1" ht="31.05" hidden="1" customHeight="1" outlineLevel="1" spans="1:26">
      <c r="A1501" s="846" t="s">
        <v>2326</v>
      </c>
      <c r="B1501" s="846" t="s">
        <v>8466</v>
      </c>
      <c r="C1501" s="846" t="s">
        <v>10073</v>
      </c>
      <c r="D1501" s="846" t="s">
        <v>8638</v>
      </c>
      <c r="E1501" s="847" t="s">
        <v>9495</v>
      </c>
      <c r="F1501" s="848" t="s">
        <v>8079</v>
      </c>
      <c r="G1501" s="846" t="s">
        <v>9497</v>
      </c>
      <c r="H1501" s="846" t="s">
        <v>6361</v>
      </c>
      <c r="I1501" s="849">
        <v>-86688</v>
      </c>
      <c r="J1501" s="849">
        <v>201.6</v>
      </c>
      <c r="K1501" s="849">
        <v>14290</v>
      </c>
      <c r="L1501" s="848" t="s">
        <v>9505</v>
      </c>
      <c r="M1501" s="849">
        <v>201.6</v>
      </c>
      <c r="N1501" s="849">
        <v>0</v>
      </c>
      <c r="O1501" s="849">
        <v>14720</v>
      </c>
      <c r="P1501" s="849">
        <v>76715.044248</v>
      </c>
      <c r="Q1501" s="846" t="s">
        <v>6342</v>
      </c>
      <c r="R1501" s="846" t="s">
        <v>9996</v>
      </c>
      <c r="S1501" s="849">
        <v>178.41</v>
      </c>
      <c r="T1501" s="849">
        <v>14620</v>
      </c>
      <c r="U1501" s="849">
        <v>15090</v>
      </c>
      <c r="V1501" s="849">
        <v>-83851.327434</v>
      </c>
      <c r="W1501" s="849">
        <v>-7136.283186</v>
      </c>
      <c r="X1501" s="849">
        <v>0</v>
      </c>
      <c r="Y1501" s="849">
        <v>0</v>
      </c>
      <c r="Z1501" s="850"/>
    </row>
    <row r="1502" s="823" customFormat="1" ht="31.05" hidden="1" customHeight="1" outlineLevel="1" spans="1:26">
      <c r="A1502" s="846" t="s">
        <v>2326</v>
      </c>
      <c r="B1502" s="846" t="s">
        <v>8466</v>
      </c>
      <c r="C1502" s="846" t="s">
        <v>10074</v>
      </c>
      <c r="D1502" s="846" t="s">
        <v>8692</v>
      </c>
      <c r="E1502" s="847" t="s">
        <v>9495</v>
      </c>
      <c r="F1502" s="848" t="s">
        <v>8079</v>
      </c>
      <c r="G1502" s="846" t="s">
        <v>9497</v>
      </c>
      <c r="H1502" s="846" t="s">
        <v>6361</v>
      </c>
      <c r="I1502" s="849">
        <v>-84672</v>
      </c>
      <c r="J1502" s="849">
        <v>201.6</v>
      </c>
      <c r="K1502" s="849">
        <v>14300</v>
      </c>
      <c r="L1502" s="848" t="s">
        <v>9505</v>
      </c>
      <c r="M1502" s="849">
        <v>201.6</v>
      </c>
      <c r="N1502" s="849">
        <v>0</v>
      </c>
      <c r="O1502" s="849">
        <v>14720</v>
      </c>
      <c r="P1502" s="849">
        <v>74930.973451</v>
      </c>
      <c r="Q1502" s="846" t="s">
        <v>6342</v>
      </c>
      <c r="R1502" s="846" t="s">
        <v>9996</v>
      </c>
      <c r="S1502" s="849">
        <v>178.41</v>
      </c>
      <c r="T1502" s="849">
        <v>14620</v>
      </c>
      <c r="U1502" s="849">
        <v>15090</v>
      </c>
      <c r="V1502" s="849">
        <v>-83851.327434</v>
      </c>
      <c r="W1502" s="849">
        <v>-8920.353982</v>
      </c>
      <c r="X1502" s="849">
        <v>0</v>
      </c>
      <c r="Y1502" s="849">
        <v>0</v>
      </c>
      <c r="Z1502" s="850"/>
    </row>
    <row r="1503" s="823" customFormat="1" ht="31.05" hidden="1" customHeight="1" outlineLevel="1" spans="1:26">
      <c r="A1503" s="846" t="s">
        <v>2326</v>
      </c>
      <c r="B1503" s="846" t="s">
        <v>8466</v>
      </c>
      <c r="C1503" s="846" t="s">
        <v>10075</v>
      </c>
      <c r="D1503" s="846" t="s">
        <v>7237</v>
      </c>
      <c r="E1503" s="847" t="s">
        <v>9495</v>
      </c>
      <c r="F1503" s="848" t="s">
        <v>9728</v>
      </c>
      <c r="G1503" s="846" t="s">
        <v>9497</v>
      </c>
      <c r="H1503" s="846" t="s">
        <v>6361</v>
      </c>
      <c r="I1503" s="849">
        <v>-8400</v>
      </c>
      <c r="J1503" s="849">
        <v>60</v>
      </c>
      <c r="K1503" s="849">
        <v>14600</v>
      </c>
      <c r="L1503" s="848" t="s">
        <v>9505</v>
      </c>
      <c r="M1503" s="849">
        <v>60</v>
      </c>
      <c r="N1503" s="849">
        <v>0</v>
      </c>
      <c r="O1503" s="849">
        <v>14740</v>
      </c>
      <c r="P1503" s="849">
        <v>7433.628319</v>
      </c>
      <c r="Q1503" s="846" t="s">
        <v>6342</v>
      </c>
      <c r="R1503" s="846" t="s">
        <v>9996</v>
      </c>
      <c r="S1503" s="849">
        <v>53.1</v>
      </c>
      <c r="T1503" s="849">
        <v>15025</v>
      </c>
      <c r="U1503" s="849">
        <v>15090</v>
      </c>
      <c r="V1503" s="849">
        <v>-3451.327434</v>
      </c>
      <c r="W1503" s="849">
        <v>3982.300885</v>
      </c>
      <c r="X1503" s="849">
        <v>0</v>
      </c>
      <c r="Y1503" s="849">
        <v>0</v>
      </c>
      <c r="Z1503" s="850"/>
    </row>
    <row r="1504" s="823" customFormat="1" ht="31.05" hidden="1" customHeight="1" outlineLevel="1" spans="1:26">
      <c r="A1504" s="846" t="s">
        <v>2326</v>
      </c>
      <c r="B1504" s="846" t="s">
        <v>8466</v>
      </c>
      <c r="C1504" s="846" t="s">
        <v>10076</v>
      </c>
      <c r="D1504" s="846" t="s">
        <v>7237</v>
      </c>
      <c r="E1504" s="847" t="s">
        <v>9495</v>
      </c>
      <c r="F1504" s="848" t="s">
        <v>9728</v>
      </c>
      <c r="G1504" s="846" t="s">
        <v>9497</v>
      </c>
      <c r="H1504" s="846" t="s">
        <v>6361</v>
      </c>
      <c r="I1504" s="849">
        <v>7800</v>
      </c>
      <c r="J1504" s="849">
        <v>30</v>
      </c>
      <c r="K1504" s="849">
        <v>15000</v>
      </c>
      <c r="L1504" s="848" t="s">
        <v>9505</v>
      </c>
      <c r="M1504" s="849">
        <v>30</v>
      </c>
      <c r="N1504" s="849">
        <v>0</v>
      </c>
      <c r="O1504" s="849">
        <v>14740</v>
      </c>
      <c r="P1504" s="849">
        <v>-6902.654867</v>
      </c>
      <c r="Q1504" s="846" t="s">
        <v>6342</v>
      </c>
      <c r="R1504" s="846" t="s">
        <v>9996</v>
      </c>
      <c r="S1504" s="849">
        <v>26.55</v>
      </c>
      <c r="T1504" s="849">
        <v>15025</v>
      </c>
      <c r="U1504" s="849">
        <v>15090</v>
      </c>
      <c r="V1504" s="849">
        <v>-1725.663717</v>
      </c>
      <c r="W1504" s="849">
        <v>-8628.318584</v>
      </c>
      <c r="X1504" s="849">
        <v>0</v>
      </c>
      <c r="Y1504" s="849">
        <v>0</v>
      </c>
      <c r="Z1504" s="850"/>
    </row>
    <row r="1505" s="823" customFormat="1" ht="31.05" hidden="1" customHeight="1" outlineLevel="1" spans="1:26">
      <c r="A1505" s="846" t="s">
        <v>2326</v>
      </c>
      <c r="B1505" s="846" t="s">
        <v>8466</v>
      </c>
      <c r="C1505" s="846" t="s">
        <v>10077</v>
      </c>
      <c r="D1505" s="846" t="s">
        <v>7237</v>
      </c>
      <c r="E1505" s="847" t="s">
        <v>9495</v>
      </c>
      <c r="F1505" s="848" t="s">
        <v>9728</v>
      </c>
      <c r="G1505" s="846" t="s">
        <v>9497</v>
      </c>
      <c r="H1505" s="846" t="s">
        <v>6361</v>
      </c>
      <c r="I1505" s="849">
        <v>-117000</v>
      </c>
      <c r="J1505" s="849">
        <v>300</v>
      </c>
      <c r="K1505" s="849">
        <v>14350</v>
      </c>
      <c r="L1505" s="848" t="s">
        <v>9505</v>
      </c>
      <c r="M1505" s="849">
        <v>300</v>
      </c>
      <c r="N1505" s="849">
        <v>0</v>
      </c>
      <c r="O1505" s="849">
        <v>14740</v>
      </c>
      <c r="P1505" s="849">
        <v>103539.823009</v>
      </c>
      <c r="Q1505" s="846" t="s">
        <v>6342</v>
      </c>
      <c r="R1505" s="846" t="s">
        <v>9996</v>
      </c>
      <c r="S1505" s="849">
        <v>265.49</v>
      </c>
      <c r="T1505" s="849">
        <v>15025</v>
      </c>
      <c r="U1505" s="849">
        <v>15090</v>
      </c>
      <c r="V1505" s="849">
        <v>-17256.637168</v>
      </c>
      <c r="W1505" s="849">
        <v>86283.185841</v>
      </c>
      <c r="X1505" s="849">
        <v>0</v>
      </c>
      <c r="Y1505" s="849">
        <v>0</v>
      </c>
      <c r="Z1505" s="850"/>
    </row>
    <row r="1506" s="823" customFormat="1" ht="31.05" hidden="1" customHeight="1" outlineLevel="1" spans="1:26">
      <c r="A1506" s="846" t="s">
        <v>2326</v>
      </c>
      <c r="B1506" s="846" t="s">
        <v>8466</v>
      </c>
      <c r="C1506" s="846" t="s">
        <v>10078</v>
      </c>
      <c r="D1506" s="846" t="s">
        <v>7237</v>
      </c>
      <c r="E1506" s="847" t="s">
        <v>9495</v>
      </c>
      <c r="F1506" s="848" t="s">
        <v>9728</v>
      </c>
      <c r="G1506" s="846" t="s">
        <v>9497</v>
      </c>
      <c r="H1506" s="846" t="s">
        <v>6361</v>
      </c>
      <c r="I1506" s="849">
        <v>-7689.5</v>
      </c>
      <c r="J1506" s="849">
        <v>327.6</v>
      </c>
      <c r="K1506" s="849">
        <v>14500</v>
      </c>
      <c r="L1506" s="848" t="s">
        <v>9505</v>
      </c>
      <c r="M1506" s="849">
        <v>76.9</v>
      </c>
      <c r="N1506" s="849">
        <v>0</v>
      </c>
      <c r="O1506" s="849">
        <v>14600</v>
      </c>
      <c r="P1506" s="849">
        <v>6804.867257</v>
      </c>
      <c r="Q1506" s="846" t="s">
        <v>6342</v>
      </c>
      <c r="R1506" s="846" t="s">
        <v>9996</v>
      </c>
      <c r="S1506" s="849">
        <v>68.05</v>
      </c>
      <c r="T1506" s="849">
        <v>15025</v>
      </c>
      <c r="U1506" s="849">
        <v>15090</v>
      </c>
      <c r="V1506" s="849">
        <v>-4423.163717</v>
      </c>
      <c r="W1506" s="849">
        <v>2381.70354</v>
      </c>
      <c r="X1506" s="849">
        <v>0</v>
      </c>
      <c r="Y1506" s="849">
        <v>0</v>
      </c>
      <c r="Z1506" s="850"/>
    </row>
    <row r="1507" s="823" customFormat="1" ht="31.05" hidden="1" customHeight="1" outlineLevel="1" spans="1:26">
      <c r="A1507" s="846" t="s">
        <v>2326</v>
      </c>
      <c r="B1507" s="846" t="s">
        <v>8466</v>
      </c>
      <c r="C1507" s="846" t="s">
        <v>10079</v>
      </c>
      <c r="D1507" s="846" t="s">
        <v>7237</v>
      </c>
      <c r="E1507" s="847" t="s">
        <v>9495</v>
      </c>
      <c r="F1507" s="848" t="s">
        <v>9643</v>
      </c>
      <c r="G1507" s="846" t="s">
        <v>9497</v>
      </c>
      <c r="H1507" s="846" t="s">
        <v>6361</v>
      </c>
      <c r="I1507" s="849">
        <v>-65520</v>
      </c>
      <c r="J1507" s="849">
        <v>327.6</v>
      </c>
      <c r="K1507" s="849">
        <v>14400</v>
      </c>
      <c r="L1507" s="848" t="s">
        <v>9505</v>
      </c>
      <c r="M1507" s="849">
        <v>327.6</v>
      </c>
      <c r="N1507" s="849">
        <v>0</v>
      </c>
      <c r="O1507" s="849">
        <v>14600</v>
      </c>
      <c r="P1507" s="849">
        <v>57982.300885</v>
      </c>
      <c r="Q1507" s="846" t="s">
        <v>6342</v>
      </c>
      <c r="R1507" s="846" t="s">
        <v>9996</v>
      </c>
      <c r="S1507" s="849">
        <v>289.91</v>
      </c>
      <c r="T1507" s="849">
        <v>14995</v>
      </c>
      <c r="U1507" s="849">
        <v>15090</v>
      </c>
      <c r="V1507" s="849">
        <v>-27541.59292</v>
      </c>
      <c r="W1507" s="849">
        <v>30440.707965</v>
      </c>
      <c r="X1507" s="849">
        <v>0</v>
      </c>
      <c r="Y1507" s="849">
        <v>0</v>
      </c>
      <c r="Z1507" s="850"/>
    </row>
    <row r="1508" s="823" customFormat="1" ht="31.05" hidden="1" customHeight="1" outlineLevel="1" spans="1:26">
      <c r="A1508" s="846" t="s">
        <v>2326</v>
      </c>
      <c r="B1508" s="846" t="s">
        <v>8466</v>
      </c>
      <c r="C1508" s="846" t="s">
        <v>10080</v>
      </c>
      <c r="D1508" s="846" t="s">
        <v>8692</v>
      </c>
      <c r="E1508" s="847" t="s">
        <v>9495</v>
      </c>
      <c r="F1508" s="848" t="s">
        <v>9643</v>
      </c>
      <c r="G1508" s="846" t="s">
        <v>9497</v>
      </c>
      <c r="H1508" s="846" t="s">
        <v>6361</v>
      </c>
      <c r="I1508" s="849">
        <v>-2016</v>
      </c>
      <c r="J1508" s="849">
        <v>201.6</v>
      </c>
      <c r="K1508" s="849">
        <v>14710</v>
      </c>
      <c r="L1508" s="848" t="s">
        <v>9505</v>
      </c>
      <c r="M1508" s="849">
        <v>201.6</v>
      </c>
      <c r="N1508" s="849">
        <v>0</v>
      </c>
      <c r="O1508" s="849">
        <v>14720</v>
      </c>
      <c r="P1508" s="849">
        <v>1784.070796</v>
      </c>
      <c r="Q1508" s="846" t="s">
        <v>6342</v>
      </c>
      <c r="R1508" s="846" t="s">
        <v>9996</v>
      </c>
      <c r="S1508" s="849">
        <v>178.41</v>
      </c>
      <c r="T1508" s="849">
        <v>14995</v>
      </c>
      <c r="U1508" s="849">
        <v>15090</v>
      </c>
      <c r="V1508" s="849">
        <v>-16948.672566</v>
      </c>
      <c r="W1508" s="849">
        <v>-15164.60177</v>
      </c>
      <c r="X1508" s="849">
        <v>0</v>
      </c>
      <c r="Y1508" s="849">
        <v>0</v>
      </c>
      <c r="Z1508" s="850"/>
    </row>
    <row r="1509" s="823" customFormat="1" ht="31.05" hidden="1" customHeight="1" outlineLevel="1" spans="1:26">
      <c r="A1509" s="846" t="s">
        <v>2326</v>
      </c>
      <c r="B1509" s="846" t="s">
        <v>8466</v>
      </c>
      <c r="C1509" s="846" t="s">
        <v>10081</v>
      </c>
      <c r="D1509" s="846" t="s">
        <v>7237</v>
      </c>
      <c r="E1509" s="847" t="s">
        <v>9495</v>
      </c>
      <c r="F1509" s="848" t="s">
        <v>9747</v>
      </c>
      <c r="G1509" s="846" t="s">
        <v>9497</v>
      </c>
      <c r="H1509" s="846" t="s">
        <v>6361</v>
      </c>
      <c r="I1509" s="849">
        <v>-32760</v>
      </c>
      <c r="J1509" s="849">
        <v>327.6</v>
      </c>
      <c r="K1509" s="849">
        <v>14500</v>
      </c>
      <c r="L1509" s="848" t="s">
        <v>9505</v>
      </c>
      <c r="M1509" s="849">
        <v>327.6</v>
      </c>
      <c r="N1509" s="849">
        <v>0</v>
      </c>
      <c r="O1509" s="849">
        <v>14600</v>
      </c>
      <c r="P1509" s="849">
        <v>28991.150442</v>
      </c>
      <c r="Q1509" s="846" t="s">
        <v>6342</v>
      </c>
      <c r="R1509" s="846" t="s">
        <v>9996</v>
      </c>
      <c r="S1509" s="849">
        <v>289.91</v>
      </c>
      <c r="T1509" s="849">
        <v>15235</v>
      </c>
      <c r="U1509" s="849">
        <v>15090</v>
      </c>
      <c r="V1509" s="849">
        <v>42037.168142</v>
      </c>
      <c r="W1509" s="849">
        <v>71028.318584</v>
      </c>
      <c r="X1509" s="849">
        <v>0</v>
      </c>
      <c r="Y1509" s="849">
        <v>0</v>
      </c>
      <c r="Z1509" s="850"/>
    </row>
    <row r="1510" s="823" customFormat="1" ht="31.05" hidden="1" customHeight="1" outlineLevel="1" spans="1:26">
      <c r="A1510" s="846" t="s">
        <v>2326</v>
      </c>
      <c r="B1510" s="846" t="s">
        <v>8466</v>
      </c>
      <c r="C1510" s="846" t="s">
        <v>10082</v>
      </c>
      <c r="D1510" s="846" t="s">
        <v>8868</v>
      </c>
      <c r="E1510" s="847" t="s">
        <v>9495</v>
      </c>
      <c r="F1510" s="848" t="s">
        <v>9549</v>
      </c>
      <c r="G1510" s="846" t="s">
        <v>9504</v>
      </c>
      <c r="H1510" s="846" t="s">
        <v>6361</v>
      </c>
      <c r="I1510" s="849">
        <v>-135269.57</v>
      </c>
      <c r="J1510" s="849">
        <v>403.2</v>
      </c>
      <c r="K1510" s="849">
        <v>1710</v>
      </c>
      <c r="L1510" s="848" t="s">
        <v>10083</v>
      </c>
      <c r="M1510" s="849">
        <v>403.2</v>
      </c>
      <c r="N1510" s="849">
        <v>0</v>
      </c>
      <c r="O1510" s="849">
        <v>2045.49</v>
      </c>
      <c r="P1510" s="849">
        <v>861894.592566</v>
      </c>
      <c r="Q1510" s="846" t="s">
        <v>6342</v>
      </c>
      <c r="R1510" s="846" t="s">
        <v>9996</v>
      </c>
      <c r="S1510" s="849">
        <v>356.81</v>
      </c>
      <c r="T1510" s="849">
        <v>14930</v>
      </c>
      <c r="U1510" s="849">
        <v>15090</v>
      </c>
      <c r="V1510" s="849">
        <v>-57090.265487</v>
      </c>
      <c r="W1510" s="849">
        <v>804804.32708</v>
      </c>
      <c r="X1510" s="849">
        <v>0</v>
      </c>
      <c r="Y1510" s="849">
        <v>0</v>
      </c>
      <c r="Z1510" s="850"/>
    </row>
    <row r="1511" s="823" customFormat="1" ht="31.05" hidden="1" customHeight="1" outlineLevel="1" spans="1:26">
      <c r="A1511" s="846" t="s">
        <v>2326</v>
      </c>
      <c r="B1511" s="846" t="s">
        <v>8466</v>
      </c>
      <c r="C1511" s="846" t="s">
        <v>10084</v>
      </c>
      <c r="D1511" s="846" t="s">
        <v>8868</v>
      </c>
      <c r="E1511" s="847" t="s">
        <v>9495</v>
      </c>
      <c r="F1511" s="848" t="s">
        <v>9549</v>
      </c>
      <c r="G1511" s="846" t="s">
        <v>9504</v>
      </c>
      <c r="H1511" s="846" t="s">
        <v>6361</v>
      </c>
      <c r="I1511" s="849">
        <v>-135269.57</v>
      </c>
      <c r="J1511" s="849">
        <v>403.2</v>
      </c>
      <c r="K1511" s="849">
        <v>1710</v>
      </c>
      <c r="L1511" s="848" t="s">
        <v>10083</v>
      </c>
      <c r="M1511" s="849">
        <v>403.2</v>
      </c>
      <c r="N1511" s="849">
        <v>0</v>
      </c>
      <c r="O1511" s="849">
        <v>2045.49</v>
      </c>
      <c r="P1511" s="849">
        <v>861894.592566</v>
      </c>
      <c r="Q1511" s="846" t="s">
        <v>6342</v>
      </c>
      <c r="R1511" s="846" t="s">
        <v>9996</v>
      </c>
      <c r="S1511" s="849">
        <v>356.81</v>
      </c>
      <c r="T1511" s="849">
        <v>14930</v>
      </c>
      <c r="U1511" s="849">
        <v>15090</v>
      </c>
      <c r="V1511" s="849">
        <v>-57090.265487</v>
      </c>
      <c r="W1511" s="849">
        <v>804804.32708</v>
      </c>
      <c r="X1511" s="849">
        <v>0</v>
      </c>
      <c r="Y1511" s="849">
        <v>0</v>
      </c>
      <c r="Z1511" s="850"/>
    </row>
    <row r="1512" s="823" customFormat="1" ht="31.05" hidden="1" customHeight="1" outlineLevel="1" spans="1:26">
      <c r="A1512" s="846" t="s">
        <v>2326</v>
      </c>
      <c r="B1512" s="846" t="s">
        <v>8466</v>
      </c>
      <c r="C1512" s="846" t="s">
        <v>10085</v>
      </c>
      <c r="D1512" s="846" t="s">
        <v>8868</v>
      </c>
      <c r="E1512" s="847" t="s">
        <v>9495</v>
      </c>
      <c r="F1512" s="848" t="s">
        <v>8241</v>
      </c>
      <c r="G1512" s="846" t="s">
        <v>9504</v>
      </c>
      <c r="H1512" s="846" t="s">
        <v>6361</v>
      </c>
      <c r="I1512" s="849">
        <v>-135269.57</v>
      </c>
      <c r="J1512" s="849">
        <v>403.2</v>
      </c>
      <c r="K1512" s="849">
        <v>1710</v>
      </c>
      <c r="L1512" s="848" t="s">
        <v>10083</v>
      </c>
      <c r="M1512" s="849">
        <v>403.2</v>
      </c>
      <c r="N1512" s="849">
        <v>0</v>
      </c>
      <c r="O1512" s="849">
        <v>2045.49</v>
      </c>
      <c r="P1512" s="849">
        <v>861894.592566</v>
      </c>
      <c r="Q1512" s="846" t="s">
        <v>6342</v>
      </c>
      <c r="R1512" s="846" t="s">
        <v>9996</v>
      </c>
      <c r="S1512" s="849">
        <v>356.81</v>
      </c>
      <c r="T1512" s="849">
        <v>14640</v>
      </c>
      <c r="U1512" s="849">
        <v>15090</v>
      </c>
      <c r="V1512" s="849">
        <v>-160566.371681</v>
      </c>
      <c r="W1512" s="849">
        <v>701328.220885</v>
      </c>
      <c r="X1512" s="849">
        <v>0</v>
      </c>
      <c r="Y1512" s="849">
        <v>0</v>
      </c>
      <c r="Z1512" s="850"/>
    </row>
    <row r="1513" s="823" customFormat="1" ht="31.05" hidden="1" customHeight="1" outlineLevel="1" spans="1:26">
      <c r="A1513" s="846" t="s">
        <v>2326</v>
      </c>
      <c r="B1513" s="846" t="s">
        <v>8466</v>
      </c>
      <c r="C1513" s="846" t="s">
        <v>10086</v>
      </c>
      <c r="D1513" s="846" t="s">
        <v>8868</v>
      </c>
      <c r="E1513" s="847" t="s">
        <v>9495</v>
      </c>
      <c r="F1513" s="848" t="s">
        <v>9680</v>
      </c>
      <c r="G1513" s="846" t="s">
        <v>9504</v>
      </c>
      <c r="H1513" s="846" t="s">
        <v>6361</v>
      </c>
      <c r="I1513" s="849">
        <v>-138805.8</v>
      </c>
      <c r="J1513" s="849">
        <v>420</v>
      </c>
      <c r="K1513" s="849">
        <v>1715</v>
      </c>
      <c r="L1513" s="848" t="s">
        <v>10083</v>
      </c>
      <c r="M1513" s="849">
        <v>420</v>
      </c>
      <c r="N1513" s="849">
        <v>0</v>
      </c>
      <c r="O1513" s="849">
        <v>2045.49</v>
      </c>
      <c r="P1513" s="849">
        <v>884426.336283</v>
      </c>
      <c r="Q1513" s="846" t="s">
        <v>6342</v>
      </c>
      <c r="R1513" s="846" t="s">
        <v>9996</v>
      </c>
      <c r="S1513" s="849">
        <v>371.68</v>
      </c>
      <c r="T1513" s="849">
        <v>14815</v>
      </c>
      <c r="U1513" s="849">
        <v>15090</v>
      </c>
      <c r="V1513" s="849">
        <v>-102212.389381</v>
      </c>
      <c r="W1513" s="849">
        <v>782213.946903</v>
      </c>
      <c r="X1513" s="849">
        <v>0</v>
      </c>
      <c r="Y1513" s="849">
        <v>0</v>
      </c>
      <c r="Z1513" s="850"/>
    </row>
    <row r="1514" s="823" customFormat="1" ht="31.05" hidden="1" customHeight="1" outlineLevel="1" spans="1:26">
      <c r="A1514" s="846" t="s">
        <v>2326</v>
      </c>
      <c r="B1514" s="846" t="s">
        <v>8466</v>
      </c>
      <c r="C1514" s="846" t="s">
        <v>10087</v>
      </c>
      <c r="D1514" s="846" t="s">
        <v>8906</v>
      </c>
      <c r="E1514" s="847" t="s">
        <v>9495</v>
      </c>
      <c r="F1514" s="848" t="s">
        <v>9676</v>
      </c>
      <c r="G1514" s="846" t="s">
        <v>9504</v>
      </c>
      <c r="H1514" s="846" t="s">
        <v>6361</v>
      </c>
      <c r="I1514" s="849">
        <v>-68352.9</v>
      </c>
      <c r="J1514" s="849">
        <v>210</v>
      </c>
      <c r="K1514" s="849">
        <v>1720</v>
      </c>
      <c r="L1514" s="848" t="s">
        <v>10083</v>
      </c>
      <c r="M1514" s="849">
        <v>210</v>
      </c>
      <c r="N1514" s="849">
        <v>0</v>
      </c>
      <c r="O1514" s="849">
        <v>2045.49</v>
      </c>
      <c r="P1514" s="849">
        <v>435522.902655</v>
      </c>
      <c r="Q1514" s="846" t="s">
        <v>6342</v>
      </c>
      <c r="R1514" s="846" t="s">
        <v>9996</v>
      </c>
      <c r="S1514" s="849">
        <v>185.84</v>
      </c>
      <c r="T1514" s="849">
        <v>14810</v>
      </c>
      <c r="U1514" s="849">
        <v>15090</v>
      </c>
      <c r="V1514" s="849">
        <v>-52035.39823</v>
      </c>
      <c r="W1514" s="849">
        <v>383487.504425</v>
      </c>
      <c r="X1514" s="849">
        <v>0</v>
      </c>
      <c r="Y1514" s="849">
        <v>0</v>
      </c>
      <c r="Z1514" s="850"/>
    </row>
    <row r="1515" s="823" customFormat="1" ht="31.05" hidden="1" customHeight="1" outlineLevel="1" spans="1:26">
      <c r="A1515" s="846" t="s">
        <v>2326</v>
      </c>
      <c r="B1515" s="846" t="s">
        <v>8466</v>
      </c>
      <c r="C1515" s="846" t="s">
        <v>10088</v>
      </c>
      <c r="D1515" s="846" t="s">
        <v>8906</v>
      </c>
      <c r="E1515" s="847" t="s">
        <v>9495</v>
      </c>
      <c r="F1515" s="848" t="s">
        <v>9728</v>
      </c>
      <c r="G1515" s="846" t="s">
        <v>9504</v>
      </c>
      <c r="H1515" s="846" t="s">
        <v>6361</v>
      </c>
      <c r="I1515" s="849">
        <v>-132505.8</v>
      </c>
      <c r="J1515" s="849">
        <v>420</v>
      </c>
      <c r="K1515" s="849">
        <v>1730</v>
      </c>
      <c r="L1515" s="848" t="s">
        <v>10083</v>
      </c>
      <c r="M1515" s="849">
        <v>420</v>
      </c>
      <c r="N1515" s="849">
        <v>0</v>
      </c>
      <c r="O1515" s="849">
        <v>2045.49</v>
      </c>
      <c r="P1515" s="849">
        <v>844284.743363</v>
      </c>
      <c r="Q1515" s="846" t="s">
        <v>6342</v>
      </c>
      <c r="R1515" s="846" t="s">
        <v>9996</v>
      </c>
      <c r="S1515" s="849">
        <v>371.68</v>
      </c>
      <c r="T1515" s="849">
        <v>15025</v>
      </c>
      <c r="U1515" s="849">
        <v>15090</v>
      </c>
      <c r="V1515" s="849">
        <v>-24159.292035</v>
      </c>
      <c r="W1515" s="849">
        <v>820125.451327</v>
      </c>
      <c r="X1515" s="849">
        <v>0</v>
      </c>
      <c r="Y1515" s="849">
        <v>0</v>
      </c>
      <c r="Z1515" s="850"/>
    </row>
    <row r="1516" s="823" customFormat="1" ht="31.05" hidden="1" customHeight="1" outlineLevel="1" spans="1:26">
      <c r="A1516" s="846" t="s">
        <v>2326</v>
      </c>
      <c r="B1516" s="846" t="s">
        <v>8466</v>
      </c>
      <c r="C1516" s="846" t="s">
        <v>10089</v>
      </c>
      <c r="D1516" s="846" t="s">
        <v>8891</v>
      </c>
      <c r="E1516" s="847" t="s">
        <v>9495</v>
      </c>
      <c r="F1516" s="848" t="s">
        <v>9643</v>
      </c>
      <c r="G1516" s="846" t="s">
        <v>9504</v>
      </c>
      <c r="H1516" s="846" t="s">
        <v>6361</v>
      </c>
      <c r="I1516" s="849">
        <v>-63102.9</v>
      </c>
      <c r="J1516" s="849">
        <v>210</v>
      </c>
      <c r="K1516" s="849">
        <v>1745</v>
      </c>
      <c r="L1516" s="848" t="s">
        <v>10083</v>
      </c>
      <c r="M1516" s="849">
        <v>210</v>
      </c>
      <c r="N1516" s="849">
        <v>0</v>
      </c>
      <c r="O1516" s="849">
        <v>2045.49</v>
      </c>
      <c r="P1516" s="849">
        <v>402071.575221</v>
      </c>
      <c r="Q1516" s="846" t="s">
        <v>6342</v>
      </c>
      <c r="R1516" s="846" t="s">
        <v>9996</v>
      </c>
      <c r="S1516" s="849">
        <v>185.84</v>
      </c>
      <c r="T1516" s="849">
        <v>14995</v>
      </c>
      <c r="U1516" s="849">
        <v>15090</v>
      </c>
      <c r="V1516" s="849">
        <v>-17654.867257</v>
      </c>
      <c r="W1516" s="849">
        <v>384416.707965</v>
      </c>
      <c r="X1516" s="849">
        <v>0</v>
      </c>
      <c r="Y1516" s="849">
        <v>0</v>
      </c>
      <c r="Z1516" s="850"/>
    </row>
    <row r="1517" s="823" customFormat="1" ht="31.05" hidden="1" customHeight="1" outlineLevel="1" spans="1:26">
      <c r="A1517" s="846" t="s">
        <v>2326</v>
      </c>
      <c r="B1517" s="846" t="s">
        <v>8466</v>
      </c>
      <c r="C1517" s="846" t="s">
        <v>10090</v>
      </c>
      <c r="D1517" s="846" t="s">
        <v>8876</v>
      </c>
      <c r="E1517" s="847" t="s">
        <v>9495</v>
      </c>
      <c r="F1517" s="848" t="s">
        <v>10091</v>
      </c>
      <c r="G1517" s="846" t="s">
        <v>9504</v>
      </c>
      <c r="H1517" s="846" t="s">
        <v>6361</v>
      </c>
      <c r="I1517" s="849">
        <v>80640</v>
      </c>
      <c r="J1517" s="849">
        <v>403.2</v>
      </c>
      <c r="K1517" s="849">
        <v>2000</v>
      </c>
      <c r="L1517" s="848" t="s">
        <v>9529</v>
      </c>
      <c r="M1517" s="849">
        <v>403.2</v>
      </c>
      <c r="N1517" s="849">
        <v>0</v>
      </c>
      <c r="O1517" s="849">
        <v>1800</v>
      </c>
      <c r="P1517" s="849">
        <v>-513812.389381</v>
      </c>
      <c r="Q1517" s="846" t="s">
        <v>6342</v>
      </c>
      <c r="R1517" s="846" t="s">
        <v>9996</v>
      </c>
      <c r="S1517" s="849">
        <v>356.81</v>
      </c>
      <c r="T1517" s="849">
        <v>17625</v>
      </c>
      <c r="U1517" s="849">
        <v>15090</v>
      </c>
      <c r="V1517" s="849">
        <v>904523.893805</v>
      </c>
      <c r="W1517" s="849">
        <v>390711.504425</v>
      </c>
      <c r="X1517" s="849">
        <v>0</v>
      </c>
      <c r="Y1517" s="849">
        <v>0</v>
      </c>
      <c r="Z1517" s="850"/>
    </row>
    <row r="1518" s="823" customFormat="1" ht="31.05" hidden="1" customHeight="1" outlineLevel="1" spans="1:26">
      <c r="A1518" s="846" t="s">
        <v>2326</v>
      </c>
      <c r="B1518" s="846" t="s">
        <v>8466</v>
      </c>
      <c r="C1518" s="846" t="s">
        <v>10092</v>
      </c>
      <c r="D1518" s="846" t="s">
        <v>8876</v>
      </c>
      <c r="E1518" s="847" t="s">
        <v>9495</v>
      </c>
      <c r="F1518" s="848" t="s">
        <v>10091</v>
      </c>
      <c r="G1518" s="846" t="s">
        <v>9504</v>
      </c>
      <c r="H1518" s="846" t="s">
        <v>6361</v>
      </c>
      <c r="I1518" s="849">
        <v>-27512.35</v>
      </c>
      <c r="J1518" s="849">
        <v>604.8</v>
      </c>
      <c r="K1518" s="849">
        <v>2000</v>
      </c>
      <c r="L1518" s="848" t="s">
        <v>9529</v>
      </c>
      <c r="M1518" s="849">
        <v>604.8</v>
      </c>
      <c r="N1518" s="849">
        <v>0</v>
      </c>
      <c r="O1518" s="849">
        <v>2045.49</v>
      </c>
      <c r="P1518" s="849">
        <v>175299.941947</v>
      </c>
      <c r="Q1518" s="846" t="s">
        <v>6342</v>
      </c>
      <c r="R1518" s="846" t="s">
        <v>9996</v>
      </c>
      <c r="S1518" s="849">
        <v>535.22</v>
      </c>
      <c r="T1518" s="849">
        <v>17625</v>
      </c>
      <c r="U1518" s="849">
        <v>15090</v>
      </c>
      <c r="V1518" s="849">
        <v>1356785.840708</v>
      </c>
      <c r="W1518" s="849">
        <v>1532085.782655</v>
      </c>
      <c r="X1518" s="849">
        <v>0</v>
      </c>
      <c r="Y1518" s="849">
        <v>0</v>
      </c>
      <c r="Z1518" s="850"/>
    </row>
    <row r="1519" s="823" customFormat="1" ht="31.05" hidden="1" customHeight="1" outlineLevel="1" spans="1:26">
      <c r="A1519" s="846" t="s">
        <v>2326</v>
      </c>
      <c r="B1519" s="846" t="s">
        <v>8466</v>
      </c>
      <c r="C1519" s="846" t="s">
        <v>10093</v>
      </c>
      <c r="D1519" s="846" t="s">
        <v>8890</v>
      </c>
      <c r="E1519" s="847" t="s">
        <v>9495</v>
      </c>
      <c r="F1519" s="848" t="s">
        <v>9614</v>
      </c>
      <c r="G1519" s="846" t="s">
        <v>9504</v>
      </c>
      <c r="H1519" s="846" t="s">
        <v>6361</v>
      </c>
      <c r="I1519" s="849">
        <v>81648</v>
      </c>
      <c r="J1519" s="849">
        <v>604.8</v>
      </c>
      <c r="K1519" s="849">
        <v>1935</v>
      </c>
      <c r="L1519" s="848" t="s">
        <v>9529</v>
      </c>
      <c r="M1519" s="849">
        <v>604.8</v>
      </c>
      <c r="N1519" s="849">
        <v>0</v>
      </c>
      <c r="O1519" s="849">
        <v>1800</v>
      </c>
      <c r="P1519" s="849">
        <v>-520235.044248</v>
      </c>
      <c r="Q1519" s="846" t="s">
        <v>6342</v>
      </c>
      <c r="R1519" s="846" t="s">
        <v>9996</v>
      </c>
      <c r="S1519" s="849">
        <v>535.22</v>
      </c>
      <c r="T1519" s="849">
        <v>17825</v>
      </c>
      <c r="U1519" s="849">
        <v>15090</v>
      </c>
      <c r="V1519" s="849">
        <v>1463830.088496</v>
      </c>
      <c r="W1519" s="849">
        <v>943595.044248</v>
      </c>
      <c r="X1519" s="849">
        <v>0</v>
      </c>
      <c r="Y1519" s="849">
        <v>0</v>
      </c>
      <c r="Z1519" s="850"/>
    </row>
    <row r="1520" s="823" customFormat="1" ht="31.05" hidden="1" customHeight="1" outlineLevel="1" spans="1:26">
      <c r="A1520" s="846" t="s">
        <v>2326</v>
      </c>
      <c r="B1520" s="846" t="s">
        <v>8466</v>
      </c>
      <c r="C1520" s="846" t="s">
        <v>10094</v>
      </c>
      <c r="D1520" s="846" t="s">
        <v>8889</v>
      </c>
      <c r="E1520" s="847" t="s">
        <v>9495</v>
      </c>
      <c r="F1520" s="848" t="s">
        <v>9570</v>
      </c>
      <c r="G1520" s="846" t="s">
        <v>9504</v>
      </c>
      <c r="H1520" s="846" t="s">
        <v>6361</v>
      </c>
      <c r="I1520" s="849">
        <v>58464</v>
      </c>
      <c r="J1520" s="849">
        <v>201.6</v>
      </c>
      <c r="K1520" s="849">
        <v>2090</v>
      </c>
      <c r="L1520" s="848" t="s">
        <v>9529</v>
      </c>
      <c r="M1520" s="849">
        <v>201.6</v>
      </c>
      <c r="N1520" s="849">
        <v>0</v>
      </c>
      <c r="O1520" s="849">
        <v>1800</v>
      </c>
      <c r="P1520" s="849">
        <v>-372513.982301</v>
      </c>
      <c r="Q1520" s="846" t="s">
        <v>6342</v>
      </c>
      <c r="R1520" s="846" t="s">
        <v>9996</v>
      </c>
      <c r="S1520" s="849">
        <v>178.41</v>
      </c>
      <c r="T1520" s="849">
        <v>17950</v>
      </c>
      <c r="U1520" s="849">
        <v>15090</v>
      </c>
      <c r="V1520" s="849">
        <v>510244.247788</v>
      </c>
      <c r="W1520" s="849">
        <v>137730.265487</v>
      </c>
      <c r="X1520" s="849">
        <v>0</v>
      </c>
      <c r="Y1520" s="849">
        <v>0</v>
      </c>
      <c r="Z1520" s="850"/>
    </row>
    <row r="1521" s="823" customFormat="1" ht="31.05" hidden="1" customHeight="1" outlineLevel="1" spans="1:26">
      <c r="A1521" s="846" t="s">
        <v>2326</v>
      </c>
      <c r="B1521" s="846" t="s">
        <v>8466</v>
      </c>
      <c r="C1521" s="846" t="s">
        <v>10095</v>
      </c>
      <c r="D1521" s="846" t="s">
        <v>8883</v>
      </c>
      <c r="E1521" s="847" t="s">
        <v>9495</v>
      </c>
      <c r="F1521" s="848" t="s">
        <v>8306</v>
      </c>
      <c r="G1521" s="846" t="s">
        <v>9504</v>
      </c>
      <c r="H1521" s="846" t="s">
        <v>6361</v>
      </c>
      <c r="I1521" s="849">
        <v>11898.43</v>
      </c>
      <c r="J1521" s="849">
        <v>403.2</v>
      </c>
      <c r="K1521" s="849">
        <v>2075</v>
      </c>
      <c r="L1521" s="848" t="s">
        <v>9529</v>
      </c>
      <c r="M1521" s="849">
        <v>403.2</v>
      </c>
      <c r="N1521" s="849">
        <v>0</v>
      </c>
      <c r="O1521" s="849">
        <v>2045.49</v>
      </c>
      <c r="P1521" s="849">
        <v>-75813.018053</v>
      </c>
      <c r="Q1521" s="846" t="s">
        <v>6342</v>
      </c>
      <c r="R1521" s="846" t="s">
        <v>9996</v>
      </c>
      <c r="S1521" s="849">
        <v>356.81</v>
      </c>
      <c r="T1521" s="849">
        <v>17685</v>
      </c>
      <c r="U1521" s="849">
        <v>15090</v>
      </c>
      <c r="V1521" s="849">
        <v>925932.743363</v>
      </c>
      <c r="W1521" s="849">
        <v>850119.72531</v>
      </c>
      <c r="X1521" s="849">
        <v>0</v>
      </c>
      <c r="Y1521" s="849">
        <v>0</v>
      </c>
      <c r="Z1521" s="850"/>
    </row>
    <row r="1522" s="823" customFormat="1" ht="31.05" hidden="1" customHeight="1" outlineLevel="1" spans="1:26">
      <c r="A1522" s="846" t="s">
        <v>2326</v>
      </c>
      <c r="B1522" s="846" t="s">
        <v>8466</v>
      </c>
      <c r="C1522" s="846" t="s">
        <v>10096</v>
      </c>
      <c r="D1522" s="846" t="s">
        <v>8874</v>
      </c>
      <c r="E1522" s="847" t="s">
        <v>9495</v>
      </c>
      <c r="F1522" s="848" t="s">
        <v>10097</v>
      </c>
      <c r="G1522" s="846" t="s">
        <v>9504</v>
      </c>
      <c r="H1522" s="846" t="s">
        <v>6361</v>
      </c>
      <c r="I1522" s="849">
        <v>10989.22</v>
      </c>
      <c r="J1522" s="849">
        <v>201.6</v>
      </c>
      <c r="K1522" s="849">
        <v>2100</v>
      </c>
      <c r="L1522" s="848" t="s">
        <v>9529</v>
      </c>
      <c r="M1522" s="849">
        <v>201.6</v>
      </c>
      <c r="N1522" s="849">
        <v>0</v>
      </c>
      <c r="O1522" s="849">
        <v>2045.49</v>
      </c>
      <c r="P1522" s="849">
        <v>-70019.783363</v>
      </c>
      <c r="Q1522" s="846" t="s">
        <v>6342</v>
      </c>
      <c r="R1522" s="846" t="s">
        <v>9996</v>
      </c>
      <c r="S1522" s="849">
        <v>178.41</v>
      </c>
      <c r="T1522" s="849">
        <v>17755</v>
      </c>
      <c r="U1522" s="849">
        <v>15090</v>
      </c>
      <c r="V1522" s="849">
        <v>475454.867257</v>
      </c>
      <c r="W1522" s="849">
        <v>405435.083894</v>
      </c>
      <c r="X1522" s="849">
        <v>0</v>
      </c>
      <c r="Y1522" s="849">
        <v>0</v>
      </c>
      <c r="Z1522" s="850"/>
    </row>
    <row r="1523" s="823" customFormat="1" ht="31.05" hidden="1" customHeight="1" outlineLevel="1" spans="1:26">
      <c r="A1523" s="846" t="s">
        <v>2326</v>
      </c>
      <c r="B1523" s="846" t="s">
        <v>8466</v>
      </c>
      <c r="C1523" s="846" t="s">
        <v>10098</v>
      </c>
      <c r="D1523" s="846" t="s">
        <v>8883</v>
      </c>
      <c r="E1523" s="847" t="s">
        <v>9495</v>
      </c>
      <c r="F1523" s="848" t="s">
        <v>9556</v>
      </c>
      <c r="G1523" s="846" t="s">
        <v>9504</v>
      </c>
      <c r="H1523" s="846" t="s">
        <v>6361</v>
      </c>
      <c r="I1523" s="849">
        <v>51922.08</v>
      </c>
      <c r="J1523" s="849">
        <v>1008</v>
      </c>
      <c r="K1523" s="849">
        <v>2097</v>
      </c>
      <c r="L1523" s="848" t="s">
        <v>9639</v>
      </c>
      <c r="M1523" s="849">
        <v>1008</v>
      </c>
      <c r="N1523" s="849">
        <v>0</v>
      </c>
      <c r="O1523" s="849">
        <v>2045.49</v>
      </c>
      <c r="P1523" s="849">
        <v>-330830.952212</v>
      </c>
      <c r="Q1523" s="846" t="s">
        <v>6342</v>
      </c>
      <c r="R1523" s="846" t="s">
        <v>9996</v>
      </c>
      <c r="S1523" s="849">
        <v>892.04</v>
      </c>
      <c r="T1523" s="849">
        <v>14975</v>
      </c>
      <c r="U1523" s="849">
        <v>15090</v>
      </c>
      <c r="V1523" s="849">
        <v>-102584.070796</v>
      </c>
      <c r="W1523" s="849">
        <v>-433415.023009</v>
      </c>
      <c r="X1523" s="849">
        <v>0</v>
      </c>
      <c r="Y1523" s="849">
        <v>0</v>
      </c>
      <c r="Z1523" s="850"/>
    </row>
    <row r="1524" s="823" customFormat="1" ht="38.4" hidden="1" customHeight="1" outlineLevel="1" spans="1:26">
      <c r="A1524" s="846" t="s">
        <v>2326</v>
      </c>
      <c r="B1524" s="846" t="s">
        <v>8466</v>
      </c>
      <c r="C1524" s="846" t="s">
        <v>10099</v>
      </c>
      <c r="D1524" s="846" t="s">
        <v>8886</v>
      </c>
      <c r="E1524" s="847" t="s">
        <v>9495</v>
      </c>
      <c r="F1524" s="848" t="s">
        <v>9728</v>
      </c>
      <c r="G1524" s="846" t="s">
        <v>9504</v>
      </c>
      <c r="H1524" s="846" t="s">
        <v>6361</v>
      </c>
      <c r="I1524" s="849">
        <v>-118379.52</v>
      </c>
      <c r="J1524" s="849">
        <v>403.2</v>
      </c>
      <c r="K1524" s="849">
        <v>1750</v>
      </c>
      <c r="L1524" s="848" t="s">
        <v>9639</v>
      </c>
      <c r="M1524" s="849">
        <v>403.2</v>
      </c>
      <c r="N1524" s="849">
        <v>0</v>
      </c>
      <c r="O1524" s="849">
        <v>2045.49</v>
      </c>
      <c r="P1524" s="849">
        <v>759132.11469</v>
      </c>
      <c r="Q1524" s="846" t="s">
        <v>6342</v>
      </c>
      <c r="R1524" s="846" t="s">
        <v>9996</v>
      </c>
      <c r="S1524" s="849">
        <v>356.81</v>
      </c>
      <c r="T1524" s="849">
        <v>15025</v>
      </c>
      <c r="U1524" s="849">
        <v>15090</v>
      </c>
      <c r="V1524" s="849">
        <v>-23192.920354</v>
      </c>
      <c r="W1524" s="849">
        <v>735939.194336</v>
      </c>
      <c r="X1524" s="849">
        <v>0</v>
      </c>
      <c r="Y1524" s="849">
        <v>0</v>
      </c>
      <c r="Z1524" s="850"/>
    </row>
    <row r="1525" s="823" customFormat="1" ht="31.05" hidden="1" customHeight="1" outlineLevel="1" spans="1:26">
      <c r="A1525" s="846" t="s">
        <v>2326</v>
      </c>
      <c r="B1525" s="846" t="s">
        <v>8466</v>
      </c>
      <c r="C1525" s="846" t="s">
        <v>10100</v>
      </c>
      <c r="D1525" s="846" t="s">
        <v>7263</v>
      </c>
      <c r="E1525" s="847" t="s">
        <v>9495</v>
      </c>
      <c r="F1525" s="848" t="s">
        <v>8062</v>
      </c>
      <c r="G1525" s="846" t="s">
        <v>9504</v>
      </c>
      <c r="H1525" s="846" t="s">
        <v>6361</v>
      </c>
      <c r="I1525" s="849">
        <v>-8459.14</v>
      </c>
      <c r="J1525" s="849">
        <v>806.4</v>
      </c>
      <c r="K1525" s="849">
        <v>2035</v>
      </c>
      <c r="L1525" s="848" t="s">
        <v>9599</v>
      </c>
      <c r="M1525" s="849">
        <v>806.4</v>
      </c>
      <c r="N1525" s="849">
        <v>0</v>
      </c>
      <c r="O1525" s="849">
        <v>2045.49</v>
      </c>
      <c r="P1525" s="849">
        <v>53898.919646</v>
      </c>
      <c r="Q1525" s="846" t="s">
        <v>6342</v>
      </c>
      <c r="R1525" s="846" t="s">
        <v>9996</v>
      </c>
      <c r="S1525" s="849">
        <v>713.63</v>
      </c>
      <c r="T1525" s="849">
        <v>17475</v>
      </c>
      <c r="U1525" s="849">
        <v>15090</v>
      </c>
      <c r="V1525" s="849">
        <v>1702003.539823</v>
      </c>
      <c r="W1525" s="849">
        <v>1755902.459469</v>
      </c>
      <c r="X1525" s="849">
        <v>0</v>
      </c>
      <c r="Y1525" s="849">
        <v>0</v>
      </c>
      <c r="Z1525" s="850"/>
    </row>
    <row r="1526" s="823" customFormat="1" ht="31.05" hidden="1" customHeight="1" outlineLevel="1" spans="1:26">
      <c r="A1526" s="846" t="s">
        <v>2326</v>
      </c>
      <c r="B1526" s="846" t="s">
        <v>8466</v>
      </c>
      <c r="C1526" s="846" t="s">
        <v>10101</v>
      </c>
      <c r="D1526" s="846" t="s">
        <v>7263</v>
      </c>
      <c r="E1526" s="847" t="s">
        <v>9495</v>
      </c>
      <c r="F1526" s="848" t="s">
        <v>8062</v>
      </c>
      <c r="G1526" s="846" t="s">
        <v>9504</v>
      </c>
      <c r="H1526" s="846" t="s">
        <v>6361</v>
      </c>
      <c r="I1526" s="849">
        <v>-2114.78</v>
      </c>
      <c r="J1526" s="849">
        <v>201.6</v>
      </c>
      <c r="K1526" s="849">
        <v>2035</v>
      </c>
      <c r="L1526" s="848" t="s">
        <v>9599</v>
      </c>
      <c r="M1526" s="849">
        <v>201.6</v>
      </c>
      <c r="N1526" s="849">
        <v>0</v>
      </c>
      <c r="O1526" s="849">
        <v>2045.49</v>
      </c>
      <c r="P1526" s="849">
        <v>13474.729912</v>
      </c>
      <c r="Q1526" s="846" t="s">
        <v>6342</v>
      </c>
      <c r="R1526" s="846" t="s">
        <v>9996</v>
      </c>
      <c r="S1526" s="849">
        <v>178.41</v>
      </c>
      <c r="T1526" s="849">
        <v>17475</v>
      </c>
      <c r="U1526" s="849">
        <v>15090</v>
      </c>
      <c r="V1526" s="849">
        <v>425500.884956</v>
      </c>
      <c r="W1526" s="849">
        <v>438975.614867</v>
      </c>
      <c r="X1526" s="849">
        <v>0</v>
      </c>
      <c r="Y1526" s="849">
        <v>0</v>
      </c>
      <c r="Z1526" s="850"/>
    </row>
    <row r="1527" s="823" customFormat="1" ht="31.05" hidden="1" customHeight="1" outlineLevel="1" spans="1:26">
      <c r="A1527" s="846" t="s">
        <v>2326</v>
      </c>
      <c r="B1527" s="846" t="s">
        <v>8466</v>
      </c>
      <c r="C1527" s="846" t="s">
        <v>10102</v>
      </c>
      <c r="D1527" s="846" t="s">
        <v>8877</v>
      </c>
      <c r="E1527" s="847" t="s">
        <v>9495</v>
      </c>
      <c r="F1527" s="848" t="s">
        <v>9512</v>
      </c>
      <c r="G1527" s="846" t="s">
        <v>9504</v>
      </c>
      <c r="H1527" s="846" t="s">
        <v>6361</v>
      </c>
      <c r="I1527" s="849">
        <v>-21464.35</v>
      </c>
      <c r="J1527" s="849">
        <v>604.8</v>
      </c>
      <c r="K1527" s="849">
        <v>2010</v>
      </c>
      <c r="L1527" s="848" t="s">
        <v>9599</v>
      </c>
      <c r="M1527" s="849">
        <v>604.8</v>
      </c>
      <c r="N1527" s="849">
        <v>0</v>
      </c>
      <c r="O1527" s="849">
        <v>2045.49</v>
      </c>
      <c r="P1527" s="849">
        <v>136764.012743</v>
      </c>
      <c r="Q1527" s="846" t="s">
        <v>6342</v>
      </c>
      <c r="R1527" s="846" t="s">
        <v>9996</v>
      </c>
      <c r="S1527" s="849">
        <v>535.22</v>
      </c>
      <c r="T1527" s="849">
        <v>17415</v>
      </c>
      <c r="U1527" s="849">
        <v>15090</v>
      </c>
      <c r="V1527" s="849">
        <v>1244389.380531</v>
      </c>
      <c r="W1527" s="849">
        <v>1381153.393274</v>
      </c>
      <c r="X1527" s="849">
        <v>0</v>
      </c>
      <c r="Y1527" s="849">
        <v>0</v>
      </c>
      <c r="Z1527" s="850"/>
    </row>
    <row r="1528" s="823" customFormat="1" ht="31.05" hidden="1" customHeight="1" outlineLevel="1" spans="1:26">
      <c r="A1528" s="846" t="s">
        <v>2326</v>
      </c>
      <c r="B1528" s="846" t="s">
        <v>8466</v>
      </c>
      <c r="C1528" s="846" t="s">
        <v>10103</v>
      </c>
      <c r="D1528" s="846" t="s">
        <v>8877</v>
      </c>
      <c r="E1528" s="847" t="s">
        <v>9495</v>
      </c>
      <c r="F1528" s="848" t="s">
        <v>9512</v>
      </c>
      <c r="G1528" s="846" t="s">
        <v>9504</v>
      </c>
      <c r="H1528" s="846" t="s">
        <v>6361</v>
      </c>
      <c r="I1528" s="849">
        <v>-11483.14</v>
      </c>
      <c r="J1528" s="849">
        <v>1008</v>
      </c>
      <c r="K1528" s="849">
        <v>1985</v>
      </c>
      <c r="L1528" s="848" t="s">
        <v>9599</v>
      </c>
      <c r="M1528" s="849">
        <v>1008</v>
      </c>
      <c r="N1528" s="849">
        <v>0</v>
      </c>
      <c r="O1528" s="849">
        <v>1996.39</v>
      </c>
      <c r="P1528" s="849">
        <v>73154.038938</v>
      </c>
      <c r="Q1528" s="846" t="s">
        <v>6342</v>
      </c>
      <c r="R1528" s="846" t="s">
        <v>9996</v>
      </c>
      <c r="S1528" s="849">
        <v>892.04</v>
      </c>
      <c r="T1528" s="849">
        <v>17415</v>
      </c>
      <c r="U1528" s="849">
        <v>15090</v>
      </c>
      <c r="V1528" s="849">
        <v>2073982.300885</v>
      </c>
      <c r="W1528" s="849">
        <v>2147136.339823</v>
      </c>
      <c r="X1528" s="849">
        <v>0</v>
      </c>
      <c r="Y1528" s="849">
        <v>0</v>
      </c>
      <c r="Z1528" s="850"/>
    </row>
    <row r="1529" s="823" customFormat="1" ht="31.05" hidden="1" customHeight="1" outlineLevel="1" spans="1:26">
      <c r="A1529" s="846" t="s">
        <v>2326</v>
      </c>
      <c r="B1529" s="846" t="s">
        <v>8466</v>
      </c>
      <c r="C1529" s="846" t="s">
        <v>10104</v>
      </c>
      <c r="D1529" s="846" t="s">
        <v>8902</v>
      </c>
      <c r="E1529" s="847" t="s">
        <v>9495</v>
      </c>
      <c r="F1529" s="848" t="s">
        <v>8080</v>
      </c>
      <c r="G1529" s="846" t="s">
        <v>9497</v>
      </c>
      <c r="H1529" s="846" t="s">
        <v>6361</v>
      </c>
      <c r="I1529" s="849">
        <v>1197504</v>
      </c>
      <c r="J1529" s="849">
        <v>604.8</v>
      </c>
      <c r="K1529" s="849">
        <v>16700</v>
      </c>
      <c r="L1529" s="848" t="s">
        <v>9599</v>
      </c>
      <c r="M1529" s="849">
        <v>604.8</v>
      </c>
      <c r="N1529" s="849">
        <v>0</v>
      </c>
      <c r="O1529" s="849">
        <v>14720</v>
      </c>
      <c r="P1529" s="849">
        <v>-1059738.053097</v>
      </c>
      <c r="Q1529" s="846" t="s">
        <v>6342</v>
      </c>
      <c r="R1529" s="846" t="s">
        <v>9996</v>
      </c>
      <c r="S1529" s="849">
        <v>535.22</v>
      </c>
      <c r="T1529" s="849">
        <v>17500</v>
      </c>
      <c r="U1529" s="849">
        <v>15090</v>
      </c>
      <c r="V1529" s="849">
        <v>1289883.185841</v>
      </c>
      <c r="W1529" s="849">
        <v>230145.132743</v>
      </c>
      <c r="X1529" s="849">
        <v>0</v>
      </c>
      <c r="Y1529" s="849">
        <v>0</v>
      </c>
      <c r="Z1529" s="850"/>
    </row>
    <row r="1530" s="823" customFormat="1" ht="31.05" hidden="1" customHeight="1" outlineLevel="1" spans="1:26">
      <c r="A1530" s="846" t="s">
        <v>2326</v>
      </c>
      <c r="B1530" s="846" t="s">
        <v>8466</v>
      </c>
      <c r="C1530" s="846" t="s">
        <v>10105</v>
      </c>
      <c r="D1530" s="846" t="s">
        <v>8902</v>
      </c>
      <c r="E1530" s="847" t="s">
        <v>9495</v>
      </c>
      <c r="F1530" s="848" t="s">
        <v>8147</v>
      </c>
      <c r="G1530" s="846" t="s">
        <v>9497</v>
      </c>
      <c r="H1530" s="846" t="s">
        <v>6361</v>
      </c>
      <c r="I1530" s="849">
        <v>2016000</v>
      </c>
      <c r="J1530" s="849">
        <v>1008</v>
      </c>
      <c r="K1530" s="849">
        <v>16720</v>
      </c>
      <c r="L1530" s="848" t="s">
        <v>9599</v>
      </c>
      <c r="M1530" s="849">
        <v>1008</v>
      </c>
      <c r="N1530" s="849">
        <v>0</v>
      </c>
      <c r="O1530" s="849">
        <v>14720</v>
      </c>
      <c r="P1530" s="849">
        <v>-1784070.79646</v>
      </c>
      <c r="Q1530" s="846" t="s">
        <v>6342</v>
      </c>
      <c r="R1530" s="846" t="s">
        <v>9996</v>
      </c>
      <c r="S1530" s="849">
        <v>892.04</v>
      </c>
      <c r="T1530" s="849">
        <v>17520</v>
      </c>
      <c r="U1530" s="849">
        <v>15090</v>
      </c>
      <c r="V1530" s="849">
        <v>2167646.017699</v>
      </c>
      <c r="W1530" s="849">
        <v>383575.221239</v>
      </c>
      <c r="X1530" s="849">
        <v>0</v>
      </c>
      <c r="Y1530" s="849">
        <v>0</v>
      </c>
      <c r="Z1530" s="850"/>
    </row>
    <row r="1531" s="823" customFormat="1" ht="31.05" hidden="1" customHeight="1" outlineLevel="1" spans="1:26">
      <c r="A1531" s="846" t="s">
        <v>2326</v>
      </c>
      <c r="B1531" s="846" t="s">
        <v>8466</v>
      </c>
      <c r="C1531" s="846" t="s">
        <v>10106</v>
      </c>
      <c r="D1531" s="846" t="s">
        <v>7263</v>
      </c>
      <c r="E1531" s="847" t="s">
        <v>9495</v>
      </c>
      <c r="F1531" s="848" t="s">
        <v>8147</v>
      </c>
      <c r="G1531" s="846" t="s">
        <v>9504</v>
      </c>
      <c r="H1531" s="846" t="s">
        <v>6361</v>
      </c>
      <c r="I1531" s="849">
        <v>28026.43</v>
      </c>
      <c r="J1531" s="849">
        <v>604.8</v>
      </c>
      <c r="K1531" s="849">
        <v>2010</v>
      </c>
      <c r="L1531" s="848" t="s">
        <v>9599</v>
      </c>
      <c r="M1531" s="849">
        <v>604.8</v>
      </c>
      <c r="N1531" s="849">
        <v>0</v>
      </c>
      <c r="O1531" s="849">
        <v>1963.66</v>
      </c>
      <c r="P1531" s="849">
        <v>-178575.495929</v>
      </c>
      <c r="Q1531" s="846" t="s">
        <v>6342</v>
      </c>
      <c r="R1531" s="846" t="s">
        <v>9996</v>
      </c>
      <c r="S1531" s="849">
        <v>535.22</v>
      </c>
      <c r="T1531" s="849">
        <v>17520</v>
      </c>
      <c r="U1531" s="849">
        <v>15090</v>
      </c>
      <c r="V1531" s="849">
        <v>1300587.610619</v>
      </c>
      <c r="W1531" s="849">
        <v>1122012.11469</v>
      </c>
      <c r="X1531" s="849">
        <v>0</v>
      </c>
      <c r="Y1531" s="849">
        <v>0</v>
      </c>
      <c r="Z1531" s="850"/>
    </row>
    <row r="1532" s="823" customFormat="1" ht="31.05" hidden="1" customHeight="1" outlineLevel="1" spans="1:26">
      <c r="A1532" s="846" t="s">
        <v>2326</v>
      </c>
      <c r="B1532" s="846" t="s">
        <v>8466</v>
      </c>
      <c r="C1532" s="846" t="s">
        <v>10107</v>
      </c>
      <c r="D1532" s="846" t="s">
        <v>8877</v>
      </c>
      <c r="E1532" s="847" t="s">
        <v>9495</v>
      </c>
      <c r="F1532" s="848" t="s">
        <v>8147</v>
      </c>
      <c r="G1532" s="846" t="s">
        <v>9504</v>
      </c>
      <c r="H1532" s="846" t="s">
        <v>6361</v>
      </c>
      <c r="I1532" s="849">
        <v>35181.22</v>
      </c>
      <c r="J1532" s="849">
        <v>403.2</v>
      </c>
      <c r="K1532" s="849">
        <v>2010</v>
      </c>
      <c r="L1532" s="848" t="s">
        <v>9599</v>
      </c>
      <c r="M1532" s="849">
        <v>403.2</v>
      </c>
      <c r="N1532" s="849">
        <v>0</v>
      </c>
      <c r="O1532" s="849">
        <v>1922.75</v>
      </c>
      <c r="P1532" s="849">
        <v>-224150.654867</v>
      </c>
      <c r="Q1532" s="846" t="s">
        <v>6342</v>
      </c>
      <c r="R1532" s="846" t="s">
        <v>9996</v>
      </c>
      <c r="S1532" s="849">
        <v>356.81</v>
      </c>
      <c r="T1532" s="849">
        <v>17520</v>
      </c>
      <c r="U1532" s="849">
        <v>15090</v>
      </c>
      <c r="V1532" s="849">
        <v>867058.40708</v>
      </c>
      <c r="W1532" s="849">
        <v>642907.752212</v>
      </c>
      <c r="X1532" s="849">
        <v>0</v>
      </c>
      <c r="Y1532" s="849">
        <v>0</v>
      </c>
      <c r="Z1532" s="850"/>
    </row>
    <row r="1533" s="823" customFormat="1" ht="31.05" hidden="1" customHeight="1" outlineLevel="1" spans="1:26">
      <c r="A1533" s="846" t="s">
        <v>2326</v>
      </c>
      <c r="B1533" s="846" t="s">
        <v>8466</v>
      </c>
      <c r="C1533" s="846" t="s">
        <v>10108</v>
      </c>
      <c r="D1533" s="846" t="s">
        <v>8902</v>
      </c>
      <c r="E1533" s="847" t="s">
        <v>9495</v>
      </c>
      <c r="F1533" s="848" t="s">
        <v>10109</v>
      </c>
      <c r="G1533" s="846" t="s">
        <v>9497</v>
      </c>
      <c r="H1533" s="846" t="s">
        <v>6361</v>
      </c>
      <c r="I1533" s="849">
        <v>1197504</v>
      </c>
      <c r="J1533" s="849">
        <v>604.8</v>
      </c>
      <c r="K1533" s="849">
        <v>16700</v>
      </c>
      <c r="L1533" s="848" t="s">
        <v>9599</v>
      </c>
      <c r="M1533" s="849">
        <v>604.8</v>
      </c>
      <c r="N1533" s="849">
        <v>0</v>
      </c>
      <c r="O1533" s="849">
        <v>14720</v>
      </c>
      <c r="P1533" s="849">
        <v>-1059738.053097</v>
      </c>
      <c r="Q1533" s="846" t="s">
        <v>6342</v>
      </c>
      <c r="R1533" s="846" t="s">
        <v>9996</v>
      </c>
      <c r="S1533" s="849">
        <v>535.22</v>
      </c>
      <c r="T1533" s="849">
        <v>17385</v>
      </c>
      <c r="U1533" s="849">
        <v>15090</v>
      </c>
      <c r="V1533" s="849">
        <v>1228332.743363</v>
      </c>
      <c r="W1533" s="849">
        <v>168594.690265</v>
      </c>
      <c r="X1533" s="849">
        <v>0</v>
      </c>
      <c r="Y1533" s="849">
        <v>0</v>
      </c>
      <c r="Z1533" s="850"/>
    </row>
    <row r="1534" s="823" customFormat="1" ht="31.05" hidden="1" customHeight="1" outlineLevel="1" spans="1:26">
      <c r="A1534" s="846" t="s">
        <v>2326</v>
      </c>
      <c r="B1534" s="846" t="s">
        <v>8466</v>
      </c>
      <c r="C1534" s="846" t="s">
        <v>10110</v>
      </c>
      <c r="D1534" s="846" t="s">
        <v>8902</v>
      </c>
      <c r="E1534" s="847" t="s">
        <v>9495</v>
      </c>
      <c r="F1534" s="848" t="s">
        <v>8297</v>
      </c>
      <c r="G1534" s="846" t="s">
        <v>9497</v>
      </c>
      <c r="H1534" s="846" t="s">
        <v>6361</v>
      </c>
      <c r="I1534" s="849">
        <v>419328</v>
      </c>
      <c r="J1534" s="849">
        <v>201.6</v>
      </c>
      <c r="K1534" s="849">
        <v>16800</v>
      </c>
      <c r="L1534" s="848" t="s">
        <v>9599</v>
      </c>
      <c r="M1534" s="849">
        <v>201.6</v>
      </c>
      <c r="N1534" s="849">
        <v>0</v>
      </c>
      <c r="O1534" s="849">
        <v>14720</v>
      </c>
      <c r="P1534" s="849">
        <v>-371086.725664</v>
      </c>
      <c r="Q1534" s="846" t="s">
        <v>6342</v>
      </c>
      <c r="R1534" s="846" t="s">
        <v>9996</v>
      </c>
      <c r="S1534" s="849">
        <v>178.41</v>
      </c>
      <c r="T1534" s="849">
        <v>17605</v>
      </c>
      <c r="U1534" s="849">
        <v>15090</v>
      </c>
      <c r="V1534" s="849">
        <v>448693.80531</v>
      </c>
      <c r="W1534" s="849">
        <v>77607.079646</v>
      </c>
      <c r="X1534" s="849">
        <v>0</v>
      </c>
      <c r="Y1534" s="849">
        <v>0</v>
      </c>
      <c r="Z1534" s="850"/>
    </row>
    <row r="1535" s="823" customFormat="1" ht="31.05" hidden="1" customHeight="1" outlineLevel="1" spans="1:26">
      <c r="A1535" s="846" t="s">
        <v>2326</v>
      </c>
      <c r="B1535" s="846" t="s">
        <v>8466</v>
      </c>
      <c r="C1535" s="846" t="s">
        <v>10111</v>
      </c>
      <c r="D1535" s="846" t="s">
        <v>8926</v>
      </c>
      <c r="E1535" s="847" t="s">
        <v>9495</v>
      </c>
      <c r="F1535" s="848" t="s">
        <v>8084</v>
      </c>
      <c r="G1535" s="846" t="s">
        <v>9504</v>
      </c>
      <c r="H1535" s="846" t="s">
        <v>6361</v>
      </c>
      <c r="I1535" s="849">
        <v>63405.22</v>
      </c>
      <c r="J1535" s="849">
        <v>403.2</v>
      </c>
      <c r="K1535" s="849">
        <v>2080</v>
      </c>
      <c r="L1535" s="848" t="s">
        <v>9599</v>
      </c>
      <c r="M1535" s="849">
        <v>403.2</v>
      </c>
      <c r="N1535" s="849">
        <v>0</v>
      </c>
      <c r="O1535" s="849">
        <v>1922.75</v>
      </c>
      <c r="P1535" s="849">
        <v>-403984.99115</v>
      </c>
      <c r="Q1535" s="846" t="s">
        <v>6342</v>
      </c>
      <c r="R1535" s="846" t="s">
        <v>9996</v>
      </c>
      <c r="S1535" s="849">
        <v>356.81</v>
      </c>
      <c r="T1535" s="849">
        <v>17935</v>
      </c>
      <c r="U1535" s="849">
        <v>15090</v>
      </c>
      <c r="V1535" s="849">
        <v>1015136.283186</v>
      </c>
      <c r="W1535" s="849">
        <v>611151.292035</v>
      </c>
      <c r="X1535" s="849">
        <v>0</v>
      </c>
      <c r="Y1535" s="849">
        <v>0</v>
      </c>
      <c r="Z1535" s="850"/>
    </row>
    <row r="1536" s="823" customFormat="1" ht="31.05" hidden="1" customHeight="1" outlineLevel="1" spans="1:26">
      <c r="A1536" s="846" t="s">
        <v>2326</v>
      </c>
      <c r="B1536" s="846" t="s">
        <v>8466</v>
      </c>
      <c r="C1536" s="846" t="s">
        <v>10112</v>
      </c>
      <c r="D1536" s="846" t="s">
        <v>8926</v>
      </c>
      <c r="E1536" s="847" t="s">
        <v>9495</v>
      </c>
      <c r="F1536" s="848" t="s">
        <v>8084</v>
      </c>
      <c r="G1536" s="846" t="s">
        <v>9504</v>
      </c>
      <c r="H1536" s="846" t="s">
        <v>6361</v>
      </c>
      <c r="I1536" s="849">
        <v>65421.22</v>
      </c>
      <c r="J1536" s="849">
        <v>403.2</v>
      </c>
      <c r="K1536" s="849">
        <v>2085</v>
      </c>
      <c r="L1536" s="848" t="s">
        <v>9599</v>
      </c>
      <c r="M1536" s="849">
        <v>403.2</v>
      </c>
      <c r="N1536" s="849">
        <v>0</v>
      </c>
      <c r="O1536" s="849">
        <v>1922.75</v>
      </c>
      <c r="P1536" s="849">
        <v>-416830.300885</v>
      </c>
      <c r="Q1536" s="846" t="s">
        <v>6342</v>
      </c>
      <c r="R1536" s="846" t="s">
        <v>9996</v>
      </c>
      <c r="S1536" s="849">
        <v>356.81</v>
      </c>
      <c r="T1536" s="849">
        <v>17935</v>
      </c>
      <c r="U1536" s="849">
        <v>15090</v>
      </c>
      <c r="V1536" s="849">
        <v>1015136.283186</v>
      </c>
      <c r="W1536" s="849">
        <v>598305.982301</v>
      </c>
      <c r="X1536" s="849">
        <v>0</v>
      </c>
      <c r="Y1536" s="849">
        <v>0</v>
      </c>
      <c r="Z1536" s="850"/>
    </row>
    <row r="1537" s="823" customFormat="1" ht="38.4" hidden="1" customHeight="1" outlineLevel="1" spans="1:26">
      <c r="A1537" s="846" t="s">
        <v>2326</v>
      </c>
      <c r="B1537" s="846" t="s">
        <v>8466</v>
      </c>
      <c r="C1537" s="846" t="s">
        <v>10113</v>
      </c>
      <c r="D1537" s="846" t="s">
        <v>8884</v>
      </c>
      <c r="E1537" s="847" t="s">
        <v>9495</v>
      </c>
      <c r="F1537" s="848" t="s">
        <v>8084</v>
      </c>
      <c r="G1537" s="846" t="s">
        <v>9504</v>
      </c>
      <c r="H1537" s="846" t="s">
        <v>6361</v>
      </c>
      <c r="I1537" s="849">
        <v>67437.22</v>
      </c>
      <c r="J1537" s="849">
        <v>403.2</v>
      </c>
      <c r="K1537" s="849">
        <v>2090</v>
      </c>
      <c r="L1537" s="848" t="s">
        <v>9599</v>
      </c>
      <c r="M1537" s="849">
        <v>403.2</v>
      </c>
      <c r="N1537" s="849">
        <v>0</v>
      </c>
      <c r="O1537" s="849">
        <v>1922.75</v>
      </c>
      <c r="P1537" s="849">
        <v>-429675.610619</v>
      </c>
      <c r="Q1537" s="846" t="s">
        <v>6342</v>
      </c>
      <c r="R1537" s="846" t="s">
        <v>9996</v>
      </c>
      <c r="S1537" s="849">
        <v>356.81</v>
      </c>
      <c r="T1537" s="849">
        <v>17935</v>
      </c>
      <c r="U1537" s="849">
        <v>15090</v>
      </c>
      <c r="V1537" s="849">
        <v>1015136.283186</v>
      </c>
      <c r="W1537" s="849">
        <v>585460.672566</v>
      </c>
      <c r="X1537" s="849">
        <v>0</v>
      </c>
      <c r="Y1537" s="849">
        <v>0</v>
      </c>
      <c r="Z1537" s="850"/>
    </row>
    <row r="1538" s="823" customFormat="1" ht="31.05" hidden="1" customHeight="1" outlineLevel="1" spans="1:26">
      <c r="A1538" s="846" t="s">
        <v>2326</v>
      </c>
      <c r="B1538" s="846" t="s">
        <v>8466</v>
      </c>
      <c r="C1538" s="846" t="s">
        <v>10114</v>
      </c>
      <c r="D1538" s="846" t="s">
        <v>8879</v>
      </c>
      <c r="E1538" s="847" t="s">
        <v>9495</v>
      </c>
      <c r="F1538" s="848" t="s">
        <v>8084</v>
      </c>
      <c r="G1538" s="846" t="s">
        <v>9504</v>
      </c>
      <c r="H1538" s="846" t="s">
        <v>6361</v>
      </c>
      <c r="I1538" s="849">
        <v>55440</v>
      </c>
      <c r="J1538" s="849">
        <v>201.6</v>
      </c>
      <c r="K1538" s="849">
        <v>2075</v>
      </c>
      <c r="L1538" s="848" t="s">
        <v>9599</v>
      </c>
      <c r="M1538" s="849">
        <v>201.6</v>
      </c>
      <c r="N1538" s="849">
        <v>0</v>
      </c>
      <c r="O1538" s="849">
        <v>1800</v>
      </c>
      <c r="P1538" s="849">
        <v>-353246.017699</v>
      </c>
      <c r="Q1538" s="846" t="s">
        <v>6342</v>
      </c>
      <c r="R1538" s="846" t="s">
        <v>9996</v>
      </c>
      <c r="S1538" s="849">
        <v>178.41</v>
      </c>
      <c r="T1538" s="849">
        <v>17935</v>
      </c>
      <c r="U1538" s="849">
        <v>15090</v>
      </c>
      <c r="V1538" s="849">
        <v>507568.141593</v>
      </c>
      <c r="W1538" s="849">
        <v>154322.123894</v>
      </c>
      <c r="X1538" s="849">
        <v>0</v>
      </c>
      <c r="Y1538" s="849">
        <v>0</v>
      </c>
      <c r="Z1538" s="850"/>
    </row>
    <row r="1539" s="823" customFormat="1" ht="31.05" hidden="1" customHeight="1" outlineLevel="1" spans="1:26">
      <c r="A1539" s="846" t="s">
        <v>2326</v>
      </c>
      <c r="B1539" s="846" t="s">
        <v>8466</v>
      </c>
      <c r="C1539" s="846" t="s">
        <v>10115</v>
      </c>
      <c r="D1539" s="846" t="s">
        <v>8883</v>
      </c>
      <c r="E1539" s="847" t="s">
        <v>9495</v>
      </c>
      <c r="F1539" s="848" t="s">
        <v>9997</v>
      </c>
      <c r="G1539" s="846" t="s">
        <v>9504</v>
      </c>
      <c r="H1539" s="846" t="s">
        <v>6361</v>
      </c>
      <c r="I1539" s="849">
        <v>110682.43</v>
      </c>
      <c r="J1539" s="849">
        <v>806.4</v>
      </c>
      <c r="K1539" s="849">
        <v>2060</v>
      </c>
      <c r="L1539" s="848" t="s">
        <v>9599</v>
      </c>
      <c r="M1539" s="849">
        <v>806.4</v>
      </c>
      <c r="N1539" s="849">
        <v>0</v>
      </c>
      <c r="O1539" s="849">
        <v>1922.75</v>
      </c>
      <c r="P1539" s="849">
        <v>-705207.504425</v>
      </c>
      <c r="Q1539" s="846" t="s">
        <v>6342</v>
      </c>
      <c r="R1539" s="846" t="s">
        <v>9996</v>
      </c>
      <c r="S1539" s="849">
        <v>713.63</v>
      </c>
      <c r="T1539" s="849">
        <v>17780</v>
      </c>
      <c r="U1539" s="849">
        <v>15090</v>
      </c>
      <c r="V1539" s="849">
        <v>1919660.176991</v>
      </c>
      <c r="W1539" s="849">
        <v>1214452.672566</v>
      </c>
      <c r="X1539" s="849">
        <v>0</v>
      </c>
      <c r="Y1539" s="849">
        <v>0</v>
      </c>
      <c r="Z1539" s="850"/>
    </row>
    <row r="1540" s="823" customFormat="1" ht="31.05" hidden="1" customHeight="1" outlineLevel="1" spans="1:26">
      <c r="A1540" s="846" t="s">
        <v>2326</v>
      </c>
      <c r="B1540" s="846" t="s">
        <v>8466</v>
      </c>
      <c r="C1540" s="846" t="s">
        <v>10116</v>
      </c>
      <c r="D1540" s="846" t="s">
        <v>7263</v>
      </c>
      <c r="E1540" s="847" t="s">
        <v>9495</v>
      </c>
      <c r="F1540" s="848" t="s">
        <v>9997</v>
      </c>
      <c r="G1540" s="846" t="s">
        <v>9504</v>
      </c>
      <c r="H1540" s="846" t="s">
        <v>6361</v>
      </c>
      <c r="I1540" s="849">
        <v>27670.61</v>
      </c>
      <c r="J1540" s="849">
        <v>201.6</v>
      </c>
      <c r="K1540" s="849">
        <v>2060</v>
      </c>
      <c r="L1540" s="848" t="s">
        <v>9599</v>
      </c>
      <c r="M1540" s="849">
        <v>201.6</v>
      </c>
      <c r="N1540" s="849">
        <v>0</v>
      </c>
      <c r="O1540" s="849">
        <v>1922.75</v>
      </c>
      <c r="P1540" s="849">
        <v>-176301.876106</v>
      </c>
      <c r="Q1540" s="846" t="s">
        <v>6342</v>
      </c>
      <c r="R1540" s="846" t="s">
        <v>9996</v>
      </c>
      <c r="S1540" s="849">
        <v>178.41</v>
      </c>
      <c r="T1540" s="849">
        <v>17780</v>
      </c>
      <c r="U1540" s="849">
        <v>15090</v>
      </c>
      <c r="V1540" s="849">
        <v>479915.044248</v>
      </c>
      <c r="W1540" s="849">
        <v>303613.168142</v>
      </c>
      <c r="X1540" s="849">
        <v>0</v>
      </c>
      <c r="Y1540" s="849">
        <v>0</v>
      </c>
      <c r="Z1540" s="850"/>
    </row>
    <row r="1541" s="823" customFormat="1" ht="31.05" hidden="1" customHeight="1" outlineLevel="1" spans="1:26">
      <c r="A1541" s="846" t="s">
        <v>2326</v>
      </c>
      <c r="B1541" s="846" t="s">
        <v>8466</v>
      </c>
      <c r="C1541" s="846" t="s">
        <v>10117</v>
      </c>
      <c r="D1541" s="846" t="s">
        <v>8630</v>
      </c>
      <c r="E1541" s="847" t="s">
        <v>9495</v>
      </c>
      <c r="F1541" s="848" t="s">
        <v>10118</v>
      </c>
      <c r="G1541" s="846" t="s">
        <v>9497</v>
      </c>
      <c r="H1541" s="846" t="s">
        <v>6361</v>
      </c>
      <c r="I1541" s="849">
        <v>562349.09</v>
      </c>
      <c r="J1541" s="849">
        <v>201.6</v>
      </c>
      <c r="K1541" s="849">
        <v>17500</v>
      </c>
      <c r="L1541" s="848" t="s">
        <v>9599</v>
      </c>
      <c r="M1541" s="849">
        <v>201.6</v>
      </c>
      <c r="N1541" s="849">
        <v>0</v>
      </c>
      <c r="O1541" s="849">
        <v>14720</v>
      </c>
      <c r="P1541" s="849">
        <v>-495971.681416</v>
      </c>
      <c r="Q1541" s="846" t="s">
        <v>6342</v>
      </c>
      <c r="R1541" s="846" t="s">
        <v>9996</v>
      </c>
      <c r="S1541" s="849">
        <v>178.41</v>
      </c>
      <c r="T1541" s="849">
        <v>17845</v>
      </c>
      <c r="U1541" s="849">
        <v>15090</v>
      </c>
      <c r="V1541" s="849">
        <v>491511.504425</v>
      </c>
      <c r="W1541" s="849">
        <v>-4460.176991</v>
      </c>
      <c r="X1541" s="849">
        <v>0</v>
      </c>
      <c r="Y1541" s="849">
        <v>0</v>
      </c>
      <c r="Z1541" s="850"/>
    </row>
    <row r="1542" s="823" customFormat="1" ht="31.05" hidden="1" customHeight="1" outlineLevel="1" spans="1:26">
      <c r="A1542" s="846" t="s">
        <v>2326</v>
      </c>
      <c r="B1542" s="846" t="s">
        <v>8466</v>
      </c>
      <c r="C1542" s="846" t="s">
        <v>10119</v>
      </c>
      <c r="D1542" s="846" t="s">
        <v>8883</v>
      </c>
      <c r="E1542" s="847" t="s">
        <v>9495</v>
      </c>
      <c r="F1542" s="848" t="s">
        <v>9570</v>
      </c>
      <c r="G1542" s="846" t="s">
        <v>9504</v>
      </c>
      <c r="H1542" s="846" t="s">
        <v>6361</v>
      </c>
      <c r="I1542" s="849">
        <v>126810.43</v>
      </c>
      <c r="J1542" s="849">
        <v>806.4</v>
      </c>
      <c r="K1542" s="849">
        <v>2080</v>
      </c>
      <c r="L1542" s="848" t="s">
        <v>9599</v>
      </c>
      <c r="M1542" s="849">
        <v>806.4</v>
      </c>
      <c r="N1542" s="849">
        <v>0</v>
      </c>
      <c r="O1542" s="849">
        <v>1922.75</v>
      </c>
      <c r="P1542" s="849">
        <v>-807969.982301</v>
      </c>
      <c r="Q1542" s="846" t="s">
        <v>6342</v>
      </c>
      <c r="R1542" s="846" t="s">
        <v>9996</v>
      </c>
      <c r="S1542" s="849">
        <v>713.63</v>
      </c>
      <c r="T1542" s="849">
        <v>17950</v>
      </c>
      <c r="U1542" s="849">
        <v>15090</v>
      </c>
      <c r="V1542" s="849">
        <v>2040976.99115</v>
      </c>
      <c r="W1542" s="849">
        <v>1233007.00885</v>
      </c>
      <c r="X1542" s="849">
        <v>0</v>
      </c>
      <c r="Y1542" s="849">
        <v>0</v>
      </c>
      <c r="Z1542" s="850"/>
    </row>
    <row r="1543" s="823" customFormat="1" ht="31.05" hidden="1" customHeight="1" outlineLevel="1" spans="1:26">
      <c r="A1543" s="846" t="s">
        <v>2326</v>
      </c>
      <c r="B1543" s="846" t="s">
        <v>8466</v>
      </c>
      <c r="C1543" s="846" t="s">
        <v>10120</v>
      </c>
      <c r="D1543" s="846" t="s">
        <v>8883</v>
      </c>
      <c r="E1543" s="847" t="s">
        <v>9495</v>
      </c>
      <c r="F1543" s="848" t="s">
        <v>9570</v>
      </c>
      <c r="G1543" s="846" t="s">
        <v>9504</v>
      </c>
      <c r="H1543" s="846" t="s">
        <v>6361</v>
      </c>
      <c r="I1543" s="849">
        <v>70362.43</v>
      </c>
      <c r="J1543" s="849">
        <v>604.8</v>
      </c>
      <c r="K1543" s="849">
        <v>2080</v>
      </c>
      <c r="L1543" s="848" t="s">
        <v>9599</v>
      </c>
      <c r="M1543" s="849">
        <v>604.8</v>
      </c>
      <c r="N1543" s="849">
        <v>0</v>
      </c>
      <c r="O1543" s="849">
        <v>1963.66</v>
      </c>
      <c r="P1543" s="849">
        <v>-448327.000354</v>
      </c>
      <c r="Q1543" s="846" t="s">
        <v>6342</v>
      </c>
      <c r="R1543" s="846" t="s">
        <v>9996</v>
      </c>
      <c r="S1543" s="849">
        <v>535.22</v>
      </c>
      <c r="T1543" s="849">
        <v>17950</v>
      </c>
      <c r="U1543" s="849">
        <v>15090</v>
      </c>
      <c r="V1543" s="849">
        <v>1530732.743363</v>
      </c>
      <c r="W1543" s="849">
        <v>1082405.743009</v>
      </c>
      <c r="X1543" s="849">
        <v>0</v>
      </c>
      <c r="Y1543" s="849">
        <v>0</v>
      </c>
      <c r="Z1543" s="850"/>
    </row>
    <row r="1544" s="823" customFormat="1" ht="31.05" hidden="1" customHeight="1" outlineLevel="1" spans="1:26">
      <c r="A1544" s="846" t="s">
        <v>2326</v>
      </c>
      <c r="B1544" s="846" t="s">
        <v>8466</v>
      </c>
      <c r="C1544" s="846" t="s">
        <v>10121</v>
      </c>
      <c r="D1544" s="846" t="s">
        <v>8883</v>
      </c>
      <c r="E1544" s="847" t="s">
        <v>9495</v>
      </c>
      <c r="F1544" s="848" t="s">
        <v>10118</v>
      </c>
      <c r="G1544" s="846" t="s">
        <v>9504</v>
      </c>
      <c r="H1544" s="846" t="s">
        <v>6361</v>
      </c>
      <c r="I1544" s="849">
        <v>126810.43</v>
      </c>
      <c r="J1544" s="849">
        <v>806.4</v>
      </c>
      <c r="K1544" s="849">
        <v>2080</v>
      </c>
      <c r="L1544" s="848" t="s">
        <v>9599</v>
      </c>
      <c r="M1544" s="849">
        <v>806.4</v>
      </c>
      <c r="N1544" s="849">
        <v>0</v>
      </c>
      <c r="O1544" s="849">
        <v>1922.75</v>
      </c>
      <c r="P1544" s="849">
        <v>-807969.982301</v>
      </c>
      <c r="Q1544" s="846" t="s">
        <v>6342</v>
      </c>
      <c r="R1544" s="846" t="s">
        <v>9996</v>
      </c>
      <c r="S1544" s="849">
        <v>713.63</v>
      </c>
      <c r="T1544" s="849">
        <v>17845</v>
      </c>
      <c r="U1544" s="849">
        <v>15090</v>
      </c>
      <c r="V1544" s="849">
        <v>1966046.017699</v>
      </c>
      <c r="W1544" s="849">
        <v>1158076.035398</v>
      </c>
      <c r="X1544" s="849">
        <v>0</v>
      </c>
      <c r="Y1544" s="849">
        <v>0</v>
      </c>
      <c r="Z1544" s="850"/>
    </row>
    <row r="1545" s="823" customFormat="1" ht="31.05" hidden="1" customHeight="1" outlineLevel="1" spans="1:26">
      <c r="A1545" s="846" t="s">
        <v>2326</v>
      </c>
      <c r="B1545" s="846" t="s">
        <v>8466</v>
      </c>
      <c r="C1545" s="846" t="s">
        <v>10122</v>
      </c>
      <c r="D1545" s="846" t="s">
        <v>8883</v>
      </c>
      <c r="E1545" s="847" t="s">
        <v>9495</v>
      </c>
      <c r="F1545" s="848" t="s">
        <v>9486</v>
      </c>
      <c r="G1545" s="846" t="s">
        <v>9504</v>
      </c>
      <c r="H1545" s="846" t="s">
        <v>6361</v>
      </c>
      <c r="I1545" s="849">
        <v>67437.22</v>
      </c>
      <c r="J1545" s="849">
        <v>403.2</v>
      </c>
      <c r="K1545" s="849">
        <v>2090</v>
      </c>
      <c r="L1545" s="848" t="s">
        <v>9599</v>
      </c>
      <c r="M1545" s="849">
        <v>403.2</v>
      </c>
      <c r="N1545" s="849">
        <v>0</v>
      </c>
      <c r="O1545" s="849">
        <v>1922.75</v>
      </c>
      <c r="P1545" s="849">
        <v>-429675.610619</v>
      </c>
      <c r="Q1545" s="846" t="s">
        <v>6342</v>
      </c>
      <c r="R1545" s="846" t="s">
        <v>9996</v>
      </c>
      <c r="S1545" s="849">
        <v>356.81</v>
      </c>
      <c r="T1545" s="849">
        <v>17895</v>
      </c>
      <c r="U1545" s="849">
        <v>15090</v>
      </c>
      <c r="V1545" s="849">
        <v>1000863.716814</v>
      </c>
      <c r="W1545" s="849">
        <v>571188.106195</v>
      </c>
      <c r="X1545" s="849">
        <v>0</v>
      </c>
      <c r="Y1545" s="849">
        <v>0</v>
      </c>
      <c r="Z1545" s="850"/>
    </row>
    <row r="1546" s="823" customFormat="1" ht="31.05" hidden="1" customHeight="1" outlineLevel="1" spans="1:26">
      <c r="A1546" s="846" t="s">
        <v>2326</v>
      </c>
      <c r="B1546" s="846" t="s">
        <v>8466</v>
      </c>
      <c r="C1546" s="846" t="s">
        <v>10123</v>
      </c>
      <c r="D1546" s="846" t="s">
        <v>8902</v>
      </c>
      <c r="E1546" s="847" t="s">
        <v>9495</v>
      </c>
      <c r="F1546" s="848" t="s">
        <v>9488</v>
      </c>
      <c r="G1546" s="846" t="s">
        <v>9497</v>
      </c>
      <c r="H1546" s="846" t="s">
        <v>6361</v>
      </c>
      <c r="I1546" s="849">
        <v>489888</v>
      </c>
      <c r="J1546" s="849">
        <v>201.6</v>
      </c>
      <c r="K1546" s="849">
        <v>17150</v>
      </c>
      <c r="L1546" s="848" t="s">
        <v>9599</v>
      </c>
      <c r="M1546" s="849">
        <v>201.6</v>
      </c>
      <c r="N1546" s="849">
        <v>0</v>
      </c>
      <c r="O1546" s="849">
        <v>14720</v>
      </c>
      <c r="P1546" s="849">
        <v>-433529.20354</v>
      </c>
      <c r="Q1546" s="846" t="s">
        <v>6342</v>
      </c>
      <c r="R1546" s="846" t="s">
        <v>9996</v>
      </c>
      <c r="S1546" s="849">
        <v>178.41</v>
      </c>
      <c r="T1546" s="849">
        <v>17600</v>
      </c>
      <c r="U1546" s="849">
        <v>15090</v>
      </c>
      <c r="V1546" s="849">
        <v>447801.769912</v>
      </c>
      <c r="W1546" s="849">
        <v>14272.566372</v>
      </c>
      <c r="X1546" s="849">
        <v>0</v>
      </c>
      <c r="Y1546" s="849">
        <v>0</v>
      </c>
      <c r="Z1546" s="850"/>
    </row>
    <row r="1547" s="823" customFormat="1" ht="31.05" hidden="1" customHeight="1" outlineLevel="1" spans="1:26">
      <c r="A1547" s="846" t="s">
        <v>2326</v>
      </c>
      <c r="B1547" s="846" t="s">
        <v>8466</v>
      </c>
      <c r="C1547" s="846" t="s">
        <v>10124</v>
      </c>
      <c r="D1547" s="846" t="s">
        <v>8883</v>
      </c>
      <c r="E1547" s="847" t="s">
        <v>9495</v>
      </c>
      <c r="F1547" s="848" t="s">
        <v>9575</v>
      </c>
      <c r="G1547" s="846" t="s">
        <v>9504</v>
      </c>
      <c r="H1547" s="846" t="s">
        <v>6361</v>
      </c>
      <c r="I1547" s="849">
        <v>63405.22</v>
      </c>
      <c r="J1547" s="849">
        <v>403.2</v>
      </c>
      <c r="K1547" s="849">
        <v>2080</v>
      </c>
      <c r="L1547" s="848" t="s">
        <v>9599</v>
      </c>
      <c r="M1547" s="849">
        <v>403.2</v>
      </c>
      <c r="N1547" s="849">
        <v>0</v>
      </c>
      <c r="O1547" s="849">
        <v>1922.75</v>
      </c>
      <c r="P1547" s="849">
        <v>-403984.99115</v>
      </c>
      <c r="Q1547" s="846" t="s">
        <v>6342</v>
      </c>
      <c r="R1547" s="846" t="s">
        <v>9996</v>
      </c>
      <c r="S1547" s="849">
        <v>356.81</v>
      </c>
      <c r="T1547" s="849">
        <v>17710</v>
      </c>
      <c r="U1547" s="849">
        <v>15090</v>
      </c>
      <c r="V1547" s="849">
        <v>934853.097345</v>
      </c>
      <c r="W1547" s="849">
        <v>530868.106195</v>
      </c>
      <c r="X1547" s="849">
        <v>0</v>
      </c>
      <c r="Y1547" s="849">
        <v>0</v>
      </c>
      <c r="Z1547" s="850"/>
    </row>
    <row r="1548" s="823" customFormat="1" ht="31.05" hidden="1" customHeight="1" outlineLevel="1" spans="1:26">
      <c r="A1548" s="846" t="s">
        <v>2326</v>
      </c>
      <c r="B1548" s="846" t="s">
        <v>8466</v>
      </c>
      <c r="C1548" s="846" t="s">
        <v>10125</v>
      </c>
      <c r="D1548" s="846" t="s">
        <v>8883</v>
      </c>
      <c r="E1548" s="847" t="s">
        <v>9495</v>
      </c>
      <c r="F1548" s="848" t="s">
        <v>9575</v>
      </c>
      <c r="G1548" s="846" t="s">
        <v>9504</v>
      </c>
      <c r="H1548" s="846" t="s">
        <v>6361</v>
      </c>
      <c r="I1548" s="849">
        <v>31702.61</v>
      </c>
      <c r="J1548" s="849">
        <v>201.6</v>
      </c>
      <c r="K1548" s="849">
        <v>2080</v>
      </c>
      <c r="L1548" s="848" t="s">
        <v>9599</v>
      </c>
      <c r="M1548" s="849">
        <v>201.6</v>
      </c>
      <c r="N1548" s="849">
        <v>0</v>
      </c>
      <c r="O1548" s="849">
        <v>1922.75</v>
      </c>
      <c r="P1548" s="849">
        <v>-201992.495575</v>
      </c>
      <c r="Q1548" s="846" t="s">
        <v>6342</v>
      </c>
      <c r="R1548" s="846" t="s">
        <v>9996</v>
      </c>
      <c r="S1548" s="849">
        <v>178.41</v>
      </c>
      <c r="T1548" s="849">
        <v>17710</v>
      </c>
      <c r="U1548" s="849">
        <v>15090</v>
      </c>
      <c r="V1548" s="849">
        <v>467426.548673</v>
      </c>
      <c r="W1548" s="849">
        <v>265434.053097</v>
      </c>
      <c r="X1548" s="849">
        <v>0</v>
      </c>
      <c r="Y1548" s="849">
        <v>0</v>
      </c>
      <c r="Z1548" s="850"/>
    </row>
    <row r="1549" s="823" customFormat="1" ht="31.05" hidden="1" customHeight="1" outlineLevel="1" spans="1:26">
      <c r="A1549" s="846" t="s">
        <v>2326</v>
      </c>
      <c r="B1549" s="846" t="s">
        <v>8466</v>
      </c>
      <c r="C1549" s="846" t="s">
        <v>10126</v>
      </c>
      <c r="D1549" s="846" t="s">
        <v>8631</v>
      </c>
      <c r="E1549" s="847" t="s">
        <v>9495</v>
      </c>
      <c r="F1549" s="848" t="s">
        <v>9559</v>
      </c>
      <c r="G1549" s="846" t="s">
        <v>9497</v>
      </c>
      <c r="H1549" s="846" t="s">
        <v>6361</v>
      </c>
      <c r="I1549" s="849">
        <v>523932.19</v>
      </c>
      <c r="J1549" s="849">
        <v>201.6</v>
      </c>
      <c r="K1549" s="849">
        <v>17300</v>
      </c>
      <c r="L1549" s="848" t="s">
        <v>9599</v>
      </c>
      <c r="M1549" s="849">
        <v>201.6</v>
      </c>
      <c r="N1549" s="849">
        <v>0</v>
      </c>
      <c r="O1549" s="849">
        <v>14720</v>
      </c>
      <c r="P1549" s="849">
        <v>-460290.265487</v>
      </c>
      <c r="Q1549" s="846" t="s">
        <v>6342</v>
      </c>
      <c r="R1549" s="846" t="s">
        <v>9996</v>
      </c>
      <c r="S1549" s="849">
        <v>178.41</v>
      </c>
      <c r="T1549" s="849">
        <v>17665</v>
      </c>
      <c r="U1549" s="849">
        <v>15090</v>
      </c>
      <c r="V1549" s="849">
        <v>459398.230088</v>
      </c>
      <c r="W1549" s="849">
        <v>-892.035398</v>
      </c>
      <c r="X1549" s="849">
        <v>0</v>
      </c>
      <c r="Y1549" s="849">
        <v>0</v>
      </c>
      <c r="Z1549" s="850"/>
    </row>
    <row r="1550" s="823" customFormat="1" ht="31.05" hidden="1" customHeight="1" outlineLevel="1" spans="1:26">
      <c r="A1550" s="846" t="s">
        <v>2326</v>
      </c>
      <c r="B1550" s="846" t="s">
        <v>8466</v>
      </c>
      <c r="C1550" s="846" t="s">
        <v>10127</v>
      </c>
      <c r="D1550" s="846" t="s">
        <v>8936</v>
      </c>
      <c r="E1550" s="847" t="s">
        <v>9495</v>
      </c>
      <c r="F1550" s="848" t="s">
        <v>9490</v>
      </c>
      <c r="G1550" s="846" t="s">
        <v>9504</v>
      </c>
      <c r="H1550" s="846" t="s">
        <v>6361</v>
      </c>
      <c r="I1550" s="849">
        <v>5949.22</v>
      </c>
      <c r="J1550" s="849">
        <v>201.6</v>
      </c>
      <c r="K1550" s="849">
        <v>2075</v>
      </c>
      <c r="L1550" s="848" t="s">
        <v>9599</v>
      </c>
      <c r="M1550" s="849">
        <v>201.6</v>
      </c>
      <c r="N1550" s="849">
        <v>0</v>
      </c>
      <c r="O1550" s="849">
        <v>2045.49</v>
      </c>
      <c r="P1550" s="849">
        <v>-37906.509027</v>
      </c>
      <c r="Q1550" s="846" t="s">
        <v>6342</v>
      </c>
      <c r="R1550" s="846" t="s">
        <v>9996</v>
      </c>
      <c r="S1550" s="849">
        <v>178.41</v>
      </c>
      <c r="T1550" s="849">
        <v>17375</v>
      </c>
      <c r="U1550" s="849">
        <v>15090</v>
      </c>
      <c r="V1550" s="849">
        <v>407660.176991</v>
      </c>
      <c r="W1550" s="849">
        <v>369753.667965</v>
      </c>
      <c r="X1550" s="849">
        <v>0</v>
      </c>
      <c r="Y1550" s="849">
        <v>0</v>
      </c>
      <c r="Z1550" s="850"/>
    </row>
    <row r="1551" s="823" customFormat="1" ht="31.05" hidden="1" customHeight="1" outlineLevel="1" spans="1:26">
      <c r="A1551" s="846" t="s">
        <v>2326</v>
      </c>
      <c r="B1551" s="846" t="s">
        <v>8466</v>
      </c>
      <c r="C1551" s="846" t="s">
        <v>10128</v>
      </c>
      <c r="D1551" s="846" t="s">
        <v>8877</v>
      </c>
      <c r="E1551" s="847" t="s">
        <v>9495</v>
      </c>
      <c r="F1551" s="848" t="s">
        <v>9490</v>
      </c>
      <c r="G1551" s="846" t="s">
        <v>9504</v>
      </c>
      <c r="H1551" s="846" t="s">
        <v>6361</v>
      </c>
      <c r="I1551" s="849">
        <v>59373.22</v>
      </c>
      <c r="J1551" s="849">
        <v>403.2</v>
      </c>
      <c r="K1551" s="849">
        <v>2070</v>
      </c>
      <c r="L1551" s="848" t="s">
        <v>9599</v>
      </c>
      <c r="M1551" s="849">
        <v>403.2</v>
      </c>
      <c r="N1551" s="849">
        <v>0</v>
      </c>
      <c r="O1551" s="849">
        <v>1922.75</v>
      </c>
      <c r="P1551" s="849">
        <v>-378294.371681</v>
      </c>
      <c r="Q1551" s="846" t="s">
        <v>6342</v>
      </c>
      <c r="R1551" s="846" t="s">
        <v>9996</v>
      </c>
      <c r="S1551" s="849">
        <v>356.81</v>
      </c>
      <c r="T1551" s="849">
        <v>17375</v>
      </c>
      <c r="U1551" s="849">
        <v>15090</v>
      </c>
      <c r="V1551" s="849">
        <v>815320.353982</v>
      </c>
      <c r="W1551" s="849">
        <v>437025.982301</v>
      </c>
      <c r="X1551" s="849">
        <v>0</v>
      </c>
      <c r="Y1551" s="849">
        <v>0</v>
      </c>
      <c r="Z1551" s="850"/>
    </row>
    <row r="1552" s="823" customFormat="1" ht="31.05" hidden="1" customHeight="1" outlineLevel="1" spans="1:26">
      <c r="A1552" s="846" t="s">
        <v>2326</v>
      </c>
      <c r="B1552" s="846" t="s">
        <v>8466</v>
      </c>
      <c r="C1552" s="846" t="s">
        <v>10129</v>
      </c>
      <c r="D1552" s="846" t="s">
        <v>8633</v>
      </c>
      <c r="E1552" s="847" t="s">
        <v>9495</v>
      </c>
      <c r="F1552" s="848" t="s">
        <v>9490</v>
      </c>
      <c r="G1552" s="846" t="s">
        <v>9497</v>
      </c>
      <c r="H1552" s="846" t="s">
        <v>6361</v>
      </c>
      <c r="I1552" s="849">
        <v>481824</v>
      </c>
      <c r="J1552" s="849">
        <v>201.6</v>
      </c>
      <c r="K1552" s="849">
        <v>17110</v>
      </c>
      <c r="L1552" s="848" t="s">
        <v>9599</v>
      </c>
      <c r="M1552" s="849">
        <v>201.6</v>
      </c>
      <c r="N1552" s="849">
        <v>0</v>
      </c>
      <c r="O1552" s="849">
        <v>14720</v>
      </c>
      <c r="P1552" s="849">
        <v>-426392.920354</v>
      </c>
      <c r="Q1552" s="846" t="s">
        <v>6342</v>
      </c>
      <c r="R1552" s="846" t="s">
        <v>9996</v>
      </c>
      <c r="S1552" s="849">
        <v>178.41</v>
      </c>
      <c r="T1552" s="849">
        <v>17375</v>
      </c>
      <c r="U1552" s="849">
        <v>15090</v>
      </c>
      <c r="V1552" s="849">
        <v>407660.176991</v>
      </c>
      <c r="W1552" s="849">
        <v>-18732.743363</v>
      </c>
      <c r="X1552" s="849">
        <v>0</v>
      </c>
      <c r="Y1552" s="849">
        <v>0</v>
      </c>
      <c r="Z1552" s="850"/>
    </row>
    <row r="1553" s="823" customFormat="1" ht="31.05" hidden="1" customHeight="1" outlineLevel="1" spans="1:26">
      <c r="A1553" s="846" t="s">
        <v>2326</v>
      </c>
      <c r="B1553" s="846" t="s">
        <v>8466</v>
      </c>
      <c r="C1553" s="846" t="s">
        <v>10130</v>
      </c>
      <c r="D1553" s="846" t="s">
        <v>8878</v>
      </c>
      <c r="E1553" s="847" t="s">
        <v>9495</v>
      </c>
      <c r="F1553" s="848" t="s">
        <v>9524</v>
      </c>
      <c r="G1553" s="846" t="s">
        <v>9504</v>
      </c>
      <c r="H1553" s="846" t="s">
        <v>6361</v>
      </c>
      <c r="I1553" s="849">
        <v>909.22</v>
      </c>
      <c r="J1553" s="849">
        <v>201.6</v>
      </c>
      <c r="K1553" s="849">
        <v>2050</v>
      </c>
      <c r="L1553" s="848" t="s">
        <v>9599</v>
      </c>
      <c r="M1553" s="849">
        <v>201.6</v>
      </c>
      <c r="N1553" s="849">
        <v>0</v>
      </c>
      <c r="O1553" s="849">
        <v>2045.49</v>
      </c>
      <c r="P1553" s="849">
        <v>-5793.23469</v>
      </c>
      <c r="Q1553" s="846" t="s">
        <v>6342</v>
      </c>
      <c r="R1553" s="846" t="s">
        <v>9996</v>
      </c>
      <c r="S1553" s="849">
        <v>178.41</v>
      </c>
      <c r="T1553" s="849">
        <v>17380</v>
      </c>
      <c r="U1553" s="849">
        <v>15090</v>
      </c>
      <c r="V1553" s="849">
        <v>408552.212389</v>
      </c>
      <c r="W1553" s="849">
        <v>402758.977699</v>
      </c>
      <c r="X1553" s="849">
        <v>0</v>
      </c>
      <c r="Y1553" s="849">
        <v>0</v>
      </c>
      <c r="Z1553" s="850"/>
    </row>
    <row r="1554" s="823" customFormat="1" ht="31.05" hidden="1" customHeight="1" outlineLevel="1" spans="1:26">
      <c r="A1554" s="846" t="s">
        <v>2326</v>
      </c>
      <c r="B1554" s="846" t="s">
        <v>8466</v>
      </c>
      <c r="C1554" s="846" t="s">
        <v>10131</v>
      </c>
      <c r="D1554" s="846" t="s">
        <v>8631</v>
      </c>
      <c r="E1554" s="847" t="s">
        <v>9495</v>
      </c>
      <c r="F1554" s="848" t="s">
        <v>9531</v>
      </c>
      <c r="G1554" s="846" t="s">
        <v>9497</v>
      </c>
      <c r="H1554" s="846" t="s">
        <v>6361</v>
      </c>
      <c r="I1554" s="849">
        <v>382812.19</v>
      </c>
      <c r="J1554" s="849">
        <v>201.6</v>
      </c>
      <c r="K1554" s="849">
        <v>16600</v>
      </c>
      <c r="L1554" s="848" t="s">
        <v>9599</v>
      </c>
      <c r="M1554" s="849">
        <v>201.6</v>
      </c>
      <c r="N1554" s="849">
        <v>0</v>
      </c>
      <c r="O1554" s="849">
        <v>14720</v>
      </c>
      <c r="P1554" s="849">
        <v>-335405.309735</v>
      </c>
      <c r="Q1554" s="846" t="s">
        <v>6342</v>
      </c>
      <c r="R1554" s="846" t="s">
        <v>9996</v>
      </c>
      <c r="S1554" s="849">
        <v>178.41</v>
      </c>
      <c r="T1554" s="849">
        <v>16965</v>
      </c>
      <c r="U1554" s="849">
        <v>15090</v>
      </c>
      <c r="V1554" s="849">
        <v>334513.274336</v>
      </c>
      <c r="W1554" s="849">
        <v>-892.035398</v>
      </c>
      <c r="X1554" s="849">
        <v>0</v>
      </c>
      <c r="Y1554" s="849">
        <v>0</v>
      </c>
      <c r="Z1554" s="850"/>
    </row>
    <row r="1555" s="823" customFormat="1" ht="31.05" hidden="1" customHeight="1" outlineLevel="1" spans="1:26">
      <c r="A1555" s="846" t="s">
        <v>2326</v>
      </c>
      <c r="B1555" s="846" t="s">
        <v>8466</v>
      </c>
      <c r="C1555" s="846" t="s">
        <v>10132</v>
      </c>
      <c r="D1555" s="846" t="s">
        <v>8681</v>
      </c>
      <c r="E1555" s="847" t="s">
        <v>9495</v>
      </c>
      <c r="F1555" s="848" t="s">
        <v>9987</v>
      </c>
      <c r="G1555" s="846" t="s">
        <v>9497</v>
      </c>
      <c r="H1555" s="846" t="s">
        <v>6361</v>
      </c>
      <c r="I1555" s="849">
        <v>362880</v>
      </c>
      <c r="J1555" s="849">
        <v>201.6</v>
      </c>
      <c r="K1555" s="849">
        <v>16520</v>
      </c>
      <c r="L1555" s="848" t="s">
        <v>9599</v>
      </c>
      <c r="M1555" s="849">
        <v>201.6</v>
      </c>
      <c r="N1555" s="849">
        <v>0</v>
      </c>
      <c r="O1555" s="849">
        <v>14720</v>
      </c>
      <c r="P1555" s="849">
        <v>-321132.743363</v>
      </c>
      <c r="Q1555" s="846" t="s">
        <v>6342</v>
      </c>
      <c r="R1555" s="846" t="s">
        <v>9996</v>
      </c>
      <c r="S1555" s="849">
        <v>178.41</v>
      </c>
      <c r="T1555" s="849">
        <v>16865</v>
      </c>
      <c r="U1555" s="849">
        <v>15090</v>
      </c>
      <c r="V1555" s="849">
        <v>316672.566372</v>
      </c>
      <c r="W1555" s="849">
        <v>-4460.176991</v>
      </c>
      <c r="X1555" s="849">
        <v>0</v>
      </c>
      <c r="Y1555" s="849">
        <v>0</v>
      </c>
      <c r="Z1555" s="850"/>
    </row>
    <row r="1556" s="823" customFormat="1" ht="31.05" hidden="1" customHeight="1" outlineLevel="1" spans="1:26">
      <c r="A1556" s="846" t="s">
        <v>2326</v>
      </c>
      <c r="B1556" s="846" t="s">
        <v>8466</v>
      </c>
      <c r="C1556" s="846" t="s">
        <v>10133</v>
      </c>
      <c r="D1556" s="846" t="s">
        <v>8671</v>
      </c>
      <c r="E1556" s="847" t="s">
        <v>9495</v>
      </c>
      <c r="F1556" s="848" t="s">
        <v>9539</v>
      </c>
      <c r="G1556" s="846" t="s">
        <v>9497</v>
      </c>
      <c r="H1556" s="846" t="s">
        <v>6361</v>
      </c>
      <c r="I1556" s="849">
        <v>403200</v>
      </c>
      <c r="J1556" s="849">
        <v>201.6</v>
      </c>
      <c r="K1556" s="849">
        <v>16720</v>
      </c>
      <c r="L1556" s="848" t="s">
        <v>9599</v>
      </c>
      <c r="M1556" s="849">
        <v>201.6</v>
      </c>
      <c r="N1556" s="849">
        <v>0</v>
      </c>
      <c r="O1556" s="849">
        <v>14720</v>
      </c>
      <c r="P1556" s="849">
        <v>-356814.159292</v>
      </c>
      <c r="Q1556" s="846" t="s">
        <v>6342</v>
      </c>
      <c r="R1556" s="846" t="s">
        <v>9996</v>
      </c>
      <c r="S1556" s="849">
        <v>178.41</v>
      </c>
      <c r="T1556" s="849">
        <v>17045</v>
      </c>
      <c r="U1556" s="849">
        <v>15090</v>
      </c>
      <c r="V1556" s="849">
        <v>348785.840708</v>
      </c>
      <c r="W1556" s="849">
        <v>-8028.318584</v>
      </c>
      <c r="X1556" s="849">
        <v>0</v>
      </c>
      <c r="Y1556" s="849">
        <v>0</v>
      </c>
      <c r="Z1556" s="850"/>
    </row>
    <row r="1557" s="823" customFormat="1" ht="31.05" hidden="1" customHeight="1" outlineLevel="1" spans="1:26">
      <c r="A1557" s="846" t="s">
        <v>2326</v>
      </c>
      <c r="B1557" s="846" t="s">
        <v>8466</v>
      </c>
      <c r="C1557" s="846" t="s">
        <v>10134</v>
      </c>
      <c r="D1557" s="846" t="s">
        <v>8635</v>
      </c>
      <c r="E1557" s="847" t="s">
        <v>9495</v>
      </c>
      <c r="F1557" s="848" t="s">
        <v>9516</v>
      </c>
      <c r="G1557" s="846" t="s">
        <v>9497</v>
      </c>
      <c r="H1557" s="846" t="s">
        <v>6361</v>
      </c>
      <c r="I1557" s="849">
        <v>850752</v>
      </c>
      <c r="J1557" s="849">
        <v>403.2</v>
      </c>
      <c r="K1557" s="849">
        <v>16830</v>
      </c>
      <c r="L1557" s="848" t="s">
        <v>9599</v>
      </c>
      <c r="M1557" s="849">
        <v>403.2</v>
      </c>
      <c r="N1557" s="849">
        <v>0</v>
      </c>
      <c r="O1557" s="849">
        <v>14720</v>
      </c>
      <c r="P1557" s="849">
        <v>-752877.876106</v>
      </c>
      <c r="Q1557" s="846" t="s">
        <v>6342</v>
      </c>
      <c r="R1557" s="846" t="s">
        <v>9996</v>
      </c>
      <c r="S1557" s="849">
        <v>356.81</v>
      </c>
      <c r="T1557" s="849">
        <v>17095</v>
      </c>
      <c r="U1557" s="849">
        <v>15090</v>
      </c>
      <c r="V1557" s="849">
        <v>715412.389381</v>
      </c>
      <c r="W1557" s="849">
        <v>-37465.486726</v>
      </c>
      <c r="X1557" s="849">
        <v>0</v>
      </c>
      <c r="Y1557" s="849">
        <v>0</v>
      </c>
      <c r="Z1557" s="850"/>
    </row>
    <row r="1558" s="823" customFormat="1" ht="31.05" hidden="1" customHeight="1" outlineLevel="1" spans="1:26">
      <c r="A1558" s="846" t="s">
        <v>2326</v>
      </c>
      <c r="B1558" s="846" t="s">
        <v>8466</v>
      </c>
      <c r="C1558" s="846" t="s">
        <v>10135</v>
      </c>
      <c r="D1558" s="846" t="s">
        <v>8912</v>
      </c>
      <c r="E1558" s="847" t="s">
        <v>9495</v>
      </c>
      <c r="F1558" s="848" t="s">
        <v>9516</v>
      </c>
      <c r="G1558" s="846" t="s">
        <v>9497</v>
      </c>
      <c r="H1558" s="846" t="s">
        <v>6361</v>
      </c>
      <c r="I1558" s="849">
        <v>423360</v>
      </c>
      <c r="J1558" s="849">
        <v>201.6</v>
      </c>
      <c r="K1558" s="849">
        <v>16820</v>
      </c>
      <c r="L1558" s="848" t="s">
        <v>9599</v>
      </c>
      <c r="M1558" s="849">
        <v>201.6</v>
      </c>
      <c r="N1558" s="849">
        <v>0</v>
      </c>
      <c r="O1558" s="849">
        <v>14720</v>
      </c>
      <c r="P1558" s="849">
        <v>-374654.867257</v>
      </c>
      <c r="Q1558" s="846" t="s">
        <v>6342</v>
      </c>
      <c r="R1558" s="846" t="s">
        <v>9996</v>
      </c>
      <c r="S1558" s="849">
        <v>178.41</v>
      </c>
      <c r="T1558" s="849">
        <v>17095</v>
      </c>
      <c r="U1558" s="849">
        <v>15090</v>
      </c>
      <c r="V1558" s="849">
        <v>357706.19469</v>
      </c>
      <c r="W1558" s="849">
        <v>-16948.672566</v>
      </c>
      <c r="X1558" s="849">
        <v>0</v>
      </c>
      <c r="Y1558" s="849">
        <v>0</v>
      </c>
      <c r="Z1558" s="850"/>
    </row>
    <row r="1559" s="823" customFormat="1" ht="31.05" hidden="1" customHeight="1" outlineLevel="1" spans="1:26">
      <c r="A1559" s="846" t="s">
        <v>2326</v>
      </c>
      <c r="B1559" s="846" t="s">
        <v>8466</v>
      </c>
      <c r="C1559" s="846" t="s">
        <v>10136</v>
      </c>
      <c r="D1559" s="846" t="s">
        <v>8909</v>
      </c>
      <c r="E1559" s="847" t="s">
        <v>9495</v>
      </c>
      <c r="F1559" s="848" t="s">
        <v>9564</v>
      </c>
      <c r="G1559" s="846" t="s">
        <v>9497</v>
      </c>
      <c r="H1559" s="846" t="s">
        <v>6361</v>
      </c>
      <c r="I1559" s="849">
        <v>389088</v>
      </c>
      <c r="J1559" s="849">
        <v>201.6</v>
      </c>
      <c r="K1559" s="849">
        <v>16650</v>
      </c>
      <c r="L1559" s="848" t="s">
        <v>9599</v>
      </c>
      <c r="M1559" s="849">
        <v>201.6</v>
      </c>
      <c r="N1559" s="849">
        <v>0</v>
      </c>
      <c r="O1559" s="849">
        <v>14720</v>
      </c>
      <c r="P1559" s="849">
        <v>-344325.663717</v>
      </c>
      <c r="Q1559" s="846" t="s">
        <v>6342</v>
      </c>
      <c r="R1559" s="846" t="s">
        <v>9996</v>
      </c>
      <c r="S1559" s="849">
        <v>178.41</v>
      </c>
      <c r="T1559" s="849">
        <v>16940</v>
      </c>
      <c r="U1559" s="849">
        <v>15090</v>
      </c>
      <c r="V1559" s="849">
        <v>330053.097345</v>
      </c>
      <c r="W1559" s="849">
        <v>-14272.566372</v>
      </c>
      <c r="X1559" s="849">
        <v>0</v>
      </c>
      <c r="Y1559" s="849">
        <v>0</v>
      </c>
      <c r="Z1559" s="850"/>
    </row>
    <row r="1560" s="823" customFormat="1" ht="31.05" hidden="1" customHeight="1" outlineLevel="1" spans="1:26">
      <c r="A1560" s="846" t="s">
        <v>2326</v>
      </c>
      <c r="B1560" s="846" t="s">
        <v>8466</v>
      </c>
      <c r="C1560" s="846" t="s">
        <v>10137</v>
      </c>
      <c r="D1560" s="846" t="s">
        <v>8621</v>
      </c>
      <c r="E1560" s="847" t="s">
        <v>9495</v>
      </c>
      <c r="F1560" s="848" t="s">
        <v>9516</v>
      </c>
      <c r="G1560" s="846" t="s">
        <v>9497</v>
      </c>
      <c r="H1560" s="846" t="s">
        <v>6361</v>
      </c>
      <c r="I1560" s="849">
        <v>424368</v>
      </c>
      <c r="J1560" s="849">
        <v>201.6</v>
      </c>
      <c r="K1560" s="849">
        <v>16825</v>
      </c>
      <c r="L1560" s="848" t="s">
        <v>9599</v>
      </c>
      <c r="M1560" s="849">
        <v>201.6</v>
      </c>
      <c r="N1560" s="849">
        <v>0</v>
      </c>
      <c r="O1560" s="849">
        <v>14720</v>
      </c>
      <c r="P1560" s="849">
        <v>-375546.902655</v>
      </c>
      <c r="Q1560" s="846" t="s">
        <v>6342</v>
      </c>
      <c r="R1560" s="846" t="s">
        <v>9996</v>
      </c>
      <c r="S1560" s="849">
        <v>178.41</v>
      </c>
      <c r="T1560" s="849">
        <v>17095</v>
      </c>
      <c r="U1560" s="849">
        <v>15090</v>
      </c>
      <c r="V1560" s="849">
        <v>357706.19469</v>
      </c>
      <c r="W1560" s="849">
        <v>-17840.707965</v>
      </c>
      <c r="X1560" s="849">
        <v>0</v>
      </c>
      <c r="Y1560" s="849">
        <v>0</v>
      </c>
      <c r="Z1560" s="850"/>
    </row>
    <row r="1561" s="823" customFormat="1" ht="31.05" hidden="1" customHeight="1" outlineLevel="1" spans="1:26">
      <c r="A1561" s="846" t="s">
        <v>2326</v>
      </c>
      <c r="B1561" s="846" t="s">
        <v>8466</v>
      </c>
      <c r="C1561" s="846" t="s">
        <v>10138</v>
      </c>
      <c r="D1561" s="846" t="s">
        <v>8909</v>
      </c>
      <c r="E1561" s="847" t="s">
        <v>9495</v>
      </c>
      <c r="F1561" s="848" t="s">
        <v>9564</v>
      </c>
      <c r="G1561" s="846" t="s">
        <v>9497</v>
      </c>
      <c r="H1561" s="846" t="s">
        <v>6361</v>
      </c>
      <c r="I1561" s="849">
        <v>389088</v>
      </c>
      <c r="J1561" s="849">
        <v>201.6</v>
      </c>
      <c r="K1561" s="849">
        <v>16650</v>
      </c>
      <c r="L1561" s="848" t="s">
        <v>9599</v>
      </c>
      <c r="M1561" s="849">
        <v>201.6</v>
      </c>
      <c r="N1561" s="849">
        <v>0</v>
      </c>
      <c r="O1561" s="849">
        <v>14720</v>
      </c>
      <c r="P1561" s="849">
        <v>-344325.663717</v>
      </c>
      <c r="Q1561" s="846" t="s">
        <v>6342</v>
      </c>
      <c r="R1561" s="846" t="s">
        <v>9996</v>
      </c>
      <c r="S1561" s="849">
        <v>178.41</v>
      </c>
      <c r="T1561" s="849">
        <v>16940</v>
      </c>
      <c r="U1561" s="849">
        <v>15090</v>
      </c>
      <c r="V1561" s="849">
        <v>330053.097345</v>
      </c>
      <c r="W1561" s="849">
        <v>-14272.566372</v>
      </c>
      <c r="X1561" s="849">
        <v>0</v>
      </c>
      <c r="Y1561" s="849">
        <v>0</v>
      </c>
      <c r="Z1561" s="850"/>
    </row>
    <row r="1562" s="823" customFormat="1" ht="31.05" hidden="1" customHeight="1" outlineLevel="1" spans="1:26">
      <c r="A1562" s="846" t="s">
        <v>2326</v>
      </c>
      <c r="B1562" s="846" t="s">
        <v>8466</v>
      </c>
      <c r="C1562" s="846" t="s">
        <v>10139</v>
      </c>
      <c r="D1562" s="846" t="s">
        <v>8909</v>
      </c>
      <c r="E1562" s="847" t="s">
        <v>9495</v>
      </c>
      <c r="F1562" s="848" t="s">
        <v>9494</v>
      </c>
      <c r="G1562" s="846" t="s">
        <v>9497</v>
      </c>
      <c r="H1562" s="846" t="s">
        <v>6361</v>
      </c>
      <c r="I1562" s="849">
        <v>822528</v>
      </c>
      <c r="J1562" s="849">
        <v>403.2</v>
      </c>
      <c r="K1562" s="849">
        <v>16760</v>
      </c>
      <c r="L1562" s="848" t="s">
        <v>9599</v>
      </c>
      <c r="M1562" s="849">
        <v>403.2</v>
      </c>
      <c r="N1562" s="849">
        <v>0</v>
      </c>
      <c r="O1562" s="849">
        <v>14720</v>
      </c>
      <c r="P1562" s="849">
        <v>-727900.884956</v>
      </c>
      <c r="Q1562" s="846" t="s">
        <v>6342</v>
      </c>
      <c r="R1562" s="846" t="s">
        <v>9996</v>
      </c>
      <c r="S1562" s="849">
        <v>356.81</v>
      </c>
      <c r="T1562" s="849">
        <v>17095</v>
      </c>
      <c r="U1562" s="849">
        <v>15090</v>
      </c>
      <c r="V1562" s="849">
        <v>715412.389381</v>
      </c>
      <c r="W1562" s="849">
        <v>-12488.495575</v>
      </c>
      <c r="X1562" s="849">
        <v>0</v>
      </c>
      <c r="Y1562" s="849">
        <v>0</v>
      </c>
      <c r="Z1562" s="850"/>
    </row>
    <row r="1563" s="823" customFormat="1" ht="31.05" hidden="1" customHeight="1" outlineLevel="1" spans="1:26">
      <c r="A1563" s="846" t="s">
        <v>2326</v>
      </c>
      <c r="B1563" s="846" t="s">
        <v>8466</v>
      </c>
      <c r="C1563" s="846" t="s">
        <v>10140</v>
      </c>
      <c r="D1563" s="846" t="s">
        <v>8869</v>
      </c>
      <c r="E1563" s="847" t="s">
        <v>9495</v>
      </c>
      <c r="F1563" s="848" t="s">
        <v>9539</v>
      </c>
      <c r="G1563" s="846" t="s">
        <v>9504</v>
      </c>
      <c r="H1563" s="846" t="s">
        <v>6361</v>
      </c>
      <c r="I1563" s="849">
        <v>-6146.78</v>
      </c>
      <c r="J1563" s="849">
        <v>201.6</v>
      </c>
      <c r="K1563" s="849">
        <v>2015</v>
      </c>
      <c r="L1563" s="848" t="s">
        <v>9599</v>
      </c>
      <c r="M1563" s="849">
        <v>201.6</v>
      </c>
      <c r="N1563" s="849">
        <v>0</v>
      </c>
      <c r="O1563" s="849">
        <v>2045.49</v>
      </c>
      <c r="P1563" s="849">
        <v>39165.349381</v>
      </c>
      <c r="Q1563" s="846" t="s">
        <v>6342</v>
      </c>
      <c r="R1563" s="846" t="s">
        <v>9996</v>
      </c>
      <c r="S1563" s="849">
        <v>178.41</v>
      </c>
      <c r="T1563" s="849">
        <v>17045</v>
      </c>
      <c r="U1563" s="849">
        <v>15090</v>
      </c>
      <c r="V1563" s="849">
        <v>348785.840708</v>
      </c>
      <c r="W1563" s="849">
        <v>387951.190088</v>
      </c>
      <c r="X1563" s="849">
        <v>0</v>
      </c>
      <c r="Y1563" s="849">
        <v>0</v>
      </c>
      <c r="Z1563" s="850"/>
    </row>
    <row r="1564" s="823" customFormat="1" ht="31.05" hidden="1" customHeight="1" outlineLevel="1" spans="1:26">
      <c r="A1564" s="846" t="s">
        <v>2326</v>
      </c>
      <c r="B1564" s="846" t="s">
        <v>8466</v>
      </c>
      <c r="C1564" s="846" t="s">
        <v>10141</v>
      </c>
      <c r="D1564" s="846" t="s">
        <v>8899</v>
      </c>
      <c r="E1564" s="847" t="s">
        <v>9495</v>
      </c>
      <c r="F1564" s="848" t="s">
        <v>9494</v>
      </c>
      <c r="G1564" s="846" t="s">
        <v>9497</v>
      </c>
      <c r="H1564" s="846" t="s">
        <v>6361</v>
      </c>
      <c r="I1564" s="849">
        <v>413280</v>
      </c>
      <c r="J1564" s="849">
        <v>201.6</v>
      </c>
      <c r="K1564" s="849">
        <v>16770</v>
      </c>
      <c r="L1564" s="848" t="s">
        <v>9599</v>
      </c>
      <c r="M1564" s="849">
        <v>201.6</v>
      </c>
      <c r="N1564" s="849">
        <v>0</v>
      </c>
      <c r="O1564" s="849">
        <v>14720</v>
      </c>
      <c r="P1564" s="849">
        <v>-365734.513274</v>
      </c>
      <c r="Q1564" s="846" t="s">
        <v>6342</v>
      </c>
      <c r="R1564" s="846" t="s">
        <v>9996</v>
      </c>
      <c r="S1564" s="849">
        <v>178.41</v>
      </c>
      <c r="T1564" s="849">
        <v>17095</v>
      </c>
      <c r="U1564" s="849">
        <v>15090</v>
      </c>
      <c r="V1564" s="849">
        <v>357706.19469</v>
      </c>
      <c r="W1564" s="849">
        <v>-8028.318584</v>
      </c>
      <c r="X1564" s="849">
        <v>0</v>
      </c>
      <c r="Y1564" s="849">
        <v>0</v>
      </c>
      <c r="Z1564" s="850"/>
    </row>
    <row r="1565" s="823" customFormat="1" ht="31.05" hidden="1" customHeight="1" outlineLevel="1" spans="1:26">
      <c r="A1565" s="846" t="s">
        <v>2326</v>
      </c>
      <c r="B1565" s="846" t="s">
        <v>8466</v>
      </c>
      <c r="C1565" s="846" t="s">
        <v>10142</v>
      </c>
      <c r="D1565" s="846" t="s">
        <v>8684</v>
      </c>
      <c r="E1565" s="847" t="s">
        <v>9495</v>
      </c>
      <c r="F1565" s="848" t="s">
        <v>9824</v>
      </c>
      <c r="G1565" s="846" t="s">
        <v>9497</v>
      </c>
      <c r="H1565" s="846" t="s">
        <v>6361</v>
      </c>
      <c r="I1565" s="849">
        <v>385056</v>
      </c>
      <c r="J1565" s="849">
        <v>201.6</v>
      </c>
      <c r="K1565" s="849">
        <v>16630</v>
      </c>
      <c r="L1565" s="848" t="s">
        <v>9599</v>
      </c>
      <c r="M1565" s="849">
        <v>201.6</v>
      </c>
      <c r="N1565" s="849">
        <v>0</v>
      </c>
      <c r="O1565" s="849">
        <v>14720</v>
      </c>
      <c r="P1565" s="849">
        <v>-340757.522124</v>
      </c>
      <c r="Q1565" s="846" t="s">
        <v>6342</v>
      </c>
      <c r="R1565" s="846" t="s">
        <v>9996</v>
      </c>
      <c r="S1565" s="849">
        <v>178.41</v>
      </c>
      <c r="T1565" s="849">
        <v>16905</v>
      </c>
      <c r="U1565" s="849">
        <v>15090</v>
      </c>
      <c r="V1565" s="849">
        <v>323808.849558</v>
      </c>
      <c r="W1565" s="849">
        <v>-16948.672566</v>
      </c>
      <c r="X1565" s="849">
        <v>0</v>
      </c>
      <c r="Y1565" s="849">
        <v>0</v>
      </c>
      <c r="Z1565" s="850"/>
    </row>
    <row r="1566" s="823" customFormat="1" ht="31.05" hidden="1" customHeight="1" outlineLevel="1" spans="1:26">
      <c r="A1566" s="846" t="s">
        <v>2326</v>
      </c>
      <c r="B1566" s="846" t="s">
        <v>8466</v>
      </c>
      <c r="C1566" s="846" t="s">
        <v>10143</v>
      </c>
      <c r="D1566" s="846" t="s">
        <v>8681</v>
      </c>
      <c r="E1566" s="847" t="s">
        <v>9495</v>
      </c>
      <c r="F1566" s="848" t="s">
        <v>9824</v>
      </c>
      <c r="G1566" s="846" t="s">
        <v>9497</v>
      </c>
      <c r="H1566" s="846" t="s">
        <v>6361</v>
      </c>
      <c r="I1566" s="849">
        <v>385056</v>
      </c>
      <c r="J1566" s="849">
        <v>201.6</v>
      </c>
      <c r="K1566" s="849">
        <v>16630</v>
      </c>
      <c r="L1566" s="848" t="s">
        <v>9599</v>
      </c>
      <c r="M1566" s="849">
        <v>201.6</v>
      </c>
      <c r="N1566" s="849">
        <v>0</v>
      </c>
      <c r="O1566" s="849">
        <v>14720</v>
      </c>
      <c r="P1566" s="849">
        <v>-340757.522124</v>
      </c>
      <c r="Q1566" s="846" t="s">
        <v>6342</v>
      </c>
      <c r="R1566" s="846" t="s">
        <v>9996</v>
      </c>
      <c r="S1566" s="849">
        <v>178.41</v>
      </c>
      <c r="T1566" s="849">
        <v>16905</v>
      </c>
      <c r="U1566" s="849">
        <v>15090</v>
      </c>
      <c r="V1566" s="849">
        <v>323808.849558</v>
      </c>
      <c r="W1566" s="849">
        <v>-16948.672566</v>
      </c>
      <c r="X1566" s="849">
        <v>0</v>
      </c>
      <c r="Y1566" s="849">
        <v>0</v>
      </c>
      <c r="Z1566" s="850"/>
    </row>
    <row r="1567" s="823" customFormat="1" ht="31.05" hidden="1" customHeight="1" outlineLevel="1" spans="1:26">
      <c r="A1567" s="846" t="s">
        <v>2326</v>
      </c>
      <c r="B1567" s="846" t="s">
        <v>8466</v>
      </c>
      <c r="C1567" s="846" t="s">
        <v>10144</v>
      </c>
      <c r="D1567" s="846" t="s">
        <v>8675</v>
      </c>
      <c r="E1567" s="847" t="s">
        <v>9495</v>
      </c>
      <c r="F1567" s="848" t="s">
        <v>9534</v>
      </c>
      <c r="G1567" s="846" t="s">
        <v>9497</v>
      </c>
      <c r="H1567" s="846" t="s">
        <v>6361</v>
      </c>
      <c r="I1567" s="849">
        <v>399168</v>
      </c>
      <c r="J1567" s="849">
        <v>201.6</v>
      </c>
      <c r="K1567" s="849">
        <v>16700</v>
      </c>
      <c r="L1567" s="848" t="s">
        <v>9599</v>
      </c>
      <c r="M1567" s="849">
        <v>201.6</v>
      </c>
      <c r="N1567" s="849">
        <v>0</v>
      </c>
      <c r="O1567" s="849">
        <v>14720</v>
      </c>
      <c r="P1567" s="849">
        <v>-353246.017699</v>
      </c>
      <c r="Q1567" s="846" t="s">
        <v>6342</v>
      </c>
      <c r="R1567" s="846" t="s">
        <v>9996</v>
      </c>
      <c r="S1567" s="849">
        <v>178.41</v>
      </c>
      <c r="T1567" s="849">
        <v>16975</v>
      </c>
      <c r="U1567" s="849">
        <v>15090</v>
      </c>
      <c r="V1567" s="849">
        <v>336297.345133</v>
      </c>
      <c r="W1567" s="849">
        <v>-16948.672566</v>
      </c>
      <c r="X1567" s="849">
        <v>0</v>
      </c>
      <c r="Y1567" s="849">
        <v>0</v>
      </c>
      <c r="Z1567" s="850"/>
    </row>
    <row r="1568" s="823" customFormat="1" ht="31.05" hidden="1" customHeight="1" outlineLevel="1" spans="1:26">
      <c r="A1568" s="846" t="s">
        <v>2326</v>
      </c>
      <c r="B1568" s="846" t="s">
        <v>8466</v>
      </c>
      <c r="C1568" s="846" t="s">
        <v>10145</v>
      </c>
      <c r="D1568" s="846" t="s">
        <v>8933</v>
      </c>
      <c r="E1568" s="847" t="s">
        <v>9495</v>
      </c>
      <c r="F1568" s="848" t="s">
        <v>8066</v>
      </c>
      <c r="G1568" s="846" t="s">
        <v>9497</v>
      </c>
      <c r="H1568" s="846" t="s">
        <v>6361</v>
      </c>
      <c r="I1568" s="849">
        <v>350784</v>
      </c>
      <c r="J1568" s="849">
        <v>201.6</v>
      </c>
      <c r="K1568" s="849">
        <v>16460</v>
      </c>
      <c r="L1568" s="848" t="s">
        <v>9599</v>
      </c>
      <c r="M1568" s="849">
        <v>201.6</v>
      </c>
      <c r="N1568" s="849">
        <v>0</v>
      </c>
      <c r="O1568" s="849">
        <v>14720</v>
      </c>
      <c r="P1568" s="849">
        <v>-310428.318584</v>
      </c>
      <c r="Q1568" s="846" t="s">
        <v>6342</v>
      </c>
      <c r="R1568" s="846" t="s">
        <v>9996</v>
      </c>
      <c r="S1568" s="849">
        <v>178.41</v>
      </c>
      <c r="T1568" s="849">
        <v>16670</v>
      </c>
      <c r="U1568" s="849">
        <v>15090</v>
      </c>
      <c r="V1568" s="849">
        <v>281883.185841</v>
      </c>
      <c r="W1568" s="849">
        <v>-28545.132743</v>
      </c>
      <c r="X1568" s="849">
        <v>0</v>
      </c>
      <c r="Y1568" s="849">
        <v>0</v>
      </c>
      <c r="Z1568" s="850"/>
    </row>
    <row r="1569" s="823" customFormat="1" ht="31.05" hidden="1" customHeight="1" outlineLevel="1" spans="1:26">
      <c r="A1569" s="846" t="s">
        <v>2326</v>
      </c>
      <c r="B1569" s="846" t="s">
        <v>8466</v>
      </c>
      <c r="C1569" s="846" t="s">
        <v>10146</v>
      </c>
      <c r="D1569" s="846" t="s">
        <v>8643</v>
      </c>
      <c r="E1569" s="847" t="s">
        <v>9495</v>
      </c>
      <c r="F1569" s="848" t="s">
        <v>8066</v>
      </c>
      <c r="G1569" s="846" t="s">
        <v>9497</v>
      </c>
      <c r="H1569" s="846" t="s">
        <v>6361</v>
      </c>
      <c r="I1569" s="849">
        <v>352800</v>
      </c>
      <c r="J1569" s="849">
        <v>201.6</v>
      </c>
      <c r="K1569" s="849">
        <v>16470</v>
      </c>
      <c r="L1569" s="848" t="s">
        <v>9599</v>
      </c>
      <c r="M1569" s="849">
        <v>201.6</v>
      </c>
      <c r="N1569" s="849">
        <v>0</v>
      </c>
      <c r="O1569" s="849">
        <v>14720</v>
      </c>
      <c r="P1569" s="849">
        <v>-312212.389381</v>
      </c>
      <c r="Q1569" s="846" t="s">
        <v>6342</v>
      </c>
      <c r="R1569" s="846" t="s">
        <v>9996</v>
      </c>
      <c r="S1569" s="849">
        <v>178.41</v>
      </c>
      <c r="T1569" s="849">
        <v>16670</v>
      </c>
      <c r="U1569" s="849">
        <v>15090</v>
      </c>
      <c r="V1569" s="849">
        <v>281883.185841</v>
      </c>
      <c r="W1569" s="849">
        <v>-30329.20354</v>
      </c>
      <c r="X1569" s="849">
        <v>0</v>
      </c>
      <c r="Y1569" s="849">
        <v>0</v>
      </c>
      <c r="Z1569" s="850"/>
    </row>
    <row r="1570" s="823" customFormat="1" ht="31.05" hidden="1" customHeight="1" outlineLevel="1" spans="1:26">
      <c r="A1570" s="846" t="s">
        <v>2326</v>
      </c>
      <c r="B1570" s="846" t="s">
        <v>8466</v>
      </c>
      <c r="C1570" s="846" t="s">
        <v>10147</v>
      </c>
      <c r="D1570" s="846" t="s">
        <v>8913</v>
      </c>
      <c r="E1570" s="847" t="s">
        <v>9495</v>
      </c>
      <c r="F1570" s="848" t="s">
        <v>8066</v>
      </c>
      <c r="G1570" s="846" t="s">
        <v>9497</v>
      </c>
      <c r="H1570" s="846" t="s">
        <v>6361</v>
      </c>
      <c r="I1570" s="849">
        <v>350784</v>
      </c>
      <c r="J1570" s="849">
        <v>201.6</v>
      </c>
      <c r="K1570" s="849">
        <v>16460</v>
      </c>
      <c r="L1570" s="848" t="s">
        <v>9599</v>
      </c>
      <c r="M1570" s="849">
        <v>201.6</v>
      </c>
      <c r="N1570" s="849">
        <v>0</v>
      </c>
      <c r="O1570" s="849">
        <v>14720</v>
      </c>
      <c r="P1570" s="849">
        <v>-310428.318584</v>
      </c>
      <c r="Q1570" s="846" t="s">
        <v>6342</v>
      </c>
      <c r="R1570" s="846" t="s">
        <v>9996</v>
      </c>
      <c r="S1570" s="849">
        <v>178.41</v>
      </c>
      <c r="T1570" s="849">
        <v>16670</v>
      </c>
      <c r="U1570" s="849">
        <v>15090</v>
      </c>
      <c r="V1570" s="849">
        <v>281883.185841</v>
      </c>
      <c r="W1570" s="849">
        <v>-28545.132743</v>
      </c>
      <c r="X1570" s="849">
        <v>0</v>
      </c>
      <c r="Y1570" s="849">
        <v>0</v>
      </c>
      <c r="Z1570" s="850"/>
    </row>
    <row r="1571" s="823" customFormat="1" ht="31.05" hidden="1" customHeight="1" outlineLevel="1" spans="1:26">
      <c r="A1571" s="846" t="s">
        <v>2326</v>
      </c>
      <c r="B1571" s="846" t="s">
        <v>8466</v>
      </c>
      <c r="C1571" s="846" t="s">
        <v>10148</v>
      </c>
      <c r="D1571" s="846" t="s">
        <v>8913</v>
      </c>
      <c r="E1571" s="847" t="s">
        <v>9495</v>
      </c>
      <c r="F1571" s="848" t="s">
        <v>8066</v>
      </c>
      <c r="G1571" s="846" t="s">
        <v>9497</v>
      </c>
      <c r="H1571" s="846" t="s">
        <v>6361</v>
      </c>
      <c r="I1571" s="849">
        <v>350784</v>
      </c>
      <c r="J1571" s="849">
        <v>201.6</v>
      </c>
      <c r="K1571" s="849">
        <v>16460</v>
      </c>
      <c r="L1571" s="848" t="s">
        <v>9599</v>
      </c>
      <c r="M1571" s="849">
        <v>201.6</v>
      </c>
      <c r="N1571" s="849">
        <v>0</v>
      </c>
      <c r="O1571" s="849">
        <v>14720</v>
      </c>
      <c r="P1571" s="849">
        <v>-310428.318584</v>
      </c>
      <c r="Q1571" s="846" t="s">
        <v>6342</v>
      </c>
      <c r="R1571" s="846" t="s">
        <v>9996</v>
      </c>
      <c r="S1571" s="849">
        <v>178.41</v>
      </c>
      <c r="T1571" s="849">
        <v>16670</v>
      </c>
      <c r="U1571" s="849">
        <v>15090</v>
      </c>
      <c r="V1571" s="849">
        <v>281883.185841</v>
      </c>
      <c r="W1571" s="849">
        <v>-28545.132743</v>
      </c>
      <c r="X1571" s="849">
        <v>0</v>
      </c>
      <c r="Y1571" s="849">
        <v>0</v>
      </c>
      <c r="Z1571" s="850"/>
    </row>
    <row r="1572" s="823" customFormat="1" ht="31.05" hidden="1" customHeight="1" outlineLevel="1" spans="1:26">
      <c r="A1572" s="846" t="s">
        <v>2326</v>
      </c>
      <c r="B1572" s="846" t="s">
        <v>8466</v>
      </c>
      <c r="C1572" s="846" t="s">
        <v>10149</v>
      </c>
      <c r="D1572" s="846" t="s">
        <v>8914</v>
      </c>
      <c r="E1572" s="847" t="s">
        <v>9495</v>
      </c>
      <c r="F1572" s="848" t="s">
        <v>8066</v>
      </c>
      <c r="G1572" s="846" t="s">
        <v>9497</v>
      </c>
      <c r="H1572" s="846" t="s">
        <v>6361</v>
      </c>
      <c r="I1572" s="849">
        <v>348768</v>
      </c>
      <c r="J1572" s="849">
        <v>201.6</v>
      </c>
      <c r="K1572" s="849">
        <v>16450</v>
      </c>
      <c r="L1572" s="848" t="s">
        <v>9599</v>
      </c>
      <c r="M1572" s="849">
        <v>201.6</v>
      </c>
      <c r="N1572" s="849">
        <v>0</v>
      </c>
      <c r="O1572" s="849">
        <v>14720</v>
      </c>
      <c r="P1572" s="849">
        <v>-308644.247788</v>
      </c>
      <c r="Q1572" s="846" t="s">
        <v>6342</v>
      </c>
      <c r="R1572" s="846" t="s">
        <v>9996</v>
      </c>
      <c r="S1572" s="849">
        <v>178.41</v>
      </c>
      <c r="T1572" s="849">
        <v>16670</v>
      </c>
      <c r="U1572" s="849">
        <v>15090</v>
      </c>
      <c r="V1572" s="849">
        <v>281883.185841</v>
      </c>
      <c r="W1572" s="849">
        <v>-26761.061947</v>
      </c>
      <c r="X1572" s="849">
        <v>0</v>
      </c>
      <c r="Y1572" s="849">
        <v>0</v>
      </c>
      <c r="Z1572" s="850"/>
    </row>
    <row r="1573" s="823" customFormat="1" ht="31.05" hidden="1" customHeight="1" outlineLevel="1" spans="1:26">
      <c r="A1573" s="846" t="s">
        <v>2326</v>
      </c>
      <c r="B1573" s="846" t="s">
        <v>8466</v>
      </c>
      <c r="C1573" s="846" t="s">
        <v>10150</v>
      </c>
      <c r="D1573" s="846" t="s">
        <v>8915</v>
      </c>
      <c r="E1573" s="847" t="s">
        <v>9495</v>
      </c>
      <c r="F1573" s="848" t="s">
        <v>9772</v>
      </c>
      <c r="G1573" s="846" t="s">
        <v>9497</v>
      </c>
      <c r="H1573" s="846" t="s">
        <v>6361</v>
      </c>
      <c r="I1573" s="849">
        <v>308448</v>
      </c>
      <c r="J1573" s="849">
        <v>201.6</v>
      </c>
      <c r="K1573" s="849">
        <v>16250</v>
      </c>
      <c r="L1573" s="848" t="s">
        <v>9599</v>
      </c>
      <c r="M1573" s="849">
        <v>201.6</v>
      </c>
      <c r="N1573" s="849">
        <v>0</v>
      </c>
      <c r="O1573" s="849">
        <v>14720</v>
      </c>
      <c r="P1573" s="849">
        <v>-272962.831858</v>
      </c>
      <c r="Q1573" s="846" t="s">
        <v>6342</v>
      </c>
      <c r="R1573" s="846" t="s">
        <v>9996</v>
      </c>
      <c r="S1573" s="849">
        <v>178.41</v>
      </c>
      <c r="T1573" s="849">
        <v>16585</v>
      </c>
      <c r="U1573" s="849">
        <v>15090</v>
      </c>
      <c r="V1573" s="849">
        <v>266718.584071</v>
      </c>
      <c r="W1573" s="849">
        <v>-6244.247788</v>
      </c>
      <c r="X1573" s="849">
        <v>0</v>
      </c>
      <c r="Y1573" s="849">
        <v>0</v>
      </c>
      <c r="Z1573" s="850"/>
    </row>
    <row r="1574" s="823" customFormat="1" ht="31.05" hidden="1" customHeight="1" outlineLevel="1" spans="1:26">
      <c r="A1574" s="846" t="s">
        <v>2326</v>
      </c>
      <c r="B1574" s="846" t="s">
        <v>8466</v>
      </c>
      <c r="C1574" s="846" t="s">
        <v>10151</v>
      </c>
      <c r="D1574" s="846" t="s">
        <v>8918</v>
      </c>
      <c r="E1574" s="847" t="s">
        <v>9495</v>
      </c>
      <c r="F1574" s="848" t="s">
        <v>9543</v>
      </c>
      <c r="G1574" s="846" t="s">
        <v>9497</v>
      </c>
      <c r="H1574" s="846" t="s">
        <v>6361</v>
      </c>
      <c r="I1574" s="849">
        <v>344736</v>
      </c>
      <c r="J1574" s="849">
        <v>201.6</v>
      </c>
      <c r="K1574" s="849">
        <v>16430</v>
      </c>
      <c r="L1574" s="848" t="s">
        <v>9599</v>
      </c>
      <c r="M1574" s="849">
        <v>201.6</v>
      </c>
      <c r="N1574" s="849">
        <v>0</v>
      </c>
      <c r="O1574" s="849">
        <v>14720</v>
      </c>
      <c r="P1574" s="849">
        <v>-305076.106195</v>
      </c>
      <c r="Q1574" s="846" t="s">
        <v>6342</v>
      </c>
      <c r="R1574" s="846" t="s">
        <v>9996</v>
      </c>
      <c r="S1574" s="849">
        <v>178.41</v>
      </c>
      <c r="T1574" s="849">
        <v>16725</v>
      </c>
      <c r="U1574" s="849">
        <v>15090</v>
      </c>
      <c r="V1574" s="849">
        <v>291695.575221</v>
      </c>
      <c r="W1574" s="849">
        <v>-13380.530973</v>
      </c>
      <c r="X1574" s="849">
        <v>0</v>
      </c>
      <c r="Y1574" s="849">
        <v>0</v>
      </c>
      <c r="Z1574" s="850"/>
    </row>
    <row r="1575" s="823" customFormat="1" ht="31.05" hidden="1" customHeight="1" outlineLevel="1" spans="1:26">
      <c r="A1575" s="846" t="s">
        <v>2326</v>
      </c>
      <c r="B1575" s="846" t="s">
        <v>8466</v>
      </c>
      <c r="C1575" s="846" t="s">
        <v>10152</v>
      </c>
      <c r="D1575" s="846" t="s">
        <v>8469</v>
      </c>
      <c r="E1575" s="847" t="s">
        <v>9495</v>
      </c>
      <c r="F1575" s="848" t="s">
        <v>9772</v>
      </c>
      <c r="G1575" s="846" t="s">
        <v>9497</v>
      </c>
      <c r="H1575" s="846" t="s">
        <v>6361</v>
      </c>
      <c r="I1575" s="849">
        <v>342720</v>
      </c>
      <c r="J1575" s="849">
        <v>201.6</v>
      </c>
      <c r="K1575" s="849">
        <v>16420</v>
      </c>
      <c r="L1575" s="848" t="s">
        <v>9599</v>
      </c>
      <c r="M1575" s="849">
        <v>201.6</v>
      </c>
      <c r="N1575" s="849">
        <v>0</v>
      </c>
      <c r="O1575" s="849">
        <v>14720</v>
      </c>
      <c r="P1575" s="849">
        <v>-303292.035398</v>
      </c>
      <c r="Q1575" s="846" t="s">
        <v>6342</v>
      </c>
      <c r="R1575" s="846" t="s">
        <v>9996</v>
      </c>
      <c r="S1575" s="849">
        <v>178.41</v>
      </c>
      <c r="T1575" s="849">
        <v>16585</v>
      </c>
      <c r="U1575" s="849">
        <v>15090</v>
      </c>
      <c r="V1575" s="849">
        <v>266718.584071</v>
      </c>
      <c r="W1575" s="849">
        <v>-36573.451327</v>
      </c>
      <c r="X1575" s="849">
        <v>0</v>
      </c>
      <c r="Y1575" s="849">
        <v>0</v>
      </c>
      <c r="Z1575" s="850"/>
    </row>
    <row r="1576" s="823" customFormat="1" ht="31.05" hidden="1" customHeight="1" outlineLevel="1" spans="1:26">
      <c r="A1576" s="846" t="s">
        <v>2326</v>
      </c>
      <c r="B1576" s="846" t="s">
        <v>8466</v>
      </c>
      <c r="C1576" s="846" t="s">
        <v>10153</v>
      </c>
      <c r="D1576" s="846" t="s">
        <v>8618</v>
      </c>
      <c r="E1576" s="847" t="s">
        <v>9495</v>
      </c>
      <c r="F1576" s="848" t="s">
        <v>8189</v>
      </c>
      <c r="G1576" s="846" t="s">
        <v>9497</v>
      </c>
      <c r="H1576" s="846" t="s">
        <v>6361</v>
      </c>
      <c r="I1576" s="849">
        <v>266112</v>
      </c>
      <c r="J1576" s="849">
        <v>201.6</v>
      </c>
      <c r="K1576" s="849">
        <v>16040</v>
      </c>
      <c r="L1576" s="848" t="s">
        <v>9599</v>
      </c>
      <c r="M1576" s="849">
        <v>201.6</v>
      </c>
      <c r="N1576" s="849">
        <v>0</v>
      </c>
      <c r="O1576" s="849">
        <v>14720</v>
      </c>
      <c r="P1576" s="849">
        <v>-235497.345133</v>
      </c>
      <c r="Q1576" s="846" t="s">
        <v>6342</v>
      </c>
      <c r="R1576" s="846" t="s">
        <v>9996</v>
      </c>
      <c r="S1576" s="849">
        <v>178.41</v>
      </c>
      <c r="T1576" s="849">
        <v>16295</v>
      </c>
      <c r="U1576" s="849">
        <v>15090</v>
      </c>
      <c r="V1576" s="849">
        <v>214980.530973</v>
      </c>
      <c r="W1576" s="849">
        <v>-20516.814159</v>
      </c>
      <c r="X1576" s="849">
        <v>0</v>
      </c>
      <c r="Y1576" s="849">
        <v>0</v>
      </c>
      <c r="Z1576" s="850"/>
    </row>
    <row r="1577" s="823" customFormat="1" ht="31.05" hidden="1" customHeight="1" outlineLevel="1" spans="1:26">
      <c r="A1577" s="846" t="s">
        <v>2326</v>
      </c>
      <c r="B1577" s="846" t="s">
        <v>8466</v>
      </c>
      <c r="C1577" s="846" t="s">
        <v>10154</v>
      </c>
      <c r="D1577" s="846" t="s">
        <v>8832</v>
      </c>
      <c r="E1577" s="847" t="s">
        <v>9495</v>
      </c>
      <c r="F1577" s="848" t="s">
        <v>9508</v>
      </c>
      <c r="G1577" s="846" t="s">
        <v>9497</v>
      </c>
      <c r="H1577" s="846" t="s">
        <v>6361</v>
      </c>
      <c r="I1577" s="849">
        <v>-48384</v>
      </c>
      <c r="J1577" s="849">
        <v>403.2</v>
      </c>
      <c r="K1577" s="849">
        <v>14600</v>
      </c>
      <c r="L1577" s="848" t="s">
        <v>9599</v>
      </c>
      <c r="M1577" s="849">
        <v>403.2</v>
      </c>
      <c r="N1577" s="849">
        <v>0</v>
      </c>
      <c r="O1577" s="849">
        <v>14720</v>
      </c>
      <c r="P1577" s="849">
        <v>42817.699115</v>
      </c>
      <c r="Q1577" s="846" t="s">
        <v>6342</v>
      </c>
      <c r="R1577" s="846" t="s">
        <v>9996</v>
      </c>
      <c r="S1577" s="849">
        <v>356.81</v>
      </c>
      <c r="T1577" s="849">
        <v>15580</v>
      </c>
      <c r="U1577" s="849">
        <v>15090</v>
      </c>
      <c r="V1577" s="849">
        <v>174838.938053</v>
      </c>
      <c r="W1577" s="849">
        <v>217656.637168</v>
      </c>
      <c r="X1577" s="849">
        <v>0</v>
      </c>
      <c r="Y1577" s="849">
        <v>0</v>
      </c>
      <c r="Z1577" s="850"/>
    </row>
    <row r="1578" s="823" customFormat="1" ht="31.05" hidden="1" customHeight="1" outlineLevel="1" spans="1:26">
      <c r="A1578" s="846" t="s">
        <v>2326</v>
      </c>
      <c r="B1578" s="846" t="s">
        <v>8466</v>
      </c>
      <c r="C1578" s="846" t="s">
        <v>10155</v>
      </c>
      <c r="D1578" s="846" t="s">
        <v>8624</v>
      </c>
      <c r="E1578" s="847" t="s">
        <v>9495</v>
      </c>
      <c r="F1578" s="848" t="s">
        <v>9621</v>
      </c>
      <c r="G1578" s="846" t="s">
        <v>9497</v>
      </c>
      <c r="H1578" s="846" t="s">
        <v>6361</v>
      </c>
      <c r="I1578" s="849">
        <v>-58464</v>
      </c>
      <c r="J1578" s="849">
        <v>201.6</v>
      </c>
      <c r="K1578" s="849">
        <v>14430</v>
      </c>
      <c r="L1578" s="848" t="s">
        <v>9599</v>
      </c>
      <c r="M1578" s="849">
        <v>201.6</v>
      </c>
      <c r="N1578" s="849">
        <v>0</v>
      </c>
      <c r="O1578" s="849">
        <v>14720</v>
      </c>
      <c r="P1578" s="849">
        <v>51738.053097</v>
      </c>
      <c r="Q1578" s="846" t="s">
        <v>6342</v>
      </c>
      <c r="R1578" s="846" t="s">
        <v>9996</v>
      </c>
      <c r="S1578" s="849">
        <v>178.41</v>
      </c>
      <c r="T1578" s="849">
        <v>14330</v>
      </c>
      <c r="U1578" s="849">
        <v>15090</v>
      </c>
      <c r="V1578" s="849">
        <v>-135589.380531</v>
      </c>
      <c r="W1578" s="849">
        <v>-83851.327434</v>
      </c>
      <c r="X1578" s="849">
        <v>0</v>
      </c>
      <c r="Y1578" s="849">
        <v>0</v>
      </c>
      <c r="Z1578" s="850"/>
    </row>
    <row r="1579" s="823" customFormat="1" ht="31.05" hidden="1" customHeight="1" outlineLevel="1" spans="1:26">
      <c r="A1579" s="846" t="s">
        <v>2326</v>
      </c>
      <c r="B1579" s="846" t="s">
        <v>8466</v>
      </c>
      <c r="C1579" s="846" t="s">
        <v>10156</v>
      </c>
      <c r="D1579" s="846" t="s">
        <v>8657</v>
      </c>
      <c r="E1579" s="847" t="s">
        <v>9495</v>
      </c>
      <c r="F1579" s="848" t="s">
        <v>9549</v>
      </c>
      <c r="G1579" s="846" t="s">
        <v>9497</v>
      </c>
      <c r="H1579" s="846" t="s">
        <v>6361</v>
      </c>
      <c r="I1579" s="849">
        <v>-58464</v>
      </c>
      <c r="J1579" s="849">
        <v>201.6</v>
      </c>
      <c r="K1579" s="849">
        <v>14430</v>
      </c>
      <c r="L1579" s="848" t="s">
        <v>9599</v>
      </c>
      <c r="M1579" s="849">
        <v>201.6</v>
      </c>
      <c r="N1579" s="849">
        <v>0</v>
      </c>
      <c r="O1579" s="849">
        <v>14720</v>
      </c>
      <c r="P1579" s="849">
        <v>51738.053097</v>
      </c>
      <c r="Q1579" s="846" t="s">
        <v>6342</v>
      </c>
      <c r="R1579" s="846" t="s">
        <v>9996</v>
      </c>
      <c r="S1579" s="849">
        <v>178.41</v>
      </c>
      <c r="T1579" s="849">
        <v>14930</v>
      </c>
      <c r="U1579" s="849">
        <v>15090</v>
      </c>
      <c r="V1579" s="849">
        <v>-28545.132743</v>
      </c>
      <c r="W1579" s="849">
        <v>23192.920354</v>
      </c>
      <c r="X1579" s="849">
        <v>0</v>
      </c>
      <c r="Y1579" s="849">
        <v>0</v>
      </c>
      <c r="Z1579" s="850"/>
    </row>
    <row r="1580" s="823" customFormat="1" ht="31.05" hidden="1" customHeight="1" outlineLevel="1" spans="1:26">
      <c r="A1580" s="846" t="s">
        <v>2326</v>
      </c>
      <c r="B1580" s="846" t="s">
        <v>8466</v>
      </c>
      <c r="C1580" s="846" t="s">
        <v>10157</v>
      </c>
      <c r="D1580" s="846" t="s">
        <v>8935</v>
      </c>
      <c r="E1580" s="847" t="s">
        <v>9495</v>
      </c>
      <c r="F1580" s="848" t="s">
        <v>9549</v>
      </c>
      <c r="G1580" s="846" t="s">
        <v>9497</v>
      </c>
      <c r="H1580" s="846" t="s">
        <v>6361</v>
      </c>
      <c r="I1580" s="849">
        <v>-104832</v>
      </c>
      <c r="J1580" s="849">
        <v>201.6</v>
      </c>
      <c r="K1580" s="849">
        <v>14200</v>
      </c>
      <c r="L1580" s="848" t="s">
        <v>9599</v>
      </c>
      <c r="M1580" s="849">
        <v>201.6</v>
      </c>
      <c r="N1580" s="849">
        <v>0</v>
      </c>
      <c r="O1580" s="849">
        <v>14720</v>
      </c>
      <c r="P1580" s="849">
        <v>92771.681416</v>
      </c>
      <c r="Q1580" s="846" t="s">
        <v>6342</v>
      </c>
      <c r="R1580" s="846" t="s">
        <v>9996</v>
      </c>
      <c r="S1580" s="849">
        <v>178.41</v>
      </c>
      <c r="T1580" s="849">
        <v>14930</v>
      </c>
      <c r="U1580" s="849">
        <v>15090</v>
      </c>
      <c r="V1580" s="849">
        <v>-28545.132743</v>
      </c>
      <c r="W1580" s="849">
        <v>64226.548673</v>
      </c>
      <c r="X1580" s="849">
        <v>0</v>
      </c>
      <c r="Y1580" s="849">
        <v>0</v>
      </c>
      <c r="Z1580" s="850"/>
    </row>
    <row r="1581" s="823" customFormat="1" ht="31.05" hidden="1" customHeight="1" outlineLevel="1" spans="1:26">
      <c r="A1581" s="846" t="s">
        <v>2326</v>
      </c>
      <c r="B1581" s="846" t="s">
        <v>8466</v>
      </c>
      <c r="C1581" s="846" t="s">
        <v>10158</v>
      </c>
      <c r="D1581" s="846" t="s">
        <v>8677</v>
      </c>
      <c r="E1581" s="847" t="s">
        <v>9495</v>
      </c>
      <c r="F1581" s="848" t="s">
        <v>9549</v>
      </c>
      <c r="G1581" s="846" t="s">
        <v>9497</v>
      </c>
      <c r="H1581" s="846" t="s">
        <v>6361</v>
      </c>
      <c r="I1581" s="849">
        <v>-60480</v>
      </c>
      <c r="J1581" s="849">
        <v>201.6</v>
      </c>
      <c r="K1581" s="849">
        <v>14420</v>
      </c>
      <c r="L1581" s="848" t="s">
        <v>9599</v>
      </c>
      <c r="M1581" s="849">
        <v>201.6</v>
      </c>
      <c r="N1581" s="849">
        <v>0</v>
      </c>
      <c r="O1581" s="849">
        <v>14720</v>
      </c>
      <c r="P1581" s="849">
        <v>53522.123894</v>
      </c>
      <c r="Q1581" s="846" t="s">
        <v>6342</v>
      </c>
      <c r="R1581" s="846" t="s">
        <v>9996</v>
      </c>
      <c r="S1581" s="849">
        <v>178.41</v>
      </c>
      <c r="T1581" s="849">
        <v>14930</v>
      </c>
      <c r="U1581" s="849">
        <v>15090</v>
      </c>
      <c r="V1581" s="849">
        <v>-28545.132743</v>
      </c>
      <c r="W1581" s="849">
        <v>24976.99115</v>
      </c>
      <c r="X1581" s="849">
        <v>0</v>
      </c>
      <c r="Y1581" s="849">
        <v>0</v>
      </c>
      <c r="Z1581" s="850"/>
    </row>
    <row r="1582" s="823" customFormat="1" ht="31.05" hidden="1" customHeight="1" outlineLevel="1" spans="1:26">
      <c r="A1582" s="846" t="s">
        <v>2326</v>
      </c>
      <c r="B1582" s="846" t="s">
        <v>8466</v>
      </c>
      <c r="C1582" s="846" t="s">
        <v>10159</v>
      </c>
      <c r="D1582" s="846" t="s">
        <v>8924</v>
      </c>
      <c r="E1582" s="847" t="s">
        <v>9495</v>
      </c>
      <c r="F1582" s="848" t="s">
        <v>9621</v>
      </c>
      <c r="G1582" s="846" t="s">
        <v>9497</v>
      </c>
      <c r="H1582" s="846" t="s">
        <v>6361</v>
      </c>
      <c r="I1582" s="849">
        <v>-159264</v>
      </c>
      <c r="J1582" s="849">
        <v>201.6</v>
      </c>
      <c r="K1582" s="849">
        <v>13930</v>
      </c>
      <c r="L1582" s="848" t="s">
        <v>9599</v>
      </c>
      <c r="M1582" s="849">
        <v>201.6</v>
      </c>
      <c r="N1582" s="849">
        <v>0</v>
      </c>
      <c r="O1582" s="849">
        <v>14720</v>
      </c>
      <c r="P1582" s="849">
        <v>140941.59292</v>
      </c>
      <c r="Q1582" s="846" t="s">
        <v>6342</v>
      </c>
      <c r="R1582" s="846" t="s">
        <v>9996</v>
      </c>
      <c r="S1582" s="849">
        <v>178.41</v>
      </c>
      <c r="T1582" s="849">
        <v>14330</v>
      </c>
      <c r="U1582" s="849">
        <v>15090</v>
      </c>
      <c r="V1582" s="849">
        <v>-135589.380531</v>
      </c>
      <c r="W1582" s="849">
        <v>5352.212389</v>
      </c>
      <c r="X1582" s="849">
        <v>0</v>
      </c>
      <c r="Y1582" s="849">
        <v>0</v>
      </c>
      <c r="Z1582" s="850"/>
    </row>
    <row r="1583" s="823" customFormat="1" ht="31.05" hidden="1" customHeight="1" outlineLevel="1" spans="1:26">
      <c r="A1583" s="846" t="s">
        <v>2326</v>
      </c>
      <c r="B1583" s="846" t="s">
        <v>8466</v>
      </c>
      <c r="C1583" s="846" t="s">
        <v>10160</v>
      </c>
      <c r="D1583" s="846" t="s">
        <v>8834</v>
      </c>
      <c r="E1583" s="847" t="s">
        <v>9495</v>
      </c>
      <c r="F1583" s="848" t="s">
        <v>8071</v>
      </c>
      <c r="G1583" s="846" t="s">
        <v>9497</v>
      </c>
      <c r="H1583" s="846" t="s">
        <v>6361</v>
      </c>
      <c r="I1583" s="849">
        <v>-203616</v>
      </c>
      <c r="J1583" s="849">
        <v>403.2</v>
      </c>
      <c r="K1583" s="849">
        <v>14215</v>
      </c>
      <c r="L1583" s="848" t="s">
        <v>9599</v>
      </c>
      <c r="M1583" s="849">
        <v>403.2</v>
      </c>
      <c r="N1583" s="849">
        <v>0</v>
      </c>
      <c r="O1583" s="849">
        <v>14720</v>
      </c>
      <c r="P1583" s="849">
        <v>180191.150442</v>
      </c>
      <c r="Q1583" s="846" t="s">
        <v>6342</v>
      </c>
      <c r="R1583" s="846" t="s">
        <v>9996</v>
      </c>
      <c r="S1583" s="849">
        <v>356.81</v>
      </c>
      <c r="T1583" s="849">
        <v>14995</v>
      </c>
      <c r="U1583" s="849">
        <v>15090</v>
      </c>
      <c r="V1583" s="849">
        <v>-33897.345133</v>
      </c>
      <c r="W1583" s="849">
        <v>146293.80531</v>
      </c>
      <c r="X1583" s="849">
        <v>0</v>
      </c>
      <c r="Y1583" s="849">
        <v>0</v>
      </c>
      <c r="Z1583" s="850"/>
    </row>
    <row r="1584" s="823" customFormat="1" ht="31.05" hidden="1" customHeight="1" outlineLevel="1" spans="1:26">
      <c r="A1584" s="846" t="s">
        <v>2326</v>
      </c>
      <c r="B1584" s="846" t="s">
        <v>8466</v>
      </c>
      <c r="C1584" s="846" t="s">
        <v>10161</v>
      </c>
      <c r="D1584" s="846" t="s">
        <v>8834</v>
      </c>
      <c r="E1584" s="847" t="s">
        <v>9495</v>
      </c>
      <c r="F1584" s="848" t="s">
        <v>9556</v>
      </c>
      <c r="G1584" s="846" t="s">
        <v>9497</v>
      </c>
      <c r="H1584" s="846" t="s">
        <v>6361</v>
      </c>
      <c r="I1584" s="849">
        <v>-44352</v>
      </c>
      <c r="J1584" s="849">
        <v>201.6</v>
      </c>
      <c r="K1584" s="849">
        <v>14500</v>
      </c>
      <c r="L1584" s="848" t="s">
        <v>9599</v>
      </c>
      <c r="M1584" s="849">
        <v>201.6</v>
      </c>
      <c r="N1584" s="849">
        <v>0</v>
      </c>
      <c r="O1584" s="849">
        <v>14720</v>
      </c>
      <c r="P1584" s="849">
        <v>39249.557522</v>
      </c>
      <c r="Q1584" s="846" t="s">
        <v>6342</v>
      </c>
      <c r="R1584" s="846" t="s">
        <v>9996</v>
      </c>
      <c r="S1584" s="849">
        <v>178.41</v>
      </c>
      <c r="T1584" s="849">
        <v>14975</v>
      </c>
      <c r="U1584" s="849">
        <v>15090</v>
      </c>
      <c r="V1584" s="849">
        <v>-20516.814159</v>
      </c>
      <c r="W1584" s="849">
        <v>18732.743363</v>
      </c>
      <c r="X1584" s="849">
        <v>0</v>
      </c>
      <c r="Y1584" s="849">
        <v>0</v>
      </c>
      <c r="Z1584" s="850"/>
    </row>
    <row r="1585" s="823" customFormat="1" ht="31.05" hidden="1" customHeight="1" outlineLevel="1" spans="1:26">
      <c r="A1585" s="846" t="s">
        <v>2326</v>
      </c>
      <c r="B1585" s="846" t="s">
        <v>8466</v>
      </c>
      <c r="C1585" s="846" t="s">
        <v>10162</v>
      </c>
      <c r="D1585" s="846" t="s">
        <v>8834</v>
      </c>
      <c r="E1585" s="847" t="s">
        <v>9495</v>
      </c>
      <c r="F1585" s="848" t="s">
        <v>8071</v>
      </c>
      <c r="G1585" s="846" t="s">
        <v>9497</v>
      </c>
      <c r="H1585" s="846" t="s">
        <v>6361</v>
      </c>
      <c r="I1585" s="849">
        <v>-187488</v>
      </c>
      <c r="J1585" s="849">
        <v>403.2</v>
      </c>
      <c r="K1585" s="849">
        <v>14255</v>
      </c>
      <c r="L1585" s="848" t="s">
        <v>9599</v>
      </c>
      <c r="M1585" s="849">
        <v>403.2</v>
      </c>
      <c r="N1585" s="849">
        <v>0</v>
      </c>
      <c r="O1585" s="849">
        <v>14720</v>
      </c>
      <c r="P1585" s="849">
        <v>165918.584071</v>
      </c>
      <c r="Q1585" s="846" t="s">
        <v>6342</v>
      </c>
      <c r="R1585" s="846" t="s">
        <v>9996</v>
      </c>
      <c r="S1585" s="849">
        <v>356.81</v>
      </c>
      <c r="T1585" s="849">
        <v>14995</v>
      </c>
      <c r="U1585" s="849">
        <v>15090</v>
      </c>
      <c r="V1585" s="849">
        <v>-33897.345133</v>
      </c>
      <c r="W1585" s="849">
        <v>132021.238938</v>
      </c>
      <c r="X1585" s="849">
        <v>0</v>
      </c>
      <c r="Y1585" s="849">
        <v>0</v>
      </c>
      <c r="Z1585" s="850"/>
    </row>
    <row r="1586" s="823" customFormat="1" ht="31.05" hidden="1" customHeight="1" outlineLevel="1" spans="1:26">
      <c r="A1586" s="846" t="s">
        <v>2326</v>
      </c>
      <c r="B1586" s="846" t="s">
        <v>8466</v>
      </c>
      <c r="C1586" s="846" t="s">
        <v>10163</v>
      </c>
      <c r="D1586" s="846" t="s">
        <v>8924</v>
      </c>
      <c r="E1586" s="847" t="s">
        <v>9495</v>
      </c>
      <c r="F1586" s="848" t="s">
        <v>8071</v>
      </c>
      <c r="G1586" s="846" t="s">
        <v>9497</v>
      </c>
      <c r="H1586" s="846" t="s">
        <v>6361</v>
      </c>
      <c r="I1586" s="849">
        <v>-20160</v>
      </c>
      <c r="J1586" s="849">
        <v>201.6</v>
      </c>
      <c r="K1586" s="849">
        <v>14620</v>
      </c>
      <c r="L1586" s="848" t="s">
        <v>9599</v>
      </c>
      <c r="M1586" s="849">
        <v>201.6</v>
      </c>
      <c r="N1586" s="849">
        <v>0</v>
      </c>
      <c r="O1586" s="849">
        <v>14720</v>
      </c>
      <c r="P1586" s="849">
        <v>17840.707965</v>
      </c>
      <c r="Q1586" s="846" t="s">
        <v>6342</v>
      </c>
      <c r="R1586" s="846" t="s">
        <v>9996</v>
      </c>
      <c r="S1586" s="849">
        <v>178.41</v>
      </c>
      <c r="T1586" s="849">
        <v>14995</v>
      </c>
      <c r="U1586" s="849">
        <v>15090</v>
      </c>
      <c r="V1586" s="849">
        <v>-16948.672566</v>
      </c>
      <c r="W1586" s="849">
        <v>892.035398</v>
      </c>
      <c r="X1586" s="849">
        <v>0</v>
      </c>
      <c r="Y1586" s="849">
        <v>0</v>
      </c>
      <c r="Z1586" s="850"/>
    </row>
    <row r="1587" s="823" customFormat="1" ht="31.05" hidden="1" customHeight="1" outlineLevel="1" spans="1:26">
      <c r="A1587" s="846" t="s">
        <v>2326</v>
      </c>
      <c r="B1587" s="846" t="s">
        <v>8466</v>
      </c>
      <c r="C1587" s="846" t="s">
        <v>10164</v>
      </c>
      <c r="D1587" s="846" t="s">
        <v>8911</v>
      </c>
      <c r="E1587" s="847" t="s">
        <v>9495</v>
      </c>
      <c r="F1587" s="848" t="s">
        <v>9628</v>
      </c>
      <c r="G1587" s="846" t="s">
        <v>9497</v>
      </c>
      <c r="H1587" s="846" t="s">
        <v>6361</v>
      </c>
      <c r="I1587" s="849">
        <v>-44352</v>
      </c>
      <c r="J1587" s="849">
        <v>201.6</v>
      </c>
      <c r="K1587" s="849">
        <v>14500</v>
      </c>
      <c r="L1587" s="848" t="s">
        <v>9599</v>
      </c>
      <c r="M1587" s="849">
        <v>201.6</v>
      </c>
      <c r="N1587" s="849">
        <v>0</v>
      </c>
      <c r="O1587" s="849">
        <v>14720</v>
      </c>
      <c r="P1587" s="849">
        <v>39249.557522</v>
      </c>
      <c r="Q1587" s="846" t="s">
        <v>6342</v>
      </c>
      <c r="R1587" s="846" t="s">
        <v>9996</v>
      </c>
      <c r="S1587" s="849">
        <v>178.41</v>
      </c>
      <c r="T1587" s="849">
        <v>15080</v>
      </c>
      <c r="U1587" s="849">
        <v>15090</v>
      </c>
      <c r="V1587" s="849">
        <v>-1784.070796</v>
      </c>
      <c r="W1587" s="849">
        <v>37465.486726</v>
      </c>
      <c r="X1587" s="849">
        <v>0</v>
      </c>
      <c r="Y1587" s="849">
        <v>0</v>
      </c>
      <c r="Z1587" s="850"/>
    </row>
    <row r="1588" s="823" customFormat="1" ht="31.05" hidden="1" customHeight="1" outlineLevel="1" spans="1:26">
      <c r="A1588" s="846" t="s">
        <v>2326</v>
      </c>
      <c r="B1588" s="846" t="s">
        <v>8466</v>
      </c>
      <c r="C1588" s="846" t="s">
        <v>10165</v>
      </c>
      <c r="D1588" s="846" t="s">
        <v>8911</v>
      </c>
      <c r="E1588" s="847" t="s">
        <v>9495</v>
      </c>
      <c r="F1588" s="848" t="s">
        <v>9628</v>
      </c>
      <c r="G1588" s="846" t="s">
        <v>9497</v>
      </c>
      <c r="H1588" s="846" t="s">
        <v>6361</v>
      </c>
      <c r="I1588" s="849">
        <v>-44352</v>
      </c>
      <c r="J1588" s="849">
        <v>201.6</v>
      </c>
      <c r="K1588" s="849">
        <v>14500</v>
      </c>
      <c r="L1588" s="848" t="s">
        <v>9599</v>
      </c>
      <c r="M1588" s="849">
        <v>201.6</v>
      </c>
      <c r="N1588" s="849">
        <v>0</v>
      </c>
      <c r="O1588" s="849">
        <v>14720</v>
      </c>
      <c r="P1588" s="849">
        <v>39249.557522</v>
      </c>
      <c r="Q1588" s="846" t="s">
        <v>6342</v>
      </c>
      <c r="R1588" s="846" t="s">
        <v>9996</v>
      </c>
      <c r="S1588" s="849">
        <v>178.41</v>
      </c>
      <c r="T1588" s="849">
        <v>15080</v>
      </c>
      <c r="U1588" s="849">
        <v>15090</v>
      </c>
      <c r="V1588" s="849">
        <v>-1784.070796</v>
      </c>
      <c r="W1588" s="849">
        <v>37465.486726</v>
      </c>
      <c r="X1588" s="849">
        <v>0</v>
      </c>
      <c r="Y1588" s="849">
        <v>0</v>
      </c>
      <c r="Z1588" s="850"/>
    </row>
    <row r="1589" s="823" customFormat="1" ht="31.05" hidden="1" customHeight="1" outlineLevel="1" spans="1:26">
      <c r="A1589" s="846" t="s">
        <v>2326</v>
      </c>
      <c r="B1589" s="846" t="s">
        <v>8466</v>
      </c>
      <c r="C1589" s="846" t="s">
        <v>10166</v>
      </c>
      <c r="D1589" s="846" t="s">
        <v>8661</v>
      </c>
      <c r="E1589" s="847" t="s">
        <v>9495</v>
      </c>
      <c r="F1589" s="848" t="s">
        <v>9560</v>
      </c>
      <c r="G1589" s="846" t="s">
        <v>9497</v>
      </c>
      <c r="H1589" s="846" t="s">
        <v>6361</v>
      </c>
      <c r="I1589" s="849">
        <v>-116928</v>
      </c>
      <c r="J1589" s="849">
        <v>403.2</v>
      </c>
      <c r="K1589" s="849">
        <v>14430</v>
      </c>
      <c r="L1589" s="848" t="s">
        <v>9599</v>
      </c>
      <c r="M1589" s="849">
        <v>403.2</v>
      </c>
      <c r="N1589" s="849">
        <v>0</v>
      </c>
      <c r="O1589" s="849">
        <v>14720</v>
      </c>
      <c r="P1589" s="849">
        <v>103476.106195</v>
      </c>
      <c r="Q1589" s="846" t="s">
        <v>6342</v>
      </c>
      <c r="R1589" s="846" t="s">
        <v>9996</v>
      </c>
      <c r="S1589" s="849">
        <v>356.81</v>
      </c>
      <c r="T1589" s="849">
        <v>14710</v>
      </c>
      <c r="U1589" s="849">
        <v>15090</v>
      </c>
      <c r="V1589" s="849">
        <v>-135589.380531</v>
      </c>
      <c r="W1589" s="849">
        <v>-32113.274336</v>
      </c>
      <c r="X1589" s="849">
        <v>0</v>
      </c>
      <c r="Y1589" s="849">
        <v>0</v>
      </c>
      <c r="Z1589" s="850"/>
    </row>
    <row r="1590" s="823" customFormat="1" ht="31.05" hidden="1" customHeight="1" outlineLevel="1" spans="1:26">
      <c r="A1590" s="846" t="s">
        <v>2326</v>
      </c>
      <c r="B1590" s="846" t="s">
        <v>8466</v>
      </c>
      <c r="C1590" s="846" t="s">
        <v>10167</v>
      </c>
      <c r="D1590" s="846" t="s">
        <v>7251</v>
      </c>
      <c r="E1590" s="847" t="s">
        <v>9495</v>
      </c>
      <c r="F1590" s="848" t="s">
        <v>9560</v>
      </c>
      <c r="G1590" s="846" t="s">
        <v>9497</v>
      </c>
      <c r="H1590" s="846" t="s">
        <v>6361</v>
      </c>
      <c r="I1590" s="849">
        <v>-189000</v>
      </c>
      <c r="J1590" s="849">
        <v>315</v>
      </c>
      <c r="K1590" s="849">
        <v>12000</v>
      </c>
      <c r="L1590" s="848" t="s">
        <v>9599</v>
      </c>
      <c r="M1590" s="849">
        <v>315</v>
      </c>
      <c r="N1590" s="849">
        <v>0</v>
      </c>
      <c r="O1590" s="849">
        <v>12600</v>
      </c>
      <c r="P1590" s="849">
        <v>167256.637168</v>
      </c>
      <c r="Q1590" s="846" t="s">
        <v>6342</v>
      </c>
      <c r="R1590" s="846" t="s">
        <v>9996</v>
      </c>
      <c r="S1590" s="849">
        <v>278.76</v>
      </c>
      <c r="T1590" s="849">
        <v>14710</v>
      </c>
      <c r="U1590" s="849">
        <v>15090</v>
      </c>
      <c r="V1590" s="849">
        <v>-105929.20354</v>
      </c>
      <c r="W1590" s="849">
        <v>61327.433628</v>
      </c>
      <c r="X1590" s="849">
        <v>0</v>
      </c>
      <c r="Y1590" s="849">
        <v>0</v>
      </c>
      <c r="Z1590" s="850"/>
    </row>
    <row r="1591" s="823" customFormat="1" ht="31.05" hidden="1" customHeight="1" outlineLevel="1" spans="1:26">
      <c r="A1591" s="846" t="s">
        <v>2326</v>
      </c>
      <c r="B1591" s="846" t="s">
        <v>8466</v>
      </c>
      <c r="C1591" s="846" t="s">
        <v>10168</v>
      </c>
      <c r="D1591" s="846" t="s">
        <v>8627</v>
      </c>
      <c r="E1591" s="847" t="s">
        <v>9495</v>
      </c>
      <c r="F1591" s="848" t="s">
        <v>8241</v>
      </c>
      <c r="G1591" s="846" t="s">
        <v>9497</v>
      </c>
      <c r="H1591" s="846" t="s">
        <v>6361</v>
      </c>
      <c r="I1591" s="849">
        <v>-79420.32</v>
      </c>
      <c r="J1591" s="849">
        <v>201.6</v>
      </c>
      <c r="K1591" s="849">
        <v>14320</v>
      </c>
      <c r="L1591" s="848" t="s">
        <v>9599</v>
      </c>
      <c r="M1591" s="849">
        <v>201.6</v>
      </c>
      <c r="N1591" s="849">
        <v>0</v>
      </c>
      <c r="O1591" s="849">
        <v>14720</v>
      </c>
      <c r="P1591" s="849">
        <v>71362.831858</v>
      </c>
      <c r="Q1591" s="846" t="s">
        <v>6342</v>
      </c>
      <c r="R1591" s="846" t="s">
        <v>9996</v>
      </c>
      <c r="S1591" s="849">
        <v>178.41</v>
      </c>
      <c r="T1591" s="849">
        <v>14640</v>
      </c>
      <c r="U1591" s="849">
        <v>15090</v>
      </c>
      <c r="V1591" s="849">
        <v>-80283.185841</v>
      </c>
      <c r="W1591" s="849">
        <v>-8920.353982</v>
      </c>
      <c r="X1591" s="849">
        <v>0</v>
      </c>
      <c r="Y1591" s="849">
        <v>0</v>
      </c>
      <c r="Z1591" s="850"/>
    </row>
    <row r="1592" s="823" customFormat="1" ht="31.05" hidden="1" customHeight="1" outlineLevel="1" spans="1:26">
      <c r="A1592" s="846" t="s">
        <v>2326</v>
      </c>
      <c r="B1592" s="846" t="s">
        <v>8466</v>
      </c>
      <c r="C1592" s="846" t="s">
        <v>10169</v>
      </c>
      <c r="D1592" s="846" t="s">
        <v>8910</v>
      </c>
      <c r="E1592" s="847" t="s">
        <v>9495</v>
      </c>
      <c r="F1592" s="848" t="s">
        <v>9624</v>
      </c>
      <c r="G1592" s="846" t="s">
        <v>9497</v>
      </c>
      <c r="H1592" s="846" t="s">
        <v>6361</v>
      </c>
      <c r="I1592" s="849">
        <v>-74592</v>
      </c>
      <c r="J1592" s="849">
        <v>201.6</v>
      </c>
      <c r="K1592" s="849">
        <v>14350</v>
      </c>
      <c r="L1592" s="848" t="s">
        <v>9599</v>
      </c>
      <c r="M1592" s="849">
        <v>201.6</v>
      </c>
      <c r="N1592" s="849">
        <v>0</v>
      </c>
      <c r="O1592" s="849">
        <v>14720</v>
      </c>
      <c r="P1592" s="849">
        <v>66010.619469</v>
      </c>
      <c r="Q1592" s="846" t="s">
        <v>6342</v>
      </c>
      <c r="R1592" s="846" t="s">
        <v>9996</v>
      </c>
      <c r="S1592" s="849">
        <v>178.41</v>
      </c>
      <c r="T1592" s="849">
        <v>14635</v>
      </c>
      <c r="U1592" s="849">
        <v>15090</v>
      </c>
      <c r="V1592" s="849">
        <v>-81175.221239</v>
      </c>
      <c r="W1592" s="849">
        <v>-15164.60177</v>
      </c>
      <c r="X1592" s="849">
        <v>0</v>
      </c>
      <c r="Y1592" s="849">
        <v>0</v>
      </c>
      <c r="Z1592" s="850"/>
    </row>
    <row r="1593" s="823" customFormat="1" ht="31.05" hidden="1" customHeight="1" outlineLevel="1" spans="1:26">
      <c r="A1593" s="846" t="s">
        <v>2326</v>
      </c>
      <c r="B1593" s="846" t="s">
        <v>8466</v>
      </c>
      <c r="C1593" s="846" t="s">
        <v>10170</v>
      </c>
      <c r="D1593" s="846" t="s">
        <v>8896</v>
      </c>
      <c r="E1593" s="847" t="s">
        <v>9495</v>
      </c>
      <c r="F1593" s="848" t="s">
        <v>9539</v>
      </c>
      <c r="G1593" s="846" t="s">
        <v>9497</v>
      </c>
      <c r="H1593" s="846" t="s">
        <v>6361</v>
      </c>
      <c r="I1593" s="849">
        <v>1227340.41</v>
      </c>
      <c r="J1593" s="849">
        <v>183.06</v>
      </c>
      <c r="K1593" s="849">
        <v>23400</v>
      </c>
      <c r="L1593" s="848" t="s">
        <v>9599</v>
      </c>
      <c r="M1593" s="849">
        <v>183.06</v>
      </c>
      <c r="N1593" s="849">
        <v>0</v>
      </c>
      <c r="O1593" s="849">
        <v>16695.42</v>
      </c>
      <c r="P1593" s="849">
        <v>-1086141.96</v>
      </c>
      <c r="Q1593" s="846" t="s">
        <v>6342</v>
      </c>
      <c r="R1593" s="846" t="s">
        <v>9996</v>
      </c>
      <c r="S1593" s="849">
        <v>162</v>
      </c>
      <c r="T1593" s="849">
        <v>17045</v>
      </c>
      <c r="U1593" s="849">
        <v>15090</v>
      </c>
      <c r="V1593" s="849">
        <v>316710</v>
      </c>
      <c r="W1593" s="849">
        <v>-769431.96</v>
      </c>
      <c r="X1593" s="849">
        <v>0</v>
      </c>
      <c r="Y1593" s="849">
        <v>0</v>
      </c>
      <c r="Z1593" s="850"/>
    </row>
    <row r="1594" s="823" customFormat="1" ht="31.05" hidden="1" customHeight="1" outlineLevel="1" spans="1:26">
      <c r="A1594" s="846" t="s">
        <v>2326</v>
      </c>
      <c r="B1594" s="846" t="s">
        <v>8466</v>
      </c>
      <c r="C1594" s="846" t="s">
        <v>10171</v>
      </c>
      <c r="D1594" s="846" t="s">
        <v>8931</v>
      </c>
      <c r="E1594" s="847" t="s">
        <v>9495</v>
      </c>
      <c r="F1594" s="848" t="s">
        <v>9624</v>
      </c>
      <c r="G1594" s="846" t="s">
        <v>9497</v>
      </c>
      <c r="H1594" s="846" t="s">
        <v>6361</v>
      </c>
      <c r="I1594" s="849">
        <v>-78738.91</v>
      </c>
      <c r="J1594" s="849">
        <v>201.6</v>
      </c>
      <c r="K1594" s="849">
        <v>14320</v>
      </c>
      <c r="L1594" s="848" t="s">
        <v>9599</v>
      </c>
      <c r="M1594" s="849">
        <v>201.6</v>
      </c>
      <c r="N1594" s="849">
        <v>0</v>
      </c>
      <c r="O1594" s="849">
        <v>14720</v>
      </c>
      <c r="P1594" s="849">
        <v>71362.831858</v>
      </c>
      <c r="Q1594" s="846" t="s">
        <v>6342</v>
      </c>
      <c r="R1594" s="846" t="s">
        <v>9996</v>
      </c>
      <c r="S1594" s="849">
        <v>178.41</v>
      </c>
      <c r="T1594" s="849">
        <v>14635</v>
      </c>
      <c r="U1594" s="849">
        <v>15090</v>
      </c>
      <c r="V1594" s="849">
        <v>-81175.221239</v>
      </c>
      <c r="W1594" s="849">
        <v>-9812.389381</v>
      </c>
      <c r="X1594" s="849">
        <v>0</v>
      </c>
      <c r="Y1594" s="849">
        <v>0</v>
      </c>
      <c r="Z1594" s="850"/>
    </row>
    <row r="1595" s="823" customFormat="1" ht="31.05" hidden="1" customHeight="1" outlineLevel="1" spans="1:26">
      <c r="A1595" s="846" t="s">
        <v>2326</v>
      </c>
      <c r="B1595" s="846" t="s">
        <v>8466</v>
      </c>
      <c r="C1595" s="846" t="s">
        <v>10172</v>
      </c>
      <c r="D1595" s="846" t="s">
        <v>8909</v>
      </c>
      <c r="E1595" s="847" t="s">
        <v>9495</v>
      </c>
      <c r="F1595" s="848" t="s">
        <v>8074</v>
      </c>
      <c r="G1595" s="846" t="s">
        <v>9497</v>
      </c>
      <c r="H1595" s="846" t="s">
        <v>6361</v>
      </c>
      <c r="I1595" s="849">
        <v>-66528</v>
      </c>
      <c r="J1595" s="849">
        <v>201.6</v>
      </c>
      <c r="K1595" s="849">
        <v>14390</v>
      </c>
      <c r="L1595" s="848" t="s">
        <v>9599</v>
      </c>
      <c r="M1595" s="849">
        <v>201.6</v>
      </c>
      <c r="N1595" s="849">
        <v>0</v>
      </c>
      <c r="O1595" s="849">
        <v>14720</v>
      </c>
      <c r="P1595" s="849">
        <v>58874.336283</v>
      </c>
      <c r="Q1595" s="846" t="s">
        <v>6342</v>
      </c>
      <c r="R1595" s="846" t="s">
        <v>9996</v>
      </c>
      <c r="S1595" s="849">
        <v>178.41</v>
      </c>
      <c r="T1595" s="849">
        <v>14590</v>
      </c>
      <c r="U1595" s="849">
        <v>15090</v>
      </c>
      <c r="V1595" s="849">
        <v>-89203.539823</v>
      </c>
      <c r="W1595" s="849">
        <v>-30329.20354</v>
      </c>
      <c r="X1595" s="849">
        <v>0</v>
      </c>
      <c r="Y1595" s="849">
        <v>0</v>
      </c>
      <c r="Z1595" s="850"/>
    </row>
    <row r="1596" s="823" customFormat="1" ht="31.05" hidden="1" customHeight="1" outlineLevel="1" spans="1:26">
      <c r="A1596" s="846" t="s">
        <v>2326</v>
      </c>
      <c r="B1596" s="846" t="s">
        <v>8466</v>
      </c>
      <c r="C1596" s="846" t="s">
        <v>10173</v>
      </c>
      <c r="D1596" s="846" t="s">
        <v>8928</v>
      </c>
      <c r="E1596" s="847" t="s">
        <v>9495</v>
      </c>
      <c r="F1596" s="848" t="s">
        <v>8074</v>
      </c>
      <c r="G1596" s="846" t="s">
        <v>9497</v>
      </c>
      <c r="H1596" s="846" t="s">
        <v>6361</v>
      </c>
      <c r="I1596" s="849">
        <v>-64512</v>
      </c>
      <c r="J1596" s="849">
        <v>201.6</v>
      </c>
      <c r="K1596" s="849">
        <v>14400</v>
      </c>
      <c r="L1596" s="848" t="s">
        <v>9599</v>
      </c>
      <c r="M1596" s="849">
        <v>201.6</v>
      </c>
      <c r="N1596" s="849">
        <v>0</v>
      </c>
      <c r="O1596" s="849">
        <v>14720</v>
      </c>
      <c r="P1596" s="849">
        <v>57090.265487</v>
      </c>
      <c r="Q1596" s="846" t="s">
        <v>6342</v>
      </c>
      <c r="R1596" s="846" t="s">
        <v>9996</v>
      </c>
      <c r="S1596" s="849">
        <v>178.41</v>
      </c>
      <c r="T1596" s="849">
        <v>14590</v>
      </c>
      <c r="U1596" s="849">
        <v>15090</v>
      </c>
      <c r="V1596" s="849">
        <v>-89203.539823</v>
      </c>
      <c r="W1596" s="849">
        <v>-32113.274336</v>
      </c>
      <c r="X1596" s="849">
        <v>0</v>
      </c>
      <c r="Y1596" s="849">
        <v>0</v>
      </c>
      <c r="Z1596" s="850"/>
    </row>
    <row r="1597" s="823" customFormat="1" ht="31.05" hidden="1" customHeight="1" outlineLevel="1" spans="1:26">
      <c r="A1597" s="846" t="s">
        <v>2326</v>
      </c>
      <c r="B1597" s="846" t="s">
        <v>8466</v>
      </c>
      <c r="C1597" s="846" t="s">
        <v>10174</v>
      </c>
      <c r="D1597" s="846" t="s">
        <v>8624</v>
      </c>
      <c r="E1597" s="847" t="s">
        <v>9495</v>
      </c>
      <c r="F1597" s="848" t="s">
        <v>9632</v>
      </c>
      <c r="G1597" s="846" t="s">
        <v>9497</v>
      </c>
      <c r="H1597" s="846" t="s">
        <v>6361</v>
      </c>
      <c r="I1597" s="849">
        <v>-145152</v>
      </c>
      <c r="J1597" s="849">
        <v>403.2</v>
      </c>
      <c r="K1597" s="849">
        <v>14360</v>
      </c>
      <c r="L1597" s="848" t="s">
        <v>9599</v>
      </c>
      <c r="M1597" s="849">
        <v>403.2</v>
      </c>
      <c r="N1597" s="849">
        <v>0</v>
      </c>
      <c r="O1597" s="849">
        <v>14720</v>
      </c>
      <c r="P1597" s="849">
        <v>128453.097345</v>
      </c>
      <c r="Q1597" s="846" t="s">
        <v>6342</v>
      </c>
      <c r="R1597" s="846" t="s">
        <v>9996</v>
      </c>
      <c r="S1597" s="849">
        <v>356.81</v>
      </c>
      <c r="T1597" s="849">
        <v>14695</v>
      </c>
      <c r="U1597" s="849">
        <v>15090</v>
      </c>
      <c r="V1597" s="849">
        <v>-140941.59292</v>
      </c>
      <c r="W1597" s="849">
        <v>-12488.495575</v>
      </c>
      <c r="X1597" s="849">
        <v>0</v>
      </c>
      <c r="Y1597" s="849">
        <v>0</v>
      </c>
      <c r="Z1597" s="850"/>
    </row>
    <row r="1598" s="823" customFormat="1" ht="31.05" hidden="1" customHeight="1" outlineLevel="1" spans="1:26">
      <c r="A1598" s="846" t="s">
        <v>2326</v>
      </c>
      <c r="B1598" s="846" t="s">
        <v>8466</v>
      </c>
      <c r="C1598" s="846" t="s">
        <v>10175</v>
      </c>
      <c r="D1598" s="846" t="s">
        <v>8624</v>
      </c>
      <c r="E1598" s="847" t="s">
        <v>9495</v>
      </c>
      <c r="F1598" s="848" t="s">
        <v>9636</v>
      </c>
      <c r="G1598" s="846" t="s">
        <v>9497</v>
      </c>
      <c r="H1598" s="846" t="s">
        <v>6361</v>
      </c>
      <c r="I1598" s="849">
        <v>-72576</v>
      </c>
      <c r="J1598" s="849">
        <v>201.6</v>
      </c>
      <c r="K1598" s="849">
        <v>14360</v>
      </c>
      <c r="L1598" s="848" t="s">
        <v>9599</v>
      </c>
      <c r="M1598" s="849">
        <v>201.6</v>
      </c>
      <c r="N1598" s="849">
        <v>0</v>
      </c>
      <c r="O1598" s="849">
        <v>14720</v>
      </c>
      <c r="P1598" s="849">
        <v>64226.548673</v>
      </c>
      <c r="Q1598" s="846" t="s">
        <v>6342</v>
      </c>
      <c r="R1598" s="846" t="s">
        <v>9996</v>
      </c>
      <c r="S1598" s="849">
        <v>178.41</v>
      </c>
      <c r="T1598" s="849">
        <v>14535</v>
      </c>
      <c r="U1598" s="849">
        <v>15090</v>
      </c>
      <c r="V1598" s="849">
        <v>-99015.929204</v>
      </c>
      <c r="W1598" s="849">
        <v>-34789.380531</v>
      </c>
      <c r="X1598" s="849">
        <v>0</v>
      </c>
      <c r="Y1598" s="849">
        <v>0</v>
      </c>
      <c r="Z1598" s="850"/>
    </row>
    <row r="1599" s="823" customFormat="1" ht="31.05" hidden="1" customHeight="1" outlineLevel="1" spans="1:26">
      <c r="A1599" s="846" t="s">
        <v>2326</v>
      </c>
      <c r="B1599" s="846" t="s">
        <v>8466</v>
      </c>
      <c r="C1599" s="846" t="s">
        <v>10176</v>
      </c>
      <c r="D1599" s="846" t="s">
        <v>8619</v>
      </c>
      <c r="E1599" s="847" t="s">
        <v>9495</v>
      </c>
      <c r="F1599" s="848" t="s">
        <v>9636</v>
      </c>
      <c r="G1599" s="846" t="s">
        <v>9497</v>
      </c>
      <c r="H1599" s="846" t="s">
        <v>6361</v>
      </c>
      <c r="I1599" s="849">
        <v>-141120</v>
      </c>
      <c r="J1599" s="849">
        <v>403.2</v>
      </c>
      <c r="K1599" s="849">
        <v>14370</v>
      </c>
      <c r="L1599" s="848" t="s">
        <v>9599</v>
      </c>
      <c r="M1599" s="849">
        <v>403.2</v>
      </c>
      <c r="N1599" s="849">
        <v>0</v>
      </c>
      <c r="O1599" s="849">
        <v>14720</v>
      </c>
      <c r="P1599" s="849">
        <v>124884.955752</v>
      </c>
      <c r="Q1599" s="846" t="s">
        <v>6342</v>
      </c>
      <c r="R1599" s="846" t="s">
        <v>9996</v>
      </c>
      <c r="S1599" s="849">
        <v>356.81</v>
      </c>
      <c r="T1599" s="849">
        <v>14535</v>
      </c>
      <c r="U1599" s="849">
        <v>15090</v>
      </c>
      <c r="V1599" s="849">
        <v>-198031.858407</v>
      </c>
      <c r="W1599" s="849">
        <v>-73146.902655</v>
      </c>
      <c r="X1599" s="849">
        <v>0</v>
      </c>
      <c r="Y1599" s="849">
        <v>0</v>
      </c>
      <c r="Z1599" s="850"/>
    </row>
    <row r="1600" s="823" customFormat="1" ht="31.05" hidden="1" customHeight="1" outlineLevel="1" spans="1:26">
      <c r="A1600" s="846" t="s">
        <v>2326</v>
      </c>
      <c r="B1600" s="846" t="s">
        <v>8466</v>
      </c>
      <c r="C1600" s="846" t="s">
        <v>10177</v>
      </c>
      <c r="D1600" s="846" t="s">
        <v>8655</v>
      </c>
      <c r="E1600" s="847" t="s">
        <v>9495</v>
      </c>
      <c r="F1600" s="848" t="s">
        <v>9730</v>
      </c>
      <c r="G1600" s="846" t="s">
        <v>9497</v>
      </c>
      <c r="H1600" s="846" t="s">
        <v>6361</v>
      </c>
      <c r="I1600" s="849">
        <v>-60480</v>
      </c>
      <c r="J1600" s="849">
        <v>201.6</v>
      </c>
      <c r="K1600" s="849">
        <v>14420</v>
      </c>
      <c r="L1600" s="848" t="s">
        <v>9599</v>
      </c>
      <c r="M1600" s="849">
        <v>201.6</v>
      </c>
      <c r="N1600" s="849">
        <v>0</v>
      </c>
      <c r="O1600" s="849">
        <v>14720</v>
      </c>
      <c r="P1600" s="849">
        <v>53522.123894</v>
      </c>
      <c r="Q1600" s="846" t="s">
        <v>6342</v>
      </c>
      <c r="R1600" s="846" t="s">
        <v>9996</v>
      </c>
      <c r="S1600" s="849">
        <v>178.41</v>
      </c>
      <c r="T1600" s="849">
        <v>14735</v>
      </c>
      <c r="U1600" s="849">
        <v>15090</v>
      </c>
      <c r="V1600" s="849">
        <v>-63334.513274</v>
      </c>
      <c r="W1600" s="849">
        <v>-9812.389381</v>
      </c>
      <c r="X1600" s="849">
        <v>0</v>
      </c>
      <c r="Y1600" s="849">
        <v>0</v>
      </c>
      <c r="Z1600" s="850"/>
    </row>
    <row r="1601" s="823" customFormat="1" ht="31.05" hidden="1" customHeight="1" outlineLevel="1" spans="1:26">
      <c r="A1601" s="846" t="s">
        <v>2326</v>
      </c>
      <c r="B1601" s="846" t="s">
        <v>8466</v>
      </c>
      <c r="C1601" s="846" t="s">
        <v>10178</v>
      </c>
      <c r="D1601" s="846" t="s">
        <v>8651</v>
      </c>
      <c r="E1601" s="847" t="s">
        <v>9495</v>
      </c>
      <c r="F1601" s="848" t="s">
        <v>9552</v>
      </c>
      <c r="G1601" s="846" t="s">
        <v>9497</v>
      </c>
      <c r="H1601" s="846" t="s">
        <v>6361</v>
      </c>
      <c r="I1601" s="849">
        <v>-62496</v>
      </c>
      <c r="J1601" s="849">
        <v>201.6</v>
      </c>
      <c r="K1601" s="849">
        <v>14410</v>
      </c>
      <c r="L1601" s="848" t="s">
        <v>9599</v>
      </c>
      <c r="M1601" s="849">
        <v>201.6</v>
      </c>
      <c r="N1601" s="849">
        <v>0</v>
      </c>
      <c r="O1601" s="849">
        <v>14720</v>
      </c>
      <c r="P1601" s="849">
        <v>55306.19469</v>
      </c>
      <c r="Q1601" s="846" t="s">
        <v>6342</v>
      </c>
      <c r="R1601" s="846" t="s">
        <v>9996</v>
      </c>
      <c r="S1601" s="849">
        <v>178.41</v>
      </c>
      <c r="T1601" s="849">
        <v>14720</v>
      </c>
      <c r="U1601" s="849">
        <v>15090</v>
      </c>
      <c r="V1601" s="849">
        <v>-66010.619469</v>
      </c>
      <c r="W1601" s="849">
        <v>-10704.424779</v>
      </c>
      <c r="X1601" s="849">
        <v>0</v>
      </c>
      <c r="Y1601" s="849">
        <v>0</v>
      </c>
      <c r="Z1601" s="850"/>
    </row>
    <row r="1602" s="823" customFormat="1" ht="31.05" hidden="1" customHeight="1" outlineLevel="1" spans="1:26">
      <c r="A1602" s="846" t="s">
        <v>2326</v>
      </c>
      <c r="B1602" s="846" t="s">
        <v>8466</v>
      </c>
      <c r="C1602" s="846" t="s">
        <v>10179</v>
      </c>
      <c r="D1602" s="846" t="s">
        <v>8619</v>
      </c>
      <c r="E1602" s="847" t="s">
        <v>9495</v>
      </c>
      <c r="F1602" s="848" t="s">
        <v>9699</v>
      </c>
      <c r="G1602" s="846" t="s">
        <v>9497</v>
      </c>
      <c r="H1602" s="846" t="s">
        <v>6361</v>
      </c>
      <c r="I1602" s="849">
        <v>-207317.38</v>
      </c>
      <c r="J1602" s="849">
        <v>403.2</v>
      </c>
      <c r="K1602" s="849">
        <v>14150</v>
      </c>
      <c r="L1602" s="848" t="s">
        <v>9599</v>
      </c>
      <c r="M1602" s="849">
        <v>403.2</v>
      </c>
      <c r="N1602" s="849">
        <v>0</v>
      </c>
      <c r="O1602" s="849">
        <v>14720</v>
      </c>
      <c r="P1602" s="849">
        <v>203384.070796</v>
      </c>
      <c r="Q1602" s="846" t="s">
        <v>6342</v>
      </c>
      <c r="R1602" s="846" t="s">
        <v>9996</v>
      </c>
      <c r="S1602" s="849">
        <v>356.81</v>
      </c>
      <c r="T1602" s="849">
        <v>14635</v>
      </c>
      <c r="U1602" s="849">
        <v>15090</v>
      </c>
      <c r="V1602" s="849">
        <v>-162350.442478</v>
      </c>
      <c r="W1602" s="849">
        <v>41033.628319</v>
      </c>
      <c r="X1602" s="849">
        <v>0</v>
      </c>
      <c r="Y1602" s="849">
        <v>0</v>
      </c>
      <c r="Z1602" s="850"/>
    </row>
    <row r="1603" s="823" customFormat="1" ht="31.05" hidden="1" customHeight="1" outlineLevel="1" spans="1:26">
      <c r="A1603" s="846" t="s">
        <v>2326</v>
      </c>
      <c r="B1603" s="846" t="s">
        <v>8466</v>
      </c>
      <c r="C1603" s="846" t="s">
        <v>10180</v>
      </c>
      <c r="D1603" s="846" t="s">
        <v>8631</v>
      </c>
      <c r="E1603" s="847" t="s">
        <v>9495</v>
      </c>
      <c r="F1603" s="848" t="s">
        <v>9680</v>
      </c>
      <c r="G1603" s="846" t="s">
        <v>9497</v>
      </c>
      <c r="H1603" s="846" t="s">
        <v>6361</v>
      </c>
      <c r="I1603" s="849">
        <v>-66528</v>
      </c>
      <c r="J1603" s="849">
        <v>201.6</v>
      </c>
      <c r="K1603" s="849">
        <v>14390</v>
      </c>
      <c r="L1603" s="848" t="s">
        <v>9599</v>
      </c>
      <c r="M1603" s="849">
        <v>201.6</v>
      </c>
      <c r="N1603" s="849">
        <v>0</v>
      </c>
      <c r="O1603" s="849">
        <v>14720</v>
      </c>
      <c r="P1603" s="849">
        <v>58874.336283</v>
      </c>
      <c r="Q1603" s="846" t="s">
        <v>6342</v>
      </c>
      <c r="R1603" s="846" t="s">
        <v>9996</v>
      </c>
      <c r="S1603" s="849">
        <v>178.41</v>
      </c>
      <c r="T1603" s="849">
        <v>14815</v>
      </c>
      <c r="U1603" s="849">
        <v>15090</v>
      </c>
      <c r="V1603" s="849">
        <v>-49061.946903</v>
      </c>
      <c r="W1603" s="849">
        <v>9812.389381</v>
      </c>
      <c r="X1603" s="849">
        <v>0</v>
      </c>
      <c r="Y1603" s="849">
        <v>0</v>
      </c>
      <c r="Z1603" s="850"/>
    </row>
    <row r="1604" s="823" customFormat="1" ht="31.05" hidden="1" customHeight="1" outlineLevel="1" spans="1:26">
      <c r="A1604" s="846" t="s">
        <v>2326</v>
      </c>
      <c r="B1604" s="846" t="s">
        <v>8466</v>
      </c>
      <c r="C1604" s="846" t="s">
        <v>10181</v>
      </c>
      <c r="D1604" s="846" t="s">
        <v>8630</v>
      </c>
      <c r="E1604" s="847" t="s">
        <v>9495</v>
      </c>
      <c r="F1604" s="848" t="s">
        <v>9680</v>
      </c>
      <c r="G1604" s="846" t="s">
        <v>9497</v>
      </c>
      <c r="H1604" s="846" t="s">
        <v>6361</v>
      </c>
      <c r="I1604" s="849">
        <v>-64512</v>
      </c>
      <c r="J1604" s="849">
        <v>201.6</v>
      </c>
      <c r="K1604" s="849">
        <v>14400</v>
      </c>
      <c r="L1604" s="848" t="s">
        <v>9599</v>
      </c>
      <c r="M1604" s="849">
        <v>201.6</v>
      </c>
      <c r="N1604" s="849">
        <v>0</v>
      </c>
      <c r="O1604" s="849">
        <v>14720</v>
      </c>
      <c r="P1604" s="849">
        <v>57090.265487</v>
      </c>
      <c r="Q1604" s="846" t="s">
        <v>6342</v>
      </c>
      <c r="R1604" s="846" t="s">
        <v>9996</v>
      </c>
      <c r="S1604" s="849">
        <v>178.41</v>
      </c>
      <c r="T1604" s="849">
        <v>14815</v>
      </c>
      <c r="U1604" s="849">
        <v>15090</v>
      </c>
      <c r="V1604" s="849">
        <v>-49061.946903</v>
      </c>
      <c r="W1604" s="849">
        <v>8028.318584</v>
      </c>
      <c r="X1604" s="849">
        <v>0</v>
      </c>
      <c r="Y1604" s="849">
        <v>0</v>
      </c>
      <c r="Z1604" s="850"/>
    </row>
    <row r="1605" s="823" customFormat="1" ht="31.05" hidden="1" customHeight="1" outlineLevel="1" spans="1:26">
      <c r="A1605" s="846" t="s">
        <v>2326</v>
      </c>
      <c r="B1605" s="846" t="s">
        <v>8466</v>
      </c>
      <c r="C1605" s="846" t="s">
        <v>10182</v>
      </c>
      <c r="D1605" s="846" t="s">
        <v>8917</v>
      </c>
      <c r="E1605" s="847" t="s">
        <v>9495</v>
      </c>
      <c r="F1605" s="848" t="s">
        <v>9676</v>
      </c>
      <c r="G1605" s="846" t="s">
        <v>9497</v>
      </c>
      <c r="H1605" s="846" t="s">
        <v>6361</v>
      </c>
      <c r="I1605" s="849">
        <v>-64512</v>
      </c>
      <c r="J1605" s="849">
        <v>201.6</v>
      </c>
      <c r="K1605" s="849">
        <v>14400</v>
      </c>
      <c r="L1605" s="848" t="s">
        <v>9599</v>
      </c>
      <c r="M1605" s="849">
        <v>201.6</v>
      </c>
      <c r="N1605" s="849">
        <v>0</v>
      </c>
      <c r="O1605" s="849">
        <v>14720</v>
      </c>
      <c r="P1605" s="849">
        <v>57090.265487</v>
      </c>
      <c r="Q1605" s="846" t="s">
        <v>6342</v>
      </c>
      <c r="R1605" s="846" t="s">
        <v>9996</v>
      </c>
      <c r="S1605" s="849">
        <v>178.41</v>
      </c>
      <c r="T1605" s="849">
        <v>14810</v>
      </c>
      <c r="U1605" s="849">
        <v>15090</v>
      </c>
      <c r="V1605" s="849">
        <v>-49953.982301</v>
      </c>
      <c r="W1605" s="849">
        <v>7136.283186</v>
      </c>
      <c r="X1605" s="849">
        <v>0</v>
      </c>
      <c r="Y1605" s="849">
        <v>0</v>
      </c>
      <c r="Z1605" s="850"/>
    </row>
    <row r="1606" s="823" customFormat="1" ht="38.4" hidden="1" customHeight="1" outlineLevel="1" spans="1:26">
      <c r="A1606" s="846" t="s">
        <v>2326</v>
      </c>
      <c r="B1606" s="846" t="s">
        <v>8466</v>
      </c>
      <c r="C1606" s="846" t="s">
        <v>10183</v>
      </c>
      <c r="D1606" s="846" t="s">
        <v>7254</v>
      </c>
      <c r="E1606" s="847" t="s">
        <v>9495</v>
      </c>
      <c r="F1606" s="848" t="s">
        <v>8187</v>
      </c>
      <c r="G1606" s="846" t="s">
        <v>9504</v>
      </c>
      <c r="H1606" s="846" t="s">
        <v>6361</v>
      </c>
      <c r="I1606" s="849">
        <v>-68352.9</v>
      </c>
      <c r="J1606" s="849">
        <v>210</v>
      </c>
      <c r="K1606" s="849">
        <v>1720</v>
      </c>
      <c r="L1606" s="848" t="s">
        <v>9599</v>
      </c>
      <c r="M1606" s="849">
        <v>210</v>
      </c>
      <c r="N1606" s="849">
        <v>0</v>
      </c>
      <c r="O1606" s="849">
        <v>2045.49</v>
      </c>
      <c r="P1606" s="849">
        <v>435522.902655</v>
      </c>
      <c r="Q1606" s="846" t="s">
        <v>6342</v>
      </c>
      <c r="R1606" s="846" t="s">
        <v>9996</v>
      </c>
      <c r="S1606" s="849">
        <v>185.84</v>
      </c>
      <c r="T1606" s="849">
        <v>14710</v>
      </c>
      <c r="U1606" s="849">
        <v>15090</v>
      </c>
      <c r="V1606" s="849">
        <v>-70619.469027</v>
      </c>
      <c r="W1606" s="849">
        <v>364903.433628</v>
      </c>
      <c r="X1606" s="849">
        <v>0</v>
      </c>
      <c r="Y1606" s="849">
        <v>0</v>
      </c>
      <c r="Z1606" s="850"/>
    </row>
    <row r="1607" s="823" customFormat="1" ht="31.05" hidden="1" customHeight="1" outlineLevel="1" spans="1:26">
      <c r="A1607" s="846" t="s">
        <v>2326</v>
      </c>
      <c r="B1607" s="846" t="s">
        <v>8466</v>
      </c>
      <c r="C1607" s="846" t="s">
        <v>10184</v>
      </c>
      <c r="D1607" s="846" t="s">
        <v>8638</v>
      </c>
      <c r="E1607" s="847" t="s">
        <v>9495</v>
      </c>
      <c r="F1607" s="848" t="s">
        <v>8079</v>
      </c>
      <c r="G1607" s="846" t="s">
        <v>9497</v>
      </c>
      <c r="H1607" s="846" t="s">
        <v>6361</v>
      </c>
      <c r="I1607" s="849">
        <v>-181440</v>
      </c>
      <c r="J1607" s="849">
        <v>403.2</v>
      </c>
      <c r="K1607" s="849">
        <v>14270</v>
      </c>
      <c r="L1607" s="848" t="s">
        <v>9599</v>
      </c>
      <c r="M1607" s="849">
        <v>403.2</v>
      </c>
      <c r="N1607" s="849">
        <v>0</v>
      </c>
      <c r="O1607" s="849">
        <v>14720</v>
      </c>
      <c r="P1607" s="849">
        <v>160566.371681</v>
      </c>
      <c r="Q1607" s="846" t="s">
        <v>6342</v>
      </c>
      <c r="R1607" s="846" t="s">
        <v>9996</v>
      </c>
      <c r="S1607" s="849">
        <v>356.81</v>
      </c>
      <c r="T1607" s="849">
        <v>14620</v>
      </c>
      <c r="U1607" s="849">
        <v>15090</v>
      </c>
      <c r="V1607" s="849">
        <v>-167702.654867</v>
      </c>
      <c r="W1607" s="849">
        <v>-7136.283186</v>
      </c>
      <c r="X1607" s="849">
        <v>0</v>
      </c>
      <c r="Y1607" s="849">
        <v>0</v>
      </c>
      <c r="Z1607" s="850"/>
    </row>
    <row r="1608" s="823" customFormat="1" ht="31.05" hidden="1" customHeight="1" outlineLevel="1" spans="1:26">
      <c r="A1608" s="846" t="s">
        <v>2326</v>
      </c>
      <c r="B1608" s="846" t="s">
        <v>8466</v>
      </c>
      <c r="C1608" s="846" t="s">
        <v>10185</v>
      </c>
      <c r="D1608" s="846" t="s">
        <v>8638</v>
      </c>
      <c r="E1608" s="847" t="s">
        <v>9495</v>
      </c>
      <c r="F1608" s="848" t="s">
        <v>8079</v>
      </c>
      <c r="G1608" s="846" t="s">
        <v>9497</v>
      </c>
      <c r="H1608" s="846" t="s">
        <v>6361</v>
      </c>
      <c r="I1608" s="849">
        <v>-181440</v>
      </c>
      <c r="J1608" s="849">
        <v>403.2</v>
      </c>
      <c r="K1608" s="849">
        <v>14270</v>
      </c>
      <c r="L1608" s="848" t="s">
        <v>9599</v>
      </c>
      <c r="M1608" s="849">
        <v>403.2</v>
      </c>
      <c r="N1608" s="849">
        <v>0</v>
      </c>
      <c r="O1608" s="849">
        <v>14720</v>
      </c>
      <c r="P1608" s="849">
        <v>160566.371681</v>
      </c>
      <c r="Q1608" s="846" t="s">
        <v>6342</v>
      </c>
      <c r="R1608" s="846" t="s">
        <v>9996</v>
      </c>
      <c r="S1608" s="849">
        <v>356.81</v>
      </c>
      <c r="T1608" s="849">
        <v>14620</v>
      </c>
      <c r="U1608" s="849">
        <v>15090</v>
      </c>
      <c r="V1608" s="849">
        <v>-167702.654867</v>
      </c>
      <c r="W1608" s="849">
        <v>-7136.283186</v>
      </c>
      <c r="X1608" s="849">
        <v>0</v>
      </c>
      <c r="Y1608" s="849">
        <v>0</v>
      </c>
      <c r="Z1608" s="850"/>
    </row>
    <row r="1609" s="823" customFormat="1" ht="31.05" hidden="1" customHeight="1" outlineLevel="1" spans="1:26">
      <c r="A1609" s="846" t="s">
        <v>2326</v>
      </c>
      <c r="B1609" s="846" t="s">
        <v>8466</v>
      </c>
      <c r="C1609" s="846" t="s">
        <v>10186</v>
      </c>
      <c r="D1609" s="846" t="s">
        <v>8900</v>
      </c>
      <c r="E1609" s="847" t="s">
        <v>9495</v>
      </c>
      <c r="F1609" s="848" t="s">
        <v>9728</v>
      </c>
      <c r="G1609" s="846" t="s">
        <v>9497</v>
      </c>
      <c r="H1609" s="846" t="s">
        <v>6885</v>
      </c>
      <c r="I1609" s="849">
        <v>-39312</v>
      </c>
      <c r="J1609" s="849">
        <v>196.56</v>
      </c>
      <c r="K1609" s="849">
        <v>14400</v>
      </c>
      <c r="L1609" s="848" t="s">
        <v>9599</v>
      </c>
      <c r="M1609" s="849">
        <v>196.56</v>
      </c>
      <c r="N1609" s="849">
        <v>0</v>
      </c>
      <c r="O1609" s="849">
        <v>14600</v>
      </c>
      <c r="P1609" s="849">
        <v>34789.380531</v>
      </c>
      <c r="Q1609" s="846" t="s">
        <v>6342</v>
      </c>
      <c r="R1609" s="846" t="s">
        <v>9996</v>
      </c>
      <c r="S1609" s="849">
        <v>173.95</v>
      </c>
      <c r="T1609" s="849">
        <v>15025</v>
      </c>
      <c r="U1609" s="849">
        <v>15090</v>
      </c>
      <c r="V1609" s="849">
        <v>-11306.548673</v>
      </c>
      <c r="W1609" s="849">
        <v>23482.831858</v>
      </c>
      <c r="X1609" s="849">
        <v>0</v>
      </c>
      <c r="Y1609" s="849">
        <v>0</v>
      </c>
      <c r="Z1609" s="850"/>
    </row>
    <row r="1610" s="823" customFormat="1" ht="31.05" hidden="1" customHeight="1" outlineLevel="1" spans="1:26">
      <c r="A1610" s="846" t="s">
        <v>2326</v>
      </c>
      <c r="B1610" s="846" t="s">
        <v>8466</v>
      </c>
      <c r="C1610" s="846" t="s">
        <v>10187</v>
      </c>
      <c r="D1610" s="846" t="s">
        <v>8640</v>
      </c>
      <c r="E1610" s="847" t="s">
        <v>9495</v>
      </c>
      <c r="F1610" s="848" t="s">
        <v>9728</v>
      </c>
      <c r="G1610" s="846" t="s">
        <v>9497</v>
      </c>
      <c r="H1610" s="846" t="s">
        <v>6361</v>
      </c>
      <c r="I1610" s="849">
        <v>-117180</v>
      </c>
      <c r="J1610" s="849">
        <v>97.65</v>
      </c>
      <c r="K1610" s="849">
        <v>11400</v>
      </c>
      <c r="L1610" s="848" t="s">
        <v>9599</v>
      </c>
      <c r="M1610" s="849">
        <v>97.65</v>
      </c>
      <c r="N1610" s="849">
        <v>0</v>
      </c>
      <c r="O1610" s="849">
        <v>12600</v>
      </c>
      <c r="P1610" s="849">
        <v>103699.115044</v>
      </c>
      <c r="Q1610" s="846" t="s">
        <v>6342</v>
      </c>
      <c r="R1610" s="846" t="s">
        <v>9996</v>
      </c>
      <c r="S1610" s="849">
        <v>86.42</v>
      </c>
      <c r="T1610" s="849">
        <v>15025</v>
      </c>
      <c r="U1610" s="849">
        <v>15090</v>
      </c>
      <c r="V1610" s="849">
        <v>-5617.035398</v>
      </c>
      <c r="W1610" s="849">
        <v>98082.079646</v>
      </c>
      <c r="X1610" s="849">
        <v>0</v>
      </c>
      <c r="Y1610" s="849">
        <v>0</v>
      </c>
      <c r="Z1610" s="850"/>
    </row>
    <row r="1611" s="823" customFormat="1" ht="31.05" hidden="1" customHeight="1" outlineLevel="1" spans="1:26">
      <c r="A1611" s="846" t="s">
        <v>2326</v>
      </c>
      <c r="B1611" s="846" t="s">
        <v>8466</v>
      </c>
      <c r="C1611" s="846" t="s">
        <v>10188</v>
      </c>
      <c r="D1611" s="846" t="s">
        <v>8921</v>
      </c>
      <c r="E1611" s="847" t="s">
        <v>9495</v>
      </c>
      <c r="F1611" s="848" t="s">
        <v>9728</v>
      </c>
      <c r="G1611" s="846" t="s">
        <v>9497</v>
      </c>
      <c r="H1611" s="846" t="s">
        <v>6885</v>
      </c>
      <c r="I1611" s="849">
        <v>-431200</v>
      </c>
      <c r="J1611" s="849">
        <v>392</v>
      </c>
      <c r="K1611" s="849">
        <v>13500</v>
      </c>
      <c r="L1611" s="848" t="s">
        <v>9599</v>
      </c>
      <c r="M1611" s="849">
        <v>392</v>
      </c>
      <c r="N1611" s="849">
        <v>0</v>
      </c>
      <c r="O1611" s="849">
        <v>14600</v>
      </c>
      <c r="P1611" s="849">
        <v>381592.920354</v>
      </c>
      <c r="Q1611" s="846" t="s">
        <v>6342</v>
      </c>
      <c r="R1611" s="846" t="s">
        <v>9996</v>
      </c>
      <c r="S1611" s="849">
        <v>346.9</v>
      </c>
      <c r="T1611" s="849">
        <v>15025</v>
      </c>
      <c r="U1611" s="849">
        <v>15090</v>
      </c>
      <c r="V1611" s="849">
        <v>-22548.672566</v>
      </c>
      <c r="W1611" s="849">
        <v>359044.247788</v>
      </c>
      <c r="X1611" s="849">
        <v>0</v>
      </c>
      <c r="Y1611" s="849">
        <v>0</v>
      </c>
      <c r="Z1611" s="850"/>
    </row>
    <row r="1612" s="823" customFormat="1" ht="31.05" hidden="1" customHeight="1" outlineLevel="1" spans="1:26">
      <c r="A1612" s="846" t="s">
        <v>2326</v>
      </c>
      <c r="B1612" s="846" t="s">
        <v>8466</v>
      </c>
      <c r="C1612" s="846" t="s">
        <v>10189</v>
      </c>
      <c r="D1612" s="846" t="s">
        <v>8908</v>
      </c>
      <c r="E1612" s="847" t="s">
        <v>9495</v>
      </c>
      <c r="F1612" s="848" t="s">
        <v>9728</v>
      </c>
      <c r="G1612" s="846" t="s">
        <v>9497</v>
      </c>
      <c r="H1612" s="846" t="s">
        <v>6885</v>
      </c>
      <c r="I1612" s="849">
        <v>-668800</v>
      </c>
      <c r="J1612" s="849">
        <v>608</v>
      </c>
      <c r="K1612" s="849">
        <v>13500</v>
      </c>
      <c r="L1612" s="848" t="s">
        <v>9599</v>
      </c>
      <c r="M1612" s="849">
        <v>608</v>
      </c>
      <c r="N1612" s="849">
        <v>0</v>
      </c>
      <c r="O1612" s="849">
        <v>14600</v>
      </c>
      <c r="P1612" s="849">
        <v>591858.40708</v>
      </c>
      <c r="Q1612" s="846" t="s">
        <v>6342</v>
      </c>
      <c r="R1612" s="846" t="s">
        <v>9996</v>
      </c>
      <c r="S1612" s="849">
        <v>538.05</v>
      </c>
      <c r="T1612" s="849">
        <v>15025</v>
      </c>
      <c r="U1612" s="849">
        <v>15090</v>
      </c>
      <c r="V1612" s="849">
        <v>-34973.451327</v>
      </c>
      <c r="W1612" s="849">
        <v>556884.955752</v>
      </c>
      <c r="X1612" s="849">
        <v>0</v>
      </c>
      <c r="Y1612" s="849">
        <v>0</v>
      </c>
      <c r="Z1612" s="850"/>
    </row>
    <row r="1613" s="823" customFormat="1" ht="31.05" hidden="1" customHeight="1" outlineLevel="1" spans="1:26">
      <c r="A1613" s="846" t="s">
        <v>2326</v>
      </c>
      <c r="B1613" s="846" t="s">
        <v>8466</v>
      </c>
      <c r="C1613" s="846" t="s">
        <v>10190</v>
      </c>
      <c r="D1613" s="846" t="s">
        <v>8651</v>
      </c>
      <c r="E1613" s="847" t="s">
        <v>9495</v>
      </c>
      <c r="F1613" s="848" t="s">
        <v>9643</v>
      </c>
      <c r="G1613" s="846" t="s">
        <v>9497</v>
      </c>
      <c r="H1613" s="846" t="s">
        <v>6361</v>
      </c>
      <c r="I1613" s="849">
        <v>-30240</v>
      </c>
      <c r="J1613" s="849">
        <v>201.6</v>
      </c>
      <c r="K1613" s="849">
        <v>14570</v>
      </c>
      <c r="L1613" s="848" t="s">
        <v>9599</v>
      </c>
      <c r="M1613" s="849">
        <v>201.6</v>
      </c>
      <c r="N1613" s="849">
        <v>0</v>
      </c>
      <c r="O1613" s="849">
        <v>14720</v>
      </c>
      <c r="P1613" s="849">
        <v>26761.061947</v>
      </c>
      <c r="Q1613" s="846" t="s">
        <v>6342</v>
      </c>
      <c r="R1613" s="846" t="s">
        <v>9996</v>
      </c>
      <c r="S1613" s="849">
        <v>178.41</v>
      </c>
      <c r="T1613" s="849">
        <v>14995</v>
      </c>
      <c r="U1613" s="849">
        <v>15090</v>
      </c>
      <c r="V1613" s="849">
        <v>-16948.672566</v>
      </c>
      <c r="W1613" s="849">
        <v>9812.389381</v>
      </c>
      <c r="X1613" s="849">
        <v>0</v>
      </c>
      <c r="Y1613" s="849">
        <v>0</v>
      </c>
      <c r="Z1613" s="850"/>
    </row>
    <row r="1614" s="823" customFormat="1" ht="31.05" hidden="1" customHeight="1" outlineLevel="1" spans="1:26">
      <c r="A1614" s="846" t="s">
        <v>2326</v>
      </c>
      <c r="B1614" s="846" t="s">
        <v>8466</v>
      </c>
      <c r="C1614" s="846" t="s">
        <v>10191</v>
      </c>
      <c r="D1614" s="846" t="s">
        <v>8630</v>
      </c>
      <c r="E1614" s="847" t="s">
        <v>9495</v>
      </c>
      <c r="F1614" s="848" t="s">
        <v>9747</v>
      </c>
      <c r="G1614" s="846" t="s">
        <v>9497</v>
      </c>
      <c r="H1614" s="846" t="s">
        <v>6361</v>
      </c>
      <c r="I1614" s="849">
        <v>20160</v>
      </c>
      <c r="J1614" s="849">
        <v>201.6</v>
      </c>
      <c r="K1614" s="849">
        <v>14820</v>
      </c>
      <c r="L1614" s="848" t="s">
        <v>9599</v>
      </c>
      <c r="M1614" s="849">
        <v>201.6</v>
      </c>
      <c r="N1614" s="849">
        <v>0</v>
      </c>
      <c r="O1614" s="849">
        <v>14720</v>
      </c>
      <c r="P1614" s="849">
        <v>-17840.707965</v>
      </c>
      <c r="Q1614" s="846" t="s">
        <v>6342</v>
      </c>
      <c r="R1614" s="846" t="s">
        <v>9996</v>
      </c>
      <c r="S1614" s="849">
        <v>178.41</v>
      </c>
      <c r="T1614" s="849">
        <v>15235</v>
      </c>
      <c r="U1614" s="849">
        <v>15090</v>
      </c>
      <c r="V1614" s="849">
        <v>25869.026549</v>
      </c>
      <c r="W1614" s="849">
        <v>8028.318584</v>
      </c>
      <c r="X1614" s="849">
        <v>0</v>
      </c>
      <c r="Y1614" s="849">
        <v>0</v>
      </c>
      <c r="Z1614" s="850"/>
    </row>
    <row r="1615" s="823" customFormat="1" ht="31.05" hidden="1" customHeight="1" outlineLevel="1" spans="1:26">
      <c r="A1615" s="846" t="s">
        <v>2326</v>
      </c>
      <c r="B1615" s="846" t="s">
        <v>8466</v>
      </c>
      <c r="C1615" s="846" t="s">
        <v>10192</v>
      </c>
      <c r="D1615" s="846" t="s">
        <v>8869</v>
      </c>
      <c r="E1615" s="847" t="s">
        <v>9495</v>
      </c>
      <c r="F1615" s="848" t="s">
        <v>9747</v>
      </c>
      <c r="G1615" s="846" t="s">
        <v>9504</v>
      </c>
      <c r="H1615" s="846" t="s">
        <v>6361</v>
      </c>
      <c r="I1615" s="849">
        <v>-49490.78</v>
      </c>
      <c r="J1615" s="849">
        <v>201.6</v>
      </c>
      <c r="K1615" s="849">
        <v>1800</v>
      </c>
      <c r="L1615" s="848" t="s">
        <v>9599</v>
      </c>
      <c r="M1615" s="849">
        <v>201.6</v>
      </c>
      <c r="N1615" s="849">
        <v>0</v>
      </c>
      <c r="O1615" s="849">
        <v>2045.49</v>
      </c>
      <c r="P1615" s="849">
        <v>315339.508673</v>
      </c>
      <c r="Q1615" s="846" t="s">
        <v>6342</v>
      </c>
      <c r="R1615" s="846" t="s">
        <v>9996</v>
      </c>
      <c r="S1615" s="849">
        <v>178.41</v>
      </c>
      <c r="T1615" s="849">
        <v>15235</v>
      </c>
      <c r="U1615" s="849">
        <v>15090</v>
      </c>
      <c r="V1615" s="849">
        <v>25869.026549</v>
      </c>
      <c r="W1615" s="849">
        <v>341208.535221</v>
      </c>
      <c r="X1615" s="849">
        <v>0</v>
      </c>
      <c r="Y1615" s="849">
        <v>0</v>
      </c>
      <c r="Z1615" s="850"/>
    </row>
    <row r="1616" s="823" customFormat="1" ht="31.05" hidden="1" customHeight="1" outlineLevel="1" spans="1:26">
      <c r="A1616" s="846" t="s">
        <v>2326</v>
      </c>
      <c r="B1616" s="846" t="s">
        <v>8466</v>
      </c>
      <c r="C1616" s="846" t="s">
        <v>10193</v>
      </c>
      <c r="D1616" s="846" t="s">
        <v>8868</v>
      </c>
      <c r="E1616" s="847" t="s">
        <v>9495</v>
      </c>
      <c r="F1616" s="848" t="s">
        <v>9728</v>
      </c>
      <c r="G1616" s="846" t="s">
        <v>9504</v>
      </c>
      <c r="H1616" s="846" t="s">
        <v>6361</v>
      </c>
      <c r="I1616" s="849">
        <v>-59570.78</v>
      </c>
      <c r="J1616" s="849">
        <v>201.6</v>
      </c>
      <c r="K1616" s="849">
        <v>1750</v>
      </c>
      <c r="L1616" s="848" t="s">
        <v>9599</v>
      </c>
      <c r="M1616" s="849">
        <v>201.6</v>
      </c>
      <c r="N1616" s="849">
        <v>0</v>
      </c>
      <c r="O1616" s="849">
        <v>2045.49</v>
      </c>
      <c r="P1616" s="849">
        <v>379566.057345</v>
      </c>
      <c r="Q1616" s="846" t="s">
        <v>6342</v>
      </c>
      <c r="R1616" s="846" t="s">
        <v>9996</v>
      </c>
      <c r="S1616" s="849">
        <v>178.41</v>
      </c>
      <c r="T1616" s="849">
        <v>15025</v>
      </c>
      <c r="U1616" s="849">
        <v>15090</v>
      </c>
      <c r="V1616" s="849">
        <v>-11596.460177</v>
      </c>
      <c r="W1616" s="849">
        <v>367969.597168</v>
      </c>
      <c r="X1616" s="849">
        <v>0</v>
      </c>
      <c r="Y1616" s="849">
        <v>0</v>
      </c>
      <c r="Z1616" s="850"/>
    </row>
    <row r="1617" s="823" customFormat="1" ht="31.05" hidden="1" customHeight="1" outlineLevel="1" spans="1:26">
      <c r="A1617" s="846" t="s">
        <v>2326</v>
      </c>
      <c r="B1617" s="846" t="s">
        <v>8466</v>
      </c>
      <c r="C1617" s="846" t="s">
        <v>10194</v>
      </c>
      <c r="D1617" s="846" t="s">
        <v>7263</v>
      </c>
      <c r="E1617" s="847" t="s">
        <v>9495</v>
      </c>
      <c r="F1617" s="848" t="s">
        <v>8147</v>
      </c>
      <c r="G1617" s="846" t="s">
        <v>9504</v>
      </c>
      <c r="H1617" s="846" t="s">
        <v>6361</v>
      </c>
      <c r="I1617" s="849">
        <v>42336</v>
      </c>
      <c r="J1617" s="849">
        <v>201.6</v>
      </c>
      <c r="K1617" s="849">
        <v>2010</v>
      </c>
      <c r="L1617" s="848" t="s">
        <v>9580</v>
      </c>
      <c r="M1617" s="849">
        <v>201.6</v>
      </c>
      <c r="N1617" s="849">
        <v>0</v>
      </c>
      <c r="O1617" s="849">
        <v>1800</v>
      </c>
      <c r="P1617" s="849">
        <v>-269751.504425</v>
      </c>
      <c r="Q1617" s="846" t="s">
        <v>6342</v>
      </c>
      <c r="R1617" s="846" t="s">
        <v>9996</v>
      </c>
      <c r="S1617" s="849">
        <v>178.41</v>
      </c>
      <c r="T1617" s="849">
        <v>17520</v>
      </c>
      <c r="U1617" s="849">
        <v>15090</v>
      </c>
      <c r="V1617" s="849">
        <v>433529.20354</v>
      </c>
      <c r="W1617" s="849">
        <v>163777.699115</v>
      </c>
      <c r="X1617" s="849">
        <v>0</v>
      </c>
      <c r="Y1617" s="849">
        <v>0</v>
      </c>
      <c r="Z1617" s="850"/>
    </row>
    <row r="1618" s="823" customFormat="1" ht="38.4" hidden="1" customHeight="1" outlineLevel="1" spans="1:26">
      <c r="A1618" s="846" t="s">
        <v>2326</v>
      </c>
      <c r="B1618" s="846" t="s">
        <v>8466</v>
      </c>
      <c r="C1618" s="846" t="s">
        <v>10195</v>
      </c>
      <c r="D1618" s="846" t="s">
        <v>8875</v>
      </c>
      <c r="E1618" s="847" t="s">
        <v>9495</v>
      </c>
      <c r="F1618" s="848" t="s">
        <v>8147</v>
      </c>
      <c r="G1618" s="846" t="s">
        <v>9504</v>
      </c>
      <c r="H1618" s="846" t="s">
        <v>6361</v>
      </c>
      <c r="I1618" s="849">
        <v>-6348.38</v>
      </c>
      <c r="J1618" s="849">
        <v>201.6</v>
      </c>
      <c r="K1618" s="849">
        <v>2010</v>
      </c>
      <c r="L1618" s="848" t="s">
        <v>9580</v>
      </c>
      <c r="M1618" s="849">
        <v>201.6</v>
      </c>
      <c r="N1618" s="849">
        <v>0</v>
      </c>
      <c r="O1618" s="849">
        <v>2045.49</v>
      </c>
      <c r="P1618" s="849">
        <v>45588.004248</v>
      </c>
      <c r="Q1618" s="846" t="s">
        <v>6342</v>
      </c>
      <c r="R1618" s="846" t="s">
        <v>9996</v>
      </c>
      <c r="S1618" s="849">
        <v>178.41</v>
      </c>
      <c r="T1618" s="849">
        <v>17520</v>
      </c>
      <c r="U1618" s="849">
        <v>15090</v>
      </c>
      <c r="V1618" s="849">
        <v>433529.20354</v>
      </c>
      <c r="W1618" s="849">
        <v>479117.207788</v>
      </c>
      <c r="X1618" s="849">
        <v>0</v>
      </c>
      <c r="Y1618" s="849">
        <v>0</v>
      </c>
      <c r="Z1618" s="850"/>
    </row>
    <row r="1619" s="823" customFormat="1" ht="31.05" hidden="1" customHeight="1" outlineLevel="1" spans="1:26">
      <c r="A1619" s="846" t="s">
        <v>2326</v>
      </c>
      <c r="B1619" s="846" t="s">
        <v>8466</v>
      </c>
      <c r="C1619" s="846" t="s">
        <v>10196</v>
      </c>
      <c r="D1619" s="846" t="s">
        <v>8926</v>
      </c>
      <c r="E1619" s="847" t="s">
        <v>9495</v>
      </c>
      <c r="F1619" s="848" t="s">
        <v>8084</v>
      </c>
      <c r="G1619" s="846" t="s">
        <v>9504</v>
      </c>
      <c r="H1619" s="846" t="s">
        <v>6361</v>
      </c>
      <c r="I1619" s="849">
        <v>67437.22</v>
      </c>
      <c r="J1619" s="849">
        <v>403.2</v>
      </c>
      <c r="K1619" s="849">
        <v>2090</v>
      </c>
      <c r="L1619" s="848" t="s">
        <v>9580</v>
      </c>
      <c r="M1619" s="849">
        <v>403.2</v>
      </c>
      <c r="N1619" s="849">
        <v>0</v>
      </c>
      <c r="O1619" s="849">
        <v>1922.75</v>
      </c>
      <c r="P1619" s="849">
        <v>-429675.610619</v>
      </c>
      <c r="Q1619" s="846" t="s">
        <v>6342</v>
      </c>
      <c r="R1619" s="846" t="s">
        <v>9996</v>
      </c>
      <c r="S1619" s="849">
        <v>356.81</v>
      </c>
      <c r="T1619" s="849">
        <v>17935</v>
      </c>
      <c r="U1619" s="849">
        <v>15090</v>
      </c>
      <c r="V1619" s="849">
        <v>1015136.283186</v>
      </c>
      <c r="W1619" s="849">
        <v>585460.672566</v>
      </c>
      <c r="X1619" s="849">
        <v>0</v>
      </c>
      <c r="Y1619" s="849">
        <v>0</v>
      </c>
      <c r="Z1619" s="850"/>
    </row>
    <row r="1620" s="823" customFormat="1" ht="31.05" hidden="1" customHeight="1" outlineLevel="1" spans="1:26">
      <c r="A1620" s="846" t="s">
        <v>2326</v>
      </c>
      <c r="B1620" s="846" t="s">
        <v>8466</v>
      </c>
      <c r="C1620" s="846" t="s">
        <v>10197</v>
      </c>
      <c r="D1620" s="846" t="s">
        <v>8883</v>
      </c>
      <c r="E1620" s="847" t="s">
        <v>9495</v>
      </c>
      <c r="F1620" s="848" t="s">
        <v>9570</v>
      </c>
      <c r="G1620" s="846" t="s">
        <v>9504</v>
      </c>
      <c r="H1620" s="846" t="s">
        <v>6361</v>
      </c>
      <c r="I1620" s="849">
        <v>56448</v>
      </c>
      <c r="J1620" s="849">
        <v>201.6</v>
      </c>
      <c r="K1620" s="849">
        <v>2080</v>
      </c>
      <c r="L1620" s="848" t="s">
        <v>9580</v>
      </c>
      <c r="M1620" s="849">
        <v>201.6</v>
      </c>
      <c r="N1620" s="849">
        <v>0</v>
      </c>
      <c r="O1620" s="849">
        <v>1800</v>
      </c>
      <c r="P1620" s="849">
        <v>-359668.672566</v>
      </c>
      <c r="Q1620" s="846" t="s">
        <v>6342</v>
      </c>
      <c r="R1620" s="846" t="s">
        <v>9996</v>
      </c>
      <c r="S1620" s="849">
        <v>178.41</v>
      </c>
      <c r="T1620" s="849">
        <v>17950</v>
      </c>
      <c r="U1620" s="849">
        <v>15090</v>
      </c>
      <c r="V1620" s="849">
        <v>510244.247788</v>
      </c>
      <c r="W1620" s="849">
        <v>150575.575221</v>
      </c>
      <c r="X1620" s="849">
        <v>0</v>
      </c>
      <c r="Y1620" s="849">
        <v>0</v>
      </c>
      <c r="Z1620" s="850"/>
    </row>
    <row r="1621" s="823" customFormat="1" ht="31.05" hidden="1" customHeight="1" outlineLevel="1" spans="1:26">
      <c r="A1621" s="846" t="s">
        <v>2326</v>
      </c>
      <c r="B1621" s="846" t="s">
        <v>8466</v>
      </c>
      <c r="C1621" s="846" t="s">
        <v>10198</v>
      </c>
      <c r="D1621" s="846" t="s">
        <v>8883</v>
      </c>
      <c r="E1621" s="847" t="s">
        <v>9495</v>
      </c>
      <c r="F1621" s="848" t="s">
        <v>10118</v>
      </c>
      <c r="G1621" s="846" t="s">
        <v>9504</v>
      </c>
      <c r="H1621" s="846" t="s">
        <v>6361</v>
      </c>
      <c r="I1621" s="849">
        <v>56448</v>
      </c>
      <c r="J1621" s="849">
        <v>201.6</v>
      </c>
      <c r="K1621" s="849">
        <v>2080</v>
      </c>
      <c r="L1621" s="848" t="s">
        <v>9580</v>
      </c>
      <c r="M1621" s="849">
        <v>201.6</v>
      </c>
      <c r="N1621" s="849">
        <v>0</v>
      </c>
      <c r="O1621" s="849">
        <v>1800</v>
      </c>
      <c r="P1621" s="849">
        <v>-359668.672566</v>
      </c>
      <c r="Q1621" s="846" t="s">
        <v>6342</v>
      </c>
      <c r="R1621" s="846" t="s">
        <v>9996</v>
      </c>
      <c r="S1621" s="849">
        <v>178.41</v>
      </c>
      <c r="T1621" s="849">
        <v>17845</v>
      </c>
      <c r="U1621" s="849">
        <v>15090</v>
      </c>
      <c r="V1621" s="849">
        <v>491511.504425</v>
      </c>
      <c r="W1621" s="849">
        <v>131842.831858</v>
      </c>
      <c r="X1621" s="849">
        <v>0</v>
      </c>
      <c r="Y1621" s="849">
        <v>0</v>
      </c>
      <c r="Z1621" s="850"/>
    </row>
    <row r="1622" s="823" customFormat="1" ht="31.05" hidden="1" customHeight="1" outlineLevel="1" spans="1:26">
      <c r="A1622" s="846" t="s">
        <v>2326</v>
      </c>
      <c r="B1622" s="846" t="s">
        <v>8466</v>
      </c>
      <c r="C1622" s="846" t="s">
        <v>10199</v>
      </c>
      <c r="D1622" s="846" t="s">
        <v>8883</v>
      </c>
      <c r="E1622" s="847" t="s">
        <v>9495</v>
      </c>
      <c r="F1622" s="848" t="s">
        <v>9486</v>
      </c>
      <c r="G1622" s="846" t="s">
        <v>9504</v>
      </c>
      <c r="H1622" s="846" t="s">
        <v>6361</v>
      </c>
      <c r="I1622" s="849">
        <v>58464</v>
      </c>
      <c r="J1622" s="849">
        <v>201.6</v>
      </c>
      <c r="K1622" s="849">
        <v>2090</v>
      </c>
      <c r="L1622" s="848" t="s">
        <v>9580</v>
      </c>
      <c r="M1622" s="849">
        <v>201.6</v>
      </c>
      <c r="N1622" s="849">
        <v>0</v>
      </c>
      <c r="O1622" s="849">
        <v>1800</v>
      </c>
      <c r="P1622" s="849">
        <v>-372513.982301</v>
      </c>
      <c r="Q1622" s="846" t="s">
        <v>6342</v>
      </c>
      <c r="R1622" s="846" t="s">
        <v>9996</v>
      </c>
      <c r="S1622" s="849">
        <v>178.41</v>
      </c>
      <c r="T1622" s="849">
        <v>17895</v>
      </c>
      <c r="U1622" s="849">
        <v>15090</v>
      </c>
      <c r="V1622" s="849">
        <v>500431.858407</v>
      </c>
      <c r="W1622" s="849">
        <v>127917.876106</v>
      </c>
      <c r="X1622" s="849">
        <v>0</v>
      </c>
      <c r="Y1622" s="849">
        <v>0</v>
      </c>
      <c r="Z1622" s="850"/>
    </row>
    <row r="1623" s="823" customFormat="1" ht="31.05" hidden="1" customHeight="1" outlineLevel="1" spans="1:26">
      <c r="A1623" s="846" t="s">
        <v>2326</v>
      </c>
      <c r="B1623" s="846" t="s">
        <v>8466</v>
      </c>
      <c r="C1623" s="846" t="s">
        <v>10200</v>
      </c>
      <c r="D1623" s="846" t="s">
        <v>8883</v>
      </c>
      <c r="E1623" s="847" t="s">
        <v>9495</v>
      </c>
      <c r="F1623" s="848" t="s">
        <v>9575</v>
      </c>
      <c r="G1623" s="846" t="s">
        <v>9504</v>
      </c>
      <c r="H1623" s="846" t="s">
        <v>6361</v>
      </c>
      <c r="I1623" s="849">
        <v>112896</v>
      </c>
      <c r="J1623" s="849">
        <v>403.2</v>
      </c>
      <c r="K1623" s="849">
        <v>2080</v>
      </c>
      <c r="L1623" s="848" t="s">
        <v>9580</v>
      </c>
      <c r="M1623" s="849">
        <v>403.2</v>
      </c>
      <c r="N1623" s="849">
        <v>0</v>
      </c>
      <c r="O1623" s="849">
        <v>1800</v>
      </c>
      <c r="P1623" s="849">
        <v>-719337.345133</v>
      </c>
      <c r="Q1623" s="846" t="s">
        <v>6342</v>
      </c>
      <c r="R1623" s="846" t="s">
        <v>9996</v>
      </c>
      <c r="S1623" s="849">
        <v>356.81</v>
      </c>
      <c r="T1623" s="849">
        <v>17710</v>
      </c>
      <c r="U1623" s="849">
        <v>15090</v>
      </c>
      <c r="V1623" s="849">
        <v>934853.097345</v>
      </c>
      <c r="W1623" s="849">
        <v>215515.752212</v>
      </c>
      <c r="X1623" s="849">
        <v>0</v>
      </c>
      <c r="Y1623" s="849">
        <v>0</v>
      </c>
      <c r="Z1623" s="850"/>
    </row>
    <row r="1624" s="823" customFormat="1" ht="38.4" hidden="1" customHeight="1" outlineLevel="1" spans="1:26">
      <c r="A1624" s="846" t="s">
        <v>2326</v>
      </c>
      <c r="B1624" s="846" t="s">
        <v>8466</v>
      </c>
      <c r="C1624" s="846" t="s">
        <v>10201</v>
      </c>
      <c r="D1624" s="846" t="s">
        <v>7254</v>
      </c>
      <c r="E1624" s="847" t="s">
        <v>9495</v>
      </c>
      <c r="F1624" s="848" t="s">
        <v>9728</v>
      </c>
      <c r="G1624" s="846" t="s">
        <v>9504</v>
      </c>
      <c r="H1624" s="846" t="s">
        <v>6361</v>
      </c>
      <c r="I1624" s="849">
        <v>-121157.57</v>
      </c>
      <c r="J1624" s="849">
        <v>403.2</v>
      </c>
      <c r="K1624" s="849">
        <v>1745</v>
      </c>
      <c r="L1624" s="848" t="s">
        <v>9580</v>
      </c>
      <c r="M1624" s="849">
        <v>403.2</v>
      </c>
      <c r="N1624" s="849">
        <v>0</v>
      </c>
      <c r="O1624" s="849">
        <v>2045.49</v>
      </c>
      <c r="P1624" s="849">
        <v>771977.424425</v>
      </c>
      <c r="Q1624" s="846" t="s">
        <v>6342</v>
      </c>
      <c r="R1624" s="846" t="s">
        <v>9996</v>
      </c>
      <c r="S1624" s="849">
        <v>356.81</v>
      </c>
      <c r="T1624" s="849">
        <v>15025</v>
      </c>
      <c r="U1624" s="849">
        <v>15090</v>
      </c>
      <c r="V1624" s="849">
        <v>-23192.920354</v>
      </c>
      <c r="W1624" s="849">
        <v>748784.504071</v>
      </c>
      <c r="X1624" s="849">
        <v>0</v>
      </c>
      <c r="Y1624" s="849">
        <v>0</v>
      </c>
      <c r="Z1624" s="850"/>
    </row>
    <row r="1625" s="823" customFormat="1" ht="31.05" hidden="1" customHeight="1" outlineLevel="1" spans="1:26">
      <c r="A1625" s="846" t="s">
        <v>2326</v>
      </c>
      <c r="B1625" s="846" t="s">
        <v>8466</v>
      </c>
      <c r="C1625" s="846" t="s">
        <v>10202</v>
      </c>
      <c r="D1625" s="846" t="s">
        <v>8880</v>
      </c>
      <c r="E1625" s="847" t="s">
        <v>9495</v>
      </c>
      <c r="F1625" s="848" t="s">
        <v>9512</v>
      </c>
      <c r="G1625" s="846" t="s">
        <v>9504</v>
      </c>
      <c r="H1625" s="846" t="s">
        <v>6361</v>
      </c>
      <c r="I1625" s="849">
        <v>-18440.35</v>
      </c>
      <c r="J1625" s="849">
        <v>604.8</v>
      </c>
      <c r="K1625" s="849">
        <v>2015</v>
      </c>
      <c r="L1625" s="848" t="s">
        <v>9618</v>
      </c>
      <c r="M1625" s="849">
        <v>604.8</v>
      </c>
      <c r="N1625" s="849">
        <v>0</v>
      </c>
      <c r="O1625" s="849">
        <v>2045.49</v>
      </c>
      <c r="P1625" s="849">
        <v>117496.048142</v>
      </c>
      <c r="Q1625" s="846" t="s">
        <v>6342</v>
      </c>
      <c r="R1625" s="846" t="s">
        <v>9996</v>
      </c>
      <c r="S1625" s="849">
        <v>535.22</v>
      </c>
      <c r="T1625" s="849">
        <v>17415</v>
      </c>
      <c r="U1625" s="849">
        <v>15090</v>
      </c>
      <c r="V1625" s="849">
        <v>1244389.380531</v>
      </c>
      <c r="W1625" s="849">
        <v>1361885.428673</v>
      </c>
      <c r="X1625" s="849">
        <v>0</v>
      </c>
      <c r="Y1625" s="849">
        <v>0</v>
      </c>
      <c r="Z1625" s="850"/>
    </row>
    <row r="1626" s="823" customFormat="1" ht="31.05" hidden="1" customHeight="1" outlineLevel="1" spans="1:26">
      <c r="A1626" s="846" t="s">
        <v>2326</v>
      </c>
      <c r="B1626" s="846" t="s">
        <v>8466</v>
      </c>
      <c r="C1626" s="846" t="s">
        <v>10203</v>
      </c>
      <c r="D1626" s="846" t="s">
        <v>7263</v>
      </c>
      <c r="E1626" s="847" t="s">
        <v>9495</v>
      </c>
      <c r="F1626" s="848" t="s">
        <v>9498</v>
      </c>
      <c r="G1626" s="846" t="s">
        <v>9504</v>
      </c>
      <c r="H1626" s="846" t="s">
        <v>6361</v>
      </c>
      <c r="I1626" s="849">
        <v>-1106.78</v>
      </c>
      <c r="J1626" s="849">
        <v>201.6</v>
      </c>
      <c r="K1626" s="849">
        <v>2040</v>
      </c>
      <c r="L1626" s="848" t="s">
        <v>9618</v>
      </c>
      <c r="M1626" s="849">
        <v>201.6</v>
      </c>
      <c r="N1626" s="849">
        <v>0</v>
      </c>
      <c r="O1626" s="849">
        <v>2045.49</v>
      </c>
      <c r="P1626" s="849">
        <v>7052.075044</v>
      </c>
      <c r="Q1626" s="846" t="s">
        <v>6342</v>
      </c>
      <c r="R1626" s="846" t="s">
        <v>9996</v>
      </c>
      <c r="S1626" s="849">
        <v>178.41</v>
      </c>
      <c r="T1626" s="849">
        <v>17435</v>
      </c>
      <c r="U1626" s="849">
        <v>15090</v>
      </c>
      <c r="V1626" s="849">
        <v>418364.60177</v>
      </c>
      <c r="W1626" s="849">
        <v>425416.676814</v>
      </c>
      <c r="X1626" s="849">
        <v>0</v>
      </c>
      <c r="Y1626" s="849">
        <v>0</v>
      </c>
      <c r="Z1626" s="850"/>
    </row>
    <row r="1627" s="823" customFormat="1" ht="31.05" hidden="1" customHeight="1" outlineLevel="1" spans="1:26">
      <c r="A1627" s="846" t="s">
        <v>2326</v>
      </c>
      <c r="B1627" s="846" t="s">
        <v>8466</v>
      </c>
      <c r="C1627" s="846" t="s">
        <v>10204</v>
      </c>
      <c r="D1627" s="846" t="s">
        <v>8877</v>
      </c>
      <c r="E1627" s="847" t="s">
        <v>9495</v>
      </c>
      <c r="F1627" s="848" t="s">
        <v>8147</v>
      </c>
      <c r="G1627" s="846" t="s">
        <v>9504</v>
      </c>
      <c r="H1627" s="846" t="s">
        <v>6361</v>
      </c>
      <c r="I1627" s="849">
        <v>17590.61</v>
      </c>
      <c r="J1627" s="849">
        <v>201.6</v>
      </c>
      <c r="K1627" s="849">
        <v>2010</v>
      </c>
      <c r="L1627" s="848" t="s">
        <v>9618</v>
      </c>
      <c r="M1627" s="849">
        <v>201.6</v>
      </c>
      <c r="N1627" s="849">
        <v>0</v>
      </c>
      <c r="O1627" s="849">
        <v>1922.75</v>
      </c>
      <c r="P1627" s="849">
        <v>-112075.327434</v>
      </c>
      <c r="Q1627" s="846" t="s">
        <v>6342</v>
      </c>
      <c r="R1627" s="846" t="s">
        <v>9996</v>
      </c>
      <c r="S1627" s="849">
        <v>178.41</v>
      </c>
      <c r="T1627" s="849">
        <v>17520</v>
      </c>
      <c r="U1627" s="849">
        <v>15090</v>
      </c>
      <c r="V1627" s="849">
        <v>433529.20354</v>
      </c>
      <c r="W1627" s="849">
        <v>321453.876106</v>
      </c>
      <c r="X1627" s="849">
        <v>0</v>
      </c>
      <c r="Y1627" s="849">
        <v>0</v>
      </c>
      <c r="Z1627" s="850"/>
    </row>
    <row r="1628" s="823" customFormat="1" ht="31.05" hidden="1" customHeight="1" outlineLevel="1" spans="1:26">
      <c r="A1628" s="846" t="s">
        <v>2326</v>
      </c>
      <c r="B1628" s="846" t="s">
        <v>8466</v>
      </c>
      <c r="C1628" s="846" t="s">
        <v>10205</v>
      </c>
      <c r="D1628" s="846" t="s">
        <v>8877</v>
      </c>
      <c r="E1628" s="847" t="s">
        <v>9495</v>
      </c>
      <c r="F1628" s="848" t="s">
        <v>10109</v>
      </c>
      <c r="G1628" s="846" t="s">
        <v>9504</v>
      </c>
      <c r="H1628" s="846" t="s">
        <v>6361</v>
      </c>
      <c r="I1628" s="849">
        <v>37197.22</v>
      </c>
      <c r="J1628" s="849">
        <v>403.2</v>
      </c>
      <c r="K1628" s="849">
        <v>2015</v>
      </c>
      <c r="L1628" s="848" t="s">
        <v>9618</v>
      </c>
      <c r="M1628" s="849">
        <v>403.2</v>
      </c>
      <c r="N1628" s="849">
        <v>0</v>
      </c>
      <c r="O1628" s="849">
        <v>1922.75</v>
      </c>
      <c r="P1628" s="849">
        <v>-236995.964602</v>
      </c>
      <c r="Q1628" s="846" t="s">
        <v>6342</v>
      </c>
      <c r="R1628" s="846" t="s">
        <v>9996</v>
      </c>
      <c r="S1628" s="849">
        <v>356.81</v>
      </c>
      <c r="T1628" s="849">
        <v>17385</v>
      </c>
      <c r="U1628" s="849">
        <v>15090</v>
      </c>
      <c r="V1628" s="849">
        <v>818888.495575</v>
      </c>
      <c r="W1628" s="849">
        <v>581892.530973</v>
      </c>
      <c r="X1628" s="849">
        <v>0</v>
      </c>
      <c r="Y1628" s="849">
        <v>0</v>
      </c>
      <c r="Z1628" s="850"/>
    </row>
    <row r="1629" s="823" customFormat="1" ht="31.05" hidden="1" customHeight="1" outlineLevel="1" spans="1:26">
      <c r="A1629" s="846" t="s">
        <v>2326</v>
      </c>
      <c r="B1629" s="846" t="s">
        <v>8466</v>
      </c>
      <c r="C1629" s="846" t="s">
        <v>10206</v>
      </c>
      <c r="D1629" s="846" t="s">
        <v>8877</v>
      </c>
      <c r="E1629" s="847" t="s">
        <v>9495</v>
      </c>
      <c r="F1629" s="848" t="s">
        <v>9614</v>
      </c>
      <c r="G1629" s="846" t="s">
        <v>9504</v>
      </c>
      <c r="H1629" s="846" t="s">
        <v>6361</v>
      </c>
      <c r="I1629" s="849">
        <v>43245.22</v>
      </c>
      <c r="J1629" s="849">
        <v>403.2</v>
      </c>
      <c r="K1629" s="849">
        <v>2030</v>
      </c>
      <c r="L1629" s="848" t="s">
        <v>9618</v>
      </c>
      <c r="M1629" s="849">
        <v>403.2</v>
      </c>
      <c r="N1629" s="849">
        <v>0</v>
      </c>
      <c r="O1629" s="849">
        <v>1922.75</v>
      </c>
      <c r="P1629" s="849">
        <v>-275531.893805</v>
      </c>
      <c r="Q1629" s="846" t="s">
        <v>6342</v>
      </c>
      <c r="R1629" s="846" t="s">
        <v>9996</v>
      </c>
      <c r="S1629" s="849">
        <v>356.81</v>
      </c>
      <c r="T1629" s="849">
        <v>17825</v>
      </c>
      <c r="U1629" s="849">
        <v>15090</v>
      </c>
      <c r="V1629" s="849">
        <v>975886.725664</v>
      </c>
      <c r="W1629" s="849">
        <v>700354.831858</v>
      </c>
      <c r="X1629" s="849">
        <v>0</v>
      </c>
      <c r="Y1629" s="849">
        <v>0</v>
      </c>
      <c r="Z1629" s="850"/>
    </row>
    <row r="1630" s="823" customFormat="1" ht="31.05" hidden="1" customHeight="1" outlineLevel="1" spans="1:26">
      <c r="A1630" s="846" t="s">
        <v>2326</v>
      </c>
      <c r="B1630" s="846" t="s">
        <v>8466</v>
      </c>
      <c r="C1630" s="846" t="s">
        <v>10207</v>
      </c>
      <c r="D1630" s="846" t="s">
        <v>8877</v>
      </c>
      <c r="E1630" s="847" t="s">
        <v>9495</v>
      </c>
      <c r="F1630" s="848" t="s">
        <v>9614</v>
      </c>
      <c r="G1630" s="846" t="s">
        <v>9504</v>
      </c>
      <c r="H1630" s="846" t="s">
        <v>6361</v>
      </c>
      <c r="I1630" s="849">
        <v>49194.43</v>
      </c>
      <c r="J1630" s="849">
        <v>604.8</v>
      </c>
      <c r="K1630" s="849">
        <v>2045</v>
      </c>
      <c r="L1630" s="848" t="s">
        <v>9618</v>
      </c>
      <c r="M1630" s="849">
        <v>604.8</v>
      </c>
      <c r="N1630" s="849">
        <v>0</v>
      </c>
      <c r="O1630" s="849">
        <v>1963.66</v>
      </c>
      <c r="P1630" s="849">
        <v>-313451.248142</v>
      </c>
      <c r="Q1630" s="846" t="s">
        <v>6342</v>
      </c>
      <c r="R1630" s="846" t="s">
        <v>9996</v>
      </c>
      <c r="S1630" s="849">
        <v>535.22</v>
      </c>
      <c r="T1630" s="849">
        <v>17825</v>
      </c>
      <c r="U1630" s="849">
        <v>15090</v>
      </c>
      <c r="V1630" s="849">
        <v>1463830.088496</v>
      </c>
      <c r="W1630" s="849">
        <v>1150378.840354</v>
      </c>
      <c r="X1630" s="849">
        <v>0</v>
      </c>
      <c r="Y1630" s="849">
        <v>0</v>
      </c>
      <c r="Z1630" s="850"/>
    </row>
    <row r="1631" s="823" customFormat="1" ht="31.05" hidden="1" customHeight="1" outlineLevel="1" spans="1:26">
      <c r="A1631" s="846" t="s">
        <v>2326</v>
      </c>
      <c r="B1631" s="846" t="s">
        <v>8466</v>
      </c>
      <c r="C1631" s="846" t="s">
        <v>10208</v>
      </c>
      <c r="D1631" s="846" t="s">
        <v>8696</v>
      </c>
      <c r="E1631" s="847" t="s">
        <v>9495</v>
      </c>
      <c r="F1631" s="848" t="s">
        <v>8084</v>
      </c>
      <c r="G1631" s="846" t="s">
        <v>9504</v>
      </c>
      <c r="H1631" s="846" t="s">
        <v>6361</v>
      </c>
      <c r="I1631" s="849">
        <v>67437.22</v>
      </c>
      <c r="J1631" s="849">
        <v>403.2</v>
      </c>
      <c r="K1631" s="849">
        <v>2090</v>
      </c>
      <c r="L1631" s="848" t="s">
        <v>9618</v>
      </c>
      <c r="M1631" s="849">
        <v>403.2</v>
      </c>
      <c r="N1631" s="849">
        <v>0</v>
      </c>
      <c r="O1631" s="849">
        <v>1922.75</v>
      </c>
      <c r="P1631" s="849">
        <v>-429675.610619</v>
      </c>
      <c r="Q1631" s="846" t="s">
        <v>6342</v>
      </c>
      <c r="R1631" s="846" t="s">
        <v>9996</v>
      </c>
      <c r="S1631" s="849">
        <v>356.81</v>
      </c>
      <c r="T1631" s="849">
        <v>17935</v>
      </c>
      <c r="U1631" s="849">
        <v>15090</v>
      </c>
      <c r="V1631" s="849">
        <v>1015136.283186</v>
      </c>
      <c r="W1631" s="849">
        <v>585460.672566</v>
      </c>
      <c r="X1631" s="849">
        <v>0</v>
      </c>
      <c r="Y1631" s="849">
        <v>0</v>
      </c>
      <c r="Z1631" s="850"/>
    </row>
    <row r="1632" s="823" customFormat="1" ht="38.4" hidden="1" customHeight="1" outlineLevel="1" spans="1:26">
      <c r="A1632" s="846" t="s">
        <v>2326</v>
      </c>
      <c r="B1632" s="846" t="s">
        <v>8466</v>
      </c>
      <c r="C1632" s="846" t="s">
        <v>10209</v>
      </c>
      <c r="D1632" s="846" t="s">
        <v>8882</v>
      </c>
      <c r="E1632" s="847" t="s">
        <v>9495</v>
      </c>
      <c r="F1632" s="848" t="s">
        <v>8084</v>
      </c>
      <c r="G1632" s="846" t="s">
        <v>9504</v>
      </c>
      <c r="H1632" s="846" t="s">
        <v>6361</v>
      </c>
      <c r="I1632" s="849">
        <v>17946.43</v>
      </c>
      <c r="J1632" s="849">
        <v>403.2</v>
      </c>
      <c r="K1632" s="849">
        <v>2090</v>
      </c>
      <c r="L1632" s="848" t="s">
        <v>9618</v>
      </c>
      <c r="M1632" s="849">
        <v>403.2</v>
      </c>
      <c r="N1632" s="849">
        <v>0</v>
      </c>
      <c r="O1632" s="849">
        <v>2045.49</v>
      </c>
      <c r="P1632" s="849">
        <v>-114348.947257</v>
      </c>
      <c r="Q1632" s="846" t="s">
        <v>6342</v>
      </c>
      <c r="R1632" s="846" t="s">
        <v>9996</v>
      </c>
      <c r="S1632" s="849">
        <v>356.81</v>
      </c>
      <c r="T1632" s="849">
        <v>17935</v>
      </c>
      <c r="U1632" s="849">
        <v>15090</v>
      </c>
      <c r="V1632" s="849">
        <v>1015136.283186</v>
      </c>
      <c r="W1632" s="849">
        <v>900787.335929</v>
      </c>
      <c r="X1632" s="849">
        <v>0</v>
      </c>
      <c r="Y1632" s="849">
        <v>0</v>
      </c>
      <c r="Z1632" s="850"/>
    </row>
    <row r="1633" s="823" customFormat="1" ht="31.05" hidden="1" customHeight="1" outlineLevel="1" spans="1:26">
      <c r="A1633" s="846" t="s">
        <v>2326</v>
      </c>
      <c r="B1633" s="846" t="s">
        <v>8466</v>
      </c>
      <c r="C1633" s="846" t="s">
        <v>10210</v>
      </c>
      <c r="D1633" s="846" t="s">
        <v>8877</v>
      </c>
      <c r="E1633" s="847" t="s">
        <v>9495</v>
      </c>
      <c r="F1633" s="848" t="s">
        <v>9997</v>
      </c>
      <c r="G1633" s="846" t="s">
        <v>9504</v>
      </c>
      <c r="H1633" s="846" t="s">
        <v>6361</v>
      </c>
      <c r="I1633" s="849">
        <v>85027.83</v>
      </c>
      <c r="J1633" s="849">
        <v>604.8</v>
      </c>
      <c r="K1633" s="849">
        <v>2063.33</v>
      </c>
      <c r="L1633" s="848" t="s">
        <v>9618</v>
      </c>
      <c r="M1633" s="849">
        <v>604.8</v>
      </c>
      <c r="N1633" s="849">
        <v>0</v>
      </c>
      <c r="O1633" s="849">
        <v>1922.75</v>
      </c>
      <c r="P1633" s="849">
        <v>-541738.092743</v>
      </c>
      <c r="Q1633" s="846" t="s">
        <v>6342</v>
      </c>
      <c r="R1633" s="846" t="s">
        <v>9996</v>
      </c>
      <c r="S1633" s="849">
        <v>535.22</v>
      </c>
      <c r="T1633" s="849">
        <v>17780</v>
      </c>
      <c r="U1633" s="849">
        <v>15090</v>
      </c>
      <c r="V1633" s="849">
        <v>1439745.132743</v>
      </c>
      <c r="W1633" s="849">
        <v>898007.04</v>
      </c>
      <c r="X1633" s="849">
        <v>0</v>
      </c>
      <c r="Y1633" s="849">
        <v>0</v>
      </c>
      <c r="Z1633" s="850"/>
    </row>
    <row r="1634" s="823" customFormat="1" ht="31.05" hidden="1" customHeight="1" outlineLevel="1" spans="1:26">
      <c r="A1634" s="846" t="s">
        <v>2326</v>
      </c>
      <c r="B1634" s="846" t="s">
        <v>8466</v>
      </c>
      <c r="C1634" s="846" t="s">
        <v>10211</v>
      </c>
      <c r="D1634" s="846" t="s">
        <v>8932</v>
      </c>
      <c r="E1634" s="847" t="s">
        <v>9495</v>
      </c>
      <c r="F1634" s="848" t="s">
        <v>10118</v>
      </c>
      <c r="G1634" s="846" t="s">
        <v>9497</v>
      </c>
      <c r="H1634" s="846" t="s">
        <v>6361</v>
      </c>
      <c r="I1634" s="849">
        <v>562464</v>
      </c>
      <c r="J1634" s="849">
        <v>201.6</v>
      </c>
      <c r="K1634" s="849">
        <v>17510</v>
      </c>
      <c r="L1634" s="848" t="s">
        <v>9618</v>
      </c>
      <c r="M1634" s="849">
        <v>201.6</v>
      </c>
      <c r="N1634" s="849">
        <v>0</v>
      </c>
      <c r="O1634" s="849">
        <v>14720</v>
      </c>
      <c r="P1634" s="849">
        <v>-497755.752212</v>
      </c>
      <c r="Q1634" s="846" t="s">
        <v>6342</v>
      </c>
      <c r="R1634" s="846" t="s">
        <v>9996</v>
      </c>
      <c r="S1634" s="849">
        <v>178.41</v>
      </c>
      <c r="T1634" s="849">
        <v>17845</v>
      </c>
      <c r="U1634" s="849">
        <v>15090</v>
      </c>
      <c r="V1634" s="849">
        <v>491511.504425</v>
      </c>
      <c r="W1634" s="849">
        <v>-6244.247788</v>
      </c>
      <c r="X1634" s="849">
        <v>0</v>
      </c>
      <c r="Y1634" s="849">
        <v>0</v>
      </c>
      <c r="Z1634" s="850"/>
    </row>
    <row r="1635" s="823" customFormat="1" ht="31.05" hidden="1" customHeight="1" outlineLevel="1" spans="1:26">
      <c r="A1635" s="846" t="s">
        <v>2326</v>
      </c>
      <c r="B1635" s="846" t="s">
        <v>8466</v>
      </c>
      <c r="C1635" s="846" t="s">
        <v>10212</v>
      </c>
      <c r="D1635" s="846" t="s">
        <v>7263</v>
      </c>
      <c r="E1635" s="847" t="s">
        <v>9495</v>
      </c>
      <c r="F1635" s="848" t="s">
        <v>9490</v>
      </c>
      <c r="G1635" s="846" t="s">
        <v>9504</v>
      </c>
      <c r="H1635" s="846" t="s">
        <v>6361</v>
      </c>
      <c r="I1635" s="849">
        <v>29686.61</v>
      </c>
      <c r="J1635" s="849">
        <v>201.6</v>
      </c>
      <c r="K1635" s="849">
        <v>2070</v>
      </c>
      <c r="L1635" s="848" t="s">
        <v>9618</v>
      </c>
      <c r="M1635" s="849">
        <v>201.6</v>
      </c>
      <c r="N1635" s="849">
        <v>0</v>
      </c>
      <c r="O1635" s="849">
        <v>1922.75</v>
      </c>
      <c r="P1635" s="849">
        <v>-189147.185841</v>
      </c>
      <c r="Q1635" s="846" t="s">
        <v>6342</v>
      </c>
      <c r="R1635" s="846" t="s">
        <v>9996</v>
      </c>
      <c r="S1635" s="849">
        <v>178.41</v>
      </c>
      <c r="T1635" s="849">
        <v>17375</v>
      </c>
      <c r="U1635" s="849">
        <v>15090</v>
      </c>
      <c r="V1635" s="849">
        <v>407660.176991</v>
      </c>
      <c r="W1635" s="849">
        <v>218512.99115</v>
      </c>
      <c r="X1635" s="849">
        <v>0</v>
      </c>
      <c r="Y1635" s="849">
        <v>0</v>
      </c>
      <c r="Z1635" s="850"/>
    </row>
    <row r="1636" s="823" customFormat="1" ht="31.05" hidden="1" customHeight="1" outlineLevel="1" spans="1:26">
      <c r="A1636" s="846" t="s">
        <v>2326</v>
      </c>
      <c r="B1636" s="846" t="s">
        <v>8466</v>
      </c>
      <c r="C1636" s="846" t="s">
        <v>10213</v>
      </c>
      <c r="D1636" s="846" t="s">
        <v>8690</v>
      </c>
      <c r="E1636" s="847" t="s">
        <v>9495</v>
      </c>
      <c r="F1636" s="848" t="s">
        <v>9564</v>
      </c>
      <c r="G1636" s="846" t="s">
        <v>9497</v>
      </c>
      <c r="H1636" s="846" t="s">
        <v>6361</v>
      </c>
      <c r="I1636" s="849">
        <v>405216</v>
      </c>
      <c r="J1636" s="849">
        <v>201.6</v>
      </c>
      <c r="K1636" s="849">
        <v>16730</v>
      </c>
      <c r="L1636" s="848" t="s">
        <v>9618</v>
      </c>
      <c r="M1636" s="849">
        <v>201.6</v>
      </c>
      <c r="N1636" s="849">
        <v>0</v>
      </c>
      <c r="O1636" s="849">
        <v>14720</v>
      </c>
      <c r="P1636" s="849">
        <v>-358598.230088</v>
      </c>
      <c r="Q1636" s="846" t="s">
        <v>6342</v>
      </c>
      <c r="R1636" s="846" t="s">
        <v>9996</v>
      </c>
      <c r="S1636" s="849">
        <v>178.41</v>
      </c>
      <c r="T1636" s="849">
        <v>16940</v>
      </c>
      <c r="U1636" s="849">
        <v>15090</v>
      </c>
      <c r="V1636" s="849">
        <v>330053.097345</v>
      </c>
      <c r="W1636" s="849">
        <v>-28545.132743</v>
      </c>
      <c r="X1636" s="849">
        <v>0</v>
      </c>
      <c r="Y1636" s="849">
        <v>0</v>
      </c>
      <c r="Z1636" s="850"/>
    </row>
    <row r="1637" s="823" customFormat="1" ht="31.05" hidden="1" customHeight="1" outlineLevel="1" spans="1:26">
      <c r="A1637" s="846" t="s">
        <v>2326</v>
      </c>
      <c r="B1637" s="846" t="s">
        <v>8466</v>
      </c>
      <c r="C1637" s="846" t="s">
        <v>10214</v>
      </c>
      <c r="D1637" s="846" t="s">
        <v>8631</v>
      </c>
      <c r="E1637" s="847" t="s">
        <v>9495</v>
      </c>
      <c r="F1637" s="848" t="s">
        <v>9987</v>
      </c>
      <c r="G1637" s="846" t="s">
        <v>9497</v>
      </c>
      <c r="H1637" s="846" t="s">
        <v>6361</v>
      </c>
      <c r="I1637" s="849">
        <v>366684.19</v>
      </c>
      <c r="J1637" s="849">
        <v>201.6</v>
      </c>
      <c r="K1637" s="849">
        <v>16520</v>
      </c>
      <c r="L1637" s="848" t="s">
        <v>9618</v>
      </c>
      <c r="M1637" s="849">
        <v>201.6</v>
      </c>
      <c r="N1637" s="849">
        <v>0</v>
      </c>
      <c r="O1637" s="849">
        <v>14720</v>
      </c>
      <c r="P1637" s="849">
        <v>-321132.743363</v>
      </c>
      <c r="Q1637" s="846" t="s">
        <v>6342</v>
      </c>
      <c r="R1637" s="846" t="s">
        <v>9996</v>
      </c>
      <c r="S1637" s="849">
        <v>178.41</v>
      </c>
      <c r="T1637" s="849">
        <v>16865</v>
      </c>
      <c r="U1637" s="849">
        <v>15090</v>
      </c>
      <c r="V1637" s="849">
        <v>316672.566372</v>
      </c>
      <c r="W1637" s="849">
        <v>-4460.176991</v>
      </c>
      <c r="X1637" s="849">
        <v>0</v>
      </c>
      <c r="Y1637" s="849">
        <v>0</v>
      </c>
      <c r="Z1637" s="850"/>
    </row>
    <row r="1638" s="823" customFormat="1" ht="31.05" hidden="1" customHeight="1" outlineLevel="1" spans="1:26">
      <c r="A1638" s="846" t="s">
        <v>2326</v>
      </c>
      <c r="B1638" s="846" t="s">
        <v>8466</v>
      </c>
      <c r="C1638" s="846" t="s">
        <v>10215</v>
      </c>
      <c r="D1638" s="846" t="s">
        <v>8631</v>
      </c>
      <c r="E1638" s="847" t="s">
        <v>9495</v>
      </c>
      <c r="F1638" s="848" t="s">
        <v>9539</v>
      </c>
      <c r="G1638" s="846" t="s">
        <v>9497</v>
      </c>
      <c r="H1638" s="846" t="s">
        <v>6361</v>
      </c>
      <c r="I1638" s="849">
        <v>409020.19</v>
      </c>
      <c r="J1638" s="849">
        <v>201.6</v>
      </c>
      <c r="K1638" s="849">
        <v>16730</v>
      </c>
      <c r="L1638" s="848" t="s">
        <v>9618</v>
      </c>
      <c r="M1638" s="849">
        <v>201.6</v>
      </c>
      <c r="N1638" s="849">
        <v>0</v>
      </c>
      <c r="O1638" s="849">
        <v>14720</v>
      </c>
      <c r="P1638" s="849">
        <v>-358598.230088</v>
      </c>
      <c r="Q1638" s="846" t="s">
        <v>6342</v>
      </c>
      <c r="R1638" s="846" t="s">
        <v>9996</v>
      </c>
      <c r="S1638" s="849">
        <v>178.41</v>
      </c>
      <c r="T1638" s="849">
        <v>17045</v>
      </c>
      <c r="U1638" s="849">
        <v>15090</v>
      </c>
      <c r="V1638" s="849">
        <v>348785.840708</v>
      </c>
      <c r="W1638" s="849">
        <v>-9812.389381</v>
      </c>
      <c r="X1638" s="849">
        <v>0</v>
      </c>
      <c r="Y1638" s="849">
        <v>0</v>
      </c>
      <c r="Z1638" s="850"/>
    </row>
    <row r="1639" s="823" customFormat="1" ht="31.05" hidden="1" customHeight="1" outlineLevel="1" spans="1:26">
      <c r="A1639" s="846" t="s">
        <v>2326</v>
      </c>
      <c r="B1639" s="846" t="s">
        <v>8466</v>
      </c>
      <c r="C1639" s="846" t="s">
        <v>10216</v>
      </c>
      <c r="D1639" s="846" t="s">
        <v>8897</v>
      </c>
      <c r="E1639" s="847" t="s">
        <v>9495</v>
      </c>
      <c r="F1639" s="848" t="s">
        <v>9494</v>
      </c>
      <c r="G1639" s="846" t="s">
        <v>9497</v>
      </c>
      <c r="H1639" s="846" t="s">
        <v>6361</v>
      </c>
      <c r="I1639" s="849">
        <v>413280</v>
      </c>
      <c r="J1639" s="849">
        <v>201.6</v>
      </c>
      <c r="K1639" s="849">
        <v>16770</v>
      </c>
      <c r="L1639" s="848" t="s">
        <v>9618</v>
      </c>
      <c r="M1639" s="849">
        <v>201.6</v>
      </c>
      <c r="N1639" s="849">
        <v>0</v>
      </c>
      <c r="O1639" s="849">
        <v>14720</v>
      </c>
      <c r="P1639" s="849">
        <v>-365734.513274</v>
      </c>
      <c r="Q1639" s="846" t="s">
        <v>6342</v>
      </c>
      <c r="R1639" s="846" t="s">
        <v>9996</v>
      </c>
      <c r="S1639" s="849">
        <v>178.41</v>
      </c>
      <c r="T1639" s="849">
        <v>17095</v>
      </c>
      <c r="U1639" s="849">
        <v>15090</v>
      </c>
      <c r="V1639" s="849">
        <v>357706.19469</v>
      </c>
      <c r="W1639" s="849">
        <v>-8028.318584</v>
      </c>
      <c r="X1639" s="849">
        <v>0</v>
      </c>
      <c r="Y1639" s="849">
        <v>0</v>
      </c>
      <c r="Z1639" s="850"/>
    </row>
    <row r="1640" s="823" customFormat="1" ht="31.05" hidden="1" customHeight="1" outlineLevel="1" spans="1:26">
      <c r="A1640" s="846" t="s">
        <v>2326</v>
      </c>
      <c r="B1640" s="846" t="s">
        <v>8466</v>
      </c>
      <c r="C1640" s="846" t="s">
        <v>10217</v>
      </c>
      <c r="D1640" s="846" t="s">
        <v>8907</v>
      </c>
      <c r="E1640" s="847" t="s">
        <v>9495</v>
      </c>
      <c r="F1640" s="848" t="s">
        <v>9494</v>
      </c>
      <c r="G1640" s="846" t="s">
        <v>9497</v>
      </c>
      <c r="H1640" s="846" t="s">
        <v>6361</v>
      </c>
      <c r="I1640" s="849">
        <v>409248</v>
      </c>
      <c r="J1640" s="849">
        <v>201.6</v>
      </c>
      <c r="K1640" s="849">
        <v>16750</v>
      </c>
      <c r="L1640" s="848" t="s">
        <v>9618</v>
      </c>
      <c r="M1640" s="849">
        <v>201.6</v>
      </c>
      <c r="N1640" s="849">
        <v>0</v>
      </c>
      <c r="O1640" s="849">
        <v>14720</v>
      </c>
      <c r="P1640" s="849">
        <v>-362166.371681</v>
      </c>
      <c r="Q1640" s="846" t="s">
        <v>6342</v>
      </c>
      <c r="R1640" s="846" t="s">
        <v>9996</v>
      </c>
      <c r="S1640" s="849">
        <v>178.41</v>
      </c>
      <c r="T1640" s="849">
        <v>17095</v>
      </c>
      <c r="U1640" s="849">
        <v>15090</v>
      </c>
      <c r="V1640" s="849">
        <v>357706.19469</v>
      </c>
      <c r="W1640" s="849">
        <v>-4460.176991</v>
      </c>
      <c r="X1640" s="849">
        <v>0</v>
      </c>
      <c r="Y1640" s="849">
        <v>0</v>
      </c>
      <c r="Z1640" s="850"/>
    </row>
    <row r="1641" s="823" customFormat="1" ht="31.05" hidden="1" customHeight="1" outlineLevel="1" spans="1:26">
      <c r="A1641" s="846" t="s">
        <v>2326</v>
      </c>
      <c r="B1641" s="846" t="s">
        <v>8466</v>
      </c>
      <c r="C1641" s="846" t="s">
        <v>10218</v>
      </c>
      <c r="D1641" s="846" t="s">
        <v>8893</v>
      </c>
      <c r="E1641" s="847" t="s">
        <v>9495</v>
      </c>
      <c r="F1641" s="848" t="s">
        <v>9824</v>
      </c>
      <c r="G1641" s="846" t="s">
        <v>9497</v>
      </c>
      <c r="H1641" s="846" t="s">
        <v>6361</v>
      </c>
      <c r="I1641" s="849">
        <v>770112</v>
      </c>
      <c r="J1641" s="849">
        <v>403.2</v>
      </c>
      <c r="K1641" s="849">
        <v>16630</v>
      </c>
      <c r="L1641" s="848" t="s">
        <v>9618</v>
      </c>
      <c r="M1641" s="849">
        <v>403.2</v>
      </c>
      <c r="N1641" s="849">
        <v>0</v>
      </c>
      <c r="O1641" s="849">
        <v>14720</v>
      </c>
      <c r="P1641" s="849">
        <v>-681515.044248</v>
      </c>
      <c r="Q1641" s="846" t="s">
        <v>6342</v>
      </c>
      <c r="R1641" s="846" t="s">
        <v>9996</v>
      </c>
      <c r="S1641" s="849">
        <v>356.81</v>
      </c>
      <c r="T1641" s="849">
        <v>16905</v>
      </c>
      <c r="U1641" s="849">
        <v>15090</v>
      </c>
      <c r="V1641" s="849">
        <v>647617.699115</v>
      </c>
      <c r="W1641" s="849">
        <v>-33897.345133</v>
      </c>
      <c r="X1641" s="849">
        <v>0</v>
      </c>
      <c r="Y1641" s="849">
        <v>0</v>
      </c>
      <c r="Z1641" s="850"/>
    </row>
    <row r="1642" s="823" customFormat="1" ht="31.05" hidden="1" customHeight="1" outlineLevel="1" spans="1:26">
      <c r="A1642" s="846" t="s">
        <v>2326</v>
      </c>
      <c r="B1642" s="846" t="s">
        <v>8466</v>
      </c>
      <c r="C1642" s="846" t="s">
        <v>10219</v>
      </c>
      <c r="D1642" s="846" t="s">
        <v>8928</v>
      </c>
      <c r="E1642" s="847" t="s">
        <v>9495</v>
      </c>
      <c r="F1642" s="848" t="s">
        <v>9621</v>
      </c>
      <c r="G1642" s="846" t="s">
        <v>9497</v>
      </c>
      <c r="H1642" s="846" t="s">
        <v>6361</v>
      </c>
      <c r="I1642" s="849">
        <v>-310464</v>
      </c>
      <c r="J1642" s="849">
        <v>403.2</v>
      </c>
      <c r="K1642" s="849">
        <v>13950</v>
      </c>
      <c r="L1642" s="848" t="s">
        <v>9618</v>
      </c>
      <c r="M1642" s="849">
        <v>403.2</v>
      </c>
      <c r="N1642" s="849">
        <v>0</v>
      </c>
      <c r="O1642" s="849">
        <v>14720</v>
      </c>
      <c r="P1642" s="849">
        <v>274746.902655</v>
      </c>
      <c r="Q1642" s="846" t="s">
        <v>6342</v>
      </c>
      <c r="R1642" s="846" t="s">
        <v>9996</v>
      </c>
      <c r="S1642" s="849">
        <v>356.81</v>
      </c>
      <c r="T1642" s="849">
        <v>14330</v>
      </c>
      <c r="U1642" s="849">
        <v>15090</v>
      </c>
      <c r="V1642" s="849">
        <v>-271178.761062</v>
      </c>
      <c r="W1642" s="849">
        <v>3568.141593</v>
      </c>
      <c r="X1642" s="849">
        <v>0</v>
      </c>
      <c r="Y1642" s="849">
        <v>0</v>
      </c>
      <c r="Z1642" s="850"/>
    </row>
    <row r="1643" s="823" customFormat="1" ht="31.05" hidden="1" customHeight="1" outlineLevel="1" spans="1:26">
      <c r="A1643" s="846" t="s">
        <v>2326</v>
      </c>
      <c r="B1643" s="846" t="s">
        <v>8466</v>
      </c>
      <c r="C1643" s="846" t="s">
        <v>10220</v>
      </c>
      <c r="D1643" s="846" t="s">
        <v>8469</v>
      </c>
      <c r="E1643" s="847" t="s">
        <v>9495</v>
      </c>
      <c r="F1643" s="848" t="s">
        <v>9772</v>
      </c>
      <c r="G1643" s="846" t="s">
        <v>9497</v>
      </c>
      <c r="H1643" s="846" t="s">
        <v>6361</v>
      </c>
      <c r="I1643" s="849">
        <v>343217.95</v>
      </c>
      <c r="J1643" s="849">
        <v>201.6</v>
      </c>
      <c r="K1643" s="849">
        <v>16420</v>
      </c>
      <c r="L1643" s="848" t="s">
        <v>9618</v>
      </c>
      <c r="M1643" s="849">
        <v>201.6</v>
      </c>
      <c r="N1643" s="849">
        <v>0</v>
      </c>
      <c r="O1643" s="849">
        <v>14720</v>
      </c>
      <c r="P1643" s="849">
        <v>-303292.035398</v>
      </c>
      <c r="Q1643" s="846" t="s">
        <v>6342</v>
      </c>
      <c r="R1643" s="846" t="s">
        <v>9996</v>
      </c>
      <c r="S1643" s="849">
        <v>178.41</v>
      </c>
      <c r="T1643" s="849">
        <v>16585</v>
      </c>
      <c r="U1643" s="849">
        <v>15090</v>
      </c>
      <c r="V1643" s="849">
        <v>266718.584071</v>
      </c>
      <c r="W1643" s="849">
        <v>-36573.451327</v>
      </c>
      <c r="X1643" s="849">
        <v>0</v>
      </c>
      <c r="Y1643" s="849">
        <v>0</v>
      </c>
      <c r="Z1643" s="850"/>
    </row>
    <row r="1644" s="823" customFormat="1" ht="31.05" hidden="1" customHeight="1" outlineLevel="1" spans="1:26">
      <c r="A1644" s="846" t="s">
        <v>2326</v>
      </c>
      <c r="B1644" s="846" t="s">
        <v>8466</v>
      </c>
      <c r="C1644" s="846" t="s">
        <v>10221</v>
      </c>
      <c r="D1644" s="846" t="s">
        <v>8893</v>
      </c>
      <c r="E1644" s="847" t="s">
        <v>9495</v>
      </c>
      <c r="F1644" s="848" t="s">
        <v>9543</v>
      </c>
      <c r="G1644" s="846" t="s">
        <v>9497</v>
      </c>
      <c r="H1644" s="846" t="s">
        <v>6361</v>
      </c>
      <c r="I1644" s="849">
        <v>362880</v>
      </c>
      <c r="J1644" s="849">
        <v>201.6</v>
      </c>
      <c r="K1644" s="849">
        <v>16520</v>
      </c>
      <c r="L1644" s="848" t="s">
        <v>9618</v>
      </c>
      <c r="M1644" s="849">
        <v>201.6</v>
      </c>
      <c r="N1644" s="849">
        <v>0</v>
      </c>
      <c r="O1644" s="849">
        <v>14720</v>
      </c>
      <c r="P1644" s="849">
        <v>-321132.743363</v>
      </c>
      <c r="Q1644" s="846" t="s">
        <v>6342</v>
      </c>
      <c r="R1644" s="846" t="s">
        <v>9996</v>
      </c>
      <c r="S1644" s="849">
        <v>178.41</v>
      </c>
      <c r="T1644" s="849">
        <v>16725</v>
      </c>
      <c r="U1644" s="849">
        <v>15090</v>
      </c>
      <c r="V1644" s="849">
        <v>291695.575221</v>
      </c>
      <c r="W1644" s="849">
        <v>-29437.168142</v>
      </c>
      <c r="X1644" s="849">
        <v>0</v>
      </c>
      <c r="Y1644" s="849">
        <v>0</v>
      </c>
      <c r="Z1644" s="850"/>
    </row>
    <row r="1645" s="823" customFormat="1" ht="31.05" hidden="1" customHeight="1" outlineLevel="1" spans="1:26">
      <c r="A1645" s="846" t="s">
        <v>2326</v>
      </c>
      <c r="B1645" s="846" t="s">
        <v>8466</v>
      </c>
      <c r="C1645" s="846" t="s">
        <v>10222</v>
      </c>
      <c r="D1645" s="846" t="s">
        <v>8932</v>
      </c>
      <c r="E1645" s="847" t="s">
        <v>9495</v>
      </c>
      <c r="F1645" s="848" t="s">
        <v>9543</v>
      </c>
      <c r="G1645" s="846" t="s">
        <v>9497</v>
      </c>
      <c r="H1645" s="846" t="s">
        <v>6361</v>
      </c>
      <c r="I1645" s="849">
        <v>356832</v>
      </c>
      <c r="J1645" s="849">
        <v>201.6</v>
      </c>
      <c r="K1645" s="849">
        <v>16490</v>
      </c>
      <c r="L1645" s="848" t="s">
        <v>9618</v>
      </c>
      <c r="M1645" s="849">
        <v>201.6</v>
      </c>
      <c r="N1645" s="849">
        <v>0</v>
      </c>
      <c r="O1645" s="849">
        <v>14720</v>
      </c>
      <c r="P1645" s="849">
        <v>-315780.530973</v>
      </c>
      <c r="Q1645" s="846" t="s">
        <v>6342</v>
      </c>
      <c r="R1645" s="846" t="s">
        <v>9996</v>
      </c>
      <c r="S1645" s="849">
        <v>178.41</v>
      </c>
      <c r="T1645" s="849">
        <v>16725</v>
      </c>
      <c r="U1645" s="849">
        <v>15090</v>
      </c>
      <c r="V1645" s="849">
        <v>291695.575221</v>
      </c>
      <c r="W1645" s="849">
        <v>-24084.955752</v>
      </c>
      <c r="X1645" s="849">
        <v>0</v>
      </c>
      <c r="Y1645" s="849">
        <v>0</v>
      </c>
      <c r="Z1645" s="850"/>
    </row>
    <row r="1646" s="823" customFormat="1" ht="31.05" hidden="1" customHeight="1" outlineLevel="1" spans="1:26">
      <c r="A1646" s="846" t="s">
        <v>2326</v>
      </c>
      <c r="B1646" s="846" t="s">
        <v>8466</v>
      </c>
      <c r="C1646" s="846" t="s">
        <v>10223</v>
      </c>
      <c r="D1646" s="846" t="s">
        <v>8935</v>
      </c>
      <c r="E1646" s="847" t="s">
        <v>9495</v>
      </c>
      <c r="F1646" s="848" t="s">
        <v>9508</v>
      </c>
      <c r="G1646" s="846" t="s">
        <v>9504</v>
      </c>
      <c r="H1646" s="846" t="s">
        <v>6361</v>
      </c>
      <c r="I1646" s="849">
        <v>-64610.78</v>
      </c>
      <c r="J1646" s="849">
        <v>201.6</v>
      </c>
      <c r="K1646" s="849">
        <v>1725</v>
      </c>
      <c r="L1646" s="848" t="s">
        <v>9618</v>
      </c>
      <c r="M1646" s="849">
        <v>201.6</v>
      </c>
      <c r="N1646" s="849">
        <v>0</v>
      </c>
      <c r="O1646" s="849">
        <v>2045.49</v>
      </c>
      <c r="P1646" s="849">
        <v>411679.331681</v>
      </c>
      <c r="Q1646" s="846" t="s">
        <v>6342</v>
      </c>
      <c r="R1646" s="846" t="s">
        <v>9996</v>
      </c>
      <c r="S1646" s="849">
        <v>178.41</v>
      </c>
      <c r="T1646" s="849">
        <v>15580</v>
      </c>
      <c r="U1646" s="849">
        <v>15090</v>
      </c>
      <c r="V1646" s="849">
        <v>87419.469027</v>
      </c>
      <c r="W1646" s="849">
        <v>499098.800708</v>
      </c>
      <c r="X1646" s="849">
        <v>0</v>
      </c>
      <c r="Y1646" s="849">
        <v>0</v>
      </c>
      <c r="Z1646" s="850"/>
    </row>
    <row r="1647" s="823" customFormat="1" ht="31.05" hidden="1" customHeight="1" outlineLevel="1" spans="1:26">
      <c r="A1647" s="846" t="s">
        <v>2326</v>
      </c>
      <c r="B1647" s="846" t="s">
        <v>8466</v>
      </c>
      <c r="C1647" s="846" t="s">
        <v>10224</v>
      </c>
      <c r="D1647" s="846" t="s">
        <v>8619</v>
      </c>
      <c r="E1647" s="847" t="s">
        <v>9495</v>
      </c>
      <c r="F1647" s="848" t="s">
        <v>9508</v>
      </c>
      <c r="G1647" s="846" t="s">
        <v>9497</v>
      </c>
      <c r="H1647" s="846" t="s">
        <v>6361</v>
      </c>
      <c r="I1647" s="849">
        <v>-88704</v>
      </c>
      <c r="J1647" s="849">
        <v>403.2</v>
      </c>
      <c r="K1647" s="849">
        <v>14500</v>
      </c>
      <c r="L1647" s="848" t="s">
        <v>9618</v>
      </c>
      <c r="M1647" s="849">
        <v>403.2</v>
      </c>
      <c r="N1647" s="849">
        <v>0</v>
      </c>
      <c r="O1647" s="849">
        <v>14720</v>
      </c>
      <c r="P1647" s="849">
        <v>78499.115044</v>
      </c>
      <c r="Q1647" s="846" t="s">
        <v>6342</v>
      </c>
      <c r="R1647" s="846" t="s">
        <v>9996</v>
      </c>
      <c r="S1647" s="849">
        <v>356.81</v>
      </c>
      <c r="T1647" s="849">
        <v>15580</v>
      </c>
      <c r="U1647" s="849">
        <v>15090</v>
      </c>
      <c r="V1647" s="849">
        <v>174838.938053</v>
      </c>
      <c r="W1647" s="849">
        <v>253338.053097</v>
      </c>
      <c r="X1647" s="849">
        <v>0</v>
      </c>
      <c r="Y1647" s="849">
        <v>0</v>
      </c>
      <c r="Z1647" s="850"/>
    </row>
    <row r="1648" s="823" customFormat="1" ht="31.05" hidden="1" customHeight="1" outlineLevel="1" spans="1:26">
      <c r="A1648" s="846" t="s">
        <v>2326</v>
      </c>
      <c r="B1648" s="846" t="s">
        <v>8466</v>
      </c>
      <c r="C1648" s="846" t="s">
        <v>10225</v>
      </c>
      <c r="D1648" s="846" t="s">
        <v>8643</v>
      </c>
      <c r="E1648" s="847" t="s">
        <v>9495</v>
      </c>
      <c r="F1648" s="848" t="s">
        <v>9549</v>
      </c>
      <c r="G1648" s="846" t="s">
        <v>9497</v>
      </c>
      <c r="H1648" s="846" t="s">
        <v>6361</v>
      </c>
      <c r="I1648" s="849">
        <v>-58464</v>
      </c>
      <c r="J1648" s="849">
        <v>201.6</v>
      </c>
      <c r="K1648" s="849">
        <v>14430</v>
      </c>
      <c r="L1648" s="848" t="s">
        <v>9618</v>
      </c>
      <c r="M1648" s="849">
        <v>201.6</v>
      </c>
      <c r="N1648" s="849">
        <v>0</v>
      </c>
      <c r="O1648" s="849">
        <v>14720</v>
      </c>
      <c r="P1648" s="849">
        <v>51738.053097</v>
      </c>
      <c r="Q1648" s="846" t="s">
        <v>6342</v>
      </c>
      <c r="R1648" s="846" t="s">
        <v>9996</v>
      </c>
      <c r="S1648" s="849">
        <v>178.41</v>
      </c>
      <c r="T1648" s="849">
        <v>14930</v>
      </c>
      <c r="U1648" s="849">
        <v>15090</v>
      </c>
      <c r="V1648" s="849">
        <v>-28545.132743</v>
      </c>
      <c r="W1648" s="849">
        <v>23192.920354</v>
      </c>
      <c r="X1648" s="849">
        <v>0</v>
      </c>
      <c r="Y1648" s="849">
        <v>0</v>
      </c>
      <c r="Z1648" s="850"/>
    </row>
    <row r="1649" s="823" customFormat="1" ht="31.05" hidden="1" customHeight="1" outlineLevel="1" spans="1:26">
      <c r="A1649" s="846" t="s">
        <v>2326</v>
      </c>
      <c r="B1649" s="846" t="s">
        <v>8466</v>
      </c>
      <c r="C1649" s="846" t="s">
        <v>10226</v>
      </c>
      <c r="D1649" s="846" t="s">
        <v>8674</v>
      </c>
      <c r="E1649" s="847" t="s">
        <v>9495</v>
      </c>
      <c r="F1649" s="848" t="s">
        <v>9549</v>
      </c>
      <c r="G1649" s="846" t="s">
        <v>9497</v>
      </c>
      <c r="H1649" s="846" t="s">
        <v>6361</v>
      </c>
      <c r="I1649" s="849">
        <v>-56562.91</v>
      </c>
      <c r="J1649" s="849">
        <v>201.6</v>
      </c>
      <c r="K1649" s="849">
        <v>14430</v>
      </c>
      <c r="L1649" s="848" t="s">
        <v>9618</v>
      </c>
      <c r="M1649" s="849">
        <v>201.6</v>
      </c>
      <c r="N1649" s="849">
        <v>0</v>
      </c>
      <c r="O1649" s="849">
        <v>14720</v>
      </c>
      <c r="P1649" s="849">
        <v>51738.053097</v>
      </c>
      <c r="Q1649" s="846" t="s">
        <v>6342</v>
      </c>
      <c r="R1649" s="846" t="s">
        <v>9996</v>
      </c>
      <c r="S1649" s="849">
        <v>178.41</v>
      </c>
      <c r="T1649" s="849">
        <v>14930</v>
      </c>
      <c r="U1649" s="849">
        <v>15090</v>
      </c>
      <c r="V1649" s="849">
        <v>-28545.132743</v>
      </c>
      <c r="W1649" s="849">
        <v>23192.920354</v>
      </c>
      <c r="X1649" s="849">
        <v>0</v>
      </c>
      <c r="Y1649" s="849">
        <v>0</v>
      </c>
      <c r="Z1649" s="850"/>
    </row>
    <row r="1650" s="823" customFormat="1" ht="31.05" hidden="1" customHeight="1" outlineLevel="1" spans="1:26">
      <c r="A1650" s="846" t="s">
        <v>2326</v>
      </c>
      <c r="B1650" s="846" t="s">
        <v>8466</v>
      </c>
      <c r="C1650" s="846" t="s">
        <v>10227</v>
      </c>
      <c r="D1650" s="846" t="s">
        <v>8935</v>
      </c>
      <c r="E1650" s="847" t="s">
        <v>9495</v>
      </c>
      <c r="F1650" s="848" t="s">
        <v>9549</v>
      </c>
      <c r="G1650" s="846" t="s">
        <v>9497</v>
      </c>
      <c r="H1650" s="846" t="s">
        <v>6361</v>
      </c>
      <c r="I1650" s="849">
        <v>-86184</v>
      </c>
      <c r="J1650" s="849">
        <v>151.2</v>
      </c>
      <c r="K1650" s="849">
        <v>14150</v>
      </c>
      <c r="L1650" s="848" t="s">
        <v>9618</v>
      </c>
      <c r="M1650" s="849">
        <v>151.2</v>
      </c>
      <c r="N1650" s="849">
        <v>0</v>
      </c>
      <c r="O1650" s="849">
        <v>14720</v>
      </c>
      <c r="P1650" s="849">
        <v>76269.026549</v>
      </c>
      <c r="Q1650" s="846" t="s">
        <v>6342</v>
      </c>
      <c r="R1650" s="846" t="s">
        <v>9996</v>
      </c>
      <c r="S1650" s="849">
        <v>133.81</v>
      </c>
      <c r="T1650" s="849">
        <v>14930</v>
      </c>
      <c r="U1650" s="849">
        <v>15090</v>
      </c>
      <c r="V1650" s="849">
        <v>-21408.849558</v>
      </c>
      <c r="W1650" s="849">
        <v>54860.176991</v>
      </c>
      <c r="X1650" s="849">
        <v>0</v>
      </c>
      <c r="Y1650" s="849">
        <v>0</v>
      </c>
      <c r="Z1650" s="850"/>
    </row>
    <row r="1651" s="823" customFormat="1" ht="31.05" hidden="1" customHeight="1" outlineLevel="1" spans="1:26">
      <c r="A1651" s="846" t="s">
        <v>2326</v>
      </c>
      <c r="B1651" s="846" t="s">
        <v>8466</v>
      </c>
      <c r="C1651" s="846" t="s">
        <v>10228</v>
      </c>
      <c r="D1651" s="846" t="s">
        <v>8612</v>
      </c>
      <c r="E1651" s="847" t="s">
        <v>9495</v>
      </c>
      <c r="F1651" s="848" t="s">
        <v>9549</v>
      </c>
      <c r="G1651" s="846" t="s">
        <v>9497</v>
      </c>
      <c r="H1651" s="846" t="s">
        <v>6361</v>
      </c>
      <c r="I1651" s="849">
        <v>-124992</v>
      </c>
      <c r="J1651" s="849">
        <v>403.2</v>
      </c>
      <c r="K1651" s="849">
        <v>14410</v>
      </c>
      <c r="L1651" s="848" t="s">
        <v>9618</v>
      </c>
      <c r="M1651" s="849">
        <v>403.2</v>
      </c>
      <c r="N1651" s="849">
        <v>0</v>
      </c>
      <c r="O1651" s="849">
        <v>14720</v>
      </c>
      <c r="P1651" s="849">
        <v>110612.389381</v>
      </c>
      <c r="Q1651" s="846" t="s">
        <v>6342</v>
      </c>
      <c r="R1651" s="846" t="s">
        <v>9996</v>
      </c>
      <c r="S1651" s="849">
        <v>356.81</v>
      </c>
      <c r="T1651" s="849">
        <v>14930</v>
      </c>
      <c r="U1651" s="849">
        <v>15090</v>
      </c>
      <c r="V1651" s="849">
        <v>-57090.265487</v>
      </c>
      <c r="W1651" s="849">
        <v>53522.123894</v>
      </c>
      <c r="X1651" s="849">
        <v>0</v>
      </c>
      <c r="Y1651" s="849">
        <v>0</v>
      </c>
      <c r="Z1651" s="850"/>
    </row>
    <row r="1652" s="823" customFormat="1" ht="31.05" hidden="1" customHeight="1" outlineLevel="1" spans="1:26">
      <c r="A1652" s="846" t="s">
        <v>2326</v>
      </c>
      <c r="B1652" s="846" t="s">
        <v>8466</v>
      </c>
      <c r="C1652" s="846" t="s">
        <v>10229</v>
      </c>
      <c r="D1652" s="846" t="s">
        <v>8612</v>
      </c>
      <c r="E1652" s="847" t="s">
        <v>9495</v>
      </c>
      <c r="F1652" s="848" t="s">
        <v>9549</v>
      </c>
      <c r="G1652" s="846" t="s">
        <v>9497</v>
      </c>
      <c r="H1652" s="846" t="s">
        <v>6361</v>
      </c>
      <c r="I1652" s="849">
        <v>-60480</v>
      </c>
      <c r="J1652" s="849">
        <v>201.6</v>
      </c>
      <c r="K1652" s="849">
        <v>14420</v>
      </c>
      <c r="L1652" s="848" t="s">
        <v>9618</v>
      </c>
      <c r="M1652" s="849">
        <v>201.6</v>
      </c>
      <c r="N1652" s="849">
        <v>0</v>
      </c>
      <c r="O1652" s="849">
        <v>14720</v>
      </c>
      <c r="P1652" s="849">
        <v>53522.123894</v>
      </c>
      <c r="Q1652" s="846" t="s">
        <v>6342</v>
      </c>
      <c r="R1652" s="846" t="s">
        <v>9996</v>
      </c>
      <c r="S1652" s="849">
        <v>178.41</v>
      </c>
      <c r="T1652" s="849">
        <v>14930</v>
      </c>
      <c r="U1652" s="849">
        <v>15090</v>
      </c>
      <c r="V1652" s="849">
        <v>-28545.132743</v>
      </c>
      <c r="W1652" s="849">
        <v>24976.99115</v>
      </c>
      <c r="X1652" s="849">
        <v>0</v>
      </c>
      <c r="Y1652" s="849">
        <v>0</v>
      </c>
      <c r="Z1652" s="850"/>
    </row>
    <row r="1653" s="823" customFormat="1" ht="31.05" hidden="1" customHeight="1" outlineLevel="1" spans="1:26">
      <c r="A1653" s="846" t="s">
        <v>2326</v>
      </c>
      <c r="B1653" s="846" t="s">
        <v>8466</v>
      </c>
      <c r="C1653" s="846" t="s">
        <v>10230</v>
      </c>
      <c r="D1653" s="846" t="s">
        <v>8668</v>
      </c>
      <c r="E1653" s="847" t="s">
        <v>9495</v>
      </c>
      <c r="F1653" s="848" t="s">
        <v>9549</v>
      </c>
      <c r="G1653" s="846" t="s">
        <v>9497</v>
      </c>
      <c r="H1653" s="846" t="s">
        <v>6361</v>
      </c>
      <c r="I1653" s="849">
        <v>-54432</v>
      </c>
      <c r="J1653" s="849">
        <v>604.8</v>
      </c>
      <c r="K1653" s="849">
        <v>14630</v>
      </c>
      <c r="L1653" s="848" t="s">
        <v>9618</v>
      </c>
      <c r="M1653" s="849">
        <v>604.8</v>
      </c>
      <c r="N1653" s="849">
        <v>0</v>
      </c>
      <c r="O1653" s="849">
        <v>14720</v>
      </c>
      <c r="P1653" s="849">
        <v>48169.911504</v>
      </c>
      <c r="Q1653" s="846" t="s">
        <v>6342</v>
      </c>
      <c r="R1653" s="846" t="s">
        <v>9996</v>
      </c>
      <c r="S1653" s="849">
        <v>535.22</v>
      </c>
      <c r="T1653" s="849">
        <v>14930</v>
      </c>
      <c r="U1653" s="849">
        <v>15090</v>
      </c>
      <c r="V1653" s="849">
        <v>-85635.39823</v>
      </c>
      <c r="W1653" s="849">
        <v>-37465.486726</v>
      </c>
      <c r="X1653" s="849">
        <v>0</v>
      </c>
      <c r="Y1653" s="849">
        <v>0</v>
      </c>
      <c r="Z1653" s="850"/>
    </row>
    <row r="1654" s="823" customFormat="1" ht="31.05" hidden="1" customHeight="1" outlineLevel="1" spans="1:26">
      <c r="A1654" s="846" t="s">
        <v>2326</v>
      </c>
      <c r="B1654" s="846" t="s">
        <v>8466</v>
      </c>
      <c r="C1654" s="846" t="s">
        <v>10231</v>
      </c>
      <c r="D1654" s="846" t="s">
        <v>8916</v>
      </c>
      <c r="E1654" s="847" t="s">
        <v>9495</v>
      </c>
      <c r="F1654" s="848" t="s">
        <v>9549</v>
      </c>
      <c r="G1654" s="846" t="s">
        <v>9497</v>
      </c>
      <c r="H1654" s="846" t="s">
        <v>6361</v>
      </c>
      <c r="I1654" s="849">
        <v>-64512</v>
      </c>
      <c r="J1654" s="849">
        <v>201.6</v>
      </c>
      <c r="K1654" s="849">
        <v>14400</v>
      </c>
      <c r="L1654" s="848" t="s">
        <v>9618</v>
      </c>
      <c r="M1654" s="849">
        <v>201.6</v>
      </c>
      <c r="N1654" s="849">
        <v>0</v>
      </c>
      <c r="O1654" s="849">
        <v>14720</v>
      </c>
      <c r="P1654" s="849">
        <v>57090.265487</v>
      </c>
      <c r="Q1654" s="846" t="s">
        <v>6342</v>
      </c>
      <c r="R1654" s="846" t="s">
        <v>9996</v>
      </c>
      <c r="S1654" s="849">
        <v>178.41</v>
      </c>
      <c r="T1654" s="849">
        <v>14930</v>
      </c>
      <c r="U1654" s="849">
        <v>15090</v>
      </c>
      <c r="V1654" s="849">
        <v>-28545.132743</v>
      </c>
      <c r="W1654" s="849">
        <v>28545.132743</v>
      </c>
      <c r="X1654" s="849">
        <v>0</v>
      </c>
      <c r="Y1654" s="849">
        <v>0</v>
      </c>
      <c r="Z1654" s="850"/>
    </row>
    <row r="1655" s="823" customFormat="1" ht="31.05" hidden="1" customHeight="1" outlineLevel="1" spans="1:26">
      <c r="A1655" s="846" t="s">
        <v>2326</v>
      </c>
      <c r="B1655" s="846" t="s">
        <v>8466</v>
      </c>
      <c r="C1655" s="846" t="s">
        <v>10232</v>
      </c>
      <c r="D1655" s="846" t="s">
        <v>8916</v>
      </c>
      <c r="E1655" s="847" t="s">
        <v>9495</v>
      </c>
      <c r="F1655" s="848" t="s">
        <v>9549</v>
      </c>
      <c r="G1655" s="846" t="s">
        <v>9497</v>
      </c>
      <c r="H1655" s="846" t="s">
        <v>6361</v>
      </c>
      <c r="I1655" s="849">
        <v>-64512</v>
      </c>
      <c r="J1655" s="849">
        <v>201.6</v>
      </c>
      <c r="K1655" s="849">
        <v>14400</v>
      </c>
      <c r="L1655" s="848" t="s">
        <v>9618</v>
      </c>
      <c r="M1655" s="849">
        <v>201.6</v>
      </c>
      <c r="N1655" s="849">
        <v>0</v>
      </c>
      <c r="O1655" s="849">
        <v>14720</v>
      </c>
      <c r="P1655" s="849">
        <v>57090.265487</v>
      </c>
      <c r="Q1655" s="846" t="s">
        <v>6342</v>
      </c>
      <c r="R1655" s="846" t="s">
        <v>9996</v>
      </c>
      <c r="S1655" s="849">
        <v>178.41</v>
      </c>
      <c r="T1655" s="849">
        <v>14930</v>
      </c>
      <c r="U1655" s="849">
        <v>15090</v>
      </c>
      <c r="V1655" s="849">
        <v>-28545.132743</v>
      </c>
      <c r="W1655" s="849">
        <v>28545.132743</v>
      </c>
      <c r="X1655" s="849">
        <v>0</v>
      </c>
      <c r="Y1655" s="849">
        <v>0</v>
      </c>
      <c r="Z1655" s="850"/>
    </row>
    <row r="1656" s="823" customFormat="1" ht="31.05" hidden="1" customHeight="1" outlineLevel="1" spans="1:26">
      <c r="A1656" s="846" t="s">
        <v>2326</v>
      </c>
      <c r="B1656" s="846" t="s">
        <v>8466</v>
      </c>
      <c r="C1656" s="846" t="s">
        <v>10233</v>
      </c>
      <c r="D1656" s="846" t="s">
        <v>8612</v>
      </c>
      <c r="E1656" s="847" t="s">
        <v>9495</v>
      </c>
      <c r="F1656" s="848" t="s">
        <v>9621</v>
      </c>
      <c r="G1656" s="846" t="s">
        <v>9497</v>
      </c>
      <c r="H1656" s="846" t="s">
        <v>6361</v>
      </c>
      <c r="I1656" s="849">
        <v>-159264</v>
      </c>
      <c r="J1656" s="849">
        <v>201.6</v>
      </c>
      <c r="K1656" s="849">
        <v>13930</v>
      </c>
      <c r="L1656" s="848" t="s">
        <v>9618</v>
      </c>
      <c r="M1656" s="849">
        <v>201.6</v>
      </c>
      <c r="N1656" s="849">
        <v>0</v>
      </c>
      <c r="O1656" s="849">
        <v>14720</v>
      </c>
      <c r="P1656" s="849">
        <v>140941.59292</v>
      </c>
      <c r="Q1656" s="846" t="s">
        <v>6342</v>
      </c>
      <c r="R1656" s="846" t="s">
        <v>9996</v>
      </c>
      <c r="S1656" s="849">
        <v>178.41</v>
      </c>
      <c r="T1656" s="849">
        <v>14330</v>
      </c>
      <c r="U1656" s="849">
        <v>15090</v>
      </c>
      <c r="V1656" s="849">
        <v>-135589.380531</v>
      </c>
      <c r="W1656" s="849">
        <v>5352.212389</v>
      </c>
      <c r="X1656" s="849">
        <v>0</v>
      </c>
      <c r="Y1656" s="849">
        <v>0</v>
      </c>
      <c r="Z1656" s="850"/>
    </row>
    <row r="1657" s="823" customFormat="1" ht="31.05" hidden="1" customHeight="1" outlineLevel="1" spans="1:26">
      <c r="A1657" s="846" t="s">
        <v>2326</v>
      </c>
      <c r="B1657" s="846" t="s">
        <v>8466</v>
      </c>
      <c r="C1657" s="846" t="s">
        <v>10234</v>
      </c>
      <c r="D1657" s="846" t="s">
        <v>8618</v>
      </c>
      <c r="E1657" s="847" t="s">
        <v>9495</v>
      </c>
      <c r="F1657" s="848" t="s">
        <v>9556</v>
      </c>
      <c r="G1657" s="846" t="s">
        <v>9497</v>
      </c>
      <c r="H1657" s="846" t="s">
        <v>6361</v>
      </c>
      <c r="I1657" s="849">
        <v>-310464</v>
      </c>
      <c r="J1657" s="849">
        <v>403.2</v>
      </c>
      <c r="K1657" s="849">
        <v>13950</v>
      </c>
      <c r="L1657" s="848" t="s">
        <v>9618</v>
      </c>
      <c r="M1657" s="849">
        <v>403.2</v>
      </c>
      <c r="N1657" s="849">
        <v>0</v>
      </c>
      <c r="O1657" s="849">
        <v>14720</v>
      </c>
      <c r="P1657" s="849">
        <v>274746.902655</v>
      </c>
      <c r="Q1657" s="846" t="s">
        <v>6342</v>
      </c>
      <c r="R1657" s="846" t="s">
        <v>9996</v>
      </c>
      <c r="S1657" s="849">
        <v>356.81</v>
      </c>
      <c r="T1657" s="849">
        <v>14975</v>
      </c>
      <c r="U1657" s="849">
        <v>15090</v>
      </c>
      <c r="V1657" s="849">
        <v>-41033.628319</v>
      </c>
      <c r="W1657" s="849">
        <v>233713.274336</v>
      </c>
      <c r="X1657" s="849">
        <v>0</v>
      </c>
      <c r="Y1657" s="849">
        <v>0</v>
      </c>
      <c r="Z1657" s="850"/>
    </row>
    <row r="1658" s="823" customFormat="1" ht="31.05" hidden="1" customHeight="1" outlineLevel="1" spans="1:26">
      <c r="A1658" s="846" t="s">
        <v>2326</v>
      </c>
      <c r="B1658" s="846" t="s">
        <v>8466</v>
      </c>
      <c r="C1658" s="846" t="s">
        <v>10235</v>
      </c>
      <c r="D1658" s="846" t="s">
        <v>8922</v>
      </c>
      <c r="E1658" s="847" t="s">
        <v>9495</v>
      </c>
      <c r="F1658" s="848" t="s">
        <v>9621</v>
      </c>
      <c r="G1658" s="846" t="s">
        <v>9497</v>
      </c>
      <c r="H1658" s="846" t="s">
        <v>6361</v>
      </c>
      <c r="I1658" s="849">
        <v>-163296</v>
      </c>
      <c r="J1658" s="849">
        <v>201.6</v>
      </c>
      <c r="K1658" s="849">
        <v>13910</v>
      </c>
      <c r="L1658" s="848" t="s">
        <v>9618</v>
      </c>
      <c r="M1658" s="849">
        <v>201.6</v>
      </c>
      <c r="N1658" s="849">
        <v>0</v>
      </c>
      <c r="O1658" s="849">
        <v>14720</v>
      </c>
      <c r="P1658" s="849">
        <v>144509.734513</v>
      </c>
      <c r="Q1658" s="846" t="s">
        <v>6342</v>
      </c>
      <c r="R1658" s="846" t="s">
        <v>9996</v>
      </c>
      <c r="S1658" s="849">
        <v>178.41</v>
      </c>
      <c r="T1658" s="849">
        <v>14330</v>
      </c>
      <c r="U1658" s="849">
        <v>15090</v>
      </c>
      <c r="V1658" s="849">
        <v>-135589.380531</v>
      </c>
      <c r="W1658" s="849">
        <v>8920.353982</v>
      </c>
      <c r="X1658" s="849">
        <v>0</v>
      </c>
      <c r="Y1658" s="849">
        <v>0</v>
      </c>
      <c r="Z1658" s="850"/>
    </row>
    <row r="1659" s="823" customFormat="1" ht="31.05" hidden="1" customHeight="1" outlineLevel="1" spans="1:26">
      <c r="A1659" s="846" t="s">
        <v>2326</v>
      </c>
      <c r="B1659" s="846" t="s">
        <v>8466</v>
      </c>
      <c r="C1659" s="846" t="s">
        <v>10236</v>
      </c>
      <c r="D1659" s="846" t="s">
        <v>8931</v>
      </c>
      <c r="E1659" s="847" t="s">
        <v>9495</v>
      </c>
      <c r="F1659" s="848" t="s">
        <v>8071</v>
      </c>
      <c r="G1659" s="846" t="s">
        <v>9497</v>
      </c>
      <c r="H1659" s="846" t="s">
        <v>6361</v>
      </c>
      <c r="I1659" s="849">
        <v>-64512</v>
      </c>
      <c r="J1659" s="849">
        <v>201.6</v>
      </c>
      <c r="K1659" s="849">
        <v>14400</v>
      </c>
      <c r="L1659" s="848" t="s">
        <v>9618</v>
      </c>
      <c r="M1659" s="849">
        <v>201.6</v>
      </c>
      <c r="N1659" s="849">
        <v>0</v>
      </c>
      <c r="O1659" s="849">
        <v>14720</v>
      </c>
      <c r="P1659" s="849">
        <v>57090.265487</v>
      </c>
      <c r="Q1659" s="846" t="s">
        <v>6342</v>
      </c>
      <c r="R1659" s="846" t="s">
        <v>9996</v>
      </c>
      <c r="S1659" s="849">
        <v>178.41</v>
      </c>
      <c r="T1659" s="849">
        <v>14995</v>
      </c>
      <c r="U1659" s="849">
        <v>15090</v>
      </c>
      <c r="V1659" s="849">
        <v>-16948.672566</v>
      </c>
      <c r="W1659" s="849">
        <v>40141.59292</v>
      </c>
      <c r="X1659" s="849">
        <v>0</v>
      </c>
      <c r="Y1659" s="849">
        <v>0</v>
      </c>
      <c r="Z1659" s="850"/>
    </row>
    <row r="1660" s="823" customFormat="1" ht="31.05" hidden="1" customHeight="1" outlineLevel="1" spans="1:26">
      <c r="A1660" s="846" t="s">
        <v>2326</v>
      </c>
      <c r="B1660" s="846" t="s">
        <v>8466</v>
      </c>
      <c r="C1660" s="846" t="s">
        <v>10237</v>
      </c>
      <c r="D1660" s="846" t="s">
        <v>8919</v>
      </c>
      <c r="E1660" s="847" t="s">
        <v>9495</v>
      </c>
      <c r="F1660" s="848" t="s">
        <v>9556</v>
      </c>
      <c r="G1660" s="846" t="s">
        <v>9497</v>
      </c>
      <c r="H1660" s="846" t="s">
        <v>6361</v>
      </c>
      <c r="I1660" s="849">
        <v>-24192</v>
      </c>
      <c r="J1660" s="849">
        <v>201.6</v>
      </c>
      <c r="K1660" s="849">
        <v>14600</v>
      </c>
      <c r="L1660" s="848" t="s">
        <v>9618</v>
      </c>
      <c r="M1660" s="849">
        <v>201.6</v>
      </c>
      <c r="N1660" s="849">
        <v>0</v>
      </c>
      <c r="O1660" s="849">
        <v>14720</v>
      </c>
      <c r="P1660" s="849">
        <v>21408.849558</v>
      </c>
      <c r="Q1660" s="846" t="s">
        <v>6342</v>
      </c>
      <c r="R1660" s="846" t="s">
        <v>9996</v>
      </c>
      <c r="S1660" s="849">
        <v>178.41</v>
      </c>
      <c r="T1660" s="849">
        <v>14975</v>
      </c>
      <c r="U1660" s="849">
        <v>15090</v>
      </c>
      <c r="V1660" s="849">
        <v>-20516.814159</v>
      </c>
      <c r="W1660" s="849">
        <v>892.035398</v>
      </c>
      <c r="X1660" s="849">
        <v>0</v>
      </c>
      <c r="Y1660" s="849">
        <v>0</v>
      </c>
      <c r="Z1660" s="850"/>
    </row>
    <row r="1661" s="823" customFormat="1" ht="31.05" hidden="1" customHeight="1" outlineLevel="1" spans="1:26">
      <c r="A1661" s="846" t="s">
        <v>2326</v>
      </c>
      <c r="B1661" s="846" t="s">
        <v>8466</v>
      </c>
      <c r="C1661" s="846" t="s">
        <v>10238</v>
      </c>
      <c r="D1661" s="846" t="s">
        <v>8929</v>
      </c>
      <c r="E1661" s="847" t="s">
        <v>9495</v>
      </c>
      <c r="F1661" s="848" t="s">
        <v>8071</v>
      </c>
      <c r="G1661" s="846" t="s">
        <v>9497</v>
      </c>
      <c r="H1661" s="846" t="s">
        <v>6361</v>
      </c>
      <c r="I1661" s="849">
        <v>-68544</v>
      </c>
      <c r="J1661" s="849">
        <v>201.6</v>
      </c>
      <c r="K1661" s="849">
        <v>14380</v>
      </c>
      <c r="L1661" s="848" t="s">
        <v>9618</v>
      </c>
      <c r="M1661" s="849">
        <v>201.6</v>
      </c>
      <c r="N1661" s="849">
        <v>0</v>
      </c>
      <c r="O1661" s="849">
        <v>14720</v>
      </c>
      <c r="P1661" s="849">
        <v>60658.40708</v>
      </c>
      <c r="Q1661" s="846" t="s">
        <v>6342</v>
      </c>
      <c r="R1661" s="846" t="s">
        <v>9996</v>
      </c>
      <c r="S1661" s="849">
        <v>178.41</v>
      </c>
      <c r="T1661" s="849">
        <v>14995</v>
      </c>
      <c r="U1661" s="849">
        <v>15090</v>
      </c>
      <c r="V1661" s="849">
        <v>-16948.672566</v>
      </c>
      <c r="W1661" s="849">
        <v>43709.734513</v>
      </c>
      <c r="X1661" s="849">
        <v>0</v>
      </c>
      <c r="Y1661" s="849">
        <v>0</v>
      </c>
      <c r="Z1661" s="850"/>
    </row>
    <row r="1662" s="823" customFormat="1" ht="31.05" hidden="1" customHeight="1" outlineLevel="1" spans="1:26">
      <c r="A1662" s="846" t="s">
        <v>2326</v>
      </c>
      <c r="B1662" s="846" t="s">
        <v>8466</v>
      </c>
      <c r="C1662" s="846" t="s">
        <v>10239</v>
      </c>
      <c r="D1662" s="846" t="s">
        <v>8672</v>
      </c>
      <c r="E1662" s="847" t="s">
        <v>9495</v>
      </c>
      <c r="F1662" s="848" t="s">
        <v>8071</v>
      </c>
      <c r="G1662" s="846" t="s">
        <v>9497</v>
      </c>
      <c r="H1662" s="846" t="s">
        <v>6361</v>
      </c>
      <c r="I1662" s="849">
        <v>-20160</v>
      </c>
      <c r="J1662" s="849">
        <v>201.6</v>
      </c>
      <c r="K1662" s="849">
        <v>14620</v>
      </c>
      <c r="L1662" s="848" t="s">
        <v>9618</v>
      </c>
      <c r="M1662" s="849">
        <v>201.6</v>
      </c>
      <c r="N1662" s="849">
        <v>0</v>
      </c>
      <c r="O1662" s="849">
        <v>14720</v>
      </c>
      <c r="P1662" s="849">
        <v>17840.707965</v>
      </c>
      <c r="Q1662" s="846" t="s">
        <v>6342</v>
      </c>
      <c r="R1662" s="846" t="s">
        <v>9996</v>
      </c>
      <c r="S1662" s="849">
        <v>178.41</v>
      </c>
      <c r="T1662" s="849">
        <v>14995</v>
      </c>
      <c r="U1662" s="849">
        <v>15090</v>
      </c>
      <c r="V1662" s="849">
        <v>-16948.672566</v>
      </c>
      <c r="W1662" s="849">
        <v>892.035398</v>
      </c>
      <c r="X1662" s="849">
        <v>0</v>
      </c>
      <c r="Y1662" s="849">
        <v>0</v>
      </c>
      <c r="Z1662" s="850"/>
    </row>
    <row r="1663" s="823" customFormat="1" ht="31.05" hidden="1" customHeight="1" outlineLevel="1" spans="1:26">
      <c r="A1663" s="846" t="s">
        <v>2326</v>
      </c>
      <c r="B1663" s="846" t="s">
        <v>8466</v>
      </c>
      <c r="C1663" s="846" t="s">
        <v>10240</v>
      </c>
      <c r="D1663" s="846" t="s">
        <v>8919</v>
      </c>
      <c r="E1663" s="847" t="s">
        <v>9495</v>
      </c>
      <c r="F1663" s="848" t="s">
        <v>9556</v>
      </c>
      <c r="G1663" s="846" t="s">
        <v>9497</v>
      </c>
      <c r="H1663" s="846" t="s">
        <v>6361</v>
      </c>
      <c r="I1663" s="849">
        <v>-48384</v>
      </c>
      <c r="J1663" s="849">
        <v>201.6</v>
      </c>
      <c r="K1663" s="849">
        <v>14480</v>
      </c>
      <c r="L1663" s="848" t="s">
        <v>9618</v>
      </c>
      <c r="M1663" s="849">
        <v>201.6</v>
      </c>
      <c r="N1663" s="849">
        <v>0</v>
      </c>
      <c r="O1663" s="849">
        <v>14720</v>
      </c>
      <c r="P1663" s="849">
        <v>42817.699115</v>
      </c>
      <c r="Q1663" s="846" t="s">
        <v>6342</v>
      </c>
      <c r="R1663" s="846" t="s">
        <v>9996</v>
      </c>
      <c r="S1663" s="849">
        <v>178.41</v>
      </c>
      <c r="T1663" s="849">
        <v>14975</v>
      </c>
      <c r="U1663" s="849">
        <v>15090</v>
      </c>
      <c r="V1663" s="849">
        <v>-20516.814159</v>
      </c>
      <c r="W1663" s="849">
        <v>22300.884956</v>
      </c>
      <c r="X1663" s="849">
        <v>0</v>
      </c>
      <c r="Y1663" s="849">
        <v>0</v>
      </c>
      <c r="Z1663" s="850"/>
    </row>
    <row r="1664" s="823" customFormat="1" ht="31.05" hidden="1" customHeight="1" outlineLevel="1" spans="1:26">
      <c r="A1664" s="846" t="s">
        <v>2326</v>
      </c>
      <c r="B1664" s="846" t="s">
        <v>8466</v>
      </c>
      <c r="C1664" s="846" t="s">
        <v>10241</v>
      </c>
      <c r="D1664" s="846" t="s">
        <v>8931</v>
      </c>
      <c r="E1664" s="847" t="s">
        <v>9495</v>
      </c>
      <c r="F1664" s="848" t="s">
        <v>8071</v>
      </c>
      <c r="G1664" s="846" t="s">
        <v>9497</v>
      </c>
      <c r="H1664" s="846" t="s">
        <v>6361</v>
      </c>
      <c r="I1664" s="849">
        <v>-149184</v>
      </c>
      <c r="J1664" s="849">
        <v>403.2</v>
      </c>
      <c r="K1664" s="849">
        <v>14350</v>
      </c>
      <c r="L1664" s="848" t="s">
        <v>9618</v>
      </c>
      <c r="M1664" s="849">
        <v>403.2</v>
      </c>
      <c r="N1664" s="849">
        <v>0</v>
      </c>
      <c r="O1664" s="849">
        <v>14720</v>
      </c>
      <c r="P1664" s="849">
        <v>132021.238938</v>
      </c>
      <c r="Q1664" s="846" t="s">
        <v>6342</v>
      </c>
      <c r="R1664" s="846" t="s">
        <v>9996</v>
      </c>
      <c r="S1664" s="849">
        <v>356.81</v>
      </c>
      <c r="T1664" s="849">
        <v>14995</v>
      </c>
      <c r="U1664" s="849">
        <v>15090</v>
      </c>
      <c r="V1664" s="849">
        <v>-33897.345133</v>
      </c>
      <c r="W1664" s="849">
        <v>98123.893805</v>
      </c>
      <c r="X1664" s="849">
        <v>0</v>
      </c>
      <c r="Y1664" s="849">
        <v>0</v>
      </c>
      <c r="Z1664" s="850"/>
    </row>
    <row r="1665" s="823" customFormat="1" ht="31.05" hidden="1" customHeight="1" outlineLevel="1" spans="1:26">
      <c r="A1665" s="846" t="s">
        <v>2326</v>
      </c>
      <c r="B1665" s="846" t="s">
        <v>8466</v>
      </c>
      <c r="C1665" s="846" t="s">
        <v>10242</v>
      </c>
      <c r="D1665" s="846" t="s">
        <v>8925</v>
      </c>
      <c r="E1665" s="847" t="s">
        <v>9495</v>
      </c>
      <c r="F1665" s="848" t="s">
        <v>8071</v>
      </c>
      <c r="G1665" s="846" t="s">
        <v>9497</v>
      </c>
      <c r="H1665" s="846" t="s">
        <v>6361</v>
      </c>
      <c r="I1665" s="849">
        <v>-12096</v>
      </c>
      <c r="J1665" s="849">
        <v>201.6</v>
      </c>
      <c r="K1665" s="849">
        <v>14660</v>
      </c>
      <c r="L1665" s="848" t="s">
        <v>9618</v>
      </c>
      <c r="M1665" s="849">
        <v>201.6</v>
      </c>
      <c r="N1665" s="849">
        <v>0</v>
      </c>
      <c r="O1665" s="849">
        <v>14720</v>
      </c>
      <c r="P1665" s="849">
        <v>10704.424779</v>
      </c>
      <c r="Q1665" s="846" t="s">
        <v>6342</v>
      </c>
      <c r="R1665" s="846" t="s">
        <v>9996</v>
      </c>
      <c r="S1665" s="849">
        <v>178.41</v>
      </c>
      <c r="T1665" s="849">
        <v>14995</v>
      </c>
      <c r="U1665" s="849">
        <v>15090</v>
      </c>
      <c r="V1665" s="849">
        <v>-16948.672566</v>
      </c>
      <c r="W1665" s="849">
        <v>-6244.247788</v>
      </c>
      <c r="X1665" s="849">
        <v>0</v>
      </c>
      <c r="Y1665" s="849">
        <v>0</v>
      </c>
      <c r="Z1665" s="850"/>
    </row>
    <row r="1666" s="823" customFormat="1" ht="31.05" hidden="1" customHeight="1" outlineLevel="1" spans="1:26">
      <c r="A1666" s="846" t="s">
        <v>2326</v>
      </c>
      <c r="B1666" s="846" t="s">
        <v>8466</v>
      </c>
      <c r="C1666" s="846" t="s">
        <v>10243</v>
      </c>
      <c r="D1666" s="846" t="s">
        <v>8674</v>
      </c>
      <c r="E1666" s="847" t="s">
        <v>9495</v>
      </c>
      <c r="F1666" s="848" t="s">
        <v>9624</v>
      </c>
      <c r="G1666" s="846" t="s">
        <v>9497</v>
      </c>
      <c r="H1666" s="846" t="s">
        <v>6361</v>
      </c>
      <c r="I1666" s="849">
        <v>-78624</v>
      </c>
      <c r="J1666" s="849">
        <v>201.6</v>
      </c>
      <c r="K1666" s="849">
        <v>14330</v>
      </c>
      <c r="L1666" s="848" t="s">
        <v>9618</v>
      </c>
      <c r="M1666" s="849">
        <v>201.6</v>
      </c>
      <c r="N1666" s="849">
        <v>0</v>
      </c>
      <c r="O1666" s="849">
        <v>14720</v>
      </c>
      <c r="P1666" s="849">
        <v>69578.761062</v>
      </c>
      <c r="Q1666" s="846" t="s">
        <v>6342</v>
      </c>
      <c r="R1666" s="846" t="s">
        <v>9996</v>
      </c>
      <c r="S1666" s="849">
        <v>178.41</v>
      </c>
      <c r="T1666" s="849">
        <v>14635</v>
      </c>
      <c r="U1666" s="849">
        <v>15090</v>
      </c>
      <c r="V1666" s="849">
        <v>-81175.221239</v>
      </c>
      <c r="W1666" s="849">
        <v>-11596.460177</v>
      </c>
      <c r="X1666" s="849">
        <v>0</v>
      </c>
      <c r="Y1666" s="849">
        <v>0</v>
      </c>
      <c r="Z1666" s="850"/>
    </row>
    <row r="1667" s="823" customFormat="1" ht="31.05" hidden="1" customHeight="1" outlineLevel="1" spans="1:26">
      <c r="A1667" s="846" t="s">
        <v>2326</v>
      </c>
      <c r="B1667" s="846" t="s">
        <v>8466</v>
      </c>
      <c r="C1667" s="846" t="s">
        <v>10244</v>
      </c>
      <c r="D1667" s="846" t="s">
        <v>8895</v>
      </c>
      <c r="E1667" s="847" t="s">
        <v>9495</v>
      </c>
      <c r="F1667" s="848" t="s">
        <v>9624</v>
      </c>
      <c r="G1667" s="846" t="s">
        <v>9497</v>
      </c>
      <c r="H1667" s="846" t="s">
        <v>6361</v>
      </c>
      <c r="I1667" s="849">
        <v>-78624</v>
      </c>
      <c r="J1667" s="849">
        <v>201.6</v>
      </c>
      <c r="K1667" s="849">
        <v>14330</v>
      </c>
      <c r="L1667" s="848" t="s">
        <v>9618</v>
      </c>
      <c r="M1667" s="849">
        <v>201.6</v>
      </c>
      <c r="N1667" s="849">
        <v>0</v>
      </c>
      <c r="O1667" s="849">
        <v>14720</v>
      </c>
      <c r="P1667" s="849">
        <v>69578.761062</v>
      </c>
      <c r="Q1667" s="846" t="s">
        <v>6342</v>
      </c>
      <c r="R1667" s="846" t="s">
        <v>9996</v>
      </c>
      <c r="S1667" s="849">
        <v>178.41</v>
      </c>
      <c r="T1667" s="849">
        <v>14635</v>
      </c>
      <c r="U1667" s="849">
        <v>15090</v>
      </c>
      <c r="V1667" s="849">
        <v>-81175.221239</v>
      </c>
      <c r="W1667" s="849">
        <v>-11596.460177</v>
      </c>
      <c r="X1667" s="849">
        <v>0</v>
      </c>
      <c r="Y1667" s="849">
        <v>0</v>
      </c>
      <c r="Z1667" s="850"/>
    </row>
    <row r="1668" s="823" customFormat="1" ht="31.05" hidden="1" customHeight="1" outlineLevel="1" spans="1:26">
      <c r="A1668" s="846" t="s">
        <v>2326</v>
      </c>
      <c r="B1668" s="846" t="s">
        <v>8466</v>
      </c>
      <c r="C1668" s="846" t="s">
        <v>10245</v>
      </c>
      <c r="D1668" s="846" t="s">
        <v>8929</v>
      </c>
      <c r="E1668" s="847" t="s">
        <v>9495</v>
      </c>
      <c r="F1668" s="848" t="s">
        <v>9624</v>
      </c>
      <c r="G1668" s="846" t="s">
        <v>9497</v>
      </c>
      <c r="H1668" s="846" t="s">
        <v>6361</v>
      </c>
      <c r="I1668" s="849">
        <v>-78624</v>
      </c>
      <c r="J1668" s="849">
        <v>201.6</v>
      </c>
      <c r="K1668" s="849">
        <v>14330</v>
      </c>
      <c r="L1668" s="848" t="s">
        <v>9618</v>
      </c>
      <c r="M1668" s="849">
        <v>201.6</v>
      </c>
      <c r="N1668" s="849">
        <v>0</v>
      </c>
      <c r="O1668" s="849">
        <v>14720</v>
      </c>
      <c r="P1668" s="849">
        <v>69578.761062</v>
      </c>
      <c r="Q1668" s="846" t="s">
        <v>6342</v>
      </c>
      <c r="R1668" s="846" t="s">
        <v>9996</v>
      </c>
      <c r="S1668" s="849">
        <v>178.41</v>
      </c>
      <c r="T1668" s="849">
        <v>14635</v>
      </c>
      <c r="U1668" s="849">
        <v>15090</v>
      </c>
      <c r="V1668" s="849">
        <v>-81175.221239</v>
      </c>
      <c r="W1668" s="849">
        <v>-11596.460177</v>
      </c>
      <c r="X1668" s="849">
        <v>0</v>
      </c>
      <c r="Y1668" s="849">
        <v>0</v>
      </c>
      <c r="Z1668" s="850"/>
    </row>
    <row r="1669" s="823" customFormat="1" ht="31.05" hidden="1" customHeight="1" outlineLevel="1" spans="1:26">
      <c r="A1669" s="846" t="s">
        <v>2326</v>
      </c>
      <c r="B1669" s="846" t="s">
        <v>8466</v>
      </c>
      <c r="C1669" s="846" t="s">
        <v>10246</v>
      </c>
      <c r="D1669" s="846" t="s">
        <v>8668</v>
      </c>
      <c r="E1669" s="847" t="s">
        <v>9495</v>
      </c>
      <c r="F1669" s="848" t="s">
        <v>9624</v>
      </c>
      <c r="G1669" s="846" t="s">
        <v>9497</v>
      </c>
      <c r="H1669" s="846" t="s">
        <v>6361</v>
      </c>
      <c r="I1669" s="849">
        <v>-76608</v>
      </c>
      <c r="J1669" s="849">
        <v>201.6</v>
      </c>
      <c r="K1669" s="849">
        <v>14340</v>
      </c>
      <c r="L1669" s="848" t="s">
        <v>9618</v>
      </c>
      <c r="M1669" s="849">
        <v>201.6</v>
      </c>
      <c r="N1669" s="849">
        <v>0</v>
      </c>
      <c r="O1669" s="849">
        <v>14720</v>
      </c>
      <c r="P1669" s="849">
        <v>67794.690265</v>
      </c>
      <c r="Q1669" s="846" t="s">
        <v>6342</v>
      </c>
      <c r="R1669" s="846" t="s">
        <v>9996</v>
      </c>
      <c r="S1669" s="849">
        <v>178.41</v>
      </c>
      <c r="T1669" s="849">
        <v>14635</v>
      </c>
      <c r="U1669" s="849">
        <v>15090</v>
      </c>
      <c r="V1669" s="849">
        <v>-81175.221239</v>
      </c>
      <c r="W1669" s="849">
        <v>-13380.530973</v>
      </c>
      <c r="X1669" s="849">
        <v>0</v>
      </c>
      <c r="Y1669" s="849">
        <v>0</v>
      </c>
      <c r="Z1669" s="850"/>
    </row>
    <row r="1670" s="823" customFormat="1" ht="31.05" hidden="1" customHeight="1" outlineLevel="1" spans="1:26">
      <c r="A1670" s="846" t="s">
        <v>2326</v>
      </c>
      <c r="B1670" s="846" t="s">
        <v>8466</v>
      </c>
      <c r="C1670" s="846" t="s">
        <v>10247</v>
      </c>
      <c r="D1670" s="846" t="s">
        <v>8668</v>
      </c>
      <c r="E1670" s="847" t="s">
        <v>9495</v>
      </c>
      <c r="F1670" s="848" t="s">
        <v>9624</v>
      </c>
      <c r="G1670" s="846" t="s">
        <v>9497</v>
      </c>
      <c r="H1670" s="846" t="s">
        <v>6361</v>
      </c>
      <c r="I1670" s="849">
        <v>-224459.42</v>
      </c>
      <c r="J1670" s="849">
        <v>604.8</v>
      </c>
      <c r="K1670" s="849">
        <v>14330</v>
      </c>
      <c r="L1670" s="848" t="s">
        <v>9618</v>
      </c>
      <c r="M1670" s="849">
        <v>604.8</v>
      </c>
      <c r="N1670" s="849">
        <v>0</v>
      </c>
      <c r="O1670" s="849">
        <v>14720</v>
      </c>
      <c r="P1670" s="849">
        <v>208736.283186</v>
      </c>
      <c r="Q1670" s="846" t="s">
        <v>6342</v>
      </c>
      <c r="R1670" s="846" t="s">
        <v>9996</v>
      </c>
      <c r="S1670" s="849">
        <v>535.22</v>
      </c>
      <c r="T1670" s="849">
        <v>14635</v>
      </c>
      <c r="U1670" s="849">
        <v>15090</v>
      </c>
      <c r="V1670" s="849">
        <v>-243525.663717</v>
      </c>
      <c r="W1670" s="849">
        <v>-34789.380531</v>
      </c>
      <c r="X1670" s="849">
        <v>0</v>
      </c>
      <c r="Y1670" s="849">
        <v>0</v>
      </c>
      <c r="Z1670" s="850"/>
    </row>
    <row r="1671" s="823" customFormat="1" ht="31.05" hidden="1" customHeight="1" outlineLevel="1" spans="1:26">
      <c r="A1671" s="846" t="s">
        <v>2326</v>
      </c>
      <c r="B1671" s="846" t="s">
        <v>8466</v>
      </c>
      <c r="C1671" s="846" t="s">
        <v>10248</v>
      </c>
      <c r="D1671" s="846" t="s">
        <v>8636</v>
      </c>
      <c r="E1671" s="847" t="s">
        <v>9495</v>
      </c>
      <c r="F1671" s="848" t="s">
        <v>8241</v>
      </c>
      <c r="G1671" s="846" t="s">
        <v>9497</v>
      </c>
      <c r="H1671" s="846" t="s">
        <v>6361</v>
      </c>
      <c r="I1671" s="849">
        <v>-66528</v>
      </c>
      <c r="J1671" s="849">
        <v>201.6</v>
      </c>
      <c r="K1671" s="849">
        <v>14390</v>
      </c>
      <c r="L1671" s="848" t="s">
        <v>9618</v>
      </c>
      <c r="M1671" s="849">
        <v>201.6</v>
      </c>
      <c r="N1671" s="849">
        <v>0</v>
      </c>
      <c r="O1671" s="849">
        <v>14720</v>
      </c>
      <c r="P1671" s="849">
        <v>58874.336283</v>
      </c>
      <c r="Q1671" s="846" t="s">
        <v>6342</v>
      </c>
      <c r="R1671" s="846" t="s">
        <v>9996</v>
      </c>
      <c r="S1671" s="849">
        <v>178.41</v>
      </c>
      <c r="T1671" s="849">
        <v>14640</v>
      </c>
      <c r="U1671" s="849">
        <v>15090</v>
      </c>
      <c r="V1671" s="849">
        <v>-80283.185841</v>
      </c>
      <c r="W1671" s="849">
        <v>-21408.849558</v>
      </c>
      <c r="X1671" s="849">
        <v>0</v>
      </c>
      <c r="Y1671" s="849">
        <v>0</v>
      </c>
      <c r="Z1671" s="850"/>
    </row>
    <row r="1672" s="823" customFormat="1" ht="31.05" hidden="1" customHeight="1" outlineLevel="1" spans="1:26">
      <c r="A1672" s="846" t="s">
        <v>2326</v>
      </c>
      <c r="B1672" s="846" t="s">
        <v>8466</v>
      </c>
      <c r="C1672" s="846" t="s">
        <v>10249</v>
      </c>
      <c r="D1672" s="846" t="s">
        <v>8657</v>
      </c>
      <c r="E1672" s="847" t="s">
        <v>9495</v>
      </c>
      <c r="F1672" s="848" t="s">
        <v>8241</v>
      </c>
      <c r="G1672" s="846" t="s">
        <v>9497</v>
      </c>
      <c r="H1672" s="846" t="s">
        <v>6361</v>
      </c>
      <c r="I1672" s="849">
        <v>-64512</v>
      </c>
      <c r="J1672" s="849">
        <v>201.6</v>
      </c>
      <c r="K1672" s="849">
        <v>14400</v>
      </c>
      <c r="L1672" s="848" t="s">
        <v>9618</v>
      </c>
      <c r="M1672" s="849">
        <v>201.6</v>
      </c>
      <c r="N1672" s="849">
        <v>0</v>
      </c>
      <c r="O1672" s="849">
        <v>14720</v>
      </c>
      <c r="P1672" s="849">
        <v>57090.265487</v>
      </c>
      <c r="Q1672" s="846" t="s">
        <v>6342</v>
      </c>
      <c r="R1672" s="846" t="s">
        <v>9996</v>
      </c>
      <c r="S1672" s="849">
        <v>178.41</v>
      </c>
      <c r="T1672" s="849">
        <v>14640</v>
      </c>
      <c r="U1672" s="849">
        <v>15090</v>
      </c>
      <c r="V1672" s="849">
        <v>-80283.185841</v>
      </c>
      <c r="W1672" s="849">
        <v>-23192.920354</v>
      </c>
      <c r="X1672" s="849">
        <v>0</v>
      </c>
      <c r="Y1672" s="849">
        <v>0</v>
      </c>
      <c r="Z1672" s="850"/>
    </row>
    <row r="1673" s="823" customFormat="1" ht="31.05" hidden="1" customHeight="1" outlineLevel="1" spans="1:26">
      <c r="A1673" s="846" t="s">
        <v>2326</v>
      </c>
      <c r="B1673" s="846" t="s">
        <v>8466</v>
      </c>
      <c r="C1673" s="846" t="s">
        <v>10250</v>
      </c>
      <c r="D1673" s="846" t="s">
        <v>4752</v>
      </c>
      <c r="E1673" s="847" t="s">
        <v>9495</v>
      </c>
      <c r="F1673" s="848" t="s">
        <v>8074</v>
      </c>
      <c r="G1673" s="846" t="s">
        <v>9497</v>
      </c>
      <c r="H1673" s="846" t="s">
        <v>6361</v>
      </c>
      <c r="I1673" s="849">
        <v>-68544</v>
      </c>
      <c r="J1673" s="849">
        <v>201.6</v>
      </c>
      <c r="K1673" s="849">
        <v>14380</v>
      </c>
      <c r="L1673" s="848" t="s">
        <v>9618</v>
      </c>
      <c r="M1673" s="849">
        <v>201.6</v>
      </c>
      <c r="N1673" s="849">
        <v>0</v>
      </c>
      <c r="O1673" s="849">
        <v>14720</v>
      </c>
      <c r="P1673" s="849">
        <v>60658.40708</v>
      </c>
      <c r="Q1673" s="846" t="s">
        <v>6342</v>
      </c>
      <c r="R1673" s="846" t="s">
        <v>9996</v>
      </c>
      <c r="S1673" s="849">
        <v>178.41</v>
      </c>
      <c r="T1673" s="849">
        <v>14590</v>
      </c>
      <c r="U1673" s="849">
        <v>15090</v>
      </c>
      <c r="V1673" s="849">
        <v>-89203.539823</v>
      </c>
      <c r="W1673" s="849">
        <v>-28545.132743</v>
      </c>
      <c r="X1673" s="849">
        <v>0</v>
      </c>
      <c r="Y1673" s="849">
        <v>0</v>
      </c>
      <c r="Z1673" s="850"/>
    </row>
    <row r="1674" s="823" customFormat="1" ht="31.05" hidden="1" customHeight="1" outlineLevel="1" spans="1:26">
      <c r="A1674" s="846" t="s">
        <v>2326</v>
      </c>
      <c r="B1674" s="846" t="s">
        <v>8466</v>
      </c>
      <c r="C1674" s="846" t="s">
        <v>10251</v>
      </c>
      <c r="D1674" s="846" t="s">
        <v>8655</v>
      </c>
      <c r="E1674" s="847" t="s">
        <v>9495</v>
      </c>
      <c r="F1674" s="848" t="s">
        <v>9632</v>
      </c>
      <c r="G1674" s="846" t="s">
        <v>9497</v>
      </c>
      <c r="H1674" s="846" t="s">
        <v>6361</v>
      </c>
      <c r="I1674" s="849">
        <v>-48384</v>
      </c>
      <c r="J1674" s="849">
        <v>201.6</v>
      </c>
      <c r="K1674" s="849">
        <v>14480</v>
      </c>
      <c r="L1674" s="848" t="s">
        <v>9618</v>
      </c>
      <c r="M1674" s="849">
        <v>201.6</v>
      </c>
      <c r="N1674" s="849">
        <v>0</v>
      </c>
      <c r="O1674" s="849">
        <v>14720</v>
      </c>
      <c r="P1674" s="849">
        <v>42817.699115</v>
      </c>
      <c r="Q1674" s="846" t="s">
        <v>6342</v>
      </c>
      <c r="R1674" s="846" t="s">
        <v>9996</v>
      </c>
      <c r="S1674" s="849">
        <v>178.41</v>
      </c>
      <c r="T1674" s="849">
        <v>14695</v>
      </c>
      <c r="U1674" s="849">
        <v>15090</v>
      </c>
      <c r="V1674" s="849">
        <v>-70470.79646</v>
      </c>
      <c r="W1674" s="849">
        <v>-27653.097345</v>
      </c>
      <c r="X1674" s="849">
        <v>0</v>
      </c>
      <c r="Y1674" s="849">
        <v>0</v>
      </c>
      <c r="Z1674" s="850"/>
    </row>
    <row r="1675" s="823" customFormat="1" ht="31.05" hidden="1" customHeight="1" outlineLevel="1" spans="1:26">
      <c r="A1675" s="846" t="s">
        <v>2326</v>
      </c>
      <c r="B1675" s="846" t="s">
        <v>8466</v>
      </c>
      <c r="C1675" s="846" t="s">
        <v>10252</v>
      </c>
      <c r="D1675" s="846" t="s">
        <v>8937</v>
      </c>
      <c r="E1675" s="847" t="s">
        <v>9495</v>
      </c>
      <c r="F1675" s="848" t="s">
        <v>9632</v>
      </c>
      <c r="G1675" s="846" t="s">
        <v>9497</v>
      </c>
      <c r="H1675" s="846" t="s">
        <v>6361</v>
      </c>
      <c r="I1675" s="849">
        <v>-48384</v>
      </c>
      <c r="J1675" s="849">
        <v>201.6</v>
      </c>
      <c r="K1675" s="849">
        <v>14480</v>
      </c>
      <c r="L1675" s="848" t="s">
        <v>9618</v>
      </c>
      <c r="M1675" s="849">
        <v>201.6</v>
      </c>
      <c r="N1675" s="849">
        <v>0</v>
      </c>
      <c r="O1675" s="849">
        <v>14720</v>
      </c>
      <c r="P1675" s="849">
        <v>42817.699115</v>
      </c>
      <c r="Q1675" s="846" t="s">
        <v>6342</v>
      </c>
      <c r="R1675" s="846" t="s">
        <v>9996</v>
      </c>
      <c r="S1675" s="849">
        <v>178.41</v>
      </c>
      <c r="T1675" s="849">
        <v>14695</v>
      </c>
      <c r="U1675" s="849">
        <v>15090</v>
      </c>
      <c r="V1675" s="849">
        <v>-70470.79646</v>
      </c>
      <c r="W1675" s="849">
        <v>-27653.097345</v>
      </c>
      <c r="X1675" s="849">
        <v>0</v>
      </c>
      <c r="Y1675" s="849">
        <v>0</v>
      </c>
      <c r="Z1675" s="850"/>
    </row>
    <row r="1676" s="823" customFormat="1" ht="31.05" hidden="1" customHeight="1" outlineLevel="1" spans="1:26">
      <c r="A1676" s="846" t="s">
        <v>2326</v>
      </c>
      <c r="B1676" s="846" t="s">
        <v>8466</v>
      </c>
      <c r="C1676" s="846" t="s">
        <v>10253</v>
      </c>
      <c r="D1676" s="846" t="s">
        <v>8913</v>
      </c>
      <c r="E1676" s="847" t="s">
        <v>9495</v>
      </c>
      <c r="F1676" s="848" t="s">
        <v>9632</v>
      </c>
      <c r="G1676" s="846" t="s">
        <v>9497</v>
      </c>
      <c r="H1676" s="846" t="s">
        <v>6361</v>
      </c>
      <c r="I1676" s="849">
        <v>-52416</v>
      </c>
      <c r="J1676" s="849">
        <v>201.6</v>
      </c>
      <c r="K1676" s="849">
        <v>14460</v>
      </c>
      <c r="L1676" s="848" t="s">
        <v>9618</v>
      </c>
      <c r="M1676" s="849">
        <v>201.6</v>
      </c>
      <c r="N1676" s="849">
        <v>0</v>
      </c>
      <c r="O1676" s="849">
        <v>14720</v>
      </c>
      <c r="P1676" s="849">
        <v>46385.840708</v>
      </c>
      <c r="Q1676" s="846" t="s">
        <v>6342</v>
      </c>
      <c r="R1676" s="846" t="s">
        <v>9996</v>
      </c>
      <c r="S1676" s="849">
        <v>178.41</v>
      </c>
      <c r="T1676" s="849">
        <v>14695</v>
      </c>
      <c r="U1676" s="849">
        <v>15090</v>
      </c>
      <c r="V1676" s="849">
        <v>-70470.79646</v>
      </c>
      <c r="W1676" s="849">
        <v>-24084.955752</v>
      </c>
      <c r="X1676" s="849">
        <v>0</v>
      </c>
      <c r="Y1676" s="849">
        <v>0</v>
      </c>
      <c r="Z1676" s="850"/>
    </row>
    <row r="1677" s="823" customFormat="1" ht="31.05" hidden="1" customHeight="1" outlineLevel="1" spans="1:26">
      <c r="A1677" s="846" t="s">
        <v>2326</v>
      </c>
      <c r="B1677" s="846" t="s">
        <v>8466</v>
      </c>
      <c r="C1677" s="846" t="s">
        <v>10254</v>
      </c>
      <c r="D1677" s="846" t="s">
        <v>8661</v>
      </c>
      <c r="E1677" s="847" t="s">
        <v>9495</v>
      </c>
      <c r="F1677" s="848" t="s">
        <v>9699</v>
      </c>
      <c r="G1677" s="846" t="s">
        <v>9497</v>
      </c>
      <c r="H1677" s="846" t="s">
        <v>6361</v>
      </c>
      <c r="I1677" s="849">
        <v>-225792</v>
      </c>
      <c r="J1677" s="849">
        <v>403.2</v>
      </c>
      <c r="K1677" s="849">
        <v>14160</v>
      </c>
      <c r="L1677" s="848" t="s">
        <v>9618</v>
      </c>
      <c r="M1677" s="849">
        <v>403.2</v>
      </c>
      <c r="N1677" s="849">
        <v>0</v>
      </c>
      <c r="O1677" s="849">
        <v>14720</v>
      </c>
      <c r="P1677" s="849">
        <v>199815.929204</v>
      </c>
      <c r="Q1677" s="846" t="s">
        <v>6342</v>
      </c>
      <c r="R1677" s="846" t="s">
        <v>9996</v>
      </c>
      <c r="S1677" s="849">
        <v>356.81</v>
      </c>
      <c r="T1677" s="849">
        <v>14635</v>
      </c>
      <c r="U1677" s="849">
        <v>15090</v>
      </c>
      <c r="V1677" s="849">
        <v>-162350.442478</v>
      </c>
      <c r="W1677" s="849">
        <v>37465.486726</v>
      </c>
      <c r="X1677" s="849">
        <v>0</v>
      </c>
      <c r="Y1677" s="849">
        <v>0</v>
      </c>
      <c r="Z1677" s="850"/>
    </row>
    <row r="1678" s="823" customFormat="1" ht="31.05" hidden="1" customHeight="1" outlineLevel="1" spans="1:26">
      <c r="A1678" s="846" t="s">
        <v>2326</v>
      </c>
      <c r="B1678" s="846" t="s">
        <v>8466</v>
      </c>
      <c r="C1678" s="846" t="s">
        <v>10255</v>
      </c>
      <c r="D1678" s="846" t="s">
        <v>8905</v>
      </c>
      <c r="E1678" s="847" t="s">
        <v>9495</v>
      </c>
      <c r="F1678" s="848" t="s">
        <v>9680</v>
      </c>
      <c r="G1678" s="846" t="s">
        <v>9497</v>
      </c>
      <c r="H1678" s="846" t="s">
        <v>6361</v>
      </c>
      <c r="I1678" s="849">
        <v>-68544</v>
      </c>
      <c r="J1678" s="849">
        <v>201.6</v>
      </c>
      <c r="K1678" s="849">
        <v>14380</v>
      </c>
      <c r="L1678" s="848" t="s">
        <v>9618</v>
      </c>
      <c r="M1678" s="849">
        <v>201.6</v>
      </c>
      <c r="N1678" s="849">
        <v>0</v>
      </c>
      <c r="O1678" s="849">
        <v>14720</v>
      </c>
      <c r="P1678" s="849">
        <v>60658.40708</v>
      </c>
      <c r="Q1678" s="846" t="s">
        <v>6342</v>
      </c>
      <c r="R1678" s="846" t="s">
        <v>9996</v>
      </c>
      <c r="S1678" s="849">
        <v>178.41</v>
      </c>
      <c r="T1678" s="849">
        <v>14815</v>
      </c>
      <c r="U1678" s="849">
        <v>15090</v>
      </c>
      <c r="V1678" s="849">
        <v>-49061.946903</v>
      </c>
      <c r="W1678" s="849">
        <v>11596.460177</v>
      </c>
      <c r="X1678" s="849">
        <v>0</v>
      </c>
      <c r="Y1678" s="849">
        <v>0</v>
      </c>
      <c r="Z1678" s="850"/>
    </row>
    <row r="1679" s="823" customFormat="1" ht="31.05" hidden="1" customHeight="1" outlineLevel="1" spans="1:26">
      <c r="A1679" s="846" t="s">
        <v>2326</v>
      </c>
      <c r="B1679" s="846" t="s">
        <v>8466</v>
      </c>
      <c r="C1679" s="846" t="s">
        <v>10256</v>
      </c>
      <c r="D1679" s="846" t="s">
        <v>8898</v>
      </c>
      <c r="E1679" s="847" t="s">
        <v>9495</v>
      </c>
      <c r="F1679" s="848" t="s">
        <v>8079</v>
      </c>
      <c r="G1679" s="846" t="s">
        <v>9497</v>
      </c>
      <c r="H1679" s="846" t="s">
        <v>6361</v>
      </c>
      <c r="I1679" s="849">
        <v>-18792</v>
      </c>
      <c r="J1679" s="849">
        <v>31.32</v>
      </c>
      <c r="K1679" s="849">
        <v>11800</v>
      </c>
      <c r="L1679" s="848" t="s">
        <v>9618</v>
      </c>
      <c r="M1679" s="849">
        <v>31.32</v>
      </c>
      <c r="N1679" s="849">
        <v>0</v>
      </c>
      <c r="O1679" s="849">
        <v>12400</v>
      </c>
      <c r="P1679" s="849">
        <v>16630.088496</v>
      </c>
      <c r="Q1679" s="846" t="s">
        <v>6342</v>
      </c>
      <c r="R1679" s="846" t="s">
        <v>9996</v>
      </c>
      <c r="S1679" s="849">
        <v>27.72</v>
      </c>
      <c r="T1679" s="849">
        <v>14620</v>
      </c>
      <c r="U1679" s="849">
        <v>15090</v>
      </c>
      <c r="V1679" s="849">
        <v>-13026.902655</v>
      </c>
      <c r="W1679" s="849">
        <v>3603.185841</v>
      </c>
      <c r="X1679" s="849">
        <v>0</v>
      </c>
      <c r="Y1679" s="849">
        <v>0</v>
      </c>
      <c r="Z1679" s="850"/>
    </row>
    <row r="1680" s="823" customFormat="1" ht="31.05" hidden="1" customHeight="1" outlineLevel="1" spans="1:26">
      <c r="A1680" s="846" t="s">
        <v>2326</v>
      </c>
      <c r="B1680" s="846" t="s">
        <v>8466</v>
      </c>
      <c r="C1680" s="846" t="s">
        <v>10257</v>
      </c>
      <c r="D1680" s="846" t="s">
        <v>8669</v>
      </c>
      <c r="E1680" s="847" t="s">
        <v>9495</v>
      </c>
      <c r="F1680" s="848" t="s">
        <v>9747</v>
      </c>
      <c r="G1680" s="846" t="s">
        <v>9497</v>
      </c>
      <c r="H1680" s="846" t="s">
        <v>6361</v>
      </c>
      <c r="I1680" s="849">
        <v>32256</v>
      </c>
      <c r="J1680" s="849">
        <v>201.6</v>
      </c>
      <c r="K1680" s="849">
        <v>14880</v>
      </c>
      <c r="L1680" s="848" t="s">
        <v>9618</v>
      </c>
      <c r="M1680" s="849">
        <v>201.6</v>
      </c>
      <c r="N1680" s="849">
        <v>0</v>
      </c>
      <c r="O1680" s="849">
        <v>14720</v>
      </c>
      <c r="P1680" s="849">
        <v>-28545.132743</v>
      </c>
      <c r="Q1680" s="846" t="s">
        <v>6342</v>
      </c>
      <c r="R1680" s="846" t="s">
        <v>9996</v>
      </c>
      <c r="S1680" s="849">
        <v>178.41</v>
      </c>
      <c r="T1680" s="849">
        <v>15235</v>
      </c>
      <c r="U1680" s="849">
        <v>15090</v>
      </c>
      <c r="V1680" s="849">
        <v>25869.026549</v>
      </c>
      <c r="W1680" s="849">
        <v>-2676.106195</v>
      </c>
      <c r="X1680" s="849">
        <v>0</v>
      </c>
      <c r="Y1680" s="849">
        <v>0</v>
      </c>
      <c r="Z1680" s="850"/>
    </row>
    <row r="1681" s="823" customFormat="1" ht="31.05" hidden="1" customHeight="1" outlineLevel="1" spans="1:26">
      <c r="A1681" s="846" t="s">
        <v>2326</v>
      </c>
      <c r="B1681" s="846" t="s">
        <v>8466</v>
      </c>
      <c r="C1681" s="846" t="s">
        <v>10258</v>
      </c>
      <c r="D1681" s="846" t="s">
        <v>8868</v>
      </c>
      <c r="E1681" s="847" t="s">
        <v>9495</v>
      </c>
      <c r="F1681" s="848" t="s">
        <v>9728</v>
      </c>
      <c r="G1681" s="846" t="s">
        <v>9504</v>
      </c>
      <c r="H1681" s="846" t="s">
        <v>6361</v>
      </c>
      <c r="I1681" s="849">
        <v>-59570.78</v>
      </c>
      <c r="J1681" s="849">
        <v>201.6</v>
      </c>
      <c r="K1681" s="849">
        <v>1750</v>
      </c>
      <c r="L1681" s="848" t="s">
        <v>9618</v>
      </c>
      <c r="M1681" s="849">
        <v>201.6</v>
      </c>
      <c r="N1681" s="849">
        <v>0</v>
      </c>
      <c r="O1681" s="849">
        <v>2045.49</v>
      </c>
      <c r="P1681" s="849">
        <v>379566.057345</v>
      </c>
      <c r="Q1681" s="846" t="s">
        <v>6342</v>
      </c>
      <c r="R1681" s="846" t="s">
        <v>9996</v>
      </c>
      <c r="S1681" s="849">
        <v>178.41</v>
      </c>
      <c r="T1681" s="849">
        <v>15025</v>
      </c>
      <c r="U1681" s="849">
        <v>15090</v>
      </c>
      <c r="V1681" s="849">
        <v>-11596.460177</v>
      </c>
      <c r="W1681" s="849">
        <v>367969.597168</v>
      </c>
      <c r="X1681" s="849">
        <v>0</v>
      </c>
      <c r="Y1681" s="849">
        <v>0</v>
      </c>
      <c r="Z1681" s="850"/>
    </row>
    <row r="1682" s="823" customFormat="1" ht="38.4" hidden="1" customHeight="1" outlineLevel="1" spans="1:26">
      <c r="A1682" s="846" t="s">
        <v>2326</v>
      </c>
      <c r="B1682" s="846" t="s">
        <v>8466</v>
      </c>
      <c r="C1682" s="846" t="s">
        <v>10259</v>
      </c>
      <c r="D1682" s="846" t="s">
        <v>8887</v>
      </c>
      <c r="E1682" s="847" t="s">
        <v>9495</v>
      </c>
      <c r="F1682" s="848" t="s">
        <v>8172</v>
      </c>
      <c r="G1682" s="846" t="s">
        <v>9504</v>
      </c>
      <c r="H1682" s="846" t="s">
        <v>6361</v>
      </c>
      <c r="I1682" s="849">
        <v>-63800.35</v>
      </c>
      <c r="J1682" s="849">
        <v>604.8</v>
      </c>
      <c r="K1682" s="849">
        <v>1940</v>
      </c>
      <c r="L1682" s="848" t="s">
        <v>10260</v>
      </c>
      <c r="M1682" s="849">
        <v>604.8</v>
      </c>
      <c r="N1682" s="849">
        <v>0</v>
      </c>
      <c r="O1682" s="849">
        <v>2045.49</v>
      </c>
      <c r="P1682" s="849">
        <v>406515.517168</v>
      </c>
      <c r="Q1682" s="846" t="s">
        <v>6342</v>
      </c>
      <c r="R1682" s="846" t="s">
        <v>9996</v>
      </c>
      <c r="S1682" s="849">
        <v>535.22</v>
      </c>
      <c r="T1682" s="849">
        <v>16630</v>
      </c>
      <c r="U1682" s="849">
        <v>15090</v>
      </c>
      <c r="V1682" s="849">
        <v>824240.707965</v>
      </c>
      <c r="W1682" s="849">
        <v>1230756.225133</v>
      </c>
      <c r="X1682" s="849">
        <v>0</v>
      </c>
      <c r="Y1682" s="849">
        <v>0</v>
      </c>
      <c r="Z1682" s="850"/>
    </row>
    <row r="1683" s="823" customFormat="1" ht="38.4" hidden="1" customHeight="1" outlineLevel="1" spans="1:26">
      <c r="A1683" s="846" t="s">
        <v>2326</v>
      </c>
      <c r="B1683" s="846" t="s">
        <v>8466</v>
      </c>
      <c r="C1683" s="846" t="s">
        <v>10261</v>
      </c>
      <c r="D1683" s="846" t="s">
        <v>8887</v>
      </c>
      <c r="E1683" s="847" t="s">
        <v>9495</v>
      </c>
      <c r="F1683" s="848" t="s">
        <v>8172</v>
      </c>
      <c r="G1683" s="846" t="s">
        <v>9504</v>
      </c>
      <c r="H1683" s="846" t="s">
        <v>6361</v>
      </c>
      <c r="I1683" s="849">
        <v>-21266.78</v>
      </c>
      <c r="J1683" s="849">
        <v>201.6</v>
      </c>
      <c r="K1683" s="849">
        <v>1940</v>
      </c>
      <c r="L1683" s="848" t="s">
        <v>10260</v>
      </c>
      <c r="M1683" s="849">
        <v>201.6</v>
      </c>
      <c r="N1683" s="849">
        <v>0</v>
      </c>
      <c r="O1683" s="849">
        <v>2045.49</v>
      </c>
      <c r="P1683" s="849">
        <v>135505.172389</v>
      </c>
      <c r="Q1683" s="846" t="s">
        <v>6342</v>
      </c>
      <c r="R1683" s="846" t="s">
        <v>9996</v>
      </c>
      <c r="S1683" s="849">
        <v>178.41</v>
      </c>
      <c r="T1683" s="849">
        <v>16630</v>
      </c>
      <c r="U1683" s="849">
        <v>15090</v>
      </c>
      <c r="V1683" s="849">
        <v>274746.902655</v>
      </c>
      <c r="W1683" s="849">
        <v>410252.075044</v>
      </c>
      <c r="X1683" s="849">
        <v>0</v>
      </c>
      <c r="Y1683" s="849">
        <v>0</v>
      </c>
      <c r="Z1683" s="850"/>
    </row>
    <row r="1684" s="823" customFormat="1" ht="31.05" hidden="1" customHeight="1" outlineLevel="1" spans="1:26">
      <c r="A1684" s="846" t="s">
        <v>2326</v>
      </c>
      <c r="B1684" s="846" t="s">
        <v>8466</v>
      </c>
      <c r="C1684" s="846" t="s">
        <v>10262</v>
      </c>
      <c r="D1684" s="846" t="s">
        <v>8877</v>
      </c>
      <c r="E1684" s="847" t="s">
        <v>9495</v>
      </c>
      <c r="F1684" s="848" t="s">
        <v>9614</v>
      </c>
      <c r="G1684" s="846" t="s">
        <v>9504</v>
      </c>
      <c r="H1684" s="846" t="s">
        <v>6361</v>
      </c>
      <c r="I1684" s="849">
        <v>49293.22</v>
      </c>
      <c r="J1684" s="849">
        <v>403.2</v>
      </c>
      <c r="K1684" s="849">
        <v>2045</v>
      </c>
      <c r="L1684" s="848" t="s">
        <v>10260</v>
      </c>
      <c r="M1684" s="849">
        <v>403.2</v>
      </c>
      <c r="N1684" s="849">
        <v>0</v>
      </c>
      <c r="O1684" s="849">
        <v>1922.75</v>
      </c>
      <c r="P1684" s="849">
        <v>-314067.823009</v>
      </c>
      <c r="Q1684" s="846" t="s">
        <v>6342</v>
      </c>
      <c r="R1684" s="846" t="s">
        <v>9996</v>
      </c>
      <c r="S1684" s="849">
        <v>356.81</v>
      </c>
      <c r="T1684" s="849">
        <v>17825</v>
      </c>
      <c r="U1684" s="849">
        <v>15090</v>
      </c>
      <c r="V1684" s="849">
        <v>975886.725664</v>
      </c>
      <c r="W1684" s="849">
        <v>661818.902655</v>
      </c>
      <c r="X1684" s="849">
        <v>0</v>
      </c>
      <c r="Y1684" s="849">
        <v>0</v>
      </c>
      <c r="Z1684" s="850"/>
    </row>
    <row r="1685" s="823" customFormat="1" ht="38.4" hidden="1" customHeight="1" outlineLevel="1" spans="1:26">
      <c r="A1685" s="846" t="s">
        <v>2326</v>
      </c>
      <c r="B1685" s="846" t="s">
        <v>8466</v>
      </c>
      <c r="C1685" s="846" t="s">
        <v>10263</v>
      </c>
      <c r="D1685" s="846" t="s">
        <v>8871</v>
      </c>
      <c r="E1685" s="847" t="s">
        <v>9495</v>
      </c>
      <c r="F1685" s="848" t="s">
        <v>9539</v>
      </c>
      <c r="G1685" s="846" t="s">
        <v>9504</v>
      </c>
      <c r="H1685" s="846" t="s">
        <v>6361</v>
      </c>
      <c r="I1685" s="849">
        <v>-197.57</v>
      </c>
      <c r="J1685" s="849">
        <v>403.2</v>
      </c>
      <c r="K1685" s="849">
        <v>2045</v>
      </c>
      <c r="L1685" s="848" t="s">
        <v>10260</v>
      </c>
      <c r="M1685" s="849">
        <v>403.2</v>
      </c>
      <c r="N1685" s="849">
        <v>0</v>
      </c>
      <c r="O1685" s="849">
        <v>2045.49</v>
      </c>
      <c r="P1685" s="849">
        <v>1258.840354</v>
      </c>
      <c r="Q1685" s="846" t="s">
        <v>6342</v>
      </c>
      <c r="R1685" s="846" t="s">
        <v>9996</v>
      </c>
      <c r="S1685" s="849">
        <v>356.81</v>
      </c>
      <c r="T1685" s="849">
        <v>17045</v>
      </c>
      <c r="U1685" s="849">
        <v>15090</v>
      </c>
      <c r="V1685" s="849">
        <v>697571.681416</v>
      </c>
      <c r="W1685" s="849">
        <v>698830.52177</v>
      </c>
      <c r="X1685" s="849">
        <v>0</v>
      </c>
      <c r="Y1685" s="849">
        <v>0</v>
      </c>
      <c r="Z1685" s="850"/>
    </row>
    <row r="1686" s="823" customFormat="1" ht="38.4" hidden="1" customHeight="1" outlineLevel="1" spans="1:26">
      <c r="A1686" s="846" t="s">
        <v>2326</v>
      </c>
      <c r="B1686" s="846" t="s">
        <v>8466</v>
      </c>
      <c r="C1686" s="846" t="s">
        <v>10264</v>
      </c>
      <c r="D1686" s="846" t="s">
        <v>8867</v>
      </c>
      <c r="E1686" s="847" t="s">
        <v>9495</v>
      </c>
      <c r="F1686" s="848" t="s">
        <v>8071</v>
      </c>
      <c r="G1686" s="846" t="s">
        <v>9504</v>
      </c>
      <c r="H1686" s="846" t="s">
        <v>6361</v>
      </c>
      <c r="I1686" s="849">
        <v>-111077.57</v>
      </c>
      <c r="J1686" s="849">
        <v>403.2</v>
      </c>
      <c r="K1686" s="849">
        <v>1770</v>
      </c>
      <c r="L1686" s="848" t="s">
        <v>10260</v>
      </c>
      <c r="M1686" s="849">
        <v>403.2</v>
      </c>
      <c r="N1686" s="849">
        <v>0</v>
      </c>
      <c r="O1686" s="849">
        <v>2045.49</v>
      </c>
      <c r="P1686" s="849">
        <v>707750.875752</v>
      </c>
      <c r="Q1686" s="846" t="s">
        <v>6342</v>
      </c>
      <c r="R1686" s="846" t="s">
        <v>9996</v>
      </c>
      <c r="S1686" s="849">
        <v>356.81</v>
      </c>
      <c r="T1686" s="849">
        <v>14995</v>
      </c>
      <c r="U1686" s="849">
        <v>15090</v>
      </c>
      <c r="V1686" s="849">
        <v>-33897.345133</v>
      </c>
      <c r="W1686" s="849">
        <v>673853.530619</v>
      </c>
      <c r="X1686" s="849">
        <v>0</v>
      </c>
      <c r="Y1686" s="849">
        <v>0</v>
      </c>
      <c r="Z1686" s="850"/>
    </row>
    <row r="1687" s="823" customFormat="1" ht="31.05" hidden="1" customHeight="1" outlineLevel="1" spans="1:26">
      <c r="A1687" s="846" t="s">
        <v>2326</v>
      </c>
      <c r="B1687" s="846" t="s">
        <v>8466</v>
      </c>
      <c r="C1687" s="846" t="s">
        <v>10265</v>
      </c>
      <c r="D1687" s="846" t="s">
        <v>8870</v>
      </c>
      <c r="E1687" s="847" t="s">
        <v>9495</v>
      </c>
      <c r="F1687" s="848" t="s">
        <v>9512</v>
      </c>
      <c r="G1687" s="846" t="s">
        <v>9504</v>
      </c>
      <c r="H1687" s="846" t="s">
        <v>6361</v>
      </c>
      <c r="I1687" s="849">
        <v>44352</v>
      </c>
      <c r="J1687" s="849">
        <v>201.6</v>
      </c>
      <c r="K1687" s="849">
        <v>2020</v>
      </c>
      <c r="L1687" s="848" t="s">
        <v>9616</v>
      </c>
      <c r="M1687" s="849">
        <v>201.6</v>
      </c>
      <c r="N1687" s="849">
        <v>0</v>
      </c>
      <c r="O1687" s="849">
        <v>1800</v>
      </c>
      <c r="P1687" s="849">
        <v>-282596.814159</v>
      </c>
      <c r="Q1687" s="846" t="s">
        <v>6342</v>
      </c>
      <c r="R1687" s="846" t="s">
        <v>9996</v>
      </c>
      <c r="S1687" s="849">
        <v>178.41</v>
      </c>
      <c r="T1687" s="849">
        <v>17415</v>
      </c>
      <c r="U1687" s="849">
        <v>15090</v>
      </c>
      <c r="V1687" s="849">
        <v>414796.460177</v>
      </c>
      <c r="W1687" s="849">
        <v>132199.646018</v>
      </c>
      <c r="X1687" s="849">
        <v>0</v>
      </c>
      <c r="Y1687" s="849">
        <v>0</v>
      </c>
      <c r="Z1687" s="850"/>
    </row>
    <row r="1688" s="823" customFormat="1" ht="38.4" hidden="1" customHeight="1" outlineLevel="1" spans="1:26">
      <c r="A1688" s="846" t="s">
        <v>2326</v>
      </c>
      <c r="B1688" s="846" t="s">
        <v>8466</v>
      </c>
      <c r="C1688" s="846" t="s">
        <v>10266</v>
      </c>
      <c r="D1688" s="846" t="s">
        <v>8887</v>
      </c>
      <c r="E1688" s="847" t="s">
        <v>9495</v>
      </c>
      <c r="F1688" s="848" t="s">
        <v>9498</v>
      </c>
      <c r="G1688" s="846" t="s">
        <v>9504</v>
      </c>
      <c r="H1688" s="846" t="s">
        <v>6361</v>
      </c>
      <c r="I1688" s="849">
        <v>-296.35</v>
      </c>
      <c r="J1688" s="849">
        <v>604.8</v>
      </c>
      <c r="K1688" s="849">
        <v>2045</v>
      </c>
      <c r="L1688" s="848" t="s">
        <v>9616</v>
      </c>
      <c r="M1688" s="849">
        <v>604.8</v>
      </c>
      <c r="N1688" s="849">
        <v>0</v>
      </c>
      <c r="O1688" s="849">
        <v>2045.49</v>
      </c>
      <c r="P1688" s="849">
        <v>1888.260531</v>
      </c>
      <c r="Q1688" s="846" t="s">
        <v>6342</v>
      </c>
      <c r="R1688" s="846" t="s">
        <v>9996</v>
      </c>
      <c r="S1688" s="849">
        <v>535.22</v>
      </c>
      <c r="T1688" s="849">
        <v>17435</v>
      </c>
      <c r="U1688" s="849">
        <v>15090</v>
      </c>
      <c r="V1688" s="849">
        <v>1255093.80531</v>
      </c>
      <c r="W1688" s="849">
        <v>1256982.065841</v>
      </c>
      <c r="X1688" s="849">
        <v>0</v>
      </c>
      <c r="Y1688" s="849">
        <v>0</v>
      </c>
      <c r="Z1688" s="850"/>
    </row>
    <row r="1689" s="823" customFormat="1" ht="31.05" hidden="1" customHeight="1" outlineLevel="1" spans="1:26">
      <c r="A1689" s="846" t="s">
        <v>2326</v>
      </c>
      <c r="B1689" s="846" t="s">
        <v>8466</v>
      </c>
      <c r="C1689" s="846" t="s">
        <v>10267</v>
      </c>
      <c r="D1689" s="846" t="s">
        <v>8877</v>
      </c>
      <c r="E1689" s="847" t="s">
        <v>9495</v>
      </c>
      <c r="F1689" s="848" t="s">
        <v>9498</v>
      </c>
      <c r="G1689" s="846" t="s">
        <v>9504</v>
      </c>
      <c r="H1689" s="846" t="s">
        <v>6361</v>
      </c>
      <c r="I1689" s="849">
        <v>-197.57</v>
      </c>
      <c r="J1689" s="849">
        <v>403.2</v>
      </c>
      <c r="K1689" s="849">
        <v>2045</v>
      </c>
      <c r="L1689" s="848" t="s">
        <v>9616</v>
      </c>
      <c r="M1689" s="849">
        <v>403.2</v>
      </c>
      <c r="N1689" s="849">
        <v>0</v>
      </c>
      <c r="O1689" s="849">
        <v>2045.49</v>
      </c>
      <c r="P1689" s="849">
        <v>1258.840354</v>
      </c>
      <c r="Q1689" s="846" t="s">
        <v>6342</v>
      </c>
      <c r="R1689" s="846" t="s">
        <v>9996</v>
      </c>
      <c r="S1689" s="849">
        <v>356.81</v>
      </c>
      <c r="T1689" s="849">
        <v>17435</v>
      </c>
      <c r="U1689" s="849">
        <v>15090</v>
      </c>
      <c r="V1689" s="849">
        <v>836729.20354</v>
      </c>
      <c r="W1689" s="849">
        <v>837988.043894</v>
      </c>
      <c r="X1689" s="849">
        <v>0</v>
      </c>
      <c r="Y1689" s="849">
        <v>0</v>
      </c>
      <c r="Z1689" s="850"/>
    </row>
    <row r="1690" s="823" customFormat="1" ht="31.05" hidden="1" customHeight="1" outlineLevel="1" spans="1:26">
      <c r="A1690" s="846" t="s">
        <v>2326</v>
      </c>
      <c r="B1690" s="846" t="s">
        <v>8466</v>
      </c>
      <c r="C1690" s="846" t="s">
        <v>10268</v>
      </c>
      <c r="D1690" s="846" t="s">
        <v>7263</v>
      </c>
      <c r="E1690" s="847" t="s">
        <v>9495</v>
      </c>
      <c r="F1690" s="848" t="s">
        <v>9498</v>
      </c>
      <c r="G1690" s="846" t="s">
        <v>9504</v>
      </c>
      <c r="H1690" s="846" t="s">
        <v>6361</v>
      </c>
      <c r="I1690" s="849">
        <v>-296.35</v>
      </c>
      <c r="J1690" s="849">
        <v>604.8</v>
      </c>
      <c r="K1690" s="849">
        <v>2045</v>
      </c>
      <c r="L1690" s="848" t="s">
        <v>9616</v>
      </c>
      <c r="M1690" s="849">
        <v>604.8</v>
      </c>
      <c r="N1690" s="849">
        <v>0</v>
      </c>
      <c r="O1690" s="849">
        <v>2045.49</v>
      </c>
      <c r="P1690" s="849">
        <v>1888.260531</v>
      </c>
      <c r="Q1690" s="846" t="s">
        <v>6342</v>
      </c>
      <c r="R1690" s="846" t="s">
        <v>9996</v>
      </c>
      <c r="S1690" s="849">
        <v>535.22</v>
      </c>
      <c r="T1690" s="849">
        <v>17435</v>
      </c>
      <c r="U1690" s="849">
        <v>15090</v>
      </c>
      <c r="V1690" s="849">
        <v>1255093.80531</v>
      </c>
      <c r="W1690" s="849">
        <v>1256982.065841</v>
      </c>
      <c r="X1690" s="849">
        <v>0</v>
      </c>
      <c r="Y1690" s="849">
        <v>0</v>
      </c>
      <c r="Z1690" s="850"/>
    </row>
    <row r="1691" s="823" customFormat="1" ht="31.05" hidden="1" customHeight="1" outlineLevel="1" spans="1:26">
      <c r="A1691" s="846" t="s">
        <v>2326</v>
      </c>
      <c r="B1691" s="846" t="s">
        <v>8466</v>
      </c>
      <c r="C1691" s="846" t="s">
        <v>10269</v>
      </c>
      <c r="D1691" s="846" t="s">
        <v>8877</v>
      </c>
      <c r="E1691" s="847" t="s">
        <v>9495</v>
      </c>
      <c r="F1691" s="848" t="s">
        <v>8147</v>
      </c>
      <c r="G1691" s="846" t="s">
        <v>9504</v>
      </c>
      <c r="H1691" s="846" t="s">
        <v>6361</v>
      </c>
      <c r="I1691" s="849">
        <v>18598.61</v>
      </c>
      <c r="J1691" s="849">
        <v>201.6</v>
      </c>
      <c r="K1691" s="849">
        <v>2015</v>
      </c>
      <c r="L1691" s="848" t="s">
        <v>9616</v>
      </c>
      <c r="M1691" s="849">
        <v>201.6</v>
      </c>
      <c r="N1691" s="849">
        <v>0</v>
      </c>
      <c r="O1691" s="849">
        <v>1922.75</v>
      </c>
      <c r="P1691" s="849">
        <v>-118497.982301</v>
      </c>
      <c r="Q1691" s="846" t="s">
        <v>6342</v>
      </c>
      <c r="R1691" s="846" t="s">
        <v>9996</v>
      </c>
      <c r="S1691" s="849">
        <v>178.41</v>
      </c>
      <c r="T1691" s="849">
        <v>17520</v>
      </c>
      <c r="U1691" s="849">
        <v>15090</v>
      </c>
      <c r="V1691" s="849">
        <v>433529.20354</v>
      </c>
      <c r="W1691" s="849">
        <v>315031.221239</v>
      </c>
      <c r="X1691" s="849">
        <v>0</v>
      </c>
      <c r="Y1691" s="849">
        <v>0</v>
      </c>
      <c r="Z1691" s="850"/>
    </row>
    <row r="1692" s="823" customFormat="1" ht="31.05" hidden="1" customHeight="1" outlineLevel="1" spans="1:26">
      <c r="A1692" s="846" t="s">
        <v>2326</v>
      </c>
      <c r="B1692" s="846" t="s">
        <v>8466</v>
      </c>
      <c r="C1692" s="846" t="s">
        <v>10270</v>
      </c>
      <c r="D1692" s="846" t="s">
        <v>8877</v>
      </c>
      <c r="E1692" s="847" t="s">
        <v>9495</v>
      </c>
      <c r="F1692" s="848" t="s">
        <v>9614</v>
      </c>
      <c r="G1692" s="846" t="s">
        <v>9504</v>
      </c>
      <c r="H1692" s="846" t="s">
        <v>6361</v>
      </c>
      <c r="I1692" s="849">
        <v>43245.22</v>
      </c>
      <c r="J1692" s="849">
        <v>403.2</v>
      </c>
      <c r="K1692" s="849">
        <v>2030</v>
      </c>
      <c r="L1692" s="848" t="s">
        <v>9616</v>
      </c>
      <c r="M1692" s="849">
        <v>403.2</v>
      </c>
      <c r="N1692" s="849">
        <v>0</v>
      </c>
      <c r="O1692" s="849">
        <v>1922.75</v>
      </c>
      <c r="P1692" s="849">
        <v>-275531.893805</v>
      </c>
      <c r="Q1692" s="846" t="s">
        <v>6342</v>
      </c>
      <c r="R1692" s="846" t="s">
        <v>9996</v>
      </c>
      <c r="S1692" s="849">
        <v>356.81</v>
      </c>
      <c r="T1692" s="849">
        <v>17825</v>
      </c>
      <c r="U1692" s="849">
        <v>15090</v>
      </c>
      <c r="V1692" s="849">
        <v>975886.725664</v>
      </c>
      <c r="W1692" s="849">
        <v>700354.831858</v>
      </c>
      <c r="X1692" s="849">
        <v>0</v>
      </c>
      <c r="Y1692" s="849">
        <v>0</v>
      </c>
      <c r="Z1692" s="850"/>
    </row>
    <row r="1693" s="823" customFormat="1" ht="38.4" hidden="1" customHeight="1" outlineLevel="1" spans="1:26">
      <c r="A1693" s="846" t="s">
        <v>2326</v>
      </c>
      <c r="B1693" s="846" t="s">
        <v>8466</v>
      </c>
      <c r="C1693" s="846" t="s">
        <v>10271</v>
      </c>
      <c r="D1693" s="846" t="s">
        <v>8881</v>
      </c>
      <c r="E1693" s="847" t="s">
        <v>9495</v>
      </c>
      <c r="F1693" s="848" t="s">
        <v>10118</v>
      </c>
      <c r="G1693" s="846" t="s">
        <v>9504</v>
      </c>
      <c r="H1693" s="846" t="s">
        <v>6361</v>
      </c>
      <c r="I1693" s="849">
        <v>211680</v>
      </c>
      <c r="J1693" s="849">
        <v>604.8</v>
      </c>
      <c r="K1693" s="849">
        <v>2150</v>
      </c>
      <c r="L1693" s="848" t="s">
        <v>9616</v>
      </c>
      <c r="M1693" s="849">
        <v>604.8</v>
      </c>
      <c r="N1693" s="849">
        <v>0</v>
      </c>
      <c r="O1693" s="849">
        <v>1800</v>
      </c>
      <c r="P1693" s="849">
        <v>-1348757.522124</v>
      </c>
      <c r="Q1693" s="846" t="s">
        <v>6342</v>
      </c>
      <c r="R1693" s="846" t="s">
        <v>9996</v>
      </c>
      <c r="S1693" s="849">
        <v>535.22</v>
      </c>
      <c r="T1693" s="849">
        <v>17845</v>
      </c>
      <c r="U1693" s="849">
        <v>15090</v>
      </c>
      <c r="V1693" s="849">
        <v>1474534.513274</v>
      </c>
      <c r="W1693" s="849">
        <v>125776.99115</v>
      </c>
      <c r="X1693" s="849">
        <v>0</v>
      </c>
      <c r="Y1693" s="849">
        <v>0</v>
      </c>
      <c r="Z1693" s="850"/>
    </row>
    <row r="1694" s="823" customFormat="1" ht="31.05" hidden="1" customHeight="1" outlineLevel="1" spans="1:26">
      <c r="A1694" s="846" t="s">
        <v>2326</v>
      </c>
      <c r="B1694" s="846" t="s">
        <v>8466</v>
      </c>
      <c r="C1694" s="846" t="s">
        <v>10272</v>
      </c>
      <c r="D1694" s="846" t="s">
        <v>7263</v>
      </c>
      <c r="E1694" s="847" t="s">
        <v>9495</v>
      </c>
      <c r="F1694" s="848" t="s">
        <v>9508</v>
      </c>
      <c r="G1694" s="846" t="s">
        <v>9504</v>
      </c>
      <c r="H1694" s="846" t="s">
        <v>6361</v>
      </c>
      <c r="I1694" s="849">
        <v>-81746.78</v>
      </c>
      <c r="J1694" s="849">
        <v>403.2</v>
      </c>
      <c r="K1694" s="849">
        <v>1720</v>
      </c>
      <c r="L1694" s="848" t="s">
        <v>9616</v>
      </c>
      <c r="M1694" s="849">
        <v>403.2</v>
      </c>
      <c r="N1694" s="849">
        <v>0</v>
      </c>
      <c r="O1694" s="849">
        <v>1922.75</v>
      </c>
      <c r="P1694" s="849">
        <v>520877.309735</v>
      </c>
      <c r="Q1694" s="846" t="s">
        <v>6342</v>
      </c>
      <c r="R1694" s="846" t="s">
        <v>9996</v>
      </c>
      <c r="S1694" s="849">
        <v>356.81</v>
      </c>
      <c r="T1694" s="849">
        <v>15580</v>
      </c>
      <c r="U1694" s="849">
        <v>15090</v>
      </c>
      <c r="V1694" s="849">
        <v>174838.938053</v>
      </c>
      <c r="W1694" s="849">
        <v>695716.247788</v>
      </c>
      <c r="X1694" s="849">
        <v>0</v>
      </c>
      <c r="Y1694" s="849">
        <v>0</v>
      </c>
      <c r="Z1694" s="850"/>
    </row>
    <row r="1695" s="823" customFormat="1" ht="31.05" hidden="1" customHeight="1" outlineLevel="1" spans="1:26">
      <c r="A1695" s="846" t="s">
        <v>2326</v>
      </c>
      <c r="B1695" s="846" t="s">
        <v>8466</v>
      </c>
      <c r="C1695" s="846" t="s">
        <v>10273</v>
      </c>
      <c r="D1695" s="846" t="s">
        <v>8880</v>
      </c>
      <c r="E1695" s="847" t="s">
        <v>9495</v>
      </c>
      <c r="F1695" s="848" t="s">
        <v>9549</v>
      </c>
      <c r="G1695" s="846" t="s">
        <v>9504</v>
      </c>
      <c r="H1695" s="846" t="s">
        <v>6361</v>
      </c>
      <c r="I1695" s="849">
        <v>-125189.57</v>
      </c>
      <c r="J1695" s="849">
        <v>403.2</v>
      </c>
      <c r="K1695" s="849">
        <v>1735</v>
      </c>
      <c r="L1695" s="848" t="s">
        <v>9616</v>
      </c>
      <c r="M1695" s="849">
        <v>403.2</v>
      </c>
      <c r="N1695" s="849">
        <v>0</v>
      </c>
      <c r="O1695" s="849">
        <v>2045.49</v>
      </c>
      <c r="P1695" s="849">
        <v>797668.043894</v>
      </c>
      <c r="Q1695" s="846" t="s">
        <v>6342</v>
      </c>
      <c r="R1695" s="846" t="s">
        <v>9996</v>
      </c>
      <c r="S1695" s="849">
        <v>356.81</v>
      </c>
      <c r="T1695" s="849">
        <v>14930</v>
      </c>
      <c r="U1695" s="849">
        <v>15090</v>
      </c>
      <c r="V1695" s="849">
        <v>-57090.265487</v>
      </c>
      <c r="W1695" s="849">
        <v>740577.778407</v>
      </c>
      <c r="X1695" s="849">
        <v>0</v>
      </c>
      <c r="Y1695" s="849">
        <v>0</v>
      </c>
      <c r="Z1695" s="850"/>
    </row>
    <row r="1696" s="823" customFormat="1" ht="31.05" hidden="1" customHeight="1" outlineLevel="1" spans="1:26">
      <c r="A1696" s="846" t="s">
        <v>2326</v>
      </c>
      <c r="B1696" s="846" t="s">
        <v>8466</v>
      </c>
      <c r="C1696" s="846" t="s">
        <v>10274</v>
      </c>
      <c r="D1696" s="846" t="s">
        <v>8880</v>
      </c>
      <c r="E1696" s="847" t="s">
        <v>9495</v>
      </c>
      <c r="F1696" s="848" t="s">
        <v>9621</v>
      </c>
      <c r="G1696" s="846" t="s">
        <v>9504</v>
      </c>
      <c r="H1696" s="846" t="s">
        <v>6361</v>
      </c>
      <c r="I1696" s="849">
        <v>-302795.14</v>
      </c>
      <c r="J1696" s="849">
        <v>806.4</v>
      </c>
      <c r="K1696" s="849">
        <v>1670</v>
      </c>
      <c r="L1696" s="848" t="s">
        <v>9616</v>
      </c>
      <c r="M1696" s="849">
        <v>806.4</v>
      </c>
      <c r="N1696" s="849">
        <v>0</v>
      </c>
      <c r="O1696" s="849">
        <v>2045.49</v>
      </c>
      <c r="P1696" s="849">
        <v>1929314.140885</v>
      </c>
      <c r="Q1696" s="846" t="s">
        <v>6342</v>
      </c>
      <c r="R1696" s="846" t="s">
        <v>9996</v>
      </c>
      <c r="S1696" s="849">
        <v>713.63</v>
      </c>
      <c r="T1696" s="849">
        <v>14330</v>
      </c>
      <c r="U1696" s="849">
        <v>15090</v>
      </c>
      <c r="V1696" s="849">
        <v>-542357.522124</v>
      </c>
      <c r="W1696" s="849">
        <v>1386956.618761</v>
      </c>
      <c r="X1696" s="849">
        <v>0</v>
      </c>
      <c r="Y1696" s="849">
        <v>0</v>
      </c>
      <c r="Z1696" s="850"/>
    </row>
    <row r="1697" s="823" customFormat="1" ht="31.05" hidden="1" customHeight="1" outlineLevel="1" spans="1:26">
      <c r="A1697" s="846" t="s">
        <v>2326</v>
      </c>
      <c r="B1697" s="846" t="s">
        <v>8466</v>
      </c>
      <c r="C1697" s="846" t="s">
        <v>10275</v>
      </c>
      <c r="D1697" s="846" t="s">
        <v>8880</v>
      </c>
      <c r="E1697" s="847" t="s">
        <v>9495</v>
      </c>
      <c r="F1697" s="848" t="s">
        <v>9556</v>
      </c>
      <c r="G1697" s="846" t="s">
        <v>9504</v>
      </c>
      <c r="H1697" s="846" t="s">
        <v>6361</v>
      </c>
      <c r="I1697" s="849">
        <v>-246347.14</v>
      </c>
      <c r="J1697" s="849">
        <v>806.4</v>
      </c>
      <c r="K1697" s="849">
        <v>1740</v>
      </c>
      <c r="L1697" s="848" t="s">
        <v>9616</v>
      </c>
      <c r="M1697" s="849">
        <v>806.4</v>
      </c>
      <c r="N1697" s="849">
        <v>0</v>
      </c>
      <c r="O1697" s="849">
        <v>2045.49</v>
      </c>
      <c r="P1697" s="849">
        <v>1569645.468319</v>
      </c>
      <c r="Q1697" s="846" t="s">
        <v>6342</v>
      </c>
      <c r="R1697" s="846" t="s">
        <v>9996</v>
      </c>
      <c r="S1697" s="849">
        <v>713.63</v>
      </c>
      <c r="T1697" s="849">
        <v>14975</v>
      </c>
      <c r="U1697" s="849">
        <v>15090</v>
      </c>
      <c r="V1697" s="849">
        <v>-82067.256637</v>
      </c>
      <c r="W1697" s="849">
        <v>1487578.211681</v>
      </c>
      <c r="X1697" s="849">
        <v>0</v>
      </c>
      <c r="Y1697" s="849">
        <v>0</v>
      </c>
      <c r="Z1697" s="850"/>
    </row>
    <row r="1698" s="823" customFormat="1" ht="31.05" hidden="1" customHeight="1" outlineLevel="1" spans="1:26">
      <c r="A1698" s="846" t="s">
        <v>2326</v>
      </c>
      <c r="B1698" s="846" t="s">
        <v>8466</v>
      </c>
      <c r="C1698" s="846" t="s">
        <v>10276</v>
      </c>
      <c r="D1698" s="846" t="s">
        <v>8912</v>
      </c>
      <c r="E1698" s="847" t="s">
        <v>9495</v>
      </c>
      <c r="F1698" s="848" t="s">
        <v>9693</v>
      </c>
      <c r="G1698" s="846" t="s">
        <v>9497</v>
      </c>
      <c r="H1698" s="846" t="s">
        <v>6361</v>
      </c>
      <c r="I1698" s="849">
        <v>-98784</v>
      </c>
      <c r="J1698" s="849">
        <v>201.6</v>
      </c>
      <c r="K1698" s="849">
        <v>14230</v>
      </c>
      <c r="L1698" s="848" t="s">
        <v>9616</v>
      </c>
      <c r="M1698" s="849">
        <v>201.6</v>
      </c>
      <c r="N1698" s="849">
        <v>0</v>
      </c>
      <c r="O1698" s="849">
        <v>14720</v>
      </c>
      <c r="P1698" s="849">
        <v>87419.469027</v>
      </c>
      <c r="Q1698" s="846" t="s">
        <v>6342</v>
      </c>
      <c r="R1698" s="846" t="s">
        <v>9996</v>
      </c>
      <c r="S1698" s="849">
        <v>178.41</v>
      </c>
      <c r="T1698" s="849">
        <v>14730</v>
      </c>
      <c r="U1698" s="849">
        <v>15090</v>
      </c>
      <c r="V1698" s="849">
        <v>-64226.548673</v>
      </c>
      <c r="W1698" s="849">
        <v>23192.920354</v>
      </c>
      <c r="X1698" s="849">
        <v>0</v>
      </c>
      <c r="Y1698" s="849">
        <v>0</v>
      </c>
      <c r="Z1698" s="850"/>
    </row>
    <row r="1699" s="823" customFormat="1" ht="31.05" hidden="1" customHeight="1" outlineLevel="1" spans="1:26">
      <c r="A1699" s="846" t="s">
        <v>2326</v>
      </c>
      <c r="B1699" s="846" t="s">
        <v>8466</v>
      </c>
      <c r="C1699" s="846" t="s">
        <v>10277</v>
      </c>
      <c r="D1699" s="846" t="s">
        <v>8912</v>
      </c>
      <c r="E1699" s="847" t="s">
        <v>9495</v>
      </c>
      <c r="F1699" s="848" t="s">
        <v>9693</v>
      </c>
      <c r="G1699" s="846" t="s">
        <v>9497</v>
      </c>
      <c r="H1699" s="846" t="s">
        <v>6361</v>
      </c>
      <c r="I1699" s="849">
        <v>-169344</v>
      </c>
      <c r="J1699" s="849">
        <v>403.2</v>
      </c>
      <c r="K1699" s="849">
        <v>14300</v>
      </c>
      <c r="L1699" s="848" t="s">
        <v>9616</v>
      </c>
      <c r="M1699" s="849">
        <v>403.2</v>
      </c>
      <c r="N1699" s="849">
        <v>0</v>
      </c>
      <c r="O1699" s="849">
        <v>14720</v>
      </c>
      <c r="P1699" s="849">
        <v>149861.946903</v>
      </c>
      <c r="Q1699" s="846" t="s">
        <v>6342</v>
      </c>
      <c r="R1699" s="846" t="s">
        <v>9996</v>
      </c>
      <c r="S1699" s="849">
        <v>356.81</v>
      </c>
      <c r="T1699" s="849">
        <v>14730</v>
      </c>
      <c r="U1699" s="849">
        <v>15090</v>
      </c>
      <c r="V1699" s="849">
        <v>-128453.097345</v>
      </c>
      <c r="W1699" s="849">
        <v>21408.849558</v>
      </c>
      <c r="X1699" s="849">
        <v>0</v>
      </c>
      <c r="Y1699" s="849">
        <v>0</v>
      </c>
      <c r="Z1699" s="850"/>
    </row>
    <row r="1700" s="823" customFormat="1" ht="31.05" hidden="1" customHeight="1" outlineLevel="1" spans="1:26">
      <c r="A1700" s="846" t="s">
        <v>2326</v>
      </c>
      <c r="B1700" s="846" t="s">
        <v>8466</v>
      </c>
      <c r="C1700" s="846" t="s">
        <v>10278</v>
      </c>
      <c r="D1700" s="846" t="s">
        <v>8631</v>
      </c>
      <c r="E1700" s="847" t="s">
        <v>9495</v>
      </c>
      <c r="F1700" s="848" t="s">
        <v>9680</v>
      </c>
      <c r="G1700" s="846" t="s">
        <v>9497</v>
      </c>
      <c r="H1700" s="846" t="s">
        <v>6361</v>
      </c>
      <c r="I1700" s="849">
        <v>-64512</v>
      </c>
      <c r="J1700" s="849">
        <v>201.6</v>
      </c>
      <c r="K1700" s="849">
        <v>14400</v>
      </c>
      <c r="L1700" s="848" t="s">
        <v>9616</v>
      </c>
      <c r="M1700" s="849">
        <v>201.6</v>
      </c>
      <c r="N1700" s="849">
        <v>0</v>
      </c>
      <c r="O1700" s="849">
        <v>14720</v>
      </c>
      <c r="P1700" s="849">
        <v>57090.265487</v>
      </c>
      <c r="Q1700" s="846" t="s">
        <v>6342</v>
      </c>
      <c r="R1700" s="846" t="s">
        <v>9996</v>
      </c>
      <c r="S1700" s="849">
        <v>178.41</v>
      </c>
      <c r="T1700" s="849">
        <v>14815</v>
      </c>
      <c r="U1700" s="849">
        <v>15090</v>
      </c>
      <c r="V1700" s="849">
        <v>-49061.946903</v>
      </c>
      <c r="W1700" s="849">
        <v>8028.318584</v>
      </c>
      <c r="X1700" s="849">
        <v>0</v>
      </c>
      <c r="Y1700" s="849">
        <v>0</v>
      </c>
      <c r="Z1700" s="850"/>
    </row>
    <row r="1701" s="823" customFormat="1" ht="31.05" hidden="1" customHeight="1" outlineLevel="1" spans="1:26">
      <c r="A1701" s="846" t="s">
        <v>2326</v>
      </c>
      <c r="B1701" s="846" t="s">
        <v>8466</v>
      </c>
      <c r="C1701" s="846" t="s">
        <v>10279</v>
      </c>
      <c r="D1701" s="846" t="s">
        <v>8681</v>
      </c>
      <c r="E1701" s="847" t="s">
        <v>9495</v>
      </c>
      <c r="F1701" s="848" t="s">
        <v>9676</v>
      </c>
      <c r="G1701" s="846" t="s">
        <v>9504</v>
      </c>
      <c r="H1701" s="846" t="s">
        <v>6361</v>
      </c>
      <c r="I1701" s="849">
        <v>-57554.78</v>
      </c>
      <c r="J1701" s="849">
        <v>201.6</v>
      </c>
      <c r="K1701" s="849">
        <v>1760</v>
      </c>
      <c r="L1701" s="848" t="s">
        <v>9616</v>
      </c>
      <c r="M1701" s="849">
        <v>201.6</v>
      </c>
      <c r="N1701" s="849">
        <v>0</v>
      </c>
      <c r="O1701" s="849">
        <v>2045.49</v>
      </c>
      <c r="P1701" s="849">
        <v>366720.747611</v>
      </c>
      <c r="Q1701" s="846" t="s">
        <v>6342</v>
      </c>
      <c r="R1701" s="846" t="s">
        <v>9996</v>
      </c>
      <c r="S1701" s="849">
        <v>178.41</v>
      </c>
      <c r="T1701" s="849">
        <v>14810</v>
      </c>
      <c r="U1701" s="849">
        <v>15090</v>
      </c>
      <c r="V1701" s="849">
        <v>-49953.982301</v>
      </c>
      <c r="W1701" s="849">
        <v>316766.76531</v>
      </c>
      <c r="X1701" s="849">
        <v>0</v>
      </c>
      <c r="Y1701" s="849">
        <v>0</v>
      </c>
      <c r="Z1701" s="850"/>
    </row>
    <row r="1702" s="823" customFormat="1" ht="31.05" hidden="1" customHeight="1" outlineLevel="1" spans="1:26">
      <c r="A1702" s="846" t="s">
        <v>2326</v>
      </c>
      <c r="B1702" s="846" t="s">
        <v>8466</v>
      </c>
      <c r="C1702" s="846" t="s">
        <v>10280</v>
      </c>
      <c r="D1702" s="846" t="s">
        <v>8877</v>
      </c>
      <c r="E1702" s="847" t="s">
        <v>9495</v>
      </c>
      <c r="F1702" s="848" t="s">
        <v>8189</v>
      </c>
      <c r="G1702" s="846" t="s">
        <v>9504</v>
      </c>
      <c r="H1702" s="846" t="s">
        <v>6361</v>
      </c>
      <c r="I1702" s="849">
        <v>-20258.78</v>
      </c>
      <c r="J1702" s="849">
        <v>201.6</v>
      </c>
      <c r="K1702" s="849">
        <v>1945</v>
      </c>
      <c r="L1702" s="848" t="s">
        <v>10281</v>
      </c>
      <c r="M1702" s="849">
        <v>201.6</v>
      </c>
      <c r="N1702" s="849">
        <v>0</v>
      </c>
      <c r="O1702" s="849">
        <v>2045.49</v>
      </c>
      <c r="P1702" s="849">
        <v>129082.517522</v>
      </c>
      <c r="Q1702" s="846" t="s">
        <v>6342</v>
      </c>
      <c r="R1702" s="846" t="s">
        <v>9996</v>
      </c>
      <c r="S1702" s="849">
        <v>178.41</v>
      </c>
      <c r="T1702" s="849">
        <v>16295</v>
      </c>
      <c r="U1702" s="849">
        <v>15090</v>
      </c>
      <c r="V1702" s="849">
        <v>214980.530973</v>
      </c>
      <c r="W1702" s="849">
        <v>344063.048496</v>
      </c>
      <c r="X1702" s="849">
        <v>0</v>
      </c>
      <c r="Y1702" s="849">
        <v>0</v>
      </c>
      <c r="Z1702" s="850"/>
    </row>
    <row r="1703" s="823" customFormat="1" ht="31.05" hidden="1" customHeight="1" outlineLevel="1" spans="1:26">
      <c r="A1703" s="846" t="s">
        <v>2326</v>
      </c>
      <c r="B1703" s="846" t="s">
        <v>8466</v>
      </c>
      <c r="C1703" s="846" t="s">
        <v>10282</v>
      </c>
      <c r="D1703" s="846" t="s">
        <v>8877</v>
      </c>
      <c r="E1703" s="847" t="s">
        <v>9495</v>
      </c>
      <c r="F1703" s="848" t="s">
        <v>9508</v>
      </c>
      <c r="G1703" s="846" t="s">
        <v>9504</v>
      </c>
      <c r="H1703" s="846" t="s">
        <v>6361</v>
      </c>
      <c r="I1703" s="849">
        <v>-77714.78</v>
      </c>
      <c r="J1703" s="849">
        <v>403.2</v>
      </c>
      <c r="K1703" s="849">
        <v>1730</v>
      </c>
      <c r="L1703" s="848" t="s">
        <v>10281</v>
      </c>
      <c r="M1703" s="849">
        <v>403.2</v>
      </c>
      <c r="N1703" s="849">
        <v>0</v>
      </c>
      <c r="O1703" s="849">
        <v>1922.75</v>
      </c>
      <c r="P1703" s="849">
        <v>495186.690265</v>
      </c>
      <c r="Q1703" s="846" t="s">
        <v>6342</v>
      </c>
      <c r="R1703" s="846" t="s">
        <v>9996</v>
      </c>
      <c r="S1703" s="849">
        <v>356.81</v>
      </c>
      <c r="T1703" s="849">
        <v>15580</v>
      </c>
      <c r="U1703" s="849">
        <v>15090</v>
      </c>
      <c r="V1703" s="849">
        <v>174838.938053</v>
      </c>
      <c r="W1703" s="849">
        <v>670025.628319</v>
      </c>
      <c r="X1703" s="849">
        <v>0</v>
      </c>
      <c r="Y1703" s="849">
        <v>0</v>
      </c>
      <c r="Z1703" s="850"/>
    </row>
    <row r="1704" s="823" customFormat="1" ht="31.05" hidden="1" customHeight="1" outlineLevel="1" spans="1:26">
      <c r="A1704" s="846" t="s">
        <v>2326</v>
      </c>
      <c r="B1704" s="846" t="s">
        <v>8466</v>
      </c>
      <c r="C1704" s="846" t="s">
        <v>10283</v>
      </c>
      <c r="D1704" s="846" t="s">
        <v>8888</v>
      </c>
      <c r="E1704" s="847" t="s">
        <v>9495</v>
      </c>
      <c r="F1704" s="848" t="s">
        <v>9556</v>
      </c>
      <c r="G1704" s="846" t="s">
        <v>9504</v>
      </c>
      <c r="H1704" s="846" t="s">
        <v>6361</v>
      </c>
      <c r="I1704" s="849">
        <v>-61586.78</v>
      </c>
      <c r="J1704" s="849">
        <v>201.6</v>
      </c>
      <c r="K1704" s="849">
        <v>1740</v>
      </c>
      <c r="L1704" s="848" t="s">
        <v>10281</v>
      </c>
      <c r="M1704" s="849">
        <v>201.6</v>
      </c>
      <c r="N1704" s="849">
        <v>0</v>
      </c>
      <c r="O1704" s="849">
        <v>2045.49</v>
      </c>
      <c r="P1704" s="849">
        <v>392411.36708</v>
      </c>
      <c r="Q1704" s="846" t="s">
        <v>6342</v>
      </c>
      <c r="R1704" s="846" t="s">
        <v>9996</v>
      </c>
      <c r="S1704" s="849">
        <v>178.41</v>
      </c>
      <c r="T1704" s="849">
        <v>14975</v>
      </c>
      <c r="U1704" s="849">
        <v>15090</v>
      </c>
      <c r="V1704" s="849">
        <v>-20516.814159</v>
      </c>
      <c r="W1704" s="849">
        <v>371894.55292</v>
      </c>
      <c r="X1704" s="849">
        <v>0</v>
      </c>
      <c r="Y1704" s="849">
        <v>0</v>
      </c>
      <c r="Z1704" s="850"/>
    </row>
    <row r="1705" s="823" customFormat="1" ht="38.4" hidden="1" customHeight="1" outlineLevel="1" spans="1:26">
      <c r="A1705" s="846" t="s">
        <v>2326</v>
      </c>
      <c r="B1705" s="846" t="s">
        <v>8466</v>
      </c>
      <c r="C1705" s="846" t="s">
        <v>10284</v>
      </c>
      <c r="D1705" s="846" t="s">
        <v>8871</v>
      </c>
      <c r="E1705" s="847" t="s">
        <v>9495</v>
      </c>
      <c r="F1705" s="848" t="s">
        <v>9730</v>
      </c>
      <c r="G1705" s="846" t="s">
        <v>9504</v>
      </c>
      <c r="H1705" s="846" t="s">
        <v>6361</v>
      </c>
      <c r="I1705" s="849">
        <v>-57554.78</v>
      </c>
      <c r="J1705" s="849">
        <v>201.6</v>
      </c>
      <c r="K1705" s="849">
        <v>1760</v>
      </c>
      <c r="L1705" s="848" t="s">
        <v>10281</v>
      </c>
      <c r="M1705" s="849">
        <v>201.6</v>
      </c>
      <c r="N1705" s="849">
        <v>0</v>
      </c>
      <c r="O1705" s="849">
        <v>2045.49</v>
      </c>
      <c r="P1705" s="849">
        <v>366720.747611</v>
      </c>
      <c r="Q1705" s="846" t="s">
        <v>6342</v>
      </c>
      <c r="R1705" s="846" t="s">
        <v>9996</v>
      </c>
      <c r="S1705" s="849">
        <v>178.41</v>
      </c>
      <c r="T1705" s="849">
        <v>14735</v>
      </c>
      <c r="U1705" s="849">
        <v>15090</v>
      </c>
      <c r="V1705" s="849">
        <v>-63334.513274</v>
      </c>
      <c r="W1705" s="849">
        <v>303386.234336</v>
      </c>
      <c r="X1705" s="849">
        <v>0</v>
      </c>
      <c r="Y1705" s="849">
        <v>0</v>
      </c>
      <c r="Z1705" s="850"/>
    </row>
    <row r="1706" s="823" customFormat="1" ht="31.05" hidden="1" customHeight="1" outlineLevel="1" spans="1:26">
      <c r="A1706" s="846" t="s">
        <v>2326</v>
      </c>
      <c r="B1706" s="846" t="s">
        <v>8466</v>
      </c>
      <c r="C1706" s="846" t="s">
        <v>10285</v>
      </c>
      <c r="D1706" s="846" t="s">
        <v>8870</v>
      </c>
      <c r="E1706" s="847" t="s">
        <v>9495</v>
      </c>
      <c r="F1706" s="848" t="s">
        <v>9728</v>
      </c>
      <c r="G1706" s="846" t="s">
        <v>9504</v>
      </c>
      <c r="H1706" s="846" t="s">
        <v>6361</v>
      </c>
      <c r="I1706" s="849">
        <v>2016</v>
      </c>
      <c r="J1706" s="849">
        <v>201.6</v>
      </c>
      <c r="K1706" s="849">
        <v>1810</v>
      </c>
      <c r="L1706" s="848" t="s">
        <v>10281</v>
      </c>
      <c r="M1706" s="849">
        <v>201.6</v>
      </c>
      <c r="N1706" s="849">
        <v>0</v>
      </c>
      <c r="O1706" s="849">
        <v>1800</v>
      </c>
      <c r="P1706" s="849">
        <v>-12845.309735</v>
      </c>
      <c r="Q1706" s="846" t="s">
        <v>6342</v>
      </c>
      <c r="R1706" s="846" t="s">
        <v>9996</v>
      </c>
      <c r="S1706" s="849">
        <v>178.41</v>
      </c>
      <c r="T1706" s="849">
        <v>15025</v>
      </c>
      <c r="U1706" s="849">
        <v>15090</v>
      </c>
      <c r="V1706" s="849">
        <v>-11596.460177</v>
      </c>
      <c r="W1706" s="849">
        <v>-24441.769912</v>
      </c>
      <c r="X1706" s="849">
        <v>0</v>
      </c>
      <c r="Y1706" s="849">
        <v>0</v>
      </c>
      <c r="Z1706" s="850"/>
    </row>
    <row r="1707" s="823" customFormat="1" ht="31.05" hidden="1" customHeight="1" outlineLevel="1" spans="1:26">
      <c r="A1707" s="846" t="s">
        <v>2326</v>
      </c>
      <c r="B1707" s="846" t="s">
        <v>8466</v>
      </c>
      <c r="C1707" s="846" t="s">
        <v>10286</v>
      </c>
      <c r="D1707" s="846" t="s">
        <v>8877</v>
      </c>
      <c r="E1707" s="847" t="s">
        <v>9495</v>
      </c>
      <c r="F1707" s="848" t="s">
        <v>8189</v>
      </c>
      <c r="G1707" s="846" t="s">
        <v>9504</v>
      </c>
      <c r="H1707" s="846" t="s">
        <v>6361</v>
      </c>
      <c r="I1707" s="849">
        <v>4486.61</v>
      </c>
      <c r="J1707" s="849">
        <v>201.6</v>
      </c>
      <c r="K1707" s="849">
        <v>1945</v>
      </c>
      <c r="L1707" s="848" t="s">
        <v>9758</v>
      </c>
      <c r="M1707" s="849">
        <v>201.6</v>
      </c>
      <c r="N1707" s="849">
        <v>0</v>
      </c>
      <c r="O1707" s="849">
        <v>1922.75</v>
      </c>
      <c r="P1707" s="849">
        <v>-28580.814159</v>
      </c>
      <c r="Q1707" s="846" t="s">
        <v>6342</v>
      </c>
      <c r="R1707" s="846" t="s">
        <v>9996</v>
      </c>
      <c r="S1707" s="849">
        <v>178.41</v>
      </c>
      <c r="T1707" s="849">
        <v>16295</v>
      </c>
      <c r="U1707" s="849">
        <v>15090</v>
      </c>
      <c r="V1707" s="849">
        <v>214980.530973</v>
      </c>
      <c r="W1707" s="849">
        <v>186399.716814</v>
      </c>
      <c r="X1707" s="849">
        <v>0</v>
      </c>
      <c r="Y1707" s="849">
        <v>0</v>
      </c>
      <c r="Z1707" s="850"/>
    </row>
    <row r="1708" s="823" customFormat="1" ht="31.05" hidden="1" customHeight="1" outlineLevel="1" spans="1:26">
      <c r="A1708" s="846" t="s">
        <v>2326</v>
      </c>
      <c r="B1708" s="846" t="s">
        <v>8466</v>
      </c>
      <c r="C1708" s="846" t="s">
        <v>10287</v>
      </c>
      <c r="D1708" s="846" t="s">
        <v>8877</v>
      </c>
      <c r="E1708" s="847" t="s">
        <v>9495</v>
      </c>
      <c r="F1708" s="848" t="s">
        <v>8189</v>
      </c>
      <c r="G1708" s="846" t="s">
        <v>9504</v>
      </c>
      <c r="H1708" s="846" t="s">
        <v>6361</v>
      </c>
      <c r="I1708" s="849">
        <v>-1660.18</v>
      </c>
      <c r="J1708" s="849">
        <v>604.8</v>
      </c>
      <c r="K1708" s="849">
        <v>1920</v>
      </c>
      <c r="L1708" s="848" t="s">
        <v>9758</v>
      </c>
      <c r="M1708" s="849">
        <v>604.8</v>
      </c>
      <c r="N1708" s="849">
        <v>0</v>
      </c>
      <c r="O1708" s="849">
        <v>1922.75</v>
      </c>
      <c r="P1708" s="849">
        <v>10597.380531</v>
      </c>
      <c r="Q1708" s="846" t="s">
        <v>6342</v>
      </c>
      <c r="R1708" s="846" t="s">
        <v>9996</v>
      </c>
      <c r="S1708" s="849">
        <v>535.22</v>
      </c>
      <c r="T1708" s="849">
        <v>16295</v>
      </c>
      <c r="U1708" s="849">
        <v>15090</v>
      </c>
      <c r="V1708" s="849">
        <v>644941.59292</v>
      </c>
      <c r="W1708" s="849">
        <v>655538.973451</v>
      </c>
      <c r="X1708" s="849">
        <v>0</v>
      </c>
      <c r="Y1708" s="849">
        <v>0</v>
      </c>
      <c r="Z1708" s="850"/>
    </row>
    <row r="1709" s="823" customFormat="1" ht="31.05" hidden="1" customHeight="1" outlineLevel="1" spans="1:26">
      <c r="A1709" s="846" t="s">
        <v>2326</v>
      </c>
      <c r="B1709" s="846" t="s">
        <v>8466</v>
      </c>
      <c r="C1709" s="846" t="s">
        <v>10288</v>
      </c>
      <c r="D1709" s="846" t="s">
        <v>8935</v>
      </c>
      <c r="E1709" s="847" t="s">
        <v>9495</v>
      </c>
      <c r="F1709" s="848" t="s">
        <v>8189</v>
      </c>
      <c r="G1709" s="846" t="s">
        <v>9504</v>
      </c>
      <c r="H1709" s="846" t="s">
        <v>6361</v>
      </c>
      <c r="I1709" s="849">
        <v>-50597.57</v>
      </c>
      <c r="J1709" s="849">
        <v>403.2</v>
      </c>
      <c r="K1709" s="849">
        <v>1920</v>
      </c>
      <c r="L1709" s="848" t="s">
        <v>9758</v>
      </c>
      <c r="M1709" s="849">
        <v>403.2</v>
      </c>
      <c r="N1709" s="849">
        <v>0</v>
      </c>
      <c r="O1709" s="849">
        <v>2045.49</v>
      </c>
      <c r="P1709" s="849">
        <v>322391.583717</v>
      </c>
      <c r="Q1709" s="846" t="s">
        <v>6342</v>
      </c>
      <c r="R1709" s="846" t="s">
        <v>9996</v>
      </c>
      <c r="S1709" s="849">
        <v>356.81</v>
      </c>
      <c r="T1709" s="849">
        <v>16295</v>
      </c>
      <c r="U1709" s="849">
        <v>15090</v>
      </c>
      <c r="V1709" s="849">
        <v>429961.061947</v>
      </c>
      <c r="W1709" s="849">
        <v>752352.645664</v>
      </c>
      <c r="X1709" s="849">
        <v>0</v>
      </c>
      <c r="Y1709" s="849">
        <v>0</v>
      </c>
      <c r="Z1709" s="850"/>
    </row>
    <row r="1710" s="823" customFormat="1" ht="31.05" hidden="1" customHeight="1" outlineLevel="1" spans="1:26">
      <c r="A1710" s="846" t="s">
        <v>2326</v>
      </c>
      <c r="B1710" s="846" t="s">
        <v>8466</v>
      </c>
      <c r="C1710" s="846" t="s">
        <v>10289</v>
      </c>
      <c r="D1710" s="846" t="s">
        <v>7263</v>
      </c>
      <c r="E1710" s="847" t="s">
        <v>9495</v>
      </c>
      <c r="F1710" s="848" t="s">
        <v>9508</v>
      </c>
      <c r="G1710" s="846" t="s">
        <v>9504</v>
      </c>
      <c r="H1710" s="846" t="s">
        <v>6361</v>
      </c>
      <c r="I1710" s="849">
        <v>-40873.39</v>
      </c>
      <c r="J1710" s="849">
        <v>201.6</v>
      </c>
      <c r="K1710" s="849">
        <v>1720</v>
      </c>
      <c r="L1710" s="848" t="s">
        <v>9758</v>
      </c>
      <c r="M1710" s="849">
        <v>201.6</v>
      </c>
      <c r="N1710" s="849">
        <v>0</v>
      </c>
      <c r="O1710" s="849">
        <v>1922.75</v>
      </c>
      <c r="P1710" s="849">
        <v>260438.654867</v>
      </c>
      <c r="Q1710" s="846" t="s">
        <v>6342</v>
      </c>
      <c r="R1710" s="846" t="s">
        <v>9996</v>
      </c>
      <c r="S1710" s="849">
        <v>178.41</v>
      </c>
      <c r="T1710" s="849">
        <v>15580</v>
      </c>
      <c r="U1710" s="849">
        <v>15090</v>
      </c>
      <c r="V1710" s="849">
        <v>87419.469027</v>
      </c>
      <c r="W1710" s="849">
        <v>347858.123894</v>
      </c>
      <c r="X1710" s="849">
        <v>0</v>
      </c>
      <c r="Y1710" s="849">
        <v>0</v>
      </c>
      <c r="Z1710" s="850"/>
    </row>
    <row r="1711" s="823" customFormat="1" ht="31.05" hidden="1" customHeight="1" outlineLevel="1" spans="1:26">
      <c r="A1711" s="846" t="s">
        <v>2326</v>
      </c>
      <c r="B1711" s="846" t="s">
        <v>8466</v>
      </c>
      <c r="C1711" s="846" t="s">
        <v>10290</v>
      </c>
      <c r="D1711" s="846" t="s">
        <v>8877</v>
      </c>
      <c r="E1711" s="847" t="s">
        <v>9495</v>
      </c>
      <c r="F1711" s="848" t="s">
        <v>8189</v>
      </c>
      <c r="G1711" s="846" t="s">
        <v>9504</v>
      </c>
      <c r="H1711" s="846" t="s">
        <v>6361</v>
      </c>
      <c r="I1711" s="849">
        <v>4486.61</v>
      </c>
      <c r="J1711" s="849">
        <v>201.6</v>
      </c>
      <c r="K1711" s="849">
        <v>1945</v>
      </c>
      <c r="L1711" s="848" t="s">
        <v>9758</v>
      </c>
      <c r="M1711" s="849">
        <v>201.6</v>
      </c>
      <c r="N1711" s="849">
        <v>0</v>
      </c>
      <c r="O1711" s="849">
        <v>1922.75</v>
      </c>
      <c r="P1711" s="849">
        <v>-28580.814159</v>
      </c>
      <c r="Q1711" s="846" t="s">
        <v>6342</v>
      </c>
      <c r="R1711" s="846" t="s">
        <v>9996</v>
      </c>
      <c r="S1711" s="849">
        <v>178.41</v>
      </c>
      <c r="T1711" s="849">
        <v>16295</v>
      </c>
      <c r="U1711" s="849">
        <v>15090</v>
      </c>
      <c r="V1711" s="849">
        <v>214980.530973</v>
      </c>
      <c r="W1711" s="849">
        <v>186399.716814</v>
      </c>
      <c r="X1711" s="849">
        <v>0</v>
      </c>
      <c r="Y1711" s="849">
        <v>0</v>
      </c>
      <c r="Z1711" s="850"/>
    </row>
    <row r="1712" s="823" customFormat="1" ht="31.05" hidden="1" customHeight="1" outlineLevel="1" spans="1:26">
      <c r="A1712" s="846" t="s">
        <v>2326</v>
      </c>
      <c r="B1712" s="846" t="s">
        <v>8466</v>
      </c>
      <c r="C1712" s="846" t="s">
        <v>10291</v>
      </c>
      <c r="D1712" s="846" t="s">
        <v>8877</v>
      </c>
      <c r="E1712" s="847" t="s">
        <v>9495</v>
      </c>
      <c r="F1712" s="848" t="s">
        <v>9621</v>
      </c>
      <c r="G1712" s="846" t="s">
        <v>9504</v>
      </c>
      <c r="H1712" s="846" t="s">
        <v>6361</v>
      </c>
      <c r="I1712" s="849">
        <v>-109970.78</v>
      </c>
      <c r="J1712" s="849">
        <v>403.2</v>
      </c>
      <c r="K1712" s="849">
        <v>1650</v>
      </c>
      <c r="L1712" s="848" t="s">
        <v>9758</v>
      </c>
      <c r="M1712" s="849">
        <v>403.2</v>
      </c>
      <c r="N1712" s="849">
        <v>0</v>
      </c>
      <c r="O1712" s="849">
        <v>1922.75</v>
      </c>
      <c r="P1712" s="849">
        <v>700711.646018</v>
      </c>
      <c r="Q1712" s="846" t="s">
        <v>6342</v>
      </c>
      <c r="R1712" s="846" t="s">
        <v>9996</v>
      </c>
      <c r="S1712" s="849">
        <v>356.81</v>
      </c>
      <c r="T1712" s="849">
        <v>14330</v>
      </c>
      <c r="U1712" s="849">
        <v>15090</v>
      </c>
      <c r="V1712" s="849">
        <v>-271178.761062</v>
      </c>
      <c r="W1712" s="849">
        <v>429532.884956</v>
      </c>
      <c r="X1712" s="849">
        <v>0</v>
      </c>
      <c r="Y1712" s="849">
        <v>0</v>
      </c>
      <c r="Z1712" s="850"/>
    </row>
    <row r="1713" s="823" customFormat="1" ht="31.05" hidden="1" customHeight="1" outlineLevel="1" spans="1:26">
      <c r="A1713" s="846" t="s">
        <v>2326</v>
      </c>
      <c r="B1713" s="846" t="s">
        <v>8466</v>
      </c>
      <c r="C1713" s="846" t="s">
        <v>10292</v>
      </c>
      <c r="D1713" s="846" t="s">
        <v>8877</v>
      </c>
      <c r="E1713" s="847" t="s">
        <v>9495</v>
      </c>
      <c r="F1713" s="848" t="s">
        <v>9556</v>
      </c>
      <c r="G1713" s="846" t="s">
        <v>9504</v>
      </c>
      <c r="H1713" s="846" t="s">
        <v>6361</v>
      </c>
      <c r="I1713" s="849">
        <v>-77714.78</v>
      </c>
      <c r="J1713" s="849">
        <v>403.2</v>
      </c>
      <c r="K1713" s="849">
        <v>1730</v>
      </c>
      <c r="L1713" s="848" t="s">
        <v>9758</v>
      </c>
      <c r="M1713" s="849">
        <v>403.2</v>
      </c>
      <c r="N1713" s="849">
        <v>0</v>
      </c>
      <c r="O1713" s="849">
        <v>1922.75</v>
      </c>
      <c r="P1713" s="849">
        <v>495186.690265</v>
      </c>
      <c r="Q1713" s="846" t="s">
        <v>6342</v>
      </c>
      <c r="R1713" s="846" t="s">
        <v>9996</v>
      </c>
      <c r="S1713" s="849">
        <v>356.81</v>
      </c>
      <c r="T1713" s="849">
        <v>14975</v>
      </c>
      <c r="U1713" s="849">
        <v>15090</v>
      </c>
      <c r="V1713" s="849">
        <v>-41033.628319</v>
      </c>
      <c r="W1713" s="849">
        <v>454153.061947</v>
      </c>
      <c r="X1713" s="849">
        <v>0</v>
      </c>
      <c r="Y1713" s="849">
        <v>0</v>
      </c>
      <c r="Z1713" s="850"/>
    </row>
    <row r="1714" s="823" customFormat="1" ht="31.05" hidden="1" customHeight="1" outlineLevel="1" spans="1:26">
      <c r="A1714" s="846" t="s">
        <v>2326</v>
      </c>
      <c r="B1714" s="846" t="s">
        <v>8466</v>
      </c>
      <c r="C1714" s="846" t="s">
        <v>10293</v>
      </c>
      <c r="D1714" s="846" t="s">
        <v>8877</v>
      </c>
      <c r="E1714" s="847" t="s">
        <v>9495</v>
      </c>
      <c r="F1714" s="848" t="s">
        <v>9632</v>
      </c>
      <c r="G1714" s="846" t="s">
        <v>9504</v>
      </c>
      <c r="H1714" s="846" t="s">
        <v>6361</v>
      </c>
      <c r="I1714" s="849">
        <v>-58562.78</v>
      </c>
      <c r="J1714" s="849">
        <v>201.6</v>
      </c>
      <c r="K1714" s="849">
        <v>1755</v>
      </c>
      <c r="L1714" s="848" t="s">
        <v>9758</v>
      </c>
      <c r="M1714" s="849">
        <v>201.6</v>
      </c>
      <c r="N1714" s="849">
        <v>0</v>
      </c>
      <c r="O1714" s="849">
        <v>2045.49</v>
      </c>
      <c r="P1714" s="849">
        <v>373143.402478</v>
      </c>
      <c r="Q1714" s="846" t="s">
        <v>6342</v>
      </c>
      <c r="R1714" s="846" t="s">
        <v>9996</v>
      </c>
      <c r="S1714" s="849">
        <v>178.41</v>
      </c>
      <c r="T1714" s="849">
        <v>14695</v>
      </c>
      <c r="U1714" s="849">
        <v>15090</v>
      </c>
      <c r="V1714" s="849">
        <v>-70470.79646</v>
      </c>
      <c r="W1714" s="849">
        <v>302672.606018</v>
      </c>
      <c r="X1714" s="849">
        <v>0</v>
      </c>
      <c r="Y1714" s="849">
        <v>0</v>
      </c>
      <c r="Z1714" s="850"/>
    </row>
    <row r="1715" s="823" customFormat="1" ht="31.05" hidden="1" customHeight="1" outlineLevel="1" spans="1:26">
      <c r="A1715" s="846" t="s">
        <v>2326</v>
      </c>
      <c r="B1715" s="846" t="s">
        <v>8466</v>
      </c>
      <c r="C1715" s="846" t="s">
        <v>10294</v>
      </c>
      <c r="D1715" s="846" t="s">
        <v>8877</v>
      </c>
      <c r="E1715" s="847" t="s">
        <v>9495</v>
      </c>
      <c r="F1715" s="848" t="s">
        <v>9621</v>
      </c>
      <c r="G1715" s="846" t="s">
        <v>9504</v>
      </c>
      <c r="H1715" s="846" t="s">
        <v>6361</v>
      </c>
      <c r="I1715" s="849">
        <v>-111986.78</v>
      </c>
      <c r="J1715" s="849">
        <v>403.2</v>
      </c>
      <c r="K1715" s="849">
        <v>1645</v>
      </c>
      <c r="L1715" s="848" t="s">
        <v>10295</v>
      </c>
      <c r="M1715" s="849">
        <v>403.2</v>
      </c>
      <c r="N1715" s="849">
        <v>0</v>
      </c>
      <c r="O1715" s="849">
        <v>1922.75</v>
      </c>
      <c r="P1715" s="849">
        <v>713556.955752</v>
      </c>
      <c r="Q1715" s="846" t="s">
        <v>6342</v>
      </c>
      <c r="R1715" s="846" t="s">
        <v>9996</v>
      </c>
      <c r="S1715" s="849">
        <v>356.81</v>
      </c>
      <c r="T1715" s="849">
        <v>14330</v>
      </c>
      <c r="U1715" s="849">
        <v>15090</v>
      </c>
      <c r="V1715" s="849">
        <v>-271178.761062</v>
      </c>
      <c r="W1715" s="849">
        <v>442378.19469</v>
      </c>
      <c r="X1715" s="849">
        <v>0</v>
      </c>
      <c r="Y1715" s="849">
        <v>0</v>
      </c>
      <c r="Z1715" s="850"/>
    </row>
    <row r="1716" s="823" customFormat="1" ht="31.05" hidden="1" customHeight="1" outlineLevel="1" spans="1:26">
      <c r="A1716" s="846" t="s">
        <v>2326</v>
      </c>
      <c r="B1716" s="846" t="s">
        <v>8466</v>
      </c>
      <c r="C1716" s="846" t="s">
        <v>10296</v>
      </c>
      <c r="D1716" s="846" t="s">
        <v>8877</v>
      </c>
      <c r="E1716" s="847" t="s">
        <v>9495</v>
      </c>
      <c r="F1716" s="848" t="s">
        <v>8189</v>
      </c>
      <c r="G1716" s="846" t="s">
        <v>9504</v>
      </c>
      <c r="H1716" s="846" t="s">
        <v>6361</v>
      </c>
      <c r="I1716" s="849">
        <v>909.22</v>
      </c>
      <c r="J1716" s="849">
        <v>403.2</v>
      </c>
      <c r="K1716" s="849">
        <v>1925</v>
      </c>
      <c r="L1716" s="848" t="s">
        <v>10297</v>
      </c>
      <c r="M1716" s="849">
        <v>403.2</v>
      </c>
      <c r="N1716" s="849">
        <v>0</v>
      </c>
      <c r="O1716" s="849">
        <v>1922.75</v>
      </c>
      <c r="P1716" s="849">
        <v>-5780.389381</v>
      </c>
      <c r="Q1716" s="846" t="s">
        <v>6342</v>
      </c>
      <c r="R1716" s="846" t="s">
        <v>9996</v>
      </c>
      <c r="S1716" s="849">
        <v>356.81</v>
      </c>
      <c r="T1716" s="849">
        <v>16295</v>
      </c>
      <c r="U1716" s="849">
        <v>15090</v>
      </c>
      <c r="V1716" s="849">
        <v>429961.061947</v>
      </c>
      <c r="W1716" s="849">
        <v>424180.672566</v>
      </c>
      <c r="X1716" s="849">
        <v>0</v>
      </c>
      <c r="Y1716" s="849">
        <v>0</v>
      </c>
      <c r="Z1716" s="850"/>
    </row>
    <row r="1717" s="823" customFormat="1" ht="31.05" hidden="1" customHeight="1" outlineLevel="1" spans="1:26">
      <c r="A1717" s="846" t="s">
        <v>2326</v>
      </c>
      <c r="B1717" s="846" t="s">
        <v>8466</v>
      </c>
      <c r="C1717" s="846" t="s">
        <v>10298</v>
      </c>
      <c r="D1717" s="846" t="s">
        <v>8892</v>
      </c>
      <c r="E1717" s="847" t="s">
        <v>9495</v>
      </c>
      <c r="F1717" s="848" t="s">
        <v>9747</v>
      </c>
      <c r="G1717" s="846" t="s">
        <v>9504</v>
      </c>
      <c r="H1717" s="846" t="s">
        <v>6361</v>
      </c>
      <c r="I1717" s="849">
        <v>-42434.78</v>
      </c>
      <c r="J1717" s="849">
        <v>201.6</v>
      </c>
      <c r="K1717" s="849">
        <v>1835</v>
      </c>
      <c r="L1717" s="848" t="s">
        <v>10297</v>
      </c>
      <c r="M1717" s="849">
        <v>201.6</v>
      </c>
      <c r="N1717" s="849">
        <v>0</v>
      </c>
      <c r="O1717" s="849">
        <v>2045.49</v>
      </c>
      <c r="P1717" s="849">
        <v>270380.924602</v>
      </c>
      <c r="Q1717" s="846" t="s">
        <v>6342</v>
      </c>
      <c r="R1717" s="846" t="s">
        <v>9996</v>
      </c>
      <c r="S1717" s="849">
        <v>178.41</v>
      </c>
      <c r="T1717" s="849">
        <v>15235</v>
      </c>
      <c r="U1717" s="849">
        <v>15090</v>
      </c>
      <c r="V1717" s="849">
        <v>25869.026549</v>
      </c>
      <c r="W1717" s="849">
        <v>296249.95115</v>
      </c>
      <c r="X1717" s="849">
        <v>0</v>
      </c>
      <c r="Y1717" s="849">
        <v>0</v>
      </c>
      <c r="Z1717" s="850"/>
    </row>
    <row r="1718" s="823" customFormat="1" ht="25.35" customHeight="1" collapsed="1" spans="1:26">
      <c r="A1718" s="829" t="s">
        <v>2931</v>
      </c>
      <c r="B1718" s="829"/>
      <c r="C1718" s="829"/>
      <c r="D1718" s="829"/>
      <c r="E1718" s="829"/>
      <c r="F1718" s="829"/>
      <c r="G1718" s="829"/>
      <c r="H1718" s="829"/>
      <c r="I1718" s="838">
        <v>-42685637.43</v>
      </c>
      <c r="J1718" s="839">
        <v>463676182</v>
      </c>
      <c r="K1718" s="840"/>
      <c r="L1718" s="840"/>
      <c r="M1718" s="839">
        <v>279871899</v>
      </c>
      <c r="N1718" s="839">
        <v>898</v>
      </c>
      <c r="O1718" s="840"/>
      <c r="P1718" s="839">
        <v>-42685637.43</v>
      </c>
      <c r="Q1718" s="840"/>
      <c r="R1718" s="844"/>
      <c r="S1718" s="844"/>
      <c r="T1718" s="844"/>
      <c r="U1718" s="844"/>
      <c r="V1718" s="844"/>
      <c r="W1718" s="845"/>
      <c r="X1718" s="845"/>
      <c r="Y1718" s="845"/>
      <c r="Z1718" s="845"/>
    </row>
    <row r="1719" s="823" customFormat="1" ht="31.05" hidden="1" customHeight="1" outlineLevel="1" spans="1:26">
      <c r="A1719" s="846" t="s">
        <v>2931</v>
      </c>
      <c r="B1719" s="846" t="s">
        <v>10299</v>
      </c>
      <c r="C1719" s="846" t="s">
        <v>10300</v>
      </c>
      <c r="D1719" s="846" t="s">
        <v>9041</v>
      </c>
      <c r="E1719" s="847" t="s">
        <v>9495</v>
      </c>
      <c r="F1719" s="848" t="s">
        <v>8015</v>
      </c>
      <c r="G1719" s="846" t="s">
        <v>10301</v>
      </c>
      <c r="H1719" s="846" t="s">
        <v>7459</v>
      </c>
      <c r="I1719" s="849">
        <v>-12989631.2</v>
      </c>
      <c r="J1719" s="849">
        <v>301340000</v>
      </c>
      <c r="K1719" s="849">
        <v>0.61</v>
      </c>
      <c r="L1719" s="848" t="s">
        <v>9681</v>
      </c>
      <c r="M1719" s="849">
        <v>185566160</v>
      </c>
      <c r="N1719" s="849">
        <v>0</v>
      </c>
      <c r="O1719" s="849">
        <v>0.68</v>
      </c>
      <c r="P1719" s="849">
        <v>-12989631.2</v>
      </c>
      <c r="Q1719" s="846" t="s">
        <v>6337</v>
      </c>
      <c r="R1719" s="846"/>
      <c r="S1719" s="849"/>
      <c r="T1719" s="849"/>
      <c r="U1719" s="849"/>
      <c r="V1719" s="849"/>
      <c r="W1719" s="849"/>
      <c r="X1719" s="849">
        <v>0</v>
      </c>
      <c r="Y1719" s="849">
        <v>-12989631.2</v>
      </c>
      <c r="Z1719" s="850">
        <v>-0.1148</v>
      </c>
    </row>
    <row r="1720" s="823" customFormat="1" ht="31.05" hidden="1" customHeight="1" outlineLevel="1" spans="1:26">
      <c r="A1720" s="846" t="s">
        <v>2931</v>
      </c>
      <c r="B1720" s="846" t="s">
        <v>10299</v>
      </c>
      <c r="C1720" s="846" t="s">
        <v>10302</v>
      </c>
      <c r="D1720" s="846" t="s">
        <v>9041</v>
      </c>
      <c r="E1720" s="847" t="s">
        <v>9495</v>
      </c>
      <c r="F1720" s="848" t="s">
        <v>9486</v>
      </c>
      <c r="G1720" s="846" t="s">
        <v>10301</v>
      </c>
      <c r="H1720" s="846" t="s">
        <v>7459</v>
      </c>
      <c r="I1720" s="849">
        <v>-2985739.4</v>
      </c>
      <c r="J1720" s="849">
        <v>99000360</v>
      </c>
      <c r="K1720" s="849">
        <v>0.61</v>
      </c>
      <c r="L1720" s="848" t="s">
        <v>9599</v>
      </c>
      <c r="M1720" s="849">
        <v>42653420</v>
      </c>
      <c r="N1720" s="849">
        <v>0</v>
      </c>
      <c r="O1720" s="849">
        <v>0.68</v>
      </c>
      <c r="P1720" s="849">
        <v>-2985739.4</v>
      </c>
      <c r="Q1720" s="846" t="s">
        <v>6337</v>
      </c>
      <c r="R1720" s="846"/>
      <c r="S1720" s="849"/>
      <c r="T1720" s="849"/>
      <c r="U1720" s="849"/>
      <c r="V1720" s="849"/>
      <c r="W1720" s="849"/>
      <c r="X1720" s="849">
        <v>0</v>
      </c>
      <c r="Y1720" s="849">
        <v>-2985739.4</v>
      </c>
      <c r="Z1720" s="850">
        <v>-0.1148</v>
      </c>
    </row>
    <row r="1721" s="823" customFormat="1" ht="31.05" hidden="1" customHeight="1" outlineLevel="1" spans="1:26">
      <c r="A1721" s="846" t="s">
        <v>2931</v>
      </c>
      <c r="B1721" s="846" t="s">
        <v>10303</v>
      </c>
      <c r="C1721" s="846" t="s">
        <v>10304</v>
      </c>
      <c r="D1721" s="846" t="s">
        <v>7446</v>
      </c>
      <c r="E1721" s="847" t="s">
        <v>9495</v>
      </c>
      <c r="F1721" s="848" t="s">
        <v>10118</v>
      </c>
      <c r="G1721" s="846" t="s">
        <v>10305</v>
      </c>
      <c r="H1721" s="846" t="s">
        <v>6361</v>
      </c>
      <c r="I1721" s="849">
        <v>6891352.08</v>
      </c>
      <c r="J1721" s="849">
        <v>5000</v>
      </c>
      <c r="K1721" s="849">
        <v>6104.26</v>
      </c>
      <c r="L1721" s="848" t="s">
        <v>9516</v>
      </c>
      <c r="M1721" s="849">
        <v>5000</v>
      </c>
      <c r="N1721" s="849">
        <v>0</v>
      </c>
      <c r="O1721" s="849">
        <v>4725.99</v>
      </c>
      <c r="P1721" s="849">
        <v>6891352.08</v>
      </c>
      <c r="Q1721" s="846" t="s">
        <v>6337</v>
      </c>
      <c r="R1721" s="846"/>
      <c r="S1721" s="849"/>
      <c r="T1721" s="849"/>
      <c r="U1721" s="849"/>
      <c r="V1721" s="849"/>
      <c r="W1721" s="849"/>
      <c r="X1721" s="849">
        <v>0</v>
      </c>
      <c r="Y1721" s="849">
        <v>6891352.08</v>
      </c>
      <c r="Z1721" s="850">
        <v>0.2258</v>
      </c>
    </row>
    <row r="1722" s="823" customFormat="1" ht="31.05" hidden="1" customHeight="1" outlineLevel="1" spans="1:26">
      <c r="A1722" s="846" t="s">
        <v>2931</v>
      </c>
      <c r="B1722" s="846" t="s">
        <v>10306</v>
      </c>
      <c r="C1722" s="846" t="s">
        <v>10307</v>
      </c>
      <c r="D1722" s="846" t="s">
        <v>7457</v>
      </c>
      <c r="E1722" s="847" t="s">
        <v>9495</v>
      </c>
      <c r="F1722" s="848" t="s">
        <v>9488</v>
      </c>
      <c r="G1722" s="846" t="s">
        <v>10301</v>
      </c>
      <c r="H1722" s="846" t="s">
        <v>7459</v>
      </c>
      <c r="I1722" s="849">
        <v>-1973785.8</v>
      </c>
      <c r="J1722" s="849">
        <v>39257270</v>
      </c>
      <c r="K1722" s="849">
        <v>0.62</v>
      </c>
      <c r="L1722" s="848" t="s">
        <v>9547</v>
      </c>
      <c r="M1722" s="849">
        <v>32896430</v>
      </c>
      <c r="N1722" s="849">
        <v>0</v>
      </c>
      <c r="O1722" s="849">
        <v>0.68</v>
      </c>
      <c r="P1722" s="849">
        <v>-1973785.8</v>
      </c>
      <c r="Q1722" s="846" t="s">
        <v>6337</v>
      </c>
      <c r="R1722" s="846"/>
      <c r="S1722" s="849"/>
      <c r="T1722" s="849"/>
      <c r="U1722" s="849"/>
      <c r="V1722" s="849"/>
      <c r="W1722" s="849"/>
      <c r="X1722" s="849">
        <v>0</v>
      </c>
      <c r="Y1722" s="849">
        <v>-1973785.8</v>
      </c>
      <c r="Z1722" s="850">
        <v>-0.0968</v>
      </c>
    </row>
    <row r="1723" s="823" customFormat="1" ht="31.05" hidden="1" customHeight="1" outlineLevel="1" spans="1:26">
      <c r="A1723" s="846" t="s">
        <v>2931</v>
      </c>
      <c r="B1723" s="846" t="s">
        <v>10308</v>
      </c>
      <c r="C1723" s="846" t="s">
        <v>10309</v>
      </c>
      <c r="D1723" s="846" t="s">
        <v>9024</v>
      </c>
      <c r="E1723" s="847" t="s">
        <v>9495</v>
      </c>
      <c r="F1723" s="848" t="s">
        <v>9526</v>
      </c>
      <c r="G1723" s="846" t="s">
        <v>10305</v>
      </c>
      <c r="H1723" s="846" t="s">
        <v>6361</v>
      </c>
      <c r="I1723" s="849">
        <v>-2143323.21</v>
      </c>
      <c r="J1723" s="849">
        <v>21</v>
      </c>
      <c r="K1723" s="849">
        <v>112530.73</v>
      </c>
      <c r="L1723" s="848" t="s">
        <v>9560</v>
      </c>
      <c r="M1723" s="849">
        <v>21</v>
      </c>
      <c r="N1723" s="849">
        <v>0</v>
      </c>
      <c r="O1723" s="849">
        <v>214593.74</v>
      </c>
      <c r="P1723" s="849">
        <v>-2143323.21</v>
      </c>
      <c r="Q1723" s="846" t="s">
        <v>6337</v>
      </c>
      <c r="R1723" s="846"/>
      <c r="S1723" s="849"/>
      <c r="T1723" s="849"/>
      <c r="U1723" s="849"/>
      <c r="V1723" s="849"/>
      <c r="W1723" s="849"/>
      <c r="X1723" s="849">
        <v>0</v>
      </c>
      <c r="Y1723" s="849">
        <v>-2143323.21</v>
      </c>
      <c r="Z1723" s="850">
        <v>-0.907</v>
      </c>
    </row>
    <row r="1724" s="823" customFormat="1" ht="31.05" hidden="1" customHeight="1" outlineLevel="1" spans="1:26">
      <c r="A1724" s="846" t="s">
        <v>2931</v>
      </c>
      <c r="B1724" s="846" t="s">
        <v>10310</v>
      </c>
      <c r="C1724" s="846" t="s">
        <v>10311</v>
      </c>
      <c r="D1724" s="846" t="s">
        <v>7464</v>
      </c>
      <c r="E1724" s="847" t="s">
        <v>9495</v>
      </c>
      <c r="F1724" s="848" t="s">
        <v>9564</v>
      </c>
      <c r="G1724" s="846" t="s">
        <v>10305</v>
      </c>
      <c r="H1724" s="846" t="s">
        <v>6361</v>
      </c>
      <c r="I1724" s="849">
        <v>-9516900</v>
      </c>
      <c r="J1724" s="849">
        <v>30000</v>
      </c>
      <c r="K1724" s="849">
        <v>2257.77</v>
      </c>
      <c r="L1724" s="848" t="s">
        <v>9560</v>
      </c>
      <c r="M1724" s="849">
        <v>30000</v>
      </c>
      <c r="N1724" s="849">
        <v>0</v>
      </c>
      <c r="O1724" s="849">
        <v>2575</v>
      </c>
      <c r="P1724" s="849">
        <v>-9516900</v>
      </c>
      <c r="Q1724" s="846" t="s">
        <v>6337</v>
      </c>
      <c r="R1724" s="846"/>
      <c r="S1724" s="849"/>
      <c r="T1724" s="849"/>
      <c r="U1724" s="849"/>
      <c r="V1724" s="849"/>
      <c r="W1724" s="849"/>
      <c r="X1724" s="849">
        <v>0</v>
      </c>
      <c r="Y1724" s="849">
        <v>-9516900</v>
      </c>
      <c r="Z1724" s="850">
        <v>-0.1405</v>
      </c>
    </row>
    <row r="1725" s="823" customFormat="1" ht="31.05" hidden="1" customHeight="1" outlineLevel="1" spans="1:26">
      <c r="A1725" s="846" t="s">
        <v>2931</v>
      </c>
      <c r="B1725" s="846" t="s">
        <v>10312</v>
      </c>
      <c r="C1725" s="846" t="s">
        <v>10313</v>
      </c>
      <c r="D1725" s="846" t="s">
        <v>9033</v>
      </c>
      <c r="E1725" s="847" t="s">
        <v>9445</v>
      </c>
      <c r="F1725" s="848" t="s">
        <v>9539</v>
      </c>
      <c r="G1725" s="846" t="s">
        <v>10305</v>
      </c>
      <c r="H1725" s="846" t="s">
        <v>6361</v>
      </c>
      <c r="I1725" s="849">
        <v>-1632000</v>
      </c>
      <c r="J1725" s="849">
        <v>160</v>
      </c>
      <c r="K1725" s="849">
        <v>73600</v>
      </c>
      <c r="L1725" s="848" t="s">
        <v>9494</v>
      </c>
      <c r="M1725" s="849">
        <v>0</v>
      </c>
      <c r="N1725" s="849">
        <v>160</v>
      </c>
      <c r="O1725" s="849">
        <v>63400</v>
      </c>
      <c r="P1725" s="849">
        <v>-1632000</v>
      </c>
      <c r="Q1725" s="846" t="s">
        <v>6337</v>
      </c>
      <c r="R1725" s="846"/>
      <c r="S1725" s="849"/>
      <c r="T1725" s="849"/>
      <c r="U1725" s="849"/>
      <c r="V1725" s="849"/>
      <c r="W1725" s="849"/>
      <c r="X1725" s="849">
        <v>0</v>
      </c>
      <c r="Y1725" s="849">
        <v>-1632000</v>
      </c>
      <c r="Z1725" s="850">
        <v>-0.1386</v>
      </c>
    </row>
    <row r="1726" s="823" customFormat="1" ht="31.05" hidden="1" customHeight="1" outlineLevel="1" spans="1:26">
      <c r="A1726" s="846" t="s">
        <v>2931</v>
      </c>
      <c r="B1726" s="846" t="s">
        <v>10312</v>
      </c>
      <c r="C1726" s="846" t="s">
        <v>10314</v>
      </c>
      <c r="D1726" s="846" t="s">
        <v>9029</v>
      </c>
      <c r="E1726" s="847" t="s">
        <v>9445</v>
      </c>
      <c r="F1726" s="848" t="s">
        <v>8066</v>
      </c>
      <c r="G1726" s="846" t="s">
        <v>10305</v>
      </c>
      <c r="H1726" s="846" t="s">
        <v>6361</v>
      </c>
      <c r="I1726" s="849">
        <v>-1706400</v>
      </c>
      <c r="J1726" s="849">
        <v>180</v>
      </c>
      <c r="K1726" s="849">
        <v>72880</v>
      </c>
      <c r="L1726" s="848" t="s">
        <v>9499</v>
      </c>
      <c r="M1726" s="849">
        <v>0</v>
      </c>
      <c r="N1726" s="849">
        <v>180</v>
      </c>
      <c r="O1726" s="849">
        <v>63400</v>
      </c>
      <c r="P1726" s="849">
        <v>-1706400</v>
      </c>
      <c r="Q1726" s="846" t="s">
        <v>6337</v>
      </c>
      <c r="R1726" s="846"/>
      <c r="S1726" s="849"/>
      <c r="T1726" s="849"/>
      <c r="U1726" s="849"/>
      <c r="V1726" s="849"/>
      <c r="W1726" s="849"/>
      <c r="X1726" s="849">
        <v>0</v>
      </c>
      <c r="Y1726" s="849">
        <v>-1706400</v>
      </c>
      <c r="Z1726" s="850">
        <v>-0.1301</v>
      </c>
    </row>
    <row r="1727" s="823" customFormat="1" ht="31.05" hidden="1" customHeight="1" outlineLevel="1" spans="1:26">
      <c r="A1727" s="846" t="s">
        <v>2931</v>
      </c>
      <c r="B1727" s="846" t="s">
        <v>10312</v>
      </c>
      <c r="C1727" s="846" t="s">
        <v>10315</v>
      </c>
      <c r="D1727" s="846" t="s">
        <v>9038</v>
      </c>
      <c r="E1727" s="847" t="s">
        <v>9445</v>
      </c>
      <c r="F1727" s="848" t="s">
        <v>9499</v>
      </c>
      <c r="G1727" s="846" t="s">
        <v>10305</v>
      </c>
      <c r="H1727" s="846" t="s">
        <v>6361</v>
      </c>
      <c r="I1727" s="849">
        <v>-3564000</v>
      </c>
      <c r="J1727" s="849">
        <v>720</v>
      </c>
      <c r="K1727" s="849">
        <v>73300</v>
      </c>
      <c r="L1727" s="848" t="s">
        <v>9505</v>
      </c>
      <c r="M1727" s="849">
        <v>0</v>
      </c>
      <c r="N1727" s="849">
        <v>360</v>
      </c>
      <c r="O1727" s="849">
        <v>63400</v>
      </c>
      <c r="P1727" s="849">
        <v>-3564000</v>
      </c>
      <c r="Q1727" s="846" t="s">
        <v>6337</v>
      </c>
      <c r="R1727" s="846"/>
      <c r="S1727" s="849"/>
      <c r="T1727" s="849"/>
      <c r="U1727" s="849"/>
      <c r="V1727" s="849"/>
      <c r="W1727" s="849"/>
      <c r="X1727" s="849">
        <v>0</v>
      </c>
      <c r="Y1727" s="849">
        <v>-3564000</v>
      </c>
      <c r="Z1727" s="850">
        <v>-0.1351</v>
      </c>
    </row>
    <row r="1728" s="823" customFormat="1" ht="31.05" hidden="1" customHeight="1" outlineLevel="1" spans="1:26">
      <c r="A1728" s="846" t="s">
        <v>2931</v>
      </c>
      <c r="B1728" s="846" t="s">
        <v>10316</v>
      </c>
      <c r="C1728" s="846" t="s">
        <v>10317</v>
      </c>
      <c r="D1728" s="846" t="s">
        <v>9036</v>
      </c>
      <c r="E1728" s="847" t="s">
        <v>9495</v>
      </c>
      <c r="F1728" s="848" t="s">
        <v>9628</v>
      </c>
      <c r="G1728" s="846" t="s">
        <v>10305</v>
      </c>
      <c r="H1728" s="846" t="s">
        <v>6361</v>
      </c>
      <c r="I1728" s="849">
        <v>165000</v>
      </c>
      <c r="J1728" s="849">
        <v>15000</v>
      </c>
      <c r="K1728" s="849">
        <v>851</v>
      </c>
      <c r="L1728" s="848" t="s">
        <v>9532</v>
      </c>
      <c r="M1728" s="849">
        <v>15000</v>
      </c>
      <c r="N1728" s="849">
        <v>0</v>
      </c>
      <c r="O1728" s="849">
        <v>840</v>
      </c>
      <c r="P1728" s="849">
        <v>165000</v>
      </c>
      <c r="Q1728" s="846" t="s">
        <v>6337</v>
      </c>
      <c r="R1728" s="846"/>
      <c r="S1728" s="849"/>
      <c r="T1728" s="849"/>
      <c r="U1728" s="849"/>
      <c r="V1728" s="849"/>
      <c r="W1728" s="849"/>
      <c r="X1728" s="849">
        <v>0</v>
      </c>
      <c r="Y1728" s="849">
        <v>165000</v>
      </c>
      <c r="Z1728" s="850">
        <v>0.0129</v>
      </c>
    </row>
    <row r="1729" s="823" customFormat="1" ht="31.05" hidden="1" customHeight="1" outlineLevel="1" spans="1:26">
      <c r="A1729" s="846" t="s">
        <v>2931</v>
      </c>
      <c r="B1729" s="846" t="s">
        <v>10316</v>
      </c>
      <c r="C1729" s="846" t="s">
        <v>10318</v>
      </c>
      <c r="D1729" s="846" t="s">
        <v>9037</v>
      </c>
      <c r="E1729" s="847" t="s">
        <v>9495</v>
      </c>
      <c r="F1729" s="848" t="s">
        <v>9628</v>
      </c>
      <c r="G1729" s="846" t="s">
        <v>10305</v>
      </c>
      <c r="H1729" s="846" t="s">
        <v>6361</v>
      </c>
      <c r="I1729" s="849">
        <v>55000</v>
      </c>
      <c r="J1729" s="849">
        <v>5000</v>
      </c>
      <c r="K1729" s="849">
        <v>851</v>
      </c>
      <c r="L1729" s="848" t="s">
        <v>9532</v>
      </c>
      <c r="M1729" s="849">
        <v>5000</v>
      </c>
      <c r="N1729" s="849">
        <v>0</v>
      </c>
      <c r="O1729" s="849">
        <v>840</v>
      </c>
      <c r="P1729" s="849">
        <v>55000</v>
      </c>
      <c r="Q1729" s="846" t="s">
        <v>6337</v>
      </c>
      <c r="R1729" s="846"/>
      <c r="S1729" s="849"/>
      <c r="T1729" s="849"/>
      <c r="U1729" s="849"/>
      <c r="V1729" s="849"/>
      <c r="W1729" s="849"/>
      <c r="X1729" s="849">
        <v>0</v>
      </c>
      <c r="Y1729" s="849">
        <v>55000</v>
      </c>
      <c r="Z1729" s="850">
        <v>0.0129</v>
      </c>
    </row>
    <row r="1730" s="823" customFormat="1" ht="31.05" hidden="1" customHeight="1" outlineLevel="1" spans="1:26">
      <c r="A1730" s="846" t="s">
        <v>2931</v>
      </c>
      <c r="B1730" s="846" t="s">
        <v>10319</v>
      </c>
      <c r="C1730" s="846" t="s">
        <v>10320</v>
      </c>
      <c r="D1730" s="846" t="s">
        <v>9032</v>
      </c>
      <c r="E1730" s="847" t="s">
        <v>9495</v>
      </c>
      <c r="F1730" s="848" t="s">
        <v>8241</v>
      </c>
      <c r="G1730" s="846" t="s">
        <v>10301</v>
      </c>
      <c r="H1730" s="846" t="s">
        <v>7459</v>
      </c>
      <c r="I1730" s="849">
        <v>28095.7</v>
      </c>
      <c r="J1730" s="849">
        <v>5930925</v>
      </c>
      <c r="K1730" s="849">
        <v>0.69</v>
      </c>
      <c r="L1730" s="848" t="s">
        <v>9596</v>
      </c>
      <c r="M1730" s="849">
        <v>3909340</v>
      </c>
      <c r="N1730" s="849">
        <v>0</v>
      </c>
      <c r="O1730" s="849">
        <v>0.68</v>
      </c>
      <c r="P1730" s="849">
        <v>28095.7</v>
      </c>
      <c r="Q1730" s="846" t="s">
        <v>6337</v>
      </c>
      <c r="R1730" s="846"/>
      <c r="S1730" s="849"/>
      <c r="T1730" s="849"/>
      <c r="U1730" s="849"/>
      <c r="V1730" s="849"/>
      <c r="W1730" s="849"/>
      <c r="X1730" s="849">
        <v>0</v>
      </c>
      <c r="Y1730" s="849">
        <v>28095.7</v>
      </c>
      <c r="Z1730" s="850">
        <v>0.0105</v>
      </c>
    </row>
    <row r="1731" s="823" customFormat="1" ht="31.05" hidden="1" customHeight="1" outlineLevel="1" spans="1:26">
      <c r="A1731" s="846" t="s">
        <v>2931</v>
      </c>
      <c r="B1731" s="846" t="s">
        <v>10312</v>
      </c>
      <c r="C1731" s="846" t="s">
        <v>10321</v>
      </c>
      <c r="D1731" s="846" t="s">
        <v>9040</v>
      </c>
      <c r="E1731" s="847" t="s">
        <v>9445</v>
      </c>
      <c r="F1731" s="848" t="s">
        <v>9624</v>
      </c>
      <c r="G1731" s="846" t="s">
        <v>10305</v>
      </c>
      <c r="H1731" s="846" t="s">
        <v>6361</v>
      </c>
      <c r="I1731" s="849">
        <v>282600</v>
      </c>
      <c r="J1731" s="849">
        <v>90</v>
      </c>
      <c r="K1731" s="849">
        <v>66540</v>
      </c>
      <c r="L1731" s="848" t="s">
        <v>8004</v>
      </c>
      <c r="M1731" s="849">
        <v>90</v>
      </c>
      <c r="N1731" s="849">
        <v>0</v>
      </c>
      <c r="O1731" s="849">
        <v>63400</v>
      </c>
      <c r="P1731" s="849">
        <v>282600</v>
      </c>
      <c r="Q1731" s="846" t="s">
        <v>6337</v>
      </c>
      <c r="R1731" s="846"/>
      <c r="S1731" s="849"/>
      <c r="T1731" s="849"/>
      <c r="U1731" s="849"/>
      <c r="V1731" s="849"/>
      <c r="W1731" s="849"/>
      <c r="X1731" s="849">
        <v>0</v>
      </c>
      <c r="Y1731" s="849">
        <v>282600</v>
      </c>
      <c r="Z1731" s="850">
        <v>0.0472</v>
      </c>
    </row>
    <row r="1732" s="823" customFormat="1" ht="31.05" hidden="1" customHeight="1" outlineLevel="1" spans="1:26">
      <c r="A1732" s="846" t="s">
        <v>2931</v>
      </c>
      <c r="B1732" s="846" t="s">
        <v>10312</v>
      </c>
      <c r="C1732" s="846" t="s">
        <v>10322</v>
      </c>
      <c r="D1732" s="846" t="s">
        <v>9042</v>
      </c>
      <c r="E1732" s="847" t="s">
        <v>9445</v>
      </c>
      <c r="F1732" s="848" t="s">
        <v>9693</v>
      </c>
      <c r="G1732" s="846" t="s">
        <v>10305</v>
      </c>
      <c r="H1732" s="846" t="s">
        <v>6361</v>
      </c>
      <c r="I1732" s="849">
        <v>-104400</v>
      </c>
      <c r="J1732" s="849">
        <v>30</v>
      </c>
      <c r="K1732" s="849">
        <v>66880</v>
      </c>
      <c r="L1732" s="848" t="s">
        <v>8187</v>
      </c>
      <c r="M1732" s="849">
        <v>0</v>
      </c>
      <c r="N1732" s="849">
        <v>30</v>
      </c>
      <c r="O1732" s="849">
        <v>63400</v>
      </c>
      <c r="P1732" s="849">
        <v>-104400</v>
      </c>
      <c r="Q1732" s="846" t="s">
        <v>6337</v>
      </c>
      <c r="R1732" s="846"/>
      <c r="S1732" s="849"/>
      <c r="T1732" s="849"/>
      <c r="U1732" s="849"/>
      <c r="V1732" s="849"/>
      <c r="W1732" s="849"/>
      <c r="X1732" s="849">
        <v>0</v>
      </c>
      <c r="Y1732" s="849">
        <v>-104400</v>
      </c>
      <c r="Z1732" s="850">
        <v>-0.052</v>
      </c>
    </row>
    <row r="1733" s="823" customFormat="1" ht="31.05" hidden="1" customHeight="1" outlineLevel="1" spans="1:26">
      <c r="A1733" s="846" t="s">
        <v>2931</v>
      </c>
      <c r="B1733" s="846" t="s">
        <v>10312</v>
      </c>
      <c r="C1733" s="846" t="s">
        <v>10323</v>
      </c>
      <c r="D1733" s="846" t="s">
        <v>9031</v>
      </c>
      <c r="E1733" s="847" t="s">
        <v>9764</v>
      </c>
      <c r="F1733" s="848" t="s">
        <v>9532</v>
      </c>
      <c r="G1733" s="846" t="s">
        <v>10305</v>
      </c>
      <c r="H1733" s="846" t="s">
        <v>6361</v>
      </c>
      <c r="I1733" s="849">
        <v>239625</v>
      </c>
      <c r="J1733" s="849">
        <v>270</v>
      </c>
      <c r="K1733" s="849">
        <v>66062.5</v>
      </c>
      <c r="L1733" s="848" t="s">
        <v>9677</v>
      </c>
      <c r="M1733" s="849">
        <v>90</v>
      </c>
      <c r="N1733" s="849">
        <v>0</v>
      </c>
      <c r="O1733" s="849">
        <v>63400</v>
      </c>
      <c r="P1733" s="849">
        <v>239625</v>
      </c>
      <c r="Q1733" s="846" t="s">
        <v>6337</v>
      </c>
      <c r="R1733" s="846"/>
      <c r="S1733" s="849"/>
      <c r="T1733" s="849"/>
      <c r="U1733" s="849"/>
      <c r="V1733" s="849"/>
      <c r="W1733" s="849"/>
      <c r="X1733" s="849">
        <v>0</v>
      </c>
      <c r="Y1733" s="849">
        <v>239625</v>
      </c>
      <c r="Z1733" s="850">
        <v>0.0403</v>
      </c>
    </row>
    <row r="1734" s="823" customFormat="1" ht="31.05" hidden="1" customHeight="1" outlineLevel="1" spans="1:26">
      <c r="A1734" s="846" t="s">
        <v>2931</v>
      </c>
      <c r="B1734" s="846" t="s">
        <v>10324</v>
      </c>
      <c r="C1734" s="846" t="s">
        <v>10325</v>
      </c>
      <c r="D1734" s="846" t="s">
        <v>9034</v>
      </c>
      <c r="E1734" s="847" t="s">
        <v>9495</v>
      </c>
      <c r="F1734" s="848" t="s">
        <v>9699</v>
      </c>
      <c r="G1734" s="846" t="s">
        <v>10301</v>
      </c>
      <c r="H1734" s="846" t="s">
        <v>7459</v>
      </c>
      <c r="I1734" s="849">
        <v>82286.4</v>
      </c>
      <c r="J1734" s="849">
        <v>5356800</v>
      </c>
      <c r="K1734" s="849">
        <v>0.72</v>
      </c>
      <c r="L1734" s="848" t="s">
        <v>10326</v>
      </c>
      <c r="M1734" s="849">
        <v>2057160</v>
      </c>
      <c r="N1734" s="849">
        <v>0</v>
      </c>
      <c r="O1734" s="849">
        <v>0.68</v>
      </c>
      <c r="P1734" s="849">
        <v>82286.4</v>
      </c>
      <c r="Q1734" s="846" t="s">
        <v>6337</v>
      </c>
      <c r="R1734" s="846"/>
      <c r="S1734" s="849"/>
      <c r="T1734" s="849"/>
      <c r="U1734" s="849"/>
      <c r="V1734" s="849"/>
      <c r="W1734" s="849"/>
      <c r="X1734" s="849">
        <v>0</v>
      </c>
      <c r="Y1734" s="849">
        <v>82286.4</v>
      </c>
      <c r="Z1734" s="850">
        <v>0.0556</v>
      </c>
    </row>
    <row r="1735" s="823" customFormat="1" ht="31.05" hidden="1" customHeight="1" outlineLevel="1" spans="1:26">
      <c r="A1735" s="846" t="s">
        <v>2931</v>
      </c>
      <c r="B1735" s="846" t="s">
        <v>10312</v>
      </c>
      <c r="C1735" s="846" t="s">
        <v>10327</v>
      </c>
      <c r="D1735" s="846" t="s">
        <v>9030</v>
      </c>
      <c r="E1735" s="847" t="s">
        <v>9445</v>
      </c>
      <c r="F1735" s="848" t="s">
        <v>9532</v>
      </c>
      <c r="G1735" s="846" t="s">
        <v>10305</v>
      </c>
      <c r="H1735" s="846" t="s">
        <v>6361</v>
      </c>
      <c r="I1735" s="849">
        <v>-384480</v>
      </c>
      <c r="J1735" s="849">
        <v>108</v>
      </c>
      <c r="K1735" s="849">
        <v>66960</v>
      </c>
      <c r="L1735" s="848" t="s">
        <v>9676</v>
      </c>
      <c r="M1735" s="849">
        <v>0</v>
      </c>
      <c r="N1735" s="849">
        <v>108</v>
      </c>
      <c r="O1735" s="849">
        <v>63400</v>
      </c>
      <c r="P1735" s="849">
        <v>-384480</v>
      </c>
      <c r="Q1735" s="846" t="s">
        <v>6337</v>
      </c>
      <c r="R1735" s="846"/>
      <c r="S1735" s="849"/>
      <c r="T1735" s="849"/>
      <c r="U1735" s="849"/>
      <c r="V1735" s="849"/>
      <c r="W1735" s="849"/>
      <c r="X1735" s="849">
        <v>0</v>
      </c>
      <c r="Y1735" s="849">
        <v>-384480</v>
      </c>
      <c r="Z1735" s="850">
        <v>-0.0532</v>
      </c>
    </row>
    <row r="1736" s="823" customFormat="1" ht="31.05" hidden="1" customHeight="1" outlineLevel="1" spans="1:26">
      <c r="A1736" s="846" t="s">
        <v>2931</v>
      </c>
      <c r="B1736" s="846" t="s">
        <v>10328</v>
      </c>
      <c r="C1736" s="846" t="s">
        <v>10329</v>
      </c>
      <c r="D1736" s="846" t="s">
        <v>9027</v>
      </c>
      <c r="E1736" s="847" t="s">
        <v>9495</v>
      </c>
      <c r="F1736" s="848" t="s">
        <v>9643</v>
      </c>
      <c r="G1736" s="846" t="s">
        <v>10305</v>
      </c>
      <c r="H1736" s="846" t="s">
        <v>6361</v>
      </c>
      <c r="I1736" s="849">
        <v>-7550550</v>
      </c>
      <c r="J1736" s="849">
        <v>7000</v>
      </c>
      <c r="K1736" s="849">
        <v>121.35</v>
      </c>
      <c r="L1736" s="848" t="s">
        <v>9505</v>
      </c>
      <c r="M1736" s="849">
        <v>7000</v>
      </c>
      <c r="N1736" s="849">
        <v>0</v>
      </c>
      <c r="O1736" s="849">
        <v>1200</v>
      </c>
      <c r="P1736" s="849">
        <v>-7550550</v>
      </c>
      <c r="Q1736" s="846" t="s">
        <v>6337</v>
      </c>
      <c r="R1736" s="846"/>
      <c r="S1736" s="849"/>
      <c r="T1736" s="849"/>
      <c r="U1736" s="849"/>
      <c r="V1736" s="849"/>
      <c r="W1736" s="849"/>
      <c r="X1736" s="849">
        <v>0</v>
      </c>
      <c r="Y1736" s="849">
        <v>-7550550</v>
      </c>
      <c r="Z1736" s="850">
        <v>-8.8888</v>
      </c>
    </row>
    <row r="1737" s="823" customFormat="1" ht="31.05" hidden="1" customHeight="1" outlineLevel="1" spans="1:26">
      <c r="A1737" s="846" t="s">
        <v>2931</v>
      </c>
      <c r="B1737" s="846" t="s">
        <v>10330</v>
      </c>
      <c r="C1737" s="846" t="s">
        <v>10331</v>
      </c>
      <c r="D1737" s="846" t="s">
        <v>9035</v>
      </c>
      <c r="E1737" s="847" t="s">
        <v>9495</v>
      </c>
      <c r="F1737" s="848" t="s">
        <v>8079</v>
      </c>
      <c r="G1737" s="846" t="s">
        <v>10301</v>
      </c>
      <c r="H1737" s="846" t="s">
        <v>7459</v>
      </c>
      <c r="I1737" s="849">
        <v>-24867</v>
      </c>
      <c r="J1737" s="849">
        <v>4981500</v>
      </c>
      <c r="K1737" s="849">
        <v>0.68</v>
      </c>
      <c r="L1737" s="848" t="s">
        <v>9505</v>
      </c>
      <c r="M1737" s="849">
        <v>4981500</v>
      </c>
      <c r="N1737" s="849">
        <v>0</v>
      </c>
      <c r="O1737" s="849">
        <v>0.68</v>
      </c>
      <c r="P1737" s="849">
        <v>-24867</v>
      </c>
      <c r="Q1737" s="846" t="s">
        <v>6337</v>
      </c>
      <c r="R1737" s="846"/>
      <c r="S1737" s="849"/>
      <c r="T1737" s="849"/>
      <c r="U1737" s="849"/>
      <c r="V1737" s="849"/>
      <c r="W1737" s="849"/>
      <c r="X1737" s="849">
        <v>0</v>
      </c>
      <c r="Y1737" s="849">
        <v>-24867</v>
      </c>
      <c r="Z1737" s="850">
        <v>-0.0074</v>
      </c>
    </row>
    <row r="1738" s="823" customFormat="1" ht="31.05" hidden="1" customHeight="1" outlineLevel="1" spans="1:26">
      <c r="A1738" s="846" t="s">
        <v>2931</v>
      </c>
      <c r="B1738" s="846" t="s">
        <v>10332</v>
      </c>
      <c r="C1738" s="846" t="s">
        <v>10333</v>
      </c>
      <c r="D1738" s="846" t="s">
        <v>9026</v>
      </c>
      <c r="E1738" s="847" t="s">
        <v>9495</v>
      </c>
      <c r="F1738" s="848" t="s">
        <v>9747</v>
      </c>
      <c r="G1738" s="846" t="s">
        <v>10334</v>
      </c>
      <c r="H1738" s="846" t="s">
        <v>10335</v>
      </c>
      <c r="I1738" s="849">
        <v>-803600</v>
      </c>
      <c r="J1738" s="849">
        <v>100000</v>
      </c>
      <c r="K1738" s="849">
        <v>263.26</v>
      </c>
      <c r="L1738" s="848" t="s">
        <v>9599</v>
      </c>
      <c r="M1738" s="849">
        <v>100000</v>
      </c>
      <c r="N1738" s="849">
        <v>0</v>
      </c>
      <c r="O1738" s="849">
        <v>271.3</v>
      </c>
      <c r="P1738" s="849">
        <v>-803600</v>
      </c>
      <c r="Q1738" s="846" t="s">
        <v>6337</v>
      </c>
      <c r="R1738" s="846"/>
      <c r="S1738" s="849"/>
      <c r="T1738" s="849"/>
      <c r="U1738" s="849"/>
      <c r="V1738" s="849"/>
      <c r="W1738" s="849"/>
      <c r="X1738" s="849">
        <v>0</v>
      </c>
      <c r="Y1738" s="849">
        <v>-803600</v>
      </c>
      <c r="Z1738" s="850">
        <v>-0.0305</v>
      </c>
    </row>
    <row r="1739" s="823" customFormat="1" ht="31.05" hidden="1" customHeight="1" outlineLevel="1" spans="1:26">
      <c r="A1739" s="846" t="s">
        <v>2931</v>
      </c>
      <c r="B1739" s="846" t="s">
        <v>10336</v>
      </c>
      <c r="C1739" s="846" t="s">
        <v>10337</v>
      </c>
      <c r="D1739" s="846" t="s">
        <v>9039</v>
      </c>
      <c r="E1739" s="847" t="s">
        <v>9495</v>
      </c>
      <c r="F1739" s="848" t="s">
        <v>8079</v>
      </c>
      <c r="G1739" s="846" t="s">
        <v>10305</v>
      </c>
      <c r="H1739" s="846" t="s">
        <v>6361</v>
      </c>
      <c r="I1739" s="849">
        <v>-172320</v>
      </c>
      <c r="J1739" s="849">
        <v>48</v>
      </c>
      <c r="K1739" s="849">
        <v>416000</v>
      </c>
      <c r="L1739" s="848" t="s">
        <v>10338</v>
      </c>
      <c r="M1739" s="849">
        <v>48</v>
      </c>
      <c r="N1739" s="849">
        <v>0</v>
      </c>
      <c r="O1739" s="849">
        <v>419590</v>
      </c>
      <c r="P1739" s="849">
        <v>-172320</v>
      </c>
      <c r="Q1739" s="846" t="s">
        <v>6337</v>
      </c>
      <c r="R1739" s="846"/>
      <c r="S1739" s="849"/>
      <c r="T1739" s="849"/>
      <c r="U1739" s="849"/>
      <c r="V1739" s="849"/>
      <c r="W1739" s="849"/>
      <c r="X1739" s="849">
        <v>0</v>
      </c>
      <c r="Y1739" s="849">
        <v>-172320</v>
      </c>
      <c r="Z1739" s="850">
        <v>-0.0086</v>
      </c>
    </row>
    <row r="1740" s="823" customFormat="1" ht="31.05" hidden="1" customHeight="1" outlineLevel="1" spans="1:26">
      <c r="A1740" s="846" t="s">
        <v>2931</v>
      </c>
      <c r="B1740" s="846" t="s">
        <v>10312</v>
      </c>
      <c r="C1740" s="846" t="s">
        <v>10339</v>
      </c>
      <c r="D1740" s="846" t="s">
        <v>9025</v>
      </c>
      <c r="E1740" s="847" t="s">
        <v>9445</v>
      </c>
      <c r="F1740" s="848" t="s">
        <v>9643</v>
      </c>
      <c r="G1740" s="846" t="s">
        <v>10305</v>
      </c>
      <c r="H1740" s="846" t="s">
        <v>6361</v>
      </c>
      <c r="I1740" s="849">
        <v>-36000</v>
      </c>
      <c r="J1740" s="849">
        <v>60</v>
      </c>
      <c r="K1740" s="849">
        <v>64000</v>
      </c>
      <c r="L1740" s="848" t="s">
        <v>9643</v>
      </c>
      <c r="M1740" s="849">
        <v>0</v>
      </c>
      <c r="N1740" s="849">
        <v>60</v>
      </c>
      <c r="O1740" s="849">
        <v>63400</v>
      </c>
      <c r="P1740" s="849">
        <v>-36000</v>
      </c>
      <c r="Q1740" s="846" t="s">
        <v>6337</v>
      </c>
      <c r="R1740" s="846"/>
      <c r="S1740" s="849"/>
      <c r="T1740" s="849"/>
      <c r="U1740" s="849"/>
      <c r="V1740" s="849"/>
      <c r="W1740" s="849"/>
      <c r="X1740" s="849">
        <v>0</v>
      </c>
      <c r="Y1740" s="849">
        <v>-36000</v>
      </c>
      <c r="Z1740" s="850">
        <v>-0.0094</v>
      </c>
    </row>
    <row r="1741" s="823" customFormat="1" ht="31.05" hidden="1" customHeight="1" outlineLevel="1" spans="1:26">
      <c r="A1741" s="846" t="s">
        <v>2931</v>
      </c>
      <c r="B1741" s="846" t="s">
        <v>10312</v>
      </c>
      <c r="C1741" s="846" t="s">
        <v>10340</v>
      </c>
      <c r="D1741" s="846" t="s">
        <v>9031</v>
      </c>
      <c r="E1741" s="847" t="s">
        <v>9495</v>
      </c>
      <c r="F1741" s="848" t="s">
        <v>9728</v>
      </c>
      <c r="G1741" s="846" t="s">
        <v>10305</v>
      </c>
      <c r="H1741" s="846" t="s">
        <v>6361</v>
      </c>
      <c r="I1741" s="849">
        <v>8400</v>
      </c>
      <c r="J1741" s="849">
        <v>60</v>
      </c>
      <c r="K1741" s="849">
        <v>63540</v>
      </c>
      <c r="L1741" s="848" t="s">
        <v>10341</v>
      </c>
      <c r="M1741" s="849">
        <v>60</v>
      </c>
      <c r="N1741" s="849">
        <v>0</v>
      </c>
      <c r="O1741" s="849">
        <v>63400</v>
      </c>
      <c r="P1741" s="849">
        <v>8400</v>
      </c>
      <c r="Q1741" s="846" t="s">
        <v>6337</v>
      </c>
      <c r="R1741" s="846"/>
      <c r="S1741" s="849"/>
      <c r="T1741" s="849"/>
      <c r="U1741" s="849"/>
      <c r="V1741" s="849"/>
      <c r="W1741" s="849"/>
      <c r="X1741" s="849">
        <v>0</v>
      </c>
      <c r="Y1741" s="849">
        <v>8400</v>
      </c>
      <c r="Z1741" s="850">
        <v>0.0022</v>
      </c>
    </row>
    <row r="1742" s="823" customFormat="1" ht="31.05" hidden="1" customHeight="1" outlineLevel="1" spans="1:26">
      <c r="A1742" s="846" t="s">
        <v>2931</v>
      </c>
      <c r="B1742" s="846" t="s">
        <v>10342</v>
      </c>
      <c r="C1742" s="846" t="s">
        <v>10343</v>
      </c>
      <c r="D1742" s="846" t="s">
        <v>9041</v>
      </c>
      <c r="E1742" s="847" t="s">
        <v>9495</v>
      </c>
      <c r="F1742" s="848" t="s">
        <v>9747</v>
      </c>
      <c r="G1742" s="846" t="s">
        <v>10301</v>
      </c>
      <c r="H1742" s="846" t="s">
        <v>7459</v>
      </c>
      <c r="I1742" s="849">
        <v>0</v>
      </c>
      <c r="J1742" s="849">
        <v>3214080</v>
      </c>
      <c r="K1742" s="849">
        <v>0.68</v>
      </c>
      <c r="L1742" s="848" t="s">
        <v>9505</v>
      </c>
      <c r="M1742" s="849">
        <v>3214080</v>
      </c>
      <c r="N1742" s="849">
        <v>0</v>
      </c>
      <c r="O1742" s="849">
        <v>0.68</v>
      </c>
      <c r="P1742" s="849">
        <v>0</v>
      </c>
      <c r="Q1742" s="846" t="s">
        <v>6337</v>
      </c>
      <c r="R1742" s="846"/>
      <c r="S1742" s="849"/>
      <c r="T1742" s="849"/>
      <c r="U1742" s="849"/>
      <c r="V1742" s="849"/>
      <c r="W1742" s="849"/>
      <c r="X1742" s="849">
        <v>0</v>
      </c>
      <c r="Y1742" s="849">
        <v>0</v>
      </c>
      <c r="Z1742" s="850">
        <v>0</v>
      </c>
    </row>
    <row r="1743" s="823" customFormat="1" ht="31.05" hidden="1" customHeight="1" outlineLevel="1" spans="1:26">
      <c r="A1743" s="846" t="s">
        <v>2931</v>
      </c>
      <c r="B1743" s="846" t="s">
        <v>10328</v>
      </c>
      <c r="C1743" s="846" t="s">
        <v>10344</v>
      </c>
      <c r="D1743" s="846" t="s">
        <v>9023</v>
      </c>
      <c r="E1743" s="847" t="s">
        <v>9495</v>
      </c>
      <c r="F1743" s="848" t="s">
        <v>9643</v>
      </c>
      <c r="G1743" s="846" t="s">
        <v>10345</v>
      </c>
      <c r="H1743" s="846" t="s">
        <v>6361</v>
      </c>
      <c r="I1743" s="849">
        <v>-4850000</v>
      </c>
      <c r="J1743" s="849">
        <v>50000</v>
      </c>
      <c r="K1743" s="849">
        <v>903</v>
      </c>
      <c r="L1743" s="848" t="s">
        <v>9517</v>
      </c>
      <c r="M1743" s="849">
        <v>50000</v>
      </c>
      <c r="N1743" s="849">
        <v>0</v>
      </c>
      <c r="O1743" s="849">
        <v>1000</v>
      </c>
      <c r="P1743" s="849">
        <v>-4850000</v>
      </c>
      <c r="Q1743" s="846" t="s">
        <v>6337</v>
      </c>
      <c r="R1743" s="846"/>
      <c r="S1743" s="849"/>
      <c r="T1743" s="849"/>
      <c r="U1743" s="849"/>
      <c r="V1743" s="849"/>
      <c r="W1743" s="849"/>
      <c r="X1743" s="849">
        <v>0</v>
      </c>
      <c r="Y1743" s="849">
        <v>-4850000</v>
      </c>
      <c r="Z1743" s="850">
        <v>-0.1074</v>
      </c>
    </row>
    <row r="1744" s="823" customFormat="1" ht="31.05" hidden="1" customHeight="1" outlineLevel="1" spans="1:26">
      <c r="A1744" s="846" t="s">
        <v>2931</v>
      </c>
      <c r="B1744" s="846" t="s">
        <v>10346</v>
      </c>
      <c r="C1744" s="846" t="s">
        <v>10347</v>
      </c>
      <c r="D1744" s="846" t="s">
        <v>9028</v>
      </c>
      <c r="E1744" s="847" t="s">
        <v>9495</v>
      </c>
      <c r="F1744" s="848" t="s">
        <v>8004</v>
      </c>
      <c r="G1744" s="846" t="s">
        <v>10301</v>
      </c>
      <c r="H1744" s="846" t="s">
        <v>7459</v>
      </c>
      <c r="I1744" s="849">
        <v>0</v>
      </c>
      <c r="J1744" s="849">
        <v>4381500</v>
      </c>
      <c r="K1744" s="849">
        <v>0.68</v>
      </c>
      <c r="L1744" s="848" t="s">
        <v>9529</v>
      </c>
      <c r="M1744" s="849">
        <v>4381500</v>
      </c>
      <c r="N1744" s="849">
        <v>0</v>
      </c>
      <c r="O1744" s="849">
        <v>0.68</v>
      </c>
      <c r="P1744" s="849">
        <v>0</v>
      </c>
      <c r="Q1744" s="846" t="s">
        <v>6337</v>
      </c>
      <c r="R1744" s="846"/>
      <c r="S1744" s="849"/>
      <c r="T1744" s="849"/>
      <c r="U1744" s="849"/>
      <c r="V1744" s="849"/>
      <c r="W1744" s="849"/>
      <c r="X1744" s="849">
        <v>0</v>
      </c>
      <c r="Y1744" s="849">
        <v>0</v>
      </c>
      <c r="Z1744" s="850">
        <v>0</v>
      </c>
    </row>
    <row r="1745" s="823" customFormat="1" ht="25.35" customHeight="1" collapsed="1" spans="1:26">
      <c r="A1745" s="829" t="s">
        <v>2539</v>
      </c>
      <c r="B1745" s="829"/>
      <c r="C1745" s="829"/>
      <c r="D1745" s="829"/>
      <c r="E1745" s="829"/>
      <c r="F1745" s="829"/>
      <c r="G1745" s="829"/>
      <c r="H1745" s="829"/>
      <c r="I1745" s="838">
        <v>-45839779.2</v>
      </c>
      <c r="J1745" s="839">
        <v>1828566.88</v>
      </c>
      <c r="K1745" s="840"/>
      <c r="L1745" s="840"/>
      <c r="M1745" s="839">
        <v>1525719.53</v>
      </c>
      <c r="N1745" s="839">
        <v>70640.98</v>
      </c>
      <c r="O1745" s="840"/>
      <c r="P1745" s="839">
        <v>-51528056.63</v>
      </c>
      <c r="Q1745" s="840"/>
      <c r="R1745" s="844"/>
      <c r="S1745" s="844"/>
      <c r="T1745" s="844"/>
      <c r="U1745" s="844"/>
      <c r="V1745" s="844"/>
      <c r="W1745" s="845"/>
      <c r="X1745" s="845"/>
      <c r="Y1745" s="845"/>
      <c r="Z1745" s="845"/>
    </row>
    <row r="1746" s="823" customFormat="1" ht="31.05" hidden="1" customHeight="1" outlineLevel="1" spans="1:26">
      <c r="A1746" s="846" t="s">
        <v>2539</v>
      </c>
      <c r="B1746" s="846" t="s">
        <v>4656</v>
      </c>
      <c r="C1746" s="846" t="s">
        <v>4661</v>
      </c>
      <c r="D1746" s="846" t="s">
        <v>4655</v>
      </c>
      <c r="E1746" s="847" t="s">
        <v>9495</v>
      </c>
      <c r="F1746" s="848" t="s">
        <v>9997</v>
      </c>
      <c r="G1746" s="846" t="s">
        <v>9446</v>
      </c>
      <c r="H1746" s="846" t="s">
        <v>6361</v>
      </c>
      <c r="I1746" s="849">
        <v>1242234</v>
      </c>
      <c r="J1746" s="849">
        <v>5000</v>
      </c>
      <c r="K1746" s="849">
        <v>7200</v>
      </c>
      <c r="L1746" s="848" t="s">
        <v>9535</v>
      </c>
      <c r="M1746" s="849">
        <v>4140.78</v>
      </c>
      <c r="N1746" s="849">
        <v>0</v>
      </c>
      <c r="O1746" s="849">
        <v>6900</v>
      </c>
      <c r="P1746" s="849">
        <v>1242234</v>
      </c>
      <c r="Q1746" s="846" t="s">
        <v>6337</v>
      </c>
      <c r="R1746" s="846"/>
      <c r="S1746" s="849"/>
      <c r="T1746" s="849"/>
      <c r="U1746" s="849"/>
      <c r="V1746" s="849"/>
      <c r="W1746" s="849">
        <v>1242234</v>
      </c>
      <c r="X1746" s="849">
        <v>-29813616</v>
      </c>
      <c r="Y1746" s="849">
        <v>-28571382</v>
      </c>
      <c r="Z1746" s="850">
        <v>-0.9583</v>
      </c>
    </row>
    <row r="1747" s="823" customFormat="1" ht="31.05" hidden="1" customHeight="1" outlineLevel="1" spans="1:26">
      <c r="A1747" s="846" t="s">
        <v>2539</v>
      </c>
      <c r="B1747" s="846" t="s">
        <v>4656</v>
      </c>
      <c r="C1747" s="846" t="s">
        <v>4662</v>
      </c>
      <c r="D1747" s="846" t="s">
        <v>4655</v>
      </c>
      <c r="E1747" s="847" t="s">
        <v>9495</v>
      </c>
      <c r="F1747" s="848" t="s">
        <v>9490</v>
      </c>
      <c r="G1747" s="846" t="s">
        <v>9446</v>
      </c>
      <c r="H1747" s="846" t="s">
        <v>6361</v>
      </c>
      <c r="I1747" s="849">
        <v>500000</v>
      </c>
      <c r="J1747" s="849">
        <v>5000</v>
      </c>
      <c r="K1747" s="849">
        <v>7000</v>
      </c>
      <c r="L1747" s="848" t="s">
        <v>9580</v>
      </c>
      <c r="M1747" s="849">
        <v>5000</v>
      </c>
      <c r="N1747" s="849">
        <v>0</v>
      </c>
      <c r="O1747" s="849">
        <v>6900</v>
      </c>
      <c r="P1747" s="849">
        <v>500000</v>
      </c>
      <c r="Q1747" s="846" t="s">
        <v>6337</v>
      </c>
      <c r="R1747" s="846"/>
      <c r="S1747" s="849"/>
      <c r="T1747" s="849"/>
      <c r="U1747" s="849"/>
      <c r="V1747" s="849"/>
      <c r="W1747" s="849">
        <v>500000</v>
      </c>
      <c r="X1747" s="849">
        <v>-35000000</v>
      </c>
      <c r="Y1747" s="849">
        <v>-34500000</v>
      </c>
      <c r="Z1747" s="850">
        <v>-0.9857</v>
      </c>
    </row>
    <row r="1748" s="823" customFormat="1" ht="31.05" hidden="1" customHeight="1" outlineLevel="1" spans="1:26">
      <c r="A1748" s="846" t="s">
        <v>2539</v>
      </c>
      <c r="B1748" s="846" t="s">
        <v>4656</v>
      </c>
      <c r="C1748" s="846" t="s">
        <v>10348</v>
      </c>
      <c r="D1748" s="846" t="s">
        <v>4655</v>
      </c>
      <c r="E1748" s="847" t="s">
        <v>9495</v>
      </c>
      <c r="F1748" s="848" t="s">
        <v>8066</v>
      </c>
      <c r="G1748" s="846" t="s">
        <v>9446</v>
      </c>
      <c r="H1748" s="846" t="s">
        <v>6361</v>
      </c>
      <c r="I1748" s="849">
        <v>-1800000</v>
      </c>
      <c r="J1748" s="849">
        <v>4500</v>
      </c>
      <c r="K1748" s="849">
        <v>6500</v>
      </c>
      <c r="L1748" s="848" t="s">
        <v>9580</v>
      </c>
      <c r="M1748" s="849">
        <v>4500</v>
      </c>
      <c r="N1748" s="849">
        <v>0</v>
      </c>
      <c r="O1748" s="849">
        <v>6900</v>
      </c>
      <c r="P1748" s="849">
        <v>-1800000</v>
      </c>
      <c r="Q1748" s="846" t="s">
        <v>6337</v>
      </c>
      <c r="R1748" s="846"/>
      <c r="S1748" s="849"/>
      <c r="T1748" s="849"/>
      <c r="U1748" s="849"/>
      <c r="V1748" s="849"/>
      <c r="W1748" s="849">
        <v>-1800000</v>
      </c>
      <c r="X1748" s="849">
        <v>-9700000</v>
      </c>
      <c r="Y1748" s="849">
        <v>-11500000</v>
      </c>
      <c r="Z1748" s="850">
        <v>-0.3932</v>
      </c>
    </row>
    <row r="1749" s="823" customFormat="1" ht="31.05" hidden="1" customHeight="1" outlineLevel="1" spans="1:26">
      <c r="A1749" s="846" t="s">
        <v>2539</v>
      </c>
      <c r="B1749" s="846" t="s">
        <v>7315</v>
      </c>
      <c r="C1749" s="846" t="s">
        <v>7313</v>
      </c>
      <c r="D1749" s="846" t="s">
        <v>7314</v>
      </c>
      <c r="E1749" s="847" t="s">
        <v>9495</v>
      </c>
      <c r="F1749" s="848" t="s">
        <v>8071</v>
      </c>
      <c r="G1749" s="846" t="s">
        <v>9446</v>
      </c>
      <c r="H1749" s="846" t="s">
        <v>6361</v>
      </c>
      <c r="I1749" s="849">
        <v>600000</v>
      </c>
      <c r="J1749" s="849">
        <v>1000</v>
      </c>
      <c r="K1749" s="849">
        <v>6000</v>
      </c>
      <c r="L1749" s="848" t="s">
        <v>9527</v>
      </c>
      <c r="M1749" s="849">
        <v>1000</v>
      </c>
      <c r="N1749" s="849">
        <v>0</v>
      </c>
      <c r="O1749" s="849">
        <v>5400</v>
      </c>
      <c r="P1749" s="849">
        <v>600000</v>
      </c>
      <c r="Q1749" s="846" t="s">
        <v>6337</v>
      </c>
      <c r="R1749" s="846"/>
      <c r="S1749" s="849"/>
      <c r="T1749" s="849"/>
      <c r="U1749" s="849"/>
      <c r="V1749" s="849"/>
      <c r="W1749" s="849">
        <v>600000</v>
      </c>
      <c r="X1749" s="849">
        <v>-7200000</v>
      </c>
      <c r="Y1749" s="849">
        <v>-6600000</v>
      </c>
      <c r="Z1749" s="850">
        <v>-1.1</v>
      </c>
    </row>
    <row r="1750" s="823" customFormat="1" ht="31.05" hidden="1" customHeight="1" outlineLevel="1" spans="1:26">
      <c r="A1750" s="846" t="s">
        <v>2539</v>
      </c>
      <c r="B1750" s="846" t="s">
        <v>10349</v>
      </c>
      <c r="C1750" s="846" t="s">
        <v>10350</v>
      </c>
      <c r="D1750" s="846" t="s">
        <v>8994</v>
      </c>
      <c r="E1750" s="847" t="s">
        <v>9495</v>
      </c>
      <c r="F1750" s="848" t="s">
        <v>9499</v>
      </c>
      <c r="G1750" s="846" t="s">
        <v>9446</v>
      </c>
      <c r="H1750" s="846" t="s">
        <v>6361</v>
      </c>
      <c r="I1750" s="849">
        <v>-140419.29</v>
      </c>
      <c r="J1750" s="849">
        <v>4900</v>
      </c>
      <c r="K1750" s="849">
        <v>7722.45</v>
      </c>
      <c r="L1750" s="848" t="s">
        <v>9699</v>
      </c>
      <c r="M1750" s="849">
        <v>1071.48</v>
      </c>
      <c r="N1750" s="849">
        <v>0</v>
      </c>
      <c r="O1750" s="849">
        <v>7297.14</v>
      </c>
      <c r="P1750" s="849">
        <v>-140419.29</v>
      </c>
      <c r="Q1750" s="846" t="s">
        <v>6337</v>
      </c>
      <c r="R1750" s="846"/>
      <c r="S1750" s="849"/>
      <c r="T1750" s="849"/>
      <c r="U1750" s="849"/>
      <c r="V1750" s="849"/>
      <c r="W1750" s="849">
        <v>-140419.29</v>
      </c>
      <c r="X1750" s="849">
        <v>3598.94</v>
      </c>
      <c r="Y1750" s="849">
        <v>-136820.35</v>
      </c>
      <c r="Z1750" s="850">
        <v>-0.0165</v>
      </c>
    </row>
    <row r="1751" s="823" customFormat="1" ht="31.05" hidden="1" customHeight="1" outlineLevel="1" spans="1:26">
      <c r="A1751" s="846" t="s">
        <v>2539</v>
      </c>
      <c r="B1751" s="846" t="s">
        <v>10349</v>
      </c>
      <c r="C1751" s="846" t="s">
        <v>10351</v>
      </c>
      <c r="D1751" s="846" t="s">
        <v>8994</v>
      </c>
      <c r="E1751" s="847" t="s">
        <v>9495</v>
      </c>
      <c r="F1751" s="848" t="s">
        <v>9532</v>
      </c>
      <c r="G1751" s="846" t="s">
        <v>9446</v>
      </c>
      <c r="H1751" s="846" t="s">
        <v>6361</v>
      </c>
      <c r="I1751" s="849">
        <v>-1374078.92</v>
      </c>
      <c r="J1751" s="849">
        <v>6550</v>
      </c>
      <c r="K1751" s="849">
        <v>7473.66</v>
      </c>
      <c r="L1751" s="848" t="s">
        <v>9681</v>
      </c>
      <c r="M1751" s="849">
        <v>5495.14</v>
      </c>
      <c r="N1751" s="849">
        <v>0</v>
      </c>
      <c r="O1751" s="849">
        <v>7716.76</v>
      </c>
      <c r="P1751" s="849">
        <v>-1374078.92</v>
      </c>
      <c r="Q1751" s="846" t="s">
        <v>6337</v>
      </c>
      <c r="R1751" s="846"/>
      <c r="S1751" s="849"/>
      <c r="T1751" s="849"/>
      <c r="U1751" s="849"/>
      <c r="V1751" s="849"/>
      <c r="W1751" s="849">
        <v>-1374078.92</v>
      </c>
      <c r="X1751" s="849">
        <v>7887785</v>
      </c>
      <c r="Y1751" s="849">
        <v>6513706.08</v>
      </c>
      <c r="Z1751" s="850">
        <v>0.1586</v>
      </c>
    </row>
    <row r="1752" s="823" customFormat="1" ht="31.05" hidden="1" customHeight="1" outlineLevel="1" spans="1:26">
      <c r="A1752" s="846" t="s">
        <v>2539</v>
      </c>
      <c r="B1752" s="846" t="s">
        <v>10352</v>
      </c>
      <c r="C1752" s="846" t="s">
        <v>10353</v>
      </c>
      <c r="D1752" s="846" t="s">
        <v>8944</v>
      </c>
      <c r="E1752" s="847" t="s">
        <v>9495</v>
      </c>
      <c r="F1752" s="848" t="s">
        <v>9494</v>
      </c>
      <c r="G1752" s="846" t="s">
        <v>9446</v>
      </c>
      <c r="H1752" s="846" t="s">
        <v>6361</v>
      </c>
      <c r="I1752" s="849">
        <v>-300148.21</v>
      </c>
      <c r="J1752" s="849">
        <v>5000</v>
      </c>
      <c r="K1752" s="849">
        <v>6290</v>
      </c>
      <c r="L1752" s="848" t="s">
        <v>10326</v>
      </c>
      <c r="M1752" s="849">
        <v>686.84</v>
      </c>
      <c r="N1752" s="849">
        <v>0</v>
      </c>
      <c r="O1752" s="849">
        <v>6727</v>
      </c>
      <c r="P1752" s="849">
        <v>-300148.21</v>
      </c>
      <c r="Q1752" s="846" t="s">
        <v>6337</v>
      </c>
      <c r="R1752" s="846"/>
      <c r="S1752" s="849"/>
      <c r="T1752" s="849"/>
      <c r="U1752" s="849"/>
      <c r="V1752" s="849"/>
      <c r="W1752" s="849">
        <v>-300148.21</v>
      </c>
      <c r="X1752" s="849">
        <v>-4296548.04</v>
      </c>
      <c r="Y1752" s="849">
        <v>-4596696.25</v>
      </c>
      <c r="Z1752" s="850">
        <v>-1.064</v>
      </c>
    </row>
    <row r="1753" s="823" customFormat="1" ht="31.05" hidden="1" customHeight="1" outlineLevel="1" spans="1:26">
      <c r="A1753" s="846" t="s">
        <v>2539</v>
      </c>
      <c r="B1753" s="846" t="s">
        <v>10352</v>
      </c>
      <c r="C1753" s="846" t="s">
        <v>10354</v>
      </c>
      <c r="D1753" s="846" t="s">
        <v>8989</v>
      </c>
      <c r="E1753" s="847" t="s">
        <v>9495</v>
      </c>
      <c r="F1753" s="848" t="s">
        <v>8074</v>
      </c>
      <c r="G1753" s="846" t="s">
        <v>9446</v>
      </c>
      <c r="H1753" s="846" t="s">
        <v>7650</v>
      </c>
      <c r="I1753" s="849">
        <v>1729000</v>
      </c>
      <c r="J1753" s="849">
        <v>7000</v>
      </c>
      <c r="K1753" s="849">
        <v>6400</v>
      </c>
      <c r="L1753" s="848" t="s">
        <v>10355</v>
      </c>
      <c r="M1753" s="849">
        <v>7000</v>
      </c>
      <c r="N1753" s="849">
        <v>0</v>
      </c>
      <c r="O1753" s="849">
        <v>6647</v>
      </c>
      <c r="P1753" s="849">
        <v>1729000</v>
      </c>
      <c r="Q1753" s="846" t="s">
        <v>6337</v>
      </c>
      <c r="R1753" s="846"/>
      <c r="S1753" s="849"/>
      <c r="T1753" s="849"/>
      <c r="U1753" s="849"/>
      <c r="V1753" s="849"/>
      <c r="W1753" s="849">
        <v>1729000</v>
      </c>
      <c r="X1753" s="849">
        <v>44540455</v>
      </c>
      <c r="Y1753" s="849">
        <v>45521925</v>
      </c>
      <c r="Z1753" s="850">
        <v>0.9994</v>
      </c>
    </row>
    <row r="1754" s="823" customFormat="1" ht="31.05" hidden="1" customHeight="1" outlineLevel="1" spans="1:26">
      <c r="A1754" s="846" t="s">
        <v>2539</v>
      </c>
      <c r="B1754" s="846" t="s">
        <v>10356</v>
      </c>
      <c r="C1754" s="846" t="s">
        <v>10357</v>
      </c>
      <c r="D1754" s="846" t="s">
        <v>8992</v>
      </c>
      <c r="E1754" s="847" t="s">
        <v>9495</v>
      </c>
      <c r="F1754" s="848" t="s">
        <v>8116</v>
      </c>
      <c r="G1754" s="846" t="s">
        <v>9446</v>
      </c>
      <c r="H1754" s="846" t="s">
        <v>7650</v>
      </c>
      <c r="I1754" s="849">
        <v>-540000</v>
      </c>
      <c r="J1754" s="849">
        <v>2200</v>
      </c>
      <c r="K1754" s="849">
        <v>5700</v>
      </c>
      <c r="L1754" s="848" t="s">
        <v>10358</v>
      </c>
      <c r="M1754" s="849">
        <v>900</v>
      </c>
      <c r="N1754" s="849">
        <v>0</v>
      </c>
      <c r="O1754" s="849">
        <v>5100</v>
      </c>
      <c r="P1754" s="849">
        <v>-540000</v>
      </c>
      <c r="Q1754" s="846" t="s">
        <v>6337</v>
      </c>
      <c r="R1754" s="846"/>
      <c r="S1754" s="849"/>
      <c r="T1754" s="849"/>
      <c r="U1754" s="849"/>
      <c r="V1754" s="849"/>
      <c r="W1754" s="849">
        <v>-540000</v>
      </c>
      <c r="X1754" s="849">
        <v>210000</v>
      </c>
      <c r="Y1754" s="849">
        <v>750000</v>
      </c>
      <c r="Z1754" s="850">
        <v>0.1462</v>
      </c>
    </row>
    <row r="1755" s="823" customFormat="1" ht="31.05" hidden="1" customHeight="1" outlineLevel="1" spans="1:26">
      <c r="A1755" s="846" t="s">
        <v>2539</v>
      </c>
      <c r="B1755" s="846" t="s">
        <v>10359</v>
      </c>
      <c r="C1755" s="846" t="s">
        <v>10360</v>
      </c>
      <c r="D1755" s="846" t="s">
        <v>8951</v>
      </c>
      <c r="E1755" s="847" t="s">
        <v>9495</v>
      </c>
      <c r="F1755" s="848" t="s">
        <v>9624</v>
      </c>
      <c r="G1755" s="846" t="s">
        <v>9446</v>
      </c>
      <c r="H1755" s="846" t="s">
        <v>7650</v>
      </c>
      <c r="I1755" s="849">
        <v>568837.5</v>
      </c>
      <c r="J1755" s="849">
        <v>2462.5</v>
      </c>
      <c r="K1755" s="849">
        <v>6059</v>
      </c>
      <c r="L1755" s="848" t="s">
        <v>9676</v>
      </c>
      <c r="M1755" s="849">
        <v>2462.5</v>
      </c>
      <c r="N1755" s="849">
        <v>0</v>
      </c>
      <c r="O1755" s="849">
        <v>6290</v>
      </c>
      <c r="P1755" s="849">
        <v>568837.5</v>
      </c>
      <c r="Q1755" s="846" t="s">
        <v>6337</v>
      </c>
      <c r="R1755" s="846"/>
      <c r="S1755" s="849"/>
      <c r="T1755" s="849"/>
      <c r="U1755" s="849"/>
      <c r="V1755" s="849"/>
      <c r="W1755" s="849">
        <v>568837.5</v>
      </c>
      <c r="X1755" s="849">
        <v>0</v>
      </c>
      <c r="Y1755" s="849">
        <v>568837.5</v>
      </c>
      <c r="Z1755" s="850">
        <v>-0.0381</v>
      </c>
    </row>
    <row r="1756" s="823" customFormat="1" ht="31.05" hidden="1" customHeight="1" outlineLevel="1" spans="1:26">
      <c r="A1756" s="846" t="s">
        <v>2539</v>
      </c>
      <c r="B1756" s="846" t="s">
        <v>10361</v>
      </c>
      <c r="C1756" s="846" t="s">
        <v>10362</v>
      </c>
      <c r="D1756" s="846" t="s">
        <v>8962</v>
      </c>
      <c r="E1756" s="847" t="s">
        <v>9495</v>
      </c>
      <c r="F1756" s="848" t="s">
        <v>8187</v>
      </c>
      <c r="G1756" s="846" t="s">
        <v>9446</v>
      </c>
      <c r="H1756" s="846" t="s">
        <v>7650</v>
      </c>
      <c r="I1756" s="849">
        <v>4256000</v>
      </c>
      <c r="J1756" s="849">
        <v>7000</v>
      </c>
      <c r="K1756" s="849">
        <v>7380</v>
      </c>
      <c r="L1756" s="848" t="s">
        <v>9745</v>
      </c>
      <c r="M1756" s="849">
        <v>7000</v>
      </c>
      <c r="N1756" s="849">
        <v>0</v>
      </c>
      <c r="O1756" s="849">
        <v>7988</v>
      </c>
      <c r="P1756" s="849">
        <v>4256000</v>
      </c>
      <c r="Q1756" s="846" t="s">
        <v>6337</v>
      </c>
      <c r="R1756" s="846"/>
      <c r="S1756" s="849"/>
      <c r="T1756" s="849"/>
      <c r="U1756" s="849"/>
      <c r="V1756" s="849"/>
      <c r="W1756" s="849">
        <v>4256000</v>
      </c>
      <c r="X1756" s="849">
        <v>10332000</v>
      </c>
      <c r="Y1756" s="849">
        <v>12189380</v>
      </c>
      <c r="Z1756" s="850">
        <v>-0.2316</v>
      </c>
    </row>
    <row r="1757" s="823" customFormat="1" ht="31.05" hidden="1" customHeight="1" outlineLevel="1" spans="1:26">
      <c r="A1757" s="846" t="s">
        <v>2539</v>
      </c>
      <c r="B1757" s="846" t="s">
        <v>8545</v>
      </c>
      <c r="C1757" s="846" t="s">
        <v>10363</v>
      </c>
      <c r="D1757" s="846" t="s">
        <v>8811</v>
      </c>
      <c r="E1757" s="847" t="s">
        <v>9495</v>
      </c>
      <c r="F1757" s="848" t="s">
        <v>9549</v>
      </c>
      <c r="G1757" s="846" t="s">
        <v>9446</v>
      </c>
      <c r="H1757" s="846" t="s">
        <v>7650</v>
      </c>
      <c r="I1757" s="849">
        <v>-338500</v>
      </c>
      <c r="J1757" s="849">
        <v>500</v>
      </c>
      <c r="K1757" s="849">
        <v>7313</v>
      </c>
      <c r="L1757" s="848" t="s">
        <v>9790</v>
      </c>
      <c r="M1757" s="849">
        <v>500</v>
      </c>
      <c r="N1757" s="849">
        <v>0</v>
      </c>
      <c r="O1757" s="849">
        <v>7990</v>
      </c>
      <c r="P1757" s="849">
        <v>-338500</v>
      </c>
      <c r="Q1757" s="846" t="s">
        <v>6337</v>
      </c>
      <c r="R1757" s="846"/>
      <c r="S1757" s="849"/>
      <c r="T1757" s="849"/>
      <c r="U1757" s="849"/>
      <c r="V1757" s="849"/>
      <c r="W1757" s="849">
        <v>-338500</v>
      </c>
      <c r="X1757" s="849">
        <v>365650</v>
      </c>
      <c r="Y1757" s="849">
        <v>704150</v>
      </c>
      <c r="Z1757" s="850">
        <v>0.1926</v>
      </c>
    </row>
    <row r="1758" s="823" customFormat="1" ht="31.05" hidden="1" customHeight="1" outlineLevel="1" spans="1:26">
      <c r="A1758" s="846" t="s">
        <v>2539</v>
      </c>
      <c r="B1758" s="846" t="s">
        <v>8545</v>
      </c>
      <c r="C1758" s="846" t="s">
        <v>10364</v>
      </c>
      <c r="D1758" s="846" t="s">
        <v>8847</v>
      </c>
      <c r="E1758" s="847" t="s">
        <v>9495</v>
      </c>
      <c r="F1758" s="848" t="s">
        <v>9643</v>
      </c>
      <c r="G1758" s="846" t="s">
        <v>9446</v>
      </c>
      <c r="H1758" s="846" t="s">
        <v>7650</v>
      </c>
      <c r="I1758" s="849">
        <v>-362000</v>
      </c>
      <c r="J1758" s="849">
        <v>1000</v>
      </c>
      <c r="K1758" s="849">
        <v>7628</v>
      </c>
      <c r="L1758" s="848" t="s">
        <v>9709</v>
      </c>
      <c r="M1758" s="849">
        <v>1000</v>
      </c>
      <c r="N1758" s="849">
        <v>0</v>
      </c>
      <c r="O1758" s="849">
        <v>7990</v>
      </c>
      <c r="P1758" s="849">
        <v>-362000</v>
      </c>
      <c r="Q1758" s="846" t="s">
        <v>6337</v>
      </c>
      <c r="R1758" s="846"/>
      <c r="S1758" s="849"/>
      <c r="T1758" s="849"/>
      <c r="U1758" s="849"/>
      <c r="V1758" s="849"/>
      <c r="W1758" s="849">
        <v>-362000</v>
      </c>
      <c r="X1758" s="849">
        <v>762800</v>
      </c>
      <c r="Y1758" s="849">
        <v>1124800</v>
      </c>
      <c r="Z1758" s="850">
        <v>0.1475</v>
      </c>
    </row>
    <row r="1759" s="823" customFormat="1" ht="31.05" hidden="1" customHeight="1" outlineLevel="1" spans="1:26">
      <c r="A1759" s="846" t="s">
        <v>2539</v>
      </c>
      <c r="B1759" s="846" t="s">
        <v>8545</v>
      </c>
      <c r="C1759" s="846" t="s">
        <v>10365</v>
      </c>
      <c r="D1759" s="846" t="s">
        <v>8832</v>
      </c>
      <c r="E1759" s="847" t="s">
        <v>9495</v>
      </c>
      <c r="F1759" s="848" t="s">
        <v>9642</v>
      </c>
      <c r="G1759" s="846" t="s">
        <v>9446</v>
      </c>
      <c r="H1759" s="846" t="s">
        <v>7650</v>
      </c>
      <c r="I1759" s="849">
        <v>-300000</v>
      </c>
      <c r="J1759" s="849">
        <v>500</v>
      </c>
      <c r="K1759" s="849">
        <v>7390</v>
      </c>
      <c r="L1759" s="848" t="s">
        <v>9790</v>
      </c>
      <c r="M1759" s="849">
        <v>500</v>
      </c>
      <c r="N1759" s="849">
        <v>0</v>
      </c>
      <c r="O1759" s="849">
        <v>7990</v>
      </c>
      <c r="P1759" s="849">
        <v>-300000</v>
      </c>
      <c r="Q1759" s="846" t="s">
        <v>6337</v>
      </c>
      <c r="R1759" s="846"/>
      <c r="S1759" s="849"/>
      <c r="T1759" s="849"/>
      <c r="U1759" s="849"/>
      <c r="V1759" s="849"/>
      <c r="W1759" s="849">
        <v>-300000</v>
      </c>
      <c r="X1759" s="849">
        <v>369500</v>
      </c>
      <c r="Y1759" s="849">
        <v>669500</v>
      </c>
      <c r="Z1759" s="850">
        <v>0.1812</v>
      </c>
    </row>
    <row r="1760" s="823" customFormat="1" ht="31.05" hidden="1" customHeight="1" outlineLevel="1" spans="1:26">
      <c r="A1760" s="846" t="s">
        <v>2539</v>
      </c>
      <c r="B1760" s="846" t="s">
        <v>8545</v>
      </c>
      <c r="C1760" s="846" t="s">
        <v>10366</v>
      </c>
      <c r="D1760" s="846" t="s">
        <v>8832</v>
      </c>
      <c r="E1760" s="847" t="s">
        <v>9495</v>
      </c>
      <c r="F1760" s="848" t="s">
        <v>8004</v>
      </c>
      <c r="G1760" s="846" t="s">
        <v>9446</v>
      </c>
      <c r="H1760" s="846" t="s">
        <v>7650</v>
      </c>
      <c r="I1760" s="849">
        <v>60000</v>
      </c>
      <c r="J1760" s="849">
        <v>1500</v>
      </c>
      <c r="K1760" s="849">
        <v>8030</v>
      </c>
      <c r="L1760" s="848" t="s">
        <v>9709</v>
      </c>
      <c r="M1760" s="849">
        <v>1500</v>
      </c>
      <c r="N1760" s="849">
        <v>0</v>
      </c>
      <c r="O1760" s="849">
        <v>7990</v>
      </c>
      <c r="P1760" s="849">
        <v>60000</v>
      </c>
      <c r="Q1760" s="846" t="s">
        <v>6337</v>
      </c>
      <c r="R1760" s="846"/>
      <c r="S1760" s="849"/>
      <c r="T1760" s="849"/>
      <c r="U1760" s="849"/>
      <c r="V1760" s="849"/>
      <c r="W1760" s="849">
        <v>60000</v>
      </c>
      <c r="X1760" s="849">
        <v>0</v>
      </c>
      <c r="Y1760" s="849">
        <v>-60000</v>
      </c>
      <c r="Z1760" s="850">
        <v>-0.005</v>
      </c>
    </row>
    <row r="1761" s="823" customFormat="1" ht="31.05" hidden="1" customHeight="1" outlineLevel="1" spans="1:26">
      <c r="A1761" s="846" t="s">
        <v>2539</v>
      </c>
      <c r="B1761" s="846" t="s">
        <v>8545</v>
      </c>
      <c r="C1761" s="846" t="s">
        <v>10367</v>
      </c>
      <c r="D1761" s="846" t="s">
        <v>8791</v>
      </c>
      <c r="E1761" s="847" t="s">
        <v>9495</v>
      </c>
      <c r="F1761" s="848" t="s">
        <v>9642</v>
      </c>
      <c r="G1761" s="846" t="s">
        <v>9446</v>
      </c>
      <c r="H1761" s="846" t="s">
        <v>7650</v>
      </c>
      <c r="I1761" s="849">
        <v>-280000</v>
      </c>
      <c r="J1761" s="849">
        <v>500</v>
      </c>
      <c r="K1761" s="849">
        <v>7430</v>
      </c>
      <c r="L1761" s="848" t="s">
        <v>9790</v>
      </c>
      <c r="M1761" s="849">
        <v>500</v>
      </c>
      <c r="N1761" s="849">
        <v>0</v>
      </c>
      <c r="O1761" s="849">
        <v>7990</v>
      </c>
      <c r="P1761" s="849">
        <v>-280000</v>
      </c>
      <c r="Q1761" s="846" t="s">
        <v>6337</v>
      </c>
      <c r="R1761" s="846"/>
      <c r="S1761" s="849"/>
      <c r="T1761" s="849"/>
      <c r="U1761" s="849"/>
      <c r="V1761" s="849"/>
      <c r="W1761" s="849">
        <v>-280000</v>
      </c>
      <c r="X1761" s="849">
        <v>371500</v>
      </c>
      <c r="Y1761" s="849">
        <v>651500</v>
      </c>
      <c r="Z1761" s="850">
        <v>0.1754</v>
      </c>
    </row>
    <row r="1762" s="823" customFormat="1" ht="31.05" hidden="1" customHeight="1" outlineLevel="1" spans="1:26">
      <c r="A1762" s="846" t="s">
        <v>2539</v>
      </c>
      <c r="B1762" s="846" t="s">
        <v>7853</v>
      </c>
      <c r="C1762" s="846" t="s">
        <v>10368</v>
      </c>
      <c r="D1762" s="846" t="s">
        <v>8961</v>
      </c>
      <c r="E1762" s="847" t="s">
        <v>9495</v>
      </c>
      <c r="F1762" s="848" t="s">
        <v>9642</v>
      </c>
      <c r="G1762" s="846" t="s">
        <v>9446</v>
      </c>
      <c r="H1762" s="846" t="s">
        <v>7650</v>
      </c>
      <c r="I1762" s="849">
        <v>18000</v>
      </c>
      <c r="J1762" s="849">
        <v>500</v>
      </c>
      <c r="K1762" s="849">
        <v>2461</v>
      </c>
      <c r="L1762" s="848" t="s">
        <v>9535</v>
      </c>
      <c r="M1762" s="849">
        <v>500</v>
      </c>
      <c r="N1762" s="849">
        <v>0</v>
      </c>
      <c r="O1762" s="849">
        <v>2425</v>
      </c>
      <c r="P1762" s="849">
        <v>18000</v>
      </c>
      <c r="Q1762" s="846" t="s">
        <v>6337</v>
      </c>
      <c r="R1762" s="846"/>
      <c r="S1762" s="849"/>
      <c r="T1762" s="849"/>
      <c r="U1762" s="849"/>
      <c r="V1762" s="849"/>
      <c r="W1762" s="849">
        <v>18000</v>
      </c>
      <c r="X1762" s="849">
        <v>0</v>
      </c>
      <c r="Y1762" s="849">
        <v>18000</v>
      </c>
      <c r="Z1762" s="850">
        <v>0.0146</v>
      </c>
    </row>
    <row r="1763" s="823" customFormat="1" ht="31.05" hidden="1" customHeight="1" outlineLevel="1" spans="1:26">
      <c r="A1763" s="846" t="s">
        <v>2539</v>
      </c>
      <c r="B1763" s="846" t="s">
        <v>7853</v>
      </c>
      <c r="C1763" s="846" t="s">
        <v>10369</v>
      </c>
      <c r="D1763" s="846" t="s">
        <v>8961</v>
      </c>
      <c r="E1763" s="847" t="s">
        <v>9495</v>
      </c>
      <c r="F1763" s="848" t="s">
        <v>9728</v>
      </c>
      <c r="G1763" s="846" t="s">
        <v>9446</v>
      </c>
      <c r="H1763" s="846" t="s">
        <v>7650</v>
      </c>
      <c r="I1763" s="849">
        <v>18000</v>
      </c>
      <c r="J1763" s="849">
        <v>500</v>
      </c>
      <c r="K1763" s="849">
        <v>2461</v>
      </c>
      <c r="L1763" s="848" t="s">
        <v>9541</v>
      </c>
      <c r="M1763" s="849">
        <v>500</v>
      </c>
      <c r="N1763" s="849">
        <v>0</v>
      </c>
      <c r="O1763" s="849">
        <v>2425</v>
      </c>
      <c r="P1763" s="849">
        <v>18000</v>
      </c>
      <c r="Q1763" s="846" t="s">
        <v>6337</v>
      </c>
      <c r="R1763" s="846"/>
      <c r="S1763" s="849"/>
      <c r="T1763" s="849"/>
      <c r="U1763" s="849"/>
      <c r="V1763" s="849"/>
      <c r="W1763" s="849">
        <v>18000</v>
      </c>
      <c r="X1763" s="849">
        <v>0</v>
      </c>
      <c r="Y1763" s="849">
        <v>18000</v>
      </c>
      <c r="Z1763" s="850">
        <v>0.0146</v>
      </c>
    </row>
    <row r="1764" s="823" customFormat="1" ht="31.05" hidden="1" customHeight="1" outlineLevel="1" spans="1:26">
      <c r="A1764" s="846" t="s">
        <v>2539</v>
      </c>
      <c r="B1764" s="846" t="s">
        <v>7853</v>
      </c>
      <c r="C1764" s="846" t="s">
        <v>10370</v>
      </c>
      <c r="D1764" s="846" t="s">
        <v>8709</v>
      </c>
      <c r="E1764" s="847" t="s">
        <v>9495</v>
      </c>
      <c r="F1764" s="848" t="s">
        <v>9642</v>
      </c>
      <c r="G1764" s="846" t="s">
        <v>9446</v>
      </c>
      <c r="H1764" s="846" t="s">
        <v>7650</v>
      </c>
      <c r="I1764" s="849">
        <v>250000</v>
      </c>
      <c r="J1764" s="849">
        <v>3000</v>
      </c>
      <c r="K1764" s="849">
        <v>2550</v>
      </c>
      <c r="L1764" s="848" t="s">
        <v>9681</v>
      </c>
      <c r="M1764" s="849">
        <v>2000</v>
      </c>
      <c r="N1764" s="849">
        <v>0</v>
      </c>
      <c r="O1764" s="849">
        <v>2425</v>
      </c>
      <c r="P1764" s="849">
        <v>250000</v>
      </c>
      <c r="Q1764" s="846" t="s">
        <v>6337</v>
      </c>
      <c r="R1764" s="846"/>
      <c r="S1764" s="849"/>
      <c r="T1764" s="849"/>
      <c r="U1764" s="849"/>
      <c r="V1764" s="849"/>
      <c r="W1764" s="849">
        <v>250000</v>
      </c>
      <c r="X1764" s="849">
        <v>0</v>
      </c>
      <c r="Y1764" s="849">
        <v>250000</v>
      </c>
      <c r="Z1764" s="850">
        <v>0.049</v>
      </c>
    </row>
    <row r="1765" s="823" customFormat="1" ht="31.05" hidden="1" customHeight="1" outlineLevel="1" spans="1:26">
      <c r="A1765" s="846" t="s">
        <v>2539</v>
      </c>
      <c r="B1765" s="846" t="s">
        <v>7853</v>
      </c>
      <c r="C1765" s="846" t="s">
        <v>10371</v>
      </c>
      <c r="D1765" s="846" t="s">
        <v>8964</v>
      </c>
      <c r="E1765" s="847" t="s">
        <v>9495</v>
      </c>
      <c r="F1765" s="848" t="s">
        <v>9824</v>
      </c>
      <c r="G1765" s="846" t="s">
        <v>9446</v>
      </c>
      <c r="H1765" s="846" t="s">
        <v>7650</v>
      </c>
      <c r="I1765" s="849">
        <v>139000</v>
      </c>
      <c r="J1765" s="849">
        <v>1000</v>
      </c>
      <c r="K1765" s="849">
        <v>2564</v>
      </c>
      <c r="L1765" s="848" t="s">
        <v>9681</v>
      </c>
      <c r="M1765" s="849">
        <v>1000</v>
      </c>
      <c r="N1765" s="849">
        <v>0</v>
      </c>
      <c r="O1765" s="849">
        <v>2425</v>
      </c>
      <c r="P1765" s="849">
        <v>139000</v>
      </c>
      <c r="Q1765" s="846" t="s">
        <v>6337</v>
      </c>
      <c r="R1765" s="846"/>
      <c r="S1765" s="849"/>
      <c r="T1765" s="849"/>
      <c r="U1765" s="849"/>
      <c r="V1765" s="849"/>
      <c r="W1765" s="849">
        <v>139000</v>
      </c>
      <c r="X1765" s="849">
        <v>0</v>
      </c>
      <c r="Y1765" s="849">
        <v>139000</v>
      </c>
      <c r="Z1765" s="850">
        <v>0.0542</v>
      </c>
    </row>
    <row r="1766" s="823" customFormat="1" ht="31.05" hidden="1" customHeight="1" outlineLevel="1" spans="1:26">
      <c r="A1766" s="846" t="s">
        <v>2539</v>
      </c>
      <c r="B1766" s="846" t="s">
        <v>7853</v>
      </c>
      <c r="C1766" s="846" t="s">
        <v>10372</v>
      </c>
      <c r="D1766" s="846" t="s">
        <v>8968</v>
      </c>
      <c r="E1766" s="847" t="s">
        <v>9495</v>
      </c>
      <c r="F1766" s="848" t="s">
        <v>8066</v>
      </c>
      <c r="G1766" s="846" t="s">
        <v>9446</v>
      </c>
      <c r="H1766" s="846" t="s">
        <v>7650</v>
      </c>
      <c r="I1766" s="849">
        <v>139000</v>
      </c>
      <c r="J1766" s="849">
        <v>1000</v>
      </c>
      <c r="K1766" s="849">
        <v>2564</v>
      </c>
      <c r="L1766" s="848" t="s">
        <v>9681</v>
      </c>
      <c r="M1766" s="849">
        <v>1000</v>
      </c>
      <c r="N1766" s="849">
        <v>0</v>
      </c>
      <c r="O1766" s="849">
        <v>2425</v>
      </c>
      <c r="P1766" s="849">
        <v>139000</v>
      </c>
      <c r="Q1766" s="846" t="s">
        <v>6337</v>
      </c>
      <c r="R1766" s="846"/>
      <c r="S1766" s="849"/>
      <c r="T1766" s="849"/>
      <c r="U1766" s="849"/>
      <c r="V1766" s="849"/>
      <c r="W1766" s="849">
        <v>139000</v>
      </c>
      <c r="X1766" s="849">
        <v>0</v>
      </c>
      <c r="Y1766" s="849">
        <v>139000</v>
      </c>
      <c r="Z1766" s="850">
        <v>0.0542</v>
      </c>
    </row>
    <row r="1767" s="823" customFormat="1" ht="31.05" hidden="1" customHeight="1" outlineLevel="1" spans="1:26">
      <c r="A1767" s="846" t="s">
        <v>2539</v>
      </c>
      <c r="B1767" s="846" t="s">
        <v>7853</v>
      </c>
      <c r="C1767" s="846" t="s">
        <v>10373</v>
      </c>
      <c r="D1767" s="846" t="s">
        <v>8965</v>
      </c>
      <c r="E1767" s="847" t="s">
        <v>9495</v>
      </c>
      <c r="F1767" s="848" t="s">
        <v>9516</v>
      </c>
      <c r="G1767" s="846" t="s">
        <v>9446</v>
      </c>
      <c r="H1767" s="846" t="s">
        <v>7650</v>
      </c>
      <c r="I1767" s="849">
        <v>170000</v>
      </c>
      <c r="J1767" s="849">
        <v>1000</v>
      </c>
      <c r="K1767" s="849">
        <v>2595</v>
      </c>
      <c r="L1767" s="848" t="s">
        <v>9681</v>
      </c>
      <c r="M1767" s="849">
        <v>1000</v>
      </c>
      <c r="N1767" s="849">
        <v>0</v>
      </c>
      <c r="O1767" s="849">
        <v>2425</v>
      </c>
      <c r="P1767" s="849">
        <v>170000</v>
      </c>
      <c r="Q1767" s="846" t="s">
        <v>6337</v>
      </c>
      <c r="R1767" s="846"/>
      <c r="S1767" s="849"/>
      <c r="T1767" s="849"/>
      <c r="U1767" s="849"/>
      <c r="V1767" s="849"/>
      <c r="W1767" s="849">
        <v>170000</v>
      </c>
      <c r="X1767" s="849">
        <v>0</v>
      </c>
      <c r="Y1767" s="849">
        <v>170000</v>
      </c>
      <c r="Z1767" s="850">
        <v>0.0655</v>
      </c>
    </row>
    <row r="1768" s="823" customFormat="1" ht="31.05" hidden="1" customHeight="1" outlineLevel="1" spans="1:26">
      <c r="A1768" s="846" t="s">
        <v>2539</v>
      </c>
      <c r="B1768" s="846" t="s">
        <v>7853</v>
      </c>
      <c r="C1768" s="846" t="s">
        <v>10374</v>
      </c>
      <c r="D1768" s="846" t="s">
        <v>8965</v>
      </c>
      <c r="E1768" s="847" t="s">
        <v>9495</v>
      </c>
      <c r="F1768" s="848" t="s">
        <v>9516</v>
      </c>
      <c r="G1768" s="846" t="s">
        <v>9446</v>
      </c>
      <c r="H1768" s="846" t="s">
        <v>7650</v>
      </c>
      <c r="I1768" s="849">
        <v>183000</v>
      </c>
      <c r="J1768" s="849">
        <v>1000</v>
      </c>
      <c r="K1768" s="849">
        <v>2608</v>
      </c>
      <c r="L1768" s="848" t="s">
        <v>9681</v>
      </c>
      <c r="M1768" s="849">
        <v>1000</v>
      </c>
      <c r="N1768" s="849">
        <v>0</v>
      </c>
      <c r="O1768" s="849">
        <v>2425</v>
      </c>
      <c r="P1768" s="849">
        <v>183000</v>
      </c>
      <c r="Q1768" s="846" t="s">
        <v>6337</v>
      </c>
      <c r="R1768" s="846"/>
      <c r="S1768" s="849"/>
      <c r="T1768" s="849"/>
      <c r="U1768" s="849"/>
      <c r="V1768" s="849"/>
      <c r="W1768" s="849">
        <v>183000</v>
      </c>
      <c r="X1768" s="849">
        <v>0</v>
      </c>
      <c r="Y1768" s="849">
        <v>183000</v>
      </c>
      <c r="Z1768" s="850">
        <v>0.0702</v>
      </c>
    </row>
    <row r="1769" s="823" customFormat="1" ht="31.05" hidden="1" customHeight="1" outlineLevel="1" spans="1:26">
      <c r="A1769" s="846" t="s">
        <v>2539</v>
      </c>
      <c r="B1769" s="846" t="s">
        <v>7853</v>
      </c>
      <c r="C1769" s="846" t="s">
        <v>10375</v>
      </c>
      <c r="D1769" s="846" t="s">
        <v>8965</v>
      </c>
      <c r="E1769" s="847" t="s">
        <v>9495</v>
      </c>
      <c r="F1769" s="848" t="s">
        <v>9516</v>
      </c>
      <c r="G1769" s="846" t="s">
        <v>9446</v>
      </c>
      <c r="H1769" s="846" t="s">
        <v>7650</v>
      </c>
      <c r="I1769" s="849">
        <v>181000</v>
      </c>
      <c r="J1769" s="849">
        <v>1000</v>
      </c>
      <c r="K1769" s="849">
        <v>2606</v>
      </c>
      <c r="L1769" s="848" t="s">
        <v>9681</v>
      </c>
      <c r="M1769" s="849">
        <v>1000</v>
      </c>
      <c r="N1769" s="849">
        <v>0</v>
      </c>
      <c r="O1769" s="849">
        <v>2425</v>
      </c>
      <c r="P1769" s="849">
        <v>181000</v>
      </c>
      <c r="Q1769" s="846" t="s">
        <v>6337</v>
      </c>
      <c r="R1769" s="846"/>
      <c r="S1769" s="849"/>
      <c r="T1769" s="849"/>
      <c r="U1769" s="849"/>
      <c r="V1769" s="849"/>
      <c r="W1769" s="849">
        <v>181000</v>
      </c>
      <c r="X1769" s="849">
        <v>0</v>
      </c>
      <c r="Y1769" s="849">
        <v>181000</v>
      </c>
      <c r="Z1769" s="850">
        <v>0.0695</v>
      </c>
    </row>
    <row r="1770" s="823" customFormat="1" ht="31.05" hidden="1" customHeight="1" outlineLevel="1" spans="1:26">
      <c r="A1770" s="846" t="s">
        <v>2539</v>
      </c>
      <c r="B1770" s="846" t="s">
        <v>7853</v>
      </c>
      <c r="C1770" s="846" t="s">
        <v>10376</v>
      </c>
      <c r="D1770" s="846" t="s">
        <v>8965</v>
      </c>
      <c r="E1770" s="847" t="s">
        <v>9495</v>
      </c>
      <c r="F1770" s="848" t="s">
        <v>9643</v>
      </c>
      <c r="G1770" s="846" t="s">
        <v>9446</v>
      </c>
      <c r="H1770" s="846" t="s">
        <v>7650</v>
      </c>
      <c r="I1770" s="849">
        <v>-82000</v>
      </c>
      <c r="J1770" s="849">
        <v>1000</v>
      </c>
      <c r="K1770" s="849">
        <v>2343</v>
      </c>
      <c r="L1770" s="848" t="s">
        <v>9599</v>
      </c>
      <c r="M1770" s="849">
        <v>1000</v>
      </c>
      <c r="N1770" s="849">
        <v>0</v>
      </c>
      <c r="O1770" s="849">
        <v>2425</v>
      </c>
      <c r="P1770" s="849">
        <v>-82000</v>
      </c>
      <c r="Q1770" s="846" t="s">
        <v>6337</v>
      </c>
      <c r="R1770" s="846"/>
      <c r="S1770" s="849"/>
      <c r="T1770" s="849"/>
      <c r="U1770" s="849"/>
      <c r="V1770" s="849"/>
      <c r="W1770" s="849">
        <v>-82000</v>
      </c>
      <c r="X1770" s="849">
        <v>0</v>
      </c>
      <c r="Y1770" s="849">
        <v>-82000</v>
      </c>
      <c r="Z1770" s="850">
        <v>-0.035</v>
      </c>
    </row>
    <row r="1771" s="823" customFormat="1" ht="31.05" hidden="1" customHeight="1" outlineLevel="1" spans="1:26">
      <c r="A1771" s="846" t="s">
        <v>2539</v>
      </c>
      <c r="B1771" s="846" t="s">
        <v>7853</v>
      </c>
      <c r="C1771" s="846" t="s">
        <v>10377</v>
      </c>
      <c r="D1771" s="846" t="s">
        <v>8966</v>
      </c>
      <c r="E1771" s="847" t="s">
        <v>9495</v>
      </c>
      <c r="F1771" s="848" t="s">
        <v>9690</v>
      </c>
      <c r="G1771" s="846" t="s">
        <v>9446</v>
      </c>
      <c r="H1771" s="846" t="s">
        <v>7650</v>
      </c>
      <c r="I1771" s="849">
        <v>-63000</v>
      </c>
      <c r="J1771" s="849">
        <v>1000</v>
      </c>
      <c r="K1771" s="849">
        <v>2362</v>
      </c>
      <c r="L1771" s="848" t="s">
        <v>9599</v>
      </c>
      <c r="M1771" s="849">
        <v>1000</v>
      </c>
      <c r="N1771" s="849">
        <v>0</v>
      </c>
      <c r="O1771" s="849">
        <v>2425</v>
      </c>
      <c r="P1771" s="849">
        <v>-63000</v>
      </c>
      <c r="Q1771" s="846" t="s">
        <v>6337</v>
      </c>
      <c r="R1771" s="846"/>
      <c r="S1771" s="849"/>
      <c r="T1771" s="849"/>
      <c r="U1771" s="849"/>
      <c r="V1771" s="849"/>
      <c r="W1771" s="849">
        <v>-63000</v>
      </c>
      <c r="X1771" s="849">
        <v>0</v>
      </c>
      <c r="Y1771" s="849">
        <v>-63000</v>
      </c>
      <c r="Z1771" s="850">
        <v>-0.0267</v>
      </c>
    </row>
    <row r="1772" s="823" customFormat="1" ht="31.05" hidden="1" customHeight="1" outlineLevel="1" spans="1:26">
      <c r="A1772" s="846" t="s">
        <v>2539</v>
      </c>
      <c r="B1772" s="846" t="s">
        <v>7853</v>
      </c>
      <c r="C1772" s="846" t="s">
        <v>10378</v>
      </c>
      <c r="D1772" s="846" t="s">
        <v>8806</v>
      </c>
      <c r="E1772" s="847" t="s">
        <v>9495</v>
      </c>
      <c r="F1772" s="848" t="s">
        <v>9643</v>
      </c>
      <c r="G1772" s="846" t="s">
        <v>9446</v>
      </c>
      <c r="H1772" s="846" t="s">
        <v>7650</v>
      </c>
      <c r="I1772" s="849">
        <v>-164000</v>
      </c>
      <c r="J1772" s="849">
        <v>2000</v>
      </c>
      <c r="K1772" s="849">
        <v>2343</v>
      </c>
      <c r="L1772" s="848" t="s">
        <v>9599</v>
      </c>
      <c r="M1772" s="849">
        <v>2000</v>
      </c>
      <c r="N1772" s="849">
        <v>0</v>
      </c>
      <c r="O1772" s="849">
        <v>2425</v>
      </c>
      <c r="P1772" s="849">
        <v>-164000</v>
      </c>
      <c r="Q1772" s="846" t="s">
        <v>6337</v>
      </c>
      <c r="R1772" s="846"/>
      <c r="S1772" s="849"/>
      <c r="T1772" s="849"/>
      <c r="U1772" s="849"/>
      <c r="V1772" s="849"/>
      <c r="W1772" s="849">
        <v>-164000</v>
      </c>
      <c r="X1772" s="849">
        <v>0</v>
      </c>
      <c r="Y1772" s="849">
        <v>-164000</v>
      </c>
      <c r="Z1772" s="850">
        <v>-0.035</v>
      </c>
    </row>
    <row r="1773" s="823" customFormat="1" ht="31.05" hidden="1" customHeight="1" outlineLevel="1" spans="1:26">
      <c r="A1773" s="846" t="s">
        <v>2539</v>
      </c>
      <c r="B1773" s="846" t="s">
        <v>7853</v>
      </c>
      <c r="C1773" s="846" t="s">
        <v>10379</v>
      </c>
      <c r="D1773" s="846" t="s">
        <v>8969</v>
      </c>
      <c r="E1773" s="847" t="s">
        <v>9495</v>
      </c>
      <c r="F1773" s="848" t="s">
        <v>9747</v>
      </c>
      <c r="G1773" s="846" t="s">
        <v>9446</v>
      </c>
      <c r="H1773" s="846" t="s">
        <v>7650</v>
      </c>
      <c r="I1773" s="849">
        <v>-35000</v>
      </c>
      <c r="J1773" s="849">
        <v>1000</v>
      </c>
      <c r="K1773" s="849">
        <v>2390</v>
      </c>
      <c r="L1773" s="848" t="s">
        <v>9599</v>
      </c>
      <c r="M1773" s="849">
        <v>1000</v>
      </c>
      <c r="N1773" s="849">
        <v>0</v>
      </c>
      <c r="O1773" s="849">
        <v>2425</v>
      </c>
      <c r="P1773" s="849">
        <v>-35000</v>
      </c>
      <c r="Q1773" s="846" t="s">
        <v>6337</v>
      </c>
      <c r="R1773" s="846"/>
      <c r="S1773" s="849"/>
      <c r="T1773" s="849"/>
      <c r="U1773" s="849"/>
      <c r="V1773" s="849"/>
      <c r="W1773" s="849">
        <v>-35000</v>
      </c>
      <c r="X1773" s="849">
        <v>0</v>
      </c>
      <c r="Y1773" s="849">
        <v>-35000</v>
      </c>
      <c r="Z1773" s="850">
        <v>-0.0146</v>
      </c>
    </row>
    <row r="1774" s="823" customFormat="1" ht="31.05" hidden="1" customHeight="1" outlineLevel="1" spans="1:26">
      <c r="A1774" s="846" t="s">
        <v>2539</v>
      </c>
      <c r="B1774" s="846" t="s">
        <v>7853</v>
      </c>
      <c r="C1774" s="846" t="s">
        <v>10380</v>
      </c>
      <c r="D1774" s="846" t="s">
        <v>8803</v>
      </c>
      <c r="E1774" s="847" t="s">
        <v>9495</v>
      </c>
      <c r="F1774" s="848" t="s">
        <v>9699</v>
      </c>
      <c r="G1774" s="846" t="s">
        <v>9446</v>
      </c>
      <c r="H1774" s="846" t="s">
        <v>7650</v>
      </c>
      <c r="I1774" s="849">
        <v>-260000</v>
      </c>
      <c r="J1774" s="849">
        <v>4000</v>
      </c>
      <c r="K1774" s="849">
        <v>2360</v>
      </c>
      <c r="L1774" s="848" t="s">
        <v>9599</v>
      </c>
      <c r="M1774" s="849">
        <v>4000</v>
      </c>
      <c r="N1774" s="849">
        <v>0</v>
      </c>
      <c r="O1774" s="849">
        <v>2425</v>
      </c>
      <c r="P1774" s="849">
        <v>-260000</v>
      </c>
      <c r="Q1774" s="846" t="s">
        <v>6337</v>
      </c>
      <c r="R1774" s="846"/>
      <c r="S1774" s="849"/>
      <c r="T1774" s="849"/>
      <c r="U1774" s="849"/>
      <c r="V1774" s="849"/>
      <c r="W1774" s="849">
        <v>-260000</v>
      </c>
      <c r="X1774" s="849">
        <v>0</v>
      </c>
      <c r="Y1774" s="849">
        <v>-260000</v>
      </c>
      <c r="Z1774" s="850">
        <v>-0.0275</v>
      </c>
    </row>
    <row r="1775" s="823" customFormat="1" ht="31.05" hidden="1" customHeight="1" outlineLevel="1" spans="1:26">
      <c r="A1775" s="846" t="s">
        <v>2539</v>
      </c>
      <c r="B1775" s="846" t="s">
        <v>7853</v>
      </c>
      <c r="C1775" s="846" t="s">
        <v>10381</v>
      </c>
      <c r="D1775" s="846" t="s">
        <v>8978</v>
      </c>
      <c r="E1775" s="847" t="s">
        <v>9495</v>
      </c>
      <c r="F1775" s="848" t="s">
        <v>9747</v>
      </c>
      <c r="G1775" s="846" t="s">
        <v>9446</v>
      </c>
      <c r="H1775" s="846" t="s">
        <v>7650</v>
      </c>
      <c r="I1775" s="849">
        <v>-28000</v>
      </c>
      <c r="J1775" s="849">
        <v>1000</v>
      </c>
      <c r="K1775" s="849">
        <v>2397</v>
      </c>
      <c r="L1775" s="848" t="s">
        <v>9599</v>
      </c>
      <c r="M1775" s="849">
        <v>1000</v>
      </c>
      <c r="N1775" s="849">
        <v>0</v>
      </c>
      <c r="O1775" s="849">
        <v>2425</v>
      </c>
      <c r="P1775" s="849">
        <v>-28000</v>
      </c>
      <c r="Q1775" s="846" t="s">
        <v>6337</v>
      </c>
      <c r="R1775" s="846"/>
      <c r="S1775" s="849"/>
      <c r="T1775" s="849"/>
      <c r="U1775" s="849"/>
      <c r="V1775" s="849"/>
      <c r="W1775" s="849">
        <v>-28000</v>
      </c>
      <c r="X1775" s="849">
        <v>0</v>
      </c>
      <c r="Y1775" s="849">
        <v>-28000</v>
      </c>
      <c r="Z1775" s="850">
        <v>-0.0117</v>
      </c>
    </row>
    <row r="1776" s="823" customFormat="1" ht="31.05" hidden="1" customHeight="1" outlineLevel="1" spans="1:26">
      <c r="A1776" s="846" t="s">
        <v>2539</v>
      </c>
      <c r="B1776" s="846" t="s">
        <v>7853</v>
      </c>
      <c r="C1776" s="846" t="s">
        <v>10382</v>
      </c>
      <c r="D1776" s="846" t="s">
        <v>8977</v>
      </c>
      <c r="E1776" s="847" t="s">
        <v>9495</v>
      </c>
      <c r="F1776" s="848" t="s">
        <v>9636</v>
      </c>
      <c r="G1776" s="846" t="s">
        <v>9446</v>
      </c>
      <c r="H1776" s="846" t="s">
        <v>7650</v>
      </c>
      <c r="I1776" s="849">
        <v>125000</v>
      </c>
      <c r="J1776" s="849">
        <v>6000</v>
      </c>
      <c r="K1776" s="849">
        <v>2550</v>
      </c>
      <c r="L1776" s="848" t="s">
        <v>9681</v>
      </c>
      <c r="M1776" s="849">
        <v>1000</v>
      </c>
      <c r="N1776" s="849">
        <v>0</v>
      </c>
      <c r="O1776" s="849">
        <v>2425</v>
      </c>
      <c r="P1776" s="849">
        <v>125000</v>
      </c>
      <c r="Q1776" s="846" t="s">
        <v>6337</v>
      </c>
      <c r="R1776" s="846"/>
      <c r="S1776" s="849"/>
      <c r="T1776" s="849"/>
      <c r="U1776" s="849"/>
      <c r="V1776" s="849"/>
      <c r="W1776" s="849">
        <v>125000</v>
      </c>
      <c r="X1776" s="849">
        <v>0</v>
      </c>
      <c r="Y1776" s="849">
        <v>125000</v>
      </c>
      <c r="Z1776" s="850">
        <v>0.049</v>
      </c>
    </row>
    <row r="1777" s="823" customFormat="1" ht="31.05" hidden="1" customHeight="1" outlineLevel="1" spans="1:26">
      <c r="A1777" s="846" t="s">
        <v>2539</v>
      </c>
      <c r="B1777" s="846" t="s">
        <v>7853</v>
      </c>
      <c r="C1777" s="846" t="s">
        <v>10383</v>
      </c>
      <c r="D1777" s="846" t="s">
        <v>8973</v>
      </c>
      <c r="E1777" s="847" t="s">
        <v>9495</v>
      </c>
      <c r="F1777" s="848" t="s">
        <v>8079</v>
      </c>
      <c r="G1777" s="846" t="s">
        <v>9446</v>
      </c>
      <c r="H1777" s="846" t="s">
        <v>7650</v>
      </c>
      <c r="I1777" s="849">
        <v>-140000</v>
      </c>
      <c r="J1777" s="849">
        <v>1000</v>
      </c>
      <c r="K1777" s="849">
        <v>2285</v>
      </c>
      <c r="L1777" s="848" t="s">
        <v>9599</v>
      </c>
      <c r="M1777" s="849">
        <v>1000</v>
      </c>
      <c r="N1777" s="849">
        <v>0</v>
      </c>
      <c r="O1777" s="849">
        <v>2425</v>
      </c>
      <c r="P1777" s="849">
        <v>-140000</v>
      </c>
      <c r="Q1777" s="846" t="s">
        <v>6337</v>
      </c>
      <c r="R1777" s="846"/>
      <c r="S1777" s="849"/>
      <c r="T1777" s="849"/>
      <c r="U1777" s="849"/>
      <c r="V1777" s="849"/>
      <c r="W1777" s="849">
        <v>-140000</v>
      </c>
      <c r="X1777" s="849">
        <v>0</v>
      </c>
      <c r="Y1777" s="849">
        <v>-140000</v>
      </c>
      <c r="Z1777" s="850">
        <v>-0.0613</v>
      </c>
    </row>
    <row r="1778" s="823" customFormat="1" ht="31.05" hidden="1" customHeight="1" outlineLevel="1" spans="1:26">
      <c r="A1778" s="846" t="s">
        <v>2539</v>
      </c>
      <c r="B1778" s="846" t="s">
        <v>7853</v>
      </c>
      <c r="C1778" s="846" t="s">
        <v>10384</v>
      </c>
      <c r="D1778" s="846" t="s">
        <v>8979</v>
      </c>
      <c r="E1778" s="847" t="s">
        <v>9495</v>
      </c>
      <c r="F1778" s="848" t="s">
        <v>9747</v>
      </c>
      <c r="G1778" s="846" t="s">
        <v>9446</v>
      </c>
      <c r="H1778" s="846" t="s">
        <v>7650</v>
      </c>
      <c r="I1778" s="849">
        <v>-24000</v>
      </c>
      <c r="J1778" s="849">
        <v>1000</v>
      </c>
      <c r="K1778" s="849">
        <v>2401</v>
      </c>
      <c r="L1778" s="848" t="s">
        <v>9599</v>
      </c>
      <c r="M1778" s="849">
        <v>1000</v>
      </c>
      <c r="N1778" s="849">
        <v>0</v>
      </c>
      <c r="O1778" s="849">
        <v>2425</v>
      </c>
      <c r="P1778" s="849">
        <v>-24000</v>
      </c>
      <c r="Q1778" s="846" t="s">
        <v>6337</v>
      </c>
      <c r="R1778" s="846"/>
      <c r="S1778" s="849"/>
      <c r="T1778" s="849"/>
      <c r="U1778" s="849"/>
      <c r="V1778" s="849"/>
      <c r="W1778" s="849">
        <v>-24000</v>
      </c>
      <c r="X1778" s="849">
        <v>0</v>
      </c>
      <c r="Y1778" s="849">
        <v>-24000</v>
      </c>
      <c r="Z1778" s="850">
        <v>-0.01</v>
      </c>
    </row>
    <row r="1779" s="823" customFormat="1" ht="31.05" hidden="1" customHeight="1" outlineLevel="1" spans="1:26">
      <c r="A1779" s="846" t="s">
        <v>2539</v>
      </c>
      <c r="B1779" s="846" t="s">
        <v>7853</v>
      </c>
      <c r="C1779" s="846" t="s">
        <v>10385</v>
      </c>
      <c r="D1779" s="846" t="s">
        <v>8982</v>
      </c>
      <c r="E1779" s="847" t="s">
        <v>9495</v>
      </c>
      <c r="F1779" s="848" t="s">
        <v>8071</v>
      </c>
      <c r="G1779" s="846" t="s">
        <v>9446</v>
      </c>
      <c r="H1779" s="846" t="s">
        <v>7650</v>
      </c>
      <c r="I1779" s="849">
        <v>-62000</v>
      </c>
      <c r="J1779" s="849">
        <v>1000</v>
      </c>
      <c r="K1779" s="849">
        <v>2363</v>
      </c>
      <c r="L1779" s="848" t="s">
        <v>9599</v>
      </c>
      <c r="M1779" s="849">
        <v>1000</v>
      </c>
      <c r="N1779" s="849">
        <v>0</v>
      </c>
      <c r="O1779" s="849">
        <v>2425</v>
      </c>
      <c r="P1779" s="849">
        <v>-62000</v>
      </c>
      <c r="Q1779" s="846" t="s">
        <v>6337</v>
      </c>
      <c r="R1779" s="846"/>
      <c r="S1779" s="849"/>
      <c r="T1779" s="849"/>
      <c r="U1779" s="849"/>
      <c r="V1779" s="849"/>
      <c r="W1779" s="849">
        <v>-62000</v>
      </c>
      <c r="X1779" s="849">
        <v>0</v>
      </c>
      <c r="Y1779" s="849">
        <v>-62000</v>
      </c>
      <c r="Z1779" s="850">
        <v>-0.0262</v>
      </c>
    </row>
    <row r="1780" s="823" customFormat="1" ht="31.05" hidden="1" customHeight="1" outlineLevel="1" spans="1:26">
      <c r="A1780" s="846" t="s">
        <v>2539</v>
      </c>
      <c r="B1780" s="846" t="s">
        <v>7853</v>
      </c>
      <c r="C1780" s="846" t="s">
        <v>10386</v>
      </c>
      <c r="D1780" s="846" t="s">
        <v>8826</v>
      </c>
      <c r="E1780" s="847" t="s">
        <v>9495</v>
      </c>
      <c r="F1780" s="848" t="s">
        <v>8301</v>
      </c>
      <c r="G1780" s="846" t="s">
        <v>9446</v>
      </c>
      <c r="H1780" s="846" t="s">
        <v>7650</v>
      </c>
      <c r="I1780" s="849">
        <v>127000</v>
      </c>
      <c r="J1780" s="849">
        <v>1000</v>
      </c>
      <c r="K1780" s="849">
        <v>2552</v>
      </c>
      <c r="L1780" s="848" t="s">
        <v>9681</v>
      </c>
      <c r="M1780" s="849">
        <v>1000</v>
      </c>
      <c r="N1780" s="849">
        <v>0</v>
      </c>
      <c r="O1780" s="849">
        <v>2425</v>
      </c>
      <c r="P1780" s="849">
        <v>127000</v>
      </c>
      <c r="Q1780" s="846" t="s">
        <v>6337</v>
      </c>
      <c r="R1780" s="846"/>
      <c r="S1780" s="849"/>
      <c r="T1780" s="849"/>
      <c r="U1780" s="849"/>
      <c r="V1780" s="849"/>
      <c r="W1780" s="849">
        <v>127000</v>
      </c>
      <c r="X1780" s="849">
        <v>0</v>
      </c>
      <c r="Y1780" s="849">
        <v>127000</v>
      </c>
      <c r="Z1780" s="850">
        <v>0.0498</v>
      </c>
    </row>
    <row r="1781" s="823" customFormat="1" ht="31.05" hidden="1" customHeight="1" outlineLevel="1" spans="1:26">
      <c r="A1781" s="846" t="s">
        <v>2539</v>
      </c>
      <c r="B1781" s="846" t="s">
        <v>7853</v>
      </c>
      <c r="C1781" s="846" t="s">
        <v>10387</v>
      </c>
      <c r="D1781" s="846" t="s">
        <v>8846</v>
      </c>
      <c r="E1781" s="847" t="s">
        <v>9495</v>
      </c>
      <c r="F1781" s="848" t="s">
        <v>8019</v>
      </c>
      <c r="G1781" s="846" t="s">
        <v>9446</v>
      </c>
      <c r="H1781" s="846" t="s">
        <v>7650</v>
      </c>
      <c r="I1781" s="849">
        <v>0</v>
      </c>
      <c r="J1781" s="849">
        <v>1000</v>
      </c>
      <c r="K1781" s="849">
        <v>2355</v>
      </c>
      <c r="L1781" s="848" t="s">
        <v>9677</v>
      </c>
      <c r="M1781" s="849">
        <v>1000</v>
      </c>
      <c r="N1781" s="849">
        <v>0</v>
      </c>
      <c r="O1781" s="849">
        <v>2355</v>
      </c>
      <c r="P1781" s="849">
        <v>0</v>
      </c>
      <c r="Q1781" s="846" t="s">
        <v>6337</v>
      </c>
      <c r="R1781" s="846"/>
      <c r="S1781" s="849"/>
      <c r="T1781" s="849"/>
      <c r="U1781" s="849"/>
      <c r="V1781" s="849"/>
      <c r="W1781" s="849">
        <v>0</v>
      </c>
      <c r="X1781" s="849">
        <v>0</v>
      </c>
      <c r="Y1781" s="849">
        <v>0</v>
      </c>
      <c r="Z1781" s="850">
        <v>0</v>
      </c>
    </row>
    <row r="1782" s="823" customFormat="1" ht="31.05" hidden="1" customHeight="1" outlineLevel="1" spans="1:26">
      <c r="A1782" s="846" t="s">
        <v>2539</v>
      </c>
      <c r="B1782" s="846" t="s">
        <v>7853</v>
      </c>
      <c r="C1782" s="846" t="s">
        <v>10388</v>
      </c>
      <c r="D1782" s="846" t="s">
        <v>8413</v>
      </c>
      <c r="E1782" s="847" t="s">
        <v>9495</v>
      </c>
      <c r="F1782" s="848" t="s">
        <v>9730</v>
      </c>
      <c r="G1782" s="846" t="s">
        <v>9446</v>
      </c>
      <c r="H1782" s="846" t="s">
        <v>7650</v>
      </c>
      <c r="I1782" s="849">
        <v>-57000</v>
      </c>
      <c r="J1782" s="849">
        <v>1000</v>
      </c>
      <c r="K1782" s="849">
        <v>2368</v>
      </c>
      <c r="L1782" s="848" t="s">
        <v>9681</v>
      </c>
      <c r="M1782" s="849">
        <v>1000</v>
      </c>
      <c r="N1782" s="849">
        <v>0</v>
      </c>
      <c r="O1782" s="849">
        <v>2425</v>
      </c>
      <c r="P1782" s="849">
        <v>-57000</v>
      </c>
      <c r="Q1782" s="846" t="s">
        <v>6337</v>
      </c>
      <c r="R1782" s="846"/>
      <c r="S1782" s="849"/>
      <c r="T1782" s="849"/>
      <c r="U1782" s="849"/>
      <c r="V1782" s="849"/>
      <c r="W1782" s="849">
        <v>-57000</v>
      </c>
      <c r="X1782" s="849">
        <v>236800</v>
      </c>
      <c r="Y1782" s="849">
        <v>293800</v>
      </c>
      <c r="Z1782" s="850">
        <v>0.1241</v>
      </c>
    </row>
    <row r="1783" s="823" customFormat="1" ht="31.05" hidden="1" customHeight="1" outlineLevel="1" spans="1:26">
      <c r="A1783" s="846" t="s">
        <v>2539</v>
      </c>
      <c r="B1783" s="846" t="s">
        <v>7853</v>
      </c>
      <c r="C1783" s="846" t="s">
        <v>10389</v>
      </c>
      <c r="D1783" s="846" t="s">
        <v>8413</v>
      </c>
      <c r="E1783" s="847" t="s">
        <v>9495</v>
      </c>
      <c r="F1783" s="848" t="s">
        <v>9730</v>
      </c>
      <c r="G1783" s="846" t="s">
        <v>9446</v>
      </c>
      <c r="H1783" s="846" t="s">
        <v>7650</v>
      </c>
      <c r="I1783" s="849">
        <v>-61000</v>
      </c>
      <c r="J1783" s="849">
        <v>1000</v>
      </c>
      <c r="K1783" s="849">
        <v>2364</v>
      </c>
      <c r="L1783" s="848" t="s">
        <v>9681</v>
      </c>
      <c r="M1783" s="849">
        <v>1000</v>
      </c>
      <c r="N1783" s="849">
        <v>0</v>
      </c>
      <c r="O1783" s="849">
        <v>2425</v>
      </c>
      <c r="P1783" s="849">
        <v>-61000</v>
      </c>
      <c r="Q1783" s="846" t="s">
        <v>6337</v>
      </c>
      <c r="R1783" s="846"/>
      <c r="S1783" s="849"/>
      <c r="T1783" s="849"/>
      <c r="U1783" s="849"/>
      <c r="V1783" s="849"/>
      <c r="W1783" s="849">
        <v>-61000</v>
      </c>
      <c r="X1783" s="849">
        <v>236400</v>
      </c>
      <c r="Y1783" s="849">
        <v>297400</v>
      </c>
      <c r="Z1783" s="850">
        <v>0.1258</v>
      </c>
    </row>
    <row r="1784" s="823" customFormat="1" ht="31.05" hidden="1" customHeight="1" outlineLevel="1" spans="1:26">
      <c r="A1784" s="846" t="s">
        <v>2539</v>
      </c>
      <c r="B1784" s="846" t="s">
        <v>7853</v>
      </c>
      <c r="C1784" s="846" t="s">
        <v>10390</v>
      </c>
      <c r="D1784" s="846" t="s">
        <v>8413</v>
      </c>
      <c r="E1784" s="847" t="s">
        <v>9495</v>
      </c>
      <c r="F1784" s="848" t="s">
        <v>9676</v>
      </c>
      <c r="G1784" s="846" t="s">
        <v>9446</v>
      </c>
      <c r="H1784" s="846" t="s">
        <v>7650</v>
      </c>
      <c r="I1784" s="849">
        <v>-131000</v>
      </c>
      <c r="J1784" s="849">
        <v>1000</v>
      </c>
      <c r="K1784" s="849">
        <v>2294</v>
      </c>
      <c r="L1784" s="848" t="s">
        <v>9599</v>
      </c>
      <c r="M1784" s="849">
        <v>1000</v>
      </c>
      <c r="N1784" s="849">
        <v>0</v>
      </c>
      <c r="O1784" s="849">
        <v>2425</v>
      </c>
      <c r="P1784" s="849">
        <v>-131000</v>
      </c>
      <c r="Q1784" s="846" t="s">
        <v>6337</v>
      </c>
      <c r="R1784" s="846"/>
      <c r="S1784" s="849"/>
      <c r="T1784" s="849"/>
      <c r="U1784" s="849"/>
      <c r="V1784" s="849"/>
      <c r="W1784" s="849">
        <v>-131000</v>
      </c>
      <c r="X1784" s="849">
        <v>229400</v>
      </c>
      <c r="Y1784" s="849">
        <v>360400</v>
      </c>
      <c r="Z1784" s="850">
        <v>0.1571</v>
      </c>
    </row>
    <row r="1785" s="823" customFormat="1" ht="31.05" hidden="1" customHeight="1" outlineLevel="1" spans="1:26">
      <c r="A1785" s="846" t="s">
        <v>2539</v>
      </c>
      <c r="B1785" s="846" t="s">
        <v>7853</v>
      </c>
      <c r="C1785" s="846" t="s">
        <v>10391</v>
      </c>
      <c r="D1785" s="846" t="s">
        <v>8413</v>
      </c>
      <c r="E1785" s="847" t="s">
        <v>9495</v>
      </c>
      <c r="F1785" s="848" t="s">
        <v>8004</v>
      </c>
      <c r="G1785" s="846" t="s">
        <v>9446</v>
      </c>
      <c r="H1785" s="846" t="s">
        <v>7650</v>
      </c>
      <c r="I1785" s="849">
        <v>-73000</v>
      </c>
      <c r="J1785" s="849">
        <v>1000</v>
      </c>
      <c r="K1785" s="849">
        <v>2352</v>
      </c>
      <c r="L1785" s="848" t="s">
        <v>9599</v>
      </c>
      <c r="M1785" s="849">
        <v>1000</v>
      </c>
      <c r="N1785" s="849">
        <v>0</v>
      </c>
      <c r="O1785" s="849">
        <v>2425</v>
      </c>
      <c r="P1785" s="849">
        <v>-73000</v>
      </c>
      <c r="Q1785" s="846" t="s">
        <v>6337</v>
      </c>
      <c r="R1785" s="846"/>
      <c r="S1785" s="849"/>
      <c r="T1785" s="849"/>
      <c r="U1785" s="849"/>
      <c r="V1785" s="849"/>
      <c r="W1785" s="849">
        <v>-73000</v>
      </c>
      <c r="X1785" s="849">
        <v>235200</v>
      </c>
      <c r="Y1785" s="849">
        <v>308200</v>
      </c>
      <c r="Z1785" s="850">
        <v>0.131</v>
      </c>
    </row>
    <row r="1786" s="823" customFormat="1" ht="31.05" hidden="1" customHeight="1" outlineLevel="1" spans="1:26">
      <c r="A1786" s="846" t="s">
        <v>2539</v>
      </c>
      <c r="B1786" s="846" t="s">
        <v>7853</v>
      </c>
      <c r="C1786" s="846" t="s">
        <v>10392</v>
      </c>
      <c r="D1786" s="846" t="s">
        <v>8957</v>
      </c>
      <c r="E1786" s="847" t="s">
        <v>9495</v>
      </c>
      <c r="F1786" s="848" t="s">
        <v>9564</v>
      </c>
      <c r="G1786" s="846" t="s">
        <v>9446</v>
      </c>
      <c r="H1786" s="846" t="s">
        <v>7650</v>
      </c>
      <c r="I1786" s="849">
        <v>302000</v>
      </c>
      <c r="J1786" s="849">
        <v>2000</v>
      </c>
      <c r="K1786" s="849">
        <v>2576</v>
      </c>
      <c r="L1786" s="848" t="s">
        <v>9681</v>
      </c>
      <c r="M1786" s="849">
        <v>2000</v>
      </c>
      <c r="N1786" s="849">
        <v>0</v>
      </c>
      <c r="O1786" s="849">
        <v>2425</v>
      </c>
      <c r="P1786" s="849">
        <v>302000</v>
      </c>
      <c r="Q1786" s="846" t="s">
        <v>6337</v>
      </c>
      <c r="R1786" s="846"/>
      <c r="S1786" s="849"/>
      <c r="T1786" s="849"/>
      <c r="U1786" s="849"/>
      <c r="V1786" s="849"/>
      <c r="W1786" s="849">
        <v>302000</v>
      </c>
      <c r="X1786" s="849">
        <v>0</v>
      </c>
      <c r="Y1786" s="849">
        <v>302000</v>
      </c>
      <c r="Z1786" s="850">
        <v>0.0586</v>
      </c>
    </row>
    <row r="1787" s="823" customFormat="1" ht="31.05" hidden="1" customHeight="1" outlineLevel="1" spans="1:26">
      <c r="A1787" s="846" t="s">
        <v>2539</v>
      </c>
      <c r="B1787" s="846" t="s">
        <v>7853</v>
      </c>
      <c r="C1787" s="846" t="s">
        <v>10393</v>
      </c>
      <c r="D1787" s="846" t="s">
        <v>8957</v>
      </c>
      <c r="E1787" s="847" t="s">
        <v>9495</v>
      </c>
      <c r="F1787" s="848" t="s">
        <v>8066</v>
      </c>
      <c r="G1787" s="846" t="s">
        <v>9446</v>
      </c>
      <c r="H1787" s="846" t="s">
        <v>7650</v>
      </c>
      <c r="I1787" s="849">
        <v>220000</v>
      </c>
      <c r="J1787" s="849">
        <v>2000</v>
      </c>
      <c r="K1787" s="849">
        <v>2535</v>
      </c>
      <c r="L1787" s="848" t="s">
        <v>9599</v>
      </c>
      <c r="M1787" s="849">
        <v>2000</v>
      </c>
      <c r="N1787" s="849">
        <v>0</v>
      </c>
      <c r="O1787" s="849">
        <v>2425</v>
      </c>
      <c r="P1787" s="849">
        <v>220000</v>
      </c>
      <c r="Q1787" s="846" t="s">
        <v>6337</v>
      </c>
      <c r="R1787" s="846"/>
      <c r="S1787" s="849"/>
      <c r="T1787" s="849"/>
      <c r="U1787" s="849"/>
      <c r="V1787" s="849"/>
      <c r="W1787" s="849">
        <v>220000</v>
      </c>
      <c r="X1787" s="849">
        <v>0</v>
      </c>
      <c r="Y1787" s="849">
        <v>220000</v>
      </c>
      <c r="Z1787" s="850">
        <v>0.0434</v>
      </c>
    </row>
    <row r="1788" s="823" customFormat="1" ht="31.05" hidden="1" customHeight="1" outlineLevel="1" spans="1:26">
      <c r="A1788" s="846" t="s">
        <v>2539</v>
      </c>
      <c r="B1788" s="846" t="s">
        <v>7853</v>
      </c>
      <c r="C1788" s="846" t="s">
        <v>10394</v>
      </c>
      <c r="D1788" s="846" t="s">
        <v>8957</v>
      </c>
      <c r="E1788" s="847" t="s">
        <v>9495</v>
      </c>
      <c r="F1788" s="848" t="s">
        <v>9621</v>
      </c>
      <c r="G1788" s="846" t="s">
        <v>9446</v>
      </c>
      <c r="H1788" s="846" t="s">
        <v>7650</v>
      </c>
      <c r="I1788" s="849">
        <v>-450000</v>
      </c>
      <c r="J1788" s="849">
        <v>5000</v>
      </c>
      <c r="K1788" s="849">
        <v>2335</v>
      </c>
      <c r="L1788" s="848" t="s">
        <v>9599</v>
      </c>
      <c r="M1788" s="849">
        <v>5000</v>
      </c>
      <c r="N1788" s="849">
        <v>0</v>
      </c>
      <c r="O1788" s="849">
        <v>2425</v>
      </c>
      <c r="P1788" s="849">
        <v>-450000</v>
      </c>
      <c r="Q1788" s="846" t="s">
        <v>6337</v>
      </c>
      <c r="R1788" s="846"/>
      <c r="S1788" s="849"/>
      <c r="T1788" s="849"/>
      <c r="U1788" s="849"/>
      <c r="V1788" s="849"/>
      <c r="W1788" s="849">
        <v>-450000</v>
      </c>
      <c r="X1788" s="849">
        <v>0</v>
      </c>
      <c r="Y1788" s="849">
        <v>-450000</v>
      </c>
      <c r="Z1788" s="850">
        <v>-0.0385</v>
      </c>
    </row>
    <row r="1789" s="823" customFormat="1" ht="31.05" hidden="1" customHeight="1" outlineLevel="1" spans="1:26">
      <c r="A1789" s="846" t="s">
        <v>2539</v>
      </c>
      <c r="B1789" s="846" t="s">
        <v>7853</v>
      </c>
      <c r="C1789" s="846" t="s">
        <v>10395</v>
      </c>
      <c r="D1789" s="846" t="s">
        <v>8957</v>
      </c>
      <c r="E1789" s="847" t="s">
        <v>9495</v>
      </c>
      <c r="F1789" s="848" t="s">
        <v>9621</v>
      </c>
      <c r="G1789" s="846" t="s">
        <v>9446</v>
      </c>
      <c r="H1789" s="846" t="s">
        <v>7650</v>
      </c>
      <c r="I1789" s="849">
        <v>-102000</v>
      </c>
      <c r="J1789" s="849">
        <v>1000</v>
      </c>
      <c r="K1789" s="849">
        <v>2323</v>
      </c>
      <c r="L1789" s="848" t="s">
        <v>9599</v>
      </c>
      <c r="M1789" s="849">
        <v>1000</v>
      </c>
      <c r="N1789" s="849">
        <v>0</v>
      </c>
      <c r="O1789" s="849">
        <v>2425</v>
      </c>
      <c r="P1789" s="849">
        <v>-102000</v>
      </c>
      <c r="Q1789" s="846" t="s">
        <v>6337</v>
      </c>
      <c r="R1789" s="846"/>
      <c r="S1789" s="849"/>
      <c r="T1789" s="849"/>
      <c r="U1789" s="849"/>
      <c r="V1789" s="849"/>
      <c r="W1789" s="849">
        <v>-102000</v>
      </c>
      <c r="X1789" s="849">
        <v>0</v>
      </c>
      <c r="Y1789" s="849">
        <v>-102000</v>
      </c>
      <c r="Z1789" s="850">
        <v>-0.0439</v>
      </c>
    </row>
    <row r="1790" s="823" customFormat="1" ht="31.05" hidden="1" customHeight="1" outlineLevel="1" spans="1:26">
      <c r="A1790" s="846" t="s">
        <v>2539</v>
      </c>
      <c r="B1790" s="846" t="s">
        <v>7853</v>
      </c>
      <c r="C1790" s="846" t="s">
        <v>10396</v>
      </c>
      <c r="D1790" s="846" t="s">
        <v>8958</v>
      </c>
      <c r="E1790" s="847" t="s">
        <v>9495</v>
      </c>
      <c r="F1790" s="848" t="s">
        <v>9824</v>
      </c>
      <c r="G1790" s="846" t="s">
        <v>9446</v>
      </c>
      <c r="H1790" s="846" t="s">
        <v>7650</v>
      </c>
      <c r="I1790" s="849">
        <v>284000</v>
      </c>
      <c r="J1790" s="849">
        <v>2000</v>
      </c>
      <c r="K1790" s="849">
        <v>2567</v>
      </c>
      <c r="L1790" s="848" t="s">
        <v>9681</v>
      </c>
      <c r="M1790" s="849">
        <v>2000</v>
      </c>
      <c r="N1790" s="849">
        <v>0</v>
      </c>
      <c r="O1790" s="849">
        <v>2425</v>
      </c>
      <c r="P1790" s="849">
        <v>284000</v>
      </c>
      <c r="Q1790" s="846" t="s">
        <v>6337</v>
      </c>
      <c r="R1790" s="846"/>
      <c r="S1790" s="849"/>
      <c r="T1790" s="849"/>
      <c r="U1790" s="849"/>
      <c r="V1790" s="849"/>
      <c r="W1790" s="849">
        <v>284000</v>
      </c>
      <c r="X1790" s="849">
        <v>0</v>
      </c>
      <c r="Y1790" s="849">
        <v>284000</v>
      </c>
      <c r="Z1790" s="850">
        <v>0.0553</v>
      </c>
    </row>
    <row r="1791" s="823" customFormat="1" ht="31.05" hidden="1" customHeight="1" outlineLevel="1" spans="1:26">
      <c r="A1791" s="846" t="s">
        <v>2539</v>
      </c>
      <c r="B1791" s="846" t="s">
        <v>7853</v>
      </c>
      <c r="C1791" s="846" t="s">
        <v>10397</v>
      </c>
      <c r="D1791" s="846" t="s">
        <v>8947</v>
      </c>
      <c r="E1791" s="847" t="s">
        <v>9495</v>
      </c>
      <c r="F1791" s="848" t="s">
        <v>9690</v>
      </c>
      <c r="G1791" s="846" t="s">
        <v>9446</v>
      </c>
      <c r="H1791" s="846" t="s">
        <v>7650</v>
      </c>
      <c r="I1791" s="849">
        <v>-53000</v>
      </c>
      <c r="J1791" s="849">
        <v>1000</v>
      </c>
      <c r="K1791" s="849">
        <v>2372</v>
      </c>
      <c r="L1791" s="848" t="s">
        <v>9599</v>
      </c>
      <c r="M1791" s="849">
        <v>1000</v>
      </c>
      <c r="N1791" s="849">
        <v>0</v>
      </c>
      <c r="O1791" s="849">
        <v>2425</v>
      </c>
      <c r="P1791" s="849">
        <v>-53000</v>
      </c>
      <c r="Q1791" s="846" t="s">
        <v>6337</v>
      </c>
      <c r="R1791" s="846"/>
      <c r="S1791" s="849"/>
      <c r="T1791" s="849"/>
      <c r="U1791" s="849"/>
      <c r="V1791" s="849"/>
      <c r="W1791" s="849">
        <v>-53000</v>
      </c>
      <c r="X1791" s="849">
        <v>0</v>
      </c>
      <c r="Y1791" s="849">
        <v>-53000</v>
      </c>
      <c r="Z1791" s="850">
        <v>-0.0223</v>
      </c>
    </row>
    <row r="1792" s="823" customFormat="1" ht="31.05" hidden="1" customHeight="1" outlineLevel="1" spans="1:26">
      <c r="A1792" s="846" t="s">
        <v>2539</v>
      </c>
      <c r="B1792" s="846" t="s">
        <v>7853</v>
      </c>
      <c r="C1792" s="846" t="s">
        <v>10398</v>
      </c>
      <c r="D1792" s="846" t="s">
        <v>8963</v>
      </c>
      <c r="E1792" s="847" t="s">
        <v>9495</v>
      </c>
      <c r="F1792" s="848" t="s">
        <v>9642</v>
      </c>
      <c r="G1792" s="846" t="s">
        <v>9446</v>
      </c>
      <c r="H1792" s="846" t="s">
        <v>7650</v>
      </c>
      <c r="I1792" s="849">
        <v>18000</v>
      </c>
      <c r="J1792" s="849">
        <v>500</v>
      </c>
      <c r="K1792" s="849">
        <v>2461</v>
      </c>
      <c r="L1792" s="848" t="s">
        <v>9535</v>
      </c>
      <c r="M1792" s="849">
        <v>500</v>
      </c>
      <c r="N1792" s="849">
        <v>0</v>
      </c>
      <c r="O1792" s="849">
        <v>2425</v>
      </c>
      <c r="P1792" s="849">
        <v>18000</v>
      </c>
      <c r="Q1792" s="846" t="s">
        <v>6337</v>
      </c>
      <c r="R1792" s="846"/>
      <c r="S1792" s="849"/>
      <c r="T1792" s="849"/>
      <c r="U1792" s="849"/>
      <c r="V1792" s="849"/>
      <c r="W1792" s="849">
        <v>18000</v>
      </c>
      <c r="X1792" s="849">
        <v>0</v>
      </c>
      <c r="Y1792" s="849">
        <v>18000</v>
      </c>
      <c r="Z1792" s="850">
        <v>0.0146</v>
      </c>
    </row>
    <row r="1793" s="823" customFormat="1" ht="31.05" hidden="1" customHeight="1" outlineLevel="1" spans="1:26">
      <c r="A1793" s="846" t="s">
        <v>2539</v>
      </c>
      <c r="B1793" s="846" t="s">
        <v>7853</v>
      </c>
      <c r="C1793" s="846" t="s">
        <v>10399</v>
      </c>
      <c r="D1793" s="846" t="s">
        <v>8963</v>
      </c>
      <c r="E1793" s="847" t="s">
        <v>9495</v>
      </c>
      <c r="F1793" s="848" t="s">
        <v>9747</v>
      </c>
      <c r="G1793" s="846" t="s">
        <v>9446</v>
      </c>
      <c r="H1793" s="846" t="s">
        <v>7650</v>
      </c>
      <c r="I1793" s="849">
        <v>18000</v>
      </c>
      <c r="J1793" s="849">
        <v>500</v>
      </c>
      <c r="K1793" s="849">
        <v>2461</v>
      </c>
      <c r="L1793" s="848" t="s">
        <v>9541</v>
      </c>
      <c r="M1793" s="849">
        <v>500</v>
      </c>
      <c r="N1793" s="849">
        <v>0</v>
      </c>
      <c r="O1793" s="849">
        <v>2425</v>
      </c>
      <c r="P1793" s="849">
        <v>18000</v>
      </c>
      <c r="Q1793" s="846" t="s">
        <v>6337</v>
      </c>
      <c r="R1793" s="846"/>
      <c r="S1793" s="849"/>
      <c r="T1793" s="849"/>
      <c r="U1793" s="849"/>
      <c r="V1793" s="849"/>
      <c r="W1793" s="849">
        <v>18000</v>
      </c>
      <c r="X1793" s="849">
        <v>0</v>
      </c>
      <c r="Y1793" s="849">
        <v>18000</v>
      </c>
      <c r="Z1793" s="850">
        <v>0.0146</v>
      </c>
    </row>
    <row r="1794" s="823" customFormat="1" ht="31.05" hidden="1" customHeight="1" outlineLevel="1" spans="1:26">
      <c r="A1794" s="846" t="s">
        <v>2539</v>
      </c>
      <c r="B1794" s="846" t="s">
        <v>7853</v>
      </c>
      <c r="C1794" s="846" t="s">
        <v>10400</v>
      </c>
      <c r="D1794" s="846" t="s">
        <v>8942</v>
      </c>
      <c r="E1794" s="847" t="s">
        <v>9495</v>
      </c>
      <c r="F1794" s="848" t="s">
        <v>8071</v>
      </c>
      <c r="G1794" s="846" t="s">
        <v>9446</v>
      </c>
      <c r="H1794" s="846" t="s">
        <v>7650</v>
      </c>
      <c r="I1794" s="849">
        <v>-1900000</v>
      </c>
      <c r="J1794" s="849">
        <v>20000</v>
      </c>
      <c r="K1794" s="849">
        <v>2330</v>
      </c>
      <c r="L1794" s="848" t="s">
        <v>9681</v>
      </c>
      <c r="M1794" s="849">
        <v>20000</v>
      </c>
      <c r="N1794" s="849">
        <v>0</v>
      </c>
      <c r="O1794" s="849">
        <v>2425</v>
      </c>
      <c r="P1794" s="849">
        <v>-1900000</v>
      </c>
      <c r="Q1794" s="846" t="s">
        <v>6337</v>
      </c>
      <c r="R1794" s="846"/>
      <c r="S1794" s="849"/>
      <c r="T1794" s="849"/>
      <c r="U1794" s="849"/>
      <c r="V1794" s="849"/>
      <c r="W1794" s="849">
        <v>-1900000</v>
      </c>
      <c r="X1794" s="849">
        <v>0</v>
      </c>
      <c r="Y1794" s="849">
        <v>-1900000</v>
      </c>
      <c r="Z1794" s="850">
        <v>-0.0408</v>
      </c>
    </row>
    <row r="1795" s="823" customFormat="1" ht="31.05" hidden="1" customHeight="1" outlineLevel="1" spans="1:26">
      <c r="A1795" s="846" t="s">
        <v>2539</v>
      </c>
      <c r="B1795" s="846" t="s">
        <v>7853</v>
      </c>
      <c r="C1795" s="846" t="s">
        <v>10401</v>
      </c>
      <c r="D1795" s="846" t="s">
        <v>8787</v>
      </c>
      <c r="E1795" s="847" t="s">
        <v>9495</v>
      </c>
      <c r="F1795" s="848" t="s">
        <v>9492</v>
      </c>
      <c r="G1795" s="846" t="s">
        <v>9446</v>
      </c>
      <c r="H1795" s="846" t="s">
        <v>7650</v>
      </c>
      <c r="I1795" s="849">
        <v>190000</v>
      </c>
      <c r="J1795" s="849">
        <v>1000</v>
      </c>
      <c r="K1795" s="849">
        <v>2615</v>
      </c>
      <c r="L1795" s="848" t="s">
        <v>9681</v>
      </c>
      <c r="M1795" s="849">
        <v>1000</v>
      </c>
      <c r="N1795" s="849">
        <v>0</v>
      </c>
      <c r="O1795" s="849">
        <v>2425</v>
      </c>
      <c r="P1795" s="849">
        <v>190000</v>
      </c>
      <c r="Q1795" s="846" t="s">
        <v>6337</v>
      </c>
      <c r="R1795" s="846"/>
      <c r="S1795" s="849"/>
      <c r="T1795" s="849"/>
      <c r="U1795" s="849"/>
      <c r="V1795" s="849"/>
      <c r="W1795" s="849">
        <v>190000</v>
      </c>
      <c r="X1795" s="849">
        <v>523000</v>
      </c>
      <c r="Y1795" s="849">
        <v>333000</v>
      </c>
      <c r="Z1795" s="850">
        <v>0.1273</v>
      </c>
    </row>
    <row r="1796" s="823" customFormat="1" ht="31.05" hidden="1" customHeight="1" outlineLevel="1" spans="1:26">
      <c r="A1796" s="846" t="s">
        <v>2539</v>
      </c>
      <c r="B1796" s="846" t="s">
        <v>7853</v>
      </c>
      <c r="C1796" s="846" t="s">
        <v>10402</v>
      </c>
      <c r="D1796" s="846" t="s">
        <v>8787</v>
      </c>
      <c r="E1796" s="847" t="s">
        <v>9495</v>
      </c>
      <c r="F1796" s="848" t="s">
        <v>9824</v>
      </c>
      <c r="G1796" s="846" t="s">
        <v>9446</v>
      </c>
      <c r="H1796" s="846" t="s">
        <v>7650</v>
      </c>
      <c r="I1796" s="849">
        <v>139000</v>
      </c>
      <c r="J1796" s="849">
        <v>1000</v>
      </c>
      <c r="K1796" s="849">
        <v>2564</v>
      </c>
      <c r="L1796" s="848" t="s">
        <v>9681</v>
      </c>
      <c r="M1796" s="849">
        <v>1000</v>
      </c>
      <c r="N1796" s="849">
        <v>0</v>
      </c>
      <c r="O1796" s="849">
        <v>2425</v>
      </c>
      <c r="P1796" s="849">
        <v>139000</v>
      </c>
      <c r="Q1796" s="846" t="s">
        <v>6337</v>
      </c>
      <c r="R1796" s="846"/>
      <c r="S1796" s="849"/>
      <c r="T1796" s="849"/>
      <c r="U1796" s="849"/>
      <c r="V1796" s="849"/>
      <c r="W1796" s="849">
        <v>139000</v>
      </c>
      <c r="X1796" s="849">
        <v>384600</v>
      </c>
      <c r="Y1796" s="849">
        <v>245600</v>
      </c>
      <c r="Z1796" s="850">
        <v>0.0958</v>
      </c>
    </row>
    <row r="1797" s="823" customFormat="1" ht="31.05" hidden="1" customHeight="1" outlineLevel="1" spans="1:26">
      <c r="A1797" s="846" t="s">
        <v>2539</v>
      </c>
      <c r="B1797" s="846" t="s">
        <v>7853</v>
      </c>
      <c r="C1797" s="846" t="s">
        <v>10403</v>
      </c>
      <c r="D1797" s="846" t="s">
        <v>8787</v>
      </c>
      <c r="E1797" s="847" t="s">
        <v>9495</v>
      </c>
      <c r="F1797" s="848" t="s">
        <v>8004</v>
      </c>
      <c r="G1797" s="846" t="s">
        <v>9446</v>
      </c>
      <c r="H1797" s="846" t="s">
        <v>7650</v>
      </c>
      <c r="I1797" s="849">
        <v>-75000</v>
      </c>
      <c r="J1797" s="849">
        <v>1000</v>
      </c>
      <c r="K1797" s="849">
        <v>2350</v>
      </c>
      <c r="L1797" s="848" t="s">
        <v>9599</v>
      </c>
      <c r="M1797" s="849">
        <v>1000</v>
      </c>
      <c r="N1797" s="849">
        <v>0</v>
      </c>
      <c r="O1797" s="849">
        <v>2425</v>
      </c>
      <c r="P1797" s="849">
        <v>-75000</v>
      </c>
      <c r="Q1797" s="846" t="s">
        <v>6337</v>
      </c>
      <c r="R1797" s="846"/>
      <c r="S1797" s="849"/>
      <c r="T1797" s="849"/>
      <c r="U1797" s="849"/>
      <c r="V1797" s="849"/>
      <c r="W1797" s="849">
        <v>-75000</v>
      </c>
      <c r="X1797" s="849">
        <v>235000</v>
      </c>
      <c r="Y1797" s="849">
        <v>310000</v>
      </c>
      <c r="Z1797" s="850">
        <v>0.1319</v>
      </c>
    </row>
    <row r="1798" s="823" customFormat="1" ht="31.05" hidden="1" customHeight="1" outlineLevel="1" spans="1:26">
      <c r="A1798" s="846" t="s">
        <v>2539</v>
      </c>
      <c r="B1798" s="846" t="s">
        <v>7853</v>
      </c>
      <c r="C1798" s="846" t="s">
        <v>10404</v>
      </c>
      <c r="D1798" s="846" t="s">
        <v>8827</v>
      </c>
      <c r="E1798" s="847" t="s">
        <v>9495</v>
      </c>
      <c r="F1798" s="848" t="s">
        <v>9499</v>
      </c>
      <c r="G1798" s="846" t="s">
        <v>9446</v>
      </c>
      <c r="H1798" s="846" t="s">
        <v>7650</v>
      </c>
      <c r="I1798" s="849">
        <v>133000</v>
      </c>
      <c r="J1798" s="849">
        <v>1000</v>
      </c>
      <c r="K1798" s="849">
        <v>2558</v>
      </c>
      <c r="L1798" s="848" t="s">
        <v>9681</v>
      </c>
      <c r="M1798" s="849">
        <v>1000</v>
      </c>
      <c r="N1798" s="849">
        <v>0</v>
      </c>
      <c r="O1798" s="849">
        <v>2425</v>
      </c>
      <c r="P1798" s="849">
        <v>133000</v>
      </c>
      <c r="Q1798" s="846" t="s">
        <v>6337</v>
      </c>
      <c r="R1798" s="846"/>
      <c r="S1798" s="849"/>
      <c r="T1798" s="849"/>
      <c r="U1798" s="849"/>
      <c r="V1798" s="849"/>
      <c r="W1798" s="849">
        <v>133000</v>
      </c>
      <c r="X1798" s="849">
        <v>0</v>
      </c>
      <c r="Y1798" s="849">
        <v>133000</v>
      </c>
      <c r="Z1798" s="850">
        <v>0.052</v>
      </c>
    </row>
    <row r="1799" s="823" customFormat="1" ht="31.05" hidden="1" customHeight="1" outlineLevel="1" spans="1:26">
      <c r="A1799" s="846" t="s">
        <v>2539</v>
      </c>
      <c r="B1799" s="846" t="s">
        <v>7853</v>
      </c>
      <c r="C1799" s="846" t="s">
        <v>10405</v>
      </c>
      <c r="D1799" s="846" t="s">
        <v>8827</v>
      </c>
      <c r="E1799" s="847" t="s">
        <v>9495</v>
      </c>
      <c r="F1799" s="848" t="s">
        <v>9628</v>
      </c>
      <c r="G1799" s="846" t="s">
        <v>9446</v>
      </c>
      <c r="H1799" s="846" t="s">
        <v>7650</v>
      </c>
      <c r="I1799" s="849">
        <v>-65000</v>
      </c>
      <c r="J1799" s="849">
        <v>1000</v>
      </c>
      <c r="K1799" s="849">
        <v>2360</v>
      </c>
      <c r="L1799" s="848" t="s">
        <v>9599</v>
      </c>
      <c r="M1799" s="849">
        <v>1000</v>
      </c>
      <c r="N1799" s="849">
        <v>0</v>
      </c>
      <c r="O1799" s="849">
        <v>2425</v>
      </c>
      <c r="P1799" s="849">
        <v>-65000</v>
      </c>
      <c r="Q1799" s="846" t="s">
        <v>6337</v>
      </c>
      <c r="R1799" s="846"/>
      <c r="S1799" s="849"/>
      <c r="T1799" s="849"/>
      <c r="U1799" s="849"/>
      <c r="V1799" s="849"/>
      <c r="W1799" s="849">
        <v>-65000</v>
      </c>
      <c r="X1799" s="849">
        <v>0</v>
      </c>
      <c r="Y1799" s="849">
        <v>-65000</v>
      </c>
      <c r="Z1799" s="850">
        <v>-0.0275</v>
      </c>
    </row>
    <row r="1800" s="823" customFormat="1" ht="31.05" hidden="1" customHeight="1" outlineLevel="1" spans="1:26">
      <c r="A1800" s="846" t="s">
        <v>2539</v>
      </c>
      <c r="B1800" s="846" t="s">
        <v>7853</v>
      </c>
      <c r="C1800" s="846" t="s">
        <v>10406</v>
      </c>
      <c r="D1800" s="846" t="s">
        <v>8822</v>
      </c>
      <c r="E1800" s="847" t="s">
        <v>9495</v>
      </c>
      <c r="F1800" s="848" t="s">
        <v>9564</v>
      </c>
      <c r="G1800" s="846" t="s">
        <v>9446</v>
      </c>
      <c r="H1800" s="846" t="s">
        <v>7650</v>
      </c>
      <c r="I1800" s="849">
        <v>298000</v>
      </c>
      <c r="J1800" s="849">
        <v>2000</v>
      </c>
      <c r="K1800" s="849">
        <v>2574</v>
      </c>
      <c r="L1800" s="848" t="s">
        <v>9681</v>
      </c>
      <c r="M1800" s="849">
        <v>2000</v>
      </c>
      <c r="N1800" s="849">
        <v>0</v>
      </c>
      <c r="O1800" s="849">
        <v>2425</v>
      </c>
      <c r="P1800" s="849">
        <v>298000</v>
      </c>
      <c r="Q1800" s="846" t="s">
        <v>6337</v>
      </c>
      <c r="R1800" s="846"/>
      <c r="S1800" s="849"/>
      <c r="T1800" s="849"/>
      <c r="U1800" s="849"/>
      <c r="V1800" s="849"/>
      <c r="W1800" s="849">
        <v>298000</v>
      </c>
      <c r="X1800" s="849">
        <v>772200</v>
      </c>
      <c r="Y1800" s="849">
        <v>474200</v>
      </c>
      <c r="Z1800" s="850">
        <v>0.0921</v>
      </c>
    </row>
    <row r="1801" s="823" customFormat="1" ht="31.05" hidden="1" customHeight="1" outlineLevel="1" spans="1:26">
      <c r="A1801" s="846" t="s">
        <v>2539</v>
      </c>
      <c r="B1801" s="846" t="s">
        <v>7853</v>
      </c>
      <c r="C1801" s="846" t="s">
        <v>10407</v>
      </c>
      <c r="D1801" s="846" t="s">
        <v>8822</v>
      </c>
      <c r="E1801" s="847" t="s">
        <v>9495</v>
      </c>
      <c r="F1801" s="848" t="s">
        <v>9690</v>
      </c>
      <c r="G1801" s="846" t="s">
        <v>9446</v>
      </c>
      <c r="H1801" s="846" t="s">
        <v>7650</v>
      </c>
      <c r="I1801" s="849">
        <v>-73000</v>
      </c>
      <c r="J1801" s="849">
        <v>1000</v>
      </c>
      <c r="K1801" s="849">
        <v>2352</v>
      </c>
      <c r="L1801" s="848" t="s">
        <v>9599</v>
      </c>
      <c r="M1801" s="849">
        <v>1000</v>
      </c>
      <c r="N1801" s="849">
        <v>0</v>
      </c>
      <c r="O1801" s="849">
        <v>2425</v>
      </c>
      <c r="P1801" s="849">
        <v>-73000</v>
      </c>
      <c r="Q1801" s="846" t="s">
        <v>6337</v>
      </c>
      <c r="R1801" s="846"/>
      <c r="S1801" s="849"/>
      <c r="T1801" s="849"/>
      <c r="U1801" s="849"/>
      <c r="V1801" s="849"/>
      <c r="W1801" s="849">
        <v>-73000</v>
      </c>
      <c r="X1801" s="849">
        <v>235200</v>
      </c>
      <c r="Y1801" s="849">
        <v>308200</v>
      </c>
      <c r="Z1801" s="850">
        <v>0.131</v>
      </c>
    </row>
    <row r="1802" s="823" customFormat="1" ht="31.05" hidden="1" customHeight="1" outlineLevel="1" spans="1:26">
      <c r="A1802" s="846" t="s">
        <v>2539</v>
      </c>
      <c r="B1802" s="846" t="s">
        <v>7853</v>
      </c>
      <c r="C1802" s="846" t="s">
        <v>10408</v>
      </c>
      <c r="D1802" s="846" t="s">
        <v>6794</v>
      </c>
      <c r="E1802" s="847" t="s">
        <v>9495</v>
      </c>
      <c r="F1802" s="848" t="s">
        <v>8301</v>
      </c>
      <c r="G1802" s="846" t="s">
        <v>9446</v>
      </c>
      <c r="H1802" s="846" t="s">
        <v>7650</v>
      </c>
      <c r="I1802" s="849">
        <v>132000</v>
      </c>
      <c r="J1802" s="849">
        <v>1000</v>
      </c>
      <c r="K1802" s="849">
        <v>2557</v>
      </c>
      <c r="L1802" s="848" t="s">
        <v>9681</v>
      </c>
      <c r="M1802" s="849">
        <v>1000</v>
      </c>
      <c r="N1802" s="849">
        <v>0</v>
      </c>
      <c r="O1802" s="849">
        <v>2425</v>
      </c>
      <c r="P1802" s="849">
        <v>132000</v>
      </c>
      <c r="Q1802" s="846" t="s">
        <v>6337</v>
      </c>
      <c r="R1802" s="846"/>
      <c r="S1802" s="849"/>
      <c r="T1802" s="849"/>
      <c r="U1802" s="849"/>
      <c r="V1802" s="849"/>
      <c r="W1802" s="849">
        <v>132000</v>
      </c>
      <c r="X1802" s="849">
        <v>0</v>
      </c>
      <c r="Y1802" s="849">
        <v>132000</v>
      </c>
      <c r="Z1802" s="850">
        <v>0.0516</v>
      </c>
    </row>
    <row r="1803" s="823" customFormat="1" ht="31.05" hidden="1" customHeight="1" outlineLevel="1" spans="1:26">
      <c r="A1803" s="846" t="s">
        <v>2539</v>
      </c>
      <c r="B1803" s="846" t="s">
        <v>7853</v>
      </c>
      <c r="C1803" s="846" t="s">
        <v>10409</v>
      </c>
      <c r="D1803" s="846" t="s">
        <v>6794</v>
      </c>
      <c r="E1803" s="847" t="s">
        <v>9495</v>
      </c>
      <c r="F1803" s="848" t="s">
        <v>9699</v>
      </c>
      <c r="G1803" s="846" t="s">
        <v>9446</v>
      </c>
      <c r="H1803" s="846" t="s">
        <v>7650</v>
      </c>
      <c r="I1803" s="849">
        <v>-55000</v>
      </c>
      <c r="J1803" s="849">
        <v>1000</v>
      </c>
      <c r="K1803" s="849">
        <v>2370</v>
      </c>
      <c r="L1803" s="848" t="s">
        <v>9599</v>
      </c>
      <c r="M1803" s="849">
        <v>1000</v>
      </c>
      <c r="N1803" s="849">
        <v>0</v>
      </c>
      <c r="O1803" s="849">
        <v>2425</v>
      </c>
      <c r="P1803" s="849">
        <v>-55000</v>
      </c>
      <c r="Q1803" s="846" t="s">
        <v>6337</v>
      </c>
      <c r="R1803" s="846"/>
      <c r="S1803" s="849"/>
      <c r="T1803" s="849"/>
      <c r="U1803" s="849"/>
      <c r="V1803" s="849"/>
      <c r="W1803" s="849">
        <v>-55000</v>
      </c>
      <c r="X1803" s="849">
        <v>0</v>
      </c>
      <c r="Y1803" s="849">
        <v>-55000</v>
      </c>
      <c r="Z1803" s="850">
        <v>-0.0232</v>
      </c>
    </row>
    <row r="1804" s="823" customFormat="1" ht="31.05" hidden="1" customHeight="1" outlineLevel="1" spans="1:26">
      <c r="A1804" s="846" t="s">
        <v>2539</v>
      </c>
      <c r="B1804" s="846" t="s">
        <v>7853</v>
      </c>
      <c r="C1804" s="846" t="s">
        <v>10410</v>
      </c>
      <c r="D1804" s="846" t="s">
        <v>6794</v>
      </c>
      <c r="E1804" s="847" t="s">
        <v>9495</v>
      </c>
      <c r="F1804" s="848" t="s">
        <v>9676</v>
      </c>
      <c r="G1804" s="846" t="s">
        <v>9446</v>
      </c>
      <c r="H1804" s="846" t="s">
        <v>7650</v>
      </c>
      <c r="I1804" s="849">
        <v>-141000</v>
      </c>
      <c r="J1804" s="849">
        <v>1000</v>
      </c>
      <c r="K1804" s="849">
        <v>2284</v>
      </c>
      <c r="L1804" s="848" t="s">
        <v>9599</v>
      </c>
      <c r="M1804" s="849">
        <v>1000</v>
      </c>
      <c r="N1804" s="849">
        <v>0</v>
      </c>
      <c r="O1804" s="849">
        <v>2425</v>
      </c>
      <c r="P1804" s="849">
        <v>-141000</v>
      </c>
      <c r="Q1804" s="846" t="s">
        <v>6337</v>
      </c>
      <c r="R1804" s="846"/>
      <c r="S1804" s="849"/>
      <c r="T1804" s="849"/>
      <c r="U1804" s="849"/>
      <c r="V1804" s="849"/>
      <c r="W1804" s="849">
        <v>-141000</v>
      </c>
      <c r="X1804" s="849">
        <v>0</v>
      </c>
      <c r="Y1804" s="849">
        <v>-141000</v>
      </c>
      <c r="Z1804" s="850">
        <v>-0.0617</v>
      </c>
    </row>
    <row r="1805" s="823" customFormat="1" ht="31.05" hidden="1" customHeight="1" outlineLevel="1" spans="1:26">
      <c r="A1805" s="846" t="s">
        <v>2539</v>
      </c>
      <c r="B1805" s="846" t="s">
        <v>7853</v>
      </c>
      <c r="C1805" s="846" t="s">
        <v>10411</v>
      </c>
      <c r="D1805" s="846" t="s">
        <v>6794</v>
      </c>
      <c r="E1805" s="847" t="s">
        <v>9495</v>
      </c>
      <c r="F1805" s="848" t="s">
        <v>9728</v>
      </c>
      <c r="G1805" s="846" t="s">
        <v>9446</v>
      </c>
      <c r="H1805" s="846" t="s">
        <v>7650</v>
      </c>
      <c r="I1805" s="849">
        <v>-138000</v>
      </c>
      <c r="J1805" s="849">
        <v>1000</v>
      </c>
      <c r="K1805" s="849">
        <v>2287</v>
      </c>
      <c r="L1805" s="848" t="s">
        <v>9599</v>
      </c>
      <c r="M1805" s="849">
        <v>1000</v>
      </c>
      <c r="N1805" s="849">
        <v>0</v>
      </c>
      <c r="O1805" s="849">
        <v>2425</v>
      </c>
      <c r="P1805" s="849">
        <v>-138000</v>
      </c>
      <c r="Q1805" s="846" t="s">
        <v>6337</v>
      </c>
      <c r="R1805" s="846"/>
      <c r="S1805" s="849"/>
      <c r="T1805" s="849"/>
      <c r="U1805" s="849"/>
      <c r="V1805" s="849"/>
      <c r="W1805" s="849">
        <v>-138000</v>
      </c>
      <c r="X1805" s="849">
        <v>0</v>
      </c>
      <c r="Y1805" s="849">
        <v>-138000</v>
      </c>
      <c r="Z1805" s="850">
        <v>-0.0603</v>
      </c>
    </row>
    <row r="1806" s="823" customFormat="1" ht="31.05" hidden="1" customHeight="1" outlineLevel="1" spans="1:26">
      <c r="A1806" s="846" t="s">
        <v>2539</v>
      </c>
      <c r="B1806" s="846" t="s">
        <v>7853</v>
      </c>
      <c r="C1806" s="846" t="s">
        <v>10412</v>
      </c>
      <c r="D1806" s="846" t="s">
        <v>8679</v>
      </c>
      <c r="E1806" s="847" t="s">
        <v>9495</v>
      </c>
      <c r="F1806" s="848" t="s">
        <v>9680</v>
      </c>
      <c r="G1806" s="846" t="s">
        <v>9446</v>
      </c>
      <c r="H1806" s="846" t="s">
        <v>7650</v>
      </c>
      <c r="I1806" s="849">
        <v>-90000</v>
      </c>
      <c r="J1806" s="849">
        <v>1000</v>
      </c>
      <c r="K1806" s="849">
        <v>2335</v>
      </c>
      <c r="L1806" s="848" t="s">
        <v>9681</v>
      </c>
      <c r="M1806" s="849">
        <v>1000</v>
      </c>
      <c r="N1806" s="849">
        <v>0</v>
      </c>
      <c r="O1806" s="849">
        <v>2425</v>
      </c>
      <c r="P1806" s="849">
        <v>-90000</v>
      </c>
      <c r="Q1806" s="846" t="s">
        <v>6337</v>
      </c>
      <c r="R1806" s="846"/>
      <c r="S1806" s="849"/>
      <c r="T1806" s="849"/>
      <c r="U1806" s="849"/>
      <c r="V1806" s="849"/>
      <c r="W1806" s="849">
        <v>-90000</v>
      </c>
      <c r="X1806" s="849">
        <v>233500</v>
      </c>
      <c r="Y1806" s="849">
        <v>323500</v>
      </c>
      <c r="Z1806" s="850">
        <v>0.1385</v>
      </c>
    </row>
    <row r="1807" s="823" customFormat="1" ht="31.05" hidden="1" customHeight="1" outlineLevel="1" spans="1:26">
      <c r="A1807" s="846" t="s">
        <v>2539</v>
      </c>
      <c r="B1807" s="846" t="s">
        <v>7853</v>
      </c>
      <c r="C1807" s="846" t="s">
        <v>10413</v>
      </c>
      <c r="D1807" s="846" t="s">
        <v>8679</v>
      </c>
      <c r="E1807" s="847" t="s">
        <v>9495</v>
      </c>
      <c r="F1807" s="848" t="s">
        <v>9676</v>
      </c>
      <c r="G1807" s="846" t="s">
        <v>9446</v>
      </c>
      <c r="H1807" s="846" t="s">
        <v>7650</v>
      </c>
      <c r="I1807" s="849">
        <v>-101000</v>
      </c>
      <c r="J1807" s="849">
        <v>1000</v>
      </c>
      <c r="K1807" s="849">
        <v>2324</v>
      </c>
      <c r="L1807" s="848" t="s">
        <v>9681</v>
      </c>
      <c r="M1807" s="849">
        <v>1000</v>
      </c>
      <c r="N1807" s="849">
        <v>0</v>
      </c>
      <c r="O1807" s="849">
        <v>2425</v>
      </c>
      <c r="P1807" s="849">
        <v>-101000</v>
      </c>
      <c r="Q1807" s="846" t="s">
        <v>6337</v>
      </c>
      <c r="R1807" s="846"/>
      <c r="S1807" s="849"/>
      <c r="T1807" s="849"/>
      <c r="U1807" s="849"/>
      <c r="V1807" s="849"/>
      <c r="W1807" s="849">
        <v>-101000</v>
      </c>
      <c r="X1807" s="849">
        <v>232400</v>
      </c>
      <c r="Y1807" s="849">
        <v>333400</v>
      </c>
      <c r="Z1807" s="850">
        <v>0.1435</v>
      </c>
    </row>
    <row r="1808" s="823" customFormat="1" ht="31.05" hidden="1" customHeight="1" outlineLevel="1" spans="1:26">
      <c r="A1808" s="846" t="s">
        <v>2539</v>
      </c>
      <c r="B1808" s="846" t="s">
        <v>7853</v>
      </c>
      <c r="C1808" s="846" t="s">
        <v>10414</v>
      </c>
      <c r="D1808" s="846" t="s">
        <v>8794</v>
      </c>
      <c r="E1808" s="847" t="s">
        <v>9495</v>
      </c>
      <c r="F1808" s="848" t="s">
        <v>9524</v>
      </c>
      <c r="G1808" s="846" t="s">
        <v>9446</v>
      </c>
      <c r="H1808" s="846" t="s">
        <v>7650</v>
      </c>
      <c r="I1808" s="849">
        <v>200000</v>
      </c>
      <c r="J1808" s="849">
        <v>1000</v>
      </c>
      <c r="K1808" s="849">
        <v>2625</v>
      </c>
      <c r="L1808" s="848" t="s">
        <v>9681</v>
      </c>
      <c r="M1808" s="849">
        <v>1000</v>
      </c>
      <c r="N1808" s="849">
        <v>0</v>
      </c>
      <c r="O1808" s="849">
        <v>2425</v>
      </c>
      <c r="P1808" s="849">
        <v>200000</v>
      </c>
      <c r="Q1808" s="846" t="s">
        <v>6337</v>
      </c>
      <c r="R1808" s="846"/>
      <c r="S1808" s="849"/>
      <c r="T1808" s="849"/>
      <c r="U1808" s="849"/>
      <c r="V1808" s="849"/>
      <c r="W1808" s="849">
        <v>200000</v>
      </c>
      <c r="X1808" s="849">
        <v>0</v>
      </c>
      <c r="Y1808" s="849">
        <v>200000</v>
      </c>
      <c r="Z1808" s="850">
        <v>0.0762</v>
      </c>
    </row>
    <row r="1809" s="823" customFormat="1" ht="31.05" hidden="1" customHeight="1" outlineLevel="1" spans="1:26">
      <c r="A1809" s="846" t="s">
        <v>2539</v>
      </c>
      <c r="B1809" s="846" t="s">
        <v>8543</v>
      </c>
      <c r="C1809" s="846" t="s">
        <v>10415</v>
      </c>
      <c r="D1809" s="846" t="s">
        <v>8996</v>
      </c>
      <c r="E1809" s="847" t="s">
        <v>9495</v>
      </c>
      <c r="F1809" s="848" t="s">
        <v>9628</v>
      </c>
      <c r="G1809" s="846" t="s">
        <v>9446</v>
      </c>
      <c r="H1809" s="846" t="s">
        <v>7650</v>
      </c>
      <c r="I1809" s="849">
        <v>10000</v>
      </c>
      <c r="J1809" s="849">
        <v>500</v>
      </c>
      <c r="K1809" s="849">
        <v>6310</v>
      </c>
      <c r="L1809" s="848" t="s">
        <v>10416</v>
      </c>
      <c r="M1809" s="849">
        <v>500</v>
      </c>
      <c r="N1809" s="849">
        <v>0</v>
      </c>
      <c r="O1809" s="849">
        <v>6290</v>
      </c>
      <c r="P1809" s="849">
        <v>10000</v>
      </c>
      <c r="Q1809" s="846" t="s">
        <v>6337</v>
      </c>
      <c r="R1809" s="846"/>
      <c r="S1809" s="849"/>
      <c r="T1809" s="849"/>
      <c r="U1809" s="849"/>
      <c r="V1809" s="849"/>
      <c r="W1809" s="849">
        <v>10000</v>
      </c>
      <c r="X1809" s="849">
        <v>315500</v>
      </c>
      <c r="Y1809" s="849">
        <v>305500</v>
      </c>
      <c r="Z1809" s="850">
        <v>0.0968</v>
      </c>
    </row>
    <row r="1810" s="823" customFormat="1" ht="31.05" hidden="1" customHeight="1" outlineLevel="1" spans="1:26">
      <c r="A1810" s="846" t="s">
        <v>2539</v>
      </c>
      <c r="B1810" s="846" t="s">
        <v>8543</v>
      </c>
      <c r="C1810" s="846" t="s">
        <v>10417</v>
      </c>
      <c r="D1810" s="846" t="s">
        <v>8612</v>
      </c>
      <c r="E1810" s="847" t="s">
        <v>9495</v>
      </c>
      <c r="F1810" s="848" t="s">
        <v>8066</v>
      </c>
      <c r="G1810" s="846" t="s">
        <v>9446</v>
      </c>
      <c r="H1810" s="846" t="s">
        <v>7650</v>
      </c>
      <c r="I1810" s="849">
        <v>245000</v>
      </c>
      <c r="J1810" s="849">
        <v>500</v>
      </c>
      <c r="K1810" s="849">
        <v>6780</v>
      </c>
      <c r="L1810" s="848" t="s">
        <v>9790</v>
      </c>
      <c r="M1810" s="849">
        <v>500</v>
      </c>
      <c r="N1810" s="849">
        <v>0</v>
      </c>
      <c r="O1810" s="849">
        <v>6290</v>
      </c>
      <c r="P1810" s="849">
        <v>245000</v>
      </c>
      <c r="Q1810" s="846" t="s">
        <v>6337</v>
      </c>
      <c r="R1810" s="846"/>
      <c r="S1810" s="849"/>
      <c r="T1810" s="849"/>
      <c r="U1810" s="849"/>
      <c r="V1810" s="849"/>
      <c r="W1810" s="849">
        <v>245000</v>
      </c>
      <c r="X1810" s="849">
        <v>847500</v>
      </c>
      <c r="Y1810" s="849">
        <v>602500</v>
      </c>
      <c r="Z1810" s="850">
        <v>0.1777</v>
      </c>
    </row>
    <row r="1811" s="823" customFormat="1" ht="31.05" hidden="1" customHeight="1" outlineLevel="1" spans="1:26">
      <c r="A1811" s="846" t="s">
        <v>2539</v>
      </c>
      <c r="B1811" s="846" t="s">
        <v>8543</v>
      </c>
      <c r="C1811" s="846" t="s">
        <v>10418</v>
      </c>
      <c r="D1811" s="846" t="s">
        <v>8612</v>
      </c>
      <c r="E1811" s="847" t="s">
        <v>9495</v>
      </c>
      <c r="F1811" s="848" t="s">
        <v>9772</v>
      </c>
      <c r="G1811" s="846" t="s">
        <v>9446</v>
      </c>
      <c r="H1811" s="846" t="s">
        <v>7650</v>
      </c>
      <c r="I1811" s="849">
        <v>330000</v>
      </c>
      <c r="J1811" s="849">
        <v>500</v>
      </c>
      <c r="K1811" s="849">
        <v>6950</v>
      </c>
      <c r="L1811" s="848" t="s">
        <v>9790</v>
      </c>
      <c r="M1811" s="849">
        <v>500</v>
      </c>
      <c r="N1811" s="849">
        <v>0</v>
      </c>
      <c r="O1811" s="849">
        <v>6290</v>
      </c>
      <c r="P1811" s="849">
        <v>330000</v>
      </c>
      <c r="Q1811" s="846" t="s">
        <v>6337</v>
      </c>
      <c r="R1811" s="846"/>
      <c r="S1811" s="849"/>
      <c r="T1811" s="849"/>
      <c r="U1811" s="849"/>
      <c r="V1811" s="849"/>
      <c r="W1811" s="849">
        <v>330000</v>
      </c>
      <c r="X1811" s="849">
        <v>868750</v>
      </c>
      <c r="Y1811" s="849">
        <v>538750</v>
      </c>
      <c r="Z1811" s="850">
        <v>0.155</v>
      </c>
    </row>
    <row r="1812" s="823" customFormat="1" ht="31.05" hidden="1" customHeight="1" outlineLevel="1" spans="1:26">
      <c r="A1812" s="846" t="s">
        <v>2539</v>
      </c>
      <c r="B1812" s="846" t="s">
        <v>8543</v>
      </c>
      <c r="C1812" s="846" t="s">
        <v>10419</v>
      </c>
      <c r="D1812" s="846" t="s">
        <v>8941</v>
      </c>
      <c r="E1812" s="847" t="s">
        <v>9495</v>
      </c>
      <c r="F1812" s="848" t="s">
        <v>9772</v>
      </c>
      <c r="G1812" s="846" t="s">
        <v>9446</v>
      </c>
      <c r="H1812" s="846" t="s">
        <v>7650</v>
      </c>
      <c r="I1812" s="849">
        <v>320000</v>
      </c>
      <c r="J1812" s="849">
        <v>500</v>
      </c>
      <c r="K1812" s="849">
        <v>6930</v>
      </c>
      <c r="L1812" s="848" t="s">
        <v>9790</v>
      </c>
      <c r="M1812" s="849">
        <v>500</v>
      </c>
      <c r="N1812" s="849">
        <v>0</v>
      </c>
      <c r="O1812" s="849">
        <v>6290</v>
      </c>
      <c r="P1812" s="849">
        <v>320000</v>
      </c>
      <c r="Q1812" s="846" t="s">
        <v>6337</v>
      </c>
      <c r="R1812" s="846"/>
      <c r="S1812" s="849"/>
      <c r="T1812" s="849"/>
      <c r="U1812" s="849"/>
      <c r="V1812" s="849"/>
      <c r="W1812" s="849">
        <v>320000</v>
      </c>
      <c r="X1812" s="849">
        <v>0</v>
      </c>
      <c r="Y1812" s="849">
        <v>320000</v>
      </c>
      <c r="Z1812" s="850">
        <v>0.0924</v>
      </c>
    </row>
    <row r="1813" s="823" customFormat="1" ht="31.05" hidden="1" customHeight="1" outlineLevel="1" spans="1:26">
      <c r="A1813" s="846" t="s">
        <v>2539</v>
      </c>
      <c r="B1813" s="846" t="s">
        <v>8543</v>
      </c>
      <c r="C1813" s="846" t="s">
        <v>10420</v>
      </c>
      <c r="D1813" s="846" t="s">
        <v>1896</v>
      </c>
      <c r="E1813" s="847" t="s">
        <v>9495</v>
      </c>
      <c r="F1813" s="848" t="s">
        <v>9556</v>
      </c>
      <c r="G1813" s="846" t="s">
        <v>9446</v>
      </c>
      <c r="H1813" s="846" t="s">
        <v>7650</v>
      </c>
      <c r="I1813" s="849">
        <v>5000</v>
      </c>
      <c r="J1813" s="849">
        <v>500</v>
      </c>
      <c r="K1813" s="849">
        <v>6300</v>
      </c>
      <c r="L1813" s="848" t="s">
        <v>10416</v>
      </c>
      <c r="M1813" s="849">
        <v>500</v>
      </c>
      <c r="N1813" s="849">
        <v>0</v>
      </c>
      <c r="O1813" s="849">
        <v>6290</v>
      </c>
      <c r="P1813" s="849">
        <v>5000</v>
      </c>
      <c r="Q1813" s="846" t="s">
        <v>6337</v>
      </c>
      <c r="R1813" s="846"/>
      <c r="S1813" s="849"/>
      <c r="T1813" s="849"/>
      <c r="U1813" s="849"/>
      <c r="V1813" s="849"/>
      <c r="W1813" s="849">
        <v>5000</v>
      </c>
      <c r="X1813" s="849">
        <v>630000</v>
      </c>
      <c r="Y1813" s="849">
        <v>625000</v>
      </c>
      <c r="Z1813" s="850">
        <v>0.1984</v>
      </c>
    </row>
    <row r="1814" s="823" customFormat="1" ht="31.05" hidden="1" customHeight="1" outlineLevel="1" spans="1:26">
      <c r="A1814" s="846" t="s">
        <v>2539</v>
      </c>
      <c r="B1814" s="846" t="s">
        <v>8543</v>
      </c>
      <c r="C1814" s="846" t="s">
        <v>10421</v>
      </c>
      <c r="D1814" s="846" t="s">
        <v>8534</v>
      </c>
      <c r="E1814" s="847" t="s">
        <v>9495</v>
      </c>
      <c r="F1814" s="848" t="s">
        <v>8004</v>
      </c>
      <c r="G1814" s="846" t="s">
        <v>9446</v>
      </c>
      <c r="H1814" s="846" t="s">
        <v>7650</v>
      </c>
      <c r="I1814" s="849">
        <v>-22500</v>
      </c>
      <c r="J1814" s="849">
        <v>500</v>
      </c>
      <c r="K1814" s="849">
        <v>6245</v>
      </c>
      <c r="L1814" s="848" t="s">
        <v>9677</v>
      </c>
      <c r="M1814" s="849">
        <v>500</v>
      </c>
      <c r="N1814" s="849">
        <v>0</v>
      </c>
      <c r="O1814" s="849">
        <v>6290</v>
      </c>
      <c r="P1814" s="849">
        <v>-22500</v>
      </c>
      <c r="Q1814" s="846" t="s">
        <v>6337</v>
      </c>
      <c r="R1814" s="846"/>
      <c r="S1814" s="849"/>
      <c r="T1814" s="849"/>
      <c r="U1814" s="849"/>
      <c r="V1814" s="849"/>
      <c r="W1814" s="849">
        <v>-22500</v>
      </c>
      <c r="X1814" s="849">
        <v>0</v>
      </c>
      <c r="Y1814" s="849">
        <v>22500</v>
      </c>
      <c r="Z1814" s="850">
        <v>0.0072</v>
      </c>
    </row>
    <row r="1815" s="823" customFormat="1" ht="31.05" hidden="1" customHeight="1" outlineLevel="1" spans="1:26">
      <c r="A1815" s="846" t="s">
        <v>2539</v>
      </c>
      <c r="B1815" s="846" t="s">
        <v>8543</v>
      </c>
      <c r="C1815" s="846" t="s">
        <v>10422</v>
      </c>
      <c r="D1815" s="846" t="s">
        <v>8847</v>
      </c>
      <c r="E1815" s="847" t="s">
        <v>9495</v>
      </c>
      <c r="F1815" s="848" t="s">
        <v>8071</v>
      </c>
      <c r="G1815" s="846" t="s">
        <v>9446</v>
      </c>
      <c r="H1815" s="846" t="s">
        <v>7650</v>
      </c>
      <c r="I1815" s="849">
        <v>22500</v>
      </c>
      <c r="J1815" s="849">
        <v>500</v>
      </c>
      <c r="K1815" s="849">
        <v>6335</v>
      </c>
      <c r="L1815" s="848" t="s">
        <v>9790</v>
      </c>
      <c r="M1815" s="849">
        <v>500</v>
      </c>
      <c r="N1815" s="849">
        <v>0</v>
      </c>
      <c r="O1815" s="849">
        <v>6290</v>
      </c>
      <c r="P1815" s="849">
        <v>22500</v>
      </c>
      <c r="Q1815" s="846" t="s">
        <v>6337</v>
      </c>
      <c r="R1815" s="846"/>
      <c r="S1815" s="849"/>
      <c r="T1815" s="849"/>
      <c r="U1815" s="849"/>
      <c r="V1815" s="849"/>
      <c r="W1815" s="849">
        <v>22500</v>
      </c>
      <c r="X1815" s="849">
        <v>0</v>
      </c>
      <c r="Y1815" s="849">
        <v>22500</v>
      </c>
      <c r="Z1815" s="850">
        <v>0.0071</v>
      </c>
    </row>
    <row r="1816" s="823" customFormat="1" ht="31.05" hidden="1" customHeight="1" outlineLevel="1" spans="1:26">
      <c r="A1816" s="846" t="s">
        <v>2539</v>
      </c>
      <c r="B1816" s="846" t="s">
        <v>8543</v>
      </c>
      <c r="C1816" s="846" t="s">
        <v>10423</v>
      </c>
      <c r="D1816" s="846" t="s">
        <v>8990</v>
      </c>
      <c r="E1816" s="847" t="s">
        <v>9495</v>
      </c>
      <c r="F1816" s="848" t="s">
        <v>9543</v>
      </c>
      <c r="G1816" s="846" t="s">
        <v>9446</v>
      </c>
      <c r="H1816" s="846" t="s">
        <v>7650</v>
      </c>
      <c r="I1816" s="849">
        <v>315000</v>
      </c>
      <c r="J1816" s="849">
        <v>500</v>
      </c>
      <c r="K1816" s="849">
        <v>6920</v>
      </c>
      <c r="L1816" s="848" t="s">
        <v>9790</v>
      </c>
      <c r="M1816" s="849">
        <v>500</v>
      </c>
      <c r="N1816" s="849">
        <v>0</v>
      </c>
      <c r="O1816" s="849">
        <v>6290</v>
      </c>
      <c r="P1816" s="849">
        <v>315000</v>
      </c>
      <c r="Q1816" s="846" t="s">
        <v>6337</v>
      </c>
      <c r="R1816" s="846"/>
      <c r="S1816" s="849"/>
      <c r="T1816" s="849"/>
      <c r="U1816" s="849"/>
      <c r="V1816" s="849"/>
      <c r="W1816" s="849">
        <v>315000</v>
      </c>
      <c r="X1816" s="849">
        <v>865000</v>
      </c>
      <c r="Y1816" s="849">
        <v>550000</v>
      </c>
      <c r="Z1816" s="850">
        <v>0.159</v>
      </c>
    </row>
    <row r="1817" s="823" customFormat="1" ht="31.05" hidden="1" customHeight="1" outlineLevel="1" spans="1:26">
      <c r="A1817" s="846" t="s">
        <v>2539</v>
      </c>
      <c r="B1817" s="846" t="s">
        <v>8543</v>
      </c>
      <c r="C1817" s="846" t="s">
        <v>10424</v>
      </c>
      <c r="D1817" s="846" t="s">
        <v>6794</v>
      </c>
      <c r="E1817" s="847" t="s">
        <v>9495</v>
      </c>
      <c r="F1817" s="848" t="s">
        <v>9624</v>
      </c>
      <c r="G1817" s="846" t="s">
        <v>9446</v>
      </c>
      <c r="H1817" s="846" t="s">
        <v>7650</v>
      </c>
      <c r="I1817" s="849">
        <v>-97500</v>
      </c>
      <c r="J1817" s="849">
        <v>500</v>
      </c>
      <c r="K1817" s="849">
        <v>6095</v>
      </c>
      <c r="L1817" s="848" t="s">
        <v>9790</v>
      </c>
      <c r="M1817" s="849">
        <v>500</v>
      </c>
      <c r="N1817" s="849">
        <v>0</v>
      </c>
      <c r="O1817" s="849">
        <v>6290</v>
      </c>
      <c r="P1817" s="849">
        <v>-97500</v>
      </c>
      <c r="Q1817" s="846" t="s">
        <v>6337</v>
      </c>
      <c r="R1817" s="846"/>
      <c r="S1817" s="849"/>
      <c r="T1817" s="849"/>
      <c r="U1817" s="849"/>
      <c r="V1817" s="849"/>
      <c r="W1817" s="849">
        <v>-97500</v>
      </c>
      <c r="X1817" s="849">
        <v>0</v>
      </c>
      <c r="Y1817" s="849">
        <v>-97500</v>
      </c>
      <c r="Z1817" s="850">
        <v>-0.032</v>
      </c>
    </row>
    <row r="1818" s="823" customFormat="1" ht="31.05" hidden="1" customHeight="1" outlineLevel="1" spans="1:26">
      <c r="A1818" s="846" t="s">
        <v>2539</v>
      </c>
      <c r="B1818" s="846" t="s">
        <v>8543</v>
      </c>
      <c r="C1818" s="846" t="s">
        <v>10425</v>
      </c>
      <c r="D1818" s="846" t="s">
        <v>6794</v>
      </c>
      <c r="E1818" s="847" t="s">
        <v>9495</v>
      </c>
      <c r="F1818" s="848" t="s">
        <v>9624</v>
      </c>
      <c r="G1818" s="846" t="s">
        <v>9446</v>
      </c>
      <c r="H1818" s="846" t="s">
        <v>7650</v>
      </c>
      <c r="I1818" s="849">
        <v>-200000</v>
      </c>
      <c r="J1818" s="849">
        <v>1000</v>
      </c>
      <c r="K1818" s="849">
        <v>6090</v>
      </c>
      <c r="L1818" s="848" t="s">
        <v>9790</v>
      </c>
      <c r="M1818" s="849">
        <v>1000</v>
      </c>
      <c r="N1818" s="849">
        <v>0</v>
      </c>
      <c r="O1818" s="849">
        <v>6290</v>
      </c>
      <c r="P1818" s="849">
        <v>-200000</v>
      </c>
      <c r="Q1818" s="846" t="s">
        <v>6337</v>
      </c>
      <c r="R1818" s="846"/>
      <c r="S1818" s="849"/>
      <c r="T1818" s="849"/>
      <c r="U1818" s="849"/>
      <c r="V1818" s="849"/>
      <c r="W1818" s="849">
        <v>-200000</v>
      </c>
      <c r="X1818" s="849">
        <v>0</v>
      </c>
      <c r="Y1818" s="849">
        <v>-200000</v>
      </c>
      <c r="Z1818" s="850">
        <v>-0.0328</v>
      </c>
    </row>
    <row r="1819" s="823" customFormat="1" ht="31.05" hidden="1" customHeight="1" outlineLevel="1" spans="1:26">
      <c r="A1819" s="846" t="s">
        <v>2539</v>
      </c>
      <c r="B1819" s="846" t="s">
        <v>8543</v>
      </c>
      <c r="C1819" s="846" t="s">
        <v>10426</v>
      </c>
      <c r="D1819" s="846" t="s">
        <v>6794</v>
      </c>
      <c r="E1819" s="847" t="s">
        <v>9495</v>
      </c>
      <c r="F1819" s="848" t="s">
        <v>9636</v>
      </c>
      <c r="G1819" s="846" t="s">
        <v>9446</v>
      </c>
      <c r="H1819" s="846" t="s">
        <v>7650</v>
      </c>
      <c r="I1819" s="849">
        <v>-57500</v>
      </c>
      <c r="J1819" s="849">
        <v>500</v>
      </c>
      <c r="K1819" s="849">
        <v>6175</v>
      </c>
      <c r="L1819" s="848" t="s">
        <v>9790</v>
      </c>
      <c r="M1819" s="849">
        <v>500</v>
      </c>
      <c r="N1819" s="849">
        <v>0</v>
      </c>
      <c r="O1819" s="849">
        <v>6290</v>
      </c>
      <c r="P1819" s="849">
        <v>-57500</v>
      </c>
      <c r="Q1819" s="846" t="s">
        <v>6337</v>
      </c>
      <c r="R1819" s="846"/>
      <c r="S1819" s="849"/>
      <c r="T1819" s="849"/>
      <c r="U1819" s="849"/>
      <c r="V1819" s="849"/>
      <c r="W1819" s="849">
        <v>-57500</v>
      </c>
      <c r="X1819" s="849">
        <v>0</v>
      </c>
      <c r="Y1819" s="849">
        <v>-57500</v>
      </c>
      <c r="Z1819" s="850">
        <v>-0.0186</v>
      </c>
    </row>
    <row r="1820" s="823" customFormat="1" ht="31.05" hidden="1" customHeight="1" outlineLevel="1" spans="1:26">
      <c r="A1820" s="846" t="s">
        <v>2539</v>
      </c>
      <c r="B1820" s="846" t="s">
        <v>8543</v>
      </c>
      <c r="C1820" s="846" t="s">
        <v>10427</v>
      </c>
      <c r="D1820" s="846" t="s">
        <v>6794</v>
      </c>
      <c r="E1820" s="847" t="s">
        <v>9495</v>
      </c>
      <c r="F1820" s="848" t="s">
        <v>9552</v>
      </c>
      <c r="G1820" s="846" t="s">
        <v>9446</v>
      </c>
      <c r="H1820" s="846" t="s">
        <v>7650</v>
      </c>
      <c r="I1820" s="849">
        <v>-115000</v>
      </c>
      <c r="J1820" s="849">
        <v>500</v>
      </c>
      <c r="K1820" s="849">
        <v>6060</v>
      </c>
      <c r="L1820" s="848" t="s">
        <v>10416</v>
      </c>
      <c r="M1820" s="849">
        <v>500</v>
      </c>
      <c r="N1820" s="849">
        <v>0</v>
      </c>
      <c r="O1820" s="849">
        <v>6290</v>
      </c>
      <c r="P1820" s="849">
        <v>-115000</v>
      </c>
      <c r="Q1820" s="846" t="s">
        <v>6337</v>
      </c>
      <c r="R1820" s="846"/>
      <c r="S1820" s="849"/>
      <c r="T1820" s="849"/>
      <c r="U1820" s="849"/>
      <c r="V1820" s="849"/>
      <c r="W1820" s="849">
        <v>-115000</v>
      </c>
      <c r="X1820" s="849">
        <v>0</v>
      </c>
      <c r="Y1820" s="849">
        <v>-115000</v>
      </c>
      <c r="Z1820" s="850">
        <v>-0.038</v>
      </c>
    </row>
    <row r="1821" s="823" customFormat="1" ht="31.05" hidden="1" customHeight="1" outlineLevel="1" spans="1:26">
      <c r="A1821" s="846" t="s">
        <v>2539</v>
      </c>
      <c r="B1821" s="846" t="s">
        <v>8543</v>
      </c>
      <c r="C1821" s="846" t="s">
        <v>10428</v>
      </c>
      <c r="D1821" s="846" t="s">
        <v>8791</v>
      </c>
      <c r="E1821" s="847" t="s">
        <v>9495</v>
      </c>
      <c r="F1821" s="848" t="s">
        <v>8189</v>
      </c>
      <c r="G1821" s="846" t="s">
        <v>9446</v>
      </c>
      <c r="H1821" s="846" t="s">
        <v>7650</v>
      </c>
      <c r="I1821" s="849">
        <v>270000</v>
      </c>
      <c r="J1821" s="849">
        <v>500</v>
      </c>
      <c r="K1821" s="849">
        <v>6830</v>
      </c>
      <c r="L1821" s="848" t="s">
        <v>9790</v>
      </c>
      <c r="M1821" s="849">
        <v>500</v>
      </c>
      <c r="N1821" s="849">
        <v>0</v>
      </c>
      <c r="O1821" s="849">
        <v>6290</v>
      </c>
      <c r="P1821" s="849">
        <v>270000</v>
      </c>
      <c r="Q1821" s="846" t="s">
        <v>6337</v>
      </c>
      <c r="R1821" s="846"/>
      <c r="S1821" s="849"/>
      <c r="T1821" s="849"/>
      <c r="U1821" s="849"/>
      <c r="V1821" s="849"/>
      <c r="W1821" s="849">
        <v>270000</v>
      </c>
      <c r="X1821" s="849">
        <v>-853750</v>
      </c>
      <c r="Y1821" s="849">
        <v>-583750</v>
      </c>
      <c r="Z1821" s="850">
        <v>-0.1709</v>
      </c>
    </row>
    <row r="1822" s="823" customFormat="1" ht="31.05" hidden="1" customHeight="1" outlineLevel="1" spans="1:26">
      <c r="A1822" s="846" t="s">
        <v>2539</v>
      </c>
      <c r="B1822" s="846" t="s">
        <v>8543</v>
      </c>
      <c r="C1822" s="846" t="s">
        <v>10429</v>
      </c>
      <c r="D1822" s="846" t="s">
        <v>8791</v>
      </c>
      <c r="E1822" s="847" t="s">
        <v>9495</v>
      </c>
      <c r="F1822" s="848" t="s">
        <v>9556</v>
      </c>
      <c r="G1822" s="846" t="s">
        <v>9446</v>
      </c>
      <c r="H1822" s="846" t="s">
        <v>7650</v>
      </c>
      <c r="I1822" s="849">
        <v>2500</v>
      </c>
      <c r="J1822" s="849">
        <v>500</v>
      </c>
      <c r="K1822" s="849">
        <v>6295</v>
      </c>
      <c r="L1822" s="848" t="s">
        <v>9790</v>
      </c>
      <c r="M1822" s="849">
        <v>500</v>
      </c>
      <c r="N1822" s="849">
        <v>0</v>
      </c>
      <c r="O1822" s="849">
        <v>6290</v>
      </c>
      <c r="P1822" s="849">
        <v>2500</v>
      </c>
      <c r="Q1822" s="846" t="s">
        <v>6337</v>
      </c>
      <c r="R1822" s="846"/>
      <c r="S1822" s="849"/>
      <c r="T1822" s="849"/>
      <c r="U1822" s="849"/>
      <c r="V1822" s="849"/>
      <c r="W1822" s="849">
        <v>2500</v>
      </c>
      <c r="X1822" s="849">
        <v>629500</v>
      </c>
      <c r="Y1822" s="849">
        <v>627000</v>
      </c>
      <c r="Z1822" s="850">
        <v>0.1992</v>
      </c>
    </row>
    <row r="1823" s="823" customFormat="1" ht="31.05" hidden="1" customHeight="1" outlineLevel="1" spans="1:26">
      <c r="A1823" s="846" t="s">
        <v>2539</v>
      </c>
      <c r="B1823" s="846" t="s">
        <v>8543</v>
      </c>
      <c r="C1823" s="846" t="s">
        <v>10430</v>
      </c>
      <c r="D1823" s="846" t="s">
        <v>8791</v>
      </c>
      <c r="E1823" s="847" t="s">
        <v>9495</v>
      </c>
      <c r="F1823" s="848" t="s">
        <v>9556</v>
      </c>
      <c r="G1823" s="846" t="s">
        <v>9446</v>
      </c>
      <c r="H1823" s="846" t="s">
        <v>7650</v>
      </c>
      <c r="I1823" s="849">
        <v>-17500</v>
      </c>
      <c r="J1823" s="849">
        <v>500</v>
      </c>
      <c r="K1823" s="849">
        <v>6255</v>
      </c>
      <c r="L1823" s="848" t="s">
        <v>9790</v>
      </c>
      <c r="M1823" s="849">
        <v>500</v>
      </c>
      <c r="N1823" s="849">
        <v>0</v>
      </c>
      <c r="O1823" s="849">
        <v>6290</v>
      </c>
      <c r="P1823" s="849">
        <v>-17500</v>
      </c>
      <c r="Q1823" s="846" t="s">
        <v>6337</v>
      </c>
      <c r="R1823" s="846"/>
      <c r="S1823" s="849"/>
      <c r="T1823" s="849"/>
      <c r="U1823" s="849"/>
      <c r="V1823" s="849"/>
      <c r="W1823" s="849">
        <v>-17500</v>
      </c>
      <c r="X1823" s="849">
        <v>625500</v>
      </c>
      <c r="Y1823" s="849">
        <v>643000</v>
      </c>
      <c r="Z1823" s="850">
        <v>0.2056</v>
      </c>
    </row>
    <row r="1824" s="823" customFormat="1" ht="31.05" hidden="1" customHeight="1" outlineLevel="1" spans="1:26">
      <c r="A1824" s="846" t="s">
        <v>2539</v>
      </c>
      <c r="B1824" s="846" t="s">
        <v>8543</v>
      </c>
      <c r="C1824" s="846" t="s">
        <v>10431</v>
      </c>
      <c r="D1824" s="846" t="s">
        <v>8791</v>
      </c>
      <c r="E1824" s="847" t="s">
        <v>9495</v>
      </c>
      <c r="F1824" s="848" t="s">
        <v>8071</v>
      </c>
      <c r="G1824" s="846" t="s">
        <v>9446</v>
      </c>
      <c r="H1824" s="846" t="s">
        <v>7650</v>
      </c>
      <c r="I1824" s="849">
        <v>-20000</v>
      </c>
      <c r="J1824" s="849">
        <v>500</v>
      </c>
      <c r="K1824" s="849">
        <v>6250</v>
      </c>
      <c r="L1824" s="848" t="s">
        <v>9790</v>
      </c>
      <c r="M1824" s="849">
        <v>500</v>
      </c>
      <c r="N1824" s="849">
        <v>0</v>
      </c>
      <c r="O1824" s="849">
        <v>6290</v>
      </c>
      <c r="P1824" s="849">
        <v>-20000</v>
      </c>
      <c r="Q1824" s="846" t="s">
        <v>6337</v>
      </c>
      <c r="R1824" s="846"/>
      <c r="S1824" s="849"/>
      <c r="T1824" s="849"/>
      <c r="U1824" s="849"/>
      <c r="V1824" s="849"/>
      <c r="W1824" s="849">
        <v>-20000</v>
      </c>
      <c r="X1824" s="849">
        <v>0</v>
      </c>
      <c r="Y1824" s="849">
        <v>-20000</v>
      </c>
      <c r="Z1824" s="850">
        <v>-0.0064</v>
      </c>
    </row>
    <row r="1825" s="823" customFormat="1" ht="31.05" hidden="1" customHeight="1" outlineLevel="1" spans="1:26">
      <c r="A1825" s="846" t="s">
        <v>2539</v>
      </c>
      <c r="B1825" s="846" t="s">
        <v>8543</v>
      </c>
      <c r="C1825" s="846" t="s">
        <v>10432</v>
      </c>
      <c r="D1825" s="846" t="s">
        <v>8791</v>
      </c>
      <c r="E1825" s="847" t="s">
        <v>9495</v>
      </c>
      <c r="F1825" s="848" t="s">
        <v>9560</v>
      </c>
      <c r="G1825" s="846" t="s">
        <v>9446</v>
      </c>
      <c r="H1825" s="846" t="s">
        <v>7650</v>
      </c>
      <c r="I1825" s="849">
        <v>-17500</v>
      </c>
      <c r="J1825" s="849">
        <v>500</v>
      </c>
      <c r="K1825" s="849">
        <v>6255</v>
      </c>
      <c r="L1825" s="848" t="s">
        <v>9790</v>
      </c>
      <c r="M1825" s="849">
        <v>500</v>
      </c>
      <c r="N1825" s="849">
        <v>0</v>
      </c>
      <c r="O1825" s="849">
        <v>6290</v>
      </c>
      <c r="P1825" s="849">
        <v>-17500</v>
      </c>
      <c r="Q1825" s="846" t="s">
        <v>6337</v>
      </c>
      <c r="R1825" s="846"/>
      <c r="S1825" s="849"/>
      <c r="T1825" s="849"/>
      <c r="U1825" s="849"/>
      <c r="V1825" s="849"/>
      <c r="W1825" s="849">
        <v>-17500</v>
      </c>
      <c r="X1825" s="849">
        <v>0</v>
      </c>
      <c r="Y1825" s="849">
        <v>-17500</v>
      </c>
      <c r="Z1825" s="850">
        <v>-0.0056</v>
      </c>
    </row>
    <row r="1826" s="823" customFormat="1" ht="31.05" hidden="1" customHeight="1" outlineLevel="1" spans="1:26">
      <c r="A1826" s="846" t="s">
        <v>2539</v>
      </c>
      <c r="B1826" s="846" t="s">
        <v>8613</v>
      </c>
      <c r="C1826" s="846" t="s">
        <v>10433</v>
      </c>
      <c r="D1826" s="846" t="s">
        <v>8938</v>
      </c>
      <c r="E1826" s="847" t="s">
        <v>9764</v>
      </c>
      <c r="F1826" s="848" t="s">
        <v>8153</v>
      </c>
      <c r="G1826" s="846" t="s">
        <v>9446</v>
      </c>
      <c r="H1826" s="846" t="s">
        <v>7650</v>
      </c>
      <c r="I1826" s="849">
        <v>7699.26</v>
      </c>
      <c r="J1826" s="849">
        <v>4000</v>
      </c>
      <c r="K1826" s="849">
        <v>540</v>
      </c>
      <c r="L1826" s="848" t="s">
        <v>8024</v>
      </c>
      <c r="M1826" s="849">
        <v>0</v>
      </c>
      <c r="N1826" s="849">
        <v>79.72</v>
      </c>
      <c r="O1826" s="849">
        <v>636.58</v>
      </c>
      <c r="P1826" s="849">
        <v>0</v>
      </c>
      <c r="Q1826" s="846" t="s">
        <v>6337</v>
      </c>
      <c r="R1826" s="846"/>
      <c r="S1826" s="849"/>
      <c r="T1826" s="849"/>
      <c r="U1826" s="849"/>
      <c r="V1826" s="849"/>
      <c r="W1826" s="849">
        <v>0</v>
      </c>
      <c r="X1826" s="849">
        <v>18730.17</v>
      </c>
      <c r="Y1826" s="849">
        <v>18730.17</v>
      </c>
      <c r="Z1826" s="850">
        <v>0.3691</v>
      </c>
    </row>
    <row r="1827" s="823" customFormat="1" ht="31.05" hidden="1" customHeight="1" outlineLevel="1" spans="1:26">
      <c r="A1827" s="846" t="s">
        <v>2539</v>
      </c>
      <c r="B1827" s="846" t="s">
        <v>6347</v>
      </c>
      <c r="C1827" s="846" t="s">
        <v>10434</v>
      </c>
      <c r="D1827" s="846" t="s">
        <v>6253</v>
      </c>
      <c r="E1827" s="847" t="s">
        <v>9764</v>
      </c>
      <c r="F1827" s="848" t="s">
        <v>8168</v>
      </c>
      <c r="G1827" s="846" t="s">
        <v>9446</v>
      </c>
      <c r="H1827" s="846" t="s">
        <v>7650</v>
      </c>
      <c r="I1827" s="849">
        <v>-47370.93</v>
      </c>
      <c r="J1827" s="849">
        <v>2006.4</v>
      </c>
      <c r="K1827" s="849">
        <v>7230</v>
      </c>
      <c r="L1827" s="848" t="s">
        <v>8239</v>
      </c>
      <c r="M1827" s="849">
        <v>0</v>
      </c>
      <c r="N1827" s="849">
        <v>111.46</v>
      </c>
      <c r="O1827" s="849">
        <v>6805</v>
      </c>
      <c r="P1827" s="849">
        <v>0</v>
      </c>
      <c r="Q1827" s="846" t="s">
        <v>6337</v>
      </c>
      <c r="R1827" s="846"/>
      <c r="S1827" s="849"/>
      <c r="T1827" s="849"/>
      <c r="U1827" s="849"/>
      <c r="V1827" s="849"/>
      <c r="W1827" s="849">
        <v>0</v>
      </c>
      <c r="X1827" s="849">
        <v>37343.7</v>
      </c>
      <c r="Y1827" s="849">
        <v>37343.7</v>
      </c>
      <c r="Z1827" s="850">
        <v>0.0492</v>
      </c>
    </row>
    <row r="1828" s="823" customFormat="1" ht="31.05" hidden="1" customHeight="1" outlineLevel="1" spans="1:26">
      <c r="A1828" s="846" t="s">
        <v>2539</v>
      </c>
      <c r="B1828" s="846" t="s">
        <v>6347</v>
      </c>
      <c r="C1828" s="846" t="s">
        <v>10435</v>
      </c>
      <c r="D1828" s="846" t="s">
        <v>8819</v>
      </c>
      <c r="E1828" s="847" t="s">
        <v>9764</v>
      </c>
      <c r="F1828" s="848" t="s">
        <v>9465</v>
      </c>
      <c r="G1828" s="846" t="s">
        <v>9446</v>
      </c>
      <c r="H1828" s="846" t="s">
        <v>7650</v>
      </c>
      <c r="I1828" s="849">
        <v>-211274.92</v>
      </c>
      <c r="J1828" s="849">
        <v>3000</v>
      </c>
      <c r="K1828" s="849">
        <v>7115</v>
      </c>
      <c r="L1828" s="848" t="s">
        <v>8051</v>
      </c>
      <c r="M1828" s="849">
        <v>0</v>
      </c>
      <c r="N1828" s="849">
        <v>681.53</v>
      </c>
      <c r="O1828" s="849">
        <v>6805</v>
      </c>
      <c r="P1828" s="849">
        <v>0</v>
      </c>
      <c r="Q1828" s="846" t="s">
        <v>6337</v>
      </c>
      <c r="R1828" s="846"/>
      <c r="S1828" s="849"/>
      <c r="T1828" s="849"/>
      <c r="U1828" s="849"/>
      <c r="V1828" s="849"/>
      <c r="W1828" s="849">
        <v>0</v>
      </c>
      <c r="X1828" s="849">
        <v>-1435153.06</v>
      </c>
      <c r="Y1828" s="849">
        <v>-1435153.06</v>
      </c>
      <c r="Z1828" s="850">
        <v>-0.3094</v>
      </c>
    </row>
    <row r="1829" s="823" customFormat="1" ht="31.05" hidden="1" customHeight="1" outlineLevel="1" spans="1:26">
      <c r="A1829" s="846" t="s">
        <v>2539</v>
      </c>
      <c r="B1829" s="846" t="s">
        <v>7292</v>
      </c>
      <c r="C1829" s="846" t="s">
        <v>7290</v>
      </c>
      <c r="D1829" s="846" t="s">
        <v>7291</v>
      </c>
      <c r="E1829" s="847" t="s">
        <v>9495</v>
      </c>
      <c r="F1829" s="848" t="s">
        <v>10436</v>
      </c>
      <c r="G1829" s="846" t="s">
        <v>9446</v>
      </c>
      <c r="H1829" s="846" t="s">
        <v>7650</v>
      </c>
      <c r="I1829" s="849">
        <v>91679.04</v>
      </c>
      <c r="J1829" s="849">
        <v>960</v>
      </c>
      <c r="K1829" s="849">
        <v>11100</v>
      </c>
      <c r="L1829" s="848" t="s">
        <v>8051</v>
      </c>
      <c r="M1829" s="849">
        <v>286.5</v>
      </c>
      <c r="N1829" s="849">
        <v>0</v>
      </c>
      <c r="O1829" s="849">
        <v>10780</v>
      </c>
      <c r="P1829" s="849">
        <v>91679.04</v>
      </c>
      <c r="Q1829" s="846" t="s">
        <v>6337</v>
      </c>
      <c r="R1829" s="846"/>
      <c r="S1829" s="849"/>
      <c r="T1829" s="849"/>
      <c r="U1829" s="849"/>
      <c r="V1829" s="849"/>
      <c r="W1829" s="849">
        <v>91679.04</v>
      </c>
      <c r="X1829" s="849">
        <v>-139685.36</v>
      </c>
      <c r="Y1829" s="849">
        <v>-48006.32</v>
      </c>
      <c r="Z1829" s="850">
        <v>-0.0151</v>
      </c>
    </row>
    <row r="1830" s="823" customFormat="1" ht="31.05" hidden="1" customHeight="1" outlineLevel="1" spans="1:26">
      <c r="A1830" s="846" t="s">
        <v>2539</v>
      </c>
      <c r="B1830" s="846" t="s">
        <v>2552</v>
      </c>
      <c r="C1830" s="846" t="s">
        <v>10437</v>
      </c>
      <c r="D1830" s="846" t="s">
        <v>8980</v>
      </c>
      <c r="E1830" s="847" t="s">
        <v>9764</v>
      </c>
      <c r="F1830" s="848" t="s">
        <v>8024</v>
      </c>
      <c r="G1830" s="846" t="s">
        <v>9446</v>
      </c>
      <c r="H1830" s="846" t="s">
        <v>7650</v>
      </c>
      <c r="I1830" s="849">
        <v>-533028.42</v>
      </c>
      <c r="J1830" s="849">
        <v>3300</v>
      </c>
      <c r="K1830" s="849">
        <v>6400</v>
      </c>
      <c r="L1830" s="848" t="s">
        <v>8051</v>
      </c>
      <c r="M1830" s="849">
        <v>0</v>
      </c>
      <c r="N1830" s="849">
        <v>2514.29</v>
      </c>
      <c r="O1830" s="849">
        <v>6188</v>
      </c>
      <c r="P1830" s="849">
        <v>0</v>
      </c>
      <c r="Q1830" s="846" t="s">
        <v>6337</v>
      </c>
      <c r="R1830" s="846"/>
      <c r="S1830" s="849"/>
      <c r="T1830" s="849"/>
      <c r="U1830" s="849"/>
      <c r="V1830" s="849"/>
      <c r="W1830" s="849">
        <v>0</v>
      </c>
      <c r="X1830" s="849">
        <v>151014.24</v>
      </c>
      <c r="Y1830" s="849">
        <v>151014.24</v>
      </c>
      <c r="Z1830" s="850">
        <v>0.0097</v>
      </c>
    </row>
    <row r="1831" s="823" customFormat="1" ht="31.05" hidden="1" customHeight="1" outlineLevel="1" spans="1:26">
      <c r="A1831" s="846" t="s">
        <v>2539</v>
      </c>
      <c r="B1831" s="846" t="s">
        <v>6347</v>
      </c>
      <c r="C1831" s="846" t="s">
        <v>10438</v>
      </c>
      <c r="D1831" s="846" t="s">
        <v>7298</v>
      </c>
      <c r="E1831" s="847" t="s">
        <v>9764</v>
      </c>
      <c r="F1831" s="848" t="s">
        <v>9465</v>
      </c>
      <c r="G1831" s="846" t="s">
        <v>9446</v>
      </c>
      <c r="H1831" s="846" t="s">
        <v>7650</v>
      </c>
      <c r="I1831" s="849">
        <v>-197518.57</v>
      </c>
      <c r="J1831" s="849">
        <v>2200.2</v>
      </c>
      <c r="K1831" s="849">
        <v>7200</v>
      </c>
      <c r="L1831" s="848" t="s">
        <v>8350</v>
      </c>
      <c r="M1831" s="849">
        <v>0</v>
      </c>
      <c r="N1831" s="849">
        <v>500.05</v>
      </c>
      <c r="O1831" s="849">
        <v>6805</v>
      </c>
      <c r="P1831" s="849">
        <v>0</v>
      </c>
      <c r="Q1831" s="846" t="s">
        <v>6337</v>
      </c>
      <c r="R1831" s="846"/>
      <c r="S1831" s="849"/>
      <c r="T1831" s="849"/>
      <c r="U1831" s="849"/>
      <c r="V1831" s="849"/>
      <c r="W1831" s="849">
        <v>0</v>
      </c>
      <c r="X1831" s="849">
        <v>109909.65</v>
      </c>
      <c r="Y1831" s="849">
        <v>109909.65</v>
      </c>
      <c r="Z1831" s="850">
        <v>0.0323</v>
      </c>
    </row>
    <row r="1832" s="823" customFormat="1" ht="31.05" hidden="1" customHeight="1" outlineLevel="1" spans="1:26">
      <c r="A1832" s="846" t="s">
        <v>2539</v>
      </c>
      <c r="B1832" s="846" t="s">
        <v>6347</v>
      </c>
      <c r="C1832" s="846" t="s">
        <v>10439</v>
      </c>
      <c r="D1832" s="846" t="s">
        <v>8819</v>
      </c>
      <c r="E1832" s="847" t="s">
        <v>9764</v>
      </c>
      <c r="F1832" s="848" t="s">
        <v>8064</v>
      </c>
      <c r="G1832" s="846" t="s">
        <v>9446</v>
      </c>
      <c r="H1832" s="846" t="s">
        <v>7650</v>
      </c>
      <c r="I1832" s="849">
        <v>-388556.25</v>
      </c>
      <c r="J1832" s="849">
        <v>2000</v>
      </c>
      <c r="K1832" s="849">
        <v>7060</v>
      </c>
      <c r="L1832" s="848" t="s">
        <v>8350</v>
      </c>
      <c r="M1832" s="849">
        <v>0</v>
      </c>
      <c r="N1832" s="849">
        <v>1523.75</v>
      </c>
      <c r="O1832" s="849">
        <v>6805</v>
      </c>
      <c r="P1832" s="849">
        <v>0</v>
      </c>
      <c r="Q1832" s="846" t="s">
        <v>6337</v>
      </c>
      <c r="R1832" s="846"/>
      <c r="S1832" s="849"/>
      <c r="T1832" s="849"/>
      <c r="U1832" s="849"/>
      <c r="V1832" s="849"/>
      <c r="W1832" s="849">
        <v>0</v>
      </c>
      <c r="X1832" s="849">
        <v>34327.28</v>
      </c>
      <c r="Y1832" s="849">
        <v>34327.28</v>
      </c>
      <c r="Z1832" s="850">
        <v>0.0033</v>
      </c>
    </row>
    <row r="1833" s="823" customFormat="1" ht="31.05" hidden="1" customHeight="1" outlineLevel="1" spans="1:26">
      <c r="A1833" s="846" t="s">
        <v>2539</v>
      </c>
      <c r="B1833" s="846" t="s">
        <v>6347</v>
      </c>
      <c r="C1833" s="846" t="s">
        <v>10440</v>
      </c>
      <c r="D1833" s="846" t="s">
        <v>6253</v>
      </c>
      <c r="E1833" s="847" t="s">
        <v>9764</v>
      </c>
      <c r="F1833" s="848" t="s">
        <v>8104</v>
      </c>
      <c r="G1833" s="846" t="s">
        <v>9446</v>
      </c>
      <c r="H1833" s="846" t="s">
        <v>7650</v>
      </c>
      <c r="I1833" s="849">
        <v>-56613.31</v>
      </c>
      <c r="J1833" s="849">
        <v>1003.2</v>
      </c>
      <c r="K1833" s="849">
        <v>7011.92</v>
      </c>
      <c r="L1833" s="848" t="s">
        <v>8350</v>
      </c>
      <c r="M1833" s="849">
        <v>0</v>
      </c>
      <c r="N1833" s="849">
        <v>273.6</v>
      </c>
      <c r="O1833" s="849">
        <v>6805</v>
      </c>
      <c r="P1833" s="849">
        <v>0</v>
      </c>
      <c r="Q1833" s="846" t="s">
        <v>6337</v>
      </c>
      <c r="R1833" s="846"/>
      <c r="S1833" s="849"/>
      <c r="T1833" s="849"/>
      <c r="U1833" s="849"/>
      <c r="V1833" s="849"/>
      <c r="W1833" s="849">
        <v>0</v>
      </c>
      <c r="X1833" s="849">
        <v>-14257.6</v>
      </c>
      <c r="Y1833" s="849">
        <v>-14257.6</v>
      </c>
      <c r="Z1833" s="850">
        <v>-0.0077</v>
      </c>
    </row>
    <row r="1834" s="823" customFormat="1" ht="31.05" hidden="1" customHeight="1" outlineLevel="1" spans="1:26">
      <c r="A1834" s="846" t="s">
        <v>2539</v>
      </c>
      <c r="B1834" s="846" t="s">
        <v>8715</v>
      </c>
      <c r="C1834" s="846" t="s">
        <v>10441</v>
      </c>
      <c r="D1834" s="846" t="s">
        <v>8789</v>
      </c>
      <c r="E1834" s="847" t="s">
        <v>9764</v>
      </c>
      <c r="F1834" s="848" t="s">
        <v>10442</v>
      </c>
      <c r="G1834" s="846" t="s">
        <v>9446</v>
      </c>
      <c r="H1834" s="846" t="s">
        <v>7650</v>
      </c>
      <c r="I1834" s="849">
        <v>-22102.99</v>
      </c>
      <c r="J1834" s="849">
        <v>5010</v>
      </c>
      <c r="K1834" s="849">
        <v>5000</v>
      </c>
      <c r="L1834" s="848" t="s">
        <v>8350</v>
      </c>
      <c r="M1834" s="849">
        <v>294.71</v>
      </c>
      <c r="N1834" s="849">
        <v>0</v>
      </c>
      <c r="O1834" s="849">
        <v>5030</v>
      </c>
      <c r="P1834" s="849">
        <v>-22102.99</v>
      </c>
      <c r="Q1834" s="846" t="s">
        <v>6337</v>
      </c>
      <c r="R1834" s="846"/>
      <c r="S1834" s="849"/>
      <c r="T1834" s="849"/>
      <c r="U1834" s="849"/>
      <c r="V1834" s="849"/>
      <c r="W1834" s="849">
        <v>-22102.99</v>
      </c>
      <c r="X1834" s="849">
        <v>-33873.56</v>
      </c>
      <c r="Y1834" s="849">
        <v>-55976.55</v>
      </c>
      <c r="Z1834" s="850">
        <v>-0.0383</v>
      </c>
    </row>
    <row r="1835" s="823" customFormat="1" ht="31.05" hidden="1" customHeight="1" outlineLevel="1" spans="1:26">
      <c r="A1835" s="846" t="s">
        <v>2539</v>
      </c>
      <c r="B1835" s="846" t="s">
        <v>8613</v>
      </c>
      <c r="C1835" s="846" t="s">
        <v>10443</v>
      </c>
      <c r="D1835" s="846" t="s">
        <v>8938</v>
      </c>
      <c r="E1835" s="847" t="s">
        <v>9764</v>
      </c>
      <c r="F1835" s="848" t="s">
        <v>8100</v>
      </c>
      <c r="G1835" s="846" t="s">
        <v>9446</v>
      </c>
      <c r="H1835" s="846" t="s">
        <v>7650</v>
      </c>
      <c r="I1835" s="849">
        <v>24462.94</v>
      </c>
      <c r="J1835" s="849">
        <v>6000</v>
      </c>
      <c r="K1835" s="849">
        <v>545</v>
      </c>
      <c r="L1835" s="848" t="s">
        <v>8350</v>
      </c>
      <c r="M1835" s="849">
        <v>0</v>
      </c>
      <c r="N1835" s="849">
        <v>267.12</v>
      </c>
      <c r="O1835" s="849">
        <v>636.58</v>
      </c>
      <c r="P1835" s="849">
        <v>0</v>
      </c>
      <c r="Q1835" s="846" t="s">
        <v>6337</v>
      </c>
      <c r="R1835" s="846"/>
      <c r="S1835" s="849"/>
      <c r="T1835" s="849"/>
      <c r="U1835" s="849"/>
      <c r="V1835" s="849"/>
      <c r="W1835" s="849">
        <v>0</v>
      </c>
      <c r="X1835" s="849">
        <v>25175.65</v>
      </c>
      <c r="Y1835" s="849">
        <v>25175.65</v>
      </c>
      <c r="Z1835" s="850">
        <v>0.1481</v>
      </c>
    </row>
    <row r="1836" s="823" customFormat="1" ht="31.05" hidden="1" customHeight="1" outlineLevel="1" spans="1:26">
      <c r="A1836" s="846" t="s">
        <v>2539</v>
      </c>
      <c r="B1836" s="846" t="s">
        <v>6347</v>
      </c>
      <c r="C1836" s="846" t="s">
        <v>10444</v>
      </c>
      <c r="D1836" s="846" t="s">
        <v>7298</v>
      </c>
      <c r="E1836" s="847" t="s">
        <v>9764</v>
      </c>
      <c r="F1836" s="848" t="s">
        <v>8099</v>
      </c>
      <c r="G1836" s="846" t="s">
        <v>9446</v>
      </c>
      <c r="H1836" s="846" t="s">
        <v>7650</v>
      </c>
      <c r="I1836" s="849">
        <v>-445791.27</v>
      </c>
      <c r="J1836" s="849">
        <v>3000.1</v>
      </c>
      <c r="K1836" s="849">
        <v>7000</v>
      </c>
      <c r="L1836" s="848" t="s">
        <v>9575</v>
      </c>
      <c r="M1836" s="849">
        <v>0</v>
      </c>
      <c r="N1836" s="849">
        <v>2286.11</v>
      </c>
      <c r="O1836" s="849">
        <v>6805</v>
      </c>
      <c r="P1836" s="849">
        <v>0</v>
      </c>
      <c r="Q1836" s="846" t="s">
        <v>6337</v>
      </c>
      <c r="R1836" s="846"/>
      <c r="S1836" s="849"/>
      <c r="T1836" s="849"/>
      <c r="U1836" s="849"/>
      <c r="V1836" s="849"/>
      <c r="W1836" s="849">
        <v>0</v>
      </c>
      <c r="X1836" s="849">
        <v>-667859.9</v>
      </c>
      <c r="Y1836" s="849">
        <v>-667859.9</v>
      </c>
      <c r="Z1836" s="850">
        <v>-0.0429</v>
      </c>
    </row>
    <row r="1837" s="823" customFormat="1" ht="31.05" hidden="1" customHeight="1" outlineLevel="1" spans="1:26">
      <c r="A1837" s="846" t="s">
        <v>2539</v>
      </c>
      <c r="B1837" s="846" t="s">
        <v>6347</v>
      </c>
      <c r="C1837" s="846" t="s">
        <v>10445</v>
      </c>
      <c r="D1837" s="846" t="s">
        <v>6253</v>
      </c>
      <c r="E1837" s="847" t="s">
        <v>9764</v>
      </c>
      <c r="F1837" s="848" t="s">
        <v>10446</v>
      </c>
      <c r="G1837" s="846" t="s">
        <v>9446</v>
      </c>
      <c r="H1837" s="846" t="s">
        <v>7650</v>
      </c>
      <c r="I1837" s="849">
        <v>-209432.94</v>
      </c>
      <c r="J1837" s="849">
        <v>3800</v>
      </c>
      <c r="K1837" s="849">
        <v>7047.5</v>
      </c>
      <c r="L1837" s="848" t="s">
        <v>10447</v>
      </c>
      <c r="M1837" s="849">
        <v>0</v>
      </c>
      <c r="N1837" s="849">
        <v>863.64</v>
      </c>
      <c r="O1837" s="849">
        <v>6805</v>
      </c>
      <c r="P1837" s="849">
        <v>0</v>
      </c>
      <c r="Q1837" s="846" t="s">
        <v>6337</v>
      </c>
      <c r="R1837" s="846"/>
      <c r="S1837" s="849"/>
      <c r="T1837" s="849"/>
      <c r="U1837" s="849"/>
      <c r="V1837" s="849"/>
      <c r="W1837" s="849">
        <v>0</v>
      </c>
      <c r="X1837" s="849">
        <v>-450241.14</v>
      </c>
      <c r="Y1837" s="849">
        <v>-450241.14</v>
      </c>
      <c r="Z1837" s="850">
        <v>-0.0766</v>
      </c>
    </row>
    <row r="1838" s="823" customFormat="1" ht="31.05" hidden="1" customHeight="1" outlineLevel="1" spans="1:26">
      <c r="A1838" s="846" t="s">
        <v>2539</v>
      </c>
      <c r="B1838" s="846" t="s">
        <v>6347</v>
      </c>
      <c r="C1838" s="846" t="s">
        <v>10448</v>
      </c>
      <c r="D1838" s="846" t="s">
        <v>8981</v>
      </c>
      <c r="E1838" s="847" t="s">
        <v>9764</v>
      </c>
      <c r="F1838" s="848" t="s">
        <v>9486</v>
      </c>
      <c r="G1838" s="846" t="s">
        <v>9446</v>
      </c>
      <c r="H1838" s="846" t="s">
        <v>7650</v>
      </c>
      <c r="I1838" s="849">
        <v>-292547.01</v>
      </c>
      <c r="J1838" s="849">
        <v>1500.24</v>
      </c>
      <c r="K1838" s="849">
        <v>7000</v>
      </c>
      <c r="L1838" s="848" t="s">
        <v>9824</v>
      </c>
      <c r="M1838" s="849">
        <v>0</v>
      </c>
      <c r="N1838" s="849">
        <v>1500.24</v>
      </c>
      <c r="O1838" s="849">
        <v>6805</v>
      </c>
      <c r="P1838" s="849">
        <v>0</v>
      </c>
      <c r="Q1838" s="846" t="s">
        <v>6337</v>
      </c>
      <c r="R1838" s="846"/>
      <c r="S1838" s="849"/>
      <c r="T1838" s="849"/>
      <c r="U1838" s="849"/>
      <c r="V1838" s="849"/>
      <c r="W1838" s="849">
        <v>0</v>
      </c>
      <c r="X1838" s="849">
        <v>71880.02</v>
      </c>
      <c r="Y1838" s="849">
        <v>71880.02</v>
      </c>
      <c r="Z1838" s="850">
        <v>0.007</v>
      </c>
    </row>
    <row r="1839" s="823" customFormat="1" ht="31.05" hidden="1" customHeight="1" outlineLevel="1" spans="1:26">
      <c r="A1839" s="846" t="s">
        <v>2539</v>
      </c>
      <c r="B1839" s="846" t="s">
        <v>6347</v>
      </c>
      <c r="C1839" s="846" t="s">
        <v>10449</v>
      </c>
      <c r="D1839" s="846" t="s">
        <v>8819</v>
      </c>
      <c r="E1839" s="847" t="s">
        <v>9764</v>
      </c>
      <c r="F1839" s="848" t="s">
        <v>8083</v>
      </c>
      <c r="G1839" s="846" t="s">
        <v>9446</v>
      </c>
      <c r="H1839" s="846" t="s">
        <v>7650</v>
      </c>
      <c r="I1839" s="849">
        <v>-337533.1</v>
      </c>
      <c r="J1839" s="849">
        <v>1144.02</v>
      </c>
      <c r="K1839" s="849">
        <v>7100</v>
      </c>
      <c r="L1839" s="848" t="s">
        <v>9499</v>
      </c>
      <c r="M1839" s="849">
        <v>0</v>
      </c>
      <c r="N1839" s="849">
        <v>1144.18</v>
      </c>
      <c r="O1839" s="849">
        <v>6805</v>
      </c>
      <c r="P1839" s="849">
        <v>0</v>
      </c>
      <c r="Q1839" s="846" t="s">
        <v>6337</v>
      </c>
      <c r="R1839" s="846"/>
      <c r="S1839" s="849"/>
      <c r="T1839" s="849"/>
      <c r="U1839" s="849"/>
      <c r="V1839" s="849"/>
      <c r="W1839" s="849">
        <v>0</v>
      </c>
      <c r="X1839" s="849">
        <v>-285492.1</v>
      </c>
      <c r="Y1839" s="849">
        <v>-285492.1</v>
      </c>
      <c r="Z1839" s="850">
        <v>-0.0367</v>
      </c>
    </row>
    <row r="1840" s="823" customFormat="1" ht="31.05" hidden="1" customHeight="1" outlineLevel="1" spans="1:26">
      <c r="A1840" s="846" t="s">
        <v>2539</v>
      </c>
      <c r="B1840" s="846" t="s">
        <v>2552</v>
      </c>
      <c r="C1840" s="846" t="s">
        <v>7301</v>
      </c>
      <c r="D1840" s="846" t="s">
        <v>7295</v>
      </c>
      <c r="E1840" s="847" t="s">
        <v>9495</v>
      </c>
      <c r="F1840" s="848" t="s">
        <v>9559</v>
      </c>
      <c r="G1840" s="846" t="s">
        <v>9446</v>
      </c>
      <c r="H1840" s="846" t="s">
        <v>7650</v>
      </c>
      <c r="I1840" s="849">
        <v>-8544.96</v>
      </c>
      <c r="J1840" s="849">
        <v>20010</v>
      </c>
      <c r="K1840" s="849">
        <v>768.99</v>
      </c>
      <c r="L1840" s="848" t="s">
        <v>9499</v>
      </c>
      <c r="M1840" s="849">
        <v>92</v>
      </c>
      <c r="N1840" s="849">
        <v>0</v>
      </c>
      <c r="O1840" s="849">
        <v>859.88</v>
      </c>
      <c r="P1840" s="849">
        <v>-8544.96</v>
      </c>
      <c r="Q1840" s="846" t="s">
        <v>6337</v>
      </c>
      <c r="R1840" s="846"/>
      <c r="S1840" s="849"/>
      <c r="T1840" s="849"/>
      <c r="U1840" s="849"/>
      <c r="V1840" s="849"/>
      <c r="W1840" s="849">
        <v>-8544.96</v>
      </c>
      <c r="X1840" s="849">
        <v>0</v>
      </c>
      <c r="Y1840" s="849">
        <v>-8544.96</v>
      </c>
      <c r="Z1840" s="850">
        <v>-0.1211</v>
      </c>
    </row>
    <row r="1841" s="823" customFormat="1" ht="31.05" hidden="1" customHeight="1" outlineLevel="1" spans="1:26">
      <c r="A1841" s="846" t="s">
        <v>2539</v>
      </c>
      <c r="B1841" s="846" t="s">
        <v>8613</v>
      </c>
      <c r="C1841" s="846" t="s">
        <v>10450</v>
      </c>
      <c r="D1841" s="846" t="s">
        <v>8938</v>
      </c>
      <c r="E1841" s="847" t="s">
        <v>9764</v>
      </c>
      <c r="F1841" s="848" t="s">
        <v>8099</v>
      </c>
      <c r="G1841" s="846" t="s">
        <v>9446</v>
      </c>
      <c r="H1841" s="846" t="s">
        <v>7650</v>
      </c>
      <c r="I1841" s="849">
        <v>9658</v>
      </c>
      <c r="J1841" s="849">
        <v>2000</v>
      </c>
      <c r="K1841" s="849">
        <v>540</v>
      </c>
      <c r="L1841" s="848" t="s">
        <v>9499</v>
      </c>
      <c r="M1841" s="849">
        <v>0</v>
      </c>
      <c r="N1841" s="849">
        <v>100</v>
      </c>
      <c r="O1841" s="849">
        <v>636.58</v>
      </c>
      <c r="P1841" s="849">
        <v>0</v>
      </c>
      <c r="Q1841" s="846" t="s">
        <v>6337</v>
      </c>
      <c r="R1841" s="846"/>
      <c r="S1841" s="849"/>
      <c r="T1841" s="849"/>
      <c r="U1841" s="849"/>
      <c r="V1841" s="849"/>
      <c r="W1841" s="849">
        <v>0</v>
      </c>
      <c r="X1841" s="849">
        <v>7751.12</v>
      </c>
      <c r="Y1841" s="849">
        <v>7751.12</v>
      </c>
      <c r="Z1841" s="850">
        <v>0.1218</v>
      </c>
    </row>
    <row r="1842" s="823" customFormat="1" ht="31.05" hidden="1" customHeight="1" outlineLevel="1" spans="1:26">
      <c r="A1842" s="846" t="s">
        <v>2539</v>
      </c>
      <c r="B1842" s="846" t="s">
        <v>6347</v>
      </c>
      <c r="C1842" s="846" t="s">
        <v>10451</v>
      </c>
      <c r="D1842" s="846" t="s">
        <v>7298</v>
      </c>
      <c r="E1842" s="847" t="s">
        <v>9764</v>
      </c>
      <c r="F1842" s="848" t="s">
        <v>8080</v>
      </c>
      <c r="G1842" s="846" t="s">
        <v>9446</v>
      </c>
      <c r="H1842" s="846" t="s">
        <v>7650</v>
      </c>
      <c r="I1842" s="849">
        <v>-1185129.19</v>
      </c>
      <c r="J1842" s="849">
        <v>3000.1</v>
      </c>
      <c r="K1842" s="849">
        <v>7200</v>
      </c>
      <c r="L1842" s="848" t="s">
        <v>9508</v>
      </c>
      <c r="M1842" s="849">
        <v>0</v>
      </c>
      <c r="N1842" s="849">
        <v>3000.33</v>
      </c>
      <c r="O1842" s="849">
        <v>6805</v>
      </c>
      <c r="P1842" s="849">
        <v>0</v>
      </c>
      <c r="Q1842" s="846" t="s">
        <v>6337</v>
      </c>
      <c r="R1842" s="846"/>
      <c r="S1842" s="849"/>
      <c r="T1842" s="849"/>
      <c r="U1842" s="849"/>
      <c r="V1842" s="849"/>
      <c r="W1842" s="849">
        <v>0</v>
      </c>
      <c r="X1842" s="849">
        <v>-3877152.27</v>
      </c>
      <c r="Y1842" s="849">
        <v>-3877152.27</v>
      </c>
      <c r="Z1842" s="850">
        <v>-0.1899</v>
      </c>
    </row>
    <row r="1843" s="823" customFormat="1" ht="31.05" hidden="1" customHeight="1" outlineLevel="1" spans="1:26">
      <c r="A1843" s="846" t="s">
        <v>2539</v>
      </c>
      <c r="B1843" s="846" t="s">
        <v>7304</v>
      </c>
      <c r="C1843" s="846" t="s">
        <v>7303</v>
      </c>
      <c r="D1843" s="846" t="s">
        <v>7295</v>
      </c>
      <c r="E1843" s="847" t="s">
        <v>9495</v>
      </c>
      <c r="F1843" s="848" t="s">
        <v>9525</v>
      </c>
      <c r="G1843" s="846" t="s">
        <v>9446</v>
      </c>
      <c r="H1843" s="846" t="s">
        <v>7650</v>
      </c>
      <c r="I1843" s="849">
        <v>-2674.62</v>
      </c>
      <c r="J1843" s="849">
        <v>690</v>
      </c>
      <c r="K1843" s="849">
        <v>5756.68</v>
      </c>
      <c r="L1843" s="848" t="s">
        <v>9536</v>
      </c>
      <c r="M1843" s="849">
        <v>73.6</v>
      </c>
      <c r="N1843" s="849">
        <v>0</v>
      </c>
      <c r="O1843" s="849">
        <v>5793.02</v>
      </c>
      <c r="P1843" s="849">
        <v>-2674.62</v>
      </c>
      <c r="Q1843" s="846" t="s">
        <v>6337</v>
      </c>
      <c r="R1843" s="846"/>
      <c r="S1843" s="849"/>
      <c r="T1843" s="849"/>
      <c r="U1843" s="849"/>
      <c r="V1843" s="849"/>
      <c r="W1843" s="849">
        <v>-2674.62</v>
      </c>
      <c r="X1843" s="849">
        <v>-423691.65</v>
      </c>
      <c r="Y1843" s="849">
        <v>-426366.27</v>
      </c>
      <c r="Z1843" s="850">
        <v>-1.0063</v>
      </c>
    </row>
    <row r="1844" s="823" customFormat="1" ht="31.05" hidden="1" customHeight="1" outlineLevel="1" spans="1:26">
      <c r="A1844" s="846" t="s">
        <v>2539</v>
      </c>
      <c r="B1844" s="846" t="s">
        <v>6347</v>
      </c>
      <c r="C1844" s="846" t="s">
        <v>10452</v>
      </c>
      <c r="D1844" s="846" t="s">
        <v>8819</v>
      </c>
      <c r="E1844" s="847" t="s">
        <v>9764</v>
      </c>
      <c r="F1844" s="848" t="s">
        <v>9546</v>
      </c>
      <c r="G1844" s="846" t="s">
        <v>9446</v>
      </c>
      <c r="H1844" s="846" t="s">
        <v>7650</v>
      </c>
      <c r="I1844" s="849">
        <v>-800333.2</v>
      </c>
      <c r="J1844" s="849">
        <v>2000</v>
      </c>
      <c r="K1844" s="849">
        <v>7200</v>
      </c>
      <c r="L1844" s="848" t="s">
        <v>9792</v>
      </c>
      <c r="M1844" s="849">
        <v>0</v>
      </c>
      <c r="N1844" s="849">
        <v>2026.16</v>
      </c>
      <c r="O1844" s="849">
        <v>6805</v>
      </c>
      <c r="P1844" s="849">
        <v>0</v>
      </c>
      <c r="Q1844" s="846" t="s">
        <v>6337</v>
      </c>
      <c r="R1844" s="846"/>
      <c r="S1844" s="849"/>
      <c r="T1844" s="849"/>
      <c r="U1844" s="849"/>
      <c r="V1844" s="849"/>
      <c r="W1844" s="849">
        <v>0</v>
      </c>
      <c r="X1844" s="849">
        <v>594608.8</v>
      </c>
      <c r="Y1844" s="849">
        <v>594608.8</v>
      </c>
      <c r="Z1844" s="850">
        <v>0.0431</v>
      </c>
    </row>
    <row r="1845" s="823" customFormat="1" ht="31.05" hidden="1" customHeight="1" outlineLevel="1" spans="1:26">
      <c r="A1845" s="846" t="s">
        <v>2539</v>
      </c>
      <c r="B1845" s="846" t="s">
        <v>6347</v>
      </c>
      <c r="C1845" s="846" t="s">
        <v>10453</v>
      </c>
      <c r="D1845" s="846" t="s">
        <v>6253</v>
      </c>
      <c r="E1845" s="847" t="s">
        <v>9764</v>
      </c>
      <c r="F1845" s="848" t="s">
        <v>9546</v>
      </c>
      <c r="G1845" s="846" t="s">
        <v>9446</v>
      </c>
      <c r="H1845" s="846" t="s">
        <v>7650</v>
      </c>
      <c r="I1845" s="849">
        <v>-885029.5</v>
      </c>
      <c r="J1845" s="849">
        <v>3000</v>
      </c>
      <c r="K1845" s="849">
        <v>7100</v>
      </c>
      <c r="L1845" s="848" t="s">
        <v>9792</v>
      </c>
      <c r="M1845" s="849">
        <v>0</v>
      </c>
      <c r="N1845" s="849">
        <v>3000.1</v>
      </c>
      <c r="O1845" s="849">
        <v>6805</v>
      </c>
      <c r="P1845" s="849">
        <v>0</v>
      </c>
      <c r="Q1845" s="846" t="s">
        <v>6337</v>
      </c>
      <c r="R1845" s="846"/>
      <c r="S1845" s="849"/>
      <c r="T1845" s="849"/>
      <c r="U1845" s="849"/>
      <c r="V1845" s="849"/>
      <c r="W1845" s="849">
        <v>0</v>
      </c>
      <c r="X1845" s="849">
        <v>-607591.5</v>
      </c>
      <c r="Y1845" s="849">
        <v>-607591.5</v>
      </c>
      <c r="Z1845" s="850">
        <v>-0.0298</v>
      </c>
    </row>
    <row r="1846" s="823" customFormat="1" ht="31.05" hidden="1" customHeight="1" outlineLevel="1" spans="1:26">
      <c r="A1846" s="846" t="s">
        <v>2539</v>
      </c>
      <c r="B1846" s="846" t="s">
        <v>6347</v>
      </c>
      <c r="C1846" s="846" t="s">
        <v>10454</v>
      </c>
      <c r="D1846" s="846" t="s">
        <v>8981</v>
      </c>
      <c r="E1846" s="847" t="s">
        <v>9764</v>
      </c>
      <c r="F1846" s="848" t="s">
        <v>9494</v>
      </c>
      <c r="G1846" s="846" t="s">
        <v>9446</v>
      </c>
      <c r="H1846" s="846" t="s">
        <v>7650</v>
      </c>
      <c r="I1846" s="849">
        <v>157525.1</v>
      </c>
      <c r="J1846" s="849">
        <v>1500.24</v>
      </c>
      <c r="K1846" s="849">
        <v>6700</v>
      </c>
      <c r="L1846" s="848" t="s">
        <v>9532</v>
      </c>
      <c r="M1846" s="849">
        <v>0</v>
      </c>
      <c r="N1846" s="849">
        <v>1500.24</v>
      </c>
      <c r="O1846" s="849">
        <v>6805</v>
      </c>
      <c r="P1846" s="849">
        <v>0</v>
      </c>
      <c r="Q1846" s="846" t="s">
        <v>6337</v>
      </c>
      <c r="R1846" s="846"/>
      <c r="S1846" s="849"/>
      <c r="T1846" s="849"/>
      <c r="U1846" s="849"/>
      <c r="V1846" s="849"/>
      <c r="W1846" s="849">
        <v>0</v>
      </c>
      <c r="X1846" s="849">
        <v>157518.4</v>
      </c>
      <c r="Y1846" s="849">
        <v>157518.4</v>
      </c>
      <c r="Z1846" s="850">
        <v>0.0154</v>
      </c>
    </row>
    <row r="1847" s="823" customFormat="1" ht="31.05" hidden="1" customHeight="1" outlineLevel="1" spans="1:26">
      <c r="A1847" s="846" t="s">
        <v>2539</v>
      </c>
      <c r="B1847" s="846" t="s">
        <v>6347</v>
      </c>
      <c r="C1847" s="846" t="s">
        <v>10455</v>
      </c>
      <c r="D1847" s="846" t="s">
        <v>8819</v>
      </c>
      <c r="E1847" s="847" t="s">
        <v>9764</v>
      </c>
      <c r="F1847" s="848" t="s">
        <v>9824</v>
      </c>
      <c r="G1847" s="846" t="s">
        <v>9446</v>
      </c>
      <c r="H1847" s="846" t="s">
        <v>7650</v>
      </c>
      <c r="I1847" s="849">
        <v>-191618.8</v>
      </c>
      <c r="J1847" s="849">
        <v>2000</v>
      </c>
      <c r="K1847" s="849">
        <v>6900</v>
      </c>
      <c r="L1847" s="848" t="s">
        <v>9532</v>
      </c>
      <c r="M1847" s="849">
        <v>0</v>
      </c>
      <c r="N1847" s="849">
        <v>2017.04</v>
      </c>
      <c r="O1847" s="849">
        <v>6805</v>
      </c>
      <c r="P1847" s="849">
        <v>0</v>
      </c>
      <c r="Q1847" s="846" t="s">
        <v>6337</v>
      </c>
      <c r="R1847" s="846"/>
      <c r="S1847" s="849"/>
      <c r="T1847" s="849"/>
      <c r="U1847" s="849"/>
      <c r="V1847" s="849"/>
      <c r="W1847" s="849">
        <v>0</v>
      </c>
      <c r="X1847" s="849">
        <v>1090703.38</v>
      </c>
      <c r="Y1847" s="849">
        <v>1090703.38</v>
      </c>
      <c r="Z1847" s="850">
        <v>0.0795</v>
      </c>
    </row>
    <row r="1848" s="823" customFormat="1" ht="31.05" hidden="1" customHeight="1" outlineLevel="1" spans="1:26">
      <c r="A1848" s="846" t="s">
        <v>2539</v>
      </c>
      <c r="B1848" s="846" t="s">
        <v>2552</v>
      </c>
      <c r="C1848" s="846" t="s">
        <v>10456</v>
      </c>
      <c r="D1848" s="846" t="s">
        <v>7307</v>
      </c>
      <c r="E1848" s="847" t="s">
        <v>9764</v>
      </c>
      <c r="F1848" s="848" t="s">
        <v>9772</v>
      </c>
      <c r="G1848" s="846" t="s">
        <v>9446</v>
      </c>
      <c r="H1848" s="846" t="s">
        <v>7650</v>
      </c>
      <c r="I1848" s="849">
        <v>-27674.87</v>
      </c>
      <c r="J1848" s="849">
        <v>587.4</v>
      </c>
      <c r="K1848" s="849">
        <v>6290</v>
      </c>
      <c r="L1848" s="848" t="s">
        <v>9532</v>
      </c>
      <c r="M1848" s="849">
        <v>48.29</v>
      </c>
      <c r="N1848" s="849">
        <v>0</v>
      </c>
      <c r="O1848" s="849">
        <v>6188</v>
      </c>
      <c r="P1848" s="849">
        <v>-27674.87</v>
      </c>
      <c r="Q1848" s="846" t="s">
        <v>6337</v>
      </c>
      <c r="R1848" s="846"/>
      <c r="S1848" s="849"/>
      <c r="T1848" s="849"/>
      <c r="U1848" s="849"/>
      <c r="V1848" s="849"/>
      <c r="W1848" s="849">
        <v>-27674.87</v>
      </c>
      <c r="X1848" s="849">
        <v>249071.8</v>
      </c>
      <c r="Y1848" s="849">
        <v>276746.67</v>
      </c>
      <c r="Z1848" s="850">
        <v>1.0206</v>
      </c>
    </row>
    <row r="1849" s="823" customFormat="1" ht="31.05" hidden="1" customHeight="1" outlineLevel="1" spans="1:26">
      <c r="A1849" s="846" t="s">
        <v>2539</v>
      </c>
      <c r="B1849" s="846" t="s">
        <v>2552</v>
      </c>
      <c r="C1849" s="846" t="s">
        <v>7294</v>
      </c>
      <c r="D1849" s="846" t="s">
        <v>7295</v>
      </c>
      <c r="E1849" s="847" t="s">
        <v>9495</v>
      </c>
      <c r="F1849" s="848" t="s">
        <v>9492</v>
      </c>
      <c r="G1849" s="846" t="s">
        <v>9446</v>
      </c>
      <c r="H1849" s="846" t="s">
        <v>7650</v>
      </c>
      <c r="I1849" s="849">
        <v>-38452.32</v>
      </c>
      <c r="J1849" s="849">
        <v>414</v>
      </c>
      <c r="K1849" s="849">
        <v>767</v>
      </c>
      <c r="L1849" s="848" t="s">
        <v>9532</v>
      </c>
      <c r="M1849" s="849">
        <v>414</v>
      </c>
      <c r="N1849" s="849">
        <v>0</v>
      </c>
      <c r="O1849" s="849">
        <v>859.88</v>
      </c>
      <c r="P1849" s="849">
        <v>-38452.32</v>
      </c>
      <c r="Q1849" s="846" t="s">
        <v>6337</v>
      </c>
      <c r="R1849" s="846"/>
      <c r="S1849" s="849"/>
      <c r="T1849" s="849"/>
      <c r="U1849" s="849"/>
      <c r="V1849" s="849"/>
      <c r="W1849" s="849">
        <v>-38452.32</v>
      </c>
      <c r="X1849" s="849">
        <v>-317538</v>
      </c>
      <c r="Y1849" s="849">
        <v>-355990.32</v>
      </c>
      <c r="Z1849" s="850">
        <v>-1.1211</v>
      </c>
    </row>
    <row r="1850" s="823" customFormat="1" ht="31.05" hidden="1" customHeight="1" outlineLevel="1" spans="1:26">
      <c r="A1850" s="846" t="s">
        <v>2539</v>
      </c>
      <c r="B1850" s="846" t="s">
        <v>7304</v>
      </c>
      <c r="C1850" s="846" t="s">
        <v>7306</v>
      </c>
      <c r="D1850" s="846" t="s">
        <v>7307</v>
      </c>
      <c r="E1850" s="847" t="s">
        <v>9495</v>
      </c>
      <c r="F1850" s="848" t="s">
        <v>9987</v>
      </c>
      <c r="G1850" s="846" t="s">
        <v>9446</v>
      </c>
      <c r="H1850" s="846" t="s">
        <v>7650</v>
      </c>
      <c r="I1850" s="849">
        <v>207944</v>
      </c>
      <c r="J1850" s="849">
        <v>5016</v>
      </c>
      <c r="K1850" s="849">
        <v>944</v>
      </c>
      <c r="L1850" s="848" t="s">
        <v>9532</v>
      </c>
      <c r="M1850" s="849">
        <v>1496</v>
      </c>
      <c r="N1850" s="849">
        <v>0</v>
      </c>
      <c r="O1850" s="849">
        <v>805</v>
      </c>
      <c r="P1850" s="849">
        <v>207944</v>
      </c>
      <c r="Q1850" s="846" t="s">
        <v>6337</v>
      </c>
      <c r="R1850" s="846"/>
      <c r="S1850" s="849"/>
      <c r="T1850" s="849"/>
      <c r="U1850" s="849"/>
      <c r="V1850" s="849"/>
      <c r="W1850" s="849">
        <v>207944</v>
      </c>
      <c r="X1850" s="849">
        <v>0</v>
      </c>
      <c r="Y1850" s="849">
        <v>207944</v>
      </c>
      <c r="Z1850" s="850">
        <v>0.1472</v>
      </c>
    </row>
    <row r="1851" s="823" customFormat="1" ht="31.05" hidden="1" customHeight="1" outlineLevel="1" spans="1:26">
      <c r="A1851" s="846" t="s">
        <v>2539</v>
      </c>
      <c r="B1851" s="846" t="s">
        <v>8613</v>
      </c>
      <c r="C1851" s="846" t="s">
        <v>10457</v>
      </c>
      <c r="D1851" s="846" t="s">
        <v>8938</v>
      </c>
      <c r="E1851" s="847" t="s">
        <v>9764</v>
      </c>
      <c r="F1851" s="848" t="s">
        <v>8015</v>
      </c>
      <c r="G1851" s="846" t="s">
        <v>9446</v>
      </c>
      <c r="H1851" s="846" t="s">
        <v>7650</v>
      </c>
      <c r="I1851" s="849">
        <v>9658</v>
      </c>
      <c r="J1851" s="849">
        <v>2000</v>
      </c>
      <c r="K1851" s="849">
        <v>540</v>
      </c>
      <c r="L1851" s="848" t="s">
        <v>9532</v>
      </c>
      <c r="M1851" s="849">
        <v>0</v>
      </c>
      <c r="N1851" s="849">
        <v>100</v>
      </c>
      <c r="O1851" s="849">
        <v>636.58</v>
      </c>
      <c r="P1851" s="849">
        <v>0</v>
      </c>
      <c r="Q1851" s="846" t="s">
        <v>6337</v>
      </c>
      <c r="R1851" s="846"/>
      <c r="S1851" s="849"/>
      <c r="T1851" s="849"/>
      <c r="U1851" s="849"/>
      <c r="V1851" s="849"/>
      <c r="W1851" s="849">
        <v>0</v>
      </c>
      <c r="X1851" s="849">
        <v>21546.9</v>
      </c>
      <c r="Y1851" s="849">
        <v>21546.9</v>
      </c>
      <c r="Z1851" s="850">
        <v>0.3385</v>
      </c>
    </row>
    <row r="1852" s="823" customFormat="1" ht="31.05" hidden="1" customHeight="1" outlineLevel="1" spans="1:26">
      <c r="A1852" s="846" t="s">
        <v>2539</v>
      </c>
      <c r="B1852" s="846" t="s">
        <v>6347</v>
      </c>
      <c r="C1852" s="846" t="s">
        <v>7297</v>
      </c>
      <c r="D1852" s="846" t="s">
        <v>7298</v>
      </c>
      <c r="E1852" s="847" t="s">
        <v>9764</v>
      </c>
      <c r="F1852" s="848" t="s">
        <v>9550</v>
      </c>
      <c r="G1852" s="846" t="s">
        <v>9446</v>
      </c>
      <c r="H1852" s="846" t="s">
        <v>7650</v>
      </c>
      <c r="I1852" s="849">
        <v>-473350.8</v>
      </c>
      <c r="J1852" s="849">
        <v>3000.1</v>
      </c>
      <c r="K1852" s="849">
        <v>7000</v>
      </c>
      <c r="L1852" s="848" t="s">
        <v>9651</v>
      </c>
      <c r="M1852" s="849">
        <v>0</v>
      </c>
      <c r="N1852" s="849">
        <v>2427.44</v>
      </c>
      <c r="O1852" s="849">
        <v>6805</v>
      </c>
      <c r="P1852" s="849">
        <v>0</v>
      </c>
      <c r="Q1852" s="846" t="s">
        <v>6337</v>
      </c>
      <c r="R1852" s="846"/>
      <c r="S1852" s="849"/>
      <c r="T1852" s="849"/>
      <c r="U1852" s="849"/>
      <c r="V1852" s="849"/>
      <c r="W1852" s="849">
        <v>0</v>
      </c>
      <c r="X1852" s="849">
        <v>-8366142.46</v>
      </c>
      <c r="Y1852" s="849">
        <v>-8366142.46</v>
      </c>
      <c r="Z1852" s="850">
        <v>-0.5065</v>
      </c>
    </row>
    <row r="1853" s="823" customFormat="1" ht="31.05" hidden="1" customHeight="1" outlineLevel="1" spans="1:26">
      <c r="A1853" s="846" t="s">
        <v>2539</v>
      </c>
      <c r="B1853" s="846" t="s">
        <v>8613</v>
      </c>
      <c r="C1853" s="846" t="s">
        <v>10458</v>
      </c>
      <c r="D1853" s="846" t="s">
        <v>8544</v>
      </c>
      <c r="E1853" s="847" t="s">
        <v>9764</v>
      </c>
      <c r="F1853" s="848" t="s">
        <v>9690</v>
      </c>
      <c r="G1853" s="846" t="s">
        <v>9446</v>
      </c>
      <c r="H1853" s="846" t="s">
        <v>7650</v>
      </c>
      <c r="I1853" s="849">
        <v>408883.64</v>
      </c>
      <c r="J1853" s="849">
        <v>3500</v>
      </c>
      <c r="K1853" s="849">
        <v>4250</v>
      </c>
      <c r="L1853" s="848" t="s">
        <v>8079</v>
      </c>
      <c r="M1853" s="849">
        <v>0</v>
      </c>
      <c r="N1853" s="849">
        <v>1235.3</v>
      </c>
      <c r="O1853" s="849">
        <v>4581</v>
      </c>
      <c r="P1853" s="849">
        <v>0</v>
      </c>
      <c r="Q1853" s="846" t="s">
        <v>6337</v>
      </c>
      <c r="R1853" s="846"/>
      <c r="S1853" s="849"/>
      <c r="T1853" s="849"/>
      <c r="U1853" s="849"/>
      <c r="V1853" s="849"/>
      <c r="W1853" s="849">
        <v>0</v>
      </c>
      <c r="X1853" s="849">
        <v>612912.7</v>
      </c>
      <c r="Y1853" s="849">
        <v>612912.7</v>
      </c>
      <c r="Z1853" s="850">
        <v>0.1083</v>
      </c>
    </row>
    <row r="1854" s="823" customFormat="1" ht="31.05" hidden="1" customHeight="1" outlineLevel="1" spans="1:26">
      <c r="A1854" s="846" t="s">
        <v>2539</v>
      </c>
      <c r="B1854" s="846" t="s">
        <v>6347</v>
      </c>
      <c r="C1854" s="846" t="s">
        <v>10459</v>
      </c>
      <c r="D1854" s="846" t="s">
        <v>8946</v>
      </c>
      <c r="E1854" s="847" t="s">
        <v>9495</v>
      </c>
      <c r="F1854" s="848" t="s">
        <v>9632</v>
      </c>
      <c r="G1854" s="846" t="s">
        <v>9446</v>
      </c>
      <c r="H1854" s="846" t="s">
        <v>7650</v>
      </c>
      <c r="I1854" s="849">
        <v>-166706</v>
      </c>
      <c r="J1854" s="849">
        <v>779</v>
      </c>
      <c r="K1854" s="849">
        <v>6591</v>
      </c>
      <c r="L1854" s="848" t="s">
        <v>8019</v>
      </c>
      <c r="M1854" s="849">
        <v>779</v>
      </c>
      <c r="N1854" s="849">
        <v>0</v>
      </c>
      <c r="O1854" s="849">
        <v>6805</v>
      </c>
      <c r="P1854" s="849">
        <v>-166706</v>
      </c>
      <c r="Q1854" s="846" t="s">
        <v>6337</v>
      </c>
      <c r="R1854" s="846"/>
      <c r="S1854" s="849"/>
      <c r="T1854" s="849"/>
      <c r="U1854" s="849"/>
      <c r="V1854" s="849"/>
      <c r="W1854" s="849">
        <v>-166706</v>
      </c>
      <c r="X1854" s="849">
        <v>0</v>
      </c>
      <c r="Y1854" s="849">
        <v>-166706</v>
      </c>
      <c r="Z1854" s="850">
        <v>-0.0325</v>
      </c>
    </row>
    <row r="1855" s="823" customFormat="1" ht="31.05" hidden="1" customHeight="1" outlineLevel="1" spans="1:26">
      <c r="A1855" s="846" t="s">
        <v>2539</v>
      </c>
      <c r="B1855" s="846" t="s">
        <v>7304</v>
      </c>
      <c r="C1855" s="846" t="s">
        <v>10460</v>
      </c>
      <c r="D1855" s="846" t="s">
        <v>7295</v>
      </c>
      <c r="E1855" s="847" t="s">
        <v>9495</v>
      </c>
      <c r="F1855" s="848" t="s">
        <v>8080</v>
      </c>
      <c r="G1855" s="846" t="s">
        <v>9446</v>
      </c>
      <c r="H1855" s="846" t="s">
        <v>7650</v>
      </c>
      <c r="I1855" s="849">
        <v>-32718.88</v>
      </c>
      <c r="J1855" s="849">
        <v>184</v>
      </c>
      <c r="K1855" s="849">
        <v>5615.2</v>
      </c>
      <c r="L1855" s="848" t="s">
        <v>9535</v>
      </c>
      <c r="M1855" s="849">
        <v>184</v>
      </c>
      <c r="N1855" s="849">
        <v>0</v>
      </c>
      <c r="O1855" s="849">
        <v>5793.02</v>
      </c>
      <c r="P1855" s="849">
        <v>-32718.88</v>
      </c>
      <c r="Q1855" s="846" t="s">
        <v>6337</v>
      </c>
      <c r="R1855" s="846"/>
      <c r="S1855" s="849"/>
      <c r="T1855" s="849"/>
      <c r="U1855" s="849"/>
      <c r="V1855" s="849"/>
      <c r="W1855" s="849">
        <v>-32718.88</v>
      </c>
      <c r="X1855" s="849">
        <v>-1033196.8</v>
      </c>
      <c r="Y1855" s="849">
        <v>-1065915.68</v>
      </c>
      <c r="Z1855" s="850">
        <v>-1.0317</v>
      </c>
    </row>
    <row r="1856" s="823" customFormat="1" ht="31.05" hidden="1" customHeight="1" outlineLevel="1" spans="1:26">
      <c r="A1856" s="846" t="s">
        <v>2539</v>
      </c>
      <c r="B1856" s="846" t="s">
        <v>7304</v>
      </c>
      <c r="C1856" s="846" t="s">
        <v>10461</v>
      </c>
      <c r="D1856" s="846" t="s">
        <v>7295</v>
      </c>
      <c r="E1856" s="847" t="s">
        <v>9495</v>
      </c>
      <c r="F1856" s="848" t="s">
        <v>9486</v>
      </c>
      <c r="G1856" s="846" t="s">
        <v>9446</v>
      </c>
      <c r="H1856" s="846" t="s">
        <v>7650</v>
      </c>
      <c r="I1856" s="849">
        <v>-159874.38</v>
      </c>
      <c r="J1856" s="849">
        <v>1587</v>
      </c>
      <c r="K1856" s="849">
        <v>5692.28</v>
      </c>
      <c r="L1856" s="848" t="s">
        <v>9535</v>
      </c>
      <c r="M1856" s="849">
        <v>1587</v>
      </c>
      <c r="N1856" s="849">
        <v>0</v>
      </c>
      <c r="O1856" s="849">
        <v>5793.02</v>
      </c>
      <c r="P1856" s="849">
        <v>-159874.38</v>
      </c>
      <c r="Q1856" s="846" t="s">
        <v>6337</v>
      </c>
      <c r="R1856" s="846"/>
      <c r="S1856" s="849"/>
      <c r="T1856" s="849"/>
      <c r="U1856" s="849"/>
      <c r="V1856" s="849"/>
      <c r="W1856" s="849">
        <v>-159874.38</v>
      </c>
      <c r="X1856" s="849">
        <v>-9033648.36</v>
      </c>
      <c r="Y1856" s="849">
        <v>-9193522.74</v>
      </c>
      <c r="Z1856" s="850">
        <v>-1.0177</v>
      </c>
    </row>
    <row r="1857" s="823" customFormat="1" ht="31.05" hidden="1" customHeight="1" outlineLevel="1" spans="1:26">
      <c r="A1857" s="846" t="s">
        <v>2539</v>
      </c>
      <c r="B1857" s="846" t="s">
        <v>7304</v>
      </c>
      <c r="C1857" s="846" t="s">
        <v>10462</v>
      </c>
      <c r="D1857" s="846" t="s">
        <v>7295</v>
      </c>
      <c r="E1857" s="847" t="s">
        <v>9495</v>
      </c>
      <c r="F1857" s="848" t="s">
        <v>9486</v>
      </c>
      <c r="G1857" s="846" t="s">
        <v>9446</v>
      </c>
      <c r="H1857" s="846" t="s">
        <v>7650</v>
      </c>
      <c r="I1857" s="849">
        <v>-101110.53</v>
      </c>
      <c r="J1857" s="849">
        <v>1081</v>
      </c>
      <c r="K1857" s="849">
        <v>5641.43</v>
      </c>
      <c r="L1857" s="848" t="s">
        <v>9535</v>
      </c>
      <c r="M1857" s="849">
        <v>667</v>
      </c>
      <c r="N1857" s="849">
        <v>0</v>
      </c>
      <c r="O1857" s="849">
        <v>5793.02</v>
      </c>
      <c r="P1857" s="849">
        <v>-101110.53</v>
      </c>
      <c r="Q1857" s="846" t="s">
        <v>6337</v>
      </c>
      <c r="R1857" s="846"/>
      <c r="S1857" s="849"/>
      <c r="T1857" s="849"/>
      <c r="U1857" s="849"/>
      <c r="V1857" s="849"/>
      <c r="W1857" s="849">
        <v>-101110.53</v>
      </c>
      <c r="X1857" s="849">
        <v>-3762833.81</v>
      </c>
      <c r="Y1857" s="849">
        <v>-3863944.34</v>
      </c>
      <c r="Z1857" s="850">
        <v>-1.0269</v>
      </c>
    </row>
    <row r="1858" s="823" customFormat="1" ht="31.05" hidden="1" customHeight="1" outlineLevel="1" spans="1:26">
      <c r="A1858" s="846" t="s">
        <v>2539</v>
      </c>
      <c r="B1858" s="846" t="s">
        <v>7304</v>
      </c>
      <c r="C1858" s="846" t="s">
        <v>10463</v>
      </c>
      <c r="D1858" s="846" t="s">
        <v>7295</v>
      </c>
      <c r="E1858" s="847" t="s">
        <v>9495</v>
      </c>
      <c r="F1858" s="848" t="s">
        <v>9488</v>
      </c>
      <c r="G1858" s="846" t="s">
        <v>9446</v>
      </c>
      <c r="H1858" s="846" t="s">
        <v>7650</v>
      </c>
      <c r="I1858" s="849">
        <v>-240386.8</v>
      </c>
      <c r="J1858" s="849">
        <v>1334</v>
      </c>
      <c r="K1858" s="849">
        <v>5612.82</v>
      </c>
      <c r="L1858" s="848" t="s">
        <v>9535</v>
      </c>
      <c r="M1858" s="849">
        <v>1334</v>
      </c>
      <c r="N1858" s="849">
        <v>0</v>
      </c>
      <c r="O1858" s="849">
        <v>5793.02</v>
      </c>
      <c r="P1858" s="849">
        <v>-240386.8</v>
      </c>
      <c r="Q1858" s="846" t="s">
        <v>6337</v>
      </c>
      <c r="R1858" s="846"/>
      <c r="S1858" s="849"/>
      <c r="T1858" s="849"/>
      <c r="U1858" s="849"/>
      <c r="V1858" s="849"/>
      <c r="W1858" s="849">
        <v>-240386.8</v>
      </c>
      <c r="X1858" s="849">
        <v>-7487501.88</v>
      </c>
      <c r="Y1858" s="849">
        <v>-7727888.68</v>
      </c>
      <c r="Z1858" s="850">
        <v>-1.0321</v>
      </c>
    </row>
    <row r="1859" s="823" customFormat="1" ht="31.05" hidden="1" customHeight="1" outlineLevel="1" spans="1:26">
      <c r="A1859" s="846" t="s">
        <v>2539</v>
      </c>
      <c r="B1859" s="846" t="s">
        <v>7304</v>
      </c>
      <c r="C1859" s="846" t="s">
        <v>10464</v>
      </c>
      <c r="D1859" s="846" t="s">
        <v>7295</v>
      </c>
      <c r="E1859" s="847" t="s">
        <v>9495</v>
      </c>
      <c r="F1859" s="848" t="s">
        <v>9536</v>
      </c>
      <c r="G1859" s="846" t="s">
        <v>9446</v>
      </c>
      <c r="H1859" s="846" t="s">
        <v>7650</v>
      </c>
      <c r="I1859" s="849">
        <v>-58536</v>
      </c>
      <c r="J1859" s="849">
        <v>542</v>
      </c>
      <c r="K1859" s="849">
        <v>5685.02</v>
      </c>
      <c r="L1859" s="848" t="s">
        <v>9535</v>
      </c>
      <c r="M1859" s="849">
        <v>542</v>
      </c>
      <c r="N1859" s="849">
        <v>0</v>
      </c>
      <c r="O1859" s="849">
        <v>5793.02</v>
      </c>
      <c r="P1859" s="849">
        <v>-58536</v>
      </c>
      <c r="Q1859" s="846" t="s">
        <v>6337</v>
      </c>
      <c r="R1859" s="846"/>
      <c r="S1859" s="849"/>
      <c r="T1859" s="849"/>
      <c r="U1859" s="849"/>
      <c r="V1859" s="849"/>
      <c r="W1859" s="849">
        <v>-58536</v>
      </c>
      <c r="X1859" s="849">
        <v>-3085828.85</v>
      </c>
      <c r="Y1859" s="849">
        <v>-3144364.85</v>
      </c>
      <c r="Z1859" s="850">
        <v>-1.0205</v>
      </c>
    </row>
    <row r="1860" s="823" customFormat="1" ht="31.05" hidden="1" customHeight="1" outlineLevel="1" spans="1:26">
      <c r="A1860" s="846" t="s">
        <v>2539</v>
      </c>
      <c r="B1860" s="846" t="s">
        <v>8715</v>
      </c>
      <c r="C1860" s="846" t="s">
        <v>10465</v>
      </c>
      <c r="D1860" s="846" t="s">
        <v>8829</v>
      </c>
      <c r="E1860" s="847" t="s">
        <v>9495</v>
      </c>
      <c r="F1860" s="848" t="s">
        <v>8241</v>
      </c>
      <c r="G1860" s="846" t="s">
        <v>9446</v>
      </c>
      <c r="H1860" s="846" t="s">
        <v>7650</v>
      </c>
      <c r="I1860" s="849">
        <v>-3310450</v>
      </c>
      <c r="J1860" s="849">
        <v>4630</v>
      </c>
      <c r="K1860" s="849">
        <v>4315</v>
      </c>
      <c r="L1860" s="848" t="s">
        <v>9745</v>
      </c>
      <c r="M1860" s="849">
        <v>4630</v>
      </c>
      <c r="N1860" s="849">
        <v>0</v>
      </c>
      <c r="O1860" s="849">
        <v>5030</v>
      </c>
      <c r="P1860" s="849">
        <v>-3310450</v>
      </c>
      <c r="Q1860" s="846" t="s">
        <v>6337</v>
      </c>
      <c r="R1860" s="846"/>
      <c r="S1860" s="849"/>
      <c r="T1860" s="849"/>
      <c r="U1860" s="849"/>
      <c r="V1860" s="849"/>
      <c r="W1860" s="849">
        <v>-3310450</v>
      </c>
      <c r="X1860" s="849">
        <v>-19978450</v>
      </c>
      <c r="Y1860" s="849">
        <v>-23288900</v>
      </c>
      <c r="Z1860" s="850">
        <v>-1.1657</v>
      </c>
    </row>
    <row r="1861" s="823" customFormat="1" ht="31.05" hidden="1" customHeight="1" outlineLevel="1" spans="1:26">
      <c r="A1861" s="846" t="s">
        <v>2539</v>
      </c>
      <c r="B1861" s="846" t="s">
        <v>8613</v>
      </c>
      <c r="C1861" s="846" t="s">
        <v>10466</v>
      </c>
      <c r="D1861" s="846" t="s">
        <v>8983</v>
      </c>
      <c r="E1861" s="847" t="s">
        <v>9495</v>
      </c>
      <c r="F1861" s="848" t="s">
        <v>9676</v>
      </c>
      <c r="G1861" s="846" t="s">
        <v>9446</v>
      </c>
      <c r="H1861" s="846" t="s">
        <v>7650</v>
      </c>
      <c r="I1861" s="849">
        <v>-305000</v>
      </c>
      <c r="J1861" s="849">
        <v>1000</v>
      </c>
      <c r="K1861" s="849">
        <v>4276</v>
      </c>
      <c r="L1861" s="848" t="s">
        <v>9745</v>
      </c>
      <c r="M1861" s="849">
        <v>1000</v>
      </c>
      <c r="N1861" s="849">
        <v>0</v>
      </c>
      <c r="O1861" s="849">
        <v>4581</v>
      </c>
      <c r="P1861" s="849">
        <v>-305000</v>
      </c>
      <c r="Q1861" s="846" t="s">
        <v>6337</v>
      </c>
      <c r="R1861" s="846"/>
      <c r="S1861" s="849"/>
      <c r="T1861" s="849"/>
      <c r="U1861" s="849"/>
      <c r="V1861" s="849"/>
      <c r="W1861" s="849">
        <v>-305000</v>
      </c>
      <c r="X1861" s="849">
        <v>0</v>
      </c>
      <c r="Y1861" s="849">
        <v>-305000</v>
      </c>
      <c r="Z1861" s="850">
        <v>-0.0713</v>
      </c>
    </row>
    <row r="1862" s="823" customFormat="1" ht="31.05" hidden="1" customHeight="1" outlineLevel="1" spans="1:26">
      <c r="A1862" s="846" t="s">
        <v>2539</v>
      </c>
      <c r="B1862" s="846" t="s">
        <v>8613</v>
      </c>
      <c r="C1862" s="846" t="s">
        <v>10467</v>
      </c>
      <c r="D1862" s="846" t="s">
        <v>8544</v>
      </c>
      <c r="E1862" s="847" t="s">
        <v>9764</v>
      </c>
      <c r="F1862" s="848" t="s">
        <v>9728</v>
      </c>
      <c r="G1862" s="846" t="s">
        <v>9446</v>
      </c>
      <c r="H1862" s="846" t="s">
        <v>7650</v>
      </c>
      <c r="I1862" s="849">
        <v>-454264.87</v>
      </c>
      <c r="J1862" s="849">
        <v>6500</v>
      </c>
      <c r="K1862" s="849">
        <v>4230</v>
      </c>
      <c r="L1862" s="848" t="s">
        <v>9745</v>
      </c>
      <c r="M1862" s="849">
        <v>2705.88</v>
      </c>
      <c r="N1862" s="849">
        <v>0</v>
      </c>
      <c r="O1862" s="849">
        <v>4581</v>
      </c>
      <c r="P1862" s="849">
        <v>-454264.87</v>
      </c>
      <c r="Q1862" s="846" t="s">
        <v>6337</v>
      </c>
      <c r="R1862" s="846"/>
      <c r="S1862" s="849"/>
      <c r="T1862" s="849"/>
      <c r="U1862" s="849"/>
      <c r="V1862" s="849"/>
      <c r="W1862" s="849">
        <v>-454264.87</v>
      </c>
      <c r="X1862" s="849">
        <v>-32470.58</v>
      </c>
      <c r="Y1862" s="849">
        <v>-486735.45</v>
      </c>
      <c r="Z1862" s="850">
        <v>-0.0408</v>
      </c>
    </row>
    <row r="1863" s="823" customFormat="1" ht="31.05" hidden="1" customHeight="1" outlineLevel="1" spans="1:26">
      <c r="A1863" s="846" t="s">
        <v>2539</v>
      </c>
      <c r="B1863" s="846" t="s">
        <v>6347</v>
      </c>
      <c r="C1863" s="846" t="s">
        <v>10468</v>
      </c>
      <c r="D1863" s="846" t="s">
        <v>8990</v>
      </c>
      <c r="E1863" s="847" t="s">
        <v>9764</v>
      </c>
      <c r="F1863" s="848" t="s">
        <v>9547</v>
      </c>
      <c r="G1863" s="846" t="s">
        <v>9446</v>
      </c>
      <c r="H1863" s="846" t="s">
        <v>7650</v>
      </c>
      <c r="I1863" s="849">
        <v>-732987.56</v>
      </c>
      <c r="J1863" s="849">
        <v>4000.26</v>
      </c>
      <c r="K1863" s="849">
        <v>7000</v>
      </c>
      <c r="L1863" s="848" t="s">
        <v>9627</v>
      </c>
      <c r="M1863" s="849">
        <v>2588.4</v>
      </c>
      <c r="N1863" s="849">
        <v>0</v>
      </c>
      <c r="O1863" s="849">
        <v>6805</v>
      </c>
      <c r="P1863" s="849">
        <v>-732987.56</v>
      </c>
      <c r="Q1863" s="846" t="s">
        <v>6337</v>
      </c>
      <c r="R1863" s="846"/>
      <c r="S1863" s="849"/>
      <c r="T1863" s="849"/>
      <c r="U1863" s="849"/>
      <c r="V1863" s="849"/>
      <c r="W1863" s="849">
        <v>-732987.56</v>
      </c>
      <c r="X1863" s="849">
        <v>0</v>
      </c>
      <c r="Y1863" s="849">
        <v>-732987.56</v>
      </c>
      <c r="Z1863" s="850">
        <v>-0.0434</v>
      </c>
    </row>
    <row r="1864" s="823" customFormat="1" ht="31.05" hidden="1" customHeight="1" outlineLevel="1" spans="1:26">
      <c r="A1864" s="846" t="s">
        <v>2539</v>
      </c>
      <c r="B1864" s="846" t="s">
        <v>2552</v>
      </c>
      <c r="C1864" s="846" t="s">
        <v>10469</v>
      </c>
      <c r="D1864" s="846" t="s">
        <v>8990</v>
      </c>
      <c r="E1864" s="847" t="s">
        <v>9764</v>
      </c>
      <c r="F1864" s="848" t="s">
        <v>9549</v>
      </c>
      <c r="G1864" s="846" t="s">
        <v>9446</v>
      </c>
      <c r="H1864" s="846" t="s">
        <v>7650</v>
      </c>
      <c r="I1864" s="849">
        <v>-1587102.61</v>
      </c>
      <c r="J1864" s="849">
        <v>8001.4</v>
      </c>
      <c r="K1864" s="849">
        <v>5620</v>
      </c>
      <c r="L1864" s="848" t="s">
        <v>9627</v>
      </c>
      <c r="M1864" s="849">
        <v>5177.38</v>
      </c>
      <c r="N1864" s="849">
        <v>0</v>
      </c>
      <c r="O1864" s="849">
        <v>6188</v>
      </c>
      <c r="P1864" s="849">
        <v>-1587102.61</v>
      </c>
      <c r="Q1864" s="846" t="s">
        <v>6337</v>
      </c>
      <c r="R1864" s="846"/>
      <c r="S1864" s="849"/>
      <c r="T1864" s="849"/>
      <c r="U1864" s="849"/>
      <c r="V1864" s="849"/>
      <c r="W1864" s="849">
        <v>-1587102.61</v>
      </c>
      <c r="X1864" s="849">
        <v>0</v>
      </c>
      <c r="Y1864" s="849">
        <v>-1587102.61</v>
      </c>
      <c r="Z1864" s="850">
        <v>-0.0521</v>
      </c>
    </row>
    <row r="1865" s="823" customFormat="1" ht="31.05" hidden="1" customHeight="1" outlineLevel="1" spans="1:26">
      <c r="A1865" s="846" t="s">
        <v>2539</v>
      </c>
      <c r="B1865" s="846" t="s">
        <v>8613</v>
      </c>
      <c r="C1865" s="846" t="s">
        <v>10470</v>
      </c>
      <c r="D1865" s="846" t="s">
        <v>8945</v>
      </c>
      <c r="E1865" s="847" t="s">
        <v>9495</v>
      </c>
      <c r="F1865" s="848" t="s">
        <v>8187</v>
      </c>
      <c r="G1865" s="846" t="s">
        <v>9446</v>
      </c>
      <c r="H1865" s="846" t="s">
        <v>7650</v>
      </c>
      <c r="I1865" s="849">
        <v>-348000</v>
      </c>
      <c r="J1865" s="849">
        <v>1000</v>
      </c>
      <c r="K1865" s="849">
        <v>4233</v>
      </c>
      <c r="L1865" s="848" t="s">
        <v>9627</v>
      </c>
      <c r="M1865" s="849">
        <v>1000</v>
      </c>
      <c r="N1865" s="849">
        <v>0</v>
      </c>
      <c r="O1865" s="849">
        <v>4581</v>
      </c>
      <c r="P1865" s="849">
        <v>-348000</v>
      </c>
      <c r="Q1865" s="846" t="s">
        <v>6337</v>
      </c>
      <c r="R1865" s="846"/>
      <c r="S1865" s="849"/>
      <c r="T1865" s="849"/>
      <c r="U1865" s="849"/>
      <c r="V1865" s="849"/>
      <c r="W1865" s="849">
        <v>-348000</v>
      </c>
      <c r="X1865" s="849">
        <v>0</v>
      </c>
      <c r="Y1865" s="849">
        <v>-348000</v>
      </c>
      <c r="Z1865" s="850">
        <v>-0.0822</v>
      </c>
    </row>
    <row r="1866" s="823" customFormat="1" ht="31.05" hidden="1" customHeight="1" outlineLevel="1" spans="1:26">
      <c r="A1866" s="846" t="s">
        <v>2539</v>
      </c>
      <c r="B1866" s="846" t="s">
        <v>8613</v>
      </c>
      <c r="C1866" s="846" t="s">
        <v>10471</v>
      </c>
      <c r="D1866" s="846" t="s">
        <v>8988</v>
      </c>
      <c r="E1866" s="847" t="s">
        <v>9764</v>
      </c>
      <c r="F1866" s="848" t="s">
        <v>9699</v>
      </c>
      <c r="G1866" s="846" t="s">
        <v>9446</v>
      </c>
      <c r="H1866" s="846" t="s">
        <v>7650</v>
      </c>
      <c r="I1866" s="849">
        <v>-51823.9</v>
      </c>
      <c r="J1866" s="849">
        <v>20000</v>
      </c>
      <c r="K1866" s="849">
        <v>4250</v>
      </c>
      <c r="L1866" s="848" t="s">
        <v>9627</v>
      </c>
      <c r="M1866" s="849">
        <v>3441.18</v>
      </c>
      <c r="N1866" s="849">
        <v>0</v>
      </c>
      <c r="O1866" s="849">
        <v>4581</v>
      </c>
      <c r="P1866" s="849">
        <v>-51823.9</v>
      </c>
      <c r="Q1866" s="846" t="s">
        <v>6337</v>
      </c>
      <c r="R1866" s="846"/>
      <c r="S1866" s="849"/>
      <c r="T1866" s="849"/>
      <c r="U1866" s="849"/>
      <c r="V1866" s="849"/>
      <c r="W1866" s="849">
        <v>-51823.9</v>
      </c>
      <c r="X1866" s="849">
        <v>78675.75</v>
      </c>
      <c r="Y1866" s="849">
        <v>26851.85</v>
      </c>
      <c r="Z1866" s="850">
        <v>0.0017</v>
      </c>
    </row>
    <row r="1867" s="823" customFormat="1" ht="31.05" hidden="1" customHeight="1" outlineLevel="1" spans="1:26">
      <c r="A1867" s="846" t="s">
        <v>2539</v>
      </c>
      <c r="B1867" s="846" t="s">
        <v>8613</v>
      </c>
      <c r="C1867" s="846" t="s">
        <v>10472</v>
      </c>
      <c r="D1867" s="846" t="s">
        <v>8986</v>
      </c>
      <c r="E1867" s="847" t="s">
        <v>9764</v>
      </c>
      <c r="F1867" s="848" t="s">
        <v>9690</v>
      </c>
      <c r="G1867" s="846" t="s">
        <v>9446</v>
      </c>
      <c r="H1867" s="846" t="s">
        <v>7650</v>
      </c>
      <c r="I1867" s="849">
        <v>-75529.15</v>
      </c>
      <c r="J1867" s="849">
        <v>6000</v>
      </c>
      <c r="K1867" s="849">
        <v>4250</v>
      </c>
      <c r="L1867" s="848" t="s">
        <v>9627</v>
      </c>
      <c r="M1867" s="849">
        <v>1382.35</v>
      </c>
      <c r="N1867" s="849">
        <v>0</v>
      </c>
      <c r="O1867" s="849">
        <v>4581</v>
      </c>
      <c r="P1867" s="849">
        <v>-75529.15</v>
      </c>
      <c r="Q1867" s="846" t="s">
        <v>6337</v>
      </c>
      <c r="R1867" s="846"/>
      <c r="S1867" s="849"/>
      <c r="T1867" s="849"/>
      <c r="U1867" s="849"/>
      <c r="V1867" s="849"/>
      <c r="W1867" s="849">
        <v>-75529.15</v>
      </c>
      <c r="X1867" s="849">
        <v>-28382.15</v>
      </c>
      <c r="Y1867" s="849">
        <v>-103911.3</v>
      </c>
      <c r="Z1867" s="850">
        <v>-0.0166</v>
      </c>
    </row>
    <row r="1868" s="823" customFormat="1" ht="31.05" hidden="1" customHeight="1" outlineLevel="1" spans="1:26">
      <c r="A1868" s="846" t="s">
        <v>2539</v>
      </c>
      <c r="B1868" s="846" t="s">
        <v>6347</v>
      </c>
      <c r="C1868" s="846" t="s">
        <v>10473</v>
      </c>
      <c r="D1868" s="846" t="s">
        <v>8981</v>
      </c>
      <c r="E1868" s="847" t="s">
        <v>9764</v>
      </c>
      <c r="F1868" s="848" t="s">
        <v>9632</v>
      </c>
      <c r="G1868" s="846" t="s">
        <v>9446</v>
      </c>
      <c r="H1868" s="846" t="s">
        <v>7650</v>
      </c>
      <c r="I1868" s="849">
        <v>907645.2</v>
      </c>
      <c r="J1868" s="849">
        <v>1500.24</v>
      </c>
      <c r="K1868" s="849">
        <v>6200</v>
      </c>
      <c r="L1868" s="848" t="s">
        <v>10341</v>
      </c>
      <c r="M1868" s="849">
        <v>0</v>
      </c>
      <c r="N1868" s="849">
        <v>1500.24</v>
      </c>
      <c r="O1868" s="849">
        <v>6805</v>
      </c>
      <c r="P1868" s="849">
        <v>0</v>
      </c>
      <c r="Q1868" s="846" t="s">
        <v>6337</v>
      </c>
      <c r="R1868" s="846"/>
      <c r="S1868" s="849"/>
      <c r="T1868" s="849"/>
      <c r="U1868" s="849"/>
      <c r="V1868" s="849"/>
      <c r="W1868" s="849">
        <v>0</v>
      </c>
      <c r="X1868" s="849">
        <v>907645.2</v>
      </c>
      <c r="Y1868" s="849">
        <v>907645.2</v>
      </c>
      <c r="Z1868" s="850">
        <v>0.0889</v>
      </c>
    </row>
    <row r="1869" s="823" customFormat="1" ht="31.05" hidden="1" customHeight="1" outlineLevel="1" spans="1:26">
      <c r="A1869" s="846" t="s">
        <v>2539</v>
      </c>
      <c r="B1869" s="846" t="s">
        <v>6347</v>
      </c>
      <c r="C1869" s="846" t="s">
        <v>10474</v>
      </c>
      <c r="D1869" s="846" t="s">
        <v>8981</v>
      </c>
      <c r="E1869" s="847" t="s">
        <v>9764</v>
      </c>
      <c r="F1869" s="848" t="s">
        <v>9632</v>
      </c>
      <c r="G1869" s="846" t="s">
        <v>9446</v>
      </c>
      <c r="H1869" s="846" t="s">
        <v>7650</v>
      </c>
      <c r="I1869" s="849">
        <v>0</v>
      </c>
      <c r="J1869" s="849">
        <v>8001.28</v>
      </c>
      <c r="K1869" s="849">
        <v>6200</v>
      </c>
      <c r="L1869" s="848" t="s">
        <v>10341</v>
      </c>
      <c r="M1869" s="849">
        <v>459.81</v>
      </c>
      <c r="N1869" s="849">
        <v>0</v>
      </c>
      <c r="O1869" s="849">
        <v>6805</v>
      </c>
      <c r="P1869" s="849">
        <v>0</v>
      </c>
      <c r="Q1869" s="846" t="s">
        <v>6337</v>
      </c>
      <c r="R1869" s="846"/>
      <c r="S1869" s="849"/>
      <c r="T1869" s="849"/>
      <c r="U1869" s="849"/>
      <c r="V1869" s="849"/>
      <c r="W1869" s="849">
        <v>0</v>
      </c>
      <c r="X1869" s="849">
        <v>3626183.43</v>
      </c>
      <c r="Y1869" s="849">
        <v>3626183.43</v>
      </c>
      <c r="Z1869" s="850">
        <v>1.1589</v>
      </c>
    </row>
    <row r="1870" s="823" customFormat="1" ht="31.05" hidden="1" customHeight="1" outlineLevel="1" spans="1:26">
      <c r="A1870" s="846" t="s">
        <v>2539</v>
      </c>
      <c r="B1870" s="846" t="s">
        <v>6347</v>
      </c>
      <c r="C1870" s="846" t="s">
        <v>10475</v>
      </c>
      <c r="D1870" s="846" t="s">
        <v>8819</v>
      </c>
      <c r="E1870" s="847" t="s">
        <v>9764</v>
      </c>
      <c r="F1870" s="848" t="s">
        <v>9730</v>
      </c>
      <c r="G1870" s="846" t="s">
        <v>9446</v>
      </c>
      <c r="H1870" s="846" t="s">
        <v>7650</v>
      </c>
      <c r="I1870" s="849">
        <v>610097.6</v>
      </c>
      <c r="J1870" s="849">
        <v>2000</v>
      </c>
      <c r="K1870" s="849">
        <v>6500</v>
      </c>
      <c r="L1870" s="848" t="s">
        <v>10341</v>
      </c>
      <c r="M1870" s="849">
        <v>0</v>
      </c>
      <c r="N1870" s="849">
        <v>2000.32</v>
      </c>
      <c r="O1870" s="849">
        <v>6805</v>
      </c>
      <c r="P1870" s="849">
        <v>0</v>
      </c>
      <c r="Q1870" s="846" t="s">
        <v>6337</v>
      </c>
      <c r="R1870" s="846"/>
      <c r="S1870" s="849"/>
      <c r="T1870" s="849"/>
      <c r="U1870" s="849"/>
      <c r="V1870" s="849"/>
      <c r="W1870" s="849">
        <v>0</v>
      </c>
      <c r="X1870" s="849">
        <v>-177103.58</v>
      </c>
      <c r="Y1870" s="849">
        <v>-177103.58</v>
      </c>
      <c r="Z1870" s="850">
        <v>-0.013</v>
      </c>
    </row>
    <row r="1871" s="823" customFormat="1" ht="31.05" hidden="1" customHeight="1" outlineLevel="1" spans="1:26">
      <c r="A1871" s="846" t="s">
        <v>2539</v>
      </c>
      <c r="B1871" s="846" t="s">
        <v>6347</v>
      </c>
      <c r="C1871" s="846" t="s">
        <v>10476</v>
      </c>
      <c r="D1871" s="846" t="s">
        <v>6253</v>
      </c>
      <c r="E1871" s="847" t="s">
        <v>9764</v>
      </c>
      <c r="F1871" s="848" t="s">
        <v>9772</v>
      </c>
      <c r="G1871" s="846" t="s">
        <v>9446</v>
      </c>
      <c r="H1871" s="846" t="s">
        <v>7650</v>
      </c>
      <c r="I1871" s="849">
        <v>-585019.5</v>
      </c>
      <c r="J1871" s="849">
        <v>3000.1</v>
      </c>
      <c r="K1871" s="849">
        <v>7000</v>
      </c>
      <c r="L1871" s="848" t="s">
        <v>10341</v>
      </c>
      <c r="M1871" s="849">
        <v>0</v>
      </c>
      <c r="N1871" s="849">
        <v>3000.1</v>
      </c>
      <c r="O1871" s="849">
        <v>6805</v>
      </c>
      <c r="P1871" s="849">
        <v>0</v>
      </c>
      <c r="Q1871" s="846" t="s">
        <v>6337</v>
      </c>
      <c r="R1871" s="846"/>
      <c r="S1871" s="849"/>
      <c r="T1871" s="849"/>
      <c r="U1871" s="849"/>
      <c r="V1871" s="849"/>
      <c r="W1871" s="849">
        <v>0</v>
      </c>
      <c r="X1871" s="849">
        <v>903440.5</v>
      </c>
      <c r="Y1871" s="849">
        <v>903440.5</v>
      </c>
      <c r="Z1871" s="850">
        <v>0.0443</v>
      </c>
    </row>
    <row r="1872" s="823" customFormat="1" ht="31.05" hidden="1" customHeight="1" outlineLevel="1" spans="1:26">
      <c r="A1872" s="846" t="s">
        <v>2539</v>
      </c>
      <c r="B1872" s="846" t="s">
        <v>8715</v>
      </c>
      <c r="C1872" s="846" t="s">
        <v>10477</v>
      </c>
      <c r="D1872" s="846" t="s">
        <v>8960</v>
      </c>
      <c r="E1872" s="847" t="s">
        <v>9445</v>
      </c>
      <c r="F1872" s="848" t="s">
        <v>9549</v>
      </c>
      <c r="G1872" s="846" t="s">
        <v>9446</v>
      </c>
      <c r="H1872" s="846" t="s">
        <v>7650</v>
      </c>
      <c r="I1872" s="849">
        <v>651300</v>
      </c>
      <c r="J1872" s="849">
        <v>5010</v>
      </c>
      <c r="K1872" s="849">
        <v>4900</v>
      </c>
      <c r="L1872" s="848" t="s">
        <v>9974</v>
      </c>
      <c r="M1872" s="849">
        <v>0</v>
      </c>
      <c r="N1872" s="849">
        <v>5010</v>
      </c>
      <c r="O1872" s="849">
        <v>5030</v>
      </c>
      <c r="P1872" s="849">
        <v>0</v>
      </c>
      <c r="Q1872" s="846" t="s">
        <v>6337</v>
      </c>
      <c r="R1872" s="846"/>
      <c r="S1872" s="849"/>
      <c r="T1872" s="849"/>
      <c r="U1872" s="849"/>
      <c r="V1872" s="849"/>
      <c r="W1872" s="849">
        <v>0</v>
      </c>
      <c r="X1872" s="849">
        <v>5561100</v>
      </c>
      <c r="Y1872" s="849">
        <v>5561100</v>
      </c>
      <c r="Z1872" s="850">
        <v>0.2207</v>
      </c>
    </row>
    <row r="1873" s="823" customFormat="1" ht="31.05" hidden="1" customHeight="1" outlineLevel="1" spans="1:26">
      <c r="A1873" s="846" t="s">
        <v>2539</v>
      </c>
      <c r="B1873" s="846" t="s">
        <v>8715</v>
      </c>
      <c r="C1873" s="846" t="s">
        <v>10478</v>
      </c>
      <c r="D1873" s="846" t="s">
        <v>8960</v>
      </c>
      <c r="E1873" s="847" t="s">
        <v>9445</v>
      </c>
      <c r="F1873" s="848" t="s">
        <v>9549</v>
      </c>
      <c r="G1873" s="846" t="s">
        <v>9446</v>
      </c>
      <c r="H1873" s="846" t="s">
        <v>7650</v>
      </c>
      <c r="I1873" s="849">
        <v>130260</v>
      </c>
      <c r="J1873" s="849">
        <v>5010</v>
      </c>
      <c r="K1873" s="849">
        <v>4900</v>
      </c>
      <c r="L1873" s="848" t="s">
        <v>9974</v>
      </c>
      <c r="M1873" s="849">
        <v>0</v>
      </c>
      <c r="N1873" s="849">
        <v>1002</v>
      </c>
      <c r="O1873" s="849">
        <v>5030</v>
      </c>
      <c r="P1873" s="849">
        <v>0</v>
      </c>
      <c r="Q1873" s="846" t="s">
        <v>6337</v>
      </c>
      <c r="R1873" s="846"/>
      <c r="S1873" s="849"/>
      <c r="T1873" s="849"/>
      <c r="U1873" s="849"/>
      <c r="V1873" s="849"/>
      <c r="W1873" s="849">
        <v>0</v>
      </c>
      <c r="X1873" s="849">
        <v>5040060</v>
      </c>
      <c r="Y1873" s="849">
        <v>5040060</v>
      </c>
      <c r="Z1873" s="850">
        <v>1</v>
      </c>
    </row>
    <row r="1874" s="823" customFormat="1" ht="31.05" hidden="1" customHeight="1" outlineLevel="1" spans="1:26">
      <c r="A1874" s="846" t="s">
        <v>2539</v>
      </c>
      <c r="B1874" s="846" t="s">
        <v>8715</v>
      </c>
      <c r="C1874" s="846" t="s">
        <v>10479</v>
      </c>
      <c r="D1874" s="846" t="s">
        <v>8943</v>
      </c>
      <c r="E1874" s="847" t="s">
        <v>9764</v>
      </c>
      <c r="F1874" s="848" t="s">
        <v>9693</v>
      </c>
      <c r="G1874" s="846" t="s">
        <v>9446</v>
      </c>
      <c r="H1874" s="846" t="s">
        <v>7650</v>
      </c>
      <c r="I1874" s="849">
        <v>0</v>
      </c>
      <c r="J1874" s="849">
        <v>10020</v>
      </c>
      <c r="K1874" s="849">
        <v>4650</v>
      </c>
      <c r="L1874" s="848" t="s">
        <v>9681</v>
      </c>
      <c r="M1874" s="849">
        <v>210.94</v>
      </c>
      <c r="N1874" s="849">
        <v>0</v>
      </c>
      <c r="O1874" s="849">
        <v>5030</v>
      </c>
      <c r="P1874" s="849">
        <v>0</v>
      </c>
      <c r="Q1874" s="846" t="s">
        <v>6337</v>
      </c>
      <c r="R1874" s="846"/>
      <c r="S1874" s="849"/>
      <c r="T1874" s="849"/>
      <c r="U1874" s="849"/>
      <c r="V1874" s="849"/>
      <c r="W1874" s="849">
        <v>0</v>
      </c>
      <c r="X1874" s="849">
        <v>486761.88</v>
      </c>
      <c r="Y1874" s="849">
        <v>486761.88</v>
      </c>
      <c r="Z1874" s="850">
        <v>0.4588</v>
      </c>
    </row>
    <row r="1875" s="823" customFormat="1" ht="31.05" hidden="1" customHeight="1" outlineLevel="1" spans="1:26">
      <c r="A1875" s="846" t="s">
        <v>2539</v>
      </c>
      <c r="B1875" s="846" t="s">
        <v>8715</v>
      </c>
      <c r="C1875" s="846" t="s">
        <v>10480</v>
      </c>
      <c r="D1875" s="846" t="s">
        <v>8984</v>
      </c>
      <c r="E1875" s="847" t="s">
        <v>9445</v>
      </c>
      <c r="F1875" s="848" t="s">
        <v>8071</v>
      </c>
      <c r="G1875" s="846" t="s">
        <v>9446</v>
      </c>
      <c r="H1875" s="846" t="s">
        <v>7650</v>
      </c>
      <c r="I1875" s="849">
        <v>1462920</v>
      </c>
      <c r="J1875" s="849">
        <v>6012</v>
      </c>
      <c r="K1875" s="849">
        <v>4300</v>
      </c>
      <c r="L1875" s="848" t="s">
        <v>9681</v>
      </c>
      <c r="M1875" s="849">
        <v>0</v>
      </c>
      <c r="N1875" s="849">
        <v>2004</v>
      </c>
      <c r="O1875" s="849">
        <v>5030</v>
      </c>
      <c r="P1875" s="849">
        <v>0</v>
      </c>
      <c r="Q1875" s="846" t="s">
        <v>6337</v>
      </c>
      <c r="R1875" s="846"/>
      <c r="S1875" s="849"/>
      <c r="T1875" s="849"/>
      <c r="U1875" s="849"/>
      <c r="V1875" s="849"/>
      <c r="W1875" s="849">
        <v>0</v>
      </c>
      <c r="X1875" s="849">
        <v>260520</v>
      </c>
      <c r="Y1875" s="849">
        <v>260520</v>
      </c>
      <c r="Z1875" s="850">
        <v>0.0258</v>
      </c>
    </row>
    <row r="1876" s="823" customFormat="1" ht="31.05" hidden="1" customHeight="1" outlineLevel="1" spans="1:26">
      <c r="A1876" s="846" t="s">
        <v>2539</v>
      </c>
      <c r="B1876" s="846" t="s">
        <v>8715</v>
      </c>
      <c r="C1876" s="846" t="s">
        <v>10481</v>
      </c>
      <c r="D1876" s="846" t="s">
        <v>8829</v>
      </c>
      <c r="E1876" s="847" t="s">
        <v>9764</v>
      </c>
      <c r="F1876" s="848" t="s">
        <v>9632</v>
      </c>
      <c r="G1876" s="846" t="s">
        <v>9446</v>
      </c>
      <c r="H1876" s="846" t="s">
        <v>7650</v>
      </c>
      <c r="I1876" s="849">
        <v>218670.05</v>
      </c>
      <c r="J1876" s="849">
        <v>4008</v>
      </c>
      <c r="K1876" s="849">
        <v>4500</v>
      </c>
      <c r="L1876" s="848" t="s">
        <v>9681</v>
      </c>
      <c r="M1876" s="849">
        <v>0</v>
      </c>
      <c r="N1876" s="849">
        <v>412.59</v>
      </c>
      <c r="O1876" s="849">
        <v>5030</v>
      </c>
      <c r="P1876" s="849">
        <v>0</v>
      </c>
      <c r="Q1876" s="846" t="s">
        <v>6337</v>
      </c>
      <c r="R1876" s="846"/>
      <c r="S1876" s="849"/>
      <c r="T1876" s="849"/>
      <c r="U1876" s="849"/>
      <c r="V1876" s="849"/>
      <c r="W1876" s="849">
        <v>0</v>
      </c>
      <c r="X1876" s="849">
        <v>797473.16</v>
      </c>
      <c r="Y1876" s="849">
        <v>797473.16</v>
      </c>
      <c r="Z1876" s="850">
        <v>0.3843</v>
      </c>
    </row>
    <row r="1877" s="823" customFormat="1" ht="31.05" hidden="1" customHeight="1" outlineLevel="1" spans="1:26">
      <c r="A1877" s="846" t="s">
        <v>2539</v>
      </c>
      <c r="B1877" s="846" t="s">
        <v>8715</v>
      </c>
      <c r="C1877" s="846" t="s">
        <v>10482</v>
      </c>
      <c r="D1877" s="846" t="s">
        <v>8829</v>
      </c>
      <c r="E1877" s="847" t="s">
        <v>9445</v>
      </c>
      <c r="F1877" s="848" t="s">
        <v>9747</v>
      </c>
      <c r="G1877" s="846" t="s">
        <v>9446</v>
      </c>
      <c r="H1877" s="846" t="s">
        <v>7650</v>
      </c>
      <c r="I1877" s="849">
        <v>0</v>
      </c>
      <c r="J1877" s="849">
        <v>5010</v>
      </c>
      <c r="K1877" s="849">
        <v>5100</v>
      </c>
      <c r="L1877" s="848" t="s">
        <v>9681</v>
      </c>
      <c r="M1877" s="849">
        <v>0</v>
      </c>
      <c r="N1877" s="849">
        <v>0</v>
      </c>
      <c r="O1877" s="849">
        <v>5030</v>
      </c>
      <c r="P1877" s="849">
        <v>0</v>
      </c>
      <c r="Q1877" s="846" t="s">
        <v>6337</v>
      </c>
      <c r="R1877" s="846"/>
      <c r="S1877" s="849"/>
      <c r="T1877" s="849"/>
      <c r="U1877" s="849"/>
      <c r="V1877" s="849"/>
      <c r="W1877" s="849">
        <v>0</v>
      </c>
      <c r="X1877" s="849">
        <v>0</v>
      </c>
      <c r="Y1877" s="849">
        <v>0</v>
      </c>
      <c r="Z1877" s="850">
        <v>0</v>
      </c>
    </row>
    <row r="1878" s="823" customFormat="1" ht="31.05" hidden="1" customHeight="1" outlineLevel="1" spans="1:26">
      <c r="A1878" s="846" t="s">
        <v>2539</v>
      </c>
      <c r="B1878" s="846" t="s">
        <v>8715</v>
      </c>
      <c r="C1878" s="846" t="s">
        <v>10483</v>
      </c>
      <c r="D1878" s="846" t="s">
        <v>8544</v>
      </c>
      <c r="E1878" s="847" t="s">
        <v>9445</v>
      </c>
      <c r="F1878" s="848" t="s">
        <v>9624</v>
      </c>
      <c r="G1878" s="846" t="s">
        <v>9446</v>
      </c>
      <c r="H1878" s="846" t="s">
        <v>7650</v>
      </c>
      <c r="I1878" s="849">
        <v>1563120</v>
      </c>
      <c r="J1878" s="849">
        <v>20040</v>
      </c>
      <c r="K1878" s="849">
        <v>4900</v>
      </c>
      <c r="L1878" s="848" t="s">
        <v>9681</v>
      </c>
      <c r="M1878" s="849">
        <v>0</v>
      </c>
      <c r="N1878" s="849">
        <v>12024</v>
      </c>
      <c r="O1878" s="849">
        <v>5030</v>
      </c>
      <c r="P1878" s="849">
        <v>0</v>
      </c>
      <c r="Q1878" s="846" t="s">
        <v>6337</v>
      </c>
      <c r="R1878" s="846"/>
      <c r="S1878" s="849"/>
      <c r="T1878" s="849"/>
      <c r="U1878" s="849"/>
      <c r="V1878" s="849"/>
      <c r="W1878" s="849">
        <v>0</v>
      </c>
      <c r="X1878" s="849">
        <v>21202320</v>
      </c>
      <c r="Y1878" s="849">
        <v>21202320</v>
      </c>
      <c r="Z1878" s="850">
        <v>0.3506</v>
      </c>
    </row>
    <row r="1879" s="823" customFormat="1" ht="31.05" hidden="1" customHeight="1" outlineLevel="1" spans="1:26">
      <c r="A1879" s="846" t="s">
        <v>2539</v>
      </c>
      <c r="B1879" s="846" t="s">
        <v>8613</v>
      </c>
      <c r="C1879" s="846" t="s">
        <v>10484</v>
      </c>
      <c r="D1879" s="846" t="s">
        <v>8939</v>
      </c>
      <c r="E1879" s="847" t="s">
        <v>9495</v>
      </c>
      <c r="F1879" s="848" t="s">
        <v>9693</v>
      </c>
      <c r="G1879" s="846" t="s">
        <v>9446</v>
      </c>
      <c r="H1879" s="846" t="s">
        <v>7650</v>
      </c>
      <c r="I1879" s="849">
        <v>-259730</v>
      </c>
      <c r="J1879" s="849">
        <v>1900</v>
      </c>
      <c r="K1879" s="849">
        <v>499.88</v>
      </c>
      <c r="L1879" s="848" t="s">
        <v>9681</v>
      </c>
      <c r="M1879" s="849">
        <v>1900</v>
      </c>
      <c r="N1879" s="849">
        <v>0</v>
      </c>
      <c r="O1879" s="849">
        <v>636.58</v>
      </c>
      <c r="P1879" s="849">
        <v>-259730</v>
      </c>
      <c r="Q1879" s="846" t="s">
        <v>6337</v>
      </c>
      <c r="R1879" s="846"/>
      <c r="S1879" s="849"/>
      <c r="T1879" s="849"/>
      <c r="U1879" s="849"/>
      <c r="V1879" s="849"/>
      <c r="W1879" s="849">
        <v>-259730</v>
      </c>
      <c r="X1879" s="849">
        <v>-1899544</v>
      </c>
      <c r="Y1879" s="849">
        <v>-2159274</v>
      </c>
      <c r="Z1879" s="850">
        <v>-2.2735</v>
      </c>
    </row>
    <row r="1880" s="823" customFormat="1" ht="31.05" hidden="1" customHeight="1" outlineLevel="1" spans="1:26">
      <c r="A1880" s="846" t="s">
        <v>2539</v>
      </c>
      <c r="B1880" s="846" t="s">
        <v>10485</v>
      </c>
      <c r="C1880" s="846" t="s">
        <v>10486</v>
      </c>
      <c r="D1880" s="846" t="s">
        <v>8985</v>
      </c>
      <c r="E1880" s="847" t="s">
        <v>9495</v>
      </c>
      <c r="F1880" s="848" t="s">
        <v>9499</v>
      </c>
      <c r="G1880" s="846" t="s">
        <v>9446</v>
      </c>
      <c r="H1880" s="846" t="s">
        <v>7650</v>
      </c>
      <c r="I1880" s="849">
        <v>62250.95</v>
      </c>
      <c r="J1880" s="849">
        <v>199.09</v>
      </c>
      <c r="K1880" s="849">
        <v>7612.68</v>
      </c>
      <c r="L1880" s="848" t="s">
        <v>9681</v>
      </c>
      <c r="M1880" s="849">
        <v>199.09</v>
      </c>
      <c r="N1880" s="849">
        <v>0</v>
      </c>
      <c r="O1880" s="849">
        <v>7300</v>
      </c>
      <c r="P1880" s="849">
        <v>62250.95</v>
      </c>
      <c r="Q1880" s="846" t="s">
        <v>6337</v>
      </c>
      <c r="R1880" s="846"/>
      <c r="S1880" s="849"/>
      <c r="T1880" s="849"/>
      <c r="U1880" s="849"/>
      <c r="V1880" s="849"/>
      <c r="W1880" s="849">
        <v>62250.95</v>
      </c>
      <c r="X1880" s="849">
        <v>-1515600.65</v>
      </c>
      <c r="Y1880" s="849">
        <v>-1453349.7</v>
      </c>
      <c r="Z1880" s="850">
        <v>-0.9589</v>
      </c>
    </row>
    <row r="1881" s="823" customFormat="1" ht="31.05" hidden="1" customHeight="1" outlineLevel="1" spans="1:26">
      <c r="A1881" s="846" t="s">
        <v>2539</v>
      </c>
      <c r="B1881" s="846" t="s">
        <v>10485</v>
      </c>
      <c r="C1881" s="846" t="s">
        <v>10487</v>
      </c>
      <c r="D1881" s="846" t="s">
        <v>8985</v>
      </c>
      <c r="E1881" s="847" t="s">
        <v>9495</v>
      </c>
      <c r="F1881" s="848" t="s">
        <v>9499</v>
      </c>
      <c r="G1881" s="846" t="s">
        <v>9446</v>
      </c>
      <c r="H1881" s="846" t="s">
        <v>7650</v>
      </c>
      <c r="I1881" s="849">
        <v>36205.17</v>
      </c>
      <c r="J1881" s="849">
        <v>2315.51</v>
      </c>
      <c r="K1881" s="849">
        <v>7311.22</v>
      </c>
      <c r="L1881" s="848" t="s">
        <v>9681</v>
      </c>
      <c r="M1881" s="849">
        <v>626.08</v>
      </c>
      <c r="N1881" s="849">
        <v>0</v>
      </c>
      <c r="O1881" s="849">
        <v>7300</v>
      </c>
      <c r="P1881" s="849">
        <v>36205.17</v>
      </c>
      <c r="Q1881" s="846" t="s">
        <v>6337</v>
      </c>
      <c r="R1881" s="846"/>
      <c r="S1881" s="849"/>
      <c r="T1881" s="849"/>
      <c r="U1881" s="849"/>
      <c r="V1881" s="849"/>
      <c r="W1881" s="849">
        <v>36205.17</v>
      </c>
      <c r="X1881" s="849">
        <v>-4721735.3</v>
      </c>
      <c r="Y1881" s="849">
        <v>-4685530.13</v>
      </c>
      <c r="Z1881" s="850">
        <v>-1.0171</v>
      </c>
    </row>
    <row r="1882" s="823" customFormat="1" ht="31.05" hidden="1" customHeight="1" outlineLevel="1" spans="1:26">
      <c r="A1882" s="846" t="s">
        <v>2539</v>
      </c>
      <c r="B1882" s="846" t="s">
        <v>6347</v>
      </c>
      <c r="C1882" s="846" t="s">
        <v>10488</v>
      </c>
      <c r="D1882" s="846" t="s">
        <v>8953</v>
      </c>
      <c r="E1882" s="847" t="s">
        <v>9495</v>
      </c>
      <c r="F1882" s="848" t="s">
        <v>9680</v>
      </c>
      <c r="G1882" s="846" t="s">
        <v>9446</v>
      </c>
      <c r="H1882" s="846" t="s">
        <v>7650</v>
      </c>
      <c r="I1882" s="849">
        <v>-1489600</v>
      </c>
      <c r="J1882" s="849">
        <v>4925</v>
      </c>
      <c r="K1882" s="849">
        <v>6357</v>
      </c>
      <c r="L1882" s="848" t="s">
        <v>9505</v>
      </c>
      <c r="M1882" s="849">
        <v>3325</v>
      </c>
      <c r="N1882" s="849">
        <v>0</v>
      </c>
      <c r="O1882" s="849">
        <v>6805</v>
      </c>
      <c r="P1882" s="849">
        <v>-1489600</v>
      </c>
      <c r="Q1882" s="846" t="s">
        <v>6337</v>
      </c>
      <c r="R1882" s="846"/>
      <c r="S1882" s="849"/>
      <c r="T1882" s="849"/>
      <c r="U1882" s="849"/>
      <c r="V1882" s="849"/>
      <c r="W1882" s="849">
        <v>-1489600</v>
      </c>
      <c r="X1882" s="849">
        <v>0</v>
      </c>
      <c r="Y1882" s="849">
        <v>-1489600</v>
      </c>
      <c r="Z1882" s="850">
        <v>-0.0705</v>
      </c>
    </row>
    <row r="1883" s="823" customFormat="1" ht="31.05" hidden="1" customHeight="1" outlineLevel="1" spans="1:26">
      <c r="A1883" s="846" t="s">
        <v>2539</v>
      </c>
      <c r="B1883" s="846" t="s">
        <v>6347</v>
      </c>
      <c r="C1883" s="846" t="s">
        <v>10489</v>
      </c>
      <c r="D1883" s="846" t="s">
        <v>8950</v>
      </c>
      <c r="E1883" s="847" t="s">
        <v>9495</v>
      </c>
      <c r="F1883" s="848" t="s">
        <v>9680</v>
      </c>
      <c r="G1883" s="846" t="s">
        <v>9446</v>
      </c>
      <c r="H1883" s="846" t="s">
        <v>7650</v>
      </c>
      <c r="I1883" s="849">
        <v>-824500</v>
      </c>
      <c r="J1883" s="849">
        <v>4700</v>
      </c>
      <c r="K1883" s="849">
        <v>6320</v>
      </c>
      <c r="L1883" s="848" t="s">
        <v>9505</v>
      </c>
      <c r="M1883" s="849">
        <v>1700</v>
      </c>
      <c r="N1883" s="849">
        <v>0</v>
      </c>
      <c r="O1883" s="849">
        <v>6805</v>
      </c>
      <c r="P1883" s="849">
        <v>-824500</v>
      </c>
      <c r="Q1883" s="846" t="s">
        <v>6337</v>
      </c>
      <c r="R1883" s="846"/>
      <c r="S1883" s="849"/>
      <c r="T1883" s="849"/>
      <c r="U1883" s="849"/>
      <c r="V1883" s="849"/>
      <c r="W1883" s="849">
        <v>-824500</v>
      </c>
      <c r="X1883" s="849">
        <v>0</v>
      </c>
      <c r="Y1883" s="849">
        <v>-824500</v>
      </c>
      <c r="Z1883" s="850">
        <v>-0.0767</v>
      </c>
    </row>
    <row r="1884" s="823" customFormat="1" ht="31.05" hidden="1" customHeight="1" outlineLevel="1" spans="1:26">
      <c r="A1884" s="846" t="s">
        <v>2539</v>
      </c>
      <c r="B1884" s="846" t="s">
        <v>6347</v>
      </c>
      <c r="C1884" s="846" t="s">
        <v>10490</v>
      </c>
      <c r="D1884" s="846" t="s">
        <v>8949</v>
      </c>
      <c r="E1884" s="847" t="s">
        <v>9495</v>
      </c>
      <c r="F1884" s="848" t="s">
        <v>9690</v>
      </c>
      <c r="G1884" s="846" t="s">
        <v>9446</v>
      </c>
      <c r="H1884" s="846" t="s">
        <v>7650</v>
      </c>
      <c r="I1884" s="849">
        <v>-663075</v>
      </c>
      <c r="J1884" s="849">
        <v>5750</v>
      </c>
      <c r="K1884" s="849">
        <v>6384</v>
      </c>
      <c r="L1884" s="848" t="s">
        <v>9505</v>
      </c>
      <c r="M1884" s="849">
        <v>1575</v>
      </c>
      <c r="N1884" s="849">
        <v>0</v>
      </c>
      <c r="O1884" s="849">
        <v>6805</v>
      </c>
      <c r="P1884" s="849">
        <v>-663075</v>
      </c>
      <c r="Q1884" s="846" t="s">
        <v>6337</v>
      </c>
      <c r="R1884" s="846"/>
      <c r="S1884" s="849"/>
      <c r="T1884" s="849"/>
      <c r="U1884" s="849"/>
      <c r="V1884" s="849"/>
      <c r="W1884" s="849">
        <v>-663075</v>
      </c>
      <c r="X1884" s="849">
        <v>0</v>
      </c>
      <c r="Y1884" s="849">
        <v>-663075</v>
      </c>
      <c r="Z1884" s="850">
        <v>-0.0659</v>
      </c>
    </row>
    <row r="1885" s="823" customFormat="1" ht="31.05" hidden="1" customHeight="1" outlineLevel="1" spans="1:26">
      <c r="A1885" s="846" t="s">
        <v>2539</v>
      </c>
      <c r="B1885" s="846" t="s">
        <v>6347</v>
      </c>
      <c r="C1885" s="846" t="s">
        <v>10491</v>
      </c>
      <c r="D1885" s="846" t="s">
        <v>8991</v>
      </c>
      <c r="E1885" s="847" t="s">
        <v>9495</v>
      </c>
      <c r="F1885" s="848" t="s">
        <v>8079</v>
      </c>
      <c r="G1885" s="846" t="s">
        <v>9446</v>
      </c>
      <c r="H1885" s="846" t="s">
        <v>7650</v>
      </c>
      <c r="I1885" s="849">
        <v>-2656390</v>
      </c>
      <c r="J1885" s="849">
        <v>6700</v>
      </c>
      <c r="K1885" s="849">
        <v>6387</v>
      </c>
      <c r="L1885" s="848" t="s">
        <v>9505</v>
      </c>
      <c r="M1885" s="849">
        <v>6355</v>
      </c>
      <c r="N1885" s="849">
        <v>0</v>
      </c>
      <c r="O1885" s="849">
        <v>6805</v>
      </c>
      <c r="P1885" s="849">
        <v>-2656390</v>
      </c>
      <c r="Q1885" s="846" t="s">
        <v>6337</v>
      </c>
      <c r="R1885" s="846"/>
      <c r="S1885" s="849"/>
      <c r="T1885" s="849"/>
      <c r="U1885" s="849"/>
      <c r="V1885" s="849"/>
      <c r="W1885" s="849">
        <v>-2656390</v>
      </c>
      <c r="X1885" s="849">
        <v>0</v>
      </c>
      <c r="Y1885" s="849">
        <v>-2656390</v>
      </c>
      <c r="Z1885" s="850">
        <v>-0.0654</v>
      </c>
    </row>
    <row r="1886" s="823" customFormat="1" ht="31.05" hidden="1" customHeight="1" outlineLevel="1" spans="1:26">
      <c r="A1886" s="846" t="s">
        <v>2539</v>
      </c>
      <c r="B1886" s="846" t="s">
        <v>6347</v>
      </c>
      <c r="C1886" s="846" t="s">
        <v>10492</v>
      </c>
      <c r="D1886" s="846" t="s">
        <v>8990</v>
      </c>
      <c r="E1886" s="847" t="s">
        <v>9495</v>
      </c>
      <c r="F1886" s="848" t="s">
        <v>8004</v>
      </c>
      <c r="G1886" s="846" t="s">
        <v>9446</v>
      </c>
      <c r="H1886" s="846" t="s">
        <v>7650</v>
      </c>
      <c r="I1886" s="849">
        <v>-131753.6</v>
      </c>
      <c r="J1886" s="849">
        <v>668.8</v>
      </c>
      <c r="K1886" s="849">
        <v>6608</v>
      </c>
      <c r="L1886" s="848" t="s">
        <v>9505</v>
      </c>
      <c r="M1886" s="849">
        <v>668.8</v>
      </c>
      <c r="N1886" s="849">
        <v>0</v>
      </c>
      <c r="O1886" s="849">
        <v>6805</v>
      </c>
      <c r="P1886" s="849">
        <v>-131753.6</v>
      </c>
      <c r="Q1886" s="846" t="s">
        <v>6337</v>
      </c>
      <c r="R1886" s="846"/>
      <c r="S1886" s="849"/>
      <c r="T1886" s="849"/>
      <c r="U1886" s="849"/>
      <c r="V1886" s="849"/>
      <c r="W1886" s="849">
        <v>-131753.6</v>
      </c>
      <c r="X1886" s="849">
        <v>-4419430.4</v>
      </c>
      <c r="Y1886" s="849">
        <v>-4551184</v>
      </c>
      <c r="Z1886" s="850">
        <v>-1.0298</v>
      </c>
    </row>
    <row r="1887" s="823" customFormat="1" ht="31.05" hidden="1" customHeight="1" outlineLevel="1" spans="1:26">
      <c r="A1887" s="846" t="s">
        <v>2539</v>
      </c>
      <c r="B1887" s="846" t="s">
        <v>7292</v>
      </c>
      <c r="C1887" s="846" t="s">
        <v>10493</v>
      </c>
      <c r="D1887" s="846" t="s">
        <v>8993</v>
      </c>
      <c r="E1887" s="847" t="s">
        <v>9495</v>
      </c>
      <c r="F1887" s="848" t="s">
        <v>9543</v>
      </c>
      <c r="G1887" s="846" t="s">
        <v>9769</v>
      </c>
      <c r="H1887" s="846" t="s">
        <v>9770</v>
      </c>
      <c r="I1887" s="849">
        <v>-64500</v>
      </c>
      <c r="J1887" s="849">
        <v>150000</v>
      </c>
      <c r="K1887" s="849">
        <v>10.35</v>
      </c>
      <c r="L1887" s="848" t="s">
        <v>9505</v>
      </c>
      <c r="M1887" s="849">
        <v>150000</v>
      </c>
      <c r="N1887" s="849">
        <v>0</v>
      </c>
      <c r="O1887" s="849">
        <v>10.78</v>
      </c>
      <c r="P1887" s="849">
        <v>-64500</v>
      </c>
      <c r="Q1887" s="846" t="s">
        <v>6337</v>
      </c>
      <c r="R1887" s="846"/>
      <c r="S1887" s="849"/>
      <c r="T1887" s="849"/>
      <c r="U1887" s="849"/>
      <c r="V1887" s="849"/>
      <c r="W1887" s="849">
        <v>-64500</v>
      </c>
      <c r="X1887" s="849">
        <v>0</v>
      </c>
      <c r="Y1887" s="849">
        <v>-64500</v>
      </c>
      <c r="Z1887" s="850">
        <v>-0.0415</v>
      </c>
    </row>
    <row r="1888" s="823" customFormat="1" ht="31.05" hidden="1" customHeight="1" outlineLevel="1" spans="1:26">
      <c r="A1888" s="846" t="s">
        <v>2539</v>
      </c>
      <c r="B1888" s="846" t="s">
        <v>7292</v>
      </c>
      <c r="C1888" s="846" t="s">
        <v>10494</v>
      </c>
      <c r="D1888" s="846" t="s">
        <v>8952</v>
      </c>
      <c r="E1888" s="847" t="s">
        <v>9495</v>
      </c>
      <c r="F1888" s="848" t="s">
        <v>9728</v>
      </c>
      <c r="G1888" s="846" t="s">
        <v>9769</v>
      </c>
      <c r="H1888" s="846" t="s">
        <v>9770</v>
      </c>
      <c r="I1888" s="849">
        <v>55000</v>
      </c>
      <c r="J1888" s="849">
        <v>250000</v>
      </c>
      <c r="K1888" s="849">
        <v>11</v>
      </c>
      <c r="L1888" s="848" t="s">
        <v>9505</v>
      </c>
      <c r="M1888" s="849">
        <v>250000</v>
      </c>
      <c r="N1888" s="849">
        <v>0</v>
      </c>
      <c r="O1888" s="849">
        <v>10.78</v>
      </c>
      <c r="P1888" s="849">
        <v>55000</v>
      </c>
      <c r="Q1888" s="846" t="s">
        <v>6337</v>
      </c>
      <c r="R1888" s="846"/>
      <c r="S1888" s="849"/>
      <c r="T1888" s="849"/>
      <c r="U1888" s="849"/>
      <c r="V1888" s="849"/>
      <c r="W1888" s="849">
        <v>55000</v>
      </c>
      <c r="X1888" s="849">
        <v>0</v>
      </c>
      <c r="Y1888" s="849">
        <v>55000</v>
      </c>
      <c r="Z1888" s="850">
        <v>0.02</v>
      </c>
    </row>
    <row r="1889" s="823" customFormat="1" ht="31.05" hidden="1" customHeight="1" outlineLevel="1" spans="1:26">
      <c r="A1889" s="846" t="s">
        <v>2539</v>
      </c>
      <c r="B1889" s="846" t="s">
        <v>8715</v>
      </c>
      <c r="C1889" s="846" t="s">
        <v>10495</v>
      </c>
      <c r="D1889" s="846" t="s">
        <v>8988</v>
      </c>
      <c r="E1889" s="847" t="s">
        <v>9764</v>
      </c>
      <c r="F1889" s="848" t="s">
        <v>9636</v>
      </c>
      <c r="G1889" s="846" t="s">
        <v>9446</v>
      </c>
      <c r="H1889" s="846" t="s">
        <v>7650</v>
      </c>
      <c r="I1889" s="849">
        <v>0</v>
      </c>
      <c r="J1889" s="849">
        <v>10020</v>
      </c>
      <c r="K1889" s="849">
        <v>4600</v>
      </c>
      <c r="L1889" s="848" t="s">
        <v>9505</v>
      </c>
      <c r="M1889" s="849">
        <v>471.53</v>
      </c>
      <c r="N1889" s="849">
        <v>0</v>
      </c>
      <c r="O1889" s="849">
        <v>5030</v>
      </c>
      <c r="P1889" s="849">
        <v>0</v>
      </c>
      <c r="Q1889" s="846" t="s">
        <v>6337</v>
      </c>
      <c r="R1889" s="846"/>
      <c r="S1889" s="849"/>
      <c r="T1889" s="849"/>
      <c r="U1889" s="849"/>
      <c r="V1889" s="849"/>
      <c r="W1889" s="849">
        <v>0</v>
      </c>
      <c r="X1889" s="849">
        <v>595894.5</v>
      </c>
      <c r="Y1889" s="849">
        <v>595894.5</v>
      </c>
      <c r="Z1889" s="850">
        <v>0.2512</v>
      </c>
    </row>
    <row r="1890" s="823" customFormat="1" ht="31.05" hidden="1" customHeight="1" outlineLevel="1" spans="1:26">
      <c r="A1890" s="846" t="s">
        <v>2539</v>
      </c>
      <c r="B1890" s="846" t="s">
        <v>2552</v>
      </c>
      <c r="C1890" s="846" t="s">
        <v>10496</v>
      </c>
      <c r="D1890" s="846" t="s">
        <v>7307</v>
      </c>
      <c r="E1890" s="847" t="s">
        <v>9445</v>
      </c>
      <c r="F1890" s="848" t="s">
        <v>8071</v>
      </c>
      <c r="G1890" s="846" t="s">
        <v>9446</v>
      </c>
      <c r="H1890" s="846" t="s">
        <v>7650</v>
      </c>
      <c r="I1890" s="849">
        <v>-965705.4</v>
      </c>
      <c r="J1890" s="849">
        <v>3300</v>
      </c>
      <c r="K1890" s="849">
        <v>6290</v>
      </c>
      <c r="L1890" s="848" t="s">
        <v>9505</v>
      </c>
      <c r="M1890" s="849">
        <v>1494.9</v>
      </c>
      <c r="N1890" s="849">
        <v>0</v>
      </c>
      <c r="O1890" s="849">
        <v>6188</v>
      </c>
      <c r="P1890" s="849">
        <v>-965705.4</v>
      </c>
      <c r="Q1890" s="846" t="s">
        <v>6337</v>
      </c>
      <c r="R1890" s="846"/>
      <c r="S1890" s="849"/>
      <c r="T1890" s="849"/>
      <c r="U1890" s="849"/>
      <c r="V1890" s="849"/>
      <c r="W1890" s="849">
        <v>-965705.4</v>
      </c>
      <c r="X1890" s="849">
        <v>8456921.8</v>
      </c>
      <c r="Y1890" s="849">
        <v>9422627.2</v>
      </c>
      <c r="Z1890" s="850">
        <v>1.1373</v>
      </c>
    </row>
    <row r="1891" s="823" customFormat="1" ht="31.05" hidden="1" customHeight="1" outlineLevel="1" spans="1:26">
      <c r="A1891" s="846" t="s">
        <v>2539</v>
      </c>
      <c r="B1891" s="846" t="s">
        <v>2552</v>
      </c>
      <c r="C1891" s="846" t="s">
        <v>10497</v>
      </c>
      <c r="D1891" s="846" t="s">
        <v>7307</v>
      </c>
      <c r="E1891" s="847" t="s">
        <v>9495</v>
      </c>
      <c r="F1891" s="848" t="s">
        <v>8241</v>
      </c>
      <c r="G1891" s="846" t="s">
        <v>9446</v>
      </c>
      <c r="H1891" s="846" t="s">
        <v>7650</v>
      </c>
      <c r="I1891" s="849">
        <v>-175189.16</v>
      </c>
      <c r="J1891" s="849">
        <v>2507</v>
      </c>
      <c r="K1891" s="849">
        <v>790</v>
      </c>
      <c r="L1891" s="848" t="s">
        <v>9505</v>
      </c>
      <c r="M1891" s="849">
        <v>2507</v>
      </c>
      <c r="N1891" s="849">
        <v>0</v>
      </c>
      <c r="O1891" s="849">
        <v>859.88</v>
      </c>
      <c r="P1891" s="849">
        <v>-175189.16</v>
      </c>
      <c r="Q1891" s="846" t="s">
        <v>6337</v>
      </c>
      <c r="R1891" s="846"/>
      <c r="S1891" s="849"/>
      <c r="T1891" s="849"/>
      <c r="U1891" s="849"/>
      <c r="V1891" s="849"/>
      <c r="W1891" s="849">
        <v>-175189.16</v>
      </c>
      <c r="X1891" s="849">
        <v>-1980530</v>
      </c>
      <c r="Y1891" s="849">
        <v>-2155719.16</v>
      </c>
      <c r="Z1891" s="850">
        <v>-1.0885</v>
      </c>
    </row>
    <row r="1892" s="823" customFormat="1" ht="31.05" hidden="1" customHeight="1" outlineLevel="1" spans="1:26">
      <c r="A1892" s="846" t="s">
        <v>2539</v>
      </c>
      <c r="B1892" s="846" t="s">
        <v>2552</v>
      </c>
      <c r="C1892" s="846" t="s">
        <v>10498</v>
      </c>
      <c r="D1892" s="846" t="s">
        <v>4665</v>
      </c>
      <c r="E1892" s="847" t="s">
        <v>9764</v>
      </c>
      <c r="F1892" s="848" t="s">
        <v>9499</v>
      </c>
      <c r="G1892" s="846" t="s">
        <v>9446</v>
      </c>
      <c r="H1892" s="846" t="s">
        <v>7650</v>
      </c>
      <c r="I1892" s="849">
        <v>-119961.6</v>
      </c>
      <c r="J1892" s="849">
        <v>5500</v>
      </c>
      <c r="K1892" s="849">
        <v>6300</v>
      </c>
      <c r="L1892" s="848" t="s">
        <v>9505</v>
      </c>
      <c r="M1892" s="849">
        <v>211.2</v>
      </c>
      <c r="N1892" s="849">
        <v>0</v>
      </c>
      <c r="O1892" s="849">
        <v>6188</v>
      </c>
      <c r="P1892" s="849">
        <v>-119961.6</v>
      </c>
      <c r="Q1892" s="846" t="s">
        <v>6337</v>
      </c>
      <c r="R1892" s="846"/>
      <c r="S1892" s="849"/>
      <c r="T1892" s="849"/>
      <c r="U1892" s="849"/>
      <c r="V1892" s="849"/>
      <c r="W1892" s="849">
        <v>-119961.6</v>
      </c>
      <c r="X1892" s="849">
        <v>-1283924</v>
      </c>
      <c r="Y1892" s="849">
        <v>-1403885.6</v>
      </c>
      <c r="Z1892" s="850">
        <v>-1.1828</v>
      </c>
    </row>
    <row r="1893" s="823" customFormat="1" ht="31.05" hidden="1" customHeight="1" outlineLevel="1" spans="1:26">
      <c r="A1893" s="846" t="s">
        <v>2539</v>
      </c>
      <c r="B1893" s="846" t="s">
        <v>2552</v>
      </c>
      <c r="C1893" s="846" t="s">
        <v>10499</v>
      </c>
      <c r="D1893" s="846" t="s">
        <v>7295</v>
      </c>
      <c r="E1893" s="847" t="s">
        <v>9445</v>
      </c>
      <c r="F1893" s="848" t="s">
        <v>8071</v>
      </c>
      <c r="G1893" s="846" t="s">
        <v>9446</v>
      </c>
      <c r="H1893" s="846" t="s">
        <v>7650</v>
      </c>
      <c r="I1893" s="849">
        <v>135528.8</v>
      </c>
      <c r="J1893" s="849">
        <v>3300</v>
      </c>
      <c r="K1893" s="849">
        <v>6300</v>
      </c>
      <c r="L1893" s="848" t="s">
        <v>9505</v>
      </c>
      <c r="M1893" s="849">
        <v>2994.2</v>
      </c>
      <c r="N1893" s="849">
        <v>0</v>
      </c>
      <c r="O1893" s="849">
        <v>6188</v>
      </c>
      <c r="P1893" s="849">
        <v>135528.8</v>
      </c>
      <c r="Q1893" s="846" t="s">
        <v>6337</v>
      </c>
      <c r="R1893" s="846"/>
      <c r="S1893" s="849"/>
      <c r="T1893" s="849"/>
      <c r="U1893" s="849"/>
      <c r="V1893" s="849"/>
      <c r="W1893" s="849">
        <v>135528.8</v>
      </c>
      <c r="X1893" s="849">
        <v>6702132.4</v>
      </c>
      <c r="Y1893" s="849">
        <v>6566603.6</v>
      </c>
      <c r="Z1893" s="850">
        <v>0.3518</v>
      </c>
    </row>
    <row r="1894" s="823" customFormat="1" ht="31.05" hidden="1" customHeight="1" outlineLevel="1" spans="1:26">
      <c r="A1894" s="846" t="s">
        <v>2539</v>
      </c>
      <c r="B1894" s="846" t="s">
        <v>2552</v>
      </c>
      <c r="C1894" s="846" t="s">
        <v>10500</v>
      </c>
      <c r="D1894" s="846" t="s">
        <v>8987</v>
      </c>
      <c r="E1894" s="847" t="s">
        <v>9495</v>
      </c>
      <c r="F1894" s="848" t="s">
        <v>9549</v>
      </c>
      <c r="G1894" s="846" t="s">
        <v>9446</v>
      </c>
      <c r="H1894" s="846" t="s">
        <v>7650</v>
      </c>
      <c r="I1894" s="849">
        <v>-174042</v>
      </c>
      <c r="J1894" s="849">
        <v>660</v>
      </c>
      <c r="K1894" s="849">
        <v>5602</v>
      </c>
      <c r="L1894" s="848" t="s">
        <v>9505</v>
      </c>
      <c r="M1894" s="849">
        <v>297</v>
      </c>
      <c r="N1894" s="849">
        <v>0</v>
      </c>
      <c r="O1894" s="849">
        <v>6188</v>
      </c>
      <c r="P1894" s="849">
        <v>-174042</v>
      </c>
      <c r="Q1894" s="846" t="s">
        <v>6337</v>
      </c>
      <c r="R1894" s="846"/>
      <c r="S1894" s="849"/>
      <c r="T1894" s="849"/>
      <c r="U1894" s="849"/>
      <c r="V1894" s="849"/>
      <c r="W1894" s="849">
        <v>-174042</v>
      </c>
      <c r="X1894" s="849">
        <v>5956.5</v>
      </c>
      <c r="Y1894" s="849">
        <v>-168085.5</v>
      </c>
      <c r="Z1894" s="850">
        <v>-0.101</v>
      </c>
    </row>
    <row r="1895" s="823" customFormat="1" ht="31.05" hidden="1" customHeight="1" outlineLevel="1" spans="1:26">
      <c r="A1895" s="846" t="s">
        <v>2539</v>
      </c>
      <c r="B1895" s="846" t="s">
        <v>7304</v>
      </c>
      <c r="C1895" s="846" t="s">
        <v>10501</v>
      </c>
      <c r="D1895" s="846" t="s">
        <v>7307</v>
      </c>
      <c r="E1895" s="847" t="s">
        <v>9495</v>
      </c>
      <c r="F1895" s="848" t="s">
        <v>9987</v>
      </c>
      <c r="G1895" s="846" t="s">
        <v>9446</v>
      </c>
      <c r="H1895" s="846" t="s">
        <v>7650</v>
      </c>
      <c r="I1895" s="849">
        <v>556556</v>
      </c>
      <c r="J1895" s="849">
        <v>4004</v>
      </c>
      <c r="K1895" s="849">
        <v>944</v>
      </c>
      <c r="L1895" s="848" t="s">
        <v>9505</v>
      </c>
      <c r="M1895" s="849">
        <v>4004</v>
      </c>
      <c r="N1895" s="849">
        <v>0</v>
      </c>
      <c r="O1895" s="849">
        <v>805</v>
      </c>
      <c r="P1895" s="849">
        <v>556556</v>
      </c>
      <c r="Q1895" s="846" t="s">
        <v>6337</v>
      </c>
      <c r="R1895" s="846"/>
      <c r="S1895" s="849"/>
      <c r="T1895" s="849"/>
      <c r="U1895" s="849"/>
      <c r="V1895" s="849"/>
      <c r="W1895" s="849">
        <v>556556</v>
      </c>
      <c r="X1895" s="849">
        <v>0</v>
      </c>
      <c r="Y1895" s="849">
        <v>556556</v>
      </c>
      <c r="Z1895" s="850">
        <v>0.1472</v>
      </c>
    </row>
    <row r="1896" s="823" customFormat="1" ht="31.05" hidden="1" customHeight="1" outlineLevel="1" spans="1:26">
      <c r="A1896" s="846" t="s">
        <v>2539</v>
      </c>
      <c r="B1896" s="846" t="s">
        <v>7304</v>
      </c>
      <c r="C1896" s="846" t="s">
        <v>10502</v>
      </c>
      <c r="D1896" s="846" t="s">
        <v>7307</v>
      </c>
      <c r="E1896" s="847" t="s">
        <v>9495</v>
      </c>
      <c r="F1896" s="848" t="s">
        <v>9636</v>
      </c>
      <c r="G1896" s="846" t="s">
        <v>9446</v>
      </c>
      <c r="H1896" s="846" t="s">
        <v>7650</v>
      </c>
      <c r="I1896" s="849">
        <v>271625</v>
      </c>
      <c r="J1896" s="849">
        <v>1025</v>
      </c>
      <c r="K1896" s="849">
        <v>1070</v>
      </c>
      <c r="L1896" s="848" t="s">
        <v>9505</v>
      </c>
      <c r="M1896" s="849">
        <v>1025</v>
      </c>
      <c r="N1896" s="849">
        <v>0</v>
      </c>
      <c r="O1896" s="849">
        <v>805</v>
      </c>
      <c r="P1896" s="849">
        <v>271625</v>
      </c>
      <c r="Q1896" s="846" t="s">
        <v>6337</v>
      </c>
      <c r="R1896" s="846"/>
      <c r="S1896" s="849"/>
      <c r="T1896" s="849"/>
      <c r="U1896" s="849"/>
      <c r="V1896" s="849"/>
      <c r="W1896" s="849">
        <v>271625</v>
      </c>
      <c r="X1896" s="849">
        <v>0</v>
      </c>
      <c r="Y1896" s="849">
        <v>271625</v>
      </c>
      <c r="Z1896" s="850">
        <v>0.2477</v>
      </c>
    </row>
    <row r="1897" s="823" customFormat="1" ht="31.05" hidden="1" customHeight="1" outlineLevel="1" spans="1:26">
      <c r="A1897" s="846" t="s">
        <v>2539</v>
      </c>
      <c r="B1897" s="846" t="s">
        <v>7304</v>
      </c>
      <c r="C1897" s="846" t="s">
        <v>10503</v>
      </c>
      <c r="D1897" s="846" t="s">
        <v>8976</v>
      </c>
      <c r="E1897" s="847" t="s">
        <v>9495</v>
      </c>
      <c r="F1897" s="848" t="s">
        <v>9690</v>
      </c>
      <c r="G1897" s="846" t="s">
        <v>9446</v>
      </c>
      <c r="H1897" s="846" t="s">
        <v>7650</v>
      </c>
      <c r="I1897" s="849">
        <v>-139656</v>
      </c>
      <c r="J1897" s="849">
        <v>1518</v>
      </c>
      <c r="K1897" s="849">
        <v>713</v>
      </c>
      <c r="L1897" s="848" t="s">
        <v>9505</v>
      </c>
      <c r="M1897" s="849">
        <v>1518</v>
      </c>
      <c r="N1897" s="849">
        <v>0</v>
      </c>
      <c r="O1897" s="849">
        <v>805</v>
      </c>
      <c r="P1897" s="849">
        <v>-139656</v>
      </c>
      <c r="Q1897" s="846" t="s">
        <v>6337</v>
      </c>
      <c r="R1897" s="846"/>
      <c r="S1897" s="849"/>
      <c r="T1897" s="849"/>
      <c r="U1897" s="849"/>
      <c r="V1897" s="849"/>
      <c r="W1897" s="849">
        <v>-139656</v>
      </c>
      <c r="X1897" s="849">
        <v>0</v>
      </c>
      <c r="Y1897" s="849">
        <v>-139656</v>
      </c>
      <c r="Z1897" s="850">
        <v>-0.129</v>
      </c>
    </row>
    <row r="1898" s="823" customFormat="1" ht="31.05" hidden="1" customHeight="1" outlineLevel="1" spans="1:26">
      <c r="A1898" s="846" t="s">
        <v>2539</v>
      </c>
      <c r="B1898" s="846" t="s">
        <v>8613</v>
      </c>
      <c r="C1898" s="846" t="s">
        <v>10504</v>
      </c>
      <c r="D1898" s="846" t="s">
        <v>8938</v>
      </c>
      <c r="E1898" s="847" t="s">
        <v>9764</v>
      </c>
      <c r="F1898" s="848" t="s">
        <v>10118</v>
      </c>
      <c r="G1898" s="846" t="s">
        <v>9446</v>
      </c>
      <c r="H1898" s="846" t="s">
        <v>7650</v>
      </c>
      <c r="I1898" s="849">
        <v>-216493.34</v>
      </c>
      <c r="J1898" s="849">
        <v>2000</v>
      </c>
      <c r="K1898" s="849">
        <v>545</v>
      </c>
      <c r="L1898" s="848" t="s">
        <v>9505</v>
      </c>
      <c r="M1898" s="849">
        <v>2000</v>
      </c>
      <c r="N1898" s="849">
        <v>0</v>
      </c>
      <c r="O1898" s="849">
        <v>636.58</v>
      </c>
      <c r="P1898" s="849">
        <v>-216493.34</v>
      </c>
      <c r="Q1898" s="846" t="s">
        <v>6337</v>
      </c>
      <c r="R1898" s="846"/>
      <c r="S1898" s="849"/>
      <c r="T1898" s="849"/>
      <c r="U1898" s="849"/>
      <c r="V1898" s="849"/>
      <c r="W1898" s="849">
        <v>-216493.34</v>
      </c>
      <c r="X1898" s="849">
        <v>-1144500</v>
      </c>
      <c r="Y1898" s="849">
        <v>-1360993.34</v>
      </c>
      <c r="Z1898" s="850">
        <v>-1.288</v>
      </c>
    </row>
    <row r="1899" s="823" customFormat="1" ht="31.05" hidden="1" customHeight="1" outlineLevel="1" spans="1:26">
      <c r="A1899" s="846" t="s">
        <v>2539</v>
      </c>
      <c r="B1899" s="846" t="s">
        <v>10505</v>
      </c>
      <c r="C1899" s="846" t="s">
        <v>10506</v>
      </c>
      <c r="D1899" s="846" t="s">
        <v>8940</v>
      </c>
      <c r="E1899" s="847" t="s">
        <v>9495</v>
      </c>
      <c r="F1899" s="848" t="s">
        <v>9643</v>
      </c>
      <c r="G1899" s="846" t="s">
        <v>9769</v>
      </c>
      <c r="H1899" s="846" t="s">
        <v>9770</v>
      </c>
      <c r="I1899" s="849">
        <v>0</v>
      </c>
      <c r="J1899" s="849">
        <v>300000</v>
      </c>
      <c r="K1899" s="849">
        <v>1.1</v>
      </c>
      <c r="L1899" s="848" t="s">
        <v>9505</v>
      </c>
      <c r="M1899" s="849">
        <v>300000</v>
      </c>
      <c r="N1899" s="849">
        <v>0</v>
      </c>
      <c r="O1899" s="849">
        <v>1.1</v>
      </c>
      <c r="P1899" s="849">
        <v>0</v>
      </c>
      <c r="Q1899" s="846" t="s">
        <v>6337</v>
      </c>
      <c r="R1899" s="846"/>
      <c r="S1899" s="849"/>
      <c r="T1899" s="849"/>
      <c r="U1899" s="849"/>
      <c r="V1899" s="849"/>
      <c r="W1899" s="849">
        <v>0</v>
      </c>
      <c r="X1899" s="849">
        <v>0</v>
      </c>
      <c r="Y1899" s="849">
        <v>0</v>
      </c>
      <c r="Z1899" s="850">
        <v>0</v>
      </c>
    </row>
    <row r="1900" s="823" customFormat="1" ht="31.05" hidden="1" customHeight="1" outlineLevel="1" spans="1:26">
      <c r="A1900" s="846" t="s">
        <v>2539</v>
      </c>
      <c r="B1900" s="846" t="s">
        <v>10507</v>
      </c>
      <c r="C1900" s="846" t="s">
        <v>10508</v>
      </c>
      <c r="D1900" s="846" t="s">
        <v>8970</v>
      </c>
      <c r="E1900" s="847" t="s">
        <v>9495</v>
      </c>
      <c r="F1900" s="848" t="s">
        <v>9772</v>
      </c>
      <c r="G1900" s="846" t="s">
        <v>9446</v>
      </c>
      <c r="H1900" s="846" t="s">
        <v>7650</v>
      </c>
      <c r="I1900" s="849">
        <v>-121426.82</v>
      </c>
      <c r="J1900" s="849">
        <v>1120.8</v>
      </c>
      <c r="K1900" s="849">
        <v>6756.5</v>
      </c>
      <c r="L1900" s="848" t="s">
        <v>9505</v>
      </c>
      <c r="M1900" s="849">
        <v>413.72</v>
      </c>
      <c r="N1900" s="849">
        <v>0</v>
      </c>
      <c r="O1900" s="849">
        <v>7050</v>
      </c>
      <c r="P1900" s="849">
        <v>-121426.82</v>
      </c>
      <c r="Q1900" s="846" t="s">
        <v>6337</v>
      </c>
      <c r="R1900" s="846"/>
      <c r="S1900" s="849"/>
      <c r="T1900" s="849"/>
      <c r="U1900" s="849"/>
      <c r="V1900" s="849"/>
      <c r="W1900" s="849">
        <v>-121426.82</v>
      </c>
      <c r="X1900" s="849">
        <v>-2827730.38</v>
      </c>
      <c r="Y1900" s="849">
        <v>-2949157.2</v>
      </c>
      <c r="Z1900" s="850">
        <v>-1.055</v>
      </c>
    </row>
    <row r="1901" s="823" customFormat="1" ht="31.05" hidden="1" customHeight="1" outlineLevel="1" spans="1:26">
      <c r="A1901" s="846" t="s">
        <v>2539</v>
      </c>
      <c r="B1901" s="846" t="s">
        <v>10485</v>
      </c>
      <c r="C1901" s="846" t="s">
        <v>10509</v>
      </c>
      <c r="D1901" s="846" t="s">
        <v>8985</v>
      </c>
      <c r="E1901" s="847" t="s">
        <v>9495</v>
      </c>
      <c r="F1901" s="848" t="s">
        <v>9772</v>
      </c>
      <c r="G1901" s="846" t="s">
        <v>9446</v>
      </c>
      <c r="H1901" s="846" t="s">
        <v>7650</v>
      </c>
      <c r="I1901" s="849">
        <v>47000.25</v>
      </c>
      <c r="J1901" s="849">
        <v>148.5</v>
      </c>
      <c r="K1901" s="849">
        <v>7616.5</v>
      </c>
      <c r="L1901" s="848" t="s">
        <v>9737</v>
      </c>
      <c r="M1901" s="849">
        <v>148.5</v>
      </c>
      <c r="N1901" s="849">
        <v>0</v>
      </c>
      <c r="O1901" s="849">
        <v>7300</v>
      </c>
      <c r="P1901" s="849">
        <v>47000.25</v>
      </c>
      <c r="Q1901" s="846" t="s">
        <v>6337</v>
      </c>
      <c r="R1901" s="846"/>
      <c r="S1901" s="849"/>
      <c r="T1901" s="849"/>
      <c r="U1901" s="849"/>
      <c r="V1901" s="849"/>
      <c r="W1901" s="849">
        <v>47000.25</v>
      </c>
      <c r="X1901" s="849">
        <v>-1131050.25</v>
      </c>
      <c r="Y1901" s="849">
        <v>-1084050</v>
      </c>
      <c r="Z1901" s="850">
        <v>-0.9584</v>
      </c>
    </row>
    <row r="1902" s="823" customFormat="1" ht="31.05" hidden="1" customHeight="1" outlineLevel="1" spans="1:26">
      <c r="A1902" s="846" t="s">
        <v>2539</v>
      </c>
      <c r="B1902" s="846" t="s">
        <v>10485</v>
      </c>
      <c r="C1902" s="846" t="s">
        <v>10510</v>
      </c>
      <c r="D1902" s="846" t="s">
        <v>8985</v>
      </c>
      <c r="E1902" s="847" t="s">
        <v>9495</v>
      </c>
      <c r="F1902" s="848" t="s">
        <v>9772</v>
      </c>
      <c r="G1902" s="846" t="s">
        <v>9446</v>
      </c>
      <c r="H1902" s="846" t="s">
        <v>7650</v>
      </c>
      <c r="I1902" s="849">
        <v>-74662.88</v>
      </c>
      <c r="J1902" s="849">
        <v>911.25</v>
      </c>
      <c r="K1902" s="849">
        <v>7218.07</v>
      </c>
      <c r="L1902" s="848" t="s">
        <v>9737</v>
      </c>
      <c r="M1902" s="849">
        <v>911.25</v>
      </c>
      <c r="N1902" s="849">
        <v>0</v>
      </c>
      <c r="O1902" s="849">
        <v>7300</v>
      </c>
      <c r="P1902" s="849">
        <v>-74662.88</v>
      </c>
      <c r="Q1902" s="846" t="s">
        <v>6337</v>
      </c>
      <c r="R1902" s="846"/>
      <c r="S1902" s="849"/>
      <c r="T1902" s="849"/>
      <c r="U1902" s="849"/>
      <c r="V1902" s="849"/>
      <c r="W1902" s="849">
        <v>-74662.88</v>
      </c>
      <c r="X1902" s="849">
        <v>-6577462.13</v>
      </c>
      <c r="Y1902" s="849">
        <v>-6652125.01</v>
      </c>
      <c r="Z1902" s="850">
        <v>-1.0114</v>
      </c>
    </row>
    <row r="1903" s="823" customFormat="1" ht="31.05" hidden="1" customHeight="1" outlineLevel="1" spans="1:26">
      <c r="A1903" s="846" t="s">
        <v>2539</v>
      </c>
      <c r="B1903" s="846" t="s">
        <v>10485</v>
      </c>
      <c r="C1903" s="846" t="s">
        <v>10511</v>
      </c>
      <c r="D1903" s="846" t="s">
        <v>8985</v>
      </c>
      <c r="E1903" s="847" t="s">
        <v>9495</v>
      </c>
      <c r="F1903" s="848" t="s">
        <v>9543</v>
      </c>
      <c r="G1903" s="846" t="s">
        <v>9446</v>
      </c>
      <c r="H1903" s="846" t="s">
        <v>7650</v>
      </c>
      <c r="I1903" s="849">
        <v>84638.81</v>
      </c>
      <c r="J1903" s="849">
        <v>264.83</v>
      </c>
      <c r="K1903" s="849">
        <v>7619.6</v>
      </c>
      <c r="L1903" s="848" t="s">
        <v>9737</v>
      </c>
      <c r="M1903" s="849">
        <v>264.83</v>
      </c>
      <c r="N1903" s="849">
        <v>0</v>
      </c>
      <c r="O1903" s="849">
        <v>7300</v>
      </c>
      <c r="P1903" s="849">
        <v>84638.81</v>
      </c>
      <c r="Q1903" s="846" t="s">
        <v>6337</v>
      </c>
      <c r="R1903" s="846"/>
      <c r="S1903" s="849"/>
      <c r="T1903" s="849"/>
      <c r="U1903" s="849"/>
      <c r="V1903" s="849"/>
      <c r="W1903" s="849">
        <v>84638.81</v>
      </c>
      <c r="X1903" s="849">
        <v>-2017861.31</v>
      </c>
      <c r="Y1903" s="849">
        <v>-1933222.5</v>
      </c>
      <c r="Z1903" s="850">
        <v>-0.9581</v>
      </c>
    </row>
    <row r="1904" s="823" customFormat="1" ht="31.05" hidden="1" customHeight="1" outlineLevel="1" spans="1:26">
      <c r="A1904" s="846" t="s">
        <v>2539</v>
      </c>
      <c r="B1904" s="846" t="s">
        <v>10485</v>
      </c>
      <c r="C1904" s="846" t="s">
        <v>10512</v>
      </c>
      <c r="D1904" s="846" t="s">
        <v>8985</v>
      </c>
      <c r="E1904" s="847" t="s">
        <v>9495</v>
      </c>
      <c r="F1904" s="848" t="s">
        <v>9543</v>
      </c>
      <c r="G1904" s="846" t="s">
        <v>9446</v>
      </c>
      <c r="H1904" s="846" t="s">
        <v>7650</v>
      </c>
      <c r="I1904" s="849">
        <v>-38913.19</v>
      </c>
      <c r="J1904" s="849">
        <v>1571.63</v>
      </c>
      <c r="K1904" s="849">
        <v>7275.24</v>
      </c>
      <c r="L1904" s="848" t="s">
        <v>9737</v>
      </c>
      <c r="M1904" s="849">
        <v>1571.63</v>
      </c>
      <c r="N1904" s="849">
        <v>0</v>
      </c>
      <c r="O1904" s="849">
        <v>7300</v>
      </c>
      <c r="P1904" s="849">
        <v>-38913.19</v>
      </c>
      <c r="Q1904" s="846" t="s">
        <v>6337</v>
      </c>
      <c r="R1904" s="846"/>
      <c r="S1904" s="849"/>
      <c r="T1904" s="849"/>
      <c r="U1904" s="849"/>
      <c r="V1904" s="849"/>
      <c r="W1904" s="849">
        <v>-38913.19</v>
      </c>
      <c r="X1904" s="849">
        <v>-11433949.31</v>
      </c>
      <c r="Y1904" s="849">
        <v>-11472862.5</v>
      </c>
      <c r="Z1904" s="850">
        <v>-1.0034</v>
      </c>
    </row>
    <row r="1905" s="823" customFormat="1" ht="31.05" hidden="1" customHeight="1" outlineLevel="1" spans="1:26">
      <c r="A1905" s="846" t="s">
        <v>2539</v>
      </c>
      <c r="B1905" s="846" t="s">
        <v>10507</v>
      </c>
      <c r="C1905" s="846" t="s">
        <v>10513</v>
      </c>
      <c r="D1905" s="846" t="s">
        <v>8974</v>
      </c>
      <c r="E1905" s="847" t="s">
        <v>9495</v>
      </c>
      <c r="F1905" s="848" t="s">
        <v>9499</v>
      </c>
      <c r="G1905" s="846" t="s">
        <v>9446</v>
      </c>
      <c r="H1905" s="846" t="s">
        <v>7650</v>
      </c>
      <c r="I1905" s="849">
        <v>-73008</v>
      </c>
      <c r="J1905" s="849">
        <v>288</v>
      </c>
      <c r="K1905" s="849">
        <v>6796.5</v>
      </c>
      <c r="L1905" s="848" t="s">
        <v>10514</v>
      </c>
      <c r="M1905" s="849">
        <v>288</v>
      </c>
      <c r="N1905" s="849">
        <v>0</v>
      </c>
      <c r="O1905" s="849">
        <v>7050</v>
      </c>
      <c r="P1905" s="849">
        <v>-73008</v>
      </c>
      <c r="Q1905" s="846" t="s">
        <v>6337</v>
      </c>
      <c r="R1905" s="846"/>
      <c r="S1905" s="849"/>
      <c r="T1905" s="849"/>
      <c r="U1905" s="849"/>
      <c r="V1905" s="849"/>
      <c r="W1905" s="849">
        <v>-73008</v>
      </c>
      <c r="X1905" s="849">
        <v>0</v>
      </c>
      <c r="Y1905" s="849">
        <v>-73008</v>
      </c>
      <c r="Z1905" s="850">
        <v>-0.0373</v>
      </c>
    </row>
    <row r="1906" s="823" customFormat="1" ht="31.05" hidden="1" customHeight="1" outlineLevel="1" spans="1:26">
      <c r="A1906" s="846" t="s">
        <v>2539</v>
      </c>
      <c r="B1906" s="846" t="s">
        <v>6347</v>
      </c>
      <c r="C1906" s="846" t="s">
        <v>10515</v>
      </c>
      <c r="D1906" s="846" t="s">
        <v>8967</v>
      </c>
      <c r="E1906" s="847" t="s">
        <v>9495</v>
      </c>
      <c r="F1906" s="848" t="s">
        <v>9556</v>
      </c>
      <c r="G1906" s="846" t="s">
        <v>9446</v>
      </c>
      <c r="H1906" s="846" t="s">
        <v>7650</v>
      </c>
      <c r="I1906" s="849">
        <v>-555408</v>
      </c>
      <c r="J1906" s="849">
        <v>1596</v>
      </c>
      <c r="K1906" s="849">
        <v>6370</v>
      </c>
      <c r="L1906" s="848" t="s">
        <v>9731</v>
      </c>
      <c r="M1906" s="849">
        <v>1276.8</v>
      </c>
      <c r="N1906" s="849">
        <v>0</v>
      </c>
      <c r="O1906" s="849">
        <v>6805</v>
      </c>
      <c r="P1906" s="849">
        <v>-555408</v>
      </c>
      <c r="Q1906" s="846" t="s">
        <v>6337</v>
      </c>
      <c r="R1906" s="846"/>
      <c r="S1906" s="849"/>
      <c r="T1906" s="849"/>
      <c r="U1906" s="849"/>
      <c r="V1906" s="849"/>
      <c r="W1906" s="849">
        <v>-555408</v>
      </c>
      <c r="X1906" s="849">
        <v>0</v>
      </c>
      <c r="Y1906" s="849">
        <v>-555408</v>
      </c>
      <c r="Z1906" s="850">
        <v>-0.0683</v>
      </c>
    </row>
    <row r="1907" s="823" customFormat="1" ht="31.05" hidden="1" customHeight="1" outlineLevel="1" spans="1:26">
      <c r="A1907" s="846" t="s">
        <v>2539</v>
      </c>
      <c r="B1907" s="846" t="s">
        <v>8715</v>
      </c>
      <c r="C1907" s="846" t="s">
        <v>10516</v>
      </c>
      <c r="D1907" s="846" t="s">
        <v>8956</v>
      </c>
      <c r="E1907" s="847" t="s">
        <v>9495</v>
      </c>
      <c r="F1907" s="848" t="s">
        <v>9552</v>
      </c>
      <c r="G1907" s="846" t="s">
        <v>9446</v>
      </c>
      <c r="H1907" s="846" t="s">
        <v>7650</v>
      </c>
      <c r="I1907" s="849">
        <v>-1354200</v>
      </c>
      <c r="J1907" s="849">
        <v>15000</v>
      </c>
      <c r="K1907" s="849">
        <v>4660</v>
      </c>
      <c r="L1907" s="848" t="s">
        <v>9754</v>
      </c>
      <c r="M1907" s="849">
        <v>3660</v>
      </c>
      <c r="N1907" s="849">
        <v>0</v>
      </c>
      <c r="O1907" s="849">
        <v>5030</v>
      </c>
      <c r="P1907" s="849">
        <v>-1354200</v>
      </c>
      <c r="Q1907" s="846" t="s">
        <v>6337</v>
      </c>
      <c r="R1907" s="846"/>
      <c r="S1907" s="849"/>
      <c r="T1907" s="849"/>
      <c r="U1907" s="849"/>
      <c r="V1907" s="849"/>
      <c r="W1907" s="849">
        <v>-1354200</v>
      </c>
      <c r="X1907" s="849">
        <v>0</v>
      </c>
      <c r="Y1907" s="849">
        <v>-1354200</v>
      </c>
      <c r="Z1907" s="850">
        <v>-0.0794</v>
      </c>
    </row>
    <row r="1908" s="823" customFormat="1" ht="31.05" hidden="1" customHeight="1" outlineLevel="1" spans="1:26">
      <c r="A1908" s="846" t="s">
        <v>2539</v>
      </c>
      <c r="B1908" s="846" t="s">
        <v>8715</v>
      </c>
      <c r="C1908" s="846" t="s">
        <v>10517</v>
      </c>
      <c r="D1908" s="846" t="s">
        <v>8956</v>
      </c>
      <c r="E1908" s="847" t="s">
        <v>9495</v>
      </c>
      <c r="F1908" s="848" t="s">
        <v>8079</v>
      </c>
      <c r="G1908" s="846" t="s">
        <v>9446</v>
      </c>
      <c r="H1908" s="846" t="s">
        <v>7650</v>
      </c>
      <c r="I1908" s="849">
        <v>-4429000</v>
      </c>
      <c r="J1908" s="849">
        <v>10300</v>
      </c>
      <c r="K1908" s="849">
        <v>4600</v>
      </c>
      <c r="L1908" s="848" t="s">
        <v>9754</v>
      </c>
      <c r="M1908" s="849">
        <v>10300</v>
      </c>
      <c r="N1908" s="849">
        <v>0</v>
      </c>
      <c r="O1908" s="849">
        <v>5030</v>
      </c>
      <c r="P1908" s="849">
        <v>-4429000</v>
      </c>
      <c r="Q1908" s="846" t="s">
        <v>6337</v>
      </c>
      <c r="R1908" s="846"/>
      <c r="S1908" s="849"/>
      <c r="T1908" s="849"/>
      <c r="U1908" s="849"/>
      <c r="V1908" s="849"/>
      <c r="W1908" s="849">
        <v>-4429000</v>
      </c>
      <c r="X1908" s="849">
        <v>0</v>
      </c>
      <c r="Y1908" s="849">
        <v>-4429000</v>
      </c>
      <c r="Z1908" s="850">
        <v>-0.0935</v>
      </c>
    </row>
    <row r="1909" s="823" customFormat="1" ht="31.05" hidden="1" customHeight="1" outlineLevel="1" spans="1:26">
      <c r="A1909" s="846" t="s">
        <v>2539</v>
      </c>
      <c r="B1909" s="846" t="s">
        <v>8715</v>
      </c>
      <c r="C1909" s="846" t="s">
        <v>10518</v>
      </c>
      <c r="D1909" s="846" t="s">
        <v>8838</v>
      </c>
      <c r="E1909" s="847" t="s">
        <v>9764</v>
      </c>
      <c r="F1909" s="848" t="s">
        <v>9552</v>
      </c>
      <c r="G1909" s="846" t="s">
        <v>9446</v>
      </c>
      <c r="H1909" s="846" t="s">
        <v>7650</v>
      </c>
      <c r="I1909" s="849">
        <v>4978945.92</v>
      </c>
      <c r="J1909" s="849">
        <v>20000</v>
      </c>
      <c r="K1909" s="849">
        <v>4600</v>
      </c>
      <c r="L1909" s="848" t="s">
        <v>9754</v>
      </c>
      <c r="M1909" s="849">
        <v>0</v>
      </c>
      <c r="N1909" s="849">
        <v>11578.94</v>
      </c>
      <c r="O1909" s="849">
        <v>5030</v>
      </c>
      <c r="P1909" s="849">
        <v>0</v>
      </c>
      <c r="Q1909" s="846" t="s">
        <v>6337</v>
      </c>
      <c r="R1909" s="846"/>
      <c r="S1909" s="849"/>
      <c r="T1909" s="849"/>
      <c r="U1909" s="849"/>
      <c r="V1909" s="849"/>
      <c r="W1909" s="849">
        <v>0</v>
      </c>
      <c r="X1909" s="849">
        <v>6531578.12</v>
      </c>
      <c r="Y1909" s="849">
        <v>6531578.12</v>
      </c>
      <c r="Z1909" s="850">
        <v>0.1121</v>
      </c>
    </row>
    <row r="1910" s="823" customFormat="1" ht="31.05" hidden="1" customHeight="1" outlineLevel="1" spans="1:26">
      <c r="A1910" s="846" t="s">
        <v>2539</v>
      </c>
      <c r="B1910" s="846" t="s">
        <v>6347</v>
      </c>
      <c r="C1910" s="846" t="s">
        <v>10519</v>
      </c>
      <c r="D1910" s="846" t="s">
        <v>7298</v>
      </c>
      <c r="E1910" s="847" t="s">
        <v>9764</v>
      </c>
      <c r="F1910" s="848" t="s">
        <v>9556</v>
      </c>
      <c r="G1910" s="846" t="s">
        <v>9446</v>
      </c>
      <c r="H1910" s="846" t="s">
        <v>7650</v>
      </c>
      <c r="I1910" s="849">
        <v>556651.88</v>
      </c>
      <c r="J1910" s="849">
        <v>2700.28</v>
      </c>
      <c r="K1910" s="849">
        <v>6600</v>
      </c>
      <c r="L1910" s="848" t="s">
        <v>9517</v>
      </c>
      <c r="M1910" s="849">
        <v>0</v>
      </c>
      <c r="N1910" s="849">
        <v>2715.38</v>
      </c>
      <c r="O1910" s="849">
        <v>6805</v>
      </c>
      <c r="P1910" s="849">
        <v>0</v>
      </c>
      <c r="Q1910" s="846" t="s">
        <v>6337</v>
      </c>
      <c r="R1910" s="846"/>
      <c r="S1910" s="849"/>
      <c r="T1910" s="849"/>
      <c r="U1910" s="849"/>
      <c r="V1910" s="849"/>
      <c r="W1910" s="849">
        <v>0</v>
      </c>
      <c r="X1910" s="849">
        <v>1466362.88</v>
      </c>
      <c r="Y1910" s="849">
        <v>1466362.88</v>
      </c>
      <c r="Z1910" s="850">
        <v>0.0794</v>
      </c>
    </row>
    <row r="1911" s="823" customFormat="1" ht="31.05" hidden="1" customHeight="1" outlineLevel="1" spans="1:26">
      <c r="A1911" s="846" t="s">
        <v>2539</v>
      </c>
      <c r="B1911" s="846" t="s">
        <v>10507</v>
      </c>
      <c r="C1911" s="846" t="s">
        <v>10520</v>
      </c>
      <c r="D1911" s="846" t="s">
        <v>8974</v>
      </c>
      <c r="E1911" s="847" t="s">
        <v>9495</v>
      </c>
      <c r="F1911" s="848" t="s">
        <v>9728</v>
      </c>
      <c r="G1911" s="846" t="s">
        <v>9446</v>
      </c>
      <c r="H1911" s="846" t="s">
        <v>7650</v>
      </c>
      <c r="I1911" s="849">
        <v>-311501.7</v>
      </c>
      <c r="J1911" s="849">
        <v>1150.2</v>
      </c>
      <c r="K1911" s="849">
        <v>6779.18</v>
      </c>
      <c r="L1911" s="848" t="s">
        <v>9886</v>
      </c>
      <c r="M1911" s="849">
        <v>1150.2</v>
      </c>
      <c r="N1911" s="849">
        <v>0</v>
      </c>
      <c r="O1911" s="849">
        <v>7050</v>
      </c>
      <c r="P1911" s="849">
        <v>-311501.7</v>
      </c>
      <c r="Q1911" s="846" t="s">
        <v>6337</v>
      </c>
      <c r="R1911" s="846"/>
      <c r="S1911" s="849"/>
      <c r="T1911" s="849"/>
      <c r="U1911" s="849"/>
      <c r="V1911" s="849"/>
      <c r="W1911" s="849">
        <v>-311501.7</v>
      </c>
      <c r="X1911" s="849">
        <v>-7797408.3</v>
      </c>
      <c r="Y1911" s="849">
        <v>-8108910</v>
      </c>
      <c r="Z1911" s="850">
        <v>-1.0399</v>
      </c>
    </row>
    <row r="1912" s="823" customFormat="1" ht="31.05" hidden="1" customHeight="1" outlineLevel="1" spans="1:26">
      <c r="A1912" s="846" t="s">
        <v>2539</v>
      </c>
      <c r="B1912" s="846" t="s">
        <v>8613</v>
      </c>
      <c r="C1912" s="846" t="s">
        <v>10521</v>
      </c>
      <c r="D1912" s="846" t="s">
        <v>8612</v>
      </c>
      <c r="E1912" s="847" t="s">
        <v>9495</v>
      </c>
      <c r="F1912" s="848" t="s">
        <v>8187</v>
      </c>
      <c r="G1912" s="846" t="s">
        <v>9446</v>
      </c>
      <c r="H1912" s="846" t="s">
        <v>7650</v>
      </c>
      <c r="I1912" s="849">
        <v>-1686000</v>
      </c>
      <c r="J1912" s="849">
        <v>6000</v>
      </c>
      <c r="K1912" s="849">
        <v>4300</v>
      </c>
      <c r="L1912" s="848" t="s">
        <v>10522</v>
      </c>
      <c r="M1912" s="849">
        <v>6000</v>
      </c>
      <c r="N1912" s="849">
        <v>0</v>
      </c>
      <c r="O1912" s="849">
        <v>4581</v>
      </c>
      <c r="P1912" s="849">
        <v>-1686000</v>
      </c>
      <c r="Q1912" s="846" t="s">
        <v>6337</v>
      </c>
      <c r="R1912" s="846"/>
      <c r="S1912" s="849"/>
      <c r="T1912" s="849"/>
      <c r="U1912" s="849"/>
      <c r="V1912" s="849"/>
      <c r="W1912" s="849">
        <v>-1686000</v>
      </c>
      <c r="X1912" s="849">
        <v>0</v>
      </c>
      <c r="Y1912" s="849">
        <v>-1686000</v>
      </c>
      <c r="Z1912" s="850">
        <v>-0.0653</v>
      </c>
    </row>
    <row r="1913" s="823" customFormat="1" ht="31.05" hidden="1" customHeight="1" outlineLevel="1" spans="1:26">
      <c r="A1913" s="846" t="s">
        <v>2539</v>
      </c>
      <c r="B1913" s="846" t="s">
        <v>6347</v>
      </c>
      <c r="C1913" s="846" t="s">
        <v>10523</v>
      </c>
      <c r="D1913" s="846" t="s">
        <v>8948</v>
      </c>
      <c r="E1913" s="847" t="s">
        <v>9495</v>
      </c>
      <c r="F1913" s="848" t="s">
        <v>9987</v>
      </c>
      <c r="G1913" s="846" t="s">
        <v>9446</v>
      </c>
      <c r="H1913" s="846" t="s">
        <v>7650</v>
      </c>
      <c r="I1913" s="849">
        <v>110750</v>
      </c>
      <c r="J1913" s="849">
        <v>22150</v>
      </c>
      <c r="K1913" s="849">
        <v>6810</v>
      </c>
      <c r="L1913" s="848" t="s">
        <v>9835</v>
      </c>
      <c r="M1913" s="849">
        <v>22150</v>
      </c>
      <c r="N1913" s="849">
        <v>0</v>
      </c>
      <c r="O1913" s="849">
        <v>6805</v>
      </c>
      <c r="P1913" s="849">
        <v>110750</v>
      </c>
      <c r="Q1913" s="846" t="s">
        <v>6337</v>
      </c>
      <c r="R1913" s="846"/>
      <c r="S1913" s="849"/>
      <c r="T1913" s="849"/>
      <c r="U1913" s="849"/>
      <c r="V1913" s="849"/>
      <c r="W1913" s="849">
        <v>110750</v>
      </c>
      <c r="X1913" s="849">
        <v>0</v>
      </c>
      <c r="Y1913" s="849">
        <v>110750</v>
      </c>
      <c r="Z1913" s="850">
        <v>0.0007</v>
      </c>
    </row>
    <row r="1914" s="823" customFormat="1" ht="31.05" hidden="1" customHeight="1" outlineLevel="1" spans="1:26">
      <c r="A1914" s="846" t="s">
        <v>2539</v>
      </c>
      <c r="B1914" s="846" t="s">
        <v>7304</v>
      </c>
      <c r="C1914" s="846" t="s">
        <v>10524</v>
      </c>
      <c r="D1914" s="846" t="s">
        <v>7295</v>
      </c>
      <c r="E1914" s="847" t="s">
        <v>9495</v>
      </c>
      <c r="F1914" s="848" t="s">
        <v>9550</v>
      </c>
      <c r="G1914" s="846" t="s">
        <v>9446</v>
      </c>
      <c r="H1914" s="846" t="s">
        <v>7650</v>
      </c>
      <c r="I1914" s="849">
        <v>-392592.06</v>
      </c>
      <c r="J1914" s="849">
        <v>1426</v>
      </c>
      <c r="K1914" s="849">
        <v>5517.71</v>
      </c>
      <c r="L1914" s="848" t="s">
        <v>9541</v>
      </c>
      <c r="M1914" s="849">
        <v>1426</v>
      </c>
      <c r="N1914" s="849">
        <v>0</v>
      </c>
      <c r="O1914" s="849">
        <v>5793.02</v>
      </c>
      <c r="P1914" s="849">
        <v>-392592.06</v>
      </c>
      <c r="Q1914" s="846" t="s">
        <v>6337</v>
      </c>
      <c r="R1914" s="846"/>
      <c r="S1914" s="849"/>
      <c r="T1914" s="849"/>
      <c r="U1914" s="849"/>
      <c r="V1914" s="849"/>
      <c r="W1914" s="849">
        <v>-392592.06</v>
      </c>
      <c r="X1914" s="849">
        <v>0</v>
      </c>
      <c r="Y1914" s="849">
        <v>-392592.06</v>
      </c>
      <c r="Z1914" s="850">
        <v>-0.0499</v>
      </c>
    </row>
    <row r="1915" s="823" customFormat="1" ht="31.05" hidden="1" customHeight="1" outlineLevel="1" spans="1:26">
      <c r="A1915" s="846" t="s">
        <v>2539</v>
      </c>
      <c r="B1915" s="846" t="s">
        <v>7304</v>
      </c>
      <c r="C1915" s="846" t="s">
        <v>10525</v>
      </c>
      <c r="D1915" s="846" t="s">
        <v>7295</v>
      </c>
      <c r="E1915" s="847" t="s">
        <v>9495</v>
      </c>
      <c r="F1915" s="848" t="s">
        <v>9550</v>
      </c>
      <c r="G1915" s="846" t="s">
        <v>9446</v>
      </c>
      <c r="H1915" s="846" t="s">
        <v>7650</v>
      </c>
      <c r="I1915" s="849">
        <v>-151971.12</v>
      </c>
      <c r="J1915" s="849">
        <v>552</v>
      </c>
      <c r="K1915" s="849">
        <v>5517.71</v>
      </c>
      <c r="L1915" s="848" t="s">
        <v>9541</v>
      </c>
      <c r="M1915" s="849">
        <v>552</v>
      </c>
      <c r="N1915" s="849">
        <v>0</v>
      </c>
      <c r="O1915" s="849">
        <v>5793.02</v>
      </c>
      <c r="P1915" s="849">
        <v>-151971.12</v>
      </c>
      <c r="Q1915" s="846" t="s">
        <v>6337</v>
      </c>
      <c r="R1915" s="846"/>
      <c r="S1915" s="849"/>
      <c r="T1915" s="849"/>
      <c r="U1915" s="849"/>
      <c r="V1915" s="849"/>
      <c r="W1915" s="849">
        <v>-151971.12</v>
      </c>
      <c r="X1915" s="849">
        <v>0</v>
      </c>
      <c r="Y1915" s="849">
        <v>-151971.12</v>
      </c>
      <c r="Z1915" s="850">
        <v>-0.0499</v>
      </c>
    </row>
    <row r="1916" s="823" customFormat="1" ht="31.05" hidden="1" customHeight="1" outlineLevel="1" spans="1:26">
      <c r="A1916" s="846" t="s">
        <v>2539</v>
      </c>
      <c r="B1916" s="846" t="s">
        <v>7304</v>
      </c>
      <c r="C1916" s="846" t="s">
        <v>10526</v>
      </c>
      <c r="D1916" s="846" t="s">
        <v>7295</v>
      </c>
      <c r="E1916" s="847" t="s">
        <v>9495</v>
      </c>
      <c r="F1916" s="848" t="s">
        <v>9550</v>
      </c>
      <c r="G1916" s="846" t="s">
        <v>9446</v>
      </c>
      <c r="H1916" s="846" t="s">
        <v>7650</v>
      </c>
      <c r="I1916" s="849">
        <v>-189963.9</v>
      </c>
      <c r="J1916" s="849">
        <v>690</v>
      </c>
      <c r="K1916" s="849">
        <v>5517.71</v>
      </c>
      <c r="L1916" s="848" t="s">
        <v>9541</v>
      </c>
      <c r="M1916" s="849">
        <v>690</v>
      </c>
      <c r="N1916" s="849">
        <v>0</v>
      </c>
      <c r="O1916" s="849">
        <v>5793.02</v>
      </c>
      <c r="P1916" s="849">
        <v>-189963.9</v>
      </c>
      <c r="Q1916" s="846" t="s">
        <v>6337</v>
      </c>
      <c r="R1916" s="846"/>
      <c r="S1916" s="849"/>
      <c r="T1916" s="849"/>
      <c r="U1916" s="849"/>
      <c r="V1916" s="849"/>
      <c r="W1916" s="849">
        <v>-189963.9</v>
      </c>
      <c r="X1916" s="849">
        <v>0</v>
      </c>
      <c r="Y1916" s="849">
        <v>-189963.9</v>
      </c>
      <c r="Z1916" s="850">
        <v>-0.0499</v>
      </c>
    </row>
    <row r="1917" s="823" customFormat="1" ht="31.05" hidden="1" customHeight="1" outlineLevel="1" spans="1:26">
      <c r="A1917" s="846" t="s">
        <v>2539</v>
      </c>
      <c r="B1917" s="846" t="s">
        <v>7304</v>
      </c>
      <c r="C1917" s="846" t="s">
        <v>10527</v>
      </c>
      <c r="D1917" s="846" t="s">
        <v>7295</v>
      </c>
      <c r="E1917" s="847" t="s">
        <v>9495</v>
      </c>
      <c r="F1917" s="848" t="s">
        <v>8071</v>
      </c>
      <c r="G1917" s="846" t="s">
        <v>9446</v>
      </c>
      <c r="H1917" s="846" t="s">
        <v>7650</v>
      </c>
      <c r="I1917" s="849">
        <v>-220270.54</v>
      </c>
      <c r="J1917" s="849">
        <v>322</v>
      </c>
      <c r="K1917" s="849">
        <v>5108.95</v>
      </c>
      <c r="L1917" s="848" t="s">
        <v>9541</v>
      </c>
      <c r="M1917" s="849">
        <v>322</v>
      </c>
      <c r="N1917" s="849">
        <v>0</v>
      </c>
      <c r="O1917" s="849">
        <v>5793.02</v>
      </c>
      <c r="P1917" s="849">
        <v>-220270.54</v>
      </c>
      <c r="Q1917" s="846" t="s">
        <v>6337</v>
      </c>
      <c r="R1917" s="846"/>
      <c r="S1917" s="849"/>
      <c r="T1917" s="849"/>
      <c r="U1917" s="849"/>
      <c r="V1917" s="849"/>
      <c r="W1917" s="849">
        <v>-220270.54</v>
      </c>
      <c r="X1917" s="849">
        <v>0</v>
      </c>
      <c r="Y1917" s="849">
        <v>-220270.54</v>
      </c>
      <c r="Z1917" s="850">
        <v>-0.1339</v>
      </c>
    </row>
    <row r="1918" s="823" customFormat="1" ht="31.05" hidden="1" customHeight="1" outlineLevel="1" spans="1:26">
      <c r="A1918" s="846" t="s">
        <v>2539</v>
      </c>
      <c r="B1918" s="846" t="s">
        <v>7304</v>
      </c>
      <c r="C1918" s="846" t="s">
        <v>10528</v>
      </c>
      <c r="D1918" s="846" t="s">
        <v>7295</v>
      </c>
      <c r="E1918" s="847" t="s">
        <v>9495</v>
      </c>
      <c r="F1918" s="848" t="s">
        <v>8071</v>
      </c>
      <c r="G1918" s="846" t="s">
        <v>9446</v>
      </c>
      <c r="H1918" s="846" t="s">
        <v>7650</v>
      </c>
      <c r="I1918" s="849">
        <v>-744467.68</v>
      </c>
      <c r="J1918" s="849">
        <v>1012</v>
      </c>
      <c r="K1918" s="849">
        <v>5057.38</v>
      </c>
      <c r="L1918" s="848" t="s">
        <v>9541</v>
      </c>
      <c r="M1918" s="849">
        <v>1012</v>
      </c>
      <c r="N1918" s="849">
        <v>0</v>
      </c>
      <c r="O1918" s="849">
        <v>5793.02</v>
      </c>
      <c r="P1918" s="849">
        <v>-744467.68</v>
      </c>
      <c r="Q1918" s="846" t="s">
        <v>6337</v>
      </c>
      <c r="R1918" s="846"/>
      <c r="S1918" s="849"/>
      <c r="T1918" s="849"/>
      <c r="U1918" s="849"/>
      <c r="V1918" s="849"/>
      <c r="W1918" s="849">
        <v>-744467.68</v>
      </c>
      <c r="X1918" s="849">
        <v>-5118068.56</v>
      </c>
      <c r="Y1918" s="849">
        <v>-5862536.24</v>
      </c>
      <c r="Z1918" s="850">
        <v>-1.1455</v>
      </c>
    </row>
    <row r="1919" s="823" customFormat="1" ht="31.05" hidden="1" customHeight="1" outlineLevel="1" spans="1:26">
      <c r="A1919" s="846" t="s">
        <v>2539</v>
      </c>
      <c r="B1919" s="846" t="s">
        <v>7304</v>
      </c>
      <c r="C1919" s="846" t="s">
        <v>10529</v>
      </c>
      <c r="D1919" s="846" t="s">
        <v>7295</v>
      </c>
      <c r="E1919" s="847" t="s">
        <v>9495</v>
      </c>
      <c r="F1919" s="848" t="s">
        <v>8306</v>
      </c>
      <c r="G1919" s="846" t="s">
        <v>9446</v>
      </c>
      <c r="H1919" s="846" t="s">
        <v>7650</v>
      </c>
      <c r="I1919" s="849">
        <v>-57363.84</v>
      </c>
      <c r="J1919" s="849">
        <v>276</v>
      </c>
      <c r="K1919" s="849">
        <v>5585.18</v>
      </c>
      <c r="L1919" s="848" t="s">
        <v>9541</v>
      </c>
      <c r="M1919" s="849">
        <v>276</v>
      </c>
      <c r="N1919" s="849">
        <v>0</v>
      </c>
      <c r="O1919" s="849">
        <v>5793.02</v>
      </c>
      <c r="P1919" s="849">
        <v>-57363.84</v>
      </c>
      <c r="Q1919" s="846" t="s">
        <v>6337</v>
      </c>
      <c r="R1919" s="846"/>
      <c r="S1919" s="849"/>
      <c r="T1919" s="849"/>
      <c r="U1919" s="849"/>
      <c r="V1919" s="849"/>
      <c r="W1919" s="849">
        <v>-57363.84</v>
      </c>
      <c r="X1919" s="849">
        <v>-1541509.68</v>
      </c>
      <c r="Y1919" s="849">
        <v>-1598873.52</v>
      </c>
      <c r="Z1919" s="850">
        <v>-1.0372</v>
      </c>
    </row>
    <row r="1920" s="823" customFormat="1" ht="31.05" hidden="1" customHeight="1" outlineLevel="1" spans="1:26">
      <c r="A1920" s="846" t="s">
        <v>2539</v>
      </c>
      <c r="B1920" s="846" t="s">
        <v>7304</v>
      </c>
      <c r="C1920" s="846" t="s">
        <v>10530</v>
      </c>
      <c r="D1920" s="846" t="s">
        <v>7295</v>
      </c>
      <c r="E1920" s="847" t="s">
        <v>9495</v>
      </c>
      <c r="F1920" s="848" t="s">
        <v>8071</v>
      </c>
      <c r="G1920" s="846" t="s">
        <v>9446</v>
      </c>
      <c r="H1920" s="846" t="s">
        <v>7650</v>
      </c>
      <c r="I1920" s="849">
        <v>-698596.25</v>
      </c>
      <c r="J1920" s="849">
        <v>1081</v>
      </c>
      <c r="K1920" s="849">
        <v>5146.77</v>
      </c>
      <c r="L1920" s="848" t="s">
        <v>9541</v>
      </c>
      <c r="M1920" s="849">
        <v>1081</v>
      </c>
      <c r="N1920" s="849">
        <v>0</v>
      </c>
      <c r="O1920" s="849">
        <v>5793.02</v>
      </c>
      <c r="P1920" s="849">
        <v>-698596.25</v>
      </c>
      <c r="Q1920" s="846" t="s">
        <v>6337</v>
      </c>
      <c r="R1920" s="846"/>
      <c r="S1920" s="849"/>
      <c r="T1920" s="849"/>
      <c r="U1920" s="849"/>
      <c r="V1920" s="849"/>
      <c r="W1920" s="849">
        <v>-698596.25</v>
      </c>
      <c r="X1920" s="849">
        <v>-5563658.37</v>
      </c>
      <c r="Y1920" s="849">
        <v>-6262254.62</v>
      </c>
      <c r="Z1920" s="850">
        <v>-1.1256</v>
      </c>
    </row>
    <row r="1921" s="823" customFormat="1" ht="31.05" hidden="1" customHeight="1" outlineLevel="1" spans="1:26">
      <c r="A1921" s="846" t="s">
        <v>2539</v>
      </c>
      <c r="B1921" s="846" t="s">
        <v>7304</v>
      </c>
      <c r="C1921" s="846" t="s">
        <v>10531</v>
      </c>
      <c r="D1921" s="846" t="s">
        <v>7295</v>
      </c>
      <c r="E1921" s="847" t="s">
        <v>9495</v>
      </c>
      <c r="F1921" s="848" t="s">
        <v>8071</v>
      </c>
      <c r="G1921" s="846" t="s">
        <v>9446</v>
      </c>
      <c r="H1921" s="846" t="s">
        <v>7650</v>
      </c>
      <c r="I1921" s="849">
        <v>-490503.75</v>
      </c>
      <c r="J1921" s="849">
        <v>759</v>
      </c>
      <c r="K1921" s="849">
        <v>5146.77</v>
      </c>
      <c r="L1921" s="848" t="s">
        <v>9541</v>
      </c>
      <c r="M1921" s="849">
        <v>759</v>
      </c>
      <c r="N1921" s="849">
        <v>0</v>
      </c>
      <c r="O1921" s="849">
        <v>5793.02</v>
      </c>
      <c r="P1921" s="849">
        <v>-490503.75</v>
      </c>
      <c r="Q1921" s="846" t="s">
        <v>6337</v>
      </c>
      <c r="R1921" s="846"/>
      <c r="S1921" s="849"/>
      <c r="T1921" s="849"/>
      <c r="U1921" s="849"/>
      <c r="V1921" s="849"/>
      <c r="W1921" s="849">
        <v>-490503.75</v>
      </c>
      <c r="X1921" s="849">
        <v>0</v>
      </c>
      <c r="Y1921" s="849">
        <v>-490503.75</v>
      </c>
      <c r="Z1921" s="850">
        <v>-0.1256</v>
      </c>
    </row>
    <row r="1922" s="823" customFormat="1" ht="31.05" hidden="1" customHeight="1" outlineLevel="1" spans="1:26">
      <c r="A1922" s="846" t="s">
        <v>2539</v>
      </c>
      <c r="B1922" s="846" t="s">
        <v>10507</v>
      </c>
      <c r="C1922" s="846" t="s">
        <v>10532</v>
      </c>
      <c r="D1922" s="846" t="s">
        <v>8971</v>
      </c>
      <c r="E1922" s="847" t="s">
        <v>9495</v>
      </c>
      <c r="F1922" s="848" t="s">
        <v>9552</v>
      </c>
      <c r="G1922" s="846" t="s">
        <v>9446</v>
      </c>
      <c r="H1922" s="846" t="s">
        <v>7650</v>
      </c>
      <c r="I1922" s="849">
        <v>-141721.92</v>
      </c>
      <c r="J1922" s="849">
        <v>360</v>
      </c>
      <c r="K1922" s="849">
        <v>6526.5</v>
      </c>
      <c r="L1922" s="848" t="s">
        <v>9846</v>
      </c>
      <c r="M1922" s="849">
        <v>270.72</v>
      </c>
      <c r="N1922" s="849">
        <v>0</v>
      </c>
      <c r="O1922" s="849">
        <v>7050</v>
      </c>
      <c r="P1922" s="849">
        <v>-141721.92</v>
      </c>
      <c r="Q1922" s="846" t="s">
        <v>6337</v>
      </c>
      <c r="R1922" s="846"/>
      <c r="S1922" s="849"/>
      <c r="T1922" s="849"/>
      <c r="U1922" s="849"/>
      <c r="V1922" s="849"/>
      <c r="W1922" s="849">
        <v>-141721.92</v>
      </c>
      <c r="X1922" s="849">
        <v>-1766854.08</v>
      </c>
      <c r="Y1922" s="849">
        <v>-1908576</v>
      </c>
      <c r="Z1922" s="850">
        <v>-1.0802</v>
      </c>
    </row>
    <row r="1923" s="823" customFormat="1" ht="31.05" hidden="1" customHeight="1" outlineLevel="1" spans="1:26">
      <c r="A1923" s="846" t="s">
        <v>2539</v>
      </c>
      <c r="B1923" s="846" t="s">
        <v>10485</v>
      </c>
      <c r="C1923" s="846" t="s">
        <v>10533</v>
      </c>
      <c r="D1923" s="846" t="s">
        <v>8985</v>
      </c>
      <c r="E1923" s="847" t="s">
        <v>9495</v>
      </c>
      <c r="F1923" s="848" t="s">
        <v>9730</v>
      </c>
      <c r="G1923" s="846" t="s">
        <v>9446</v>
      </c>
      <c r="H1923" s="846" t="s">
        <v>7650</v>
      </c>
      <c r="I1923" s="849">
        <v>-705560.63</v>
      </c>
      <c r="J1923" s="849">
        <v>1113.75</v>
      </c>
      <c r="K1923" s="849">
        <v>6666.5</v>
      </c>
      <c r="L1923" s="848" t="s">
        <v>9846</v>
      </c>
      <c r="M1923" s="849">
        <v>1113.75</v>
      </c>
      <c r="N1923" s="849">
        <v>0</v>
      </c>
      <c r="O1923" s="849">
        <v>7300</v>
      </c>
      <c r="P1923" s="849">
        <v>-705560.63</v>
      </c>
      <c r="Q1923" s="846" t="s">
        <v>6337</v>
      </c>
      <c r="R1923" s="846"/>
      <c r="S1923" s="849"/>
      <c r="T1923" s="849"/>
      <c r="U1923" s="849"/>
      <c r="V1923" s="849"/>
      <c r="W1923" s="849">
        <v>-705560.63</v>
      </c>
      <c r="X1923" s="849">
        <v>-7424814.38</v>
      </c>
      <c r="Y1923" s="849">
        <v>-8130375.01</v>
      </c>
      <c r="Z1923" s="850">
        <v>-1.095</v>
      </c>
    </row>
    <row r="1924" s="823" customFormat="1" ht="31.05" hidden="1" customHeight="1" outlineLevel="1" spans="1:26">
      <c r="A1924" s="846" t="s">
        <v>2539</v>
      </c>
      <c r="B1924" s="846" t="s">
        <v>10507</v>
      </c>
      <c r="C1924" s="846" t="s">
        <v>10534</v>
      </c>
      <c r="D1924" s="846" t="s">
        <v>8971</v>
      </c>
      <c r="E1924" s="847" t="s">
        <v>9495</v>
      </c>
      <c r="F1924" s="848" t="s">
        <v>9792</v>
      </c>
      <c r="G1924" s="846" t="s">
        <v>9446</v>
      </c>
      <c r="H1924" s="846" t="s">
        <v>7650</v>
      </c>
      <c r="I1924" s="849">
        <v>-1486761.68</v>
      </c>
      <c r="J1924" s="849">
        <v>3609.6</v>
      </c>
      <c r="K1924" s="849">
        <v>6566.98</v>
      </c>
      <c r="L1924" s="848" t="s">
        <v>9784</v>
      </c>
      <c r="M1924" s="849">
        <v>3087.26</v>
      </c>
      <c r="N1924" s="849">
        <v>0</v>
      </c>
      <c r="O1924" s="849">
        <v>7050</v>
      </c>
      <c r="P1924" s="849">
        <v>-1486761.68</v>
      </c>
      <c r="Q1924" s="846" t="s">
        <v>6337</v>
      </c>
      <c r="R1924" s="846"/>
      <c r="S1924" s="849"/>
      <c r="T1924" s="849"/>
      <c r="U1924" s="849"/>
      <c r="V1924" s="849"/>
      <c r="W1924" s="849">
        <v>-1486761.68</v>
      </c>
      <c r="X1924" s="849">
        <v>-20278449.52</v>
      </c>
      <c r="Y1924" s="849">
        <v>-21765211.2</v>
      </c>
      <c r="Z1924" s="850">
        <v>-1.0733</v>
      </c>
    </row>
    <row r="1925" s="823" customFormat="1" ht="31.05" hidden="1" customHeight="1" outlineLevel="1" spans="1:26">
      <c r="A1925" s="846" t="s">
        <v>2539</v>
      </c>
      <c r="B1925" s="846" t="s">
        <v>10507</v>
      </c>
      <c r="C1925" s="846" t="s">
        <v>10535</v>
      </c>
      <c r="D1925" s="846" t="s">
        <v>8971</v>
      </c>
      <c r="E1925" s="847" t="s">
        <v>9495</v>
      </c>
      <c r="F1925" s="848" t="s">
        <v>9792</v>
      </c>
      <c r="G1925" s="846" t="s">
        <v>9446</v>
      </c>
      <c r="H1925" s="846" t="s">
        <v>7650</v>
      </c>
      <c r="I1925" s="849">
        <v>-554580</v>
      </c>
      <c r="J1925" s="849">
        <v>1080</v>
      </c>
      <c r="K1925" s="849">
        <v>6536.5</v>
      </c>
      <c r="L1925" s="848" t="s">
        <v>9784</v>
      </c>
      <c r="M1925" s="849">
        <v>1080</v>
      </c>
      <c r="N1925" s="849">
        <v>0</v>
      </c>
      <c r="O1925" s="849">
        <v>7050</v>
      </c>
      <c r="P1925" s="849">
        <v>-554580</v>
      </c>
      <c r="Q1925" s="846" t="s">
        <v>6337</v>
      </c>
      <c r="R1925" s="846"/>
      <c r="S1925" s="849"/>
      <c r="T1925" s="849"/>
      <c r="U1925" s="849"/>
      <c r="V1925" s="849"/>
      <c r="W1925" s="849">
        <v>-554580</v>
      </c>
      <c r="X1925" s="849">
        <v>-7059420</v>
      </c>
      <c r="Y1925" s="849">
        <v>-7614000</v>
      </c>
      <c r="Z1925" s="850">
        <v>-1.0786</v>
      </c>
    </row>
    <row r="1926" s="823" customFormat="1" ht="31.05" hidden="1" customHeight="1" outlineLevel="1" spans="1:26">
      <c r="A1926" s="846" t="s">
        <v>2539</v>
      </c>
      <c r="B1926" s="846" t="s">
        <v>10507</v>
      </c>
      <c r="C1926" s="846" t="s">
        <v>10536</v>
      </c>
      <c r="D1926" s="846" t="s">
        <v>8970</v>
      </c>
      <c r="E1926" s="847" t="s">
        <v>9495</v>
      </c>
      <c r="F1926" s="848" t="s">
        <v>9552</v>
      </c>
      <c r="G1926" s="846" t="s">
        <v>9446</v>
      </c>
      <c r="H1926" s="846" t="s">
        <v>7650</v>
      </c>
      <c r="I1926" s="849">
        <v>-122536.8</v>
      </c>
      <c r="J1926" s="849">
        <v>148.8</v>
      </c>
      <c r="K1926" s="849">
        <v>6226.5</v>
      </c>
      <c r="L1926" s="848" t="s">
        <v>9784</v>
      </c>
      <c r="M1926" s="849">
        <v>148.8</v>
      </c>
      <c r="N1926" s="849">
        <v>0</v>
      </c>
      <c r="O1926" s="849">
        <v>7050</v>
      </c>
      <c r="P1926" s="849">
        <v>-122536.8</v>
      </c>
      <c r="Q1926" s="846" t="s">
        <v>6337</v>
      </c>
      <c r="R1926" s="846"/>
      <c r="S1926" s="849"/>
      <c r="T1926" s="849"/>
      <c r="U1926" s="849"/>
      <c r="V1926" s="849"/>
      <c r="W1926" s="849">
        <v>-122536.8</v>
      </c>
      <c r="X1926" s="849">
        <v>926503.2</v>
      </c>
      <c r="Y1926" s="849">
        <v>1049040</v>
      </c>
      <c r="Z1926" s="850">
        <v>1.1323</v>
      </c>
    </row>
    <row r="1927" s="823" customFormat="1" ht="31.05" hidden="1" customHeight="1" outlineLevel="1" spans="1:26">
      <c r="A1927" s="846" t="s">
        <v>2539</v>
      </c>
      <c r="B1927" s="846" t="s">
        <v>10507</v>
      </c>
      <c r="C1927" s="846" t="s">
        <v>10537</v>
      </c>
      <c r="D1927" s="846" t="s">
        <v>8970</v>
      </c>
      <c r="E1927" s="847" t="s">
        <v>9495</v>
      </c>
      <c r="F1927" s="848" t="s">
        <v>9552</v>
      </c>
      <c r="G1927" s="846" t="s">
        <v>9446</v>
      </c>
      <c r="H1927" s="846" t="s">
        <v>7650</v>
      </c>
      <c r="I1927" s="849">
        <v>-490147.2</v>
      </c>
      <c r="J1927" s="849">
        <v>595.2</v>
      </c>
      <c r="K1927" s="849">
        <v>6226.5</v>
      </c>
      <c r="L1927" s="848" t="s">
        <v>9784</v>
      </c>
      <c r="M1927" s="849">
        <v>595.2</v>
      </c>
      <c r="N1927" s="849">
        <v>0</v>
      </c>
      <c r="O1927" s="849">
        <v>7050</v>
      </c>
      <c r="P1927" s="849">
        <v>-490147.2</v>
      </c>
      <c r="Q1927" s="846" t="s">
        <v>6337</v>
      </c>
      <c r="R1927" s="846"/>
      <c r="S1927" s="849"/>
      <c r="T1927" s="849"/>
      <c r="U1927" s="849"/>
      <c r="V1927" s="849"/>
      <c r="W1927" s="849">
        <v>-490147.2</v>
      </c>
      <c r="X1927" s="849">
        <v>3706012.8</v>
      </c>
      <c r="Y1927" s="849">
        <v>4196160</v>
      </c>
      <c r="Z1927" s="850">
        <v>1.1323</v>
      </c>
    </row>
    <row r="1928" s="823" customFormat="1" ht="31.05" hidden="1" customHeight="1" outlineLevel="1" spans="1:26">
      <c r="A1928" s="846" t="s">
        <v>2539</v>
      </c>
      <c r="B1928" s="846" t="s">
        <v>10485</v>
      </c>
      <c r="C1928" s="846" t="s">
        <v>10538</v>
      </c>
      <c r="D1928" s="846" t="s">
        <v>8985</v>
      </c>
      <c r="E1928" s="847" t="s">
        <v>9495</v>
      </c>
      <c r="F1928" s="848" t="s">
        <v>9552</v>
      </c>
      <c r="G1928" s="846" t="s">
        <v>9446</v>
      </c>
      <c r="H1928" s="846" t="s">
        <v>7650</v>
      </c>
      <c r="I1928" s="849">
        <v>-940239.26</v>
      </c>
      <c r="J1928" s="849">
        <v>1002.38</v>
      </c>
      <c r="K1928" s="849">
        <v>6361.99</v>
      </c>
      <c r="L1928" s="848" t="s">
        <v>9784</v>
      </c>
      <c r="M1928" s="849">
        <v>1002.38</v>
      </c>
      <c r="N1928" s="849">
        <v>0</v>
      </c>
      <c r="O1928" s="849">
        <v>7300</v>
      </c>
      <c r="P1928" s="849">
        <v>-940239.26</v>
      </c>
      <c r="Q1928" s="846" t="s">
        <v>6337</v>
      </c>
      <c r="R1928" s="846"/>
      <c r="S1928" s="849"/>
      <c r="T1928" s="849"/>
      <c r="U1928" s="849"/>
      <c r="V1928" s="849"/>
      <c r="W1928" s="849">
        <v>-940239.26</v>
      </c>
      <c r="X1928" s="849">
        <v>-6377098.24</v>
      </c>
      <c r="Y1928" s="849">
        <v>-7317337.5</v>
      </c>
      <c r="Z1928" s="850">
        <v>-1.1474</v>
      </c>
    </row>
    <row r="1929" s="823" customFormat="1" ht="31.05" hidden="1" customHeight="1" outlineLevel="1" spans="1:26">
      <c r="A1929" s="846" t="s">
        <v>2539</v>
      </c>
      <c r="B1929" s="846" t="s">
        <v>6347</v>
      </c>
      <c r="C1929" s="846" t="s">
        <v>10539</v>
      </c>
      <c r="D1929" s="846" t="s">
        <v>7298</v>
      </c>
      <c r="E1929" s="847" t="s">
        <v>9764</v>
      </c>
      <c r="F1929" s="848" t="s">
        <v>9552</v>
      </c>
      <c r="G1929" s="846" t="s">
        <v>9446</v>
      </c>
      <c r="H1929" s="846" t="s">
        <v>7650</v>
      </c>
      <c r="I1929" s="849">
        <v>286201.35</v>
      </c>
      <c r="J1929" s="849">
        <v>3000.1</v>
      </c>
      <c r="K1929" s="849">
        <v>6400</v>
      </c>
      <c r="L1929" s="848" t="s">
        <v>9787</v>
      </c>
      <c r="M1929" s="849">
        <v>0</v>
      </c>
      <c r="N1929" s="849">
        <v>706.67</v>
      </c>
      <c r="O1929" s="849">
        <v>6805</v>
      </c>
      <c r="P1929" s="849">
        <v>0</v>
      </c>
      <c r="Q1929" s="846" t="s">
        <v>6337</v>
      </c>
      <c r="R1929" s="846"/>
      <c r="S1929" s="849"/>
      <c r="T1929" s="849"/>
      <c r="U1929" s="849"/>
      <c r="V1929" s="849"/>
      <c r="W1929" s="849">
        <v>0</v>
      </c>
      <c r="X1929" s="849">
        <v>-13191710.65</v>
      </c>
      <c r="Y1929" s="849">
        <v>-13191710.65</v>
      </c>
      <c r="Z1929" s="850">
        <v>-2.7432</v>
      </c>
    </row>
    <row r="1930" s="823" customFormat="1" ht="31.05" hidden="1" customHeight="1" outlineLevel="1" spans="1:26">
      <c r="A1930" s="846" t="s">
        <v>2539</v>
      </c>
      <c r="B1930" s="846" t="s">
        <v>6347</v>
      </c>
      <c r="C1930" s="846" t="s">
        <v>10540</v>
      </c>
      <c r="D1930" s="846" t="s">
        <v>6253</v>
      </c>
      <c r="E1930" s="847" t="s">
        <v>9764</v>
      </c>
      <c r="F1930" s="848" t="s">
        <v>9552</v>
      </c>
      <c r="G1930" s="846" t="s">
        <v>9446</v>
      </c>
      <c r="H1930" s="846" t="s">
        <v>7650</v>
      </c>
      <c r="I1930" s="849">
        <v>544726.2</v>
      </c>
      <c r="J1930" s="849">
        <v>3000.1</v>
      </c>
      <c r="K1930" s="849">
        <v>6450</v>
      </c>
      <c r="L1930" s="848" t="s">
        <v>9787</v>
      </c>
      <c r="M1930" s="849">
        <v>0</v>
      </c>
      <c r="N1930" s="849">
        <v>1534.44</v>
      </c>
      <c r="O1930" s="849">
        <v>6805</v>
      </c>
      <c r="P1930" s="849">
        <v>0</v>
      </c>
      <c r="Q1930" s="846" t="s">
        <v>6337</v>
      </c>
      <c r="R1930" s="846"/>
      <c r="S1930" s="849"/>
      <c r="T1930" s="849"/>
      <c r="U1930" s="849"/>
      <c r="V1930" s="849"/>
      <c r="W1930" s="849">
        <v>0</v>
      </c>
      <c r="X1930" s="849">
        <v>-1521295.8</v>
      </c>
      <c r="Y1930" s="849">
        <v>-1521295.8</v>
      </c>
      <c r="Z1930" s="850">
        <v>-0.1457</v>
      </c>
    </row>
    <row r="1931" s="823" customFormat="1" ht="31.05" hidden="1" customHeight="1" outlineLevel="1" spans="1:26">
      <c r="A1931" s="846" t="s">
        <v>2539</v>
      </c>
      <c r="B1931" s="846" t="s">
        <v>10507</v>
      </c>
      <c r="C1931" s="846" t="s">
        <v>10541</v>
      </c>
      <c r="D1931" s="846" t="s">
        <v>8974</v>
      </c>
      <c r="E1931" s="847" t="s">
        <v>9495</v>
      </c>
      <c r="F1931" s="848" t="s">
        <v>9730</v>
      </c>
      <c r="G1931" s="846" t="s">
        <v>9446</v>
      </c>
      <c r="H1931" s="846" t="s">
        <v>7650</v>
      </c>
      <c r="I1931" s="849">
        <v>-4912746.05</v>
      </c>
      <c r="J1931" s="849">
        <v>9927.6</v>
      </c>
      <c r="K1931" s="849">
        <v>6303.1</v>
      </c>
      <c r="L1931" s="848" t="s">
        <v>9787</v>
      </c>
      <c r="M1931" s="849">
        <v>6604.61</v>
      </c>
      <c r="N1931" s="849">
        <v>0</v>
      </c>
      <c r="O1931" s="849">
        <v>7050</v>
      </c>
      <c r="P1931" s="849">
        <v>-4912746.05</v>
      </c>
      <c r="Q1931" s="846" t="s">
        <v>6337</v>
      </c>
      <c r="R1931" s="846"/>
      <c r="S1931" s="849"/>
      <c r="T1931" s="849"/>
      <c r="U1931" s="849"/>
      <c r="V1931" s="849"/>
      <c r="W1931" s="849">
        <v>-4912746.05</v>
      </c>
      <c r="X1931" s="849">
        <v>41778192.5</v>
      </c>
      <c r="Y1931" s="849">
        <v>46690938.55</v>
      </c>
      <c r="Z1931" s="850">
        <v>1.121</v>
      </c>
    </row>
    <row r="1932" s="823" customFormat="1" ht="31.05" hidden="1" customHeight="1" outlineLevel="1" spans="1:26">
      <c r="A1932" s="846" t="s">
        <v>2539</v>
      </c>
      <c r="B1932" s="846" t="s">
        <v>10507</v>
      </c>
      <c r="C1932" s="846" t="s">
        <v>10542</v>
      </c>
      <c r="D1932" s="846" t="s">
        <v>8974</v>
      </c>
      <c r="E1932" s="847" t="s">
        <v>9495</v>
      </c>
      <c r="F1932" s="848" t="s">
        <v>9792</v>
      </c>
      <c r="G1932" s="846" t="s">
        <v>9446</v>
      </c>
      <c r="H1932" s="846" t="s">
        <v>7650</v>
      </c>
      <c r="I1932" s="849">
        <v>-1261009.2</v>
      </c>
      <c r="J1932" s="849">
        <v>2573.9</v>
      </c>
      <c r="K1932" s="849">
        <v>6283.86</v>
      </c>
      <c r="L1932" s="848" t="s">
        <v>9787</v>
      </c>
      <c r="M1932" s="849">
        <v>1706.4</v>
      </c>
      <c r="N1932" s="849">
        <v>0</v>
      </c>
      <c r="O1932" s="849">
        <v>7050</v>
      </c>
      <c r="P1932" s="849">
        <v>-1261009.2</v>
      </c>
      <c r="Q1932" s="846" t="s">
        <v>6337</v>
      </c>
      <c r="R1932" s="846"/>
      <c r="S1932" s="849"/>
      <c r="T1932" s="849"/>
      <c r="U1932" s="849"/>
      <c r="V1932" s="849"/>
      <c r="W1932" s="849">
        <v>-1261009.2</v>
      </c>
      <c r="X1932" s="849">
        <v>10769110.82</v>
      </c>
      <c r="Y1932" s="849">
        <v>12030120.02</v>
      </c>
      <c r="Z1932" s="850">
        <v>1.1171</v>
      </c>
    </row>
    <row r="1933" s="823" customFormat="1" ht="31.05" hidden="1" customHeight="1" outlineLevel="1" spans="1:26">
      <c r="A1933" s="846" t="s">
        <v>2539</v>
      </c>
      <c r="B1933" s="846" t="s">
        <v>10507</v>
      </c>
      <c r="C1933" s="846" t="s">
        <v>10543</v>
      </c>
      <c r="D1933" s="846" t="s">
        <v>8974</v>
      </c>
      <c r="E1933" s="847" t="s">
        <v>9495</v>
      </c>
      <c r="F1933" s="848" t="s">
        <v>9552</v>
      </c>
      <c r="G1933" s="846" t="s">
        <v>9446</v>
      </c>
      <c r="H1933" s="846" t="s">
        <v>7650</v>
      </c>
      <c r="I1933" s="849">
        <v>-853656.3</v>
      </c>
      <c r="J1933" s="849">
        <v>2232</v>
      </c>
      <c r="K1933" s="849">
        <v>6556.5</v>
      </c>
      <c r="L1933" s="848" t="s">
        <v>9787</v>
      </c>
      <c r="M1933" s="849">
        <v>1729.8</v>
      </c>
      <c r="N1933" s="849">
        <v>0</v>
      </c>
      <c r="O1933" s="849">
        <v>7050</v>
      </c>
      <c r="P1933" s="849">
        <v>-853656.3</v>
      </c>
      <c r="Q1933" s="846" t="s">
        <v>6337</v>
      </c>
      <c r="R1933" s="846"/>
      <c r="S1933" s="849"/>
      <c r="T1933" s="849"/>
      <c r="U1933" s="849"/>
      <c r="V1933" s="849"/>
      <c r="W1933" s="849">
        <v>-853656.3</v>
      </c>
      <c r="X1933" s="849">
        <v>-11341433.7</v>
      </c>
      <c r="Y1933" s="849">
        <v>-12195090</v>
      </c>
      <c r="Z1933" s="850">
        <v>-1.0753</v>
      </c>
    </row>
    <row r="1934" s="823" customFormat="1" ht="31.05" hidden="1" customHeight="1" outlineLevel="1" spans="1:26">
      <c r="A1934" s="846" t="s">
        <v>2539</v>
      </c>
      <c r="B1934" s="846" t="s">
        <v>10507</v>
      </c>
      <c r="C1934" s="846" t="s">
        <v>10544</v>
      </c>
      <c r="D1934" s="846" t="s">
        <v>8974</v>
      </c>
      <c r="E1934" s="847" t="s">
        <v>9495</v>
      </c>
      <c r="F1934" s="848" t="s">
        <v>9690</v>
      </c>
      <c r="G1934" s="846" t="s">
        <v>9446</v>
      </c>
      <c r="H1934" s="846" t="s">
        <v>7650</v>
      </c>
      <c r="I1934" s="849">
        <v>-2247438</v>
      </c>
      <c r="J1934" s="849">
        <v>3348</v>
      </c>
      <c r="K1934" s="849">
        <v>6378.72</v>
      </c>
      <c r="L1934" s="848" t="s">
        <v>9787</v>
      </c>
      <c r="M1934" s="849">
        <v>3348</v>
      </c>
      <c r="N1934" s="849">
        <v>0</v>
      </c>
      <c r="O1934" s="849">
        <v>7050</v>
      </c>
      <c r="P1934" s="849">
        <v>-2247438</v>
      </c>
      <c r="Q1934" s="846" t="s">
        <v>6337</v>
      </c>
      <c r="R1934" s="846"/>
      <c r="S1934" s="849"/>
      <c r="T1934" s="849"/>
      <c r="U1934" s="849"/>
      <c r="V1934" s="849"/>
      <c r="W1934" s="849">
        <v>-2247438</v>
      </c>
      <c r="X1934" s="849">
        <v>21355962</v>
      </c>
      <c r="Y1934" s="849">
        <v>23603400</v>
      </c>
      <c r="Z1934" s="850">
        <v>1.1052</v>
      </c>
    </row>
    <row r="1935" s="823" customFormat="1" ht="31.05" hidden="1" customHeight="1" outlineLevel="1" spans="1:26">
      <c r="A1935" s="846" t="s">
        <v>2539</v>
      </c>
      <c r="B1935" s="846" t="s">
        <v>10507</v>
      </c>
      <c r="C1935" s="846" t="s">
        <v>10545</v>
      </c>
      <c r="D1935" s="846" t="s">
        <v>8975</v>
      </c>
      <c r="E1935" s="847" t="s">
        <v>9495</v>
      </c>
      <c r="F1935" s="848" t="s">
        <v>9730</v>
      </c>
      <c r="G1935" s="846" t="s">
        <v>9446</v>
      </c>
      <c r="H1935" s="846" t="s">
        <v>7650</v>
      </c>
      <c r="I1935" s="849">
        <v>-997391.42</v>
      </c>
      <c r="J1935" s="849">
        <v>2045.23</v>
      </c>
      <c r="K1935" s="849">
        <v>6288.87</v>
      </c>
      <c r="L1935" s="848" t="s">
        <v>9787</v>
      </c>
      <c r="M1935" s="849">
        <v>1216.33</v>
      </c>
      <c r="N1935" s="849">
        <v>0</v>
      </c>
      <c r="O1935" s="849">
        <v>7050</v>
      </c>
      <c r="P1935" s="849">
        <v>-997391.42</v>
      </c>
      <c r="Q1935" s="846" t="s">
        <v>6337</v>
      </c>
      <c r="R1935" s="846"/>
      <c r="S1935" s="849"/>
      <c r="T1935" s="849"/>
      <c r="U1935" s="849"/>
      <c r="V1935" s="849"/>
      <c r="W1935" s="849">
        <v>-997391.42</v>
      </c>
      <c r="X1935" s="849">
        <v>-7577742.13</v>
      </c>
      <c r="Y1935" s="849">
        <v>-8575133.55</v>
      </c>
      <c r="Z1935" s="850">
        <v>-1.1316</v>
      </c>
    </row>
    <row r="1936" s="823" customFormat="1" ht="31.05" hidden="1" customHeight="1" outlineLevel="1" spans="1:26">
      <c r="A1936" s="846" t="s">
        <v>2539</v>
      </c>
      <c r="B1936" s="846" t="s">
        <v>10507</v>
      </c>
      <c r="C1936" s="846" t="s">
        <v>10546</v>
      </c>
      <c r="D1936" s="846" t="s">
        <v>8975</v>
      </c>
      <c r="E1936" s="847" t="s">
        <v>9495</v>
      </c>
      <c r="F1936" s="848" t="s">
        <v>9552</v>
      </c>
      <c r="G1936" s="846" t="s">
        <v>9446</v>
      </c>
      <c r="H1936" s="846" t="s">
        <v>7650</v>
      </c>
      <c r="I1936" s="849">
        <v>-194236.08</v>
      </c>
      <c r="J1936" s="849">
        <v>276.02</v>
      </c>
      <c r="K1936" s="849">
        <v>6346.31</v>
      </c>
      <c r="L1936" s="848" t="s">
        <v>9787</v>
      </c>
      <c r="M1936" s="849">
        <v>276.02</v>
      </c>
      <c r="N1936" s="849">
        <v>0</v>
      </c>
      <c r="O1936" s="849">
        <v>7050</v>
      </c>
      <c r="P1936" s="849">
        <v>-194236.08</v>
      </c>
      <c r="Q1936" s="846" t="s">
        <v>6337</v>
      </c>
      <c r="R1936" s="846"/>
      <c r="S1936" s="849"/>
      <c r="T1936" s="849"/>
      <c r="U1936" s="849"/>
      <c r="V1936" s="849"/>
      <c r="W1936" s="849">
        <v>-194236.08</v>
      </c>
      <c r="X1936" s="849">
        <v>-1751733.12</v>
      </c>
      <c r="Y1936" s="849">
        <v>-1945969.2</v>
      </c>
      <c r="Z1936" s="850">
        <v>-1.1109</v>
      </c>
    </row>
    <row r="1937" s="823" customFormat="1" ht="31.05" hidden="1" customHeight="1" outlineLevel="1" spans="1:26">
      <c r="A1937" s="846" t="s">
        <v>2539</v>
      </c>
      <c r="B1937" s="846" t="s">
        <v>10507</v>
      </c>
      <c r="C1937" s="846" t="s">
        <v>10547</v>
      </c>
      <c r="D1937" s="846" t="s">
        <v>8971</v>
      </c>
      <c r="E1937" s="847" t="s">
        <v>9495</v>
      </c>
      <c r="F1937" s="848" t="s">
        <v>9693</v>
      </c>
      <c r="G1937" s="846" t="s">
        <v>9446</v>
      </c>
      <c r="H1937" s="846" t="s">
        <v>7650</v>
      </c>
      <c r="I1937" s="849">
        <v>-276120</v>
      </c>
      <c r="J1937" s="849">
        <v>720</v>
      </c>
      <c r="K1937" s="849">
        <v>6666.5</v>
      </c>
      <c r="L1937" s="848" t="s">
        <v>9793</v>
      </c>
      <c r="M1937" s="849">
        <v>720</v>
      </c>
      <c r="N1937" s="849">
        <v>0</v>
      </c>
      <c r="O1937" s="849">
        <v>7050</v>
      </c>
      <c r="P1937" s="849">
        <v>-276120</v>
      </c>
      <c r="Q1937" s="846" t="s">
        <v>6337</v>
      </c>
      <c r="R1937" s="846"/>
      <c r="S1937" s="849"/>
      <c r="T1937" s="849"/>
      <c r="U1937" s="849"/>
      <c r="V1937" s="849"/>
      <c r="W1937" s="849">
        <v>-276120</v>
      </c>
      <c r="X1937" s="849">
        <v>-4799880</v>
      </c>
      <c r="Y1937" s="849">
        <v>-5076000</v>
      </c>
      <c r="Z1937" s="850">
        <v>-1.0575</v>
      </c>
    </row>
    <row r="1938" s="823" customFormat="1" ht="31.05" hidden="1" customHeight="1" outlineLevel="1" spans="1:26">
      <c r="A1938" s="846" t="s">
        <v>2539</v>
      </c>
      <c r="B1938" s="846" t="s">
        <v>10485</v>
      </c>
      <c r="C1938" s="846" t="s">
        <v>10548</v>
      </c>
      <c r="D1938" s="846" t="s">
        <v>8985</v>
      </c>
      <c r="E1938" s="847" t="s">
        <v>9495</v>
      </c>
      <c r="F1938" s="848" t="s">
        <v>9693</v>
      </c>
      <c r="G1938" s="846" t="s">
        <v>9446</v>
      </c>
      <c r="H1938" s="846" t="s">
        <v>7650</v>
      </c>
      <c r="I1938" s="849">
        <v>-1074130.2</v>
      </c>
      <c r="J1938" s="849">
        <v>1188</v>
      </c>
      <c r="K1938" s="849">
        <v>6395.85</v>
      </c>
      <c r="L1938" s="848" t="s">
        <v>9790</v>
      </c>
      <c r="M1938" s="849">
        <v>1188</v>
      </c>
      <c r="N1938" s="849">
        <v>0</v>
      </c>
      <c r="O1938" s="849">
        <v>7300</v>
      </c>
      <c r="P1938" s="849">
        <v>-1074130.2</v>
      </c>
      <c r="Q1938" s="846" t="s">
        <v>6337</v>
      </c>
      <c r="R1938" s="846"/>
      <c r="S1938" s="849"/>
      <c r="T1938" s="849"/>
      <c r="U1938" s="849"/>
      <c r="V1938" s="849"/>
      <c r="W1938" s="849">
        <v>-1074130.2</v>
      </c>
      <c r="X1938" s="849">
        <v>-7598269.81</v>
      </c>
      <c r="Y1938" s="849">
        <v>-8672400.01</v>
      </c>
      <c r="Z1938" s="850">
        <v>-1.1414</v>
      </c>
    </row>
    <row r="1939" s="823" customFormat="1" ht="31.05" hidden="1" customHeight="1" outlineLevel="1" spans="1:26">
      <c r="A1939" s="846" t="s">
        <v>2539</v>
      </c>
      <c r="B1939" s="846" t="s">
        <v>2552</v>
      </c>
      <c r="C1939" s="846" t="s">
        <v>10549</v>
      </c>
      <c r="D1939" s="846" t="s">
        <v>7307</v>
      </c>
      <c r="E1939" s="847" t="s">
        <v>9445</v>
      </c>
      <c r="F1939" s="848" t="s">
        <v>9624</v>
      </c>
      <c r="G1939" s="846" t="s">
        <v>9446</v>
      </c>
      <c r="H1939" s="846" t="s">
        <v>7650</v>
      </c>
      <c r="I1939" s="849">
        <v>0</v>
      </c>
      <c r="J1939" s="849">
        <v>3300</v>
      </c>
      <c r="K1939" s="849">
        <v>6290</v>
      </c>
      <c r="L1939" s="848" t="s">
        <v>9599</v>
      </c>
      <c r="M1939" s="849">
        <v>0</v>
      </c>
      <c r="N1939" s="849">
        <v>0</v>
      </c>
      <c r="O1939" s="849">
        <v>6188</v>
      </c>
      <c r="P1939" s="849">
        <v>0</v>
      </c>
      <c r="Q1939" s="846" t="s">
        <v>6337</v>
      </c>
      <c r="R1939" s="846"/>
      <c r="S1939" s="849"/>
      <c r="T1939" s="849"/>
      <c r="U1939" s="849"/>
      <c r="V1939" s="849"/>
      <c r="W1939" s="849">
        <v>0</v>
      </c>
      <c r="X1939" s="849">
        <v>2075700</v>
      </c>
      <c r="Y1939" s="849">
        <v>2075700</v>
      </c>
      <c r="Z1939" s="850">
        <v>9.9999</v>
      </c>
    </row>
    <row r="1940" s="823" customFormat="1" ht="31.05" hidden="1" customHeight="1" outlineLevel="1" spans="1:26">
      <c r="A1940" s="846" t="s">
        <v>2539</v>
      </c>
      <c r="B1940" s="846" t="s">
        <v>2552</v>
      </c>
      <c r="C1940" s="846" t="s">
        <v>10550</v>
      </c>
      <c r="D1940" s="846" t="s">
        <v>4665</v>
      </c>
      <c r="E1940" s="847" t="s">
        <v>9764</v>
      </c>
      <c r="F1940" s="848" t="s">
        <v>9699</v>
      </c>
      <c r="G1940" s="846" t="s">
        <v>9446</v>
      </c>
      <c r="H1940" s="846" t="s">
        <v>7650</v>
      </c>
      <c r="I1940" s="849">
        <v>-1233292.55</v>
      </c>
      <c r="J1940" s="849">
        <v>5500</v>
      </c>
      <c r="K1940" s="849">
        <v>6000</v>
      </c>
      <c r="L1940" s="848" t="s">
        <v>9599</v>
      </c>
      <c r="M1940" s="849">
        <v>3558.82</v>
      </c>
      <c r="N1940" s="849">
        <v>0</v>
      </c>
      <c r="O1940" s="849">
        <v>6188</v>
      </c>
      <c r="P1940" s="849">
        <v>-1233292.55</v>
      </c>
      <c r="Q1940" s="846" t="s">
        <v>6337</v>
      </c>
      <c r="R1940" s="846"/>
      <c r="S1940" s="849"/>
      <c r="T1940" s="849"/>
      <c r="U1940" s="849"/>
      <c r="V1940" s="849"/>
      <c r="W1940" s="849">
        <v>-1233292.55</v>
      </c>
      <c r="X1940" s="849">
        <v>-3300000</v>
      </c>
      <c r="Y1940" s="849">
        <v>-4533292.55</v>
      </c>
      <c r="Z1940" s="850">
        <v>-0.2181</v>
      </c>
    </row>
    <row r="1941" s="823" customFormat="1" ht="31.05" hidden="1" customHeight="1" outlineLevel="1" spans="1:26">
      <c r="A1941" s="846" t="s">
        <v>2539</v>
      </c>
      <c r="B1941" s="846" t="s">
        <v>2552</v>
      </c>
      <c r="C1941" s="846" t="s">
        <v>10551</v>
      </c>
      <c r="D1941" s="846" t="s">
        <v>8955</v>
      </c>
      <c r="E1941" s="847" t="s">
        <v>9495</v>
      </c>
      <c r="F1941" s="848" t="s">
        <v>9728</v>
      </c>
      <c r="G1941" s="846" t="s">
        <v>9446</v>
      </c>
      <c r="H1941" s="846" t="s">
        <v>7650</v>
      </c>
      <c r="I1941" s="849">
        <v>-1591964</v>
      </c>
      <c r="J1941" s="849">
        <v>4103</v>
      </c>
      <c r="K1941" s="849">
        <v>5800</v>
      </c>
      <c r="L1941" s="848" t="s">
        <v>9599</v>
      </c>
      <c r="M1941" s="849">
        <v>4103</v>
      </c>
      <c r="N1941" s="849">
        <v>0</v>
      </c>
      <c r="O1941" s="849">
        <v>6188</v>
      </c>
      <c r="P1941" s="849">
        <v>-1591964</v>
      </c>
      <c r="Q1941" s="846" t="s">
        <v>6337</v>
      </c>
      <c r="R1941" s="846"/>
      <c r="S1941" s="849"/>
      <c r="T1941" s="849"/>
      <c r="U1941" s="849"/>
      <c r="V1941" s="849"/>
      <c r="W1941" s="849">
        <v>-1591964</v>
      </c>
      <c r="X1941" s="849">
        <v>-23797400</v>
      </c>
      <c r="Y1941" s="849">
        <v>-25389364</v>
      </c>
      <c r="Z1941" s="850">
        <v>-1.0669</v>
      </c>
    </row>
    <row r="1942" s="823" customFormat="1" ht="31.05" hidden="1" customHeight="1" outlineLevel="1" spans="1:26">
      <c r="A1942" s="846" t="s">
        <v>2539</v>
      </c>
      <c r="B1942" s="846" t="s">
        <v>2552</v>
      </c>
      <c r="C1942" s="846" t="s">
        <v>10552</v>
      </c>
      <c r="D1942" s="846" t="s">
        <v>7295</v>
      </c>
      <c r="E1942" s="847" t="s">
        <v>9445</v>
      </c>
      <c r="F1942" s="848" t="s">
        <v>9624</v>
      </c>
      <c r="G1942" s="846" t="s">
        <v>9446</v>
      </c>
      <c r="H1942" s="846" t="s">
        <v>7650</v>
      </c>
      <c r="I1942" s="849">
        <v>-558800</v>
      </c>
      <c r="J1942" s="849">
        <v>3300</v>
      </c>
      <c r="K1942" s="849">
        <v>6300</v>
      </c>
      <c r="L1942" s="848" t="s">
        <v>9599</v>
      </c>
      <c r="M1942" s="849">
        <v>1100</v>
      </c>
      <c r="N1942" s="849">
        <v>0</v>
      </c>
      <c r="O1942" s="849">
        <v>6188</v>
      </c>
      <c r="P1942" s="849">
        <v>-558800</v>
      </c>
      <c r="Q1942" s="846" t="s">
        <v>6337</v>
      </c>
      <c r="R1942" s="846"/>
      <c r="S1942" s="849"/>
      <c r="T1942" s="849"/>
      <c r="U1942" s="849"/>
      <c r="V1942" s="849"/>
      <c r="W1942" s="849">
        <v>-558800</v>
      </c>
      <c r="X1942" s="849">
        <v>2079000</v>
      </c>
      <c r="Y1942" s="849">
        <v>2637800</v>
      </c>
      <c r="Z1942" s="850">
        <v>0.4222</v>
      </c>
    </row>
    <row r="1943" s="823" customFormat="1" ht="31.05" hidden="1" customHeight="1" outlineLevel="1" spans="1:26">
      <c r="A1943" s="846" t="s">
        <v>2539</v>
      </c>
      <c r="B1943" s="846" t="s">
        <v>2552</v>
      </c>
      <c r="C1943" s="846" t="s">
        <v>10553</v>
      </c>
      <c r="D1943" s="846" t="s">
        <v>7295</v>
      </c>
      <c r="E1943" s="847" t="s">
        <v>9445</v>
      </c>
      <c r="F1943" s="848" t="s">
        <v>9636</v>
      </c>
      <c r="G1943" s="846" t="s">
        <v>9446</v>
      </c>
      <c r="H1943" s="846" t="s">
        <v>7650</v>
      </c>
      <c r="I1943" s="849">
        <v>0</v>
      </c>
      <c r="J1943" s="849">
        <v>2200</v>
      </c>
      <c r="K1943" s="849">
        <v>6300</v>
      </c>
      <c r="L1943" s="848" t="s">
        <v>9599</v>
      </c>
      <c r="M1943" s="849">
        <v>0</v>
      </c>
      <c r="N1943" s="849">
        <v>0</v>
      </c>
      <c r="O1943" s="849">
        <v>6188</v>
      </c>
      <c r="P1943" s="849">
        <v>0</v>
      </c>
      <c r="Q1943" s="846" t="s">
        <v>6337</v>
      </c>
      <c r="R1943" s="846"/>
      <c r="S1943" s="849"/>
      <c r="T1943" s="849"/>
      <c r="U1943" s="849"/>
      <c r="V1943" s="849"/>
      <c r="W1943" s="849">
        <v>0</v>
      </c>
      <c r="X1943" s="849">
        <v>1386000</v>
      </c>
      <c r="Y1943" s="849">
        <v>1386000</v>
      </c>
      <c r="Z1943" s="850">
        <v>9.9999</v>
      </c>
    </row>
    <row r="1944" s="823" customFormat="1" ht="31.05" hidden="1" customHeight="1" outlineLevel="1" spans="1:26">
      <c r="A1944" s="846" t="s">
        <v>2539</v>
      </c>
      <c r="B1944" s="846" t="s">
        <v>2552</v>
      </c>
      <c r="C1944" s="846" t="s">
        <v>10554</v>
      </c>
      <c r="D1944" s="846" t="s">
        <v>7295</v>
      </c>
      <c r="E1944" s="847" t="s">
        <v>9495</v>
      </c>
      <c r="F1944" s="848" t="s">
        <v>9636</v>
      </c>
      <c r="G1944" s="846" t="s">
        <v>9446</v>
      </c>
      <c r="H1944" s="846" t="s">
        <v>7650</v>
      </c>
      <c r="I1944" s="849">
        <v>-270973.12</v>
      </c>
      <c r="J1944" s="849">
        <v>2024</v>
      </c>
      <c r="K1944" s="849">
        <v>726</v>
      </c>
      <c r="L1944" s="848" t="s">
        <v>9599</v>
      </c>
      <c r="M1944" s="849">
        <v>2024</v>
      </c>
      <c r="N1944" s="849">
        <v>0</v>
      </c>
      <c r="O1944" s="849">
        <v>859.88</v>
      </c>
      <c r="P1944" s="849">
        <v>-270973.12</v>
      </c>
      <c r="Q1944" s="846" t="s">
        <v>6337</v>
      </c>
      <c r="R1944" s="846"/>
      <c r="S1944" s="849"/>
      <c r="T1944" s="849"/>
      <c r="U1944" s="849"/>
      <c r="V1944" s="849"/>
      <c r="W1944" s="849">
        <v>-270973.12</v>
      </c>
      <c r="X1944" s="849">
        <v>0</v>
      </c>
      <c r="Y1944" s="849">
        <v>-270973.12</v>
      </c>
      <c r="Z1944" s="850">
        <v>-0.1844</v>
      </c>
    </row>
    <row r="1945" s="823" customFormat="1" ht="31.05" hidden="1" customHeight="1" outlineLevel="1" spans="1:26">
      <c r="A1945" s="846" t="s">
        <v>2539</v>
      </c>
      <c r="B1945" s="846" t="s">
        <v>7304</v>
      </c>
      <c r="C1945" s="846" t="s">
        <v>10555</v>
      </c>
      <c r="D1945" s="846" t="s">
        <v>7307</v>
      </c>
      <c r="E1945" s="847" t="s">
        <v>9495</v>
      </c>
      <c r="F1945" s="848" t="s">
        <v>8187</v>
      </c>
      <c r="G1945" s="846" t="s">
        <v>9446</v>
      </c>
      <c r="H1945" s="846" t="s">
        <v>7650</v>
      </c>
      <c r="I1945" s="849">
        <v>-115</v>
      </c>
      <c r="J1945" s="849">
        <v>23</v>
      </c>
      <c r="K1945" s="849">
        <v>800</v>
      </c>
      <c r="L1945" s="848" t="s">
        <v>9599</v>
      </c>
      <c r="M1945" s="849">
        <v>23</v>
      </c>
      <c r="N1945" s="849">
        <v>0</v>
      </c>
      <c r="O1945" s="849">
        <v>805</v>
      </c>
      <c r="P1945" s="849">
        <v>-115</v>
      </c>
      <c r="Q1945" s="846" t="s">
        <v>6337</v>
      </c>
      <c r="R1945" s="846"/>
      <c r="S1945" s="849"/>
      <c r="T1945" s="849"/>
      <c r="U1945" s="849"/>
      <c r="V1945" s="849"/>
      <c r="W1945" s="849">
        <v>-115</v>
      </c>
      <c r="X1945" s="849">
        <v>0</v>
      </c>
      <c r="Y1945" s="849">
        <v>-115</v>
      </c>
      <c r="Z1945" s="850">
        <v>-0.0063</v>
      </c>
    </row>
    <row r="1946" s="823" customFormat="1" ht="31.05" hidden="1" customHeight="1" outlineLevel="1" spans="1:26">
      <c r="A1946" s="846" t="s">
        <v>2539</v>
      </c>
      <c r="B1946" s="846" t="s">
        <v>10507</v>
      </c>
      <c r="C1946" s="846" t="s">
        <v>10556</v>
      </c>
      <c r="D1946" s="846" t="s">
        <v>8975</v>
      </c>
      <c r="E1946" s="847" t="s">
        <v>9495</v>
      </c>
      <c r="F1946" s="848" t="s">
        <v>8079</v>
      </c>
      <c r="G1946" s="846" t="s">
        <v>9446</v>
      </c>
      <c r="H1946" s="846" t="s">
        <v>7650</v>
      </c>
      <c r="I1946" s="849">
        <v>-321408</v>
      </c>
      <c r="J1946" s="849">
        <v>595.2</v>
      </c>
      <c r="K1946" s="849">
        <v>6510</v>
      </c>
      <c r="L1946" s="848" t="s">
        <v>9873</v>
      </c>
      <c r="M1946" s="849">
        <v>595.2</v>
      </c>
      <c r="N1946" s="849">
        <v>0</v>
      </c>
      <c r="O1946" s="849">
        <v>7050</v>
      </c>
      <c r="P1946" s="849">
        <v>-321408</v>
      </c>
      <c r="Q1946" s="846" t="s">
        <v>6337</v>
      </c>
      <c r="R1946" s="846"/>
      <c r="S1946" s="849"/>
      <c r="T1946" s="849"/>
      <c r="U1946" s="849"/>
      <c r="V1946" s="849"/>
      <c r="W1946" s="849">
        <v>-321408</v>
      </c>
      <c r="X1946" s="849">
        <v>-3874752</v>
      </c>
      <c r="Y1946" s="849">
        <v>-4196160</v>
      </c>
      <c r="Z1946" s="850">
        <v>-1.0829</v>
      </c>
    </row>
    <row r="1947" s="823" customFormat="1" ht="31.05" hidden="1" customHeight="1" outlineLevel="1" spans="1:26">
      <c r="A1947" s="846" t="s">
        <v>2539</v>
      </c>
      <c r="B1947" s="846" t="s">
        <v>10507</v>
      </c>
      <c r="C1947" s="846" t="s">
        <v>10557</v>
      </c>
      <c r="D1947" s="846" t="s">
        <v>8974</v>
      </c>
      <c r="E1947" s="847" t="s">
        <v>9495</v>
      </c>
      <c r="F1947" s="848" t="s">
        <v>9728</v>
      </c>
      <c r="G1947" s="846" t="s">
        <v>9446</v>
      </c>
      <c r="H1947" s="846" t="s">
        <v>7650</v>
      </c>
      <c r="I1947" s="849">
        <v>-2083.2</v>
      </c>
      <c r="J1947" s="849">
        <v>595.2</v>
      </c>
      <c r="K1947" s="849">
        <v>7046.5</v>
      </c>
      <c r="L1947" s="848" t="s">
        <v>9700</v>
      </c>
      <c r="M1947" s="849">
        <v>595.2</v>
      </c>
      <c r="N1947" s="849">
        <v>0</v>
      </c>
      <c r="O1947" s="849">
        <v>7050</v>
      </c>
      <c r="P1947" s="849">
        <v>-2083.2</v>
      </c>
      <c r="Q1947" s="846" t="s">
        <v>6337</v>
      </c>
      <c r="R1947" s="846"/>
      <c r="S1947" s="849"/>
      <c r="T1947" s="849"/>
      <c r="U1947" s="849"/>
      <c r="V1947" s="849"/>
      <c r="W1947" s="849">
        <v>-2083.2</v>
      </c>
      <c r="X1947" s="849">
        <v>-4194076.8</v>
      </c>
      <c r="Y1947" s="849">
        <v>-4196160</v>
      </c>
      <c r="Z1947" s="850">
        <v>-1.0005</v>
      </c>
    </row>
    <row r="1948" s="823" customFormat="1" ht="31.05" hidden="1" customHeight="1" outlineLevel="1" spans="1:26">
      <c r="A1948" s="846" t="s">
        <v>2539</v>
      </c>
      <c r="B1948" s="846" t="s">
        <v>10485</v>
      </c>
      <c r="C1948" s="846" t="s">
        <v>10558</v>
      </c>
      <c r="D1948" s="846" t="s">
        <v>8974</v>
      </c>
      <c r="E1948" s="847" t="s">
        <v>9495</v>
      </c>
      <c r="F1948" s="848" t="s">
        <v>9728</v>
      </c>
      <c r="G1948" s="846" t="s">
        <v>9446</v>
      </c>
      <c r="H1948" s="846" t="s">
        <v>7650</v>
      </c>
      <c r="I1948" s="849">
        <v>-1054080</v>
      </c>
      <c r="J1948" s="849">
        <v>2880</v>
      </c>
      <c r="K1948" s="849">
        <v>6934</v>
      </c>
      <c r="L1948" s="848" t="s">
        <v>9700</v>
      </c>
      <c r="M1948" s="849">
        <v>2880</v>
      </c>
      <c r="N1948" s="849">
        <v>0</v>
      </c>
      <c r="O1948" s="849">
        <v>7300</v>
      </c>
      <c r="P1948" s="849">
        <v>-1054080</v>
      </c>
      <c r="Q1948" s="846" t="s">
        <v>6337</v>
      </c>
      <c r="R1948" s="846"/>
      <c r="S1948" s="849"/>
      <c r="T1948" s="849"/>
      <c r="U1948" s="849"/>
      <c r="V1948" s="849"/>
      <c r="W1948" s="849">
        <v>-1054080</v>
      </c>
      <c r="X1948" s="849">
        <v>-5990976</v>
      </c>
      <c r="Y1948" s="849">
        <v>-7045056</v>
      </c>
      <c r="Z1948" s="850">
        <v>-0.3528</v>
      </c>
    </row>
    <row r="1949" s="823" customFormat="1" ht="31.05" hidden="1" customHeight="1" outlineLevel="1" spans="1:26">
      <c r="A1949" s="846" t="s">
        <v>2539</v>
      </c>
      <c r="B1949" s="846" t="s">
        <v>10485</v>
      </c>
      <c r="C1949" s="846" t="s">
        <v>10559</v>
      </c>
      <c r="D1949" s="846" t="s">
        <v>8985</v>
      </c>
      <c r="E1949" s="847" t="s">
        <v>9495</v>
      </c>
      <c r="F1949" s="848" t="s">
        <v>9643</v>
      </c>
      <c r="G1949" s="846" t="s">
        <v>9446</v>
      </c>
      <c r="H1949" s="846" t="s">
        <v>7650</v>
      </c>
      <c r="I1949" s="849">
        <v>-157818.57</v>
      </c>
      <c r="J1949" s="849">
        <v>404.66</v>
      </c>
      <c r="K1949" s="849">
        <v>6910</v>
      </c>
      <c r="L1949" s="848" t="s">
        <v>9700</v>
      </c>
      <c r="M1949" s="849">
        <v>404.66</v>
      </c>
      <c r="N1949" s="849">
        <v>0</v>
      </c>
      <c r="O1949" s="849">
        <v>7300</v>
      </c>
      <c r="P1949" s="849">
        <v>-157818.57</v>
      </c>
      <c r="Q1949" s="846" t="s">
        <v>6337</v>
      </c>
      <c r="R1949" s="846"/>
      <c r="S1949" s="849"/>
      <c r="T1949" s="849"/>
      <c r="U1949" s="849"/>
      <c r="V1949" s="849"/>
      <c r="W1949" s="849">
        <v>-157818.57</v>
      </c>
      <c r="X1949" s="849">
        <v>-1398108.94</v>
      </c>
      <c r="Y1949" s="849">
        <v>-1555927.51</v>
      </c>
      <c r="Z1949" s="850">
        <v>-0.5564</v>
      </c>
    </row>
    <row r="1950" s="823" customFormat="1" ht="31.05" hidden="1" customHeight="1" outlineLevel="1" spans="1:26">
      <c r="A1950" s="846" t="s">
        <v>2539</v>
      </c>
      <c r="B1950" s="846" t="s">
        <v>10507</v>
      </c>
      <c r="C1950" s="846" t="s">
        <v>10560</v>
      </c>
      <c r="D1950" s="846" t="s">
        <v>8971</v>
      </c>
      <c r="E1950" s="847" t="s">
        <v>9495</v>
      </c>
      <c r="F1950" s="848" t="s">
        <v>9643</v>
      </c>
      <c r="G1950" s="846" t="s">
        <v>9446</v>
      </c>
      <c r="H1950" s="846" t="s">
        <v>7650</v>
      </c>
      <c r="I1950" s="849">
        <v>-14954.4</v>
      </c>
      <c r="J1950" s="849">
        <v>446.4</v>
      </c>
      <c r="K1950" s="849">
        <v>7016.5</v>
      </c>
      <c r="L1950" s="848" t="s">
        <v>10561</v>
      </c>
      <c r="M1950" s="849">
        <v>446.4</v>
      </c>
      <c r="N1950" s="849">
        <v>0</v>
      </c>
      <c r="O1950" s="849">
        <v>7050</v>
      </c>
      <c r="P1950" s="849">
        <v>-14954.4</v>
      </c>
      <c r="Q1950" s="846" t="s">
        <v>6337</v>
      </c>
      <c r="R1950" s="846"/>
      <c r="S1950" s="849"/>
      <c r="T1950" s="849"/>
      <c r="U1950" s="849"/>
      <c r="V1950" s="849"/>
      <c r="W1950" s="849">
        <v>-14954.4</v>
      </c>
      <c r="X1950" s="849">
        <v>-1566082.8</v>
      </c>
      <c r="Y1950" s="849">
        <v>-1581037.2</v>
      </c>
      <c r="Z1950" s="850">
        <v>-0.5048</v>
      </c>
    </row>
    <row r="1951" s="823" customFormat="1" ht="31.05" hidden="1" customHeight="1" outlineLevel="1" spans="1:26">
      <c r="A1951" s="846" t="s">
        <v>2539</v>
      </c>
      <c r="B1951" s="846" t="s">
        <v>10507</v>
      </c>
      <c r="C1951" s="846" t="s">
        <v>10562</v>
      </c>
      <c r="D1951" s="846" t="s">
        <v>8971</v>
      </c>
      <c r="E1951" s="847" t="s">
        <v>9495</v>
      </c>
      <c r="F1951" s="848" t="s">
        <v>9643</v>
      </c>
      <c r="G1951" s="846" t="s">
        <v>9446</v>
      </c>
      <c r="H1951" s="846" t="s">
        <v>7650</v>
      </c>
      <c r="I1951" s="849">
        <v>-70089.6</v>
      </c>
      <c r="J1951" s="849">
        <v>1017.6</v>
      </c>
      <c r="K1951" s="849">
        <v>6981.12</v>
      </c>
      <c r="L1951" s="848" t="s">
        <v>10561</v>
      </c>
      <c r="M1951" s="849">
        <v>1017.6</v>
      </c>
      <c r="N1951" s="849">
        <v>0</v>
      </c>
      <c r="O1951" s="849">
        <v>7050</v>
      </c>
      <c r="P1951" s="849">
        <v>-70089.6</v>
      </c>
      <c r="Q1951" s="846" t="s">
        <v>6337</v>
      </c>
      <c r="R1951" s="846"/>
      <c r="S1951" s="849"/>
      <c r="T1951" s="849"/>
      <c r="U1951" s="849"/>
      <c r="V1951" s="849"/>
      <c r="W1951" s="849">
        <v>-70089.6</v>
      </c>
      <c r="X1951" s="849">
        <v>-2131197</v>
      </c>
      <c r="Y1951" s="849">
        <v>-2201286.6</v>
      </c>
      <c r="Z1951" s="850">
        <v>-0.3099</v>
      </c>
    </row>
    <row r="1952" s="823" customFormat="1" ht="31.05" hidden="1" customHeight="1" outlineLevel="1" spans="1:26">
      <c r="A1952" s="846" t="s">
        <v>2539</v>
      </c>
      <c r="B1952" s="846" t="s">
        <v>10485</v>
      </c>
      <c r="C1952" s="846" t="s">
        <v>10563</v>
      </c>
      <c r="D1952" s="846" t="s">
        <v>8972</v>
      </c>
      <c r="E1952" s="847" t="s">
        <v>9495</v>
      </c>
      <c r="F1952" s="848" t="s">
        <v>9728</v>
      </c>
      <c r="G1952" s="846" t="s">
        <v>9446</v>
      </c>
      <c r="H1952" s="846" t="s">
        <v>7650</v>
      </c>
      <c r="I1952" s="849">
        <v>-180500.4</v>
      </c>
      <c r="J1952" s="849">
        <v>406.8</v>
      </c>
      <c r="K1952" s="849">
        <v>6760.84</v>
      </c>
      <c r="L1952" s="848" t="s">
        <v>10561</v>
      </c>
      <c r="M1952" s="849">
        <v>338.4</v>
      </c>
      <c r="N1952" s="849">
        <v>0</v>
      </c>
      <c r="O1952" s="849">
        <v>7300</v>
      </c>
      <c r="P1952" s="849">
        <v>-180500.4</v>
      </c>
      <c r="Q1952" s="846" t="s">
        <v>6337</v>
      </c>
      <c r="R1952" s="846"/>
      <c r="S1952" s="849"/>
      <c r="T1952" s="849"/>
      <c r="U1952" s="849"/>
      <c r="V1952" s="849"/>
      <c r="W1952" s="849">
        <v>-180500.4</v>
      </c>
      <c r="X1952" s="849">
        <v>-2289819.6</v>
      </c>
      <c r="Y1952" s="849">
        <v>-2470320</v>
      </c>
      <c r="Z1952" s="850">
        <v>-1.0788</v>
      </c>
    </row>
    <row r="1953" s="823" customFormat="1" ht="31.05" hidden="1" customHeight="1" outlineLevel="1" spans="1:26">
      <c r="A1953" s="846" t="s">
        <v>2539</v>
      </c>
      <c r="B1953" s="846" t="s">
        <v>10485</v>
      </c>
      <c r="C1953" s="846" t="s">
        <v>10564</v>
      </c>
      <c r="D1953" s="846" t="s">
        <v>8985</v>
      </c>
      <c r="E1953" s="847" t="s">
        <v>9495</v>
      </c>
      <c r="F1953" s="848" t="s">
        <v>9643</v>
      </c>
      <c r="G1953" s="846" t="s">
        <v>9446</v>
      </c>
      <c r="H1953" s="846" t="s">
        <v>7650</v>
      </c>
      <c r="I1953" s="849">
        <v>-93638.16</v>
      </c>
      <c r="J1953" s="849">
        <v>214.34</v>
      </c>
      <c r="K1953" s="849">
        <v>6863.12</v>
      </c>
      <c r="L1953" s="848" t="s">
        <v>9809</v>
      </c>
      <c r="M1953" s="849">
        <v>214.34</v>
      </c>
      <c r="N1953" s="849">
        <v>0</v>
      </c>
      <c r="O1953" s="849">
        <v>7300</v>
      </c>
      <c r="P1953" s="849">
        <v>-93638.16</v>
      </c>
      <c r="Q1953" s="846" t="s">
        <v>6337</v>
      </c>
      <c r="R1953" s="846"/>
      <c r="S1953" s="849"/>
      <c r="T1953" s="849"/>
      <c r="U1953" s="849"/>
      <c r="V1953" s="849"/>
      <c r="W1953" s="849">
        <v>-93638.16</v>
      </c>
      <c r="X1953" s="849">
        <v>-735503.67</v>
      </c>
      <c r="Y1953" s="849">
        <v>-829141.83</v>
      </c>
      <c r="Z1953" s="850">
        <v>-0.5637</v>
      </c>
    </row>
    <row r="1954" s="823" customFormat="1" ht="31.05" hidden="1" customHeight="1" outlineLevel="1" spans="1:26">
      <c r="A1954" s="846" t="s">
        <v>2539</v>
      </c>
      <c r="B1954" s="846" t="s">
        <v>10485</v>
      </c>
      <c r="C1954" s="846" t="s">
        <v>10565</v>
      </c>
      <c r="D1954" s="846" t="s">
        <v>8985</v>
      </c>
      <c r="E1954" s="847" t="s">
        <v>9495</v>
      </c>
      <c r="F1954" s="848" t="s">
        <v>9643</v>
      </c>
      <c r="G1954" s="846" t="s">
        <v>9446</v>
      </c>
      <c r="H1954" s="846" t="s">
        <v>7650</v>
      </c>
      <c r="I1954" s="849">
        <v>-474949.13</v>
      </c>
      <c r="J1954" s="849">
        <v>1681.71</v>
      </c>
      <c r="K1954" s="849">
        <v>7017.58</v>
      </c>
      <c r="L1954" s="848" t="s">
        <v>9809</v>
      </c>
      <c r="M1954" s="849">
        <v>1681.71</v>
      </c>
      <c r="N1954" s="849">
        <v>0</v>
      </c>
      <c r="O1954" s="849">
        <v>7300</v>
      </c>
      <c r="P1954" s="849">
        <v>-474949.13</v>
      </c>
      <c r="Q1954" s="846" t="s">
        <v>6337</v>
      </c>
      <c r="R1954" s="846"/>
      <c r="S1954" s="849"/>
      <c r="T1954" s="849"/>
      <c r="U1954" s="849"/>
      <c r="V1954" s="849"/>
      <c r="W1954" s="849">
        <v>-474949.13</v>
      </c>
      <c r="X1954" s="849">
        <v>-3540466.73</v>
      </c>
      <c r="Y1954" s="849">
        <v>-4015415.86</v>
      </c>
      <c r="Z1954" s="850">
        <v>-0.3402</v>
      </c>
    </row>
    <row r="1955" s="823" customFormat="1" ht="31.05" hidden="1" customHeight="1" outlineLevel="1" spans="1:26">
      <c r="A1955" s="846" t="s">
        <v>2539</v>
      </c>
      <c r="B1955" s="846" t="s">
        <v>10507</v>
      </c>
      <c r="C1955" s="846" t="s">
        <v>10566</v>
      </c>
      <c r="D1955" s="846" t="s">
        <v>8974</v>
      </c>
      <c r="E1955" s="847" t="s">
        <v>9495</v>
      </c>
      <c r="F1955" s="848" t="s">
        <v>9728</v>
      </c>
      <c r="G1955" s="846" t="s">
        <v>9446</v>
      </c>
      <c r="H1955" s="846" t="s">
        <v>7650</v>
      </c>
      <c r="I1955" s="849">
        <v>-1514040</v>
      </c>
      <c r="J1955" s="849">
        <v>7440</v>
      </c>
      <c r="K1955" s="849">
        <v>6846.5</v>
      </c>
      <c r="L1955" s="848" t="s">
        <v>9815</v>
      </c>
      <c r="M1955" s="849">
        <v>7440</v>
      </c>
      <c r="N1955" s="849">
        <v>0</v>
      </c>
      <c r="O1955" s="849">
        <v>7050</v>
      </c>
      <c r="P1955" s="849">
        <v>-1514040</v>
      </c>
      <c r="Q1955" s="846" t="s">
        <v>6337</v>
      </c>
      <c r="R1955" s="846"/>
      <c r="S1955" s="849"/>
      <c r="T1955" s="849"/>
      <c r="U1955" s="849"/>
      <c r="V1955" s="849"/>
      <c r="W1955" s="849">
        <v>-1514040</v>
      </c>
      <c r="X1955" s="849">
        <v>-50937956.64</v>
      </c>
      <c r="Y1955" s="849">
        <v>-52451996.64</v>
      </c>
      <c r="Z1955" s="850">
        <v>-1.0297</v>
      </c>
    </row>
    <row r="1956" s="823" customFormat="1" ht="31.05" hidden="1" customHeight="1" outlineLevel="1" spans="1:26">
      <c r="A1956" s="846" t="s">
        <v>2539</v>
      </c>
      <c r="B1956" s="846" t="s">
        <v>10507</v>
      </c>
      <c r="C1956" s="846" t="s">
        <v>10567</v>
      </c>
      <c r="D1956" s="846" t="s">
        <v>8974</v>
      </c>
      <c r="E1956" s="847" t="s">
        <v>9495</v>
      </c>
      <c r="F1956" s="848" t="s">
        <v>9643</v>
      </c>
      <c r="G1956" s="846" t="s">
        <v>9446</v>
      </c>
      <c r="H1956" s="846" t="s">
        <v>7650</v>
      </c>
      <c r="I1956" s="849">
        <v>-1746241.89</v>
      </c>
      <c r="J1956" s="849">
        <v>7193.76</v>
      </c>
      <c r="K1956" s="849">
        <v>6807.26</v>
      </c>
      <c r="L1956" s="848" t="s">
        <v>9815</v>
      </c>
      <c r="M1956" s="849">
        <v>7193.76</v>
      </c>
      <c r="N1956" s="849">
        <v>0</v>
      </c>
      <c r="O1956" s="849">
        <v>7050</v>
      </c>
      <c r="P1956" s="849">
        <v>-1746241.89</v>
      </c>
      <c r="Q1956" s="846" t="s">
        <v>6337</v>
      </c>
      <c r="R1956" s="846"/>
      <c r="S1956" s="849"/>
      <c r="T1956" s="849"/>
      <c r="U1956" s="849"/>
      <c r="V1956" s="849"/>
      <c r="W1956" s="849">
        <v>-1746241.89</v>
      </c>
      <c r="X1956" s="849">
        <v>-48969794.31</v>
      </c>
      <c r="Y1956" s="849">
        <v>-50716036.2</v>
      </c>
      <c r="Z1956" s="850">
        <v>-1.0357</v>
      </c>
    </row>
    <row r="1957" s="823" customFormat="1" ht="31.05" hidden="1" customHeight="1" outlineLevel="1" spans="1:26">
      <c r="A1957" s="846" t="s">
        <v>2539</v>
      </c>
      <c r="B1957" s="846" t="s">
        <v>10485</v>
      </c>
      <c r="C1957" s="846" t="s">
        <v>10568</v>
      </c>
      <c r="D1957" s="846" t="s">
        <v>8972</v>
      </c>
      <c r="E1957" s="847" t="s">
        <v>9495</v>
      </c>
      <c r="F1957" s="848" t="s">
        <v>9728</v>
      </c>
      <c r="G1957" s="846" t="s">
        <v>9446</v>
      </c>
      <c r="H1957" s="846" t="s">
        <v>7650</v>
      </c>
      <c r="I1957" s="849">
        <v>5845.5</v>
      </c>
      <c r="J1957" s="849">
        <v>27</v>
      </c>
      <c r="K1957" s="849">
        <v>7516.5</v>
      </c>
      <c r="L1957" s="848" t="s">
        <v>9815</v>
      </c>
      <c r="M1957" s="849">
        <v>27</v>
      </c>
      <c r="N1957" s="849">
        <v>0</v>
      </c>
      <c r="O1957" s="849">
        <v>7300</v>
      </c>
      <c r="P1957" s="849">
        <v>5845.5</v>
      </c>
      <c r="Q1957" s="846" t="s">
        <v>6337</v>
      </c>
      <c r="R1957" s="846"/>
      <c r="S1957" s="849"/>
      <c r="T1957" s="849"/>
      <c r="U1957" s="849"/>
      <c r="V1957" s="849"/>
      <c r="W1957" s="849">
        <v>5845.5</v>
      </c>
      <c r="X1957" s="849">
        <v>-202945.5</v>
      </c>
      <c r="Y1957" s="849">
        <v>-197100</v>
      </c>
      <c r="Z1957" s="850">
        <v>-0.9712</v>
      </c>
    </row>
    <row r="1958" s="823" customFormat="1" ht="31.05" hidden="1" customHeight="1" outlineLevel="1" spans="1:26">
      <c r="A1958" s="846" t="s">
        <v>2539</v>
      </c>
      <c r="B1958" s="846" t="s">
        <v>10485</v>
      </c>
      <c r="C1958" s="846" t="s">
        <v>10569</v>
      </c>
      <c r="D1958" s="846" t="s">
        <v>8985</v>
      </c>
      <c r="E1958" s="847" t="s">
        <v>9495</v>
      </c>
      <c r="F1958" s="848" t="s">
        <v>9747</v>
      </c>
      <c r="G1958" s="846" t="s">
        <v>9446</v>
      </c>
      <c r="H1958" s="846" t="s">
        <v>7650</v>
      </c>
      <c r="I1958" s="849">
        <v>-13877.29</v>
      </c>
      <c r="J1958" s="849">
        <v>198.25</v>
      </c>
      <c r="K1958" s="849">
        <v>7230</v>
      </c>
      <c r="L1958" s="848" t="s">
        <v>9815</v>
      </c>
      <c r="M1958" s="849">
        <v>198.25</v>
      </c>
      <c r="N1958" s="849">
        <v>0</v>
      </c>
      <c r="O1958" s="849">
        <v>7300</v>
      </c>
      <c r="P1958" s="849">
        <v>-13877.29</v>
      </c>
      <c r="Q1958" s="846" t="s">
        <v>6337</v>
      </c>
      <c r="R1958" s="846"/>
      <c r="S1958" s="849"/>
      <c r="T1958" s="849"/>
      <c r="U1958" s="849"/>
      <c r="V1958" s="849"/>
      <c r="W1958" s="849">
        <v>-13877.29</v>
      </c>
      <c r="X1958" s="849">
        <v>-716664.72</v>
      </c>
      <c r="Y1958" s="849">
        <v>-730542.01</v>
      </c>
      <c r="Z1958" s="850">
        <v>-0.5097</v>
      </c>
    </row>
    <row r="1959" s="823" customFormat="1" ht="31.05" hidden="1" customHeight="1" outlineLevel="1" spans="1:26">
      <c r="A1959" s="846" t="s">
        <v>2539</v>
      </c>
      <c r="B1959" s="846" t="s">
        <v>10485</v>
      </c>
      <c r="C1959" s="846" t="s">
        <v>10570</v>
      </c>
      <c r="D1959" s="846" t="s">
        <v>8985</v>
      </c>
      <c r="E1959" s="847" t="s">
        <v>9495</v>
      </c>
      <c r="F1959" s="848" t="s">
        <v>9747</v>
      </c>
      <c r="G1959" s="846" t="s">
        <v>9446</v>
      </c>
      <c r="H1959" s="846" t="s">
        <v>7650</v>
      </c>
      <c r="I1959" s="849">
        <v>13073.19</v>
      </c>
      <c r="J1959" s="849">
        <v>175.28</v>
      </c>
      <c r="K1959" s="849">
        <v>7374.58</v>
      </c>
      <c r="L1959" s="848" t="s">
        <v>9815</v>
      </c>
      <c r="M1959" s="849">
        <v>175.28</v>
      </c>
      <c r="N1959" s="849">
        <v>0</v>
      </c>
      <c r="O1959" s="849">
        <v>7300</v>
      </c>
      <c r="P1959" s="849">
        <v>13073.19</v>
      </c>
      <c r="Q1959" s="846" t="s">
        <v>6337</v>
      </c>
      <c r="R1959" s="846"/>
      <c r="S1959" s="849"/>
      <c r="T1959" s="849"/>
      <c r="U1959" s="849"/>
      <c r="V1959" s="849"/>
      <c r="W1959" s="849">
        <v>13073.19</v>
      </c>
      <c r="X1959" s="849">
        <v>-646306.75</v>
      </c>
      <c r="Y1959" s="849">
        <v>-633233.56</v>
      </c>
      <c r="Z1959" s="850">
        <v>-0.4899</v>
      </c>
    </row>
    <row r="1960" s="823" customFormat="1" ht="31.05" hidden="1" customHeight="1" outlineLevel="1" spans="1:26">
      <c r="A1960" s="846" t="s">
        <v>2539</v>
      </c>
      <c r="B1960" s="846" t="s">
        <v>2552</v>
      </c>
      <c r="C1960" s="846" t="s">
        <v>4664</v>
      </c>
      <c r="D1960" s="846" t="s">
        <v>4665</v>
      </c>
      <c r="E1960" s="847" t="s">
        <v>9495</v>
      </c>
      <c r="F1960" s="848" t="s">
        <v>9486</v>
      </c>
      <c r="G1960" s="846" t="s">
        <v>9446</v>
      </c>
      <c r="H1960" s="846" t="s">
        <v>7650</v>
      </c>
      <c r="I1960" s="849">
        <v>246400</v>
      </c>
      <c r="J1960" s="849">
        <v>2200</v>
      </c>
      <c r="K1960" s="849">
        <v>6300</v>
      </c>
      <c r="L1960" s="848" t="s">
        <v>9894</v>
      </c>
      <c r="M1960" s="849">
        <v>2200</v>
      </c>
      <c r="N1960" s="849">
        <v>0</v>
      </c>
      <c r="O1960" s="849">
        <v>6188</v>
      </c>
      <c r="P1960" s="849">
        <v>246400</v>
      </c>
      <c r="Q1960" s="846" t="s">
        <v>6337</v>
      </c>
      <c r="R1960" s="846"/>
      <c r="S1960" s="849"/>
      <c r="T1960" s="849"/>
      <c r="U1960" s="849"/>
      <c r="V1960" s="849"/>
      <c r="W1960" s="849">
        <v>246400</v>
      </c>
      <c r="X1960" s="849">
        <v>7686000</v>
      </c>
      <c r="Y1960" s="849">
        <v>7439600</v>
      </c>
      <c r="Z1960" s="850">
        <v>0.5368</v>
      </c>
    </row>
    <row r="1961" s="823" customFormat="1" ht="31.05" hidden="1" customHeight="1" outlineLevel="1" spans="1:26">
      <c r="A1961" s="846" t="s">
        <v>2539</v>
      </c>
      <c r="B1961" s="846" t="s">
        <v>10507</v>
      </c>
      <c r="C1961" s="846" t="s">
        <v>10571</v>
      </c>
      <c r="D1961" s="846" t="s">
        <v>8974</v>
      </c>
      <c r="E1961" s="847" t="s">
        <v>9495</v>
      </c>
      <c r="F1961" s="848" t="s">
        <v>9747</v>
      </c>
      <c r="G1961" s="846" t="s">
        <v>9446</v>
      </c>
      <c r="H1961" s="846" t="s">
        <v>7650</v>
      </c>
      <c r="I1961" s="849">
        <v>-485318.4</v>
      </c>
      <c r="J1961" s="849">
        <v>2630.4</v>
      </c>
      <c r="K1961" s="849">
        <v>6865.5</v>
      </c>
      <c r="L1961" s="848" t="s">
        <v>9894</v>
      </c>
      <c r="M1961" s="849">
        <v>2630.4</v>
      </c>
      <c r="N1961" s="849">
        <v>0</v>
      </c>
      <c r="O1961" s="849">
        <v>7050</v>
      </c>
      <c r="P1961" s="849">
        <v>-485318.4</v>
      </c>
      <c r="Q1961" s="846" t="s">
        <v>6337</v>
      </c>
      <c r="R1961" s="846"/>
      <c r="S1961" s="849"/>
      <c r="T1961" s="849"/>
      <c r="U1961" s="849"/>
      <c r="V1961" s="849"/>
      <c r="W1961" s="849">
        <v>-485318.4</v>
      </c>
      <c r="X1961" s="849">
        <v>-18059001.6</v>
      </c>
      <c r="Y1961" s="849">
        <v>-18544320</v>
      </c>
      <c r="Z1961" s="850">
        <v>-1.0269</v>
      </c>
    </row>
    <row r="1962" s="823" customFormat="1" ht="31.05" hidden="1" customHeight="1" outlineLevel="1" spans="1:26">
      <c r="A1962" s="846" t="s">
        <v>2539</v>
      </c>
      <c r="B1962" s="846" t="s">
        <v>10507</v>
      </c>
      <c r="C1962" s="846" t="s">
        <v>10572</v>
      </c>
      <c r="D1962" s="846" t="s">
        <v>8970</v>
      </c>
      <c r="E1962" s="847" t="s">
        <v>9495</v>
      </c>
      <c r="F1962" s="848" t="s">
        <v>9747</v>
      </c>
      <c r="G1962" s="846" t="s">
        <v>9446</v>
      </c>
      <c r="H1962" s="846" t="s">
        <v>7650</v>
      </c>
      <c r="I1962" s="849">
        <v>21156.86</v>
      </c>
      <c r="J1962" s="849">
        <v>2553.33</v>
      </c>
      <c r="K1962" s="849">
        <v>7058.29</v>
      </c>
      <c r="L1962" s="848" t="s">
        <v>9894</v>
      </c>
      <c r="M1962" s="849">
        <v>2553.33</v>
      </c>
      <c r="N1962" s="849">
        <v>0</v>
      </c>
      <c r="O1962" s="849">
        <v>7050</v>
      </c>
      <c r="P1962" s="849">
        <v>21156.86</v>
      </c>
      <c r="Q1962" s="846" t="s">
        <v>6337</v>
      </c>
      <c r="R1962" s="846"/>
      <c r="S1962" s="849"/>
      <c r="T1962" s="849"/>
      <c r="U1962" s="849"/>
      <c r="V1962" s="849"/>
      <c r="W1962" s="849">
        <v>21156.86</v>
      </c>
      <c r="X1962" s="849">
        <v>-18022140.41</v>
      </c>
      <c r="Y1962" s="849">
        <v>-18000983.55</v>
      </c>
      <c r="Z1962" s="850">
        <v>-0.9988</v>
      </c>
    </row>
    <row r="1963" s="823" customFormat="1" ht="31.05" hidden="1" customHeight="1" outlineLevel="1" spans="1:26">
      <c r="A1963" s="846" t="s">
        <v>2539</v>
      </c>
      <c r="B1963" s="846" t="s">
        <v>10507</v>
      </c>
      <c r="C1963" s="846" t="s">
        <v>10573</v>
      </c>
      <c r="D1963" s="846" t="s">
        <v>8974</v>
      </c>
      <c r="E1963" s="847" t="s">
        <v>9495</v>
      </c>
      <c r="F1963" s="848" t="s">
        <v>9747</v>
      </c>
      <c r="G1963" s="846" t="s">
        <v>9446</v>
      </c>
      <c r="H1963" s="846" t="s">
        <v>7650</v>
      </c>
      <c r="I1963" s="849">
        <v>22096.8</v>
      </c>
      <c r="J1963" s="849">
        <v>1339.2</v>
      </c>
      <c r="K1963" s="849">
        <v>7066.5</v>
      </c>
      <c r="L1963" s="848" t="s">
        <v>9580</v>
      </c>
      <c r="M1963" s="849">
        <v>1339.2</v>
      </c>
      <c r="N1963" s="849">
        <v>0</v>
      </c>
      <c r="O1963" s="849">
        <v>7050</v>
      </c>
      <c r="P1963" s="849">
        <v>22096.8</v>
      </c>
      <c r="Q1963" s="846" t="s">
        <v>6337</v>
      </c>
      <c r="R1963" s="846"/>
      <c r="S1963" s="849"/>
      <c r="T1963" s="849"/>
      <c r="U1963" s="849"/>
      <c r="V1963" s="849"/>
      <c r="W1963" s="849">
        <v>22096.8</v>
      </c>
      <c r="X1963" s="849">
        <v>-9463456.8</v>
      </c>
      <c r="Y1963" s="849">
        <v>-9441360</v>
      </c>
      <c r="Z1963" s="850">
        <v>-0.9977</v>
      </c>
    </row>
    <row r="1964" s="823" customFormat="1" ht="31.05" hidden="1" customHeight="1" outlineLevel="1" spans="1:26">
      <c r="A1964" s="846" t="s">
        <v>2539</v>
      </c>
      <c r="B1964" s="846" t="s">
        <v>10507</v>
      </c>
      <c r="C1964" s="846" t="s">
        <v>10574</v>
      </c>
      <c r="D1964" s="846" t="s">
        <v>8974</v>
      </c>
      <c r="E1964" s="847" t="s">
        <v>9495</v>
      </c>
      <c r="F1964" s="848" t="s">
        <v>9747</v>
      </c>
      <c r="G1964" s="846" t="s">
        <v>9446</v>
      </c>
      <c r="H1964" s="846" t="s">
        <v>7650</v>
      </c>
      <c r="I1964" s="849">
        <v>6463.8</v>
      </c>
      <c r="J1964" s="849">
        <v>97.2</v>
      </c>
      <c r="K1964" s="849">
        <v>7116.5</v>
      </c>
      <c r="L1964" s="848" t="s">
        <v>9580</v>
      </c>
      <c r="M1964" s="849">
        <v>97.2</v>
      </c>
      <c r="N1964" s="849">
        <v>0</v>
      </c>
      <c r="O1964" s="849">
        <v>7050</v>
      </c>
      <c r="P1964" s="849">
        <v>6463.8</v>
      </c>
      <c r="Q1964" s="846" t="s">
        <v>6337</v>
      </c>
      <c r="R1964" s="846"/>
      <c r="S1964" s="849"/>
      <c r="T1964" s="849"/>
      <c r="U1964" s="849"/>
      <c r="V1964" s="849"/>
      <c r="W1964" s="849">
        <v>6463.8</v>
      </c>
      <c r="X1964" s="849">
        <v>-691723.8</v>
      </c>
      <c r="Y1964" s="849">
        <v>-685260</v>
      </c>
      <c r="Z1964" s="850">
        <v>-0.9907</v>
      </c>
    </row>
    <row r="1965" s="823" customFormat="1" ht="31.05" hidden="1" customHeight="1" outlineLevel="1" spans="1:26">
      <c r="A1965" s="846" t="s">
        <v>2539</v>
      </c>
      <c r="B1965" s="846" t="s">
        <v>7304</v>
      </c>
      <c r="C1965" s="846" t="s">
        <v>10575</v>
      </c>
      <c r="D1965" s="846" t="s">
        <v>8976</v>
      </c>
      <c r="E1965" s="847" t="s">
        <v>9495</v>
      </c>
      <c r="F1965" s="848" t="s">
        <v>8074</v>
      </c>
      <c r="G1965" s="846" t="s">
        <v>9446</v>
      </c>
      <c r="H1965" s="846" t="s">
        <v>7650</v>
      </c>
      <c r="I1965" s="849">
        <v>234234</v>
      </c>
      <c r="J1965" s="849">
        <v>6006</v>
      </c>
      <c r="K1965" s="849">
        <v>844</v>
      </c>
      <c r="L1965" s="848" t="s">
        <v>9661</v>
      </c>
      <c r="M1965" s="849">
        <v>6006</v>
      </c>
      <c r="N1965" s="849">
        <v>0</v>
      </c>
      <c r="O1965" s="849">
        <v>805</v>
      </c>
      <c r="P1965" s="849">
        <v>234234</v>
      </c>
      <c r="Q1965" s="846" t="s">
        <v>6337</v>
      </c>
      <c r="R1965" s="846"/>
      <c r="S1965" s="849"/>
      <c r="T1965" s="849"/>
      <c r="U1965" s="849"/>
      <c r="V1965" s="849"/>
      <c r="W1965" s="849">
        <v>234234</v>
      </c>
      <c r="X1965" s="849">
        <v>0</v>
      </c>
      <c r="Y1965" s="849">
        <v>234234</v>
      </c>
      <c r="Z1965" s="850">
        <v>0.0462</v>
      </c>
    </row>
    <row r="1966" s="823" customFormat="1" ht="31.05" hidden="1" customHeight="1" outlineLevel="1" spans="1:26">
      <c r="A1966" s="846" t="s">
        <v>2539</v>
      </c>
      <c r="B1966" s="846" t="s">
        <v>8613</v>
      </c>
      <c r="C1966" s="846" t="s">
        <v>10576</v>
      </c>
      <c r="D1966" s="846" t="s">
        <v>8938</v>
      </c>
      <c r="E1966" s="847" t="s">
        <v>9764</v>
      </c>
      <c r="F1966" s="848" t="s">
        <v>9987</v>
      </c>
      <c r="G1966" s="846" t="s">
        <v>9446</v>
      </c>
      <c r="H1966" s="846" t="s">
        <v>7650</v>
      </c>
      <c r="I1966" s="849">
        <v>-428597.16</v>
      </c>
      <c r="J1966" s="849">
        <v>3000</v>
      </c>
      <c r="K1966" s="849">
        <v>530</v>
      </c>
      <c r="L1966" s="848" t="s">
        <v>10577</v>
      </c>
      <c r="M1966" s="849">
        <v>3000</v>
      </c>
      <c r="N1966" s="849">
        <v>0</v>
      </c>
      <c r="O1966" s="849">
        <v>636.58</v>
      </c>
      <c r="P1966" s="849">
        <v>-428597.16</v>
      </c>
      <c r="Q1966" s="846" t="s">
        <v>6337</v>
      </c>
      <c r="R1966" s="846"/>
      <c r="S1966" s="849"/>
      <c r="T1966" s="849"/>
      <c r="U1966" s="849"/>
      <c r="V1966" s="849"/>
      <c r="W1966" s="849">
        <v>-428597.16</v>
      </c>
      <c r="X1966" s="849">
        <v>0</v>
      </c>
      <c r="Y1966" s="849">
        <v>-428597.16</v>
      </c>
      <c r="Z1966" s="850">
        <v>-0.2894</v>
      </c>
    </row>
    <row r="1967" s="823" customFormat="1" ht="31.05" hidden="1" customHeight="1" outlineLevel="1" spans="1:26">
      <c r="A1967" s="846" t="s">
        <v>2539</v>
      </c>
      <c r="B1967" s="846" t="s">
        <v>7292</v>
      </c>
      <c r="C1967" s="846" t="s">
        <v>10578</v>
      </c>
      <c r="D1967" s="846" t="s">
        <v>8954</v>
      </c>
      <c r="E1967" s="847" t="s">
        <v>9495</v>
      </c>
      <c r="F1967" s="848" t="s">
        <v>9747</v>
      </c>
      <c r="G1967" s="846" t="s">
        <v>9769</v>
      </c>
      <c r="H1967" s="846" t="s">
        <v>9770</v>
      </c>
      <c r="I1967" s="849">
        <v>-87680</v>
      </c>
      <c r="J1967" s="849">
        <v>496000</v>
      </c>
      <c r="K1967" s="849">
        <v>10.6</v>
      </c>
      <c r="L1967" s="848" t="s">
        <v>9618</v>
      </c>
      <c r="M1967" s="849">
        <v>496000</v>
      </c>
      <c r="N1967" s="849">
        <v>0</v>
      </c>
      <c r="O1967" s="849">
        <v>10.78</v>
      </c>
      <c r="P1967" s="849">
        <v>-87680</v>
      </c>
      <c r="Q1967" s="846" t="s">
        <v>6337</v>
      </c>
      <c r="R1967" s="846"/>
      <c r="S1967" s="849"/>
      <c r="T1967" s="849"/>
      <c r="U1967" s="849"/>
      <c r="V1967" s="849"/>
      <c r="W1967" s="849">
        <v>-87680</v>
      </c>
      <c r="X1967" s="849">
        <v>0</v>
      </c>
      <c r="Y1967" s="849">
        <v>-87680</v>
      </c>
      <c r="Z1967" s="850">
        <v>-0.0167</v>
      </c>
    </row>
    <row r="1968" s="823" customFormat="1" ht="31.05" hidden="1" customHeight="1" outlineLevel="1" spans="1:26">
      <c r="A1968" s="846" t="s">
        <v>2539</v>
      </c>
      <c r="B1968" s="846" t="s">
        <v>2552</v>
      </c>
      <c r="C1968" s="846" t="s">
        <v>10579</v>
      </c>
      <c r="D1968" s="846" t="s">
        <v>7307</v>
      </c>
      <c r="E1968" s="847" t="s">
        <v>9445</v>
      </c>
      <c r="F1968" s="848" t="s">
        <v>8074</v>
      </c>
      <c r="G1968" s="846" t="s">
        <v>9446</v>
      </c>
      <c r="H1968" s="846" t="s">
        <v>7650</v>
      </c>
      <c r="I1968" s="849">
        <v>-323400</v>
      </c>
      <c r="J1968" s="849">
        <v>1100</v>
      </c>
      <c r="K1968" s="849">
        <v>6290</v>
      </c>
      <c r="L1968" s="848" t="s">
        <v>9618</v>
      </c>
      <c r="M1968" s="849">
        <v>550</v>
      </c>
      <c r="N1968" s="849">
        <v>0</v>
      </c>
      <c r="O1968" s="849">
        <v>6188</v>
      </c>
      <c r="P1968" s="849">
        <v>-323400</v>
      </c>
      <c r="Q1968" s="846" t="s">
        <v>6337</v>
      </c>
      <c r="R1968" s="846"/>
      <c r="S1968" s="849"/>
      <c r="T1968" s="849"/>
      <c r="U1968" s="849"/>
      <c r="V1968" s="849"/>
      <c r="W1968" s="849">
        <v>-323400</v>
      </c>
      <c r="X1968" s="849">
        <v>691900</v>
      </c>
      <c r="Y1968" s="849">
        <v>1015300</v>
      </c>
      <c r="Z1968" s="850">
        <v>0.3296</v>
      </c>
    </row>
    <row r="1969" s="823" customFormat="1" ht="31.05" hidden="1" customHeight="1" outlineLevel="1" spans="1:26">
      <c r="A1969" s="846" t="s">
        <v>2539</v>
      </c>
      <c r="B1969" s="846" t="s">
        <v>2552</v>
      </c>
      <c r="C1969" s="846" t="s">
        <v>10580</v>
      </c>
      <c r="D1969" s="846" t="s">
        <v>7307</v>
      </c>
      <c r="E1969" s="847" t="s">
        <v>9445</v>
      </c>
      <c r="F1969" s="848" t="s">
        <v>9632</v>
      </c>
      <c r="G1969" s="846" t="s">
        <v>9446</v>
      </c>
      <c r="H1969" s="846" t="s">
        <v>7650</v>
      </c>
      <c r="I1969" s="849">
        <v>0</v>
      </c>
      <c r="J1969" s="849">
        <v>2200</v>
      </c>
      <c r="K1969" s="849">
        <v>6290</v>
      </c>
      <c r="L1969" s="848" t="s">
        <v>9618</v>
      </c>
      <c r="M1969" s="849">
        <v>0</v>
      </c>
      <c r="N1969" s="849">
        <v>0</v>
      </c>
      <c r="O1969" s="849">
        <v>6188</v>
      </c>
      <c r="P1969" s="849">
        <v>0</v>
      </c>
      <c r="Q1969" s="846" t="s">
        <v>6337</v>
      </c>
      <c r="R1969" s="846"/>
      <c r="S1969" s="849"/>
      <c r="T1969" s="849"/>
      <c r="U1969" s="849"/>
      <c r="V1969" s="849"/>
      <c r="W1969" s="849">
        <v>0</v>
      </c>
      <c r="X1969" s="849">
        <v>1383800</v>
      </c>
      <c r="Y1969" s="849">
        <v>1383800</v>
      </c>
      <c r="Z1969" s="850">
        <v>9.9999</v>
      </c>
    </row>
    <row r="1970" s="823" customFormat="1" ht="31.05" hidden="1" customHeight="1" outlineLevel="1" spans="1:26">
      <c r="A1970" s="846" t="s">
        <v>2539</v>
      </c>
      <c r="B1970" s="846" t="s">
        <v>2552</v>
      </c>
      <c r="C1970" s="846" t="s">
        <v>10581</v>
      </c>
      <c r="D1970" s="846" t="s">
        <v>8959</v>
      </c>
      <c r="E1970" s="847" t="s">
        <v>9495</v>
      </c>
      <c r="F1970" s="848" t="s">
        <v>9728</v>
      </c>
      <c r="G1970" s="846" t="s">
        <v>9446</v>
      </c>
      <c r="H1970" s="846" t="s">
        <v>7650</v>
      </c>
      <c r="I1970" s="849">
        <v>-183744</v>
      </c>
      <c r="J1970" s="849">
        <v>638</v>
      </c>
      <c r="K1970" s="849">
        <v>5900</v>
      </c>
      <c r="L1970" s="848" t="s">
        <v>9618</v>
      </c>
      <c r="M1970" s="849">
        <v>638</v>
      </c>
      <c r="N1970" s="849">
        <v>0</v>
      </c>
      <c r="O1970" s="849">
        <v>6188</v>
      </c>
      <c r="P1970" s="849">
        <v>-183744</v>
      </c>
      <c r="Q1970" s="846" t="s">
        <v>6337</v>
      </c>
      <c r="R1970" s="846"/>
      <c r="S1970" s="849"/>
      <c r="T1970" s="849"/>
      <c r="U1970" s="849"/>
      <c r="V1970" s="849"/>
      <c r="W1970" s="849">
        <v>-183744</v>
      </c>
      <c r="X1970" s="849">
        <v>0</v>
      </c>
      <c r="Y1970" s="849">
        <v>-183744</v>
      </c>
      <c r="Z1970" s="850">
        <v>-0.0488</v>
      </c>
    </row>
    <row r="1971" s="823" customFormat="1" ht="31.05" hidden="1" customHeight="1" outlineLevel="1" spans="1:26">
      <c r="A1971" s="846" t="s">
        <v>2539</v>
      </c>
      <c r="B1971" s="846" t="s">
        <v>2552</v>
      </c>
      <c r="C1971" s="846" t="s">
        <v>10582</v>
      </c>
      <c r="D1971" s="846" t="s">
        <v>7295</v>
      </c>
      <c r="E1971" s="847" t="s">
        <v>9445</v>
      </c>
      <c r="F1971" s="848" t="s">
        <v>9632</v>
      </c>
      <c r="G1971" s="846" t="s">
        <v>9446</v>
      </c>
      <c r="H1971" s="846" t="s">
        <v>7650</v>
      </c>
      <c r="I1971" s="849">
        <v>0</v>
      </c>
      <c r="J1971" s="849">
        <v>3300</v>
      </c>
      <c r="K1971" s="849">
        <v>6300</v>
      </c>
      <c r="L1971" s="848" t="s">
        <v>9618</v>
      </c>
      <c r="M1971" s="849">
        <v>0</v>
      </c>
      <c r="N1971" s="849">
        <v>0</v>
      </c>
      <c r="O1971" s="849">
        <v>6188</v>
      </c>
      <c r="P1971" s="849">
        <v>0</v>
      </c>
      <c r="Q1971" s="846" t="s">
        <v>6337</v>
      </c>
      <c r="R1971" s="846"/>
      <c r="S1971" s="849"/>
      <c r="T1971" s="849"/>
      <c r="U1971" s="849"/>
      <c r="V1971" s="849"/>
      <c r="W1971" s="849">
        <v>0</v>
      </c>
      <c r="X1971" s="849">
        <v>2079000</v>
      </c>
      <c r="Y1971" s="849">
        <v>2079000</v>
      </c>
      <c r="Z1971" s="850">
        <v>9.9999</v>
      </c>
    </row>
    <row r="1972" s="823" customFormat="1" ht="31.05" hidden="1" customHeight="1" outlineLevel="1" spans="1:26">
      <c r="A1972" s="846" t="s">
        <v>2539</v>
      </c>
      <c r="B1972" s="846" t="s">
        <v>7310</v>
      </c>
      <c r="C1972" s="846" t="s">
        <v>7308</v>
      </c>
      <c r="D1972" s="846" t="s">
        <v>7309</v>
      </c>
      <c r="E1972" s="847" t="s">
        <v>9495</v>
      </c>
      <c r="F1972" s="848" t="s">
        <v>9628</v>
      </c>
      <c r="G1972" s="846" t="s">
        <v>9446</v>
      </c>
      <c r="H1972" s="846" t="s">
        <v>7650</v>
      </c>
      <c r="I1972" s="849">
        <v>-2330160</v>
      </c>
      <c r="J1972" s="849">
        <v>5000</v>
      </c>
      <c r="K1972" s="849">
        <v>5475</v>
      </c>
      <c r="L1972" s="848" t="s">
        <v>10260</v>
      </c>
      <c r="M1972" s="849">
        <v>4088</v>
      </c>
      <c r="N1972" s="849">
        <v>0</v>
      </c>
      <c r="O1972" s="849">
        <v>6045</v>
      </c>
      <c r="P1972" s="849">
        <v>-2330160</v>
      </c>
      <c r="Q1972" s="846" t="s">
        <v>6337</v>
      </c>
      <c r="R1972" s="846"/>
      <c r="S1972" s="849"/>
      <c r="T1972" s="849"/>
      <c r="U1972" s="849"/>
      <c r="V1972" s="849"/>
      <c r="W1972" s="849">
        <v>-2330160</v>
      </c>
      <c r="X1972" s="849">
        <v>0</v>
      </c>
      <c r="Y1972" s="849">
        <v>2330160</v>
      </c>
      <c r="Z1972" s="850">
        <v>0.1041</v>
      </c>
    </row>
    <row r="1973" s="823" customFormat="1" ht="31.05" hidden="1" customHeight="1" outlineLevel="1" spans="1:26">
      <c r="A1973" s="846" t="s">
        <v>2539</v>
      </c>
      <c r="B1973" s="846" t="s">
        <v>2552</v>
      </c>
      <c r="C1973" s="846" t="s">
        <v>10583</v>
      </c>
      <c r="D1973" s="846" t="s">
        <v>8990</v>
      </c>
      <c r="E1973" s="847" t="s">
        <v>9764</v>
      </c>
      <c r="F1973" s="848" t="s">
        <v>8187</v>
      </c>
      <c r="G1973" s="846" t="s">
        <v>9446</v>
      </c>
      <c r="H1973" s="846" t="s">
        <v>7650</v>
      </c>
      <c r="I1973" s="849">
        <v>0</v>
      </c>
      <c r="J1973" s="849">
        <v>5000.6</v>
      </c>
      <c r="K1973" s="849">
        <v>5750</v>
      </c>
      <c r="L1973" s="848" t="s">
        <v>10584</v>
      </c>
      <c r="M1973" s="849">
        <v>0</v>
      </c>
      <c r="N1973" s="849">
        <v>0</v>
      </c>
      <c r="O1973" s="849">
        <v>6188</v>
      </c>
      <c r="P1973" s="849">
        <v>0</v>
      </c>
      <c r="Q1973" s="846" t="s">
        <v>6337</v>
      </c>
      <c r="R1973" s="846"/>
      <c r="S1973" s="849"/>
      <c r="T1973" s="849"/>
      <c r="U1973" s="849"/>
      <c r="V1973" s="849"/>
      <c r="W1973" s="849">
        <v>0</v>
      </c>
      <c r="X1973" s="849">
        <v>0</v>
      </c>
      <c r="Y1973" s="849">
        <v>0</v>
      </c>
      <c r="Z1973" s="850">
        <v>0</v>
      </c>
    </row>
    <row r="1974" s="823" customFormat="1" ht="31.05" hidden="1" customHeight="1" outlineLevel="1" spans="1:26">
      <c r="A1974" s="846" t="s">
        <v>2539</v>
      </c>
      <c r="B1974" s="846" t="s">
        <v>2552</v>
      </c>
      <c r="C1974" s="846" t="s">
        <v>10585</v>
      </c>
      <c r="D1974" s="846" t="s">
        <v>8959</v>
      </c>
      <c r="E1974" s="847" t="s">
        <v>9495</v>
      </c>
      <c r="F1974" s="848" t="s">
        <v>9728</v>
      </c>
      <c r="G1974" s="846" t="s">
        <v>9446</v>
      </c>
      <c r="H1974" s="846" t="s">
        <v>7650</v>
      </c>
      <c r="I1974" s="849">
        <v>-183744</v>
      </c>
      <c r="J1974" s="849">
        <v>638</v>
      </c>
      <c r="K1974" s="849">
        <v>5900</v>
      </c>
      <c r="L1974" s="848" t="s">
        <v>9616</v>
      </c>
      <c r="M1974" s="849">
        <v>638</v>
      </c>
      <c r="N1974" s="849">
        <v>0</v>
      </c>
      <c r="O1974" s="849">
        <v>6188</v>
      </c>
      <c r="P1974" s="849">
        <v>-183744</v>
      </c>
      <c r="Q1974" s="846" t="s">
        <v>6337</v>
      </c>
      <c r="R1974" s="846"/>
      <c r="S1974" s="849"/>
      <c r="T1974" s="849"/>
      <c r="U1974" s="849"/>
      <c r="V1974" s="849"/>
      <c r="W1974" s="849">
        <v>-183744</v>
      </c>
      <c r="X1974" s="849">
        <v>0</v>
      </c>
      <c r="Y1974" s="849">
        <v>-183744</v>
      </c>
      <c r="Z1974" s="850">
        <v>-0.0488</v>
      </c>
    </row>
    <row r="1975" s="823" customFormat="1" ht="31.05" hidden="1" customHeight="1" outlineLevel="1" spans="1:26">
      <c r="A1975" s="846" t="s">
        <v>2539</v>
      </c>
      <c r="B1975" s="846" t="s">
        <v>2552</v>
      </c>
      <c r="C1975" s="846" t="s">
        <v>10586</v>
      </c>
      <c r="D1975" s="846" t="s">
        <v>8995</v>
      </c>
      <c r="E1975" s="847" t="s">
        <v>9495</v>
      </c>
      <c r="F1975" s="848" t="s">
        <v>9728</v>
      </c>
      <c r="G1975" s="846" t="s">
        <v>9446</v>
      </c>
      <c r="H1975" s="846" t="s">
        <v>7650</v>
      </c>
      <c r="I1975" s="849">
        <v>-316800</v>
      </c>
      <c r="J1975" s="849">
        <v>1100</v>
      </c>
      <c r="K1975" s="849">
        <v>5900</v>
      </c>
      <c r="L1975" s="848" t="s">
        <v>9616</v>
      </c>
      <c r="M1975" s="849">
        <v>1100</v>
      </c>
      <c r="N1975" s="849">
        <v>0</v>
      </c>
      <c r="O1975" s="849">
        <v>6188</v>
      </c>
      <c r="P1975" s="849">
        <v>-316800</v>
      </c>
      <c r="Q1975" s="846" t="s">
        <v>6337</v>
      </c>
      <c r="R1975" s="846"/>
      <c r="S1975" s="849"/>
      <c r="T1975" s="849"/>
      <c r="U1975" s="849"/>
      <c r="V1975" s="849"/>
      <c r="W1975" s="849">
        <v>-316800</v>
      </c>
      <c r="X1975" s="849">
        <v>0</v>
      </c>
      <c r="Y1975" s="849">
        <v>-316800</v>
      </c>
      <c r="Z1975" s="850">
        <v>-0.0488</v>
      </c>
    </row>
    <row r="1976" s="823" customFormat="1" ht="31.05" hidden="1" customHeight="1" outlineLevel="1" spans="1:26">
      <c r="A1976" s="846" t="s">
        <v>2539</v>
      </c>
      <c r="B1976" s="846" t="s">
        <v>2552</v>
      </c>
      <c r="C1976" s="846" t="s">
        <v>10587</v>
      </c>
      <c r="D1976" s="846" t="s">
        <v>8990</v>
      </c>
      <c r="E1976" s="847" t="s">
        <v>9764</v>
      </c>
      <c r="F1976" s="848" t="s">
        <v>8079</v>
      </c>
      <c r="G1976" s="846" t="s">
        <v>9446</v>
      </c>
      <c r="H1976" s="846" t="s">
        <v>7650</v>
      </c>
      <c r="I1976" s="849">
        <v>0</v>
      </c>
      <c r="J1976" s="849">
        <v>5000.6</v>
      </c>
      <c r="K1976" s="849">
        <v>5750</v>
      </c>
      <c r="L1976" s="848" t="s">
        <v>10588</v>
      </c>
      <c r="M1976" s="849">
        <v>0</v>
      </c>
      <c r="N1976" s="849">
        <v>0</v>
      </c>
      <c r="O1976" s="849">
        <v>6188</v>
      </c>
      <c r="P1976" s="849">
        <v>0</v>
      </c>
      <c r="Q1976" s="846" t="s">
        <v>6337</v>
      </c>
      <c r="R1976" s="846"/>
      <c r="S1976" s="849"/>
      <c r="T1976" s="849"/>
      <c r="U1976" s="849"/>
      <c r="V1976" s="849"/>
      <c r="W1976" s="849">
        <v>0</v>
      </c>
      <c r="X1976" s="849">
        <v>0</v>
      </c>
      <c r="Y1976" s="849">
        <v>0</v>
      </c>
      <c r="Z1976" s="850">
        <v>0</v>
      </c>
    </row>
    <row r="1977" s="823" customFormat="1" ht="25.35" customHeight="1" collapsed="1" spans="1:26">
      <c r="A1977" s="829" t="s">
        <v>2547</v>
      </c>
      <c r="B1977" s="829"/>
      <c r="C1977" s="829"/>
      <c r="D1977" s="829"/>
      <c r="E1977" s="829"/>
      <c r="F1977" s="829"/>
      <c r="G1977" s="829"/>
      <c r="H1977" s="829"/>
      <c r="I1977" s="838">
        <v>-72731954.63</v>
      </c>
      <c r="J1977" s="839">
        <v>5198244.8</v>
      </c>
      <c r="K1977" s="840"/>
      <c r="L1977" s="840"/>
      <c r="M1977" s="839">
        <v>273169.07</v>
      </c>
      <c r="N1977" s="839">
        <v>28296.019</v>
      </c>
      <c r="O1977" s="840"/>
      <c r="P1977" s="839">
        <v>-72731954.63</v>
      </c>
      <c r="Q1977" s="840"/>
      <c r="R1977" s="844"/>
      <c r="S1977" s="844"/>
      <c r="T1977" s="844"/>
      <c r="U1977" s="844"/>
      <c r="V1977" s="844"/>
      <c r="W1977" s="845"/>
      <c r="X1977" s="845"/>
      <c r="Y1977" s="845"/>
      <c r="Z1977" s="845"/>
    </row>
    <row r="1978" s="823" customFormat="1" ht="31.05" hidden="1" customHeight="1" outlineLevel="1" spans="1:26">
      <c r="A1978" s="846" t="s">
        <v>2547</v>
      </c>
      <c r="B1978" s="846" t="s">
        <v>4673</v>
      </c>
      <c r="C1978" s="846" t="s">
        <v>10589</v>
      </c>
      <c r="D1978" s="846" t="s">
        <v>8797</v>
      </c>
      <c r="E1978" s="847" t="s">
        <v>9495</v>
      </c>
      <c r="F1978" s="848" t="s">
        <v>9532</v>
      </c>
      <c r="G1978" s="846" t="s">
        <v>9446</v>
      </c>
      <c r="H1978" s="846" t="s">
        <v>7650</v>
      </c>
      <c r="I1978" s="849">
        <v>5650</v>
      </c>
      <c r="J1978" s="849">
        <v>565</v>
      </c>
      <c r="K1978" s="849">
        <v>4860</v>
      </c>
      <c r="L1978" s="848" t="s">
        <v>9517</v>
      </c>
      <c r="M1978" s="849">
        <v>565</v>
      </c>
      <c r="N1978" s="849">
        <v>0</v>
      </c>
      <c r="O1978" s="849">
        <v>4850</v>
      </c>
      <c r="P1978" s="849">
        <v>5650</v>
      </c>
      <c r="Q1978" s="846" t="s">
        <v>6337</v>
      </c>
      <c r="R1978" s="846" t="s">
        <v>10590</v>
      </c>
      <c r="S1978" s="849">
        <v>500</v>
      </c>
      <c r="T1978" s="849">
        <v>0</v>
      </c>
      <c r="U1978" s="849">
        <v>0</v>
      </c>
      <c r="V1978" s="849">
        <v>0</v>
      </c>
      <c r="W1978" s="849">
        <v>5650</v>
      </c>
      <c r="X1978" s="849">
        <v>686475</v>
      </c>
      <c r="Y1978" s="849">
        <v>692125</v>
      </c>
      <c r="Z1978" s="850">
        <v>0.2521</v>
      </c>
    </row>
    <row r="1979" s="823" customFormat="1" ht="31.05" hidden="1" customHeight="1" outlineLevel="1" spans="1:26">
      <c r="A1979" s="846" t="s">
        <v>2547</v>
      </c>
      <c r="B1979" s="846" t="s">
        <v>4673</v>
      </c>
      <c r="C1979" s="846" t="s">
        <v>10591</v>
      </c>
      <c r="D1979" s="846" t="s">
        <v>8797</v>
      </c>
      <c r="E1979" s="847" t="s">
        <v>9495</v>
      </c>
      <c r="F1979" s="848" t="s">
        <v>9699</v>
      </c>
      <c r="G1979" s="846" t="s">
        <v>9446</v>
      </c>
      <c r="H1979" s="846" t="s">
        <v>7650</v>
      </c>
      <c r="I1979" s="849">
        <v>5650</v>
      </c>
      <c r="J1979" s="849">
        <v>565</v>
      </c>
      <c r="K1979" s="849">
        <v>4860</v>
      </c>
      <c r="L1979" s="848" t="s">
        <v>9517</v>
      </c>
      <c r="M1979" s="849">
        <v>565</v>
      </c>
      <c r="N1979" s="849">
        <v>0</v>
      </c>
      <c r="O1979" s="849">
        <v>4850</v>
      </c>
      <c r="P1979" s="849">
        <v>5650</v>
      </c>
      <c r="Q1979" s="846" t="s">
        <v>6337</v>
      </c>
      <c r="R1979" s="846" t="s">
        <v>10590</v>
      </c>
      <c r="S1979" s="849">
        <v>500</v>
      </c>
      <c r="T1979" s="849">
        <v>0</v>
      </c>
      <c r="U1979" s="849">
        <v>0</v>
      </c>
      <c r="V1979" s="849">
        <v>0</v>
      </c>
      <c r="W1979" s="849">
        <v>5650</v>
      </c>
      <c r="X1979" s="849">
        <v>0</v>
      </c>
      <c r="Y1979" s="849">
        <v>5650</v>
      </c>
      <c r="Z1979" s="850">
        <v>0.0021</v>
      </c>
    </row>
    <row r="1980" s="823" customFormat="1" ht="31.05" hidden="1" customHeight="1" outlineLevel="1" spans="1:26">
      <c r="A1980" s="846" t="s">
        <v>2547</v>
      </c>
      <c r="B1980" s="846" t="s">
        <v>4673</v>
      </c>
      <c r="C1980" s="846" t="s">
        <v>10592</v>
      </c>
      <c r="D1980" s="846" t="s">
        <v>8797</v>
      </c>
      <c r="E1980" s="847" t="s">
        <v>9495</v>
      </c>
      <c r="F1980" s="848" t="s">
        <v>9690</v>
      </c>
      <c r="G1980" s="846" t="s">
        <v>9446</v>
      </c>
      <c r="H1980" s="846" t="s">
        <v>7650</v>
      </c>
      <c r="I1980" s="849">
        <v>1412.5</v>
      </c>
      <c r="J1980" s="849">
        <v>141.25</v>
      </c>
      <c r="K1980" s="849">
        <v>4860</v>
      </c>
      <c r="L1980" s="848" t="s">
        <v>9773</v>
      </c>
      <c r="M1980" s="849">
        <v>141.25</v>
      </c>
      <c r="N1980" s="849">
        <v>0</v>
      </c>
      <c r="O1980" s="849">
        <v>4850</v>
      </c>
      <c r="P1980" s="849">
        <v>1412.5</v>
      </c>
      <c r="Q1980" s="846" t="s">
        <v>6337</v>
      </c>
      <c r="R1980" s="846" t="s">
        <v>10590</v>
      </c>
      <c r="S1980" s="849">
        <v>125</v>
      </c>
      <c r="T1980" s="849">
        <v>0</v>
      </c>
      <c r="U1980" s="849">
        <v>0</v>
      </c>
      <c r="V1980" s="849">
        <v>0</v>
      </c>
      <c r="W1980" s="849">
        <v>1412.5</v>
      </c>
      <c r="X1980" s="849">
        <v>0</v>
      </c>
      <c r="Y1980" s="849">
        <v>1412.5</v>
      </c>
      <c r="Z1980" s="850">
        <v>0.0021</v>
      </c>
    </row>
    <row r="1981" s="823" customFormat="1" ht="31.05" hidden="1" customHeight="1" outlineLevel="1" spans="1:26">
      <c r="A1981" s="846" t="s">
        <v>2547</v>
      </c>
      <c r="B1981" s="846" t="s">
        <v>4673</v>
      </c>
      <c r="C1981" s="846" t="s">
        <v>10593</v>
      </c>
      <c r="D1981" s="846" t="s">
        <v>8797</v>
      </c>
      <c r="E1981" s="847" t="s">
        <v>9495</v>
      </c>
      <c r="F1981" s="848" t="s">
        <v>9690</v>
      </c>
      <c r="G1981" s="846" t="s">
        <v>9446</v>
      </c>
      <c r="H1981" s="846" t="s">
        <v>7650</v>
      </c>
      <c r="I1981" s="849">
        <v>1412.5</v>
      </c>
      <c r="J1981" s="849">
        <v>141.25</v>
      </c>
      <c r="K1981" s="849">
        <v>4860</v>
      </c>
      <c r="L1981" s="848" t="s">
        <v>9904</v>
      </c>
      <c r="M1981" s="849">
        <v>141.25</v>
      </c>
      <c r="N1981" s="849">
        <v>0</v>
      </c>
      <c r="O1981" s="849">
        <v>4850</v>
      </c>
      <c r="P1981" s="849">
        <v>1412.5</v>
      </c>
      <c r="Q1981" s="846" t="s">
        <v>6337</v>
      </c>
      <c r="R1981" s="846" t="s">
        <v>10590</v>
      </c>
      <c r="S1981" s="849">
        <v>125</v>
      </c>
      <c r="T1981" s="849">
        <v>0</v>
      </c>
      <c r="U1981" s="849">
        <v>0</v>
      </c>
      <c r="V1981" s="849">
        <v>0</v>
      </c>
      <c r="W1981" s="849">
        <v>1412.5</v>
      </c>
      <c r="X1981" s="849">
        <v>0</v>
      </c>
      <c r="Y1981" s="849">
        <v>1412.5</v>
      </c>
      <c r="Z1981" s="850">
        <v>0.0021</v>
      </c>
    </row>
    <row r="1982" s="823" customFormat="1" ht="31.05" hidden="1" customHeight="1" outlineLevel="1" spans="1:26">
      <c r="A1982" s="846" t="s">
        <v>2547</v>
      </c>
      <c r="B1982" s="846" t="s">
        <v>4673</v>
      </c>
      <c r="C1982" s="846" t="s">
        <v>10594</v>
      </c>
      <c r="D1982" s="846" t="s">
        <v>8797</v>
      </c>
      <c r="E1982" s="847" t="s">
        <v>9495</v>
      </c>
      <c r="F1982" s="848" t="s">
        <v>8241</v>
      </c>
      <c r="G1982" s="846" t="s">
        <v>9446</v>
      </c>
      <c r="H1982" s="846" t="s">
        <v>7650</v>
      </c>
      <c r="I1982" s="849">
        <v>9887.5</v>
      </c>
      <c r="J1982" s="849">
        <v>141.25</v>
      </c>
      <c r="K1982" s="849">
        <v>4920</v>
      </c>
      <c r="L1982" s="848" t="s">
        <v>9586</v>
      </c>
      <c r="M1982" s="849">
        <v>141.25</v>
      </c>
      <c r="N1982" s="849">
        <v>0</v>
      </c>
      <c r="O1982" s="849">
        <v>4850</v>
      </c>
      <c r="P1982" s="849">
        <v>9887.5</v>
      </c>
      <c r="Q1982" s="846" t="s">
        <v>6337</v>
      </c>
      <c r="R1982" s="846" t="s">
        <v>10590</v>
      </c>
      <c r="S1982" s="849">
        <v>125</v>
      </c>
      <c r="T1982" s="849">
        <v>0</v>
      </c>
      <c r="U1982" s="849">
        <v>0</v>
      </c>
      <c r="V1982" s="849">
        <v>0</v>
      </c>
      <c r="W1982" s="849">
        <v>9887.5</v>
      </c>
      <c r="X1982" s="849">
        <v>0</v>
      </c>
      <c r="Y1982" s="849">
        <v>9887.5</v>
      </c>
      <c r="Z1982" s="850">
        <v>0.0142</v>
      </c>
    </row>
    <row r="1983" s="823" customFormat="1" ht="31.05" hidden="1" customHeight="1" outlineLevel="1" spans="1:26">
      <c r="A1983" s="846" t="s">
        <v>2547</v>
      </c>
      <c r="B1983" s="846" t="s">
        <v>4673</v>
      </c>
      <c r="C1983" s="846" t="s">
        <v>10595</v>
      </c>
      <c r="D1983" s="846" t="s">
        <v>8797</v>
      </c>
      <c r="E1983" s="847" t="s">
        <v>9495</v>
      </c>
      <c r="F1983" s="848" t="s">
        <v>9624</v>
      </c>
      <c r="G1983" s="846" t="s">
        <v>9446</v>
      </c>
      <c r="H1983" s="846" t="s">
        <v>7650</v>
      </c>
      <c r="I1983" s="849">
        <v>22600</v>
      </c>
      <c r="J1983" s="849">
        <v>282.5</v>
      </c>
      <c r="K1983" s="849">
        <v>4930</v>
      </c>
      <c r="L1983" s="848" t="s">
        <v>9586</v>
      </c>
      <c r="M1983" s="849">
        <v>282.5</v>
      </c>
      <c r="N1983" s="849">
        <v>0</v>
      </c>
      <c r="O1983" s="849">
        <v>4850</v>
      </c>
      <c r="P1983" s="849">
        <v>22600</v>
      </c>
      <c r="Q1983" s="846" t="s">
        <v>6337</v>
      </c>
      <c r="R1983" s="846" t="s">
        <v>10590</v>
      </c>
      <c r="S1983" s="849">
        <v>250</v>
      </c>
      <c r="T1983" s="849">
        <v>0</v>
      </c>
      <c r="U1983" s="849">
        <v>0</v>
      </c>
      <c r="V1983" s="849">
        <v>0</v>
      </c>
      <c r="W1983" s="849">
        <v>22600</v>
      </c>
      <c r="X1983" s="849">
        <v>0</v>
      </c>
      <c r="Y1983" s="849">
        <v>22600</v>
      </c>
      <c r="Z1983" s="850">
        <v>0.0162</v>
      </c>
    </row>
    <row r="1984" s="823" customFormat="1" ht="31.05" hidden="1" customHeight="1" outlineLevel="1" spans="1:26">
      <c r="A1984" s="846" t="s">
        <v>2547</v>
      </c>
      <c r="B1984" s="846" t="s">
        <v>4673</v>
      </c>
      <c r="C1984" s="846" t="s">
        <v>10596</v>
      </c>
      <c r="D1984" s="846" t="s">
        <v>8797</v>
      </c>
      <c r="E1984" s="847" t="s">
        <v>9495</v>
      </c>
      <c r="F1984" s="848" t="s">
        <v>9560</v>
      </c>
      <c r="G1984" s="846" t="s">
        <v>9446</v>
      </c>
      <c r="H1984" s="846" t="s">
        <v>7650</v>
      </c>
      <c r="I1984" s="849">
        <v>17797.5</v>
      </c>
      <c r="J1984" s="849">
        <v>282.5</v>
      </c>
      <c r="K1984" s="849">
        <v>4940</v>
      </c>
      <c r="L1984" s="848" t="s">
        <v>9505</v>
      </c>
      <c r="M1984" s="849">
        <v>197.75</v>
      </c>
      <c r="N1984" s="849">
        <v>0</v>
      </c>
      <c r="O1984" s="849">
        <v>4850</v>
      </c>
      <c r="P1984" s="849">
        <v>17797.5</v>
      </c>
      <c r="Q1984" s="846" t="s">
        <v>6337</v>
      </c>
      <c r="R1984" s="846" t="s">
        <v>10590</v>
      </c>
      <c r="S1984" s="849">
        <v>175</v>
      </c>
      <c r="T1984" s="849">
        <v>0</v>
      </c>
      <c r="U1984" s="849">
        <v>0</v>
      </c>
      <c r="V1984" s="849">
        <v>0</v>
      </c>
      <c r="W1984" s="849">
        <v>17797.5</v>
      </c>
      <c r="X1984" s="849">
        <v>976885</v>
      </c>
      <c r="Y1984" s="849">
        <v>994682.5</v>
      </c>
      <c r="Z1984" s="850">
        <v>1.0182</v>
      </c>
    </row>
    <row r="1985" s="823" customFormat="1" ht="31.05" hidden="1" customHeight="1" outlineLevel="1" spans="1:26">
      <c r="A1985" s="846" t="s">
        <v>2547</v>
      </c>
      <c r="B1985" s="846" t="s">
        <v>7853</v>
      </c>
      <c r="C1985" s="846" t="s">
        <v>10597</v>
      </c>
      <c r="D1985" s="846" t="s">
        <v>8816</v>
      </c>
      <c r="E1985" s="847" t="s">
        <v>9495</v>
      </c>
      <c r="F1985" s="848" t="s">
        <v>9642</v>
      </c>
      <c r="G1985" s="846" t="s">
        <v>9446</v>
      </c>
      <c r="H1985" s="846" t="s">
        <v>7650</v>
      </c>
      <c r="I1985" s="849">
        <v>-75000</v>
      </c>
      <c r="J1985" s="849">
        <v>1000</v>
      </c>
      <c r="K1985" s="849">
        <v>2355</v>
      </c>
      <c r="L1985" s="848" t="s">
        <v>9681</v>
      </c>
      <c r="M1985" s="849">
        <v>1000</v>
      </c>
      <c r="N1985" s="849">
        <v>0</v>
      </c>
      <c r="O1985" s="849">
        <v>2430</v>
      </c>
      <c r="P1985" s="849">
        <v>-75000</v>
      </c>
      <c r="Q1985" s="846" t="s">
        <v>6337</v>
      </c>
      <c r="R1985" s="846" t="s">
        <v>10590</v>
      </c>
      <c r="S1985" s="849">
        <v>884.96</v>
      </c>
      <c r="T1985" s="849">
        <v>0</v>
      </c>
      <c r="U1985" s="849">
        <v>0</v>
      </c>
      <c r="V1985" s="849">
        <v>0</v>
      </c>
      <c r="W1985" s="849">
        <v>-75000</v>
      </c>
      <c r="X1985" s="849">
        <v>0</v>
      </c>
      <c r="Y1985" s="849">
        <v>-75000</v>
      </c>
      <c r="Z1985" s="850">
        <v>-0.0318</v>
      </c>
    </row>
    <row r="1986" s="823" customFormat="1" ht="31.05" hidden="1" customHeight="1" outlineLevel="1" spans="1:26">
      <c r="A1986" s="846" t="s">
        <v>2547</v>
      </c>
      <c r="B1986" s="846" t="s">
        <v>7321</v>
      </c>
      <c r="C1986" s="846" t="s">
        <v>7319</v>
      </c>
      <c r="D1986" s="846" t="s">
        <v>7320</v>
      </c>
      <c r="E1986" s="847" t="s">
        <v>9495</v>
      </c>
      <c r="F1986" s="848" t="s">
        <v>9512</v>
      </c>
      <c r="G1986" s="846" t="s">
        <v>9446</v>
      </c>
      <c r="H1986" s="846" t="s">
        <v>7650</v>
      </c>
      <c r="I1986" s="849">
        <v>271073.8</v>
      </c>
      <c r="J1986" s="849">
        <v>3000</v>
      </c>
      <c r="K1986" s="849">
        <v>3980</v>
      </c>
      <c r="L1986" s="848" t="s">
        <v>9556</v>
      </c>
      <c r="M1986" s="849">
        <v>511.46</v>
      </c>
      <c r="N1986" s="849">
        <v>0</v>
      </c>
      <c r="O1986" s="849">
        <v>3450</v>
      </c>
      <c r="P1986" s="849">
        <v>271073.8</v>
      </c>
      <c r="Q1986" s="846" t="s">
        <v>6337</v>
      </c>
      <c r="R1986" s="846" t="s">
        <v>10590</v>
      </c>
      <c r="S1986" s="849">
        <v>452.62</v>
      </c>
      <c r="T1986" s="849">
        <v>0</v>
      </c>
      <c r="U1986" s="849">
        <v>0</v>
      </c>
      <c r="V1986" s="849">
        <v>0</v>
      </c>
      <c r="W1986" s="849">
        <v>271073.8</v>
      </c>
      <c r="X1986" s="849">
        <v>0</v>
      </c>
      <c r="Y1986" s="849">
        <v>271073.8</v>
      </c>
      <c r="Z1986" s="850">
        <v>0.1332</v>
      </c>
    </row>
    <row r="1987" s="823" customFormat="1" ht="31.05" hidden="1" customHeight="1" outlineLevel="1" spans="1:26">
      <c r="A1987" s="846" t="s">
        <v>2547</v>
      </c>
      <c r="B1987" s="846" t="s">
        <v>8715</v>
      </c>
      <c r="C1987" s="846" t="s">
        <v>10598</v>
      </c>
      <c r="D1987" s="846" t="s">
        <v>8789</v>
      </c>
      <c r="E1987" s="847" t="s">
        <v>9495</v>
      </c>
      <c r="F1987" s="848" t="s">
        <v>8004</v>
      </c>
      <c r="G1987" s="846" t="s">
        <v>9446</v>
      </c>
      <c r="H1987" s="846" t="s">
        <v>7650</v>
      </c>
      <c r="I1987" s="849">
        <v>70140</v>
      </c>
      <c r="J1987" s="849">
        <v>7014</v>
      </c>
      <c r="K1987" s="849">
        <v>5040</v>
      </c>
      <c r="L1987" s="848" t="s">
        <v>9681</v>
      </c>
      <c r="M1987" s="849">
        <v>7014</v>
      </c>
      <c r="N1987" s="849">
        <v>0</v>
      </c>
      <c r="O1987" s="849">
        <v>5030</v>
      </c>
      <c r="P1987" s="849">
        <v>70140</v>
      </c>
      <c r="Q1987" s="846" t="s">
        <v>6337</v>
      </c>
      <c r="R1987" s="846" t="s">
        <v>10590</v>
      </c>
      <c r="S1987" s="849">
        <v>6207.08</v>
      </c>
      <c r="T1987" s="849">
        <v>0</v>
      </c>
      <c r="U1987" s="849">
        <v>0</v>
      </c>
      <c r="V1987" s="849">
        <v>0</v>
      </c>
      <c r="W1987" s="849">
        <v>70140</v>
      </c>
      <c r="X1987" s="849">
        <v>0</v>
      </c>
      <c r="Y1987" s="849">
        <v>70140</v>
      </c>
      <c r="Z1987" s="850">
        <v>0.002</v>
      </c>
    </row>
    <row r="1988" s="823" customFormat="1" ht="31.05" hidden="1" customHeight="1" outlineLevel="1" spans="1:26">
      <c r="A1988" s="846" t="s">
        <v>2547</v>
      </c>
      <c r="B1988" s="846" t="s">
        <v>8543</v>
      </c>
      <c r="C1988" s="846" t="s">
        <v>10599</v>
      </c>
      <c r="D1988" s="846" t="s">
        <v>8789</v>
      </c>
      <c r="E1988" s="847" t="s">
        <v>9495</v>
      </c>
      <c r="F1988" s="848" t="s">
        <v>9747</v>
      </c>
      <c r="G1988" s="846" t="s">
        <v>9446</v>
      </c>
      <c r="H1988" s="846" t="s">
        <v>7650</v>
      </c>
      <c r="I1988" s="849">
        <v>-42000</v>
      </c>
      <c r="J1988" s="849">
        <v>1000</v>
      </c>
      <c r="K1988" s="849">
        <v>6203</v>
      </c>
      <c r="L1988" s="848" t="s">
        <v>10514</v>
      </c>
      <c r="M1988" s="849">
        <v>1000</v>
      </c>
      <c r="N1988" s="849">
        <v>0</v>
      </c>
      <c r="O1988" s="849">
        <v>6245</v>
      </c>
      <c r="P1988" s="849">
        <v>-42000</v>
      </c>
      <c r="Q1988" s="846" t="s">
        <v>6337</v>
      </c>
      <c r="R1988" s="846" t="s">
        <v>10590</v>
      </c>
      <c r="S1988" s="849">
        <v>884.96</v>
      </c>
      <c r="T1988" s="849">
        <v>0</v>
      </c>
      <c r="U1988" s="849">
        <v>0</v>
      </c>
      <c r="V1988" s="849">
        <v>0</v>
      </c>
      <c r="W1988" s="849">
        <v>-42000</v>
      </c>
      <c r="X1988" s="849">
        <v>6203000</v>
      </c>
      <c r="Y1988" s="849">
        <v>6161000</v>
      </c>
      <c r="Z1988" s="850">
        <v>0.9932</v>
      </c>
    </row>
    <row r="1989" s="823" customFormat="1" ht="31.05" hidden="1" customHeight="1" outlineLevel="1" spans="1:26">
      <c r="A1989" s="846" t="s">
        <v>2547</v>
      </c>
      <c r="B1989" s="846" t="s">
        <v>8715</v>
      </c>
      <c r="C1989" s="846" t="s">
        <v>10600</v>
      </c>
      <c r="D1989" s="846" t="s">
        <v>8845</v>
      </c>
      <c r="E1989" s="847" t="s">
        <v>9445</v>
      </c>
      <c r="F1989" s="848" t="s">
        <v>9690</v>
      </c>
      <c r="G1989" s="846" t="s">
        <v>9446</v>
      </c>
      <c r="H1989" s="846" t="s">
        <v>7650</v>
      </c>
      <c r="I1989" s="849">
        <v>-2150000</v>
      </c>
      <c r="J1989" s="849">
        <v>8000</v>
      </c>
      <c r="K1989" s="849">
        <v>4600</v>
      </c>
      <c r="L1989" s="848" t="s">
        <v>9599</v>
      </c>
      <c r="M1989" s="849">
        <v>5000</v>
      </c>
      <c r="N1989" s="849">
        <v>0</v>
      </c>
      <c r="O1989" s="849">
        <v>5030</v>
      </c>
      <c r="P1989" s="849">
        <v>-2150000</v>
      </c>
      <c r="Q1989" s="846" t="s">
        <v>6337</v>
      </c>
      <c r="R1989" s="846" t="s">
        <v>10590</v>
      </c>
      <c r="S1989" s="849">
        <v>4424.78</v>
      </c>
      <c r="T1989" s="849">
        <v>0</v>
      </c>
      <c r="U1989" s="849">
        <v>0</v>
      </c>
      <c r="V1989" s="849">
        <v>0</v>
      </c>
      <c r="W1989" s="849">
        <v>-2150000</v>
      </c>
      <c r="X1989" s="849">
        <v>-466500</v>
      </c>
      <c r="Y1989" s="849">
        <v>-2616500</v>
      </c>
      <c r="Z1989" s="850">
        <v>-0.1138</v>
      </c>
    </row>
    <row r="1990" s="823" customFormat="1" ht="31.05" hidden="1" customHeight="1" outlineLevel="1" spans="1:26">
      <c r="A1990" s="846" t="s">
        <v>2547</v>
      </c>
      <c r="B1990" s="846" t="s">
        <v>8715</v>
      </c>
      <c r="C1990" s="846" t="s">
        <v>10601</v>
      </c>
      <c r="D1990" s="846" t="s">
        <v>8843</v>
      </c>
      <c r="E1990" s="847" t="s">
        <v>9495</v>
      </c>
      <c r="F1990" s="848" t="s">
        <v>9728</v>
      </c>
      <c r="G1990" s="846" t="s">
        <v>9446</v>
      </c>
      <c r="H1990" s="846" t="s">
        <v>7650</v>
      </c>
      <c r="I1990" s="849">
        <v>-1592640</v>
      </c>
      <c r="J1990" s="849">
        <v>8500</v>
      </c>
      <c r="K1990" s="849">
        <v>4777.2</v>
      </c>
      <c r="L1990" s="848" t="s">
        <v>9681</v>
      </c>
      <c r="M1990" s="849">
        <v>6300</v>
      </c>
      <c r="N1990" s="849">
        <v>0</v>
      </c>
      <c r="O1990" s="849">
        <v>5030</v>
      </c>
      <c r="P1990" s="849">
        <v>-1592640</v>
      </c>
      <c r="Q1990" s="846" t="s">
        <v>6337</v>
      </c>
      <c r="R1990" s="846" t="s">
        <v>10590</v>
      </c>
      <c r="S1990" s="849">
        <v>5575.22</v>
      </c>
      <c r="T1990" s="849">
        <v>0</v>
      </c>
      <c r="U1990" s="849">
        <v>0</v>
      </c>
      <c r="V1990" s="849">
        <v>0</v>
      </c>
      <c r="W1990" s="849">
        <v>-1592640</v>
      </c>
      <c r="X1990" s="849">
        <v>0</v>
      </c>
      <c r="Y1990" s="849">
        <v>-1592640</v>
      </c>
      <c r="Z1990" s="850">
        <v>-0.0529</v>
      </c>
    </row>
    <row r="1991" s="823" customFormat="1" ht="31.05" hidden="1" customHeight="1" outlineLevel="1" spans="1:26">
      <c r="A1991" s="846" t="s">
        <v>2547</v>
      </c>
      <c r="B1991" s="846" t="s">
        <v>8613</v>
      </c>
      <c r="C1991" s="846" t="s">
        <v>10602</v>
      </c>
      <c r="D1991" s="846" t="s">
        <v>8844</v>
      </c>
      <c r="E1991" s="847" t="s">
        <v>9764</v>
      </c>
      <c r="F1991" s="848" t="s">
        <v>9792</v>
      </c>
      <c r="G1991" s="846" t="s">
        <v>9446</v>
      </c>
      <c r="H1991" s="846" t="s">
        <v>7650</v>
      </c>
      <c r="I1991" s="849">
        <v>381912.965</v>
      </c>
      <c r="J1991" s="849">
        <v>10000</v>
      </c>
      <c r="K1991" s="849">
        <v>4210</v>
      </c>
      <c r="L1991" s="848" t="s">
        <v>9745</v>
      </c>
      <c r="M1991" s="849">
        <v>0</v>
      </c>
      <c r="N1991" s="849">
        <v>1029.415</v>
      </c>
      <c r="O1991" s="849">
        <v>4581</v>
      </c>
      <c r="P1991" s="849">
        <v>381912.965</v>
      </c>
      <c r="Q1991" s="846" t="s">
        <v>6337</v>
      </c>
      <c r="R1991" s="846" t="s">
        <v>10590</v>
      </c>
      <c r="S1991" s="849">
        <v>0</v>
      </c>
      <c r="T1991" s="849">
        <v>0</v>
      </c>
      <c r="U1991" s="849">
        <v>0</v>
      </c>
      <c r="V1991" s="849">
        <v>0</v>
      </c>
      <c r="W1991" s="849">
        <v>381912.965</v>
      </c>
      <c r="X1991" s="849">
        <v>0</v>
      </c>
      <c r="Y1991" s="849">
        <v>381912.965</v>
      </c>
      <c r="Z1991" s="850">
        <v>0.0881</v>
      </c>
    </row>
    <row r="1992" s="823" customFormat="1" ht="31.05" hidden="1" customHeight="1" outlineLevel="1" spans="1:26">
      <c r="A1992" s="846" t="s">
        <v>2547</v>
      </c>
      <c r="B1992" s="846" t="s">
        <v>7853</v>
      </c>
      <c r="C1992" s="846" t="s">
        <v>10603</v>
      </c>
      <c r="D1992" s="846" t="s">
        <v>8817</v>
      </c>
      <c r="E1992" s="847" t="s">
        <v>9495</v>
      </c>
      <c r="F1992" s="848" t="s">
        <v>8004</v>
      </c>
      <c r="G1992" s="846" t="s">
        <v>9446</v>
      </c>
      <c r="H1992" s="846" t="s">
        <v>7650</v>
      </c>
      <c r="I1992" s="849">
        <v>-25000</v>
      </c>
      <c r="J1992" s="849">
        <v>1000</v>
      </c>
      <c r="K1992" s="849">
        <v>2405</v>
      </c>
      <c r="L1992" s="848" t="s">
        <v>9599</v>
      </c>
      <c r="M1992" s="849">
        <v>1000</v>
      </c>
      <c r="N1992" s="849">
        <v>0</v>
      </c>
      <c r="O1992" s="849">
        <v>2430</v>
      </c>
      <c r="P1992" s="849">
        <v>-25000</v>
      </c>
      <c r="Q1992" s="846" t="s">
        <v>6337</v>
      </c>
      <c r="R1992" s="846" t="s">
        <v>10590</v>
      </c>
      <c r="S1992" s="849">
        <v>884.96</v>
      </c>
      <c r="T1992" s="849">
        <v>0</v>
      </c>
      <c r="U1992" s="849">
        <v>0</v>
      </c>
      <c r="V1992" s="849">
        <v>0</v>
      </c>
      <c r="W1992" s="849">
        <v>-25000</v>
      </c>
      <c r="X1992" s="849">
        <v>0</v>
      </c>
      <c r="Y1992" s="849">
        <v>-25000</v>
      </c>
      <c r="Z1992" s="850">
        <v>-0.0104</v>
      </c>
    </row>
    <row r="1993" s="823" customFormat="1" ht="31.05" hidden="1" customHeight="1" outlineLevel="1" spans="1:26">
      <c r="A1993" s="846" t="s">
        <v>2547</v>
      </c>
      <c r="B1993" s="846" t="s">
        <v>7853</v>
      </c>
      <c r="C1993" s="846" t="s">
        <v>10604</v>
      </c>
      <c r="D1993" s="846" t="s">
        <v>8817</v>
      </c>
      <c r="E1993" s="847" t="s">
        <v>9495</v>
      </c>
      <c r="F1993" s="848" t="s">
        <v>9549</v>
      </c>
      <c r="G1993" s="846" t="s">
        <v>9446</v>
      </c>
      <c r="H1993" s="846" t="s">
        <v>7650</v>
      </c>
      <c r="I1993" s="849">
        <v>6000</v>
      </c>
      <c r="J1993" s="849">
        <v>1000</v>
      </c>
      <c r="K1993" s="849">
        <v>2436</v>
      </c>
      <c r="L1993" s="848" t="s">
        <v>9681</v>
      </c>
      <c r="M1993" s="849">
        <v>1000</v>
      </c>
      <c r="N1993" s="849">
        <v>0</v>
      </c>
      <c r="O1993" s="849">
        <v>2430</v>
      </c>
      <c r="P1993" s="849">
        <v>6000</v>
      </c>
      <c r="Q1993" s="846" t="s">
        <v>6337</v>
      </c>
      <c r="R1993" s="846" t="s">
        <v>10590</v>
      </c>
      <c r="S1993" s="849">
        <v>884.96</v>
      </c>
      <c r="T1993" s="849">
        <v>0</v>
      </c>
      <c r="U1993" s="849">
        <v>0</v>
      </c>
      <c r="V1993" s="849">
        <v>0</v>
      </c>
      <c r="W1993" s="849">
        <v>6000</v>
      </c>
      <c r="X1993" s="849">
        <v>0</v>
      </c>
      <c r="Y1993" s="849">
        <v>6000</v>
      </c>
      <c r="Z1993" s="850">
        <v>0.0025</v>
      </c>
    </row>
    <row r="1994" s="823" customFormat="1" ht="31.05" hidden="1" customHeight="1" outlineLevel="1" spans="1:26">
      <c r="A1994" s="846" t="s">
        <v>2547</v>
      </c>
      <c r="B1994" s="846" t="s">
        <v>8715</v>
      </c>
      <c r="C1994" s="846" t="s">
        <v>10605</v>
      </c>
      <c r="D1994" s="846" t="s">
        <v>8806</v>
      </c>
      <c r="E1994" s="847" t="s">
        <v>9445</v>
      </c>
      <c r="F1994" s="848" t="s">
        <v>9699</v>
      </c>
      <c r="G1994" s="846" t="s">
        <v>9446</v>
      </c>
      <c r="H1994" s="846" t="s">
        <v>7650</v>
      </c>
      <c r="I1994" s="849">
        <v>80160</v>
      </c>
      <c r="J1994" s="849">
        <v>3006</v>
      </c>
      <c r="K1994" s="849">
        <v>4950</v>
      </c>
      <c r="L1994" s="848" t="s">
        <v>10416</v>
      </c>
      <c r="M1994" s="849">
        <v>0</v>
      </c>
      <c r="N1994" s="849">
        <v>1002</v>
      </c>
      <c r="O1994" s="849">
        <v>5030</v>
      </c>
      <c r="P1994" s="849">
        <v>80160</v>
      </c>
      <c r="Q1994" s="846" t="s">
        <v>6337</v>
      </c>
      <c r="R1994" s="846" t="s">
        <v>10590</v>
      </c>
      <c r="S1994" s="849">
        <v>0</v>
      </c>
      <c r="T1994" s="849">
        <v>0</v>
      </c>
      <c r="U1994" s="849">
        <v>0</v>
      </c>
      <c r="V1994" s="849">
        <v>0</v>
      </c>
      <c r="W1994" s="849">
        <v>80160</v>
      </c>
      <c r="X1994" s="849">
        <v>0</v>
      </c>
      <c r="Y1994" s="849">
        <v>80160</v>
      </c>
      <c r="Z1994" s="850">
        <v>0.0162</v>
      </c>
    </row>
    <row r="1995" s="823" customFormat="1" ht="31.05" hidden="1" customHeight="1" outlineLevel="1" spans="1:26">
      <c r="A1995" s="846" t="s">
        <v>2547</v>
      </c>
      <c r="B1995" s="846" t="s">
        <v>8545</v>
      </c>
      <c r="C1995" s="846" t="s">
        <v>10606</v>
      </c>
      <c r="D1995" s="846" t="s">
        <v>8805</v>
      </c>
      <c r="E1995" s="847" t="s">
        <v>9495</v>
      </c>
      <c r="F1995" s="848" t="s">
        <v>8187</v>
      </c>
      <c r="G1995" s="846" t="s">
        <v>9446</v>
      </c>
      <c r="H1995" s="846" t="s">
        <v>7650</v>
      </c>
      <c r="I1995" s="849">
        <v>-511500</v>
      </c>
      <c r="J1995" s="849">
        <v>500</v>
      </c>
      <c r="K1995" s="849">
        <v>6967</v>
      </c>
      <c r="L1995" s="848" t="s">
        <v>10607</v>
      </c>
      <c r="M1995" s="849">
        <v>500</v>
      </c>
      <c r="N1995" s="849">
        <v>0</v>
      </c>
      <c r="O1995" s="849">
        <v>7990</v>
      </c>
      <c r="P1995" s="849">
        <v>-511500</v>
      </c>
      <c r="Q1995" s="846" t="s">
        <v>6337</v>
      </c>
      <c r="R1995" s="846" t="s">
        <v>10590</v>
      </c>
      <c r="S1995" s="849">
        <v>442.48</v>
      </c>
      <c r="T1995" s="849">
        <v>0</v>
      </c>
      <c r="U1995" s="849">
        <v>0</v>
      </c>
      <c r="V1995" s="849">
        <v>0</v>
      </c>
      <c r="W1995" s="849">
        <v>-511500</v>
      </c>
      <c r="X1995" s="849">
        <v>348350</v>
      </c>
      <c r="Y1995" s="849">
        <v>-163150</v>
      </c>
      <c r="Z1995" s="850">
        <v>-0.0468</v>
      </c>
    </row>
    <row r="1996" s="823" customFormat="1" ht="31.05" hidden="1" customHeight="1" outlineLevel="1" spans="1:26">
      <c r="A1996" s="846" t="s">
        <v>2547</v>
      </c>
      <c r="B1996" s="846" t="s">
        <v>2552</v>
      </c>
      <c r="C1996" s="846" t="s">
        <v>10608</v>
      </c>
      <c r="D1996" s="846" t="s">
        <v>7307</v>
      </c>
      <c r="E1996" s="847" t="s">
        <v>9764</v>
      </c>
      <c r="F1996" s="848" t="s">
        <v>9680</v>
      </c>
      <c r="G1996" s="846" t="s">
        <v>9446</v>
      </c>
      <c r="H1996" s="846" t="s">
        <v>7650</v>
      </c>
      <c r="I1996" s="849">
        <v>113883</v>
      </c>
      <c r="J1996" s="849">
        <v>1100</v>
      </c>
      <c r="K1996" s="849">
        <v>5985</v>
      </c>
      <c r="L1996" s="848" t="s">
        <v>9505</v>
      </c>
      <c r="M1996" s="849">
        <v>0</v>
      </c>
      <c r="N1996" s="849">
        <v>561</v>
      </c>
      <c r="O1996" s="849">
        <v>6188</v>
      </c>
      <c r="P1996" s="849">
        <v>113883</v>
      </c>
      <c r="Q1996" s="846" t="s">
        <v>6337</v>
      </c>
      <c r="R1996" s="846" t="s">
        <v>10590</v>
      </c>
      <c r="S1996" s="849">
        <v>0</v>
      </c>
      <c r="T1996" s="849">
        <v>0</v>
      </c>
      <c r="U1996" s="849">
        <v>0</v>
      </c>
      <c r="V1996" s="849">
        <v>0</v>
      </c>
      <c r="W1996" s="849">
        <v>113883</v>
      </c>
      <c r="X1996" s="849">
        <v>270765</v>
      </c>
      <c r="Y1996" s="849">
        <v>384648</v>
      </c>
      <c r="Z1996" s="850">
        <v>0.1146</v>
      </c>
    </row>
    <row r="1997" s="823" customFormat="1" ht="31.05" hidden="1" customHeight="1" outlineLevel="1" spans="1:26">
      <c r="A1997" s="846" t="s">
        <v>2547</v>
      </c>
      <c r="B1997" s="846" t="s">
        <v>2552</v>
      </c>
      <c r="C1997" s="846" t="s">
        <v>10609</v>
      </c>
      <c r="D1997" s="846" t="s">
        <v>7307</v>
      </c>
      <c r="E1997" s="847" t="s">
        <v>9764</v>
      </c>
      <c r="F1997" s="848" t="s">
        <v>9680</v>
      </c>
      <c r="G1997" s="846" t="s">
        <v>9446</v>
      </c>
      <c r="H1997" s="846" t="s">
        <v>7650</v>
      </c>
      <c r="I1997" s="849">
        <v>-1351.98</v>
      </c>
      <c r="J1997" s="849">
        <v>1100</v>
      </c>
      <c r="K1997" s="849">
        <v>5985</v>
      </c>
      <c r="L1997" s="848" t="s">
        <v>9505</v>
      </c>
      <c r="M1997" s="849">
        <v>6.66</v>
      </c>
      <c r="N1997" s="849">
        <v>0</v>
      </c>
      <c r="O1997" s="849">
        <v>6188</v>
      </c>
      <c r="P1997" s="849">
        <v>-1351.98</v>
      </c>
      <c r="Q1997" s="846" t="s">
        <v>6337</v>
      </c>
      <c r="R1997" s="846" t="s">
        <v>10590</v>
      </c>
      <c r="S1997" s="849">
        <v>5.89</v>
      </c>
      <c r="T1997" s="849">
        <v>0</v>
      </c>
      <c r="U1997" s="849">
        <v>0</v>
      </c>
      <c r="V1997" s="849">
        <v>0</v>
      </c>
      <c r="W1997" s="849">
        <v>-1351.98</v>
      </c>
      <c r="X1997" s="849">
        <v>660225.5</v>
      </c>
      <c r="Y1997" s="849">
        <v>658873.52</v>
      </c>
      <c r="Z1997" s="850">
        <v>16.5297</v>
      </c>
    </row>
    <row r="1998" s="823" customFormat="1" ht="31.05" hidden="1" customHeight="1" outlineLevel="1" spans="1:26">
      <c r="A1998" s="846" t="s">
        <v>2547</v>
      </c>
      <c r="B1998" s="846" t="s">
        <v>8715</v>
      </c>
      <c r="C1998" s="846" t="s">
        <v>10610</v>
      </c>
      <c r="D1998" s="846" t="s">
        <v>8612</v>
      </c>
      <c r="E1998" s="847" t="s">
        <v>9495</v>
      </c>
      <c r="F1998" s="848" t="s">
        <v>9643</v>
      </c>
      <c r="G1998" s="846" t="s">
        <v>9446</v>
      </c>
      <c r="H1998" s="846" t="s">
        <v>7650</v>
      </c>
      <c r="I1998" s="849">
        <v>-2875000</v>
      </c>
      <c r="J1998" s="849">
        <v>12500</v>
      </c>
      <c r="K1998" s="849">
        <v>4800</v>
      </c>
      <c r="L1998" s="848" t="s">
        <v>9681</v>
      </c>
      <c r="M1998" s="849">
        <v>12500</v>
      </c>
      <c r="N1998" s="849">
        <v>0</v>
      </c>
      <c r="O1998" s="849">
        <v>5030</v>
      </c>
      <c r="P1998" s="849">
        <v>-2875000</v>
      </c>
      <c r="Q1998" s="846" t="s">
        <v>6337</v>
      </c>
      <c r="R1998" s="846" t="s">
        <v>10590</v>
      </c>
      <c r="S1998" s="849">
        <v>11061.95</v>
      </c>
      <c r="T1998" s="849">
        <v>0</v>
      </c>
      <c r="U1998" s="849">
        <v>0</v>
      </c>
      <c r="V1998" s="849">
        <v>0</v>
      </c>
      <c r="W1998" s="849">
        <v>-2875000</v>
      </c>
      <c r="X1998" s="849">
        <v>0</v>
      </c>
      <c r="Y1998" s="849">
        <v>-2875000</v>
      </c>
      <c r="Z1998" s="850">
        <v>-0.0479</v>
      </c>
    </row>
    <row r="1999" s="823" customFormat="1" ht="31.05" hidden="1" customHeight="1" outlineLevel="1" spans="1:26">
      <c r="A1999" s="846" t="s">
        <v>2547</v>
      </c>
      <c r="B1999" s="846" t="s">
        <v>8715</v>
      </c>
      <c r="C1999" s="846" t="s">
        <v>10611</v>
      </c>
      <c r="D1999" s="846" t="s">
        <v>8824</v>
      </c>
      <c r="E1999" s="847" t="s">
        <v>9495</v>
      </c>
      <c r="F1999" s="848" t="s">
        <v>9676</v>
      </c>
      <c r="G1999" s="846" t="s">
        <v>9446</v>
      </c>
      <c r="H1999" s="846" t="s">
        <v>7650</v>
      </c>
      <c r="I1999" s="849">
        <v>-6600000</v>
      </c>
      <c r="J1999" s="849">
        <v>10000</v>
      </c>
      <c r="K1999" s="849">
        <v>4370</v>
      </c>
      <c r="L1999" s="848" t="s">
        <v>9681</v>
      </c>
      <c r="M1999" s="849">
        <v>10000</v>
      </c>
      <c r="N1999" s="849">
        <v>0</v>
      </c>
      <c r="O1999" s="849">
        <v>5030</v>
      </c>
      <c r="P1999" s="849">
        <v>-6600000</v>
      </c>
      <c r="Q1999" s="846" t="s">
        <v>6337</v>
      </c>
      <c r="R1999" s="846" t="s">
        <v>10590</v>
      </c>
      <c r="S1999" s="849">
        <v>8849.56</v>
      </c>
      <c r="T1999" s="849">
        <v>0</v>
      </c>
      <c r="U1999" s="849">
        <v>0</v>
      </c>
      <c r="V1999" s="849">
        <v>0</v>
      </c>
      <c r="W1999" s="849">
        <v>-6600000</v>
      </c>
      <c r="X1999" s="849">
        <v>0</v>
      </c>
      <c r="Y1999" s="849">
        <v>-6600000</v>
      </c>
      <c r="Z1999" s="850">
        <v>-0.151</v>
      </c>
    </row>
    <row r="2000" s="823" customFormat="1" ht="31.05" hidden="1" customHeight="1" outlineLevel="1" spans="1:26">
      <c r="A2000" s="846" t="s">
        <v>2547</v>
      </c>
      <c r="B2000" s="846" t="s">
        <v>6347</v>
      </c>
      <c r="C2000" s="846" t="s">
        <v>10612</v>
      </c>
      <c r="D2000" s="846" t="s">
        <v>8839</v>
      </c>
      <c r="E2000" s="847" t="s">
        <v>9445</v>
      </c>
      <c r="F2000" s="848" t="s">
        <v>9552</v>
      </c>
      <c r="G2000" s="846" t="s">
        <v>9446</v>
      </c>
      <c r="H2000" s="846" t="s">
        <v>7650</v>
      </c>
      <c r="I2000" s="849">
        <v>44460</v>
      </c>
      <c r="J2000" s="849">
        <v>1000</v>
      </c>
      <c r="K2000" s="849">
        <v>6500</v>
      </c>
      <c r="L2000" s="848" t="s">
        <v>9627</v>
      </c>
      <c r="M2000" s="849">
        <v>0</v>
      </c>
      <c r="N2000" s="849">
        <v>177.84</v>
      </c>
      <c r="O2000" s="849">
        <v>6750</v>
      </c>
      <c r="P2000" s="849">
        <v>44460</v>
      </c>
      <c r="Q2000" s="846" t="s">
        <v>6337</v>
      </c>
      <c r="R2000" s="846" t="s">
        <v>10590</v>
      </c>
      <c r="S2000" s="849">
        <v>0</v>
      </c>
      <c r="T2000" s="849">
        <v>0</v>
      </c>
      <c r="U2000" s="849">
        <v>0</v>
      </c>
      <c r="V2000" s="849">
        <v>0</v>
      </c>
      <c r="W2000" s="849">
        <v>44460</v>
      </c>
      <c r="X2000" s="849">
        <v>51680</v>
      </c>
      <c r="Y2000" s="849">
        <v>96140</v>
      </c>
      <c r="Z2000" s="850">
        <v>0.0832</v>
      </c>
    </row>
    <row r="2001" s="823" customFormat="1" ht="31.05" hidden="1" customHeight="1" outlineLevel="1" spans="1:26">
      <c r="A2001" s="846" t="s">
        <v>2547</v>
      </c>
      <c r="B2001" s="846" t="s">
        <v>7853</v>
      </c>
      <c r="C2001" s="846" t="s">
        <v>10613</v>
      </c>
      <c r="D2001" s="846" t="s">
        <v>8803</v>
      </c>
      <c r="E2001" s="847" t="s">
        <v>9495</v>
      </c>
      <c r="F2001" s="848" t="s">
        <v>9552</v>
      </c>
      <c r="G2001" s="846" t="s">
        <v>9446</v>
      </c>
      <c r="H2001" s="846" t="s">
        <v>7650</v>
      </c>
      <c r="I2001" s="849">
        <v>-55000</v>
      </c>
      <c r="J2001" s="849">
        <v>1000</v>
      </c>
      <c r="K2001" s="849">
        <v>2375</v>
      </c>
      <c r="L2001" s="848" t="s">
        <v>9681</v>
      </c>
      <c r="M2001" s="849">
        <v>1000</v>
      </c>
      <c r="N2001" s="849">
        <v>0</v>
      </c>
      <c r="O2001" s="849">
        <v>2430</v>
      </c>
      <c r="P2001" s="849">
        <v>-55000</v>
      </c>
      <c r="Q2001" s="846" t="s">
        <v>6337</v>
      </c>
      <c r="R2001" s="846" t="s">
        <v>10590</v>
      </c>
      <c r="S2001" s="849">
        <v>884.96</v>
      </c>
      <c r="T2001" s="849">
        <v>0</v>
      </c>
      <c r="U2001" s="849">
        <v>0</v>
      </c>
      <c r="V2001" s="849">
        <v>0</v>
      </c>
      <c r="W2001" s="849">
        <v>-55000</v>
      </c>
      <c r="X2001" s="849">
        <v>0</v>
      </c>
      <c r="Y2001" s="849">
        <v>-55000</v>
      </c>
      <c r="Z2001" s="850">
        <v>-0.0232</v>
      </c>
    </row>
    <row r="2002" s="823" customFormat="1" ht="31.05" hidden="1" customHeight="1" outlineLevel="1" spans="1:26">
      <c r="A2002" s="846" t="s">
        <v>2547</v>
      </c>
      <c r="B2002" s="846" t="s">
        <v>8715</v>
      </c>
      <c r="C2002" s="846" t="s">
        <v>10614</v>
      </c>
      <c r="D2002" s="846" t="s">
        <v>8818</v>
      </c>
      <c r="E2002" s="847" t="s">
        <v>9764</v>
      </c>
      <c r="F2002" s="848" t="s">
        <v>9560</v>
      </c>
      <c r="G2002" s="846" t="s">
        <v>9446</v>
      </c>
      <c r="H2002" s="846" t="s">
        <v>7650</v>
      </c>
      <c r="I2002" s="849">
        <v>-428355</v>
      </c>
      <c r="J2002" s="849">
        <v>5010</v>
      </c>
      <c r="K2002" s="849">
        <v>4650</v>
      </c>
      <c r="L2002" s="848" t="s">
        <v>9627</v>
      </c>
      <c r="M2002" s="849">
        <v>1127.25</v>
      </c>
      <c r="N2002" s="849">
        <v>0</v>
      </c>
      <c r="O2002" s="849">
        <v>5030</v>
      </c>
      <c r="P2002" s="849">
        <v>-428355</v>
      </c>
      <c r="Q2002" s="846" t="s">
        <v>6337</v>
      </c>
      <c r="R2002" s="846" t="s">
        <v>10590</v>
      </c>
      <c r="S2002" s="849">
        <v>997.57</v>
      </c>
      <c r="T2002" s="849">
        <v>0</v>
      </c>
      <c r="U2002" s="849">
        <v>0</v>
      </c>
      <c r="V2002" s="849">
        <v>0</v>
      </c>
      <c r="W2002" s="849">
        <v>-428355</v>
      </c>
      <c r="X2002" s="849">
        <v>601200</v>
      </c>
      <c r="Y2002" s="849">
        <v>172845</v>
      </c>
      <c r="Z2002" s="850">
        <v>0.033</v>
      </c>
    </row>
    <row r="2003" s="823" customFormat="1" ht="31.05" hidden="1" customHeight="1" outlineLevel="1" spans="1:26">
      <c r="A2003" s="846" t="s">
        <v>2547</v>
      </c>
      <c r="B2003" s="846" t="s">
        <v>2552</v>
      </c>
      <c r="C2003" s="846" t="s">
        <v>10615</v>
      </c>
      <c r="D2003" s="846" t="s">
        <v>4665</v>
      </c>
      <c r="E2003" s="847" t="s">
        <v>9764</v>
      </c>
      <c r="F2003" s="848" t="s">
        <v>8064</v>
      </c>
      <c r="G2003" s="846" t="s">
        <v>9446</v>
      </c>
      <c r="H2003" s="846" t="s">
        <v>7650</v>
      </c>
      <c r="I2003" s="849">
        <v>-123105.972</v>
      </c>
      <c r="J2003" s="849">
        <v>1012</v>
      </c>
      <c r="K2003" s="849">
        <v>6000</v>
      </c>
      <c r="L2003" s="848" t="s">
        <v>9505</v>
      </c>
      <c r="M2003" s="849">
        <v>654.82</v>
      </c>
      <c r="N2003" s="849">
        <v>0</v>
      </c>
      <c r="O2003" s="849">
        <v>6188</v>
      </c>
      <c r="P2003" s="849">
        <v>-123105.972</v>
      </c>
      <c r="Q2003" s="846" t="s">
        <v>6337</v>
      </c>
      <c r="R2003" s="846" t="s">
        <v>10590</v>
      </c>
      <c r="S2003" s="849">
        <v>579.49</v>
      </c>
      <c r="T2003" s="849">
        <v>0</v>
      </c>
      <c r="U2003" s="849">
        <v>0</v>
      </c>
      <c r="V2003" s="849">
        <v>0</v>
      </c>
      <c r="W2003" s="849">
        <v>-123105.972</v>
      </c>
      <c r="X2003" s="849">
        <v>607200</v>
      </c>
      <c r="Y2003" s="849">
        <v>484094.028</v>
      </c>
      <c r="Z2003" s="850">
        <v>0.1232</v>
      </c>
    </row>
    <row r="2004" s="823" customFormat="1" ht="31.05" hidden="1" customHeight="1" outlineLevel="1" spans="1:26">
      <c r="A2004" s="846" t="s">
        <v>2547</v>
      </c>
      <c r="B2004" s="846" t="s">
        <v>2552</v>
      </c>
      <c r="C2004" s="846" t="s">
        <v>7339</v>
      </c>
      <c r="D2004" s="846" t="s">
        <v>4665</v>
      </c>
      <c r="E2004" s="847" t="s">
        <v>9764</v>
      </c>
      <c r="F2004" s="848" t="s">
        <v>8064</v>
      </c>
      <c r="G2004" s="846" t="s">
        <v>9446</v>
      </c>
      <c r="H2004" s="846" t="s">
        <v>7650</v>
      </c>
      <c r="I2004" s="849">
        <v>164718.4</v>
      </c>
      <c r="J2004" s="849">
        <v>1650</v>
      </c>
      <c r="K2004" s="849">
        <v>6300</v>
      </c>
      <c r="L2004" s="848" t="s">
        <v>9532</v>
      </c>
      <c r="M2004" s="849">
        <v>1470.7</v>
      </c>
      <c r="N2004" s="849">
        <v>0</v>
      </c>
      <c r="O2004" s="849">
        <v>6188</v>
      </c>
      <c r="P2004" s="849">
        <v>164718.4</v>
      </c>
      <c r="Q2004" s="846" t="s">
        <v>6337</v>
      </c>
      <c r="R2004" s="846" t="s">
        <v>10590</v>
      </c>
      <c r="S2004" s="849">
        <v>1301.5</v>
      </c>
      <c r="T2004" s="849">
        <v>0</v>
      </c>
      <c r="U2004" s="849">
        <v>0</v>
      </c>
      <c r="V2004" s="849">
        <v>0</v>
      </c>
      <c r="W2004" s="849">
        <v>164718.4</v>
      </c>
      <c r="X2004" s="849">
        <v>8324580</v>
      </c>
      <c r="Y2004" s="849">
        <v>8489298.4</v>
      </c>
      <c r="Z2004" s="850">
        <v>0.9162</v>
      </c>
    </row>
    <row r="2005" s="823" customFormat="1" ht="31.05" hidden="1" customHeight="1" outlineLevel="1" spans="1:26">
      <c r="A2005" s="846" t="s">
        <v>2547</v>
      </c>
      <c r="B2005" s="846" t="s">
        <v>2552</v>
      </c>
      <c r="C2005" s="846" t="s">
        <v>10616</v>
      </c>
      <c r="D2005" s="846" t="s">
        <v>4665</v>
      </c>
      <c r="E2005" s="847" t="s">
        <v>9764</v>
      </c>
      <c r="F2005" s="848" t="s">
        <v>9680</v>
      </c>
      <c r="G2005" s="846" t="s">
        <v>9446</v>
      </c>
      <c r="H2005" s="846" t="s">
        <v>7650</v>
      </c>
      <c r="I2005" s="849">
        <v>-78753.2</v>
      </c>
      <c r="J2005" s="849">
        <v>2288</v>
      </c>
      <c r="K2005" s="849">
        <v>6000</v>
      </c>
      <c r="L2005" s="848" t="s">
        <v>9505</v>
      </c>
      <c r="M2005" s="849">
        <v>418.9</v>
      </c>
      <c r="N2005" s="849">
        <v>0</v>
      </c>
      <c r="O2005" s="849">
        <v>6188</v>
      </c>
      <c r="P2005" s="849">
        <v>-78753.2</v>
      </c>
      <c r="Q2005" s="846" t="s">
        <v>6337</v>
      </c>
      <c r="R2005" s="846" t="s">
        <v>10590</v>
      </c>
      <c r="S2005" s="849">
        <v>370.71</v>
      </c>
      <c r="T2005" s="849">
        <v>0</v>
      </c>
      <c r="U2005" s="849">
        <v>0</v>
      </c>
      <c r="V2005" s="849">
        <v>0</v>
      </c>
      <c r="W2005" s="849">
        <v>-78753.2</v>
      </c>
      <c r="X2005" s="849">
        <v>1372800</v>
      </c>
      <c r="Y2005" s="849">
        <v>1294046.8</v>
      </c>
      <c r="Z2005" s="850">
        <v>0.5149</v>
      </c>
    </row>
    <row r="2006" s="823" customFormat="1" ht="31.05" hidden="1" customHeight="1" outlineLevel="1" spans="1:26">
      <c r="A2006" s="846" t="s">
        <v>2547</v>
      </c>
      <c r="B2006" s="846" t="s">
        <v>8543</v>
      </c>
      <c r="C2006" s="846" t="s">
        <v>10617</v>
      </c>
      <c r="D2006" s="846" t="s">
        <v>8825</v>
      </c>
      <c r="E2006" s="847" t="s">
        <v>9495</v>
      </c>
      <c r="F2006" s="848" t="s">
        <v>9531</v>
      </c>
      <c r="G2006" s="846" t="s">
        <v>9446</v>
      </c>
      <c r="H2006" s="846" t="s">
        <v>7650</v>
      </c>
      <c r="I2006" s="849">
        <v>315000</v>
      </c>
      <c r="J2006" s="849">
        <v>500</v>
      </c>
      <c r="K2006" s="849">
        <v>6875</v>
      </c>
      <c r="L2006" s="848" t="s">
        <v>10416</v>
      </c>
      <c r="M2006" s="849">
        <v>500</v>
      </c>
      <c r="N2006" s="849">
        <v>0</v>
      </c>
      <c r="O2006" s="849">
        <v>6245</v>
      </c>
      <c r="P2006" s="849">
        <v>315000</v>
      </c>
      <c r="Q2006" s="846" t="s">
        <v>6337</v>
      </c>
      <c r="R2006" s="846" t="s">
        <v>10590</v>
      </c>
      <c r="S2006" s="849">
        <v>442.48</v>
      </c>
      <c r="T2006" s="849">
        <v>0</v>
      </c>
      <c r="U2006" s="849">
        <v>0</v>
      </c>
      <c r="V2006" s="849">
        <v>0</v>
      </c>
      <c r="W2006" s="849">
        <v>315000</v>
      </c>
      <c r="X2006" s="849">
        <v>859375</v>
      </c>
      <c r="Y2006" s="849">
        <v>1174375</v>
      </c>
      <c r="Z2006" s="850">
        <v>0.3416</v>
      </c>
    </row>
    <row r="2007" s="823" customFormat="1" ht="31.05" hidden="1" customHeight="1" outlineLevel="1" spans="1:26">
      <c r="A2007" s="846" t="s">
        <v>2547</v>
      </c>
      <c r="B2007" s="846" t="s">
        <v>8543</v>
      </c>
      <c r="C2007" s="846" t="s">
        <v>10618</v>
      </c>
      <c r="D2007" s="846" t="s">
        <v>8825</v>
      </c>
      <c r="E2007" s="847" t="s">
        <v>9495</v>
      </c>
      <c r="F2007" s="848" t="s">
        <v>8004</v>
      </c>
      <c r="G2007" s="846" t="s">
        <v>9446</v>
      </c>
      <c r="H2007" s="846" t="s">
        <v>7650</v>
      </c>
      <c r="I2007" s="849">
        <v>-12500</v>
      </c>
      <c r="J2007" s="849">
        <v>500</v>
      </c>
      <c r="K2007" s="849">
        <v>6220</v>
      </c>
      <c r="L2007" s="848" t="s">
        <v>9790</v>
      </c>
      <c r="M2007" s="849">
        <v>500</v>
      </c>
      <c r="N2007" s="849">
        <v>0</v>
      </c>
      <c r="O2007" s="849">
        <v>6245</v>
      </c>
      <c r="P2007" s="849">
        <v>-12500</v>
      </c>
      <c r="Q2007" s="846" t="s">
        <v>6337</v>
      </c>
      <c r="R2007" s="846" t="s">
        <v>10590</v>
      </c>
      <c r="S2007" s="849">
        <v>442.48</v>
      </c>
      <c r="T2007" s="849">
        <v>0</v>
      </c>
      <c r="U2007" s="849">
        <v>0</v>
      </c>
      <c r="V2007" s="849">
        <v>0</v>
      </c>
      <c r="W2007" s="849">
        <v>-12500</v>
      </c>
      <c r="X2007" s="849">
        <v>311000</v>
      </c>
      <c r="Y2007" s="849">
        <v>298500</v>
      </c>
      <c r="Z2007" s="850">
        <v>0.096</v>
      </c>
    </row>
    <row r="2008" s="823" customFormat="1" ht="31.05" hidden="1" customHeight="1" outlineLevel="1" spans="1:26">
      <c r="A2008" s="846" t="s">
        <v>2547</v>
      </c>
      <c r="B2008" s="846" t="s">
        <v>8545</v>
      </c>
      <c r="C2008" s="846" t="s">
        <v>10619</v>
      </c>
      <c r="D2008" s="846" t="s">
        <v>8825</v>
      </c>
      <c r="E2008" s="847" t="s">
        <v>9495</v>
      </c>
      <c r="F2008" s="848" t="s">
        <v>9643</v>
      </c>
      <c r="G2008" s="846" t="s">
        <v>9446</v>
      </c>
      <c r="H2008" s="846" t="s">
        <v>7650</v>
      </c>
      <c r="I2008" s="849">
        <v>-369500</v>
      </c>
      <c r="J2008" s="849">
        <v>500</v>
      </c>
      <c r="K2008" s="849">
        <v>7251</v>
      </c>
      <c r="L2008" s="848" t="s">
        <v>9790</v>
      </c>
      <c r="M2008" s="849">
        <v>500</v>
      </c>
      <c r="N2008" s="849">
        <v>0</v>
      </c>
      <c r="O2008" s="849">
        <v>7990</v>
      </c>
      <c r="P2008" s="849">
        <v>-369500</v>
      </c>
      <c r="Q2008" s="846" t="s">
        <v>6337</v>
      </c>
      <c r="R2008" s="846" t="s">
        <v>10590</v>
      </c>
      <c r="S2008" s="849">
        <v>442.48</v>
      </c>
      <c r="T2008" s="849">
        <v>0</v>
      </c>
      <c r="U2008" s="849">
        <v>0</v>
      </c>
      <c r="V2008" s="849">
        <v>0</v>
      </c>
      <c r="W2008" s="849">
        <v>-369500</v>
      </c>
      <c r="X2008" s="849">
        <v>362550</v>
      </c>
      <c r="Y2008" s="849">
        <v>-6950</v>
      </c>
      <c r="Z2008" s="850">
        <v>-0.0019</v>
      </c>
    </row>
    <row r="2009" s="823" customFormat="1" ht="31.05" hidden="1" customHeight="1" outlineLevel="1" spans="1:26">
      <c r="A2009" s="846" t="s">
        <v>2547</v>
      </c>
      <c r="B2009" s="846" t="s">
        <v>8715</v>
      </c>
      <c r="C2009" s="846" t="s">
        <v>10620</v>
      </c>
      <c r="D2009" s="846" t="s">
        <v>8826</v>
      </c>
      <c r="E2009" s="847" t="s">
        <v>9445</v>
      </c>
      <c r="F2009" s="848" t="s">
        <v>9632</v>
      </c>
      <c r="G2009" s="846" t="s">
        <v>9446</v>
      </c>
      <c r="H2009" s="846" t="s">
        <v>7650</v>
      </c>
      <c r="I2009" s="849">
        <v>-1523040</v>
      </c>
      <c r="J2009" s="849">
        <v>5010</v>
      </c>
      <c r="K2009" s="849">
        <v>4650</v>
      </c>
      <c r="L2009" s="848" t="s">
        <v>9505</v>
      </c>
      <c r="M2009" s="849">
        <v>4008</v>
      </c>
      <c r="N2009" s="849">
        <v>0</v>
      </c>
      <c r="O2009" s="849">
        <v>5030</v>
      </c>
      <c r="P2009" s="849">
        <v>-1523040</v>
      </c>
      <c r="Q2009" s="846" t="s">
        <v>6337</v>
      </c>
      <c r="R2009" s="846" t="s">
        <v>10590</v>
      </c>
      <c r="S2009" s="849">
        <v>3546.9</v>
      </c>
      <c r="T2009" s="849">
        <v>0</v>
      </c>
      <c r="U2009" s="849">
        <v>0</v>
      </c>
      <c r="V2009" s="849">
        <v>0</v>
      </c>
      <c r="W2009" s="849">
        <v>-1523040</v>
      </c>
      <c r="X2009" s="849">
        <v>1160810.57</v>
      </c>
      <c r="Y2009" s="849">
        <v>-362229.43</v>
      </c>
      <c r="Z2009" s="850">
        <v>-0.0194</v>
      </c>
    </row>
    <row r="2010" s="823" customFormat="1" ht="31.05" hidden="1" customHeight="1" outlineLevel="1" spans="1:26">
      <c r="A2010" s="846" t="s">
        <v>2547</v>
      </c>
      <c r="B2010" s="846" t="s">
        <v>7321</v>
      </c>
      <c r="C2010" s="846" t="s">
        <v>10621</v>
      </c>
      <c r="D2010" s="846" t="s">
        <v>8793</v>
      </c>
      <c r="E2010" s="847" t="s">
        <v>9495</v>
      </c>
      <c r="F2010" s="848" t="s">
        <v>9824</v>
      </c>
      <c r="G2010" s="846" t="s">
        <v>9446</v>
      </c>
      <c r="H2010" s="846" t="s">
        <v>7650</v>
      </c>
      <c r="I2010" s="849">
        <v>860000</v>
      </c>
      <c r="J2010" s="849">
        <v>8600</v>
      </c>
      <c r="K2010" s="849">
        <v>3550</v>
      </c>
      <c r="L2010" s="848" t="s">
        <v>9505</v>
      </c>
      <c r="M2010" s="849">
        <v>8600</v>
      </c>
      <c r="N2010" s="849">
        <v>0</v>
      </c>
      <c r="O2010" s="849">
        <v>3450</v>
      </c>
      <c r="P2010" s="849">
        <v>860000</v>
      </c>
      <c r="Q2010" s="846" t="s">
        <v>6337</v>
      </c>
      <c r="R2010" s="846" t="s">
        <v>10590</v>
      </c>
      <c r="S2010" s="849">
        <v>7610.62</v>
      </c>
      <c r="T2010" s="849">
        <v>0</v>
      </c>
      <c r="U2010" s="849">
        <v>0</v>
      </c>
      <c r="V2010" s="849">
        <v>0</v>
      </c>
      <c r="W2010" s="849">
        <v>860000</v>
      </c>
      <c r="X2010" s="849">
        <v>30530000</v>
      </c>
      <c r="Y2010" s="849">
        <v>31390000</v>
      </c>
      <c r="Z2010" s="850">
        <v>1.0282</v>
      </c>
    </row>
    <row r="2011" s="823" customFormat="1" ht="31.05" hidden="1" customHeight="1" outlineLevel="1" spans="1:26">
      <c r="A2011" s="846" t="s">
        <v>2547</v>
      </c>
      <c r="B2011" s="846" t="s">
        <v>7853</v>
      </c>
      <c r="C2011" s="846" t="s">
        <v>10622</v>
      </c>
      <c r="D2011" s="846" t="s">
        <v>8846</v>
      </c>
      <c r="E2011" s="847" t="s">
        <v>9495</v>
      </c>
      <c r="F2011" s="848" t="s">
        <v>9676</v>
      </c>
      <c r="G2011" s="846" t="s">
        <v>9446</v>
      </c>
      <c r="H2011" s="846" t="s">
        <v>7650</v>
      </c>
      <c r="I2011" s="849">
        <v>-111000</v>
      </c>
      <c r="J2011" s="849">
        <v>1000</v>
      </c>
      <c r="K2011" s="849">
        <v>2319</v>
      </c>
      <c r="L2011" s="848" t="s">
        <v>9681</v>
      </c>
      <c r="M2011" s="849">
        <v>1000</v>
      </c>
      <c r="N2011" s="849">
        <v>0</v>
      </c>
      <c r="O2011" s="849">
        <v>2430</v>
      </c>
      <c r="P2011" s="849">
        <v>-111000</v>
      </c>
      <c r="Q2011" s="846" t="s">
        <v>6337</v>
      </c>
      <c r="R2011" s="846" t="s">
        <v>10590</v>
      </c>
      <c r="S2011" s="849">
        <v>884.96</v>
      </c>
      <c r="T2011" s="849">
        <v>0</v>
      </c>
      <c r="U2011" s="849">
        <v>0</v>
      </c>
      <c r="V2011" s="849">
        <v>0</v>
      </c>
      <c r="W2011" s="849">
        <v>-111000</v>
      </c>
      <c r="X2011" s="849">
        <v>0</v>
      </c>
      <c r="Y2011" s="849">
        <v>-111000</v>
      </c>
      <c r="Z2011" s="850">
        <v>-0.0479</v>
      </c>
    </row>
    <row r="2012" s="823" customFormat="1" ht="31.05" hidden="1" customHeight="1" outlineLevel="1" spans="1:26">
      <c r="A2012" s="846" t="s">
        <v>2547</v>
      </c>
      <c r="B2012" s="846" t="s">
        <v>10623</v>
      </c>
      <c r="C2012" s="846" t="s">
        <v>10624</v>
      </c>
      <c r="D2012" s="846" t="s">
        <v>8795</v>
      </c>
      <c r="E2012" s="847" t="s">
        <v>9495</v>
      </c>
      <c r="F2012" s="848" t="s">
        <v>9676</v>
      </c>
      <c r="G2012" s="846" t="s">
        <v>9446</v>
      </c>
      <c r="H2012" s="846" t="s">
        <v>7650</v>
      </c>
      <c r="I2012" s="849">
        <v>-89760</v>
      </c>
      <c r="J2012" s="849">
        <v>264</v>
      </c>
      <c r="K2012" s="849">
        <v>7040</v>
      </c>
      <c r="L2012" s="848" t="s">
        <v>9706</v>
      </c>
      <c r="M2012" s="849">
        <v>264</v>
      </c>
      <c r="N2012" s="849">
        <v>0</v>
      </c>
      <c r="O2012" s="849">
        <v>7380</v>
      </c>
      <c r="P2012" s="849">
        <v>-89760</v>
      </c>
      <c r="Q2012" s="846" t="s">
        <v>6337</v>
      </c>
      <c r="R2012" s="846" t="s">
        <v>10590</v>
      </c>
      <c r="S2012" s="849">
        <v>233.63</v>
      </c>
      <c r="T2012" s="849">
        <v>0</v>
      </c>
      <c r="U2012" s="849">
        <v>0</v>
      </c>
      <c r="V2012" s="849">
        <v>0</v>
      </c>
      <c r="W2012" s="849">
        <v>-89760</v>
      </c>
      <c r="X2012" s="849">
        <v>1858560</v>
      </c>
      <c r="Y2012" s="849">
        <v>1768800</v>
      </c>
      <c r="Z2012" s="850">
        <v>0.9517</v>
      </c>
    </row>
    <row r="2013" s="823" customFormat="1" ht="31.05" hidden="1" customHeight="1" outlineLevel="1" spans="1:26">
      <c r="A2013" s="846" t="s">
        <v>2547</v>
      </c>
      <c r="B2013" s="846" t="s">
        <v>10625</v>
      </c>
      <c r="C2013" s="846" t="s">
        <v>10626</v>
      </c>
      <c r="D2013" s="846" t="s">
        <v>8795</v>
      </c>
      <c r="E2013" s="847" t="s">
        <v>9495</v>
      </c>
      <c r="F2013" s="848" t="s">
        <v>9680</v>
      </c>
      <c r="G2013" s="846" t="s">
        <v>9446</v>
      </c>
      <c r="H2013" s="846" t="s">
        <v>7650</v>
      </c>
      <c r="I2013" s="849">
        <v>-115500</v>
      </c>
      <c r="J2013" s="849">
        <v>330</v>
      </c>
      <c r="K2013" s="849">
        <v>7020</v>
      </c>
      <c r="L2013" s="848" t="s">
        <v>10627</v>
      </c>
      <c r="M2013" s="849">
        <v>330</v>
      </c>
      <c r="N2013" s="849">
        <v>0</v>
      </c>
      <c r="O2013" s="849">
        <v>7370</v>
      </c>
      <c r="P2013" s="849">
        <v>-115500</v>
      </c>
      <c r="Q2013" s="846" t="s">
        <v>6337</v>
      </c>
      <c r="R2013" s="846" t="s">
        <v>10590</v>
      </c>
      <c r="S2013" s="849">
        <v>292.04</v>
      </c>
      <c r="T2013" s="849">
        <v>0</v>
      </c>
      <c r="U2013" s="849">
        <v>0</v>
      </c>
      <c r="V2013" s="849">
        <v>0</v>
      </c>
      <c r="W2013" s="849">
        <v>-115500</v>
      </c>
      <c r="X2013" s="849">
        <v>2316600</v>
      </c>
      <c r="Y2013" s="849">
        <v>2201100</v>
      </c>
      <c r="Z2013" s="850">
        <v>0.9501</v>
      </c>
    </row>
    <row r="2014" s="823" customFormat="1" ht="31.05" hidden="1" customHeight="1" outlineLevel="1" spans="1:26">
      <c r="A2014" s="846" t="s">
        <v>2547</v>
      </c>
      <c r="B2014" s="846" t="s">
        <v>10623</v>
      </c>
      <c r="C2014" s="846" t="s">
        <v>10628</v>
      </c>
      <c r="D2014" s="846" t="s">
        <v>8795</v>
      </c>
      <c r="E2014" s="847" t="s">
        <v>9495</v>
      </c>
      <c r="F2014" s="848" t="s">
        <v>8241</v>
      </c>
      <c r="G2014" s="846" t="s">
        <v>9446</v>
      </c>
      <c r="H2014" s="846" t="s">
        <v>7650</v>
      </c>
      <c r="I2014" s="849">
        <v>-80190</v>
      </c>
      <c r="J2014" s="849">
        <v>297</v>
      </c>
      <c r="K2014" s="849">
        <v>7110</v>
      </c>
      <c r="L2014" s="848" t="s">
        <v>10355</v>
      </c>
      <c r="M2014" s="849">
        <v>297</v>
      </c>
      <c r="N2014" s="849">
        <v>0</v>
      </c>
      <c r="O2014" s="849">
        <v>7380</v>
      </c>
      <c r="P2014" s="849">
        <v>-80190</v>
      </c>
      <c r="Q2014" s="846" t="s">
        <v>6337</v>
      </c>
      <c r="R2014" s="846" t="s">
        <v>10590</v>
      </c>
      <c r="S2014" s="849">
        <v>262.83</v>
      </c>
      <c r="T2014" s="849">
        <v>0</v>
      </c>
      <c r="U2014" s="849">
        <v>0</v>
      </c>
      <c r="V2014" s="849">
        <v>0</v>
      </c>
      <c r="W2014" s="849">
        <v>-80190</v>
      </c>
      <c r="X2014" s="849">
        <v>2111670</v>
      </c>
      <c r="Y2014" s="849">
        <v>2031480</v>
      </c>
      <c r="Z2014" s="850">
        <v>0.962</v>
      </c>
    </row>
    <row r="2015" s="823" customFormat="1" ht="31.05" hidden="1" customHeight="1" outlineLevel="1" spans="1:26">
      <c r="A2015" s="846" t="s">
        <v>2547</v>
      </c>
      <c r="B2015" s="846" t="s">
        <v>10625</v>
      </c>
      <c r="C2015" s="846" t="s">
        <v>10629</v>
      </c>
      <c r="D2015" s="846" t="s">
        <v>8795</v>
      </c>
      <c r="E2015" s="847" t="s">
        <v>9495</v>
      </c>
      <c r="F2015" s="848" t="s">
        <v>8241</v>
      </c>
      <c r="G2015" s="846" t="s">
        <v>9446</v>
      </c>
      <c r="H2015" s="846" t="s">
        <v>7650</v>
      </c>
      <c r="I2015" s="849">
        <v>-18150</v>
      </c>
      <c r="J2015" s="849">
        <v>33</v>
      </c>
      <c r="K2015" s="849">
        <v>7320</v>
      </c>
      <c r="L2015" s="848" t="s">
        <v>10355</v>
      </c>
      <c r="M2015" s="849">
        <v>363</v>
      </c>
      <c r="N2015" s="849">
        <v>0</v>
      </c>
      <c r="O2015" s="849">
        <v>7370</v>
      </c>
      <c r="P2015" s="849">
        <v>-18150</v>
      </c>
      <c r="Q2015" s="846" t="s">
        <v>6337</v>
      </c>
      <c r="R2015" s="846" t="s">
        <v>10590</v>
      </c>
      <c r="S2015" s="849">
        <v>321.24</v>
      </c>
      <c r="T2015" s="849">
        <v>0</v>
      </c>
      <c r="U2015" s="849">
        <v>0</v>
      </c>
      <c r="V2015" s="849">
        <v>0</v>
      </c>
      <c r="W2015" s="849">
        <v>-18150</v>
      </c>
      <c r="X2015" s="849">
        <v>0</v>
      </c>
      <c r="Y2015" s="849">
        <v>-18150</v>
      </c>
      <c r="Z2015" s="850">
        <v>-0.0068</v>
      </c>
    </row>
    <row r="2016" s="823" customFormat="1" ht="31.05" hidden="1" customHeight="1" outlineLevel="1" spans="1:26">
      <c r="A2016" s="846" t="s">
        <v>2547</v>
      </c>
      <c r="B2016" s="846" t="s">
        <v>7853</v>
      </c>
      <c r="C2016" s="846" t="s">
        <v>10630</v>
      </c>
      <c r="D2016" s="846" t="s">
        <v>8796</v>
      </c>
      <c r="E2016" s="847" t="s">
        <v>9495</v>
      </c>
      <c r="F2016" s="848" t="s">
        <v>8004</v>
      </c>
      <c r="G2016" s="846" t="s">
        <v>9446</v>
      </c>
      <c r="H2016" s="846" t="s">
        <v>7650</v>
      </c>
      <c r="I2016" s="849">
        <v>-27000</v>
      </c>
      <c r="J2016" s="849">
        <v>1000</v>
      </c>
      <c r="K2016" s="849">
        <v>2403</v>
      </c>
      <c r="L2016" s="848" t="s">
        <v>9599</v>
      </c>
      <c r="M2016" s="849">
        <v>1000</v>
      </c>
      <c r="N2016" s="849">
        <v>0</v>
      </c>
      <c r="O2016" s="849">
        <v>2430</v>
      </c>
      <c r="P2016" s="849">
        <v>-27000</v>
      </c>
      <c r="Q2016" s="846" t="s">
        <v>6337</v>
      </c>
      <c r="R2016" s="846" t="s">
        <v>10590</v>
      </c>
      <c r="S2016" s="849">
        <v>884.96</v>
      </c>
      <c r="T2016" s="849">
        <v>0</v>
      </c>
      <c r="U2016" s="849">
        <v>0</v>
      </c>
      <c r="V2016" s="849">
        <v>0</v>
      </c>
      <c r="W2016" s="849">
        <v>-27000</v>
      </c>
      <c r="X2016" s="849">
        <v>0</v>
      </c>
      <c r="Y2016" s="849">
        <v>-27000</v>
      </c>
      <c r="Z2016" s="850">
        <v>-0.0112</v>
      </c>
    </row>
    <row r="2017" s="823" customFormat="1" ht="31.05" hidden="1" customHeight="1" outlineLevel="1" spans="1:26">
      <c r="A2017" s="846" t="s">
        <v>2547</v>
      </c>
      <c r="B2017" s="846" t="s">
        <v>7853</v>
      </c>
      <c r="C2017" s="846" t="s">
        <v>10631</v>
      </c>
      <c r="D2017" s="846" t="s">
        <v>8796</v>
      </c>
      <c r="E2017" s="847" t="s">
        <v>9495</v>
      </c>
      <c r="F2017" s="848" t="s">
        <v>9747</v>
      </c>
      <c r="G2017" s="846" t="s">
        <v>9446</v>
      </c>
      <c r="H2017" s="846" t="s">
        <v>7650</v>
      </c>
      <c r="I2017" s="849">
        <v>-19000</v>
      </c>
      <c r="J2017" s="849">
        <v>1000</v>
      </c>
      <c r="K2017" s="849">
        <v>2411</v>
      </c>
      <c r="L2017" s="848" t="s">
        <v>9681</v>
      </c>
      <c r="M2017" s="849">
        <v>1000</v>
      </c>
      <c r="N2017" s="849">
        <v>0</v>
      </c>
      <c r="O2017" s="849">
        <v>2430</v>
      </c>
      <c r="P2017" s="849">
        <v>-19000</v>
      </c>
      <c r="Q2017" s="846" t="s">
        <v>6337</v>
      </c>
      <c r="R2017" s="846" t="s">
        <v>10590</v>
      </c>
      <c r="S2017" s="849">
        <v>884.96</v>
      </c>
      <c r="T2017" s="849">
        <v>0</v>
      </c>
      <c r="U2017" s="849">
        <v>0</v>
      </c>
      <c r="V2017" s="849">
        <v>0</v>
      </c>
      <c r="W2017" s="849">
        <v>-19000</v>
      </c>
      <c r="X2017" s="849">
        <v>0</v>
      </c>
      <c r="Y2017" s="849">
        <v>-19000</v>
      </c>
      <c r="Z2017" s="850">
        <v>-0.0079</v>
      </c>
    </row>
    <row r="2018" s="823" customFormat="1" ht="31.05" hidden="1" customHeight="1" outlineLevel="1" spans="1:26">
      <c r="A2018" s="846" t="s">
        <v>2547</v>
      </c>
      <c r="B2018" s="846" t="s">
        <v>7853</v>
      </c>
      <c r="C2018" s="846" t="s">
        <v>10632</v>
      </c>
      <c r="D2018" s="846" t="s">
        <v>8796</v>
      </c>
      <c r="E2018" s="847" t="s">
        <v>9495</v>
      </c>
      <c r="F2018" s="848" t="s">
        <v>9643</v>
      </c>
      <c r="G2018" s="846" t="s">
        <v>9446</v>
      </c>
      <c r="H2018" s="846" t="s">
        <v>7650</v>
      </c>
      <c r="I2018" s="849">
        <v>-54000</v>
      </c>
      <c r="J2018" s="849">
        <v>1000</v>
      </c>
      <c r="K2018" s="849">
        <v>2376</v>
      </c>
      <c r="L2018" s="848" t="s">
        <v>9681</v>
      </c>
      <c r="M2018" s="849">
        <v>1000</v>
      </c>
      <c r="N2018" s="849">
        <v>0</v>
      </c>
      <c r="O2018" s="849">
        <v>2430</v>
      </c>
      <c r="P2018" s="849">
        <v>-54000</v>
      </c>
      <c r="Q2018" s="846" t="s">
        <v>6337</v>
      </c>
      <c r="R2018" s="846" t="s">
        <v>10590</v>
      </c>
      <c r="S2018" s="849">
        <v>884.96</v>
      </c>
      <c r="T2018" s="849">
        <v>0</v>
      </c>
      <c r="U2018" s="849">
        <v>0</v>
      </c>
      <c r="V2018" s="849">
        <v>0</v>
      </c>
      <c r="W2018" s="849">
        <v>-54000</v>
      </c>
      <c r="X2018" s="849">
        <v>0</v>
      </c>
      <c r="Y2018" s="849">
        <v>-54000</v>
      </c>
      <c r="Z2018" s="850">
        <v>-0.0227</v>
      </c>
    </row>
    <row r="2019" s="823" customFormat="1" ht="31.05" hidden="1" customHeight="1" outlineLevel="1" spans="1:26">
      <c r="A2019" s="846" t="s">
        <v>2547</v>
      </c>
      <c r="B2019" s="846" t="s">
        <v>7853</v>
      </c>
      <c r="C2019" s="846" t="s">
        <v>10633</v>
      </c>
      <c r="D2019" s="846" t="s">
        <v>8796</v>
      </c>
      <c r="E2019" s="847" t="s">
        <v>9495</v>
      </c>
      <c r="F2019" s="848" t="s">
        <v>8187</v>
      </c>
      <c r="G2019" s="846" t="s">
        <v>9446</v>
      </c>
      <c r="H2019" s="846" t="s">
        <v>7650</v>
      </c>
      <c r="I2019" s="849">
        <v>-210000</v>
      </c>
      <c r="J2019" s="849">
        <v>2000</v>
      </c>
      <c r="K2019" s="849">
        <v>2325</v>
      </c>
      <c r="L2019" s="848" t="s">
        <v>9681</v>
      </c>
      <c r="M2019" s="849">
        <v>2000</v>
      </c>
      <c r="N2019" s="849">
        <v>0</v>
      </c>
      <c r="O2019" s="849">
        <v>2430</v>
      </c>
      <c r="P2019" s="849">
        <v>-210000</v>
      </c>
      <c r="Q2019" s="846" t="s">
        <v>6337</v>
      </c>
      <c r="R2019" s="846" t="s">
        <v>10590</v>
      </c>
      <c r="S2019" s="849">
        <v>1769.91</v>
      </c>
      <c r="T2019" s="849">
        <v>0</v>
      </c>
      <c r="U2019" s="849">
        <v>0</v>
      </c>
      <c r="V2019" s="849">
        <v>0</v>
      </c>
      <c r="W2019" s="849">
        <v>-210000</v>
      </c>
      <c r="X2019" s="849">
        <v>0</v>
      </c>
      <c r="Y2019" s="849">
        <v>-210000</v>
      </c>
      <c r="Z2019" s="850">
        <v>-0.0452</v>
      </c>
    </row>
    <row r="2020" s="823" customFormat="1" ht="31.05" hidden="1" customHeight="1" outlineLevel="1" spans="1:26">
      <c r="A2020" s="846" t="s">
        <v>2547</v>
      </c>
      <c r="B2020" s="846" t="s">
        <v>7853</v>
      </c>
      <c r="C2020" s="846" t="s">
        <v>10634</v>
      </c>
      <c r="D2020" s="846" t="s">
        <v>8796</v>
      </c>
      <c r="E2020" s="847" t="s">
        <v>9495</v>
      </c>
      <c r="F2020" s="848" t="s">
        <v>9690</v>
      </c>
      <c r="G2020" s="846" t="s">
        <v>9446</v>
      </c>
      <c r="H2020" s="846" t="s">
        <v>7650</v>
      </c>
      <c r="I2020" s="849">
        <v>-59000</v>
      </c>
      <c r="J2020" s="849">
        <v>1000</v>
      </c>
      <c r="K2020" s="849">
        <v>2371</v>
      </c>
      <c r="L2020" s="848" t="s">
        <v>9599</v>
      </c>
      <c r="M2020" s="849">
        <v>1000</v>
      </c>
      <c r="N2020" s="849">
        <v>0</v>
      </c>
      <c r="O2020" s="849">
        <v>2430</v>
      </c>
      <c r="P2020" s="849">
        <v>-59000</v>
      </c>
      <c r="Q2020" s="846" t="s">
        <v>6337</v>
      </c>
      <c r="R2020" s="846" t="s">
        <v>10590</v>
      </c>
      <c r="S2020" s="849">
        <v>884.96</v>
      </c>
      <c r="T2020" s="849">
        <v>0</v>
      </c>
      <c r="U2020" s="849">
        <v>0</v>
      </c>
      <c r="V2020" s="849">
        <v>0</v>
      </c>
      <c r="W2020" s="849">
        <v>-59000</v>
      </c>
      <c r="X2020" s="849">
        <v>0</v>
      </c>
      <c r="Y2020" s="849">
        <v>-59000</v>
      </c>
      <c r="Z2020" s="850">
        <v>-0.0249</v>
      </c>
    </row>
    <row r="2021" s="823" customFormat="1" ht="31.05" hidden="1" customHeight="1" outlineLevel="1" spans="1:26">
      <c r="A2021" s="846" t="s">
        <v>2547</v>
      </c>
      <c r="B2021" s="846" t="s">
        <v>8545</v>
      </c>
      <c r="C2021" s="846" t="s">
        <v>10635</v>
      </c>
      <c r="D2021" s="846" t="s">
        <v>8808</v>
      </c>
      <c r="E2021" s="847" t="s">
        <v>9495</v>
      </c>
      <c r="F2021" s="848" t="s">
        <v>9624</v>
      </c>
      <c r="G2021" s="846" t="s">
        <v>9446</v>
      </c>
      <c r="H2021" s="846" t="s">
        <v>7650</v>
      </c>
      <c r="I2021" s="849">
        <v>-325000</v>
      </c>
      <c r="J2021" s="849">
        <v>500</v>
      </c>
      <c r="K2021" s="849">
        <v>7340</v>
      </c>
      <c r="L2021" s="848" t="s">
        <v>9790</v>
      </c>
      <c r="M2021" s="849">
        <v>500</v>
      </c>
      <c r="N2021" s="849">
        <v>0</v>
      </c>
      <c r="O2021" s="849">
        <v>7990</v>
      </c>
      <c r="P2021" s="849">
        <v>-325000</v>
      </c>
      <c r="Q2021" s="846" t="s">
        <v>6337</v>
      </c>
      <c r="R2021" s="846" t="s">
        <v>10590</v>
      </c>
      <c r="S2021" s="849">
        <v>442.48</v>
      </c>
      <c r="T2021" s="849">
        <v>0</v>
      </c>
      <c r="U2021" s="849">
        <v>0</v>
      </c>
      <c r="V2021" s="849">
        <v>0</v>
      </c>
      <c r="W2021" s="849">
        <v>-325000</v>
      </c>
      <c r="X2021" s="849">
        <v>0</v>
      </c>
      <c r="Y2021" s="849">
        <v>-325000</v>
      </c>
      <c r="Z2021" s="850">
        <v>-0.0886</v>
      </c>
    </row>
    <row r="2022" s="823" customFormat="1" ht="31.05" hidden="1" customHeight="1" outlineLevel="1" spans="1:26">
      <c r="A2022" s="846" t="s">
        <v>2547</v>
      </c>
      <c r="B2022" s="846" t="s">
        <v>8545</v>
      </c>
      <c r="C2022" s="846" t="s">
        <v>10636</v>
      </c>
      <c r="D2022" s="846" t="s">
        <v>8808</v>
      </c>
      <c r="E2022" s="847" t="s">
        <v>9495</v>
      </c>
      <c r="F2022" s="848" t="s">
        <v>9560</v>
      </c>
      <c r="G2022" s="846" t="s">
        <v>9446</v>
      </c>
      <c r="H2022" s="846" t="s">
        <v>7650</v>
      </c>
      <c r="I2022" s="849">
        <v>-262500</v>
      </c>
      <c r="J2022" s="849">
        <v>500</v>
      </c>
      <c r="K2022" s="849">
        <v>7465</v>
      </c>
      <c r="L2022" s="848" t="s">
        <v>9790</v>
      </c>
      <c r="M2022" s="849">
        <v>500</v>
      </c>
      <c r="N2022" s="849">
        <v>0</v>
      </c>
      <c r="O2022" s="849">
        <v>7990</v>
      </c>
      <c r="P2022" s="849">
        <v>-262500</v>
      </c>
      <c r="Q2022" s="846" t="s">
        <v>6337</v>
      </c>
      <c r="R2022" s="846" t="s">
        <v>10590</v>
      </c>
      <c r="S2022" s="849">
        <v>442.48</v>
      </c>
      <c r="T2022" s="849">
        <v>0</v>
      </c>
      <c r="U2022" s="849">
        <v>0</v>
      </c>
      <c r="V2022" s="849">
        <v>0</v>
      </c>
      <c r="W2022" s="849">
        <v>-262500</v>
      </c>
      <c r="X2022" s="849">
        <v>0</v>
      </c>
      <c r="Y2022" s="849">
        <v>-262500</v>
      </c>
      <c r="Z2022" s="850">
        <v>-0.0703</v>
      </c>
    </row>
    <row r="2023" s="823" customFormat="1" ht="31.05" hidden="1" customHeight="1" outlineLevel="1" spans="1:26">
      <c r="A2023" s="846" t="s">
        <v>2547</v>
      </c>
      <c r="B2023" s="846" t="s">
        <v>8543</v>
      </c>
      <c r="C2023" s="846" t="s">
        <v>10637</v>
      </c>
      <c r="D2023" s="846" t="s">
        <v>8807</v>
      </c>
      <c r="E2023" s="847" t="s">
        <v>9495</v>
      </c>
      <c r="F2023" s="848" t="s">
        <v>9642</v>
      </c>
      <c r="G2023" s="846" t="s">
        <v>9446</v>
      </c>
      <c r="H2023" s="846" t="s">
        <v>7650</v>
      </c>
      <c r="I2023" s="849">
        <v>-41000</v>
      </c>
      <c r="J2023" s="849">
        <v>1000</v>
      </c>
      <c r="K2023" s="849">
        <v>6204</v>
      </c>
      <c r="L2023" s="848" t="s">
        <v>9790</v>
      </c>
      <c r="M2023" s="849">
        <v>1000</v>
      </c>
      <c r="N2023" s="849">
        <v>0</v>
      </c>
      <c r="O2023" s="849">
        <v>6245</v>
      </c>
      <c r="P2023" s="849">
        <v>-41000</v>
      </c>
      <c r="Q2023" s="846" t="s">
        <v>6337</v>
      </c>
      <c r="R2023" s="846" t="s">
        <v>10590</v>
      </c>
      <c r="S2023" s="849">
        <v>884.96</v>
      </c>
      <c r="T2023" s="849">
        <v>0</v>
      </c>
      <c r="U2023" s="849">
        <v>0</v>
      </c>
      <c r="V2023" s="849">
        <v>0</v>
      </c>
      <c r="W2023" s="849">
        <v>-41000</v>
      </c>
      <c r="X2023" s="849">
        <v>930600</v>
      </c>
      <c r="Y2023" s="849">
        <v>889600</v>
      </c>
      <c r="Z2023" s="850">
        <v>0.1434</v>
      </c>
    </row>
    <row r="2024" s="823" customFormat="1" ht="31.05" hidden="1" customHeight="1" outlineLevel="1" spans="1:26">
      <c r="A2024" s="846" t="s">
        <v>2547</v>
      </c>
      <c r="B2024" s="846" t="s">
        <v>8543</v>
      </c>
      <c r="C2024" s="846" t="s">
        <v>10638</v>
      </c>
      <c r="D2024" s="846" t="s">
        <v>8807</v>
      </c>
      <c r="E2024" s="847" t="s">
        <v>9495</v>
      </c>
      <c r="F2024" s="848" t="s">
        <v>9642</v>
      </c>
      <c r="G2024" s="846" t="s">
        <v>9446</v>
      </c>
      <c r="H2024" s="846" t="s">
        <v>7650</v>
      </c>
      <c r="I2024" s="849">
        <v>-40000</v>
      </c>
      <c r="J2024" s="849">
        <v>1000</v>
      </c>
      <c r="K2024" s="849">
        <v>6205</v>
      </c>
      <c r="L2024" s="848" t="s">
        <v>9790</v>
      </c>
      <c r="M2024" s="849">
        <v>1000</v>
      </c>
      <c r="N2024" s="849">
        <v>0</v>
      </c>
      <c r="O2024" s="849">
        <v>6245</v>
      </c>
      <c r="P2024" s="849">
        <v>-40000</v>
      </c>
      <c r="Q2024" s="846" t="s">
        <v>6337</v>
      </c>
      <c r="R2024" s="846" t="s">
        <v>10590</v>
      </c>
      <c r="S2024" s="849">
        <v>884.96</v>
      </c>
      <c r="T2024" s="849">
        <v>0</v>
      </c>
      <c r="U2024" s="849">
        <v>0</v>
      </c>
      <c r="V2024" s="849">
        <v>0</v>
      </c>
      <c r="W2024" s="849">
        <v>-40000</v>
      </c>
      <c r="X2024" s="849">
        <v>930750</v>
      </c>
      <c r="Y2024" s="849">
        <v>890750</v>
      </c>
      <c r="Z2024" s="850">
        <v>0.1436</v>
      </c>
    </row>
    <row r="2025" s="823" customFormat="1" ht="31.05" hidden="1" customHeight="1" outlineLevel="1" spans="1:26">
      <c r="A2025" s="846" t="s">
        <v>2547</v>
      </c>
      <c r="B2025" s="846" t="s">
        <v>8543</v>
      </c>
      <c r="C2025" s="846" t="s">
        <v>10639</v>
      </c>
      <c r="D2025" s="846" t="s">
        <v>8807</v>
      </c>
      <c r="E2025" s="847" t="s">
        <v>9495</v>
      </c>
      <c r="F2025" s="848" t="s">
        <v>8071</v>
      </c>
      <c r="G2025" s="846" t="s">
        <v>9446</v>
      </c>
      <c r="H2025" s="846" t="s">
        <v>7650</v>
      </c>
      <c r="I2025" s="849">
        <v>27500</v>
      </c>
      <c r="J2025" s="849">
        <v>500</v>
      </c>
      <c r="K2025" s="849">
        <v>6300</v>
      </c>
      <c r="L2025" s="848" t="s">
        <v>9790</v>
      </c>
      <c r="M2025" s="849">
        <v>500</v>
      </c>
      <c r="N2025" s="849">
        <v>0</v>
      </c>
      <c r="O2025" s="849">
        <v>6245</v>
      </c>
      <c r="P2025" s="849">
        <v>27500</v>
      </c>
      <c r="Q2025" s="846" t="s">
        <v>6337</v>
      </c>
      <c r="R2025" s="846" t="s">
        <v>10590</v>
      </c>
      <c r="S2025" s="849">
        <v>442.48</v>
      </c>
      <c r="T2025" s="849">
        <v>0</v>
      </c>
      <c r="U2025" s="849">
        <v>0</v>
      </c>
      <c r="V2025" s="849">
        <v>0</v>
      </c>
      <c r="W2025" s="849">
        <v>27500</v>
      </c>
      <c r="X2025" s="849">
        <v>472500</v>
      </c>
      <c r="Y2025" s="849">
        <v>500000</v>
      </c>
      <c r="Z2025" s="850">
        <v>0.1587</v>
      </c>
    </row>
    <row r="2026" s="823" customFormat="1" ht="31.05" hidden="1" customHeight="1" outlineLevel="1" spans="1:26">
      <c r="A2026" s="846" t="s">
        <v>2547</v>
      </c>
      <c r="B2026" s="846" t="s">
        <v>8545</v>
      </c>
      <c r="C2026" s="846" t="s">
        <v>10640</v>
      </c>
      <c r="D2026" s="846" t="s">
        <v>8807</v>
      </c>
      <c r="E2026" s="847" t="s">
        <v>9495</v>
      </c>
      <c r="F2026" s="848" t="s">
        <v>8066</v>
      </c>
      <c r="G2026" s="846" t="s">
        <v>9446</v>
      </c>
      <c r="H2026" s="846" t="s">
        <v>7650</v>
      </c>
      <c r="I2026" s="849">
        <v>31500</v>
      </c>
      <c r="J2026" s="849">
        <v>500</v>
      </c>
      <c r="K2026" s="849">
        <v>8053</v>
      </c>
      <c r="L2026" s="848" t="s">
        <v>9709</v>
      </c>
      <c r="M2026" s="849">
        <v>500</v>
      </c>
      <c r="N2026" s="849">
        <v>0</v>
      </c>
      <c r="O2026" s="849">
        <v>7990</v>
      </c>
      <c r="P2026" s="849">
        <v>31500</v>
      </c>
      <c r="Q2026" s="846" t="s">
        <v>6337</v>
      </c>
      <c r="R2026" s="846" t="s">
        <v>10590</v>
      </c>
      <c r="S2026" s="849">
        <v>442.48</v>
      </c>
      <c r="T2026" s="849">
        <v>0</v>
      </c>
      <c r="U2026" s="849">
        <v>0</v>
      </c>
      <c r="V2026" s="849">
        <v>0</v>
      </c>
      <c r="W2026" s="849">
        <v>31500</v>
      </c>
      <c r="X2026" s="849">
        <v>0</v>
      </c>
      <c r="Y2026" s="849">
        <v>31500</v>
      </c>
      <c r="Z2026" s="850">
        <v>0.0078</v>
      </c>
    </row>
    <row r="2027" s="823" customFormat="1" ht="31.05" hidden="1" customHeight="1" outlineLevel="1" spans="1:26">
      <c r="A2027" s="846" t="s">
        <v>2547</v>
      </c>
      <c r="B2027" s="846" t="s">
        <v>4673</v>
      </c>
      <c r="C2027" s="846" t="s">
        <v>10641</v>
      </c>
      <c r="D2027" s="846" t="s">
        <v>8809</v>
      </c>
      <c r="E2027" s="847" t="s">
        <v>9495</v>
      </c>
      <c r="F2027" s="848" t="s">
        <v>9747</v>
      </c>
      <c r="G2027" s="846" t="s">
        <v>9446</v>
      </c>
      <c r="H2027" s="846" t="s">
        <v>7650</v>
      </c>
      <c r="I2027" s="849">
        <v>0</v>
      </c>
      <c r="J2027" s="849">
        <v>500</v>
      </c>
      <c r="K2027" s="849">
        <v>4850</v>
      </c>
      <c r="L2027" s="848" t="s">
        <v>9517</v>
      </c>
      <c r="M2027" s="849">
        <v>500</v>
      </c>
      <c r="N2027" s="849">
        <v>0</v>
      </c>
      <c r="O2027" s="849">
        <v>4850</v>
      </c>
      <c r="P2027" s="849">
        <v>0</v>
      </c>
      <c r="Q2027" s="846" t="s">
        <v>6337</v>
      </c>
      <c r="R2027" s="846" t="s">
        <v>10590</v>
      </c>
      <c r="S2027" s="849">
        <v>442.48</v>
      </c>
      <c r="T2027" s="849">
        <v>0</v>
      </c>
      <c r="U2027" s="849">
        <v>0</v>
      </c>
      <c r="V2027" s="849">
        <v>0</v>
      </c>
      <c r="W2027" s="849">
        <v>0</v>
      </c>
      <c r="X2027" s="849">
        <v>0</v>
      </c>
      <c r="Y2027" s="849">
        <v>0</v>
      </c>
      <c r="Z2027" s="850">
        <v>0</v>
      </c>
    </row>
    <row r="2028" s="823" customFormat="1" ht="31.05" hidden="1" customHeight="1" outlineLevel="1" spans="1:26">
      <c r="A2028" s="846" t="s">
        <v>2547</v>
      </c>
      <c r="B2028" s="846" t="s">
        <v>4673</v>
      </c>
      <c r="C2028" s="846" t="s">
        <v>10642</v>
      </c>
      <c r="D2028" s="846" t="s">
        <v>8809</v>
      </c>
      <c r="E2028" s="847" t="s">
        <v>9495</v>
      </c>
      <c r="F2028" s="848" t="s">
        <v>9747</v>
      </c>
      <c r="G2028" s="846" t="s">
        <v>9446</v>
      </c>
      <c r="H2028" s="846" t="s">
        <v>7650</v>
      </c>
      <c r="I2028" s="849">
        <v>-9000</v>
      </c>
      <c r="J2028" s="849">
        <v>600</v>
      </c>
      <c r="K2028" s="849">
        <v>4835</v>
      </c>
      <c r="L2028" s="848" t="s">
        <v>9681</v>
      </c>
      <c r="M2028" s="849">
        <v>600</v>
      </c>
      <c r="N2028" s="849">
        <v>0</v>
      </c>
      <c r="O2028" s="849">
        <v>4850</v>
      </c>
      <c r="P2028" s="849">
        <v>-9000</v>
      </c>
      <c r="Q2028" s="846" t="s">
        <v>6337</v>
      </c>
      <c r="R2028" s="846" t="s">
        <v>10590</v>
      </c>
      <c r="S2028" s="849">
        <v>530.97</v>
      </c>
      <c r="T2028" s="849">
        <v>0</v>
      </c>
      <c r="U2028" s="849">
        <v>0</v>
      </c>
      <c r="V2028" s="849">
        <v>0</v>
      </c>
      <c r="W2028" s="849">
        <v>-9000</v>
      </c>
      <c r="X2028" s="849">
        <v>0</v>
      </c>
      <c r="Y2028" s="849">
        <v>-9000</v>
      </c>
      <c r="Z2028" s="850">
        <v>-0.0031</v>
      </c>
    </row>
    <row r="2029" s="823" customFormat="1" ht="31.05" hidden="1" customHeight="1" outlineLevel="1" spans="1:26">
      <c r="A2029" s="846" t="s">
        <v>2547</v>
      </c>
      <c r="B2029" s="846" t="s">
        <v>4673</v>
      </c>
      <c r="C2029" s="846" t="s">
        <v>10643</v>
      </c>
      <c r="D2029" s="846" t="s">
        <v>8809</v>
      </c>
      <c r="E2029" s="847" t="s">
        <v>9495</v>
      </c>
      <c r="F2029" s="848" t="s">
        <v>9643</v>
      </c>
      <c r="G2029" s="846" t="s">
        <v>9446</v>
      </c>
      <c r="H2029" s="846" t="s">
        <v>7650</v>
      </c>
      <c r="I2029" s="849">
        <v>-45000</v>
      </c>
      <c r="J2029" s="849">
        <v>500</v>
      </c>
      <c r="K2029" s="849">
        <v>4760</v>
      </c>
      <c r="L2029" s="848" t="s">
        <v>9681</v>
      </c>
      <c r="M2029" s="849">
        <v>500</v>
      </c>
      <c r="N2029" s="849">
        <v>0</v>
      </c>
      <c r="O2029" s="849">
        <v>4850</v>
      </c>
      <c r="P2029" s="849">
        <v>-45000</v>
      </c>
      <c r="Q2029" s="846" t="s">
        <v>6337</v>
      </c>
      <c r="R2029" s="846" t="s">
        <v>10590</v>
      </c>
      <c r="S2029" s="849">
        <v>442.48</v>
      </c>
      <c r="T2029" s="849">
        <v>0</v>
      </c>
      <c r="U2029" s="849">
        <v>0</v>
      </c>
      <c r="V2029" s="849">
        <v>0</v>
      </c>
      <c r="W2029" s="849">
        <v>-45000</v>
      </c>
      <c r="X2029" s="849">
        <v>0</v>
      </c>
      <c r="Y2029" s="849">
        <v>-45000</v>
      </c>
      <c r="Z2029" s="850">
        <v>-0.0189</v>
      </c>
    </row>
    <row r="2030" s="823" customFormat="1" ht="31.05" hidden="1" customHeight="1" outlineLevel="1" spans="1:26">
      <c r="A2030" s="846" t="s">
        <v>2547</v>
      </c>
      <c r="B2030" s="846" t="s">
        <v>10625</v>
      </c>
      <c r="C2030" s="846" t="s">
        <v>7346</v>
      </c>
      <c r="D2030" s="846" t="s">
        <v>7347</v>
      </c>
      <c r="E2030" s="847" t="s">
        <v>9495</v>
      </c>
      <c r="F2030" s="848" t="s">
        <v>8241</v>
      </c>
      <c r="G2030" s="846" t="s">
        <v>9446</v>
      </c>
      <c r="H2030" s="846" t="s">
        <v>7650</v>
      </c>
      <c r="I2030" s="849">
        <v>33200</v>
      </c>
      <c r="J2030" s="849">
        <v>1056</v>
      </c>
      <c r="K2030" s="849">
        <v>7470</v>
      </c>
      <c r="L2030" s="848" t="s">
        <v>8079</v>
      </c>
      <c r="M2030" s="849">
        <v>332</v>
      </c>
      <c r="N2030" s="849">
        <v>0</v>
      </c>
      <c r="O2030" s="849">
        <v>7370</v>
      </c>
      <c r="P2030" s="849">
        <v>33200</v>
      </c>
      <c r="Q2030" s="846" t="s">
        <v>6337</v>
      </c>
      <c r="R2030" s="846" t="s">
        <v>10590</v>
      </c>
      <c r="S2030" s="849">
        <v>293.81</v>
      </c>
      <c r="T2030" s="849">
        <v>0</v>
      </c>
      <c r="U2030" s="849">
        <v>0</v>
      </c>
      <c r="V2030" s="849">
        <v>0</v>
      </c>
      <c r="W2030" s="849">
        <v>33200</v>
      </c>
      <c r="X2030" s="849">
        <v>0</v>
      </c>
      <c r="Y2030" s="849">
        <v>33200</v>
      </c>
      <c r="Z2030" s="850">
        <v>0.0134</v>
      </c>
    </row>
    <row r="2031" s="823" customFormat="1" ht="31.05" hidden="1" customHeight="1" outlineLevel="1" spans="1:26">
      <c r="A2031" s="846" t="s">
        <v>2547</v>
      </c>
      <c r="B2031" s="846" t="s">
        <v>7321</v>
      </c>
      <c r="C2031" s="846" t="s">
        <v>7326</v>
      </c>
      <c r="D2031" s="846" t="s">
        <v>7327</v>
      </c>
      <c r="E2031" s="847" t="s">
        <v>9495</v>
      </c>
      <c r="F2031" s="848" t="s">
        <v>9824</v>
      </c>
      <c r="G2031" s="846" t="s">
        <v>9446</v>
      </c>
      <c r="H2031" s="846" t="s">
        <v>7650</v>
      </c>
      <c r="I2031" s="849">
        <v>105941</v>
      </c>
      <c r="J2031" s="849">
        <v>20000</v>
      </c>
      <c r="K2031" s="849">
        <v>3500</v>
      </c>
      <c r="L2031" s="848" t="s">
        <v>9532</v>
      </c>
      <c r="M2031" s="849">
        <v>2118.82</v>
      </c>
      <c r="N2031" s="849">
        <v>0</v>
      </c>
      <c r="O2031" s="849">
        <v>3450</v>
      </c>
      <c r="P2031" s="849">
        <v>105941</v>
      </c>
      <c r="Q2031" s="846" t="s">
        <v>6337</v>
      </c>
      <c r="R2031" s="846" t="s">
        <v>10590</v>
      </c>
      <c r="S2031" s="849">
        <v>1875.06</v>
      </c>
      <c r="T2031" s="849">
        <v>0</v>
      </c>
      <c r="U2031" s="849">
        <v>0</v>
      </c>
      <c r="V2031" s="849">
        <v>0</v>
      </c>
      <c r="W2031" s="849">
        <v>105941</v>
      </c>
      <c r="X2031" s="849">
        <v>0</v>
      </c>
      <c r="Y2031" s="849">
        <v>105941</v>
      </c>
      <c r="Z2031" s="850">
        <v>0.0143</v>
      </c>
    </row>
    <row r="2032" s="823" customFormat="1" ht="31.05" hidden="1" customHeight="1" outlineLevel="1" spans="1:26">
      <c r="A2032" s="846" t="s">
        <v>2547</v>
      </c>
      <c r="B2032" s="846" t="s">
        <v>7853</v>
      </c>
      <c r="C2032" s="846" t="s">
        <v>10644</v>
      </c>
      <c r="D2032" s="846" t="s">
        <v>8848</v>
      </c>
      <c r="E2032" s="847" t="s">
        <v>9495</v>
      </c>
      <c r="F2032" s="848" t="s">
        <v>9730</v>
      </c>
      <c r="G2032" s="846" t="s">
        <v>9446</v>
      </c>
      <c r="H2032" s="846" t="s">
        <v>7650</v>
      </c>
      <c r="I2032" s="849">
        <v>-53000</v>
      </c>
      <c r="J2032" s="849">
        <v>1000</v>
      </c>
      <c r="K2032" s="849">
        <v>2377</v>
      </c>
      <c r="L2032" s="848" t="s">
        <v>9681</v>
      </c>
      <c r="M2032" s="849">
        <v>1000</v>
      </c>
      <c r="N2032" s="849">
        <v>0</v>
      </c>
      <c r="O2032" s="849">
        <v>2430</v>
      </c>
      <c r="P2032" s="849">
        <v>-53000</v>
      </c>
      <c r="Q2032" s="846" t="s">
        <v>6337</v>
      </c>
      <c r="R2032" s="846" t="s">
        <v>10590</v>
      </c>
      <c r="S2032" s="849">
        <v>884.96</v>
      </c>
      <c r="T2032" s="849">
        <v>0</v>
      </c>
      <c r="U2032" s="849">
        <v>0</v>
      </c>
      <c r="V2032" s="849">
        <v>0</v>
      </c>
      <c r="W2032" s="849">
        <v>-53000</v>
      </c>
      <c r="X2032" s="849">
        <v>0</v>
      </c>
      <c r="Y2032" s="849">
        <v>-53000</v>
      </c>
      <c r="Z2032" s="850">
        <v>-0.0223</v>
      </c>
    </row>
    <row r="2033" s="823" customFormat="1" ht="31.05" hidden="1" customHeight="1" outlineLevel="1" spans="1:26">
      <c r="A2033" s="846" t="s">
        <v>2547</v>
      </c>
      <c r="B2033" s="846" t="s">
        <v>8715</v>
      </c>
      <c r="C2033" s="846" t="s">
        <v>10645</v>
      </c>
      <c r="D2033" s="846" t="s">
        <v>8799</v>
      </c>
      <c r="E2033" s="847" t="s">
        <v>9445</v>
      </c>
      <c r="F2033" s="848" t="s">
        <v>9632</v>
      </c>
      <c r="G2033" s="846" t="s">
        <v>9446</v>
      </c>
      <c r="H2033" s="846" t="s">
        <v>7650</v>
      </c>
      <c r="I2033" s="849">
        <v>-1272000</v>
      </c>
      <c r="J2033" s="849">
        <v>4800</v>
      </c>
      <c r="K2033" s="849">
        <v>4500</v>
      </c>
      <c r="L2033" s="848" t="s">
        <v>9681</v>
      </c>
      <c r="M2033" s="849">
        <v>2400</v>
      </c>
      <c r="N2033" s="849">
        <v>0</v>
      </c>
      <c r="O2033" s="849">
        <v>5030</v>
      </c>
      <c r="P2033" s="849">
        <v>-1272000</v>
      </c>
      <c r="Q2033" s="846" t="s">
        <v>6337</v>
      </c>
      <c r="R2033" s="846" t="s">
        <v>10590</v>
      </c>
      <c r="S2033" s="849">
        <v>2123.89</v>
      </c>
      <c r="T2033" s="849">
        <v>0</v>
      </c>
      <c r="U2033" s="849">
        <v>0</v>
      </c>
      <c r="V2033" s="849">
        <v>0</v>
      </c>
      <c r="W2033" s="849">
        <v>-1272000</v>
      </c>
      <c r="X2033" s="849">
        <v>105600</v>
      </c>
      <c r="Y2033" s="849">
        <v>-1166400</v>
      </c>
      <c r="Z2033" s="850">
        <v>-0.108</v>
      </c>
    </row>
    <row r="2034" s="823" customFormat="1" ht="31.05" hidden="1" customHeight="1" outlineLevel="1" spans="1:26">
      <c r="A2034" s="846" t="s">
        <v>2547</v>
      </c>
      <c r="B2034" s="846" t="s">
        <v>8715</v>
      </c>
      <c r="C2034" s="846" t="s">
        <v>10646</v>
      </c>
      <c r="D2034" s="846" t="s">
        <v>3503</v>
      </c>
      <c r="E2034" s="847" t="s">
        <v>9764</v>
      </c>
      <c r="F2034" s="848" t="s">
        <v>9690</v>
      </c>
      <c r="G2034" s="846" t="s">
        <v>9446</v>
      </c>
      <c r="H2034" s="846" t="s">
        <v>7650</v>
      </c>
      <c r="I2034" s="849">
        <v>1142280</v>
      </c>
      <c r="J2034" s="849">
        <v>5010</v>
      </c>
      <c r="K2034" s="849">
        <v>4650</v>
      </c>
      <c r="L2034" s="848" t="s">
        <v>9974</v>
      </c>
      <c r="M2034" s="849">
        <v>0</v>
      </c>
      <c r="N2034" s="849">
        <v>3006</v>
      </c>
      <c r="O2034" s="849">
        <v>5030</v>
      </c>
      <c r="P2034" s="849">
        <v>1142280</v>
      </c>
      <c r="Q2034" s="846" t="s">
        <v>6337</v>
      </c>
      <c r="R2034" s="846" t="s">
        <v>10590</v>
      </c>
      <c r="S2034" s="849">
        <v>0</v>
      </c>
      <c r="T2034" s="849">
        <v>0</v>
      </c>
      <c r="U2034" s="849">
        <v>0</v>
      </c>
      <c r="V2034" s="849">
        <v>0</v>
      </c>
      <c r="W2034" s="849">
        <v>1142280</v>
      </c>
      <c r="X2034" s="849">
        <v>18600</v>
      </c>
      <c r="Y2034" s="849">
        <v>1160880</v>
      </c>
      <c r="Z2034" s="850">
        <v>0.0831</v>
      </c>
    </row>
    <row r="2035" s="823" customFormat="1" ht="31.05" hidden="1" customHeight="1" outlineLevel="1" spans="1:26">
      <c r="A2035" s="846" t="s">
        <v>2547</v>
      </c>
      <c r="B2035" s="846" t="s">
        <v>7321</v>
      </c>
      <c r="C2035" s="846" t="s">
        <v>10647</v>
      </c>
      <c r="D2035" s="846" t="s">
        <v>7329</v>
      </c>
      <c r="E2035" s="847" t="s">
        <v>9495</v>
      </c>
      <c r="F2035" s="848" t="s">
        <v>8079</v>
      </c>
      <c r="G2035" s="846" t="s">
        <v>9446</v>
      </c>
      <c r="H2035" s="846" t="s">
        <v>7650</v>
      </c>
      <c r="I2035" s="849">
        <v>140000</v>
      </c>
      <c r="J2035" s="849">
        <v>1000</v>
      </c>
      <c r="K2035" s="849">
        <v>3590</v>
      </c>
      <c r="L2035" s="848" t="s">
        <v>9505</v>
      </c>
      <c r="M2035" s="849">
        <v>1000</v>
      </c>
      <c r="N2035" s="849">
        <v>0</v>
      </c>
      <c r="O2035" s="849">
        <v>3450</v>
      </c>
      <c r="P2035" s="849">
        <v>140000</v>
      </c>
      <c r="Q2035" s="846" t="s">
        <v>6337</v>
      </c>
      <c r="R2035" s="846" t="s">
        <v>10590</v>
      </c>
      <c r="S2035" s="849">
        <v>884.96</v>
      </c>
      <c r="T2035" s="849">
        <v>0</v>
      </c>
      <c r="U2035" s="849">
        <v>0</v>
      </c>
      <c r="V2035" s="849">
        <v>0</v>
      </c>
      <c r="W2035" s="849">
        <v>140000</v>
      </c>
      <c r="X2035" s="849">
        <v>2872000</v>
      </c>
      <c r="Y2035" s="849">
        <v>3012000</v>
      </c>
      <c r="Z2035" s="850">
        <v>0.839</v>
      </c>
    </row>
    <row r="2036" s="823" customFormat="1" ht="31.05" hidden="1" customHeight="1" outlineLevel="1" spans="1:26">
      <c r="A2036" s="846" t="s">
        <v>2547</v>
      </c>
      <c r="B2036" s="846" t="s">
        <v>7321</v>
      </c>
      <c r="C2036" s="846" t="s">
        <v>7328</v>
      </c>
      <c r="D2036" s="846" t="s">
        <v>7329</v>
      </c>
      <c r="E2036" s="847" t="s">
        <v>9495</v>
      </c>
      <c r="F2036" s="848" t="s">
        <v>9636</v>
      </c>
      <c r="G2036" s="846" t="s">
        <v>9446</v>
      </c>
      <c r="H2036" s="846" t="s">
        <v>7650</v>
      </c>
      <c r="I2036" s="849">
        <v>20250</v>
      </c>
      <c r="J2036" s="849">
        <v>300</v>
      </c>
      <c r="K2036" s="849">
        <v>3540</v>
      </c>
      <c r="L2036" s="848" t="s">
        <v>9532</v>
      </c>
      <c r="M2036" s="849">
        <v>225</v>
      </c>
      <c r="N2036" s="849">
        <v>0</v>
      </c>
      <c r="O2036" s="849">
        <v>3450</v>
      </c>
      <c r="P2036" s="849">
        <v>20250</v>
      </c>
      <c r="Q2036" s="846" t="s">
        <v>6337</v>
      </c>
      <c r="R2036" s="846" t="s">
        <v>10590</v>
      </c>
      <c r="S2036" s="849">
        <v>199.12</v>
      </c>
      <c r="T2036" s="849">
        <v>0</v>
      </c>
      <c r="U2036" s="849">
        <v>0</v>
      </c>
      <c r="V2036" s="849">
        <v>0</v>
      </c>
      <c r="W2036" s="849">
        <v>20250</v>
      </c>
      <c r="X2036" s="849">
        <v>796500</v>
      </c>
      <c r="Y2036" s="849">
        <v>816750</v>
      </c>
      <c r="Z2036" s="850">
        <v>1.0254</v>
      </c>
    </row>
    <row r="2037" s="823" customFormat="1" ht="31.05" hidden="1" customHeight="1" outlineLevel="1" spans="1:26">
      <c r="A2037" s="846" t="s">
        <v>2547</v>
      </c>
      <c r="B2037" s="846" t="s">
        <v>8715</v>
      </c>
      <c r="C2037" s="846" t="s">
        <v>10648</v>
      </c>
      <c r="D2037" s="846" t="s">
        <v>8798</v>
      </c>
      <c r="E2037" s="847" t="s">
        <v>9445</v>
      </c>
      <c r="F2037" s="848" t="s">
        <v>9690</v>
      </c>
      <c r="G2037" s="846" t="s">
        <v>9446</v>
      </c>
      <c r="H2037" s="846" t="s">
        <v>7650</v>
      </c>
      <c r="I2037" s="849">
        <v>-1935000</v>
      </c>
      <c r="J2037" s="849">
        <v>4500</v>
      </c>
      <c r="K2037" s="849">
        <v>4600</v>
      </c>
      <c r="L2037" s="848" t="s">
        <v>9599</v>
      </c>
      <c r="M2037" s="849">
        <v>4500</v>
      </c>
      <c r="N2037" s="849">
        <v>0</v>
      </c>
      <c r="O2037" s="849">
        <v>5030</v>
      </c>
      <c r="P2037" s="849">
        <v>-1935000</v>
      </c>
      <c r="Q2037" s="846" t="s">
        <v>6337</v>
      </c>
      <c r="R2037" s="846" t="s">
        <v>10590</v>
      </c>
      <c r="S2037" s="849">
        <v>3982.3</v>
      </c>
      <c r="T2037" s="849">
        <v>0</v>
      </c>
      <c r="U2037" s="849">
        <v>0</v>
      </c>
      <c r="V2037" s="849">
        <v>0</v>
      </c>
      <c r="W2037" s="849">
        <v>-1935000</v>
      </c>
      <c r="X2037" s="849">
        <v>0</v>
      </c>
      <c r="Y2037" s="849">
        <v>-1935000</v>
      </c>
      <c r="Z2037" s="850">
        <v>-0.0935</v>
      </c>
    </row>
    <row r="2038" s="823" customFormat="1" ht="31.05" hidden="1" customHeight="1" outlineLevel="1" spans="1:26">
      <c r="A2038" s="846" t="s">
        <v>2547</v>
      </c>
      <c r="B2038" s="846" t="s">
        <v>10352</v>
      </c>
      <c r="C2038" s="846" t="s">
        <v>10649</v>
      </c>
      <c r="D2038" s="846" t="s">
        <v>8800</v>
      </c>
      <c r="E2038" s="847" t="s">
        <v>9495</v>
      </c>
      <c r="F2038" s="848" t="s">
        <v>9699</v>
      </c>
      <c r="G2038" s="846" t="s">
        <v>9446</v>
      </c>
      <c r="H2038" s="846" t="s">
        <v>7650</v>
      </c>
      <c r="I2038" s="849">
        <v>118000</v>
      </c>
      <c r="J2038" s="849">
        <v>1000</v>
      </c>
      <c r="K2038" s="849">
        <v>6650</v>
      </c>
      <c r="L2038" s="848" t="s">
        <v>9737</v>
      </c>
      <c r="M2038" s="849">
        <v>1000</v>
      </c>
      <c r="N2038" s="849">
        <v>0</v>
      </c>
      <c r="O2038" s="849">
        <v>6532</v>
      </c>
      <c r="P2038" s="849">
        <v>118000</v>
      </c>
      <c r="Q2038" s="846" t="s">
        <v>6337</v>
      </c>
      <c r="R2038" s="846" t="s">
        <v>10590</v>
      </c>
      <c r="S2038" s="849">
        <v>884.96</v>
      </c>
      <c r="T2038" s="849">
        <v>0</v>
      </c>
      <c r="U2038" s="849">
        <v>0</v>
      </c>
      <c r="V2038" s="849">
        <v>0</v>
      </c>
      <c r="W2038" s="849">
        <v>118000</v>
      </c>
      <c r="X2038" s="849">
        <v>0</v>
      </c>
      <c r="Y2038" s="849">
        <v>118000</v>
      </c>
      <c r="Z2038" s="850">
        <v>0.0177</v>
      </c>
    </row>
    <row r="2039" s="823" customFormat="1" ht="31.05" hidden="1" customHeight="1" outlineLevel="1" spans="1:26">
      <c r="A2039" s="846" t="s">
        <v>2547</v>
      </c>
      <c r="B2039" s="846" t="s">
        <v>7321</v>
      </c>
      <c r="C2039" s="846" t="s">
        <v>10650</v>
      </c>
      <c r="D2039" s="846" t="s">
        <v>8815</v>
      </c>
      <c r="E2039" s="847" t="s">
        <v>9495</v>
      </c>
      <c r="F2039" s="848" t="s">
        <v>9747</v>
      </c>
      <c r="G2039" s="846" t="s">
        <v>9446</v>
      </c>
      <c r="H2039" s="846" t="s">
        <v>7650</v>
      </c>
      <c r="I2039" s="849">
        <v>170000</v>
      </c>
      <c r="J2039" s="849">
        <v>1000</v>
      </c>
      <c r="K2039" s="849">
        <v>3620</v>
      </c>
      <c r="L2039" s="848" t="s">
        <v>9599</v>
      </c>
      <c r="M2039" s="849">
        <v>1000</v>
      </c>
      <c r="N2039" s="849">
        <v>0</v>
      </c>
      <c r="O2039" s="849">
        <v>3450</v>
      </c>
      <c r="P2039" s="849">
        <v>170000</v>
      </c>
      <c r="Q2039" s="846" t="s">
        <v>6337</v>
      </c>
      <c r="R2039" s="846" t="s">
        <v>10590</v>
      </c>
      <c r="S2039" s="849">
        <v>884.96</v>
      </c>
      <c r="T2039" s="849">
        <v>0</v>
      </c>
      <c r="U2039" s="849">
        <v>0</v>
      </c>
      <c r="V2039" s="849">
        <v>0</v>
      </c>
      <c r="W2039" s="849">
        <v>170000</v>
      </c>
      <c r="X2039" s="849">
        <v>0</v>
      </c>
      <c r="Y2039" s="849">
        <v>170000</v>
      </c>
      <c r="Z2039" s="850">
        <v>0.047</v>
      </c>
    </row>
    <row r="2040" s="823" customFormat="1" ht="31.05" hidden="1" customHeight="1" outlineLevel="1" spans="1:26">
      <c r="A2040" s="846" t="s">
        <v>2547</v>
      </c>
      <c r="B2040" s="846" t="s">
        <v>7321</v>
      </c>
      <c r="C2040" s="846" t="s">
        <v>10651</v>
      </c>
      <c r="D2040" s="846" t="s">
        <v>8815</v>
      </c>
      <c r="E2040" s="847" t="s">
        <v>9495</v>
      </c>
      <c r="F2040" s="848" t="s">
        <v>9728</v>
      </c>
      <c r="G2040" s="846" t="s">
        <v>9446</v>
      </c>
      <c r="H2040" s="846" t="s">
        <v>7650</v>
      </c>
      <c r="I2040" s="849">
        <v>-15000</v>
      </c>
      <c r="J2040" s="849">
        <v>3000</v>
      </c>
      <c r="K2040" s="849">
        <v>3445</v>
      </c>
      <c r="L2040" s="848" t="s">
        <v>9580</v>
      </c>
      <c r="M2040" s="849">
        <v>3000</v>
      </c>
      <c r="N2040" s="849">
        <v>0</v>
      </c>
      <c r="O2040" s="849">
        <v>3450</v>
      </c>
      <c r="P2040" s="849">
        <v>-15000</v>
      </c>
      <c r="Q2040" s="846" t="s">
        <v>6337</v>
      </c>
      <c r="R2040" s="846" t="s">
        <v>10590</v>
      </c>
      <c r="S2040" s="849">
        <v>2654.87</v>
      </c>
      <c r="T2040" s="849">
        <v>0</v>
      </c>
      <c r="U2040" s="849">
        <v>0</v>
      </c>
      <c r="V2040" s="849">
        <v>0</v>
      </c>
      <c r="W2040" s="849">
        <v>-15000</v>
      </c>
      <c r="X2040" s="849">
        <v>3100500</v>
      </c>
      <c r="Y2040" s="849">
        <v>3085500</v>
      </c>
      <c r="Z2040" s="850">
        <v>0.2985</v>
      </c>
    </row>
    <row r="2041" s="823" customFormat="1" ht="31.05" hidden="1" customHeight="1" outlineLevel="1" spans="1:26">
      <c r="A2041" s="846" t="s">
        <v>2547</v>
      </c>
      <c r="B2041" s="846" t="s">
        <v>7321</v>
      </c>
      <c r="C2041" s="846" t="s">
        <v>10652</v>
      </c>
      <c r="D2041" s="846" t="s">
        <v>8815</v>
      </c>
      <c r="E2041" s="847" t="s">
        <v>9495</v>
      </c>
      <c r="F2041" s="848" t="s">
        <v>8079</v>
      </c>
      <c r="G2041" s="846" t="s">
        <v>9446</v>
      </c>
      <c r="H2041" s="846" t="s">
        <v>7650</v>
      </c>
      <c r="I2041" s="849">
        <v>-30000</v>
      </c>
      <c r="J2041" s="849">
        <v>3000</v>
      </c>
      <c r="K2041" s="849">
        <v>3440</v>
      </c>
      <c r="L2041" s="848" t="s">
        <v>9580</v>
      </c>
      <c r="M2041" s="849">
        <v>3000</v>
      </c>
      <c r="N2041" s="849">
        <v>0</v>
      </c>
      <c r="O2041" s="849">
        <v>3450</v>
      </c>
      <c r="P2041" s="849">
        <v>-30000</v>
      </c>
      <c r="Q2041" s="846" t="s">
        <v>6337</v>
      </c>
      <c r="R2041" s="846" t="s">
        <v>10590</v>
      </c>
      <c r="S2041" s="849">
        <v>2654.87</v>
      </c>
      <c r="T2041" s="849">
        <v>0</v>
      </c>
      <c r="U2041" s="849">
        <v>0</v>
      </c>
      <c r="V2041" s="849">
        <v>0</v>
      </c>
      <c r="W2041" s="849">
        <v>-30000</v>
      </c>
      <c r="X2041" s="849">
        <v>3096000</v>
      </c>
      <c r="Y2041" s="849">
        <v>3066000</v>
      </c>
      <c r="Z2041" s="850">
        <v>0.2971</v>
      </c>
    </row>
    <row r="2042" s="823" customFormat="1" ht="31.05" hidden="1" customHeight="1" outlineLevel="1" spans="1:26">
      <c r="A2042" s="846" t="s">
        <v>2547</v>
      </c>
      <c r="B2042" s="846" t="s">
        <v>10352</v>
      </c>
      <c r="C2042" s="846" t="s">
        <v>10653</v>
      </c>
      <c r="D2042" s="846" t="s">
        <v>8813</v>
      </c>
      <c r="E2042" s="847" t="s">
        <v>9495</v>
      </c>
      <c r="F2042" s="848" t="s">
        <v>9643</v>
      </c>
      <c r="G2042" s="846" t="s">
        <v>9446</v>
      </c>
      <c r="H2042" s="846" t="s">
        <v>7650</v>
      </c>
      <c r="I2042" s="849">
        <v>-546000</v>
      </c>
      <c r="J2042" s="849">
        <v>3000</v>
      </c>
      <c r="K2042" s="849">
        <v>6350</v>
      </c>
      <c r="L2042" s="848" t="s">
        <v>9661</v>
      </c>
      <c r="M2042" s="849">
        <v>3000</v>
      </c>
      <c r="N2042" s="849">
        <v>0</v>
      </c>
      <c r="O2042" s="849">
        <v>6532</v>
      </c>
      <c r="P2042" s="849">
        <v>-546000</v>
      </c>
      <c r="Q2042" s="846" t="s">
        <v>6337</v>
      </c>
      <c r="R2042" s="846" t="s">
        <v>10590</v>
      </c>
      <c r="S2042" s="849">
        <v>2654.87</v>
      </c>
      <c r="T2042" s="849">
        <v>0</v>
      </c>
      <c r="U2042" s="849">
        <v>0</v>
      </c>
      <c r="V2042" s="849">
        <v>0</v>
      </c>
      <c r="W2042" s="849">
        <v>-546000</v>
      </c>
      <c r="X2042" s="849">
        <v>9529050</v>
      </c>
      <c r="Y2042" s="849">
        <v>8983050</v>
      </c>
      <c r="Z2042" s="850">
        <v>0.4716</v>
      </c>
    </row>
    <row r="2043" s="823" customFormat="1" ht="31.05" hidden="1" customHeight="1" outlineLevel="1" spans="1:26">
      <c r="A2043" s="846" t="s">
        <v>2547</v>
      </c>
      <c r="B2043" s="846" t="s">
        <v>10654</v>
      </c>
      <c r="C2043" s="846" t="s">
        <v>10655</v>
      </c>
      <c r="D2043" s="846" t="s">
        <v>8814</v>
      </c>
      <c r="E2043" s="847" t="s">
        <v>9495</v>
      </c>
      <c r="F2043" s="848" t="s">
        <v>8079</v>
      </c>
      <c r="G2043" s="846" t="s">
        <v>9446</v>
      </c>
      <c r="H2043" s="846" t="s">
        <v>7650</v>
      </c>
      <c r="I2043" s="849">
        <v>-800000</v>
      </c>
      <c r="J2043" s="849">
        <v>4000</v>
      </c>
      <c r="K2043" s="849">
        <v>6180</v>
      </c>
      <c r="L2043" s="848" t="s">
        <v>9627</v>
      </c>
      <c r="M2043" s="849">
        <v>4000</v>
      </c>
      <c r="N2043" s="849">
        <v>0</v>
      </c>
      <c r="O2043" s="849">
        <v>6380</v>
      </c>
      <c r="P2043" s="849">
        <v>-800000</v>
      </c>
      <c r="Q2043" s="846" t="s">
        <v>6337</v>
      </c>
      <c r="R2043" s="846" t="s">
        <v>10590</v>
      </c>
      <c r="S2043" s="849">
        <v>3539.82</v>
      </c>
      <c r="T2043" s="849">
        <v>0</v>
      </c>
      <c r="U2043" s="849">
        <v>0</v>
      </c>
      <c r="V2043" s="849">
        <v>0</v>
      </c>
      <c r="W2043" s="849">
        <v>-800000</v>
      </c>
      <c r="X2043" s="849">
        <v>24720000</v>
      </c>
      <c r="Y2043" s="849">
        <v>23920000</v>
      </c>
      <c r="Z2043" s="850">
        <v>0.9676</v>
      </c>
    </row>
    <row r="2044" s="823" customFormat="1" ht="31.05" hidden="1" customHeight="1" outlineLevel="1" spans="1:26">
      <c r="A2044" s="846" t="s">
        <v>2547</v>
      </c>
      <c r="B2044" s="846" t="s">
        <v>2552</v>
      </c>
      <c r="C2044" s="846" t="s">
        <v>10656</v>
      </c>
      <c r="D2044" s="846" t="s">
        <v>8788</v>
      </c>
      <c r="E2044" s="847" t="s">
        <v>9495</v>
      </c>
      <c r="F2044" s="848" t="s">
        <v>8079</v>
      </c>
      <c r="G2044" s="846" t="s">
        <v>9446</v>
      </c>
      <c r="H2044" s="846" t="s">
        <v>7650</v>
      </c>
      <c r="I2044" s="849">
        <v>-61886</v>
      </c>
      <c r="J2044" s="849">
        <v>159.5</v>
      </c>
      <c r="K2044" s="849">
        <v>5800</v>
      </c>
      <c r="L2044" s="848" t="s">
        <v>9599</v>
      </c>
      <c r="M2044" s="849">
        <v>159.5</v>
      </c>
      <c r="N2044" s="849">
        <v>0</v>
      </c>
      <c r="O2044" s="849">
        <v>6188</v>
      </c>
      <c r="P2044" s="849">
        <v>-61886</v>
      </c>
      <c r="Q2044" s="846" t="s">
        <v>6337</v>
      </c>
      <c r="R2044" s="846" t="s">
        <v>10590</v>
      </c>
      <c r="S2044" s="849">
        <v>141.15</v>
      </c>
      <c r="T2044" s="849">
        <v>0</v>
      </c>
      <c r="U2044" s="849">
        <v>0</v>
      </c>
      <c r="V2044" s="849">
        <v>0</v>
      </c>
      <c r="W2044" s="849">
        <v>-61886</v>
      </c>
      <c r="X2044" s="849">
        <v>0</v>
      </c>
      <c r="Y2044" s="849">
        <v>-61886</v>
      </c>
      <c r="Z2044" s="850">
        <v>-0.0669</v>
      </c>
    </row>
    <row r="2045" s="823" customFormat="1" ht="31.05" hidden="1" customHeight="1" outlineLevel="1" spans="1:26">
      <c r="A2045" s="846" t="s">
        <v>2547</v>
      </c>
      <c r="B2045" s="846" t="s">
        <v>2552</v>
      </c>
      <c r="C2045" s="846" t="s">
        <v>10657</v>
      </c>
      <c r="D2045" s="846" t="s">
        <v>8788</v>
      </c>
      <c r="E2045" s="847" t="s">
        <v>9495</v>
      </c>
      <c r="F2045" s="848" t="s">
        <v>8187</v>
      </c>
      <c r="G2045" s="846" t="s">
        <v>9446</v>
      </c>
      <c r="H2045" s="846" t="s">
        <v>7650</v>
      </c>
      <c r="I2045" s="849">
        <v>-200013</v>
      </c>
      <c r="J2045" s="849">
        <v>478.5</v>
      </c>
      <c r="K2045" s="849">
        <v>5770</v>
      </c>
      <c r="L2045" s="848" t="s">
        <v>9599</v>
      </c>
      <c r="M2045" s="849">
        <v>478.5</v>
      </c>
      <c r="N2045" s="849">
        <v>0</v>
      </c>
      <c r="O2045" s="849">
        <v>6188</v>
      </c>
      <c r="P2045" s="849">
        <v>-200013</v>
      </c>
      <c r="Q2045" s="846" t="s">
        <v>6337</v>
      </c>
      <c r="R2045" s="846" t="s">
        <v>10590</v>
      </c>
      <c r="S2045" s="849">
        <v>423.45</v>
      </c>
      <c r="T2045" s="849">
        <v>0</v>
      </c>
      <c r="U2045" s="849">
        <v>0</v>
      </c>
      <c r="V2045" s="849">
        <v>0</v>
      </c>
      <c r="W2045" s="849">
        <v>-200013</v>
      </c>
      <c r="X2045" s="849">
        <v>0</v>
      </c>
      <c r="Y2045" s="849">
        <v>-200013</v>
      </c>
      <c r="Z2045" s="850">
        <v>-0.0724</v>
      </c>
    </row>
    <row r="2046" s="823" customFormat="1" ht="31.05" hidden="1" customHeight="1" outlineLevel="1" spans="1:26">
      <c r="A2046" s="846" t="s">
        <v>2547</v>
      </c>
      <c r="B2046" s="846" t="s">
        <v>7853</v>
      </c>
      <c r="C2046" s="846" t="s">
        <v>10658</v>
      </c>
      <c r="D2046" s="846" t="s">
        <v>8787</v>
      </c>
      <c r="E2046" s="847" t="s">
        <v>9495</v>
      </c>
      <c r="F2046" s="848" t="s">
        <v>9987</v>
      </c>
      <c r="G2046" s="846" t="s">
        <v>9446</v>
      </c>
      <c r="H2046" s="846" t="s">
        <v>7650</v>
      </c>
      <c r="I2046" s="849">
        <v>125000</v>
      </c>
      <c r="J2046" s="849">
        <v>1000</v>
      </c>
      <c r="K2046" s="849">
        <v>2555</v>
      </c>
      <c r="L2046" s="848" t="s">
        <v>9681</v>
      </c>
      <c r="M2046" s="849">
        <v>1000</v>
      </c>
      <c r="N2046" s="849">
        <v>0</v>
      </c>
      <c r="O2046" s="849">
        <v>2430</v>
      </c>
      <c r="P2046" s="849">
        <v>125000</v>
      </c>
      <c r="Q2046" s="846" t="s">
        <v>6337</v>
      </c>
      <c r="R2046" s="846" t="s">
        <v>10590</v>
      </c>
      <c r="S2046" s="849">
        <v>884.96</v>
      </c>
      <c r="T2046" s="849">
        <v>0</v>
      </c>
      <c r="U2046" s="849">
        <v>0</v>
      </c>
      <c r="V2046" s="849">
        <v>0</v>
      </c>
      <c r="W2046" s="849">
        <v>125000</v>
      </c>
      <c r="X2046" s="849">
        <v>383250</v>
      </c>
      <c r="Y2046" s="849">
        <v>508250</v>
      </c>
      <c r="Z2046" s="850">
        <v>0.1989</v>
      </c>
    </row>
    <row r="2047" s="823" customFormat="1" ht="31.05" hidden="1" customHeight="1" outlineLevel="1" spans="1:26">
      <c r="A2047" s="846" t="s">
        <v>2547</v>
      </c>
      <c r="B2047" s="846" t="s">
        <v>8545</v>
      </c>
      <c r="C2047" s="846" t="s">
        <v>10659</v>
      </c>
      <c r="D2047" s="846" t="s">
        <v>8804</v>
      </c>
      <c r="E2047" s="847" t="s">
        <v>9764</v>
      </c>
      <c r="F2047" s="848" t="s">
        <v>9792</v>
      </c>
      <c r="G2047" s="846" t="s">
        <v>9446</v>
      </c>
      <c r="H2047" s="846" t="s">
        <v>7650</v>
      </c>
      <c r="I2047" s="849">
        <v>-304414.89</v>
      </c>
      <c r="J2047" s="849">
        <v>3000</v>
      </c>
      <c r="K2047" s="849">
        <v>7300</v>
      </c>
      <c r="L2047" s="848" t="s">
        <v>9709</v>
      </c>
      <c r="M2047" s="849">
        <v>441.18</v>
      </c>
      <c r="N2047" s="849">
        <v>0</v>
      </c>
      <c r="O2047" s="849">
        <v>7990</v>
      </c>
      <c r="P2047" s="849">
        <v>-304414.89</v>
      </c>
      <c r="Q2047" s="846" t="s">
        <v>6337</v>
      </c>
      <c r="R2047" s="846" t="s">
        <v>10590</v>
      </c>
      <c r="S2047" s="849">
        <v>390.43</v>
      </c>
      <c r="T2047" s="849">
        <v>0</v>
      </c>
      <c r="U2047" s="849">
        <v>0</v>
      </c>
      <c r="V2047" s="849">
        <v>0</v>
      </c>
      <c r="W2047" s="849">
        <v>-304414.89</v>
      </c>
      <c r="X2047" s="849">
        <v>0</v>
      </c>
      <c r="Y2047" s="849">
        <v>-304414.89</v>
      </c>
      <c r="Z2047" s="850">
        <v>-0.0945</v>
      </c>
    </row>
    <row r="2048" s="823" customFormat="1" ht="31.05" hidden="1" customHeight="1" outlineLevel="1" spans="1:26">
      <c r="A2048" s="846" t="s">
        <v>2547</v>
      </c>
      <c r="B2048" s="846" t="s">
        <v>8545</v>
      </c>
      <c r="C2048" s="846" t="s">
        <v>10660</v>
      </c>
      <c r="D2048" s="846" t="s">
        <v>8804</v>
      </c>
      <c r="E2048" s="847" t="s">
        <v>9764</v>
      </c>
      <c r="F2048" s="848" t="s">
        <v>9792</v>
      </c>
      <c r="G2048" s="846" t="s">
        <v>9446</v>
      </c>
      <c r="H2048" s="846" t="s">
        <v>7650</v>
      </c>
      <c r="I2048" s="849">
        <v>-81177.81</v>
      </c>
      <c r="J2048" s="849">
        <v>2500</v>
      </c>
      <c r="K2048" s="849">
        <v>7300</v>
      </c>
      <c r="L2048" s="848" t="s">
        <v>9709</v>
      </c>
      <c r="M2048" s="849">
        <v>117.65</v>
      </c>
      <c r="N2048" s="849">
        <v>0</v>
      </c>
      <c r="O2048" s="849">
        <v>7990</v>
      </c>
      <c r="P2048" s="849">
        <v>-81177.81</v>
      </c>
      <c r="Q2048" s="846" t="s">
        <v>6337</v>
      </c>
      <c r="R2048" s="846" t="s">
        <v>10590</v>
      </c>
      <c r="S2048" s="849">
        <v>104.11</v>
      </c>
      <c r="T2048" s="849">
        <v>0</v>
      </c>
      <c r="U2048" s="849">
        <v>0</v>
      </c>
      <c r="V2048" s="849">
        <v>0</v>
      </c>
      <c r="W2048" s="849">
        <v>-81177.81</v>
      </c>
      <c r="X2048" s="849">
        <v>0</v>
      </c>
      <c r="Y2048" s="849">
        <v>-81177.81</v>
      </c>
      <c r="Z2048" s="850">
        <v>-0.0945</v>
      </c>
    </row>
    <row r="2049" s="823" customFormat="1" ht="31.05" hidden="1" customHeight="1" outlineLevel="1" spans="1:26">
      <c r="A2049" s="846" t="s">
        <v>2547</v>
      </c>
      <c r="B2049" s="846" t="s">
        <v>7853</v>
      </c>
      <c r="C2049" s="846" t="s">
        <v>10661</v>
      </c>
      <c r="D2049" s="846" t="s">
        <v>8827</v>
      </c>
      <c r="E2049" s="847" t="s">
        <v>9495</v>
      </c>
      <c r="F2049" s="848" t="s">
        <v>9543</v>
      </c>
      <c r="G2049" s="846" t="s">
        <v>9446</v>
      </c>
      <c r="H2049" s="846" t="s">
        <v>7650</v>
      </c>
      <c r="I2049" s="849">
        <v>73000</v>
      </c>
      <c r="J2049" s="849">
        <v>1000</v>
      </c>
      <c r="K2049" s="849">
        <v>2503</v>
      </c>
      <c r="L2049" s="848" t="s">
        <v>9681</v>
      </c>
      <c r="M2049" s="849">
        <v>1000</v>
      </c>
      <c r="N2049" s="849">
        <v>0</v>
      </c>
      <c r="O2049" s="849">
        <v>2430</v>
      </c>
      <c r="P2049" s="849">
        <v>73000</v>
      </c>
      <c r="Q2049" s="846" t="s">
        <v>6337</v>
      </c>
      <c r="R2049" s="846" t="s">
        <v>10590</v>
      </c>
      <c r="S2049" s="849">
        <v>884.96</v>
      </c>
      <c r="T2049" s="849">
        <v>0</v>
      </c>
      <c r="U2049" s="849">
        <v>0</v>
      </c>
      <c r="V2049" s="849">
        <v>0</v>
      </c>
      <c r="W2049" s="849">
        <v>73000</v>
      </c>
      <c r="X2049" s="849">
        <v>0</v>
      </c>
      <c r="Y2049" s="849">
        <v>73000</v>
      </c>
      <c r="Z2049" s="850">
        <v>0.0292</v>
      </c>
    </row>
    <row r="2050" s="823" customFormat="1" ht="31.05" hidden="1" customHeight="1" outlineLevel="1" spans="1:26">
      <c r="A2050" s="846" t="s">
        <v>2547</v>
      </c>
      <c r="B2050" s="846" t="s">
        <v>8545</v>
      </c>
      <c r="C2050" s="846" t="s">
        <v>10662</v>
      </c>
      <c r="D2050" s="846" t="s">
        <v>8802</v>
      </c>
      <c r="E2050" s="847" t="s">
        <v>9495</v>
      </c>
      <c r="F2050" s="848" t="s">
        <v>9699</v>
      </c>
      <c r="G2050" s="846" t="s">
        <v>9446</v>
      </c>
      <c r="H2050" s="846" t="s">
        <v>7650</v>
      </c>
      <c r="I2050" s="849">
        <v>-342500</v>
      </c>
      <c r="J2050" s="849">
        <v>500</v>
      </c>
      <c r="K2050" s="849">
        <v>7305</v>
      </c>
      <c r="L2050" s="848" t="s">
        <v>9709</v>
      </c>
      <c r="M2050" s="849">
        <v>500</v>
      </c>
      <c r="N2050" s="849">
        <v>0</v>
      </c>
      <c r="O2050" s="849">
        <v>7990</v>
      </c>
      <c r="P2050" s="849">
        <v>-342500</v>
      </c>
      <c r="Q2050" s="846" t="s">
        <v>6337</v>
      </c>
      <c r="R2050" s="846" t="s">
        <v>10590</v>
      </c>
      <c r="S2050" s="849">
        <v>442.48</v>
      </c>
      <c r="T2050" s="849">
        <v>0</v>
      </c>
      <c r="U2050" s="849">
        <v>0</v>
      </c>
      <c r="V2050" s="849">
        <v>0</v>
      </c>
      <c r="W2050" s="849">
        <v>-342500</v>
      </c>
      <c r="X2050" s="849">
        <v>0</v>
      </c>
      <c r="Y2050" s="849">
        <v>-342500</v>
      </c>
      <c r="Z2050" s="850">
        <v>-0.0938</v>
      </c>
    </row>
    <row r="2051" s="823" customFormat="1" ht="31.05" hidden="1" customHeight="1" outlineLevel="1" spans="1:26">
      <c r="A2051" s="846" t="s">
        <v>2547</v>
      </c>
      <c r="B2051" s="846" t="s">
        <v>8715</v>
      </c>
      <c r="C2051" s="846" t="s">
        <v>10663</v>
      </c>
      <c r="D2051" s="846" t="s">
        <v>8823</v>
      </c>
      <c r="E2051" s="847" t="s">
        <v>9445</v>
      </c>
      <c r="F2051" s="848" t="s">
        <v>9632</v>
      </c>
      <c r="G2051" s="846" t="s">
        <v>9446</v>
      </c>
      <c r="H2051" s="846" t="s">
        <v>7650</v>
      </c>
      <c r="I2051" s="849">
        <v>-460920</v>
      </c>
      <c r="J2051" s="849">
        <v>4008</v>
      </c>
      <c r="K2051" s="849">
        <v>4800</v>
      </c>
      <c r="L2051" s="848" t="s">
        <v>9681</v>
      </c>
      <c r="M2051" s="849">
        <v>2004</v>
      </c>
      <c r="N2051" s="849">
        <v>0</v>
      </c>
      <c r="O2051" s="849">
        <v>5030</v>
      </c>
      <c r="P2051" s="849">
        <v>-460920</v>
      </c>
      <c r="Q2051" s="846" t="s">
        <v>6337</v>
      </c>
      <c r="R2051" s="846" t="s">
        <v>10590</v>
      </c>
      <c r="S2051" s="849">
        <v>1773.45</v>
      </c>
      <c r="T2051" s="849">
        <v>0</v>
      </c>
      <c r="U2051" s="849">
        <v>0</v>
      </c>
      <c r="V2051" s="849">
        <v>0</v>
      </c>
      <c r="W2051" s="849">
        <v>-460920</v>
      </c>
      <c r="X2051" s="849">
        <v>-445890</v>
      </c>
      <c r="Y2051" s="849">
        <v>-906810</v>
      </c>
      <c r="Z2051" s="850">
        <v>-0.0943</v>
      </c>
    </row>
    <row r="2052" s="823" customFormat="1" ht="31.05" hidden="1" customHeight="1" outlineLevel="1" spans="1:26">
      <c r="A2052" s="846" t="s">
        <v>2547</v>
      </c>
      <c r="B2052" s="846" t="s">
        <v>8613</v>
      </c>
      <c r="C2052" s="846" t="s">
        <v>10664</v>
      </c>
      <c r="D2052" s="846" t="s">
        <v>8801</v>
      </c>
      <c r="E2052" s="847" t="s">
        <v>9764</v>
      </c>
      <c r="F2052" s="848" t="s">
        <v>9792</v>
      </c>
      <c r="G2052" s="846" t="s">
        <v>9446</v>
      </c>
      <c r="H2052" s="846" t="s">
        <v>7650</v>
      </c>
      <c r="I2052" s="849">
        <v>-209646.954</v>
      </c>
      <c r="J2052" s="849">
        <v>4000</v>
      </c>
      <c r="K2052" s="849">
        <v>4500</v>
      </c>
      <c r="L2052" s="848" t="s">
        <v>9745</v>
      </c>
      <c r="M2052" s="849">
        <v>2588.23</v>
      </c>
      <c r="N2052" s="849">
        <v>0</v>
      </c>
      <c r="O2052" s="849">
        <v>4581</v>
      </c>
      <c r="P2052" s="849">
        <v>-209646.954</v>
      </c>
      <c r="Q2052" s="846" t="s">
        <v>6337</v>
      </c>
      <c r="R2052" s="846" t="s">
        <v>10590</v>
      </c>
      <c r="S2052" s="849">
        <v>2290.47</v>
      </c>
      <c r="T2052" s="849">
        <v>0</v>
      </c>
      <c r="U2052" s="849">
        <v>0</v>
      </c>
      <c r="V2052" s="849">
        <v>0</v>
      </c>
      <c r="W2052" s="849">
        <v>-209646.954</v>
      </c>
      <c r="X2052" s="849">
        <v>0</v>
      </c>
      <c r="Y2052" s="849">
        <v>-209646.954</v>
      </c>
      <c r="Z2052" s="850">
        <v>-0.018</v>
      </c>
    </row>
    <row r="2053" s="823" customFormat="1" ht="31.05" hidden="1" customHeight="1" outlineLevel="1" spans="1:26">
      <c r="A2053" s="846" t="s">
        <v>2547</v>
      </c>
      <c r="B2053" s="846" t="s">
        <v>8613</v>
      </c>
      <c r="C2053" s="846" t="s">
        <v>10665</v>
      </c>
      <c r="D2053" s="846" t="s">
        <v>8801</v>
      </c>
      <c r="E2053" s="847" t="s">
        <v>9764</v>
      </c>
      <c r="F2053" s="848" t="s">
        <v>9792</v>
      </c>
      <c r="G2053" s="846" t="s">
        <v>9446</v>
      </c>
      <c r="H2053" s="846" t="s">
        <v>7650</v>
      </c>
      <c r="I2053" s="849">
        <v>20382.054</v>
      </c>
      <c r="J2053" s="849">
        <v>4500</v>
      </c>
      <c r="K2053" s="849">
        <v>4350</v>
      </c>
      <c r="L2053" s="848" t="s">
        <v>8019</v>
      </c>
      <c r="M2053" s="849">
        <v>0</v>
      </c>
      <c r="N2053" s="849">
        <v>88.234</v>
      </c>
      <c r="O2053" s="849">
        <v>4581</v>
      </c>
      <c r="P2053" s="849">
        <v>20382.054</v>
      </c>
      <c r="Q2053" s="846" t="s">
        <v>6337</v>
      </c>
      <c r="R2053" s="846" t="s">
        <v>10590</v>
      </c>
      <c r="S2053" s="849">
        <v>0</v>
      </c>
      <c r="T2053" s="849">
        <v>0</v>
      </c>
      <c r="U2053" s="849">
        <v>0</v>
      </c>
      <c r="V2053" s="849">
        <v>0</v>
      </c>
      <c r="W2053" s="849">
        <v>20382.054</v>
      </c>
      <c r="X2053" s="849">
        <v>0</v>
      </c>
      <c r="Y2053" s="849">
        <v>20382.054</v>
      </c>
      <c r="Z2053" s="850">
        <v>0.0531</v>
      </c>
    </row>
    <row r="2054" s="823" customFormat="1" ht="31.05" hidden="1" customHeight="1" outlineLevel="1" spans="1:26">
      <c r="A2054" s="846" t="s">
        <v>2547</v>
      </c>
      <c r="B2054" s="846" t="s">
        <v>2552</v>
      </c>
      <c r="C2054" s="846" t="s">
        <v>10666</v>
      </c>
      <c r="D2054" s="846" t="s">
        <v>7335</v>
      </c>
      <c r="E2054" s="847" t="s">
        <v>9495</v>
      </c>
      <c r="F2054" s="848" t="s">
        <v>9747</v>
      </c>
      <c r="G2054" s="846" t="s">
        <v>9446</v>
      </c>
      <c r="H2054" s="846" t="s">
        <v>7650</v>
      </c>
      <c r="I2054" s="849">
        <v>-30624</v>
      </c>
      <c r="J2054" s="849">
        <v>638</v>
      </c>
      <c r="K2054" s="849">
        <v>6140</v>
      </c>
      <c r="L2054" s="848" t="s">
        <v>9599</v>
      </c>
      <c r="M2054" s="849">
        <v>638</v>
      </c>
      <c r="N2054" s="849">
        <v>0</v>
      </c>
      <c r="O2054" s="849">
        <v>6188</v>
      </c>
      <c r="P2054" s="849">
        <v>-30624</v>
      </c>
      <c r="Q2054" s="846" t="s">
        <v>6337</v>
      </c>
      <c r="R2054" s="846" t="s">
        <v>10590</v>
      </c>
      <c r="S2054" s="849">
        <v>564.6</v>
      </c>
      <c r="T2054" s="849">
        <v>0</v>
      </c>
      <c r="U2054" s="849">
        <v>0</v>
      </c>
      <c r="V2054" s="849">
        <v>0</v>
      </c>
      <c r="W2054" s="849">
        <v>-30624</v>
      </c>
      <c r="X2054" s="849">
        <v>0</v>
      </c>
      <c r="Y2054" s="849">
        <v>-30624</v>
      </c>
      <c r="Z2054" s="850">
        <v>-0.0078</v>
      </c>
    </row>
    <row r="2055" s="823" customFormat="1" ht="31.05" hidden="1" customHeight="1" outlineLevel="1" spans="1:26">
      <c r="A2055" s="846" t="s">
        <v>2547</v>
      </c>
      <c r="B2055" s="846" t="s">
        <v>2552</v>
      </c>
      <c r="C2055" s="846" t="s">
        <v>10667</v>
      </c>
      <c r="D2055" s="846" t="s">
        <v>7335</v>
      </c>
      <c r="E2055" s="847" t="s">
        <v>9495</v>
      </c>
      <c r="F2055" s="848" t="s">
        <v>9728</v>
      </c>
      <c r="G2055" s="846" t="s">
        <v>9446</v>
      </c>
      <c r="H2055" s="846" t="s">
        <v>7650</v>
      </c>
      <c r="I2055" s="849">
        <v>-183744</v>
      </c>
      <c r="J2055" s="849">
        <v>638</v>
      </c>
      <c r="K2055" s="849">
        <v>5900</v>
      </c>
      <c r="L2055" s="848" t="s">
        <v>9677</v>
      </c>
      <c r="M2055" s="849">
        <v>638</v>
      </c>
      <c r="N2055" s="849">
        <v>0</v>
      </c>
      <c r="O2055" s="849">
        <v>6188</v>
      </c>
      <c r="P2055" s="849">
        <v>-183744</v>
      </c>
      <c r="Q2055" s="846" t="s">
        <v>6337</v>
      </c>
      <c r="R2055" s="846" t="s">
        <v>10590</v>
      </c>
      <c r="S2055" s="849">
        <v>564.6</v>
      </c>
      <c r="T2055" s="849">
        <v>0</v>
      </c>
      <c r="U2055" s="849">
        <v>0</v>
      </c>
      <c r="V2055" s="849">
        <v>0</v>
      </c>
      <c r="W2055" s="849">
        <v>-183744</v>
      </c>
      <c r="X2055" s="849">
        <v>0</v>
      </c>
      <c r="Y2055" s="849">
        <v>-183744</v>
      </c>
      <c r="Z2055" s="850">
        <v>-0.0488</v>
      </c>
    </row>
    <row r="2056" s="823" customFormat="1" ht="31.05" hidden="1" customHeight="1" outlineLevel="1" spans="1:26">
      <c r="A2056" s="846" t="s">
        <v>2547</v>
      </c>
      <c r="B2056" s="846" t="s">
        <v>2552</v>
      </c>
      <c r="C2056" s="846" t="s">
        <v>7334</v>
      </c>
      <c r="D2056" s="846" t="s">
        <v>7335</v>
      </c>
      <c r="E2056" s="847" t="s">
        <v>9495</v>
      </c>
      <c r="F2056" s="848" t="s">
        <v>8147</v>
      </c>
      <c r="G2056" s="846" t="s">
        <v>9446</v>
      </c>
      <c r="H2056" s="846" t="s">
        <v>7650</v>
      </c>
      <c r="I2056" s="849">
        <v>10335.6</v>
      </c>
      <c r="J2056" s="849">
        <v>319</v>
      </c>
      <c r="K2056" s="849">
        <v>6350</v>
      </c>
      <c r="L2056" s="848" t="s">
        <v>9532</v>
      </c>
      <c r="M2056" s="849">
        <v>63.8</v>
      </c>
      <c r="N2056" s="849">
        <v>0</v>
      </c>
      <c r="O2056" s="849">
        <v>6188</v>
      </c>
      <c r="P2056" s="849">
        <v>10335.6</v>
      </c>
      <c r="Q2056" s="846" t="s">
        <v>6337</v>
      </c>
      <c r="R2056" s="846" t="s">
        <v>10590</v>
      </c>
      <c r="S2056" s="849">
        <v>56.46</v>
      </c>
      <c r="T2056" s="849">
        <v>0</v>
      </c>
      <c r="U2056" s="849">
        <v>0</v>
      </c>
      <c r="V2056" s="849">
        <v>0</v>
      </c>
      <c r="W2056" s="849">
        <v>10335.6</v>
      </c>
      <c r="X2056" s="849">
        <v>-405130</v>
      </c>
      <c r="Y2056" s="849">
        <v>-394794.4</v>
      </c>
      <c r="Z2056" s="850">
        <v>-0.9745</v>
      </c>
    </row>
    <row r="2057" s="823" customFormat="1" ht="31.05" hidden="1" customHeight="1" outlineLevel="1" spans="1:26">
      <c r="A2057" s="846" t="s">
        <v>2547</v>
      </c>
      <c r="B2057" s="846" t="s">
        <v>8715</v>
      </c>
      <c r="C2057" s="846" t="s">
        <v>10668</v>
      </c>
      <c r="D2057" s="846" t="s">
        <v>8657</v>
      </c>
      <c r="E2057" s="847" t="s">
        <v>9764</v>
      </c>
      <c r="F2057" s="848" t="s">
        <v>9642</v>
      </c>
      <c r="G2057" s="846" t="s">
        <v>9446</v>
      </c>
      <c r="H2057" s="846" t="s">
        <v>7650</v>
      </c>
      <c r="I2057" s="849">
        <v>-271972.84</v>
      </c>
      <c r="J2057" s="849">
        <v>6012</v>
      </c>
      <c r="K2057" s="849">
        <v>4650</v>
      </c>
      <c r="L2057" s="848" t="s">
        <v>9745</v>
      </c>
      <c r="M2057" s="849">
        <v>715.72</v>
      </c>
      <c r="N2057" s="849">
        <v>0</v>
      </c>
      <c r="O2057" s="849">
        <v>5030</v>
      </c>
      <c r="P2057" s="849">
        <v>-271972.84</v>
      </c>
      <c r="Q2057" s="846" t="s">
        <v>6337</v>
      </c>
      <c r="R2057" s="846" t="s">
        <v>10590</v>
      </c>
      <c r="S2057" s="849">
        <v>633.38</v>
      </c>
      <c r="T2057" s="849">
        <v>0</v>
      </c>
      <c r="U2057" s="849">
        <v>0</v>
      </c>
      <c r="V2057" s="849">
        <v>0</v>
      </c>
      <c r="W2057" s="849">
        <v>-271972.84</v>
      </c>
      <c r="X2057" s="849">
        <v>901800</v>
      </c>
      <c r="Y2057" s="849">
        <v>629827.16</v>
      </c>
      <c r="Z2057" s="850">
        <v>0.1892</v>
      </c>
    </row>
    <row r="2058" s="823" customFormat="1" ht="31.05" hidden="1" customHeight="1" outlineLevel="1" spans="1:26">
      <c r="A2058" s="846" t="s">
        <v>2547</v>
      </c>
      <c r="B2058" s="846" t="s">
        <v>8545</v>
      </c>
      <c r="C2058" s="846" t="s">
        <v>10669</v>
      </c>
      <c r="D2058" s="846" t="s">
        <v>8842</v>
      </c>
      <c r="E2058" s="847" t="s">
        <v>9495</v>
      </c>
      <c r="F2058" s="848" t="s">
        <v>9747</v>
      </c>
      <c r="G2058" s="846" t="s">
        <v>9446</v>
      </c>
      <c r="H2058" s="846" t="s">
        <v>7650</v>
      </c>
      <c r="I2058" s="849">
        <v>-60000</v>
      </c>
      <c r="J2058" s="849">
        <v>500</v>
      </c>
      <c r="K2058" s="849">
        <v>7870</v>
      </c>
      <c r="L2058" s="848" t="s">
        <v>9790</v>
      </c>
      <c r="M2058" s="849">
        <v>500</v>
      </c>
      <c r="N2058" s="849">
        <v>0</v>
      </c>
      <c r="O2058" s="849">
        <v>7990</v>
      </c>
      <c r="P2058" s="849">
        <v>-60000</v>
      </c>
      <c r="Q2058" s="846" t="s">
        <v>6337</v>
      </c>
      <c r="R2058" s="846" t="s">
        <v>10590</v>
      </c>
      <c r="S2058" s="849">
        <v>442.48</v>
      </c>
      <c r="T2058" s="849">
        <v>0</v>
      </c>
      <c r="U2058" s="849">
        <v>0</v>
      </c>
      <c r="V2058" s="849">
        <v>0</v>
      </c>
      <c r="W2058" s="849">
        <v>-60000</v>
      </c>
      <c r="X2058" s="849">
        <v>0</v>
      </c>
      <c r="Y2058" s="849">
        <v>-60000</v>
      </c>
      <c r="Z2058" s="850">
        <v>-0.0152</v>
      </c>
    </row>
    <row r="2059" s="823" customFormat="1" ht="31.05" hidden="1" customHeight="1" outlineLevel="1" spans="1:26">
      <c r="A2059" s="846" t="s">
        <v>2547</v>
      </c>
      <c r="B2059" s="846" t="s">
        <v>8545</v>
      </c>
      <c r="C2059" s="846" t="s">
        <v>10670</v>
      </c>
      <c r="D2059" s="846" t="s">
        <v>8842</v>
      </c>
      <c r="E2059" s="847" t="s">
        <v>9495</v>
      </c>
      <c r="F2059" s="848" t="s">
        <v>9772</v>
      </c>
      <c r="G2059" s="846" t="s">
        <v>9446</v>
      </c>
      <c r="H2059" s="846" t="s">
        <v>7650</v>
      </c>
      <c r="I2059" s="849">
        <v>5000</v>
      </c>
      <c r="J2059" s="849">
        <v>500</v>
      </c>
      <c r="K2059" s="849">
        <v>8000</v>
      </c>
      <c r="L2059" s="848" t="s">
        <v>9709</v>
      </c>
      <c r="M2059" s="849">
        <v>500</v>
      </c>
      <c r="N2059" s="849">
        <v>0</v>
      </c>
      <c r="O2059" s="849">
        <v>7990</v>
      </c>
      <c r="P2059" s="849">
        <v>5000</v>
      </c>
      <c r="Q2059" s="846" t="s">
        <v>6337</v>
      </c>
      <c r="R2059" s="846" t="s">
        <v>10590</v>
      </c>
      <c r="S2059" s="849">
        <v>442.48</v>
      </c>
      <c r="T2059" s="849">
        <v>0</v>
      </c>
      <c r="U2059" s="849">
        <v>0</v>
      </c>
      <c r="V2059" s="849">
        <v>0</v>
      </c>
      <c r="W2059" s="849">
        <v>5000</v>
      </c>
      <c r="X2059" s="849">
        <v>0</v>
      </c>
      <c r="Y2059" s="849">
        <v>5000</v>
      </c>
      <c r="Z2059" s="850">
        <v>0.0013</v>
      </c>
    </row>
    <row r="2060" s="823" customFormat="1" ht="31.05" hidden="1" customHeight="1" outlineLevel="1" spans="1:26">
      <c r="A2060" s="846" t="s">
        <v>2547</v>
      </c>
      <c r="B2060" s="846" t="s">
        <v>8545</v>
      </c>
      <c r="C2060" s="846" t="s">
        <v>10671</v>
      </c>
      <c r="D2060" s="846" t="s">
        <v>8842</v>
      </c>
      <c r="E2060" s="847" t="s">
        <v>9495</v>
      </c>
      <c r="F2060" s="848" t="s">
        <v>9772</v>
      </c>
      <c r="G2060" s="846" t="s">
        <v>9446</v>
      </c>
      <c r="H2060" s="846" t="s">
        <v>7650</v>
      </c>
      <c r="I2060" s="849">
        <v>5000</v>
      </c>
      <c r="J2060" s="849">
        <v>500</v>
      </c>
      <c r="K2060" s="849">
        <v>8000</v>
      </c>
      <c r="L2060" s="848" t="s">
        <v>9709</v>
      </c>
      <c r="M2060" s="849">
        <v>500</v>
      </c>
      <c r="N2060" s="849">
        <v>0</v>
      </c>
      <c r="O2060" s="849">
        <v>7990</v>
      </c>
      <c r="P2060" s="849">
        <v>5000</v>
      </c>
      <c r="Q2060" s="846" t="s">
        <v>6337</v>
      </c>
      <c r="R2060" s="846" t="s">
        <v>10590</v>
      </c>
      <c r="S2060" s="849">
        <v>442.48</v>
      </c>
      <c r="T2060" s="849">
        <v>0</v>
      </c>
      <c r="U2060" s="849">
        <v>0</v>
      </c>
      <c r="V2060" s="849">
        <v>0</v>
      </c>
      <c r="W2060" s="849">
        <v>5000</v>
      </c>
      <c r="X2060" s="849">
        <v>0</v>
      </c>
      <c r="Y2060" s="849">
        <v>5000</v>
      </c>
      <c r="Z2060" s="850">
        <v>0.0013</v>
      </c>
    </row>
    <row r="2061" s="823" customFormat="1" ht="31.05" hidden="1" customHeight="1" outlineLevel="1" spans="1:26">
      <c r="A2061" s="846" t="s">
        <v>2547</v>
      </c>
      <c r="B2061" s="846" t="s">
        <v>8545</v>
      </c>
      <c r="C2061" s="846" t="s">
        <v>10672</v>
      </c>
      <c r="D2061" s="846" t="s">
        <v>8841</v>
      </c>
      <c r="E2061" s="847" t="s">
        <v>9495</v>
      </c>
      <c r="F2061" s="848" t="s">
        <v>9628</v>
      </c>
      <c r="G2061" s="846" t="s">
        <v>9446</v>
      </c>
      <c r="H2061" s="846" t="s">
        <v>7650</v>
      </c>
      <c r="I2061" s="849">
        <v>-167500</v>
      </c>
      <c r="J2061" s="849">
        <v>500</v>
      </c>
      <c r="K2061" s="849">
        <v>7655</v>
      </c>
      <c r="L2061" s="848" t="s">
        <v>9709</v>
      </c>
      <c r="M2061" s="849">
        <v>500</v>
      </c>
      <c r="N2061" s="849">
        <v>0</v>
      </c>
      <c r="O2061" s="849">
        <v>7990</v>
      </c>
      <c r="P2061" s="849">
        <v>-167500</v>
      </c>
      <c r="Q2061" s="846" t="s">
        <v>6337</v>
      </c>
      <c r="R2061" s="846" t="s">
        <v>10590</v>
      </c>
      <c r="S2061" s="849">
        <v>442.48</v>
      </c>
      <c r="T2061" s="849">
        <v>0</v>
      </c>
      <c r="U2061" s="849">
        <v>0</v>
      </c>
      <c r="V2061" s="849">
        <v>0</v>
      </c>
      <c r="W2061" s="849">
        <v>-167500</v>
      </c>
      <c r="X2061" s="849">
        <v>0</v>
      </c>
      <c r="Y2061" s="849">
        <v>-167500</v>
      </c>
      <c r="Z2061" s="850">
        <v>-0.0438</v>
      </c>
    </row>
    <row r="2062" s="823" customFormat="1" ht="31.05" hidden="1" customHeight="1" outlineLevel="1" spans="1:26">
      <c r="A2062" s="846" t="s">
        <v>2547</v>
      </c>
      <c r="B2062" s="846" t="s">
        <v>8715</v>
      </c>
      <c r="C2062" s="846" t="s">
        <v>10673</v>
      </c>
      <c r="D2062" s="846" t="s">
        <v>1896</v>
      </c>
      <c r="E2062" s="847" t="s">
        <v>9764</v>
      </c>
      <c r="F2062" s="848" t="s">
        <v>9636</v>
      </c>
      <c r="G2062" s="846" t="s">
        <v>9446</v>
      </c>
      <c r="H2062" s="846" t="s">
        <v>7650</v>
      </c>
      <c r="I2062" s="849">
        <v>-240480</v>
      </c>
      <c r="J2062" s="849">
        <v>8016</v>
      </c>
      <c r="K2062" s="849">
        <v>4950</v>
      </c>
      <c r="L2062" s="848" t="s">
        <v>9627</v>
      </c>
      <c r="M2062" s="849">
        <v>3006</v>
      </c>
      <c r="N2062" s="849">
        <v>0</v>
      </c>
      <c r="O2062" s="849">
        <v>5030</v>
      </c>
      <c r="P2062" s="849">
        <v>-240480</v>
      </c>
      <c r="Q2062" s="846" t="s">
        <v>6337</v>
      </c>
      <c r="R2062" s="846" t="s">
        <v>10590</v>
      </c>
      <c r="S2062" s="849">
        <v>2660.18</v>
      </c>
      <c r="T2062" s="849">
        <v>0</v>
      </c>
      <c r="U2062" s="849">
        <v>0</v>
      </c>
      <c r="V2062" s="849">
        <v>0</v>
      </c>
      <c r="W2062" s="849">
        <v>-240480</v>
      </c>
      <c r="X2062" s="849">
        <v>0</v>
      </c>
      <c r="Y2062" s="849">
        <v>-240480</v>
      </c>
      <c r="Z2062" s="850">
        <v>-0.0162</v>
      </c>
    </row>
    <row r="2063" s="823" customFormat="1" ht="31.05" hidden="1" customHeight="1" outlineLevel="1" spans="1:26">
      <c r="A2063" s="846" t="s">
        <v>2547</v>
      </c>
      <c r="B2063" s="846" t="s">
        <v>8715</v>
      </c>
      <c r="C2063" s="846" t="s">
        <v>10674</v>
      </c>
      <c r="D2063" s="846" t="s">
        <v>8812</v>
      </c>
      <c r="E2063" s="847" t="s">
        <v>9495</v>
      </c>
      <c r="F2063" s="848" t="s">
        <v>9676</v>
      </c>
      <c r="G2063" s="846" t="s">
        <v>9446</v>
      </c>
      <c r="H2063" s="846" t="s">
        <v>7650</v>
      </c>
      <c r="I2063" s="849">
        <v>-6714575</v>
      </c>
      <c r="J2063" s="849">
        <v>11285</v>
      </c>
      <c r="K2063" s="849">
        <v>4435</v>
      </c>
      <c r="L2063" s="848" t="s">
        <v>9681</v>
      </c>
      <c r="M2063" s="849">
        <v>11285</v>
      </c>
      <c r="N2063" s="849">
        <v>0</v>
      </c>
      <c r="O2063" s="849">
        <v>5030</v>
      </c>
      <c r="P2063" s="849">
        <v>-6714575</v>
      </c>
      <c r="Q2063" s="846" t="s">
        <v>6337</v>
      </c>
      <c r="R2063" s="846" t="s">
        <v>10590</v>
      </c>
      <c r="S2063" s="849">
        <v>9986.73</v>
      </c>
      <c r="T2063" s="849">
        <v>0</v>
      </c>
      <c r="U2063" s="849">
        <v>0</v>
      </c>
      <c r="V2063" s="849">
        <v>0</v>
      </c>
      <c r="W2063" s="849">
        <v>-6714575</v>
      </c>
      <c r="X2063" s="849">
        <v>0</v>
      </c>
      <c r="Y2063" s="849">
        <v>-6714575</v>
      </c>
      <c r="Z2063" s="850">
        <v>-0.1342</v>
      </c>
    </row>
    <row r="2064" s="823" customFormat="1" ht="31.05" hidden="1" customHeight="1" outlineLevel="1" spans="1:26">
      <c r="A2064" s="846" t="s">
        <v>2547</v>
      </c>
      <c r="B2064" s="846" t="s">
        <v>8715</v>
      </c>
      <c r="C2064" s="846" t="s">
        <v>10675</v>
      </c>
      <c r="D2064" s="846" t="s">
        <v>8812</v>
      </c>
      <c r="E2064" s="847" t="s">
        <v>9495</v>
      </c>
      <c r="F2064" s="848" t="s">
        <v>9676</v>
      </c>
      <c r="G2064" s="846" t="s">
        <v>9446</v>
      </c>
      <c r="H2064" s="846" t="s">
        <v>7650</v>
      </c>
      <c r="I2064" s="849">
        <v>-6827425</v>
      </c>
      <c r="J2064" s="849">
        <v>11285</v>
      </c>
      <c r="K2064" s="849">
        <v>4425</v>
      </c>
      <c r="L2064" s="848" t="s">
        <v>9681</v>
      </c>
      <c r="M2064" s="849">
        <v>11285</v>
      </c>
      <c r="N2064" s="849">
        <v>0</v>
      </c>
      <c r="O2064" s="849">
        <v>5030</v>
      </c>
      <c r="P2064" s="849">
        <v>-6827425</v>
      </c>
      <c r="Q2064" s="846" t="s">
        <v>6337</v>
      </c>
      <c r="R2064" s="846" t="s">
        <v>10590</v>
      </c>
      <c r="S2064" s="849">
        <v>9986.73</v>
      </c>
      <c r="T2064" s="849">
        <v>0</v>
      </c>
      <c r="U2064" s="849">
        <v>0</v>
      </c>
      <c r="V2064" s="849">
        <v>0</v>
      </c>
      <c r="W2064" s="849">
        <v>-6827425</v>
      </c>
      <c r="X2064" s="849">
        <v>0</v>
      </c>
      <c r="Y2064" s="849">
        <v>-6827425</v>
      </c>
      <c r="Z2064" s="850">
        <v>-0.1367</v>
      </c>
    </row>
    <row r="2065" s="823" customFormat="1" ht="31.05" hidden="1" customHeight="1" outlineLevel="1" spans="1:26">
      <c r="A2065" s="846" t="s">
        <v>2547</v>
      </c>
      <c r="B2065" s="846" t="s">
        <v>10676</v>
      </c>
      <c r="C2065" s="846" t="s">
        <v>10677</v>
      </c>
      <c r="D2065" s="846" t="s">
        <v>8820</v>
      </c>
      <c r="E2065" s="847" t="s">
        <v>9495</v>
      </c>
      <c r="F2065" s="848" t="s">
        <v>9728</v>
      </c>
      <c r="G2065" s="846" t="s">
        <v>9446</v>
      </c>
      <c r="H2065" s="846" t="s">
        <v>7650</v>
      </c>
      <c r="I2065" s="849">
        <v>0</v>
      </c>
      <c r="J2065" s="849">
        <v>158400</v>
      </c>
      <c r="K2065" s="849">
        <v>7210</v>
      </c>
      <c r="L2065" s="848" t="s">
        <v>9700</v>
      </c>
      <c r="M2065" s="849">
        <v>1584</v>
      </c>
      <c r="N2065" s="849">
        <v>0</v>
      </c>
      <c r="O2065" s="849">
        <v>7210</v>
      </c>
      <c r="P2065" s="849">
        <v>0</v>
      </c>
      <c r="Q2065" s="846" t="s">
        <v>6337</v>
      </c>
      <c r="R2065" s="846" t="s">
        <v>10590</v>
      </c>
      <c r="S2065" s="849">
        <v>1401.77</v>
      </c>
      <c r="T2065" s="849">
        <v>0</v>
      </c>
      <c r="U2065" s="849">
        <v>0</v>
      </c>
      <c r="V2065" s="849">
        <v>0</v>
      </c>
      <c r="W2065" s="849">
        <v>0</v>
      </c>
      <c r="X2065" s="849">
        <v>11064240</v>
      </c>
      <c r="Y2065" s="849">
        <v>11064240</v>
      </c>
      <c r="Z2065" s="850">
        <v>0.9688</v>
      </c>
    </row>
    <row r="2066" s="823" customFormat="1" ht="31.05" hidden="1" customHeight="1" outlineLevel="1" spans="1:26">
      <c r="A2066" s="846" t="s">
        <v>2547</v>
      </c>
      <c r="B2066" s="846" t="s">
        <v>6347</v>
      </c>
      <c r="C2066" s="846" t="s">
        <v>10678</v>
      </c>
      <c r="D2066" s="846" t="s">
        <v>8819</v>
      </c>
      <c r="E2066" s="847" t="s">
        <v>9445</v>
      </c>
      <c r="F2066" s="848" t="s">
        <v>9552</v>
      </c>
      <c r="G2066" s="846" t="s">
        <v>9446</v>
      </c>
      <c r="H2066" s="846" t="s">
        <v>7650</v>
      </c>
      <c r="I2066" s="849">
        <v>203017.5</v>
      </c>
      <c r="J2066" s="849">
        <v>2000</v>
      </c>
      <c r="K2066" s="849">
        <v>6500</v>
      </c>
      <c r="L2066" s="848" t="s">
        <v>9627</v>
      </c>
      <c r="M2066" s="849">
        <v>0</v>
      </c>
      <c r="N2066" s="849">
        <v>812.07</v>
      </c>
      <c r="O2066" s="849">
        <v>6750</v>
      </c>
      <c r="P2066" s="849">
        <v>203017.5</v>
      </c>
      <c r="Q2066" s="846" t="s">
        <v>6337</v>
      </c>
      <c r="R2066" s="846" t="s">
        <v>10590</v>
      </c>
      <c r="S2066" s="849">
        <v>0</v>
      </c>
      <c r="T2066" s="849">
        <v>0</v>
      </c>
      <c r="U2066" s="849">
        <v>0</v>
      </c>
      <c r="V2066" s="849">
        <v>0</v>
      </c>
      <c r="W2066" s="849">
        <v>203017.5</v>
      </c>
      <c r="X2066" s="849">
        <v>277698.58</v>
      </c>
      <c r="Y2066" s="849">
        <v>480716.08</v>
      </c>
      <c r="Z2066" s="850">
        <v>0.0911</v>
      </c>
    </row>
    <row r="2067" s="823" customFormat="1" ht="31.05" hidden="1" customHeight="1" outlineLevel="1" spans="1:26">
      <c r="A2067" s="846" t="s">
        <v>2547</v>
      </c>
      <c r="B2067" s="846" t="s">
        <v>7853</v>
      </c>
      <c r="C2067" s="846" t="s">
        <v>10679</v>
      </c>
      <c r="D2067" s="846" t="s">
        <v>8822</v>
      </c>
      <c r="E2067" s="847" t="s">
        <v>9495</v>
      </c>
      <c r="F2067" s="848" t="s">
        <v>8004</v>
      </c>
      <c r="G2067" s="846" t="s">
        <v>9446</v>
      </c>
      <c r="H2067" s="846" t="s">
        <v>7650</v>
      </c>
      <c r="I2067" s="849">
        <v>-86000</v>
      </c>
      <c r="J2067" s="849">
        <v>1000</v>
      </c>
      <c r="K2067" s="849">
        <v>2344</v>
      </c>
      <c r="L2067" s="848" t="s">
        <v>9599</v>
      </c>
      <c r="M2067" s="849">
        <v>1000</v>
      </c>
      <c r="N2067" s="849">
        <v>0</v>
      </c>
      <c r="O2067" s="849">
        <v>2430</v>
      </c>
      <c r="P2067" s="849">
        <v>-86000</v>
      </c>
      <c r="Q2067" s="846" t="s">
        <v>6337</v>
      </c>
      <c r="R2067" s="846" t="s">
        <v>10590</v>
      </c>
      <c r="S2067" s="849">
        <v>884.96</v>
      </c>
      <c r="T2067" s="849">
        <v>0</v>
      </c>
      <c r="U2067" s="849">
        <v>0</v>
      </c>
      <c r="V2067" s="849">
        <v>0</v>
      </c>
      <c r="W2067" s="849">
        <v>-86000</v>
      </c>
      <c r="X2067" s="849">
        <v>0</v>
      </c>
      <c r="Y2067" s="849">
        <v>-86000</v>
      </c>
      <c r="Z2067" s="850">
        <v>-0.0367</v>
      </c>
    </row>
    <row r="2068" s="823" customFormat="1" ht="31.05" hidden="1" customHeight="1" outlineLevel="1" spans="1:26">
      <c r="A2068" s="846" t="s">
        <v>2547</v>
      </c>
      <c r="B2068" s="846" t="s">
        <v>8715</v>
      </c>
      <c r="C2068" s="846" t="s">
        <v>10680</v>
      </c>
      <c r="D2068" s="846" t="s">
        <v>8821</v>
      </c>
      <c r="E2068" s="847" t="s">
        <v>9495</v>
      </c>
      <c r="F2068" s="848" t="s">
        <v>9728</v>
      </c>
      <c r="G2068" s="846" t="s">
        <v>9446</v>
      </c>
      <c r="H2068" s="846" t="s">
        <v>7650</v>
      </c>
      <c r="I2068" s="849">
        <v>-9416000</v>
      </c>
      <c r="J2068" s="849">
        <v>22000</v>
      </c>
      <c r="K2068" s="849">
        <v>4602</v>
      </c>
      <c r="L2068" s="848" t="s">
        <v>9681</v>
      </c>
      <c r="M2068" s="849">
        <v>22000</v>
      </c>
      <c r="N2068" s="849">
        <v>0</v>
      </c>
      <c r="O2068" s="849">
        <v>5030</v>
      </c>
      <c r="P2068" s="849">
        <v>-9416000</v>
      </c>
      <c r="Q2068" s="846" t="s">
        <v>6337</v>
      </c>
      <c r="R2068" s="846" t="s">
        <v>10590</v>
      </c>
      <c r="S2068" s="849">
        <v>19469.03</v>
      </c>
      <c r="T2068" s="849">
        <v>0</v>
      </c>
      <c r="U2068" s="849">
        <v>0</v>
      </c>
      <c r="V2068" s="849">
        <v>0</v>
      </c>
      <c r="W2068" s="849">
        <v>-9416000</v>
      </c>
      <c r="X2068" s="849">
        <v>0</v>
      </c>
      <c r="Y2068" s="849">
        <v>-9416000</v>
      </c>
      <c r="Z2068" s="850">
        <v>-0.093</v>
      </c>
    </row>
    <row r="2069" s="823" customFormat="1" ht="31.05" hidden="1" customHeight="1" outlineLevel="1" spans="1:26">
      <c r="A2069" s="846" t="s">
        <v>2547</v>
      </c>
      <c r="B2069" s="846" t="s">
        <v>8715</v>
      </c>
      <c r="C2069" s="846" t="s">
        <v>10681</v>
      </c>
      <c r="D2069" s="846" t="s">
        <v>8821</v>
      </c>
      <c r="E2069" s="847" t="s">
        <v>9495</v>
      </c>
      <c r="F2069" s="848" t="s">
        <v>8079</v>
      </c>
      <c r="G2069" s="846" t="s">
        <v>9446</v>
      </c>
      <c r="H2069" s="846" t="s">
        <v>7650</v>
      </c>
      <c r="I2069" s="849">
        <v>-10824000</v>
      </c>
      <c r="J2069" s="849">
        <v>24000</v>
      </c>
      <c r="K2069" s="849">
        <v>4579</v>
      </c>
      <c r="L2069" s="848" t="s">
        <v>9681</v>
      </c>
      <c r="M2069" s="849">
        <v>24000</v>
      </c>
      <c r="N2069" s="849">
        <v>0</v>
      </c>
      <c r="O2069" s="849">
        <v>5030</v>
      </c>
      <c r="P2069" s="849">
        <v>-10824000</v>
      </c>
      <c r="Q2069" s="846" t="s">
        <v>6337</v>
      </c>
      <c r="R2069" s="846" t="s">
        <v>10590</v>
      </c>
      <c r="S2069" s="849">
        <v>21238.94</v>
      </c>
      <c r="T2069" s="849">
        <v>0</v>
      </c>
      <c r="U2069" s="849">
        <v>0</v>
      </c>
      <c r="V2069" s="849">
        <v>0</v>
      </c>
      <c r="W2069" s="849">
        <v>-10824000</v>
      </c>
      <c r="X2069" s="849">
        <v>0</v>
      </c>
      <c r="Y2069" s="849">
        <v>-10824000</v>
      </c>
      <c r="Z2069" s="850">
        <v>-0.0985</v>
      </c>
    </row>
    <row r="2070" s="823" customFormat="1" ht="31.05" hidden="1" customHeight="1" outlineLevel="1" spans="1:26">
      <c r="A2070" s="846" t="s">
        <v>2547</v>
      </c>
      <c r="B2070" s="846" t="s">
        <v>8613</v>
      </c>
      <c r="C2070" s="846" t="s">
        <v>10682</v>
      </c>
      <c r="D2070" s="846" t="s">
        <v>8810</v>
      </c>
      <c r="E2070" s="847" t="s">
        <v>9764</v>
      </c>
      <c r="F2070" s="848" t="s">
        <v>9792</v>
      </c>
      <c r="G2070" s="846" t="s">
        <v>9446</v>
      </c>
      <c r="H2070" s="846" t="s">
        <v>7650</v>
      </c>
      <c r="I2070" s="849">
        <v>-889410.6</v>
      </c>
      <c r="J2070" s="849">
        <v>10000</v>
      </c>
      <c r="K2070" s="849">
        <v>4221</v>
      </c>
      <c r="L2070" s="848" t="s">
        <v>9745</v>
      </c>
      <c r="M2070" s="849">
        <v>2470.59</v>
      </c>
      <c r="N2070" s="849">
        <v>0</v>
      </c>
      <c r="O2070" s="849">
        <v>4581</v>
      </c>
      <c r="P2070" s="849">
        <v>-889410.6</v>
      </c>
      <c r="Q2070" s="846" t="s">
        <v>6337</v>
      </c>
      <c r="R2070" s="846" t="s">
        <v>10590</v>
      </c>
      <c r="S2070" s="849">
        <v>2186.36</v>
      </c>
      <c r="T2070" s="849">
        <v>0</v>
      </c>
      <c r="U2070" s="849">
        <v>0</v>
      </c>
      <c r="V2070" s="849">
        <v>0</v>
      </c>
      <c r="W2070" s="849">
        <v>-889410.6</v>
      </c>
      <c r="X2070" s="849">
        <v>0</v>
      </c>
      <c r="Y2070" s="849">
        <v>-889410.6</v>
      </c>
      <c r="Z2070" s="850">
        <v>-0.0853</v>
      </c>
    </row>
    <row r="2071" s="823" customFormat="1" ht="31.05" hidden="1" customHeight="1" outlineLevel="1" spans="1:26">
      <c r="A2071" s="846" t="s">
        <v>2547</v>
      </c>
      <c r="B2071" s="846" t="s">
        <v>8545</v>
      </c>
      <c r="C2071" s="846" t="s">
        <v>10683</v>
      </c>
      <c r="D2071" s="846" t="s">
        <v>8811</v>
      </c>
      <c r="E2071" s="847" t="s">
        <v>9495</v>
      </c>
      <c r="F2071" s="848" t="s">
        <v>9676</v>
      </c>
      <c r="G2071" s="846" t="s">
        <v>9446</v>
      </c>
      <c r="H2071" s="846" t="s">
        <v>7650</v>
      </c>
      <c r="I2071" s="849">
        <v>-410500</v>
      </c>
      <c r="J2071" s="849">
        <v>500</v>
      </c>
      <c r="K2071" s="849">
        <v>7169</v>
      </c>
      <c r="L2071" s="848" t="s">
        <v>9790</v>
      </c>
      <c r="M2071" s="849">
        <v>500</v>
      </c>
      <c r="N2071" s="849">
        <v>0</v>
      </c>
      <c r="O2071" s="849">
        <v>7990</v>
      </c>
      <c r="P2071" s="849">
        <v>-410500</v>
      </c>
      <c r="Q2071" s="846" t="s">
        <v>6337</v>
      </c>
      <c r="R2071" s="846" t="s">
        <v>10590</v>
      </c>
      <c r="S2071" s="849">
        <v>442.48</v>
      </c>
      <c r="T2071" s="849">
        <v>0</v>
      </c>
      <c r="U2071" s="849">
        <v>0</v>
      </c>
      <c r="V2071" s="849">
        <v>0</v>
      </c>
      <c r="W2071" s="849">
        <v>-410500</v>
      </c>
      <c r="X2071" s="849">
        <v>0</v>
      </c>
      <c r="Y2071" s="849">
        <v>-410500</v>
      </c>
      <c r="Z2071" s="850">
        <v>-0.1145</v>
      </c>
    </row>
    <row r="2072" s="823" customFormat="1" ht="31.05" hidden="1" customHeight="1" outlineLevel="1" spans="1:26">
      <c r="A2072" s="846" t="s">
        <v>2547</v>
      </c>
      <c r="B2072" s="846" t="s">
        <v>8545</v>
      </c>
      <c r="C2072" s="846" t="s">
        <v>10684</v>
      </c>
      <c r="D2072" s="846" t="s">
        <v>8811</v>
      </c>
      <c r="E2072" s="847" t="s">
        <v>9495</v>
      </c>
      <c r="F2072" s="848" t="s">
        <v>9676</v>
      </c>
      <c r="G2072" s="846" t="s">
        <v>9446</v>
      </c>
      <c r="H2072" s="846" t="s">
        <v>7650</v>
      </c>
      <c r="I2072" s="849">
        <v>-417000</v>
      </c>
      <c r="J2072" s="849">
        <v>500</v>
      </c>
      <c r="K2072" s="849">
        <v>7156</v>
      </c>
      <c r="L2072" s="848" t="s">
        <v>9790</v>
      </c>
      <c r="M2072" s="849">
        <v>500</v>
      </c>
      <c r="N2072" s="849">
        <v>0</v>
      </c>
      <c r="O2072" s="849">
        <v>7990</v>
      </c>
      <c r="P2072" s="849">
        <v>-417000</v>
      </c>
      <c r="Q2072" s="846" t="s">
        <v>6337</v>
      </c>
      <c r="R2072" s="846" t="s">
        <v>10590</v>
      </c>
      <c r="S2072" s="849">
        <v>442.48</v>
      </c>
      <c r="T2072" s="849">
        <v>0</v>
      </c>
      <c r="U2072" s="849">
        <v>0</v>
      </c>
      <c r="V2072" s="849">
        <v>0</v>
      </c>
      <c r="W2072" s="849">
        <v>-417000</v>
      </c>
      <c r="X2072" s="849">
        <v>0</v>
      </c>
      <c r="Y2072" s="849">
        <v>-417000</v>
      </c>
      <c r="Z2072" s="850">
        <v>-0.1165</v>
      </c>
    </row>
    <row r="2073" s="823" customFormat="1" ht="31.05" hidden="1" customHeight="1" outlineLevel="1" spans="1:26">
      <c r="A2073" s="846" t="s">
        <v>2547</v>
      </c>
      <c r="B2073" s="846" t="s">
        <v>8545</v>
      </c>
      <c r="C2073" s="846" t="s">
        <v>10685</v>
      </c>
      <c r="D2073" s="846" t="s">
        <v>8811</v>
      </c>
      <c r="E2073" s="847" t="s">
        <v>9495</v>
      </c>
      <c r="F2073" s="848" t="s">
        <v>9676</v>
      </c>
      <c r="G2073" s="846" t="s">
        <v>9446</v>
      </c>
      <c r="H2073" s="846" t="s">
        <v>7650</v>
      </c>
      <c r="I2073" s="849">
        <v>-454000</v>
      </c>
      <c r="J2073" s="849">
        <v>500</v>
      </c>
      <c r="K2073" s="849">
        <v>7082</v>
      </c>
      <c r="L2073" s="848" t="s">
        <v>9790</v>
      </c>
      <c r="M2073" s="849">
        <v>500</v>
      </c>
      <c r="N2073" s="849">
        <v>0</v>
      </c>
      <c r="O2073" s="849">
        <v>7990</v>
      </c>
      <c r="P2073" s="849">
        <v>-454000</v>
      </c>
      <c r="Q2073" s="846" t="s">
        <v>6337</v>
      </c>
      <c r="R2073" s="846" t="s">
        <v>10590</v>
      </c>
      <c r="S2073" s="849">
        <v>442.48</v>
      </c>
      <c r="T2073" s="849">
        <v>0</v>
      </c>
      <c r="U2073" s="849">
        <v>0</v>
      </c>
      <c r="V2073" s="849">
        <v>0</v>
      </c>
      <c r="W2073" s="849">
        <v>-454000</v>
      </c>
      <c r="X2073" s="849">
        <v>0</v>
      </c>
      <c r="Y2073" s="849">
        <v>-454000</v>
      </c>
      <c r="Z2073" s="850">
        <v>-0.1282</v>
      </c>
    </row>
    <row r="2074" s="823" customFormat="1" ht="31.05" hidden="1" customHeight="1" outlineLevel="1" spans="1:26">
      <c r="A2074" s="846" t="s">
        <v>2547</v>
      </c>
      <c r="B2074" s="846" t="s">
        <v>8545</v>
      </c>
      <c r="C2074" s="846" t="s">
        <v>10686</v>
      </c>
      <c r="D2074" s="846" t="s">
        <v>8811</v>
      </c>
      <c r="E2074" s="847" t="s">
        <v>9495</v>
      </c>
      <c r="F2074" s="848" t="s">
        <v>9624</v>
      </c>
      <c r="G2074" s="846" t="s">
        <v>9446</v>
      </c>
      <c r="H2074" s="846" t="s">
        <v>7650</v>
      </c>
      <c r="I2074" s="849">
        <v>-227500</v>
      </c>
      <c r="J2074" s="849">
        <v>500</v>
      </c>
      <c r="K2074" s="849">
        <v>7535</v>
      </c>
      <c r="L2074" s="848" t="s">
        <v>9709</v>
      </c>
      <c r="M2074" s="849">
        <v>500</v>
      </c>
      <c r="N2074" s="849">
        <v>0</v>
      </c>
      <c r="O2074" s="849">
        <v>7990</v>
      </c>
      <c r="P2074" s="849">
        <v>-227500</v>
      </c>
      <c r="Q2074" s="846" t="s">
        <v>6337</v>
      </c>
      <c r="R2074" s="846" t="s">
        <v>10590</v>
      </c>
      <c r="S2074" s="849">
        <v>442.48</v>
      </c>
      <c r="T2074" s="849">
        <v>0</v>
      </c>
      <c r="U2074" s="849">
        <v>0</v>
      </c>
      <c r="V2074" s="849">
        <v>0</v>
      </c>
      <c r="W2074" s="849">
        <v>-227500</v>
      </c>
      <c r="X2074" s="849">
        <v>0</v>
      </c>
      <c r="Y2074" s="849">
        <v>-227500</v>
      </c>
      <c r="Z2074" s="850">
        <v>-0.0604</v>
      </c>
    </row>
    <row r="2075" s="823" customFormat="1" ht="31.05" hidden="1" customHeight="1" outlineLevel="1" spans="1:26">
      <c r="A2075" s="846" t="s">
        <v>2547</v>
      </c>
      <c r="B2075" s="846" t="s">
        <v>8545</v>
      </c>
      <c r="C2075" s="846" t="s">
        <v>10687</v>
      </c>
      <c r="D2075" s="846" t="s">
        <v>8811</v>
      </c>
      <c r="E2075" s="847" t="s">
        <v>9495</v>
      </c>
      <c r="F2075" s="848" t="s">
        <v>9560</v>
      </c>
      <c r="G2075" s="846" t="s">
        <v>9446</v>
      </c>
      <c r="H2075" s="846" t="s">
        <v>7650</v>
      </c>
      <c r="I2075" s="849">
        <v>-155500</v>
      </c>
      <c r="J2075" s="849">
        <v>500</v>
      </c>
      <c r="K2075" s="849">
        <v>7679</v>
      </c>
      <c r="L2075" s="848" t="s">
        <v>9709</v>
      </c>
      <c r="M2075" s="849">
        <v>500</v>
      </c>
      <c r="N2075" s="849">
        <v>0</v>
      </c>
      <c r="O2075" s="849">
        <v>7990</v>
      </c>
      <c r="P2075" s="849">
        <v>-155500</v>
      </c>
      <c r="Q2075" s="846" t="s">
        <v>6337</v>
      </c>
      <c r="R2075" s="846" t="s">
        <v>10590</v>
      </c>
      <c r="S2075" s="849">
        <v>442.48</v>
      </c>
      <c r="T2075" s="849">
        <v>0</v>
      </c>
      <c r="U2075" s="849">
        <v>0</v>
      </c>
      <c r="V2075" s="849">
        <v>0</v>
      </c>
      <c r="W2075" s="849">
        <v>-155500</v>
      </c>
      <c r="X2075" s="849">
        <v>0</v>
      </c>
      <c r="Y2075" s="849">
        <v>-155500</v>
      </c>
      <c r="Z2075" s="850">
        <v>-0.0405</v>
      </c>
    </row>
    <row r="2076" s="823" customFormat="1" ht="31.05" hidden="1" customHeight="1" outlineLevel="1" spans="1:26">
      <c r="A2076" s="846" t="s">
        <v>2547</v>
      </c>
      <c r="B2076" s="846" t="s">
        <v>8545</v>
      </c>
      <c r="C2076" s="846" t="s">
        <v>10688</v>
      </c>
      <c r="D2076" s="846" t="s">
        <v>8811</v>
      </c>
      <c r="E2076" s="847" t="s">
        <v>9495</v>
      </c>
      <c r="F2076" s="848" t="s">
        <v>9543</v>
      </c>
      <c r="G2076" s="846" t="s">
        <v>9446</v>
      </c>
      <c r="H2076" s="846" t="s">
        <v>7650</v>
      </c>
      <c r="I2076" s="849">
        <v>50000</v>
      </c>
      <c r="J2076" s="849">
        <v>500</v>
      </c>
      <c r="K2076" s="849">
        <v>8090</v>
      </c>
      <c r="L2076" s="848" t="s">
        <v>9709</v>
      </c>
      <c r="M2076" s="849">
        <v>500</v>
      </c>
      <c r="N2076" s="849">
        <v>0</v>
      </c>
      <c r="O2076" s="849">
        <v>7990</v>
      </c>
      <c r="P2076" s="849">
        <v>50000</v>
      </c>
      <c r="Q2076" s="846" t="s">
        <v>6337</v>
      </c>
      <c r="R2076" s="846" t="s">
        <v>10590</v>
      </c>
      <c r="S2076" s="849">
        <v>442.48</v>
      </c>
      <c r="T2076" s="849">
        <v>0</v>
      </c>
      <c r="U2076" s="849">
        <v>0</v>
      </c>
      <c r="V2076" s="849">
        <v>0</v>
      </c>
      <c r="W2076" s="849">
        <v>50000</v>
      </c>
      <c r="X2076" s="849">
        <v>0</v>
      </c>
      <c r="Y2076" s="849">
        <v>50000</v>
      </c>
      <c r="Z2076" s="850">
        <v>0.0124</v>
      </c>
    </row>
    <row r="2077" s="823" customFormat="1" ht="31.05" hidden="1" customHeight="1" outlineLevel="1" spans="1:26">
      <c r="A2077" s="846" t="s">
        <v>2547</v>
      </c>
      <c r="B2077" s="846" t="s">
        <v>8545</v>
      </c>
      <c r="C2077" s="846" t="s">
        <v>10689</v>
      </c>
      <c r="D2077" s="846" t="s">
        <v>8811</v>
      </c>
      <c r="E2077" s="847" t="s">
        <v>9495</v>
      </c>
      <c r="F2077" s="848" t="s">
        <v>8301</v>
      </c>
      <c r="G2077" s="846" t="s">
        <v>9446</v>
      </c>
      <c r="H2077" s="846" t="s">
        <v>7650</v>
      </c>
      <c r="I2077" s="849">
        <v>47500</v>
      </c>
      <c r="J2077" s="849">
        <v>500</v>
      </c>
      <c r="K2077" s="849">
        <v>8085</v>
      </c>
      <c r="L2077" s="848" t="s">
        <v>9709</v>
      </c>
      <c r="M2077" s="849">
        <v>500</v>
      </c>
      <c r="N2077" s="849">
        <v>0</v>
      </c>
      <c r="O2077" s="849">
        <v>7990</v>
      </c>
      <c r="P2077" s="849">
        <v>47500</v>
      </c>
      <c r="Q2077" s="846" t="s">
        <v>6337</v>
      </c>
      <c r="R2077" s="846" t="s">
        <v>10590</v>
      </c>
      <c r="S2077" s="849">
        <v>442.48</v>
      </c>
      <c r="T2077" s="849">
        <v>0</v>
      </c>
      <c r="U2077" s="849">
        <v>0</v>
      </c>
      <c r="V2077" s="849">
        <v>0</v>
      </c>
      <c r="W2077" s="849">
        <v>47500</v>
      </c>
      <c r="X2077" s="849">
        <v>0</v>
      </c>
      <c r="Y2077" s="849">
        <v>47500</v>
      </c>
      <c r="Z2077" s="850">
        <v>0.0118</v>
      </c>
    </row>
    <row r="2078" s="823" customFormat="1" ht="31.05" hidden="1" customHeight="1" outlineLevel="1" spans="1:26">
      <c r="A2078" s="846" t="s">
        <v>2547</v>
      </c>
      <c r="B2078" s="846" t="s">
        <v>2552</v>
      </c>
      <c r="C2078" s="846" t="s">
        <v>10690</v>
      </c>
      <c r="D2078" s="846" t="s">
        <v>7295</v>
      </c>
      <c r="E2078" s="847" t="s">
        <v>9764</v>
      </c>
      <c r="F2078" s="848" t="s">
        <v>9680</v>
      </c>
      <c r="G2078" s="846" t="s">
        <v>9446</v>
      </c>
      <c r="H2078" s="846" t="s">
        <v>7650</v>
      </c>
      <c r="I2078" s="849">
        <v>15260</v>
      </c>
      <c r="J2078" s="849">
        <v>1650</v>
      </c>
      <c r="K2078" s="849">
        <v>5970</v>
      </c>
      <c r="L2078" s="848" t="s">
        <v>9505</v>
      </c>
      <c r="M2078" s="849">
        <v>0</v>
      </c>
      <c r="N2078" s="849">
        <v>70</v>
      </c>
      <c r="O2078" s="849">
        <v>6188</v>
      </c>
      <c r="P2078" s="849">
        <v>15260</v>
      </c>
      <c r="Q2078" s="846" t="s">
        <v>6337</v>
      </c>
      <c r="R2078" s="846" t="s">
        <v>10590</v>
      </c>
      <c r="S2078" s="849">
        <v>0</v>
      </c>
      <c r="T2078" s="849">
        <v>0</v>
      </c>
      <c r="U2078" s="849">
        <v>0</v>
      </c>
      <c r="V2078" s="849">
        <v>0</v>
      </c>
      <c r="W2078" s="849">
        <v>15260</v>
      </c>
      <c r="X2078" s="849">
        <v>1226874</v>
      </c>
      <c r="Y2078" s="849">
        <v>1242134</v>
      </c>
      <c r="Z2078" s="850">
        <v>2.9723</v>
      </c>
    </row>
    <row r="2079" s="823" customFormat="1" ht="31.05" hidden="1" customHeight="1" outlineLevel="1" spans="1:26">
      <c r="A2079" s="846" t="s">
        <v>2547</v>
      </c>
      <c r="B2079" s="846" t="s">
        <v>2552</v>
      </c>
      <c r="C2079" s="846" t="s">
        <v>10691</v>
      </c>
      <c r="D2079" s="846" t="s">
        <v>7295</v>
      </c>
      <c r="E2079" s="847" t="s">
        <v>9764</v>
      </c>
      <c r="F2079" s="848" t="s">
        <v>9680</v>
      </c>
      <c r="G2079" s="846" t="s">
        <v>9446</v>
      </c>
      <c r="H2079" s="846" t="s">
        <v>7650</v>
      </c>
      <c r="I2079" s="849">
        <v>-122676.448</v>
      </c>
      <c r="J2079" s="849">
        <v>1650</v>
      </c>
      <c r="K2079" s="849">
        <v>5970</v>
      </c>
      <c r="L2079" s="848" t="s">
        <v>9505</v>
      </c>
      <c r="M2079" s="849">
        <v>562.74</v>
      </c>
      <c r="N2079" s="849">
        <v>0</v>
      </c>
      <c r="O2079" s="849">
        <v>6188</v>
      </c>
      <c r="P2079" s="849">
        <v>-122676.448</v>
      </c>
      <c r="Q2079" s="846" t="s">
        <v>6337</v>
      </c>
      <c r="R2079" s="846" t="s">
        <v>10590</v>
      </c>
      <c r="S2079" s="849">
        <v>498</v>
      </c>
      <c r="T2079" s="849">
        <v>0</v>
      </c>
      <c r="U2079" s="849">
        <v>0</v>
      </c>
      <c r="V2079" s="849">
        <v>0</v>
      </c>
      <c r="W2079" s="849">
        <v>-122676.448</v>
      </c>
      <c r="X2079" s="849">
        <v>1812690</v>
      </c>
      <c r="Y2079" s="849">
        <v>1690013.552</v>
      </c>
      <c r="Z2079" s="850">
        <v>0.5031</v>
      </c>
    </row>
    <row r="2080" s="823" customFormat="1" ht="31.05" hidden="1" customHeight="1" outlineLevel="1" spans="1:26">
      <c r="A2080" s="846" t="s">
        <v>2547</v>
      </c>
      <c r="B2080" s="846" t="s">
        <v>8543</v>
      </c>
      <c r="C2080" s="846" t="s">
        <v>10692</v>
      </c>
      <c r="D2080" s="846" t="s">
        <v>8847</v>
      </c>
      <c r="E2080" s="847" t="s">
        <v>9495</v>
      </c>
      <c r="F2080" s="848" t="s">
        <v>9699</v>
      </c>
      <c r="G2080" s="846" t="s">
        <v>9446</v>
      </c>
      <c r="H2080" s="846" t="s">
        <v>7650</v>
      </c>
      <c r="I2080" s="849">
        <v>-210000</v>
      </c>
      <c r="J2080" s="849">
        <v>500</v>
      </c>
      <c r="K2080" s="849">
        <v>5825</v>
      </c>
      <c r="L2080" s="848" t="s">
        <v>9790</v>
      </c>
      <c r="M2080" s="849">
        <v>500</v>
      </c>
      <c r="N2080" s="849">
        <v>0</v>
      </c>
      <c r="O2080" s="849">
        <v>6245</v>
      </c>
      <c r="P2080" s="849">
        <v>-210000</v>
      </c>
      <c r="Q2080" s="846" t="s">
        <v>6337</v>
      </c>
      <c r="R2080" s="846" t="s">
        <v>10590</v>
      </c>
      <c r="S2080" s="849">
        <v>442.48</v>
      </c>
      <c r="T2080" s="849">
        <v>0</v>
      </c>
      <c r="U2080" s="849">
        <v>0</v>
      </c>
      <c r="V2080" s="849">
        <v>0</v>
      </c>
      <c r="W2080" s="849">
        <v>-210000</v>
      </c>
      <c r="X2080" s="849">
        <v>0</v>
      </c>
      <c r="Y2080" s="849">
        <v>-210000</v>
      </c>
      <c r="Z2080" s="850">
        <v>-0.0721</v>
      </c>
    </row>
    <row r="2081" s="823" customFormat="1" ht="31.05" hidden="1" customHeight="1" outlineLevel="1" spans="1:26">
      <c r="A2081" s="846" t="s">
        <v>2547</v>
      </c>
      <c r="B2081" s="846" t="s">
        <v>8545</v>
      </c>
      <c r="C2081" s="846" t="s">
        <v>10693</v>
      </c>
      <c r="D2081" s="846" t="s">
        <v>8847</v>
      </c>
      <c r="E2081" s="847" t="s">
        <v>9495</v>
      </c>
      <c r="F2081" s="848" t="s">
        <v>9539</v>
      </c>
      <c r="G2081" s="846" t="s">
        <v>9446</v>
      </c>
      <c r="H2081" s="846" t="s">
        <v>7650</v>
      </c>
      <c r="I2081" s="849">
        <v>70000</v>
      </c>
      <c r="J2081" s="849">
        <v>500</v>
      </c>
      <c r="K2081" s="849">
        <v>8130</v>
      </c>
      <c r="L2081" s="848" t="s">
        <v>9709</v>
      </c>
      <c r="M2081" s="849">
        <v>500</v>
      </c>
      <c r="N2081" s="849">
        <v>0</v>
      </c>
      <c r="O2081" s="849">
        <v>7990</v>
      </c>
      <c r="P2081" s="849">
        <v>70000</v>
      </c>
      <c r="Q2081" s="846" t="s">
        <v>6337</v>
      </c>
      <c r="R2081" s="846" t="s">
        <v>10590</v>
      </c>
      <c r="S2081" s="849">
        <v>442.48</v>
      </c>
      <c r="T2081" s="849">
        <v>0</v>
      </c>
      <c r="U2081" s="849">
        <v>0</v>
      </c>
      <c r="V2081" s="849">
        <v>0</v>
      </c>
      <c r="W2081" s="849">
        <v>70000</v>
      </c>
      <c r="X2081" s="849">
        <v>415000</v>
      </c>
      <c r="Y2081" s="849">
        <v>485000</v>
      </c>
      <c r="Z2081" s="850">
        <v>0.1193</v>
      </c>
    </row>
    <row r="2082" s="823" customFormat="1" ht="31.05" hidden="1" customHeight="1" outlineLevel="1" spans="1:26">
      <c r="A2082" s="846" t="s">
        <v>2547</v>
      </c>
      <c r="B2082" s="846" t="s">
        <v>8545</v>
      </c>
      <c r="C2082" s="846" t="s">
        <v>10694</v>
      </c>
      <c r="D2082" s="846" t="s">
        <v>8847</v>
      </c>
      <c r="E2082" s="847" t="s">
        <v>9495</v>
      </c>
      <c r="F2082" s="848" t="s">
        <v>9693</v>
      </c>
      <c r="G2082" s="846" t="s">
        <v>9446</v>
      </c>
      <c r="H2082" s="846" t="s">
        <v>7650</v>
      </c>
      <c r="I2082" s="849">
        <v>-372500</v>
      </c>
      <c r="J2082" s="849">
        <v>500</v>
      </c>
      <c r="K2082" s="849">
        <v>7245</v>
      </c>
      <c r="L2082" s="848" t="s">
        <v>9790</v>
      </c>
      <c r="M2082" s="849">
        <v>500</v>
      </c>
      <c r="N2082" s="849">
        <v>0</v>
      </c>
      <c r="O2082" s="849">
        <v>7990</v>
      </c>
      <c r="P2082" s="849">
        <v>-372500</v>
      </c>
      <c r="Q2082" s="846" t="s">
        <v>6337</v>
      </c>
      <c r="R2082" s="846" t="s">
        <v>10590</v>
      </c>
      <c r="S2082" s="849">
        <v>442.48</v>
      </c>
      <c r="T2082" s="849">
        <v>0</v>
      </c>
      <c r="U2082" s="849">
        <v>0</v>
      </c>
      <c r="V2082" s="849">
        <v>0</v>
      </c>
      <c r="W2082" s="849">
        <v>-372500</v>
      </c>
      <c r="X2082" s="849">
        <v>0</v>
      </c>
      <c r="Y2082" s="849">
        <v>-372500</v>
      </c>
      <c r="Z2082" s="850">
        <v>-0.1028</v>
      </c>
    </row>
    <row r="2083" s="823" customFormat="1" ht="31.05" hidden="1" customHeight="1" outlineLevel="1" spans="1:26">
      <c r="A2083" s="846" t="s">
        <v>2547</v>
      </c>
      <c r="B2083" s="846" t="s">
        <v>8545</v>
      </c>
      <c r="C2083" s="846" t="s">
        <v>10695</v>
      </c>
      <c r="D2083" s="846" t="s">
        <v>8847</v>
      </c>
      <c r="E2083" s="847" t="s">
        <v>9495</v>
      </c>
      <c r="F2083" s="848" t="s">
        <v>9730</v>
      </c>
      <c r="G2083" s="846" t="s">
        <v>9446</v>
      </c>
      <c r="H2083" s="846" t="s">
        <v>7650</v>
      </c>
      <c r="I2083" s="849">
        <v>-264000</v>
      </c>
      <c r="J2083" s="849">
        <v>500</v>
      </c>
      <c r="K2083" s="849">
        <v>7462</v>
      </c>
      <c r="L2083" s="848" t="s">
        <v>9790</v>
      </c>
      <c r="M2083" s="849">
        <v>500</v>
      </c>
      <c r="N2083" s="849">
        <v>0</v>
      </c>
      <c r="O2083" s="849">
        <v>7990</v>
      </c>
      <c r="P2083" s="849">
        <v>-264000</v>
      </c>
      <c r="Q2083" s="846" t="s">
        <v>6337</v>
      </c>
      <c r="R2083" s="846" t="s">
        <v>10590</v>
      </c>
      <c r="S2083" s="849">
        <v>442.48</v>
      </c>
      <c r="T2083" s="849">
        <v>0</v>
      </c>
      <c r="U2083" s="849">
        <v>0</v>
      </c>
      <c r="V2083" s="849">
        <v>0</v>
      </c>
      <c r="W2083" s="849">
        <v>-264000</v>
      </c>
      <c r="X2083" s="849">
        <v>0</v>
      </c>
      <c r="Y2083" s="849">
        <v>-264000</v>
      </c>
      <c r="Z2083" s="850">
        <v>-0.0708</v>
      </c>
    </row>
    <row r="2084" s="823" customFormat="1" ht="31.05" hidden="1" customHeight="1" outlineLevel="1" spans="1:26">
      <c r="A2084" s="846" t="s">
        <v>2547</v>
      </c>
      <c r="B2084" s="846" t="s">
        <v>8545</v>
      </c>
      <c r="C2084" s="846" t="s">
        <v>10696</v>
      </c>
      <c r="D2084" s="846" t="s">
        <v>8847</v>
      </c>
      <c r="E2084" s="847" t="s">
        <v>9495</v>
      </c>
      <c r="F2084" s="848" t="s">
        <v>9556</v>
      </c>
      <c r="G2084" s="846" t="s">
        <v>9446</v>
      </c>
      <c r="H2084" s="846" t="s">
        <v>7650</v>
      </c>
      <c r="I2084" s="849">
        <v>-207500</v>
      </c>
      <c r="J2084" s="849">
        <v>500</v>
      </c>
      <c r="K2084" s="849">
        <v>7575</v>
      </c>
      <c r="L2084" s="848" t="s">
        <v>9709</v>
      </c>
      <c r="M2084" s="849">
        <v>500</v>
      </c>
      <c r="N2084" s="849">
        <v>0</v>
      </c>
      <c r="O2084" s="849">
        <v>7990</v>
      </c>
      <c r="P2084" s="849">
        <v>-207500</v>
      </c>
      <c r="Q2084" s="846" t="s">
        <v>6337</v>
      </c>
      <c r="R2084" s="846" t="s">
        <v>10590</v>
      </c>
      <c r="S2084" s="849">
        <v>442.48</v>
      </c>
      <c r="T2084" s="849">
        <v>0</v>
      </c>
      <c r="U2084" s="849">
        <v>0</v>
      </c>
      <c r="V2084" s="849">
        <v>0</v>
      </c>
      <c r="W2084" s="849">
        <v>-207500</v>
      </c>
      <c r="X2084" s="849">
        <v>0</v>
      </c>
      <c r="Y2084" s="849">
        <v>-207500</v>
      </c>
      <c r="Z2084" s="850">
        <v>-0.0548</v>
      </c>
    </row>
    <row r="2085" s="823" customFormat="1" ht="31.05" hidden="1" customHeight="1" outlineLevel="1" spans="1:26">
      <c r="A2085" s="846" t="s">
        <v>2547</v>
      </c>
      <c r="B2085" s="846" t="s">
        <v>8715</v>
      </c>
      <c r="C2085" s="846" t="s">
        <v>10697</v>
      </c>
      <c r="D2085" s="846" t="s">
        <v>8840</v>
      </c>
      <c r="E2085" s="847" t="s">
        <v>9445</v>
      </c>
      <c r="F2085" s="848" t="s">
        <v>9680</v>
      </c>
      <c r="G2085" s="846" t="s">
        <v>9446</v>
      </c>
      <c r="H2085" s="846" t="s">
        <v>7650</v>
      </c>
      <c r="I2085" s="849">
        <v>-3712000</v>
      </c>
      <c r="J2085" s="849">
        <v>6400</v>
      </c>
      <c r="K2085" s="849">
        <v>4450</v>
      </c>
      <c r="L2085" s="848" t="s">
        <v>9599</v>
      </c>
      <c r="M2085" s="849">
        <v>6400</v>
      </c>
      <c r="N2085" s="849">
        <v>0</v>
      </c>
      <c r="O2085" s="849">
        <v>5030</v>
      </c>
      <c r="P2085" s="849">
        <v>-3712000</v>
      </c>
      <c r="Q2085" s="846" t="s">
        <v>6337</v>
      </c>
      <c r="R2085" s="846" t="s">
        <v>10590</v>
      </c>
      <c r="S2085" s="849">
        <v>5663.72</v>
      </c>
      <c r="T2085" s="849">
        <v>0</v>
      </c>
      <c r="U2085" s="849">
        <v>0</v>
      </c>
      <c r="V2085" s="849">
        <v>0</v>
      </c>
      <c r="W2085" s="849">
        <v>-3712000</v>
      </c>
      <c r="X2085" s="849">
        <v>0</v>
      </c>
      <c r="Y2085" s="849">
        <v>-3712000</v>
      </c>
      <c r="Z2085" s="850">
        <v>-0.1303</v>
      </c>
    </row>
    <row r="2086" s="823" customFormat="1" ht="31.05" hidden="1" customHeight="1" outlineLevel="1" spans="1:26">
      <c r="A2086" s="846" t="s">
        <v>2547</v>
      </c>
      <c r="B2086" s="846" t="s">
        <v>10676</v>
      </c>
      <c r="C2086" s="846" t="s">
        <v>10698</v>
      </c>
      <c r="D2086" s="846" t="s">
        <v>8835</v>
      </c>
      <c r="E2086" s="847" t="s">
        <v>9495</v>
      </c>
      <c r="F2086" s="848" t="s">
        <v>9728</v>
      </c>
      <c r="G2086" s="846" t="s">
        <v>9446</v>
      </c>
      <c r="H2086" s="846" t="s">
        <v>7650</v>
      </c>
      <c r="I2086" s="849">
        <v>0</v>
      </c>
      <c r="J2086" s="849">
        <v>554400</v>
      </c>
      <c r="K2086" s="849">
        <v>6960</v>
      </c>
      <c r="L2086" s="848" t="s">
        <v>9809</v>
      </c>
      <c r="M2086" s="849">
        <v>792</v>
      </c>
      <c r="N2086" s="849">
        <v>0</v>
      </c>
      <c r="O2086" s="849">
        <v>6960</v>
      </c>
      <c r="P2086" s="849">
        <v>0</v>
      </c>
      <c r="Q2086" s="846" t="s">
        <v>6337</v>
      </c>
      <c r="R2086" s="846" t="s">
        <v>10590</v>
      </c>
      <c r="S2086" s="849">
        <v>700.88</v>
      </c>
      <c r="T2086" s="849">
        <v>0</v>
      </c>
      <c r="U2086" s="849">
        <v>0</v>
      </c>
      <c r="V2086" s="849">
        <v>0</v>
      </c>
      <c r="W2086" s="849">
        <v>0</v>
      </c>
      <c r="X2086" s="849">
        <v>5571720</v>
      </c>
      <c r="Y2086" s="849">
        <v>5571720</v>
      </c>
      <c r="Z2086" s="850">
        <v>1.0108</v>
      </c>
    </row>
    <row r="2087" s="823" customFormat="1" ht="31.05" hidden="1" customHeight="1" outlineLevel="1" spans="1:26">
      <c r="A2087" s="846" t="s">
        <v>2547</v>
      </c>
      <c r="B2087" s="846" t="s">
        <v>8545</v>
      </c>
      <c r="C2087" s="846" t="s">
        <v>10699</v>
      </c>
      <c r="D2087" s="846" t="s">
        <v>8831</v>
      </c>
      <c r="E2087" s="847" t="s">
        <v>9495</v>
      </c>
      <c r="F2087" s="848" t="s">
        <v>8079</v>
      </c>
      <c r="G2087" s="846" t="s">
        <v>9446</v>
      </c>
      <c r="H2087" s="846" t="s">
        <v>7650</v>
      </c>
      <c r="I2087" s="849">
        <v>-467000</v>
      </c>
      <c r="J2087" s="849">
        <v>500</v>
      </c>
      <c r="K2087" s="849">
        <v>7056</v>
      </c>
      <c r="L2087" s="848" t="s">
        <v>9790</v>
      </c>
      <c r="M2087" s="849">
        <v>500</v>
      </c>
      <c r="N2087" s="849">
        <v>0</v>
      </c>
      <c r="O2087" s="849">
        <v>7990</v>
      </c>
      <c r="P2087" s="849">
        <v>-467000</v>
      </c>
      <c r="Q2087" s="846" t="s">
        <v>6337</v>
      </c>
      <c r="R2087" s="846" t="s">
        <v>10590</v>
      </c>
      <c r="S2087" s="849">
        <v>442.48</v>
      </c>
      <c r="T2087" s="849">
        <v>0</v>
      </c>
      <c r="U2087" s="849">
        <v>0</v>
      </c>
      <c r="V2087" s="849">
        <v>0</v>
      </c>
      <c r="W2087" s="849">
        <v>-467000</v>
      </c>
      <c r="X2087" s="849">
        <v>0</v>
      </c>
      <c r="Y2087" s="849">
        <v>-467000</v>
      </c>
      <c r="Z2087" s="850">
        <v>-0.1324</v>
      </c>
    </row>
    <row r="2088" s="823" customFormat="1" ht="31.05" hidden="1" customHeight="1" outlineLevel="1" spans="1:26">
      <c r="A2088" s="846" t="s">
        <v>2547</v>
      </c>
      <c r="B2088" s="846" t="s">
        <v>8545</v>
      </c>
      <c r="C2088" s="846" t="s">
        <v>10700</v>
      </c>
      <c r="D2088" s="846" t="s">
        <v>8832</v>
      </c>
      <c r="E2088" s="847" t="s">
        <v>9495</v>
      </c>
      <c r="F2088" s="848" t="s">
        <v>9624</v>
      </c>
      <c r="G2088" s="846" t="s">
        <v>9446</v>
      </c>
      <c r="H2088" s="846" t="s">
        <v>7650</v>
      </c>
      <c r="I2088" s="849">
        <v>-77500</v>
      </c>
      <c r="J2088" s="849">
        <v>500</v>
      </c>
      <c r="K2088" s="849">
        <v>7835</v>
      </c>
      <c r="L2088" s="848" t="s">
        <v>9790</v>
      </c>
      <c r="M2088" s="849">
        <v>500</v>
      </c>
      <c r="N2088" s="849">
        <v>0</v>
      </c>
      <c r="O2088" s="849">
        <v>7990</v>
      </c>
      <c r="P2088" s="849">
        <v>-77500</v>
      </c>
      <c r="Q2088" s="846" t="s">
        <v>6337</v>
      </c>
      <c r="R2088" s="846" t="s">
        <v>10590</v>
      </c>
      <c r="S2088" s="849">
        <v>442.48</v>
      </c>
      <c r="T2088" s="849">
        <v>0</v>
      </c>
      <c r="U2088" s="849">
        <v>0</v>
      </c>
      <c r="V2088" s="849">
        <v>0</v>
      </c>
      <c r="W2088" s="849">
        <v>-77500</v>
      </c>
      <c r="X2088" s="849">
        <v>0</v>
      </c>
      <c r="Y2088" s="849">
        <v>-77500</v>
      </c>
      <c r="Z2088" s="850">
        <v>-0.0198</v>
      </c>
    </row>
    <row r="2089" s="823" customFormat="1" ht="31.05" hidden="1" customHeight="1" outlineLevel="1" spans="1:26">
      <c r="A2089" s="846" t="s">
        <v>2547</v>
      </c>
      <c r="B2089" s="846" t="s">
        <v>8545</v>
      </c>
      <c r="C2089" s="846" t="s">
        <v>10701</v>
      </c>
      <c r="D2089" s="846" t="s">
        <v>8832</v>
      </c>
      <c r="E2089" s="847" t="s">
        <v>9495</v>
      </c>
      <c r="F2089" s="848" t="s">
        <v>9624</v>
      </c>
      <c r="G2089" s="846" t="s">
        <v>9446</v>
      </c>
      <c r="H2089" s="846" t="s">
        <v>7650</v>
      </c>
      <c r="I2089" s="849">
        <v>22500</v>
      </c>
      <c r="J2089" s="849">
        <v>500</v>
      </c>
      <c r="K2089" s="849">
        <v>8035</v>
      </c>
      <c r="L2089" s="848" t="s">
        <v>9790</v>
      </c>
      <c r="M2089" s="849">
        <v>500</v>
      </c>
      <c r="N2089" s="849">
        <v>0</v>
      </c>
      <c r="O2089" s="849">
        <v>7990</v>
      </c>
      <c r="P2089" s="849">
        <v>22500</v>
      </c>
      <c r="Q2089" s="846" t="s">
        <v>6337</v>
      </c>
      <c r="R2089" s="846" t="s">
        <v>10590</v>
      </c>
      <c r="S2089" s="849">
        <v>442.48</v>
      </c>
      <c r="T2089" s="849">
        <v>0</v>
      </c>
      <c r="U2089" s="849">
        <v>0</v>
      </c>
      <c r="V2089" s="849">
        <v>0</v>
      </c>
      <c r="W2089" s="849">
        <v>22500</v>
      </c>
      <c r="X2089" s="849">
        <v>0</v>
      </c>
      <c r="Y2089" s="849">
        <v>22500</v>
      </c>
      <c r="Z2089" s="850">
        <v>0.0056</v>
      </c>
    </row>
    <row r="2090" s="823" customFormat="1" ht="31.05" hidden="1" customHeight="1" outlineLevel="1" spans="1:26">
      <c r="A2090" s="846" t="s">
        <v>2547</v>
      </c>
      <c r="B2090" s="846" t="s">
        <v>7853</v>
      </c>
      <c r="C2090" s="846" t="s">
        <v>10702</v>
      </c>
      <c r="D2090" s="846" t="s">
        <v>8832</v>
      </c>
      <c r="E2090" s="847" t="s">
        <v>9495</v>
      </c>
      <c r="F2090" s="848" t="s">
        <v>9676</v>
      </c>
      <c r="G2090" s="846" t="s">
        <v>9446</v>
      </c>
      <c r="H2090" s="846" t="s">
        <v>7650</v>
      </c>
      <c r="I2090" s="849">
        <v>-111000</v>
      </c>
      <c r="J2090" s="849">
        <v>1000</v>
      </c>
      <c r="K2090" s="849">
        <v>2319</v>
      </c>
      <c r="L2090" s="848" t="s">
        <v>9681</v>
      </c>
      <c r="M2090" s="849">
        <v>1000</v>
      </c>
      <c r="N2090" s="849">
        <v>0</v>
      </c>
      <c r="O2090" s="849">
        <v>2430</v>
      </c>
      <c r="P2090" s="849">
        <v>-111000</v>
      </c>
      <c r="Q2090" s="846" t="s">
        <v>6337</v>
      </c>
      <c r="R2090" s="846" t="s">
        <v>10590</v>
      </c>
      <c r="S2090" s="849">
        <v>884.96</v>
      </c>
      <c r="T2090" s="849">
        <v>0</v>
      </c>
      <c r="U2090" s="849">
        <v>0</v>
      </c>
      <c r="V2090" s="849">
        <v>0</v>
      </c>
      <c r="W2090" s="849">
        <v>-111000</v>
      </c>
      <c r="X2090" s="849">
        <v>231900</v>
      </c>
      <c r="Y2090" s="849">
        <v>120900</v>
      </c>
      <c r="Z2090" s="850">
        <v>0.0521</v>
      </c>
    </row>
    <row r="2091" s="823" customFormat="1" ht="31.05" hidden="1" customHeight="1" outlineLevel="1" spans="1:26">
      <c r="A2091" s="846" t="s">
        <v>2547</v>
      </c>
      <c r="B2091" s="846" t="s">
        <v>8613</v>
      </c>
      <c r="C2091" s="846" t="s">
        <v>10703</v>
      </c>
      <c r="D2091" s="846" t="s">
        <v>8829</v>
      </c>
      <c r="E2091" s="847" t="s">
        <v>9764</v>
      </c>
      <c r="F2091" s="848" t="s">
        <v>9499</v>
      </c>
      <c r="G2091" s="846" t="s">
        <v>9446</v>
      </c>
      <c r="H2091" s="846" t="s">
        <v>7650</v>
      </c>
      <c r="I2091" s="849">
        <v>-253499.835</v>
      </c>
      <c r="J2091" s="849">
        <v>10000</v>
      </c>
      <c r="K2091" s="849">
        <v>4530</v>
      </c>
      <c r="L2091" s="848" t="s">
        <v>9627</v>
      </c>
      <c r="M2091" s="849">
        <v>4970.59</v>
      </c>
      <c r="N2091" s="849">
        <v>0</v>
      </c>
      <c r="O2091" s="849">
        <v>4581</v>
      </c>
      <c r="P2091" s="849">
        <v>-253499.835</v>
      </c>
      <c r="Q2091" s="846" t="s">
        <v>6337</v>
      </c>
      <c r="R2091" s="846" t="s">
        <v>10590</v>
      </c>
      <c r="S2091" s="849">
        <v>4398.75</v>
      </c>
      <c r="T2091" s="849">
        <v>0</v>
      </c>
      <c r="U2091" s="849">
        <v>0</v>
      </c>
      <c r="V2091" s="849">
        <v>0</v>
      </c>
      <c r="W2091" s="849">
        <v>-253499.835</v>
      </c>
      <c r="X2091" s="849">
        <v>38505000</v>
      </c>
      <c r="Y2091" s="849">
        <v>38251500.165</v>
      </c>
      <c r="Z2091" s="850">
        <v>1.6988</v>
      </c>
    </row>
    <row r="2092" s="823" customFormat="1" ht="31.05" hidden="1" customHeight="1" outlineLevel="1" spans="1:26">
      <c r="A2092" s="846" t="s">
        <v>2547</v>
      </c>
      <c r="B2092" s="846" t="s">
        <v>8715</v>
      </c>
      <c r="C2092" s="846" t="s">
        <v>10704</v>
      </c>
      <c r="D2092" s="846" t="s">
        <v>8829</v>
      </c>
      <c r="E2092" s="847" t="s">
        <v>9495</v>
      </c>
      <c r="F2092" s="848" t="s">
        <v>9643</v>
      </c>
      <c r="G2092" s="846" t="s">
        <v>9446</v>
      </c>
      <c r="H2092" s="846" t="s">
        <v>7650</v>
      </c>
      <c r="I2092" s="849">
        <v>-140280</v>
      </c>
      <c r="J2092" s="849">
        <v>1002</v>
      </c>
      <c r="K2092" s="849">
        <v>4890</v>
      </c>
      <c r="L2092" s="848" t="s">
        <v>10522</v>
      </c>
      <c r="M2092" s="849">
        <v>1002</v>
      </c>
      <c r="N2092" s="849">
        <v>0</v>
      </c>
      <c r="O2092" s="849">
        <v>5030</v>
      </c>
      <c r="P2092" s="849">
        <v>-140280</v>
      </c>
      <c r="Q2092" s="846" t="s">
        <v>6337</v>
      </c>
      <c r="R2092" s="846" t="s">
        <v>10590</v>
      </c>
      <c r="S2092" s="849">
        <v>886.73</v>
      </c>
      <c r="T2092" s="849">
        <v>0</v>
      </c>
      <c r="U2092" s="849">
        <v>0</v>
      </c>
      <c r="V2092" s="849">
        <v>0</v>
      </c>
      <c r="W2092" s="849">
        <v>-140280</v>
      </c>
      <c r="X2092" s="849">
        <v>0</v>
      </c>
      <c r="Y2092" s="849">
        <v>-140280</v>
      </c>
      <c r="Z2092" s="850">
        <v>-0.0286</v>
      </c>
    </row>
    <row r="2093" s="823" customFormat="1" ht="31.05" hidden="1" customHeight="1" outlineLevel="1" spans="1:26">
      <c r="A2093" s="846" t="s">
        <v>2547</v>
      </c>
      <c r="B2093" s="846" t="s">
        <v>8715</v>
      </c>
      <c r="C2093" s="846" t="s">
        <v>10705</v>
      </c>
      <c r="D2093" s="846" t="s">
        <v>8829</v>
      </c>
      <c r="E2093" s="847" t="s">
        <v>9445</v>
      </c>
      <c r="F2093" s="848" t="s">
        <v>9508</v>
      </c>
      <c r="G2093" s="846" t="s">
        <v>9446</v>
      </c>
      <c r="H2093" s="846" t="s">
        <v>7650</v>
      </c>
      <c r="I2093" s="849">
        <v>460950</v>
      </c>
      <c r="J2093" s="849">
        <v>25050</v>
      </c>
      <c r="K2093" s="849">
        <v>5000</v>
      </c>
      <c r="L2093" s="848" t="s">
        <v>9681</v>
      </c>
      <c r="M2093" s="849">
        <v>0</v>
      </c>
      <c r="N2093" s="849">
        <v>15365</v>
      </c>
      <c r="O2093" s="849">
        <v>5030</v>
      </c>
      <c r="P2093" s="849">
        <v>460950</v>
      </c>
      <c r="Q2093" s="846" t="s">
        <v>6337</v>
      </c>
      <c r="R2093" s="846" t="s">
        <v>10590</v>
      </c>
      <c r="S2093" s="849">
        <v>0</v>
      </c>
      <c r="T2093" s="849">
        <v>0</v>
      </c>
      <c r="U2093" s="849">
        <v>0</v>
      </c>
      <c r="V2093" s="849">
        <v>0</v>
      </c>
      <c r="W2093" s="849">
        <v>460950</v>
      </c>
      <c r="X2093" s="849">
        <v>48425000</v>
      </c>
      <c r="Y2093" s="849">
        <v>48885950</v>
      </c>
      <c r="Z2093" s="850">
        <v>0.6363</v>
      </c>
    </row>
    <row r="2094" s="823" customFormat="1" ht="31.05" hidden="1" customHeight="1" outlineLevel="1" spans="1:26">
      <c r="A2094" s="846" t="s">
        <v>2547</v>
      </c>
      <c r="B2094" s="846" t="s">
        <v>8715</v>
      </c>
      <c r="C2094" s="846" t="s">
        <v>10706</v>
      </c>
      <c r="D2094" s="846" t="s">
        <v>8829</v>
      </c>
      <c r="E2094" s="847" t="s">
        <v>9445</v>
      </c>
      <c r="F2094" s="848" t="s">
        <v>8189</v>
      </c>
      <c r="G2094" s="846" t="s">
        <v>9446</v>
      </c>
      <c r="H2094" s="846" t="s">
        <v>7650</v>
      </c>
      <c r="I2094" s="849">
        <v>-10050</v>
      </c>
      <c r="J2094" s="849">
        <v>8300</v>
      </c>
      <c r="K2094" s="849">
        <v>5000</v>
      </c>
      <c r="L2094" s="848" t="s">
        <v>9681</v>
      </c>
      <c r="M2094" s="849">
        <v>335</v>
      </c>
      <c r="N2094" s="849">
        <v>0</v>
      </c>
      <c r="O2094" s="849">
        <v>5030</v>
      </c>
      <c r="P2094" s="849">
        <v>-10050</v>
      </c>
      <c r="Q2094" s="846" t="s">
        <v>6337</v>
      </c>
      <c r="R2094" s="846" t="s">
        <v>10590</v>
      </c>
      <c r="S2094" s="849">
        <v>296.46</v>
      </c>
      <c r="T2094" s="849">
        <v>0</v>
      </c>
      <c r="U2094" s="849">
        <v>0</v>
      </c>
      <c r="V2094" s="849">
        <v>0</v>
      </c>
      <c r="W2094" s="849">
        <v>-10050</v>
      </c>
      <c r="X2094" s="849">
        <v>41500000</v>
      </c>
      <c r="Y2094" s="849">
        <v>41489950</v>
      </c>
      <c r="Z2094" s="850">
        <v>24.7701</v>
      </c>
    </row>
    <row r="2095" s="823" customFormat="1" ht="31.05" hidden="1" customHeight="1" outlineLevel="1" spans="1:26">
      <c r="A2095" s="846" t="s">
        <v>2547</v>
      </c>
      <c r="B2095" s="846" t="s">
        <v>7341</v>
      </c>
      <c r="C2095" s="846" t="s">
        <v>10707</v>
      </c>
      <c r="D2095" s="846" t="s">
        <v>6253</v>
      </c>
      <c r="E2095" s="847" t="s">
        <v>9445</v>
      </c>
      <c r="F2095" s="848" t="s">
        <v>9680</v>
      </c>
      <c r="G2095" s="846" t="s">
        <v>9446</v>
      </c>
      <c r="H2095" s="846" t="s">
        <v>7650</v>
      </c>
      <c r="I2095" s="849">
        <v>-506.5</v>
      </c>
      <c r="J2095" s="849">
        <v>8000</v>
      </c>
      <c r="K2095" s="849">
        <v>6050</v>
      </c>
      <c r="L2095" s="848" t="s">
        <v>9505</v>
      </c>
      <c r="M2095" s="849">
        <v>0</v>
      </c>
      <c r="N2095" s="849">
        <v>101.3</v>
      </c>
      <c r="O2095" s="849">
        <v>6045</v>
      </c>
      <c r="P2095" s="849">
        <v>-506.5</v>
      </c>
      <c r="Q2095" s="846" t="s">
        <v>6337</v>
      </c>
      <c r="R2095" s="846" t="s">
        <v>10590</v>
      </c>
      <c r="S2095" s="849">
        <v>0</v>
      </c>
      <c r="T2095" s="849">
        <v>0</v>
      </c>
      <c r="U2095" s="849">
        <v>0</v>
      </c>
      <c r="V2095" s="849">
        <v>0</v>
      </c>
      <c r="W2095" s="849">
        <v>-506.5</v>
      </c>
      <c r="X2095" s="849">
        <v>-1279005.1</v>
      </c>
      <c r="Y2095" s="849">
        <v>-1279511.6</v>
      </c>
      <c r="Z2095" s="850">
        <v>-2.0878</v>
      </c>
    </row>
    <row r="2096" s="823" customFormat="1" ht="31.05" hidden="1" customHeight="1" outlineLevel="1" spans="1:26">
      <c r="A2096" s="846" t="s">
        <v>2547</v>
      </c>
      <c r="B2096" s="846" t="s">
        <v>7341</v>
      </c>
      <c r="C2096" s="846" t="s">
        <v>7345</v>
      </c>
      <c r="D2096" s="846" t="s">
        <v>6253</v>
      </c>
      <c r="E2096" s="847" t="s">
        <v>9445</v>
      </c>
      <c r="F2096" s="848" t="s">
        <v>9772</v>
      </c>
      <c r="G2096" s="846" t="s">
        <v>9446</v>
      </c>
      <c r="H2096" s="846" t="s">
        <v>7650</v>
      </c>
      <c r="I2096" s="849">
        <v>681174</v>
      </c>
      <c r="J2096" s="849">
        <v>7601.4</v>
      </c>
      <c r="K2096" s="849">
        <v>6400</v>
      </c>
      <c r="L2096" s="848" t="s">
        <v>9532</v>
      </c>
      <c r="M2096" s="849">
        <v>1918.8</v>
      </c>
      <c r="N2096" s="849">
        <v>0</v>
      </c>
      <c r="O2096" s="849">
        <v>6045</v>
      </c>
      <c r="P2096" s="849">
        <v>681174</v>
      </c>
      <c r="Q2096" s="846" t="s">
        <v>6337</v>
      </c>
      <c r="R2096" s="846" t="s">
        <v>10590</v>
      </c>
      <c r="S2096" s="849">
        <v>1698.05</v>
      </c>
      <c r="T2096" s="849">
        <v>0</v>
      </c>
      <c r="U2096" s="849">
        <v>0</v>
      </c>
      <c r="V2096" s="849">
        <v>0</v>
      </c>
      <c r="W2096" s="849">
        <v>681174</v>
      </c>
      <c r="X2096" s="849">
        <v>10504856</v>
      </c>
      <c r="Y2096" s="849">
        <v>11186030</v>
      </c>
      <c r="Z2096" s="850">
        <v>0.9109</v>
      </c>
    </row>
    <row r="2097" s="823" customFormat="1" ht="31.05" hidden="1" customHeight="1" outlineLevel="1" spans="1:26">
      <c r="A2097" s="846" t="s">
        <v>2547</v>
      </c>
      <c r="B2097" s="846" t="s">
        <v>7341</v>
      </c>
      <c r="C2097" s="846" t="s">
        <v>7340</v>
      </c>
      <c r="D2097" s="846" t="s">
        <v>6253</v>
      </c>
      <c r="E2097" s="847" t="s">
        <v>9445</v>
      </c>
      <c r="F2097" s="848" t="s">
        <v>9559</v>
      </c>
      <c r="G2097" s="846" t="s">
        <v>9446</v>
      </c>
      <c r="H2097" s="846" t="s">
        <v>7650</v>
      </c>
      <c r="I2097" s="849">
        <v>288697.5</v>
      </c>
      <c r="J2097" s="849">
        <v>5400.4</v>
      </c>
      <c r="K2097" s="849">
        <v>6500</v>
      </c>
      <c r="L2097" s="848" t="s">
        <v>9499</v>
      </c>
      <c r="M2097" s="849">
        <v>634.5</v>
      </c>
      <c r="N2097" s="849">
        <v>0</v>
      </c>
      <c r="O2097" s="849">
        <v>6045</v>
      </c>
      <c r="P2097" s="849">
        <v>288697.5</v>
      </c>
      <c r="Q2097" s="846" t="s">
        <v>6337</v>
      </c>
      <c r="R2097" s="846" t="s">
        <v>10590</v>
      </c>
      <c r="S2097" s="849">
        <v>561.5</v>
      </c>
      <c r="T2097" s="849">
        <v>0</v>
      </c>
      <c r="U2097" s="849">
        <v>0</v>
      </c>
      <c r="V2097" s="849">
        <v>0</v>
      </c>
      <c r="W2097" s="849">
        <v>288697.5</v>
      </c>
      <c r="X2097" s="849">
        <v>3111770.2</v>
      </c>
      <c r="Y2097" s="849">
        <v>3400467.7</v>
      </c>
      <c r="Z2097" s="850">
        <v>0.8245</v>
      </c>
    </row>
    <row r="2098" s="823" customFormat="1" ht="31.05" hidden="1" customHeight="1" outlineLevel="1" spans="1:26">
      <c r="A2098" s="846" t="s">
        <v>2547</v>
      </c>
      <c r="B2098" s="846" t="s">
        <v>10676</v>
      </c>
      <c r="C2098" s="846" t="s">
        <v>10708</v>
      </c>
      <c r="D2098" s="846" t="s">
        <v>6253</v>
      </c>
      <c r="E2098" s="847" t="s">
        <v>9495</v>
      </c>
      <c r="F2098" s="848" t="s">
        <v>9728</v>
      </c>
      <c r="G2098" s="846" t="s">
        <v>9446</v>
      </c>
      <c r="H2098" s="846" t="s">
        <v>7650</v>
      </c>
      <c r="I2098" s="849">
        <v>-144000</v>
      </c>
      <c r="J2098" s="849">
        <v>2016000</v>
      </c>
      <c r="K2098" s="849">
        <v>6910</v>
      </c>
      <c r="L2098" s="848" t="s">
        <v>9700</v>
      </c>
      <c r="M2098" s="849">
        <v>2880</v>
      </c>
      <c r="N2098" s="849">
        <v>0</v>
      </c>
      <c r="O2098" s="849">
        <v>6960</v>
      </c>
      <c r="P2098" s="849">
        <v>-144000</v>
      </c>
      <c r="Q2098" s="846" t="s">
        <v>6337</v>
      </c>
      <c r="R2098" s="846" t="s">
        <v>10590</v>
      </c>
      <c r="S2098" s="849">
        <v>2548.67</v>
      </c>
      <c r="T2098" s="849">
        <v>0</v>
      </c>
      <c r="U2098" s="849">
        <v>0</v>
      </c>
      <c r="V2098" s="849">
        <v>0</v>
      </c>
      <c r="W2098" s="849">
        <v>-144000</v>
      </c>
      <c r="X2098" s="849">
        <v>0</v>
      </c>
      <c r="Y2098" s="849">
        <v>-144000</v>
      </c>
      <c r="Z2098" s="850">
        <v>-0.0072</v>
      </c>
    </row>
    <row r="2099" s="823" customFormat="1" ht="31.05" hidden="1" customHeight="1" outlineLevel="1" spans="1:26">
      <c r="A2099" s="846" t="s">
        <v>2547</v>
      </c>
      <c r="B2099" s="846" t="s">
        <v>10676</v>
      </c>
      <c r="C2099" s="846" t="s">
        <v>10708</v>
      </c>
      <c r="D2099" s="846" t="s">
        <v>6253</v>
      </c>
      <c r="E2099" s="847" t="s">
        <v>9495</v>
      </c>
      <c r="F2099" s="848" t="s">
        <v>9728</v>
      </c>
      <c r="G2099" s="846" t="s">
        <v>9446</v>
      </c>
      <c r="H2099" s="846" t="s">
        <v>7650</v>
      </c>
      <c r="I2099" s="849">
        <v>0</v>
      </c>
      <c r="J2099" s="849">
        <v>2016000</v>
      </c>
      <c r="K2099" s="849">
        <v>6910</v>
      </c>
      <c r="L2099" s="848" t="s">
        <v>9700</v>
      </c>
      <c r="M2099" s="849">
        <v>2880</v>
      </c>
      <c r="N2099" s="849">
        <v>0</v>
      </c>
      <c r="O2099" s="849">
        <v>6910</v>
      </c>
      <c r="P2099" s="849">
        <v>0</v>
      </c>
      <c r="Q2099" s="846" t="s">
        <v>6337</v>
      </c>
      <c r="R2099" s="846" t="s">
        <v>10590</v>
      </c>
      <c r="S2099" s="849">
        <v>2548.67</v>
      </c>
      <c r="T2099" s="849">
        <v>0</v>
      </c>
      <c r="U2099" s="849">
        <v>0</v>
      </c>
      <c r="V2099" s="849">
        <v>0</v>
      </c>
      <c r="W2099" s="849">
        <v>0</v>
      </c>
      <c r="X2099" s="849">
        <v>0</v>
      </c>
      <c r="Y2099" s="849">
        <v>0</v>
      </c>
      <c r="Z2099" s="850">
        <v>0</v>
      </c>
    </row>
    <row r="2100" s="823" customFormat="1" ht="31.05" hidden="1" customHeight="1" outlineLevel="1" spans="1:26">
      <c r="A2100" s="846" t="s">
        <v>2547</v>
      </c>
      <c r="B2100" s="846" t="s">
        <v>8715</v>
      </c>
      <c r="C2100" s="846" t="s">
        <v>10709</v>
      </c>
      <c r="D2100" s="846" t="s">
        <v>8830</v>
      </c>
      <c r="E2100" s="847" t="s">
        <v>9495</v>
      </c>
      <c r="F2100" s="848" t="s">
        <v>8079</v>
      </c>
      <c r="G2100" s="846" t="s">
        <v>9446</v>
      </c>
      <c r="H2100" s="846" t="s">
        <v>7650</v>
      </c>
      <c r="I2100" s="849">
        <v>-3080000</v>
      </c>
      <c r="J2100" s="849">
        <v>10000</v>
      </c>
      <c r="K2100" s="849">
        <v>4722</v>
      </c>
      <c r="L2100" s="848" t="s">
        <v>9681</v>
      </c>
      <c r="M2100" s="849">
        <v>10000</v>
      </c>
      <c r="N2100" s="849">
        <v>0</v>
      </c>
      <c r="O2100" s="849">
        <v>5030</v>
      </c>
      <c r="P2100" s="849">
        <v>-3080000</v>
      </c>
      <c r="Q2100" s="846" t="s">
        <v>6337</v>
      </c>
      <c r="R2100" s="846" t="s">
        <v>10590</v>
      </c>
      <c r="S2100" s="849">
        <v>8849.56</v>
      </c>
      <c r="T2100" s="849">
        <v>0</v>
      </c>
      <c r="U2100" s="849">
        <v>0</v>
      </c>
      <c r="V2100" s="849">
        <v>0</v>
      </c>
      <c r="W2100" s="849">
        <v>-3080000</v>
      </c>
      <c r="X2100" s="849">
        <v>0</v>
      </c>
      <c r="Y2100" s="849">
        <v>-3080000</v>
      </c>
      <c r="Z2100" s="850">
        <v>-0.0652</v>
      </c>
    </row>
    <row r="2101" s="823" customFormat="1" ht="31.05" hidden="1" customHeight="1" outlineLevel="1" spans="1:26">
      <c r="A2101" s="846" t="s">
        <v>2547</v>
      </c>
      <c r="B2101" s="846" t="s">
        <v>8715</v>
      </c>
      <c r="C2101" s="846" t="s">
        <v>10710</v>
      </c>
      <c r="D2101" s="846" t="s">
        <v>8830</v>
      </c>
      <c r="E2101" s="847" t="s">
        <v>9495</v>
      </c>
      <c r="F2101" s="848" t="s">
        <v>8079</v>
      </c>
      <c r="G2101" s="846" t="s">
        <v>9446</v>
      </c>
      <c r="H2101" s="846" t="s">
        <v>7650</v>
      </c>
      <c r="I2101" s="849">
        <v>-3960000</v>
      </c>
      <c r="J2101" s="849">
        <v>12000</v>
      </c>
      <c r="K2101" s="849">
        <v>4700</v>
      </c>
      <c r="L2101" s="848" t="s">
        <v>9681</v>
      </c>
      <c r="M2101" s="849">
        <v>12000</v>
      </c>
      <c r="N2101" s="849">
        <v>0</v>
      </c>
      <c r="O2101" s="849">
        <v>5030</v>
      </c>
      <c r="P2101" s="849">
        <v>-3960000</v>
      </c>
      <c r="Q2101" s="846" t="s">
        <v>6337</v>
      </c>
      <c r="R2101" s="846" t="s">
        <v>10590</v>
      </c>
      <c r="S2101" s="849">
        <v>10619.47</v>
      </c>
      <c r="T2101" s="849">
        <v>0</v>
      </c>
      <c r="U2101" s="849">
        <v>0</v>
      </c>
      <c r="V2101" s="849">
        <v>0</v>
      </c>
      <c r="W2101" s="849">
        <v>-3960000</v>
      </c>
      <c r="X2101" s="849">
        <v>0</v>
      </c>
      <c r="Y2101" s="849">
        <v>-3960000</v>
      </c>
      <c r="Z2101" s="850">
        <v>-0.0702</v>
      </c>
    </row>
    <row r="2102" s="823" customFormat="1" ht="31.05" hidden="1" customHeight="1" outlineLevel="1" spans="1:26">
      <c r="A2102" s="846" t="s">
        <v>2547</v>
      </c>
      <c r="B2102" s="846" t="s">
        <v>7853</v>
      </c>
      <c r="C2102" s="846" t="s">
        <v>10711</v>
      </c>
      <c r="D2102" s="846" t="s">
        <v>8828</v>
      </c>
      <c r="E2102" s="847" t="s">
        <v>9495</v>
      </c>
      <c r="F2102" s="848" t="s">
        <v>9532</v>
      </c>
      <c r="G2102" s="846" t="s">
        <v>9446</v>
      </c>
      <c r="H2102" s="846" t="s">
        <v>7650</v>
      </c>
      <c r="I2102" s="849">
        <v>-55000</v>
      </c>
      <c r="J2102" s="849">
        <v>1000</v>
      </c>
      <c r="K2102" s="849">
        <v>2375</v>
      </c>
      <c r="L2102" s="848" t="s">
        <v>9681</v>
      </c>
      <c r="M2102" s="849">
        <v>1000</v>
      </c>
      <c r="N2102" s="849">
        <v>0</v>
      </c>
      <c r="O2102" s="849">
        <v>2430</v>
      </c>
      <c r="P2102" s="849">
        <v>-55000</v>
      </c>
      <c r="Q2102" s="846" t="s">
        <v>6337</v>
      </c>
      <c r="R2102" s="846" t="s">
        <v>10590</v>
      </c>
      <c r="S2102" s="849">
        <v>884.96</v>
      </c>
      <c r="T2102" s="849">
        <v>0</v>
      </c>
      <c r="U2102" s="849">
        <v>0</v>
      </c>
      <c r="V2102" s="849">
        <v>0</v>
      </c>
      <c r="W2102" s="849">
        <v>-55000</v>
      </c>
      <c r="X2102" s="849">
        <v>0</v>
      </c>
      <c r="Y2102" s="849">
        <v>-55000</v>
      </c>
      <c r="Z2102" s="850">
        <v>-0.0232</v>
      </c>
    </row>
    <row r="2103" s="823" customFormat="1" ht="31.05" hidden="1" customHeight="1" outlineLevel="1" spans="1:26">
      <c r="A2103" s="846" t="s">
        <v>2547</v>
      </c>
      <c r="B2103" s="846" t="s">
        <v>7853</v>
      </c>
      <c r="C2103" s="846" t="s">
        <v>10712</v>
      </c>
      <c r="D2103" s="846" t="s">
        <v>8828</v>
      </c>
      <c r="E2103" s="847" t="s">
        <v>9495</v>
      </c>
      <c r="F2103" s="848" t="s">
        <v>9699</v>
      </c>
      <c r="G2103" s="846" t="s">
        <v>9446</v>
      </c>
      <c r="H2103" s="846" t="s">
        <v>7650</v>
      </c>
      <c r="I2103" s="849">
        <v>-43000</v>
      </c>
      <c r="J2103" s="849">
        <v>1000</v>
      </c>
      <c r="K2103" s="849">
        <v>2387</v>
      </c>
      <c r="L2103" s="848" t="s">
        <v>9535</v>
      </c>
      <c r="M2103" s="849">
        <v>1000</v>
      </c>
      <c r="N2103" s="849">
        <v>0</v>
      </c>
      <c r="O2103" s="849">
        <v>2430</v>
      </c>
      <c r="P2103" s="849">
        <v>-43000</v>
      </c>
      <c r="Q2103" s="846" t="s">
        <v>6337</v>
      </c>
      <c r="R2103" s="846" t="s">
        <v>10590</v>
      </c>
      <c r="S2103" s="849">
        <v>884.96</v>
      </c>
      <c r="T2103" s="849">
        <v>0</v>
      </c>
      <c r="U2103" s="849">
        <v>0</v>
      </c>
      <c r="V2103" s="849">
        <v>0</v>
      </c>
      <c r="W2103" s="849">
        <v>-43000</v>
      </c>
      <c r="X2103" s="849">
        <v>0</v>
      </c>
      <c r="Y2103" s="849">
        <v>-43000</v>
      </c>
      <c r="Z2103" s="850">
        <v>-0.018</v>
      </c>
    </row>
    <row r="2104" s="823" customFormat="1" ht="31.05" hidden="1" customHeight="1" outlineLevel="1" spans="1:26">
      <c r="A2104" s="846" t="s">
        <v>2547</v>
      </c>
      <c r="B2104" s="846" t="s">
        <v>7853</v>
      </c>
      <c r="C2104" s="846" t="s">
        <v>10713</v>
      </c>
      <c r="D2104" s="846" t="s">
        <v>8828</v>
      </c>
      <c r="E2104" s="847" t="s">
        <v>9495</v>
      </c>
      <c r="F2104" s="848" t="s">
        <v>9690</v>
      </c>
      <c r="G2104" s="846" t="s">
        <v>9446</v>
      </c>
      <c r="H2104" s="846" t="s">
        <v>7650</v>
      </c>
      <c r="I2104" s="849">
        <v>-30000</v>
      </c>
      <c r="J2104" s="849">
        <v>1000</v>
      </c>
      <c r="K2104" s="849">
        <v>2400</v>
      </c>
      <c r="L2104" s="848" t="s">
        <v>9681</v>
      </c>
      <c r="M2104" s="849">
        <v>1000</v>
      </c>
      <c r="N2104" s="849">
        <v>0</v>
      </c>
      <c r="O2104" s="849">
        <v>2430</v>
      </c>
      <c r="P2104" s="849">
        <v>-30000</v>
      </c>
      <c r="Q2104" s="846" t="s">
        <v>6337</v>
      </c>
      <c r="R2104" s="846" t="s">
        <v>10590</v>
      </c>
      <c r="S2104" s="849">
        <v>884.96</v>
      </c>
      <c r="T2104" s="849">
        <v>0</v>
      </c>
      <c r="U2104" s="849">
        <v>0</v>
      </c>
      <c r="V2104" s="849">
        <v>0</v>
      </c>
      <c r="W2104" s="849">
        <v>-30000</v>
      </c>
      <c r="X2104" s="849">
        <v>0</v>
      </c>
      <c r="Y2104" s="849">
        <v>-30000</v>
      </c>
      <c r="Z2104" s="850">
        <v>-0.0125</v>
      </c>
    </row>
    <row r="2105" s="823" customFormat="1" ht="31.05" hidden="1" customHeight="1" outlineLevel="1" spans="1:26">
      <c r="A2105" s="846" t="s">
        <v>2547</v>
      </c>
      <c r="B2105" s="846" t="s">
        <v>7321</v>
      </c>
      <c r="C2105" s="846" t="s">
        <v>10714</v>
      </c>
      <c r="D2105" s="846" t="s">
        <v>8615</v>
      </c>
      <c r="E2105" s="847" t="s">
        <v>9495</v>
      </c>
      <c r="F2105" s="848" t="s">
        <v>9747</v>
      </c>
      <c r="G2105" s="846" t="s">
        <v>9446</v>
      </c>
      <c r="H2105" s="846" t="s">
        <v>7650</v>
      </c>
      <c r="I2105" s="849">
        <v>360000</v>
      </c>
      <c r="J2105" s="849">
        <v>2000</v>
      </c>
      <c r="K2105" s="849">
        <v>3630</v>
      </c>
      <c r="L2105" s="848" t="s">
        <v>9599</v>
      </c>
      <c r="M2105" s="849">
        <v>2000</v>
      </c>
      <c r="N2105" s="849">
        <v>0</v>
      </c>
      <c r="O2105" s="849">
        <v>3450</v>
      </c>
      <c r="P2105" s="849">
        <v>360000</v>
      </c>
      <c r="Q2105" s="846" t="s">
        <v>6337</v>
      </c>
      <c r="R2105" s="846" t="s">
        <v>10590</v>
      </c>
      <c r="S2105" s="849">
        <v>1769.91</v>
      </c>
      <c r="T2105" s="849">
        <v>0</v>
      </c>
      <c r="U2105" s="849">
        <v>0</v>
      </c>
      <c r="V2105" s="849">
        <v>0</v>
      </c>
      <c r="W2105" s="849">
        <v>360000</v>
      </c>
      <c r="X2105" s="849">
        <v>5082000</v>
      </c>
      <c r="Y2105" s="849">
        <v>5442000</v>
      </c>
      <c r="Z2105" s="850">
        <v>0.7496</v>
      </c>
    </row>
    <row r="2106" s="823" customFormat="1" ht="31.05" hidden="1" customHeight="1" outlineLevel="1" spans="1:26">
      <c r="A2106" s="846" t="s">
        <v>2547</v>
      </c>
      <c r="B2106" s="846" t="s">
        <v>8545</v>
      </c>
      <c r="C2106" s="846" t="s">
        <v>10715</v>
      </c>
      <c r="D2106" s="846" t="s">
        <v>8833</v>
      </c>
      <c r="E2106" s="847" t="s">
        <v>9495</v>
      </c>
      <c r="F2106" s="848" t="s">
        <v>10097</v>
      </c>
      <c r="G2106" s="846" t="s">
        <v>9446</v>
      </c>
      <c r="H2106" s="846" t="s">
        <v>7650</v>
      </c>
      <c r="I2106" s="849">
        <v>265000</v>
      </c>
      <c r="J2106" s="849">
        <v>1000</v>
      </c>
      <c r="K2106" s="849">
        <v>8520</v>
      </c>
      <c r="L2106" s="848" t="s">
        <v>9709</v>
      </c>
      <c r="M2106" s="849">
        <v>500</v>
      </c>
      <c r="N2106" s="849">
        <v>0</v>
      </c>
      <c r="O2106" s="849">
        <v>7990</v>
      </c>
      <c r="P2106" s="849">
        <v>265000</v>
      </c>
      <c r="Q2106" s="846" t="s">
        <v>6337</v>
      </c>
      <c r="R2106" s="846" t="s">
        <v>10590</v>
      </c>
      <c r="S2106" s="849">
        <v>442.48</v>
      </c>
      <c r="T2106" s="849">
        <v>0</v>
      </c>
      <c r="U2106" s="849">
        <v>0</v>
      </c>
      <c r="V2106" s="849">
        <v>0</v>
      </c>
      <c r="W2106" s="849">
        <v>265000</v>
      </c>
      <c r="X2106" s="849">
        <v>0</v>
      </c>
      <c r="Y2106" s="849">
        <v>265000</v>
      </c>
      <c r="Z2106" s="850">
        <v>0.0622</v>
      </c>
    </row>
    <row r="2107" s="823" customFormat="1" ht="31.05" hidden="1" customHeight="1" outlineLevel="1" spans="1:26">
      <c r="A2107" s="846" t="s">
        <v>2547</v>
      </c>
      <c r="B2107" s="846" t="s">
        <v>8715</v>
      </c>
      <c r="C2107" s="846" t="s">
        <v>10716</v>
      </c>
      <c r="D2107" s="846" t="s">
        <v>8837</v>
      </c>
      <c r="E2107" s="847" t="s">
        <v>9764</v>
      </c>
      <c r="F2107" s="848" t="s">
        <v>9747</v>
      </c>
      <c r="G2107" s="846" t="s">
        <v>9446</v>
      </c>
      <c r="H2107" s="846" t="s">
        <v>7650</v>
      </c>
      <c r="I2107" s="849">
        <v>-34278.92</v>
      </c>
      <c r="J2107" s="849">
        <v>5010</v>
      </c>
      <c r="K2107" s="849">
        <v>4900</v>
      </c>
      <c r="L2107" s="848" t="s">
        <v>9681</v>
      </c>
      <c r="M2107" s="849">
        <v>263.68</v>
      </c>
      <c r="N2107" s="849">
        <v>0</v>
      </c>
      <c r="O2107" s="849">
        <v>5030</v>
      </c>
      <c r="P2107" s="849">
        <v>-34278.92</v>
      </c>
      <c r="Q2107" s="846" t="s">
        <v>6337</v>
      </c>
      <c r="R2107" s="846" t="s">
        <v>10590</v>
      </c>
      <c r="S2107" s="849">
        <v>233.35</v>
      </c>
      <c r="T2107" s="849">
        <v>0</v>
      </c>
      <c r="U2107" s="849">
        <v>0</v>
      </c>
      <c r="V2107" s="849">
        <v>0</v>
      </c>
      <c r="W2107" s="849">
        <v>-34278.92</v>
      </c>
      <c r="X2107" s="849">
        <v>0</v>
      </c>
      <c r="Y2107" s="849">
        <v>-34278.92</v>
      </c>
      <c r="Z2107" s="850">
        <v>-0.0265</v>
      </c>
    </row>
    <row r="2108" s="823" customFormat="1" ht="31.05" hidden="1" customHeight="1" outlineLevel="1" spans="1:26">
      <c r="A2108" s="846" t="s">
        <v>2547</v>
      </c>
      <c r="B2108" s="846" t="s">
        <v>8715</v>
      </c>
      <c r="C2108" s="846" t="s">
        <v>10717</v>
      </c>
      <c r="D2108" s="846" t="s">
        <v>8837</v>
      </c>
      <c r="E2108" s="847" t="s">
        <v>9764</v>
      </c>
      <c r="F2108" s="848" t="s">
        <v>9690</v>
      </c>
      <c r="G2108" s="846" t="s">
        <v>9446</v>
      </c>
      <c r="H2108" s="846" t="s">
        <v>7650</v>
      </c>
      <c r="I2108" s="849">
        <v>816367.04</v>
      </c>
      <c r="J2108" s="849">
        <v>5010</v>
      </c>
      <c r="K2108" s="849">
        <v>4600</v>
      </c>
      <c r="L2108" s="848" t="s">
        <v>9681</v>
      </c>
      <c r="M2108" s="849">
        <v>0</v>
      </c>
      <c r="N2108" s="849">
        <v>1898.528</v>
      </c>
      <c r="O2108" s="849">
        <v>5030</v>
      </c>
      <c r="P2108" s="849">
        <v>816367.04</v>
      </c>
      <c r="Q2108" s="846" t="s">
        <v>6337</v>
      </c>
      <c r="R2108" s="846" t="s">
        <v>10590</v>
      </c>
      <c r="S2108" s="849">
        <v>0</v>
      </c>
      <c r="T2108" s="849">
        <v>0</v>
      </c>
      <c r="U2108" s="849">
        <v>0</v>
      </c>
      <c r="V2108" s="849">
        <v>0</v>
      </c>
      <c r="W2108" s="849">
        <v>816367.04</v>
      </c>
      <c r="X2108" s="849">
        <v>1335666</v>
      </c>
      <c r="Y2108" s="849">
        <v>2152033.04</v>
      </c>
      <c r="Z2108" s="850">
        <v>0.2464</v>
      </c>
    </row>
    <row r="2109" s="823" customFormat="1" ht="31.05" hidden="1" customHeight="1" outlineLevel="1" spans="1:26">
      <c r="A2109" s="846" t="s">
        <v>2547</v>
      </c>
      <c r="B2109" s="846" t="s">
        <v>8545</v>
      </c>
      <c r="C2109" s="846" t="s">
        <v>10718</v>
      </c>
      <c r="D2109" s="846" t="s">
        <v>6794</v>
      </c>
      <c r="E2109" s="847" t="s">
        <v>9495</v>
      </c>
      <c r="F2109" s="848" t="s">
        <v>9632</v>
      </c>
      <c r="G2109" s="846" t="s">
        <v>9446</v>
      </c>
      <c r="H2109" s="846" t="s">
        <v>7650</v>
      </c>
      <c r="I2109" s="849">
        <v>-303500</v>
      </c>
      <c r="J2109" s="849">
        <v>500</v>
      </c>
      <c r="K2109" s="849">
        <v>7383</v>
      </c>
      <c r="L2109" s="848" t="s">
        <v>9790</v>
      </c>
      <c r="M2109" s="849">
        <v>500</v>
      </c>
      <c r="N2109" s="849">
        <v>0</v>
      </c>
      <c r="O2109" s="849">
        <v>7990</v>
      </c>
      <c r="P2109" s="849">
        <v>-303500</v>
      </c>
      <c r="Q2109" s="846" t="s">
        <v>6337</v>
      </c>
      <c r="R2109" s="846" t="s">
        <v>10590</v>
      </c>
      <c r="S2109" s="849">
        <v>442.48</v>
      </c>
      <c r="T2109" s="849">
        <v>0</v>
      </c>
      <c r="U2109" s="849">
        <v>0</v>
      </c>
      <c r="V2109" s="849">
        <v>0</v>
      </c>
      <c r="W2109" s="849">
        <v>-303500</v>
      </c>
      <c r="X2109" s="849">
        <v>0</v>
      </c>
      <c r="Y2109" s="849">
        <v>-303500</v>
      </c>
      <c r="Z2109" s="850">
        <v>-0.0822</v>
      </c>
    </row>
    <row r="2110" s="823" customFormat="1" ht="31.05" hidden="1" customHeight="1" outlineLevel="1" spans="1:26">
      <c r="A2110" s="846" t="s">
        <v>2547</v>
      </c>
      <c r="B2110" s="846" t="s">
        <v>8545</v>
      </c>
      <c r="C2110" s="846" t="s">
        <v>10719</v>
      </c>
      <c r="D2110" s="846" t="s">
        <v>6794</v>
      </c>
      <c r="E2110" s="847" t="s">
        <v>9495</v>
      </c>
      <c r="F2110" s="848" t="s">
        <v>9632</v>
      </c>
      <c r="G2110" s="846" t="s">
        <v>9446</v>
      </c>
      <c r="H2110" s="846" t="s">
        <v>7650</v>
      </c>
      <c r="I2110" s="849">
        <v>-301000</v>
      </c>
      <c r="J2110" s="849">
        <v>500</v>
      </c>
      <c r="K2110" s="849">
        <v>7388</v>
      </c>
      <c r="L2110" s="848" t="s">
        <v>9790</v>
      </c>
      <c r="M2110" s="849">
        <v>500</v>
      </c>
      <c r="N2110" s="849">
        <v>0</v>
      </c>
      <c r="O2110" s="849">
        <v>7990</v>
      </c>
      <c r="P2110" s="849">
        <v>-301000</v>
      </c>
      <c r="Q2110" s="846" t="s">
        <v>6337</v>
      </c>
      <c r="R2110" s="846" t="s">
        <v>10590</v>
      </c>
      <c r="S2110" s="849">
        <v>442.48</v>
      </c>
      <c r="T2110" s="849">
        <v>0</v>
      </c>
      <c r="U2110" s="849">
        <v>0</v>
      </c>
      <c r="V2110" s="849">
        <v>0</v>
      </c>
      <c r="W2110" s="849">
        <v>-301000</v>
      </c>
      <c r="X2110" s="849">
        <v>0</v>
      </c>
      <c r="Y2110" s="849">
        <v>-301000</v>
      </c>
      <c r="Z2110" s="850">
        <v>-0.0815</v>
      </c>
    </row>
    <row r="2111" s="823" customFormat="1" ht="31.05" hidden="1" customHeight="1" outlineLevel="1" spans="1:26">
      <c r="A2111" s="846" t="s">
        <v>2547</v>
      </c>
      <c r="B2111" s="846" t="s">
        <v>8543</v>
      </c>
      <c r="C2111" s="846" t="s">
        <v>10720</v>
      </c>
      <c r="D2111" s="846" t="s">
        <v>6794</v>
      </c>
      <c r="E2111" s="847" t="s">
        <v>9495</v>
      </c>
      <c r="F2111" s="848" t="s">
        <v>9628</v>
      </c>
      <c r="G2111" s="846" t="s">
        <v>9446</v>
      </c>
      <c r="H2111" s="846" t="s">
        <v>7650</v>
      </c>
      <c r="I2111" s="849">
        <v>12500</v>
      </c>
      <c r="J2111" s="849">
        <v>500</v>
      </c>
      <c r="K2111" s="849">
        <v>6270</v>
      </c>
      <c r="L2111" s="848" t="s">
        <v>9790</v>
      </c>
      <c r="M2111" s="849">
        <v>500</v>
      </c>
      <c r="N2111" s="849">
        <v>0</v>
      </c>
      <c r="O2111" s="849">
        <v>6245</v>
      </c>
      <c r="P2111" s="849">
        <v>12500</v>
      </c>
      <c r="Q2111" s="846" t="s">
        <v>6337</v>
      </c>
      <c r="R2111" s="846" t="s">
        <v>10590</v>
      </c>
      <c r="S2111" s="849">
        <v>442.48</v>
      </c>
      <c r="T2111" s="849">
        <v>0</v>
      </c>
      <c r="U2111" s="849">
        <v>0</v>
      </c>
      <c r="V2111" s="849">
        <v>0</v>
      </c>
      <c r="W2111" s="849">
        <v>12500</v>
      </c>
      <c r="X2111" s="849">
        <v>0</v>
      </c>
      <c r="Y2111" s="849">
        <v>12500</v>
      </c>
      <c r="Z2111" s="850">
        <v>0.004</v>
      </c>
    </row>
    <row r="2112" s="823" customFormat="1" ht="31.05" hidden="1" customHeight="1" outlineLevel="1" spans="1:26">
      <c r="A2112" s="846" t="s">
        <v>2547</v>
      </c>
      <c r="B2112" s="846" t="s">
        <v>8543</v>
      </c>
      <c r="C2112" s="846" t="s">
        <v>10721</v>
      </c>
      <c r="D2112" s="846" t="s">
        <v>6794</v>
      </c>
      <c r="E2112" s="847" t="s">
        <v>9495</v>
      </c>
      <c r="F2112" s="848" t="s">
        <v>9549</v>
      </c>
      <c r="G2112" s="846" t="s">
        <v>9446</v>
      </c>
      <c r="H2112" s="846" t="s">
        <v>7650</v>
      </c>
      <c r="I2112" s="849">
        <v>-30000</v>
      </c>
      <c r="J2112" s="849">
        <v>500</v>
      </c>
      <c r="K2112" s="849">
        <v>6185</v>
      </c>
      <c r="L2112" s="848" t="s">
        <v>10416</v>
      </c>
      <c r="M2112" s="849">
        <v>500</v>
      </c>
      <c r="N2112" s="849">
        <v>0</v>
      </c>
      <c r="O2112" s="849">
        <v>6245</v>
      </c>
      <c r="P2112" s="849">
        <v>-30000</v>
      </c>
      <c r="Q2112" s="846" t="s">
        <v>6337</v>
      </c>
      <c r="R2112" s="846" t="s">
        <v>10590</v>
      </c>
      <c r="S2112" s="849">
        <v>442.48</v>
      </c>
      <c r="T2112" s="849">
        <v>0</v>
      </c>
      <c r="U2112" s="849">
        <v>0</v>
      </c>
      <c r="V2112" s="849">
        <v>0</v>
      </c>
      <c r="W2112" s="849">
        <v>-30000</v>
      </c>
      <c r="X2112" s="849">
        <v>0</v>
      </c>
      <c r="Y2112" s="849">
        <v>-30000</v>
      </c>
      <c r="Z2112" s="850">
        <v>-0.0097</v>
      </c>
    </row>
    <row r="2113" s="823" customFormat="1" ht="31.05" hidden="1" customHeight="1" outlineLevel="1" spans="1:26">
      <c r="A2113" s="846" t="s">
        <v>2547</v>
      </c>
      <c r="B2113" s="846" t="s">
        <v>8543</v>
      </c>
      <c r="C2113" s="846" t="s">
        <v>10722</v>
      </c>
      <c r="D2113" s="846" t="s">
        <v>6794</v>
      </c>
      <c r="E2113" s="847" t="s">
        <v>9495</v>
      </c>
      <c r="F2113" s="848" t="s">
        <v>9549</v>
      </c>
      <c r="G2113" s="846" t="s">
        <v>9446</v>
      </c>
      <c r="H2113" s="846" t="s">
        <v>7650</v>
      </c>
      <c r="I2113" s="849">
        <v>-37500</v>
      </c>
      <c r="J2113" s="849">
        <v>500</v>
      </c>
      <c r="K2113" s="849">
        <v>6170</v>
      </c>
      <c r="L2113" s="848" t="s">
        <v>10416</v>
      </c>
      <c r="M2113" s="849">
        <v>500</v>
      </c>
      <c r="N2113" s="849">
        <v>0</v>
      </c>
      <c r="O2113" s="849">
        <v>6245</v>
      </c>
      <c r="P2113" s="849">
        <v>-37500</v>
      </c>
      <c r="Q2113" s="846" t="s">
        <v>6337</v>
      </c>
      <c r="R2113" s="846" t="s">
        <v>10590</v>
      </c>
      <c r="S2113" s="849">
        <v>442.48</v>
      </c>
      <c r="T2113" s="849">
        <v>0</v>
      </c>
      <c r="U2113" s="849">
        <v>0</v>
      </c>
      <c r="V2113" s="849">
        <v>0</v>
      </c>
      <c r="W2113" s="849">
        <v>-37500</v>
      </c>
      <c r="X2113" s="849">
        <v>0</v>
      </c>
      <c r="Y2113" s="849">
        <v>-37500</v>
      </c>
      <c r="Z2113" s="850">
        <v>-0.0122</v>
      </c>
    </row>
    <row r="2114" s="823" customFormat="1" ht="31.05" hidden="1" customHeight="1" outlineLevel="1" spans="1:26">
      <c r="A2114" s="846" t="s">
        <v>2547</v>
      </c>
      <c r="B2114" s="846" t="s">
        <v>8545</v>
      </c>
      <c r="C2114" s="846" t="s">
        <v>10723</v>
      </c>
      <c r="D2114" s="846" t="s">
        <v>8834</v>
      </c>
      <c r="E2114" s="847" t="s">
        <v>9495</v>
      </c>
      <c r="F2114" s="848" t="s">
        <v>9728</v>
      </c>
      <c r="G2114" s="846" t="s">
        <v>9446</v>
      </c>
      <c r="H2114" s="846" t="s">
        <v>7650</v>
      </c>
      <c r="I2114" s="849">
        <v>-294500</v>
      </c>
      <c r="J2114" s="849">
        <v>500</v>
      </c>
      <c r="K2114" s="849">
        <v>7401</v>
      </c>
      <c r="L2114" s="848" t="s">
        <v>9709</v>
      </c>
      <c r="M2114" s="849">
        <v>500</v>
      </c>
      <c r="N2114" s="849">
        <v>0</v>
      </c>
      <c r="O2114" s="849">
        <v>7990</v>
      </c>
      <c r="P2114" s="849">
        <v>-294500</v>
      </c>
      <c r="Q2114" s="846" t="s">
        <v>6337</v>
      </c>
      <c r="R2114" s="846" t="s">
        <v>10590</v>
      </c>
      <c r="S2114" s="849">
        <v>442.48</v>
      </c>
      <c r="T2114" s="849">
        <v>0</v>
      </c>
      <c r="U2114" s="849">
        <v>0</v>
      </c>
      <c r="V2114" s="849">
        <v>0</v>
      </c>
      <c r="W2114" s="849">
        <v>-294500</v>
      </c>
      <c r="X2114" s="849">
        <v>0</v>
      </c>
      <c r="Y2114" s="849">
        <v>-294500</v>
      </c>
      <c r="Z2114" s="850">
        <v>-0.0796</v>
      </c>
    </row>
    <row r="2115" s="823" customFormat="1" ht="31.05" hidden="1" customHeight="1" outlineLevel="1" spans="1:26">
      <c r="A2115" s="846" t="s">
        <v>2547</v>
      </c>
      <c r="B2115" s="846" t="s">
        <v>8715</v>
      </c>
      <c r="C2115" s="846" t="s">
        <v>10724</v>
      </c>
      <c r="D2115" s="846" t="s">
        <v>8838</v>
      </c>
      <c r="E2115" s="847" t="s">
        <v>9764</v>
      </c>
      <c r="F2115" s="848" t="s">
        <v>9690</v>
      </c>
      <c r="G2115" s="846" t="s">
        <v>9446</v>
      </c>
      <c r="H2115" s="846" t="s">
        <v>7650</v>
      </c>
      <c r="I2115" s="849">
        <v>1799391.76</v>
      </c>
      <c r="J2115" s="849">
        <v>25050</v>
      </c>
      <c r="K2115" s="849">
        <v>4600</v>
      </c>
      <c r="L2115" s="848" t="s">
        <v>10416</v>
      </c>
      <c r="M2115" s="849">
        <v>0</v>
      </c>
      <c r="N2115" s="849">
        <v>4184.632</v>
      </c>
      <c r="O2115" s="849">
        <v>5030</v>
      </c>
      <c r="P2115" s="849">
        <v>1799391.76</v>
      </c>
      <c r="Q2115" s="846" t="s">
        <v>6337</v>
      </c>
      <c r="R2115" s="846" t="s">
        <v>10590</v>
      </c>
      <c r="S2115" s="849">
        <v>0</v>
      </c>
      <c r="T2115" s="849">
        <v>0</v>
      </c>
      <c r="U2115" s="849">
        <v>0</v>
      </c>
      <c r="V2115" s="849">
        <v>0</v>
      </c>
      <c r="W2115" s="849">
        <v>1799391.76</v>
      </c>
      <c r="X2115" s="849">
        <v>4144050</v>
      </c>
      <c r="Y2115" s="849">
        <v>5943441.76</v>
      </c>
      <c r="Z2115" s="850">
        <v>0.3088</v>
      </c>
    </row>
    <row r="2116" s="823" customFormat="1" ht="31.05" hidden="1" customHeight="1" outlineLevel="1" spans="1:26">
      <c r="A2116" s="846" t="s">
        <v>2547</v>
      </c>
      <c r="B2116" s="846" t="s">
        <v>8545</v>
      </c>
      <c r="C2116" s="846" t="s">
        <v>10725</v>
      </c>
      <c r="D2116" s="846" t="s">
        <v>8679</v>
      </c>
      <c r="E2116" s="847" t="s">
        <v>9495</v>
      </c>
      <c r="F2116" s="848" t="s">
        <v>8004</v>
      </c>
      <c r="G2116" s="846" t="s">
        <v>9446</v>
      </c>
      <c r="H2116" s="846" t="s">
        <v>7650</v>
      </c>
      <c r="I2116" s="849">
        <v>-60000</v>
      </c>
      <c r="J2116" s="849">
        <v>500</v>
      </c>
      <c r="K2116" s="849">
        <v>7870</v>
      </c>
      <c r="L2116" s="848" t="s">
        <v>9790</v>
      </c>
      <c r="M2116" s="849">
        <v>500</v>
      </c>
      <c r="N2116" s="849">
        <v>0</v>
      </c>
      <c r="O2116" s="849">
        <v>7990</v>
      </c>
      <c r="P2116" s="849">
        <v>-60000</v>
      </c>
      <c r="Q2116" s="846" t="s">
        <v>6337</v>
      </c>
      <c r="R2116" s="846" t="s">
        <v>10590</v>
      </c>
      <c r="S2116" s="849">
        <v>442.48</v>
      </c>
      <c r="T2116" s="849">
        <v>0</v>
      </c>
      <c r="U2116" s="849">
        <v>0</v>
      </c>
      <c r="V2116" s="849">
        <v>0</v>
      </c>
      <c r="W2116" s="849">
        <v>-60000</v>
      </c>
      <c r="X2116" s="849">
        <v>0</v>
      </c>
      <c r="Y2116" s="849">
        <v>-60000</v>
      </c>
      <c r="Z2116" s="850">
        <v>-0.0152</v>
      </c>
    </row>
    <row r="2117" s="823" customFormat="1" ht="31.05" hidden="1" customHeight="1" outlineLevel="1" spans="1:26">
      <c r="A2117" s="846" t="s">
        <v>2547</v>
      </c>
      <c r="B2117" s="846" t="s">
        <v>8545</v>
      </c>
      <c r="C2117" s="846" t="s">
        <v>10726</v>
      </c>
      <c r="D2117" s="846" t="s">
        <v>8679</v>
      </c>
      <c r="E2117" s="847" t="s">
        <v>9495</v>
      </c>
      <c r="F2117" s="848" t="s">
        <v>9747</v>
      </c>
      <c r="G2117" s="846" t="s">
        <v>9446</v>
      </c>
      <c r="H2117" s="846" t="s">
        <v>7650</v>
      </c>
      <c r="I2117" s="849">
        <v>-152500</v>
      </c>
      <c r="J2117" s="849">
        <v>500</v>
      </c>
      <c r="K2117" s="849">
        <v>7685</v>
      </c>
      <c r="L2117" s="848" t="s">
        <v>9790</v>
      </c>
      <c r="M2117" s="849">
        <v>500</v>
      </c>
      <c r="N2117" s="849">
        <v>0</v>
      </c>
      <c r="O2117" s="849">
        <v>7990</v>
      </c>
      <c r="P2117" s="849">
        <v>-152500</v>
      </c>
      <c r="Q2117" s="846" t="s">
        <v>6337</v>
      </c>
      <c r="R2117" s="846" t="s">
        <v>10590</v>
      </c>
      <c r="S2117" s="849">
        <v>442.48</v>
      </c>
      <c r="T2117" s="849">
        <v>0</v>
      </c>
      <c r="U2117" s="849">
        <v>0</v>
      </c>
      <c r="V2117" s="849">
        <v>0</v>
      </c>
      <c r="W2117" s="849">
        <v>-152500</v>
      </c>
      <c r="X2117" s="849">
        <v>384250</v>
      </c>
      <c r="Y2117" s="849">
        <v>231750</v>
      </c>
      <c r="Z2117" s="850">
        <v>0.0603</v>
      </c>
    </row>
    <row r="2118" s="823" customFormat="1" ht="31.05" hidden="1" customHeight="1" outlineLevel="1" spans="1:26">
      <c r="A2118" s="846" t="s">
        <v>2547</v>
      </c>
      <c r="B2118" s="846" t="s">
        <v>8545</v>
      </c>
      <c r="C2118" s="846" t="s">
        <v>10727</v>
      </c>
      <c r="D2118" s="846" t="s">
        <v>8679</v>
      </c>
      <c r="E2118" s="847" t="s">
        <v>9495</v>
      </c>
      <c r="F2118" s="848" t="s">
        <v>8079</v>
      </c>
      <c r="G2118" s="846" t="s">
        <v>9446</v>
      </c>
      <c r="H2118" s="846" t="s">
        <v>7650</v>
      </c>
      <c r="I2118" s="849">
        <v>-462000</v>
      </c>
      <c r="J2118" s="849">
        <v>500</v>
      </c>
      <c r="K2118" s="849">
        <v>7066</v>
      </c>
      <c r="L2118" s="848" t="s">
        <v>9790</v>
      </c>
      <c r="M2118" s="849">
        <v>500</v>
      </c>
      <c r="N2118" s="849">
        <v>0</v>
      </c>
      <c r="O2118" s="849">
        <v>7990</v>
      </c>
      <c r="P2118" s="849">
        <v>-462000</v>
      </c>
      <c r="Q2118" s="846" t="s">
        <v>6337</v>
      </c>
      <c r="R2118" s="846" t="s">
        <v>10590</v>
      </c>
      <c r="S2118" s="849">
        <v>442.48</v>
      </c>
      <c r="T2118" s="849">
        <v>0</v>
      </c>
      <c r="U2118" s="849">
        <v>0</v>
      </c>
      <c r="V2118" s="849">
        <v>0</v>
      </c>
      <c r="W2118" s="849">
        <v>-462000</v>
      </c>
      <c r="X2118" s="849">
        <v>353300</v>
      </c>
      <c r="Y2118" s="849">
        <v>-108700</v>
      </c>
      <c r="Z2118" s="850">
        <v>-0.0308</v>
      </c>
    </row>
    <row r="2119" s="823" customFormat="1" ht="31.05" hidden="1" customHeight="1" outlineLevel="1" spans="1:26">
      <c r="A2119" s="846" t="s">
        <v>2547</v>
      </c>
      <c r="B2119" s="846" t="s">
        <v>8545</v>
      </c>
      <c r="C2119" s="846" t="s">
        <v>10728</v>
      </c>
      <c r="D2119" s="846" t="s">
        <v>8679</v>
      </c>
      <c r="E2119" s="847" t="s">
        <v>9495</v>
      </c>
      <c r="F2119" s="848" t="s">
        <v>9676</v>
      </c>
      <c r="G2119" s="846" t="s">
        <v>9446</v>
      </c>
      <c r="H2119" s="846" t="s">
        <v>7650</v>
      </c>
      <c r="I2119" s="849">
        <v>-376000</v>
      </c>
      <c r="J2119" s="849">
        <v>500</v>
      </c>
      <c r="K2119" s="849">
        <v>7238</v>
      </c>
      <c r="L2119" s="848" t="s">
        <v>9709</v>
      </c>
      <c r="M2119" s="849">
        <v>500</v>
      </c>
      <c r="N2119" s="849">
        <v>0</v>
      </c>
      <c r="O2119" s="849">
        <v>7990</v>
      </c>
      <c r="P2119" s="849">
        <v>-376000</v>
      </c>
      <c r="Q2119" s="846" t="s">
        <v>6337</v>
      </c>
      <c r="R2119" s="846" t="s">
        <v>10590</v>
      </c>
      <c r="S2119" s="849">
        <v>442.48</v>
      </c>
      <c r="T2119" s="849">
        <v>0</v>
      </c>
      <c r="U2119" s="849">
        <v>0</v>
      </c>
      <c r="V2119" s="849">
        <v>0</v>
      </c>
      <c r="W2119" s="849">
        <v>-376000</v>
      </c>
      <c r="X2119" s="849">
        <v>361900</v>
      </c>
      <c r="Y2119" s="849">
        <v>-14100</v>
      </c>
      <c r="Z2119" s="850">
        <v>-0.0039</v>
      </c>
    </row>
    <row r="2120" s="823" customFormat="1" ht="31.05" hidden="1" customHeight="1" outlineLevel="1" spans="1:26">
      <c r="A2120" s="846" t="s">
        <v>2547</v>
      </c>
      <c r="B2120" s="846" t="s">
        <v>8545</v>
      </c>
      <c r="C2120" s="846" t="s">
        <v>10729</v>
      </c>
      <c r="D2120" s="846" t="s">
        <v>8679</v>
      </c>
      <c r="E2120" s="847" t="s">
        <v>9495</v>
      </c>
      <c r="F2120" s="848" t="s">
        <v>9632</v>
      </c>
      <c r="G2120" s="846" t="s">
        <v>9446</v>
      </c>
      <c r="H2120" s="846" t="s">
        <v>7650</v>
      </c>
      <c r="I2120" s="849">
        <v>-603000</v>
      </c>
      <c r="J2120" s="849">
        <v>1000</v>
      </c>
      <c r="K2120" s="849">
        <v>7387</v>
      </c>
      <c r="L2120" s="848" t="s">
        <v>9790</v>
      </c>
      <c r="M2120" s="849">
        <v>1000</v>
      </c>
      <c r="N2120" s="849">
        <v>0</v>
      </c>
      <c r="O2120" s="849">
        <v>7990</v>
      </c>
      <c r="P2120" s="849">
        <v>-603000</v>
      </c>
      <c r="Q2120" s="846" t="s">
        <v>6337</v>
      </c>
      <c r="R2120" s="846" t="s">
        <v>10590</v>
      </c>
      <c r="S2120" s="849">
        <v>884.96</v>
      </c>
      <c r="T2120" s="849">
        <v>0</v>
      </c>
      <c r="U2120" s="849">
        <v>0</v>
      </c>
      <c r="V2120" s="849">
        <v>0</v>
      </c>
      <c r="W2120" s="849">
        <v>-603000</v>
      </c>
      <c r="X2120" s="849">
        <v>738700</v>
      </c>
      <c r="Y2120" s="849">
        <v>135700</v>
      </c>
      <c r="Z2120" s="850">
        <v>0.0184</v>
      </c>
    </row>
    <row r="2121" s="823" customFormat="1" ht="31.05" hidden="1" customHeight="1" outlineLevel="1" spans="1:26">
      <c r="A2121" s="846" t="s">
        <v>2547</v>
      </c>
      <c r="B2121" s="846" t="s">
        <v>8543</v>
      </c>
      <c r="C2121" s="846" t="s">
        <v>10730</v>
      </c>
      <c r="D2121" s="846" t="s">
        <v>8679</v>
      </c>
      <c r="E2121" s="847" t="s">
        <v>9495</v>
      </c>
      <c r="F2121" s="848" t="s">
        <v>8066</v>
      </c>
      <c r="G2121" s="846" t="s">
        <v>9446</v>
      </c>
      <c r="H2121" s="846" t="s">
        <v>7650</v>
      </c>
      <c r="I2121" s="849">
        <v>315000</v>
      </c>
      <c r="J2121" s="849">
        <v>500</v>
      </c>
      <c r="K2121" s="849">
        <v>6875</v>
      </c>
      <c r="L2121" s="848" t="s">
        <v>9790</v>
      </c>
      <c r="M2121" s="849">
        <v>500</v>
      </c>
      <c r="N2121" s="849">
        <v>0</v>
      </c>
      <c r="O2121" s="849">
        <v>6245</v>
      </c>
      <c r="P2121" s="849">
        <v>315000</v>
      </c>
      <c r="Q2121" s="846" t="s">
        <v>6337</v>
      </c>
      <c r="R2121" s="846" t="s">
        <v>10590</v>
      </c>
      <c r="S2121" s="849">
        <v>442.48</v>
      </c>
      <c r="T2121" s="849">
        <v>0</v>
      </c>
      <c r="U2121" s="849">
        <v>0</v>
      </c>
      <c r="V2121" s="849">
        <v>0</v>
      </c>
      <c r="W2121" s="849">
        <v>315000</v>
      </c>
      <c r="X2121" s="849">
        <v>859375</v>
      </c>
      <c r="Y2121" s="849">
        <v>1174375</v>
      </c>
      <c r="Z2121" s="850">
        <v>0.3416</v>
      </c>
    </row>
    <row r="2122" s="823" customFormat="1" ht="31.05" hidden="1" customHeight="1" outlineLevel="1" spans="1:26">
      <c r="A2122" s="846" t="s">
        <v>2547</v>
      </c>
      <c r="B2122" s="846" t="s">
        <v>8545</v>
      </c>
      <c r="C2122" s="846" t="s">
        <v>10731</v>
      </c>
      <c r="D2122" s="846" t="s">
        <v>8650</v>
      </c>
      <c r="E2122" s="847" t="s">
        <v>9495</v>
      </c>
      <c r="F2122" s="848" t="s">
        <v>9676</v>
      </c>
      <c r="G2122" s="846" t="s">
        <v>9446</v>
      </c>
      <c r="H2122" s="846" t="s">
        <v>7650</v>
      </c>
      <c r="I2122" s="849">
        <v>-830000</v>
      </c>
      <c r="J2122" s="849">
        <v>1000</v>
      </c>
      <c r="K2122" s="849">
        <v>7160</v>
      </c>
      <c r="L2122" s="848" t="s">
        <v>9790</v>
      </c>
      <c r="M2122" s="849">
        <v>1000</v>
      </c>
      <c r="N2122" s="849">
        <v>0</v>
      </c>
      <c r="O2122" s="849">
        <v>7990</v>
      </c>
      <c r="P2122" s="849">
        <v>-830000</v>
      </c>
      <c r="Q2122" s="846" t="s">
        <v>6337</v>
      </c>
      <c r="R2122" s="846" t="s">
        <v>10590</v>
      </c>
      <c r="S2122" s="849">
        <v>884.96</v>
      </c>
      <c r="T2122" s="849">
        <v>0</v>
      </c>
      <c r="U2122" s="849">
        <v>0</v>
      </c>
      <c r="V2122" s="849">
        <v>0</v>
      </c>
      <c r="W2122" s="849">
        <v>-830000</v>
      </c>
      <c r="X2122" s="849">
        <v>0</v>
      </c>
      <c r="Y2122" s="849">
        <v>-830000</v>
      </c>
      <c r="Z2122" s="850">
        <v>-0.1159</v>
      </c>
    </row>
    <row r="2123" s="823" customFormat="1" ht="31.05" hidden="1" customHeight="1" outlineLevel="1" spans="1:26">
      <c r="A2123" s="846" t="s">
        <v>2547</v>
      </c>
      <c r="B2123" s="846" t="s">
        <v>8545</v>
      </c>
      <c r="C2123" s="846" t="s">
        <v>10732</v>
      </c>
      <c r="D2123" s="846" t="s">
        <v>8546</v>
      </c>
      <c r="E2123" s="847" t="s">
        <v>9495</v>
      </c>
      <c r="F2123" s="848" t="s">
        <v>8004</v>
      </c>
      <c r="G2123" s="846" t="s">
        <v>9446</v>
      </c>
      <c r="H2123" s="846" t="s">
        <v>7650</v>
      </c>
      <c r="I2123" s="849">
        <v>-33000</v>
      </c>
      <c r="J2123" s="849">
        <v>1000</v>
      </c>
      <c r="K2123" s="849">
        <v>7957</v>
      </c>
      <c r="L2123" s="848" t="s">
        <v>9790</v>
      </c>
      <c r="M2123" s="849">
        <v>1000</v>
      </c>
      <c r="N2123" s="849">
        <v>0</v>
      </c>
      <c r="O2123" s="849">
        <v>7990</v>
      </c>
      <c r="P2123" s="849">
        <v>-33000</v>
      </c>
      <c r="Q2123" s="846" t="s">
        <v>6337</v>
      </c>
      <c r="R2123" s="846" t="s">
        <v>10590</v>
      </c>
      <c r="S2123" s="849">
        <v>884.96</v>
      </c>
      <c r="T2123" s="849">
        <v>0</v>
      </c>
      <c r="U2123" s="849">
        <v>0</v>
      </c>
      <c r="V2123" s="849">
        <v>0</v>
      </c>
      <c r="W2123" s="849">
        <v>-33000</v>
      </c>
      <c r="X2123" s="849">
        <v>0</v>
      </c>
      <c r="Y2123" s="849">
        <v>-33000</v>
      </c>
      <c r="Z2123" s="850">
        <v>-0.0041</v>
      </c>
    </row>
    <row r="2124" s="823" customFormat="1" ht="31.05" hidden="1" customHeight="1" outlineLevel="1" spans="1:26">
      <c r="A2124" s="846" t="s">
        <v>2547</v>
      </c>
      <c r="B2124" s="846" t="s">
        <v>8545</v>
      </c>
      <c r="C2124" s="846" t="s">
        <v>10733</v>
      </c>
      <c r="D2124" s="846" t="s">
        <v>8546</v>
      </c>
      <c r="E2124" s="847" t="s">
        <v>9495</v>
      </c>
      <c r="F2124" s="848" t="s">
        <v>9643</v>
      </c>
      <c r="G2124" s="846" t="s">
        <v>9446</v>
      </c>
      <c r="H2124" s="846" t="s">
        <v>7650</v>
      </c>
      <c r="I2124" s="849">
        <v>-222500</v>
      </c>
      <c r="J2124" s="849">
        <v>500</v>
      </c>
      <c r="K2124" s="849">
        <v>7545</v>
      </c>
      <c r="L2124" s="848" t="s">
        <v>10607</v>
      </c>
      <c r="M2124" s="849">
        <v>500</v>
      </c>
      <c r="N2124" s="849">
        <v>0</v>
      </c>
      <c r="O2124" s="849">
        <v>7990</v>
      </c>
      <c r="P2124" s="849">
        <v>-222500</v>
      </c>
      <c r="Q2124" s="846" t="s">
        <v>6337</v>
      </c>
      <c r="R2124" s="846" t="s">
        <v>10590</v>
      </c>
      <c r="S2124" s="849">
        <v>442.48</v>
      </c>
      <c r="T2124" s="849">
        <v>0</v>
      </c>
      <c r="U2124" s="849">
        <v>0</v>
      </c>
      <c r="V2124" s="849">
        <v>0</v>
      </c>
      <c r="W2124" s="849">
        <v>-222500</v>
      </c>
      <c r="X2124" s="849">
        <v>0</v>
      </c>
      <c r="Y2124" s="849">
        <v>-222500</v>
      </c>
      <c r="Z2124" s="850">
        <v>-0.059</v>
      </c>
    </row>
    <row r="2125" s="823" customFormat="1" ht="31.05" hidden="1" customHeight="1" outlineLevel="1" spans="1:26">
      <c r="A2125" s="846" t="s">
        <v>2547</v>
      </c>
      <c r="B2125" s="846" t="s">
        <v>8545</v>
      </c>
      <c r="C2125" s="846" t="s">
        <v>10734</v>
      </c>
      <c r="D2125" s="846" t="s">
        <v>8546</v>
      </c>
      <c r="E2125" s="847" t="s">
        <v>9495</v>
      </c>
      <c r="F2125" s="848" t="s">
        <v>9643</v>
      </c>
      <c r="G2125" s="846" t="s">
        <v>9446</v>
      </c>
      <c r="H2125" s="846" t="s">
        <v>7650</v>
      </c>
      <c r="I2125" s="849">
        <v>-197500</v>
      </c>
      <c r="J2125" s="849">
        <v>500</v>
      </c>
      <c r="K2125" s="849">
        <v>7595</v>
      </c>
      <c r="L2125" s="848" t="s">
        <v>9790</v>
      </c>
      <c r="M2125" s="849">
        <v>500</v>
      </c>
      <c r="N2125" s="849">
        <v>0</v>
      </c>
      <c r="O2125" s="849">
        <v>7990</v>
      </c>
      <c r="P2125" s="849">
        <v>-197500</v>
      </c>
      <c r="Q2125" s="846" t="s">
        <v>6337</v>
      </c>
      <c r="R2125" s="846" t="s">
        <v>10590</v>
      </c>
      <c r="S2125" s="849">
        <v>442.48</v>
      </c>
      <c r="T2125" s="849">
        <v>0</v>
      </c>
      <c r="U2125" s="849">
        <v>0</v>
      </c>
      <c r="V2125" s="849">
        <v>0</v>
      </c>
      <c r="W2125" s="849">
        <v>-197500</v>
      </c>
      <c r="X2125" s="849">
        <v>0</v>
      </c>
      <c r="Y2125" s="849">
        <v>-197500</v>
      </c>
      <c r="Z2125" s="850">
        <v>-0.052</v>
      </c>
    </row>
    <row r="2126" s="823" customFormat="1" ht="31.05" hidden="1" customHeight="1" outlineLevel="1" spans="1:26">
      <c r="A2126" s="846" t="s">
        <v>2547</v>
      </c>
      <c r="B2126" s="846" t="s">
        <v>8545</v>
      </c>
      <c r="C2126" s="846" t="s">
        <v>10735</v>
      </c>
      <c r="D2126" s="846" t="s">
        <v>8546</v>
      </c>
      <c r="E2126" s="847" t="s">
        <v>9495</v>
      </c>
      <c r="F2126" s="848" t="s">
        <v>9676</v>
      </c>
      <c r="G2126" s="846" t="s">
        <v>9446</v>
      </c>
      <c r="H2126" s="846" t="s">
        <v>7650</v>
      </c>
      <c r="I2126" s="849">
        <v>-415000</v>
      </c>
      <c r="J2126" s="849">
        <v>500</v>
      </c>
      <c r="K2126" s="849">
        <v>7160</v>
      </c>
      <c r="L2126" s="848" t="s">
        <v>9790</v>
      </c>
      <c r="M2126" s="849">
        <v>500</v>
      </c>
      <c r="N2126" s="849">
        <v>0</v>
      </c>
      <c r="O2126" s="849">
        <v>7990</v>
      </c>
      <c r="P2126" s="849">
        <v>-415000</v>
      </c>
      <c r="Q2126" s="846" t="s">
        <v>6337</v>
      </c>
      <c r="R2126" s="846" t="s">
        <v>10590</v>
      </c>
      <c r="S2126" s="849">
        <v>442.48</v>
      </c>
      <c r="T2126" s="849">
        <v>0</v>
      </c>
      <c r="U2126" s="849">
        <v>0</v>
      </c>
      <c r="V2126" s="849">
        <v>0</v>
      </c>
      <c r="W2126" s="849">
        <v>-415000</v>
      </c>
      <c r="X2126" s="849">
        <v>358000</v>
      </c>
      <c r="Y2126" s="849">
        <v>-57000</v>
      </c>
      <c r="Z2126" s="850">
        <v>-0.0159</v>
      </c>
    </row>
    <row r="2127" s="823" customFormat="1" ht="31.05" hidden="1" customHeight="1" outlineLevel="1" spans="1:26">
      <c r="A2127" s="846" t="s">
        <v>2547</v>
      </c>
      <c r="B2127" s="846" t="s">
        <v>8545</v>
      </c>
      <c r="C2127" s="846" t="s">
        <v>10736</v>
      </c>
      <c r="D2127" s="846" t="s">
        <v>8546</v>
      </c>
      <c r="E2127" s="847" t="s">
        <v>9495</v>
      </c>
      <c r="F2127" s="848" t="s">
        <v>9730</v>
      </c>
      <c r="G2127" s="846" t="s">
        <v>9446</v>
      </c>
      <c r="H2127" s="846" t="s">
        <v>7650</v>
      </c>
      <c r="I2127" s="849">
        <v>-237500</v>
      </c>
      <c r="J2127" s="849">
        <v>500</v>
      </c>
      <c r="K2127" s="849">
        <v>7515</v>
      </c>
      <c r="L2127" s="848" t="s">
        <v>9790</v>
      </c>
      <c r="M2127" s="849">
        <v>500</v>
      </c>
      <c r="N2127" s="849">
        <v>0</v>
      </c>
      <c r="O2127" s="849">
        <v>7990</v>
      </c>
      <c r="P2127" s="849">
        <v>-237500</v>
      </c>
      <c r="Q2127" s="846" t="s">
        <v>6337</v>
      </c>
      <c r="R2127" s="846" t="s">
        <v>10590</v>
      </c>
      <c r="S2127" s="849">
        <v>442.48</v>
      </c>
      <c r="T2127" s="849">
        <v>0</v>
      </c>
      <c r="U2127" s="849">
        <v>0</v>
      </c>
      <c r="V2127" s="849">
        <v>0</v>
      </c>
      <c r="W2127" s="849">
        <v>-237500</v>
      </c>
      <c r="X2127" s="849">
        <v>0</v>
      </c>
      <c r="Y2127" s="849">
        <v>-237500</v>
      </c>
      <c r="Z2127" s="850">
        <v>-0.0632</v>
      </c>
    </row>
    <row r="2128" s="823" customFormat="1" ht="31.05" hidden="1" customHeight="1" outlineLevel="1" spans="1:26">
      <c r="A2128" s="846" t="s">
        <v>2547</v>
      </c>
      <c r="B2128" s="846" t="s">
        <v>8545</v>
      </c>
      <c r="C2128" s="846" t="s">
        <v>10737</v>
      </c>
      <c r="D2128" s="846" t="s">
        <v>8546</v>
      </c>
      <c r="E2128" s="847" t="s">
        <v>9495</v>
      </c>
      <c r="F2128" s="848" t="s">
        <v>9642</v>
      </c>
      <c r="G2128" s="846" t="s">
        <v>9446</v>
      </c>
      <c r="H2128" s="846" t="s">
        <v>7650</v>
      </c>
      <c r="I2128" s="849">
        <v>-229000</v>
      </c>
      <c r="J2128" s="849">
        <v>500</v>
      </c>
      <c r="K2128" s="849">
        <v>7532</v>
      </c>
      <c r="L2128" s="848" t="s">
        <v>9709</v>
      </c>
      <c r="M2128" s="849">
        <v>500</v>
      </c>
      <c r="N2128" s="849">
        <v>0</v>
      </c>
      <c r="O2128" s="849">
        <v>7990</v>
      </c>
      <c r="P2128" s="849">
        <v>-229000</v>
      </c>
      <c r="Q2128" s="846" t="s">
        <v>6337</v>
      </c>
      <c r="R2128" s="846" t="s">
        <v>10590</v>
      </c>
      <c r="S2128" s="849">
        <v>442.48</v>
      </c>
      <c r="T2128" s="849">
        <v>0</v>
      </c>
      <c r="U2128" s="849">
        <v>0</v>
      </c>
      <c r="V2128" s="849">
        <v>0</v>
      </c>
      <c r="W2128" s="849">
        <v>-229000</v>
      </c>
      <c r="X2128" s="849">
        <v>376600</v>
      </c>
      <c r="Y2128" s="849">
        <v>147600</v>
      </c>
      <c r="Z2128" s="850">
        <v>0.0392</v>
      </c>
    </row>
    <row r="2129" s="823" customFormat="1" ht="31.05" hidden="1" customHeight="1" outlineLevel="1" spans="1:26">
      <c r="A2129" s="846" t="s">
        <v>2547</v>
      </c>
      <c r="B2129" s="846" t="s">
        <v>8545</v>
      </c>
      <c r="C2129" s="846" t="s">
        <v>10738</v>
      </c>
      <c r="D2129" s="846" t="s">
        <v>8546</v>
      </c>
      <c r="E2129" s="847" t="s">
        <v>9495</v>
      </c>
      <c r="F2129" s="848" t="s">
        <v>9642</v>
      </c>
      <c r="G2129" s="846" t="s">
        <v>9446</v>
      </c>
      <c r="H2129" s="846" t="s">
        <v>7650</v>
      </c>
      <c r="I2129" s="849">
        <v>-262500</v>
      </c>
      <c r="J2129" s="849">
        <v>500</v>
      </c>
      <c r="K2129" s="849">
        <v>7465</v>
      </c>
      <c r="L2129" s="848" t="s">
        <v>9790</v>
      </c>
      <c r="M2129" s="849">
        <v>500</v>
      </c>
      <c r="N2129" s="849">
        <v>0</v>
      </c>
      <c r="O2129" s="849">
        <v>7990</v>
      </c>
      <c r="P2129" s="849">
        <v>-262500</v>
      </c>
      <c r="Q2129" s="846" t="s">
        <v>6337</v>
      </c>
      <c r="R2129" s="846" t="s">
        <v>10590</v>
      </c>
      <c r="S2129" s="849">
        <v>442.48</v>
      </c>
      <c r="T2129" s="849">
        <v>0</v>
      </c>
      <c r="U2129" s="849">
        <v>0</v>
      </c>
      <c r="V2129" s="849">
        <v>0</v>
      </c>
      <c r="W2129" s="849">
        <v>-262500</v>
      </c>
      <c r="X2129" s="849">
        <v>0</v>
      </c>
      <c r="Y2129" s="849">
        <v>-262500</v>
      </c>
      <c r="Z2129" s="850">
        <v>-0.0703</v>
      </c>
    </row>
    <row r="2130" s="823" customFormat="1" ht="31.05" hidden="1" customHeight="1" outlineLevel="1" spans="1:26">
      <c r="A2130" s="846" t="s">
        <v>2547</v>
      </c>
      <c r="B2130" s="846" t="s">
        <v>8545</v>
      </c>
      <c r="C2130" s="846" t="s">
        <v>10739</v>
      </c>
      <c r="D2130" s="846" t="s">
        <v>8546</v>
      </c>
      <c r="E2130" s="847" t="s">
        <v>9495</v>
      </c>
      <c r="F2130" s="848" t="s">
        <v>9624</v>
      </c>
      <c r="G2130" s="846" t="s">
        <v>9446</v>
      </c>
      <c r="H2130" s="846" t="s">
        <v>7650</v>
      </c>
      <c r="I2130" s="849">
        <v>-227500</v>
      </c>
      <c r="J2130" s="849">
        <v>500</v>
      </c>
      <c r="K2130" s="849">
        <v>7535</v>
      </c>
      <c r="L2130" s="848" t="s">
        <v>9709</v>
      </c>
      <c r="M2130" s="849">
        <v>500</v>
      </c>
      <c r="N2130" s="849">
        <v>0</v>
      </c>
      <c r="O2130" s="849">
        <v>7990</v>
      </c>
      <c r="P2130" s="849">
        <v>-227500</v>
      </c>
      <c r="Q2130" s="846" t="s">
        <v>6337</v>
      </c>
      <c r="R2130" s="846" t="s">
        <v>10590</v>
      </c>
      <c r="S2130" s="849">
        <v>442.48</v>
      </c>
      <c r="T2130" s="849">
        <v>0</v>
      </c>
      <c r="U2130" s="849">
        <v>0</v>
      </c>
      <c r="V2130" s="849">
        <v>0</v>
      </c>
      <c r="W2130" s="849">
        <v>-227500</v>
      </c>
      <c r="X2130" s="849">
        <v>376750</v>
      </c>
      <c r="Y2130" s="849">
        <v>149250</v>
      </c>
      <c r="Z2130" s="850">
        <v>0.0396</v>
      </c>
    </row>
    <row r="2131" s="823" customFormat="1" ht="31.05" hidden="1" customHeight="1" outlineLevel="1" spans="1:26">
      <c r="A2131" s="846" t="s">
        <v>2547</v>
      </c>
      <c r="B2131" s="846" t="s">
        <v>7853</v>
      </c>
      <c r="C2131" s="846" t="s">
        <v>10740</v>
      </c>
      <c r="D2131" s="846" t="s">
        <v>8836</v>
      </c>
      <c r="E2131" s="847" t="s">
        <v>9495</v>
      </c>
      <c r="F2131" s="848" t="s">
        <v>9747</v>
      </c>
      <c r="G2131" s="846" t="s">
        <v>9446</v>
      </c>
      <c r="H2131" s="846" t="s">
        <v>7650</v>
      </c>
      <c r="I2131" s="849">
        <v>11000</v>
      </c>
      <c r="J2131" s="849">
        <v>1000</v>
      </c>
      <c r="K2131" s="849">
        <v>2441</v>
      </c>
      <c r="L2131" s="848" t="s">
        <v>9681</v>
      </c>
      <c r="M2131" s="849">
        <v>1000</v>
      </c>
      <c r="N2131" s="849">
        <v>0</v>
      </c>
      <c r="O2131" s="849">
        <v>2430</v>
      </c>
      <c r="P2131" s="849">
        <v>11000</v>
      </c>
      <c r="Q2131" s="846" t="s">
        <v>6337</v>
      </c>
      <c r="R2131" s="846" t="s">
        <v>10590</v>
      </c>
      <c r="S2131" s="849">
        <v>884.96</v>
      </c>
      <c r="T2131" s="849">
        <v>0</v>
      </c>
      <c r="U2131" s="849">
        <v>0</v>
      </c>
      <c r="V2131" s="849">
        <v>0</v>
      </c>
      <c r="W2131" s="849">
        <v>11000</v>
      </c>
      <c r="X2131" s="849">
        <v>0</v>
      </c>
      <c r="Y2131" s="849">
        <v>11000</v>
      </c>
      <c r="Z2131" s="850">
        <v>0.0045</v>
      </c>
    </row>
    <row r="2132" s="823" customFormat="1" ht="31.05" hidden="1" customHeight="1" outlineLevel="1" spans="1:26">
      <c r="A2132" s="846" t="s">
        <v>2547</v>
      </c>
      <c r="B2132" s="846" t="s">
        <v>8543</v>
      </c>
      <c r="C2132" s="846" t="s">
        <v>10741</v>
      </c>
      <c r="D2132" s="846" t="s">
        <v>8790</v>
      </c>
      <c r="E2132" s="847" t="s">
        <v>9495</v>
      </c>
      <c r="F2132" s="848" t="s">
        <v>8187</v>
      </c>
      <c r="G2132" s="846" t="s">
        <v>9446</v>
      </c>
      <c r="H2132" s="846" t="s">
        <v>7650</v>
      </c>
      <c r="I2132" s="849">
        <v>-297500</v>
      </c>
      <c r="J2132" s="849">
        <v>500</v>
      </c>
      <c r="K2132" s="849">
        <v>5650</v>
      </c>
      <c r="L2132" s="848" t="s">
        <v>9790</v>
      </c>
      <c r="M2132" s="849">
        <v>500</v>
      </c>
      <c r="N2132" s="849">
        <v>0</v>
      </c>
      <c r="O2132" s="849">
        <v>6245</v>
      </c>
      <c r="P2132" s="849">
        <v>-297500</v>
      </c>
      <c r="Q2132" s="846" t="s">
        <v>6337</v>
      </c>
      <c r="R2132" s="846" t="s">
        <v>10590</v>
      </c>
      <c r="S2132" s="849">
        <v>442.48</v>
      </c>
      <c r="T2132" s="849">
        <v>0</v>
      </c>
      <c r="U2132" s="849">
        <v>0</v>
      </c>
      <c r="V2132" s="849">
        <v>0</v>
      </c>
      <c r="W2132" s="849">
        <v>-297500</v>
      </c>
      <c r="X2132" s="849">
        <v>282500</v>
      </c>
      <c r="Y2132" s="849">
        <v>-15000</v>
      </c>
      <c r="Z2132" s="850">
        <v>-0.0053</v>
      </c>
    </row>
    <row r="2133" s="823" customFormat="1" ht="31.05" hidden="1" customHeight="1" outlineLevel="1" spans="1:26">
      <c r="A2133" s="846" t="s">
        <v>2547</v>
      </c>
      <c r="B2133" s="846" t="s">
        <v>2552</v>
      </c>
      <c r="C2133" s="846" t="s">
        <v>10742</v>
      </c>
      <c r="D2133" s="846" t="s">
        <v>8790</v>
      </c>
      <c r="E2133" s="847" t="s">
        <v>9495</v>
      </c>
      <c r="F2133" s="848" t="s">
        <v>9621</v>
      </c>
      <c r="G2133" s="846" t="s">
        <v>9446</v>
      </c>
      <c r="H2133" s="846" t="s">
        <v>7650</v>
      </c>
      <c r="I2133" s="849">
        <v>-81408.8</v>
      </c>
      <c r="J2133" s="849">
        <v>319</v>
      </c>
      <c r="K2133" s="849">
        <v>5550</v>
      </c>
      <c r="L2133" s="848" t="s">
        <v>9505</v>
      </c>
      <c r="M2133" s="849">
        <v>127.6</v>
      </c>
      <c r="N2133" s="849">
        <v>0</v>
      </c>
      <c r="O2133" s="849">
        <v>6188</v>
      </c>
      <c r="P2133" s="849">
        <v>-81408.8</v>
      </c>
      <c r="Q2133" s="846" t="s">
        <v>6337</v>
      </c>
      <c r="R2133" s="846" t="s">
        <v>10590</v>
      </c>
      <c r="S2133" s="849">
        <v>112.92</v>
      </c>
      <c r="T2133" s="849">
        <v>0</v>
      </c>
      <c r="U2133" s="849">
        <v>0</v>
      </c>
      <c r="V2133" s="849">
        <v>0</v>
      </c>
      <c r="W2133" s="849">
        <v>-81408.8</v>
      </c>
      <c r="X2133" s="849">
        <v>0</v>
      </c>
      <c r="Y2133" s="849">
        <v>-81408.8</v>
      </c>
      <c r="Z2133" s="850">
        <v>-0.115</v>
      </c>
    </row>
    <row r="2134" s="823" customFormat="1" ht="31.05" hidden="1" customHeight="1" outlineLevel="1" spans="1:26">
      <c r="A2134" s="846" t="s">
        <v>2547</v>
      </c>
      <c r="B2134" s="846" t="s">
        <v>8543</v>
      </c>
      <c r="C2134" s="846" t="s">
        <v>10743</v>
      </c>
      <c r="D2134" s="846" t="s">
        <v>8618</v>
      </c>
      <c r="E2134" s="847" t="s">
        <v>9495</v>
      </c>
      <c r="F2134" s="848" t="s">
        <v>9693</v>
      </c>
      <c r="G2134" s="846" t="s">
        <v>9446</v>
      </c>
      <c r="H2134" s="846" t="s">
        <v>7650</v>
      </c>
      <c r="I2134" s="849">
        <v>-165000</v>
      </c>
      <c r="J2134" s="849">
        <v>500</v>
      </c>
      <c r="K2134" s="849">
        <v>5915</v>
      </c>
      <c r="L2134" s="848" t="s">
        <v>9790</v>
      </c>
      <c r="M2134" s="849">
        <v>500</v>
      </c>
      <c r="N2134" s="849">
        <v>0</v>
      </c>
      <c r="O2134" s="849">
        <v>6245</v>
      </c>
      <c r="P2134" s="849">
        <v>-165000</v>
      </c>
      <c r="Q2134" s="846" t="s">
        <v>6337</v>
      </c>
      <c r="R2134" s="846" t="s">
        <v>10590</v>
      </c>
      <c r="S2134" s="849">
        <v>442.48</v>
      </c>
      <c r="T2134" s="849">
        <v>0</v>
      </c>
      <c r="U2134" s="849">
        <v>0</v>
      </c>
      <c r="V2134" s="849">
        <v>0</v>
      </c>
      <c r="W2134" s="849">
        <v>-165000</v>
      </c>
      <c r="X2134" s="849">
        <v>0</v>
      </c>
      <c r="Y2134" s="849">
        <v>-165000</v>
      </c>
      <c r="Z2134" s="850">
        <v>-0.0558</v>
      </c>
    </row>
    <row r="2135" s="823" customFormat="1" ht="31.05" hidden="1" customHeight="1" outlineLevel="1" spans="1:26">
      <c r="A2135" s="846" t="s">
        <v>2547</v>
      </c>
      <c r="B2135" s="846" t="s">
        <v>7853</v>
      </c>
      <c r="C2135" s="846" t="s">
        <v>10744</v>
      </c>
      <c r="D2135" s="846" t="s">
        <v>8618</v>
      </c>
      <c r="E2135" s="847" t="s">
        <v>9495</v>
      </c>
      <c r="F2135" s="848" t="s">
        <v>9549</v>
      </c>
      <c r="G2135" s="846" t="s">
        <v>9446</v>
      </c>
      <c r="H2135" s="846" t="s">
        <v>7650</v>
      </c>
      <c r="I2135" s="849">
        <v>1500</v>
      </c>
      <c r="J2135" s="849">
        <v>500</v>
      </c>
      <c r="K2135" s="849">
        <v>2433</v>
      </c>
      <c r="L2135" s="848" t="s">
        <v>9681</v>
      </c>
      <c r="M2135" s="849">
        <v>500</v>
      </c>
      <c r="N2135" s="849">
        <v>0</v>
      </c>
      <c r="O2135" s="849">
        <v>2430</v>
      </c>
      <c r="P2135" s="849">
        <v>1500</v>
      </c>
      <c r="Q2135" s="846" t="s">
        <v>6337</v>
      </c>
      <c r="R2135" s="846" t="s">
        <v>10590</v>
      </c>
      <c r="S2135" s="849">
        <v>442.48</v>
      </c>
      <c r="T2135" s="849">
        <v>0</v>
      </c>
      <c r="U2135" s="849">
        <v>0</v>
      </c>
      <c r="V2135" s="849">
        <v>0</v>
      </c>
      <c r="W2135" s="849">
        <v>1500</v>
      </c>
      <c r="X2135" s="849">
        <v>0</v>
      </c>
      <c r="Y2135" s="849">
        <v>1500</v>
      </c>
      <c r="Z2135" s="850">
        <v>0.0012</v>
      </c>
    </row>
    <row r="2136" s="823" customFormat="1" ht="31.05" hidden="1" customHeight="1" outlineLevel="1" spans="1:26">
      <c r="A2136" s="846" t="s">
        <v>2547</v>
      </c>
      <c r="B2136" s="846" t="s">
        <v>2552</v>
      </c>
      <c r="C2136" s="846" t="s">
        <v>10745</v>
      </c>
      <c r="D2136" s="846" t="s">
        <v>8618</v>
      </c>
      <c r="E2136" s="847" t="s">
        <v>9495</v>
      </c>
      <c r="F2136" s="848" t="s">
        <v>9499</v>
      </c>
      <c r="G2136" s="846" t="s">
        <v>9446</v>
      </c>
      <c r="H2136" s="846" t="s">
        <v>7650</v>
      </c>
      <c r="I2136" s="849">
        <v>-49896</v>
      </c>
      <c r="J2136" s="849">
        <v>495</v>
      </c>
      <c r="K2136" s="849">
        <v>6020</v>
      </c>
      <c r="L2136" s="848" t="s">
        <v>9681</v>
      </c>
      <c r="M2136" s="849">
        <v>297</v>
      </c>
      <c r="N2136" s="849">
        <v>0</v>
      </c>
      <c r="O2136" s="849">
        <v>6188</v>
      </c>
      <c r="P2136" s="849">
        <v>-49896</v>
      </c>
      <c r="Q2136" s="846" t="s">
        <v>6337</v>
      </c>
      <c r="R2136" s="846" t="s">
        <v>10590</v>
      </c>
      <c r="S2136" s="849">
        <v>262.83</v>
      </c>
      <c r="T2136" s="849">
        <v>0</v>
      </c>
      <c r="U2136" s="849">
        <v>0</v>
      </c>
      <c r="V2136" s="849">
        <v>0</v>
      </c>
      <c r="W2136" s="849">
        <v>-49896</v>
      </c>
      <c r="X2136" s="849">
        <v>-5940</v>
      </c>
      <c r="Y2136" s="849">
        <v>-55836</v>
      </c>
      <c r="Z2136" s="850">
        <v>-0.0312</v>
      </c>
    </row>
    <row r="2137" s="823" customFormat="1" ht="31.05" hidden="1" customHeight="1" outlineLevel="1" spans="1:26">
      <c r="A2137" s="846" t="s">
        <v>2547</v>
      </c>
      <c r="B2137" s="846" t="s">
        <v>7321</v>
      </c>
      <c r="C2137" s="846" t="s">
        <v>10746</v>
      </c>
      <c r="D2137" s="846" t="s">
        <v>8792</v>
      </c>
      <c r="E2137" s="847" t="s">
        <v>9495</v>
      </c>
      <c r="F2137" s="848" t="s">
        <v>8072</v>
      </c>
      <c r="G2137" s="846" t="s">
        <v>9446</v>
      </c>
      <c r="H2137" s="846" t="s">
        <v>7650</v>
      </c>
      <c r="I2137" s="849">
        <v>-38010</v>
      </c>
      <c r="J2137" s="849">
        <v>4500</v>
      </c>
      <c r="K2137" s="849">
        <v>3370</v>
      </c>
      <c r="L2137" s="848" t="s">
        <v>8350</v>
      </c>
      <c r="M2137" s="849">
        <v>475.13</v>
      </c>
      <c r="N2137" s="849">
        <v>0</v>
      </c>
      <c r="O2137" s="849">
        <v>3450</v>
      </c>
      <c r="P2137" s="849">
        <v>-38010</v>
      </c>
      <c r="Q2137" s="846" t="s">
        <v>6337</v>
      </c>
      <c r="R2137" s="846" t="s">
        <v>10590</v>
      </c>
      <c r="S2137" s="849">
        <v>420.46</v>
      </c>
      <c r="T2137" s="849">
        <v>0</v>
      </c>
      <c r="U2137" s="849">
        <v>0</v>
      </c>
      <c r="V2137" s="849">
        <v>0</v>
      </c>
      <c r="W2137" s="849">
        <v>-38010</v>
      </c>
      <c r="X2137" s="849">
        <v>214985.78</v>
      </c>
      <c r="Y2137" s="849">
        <v>176975.78</v>
      </c>
      <c r="Z2137" s="850">
        <v>0.1105</v>
      </c>
    </row>
    <row r="2138" s="823" customFormat="1" ht="31.05" hidden="1" customHeight="1" outlineLevel="1" spans="1:26">
      <c r="A2138" s="846" t="s">
        <v>2547</v>
      </c>
      <c r="B2138" s="846" t="s">
        <v>8543</v>
      </c>
      <c r="C2138" s="846" t="s">
        <v>10747</v>
      </c>
      <c r="D2138" s="846" t="s">
        <v>8791</v>
      </c>
      <c r="E2138" s="847" t="s">
        <v>9495</v>
      </c>
      <c r="F2138" s="848" t="s">
        <v>8004</v>
      </c>
      <c r="G2138" s="846" t="s">
        <v>9446</v>
      </c>
      <c r="H2138" s="846" t="s">
        <v>7650</v>
      </c>
      <c r="I2138" s="849">
        <v>72500</v>
      </c>
      <c r="J2138" s="849">
        <v>500</v>
      </c>
      <c r="K2138" s="849">
        <v>6390</v>
      </c>
      <c r="L2138" s="848" t="s">
        <v>9677</v>
      </c>
      <c r="M2138" s="849">
        <v>500</v>
      </c>
      <c r="N2138" s="849">
        <v>0</v>
      </c>
      <c r="O2138" s="849">
        <v>6245</v>
      </c>
      <c r="P2138" s="849">
        <v>72500</v>
      </c>
      <c r="Q2138" s="846" t="s">
        <v>6337</v>
      </c>
      <c r="R2138" s="846" t="s">
        <v>10590</v>
      </c>
      <c r="S2138" s="849">
        <v>442.48</v>
      </c>
      <c r="T2138" s="849">
        <v>0</v>
      </c>
      <c r="U2138" s="849">
        <v>0</v>
      </c>
      <c r="V2138" s="849">
        <v>0</v>
      </c>
      <c r="W2138" s="849">
        <v>72500</v>
      </c>
      <c r="X2138" s="849">
        <v>0</v>
      </c>
      <c r="Y2138" s="849">
        <v>72500</v>
      </c>
      <c r="Z2138" s="850">
        <v>0.0227</v>
      </c>
    </row>
    <row r="2139" s="823" customFormat="1" ht="31.05" hidden="1" customHeight="1" outlineLevel="1" spans="1:26">
      <c r="A2139" s="846" t="s">
        <v>2547</v>
      </c>
      <c r="B2139" s="846" t="s">
        <v>8543</v>
      </c>
      <c r="C2139" s="846" t="s">
        <v>10748</v>
      </c>
      <c r="D2139" s="846" t="s">
        <v>8791</v>
      </c>
      <c r="E2139" s="847" t="s">
        <v>9495</v>
      </c>
      <c r="F2139" s="848" t="s">
        <v>9693</v>
      </c>
      <c r="G2139" s="846" t="s">
        <v>9446</v>
      </c>
      <c r="H2139" s="846" t="s">
        <v>7650</v>
      </c>
      <c r="I2139" s="849">
        <v>-152500</v>
      </c>
      <c r="J2139" s="849">
        <v>500</v>
      </c>
      <c r="K2139" s="849">
        <v>5940</v>
      </c>
      <c r="L2139" s="848" t="s">
        <v>9790</v>
      </c>
      <c r="M2139" s="849">
        <v>500</v>
      </c>
      <c r="N2139" s="849">
        <v>0</v>
      </c>
      <c r="O2139" s="849">
        <v>6245</v>
      </c>
      <c r="P2139" s="849">
        <v>-152500</v>
      </c>
      <c r="Q2139" s="846" t="s">
        <v>6337</v>
      </c>
      <c r="R2139" s="846" t="s">
        <v>10590</v>
      </c>
      <c r="S2139" s="849">
        <v>442.48</v>
      </c>
      <c r="T2139" s="849">
        <v>0</v>
      </c>
      <c r="U2139" s="849">
        <v>0</v>
      </c>
      <c r="V2139" s="849">
        <v>0</v>
      </c>
      <c r="W2139" s="849">
        <v>-152500</v>
      </c>
      <c r="X2139" s="849">
        <v>0</v>
      </c>
      <c r="Y2139" s="849">
        <v>-152500</v>
      </c>
      <c r="Z2139" s="850">
        <v>-0.0513</v>
      </c>
    </row>
    <row r="2140" s="823" customFormat="1" ht="31.05" hidden="1" customHeight="1" outlineLevel="1" spans="1:26">
      <c r="A2140" s="846" t="s">
        <v>2547</v>
      </c>
      <c r="B2140" s="846" t="s">
        <v>7853</v>
      </c>
      <c r="C2140" s="846" t="s">
        <v>10749</v>
      </c>
      <c r="D2140" s="846" t="s">
        <v>8794</v>
      </c>
      <c r="E2140" s="847" t="s">
        <v>9495</v>
      </c>
      <c r="F2140" s="848" t="s">
        <v>9747</v>
      </c>
      <c r="G2140" s="846" t="s">
        <v>9446</v>
      </c>
      <c r="H2140" s="846" t="s">
        <v>7650</v>
      </c>
      <c r="I2140" s="849">
        <v>14000</v>
      </c>
      <c r="J2140" s="849">
        <v>1000</v>
      </c>
      <c r="K2140" s="849">
        <v>2444</v>
      </c>
      <c r="L2140" s="848" t="s">
        <v>9681</v>
      </c>
      <c r="M2140" s="849">
        <v>1000</v>
      </c>
      <c r="N2140" s="849">
        <v>0</v>
      </c>
      <c r="O2140" s="849">
        <v>2430</v>
      </c>
      <c r="P2140" s="849">
        <v>14000</v>
      </c>
      <c r="Q2140" s="846" t="s">
        <v>6337</v>
      </c>
      <c r="R2140" s="846" t="s">
        <v>10590</v>
      </c>
      <c r="S2140" s="849">
        <v>884.96</v>
      </c>
      <c r="T2140" s="849">
        <v>0</v>
      </c>
      <c r="U2140" s="849">
        <v>0</v>
      </c>
      <c r="V2140" s="849">
        <v>0</v>
      </c>
      <c r="W2140" s="849">
        <v>14000</v>
      </c>
      <c r="X2140" s="849">
        <v>0</v>
      </c>
      <c r="Y2140" s="849">
        <v>14000</v>
      </c>
      <c r="Z2140" s="850">
        <v>0.0057</v>
      </c>
    </row>
    <row r="2141" s="823" customFormat="1" ht="38.4" hidden="1" customHeight="1" outlineLevel="1" spans="1:26">
      <c r="A2141" s="846" t="s">
        <v>2547</v>
      </c>
      <c r="B2141" s="846" t="s">
        <v>7348</v>
      </c>
      <c r="C2141" s="846" t="s">
        <v>10750</v>
      </c>
      <c r="D2141" s="846" t="s">
        <v>8786</v>
      </c>
      <c r="E2141" s="847" t="s">
        <v>9495</v>
      </c>
      <c r="F2141" s="848" t="s">
        <v>8079</v>
      </c>
      <c r="G2141" s="846" t="s">
        <v>9446</v>
      </c>
      <c r="H2141" s="846" t="s">
        <v>7650</v>
      </c>
      <c r="I2141" s="849">
        <v>-337938</v>
      </c>
      <c r="J2141" s="849">
        <v>198</v>
      </c>
      <c r="K2141" s="849">
        <v>6624</v>
      </c>
      <c r="L2141" s="848" t="s">
        <v>9505</v>
      </c>
      <c r="M2141" s="849">
        <v>453</v>
      </c>
      <c r="N2141" s="849">
        <v>0</v>
      </c>
      <c r="O2141" s="849">
        <v>7370</v>
      </c>
      <c r="P2141" s="849">
        <v>-337938</v>
      </c>
      <c r="Q2141" s="846" t="s">
        <v>6337</v>
      </c>
      <c r="R2141" s="846" t="s">
        <v>10590</v>
      </c>
      <c r="S2141" s="849">
        <v>400.88</v>
      </c>
      <c r="T2141" s="849">
        <v>0</v>
      </c>
      <c r="U2141" s="849">
        <v>0</v>
      </c>
      <c r="V2141" s="849">
        <v>0</v>
      </c>
      <c r="W2141" s="849">
        <v>-337938</v>
      </c>
      <c r="X2141" s="849">
        <v>0</v>
      </c>
      <c r="Y2141" s="849">
        <v>-337938</v>
      </c>
      <c r="Z2141" s="850">
        <v>-0.1126</v>
      </c>
    </row>
    <row r="2142" s="823" customFormat="1" ht="38.4" hidden="1" customHeight="1" outlineLevel="1" spans="1:26">
      <c r="A2142" s="846" t="s">
        <v>2547</v>
      </c>
      <c r="B2142" s="846" t="s">
        <v>10751</v>
      </c>
      <c r="C2142" s="846" t="s">
        <v>10750</v>
      </c>
      <c r="D2142" s="846" t="s">
        <v>8786</v>
      </c>
      <c r="E2142" s="847" t="s">
        <v>9495</v>
      </c>
      <c r="F2142" s="848" t="s">
        <v>8079</v>
      </c>
      <c r="G2142" s="846" t="s">
        <v>9446</v>
      </c>
      <c r="H2142" s="846" t="s">
        <v>7650</v>
      </c>
      <c r="I2142" s="849">
        <v>-1234878</v>
      </c>
      <c r="J2142" s="849">
        <v>198</v>
      </c>
      <c r="K2142" s="849">
        <v>6624</v>
      </c>
      <c r="L2142" s="848" t="s">
        <v>9505</v>
      </c>
      <c r="M2142" s="849">
        <v>453</v>
      </c>
      <c r="N2142" s="849">
        <v>0</v>
      </c>
      <c r="O2142" s="849">
        <v>9350</v>
      </c>
      <c r="P2142" s="849">
        <v>-1234878</v>
      </c>
      <c r="Q2142" s="846" t="s">
        <v>6337</v>
      </c>
      <c r="R2142" s="846" t="s">
        <v>10590</v>
      </c>
      <c r="S2142" s="849">
        <v>400.88</v>
      </c>
      <c r="T2142" s="849">
        <v>0</v>
      </c>
      <c r="U2142" s="849">
        <v>0</v>
      </c>
      <c r="V2142" s="849">
        <v>0</v>
      </c>
      <c r="W2142" s="849">
        <v>-1234878</v>
      </c>
      <c r="X2142" s="849">
        <v>0</v>
      </c>
      <c r="Y2142" s="849">
        <v>-1234878</v>
      </c>
      <c r="Z2142" s="850">
        <v>-0.4115</v>
      </c>
    </row>
    <row r="2143" s="823" customFormat="1" ht="38.4" hidden="1" customHeight="1" outlineLevel="1" spans="1:26">
      <c r="A2143" s="846" t="s">
        <v>2547</v>
      </c>
      <c r="B2143" s="846" t="s">
        <v>7348</v>
      </c>
      <c r="C2143" s="846" t="s">
        <v>10752</v>
      </c>
      <c r="D2143" s="846" t="s">
        <v>8786</v>
      </c>
      <c r="E2143" s="847" t="s">
        <v>9495</v>
      </c>
      <c r="F2143" s="848" t="s">
        <v>9824</v>
      </c>
      <c r="G2143" s="846" t="s">
        <v>9446</v>
      </c>
      <c r="H2143" s="846" t="s">
        <v>7650</v>
      </c>
      <c r="I2143" s="849">
        <v>-54400.5</v>
      </c>
      <c r="J2143" s="849">
        <v>173.25</v>
      </c>
      <c r="K2143" s="849">
        <v>7056</v>
      </c>
      <c r="L2143" s="848" t="s">
        <v>8074</v>
      </c>
      <c r="M2143" s="849">
        <v>173.25</v>
      </c>
      <c r="N2143" s="849">
        <v>0</v>
      </c>
      <c r="O2143" s="849">
        <v>7370</v>
      </c>
      <c r="P2143" s="849">
        <v>-54400.5</v>
      </c>
      <c r="Q2143" s="846" t="s">
        <v>6337</v>
      </c>
      <c r="R2143" s="846" t="s">
        <v>10590</v>
      </c>
      <c r="S2143" s="849">
        <v>153.32</v>
      </c>
      <c r="T2143" s="849">
        <v>0</v>
      </c>
      <c r="U2143" s="849">
        <v>0</v>
      </c>
      <c r="V2143" s="849">
        <v>0</v>
      </c>
      <c r="W2143" s="849">
        <v>-54400.5</v>
      </c>
      <c r="X2143" s="849">
        <v>135431.78</v>
      </c>
      <c r="Y2143" s="849">
        <v>81031.28</v>
      </c>
      <c r="Z2143" s="850">
        <v>0.0663</v>
      </c>
    </row>
    <row r="2144" s="823" customFormat="1" ht="14.3" customHeight="1" spans="1:26">
      <c r="A2144" s="851" t="s">
        <v>10753</v>
      </c>
      <c r="B2144" s="824"/>
      <c r="C2144" s="824"/>
      <c r="D2144" s="824"/>
      <c r="E2144" s="824"/>
      <c r="F2144" s="824"/>
      <c r="G2144" s="824"/>
      <c r="H2144" s="824"/>
      <c r="I2144" s="824"/>
      <c r="J2144" s="824"/>
      <c r="K2144" s="824"/>
      <c r="L2144" s="824"/>
      <c r="M2144" s="824"/>
      <c r="N2144" s="824"/>
      <c r="O2144" s="824"/>
      <c r="P2144" s="824"/>
      <c r="Q2144" s="824"/>
      <c r="R2144" s="824"/>
      <c r="S2144" s="824"/>
      <c r="T2144" s="824"/>
      <c r="U2144" s="824"/>
      <c r="V2144" s="824"/>
      <c r="W2144" s="824"/>
      <c r="X2144" s="824"/>
      <c r="Y2144" s="824"/>
      <c r="Z2144" s="824"/>
    </row>
    <row r="2145" s="823" customFormat="1" ht="20.05" customHeight="1" spans="1:26">
      <c r="A2145" s="824"/>
      <c r="B2145" s="824"/>
      <c r="C2145" s="824"/>
      <c r="D2145" s="824"/>
      <c r="E2145" s="824"/>
      <c r="F2145" s="824"/>
      <c r="G2145" s="824"/>
      <c r="H2145" s="824"/>
      <c r="I2145" s="824"/>
      <c r="J2145" s="824"/>
      <c r="K2145" s="824"/>
      <c r="L2145" s="824"/>
      <c r="M2145" s="824"/>
      <c r="N2145" s="824"/>
      <c r="O2145" s="824"/>
      <c r="P2145" s="824"/>
      <c r="Q2145" s="824"/>
      <c r="R2145" s="824"/>
      <c r="S2145" s="824"/>
      <c r="T2145" s="824"/>
      <c r="U2145" s="824"/>
      <c r="V2145" s="824"/>
      <c r="W2145" s="824"/>
      <c r="X2145" s="824"/>
      <c r="Y2145" s="824"/>
      <c r="Z2145" s="824"/>
    </row>
    <row r="2146" s="823" customFormat="1" ht="25.6" customHeight="1" spans="1:26">
      <c r="A2146" s="825" t="s">
        <v>10754</v>
      </c>
      <c r="B2146" s="824"/>
      <c r="C2146" s="824"/>
      <c r="D2146" s="824"/>
      <c r="E2146" s="824"/>
      <c r="F2146" s="824"/>
      <c r="G2146" s="824"/>
      <c r="H2146" s="824"/>
      <c r="I2146" s="824"/>
      <c r="J2146" s="824"/>
      <c r="K2146" s="824"/>
      <c r="L2146" s="824"/>
      <c r="M2146" s="824"/>
      <c r="N2146" s="824"/>
      <c r="O2146" s="824"/>
      <c r="P2146" s="824"/>
      <c r="Q2146" s="824"/>
      <c r="R2146" s="824"/>
      <c r="S2146" s="824"/>
      <c r="T2146" s="824"/>
      <c r="U2146" s="824"/>
      <c r="V2146" s="824"/>
      <c r="W2146" s="824"/>
      <c r="X2146" s="824"/>
      <c r="Y2146" s="824"/>
      <c r="Z2146" s="824"/>
    </row>
    <row r="2147" s="823" customFormat="1" ht="14.3" customHeight="1" spans="1:26">
      <c r="A2147" s="826" t="s">
        <v>9417</v>
      </c>
      <c r="B2147" s="835"/>
      <c r="C2147" s="835"/>
      <c r="D2147" s="835"/>
      <c r="E2147" s="835"/>
      <c r="F2147" s="835"/>
      <c r="G2147" s="835"/>
      <c r="H2147" s="836"/>
      <c r="I2147" s="827" t="s">
        <v>9418</v>
      </c>
      <c r="J2147" s="837" t="s">
        <v>9419</v>
      </c>
      <c r="K2147" s="835"/>
      <c r="L2147" s="835"/>
      <c r="M2147" s="835"/>
      <c r="N2147" s="835"/>
      <c r="O2147" s="835"/>
      <c r="P2147" s="835"/>
      <c r="Q2147" s="836"/>
      <c r="R2147" s="841" t="s">
        <v>10755</v>
      </c>
      <c r="S2147" s="835"/>
      <c r="T2147" s="835"/>
      <c r="U2147" s="835"/>
      <c r="V2147" s="836"/>
      <c r="W2147" s="842" t="s">
        <v>9421</v>
      </c>
      <c r="X2147" s="835"/>
      <c r="Y2147" s="835"/>
      <c r="Z2147" s="836"/>
    </row>
    <row r="2148" s="823" customFormat="1" ht="33.9" customHeight="1" spans="1:26">
      <c r="A2148" s="826" t="s">
        <v>8729</v>
      </c>
      <c r="B2148" s="826" t="s">
        <v>9422</v>
      </c>
      <c r="C2148" s="826" t="s">
        <v>5</v>
      </c>
      <c r="D2148" s="826" t="s">
        <v>8353</v>
      </c>
      <c r="E2148" s="826" t="s">
        <v>9423</v>
      </c>
      <c r="F2148" s="826" t="s">
        <v>9424</v>
      </c>
      <c r="G2148" s="826" t="s">
        <v>9425</v>
      </c>
      <c r="H2148" s="826" t="s">
        <v>7545</v>
      </c>
      <c r="I2148" s="827" t="s">
        <v>10756</v>
      </c>
      <c r="J2148" s="837" t="s">
        <v>9427</v>
      </c>
      <c r="K2148" s="837" t="s">
        <v>9428</v>
      </c>
      <c r="L2148" s="837" t="s">
        <v>9429</v>
      </c>
      <c r="M2148" s="837" t="s">
        <v>9430</v>
      </c>
      <c r="N2148" s="837" t="s">
        <v>9431</v>
      </c>
      <c r="O2148" s="837" t="s">
        <v>9432</v>
      </c>
      <c r="P2148" s="837" t="s">
        <v>9433</v>
      </c>
      <c r="Q2148" s="837" t="s">
        <v>9434</v>
      </c>
      <c r="R2148" s="841" t="s">
        <v>9435</v>
      </c>
      <c r="S2148" s="841" t="s">
        <v>9436</v>
      </c>
      <c r="T2148" s="841" t="s">
        <v>10757</v>
      </c>
      <c r="U2148" s="841" t="s">
        <v>9438</v>
      </c>
      <c r="V2148" s="843" t="s">
        <v>9439</v>
      </c>
      <c r="W2148" s="842" t="s">
        <v>9440</v>
      </c>
      <c r="X2148" s="842" t="s">
        <v>10758</v>
      </c>
      <c r="Y2148" s="842" t="s">
        <v>9442</v>
      </c>
      <c r="Z2148" s="842" t="s">
        <v>14</v>
      </c>
    </row>
    <row r="2149" s="823" customFormat="1" ht="25.35" customHeight="1" collapsed="1" spans="1:26">
      <c r="A2149" s="829" t="s">
        <v>2092</v>
      </c>
      <c r="B2149" s="829"/>
      <c r="C2149" s="829"/>
      <c r="D2149" s="829"/>
      <c r="E2149" s="829"/>
      <c r="F2149" s="829"/>
      <c r="G2149" s="829"/>
      <c r="H2149" s="829"/>
      <c r="I2149" s="838">
        <v>-3933382.47</v>
      </c>
      <c r="J2149" s="839">
        <v>9183.13</v>
      </c>
      <c r="K2149" s="840"/>
      <c r="L2149" s="840"/>
      <c r="M2149" s="839">
        <v>0</v>
      </c>
      <c r="N2149" s="839">
        <v>7893.893</v>
      </c>
      <c r="O2149" s="840"/>
      <c r="P2149" s="839">
        <v>-3933382.47</v>
      </c>
      <c r="Q2149" s="840"/>
      <c r="R2149" s="844"/>
      <c r="S2149" s="844"/>
      <c r="T2149" s="844"/>
      <c r="U2149" s="844"/>
      <c r="V2149" s="844"/>
      <c r="W2149" s="845"/>
      <c r="X2149" s="845"/>
      <c r="Y2149" s="845"/>
      <c r="Z2149" s="845"/>
    </row>
    <row r="2150" s="823" customFormat="1" ht="31.05" hidden="1" customHeight="1" outlineLevel="1" spans="1:26">
      <c r="A2150" s="846" t="s">
        <v>2092</v>
      </c>
      <c r="B2150" s="846" t="s">
        <v>9443</v>
      </c>
      <c r="C2150" s="846" t="s">
        <v>10759</v>
      </c>
      <c r="D2150" s="846" t="s">
        <v>9406</v>
      </c>
      <c r="E2150" s="847" t="s">
        <v>9445</v>
      </c>
      <c r="F2150" s="848" t="s">
        <v>9508</v>
      </c>
      <c r="G2150" s="846" t="s">
        <v>9446</v>
      </c>
      <c r="H2150" s="846" t="s">
        <v>7650</v>
      </c>
      <c r="I2150" s="849">
        <v>-10896.86</v>
      </c>
      <c r="J2150" s="849">
        <v>41.91</v>
      </c>
      <c r="K2150" s="849">
        <v>13760</v>
      </c>
      <c r="L2150" s="848" t="s">
        <v>9728</v>
      </c>
      <c r="M2150" s="849">
        <v>0</v>
      </c>
      <c r="N2150" s="849">
        <v>41.911</v>
      </c>
      <c r="O2150" s="849">
        <v>13500</v>
      </c>
      <c r="P2150" s="849">
        <v>-10896.86</v>
      </c>
      <c r="Q2150" s="846" t="s">
        <v>6337</v>
      </c>
      <c r="R2150" s="846" t="s">
        <v>10760</v>
      </c>
      <c r="S2150" s="849">
        <v>40</v>
      </c>
      <c r="T2150" s="849">
        <v>13260</v>
      </c>
      <c r="U2150" s="849">
        <v>12900</v>
      </c>
      <c r="V2150" s="849">
        <v>-15087.96</v>
      </c>
      <c r="W2150" s="849">
        <v>-25984.82</v>
      </c>
      <c r="X2150" s="849">
        <v>712000</v>
      </c>
      <c r="Y2150" s="849">
        <v>686015.18</v>
      </c>
      <c r="Z2150" s="850">
        <v>1.1896</v>
      </c>
    </row>
    <row r="2151" s="823" customFormat="1" ht="31.05" hidden="1" customHeight="1" outlineLevel="1" spans="1:26">
      <c r="A2151" s="846" t="s">
        <v>2092</v>
      </c>
      <c r="B2151" s="846" t="s">
        <v>9443</v>
      </c>
      <c r="C2151" s="846" t="s">
        <v>10761</v>
      </c>
      <c r="D2151" s="846" t="s">
        <v>9372</v>
      </c>
      <c r="E2151" s="847" t="s">
        <v>9445</v>
      </c>
      <c r="F2151" s="848" t="s">
        <v>9628</v>
      </c>
      <c r="G2151" s="846" t="s">
        <v>9446</v>
      </c>
      <c r="H2151" s="846" t="s">
        <v>7650</v>
      </c>
      <c r="I2151" s="849">
        <v>0</v>
      </c>
      <c r="J2151" s="849">
        <v>42.51</v>
      </c>
      <c r="K2151" s="849">
        <v>13990</v>
      </c>
      <c r="L2151" s="848" t="s">
        <v>9747</v>
      </c>
      <c r="M2151" s="849">
        <v>0</v>
      </c>
      <c r="N2151" s="849">
        <v>42.505</v>
      </c>
      <c r="O2151" s="849">
        <v>13990</v>
      </c>
      <c r="P2151" s="849">
        <v>0</v>
      </c>
      <c r="Q2151" s="846" t="s">
        <v>6337</v>
      </c>
      <c r="R2151" s="846" t="s">
        <v>10760</v>
      </c>
      <c r="S2151" s="849">
        <v>40</v>
      </c>
      <c r="T2151" s="849">
        <v>13010</v>
      </c>
      <c r="U2151" s="849">
        <v>12900</v>
      </c>
      <c r="V2151" s="849">
        <v>-4675.55</v>
      </c>
      <c r="W2151" s="849">
        <v>-4675.55</v>
      </c>
      <c r="X2151" s="849">
        <v>654109</v>
      </c>
      <c r="Y2151" s="849">
        <v>649433.45</v>
      </c>
      <c r="Z2151" s="850">
        <v>1.0921</v>
      </c>
    </row>
    <row r="2152" s="823" customFormat="1" ht="31.05" hidden="1" customHeight="1" outlineLevel="1" spans="1:26">
      <c r="A2152" s="846" t="s">
        <v>2092</v>
      </c>
      <c r="B2152" s="846" t="s">
        <v>9443</v>
      </c>
      <c r="C2152" s="846" t="s">
        <v>10762</v>
      </c>
      <c r="D2152" s="846" t="s">
        <v>9402</v>
      </c>
      <c r="E2152" s="847" t="s">
        <v>9445</v>
      </c>
      <c r="F2152" s="848" t="s">
        <v>8241</v>
      </c>
      <c r="G2152" s="846" t="s">
        <v>9446</v>
      </c>
      <c r="H2152" s="846" t="s">
        <v>7650</v>
      </c>
      <c r="I2152" s="849">
        <v>2524.8</v>
      </c>
      <c r="J2152" s="849">
        <v>42.08</v>
      </c>
      <c r="K2152" s="849">
        <v>13880</v>
      </c>
      <c r="L2152" s="848" t="s">
        <v>9580</v>
      </c>
      <c r="M2152" s="849">
        <v>0</v>
      </c>
      <c r="N2152" s="849">
        <v>0</v>
      </c>
      <c r="O2152" s="849">
        <v>13940</v>
      </c>
      <c r="P2152" s="849">
        <v>2524.8</v>
      </c>
      <c r="Q2152" s="846" t="s">
        <v>6337</v>
      </c>
      <c r="R2152" s="846" t="s">
        <v>10760</v>
      </c>
      <c r="S2152" s="849">
        <v>40</v>
      </c>
      <c r="T2152" s="849">
        <v>12850</v>
      </c>
      <c r="U2152" s="849">
        <v>12900</v>
      </c>
      <c r="V2152" s="849">
        <v>0</v>
      </c>
      <c r="W2152" s="849">
        <v>2524.8</v>
      </c>
      <c r="X2152" s="849">
        <v>0</v>
      </c>
      <c r="Y2152" s="849">
        <v>2524.8</v>
      </c>
      <c r="Z2152" s="850">
        <v>0.0043</v>
      </c>
    </row>
    <row r="2153" s="823" customFormat="1" ht="31.05" hidden="1" customHeight="1" outlineLevel="1" spans="1:26">
      <c r="A2153" s="846" t="s">
        <v>2092</v>
      </c>
      <c r="B2153" s="846" t="s">
        <v>9443</v>
      </c>
      <c r="C2153" s="846" t="s">
        <v>10763</v>
      </c>
      <c r="D2153" s="846" t="s">
        <v>9393</v>
      </c>
      <c r="E2153" s="847" t="s">
        <v>9445</v>
      </c>
      <c r="F2153" s="848" t="s">
        <v>9621</v>
      </c>
      <c r="G2153" s="846" t="s">
        <v>9446</v>
      </c>
      <c r="H2153" s="846" t="s">
        <v>7650</v>
      </c>
      <c r="I2153" s="849">
        <v>8691</v>
      </c>
      <c r="J2153" s="849">
        <v>43.46</v>
      </c>
      <c r="K2153" s="849">
        <v>13880</v>
      </c>
      <c r="L2153" s="848" t="s">
        <v>9580</v>
      </c>
      <c r="M2153" s="849">
        <v>0</v>
      </c>
      <c r="N2153" s="849">
        <v>43.455</v>
      </c>
      <c r="O2153" s="849">
        <v>14080</v>
      </c>
      <c r="P2153" s="849">
        <v>8691</v>
      </c>
      <c r="Q2153" s="846" t="s">
        <v>6337</v>
      </c>
      <c r="R2153" s="846" t="s">
        <v>10760</v>
      </c>
      <c r="S2153" s="849">
        <v>40</v>
      </c>
      <c r="T2153" s="849">
        <v>12700</v>
      </c>
      <c r="U2153" s="849">
        <v>12900</v>
      </c>
      <c r="V2153" s="849">
        <v>8691</v>
      </c>
      <c r="W2153" s="849">
        <v>17382</v>
      </c>
      <c r="X2153" s="849">
        <v>667500</v>
      </c>
      <c r="Y2153" s="849">
        <v>684882</v>
      </c>
      <c r="Z2153" s="850">
        <v>1.1355</v>
      </c>
    </row>
    <row r="2154" s="823" customFormat="1" ht="31.05" hidden="1" customHeight="1" outlineLevel="1" spans="1:26">
      <c r="A2154" s="846" t="s">
        <v>2092</v>
      </c>
      <c r="B2154" s="846" t="s">
        <v>9443</v>
      </c>
      <c r="C2154" s="846" t="s">
        <v>10763</v>
      </c>
      <c r="D2154" s="846" t="s">
        <v>9393</v>
      </c>
      <c r="E2154" s="847" t="s">
        <v>9445</v>
      </c>
      <c r="F2154" s="848" t="s">
        <v>9621</v>
      </c>
      <c r="G2154" s="846" t="s">
        <v>9446</v>
      </c>
      <c r="H2154" s="846" t="s">
        <v>7650</v>
      </c>
      <c r="I2154" s="849">
        <v>8797.2</v>
      </c>
      <c r="J2154" s="849">
        <v>43.99</v>
      </c>
      <c r="K2154" s="849">
        <v>13880</v>
      </c>
      <c r="L2154" s="848" t="s">
        <v>9580</v>
      </c>
      <c r="M2154" s="849">
        <v>0</v>
      </c>
      <c r="N2154" s="849">
        <v>43.986</v>
      </c>
      <c r="O2154" s="849">
        <v>14080</v>
      </c>
      <c r="P2154" s="849">
        <v>8797.2</v>
      </c>
      <c r="Q2154" s="846" t="s">
        <v>6337</v>
      </c>
      <c r="R2154" s="846" t="s">
        <v>10760</v>
      </c>
      <c r="S2154" s="849">
        <v>40</v>
      </c>
      <c r="T2154" s="849">
        <v>12700</v>
      </c>
      <c r="U2154" s="849">
        <v>12900</v>
      </c>
      <c r="V2154" s="849">
        <v>8797.2</v>
      </c>
      <c r="W2154" s="849">
        <v>17594.4</v>
      </c>
      <c r="X2154" s="849">
        <v>667500</v>
      </c>
      <c r="Y2154" s="849">
        <v>685094.4</v>
      </c>
      <c r="Z2154" s="850">
        <v>1.1221</v>
      </c>
    </row>
    <row r="2155" s="823" customFormat="1" ht="31.05" hidden="1" customHeight="1" outlineLevel="1" spans="1:26">
      <c r="A2155" s="846" t="s">
        <v>2092</v>
      </c>
      <c r="B2155" s="846" t="s">
        <v>9443</v>
      </c>
      <c r="C2155" s="846" t="s">
        <v>10764</v>
      </c>
      <c r="D2155" s="846" t="s">
        <v>9404</v>
      </c>
      <c r="E2155" s="847" t="s">
        <v>9445</v>
      </c>
      <c r="F2155" s="848" t="s">
        <v>8071</v>
      </c>
      <c r="G2155" s="846" t="s">
        <v>9446</v>
      </c>
      <c r="H2155" s="846" t="s">
        <v>7650</v>
      </c>
      <c r="I2155" s="849">
        <v>2161.3</v>
      </c>
      <c r="J2155" s="849">
        <v>43.23</v>
      </c>
      <c r="K2155" s="849">
        <v>13850</v>
      </c>
      <c r="L2155" s="848" t="s">
        <v>9580</v>
      </c>
      <c r="M2155" s="849">
        <v>0</v>
      </c>
      <c r="N2155" s="849">
        <v>0</v>
      </c>
      <c r="O2155" s="849">
        <v>13900</v>
      </c>
      <c r="P2155" s="849">
        <v>2161.3</v>
      </c>
      <c r="Q2155" s="846" t="s">
        <v>6337</v>
      </c>
      <c r="R2155" s="846" t="s">
        <v>10760</v>
      </c>
      <c r="S2155" s="849">
        <v>40</v>
      </c>
      <c r="T2155" s="849">
        <v>12850</v>
      </c>
      <c r="U2155" s="849">
        <v>12900</v>
      </c>
      <c r="V2155" s="849">
        <v>0</v>
      </c>
      <c r="W2155" s="849">
        <v>2161.3</v>
      </c>
      <c r="X2155" s="849">
        <v>10000</v>
      </c>
      <c r="Y2155" s="849">
        <v>12161.3</v>
      </c>
      <c r="Z2155" s="850">
        <v>0.0203</v>
      </c>
    </row>
    <row r="2156" s="823" customFormat="1" ht="31.05" hidden="1" customHeight="1" outlineLevel="1" spans="1:26">
      <c r="A2156" s="846" t="s">
        <v>2092</v>
      </c>
      <c r="B2156" s="846" t="s">
        <v>9443</v>
      </c>
      <c r="C2156" s="846" t="s">
        <v>10764</v>
      </c>
      <c r="D2156" s="846" t="s">
        <v>9404</v>
      </c>
      <c r="E2156" s="847" t="s">
        <v>9445</v>
      </c>
      <c r="F2156" s="848" t="s">
        <v>8071</v>
      </c>
      <c r="G2156" s="846" t="s">
        <v>9446</v>
      </c>
      <c r="H2156" s="846" t="s">
        <v>7650</v>
      </c>
      <c r="I2156" s="849">
        <v>2162.3</v>
      </c>
      <c r="J2156" s="849">
        <v>43.25</v>
      </c>
      <c r="K2156" s="849">
        <v>13850</v>
      </c>
      <c r="L2156" s="848" t="s">
        <v>9580</v>
      </c>
      <c r="M2156" s="849">
        <v>0</v>
      </c>
      <c r="N2156" s="849">
        <v>0</v>
      </c>
      <c r="O2156" s="849">
        <v>13900</v>
      </c>
      <c r="P2156" s="849">
        <v>2162.3</v>
      </c>
      <c r="Q2156" s="846" t="s">
        <v>6337</v>
      </c>
      <c r="R2156" s="846" t="s">
        <v>10760</v>
      </c>
      <c r="S2156" s="849">
        <v>40</v>
      </c>
      <c r="T2156" s="849">
        <v>12850</v>
      </c>
      <c r="U2156" s="849">
        <v>12900</v>
      </c>
      <c r="V2156" s="849">
        <v>0</v>
      </c>
      <c r="W2156" s="849">
        <v>2162.3</v>
      </c>
      <c r="X2156" s="849">
        <v>10000</v>
      </c>
      <c r="Y2156" s="849">
        <v>12162.3</v>
      </c>
      <c r="Z2156" s="850">
        <v>0.0203</v>
      </c>
    </row>
    <row r="2157" s="823" customFormat="1" ht="31.05" hidden="1" customHeight="1" outlineLevel="1" spans="1:26">
      <c r="A2157" s="846" t="s">
        <v>2092</v>
      </c>
      <c r="B2157" s="846" t="s">
        <v>9443</v>
      </c>
      <c r="C2157" s="846" t="s">
        <v>10764</v>
      </c>
      <c r="D2157" s="846" t="s">
        <v>9404</v>
      </c>
      <c r="E2157" s="847" t="s">
        <v>9445</v>
      </c>
      <c r="F2157" s="848" t="s">
        <v>8071</v>
      </c>
      <c r="G2157" s="846" t="s">
        <v>9446</v>
      </c>
      <c r="H2157" s="846" t="s">
        <v>7650</v>
      </c>
      <c r="I2157" s="849">
        <v>2155.55</v>
      </c>
      <c r="J2157" s="849">
        <v>43.11</v>
      </c>
      <c r="K2157" s="849">
        <v>13850</v>
      </c>
      <c r="L2157" s="848" t="s">
        <v>9580</v>
      </c>
      <c r="M2157" s="849">
        <v>0</v>
      </c>
      <c r="N2157" s="849">
        <v>0</v>
      </c>
      <c r="O2157" s="849">
        <v>13900</v>
      </c>
      <c r="P2157" s="849">
        <v>2155.55</v>
      </c>
      <c r="Q2157" s="846" t="s">
        <v>6337</v>
      </c>
      <c r="R2157" s="846" t="s">
        <v>10760</v>
      </c>
      <c r="S2157" s="849">
        <v>40</v>
      </c>
      <c r="T2157" s="849">
        <v>12850</v>
      </c>
      <c r="U2157" s="849">
        <v>12900</v>
      </c>
      <c r="V2157" s="849">
        <v>0</v>
      </c>
      <c r="W2157" s="849">
        <v>2155.55</v>
      </c>
      <c r="X2157" s="849">
        <v>10000</v>
      </c>
      <c r="Y2157" s="849">
        <v>12155.55</v>
      </c>
      <c r="Z2157" s="850">
        <v>0.0204</v>
      </c>
    </row>
    <row r="2158" s="823" customFormat="1" ht="31.05" hidden="1" customHeight="1" outlineLevel="1" spans="1:26">
      <c r="A2158" s="846" t="s">
        <v>2092</v>
      </c>
      <c r="B2158" s="846" t="s">
        <v>9443</v>
      </c>
      <c r="C2158" s="846" t="s">
        <v>10764</v>
      </c>
      <c r="D2158" s="846" t="s">
        <v>9404</v>
      </c>
      <c r="E2158" s="847" t="s">
        <v>9445</v>
      </c>
      <c r="F2158" s="848" t="s">
        <v>8071</v>
      </c>
      <c r="G2158" s="846" t="s">
        <v>9446</v>
      </c>
      <c r="H2158" s="846" t="s">
        <v>7650</v>
      </c>
      <c r="I2158" s="849">
        <v>2151.1</v>
      </c>
      <c r="J2158" s="849">
        <v>43.02</v>
      </c>
      <c r="K2158" s="849">
        <v>13850</v>
      </c>
      <c r="L2158" s="848" t="s">
        <v>9580</v>
      </c>
      <c r="M2158" s="849">
        <v>0</v>
      </c>
      <c r="N2158" s="849">
        <v>0</v>
      </c>
      <c r="O2158" s="849">
        <v>13900</v>
      </c>
      <c r="P2158" s="849">
        <v>2151.1</v>
      </c>
      <c r="Q2158" s="846" t="s">
        <v>6337</v>
      </c>
      <c r="R2158" s="846" t="s">
        <v>10760</v>
      </c>
      <c r="S2158" s="849">
        <v>40</v>
      </c>
      <c r="T2158" s="849">
        <v>12850</v>
      </c>
      <c r="U2158" s="849">
        <v>12900</v>
      </c>
      <c r="V2158" s="849">
        <v>0</v>
      </c>
      <c r="W2158" s="849">
        <v>2151.1</v>
      </c>
      <c r="X2158" s="849">
        <v>10000</v>
      </c>
      <c r="Y2158" s="849">
        <v>12151.1</v>
      </c>
      <c r="Z2158" s="850">
        <v>0.0204</v>
      </c>
    </row>
    <row r="2159" s="823" customFormat="1" ht="31.05" hidden="1" customHeight="1" outlineLevel="1" spans="1:26">
      <c r="A2159" s="846" t="s">
        <v>2092</v>
      </c>
      <c r="B2159" s="846" t="s">
        <v>9443</v>
      </c>
      <c r="C2159" s="846" t="s">
        <v>10764</v>
      </c>
      <c r="D2159" s="846" t="s">
        <v>9404</v>
      </c>
      <c r="E2159" s="847" t="s">
        <v>9445</v>
      </c>
      <c r="F2159" s="848" t="s">
        <v>8071</v>
      </c>
      <c r="G2159" s="846" t="s">
        <v>9446</v>
      </c>
      <c r="H2159" s="846" t="s">
        <v>7650</v>
      </c>
      <c r="I2159" s="849">
        <v>2168.45</v>
      </c>
      <c r="J2159" s="849">
        <v>43.37</v>
      </c>
      <c r="K2159" s="849">
        <v>13850</v>
      </c>
      <c r="L2159" s="848" t="s">
        <v>9580</v>
      </c>
      <c r="M2159" s="849">
        <v>0</v>
      </c>
      <c r="N2159" s="849">
        <v>0</v>
      </c>
      <c r="O2159" s="849">
        <v>13900</v>
      </c>
      <c r="P2159" s="849">
        <v>2168.45</v>
      </c>
      <c r="Q2159" s="846" t="s">
        <v>6337</v>
      </c>
      <c r="R2159" s="846" t="s">
        <v>10760</v>
      </c>
      <c r="S2159" s="849">
        <v>40</v>
      </c>
      <c r="T2159" s="849">
        <v>12850</v>
      </c>
      <c r="U2159" s="849">
        <v>12900</v>
      </c>
      <c r="V2159" s="849">
        <v>0</v>
      </c>
      <c r="W2159" s="849">
        <v>2168.45</v>
      </c>
      <c r="X2159" s="849">
        <v>10000</v>
      </c>
      <c r="Y2159" s="849">
        <v>12168.45</v>
      </c>
      <c r="Z2159" s="850">
        <v>0.0203</v>
      </c>
    </row>
    <row r="2160" s="823" customFormat="1" ht="31.05" hidden="1" customHeight="1" outlineLevel="1" spans="1:26">
      <c r="A2160" s="846" t="s">
        <v>2092</v>
      </c>
      <c r="B2160" s="846" t="s">
        <v>9443</v>
      </c>
      <c r="C2160" s="846" t="s">
        <v>10764</v>
      </c>
      <c r="D2160" s="846" t="s">
        <v>9404</v>
      </c>
      <c r="E2160" s="847" t="s">
        <v>9445</v>
      </c>
      <c r="F2160" s="848" t="s">
        <v>8071</v>
      </c>
      <c r="G2160" s="846" t="s">
        <v>9446</v>
      </c>
      <c r="H2160" s="846" t="s">
        <v>7650</v>
      </c>
      <c r="I2160" s="849">
        <v>2172.9</v>
      </c>
      <c r="J2160" s="849">
        <v>43.46</v>
      </c>
      <c r="K2160" s="849">
        <v>13850</v>
      </c>
      <c r="L2160" s="848" t="s">
        <v>9580</v>
      </c>
      <c r="M2160" s="849">
        <v>0</v>
      </c>
      <c r="N2160" s="849">
        <v>0</v>
      </c>
      <c r="O2160" s="849">
        <v>13900</v>
      </c>
      <c r="P2160" s="849">
        <v>2172.9</v>
      </c>
      <c r="Q2160" s="846" t="s">
        <v>6337</v>
      </c>
      <c r="R2160" s="846" t="s">
        <v>10760</v>
      </c>
      <c r="S2160" s="849">
        <v>40</v>
      </c>
      <c r="T2160" s="849">
        <v>12850</v>
      </c>
      <c r="U2160" s="849">
        <v>12900</v>
      </c>
      <c r="V2160" s="849">
        <v>0</v>
      </c>
      <c r="W2160" s="849">
        <v>2172.9</v>
      </c>
      <c r="X2160" s="849">
        <v>10000</v>
      </c>
      <c r="Y2160" s="849">
        <v>12172.9</v>
      </c>
      <c r="Z2160" s="850">
        <v>0.0202</v>
      </c>
    </row>
    <row r="2161" s="823" customFormat="1" ht="31.05" hidden="1" customHeight="1" outlineLevel="1" spans="1:26">
      <c r="A2161" s="846" t="s">
        <v>2092</v>
      </c>
      <c r="B2161" s="846" t="s">
        <v>9443</v>
      </c>
      <c r="C2161" s="846" t="s">
        <v>10764</v>
      </c>
      <c r="D2161" s="846" t="s">
        <v>9404</v>
      </c>
      <c r="E2161" s="847" t="s">
        <v>9445</v>
      </c>
      <c r="F2161" s="848" t="s">
        <v>8071</v>
      </c>
      <c r="G2161" s="846" t="s">
        <v>9446</v>
      </c>
      <c r="H2161" s="846" t="s">
        <v>7650</v>
      </c>
      <c r="I2161" s="849">
        <v>2183.8</v>
      </c>
      <c r="J2161" s="849">
        <v>43.68</v>
      </c>
      <c r="K2161" s="849">
        <v>13850</v>
      </c>
      <c r="L2161" s="848" t="s">
        <v>9580</v>
      </c>
      <c r="M2161" s="849">
        <v>0</v>
      </c>
      <c r="N2161" s="849">
        <v>0</v>
      </c>
      <c r="O2161" s="849">
        <v>13900</v>
      </c>
      <c r="P2161" s="849">
        <v>2183.8</v>
      </c>
      <c r="Q2161" s="846" t="s">
        <v>6337</v>
      </c>
      <c r="R2161" s="846" t="s">
        <v>10760</v>
      </c>
      <c r="S2161" s="849">
        <v>40</v>
      </c>
      <c r="T2161" s="849">
        <v>12850</v>
      </c>
      <c r="U2161" s="849">
        <v>12900</v>
      </c>
      <c r="V2161" s="849">
        <v>0</v>
      </c>
      <c r="W2161" s="849">
        <v>2183.8</v>
      </c>
      <c r="X2161" s="849">
        <v>10000</v>
      </c>
      <c r="Y2161" s="849">
        <v>12183.8</v>
      </c>
      <c r="Z2161" s="850">
        <v>0.0201</v>
      </c>
    </row>
    <row r="2162" s="823" customFormat="1" ht="31.05" hidden="1" customHeight="1" outlineLevel="1" spans="1:26">
      <c r="A2162" s="846" t="s">
        <v>2092</v>
      </c>
      <c r="B2162" s="846" t="s">
        <v>9443</v>
      </c>
      <c r="C2162" s="846" t="s">
        <v>10764</v>
      </c>
      <c r="D2162" s="846" t="s">
        <v>9404</v>
      </c>
      <c r="E2162" s="847" t="s">
        <v>9445</v>
      </c>
      <c r="F2162" s="848" t="s">
        <v>8071</v>
      </c>
      <c r="G2162" s="846" t="s">
        <v>9446</v>
      </c>
      <c r="H2162" s="846" t="s">
        <v>7650</v>
      </c>
      <c r="I2162" s="849">
        <v>2163.5</v>
      </c>
      <c r="J2162" s="849">
        <v>43.27</v>
      </c>
      <c r="K2162" s="849">
        <v>13850</v>
      </c>
      <c r="L2162" s="848" t="s">
        <v>9580</v>
      </c>
      <c r="M2162" s="849">
        <v>0</v>
      </c>
      <c r="N2162" s="849">
        <v>0</v>
      </c>
      <c r="O2162" s="849">
        <v>13900</v>
      </c>
      <c r="P2162" s="849">
        <v>2163.5</v>
      </c>
      <c r="Q2162" s="846" t="s">
        <v>6337</v>
      </c>
      <c r="R2162" s="846" t="s">
        <v>10760</v>
      </c>
      <c r="S2162" s="849">
        <v>40</v>
      </c>
      <c r="T2162" s="849">
        <v>12850</v>
      </c>
      <c r="U2162" s="849">
        <v>12900</v>
      </c>
      <c r="V2162" s="849">
        <v>0</v>
      </c>
      <c r="W2162" s="849">
        <v>2163.5</v>
      </c>
      <c r="X2162" s="849">
        <v>10000</v>
      </c>
      <c r="Y2162" s="849">
        <v>12163.5</v>
      </c>
      <c r="Z2162" s="850">
        <v>0.0203</v>
      </c>
    </row>
    <row r="2163" s="823" customFormat="1" ht="31.05" hidden="1" customHeight="1" outlineLevel="1" spans="1:26">
      <c r="A2163" s="846" t="s">
        <v>2092</v>
      </c>
      <c r="B2163" s="846" t="s">
        <v>9443</v>
      </c>
      <c r="C2163" s="846" t="s">
        <v>10764</v>
      </c>
      <c r="D2163" s="846" t="s">
        <v>9404</v>
      </c>
      <c r="E2163" s="847" t="s">
        <v>9445</v>
      </c>
      <c r="F2163" s="848" t="s">
        <v>8071</v>
      </c>
      <c r="G2163" s="846" t="s">
        <v>9446</v>
      </c>
      <c r="H2163" s="846" t="s">
        <v>7650</v>
      </c>
      <c r="I2163" s="849">
        <v>2177.65</v>
      </c>
      <c r="J2163" s="849">
        <v>43.55</v>
      </c>
      <c r="K2163" s="849">
        <v>13850</v>
      </c>
      <c r="L2163" s="848" t="s">
        <v>9580</v>
      </c>
      <c r="M2163" s="849">
        <v>0</v>
      </c>
      <c r="N2163" s="849">
        <v>0</v>
      </c>
      <c r="O2163" s="849">
        <v>13900</v>
      </c>
      <c r="P2163" s="849">
        <v>2177.65</v>
      </c>
      <c r="Q2163" s="846" t="s">
        <v>6337</v>
      </c>
      <c r="R2163" s="846" t="s">
        <v>10760</v>
      </c>
      <c r="S2163" s="849">
        <v>40</v>
      </c>
      <c r="T2163" s="849">
        <v>12850</v>
      </c>
      <c r="U2163" s="849">
        <v>12900</v>
      </c>
      <c r="V2163" s="849">
        <v>0</v>
      </c>
      <c r="W2163" s="849">
        <v>2177.65</v>
      </c>
      <c r="X2163" s="849">
        <v>10000</v>
      </c>
      <c r="Y2163" s="849">
        <v>12177.65</v>
      </c>
      <c r="Z2163" s="850">
        <v>0.0202</v>
      </c>
    </row>
    <row r="2164" s="823" customFormat="1" ht="31.05" hidden="1" customHeight="1" outlineLevel="1" spans="1:26">
      <c r="A2164" s="846" t="s">
        <v>2092</v>
      </c>
      <c r="B2164" s="846" t="s">
        <v>9443</v>
      </c>
      <c r="C2164" s="846" t="s">
        <v>10764</v>
      </c>
      <c r="D2164" s="846" t="s">
        <v>9404</v>
      </c>
      <c r="E2164" s="847" t="s">
        <v>9445</v>
      </c>
      <c r="F2164" s="848" t="s">
        <v>8071</v>
      </c>
      <c r="G2164" s="846" t="s">
        <v>9446</v>
      </c>
      <c r="H2164" s="846" t="s">
        <v>7650</v>
      </c>
      <c r="I2164" s="849">
        <v>2162.65</v>
      </c>
      <c r="J2164" s="849">
        <v>43.25</v>
      </c>
      <c r="K2164" s="849">
        <v>13850</v>
      </c>
      <c r="L2164" s="848" t="s">
        <v>9580</v>
      </c>
      <c r="M2164" s="849">
        <v>0</v>
      </c>
      <c r="N2164" s="849">
        <v>0</v>
      </c>
      <c r="O2164" s="849">
        <v>13900</v>
      </c>
      <c r="P2164" s="849">
        <v>2162.65</v>
      </c>
      <c r="Q2164" s="846" t="s">
        <v>6337</v>
      </c>
      <c r="R2164" s="846" t="s">
        <v>10760</v>
      </c>
      <c r="S2164" s="849">
        <v>40</v>
      </c>
      <c r="T2164" s="849">
        <v>12850</v>
      </c>
      <c r="U2164" s="849">
        <v>12900</v>
      </c>
      <c r="V2164" s="849">
        <v>0</v>
      </c>
      <c r="W2164" s="849">
        <v>2162.65</v>
      </c>
      <c r="X2164" s="849">
        <v>0</v>
      </c>
      <c r="Y2164" s="849">
        <v>2162.65</v>
      </c>
      <c r="Z2164" s="850">
        <v>0.0036</v>
      </c>
    </row>
    <row r="2165" s="823" customFormat="1" ht="31.05" hidden="1" customHeight="1" outlineLevel="1" spans="1:26">
      <c r="A2165" s="846" t="s">
        <v>2092</v>
      </c>
      <c r="B2165" s="846" t="s">
        <v>9443</v>
      </c>
      <c r="C2165" s="846" t="s">
        <v>10764</v>
      </c>
      <c r="D2165" s="846" t="s">
        <v>9404</v>
      </c>
      <c r="E2165" s="847" t="s">
        <v>9445</v>
      </c>
      <c r="F2165" s="848" t="s">
        <v>8071</v>
      </c>
      <c r="G2165" s="846" t="s">
        <v>9446</v>
      </c>
      <c r="H2165" s="846" t="s">
        <v>7650</v>
      </c>
      <c r="I2165" s="849">
        <v>2156.35</v>
      </c>
      <c r="J2165" s="849">
        <v>43.13</v>
      </c>
      <c r="K2165" s="849">
        <v>13850</v>
      </c>
      <c r="L2165" s="848" t="s">
        <v>9580</v>
      </c>
      <c r="M2165" s="849">
        <v>0</v>
      </c>
      <c r="N2165" s="849">
        <v>0</v>
      </c>
      <c r="O2165" s="849">
        <v>13900</v>
      </c>
      <c r="P2165" s="849">
        <v>2156.35</v>
      </c>
      <c r="Q2165" s="846" t="s">
        <v>6337</v>
      </c>
      <c r="R2165" s="846" t="s">
        <v>10760</v>
      </c>
      <c r="S2165" s="849">
        <v>40</v>
      </c>
      <c r="T2165" s="849">
        <v>12850</v>
      </c>
      <c r="U2165" s="849">
        <v>12900</v>
      </c>
      <c r="V2165" s="849">
        <v>0</v>
      </c>
      <c r="W2165" s="849">
        <v>2156.35</v>
      </c>
      <c r="X2165" s="849">
        <v>0</v>
      </c>
      <c r="Y2165" s="849">
        <v>2156.35</v>
      </c>
      <c r="Z2165" s="850">
        <v>0.0036</v>
      </c>
    </row>
    <row r="2166" s="823" customFormat="1" ht="31.05" hidden="1" customHeight="1" outlineLevel="1" spans="1:26">
      <c r="A2166" s="846" t="s">
        <v>2092</v>
      </c>
      <c r="B2166" s="846" t="s">
        <v>9443</v>
      </c>
      <c r="C2166" s="846" t="s">
        <v>10764</v>
      </c>
      <c r="D2166" s="846" t="s">
        <v>9404</v>
      </c>
      <c r="E2166" s="847" t="s">
        <v>9445</v>
      </c>
      <c r="F2166" s="848" t="s">
        <v>8071</v>
      </c>
      <c r="G2166" s="846" t="s">
        <v>9446</v>
      </c>
      <c r="H2166" s="846" t="s">
        <v>7650</v>
      </c>
      <c r="I2166" s="849">
        <v>2162.5</v>
      </c>
      <c r="J2166" s="849">
        <v>43.25</v>
      </c>
      <c r="K2166" s="849">
        <v>13850</v>
      </c>
      <c r="L2166" s="848" t="s">
        <v>9580</v>
      </c>
      <c r="M2166" s="849">
        <v>0</v>
      </c>
      <c r="N2166" s="849">
        <v>0</v>
      </c>
      <c r="O2166" s="849">
        <v>13900</v>
      </c>
      <c r="P2166" s="849">
        <v>2162.5</v>
      </c>
      <c r="Q2166" s="846" t="s">
        <v>6337</v>
      </c>
      <c r="R2166" s="846" t="s">
        <v>10760</v>
      </c>
      <c r="S2166" s="849">
        <v>40</v>
      </c>
      <c r="T2166" s="849">
        <v>12850</v>
      </c>
      <c r="U2166" s="849">
        <v>12900</v>
      </c>
      <c r="V2166" s="849">
        <v>0</v>
      </c>
      <c r="W2166" s="849">
        <v>2162.5</v>
      </c>
      <c r="X2166" s="849">
        <v>0</v>
      </c>
      <c r="Y2166" s="849">
        <v>2162.5</v>
      </c>
      <c r="Z2166" s="850">
        <v>0.0036</v>
      </c>
    </row>
    <row r="2167" s="823" customFormat="1" ht="31.05" hidden="1" customHeight="1" outlineLevel="1" spans="1:26">
      <c r="A2167" s="846" t="s">
        <v>2092</v>
      </c>
      <c r="B2167" s="846" t="s">
        <v>9443</v>
      </c>
      <c r="C2167" s="846" t="s">
        <v>10764</v>
      </c>
      <c r="D2167" s="846" t="s">
        <v>9404</v>
      </c>
      <c r="E2167" s="847" t="s">
        <v>9445</v>
      </c>
      <c r="F2167" s="848" t="s">
        <v>8071</v>
      </c>
      <c r="G2167" s="846" t="s">
        <v>9446</v>
      </c>
      <c r="H2167" s="846" t="s">
        <v>7650</v>
      </c>
      <c r="I2167" s="849">
        <v>2149.1</v>
      </c>
      <c r="J2167" s="849">
        <v>42.98</v>
      </c>
      <c r="K2167" s="849">
        <v>13850</v>
      </c>
      <c r="L2167" s="848" t="s">
        <v>9580</v>
      </c>
      <c r="M2167" s="849">
        <v>0</v>
      </c>
      <c r="N2167" s="849">
        <v>0</v>
      </c>
      <c r="O2167" s="849">
        <v>13900</v>
      </c>
      <c r="P2167" s="849">
        <v>2149.1</v>
      </c>
      <c r="Q2167" s="846" t="s">
        <v>6337</v>
      </c>
      <c r="R2167" s="846" t="s">
        <v>10760</v>
      </c>
      <c r="S2167" s="849">
        <v>40</v>
      </c>
      <c r="T2167" s="849">
        <v>12850</v>
      </c>
      <c r="U2167" s="849">
        <v>12900</v>
      </c>
      <c r="V2167" s="849">
        <v>0</v>
      </c>
      <c r="W2167" s="849">
        <v>2149.1</v>
      </c>
      <c r="X2167" s="849">
        <v>0</v>
      </c>
      <c r="Y2167" s="849">
        <v>2149.1</v>
      </c>
      <c r="Z2167" s="850">
        <v>0.0036</v>
      </c>
    </row>
    <row r="2168" s="823" customFormat="1" ht="31.05" hidden="1" customHeight="1" outlineLevel="1" spans="1:26">
      <c r="A2168" s="846" t="s">
        <v>2092</v>
      </c>
      <c r="B2168" s="846" t="s">
        <v>9443</v>
      </c>
      <c r="C2168" s="846" t="s">
        <v>10765</v>
      </c>
      <c r="D2168" s="846" t="s">
        <v>9404</v>
      </c>
      <c r="E2168" s="847" t="s">
        <v>9445</v>
      </c>
      <c r="F2168" s="848" t="s">
        <v>9628</v>
      </c>
      <c r="G2168" s="846" t="s">
        <v>9446</v>
      </c>
      <c r="H2168" s="846" t="s">
        <v>7650</v>
      </c>
      <c r="I2168" s="849">
        <v>2094.15</v>
      </c>
      <c r="J2168" s="849">
        <v>41.88</v>
      </c>
      <c r="K2168" s="849">
        <v>13850</v>
      </c>
      <c r="L2168" s="848" t="s">
        <v>9580</v>
      </c>
      <c r="M2168" s="849">
        <v>0</v>
      </c>
      <c r="N2168" s="849">
        <v>0</v>
      </c>
      <c r="O2168" s="849">
        <v>13900</v>
      </c>
      <c r="P2168" s="849">
        <v>2094.15</v>
      </c>
      <c r="Q2168" s="846" t="s">
        <v>6337</v>
      </c>
      <c r="R2168" s="846" t="s">
        <v>10760</v>
      </c>
      <c r="S2168" s="849">
        <v>40</v>
      </c>
      <c r="T2168" s="849">
        <v>12850</v>
      </c>
      <c r="U2168" s="849">
        <v>12900</v>
      </c>
      <c r="V2168" s="849">
        <v>0</v>
      </c>
      <c r="W2168" s="849">
        <v>2094.15</v>
      </c>
      <c r="X2168" s="849">
        <v>0</v>
      </c>
      <c r="Y2168" s="849">
        <v>2094.15</v>
      </c>
      <c r="Z2168" s="850">
        <v>0.0036</v>
      </c>
    </row>
    <row r="2169" s="823" customFormat="1" ht="31.05" hidden="1" customHeight="1" outlineLevel="1" spans="1:26">
      <c r="A2169" s="846" t="s">
        <v>2092</v>
      </c>
      <c r="B2169" s="846" t="s">
        <v>9443</v>
      </c>
      <c r="C2169" s="846" t="s">
        <v>10766</v>
      </c>
      <c r="D2169" s="846" t="s">
        <v>9376</v>
      </c>
      <c r="E2169" s="847" t="s">
        <v>9445</v>
      </c>
      <c r="F2169" s="848" t="s">
        <v>8187</v>
      </c>
      <c r="G2169" s="846" t="s">
        <v>9446</v>
      </c>
      <c r="H2169" s="846" t="s">
        <v>7650</v>
      </c>
      <c r="I2169" s="849">
        <v>21507</v>
      </c>
      <c r="J2169" s="849">
        <v>43.01</v>
      </c>
      <c r="K2169" s="849">
        <v>14100</v>
      </c>
      <c r="L2169" s="848" t="s">
        <v>9599</v>
      </c>
      <c r="M2169" s="849">
        <v>0</v>
      </c>
      <c r="N2169" s="849">
        <v>0</v>
      </c>
      <c r="O2169" s="849">
        <v>14600</v>
      </c>
      <c r="P2169" s="849">
        <v>21507</v>
      </c>
      <c r="Q2169" s="846" t="s">
        <v>6337</v>
      </c>
      <c r="R2169" s="846" t="s">
        <v>10760</v>
      </c>
      <c r="S2169" s="849">
        <v>40</v>
      </c>
      <c r="T2169" s="849">
        <v>12920</v>
      </c>
      <c r="U2169" s="849">
        <v>13420</v>
      </c>
      <c r="V2169" s="849">
        <v>0</v>
      </c>
      <c r="W2169" s="849">
        <v>21507</v>
      </c>
      <c r="X2169" s="849">
        <v>50000</v>
      </c>
      <c r="Y2169" s="849">
        <v>71507</v>
      </c>
      <c r="Z2169" s="850">
        <v>0.1179</v>
      </c>
    </row>
    <row r="2170" s="823" customFormat="1" ht="31.05" hidden="1" customHeight="1" outlineLevel="1" spans="1:26">
      <c r="A2170" s="846" t="s">
        <v>2092</v>
      </c>
      <c r="B2170" s="846" t="s">
        <v>9443</v>
      </c>
      <c r="C2170" s="846" t="s">
        <v>10766</v>
      </c>
      <c r="D2170" s="846" t="s">
        <v>9376</v>
      </c>
      <c r="E2170" s="847" t="s">
        <v>9445</v>
      </c>
      <c r="F2170" s="848" t="s">
        <v>8187</v>
      </c>
      <c r="G2170" s="846" t="s">
        <v>9446</v>
      </c>
      <c r="H2170" s="846" t="s">
        <v>7650</v>
      </c>
      <c r="I2170" s="849">
        <v>21469</v>
      </c>
      <c r="J2170" s="849">
        <v>42.94</v>
      </c>
      <c r="K2170" s="849">
        <v>14100</v>
      </c>
      <c r="L2170" s="848" t="s">
        <v>9599</v>
      </c>
      <c r="M2170" s="849">
        <v>0</v>
      </c>
      <c r="N2170" s="849">
        <v>0</v>
      </c>
      <c r="O2170" s="849">
        <v>14600</v>
      </c>
      <c r="P2170" s="849">
        <v>21469</v>
      </c>
      <c r="Q2170" s="846" t="s">
        <v>6337</v>
      </c>
      <c r="R2170" s="846" t="s">
        <v>10760</v>
      </c>
      <c r="S2170" s="849">
        <v>40</v>
      </c>
      <c r="T2170" s="849">
        <v>12920</v>
      </c>
      <c r="U2170" s="849">
        <v>13420</v>
      </c>
      <c r="V2170" s="849">
        <v>0</v>
      </c>
      <c r="W2170" s="849">
        <v>21469</v>
      </c>
      <c r="X2170" s="849">
        <v>50000</v>
      </c>
      <c r="Y2170" s="849">
        <v>71469</v>
      </c>
      <c r="Z2170" s="850">
        <v>0.118</v>
      </c>
    </row>
    <row r="2171" s="823" customFormat="1" ht="31.05" hidden="1" customHeight="1" outlineLevel="1" spans="1:26">
      <c r="A2171" s="846" t="s">
        <v>2092</v>
      </c>
      <c r="B2171" s="846" t="s">
        <v>9443</v>
      </c>
      <c r="C2171" s="846" t="s">
        <v>10766</v>
      </c>
      <c r="D2171" s="846" t="s">
        <v>9376</v>
      </c>
      <c r="E2171" s="847" t="s">
        <v>9445</v>
      </c>
      <c r="F2171" s="848" t="s">
        <v>8187</v>
      </c>
      <c r="G2171" s="846" t="s">
        <v>9446</v>
      </c>
      <c r="H2171" s="846" t="s">
        <v>7650</v>
      </c>
      <c r="I2171" s="849">
        <v>21353</v>
      </c>
      <c r="J2171" s="849">
        <v>42.71</v>
      </c>
      <c r="K2171" s="849">
        <v>14100</v>
      </c>
      <c r="L2171" s="848" t="s">
        <v>9599</v>
      </c>
      <c r="M2171" s="849">
        <v>0</v>
      </c>
      <c r="N2171" s="849">
        <v>0</v>
      </c>
      <c r="O2171" s="849">
        <v>14600</v>
      </c>
      <c r="P2171" s="849">
        <v>21353</v>
      </c>
      <c r="Q2171" s="846" t="s">
        <v>6337</v>
      </c>
      <c r="R2171" s="846" t="s">
        <v>10760</v>
      </c>
      <c r="S2171" s="849">
        <v>40</v>
      </c>
      <c r="T2171" s="849">
        <v>12920</v>
      </c>
      <c r="U2171" s="849">
        <v>13420</v>
      </c>
      <c r="V2171" s="849">
        <v>0</v>
      </c>
      <c r="W2171" s="849">
        <v>21353</v>
      </c>
      <c r="X2171" s="849">
        <v>50000</v>
      </c>
      <c r="Y2171" s="849">
        <v>71353</v>
      </c>
      <c r="Z2171" s="850">
        <v>0.1185</v>
      </c>
    </row>
    <row r="2172" s="823" customFormat="1" ht="31.05" hidden="1" customHeight="1" outlineLevel="1" spans="1:26">
      <c r="A2172" s="846" t="s">
        <v>2092</v>
      </c>
      <c r="B2172" s="846" t="s">
        <v>9443</v>
      </c>
      <c r="C2172" s="846" t="s">
        <v>10766</v>
      </c>
      <c r="D2172" s="846" t="s">
        <v>9376</v>
      </c>
      <c r="E2172" s="847" t="s">
        <v>9445</v>
      </c>
      <c r="F2172" s="848" t="s">
        <v>8187</v>
      </c>
      <c r="G2172" s="846" t="s">
        <v>9446</v>
      </c>
      <c r="H2172" s="846" t="s">
        <v>7650</v>
      </c>
      <c r="I2172" s="849">
        <v>21352.5</v>
      </c>
      <c r="J2172" s="849">
        <v>42.71</v>
      </c>
      <c r="K2172" s="849">
        <v>14100</v>
      </c>
      <c r="L2172" s="848" t="s">
        <v>9599</v>
      </c>
      <c r="M2172" s="849">
        <v>0</v>
      </c>
      <c r="N2172" s="849">
        <v>0</v>
      </c>
      <c r="O2172" s="849">
        <v>14600</v>
      </c>
      <c r="P2172" s="849">
        <v>21352.5</v>
      </c>
      <c r="Q2172" s="846" t="s">
        <v>6337</v>
      </c>
      <c r="R2172" s="846" t="s">
        <v>10760</v>
      </c>
      <c r="S2172" s="849">
        <v>40</v>
      </c>
      <c r="T2172" s="849">
        <v>12920</v>
      </c>
      <c r="U2172" s="849">
        <v>13420</v>
      </c>
      <c r="V2172" s="849">
        <v>0</v>
      </c>
      <c r="W2172" s="849">
        <v>21352.5</v>
      </c>
      <c r="X2172" s="849">
        <v>50000</v>
      </c>
      <c r="Y2172" s="849">
        <v>71352.5</v>
      </c>
      <c r="Z2172" s="850">
        <v>0.1185</v>
      </c>
    </row>
    <row r="2173" s="823" customFormat="1" ht="31.05" hidden="1" customHeight="1" outlineLevel="1" spans="1:26">
      <c r="A2173" s="846" t="s">
        <v>2092</v>
      </c>
      <c r="B2173" s="846" t="s">
        <v>9443</v>
      </c>
      <c r="C2173" s="846" t="s">
        <v>10766</v>
      </c>
      <c r="D2173" s="846" t="s">
        <v>9376</v>
      </c>
      <c r="E2173" s="847" t="s">
        <v>9445</v>
      </c>
      <c r="F2173" s="848" t="s">
        <v>8187</v>
      </c>
      <c r="G2173" s="846" t="s">
        <v>9446</v>
      </c>
      <c r="H2173" s="846" t="s">
        <v>7650</v>
      </c>
      <c r="I2173" s="849">
        <v>21548</v>
      </c>
      <c r="J2173" s="849">
        <v>43.1</v>
      </c>
      <c r="K2173" s="849">
        <v>14100</v>
      </c>
      <c r="L2173" s="848" t="s">
        <v>9599</v>
      </c>
      <c r="M2173" s="849">
        <v>0</v>
      </c>
      <c r="N2173" s="849">
        <v>0</v>
      </c>
      <c r="O2173" s="849">
        <v>14600</v>
      </c>
      <c r="P2173" s="849">
        <v>21548</v>
      </c>
      <c r="Q2173" s="846" t="s">
        <v>6337</v>
      </c>
      <c r="R2173" s="846" t="s">
        <v>10760</v>
      </c>
      <c r="S2173" s="849">
        <v>40</v>
      </c>
      <c r="T2173" s="849">
        <v>12920</v>
      </c>
      <c r="U2173" s="849">
        <v>13420</v>
      </c>
      <c r="V2173" s="849">
        <v>0</v>
      </c>
      <c r="W2173" s="849">
        <v>21548</v>
      </c>
      <c r="X2173" s="849">
        <v>50000</v>
      </c>
      <c r="Y2173" s="849">
        <v>71548</v>
      </c>
      <c r="Z2173" s="850">
        <v>0.1177</v>
      </c>
    </row>
    <row r="2174" s="823" customFormat="1" ht="31.05" hidden="1" customHeight="1" outlineLevel="1" spans="1:26">
      <c r="A2174" s="846" t="s">
        <v>2092</v>
      </c>
      <c r="B2174" s="846" t="s">
        <v>9443</v>
      </c>
      <c r="C2174" s="846" t="s">
        <v>10766</v>
      </c>
      <c r="D2174" s="846" t="s">
        <v>9376</v>
      </c>
      <c r="E2174" s="847" t="s">
        <v>9445</v>
      </c>
      <c r="F2174" s="848" t="s">
        <v>8187</v>
      </c>
      <c r="G2174" s="846" t="s">
        <v>9446</v>
      </c>
      <c r="H2174" s="846" t="s">
        <v>7650</v>
      </c>
      <c r="I2174" s="849">
        <v>21605</v>
      </c>
      <c r="J2174" s="849">
        <v>43.21</v>
      </c>
      <c r="K2174" s="849">
        <v>14100</v>
      </c>
      <c r="L2174" s="848" t="s">
        <v>9599</v>
      </c>
      <c r="M2174" s="849">
        <v>0</v>
      </c>
      <c r="N2174" s="849">
        <v>0</v>
      </c>
      <c r="O2174" s="849">
        <v>14600</v>
      </c>
      <c r="P2174" s="849">
        <v>21605</v>
      </c>
      <c r="Q2174" s="846" t="s">
        <v>6337</v>
      </c>
      <c r="R2174" s="846" t="s">
        <v>10760</v>
      </c>
      <c r="S2174" s="849">
        <v>40</v>
      </c>
      <c r="T2174" s="849">
        <v>12920</v>
      </c>
      <c r="U2174" s="849">
        <v>13420</v>
      </c>
      <c r="V2174" s="849">
        <v>0</v>
      </c>
      <c r="W2174" s="849">
        <v>21605</v>
      </c>
      <c r="X2174" s="849">
        <v>50000</v>
      </c>
      <c r="Y2174" s="849">
        <v>71605</v>
      </c>
      <c r="Z2174" s="850">
        <v>0.1175</v>
      </c>
    </row>
    <row r="2175" s="823" customFormat="1" ht="31.05" hidden="1" customHeight="1" outlineLevel="1" spans="1:26">
      <c r="A2175" s="846" t="s">
        <v>2092</v>
      </c>
      <c r="B2175" s="846" t="s">
        <v>9443</v>
      </c>
      <c r="C2175" s="846" t="s">
        <v>10766</v>
      </c>
      <c r="D2175" s="846" t="s">
        <v>9376</v>
      </c>
      <c r="E2175" s="847" t="s">
        <v>9445</v>
      </c>
      <c r="F2175" s="848" t="s">
        <v>8187</v>
      </c>
      <c r="G2175" s="846" t="s">
        <v>9446</v>
      </c>
      <c r="H2175" s="846" t="s">
        <v>7650</v>
      </c>
      <c r="I2175" s="849">
        <v>21419.5</v>
      </c>
      <c r="J2175" s="849">
        <v>42.84</v>
      </c>
      <c r="K2175" s="849">
        <v>14100</v>
      </c>
      <c r="L2175" s="848" t="s">
        <v>9599</v>
      </c>
      <c r="M2175" s="849">
        <v>0</v>
      </c>
      <c r="N2175" s="849">
        <v>0</v>
      </c>
      <c r="O2175" s="849">
        <v>14600</v>
      </c>
      <c r="P2175" s="849">
        <v>21419.5</v>
      </c>
      <c r="Q2175" s="846" t="s">
        <v>6337</v>
      </c>
      <c r="R2175" s="846" t="s">
        <v>10760</v>
      </c>
      <c r="S2175" s="849">
        <v>40</v>
      </c>
      <c r="T2175" s="849">
        <v>12920</v>
      </c>
      <c r="U2175" s="849">
        <v>13420</v>
      </c>
      <c r="V2175" s="849">
        <v>0</v>
      </c>
      <c r="W2175" s="849">
        <v>21419.5</v>
      </c>
      <c r="X2175" s="849">
        <v>50000</v>
      </c>
      <c r="Y2175" s="849">
        <v>71419.5</v>
      </c>
      <c r="Z2175" s="850">
        <v>0.1182</v>
      </c>
    </row>
    <row r="2176" s="823" customFormat="1" ht="31.05" hidden="1" customHeight="1" outlineLevel="1" spans="1:26">
      <c r="A2176" s="846" t="s">
        <v>2092</v>
      </c>
      <c r="B2176" s="846" t="s">
        <v>9443</v>
      </c>
      <c r="C2176" s="846" t="s">
        <v>10766</v>
      </c>
      <c r="D2176" s="846" t="s">
        <v>9376</v>
      </c>
      <c r="E2176" s="847" t="s">
        <v>9445</v>
      </c>
      <c r="F2176" s="848" t="s">
        <v>8187</v>
      </c>
      <c r="G2176" s="846" t="s">
        <v>9446</v>
      </c>
      <c r="H2176" s="846" t="s">
        <v>7650</v>
      </c>
      <c r="I2176" s="849">
        <v>21257.5</v>
      </c>
      <c r="J2176" s="849">
        <v>42.52</v>
      </c>
      <c r="K2176" s="849">
        <v>14100</v>
      </c>
      <c r="L2176" s="848" t="s">
        <v>9599</v>
      </c>
      <c r="M2176" s="849">
        <v>0</v>
      </c>
      <c r="N2176" s="849">
        <v>0</v>
      </c>
      <c r="O2176" s="849">
        <v>14600</v>
      </c>
      <c r="P2176" s="849">
        <v>21257.5</v>
      </c>
      <c r="Q2176" s="846" t="s">
        <v>6337</v>
      </c>
      <c r="R2176" s="846" t="s">
        <v>10760</v>
      </c>
      <c r="S2176" s="849">
        <v>40</v>
      </c>
      <c r="T2176" s="849">
        <v>12920</v>
      </c>
      <c r="U2176" s="849">
        <v>13420</v>
      </c>
      <c r="V2176" s="849">
        <v>0</v>
      </c>
      <c r="W2176" s="849">
        <v>21257.5</v>
      </c>
      <c r="X2176" s="849">
        <v>50000</v>
      </c>
      <c r="Y2176" s="849">
        <v>71257.5</v>
      </c>
      <c r="Z2176" s="850">
        <v>0.1189</v>
      </c>
    </row>
    <row r="2177" s="823" customFormat="1" ht="31.05" hidden="1" customHeight="1" outlineLevel="1" spans="1:26">
      <c r="A2177" s="846" t="s">
        <v>2092</v>
      </c>
      <c r="B2177" s="846" t="s">
        <v>9443</v>
      </c>
      <c r="C2177" s="846" t="s">
        <v>10766</v>
      </c>
      <c r="D2177" s="846" t="s">
        <v>9376</v>
      </c>
      <c r="E2177" s="847" t="s">
        <v>9445</v>
      </c>
      <c r="F2177" s="848" t="s">
        <v>8187</v>
      </c>
      <c r="G2177" s="846" t="s">
        <v>9446</v>
      </c>
      <c r="H2177" s="846" t="s">
        <v>7650</v>
      </c>
      <c r="I2177" s="849">
        <v>21400</v>
      </c>
      <c r="J2177" s="849">
        <v>42.8</v>
      </c>
      <c r="K2177" s="849">
        <v>14100</v>
      </c>
      <c r="L2177" s="848" t="s">
        <v>9599</v>
      </c>
      <c r="M2177" s="849">
        <v>0</v>
      </c>
      <c r="N2177" s="849">
        <v>0</v>
      </c>
      <c r="O2177" s="849">
        <v>14600</v>
      </c>
      <c r="P2177" s="849">
        <v>21400</v>
      </c>
      <c r="Q2177" s="846" t="s">
        <v>6337</v>
      </c>
      <c r="R2177" s="846" t="s">
        <v>10760</v>
      </c>
      <c r="S2177" s="849">
        <v>40</v>
      </c>
      <c r="T2177" s="849">
        <v>12920</v>
      </c>
      <c r="U2177" s="849">
        <v>13420</v>
      </c>
      <c r="V2177" s="849">
        <v>0</v>
      </c>
      <c r="W2177" s="849">
        <v>21400</v>
      </c>
      <c r="X2177" s="849">
        <v>50000</v>
      </c>
      <c r="Y2177" s="849">
        <v>71400</v>
      </c>
      <c r="Z2177" s="850">
        <v>0.1183</v>
      </c>
    </row>
    <row r="2178" s="823" customFormat="1" ht="31.05" hidden="1" customHeight="1" outlineLevel="1" spans="1:26">
      <c r="A2178" s="846" t="s">
        <v>2092</v>
      </c>
      <c r="B2178" s="846" t="s">
        <v>9443</v>
      </c>
      <c r="C2178" s="846" t="s">
        <v>10766</v>
      </c>
      <c r="D2178" s="846" t="s">
        <v>9376</v>
      </c>
      <c r="E2178" s="847" t="s">
        <v>9445</v>
      </c>
      <c r="F2178" s="848" t="s">
        <v>8187</v>
      </c>
      <c r="G2178" s="846" t="s">
        <v>9446</v>
      </c>
      <c r="H2178" s="846" t="s">
        <v>7650</v>
      </c>
      <c r="I2178" s="849">
        <v>21384</v>
      </c>
      <c r="J2178" s="849">
        <v>42.77</v>
      </c>
      <c r="K2178" s="849">
        <v>14100</v>
      </c>
      <c r="L2178" s="848" t="s">
        <v>9599</v>
      </c>
      <c r="M2178" s="849">
        <v>0</v>
      </c>
      <c r="N2178" s="849">
        <v>0</v>
      </c>
      <c r="O2178" s="849">
        <v>14600</v>
      </c>
      <c r="P2178" s="849">
        <v>21384</v>
      </c>
      <c r="Q2178" s="846" t="s">
        <v>6337</v>
      </c>
      <c r="R2178" s="846" t="s">
        <v>10760</v>
      </c>
      <c r="S2178" s="849">
        <v>40</v>
      </c>
      <c r="T2178" s="849">
        <v>12920</v>
      </c>
      <c r="U2178" s="849">
        <v>13420</v>
      </c>
      <c r="V2178" s="849">
        <v>0</v>
      </c>
      <c r="W2178" s="849">
        <v>21384</v>
      </c>
      <c r="X2178" s="849">
        <v>50000</v>
      </c>
      <c r="Y2178" s="849">
        <v>71384</v>
      </c>
      <c r="Z2178" s="850">
        <v>0.1184</v>
      </c>
    </row>
    <row r="2179" s="823" customFormat="1" ht="31.05" hidden="1" customHeight="1" outlineLevel="1" spans="1:26">
      <c r="A2179" s="846" t="s">
        <v>2092</v>
      </c>
      <c r="B2179" s="846" t="s">
        <v>9443</v>
      </c>
      <c r="C2179" s="846" t="s">
        <v>10766</v>
      </c>
      <c r="D2179" s="846" t="s">
        <v>9376</v>
      </c>
      <c r="E2179" s="847" t="s">
        <v>9445</v>
      </c>
      <c r="F2179" s="848" t="s">
        <v>8187</v>
      </c>
      <c r="G2179" s="846" t="s">
        <v>9446</v>
      </c>
      <c r="H2179" s="846" t="s">
        <v>7650</v>
      </c>
      <c r="I2179" s="849">
        <v>21258.5</v>
      </c>
      <c r="J2179" s="849">
        <v>42.52</v>
      </c>
      <c r="K2179" s="849">
        <v>14100</v>
      </c>
      <c r="L2179" s="848" t="s">
        <v>9599</v>
      </c>
      <c r="M2179" s="849">
        <v>0</v>
      </c>
      <c r="N2179" s="849">
        <v>0</v>
      </c>
      <c r="O2179" s="849">
        <v>14600</v>
      </c>
      <c r="P2179" s="849">
        <v>21258.5</v>
      </c>
      <c r="Q2179" s="846" t="s">
        <v>6337</v>
      </c>
      <c r="R2179" s="846" t="s">
        <v>10760</v>
      </c>
      <c r="S2179" s="849">
        <v>40</v>
      </c>
      <c r="T2179" s="849">
        <v>12920</v>
      </c>
      <c r="U2179" s="849">
        <v>13420</v>
      </c>
      <c r="V2179" s="849">
        <v>0</v>
      </c>
      <c r="W2179" s="849">
        <v>21258.5</v>
      </c>
      <c r="X2179" s="849">
        <v>50000</v>
      </c>
      <c r="Y2179" s="849">
        <v>71258.5</v>
      </c>
      <c r="Z2179" s="850">
        <v>0.1189</v>
      </c>
    </row>
    <row r="2180" s="823" customFormat="1" ht="31.05" hidden="1" customHeight="1" outlineLevel="1" spans="1:26">
      <c r="A2180" s="846" t="s">
        <v>2092</v>
      </c>
      <c r="B2180" s="846" t="s">
        <v>9443</v>
      </c>
      <c r="C2180" s="846" t="s">
        <v>10766</v>
      </c>
      <c r="D2180" s="846" t="s">
        <v>9376</v>
      </c>
      <c r="E2180" s="847" t="s">
        <v>9445</v>
      </c>
      <c r="F2180" s="848" t="s">
        <v>8187</v>
      </c>
      <c r="G2180" s="846" t="s">
        <v>9446</v>
      </c>
      <c r="H2180" s="846" t="s">
        <v>7650</v>
      </c>
      <c r="I2180" s="849">
        <v>21389</v>
      </c>
      <c r="J2180" s="849">
        <v>42.78</v>
      </c>
      <c r="K2180" s="849">
        <v>14100</v>
      </c>
      <c r="L2180" s="848" t="s">
        <v>9599</v>
      </c>
      <c r="M2180" s="849">
        <v>0</v>
      </c>
      <c r="N2180" s="849">
        <v>0</v>
      </c>
      <c r="O2180" s="849">
        <v>14600</v>
      </c>
      <c r="P2180" s="849">
        <v>21389</v>
      </c>
      <c r="Q2180" s="846" t="s">
        <v>6337</v>
      </c>
      <c r="R2180" s="846" t="s">
        <v>10760</v>
      </c>
      <c r="S2180" s="849">
        <v>40</v>
      </c>
      <c r="T2180" s="849">
        <v>12920</v>
      </c>
      <c r="U2180" s="849">
        <v>13420</v>
      </c>
      <c r="V2180" s="849">
        <v>0</v>
      </c>
      <c r="W2180" s="849">
        <v>21389</v>
      </c>
      <c r="X2180" s="849">
        <v>50000</v>
      </c>
      <c r="Y2180" s="849">
        <v>71389</v>
      </c>
      <c r="Z2180" s="850">
        <v>0.1184</v>
      </c>
    </row>
    <row r="2181" s="823" customFormat="1" ht="31.05" hidden="1" customHeight="1" outlineLevel="1" spans="1:26">
      <c r="A2181" s="846" t="s">
        <v>2092</v>
      </c>
      <c r="B2181" s="846" t="s">
        <v>9443</v>
      </c>
      <c r="C2181" s="846" t="s">
        <v>10766</v>
      </c>
      <c r="D2181" s="846" t="s">
        <v>9376</v>
      </c>
      <c r="E2181" s="847" t="s">
        <v>9445</v>
      </c>
      <c r="F2181" s="848" t="s">
        <v>8187</v>
      </c>
      <c r="G2181" s="846" t="s">
        <v>9446</v>
      </c>
      <c r="H2181" s="846" t="s">
        <v>7650</v>
      </c>
      <c r="I2181" s="849">
        <v>21453</v>
      </c>
      <c r="J2181" s="849">
        <v>42.91</v>
      </c>
      <c r="K2181" s="849">
        <v>14100</v>
      </c>
      <c r="L2181" s="848" t="s">
        <v>9599</v>
      </c>
      <c r="M2181" s="849">
        <v>0</v>
      </c>
      <c r="N2181" s="849">
        <v>0</v>
      </c>
      <c r="O2181" s="849">
        <v>14600</v>
      </c>
      <c r="P2181" s="849">
        <v>21453</v>
      </c>
      <c r="Q2181" s="846" t="s">
        <v>6337</v>
      </c>
      <c r="R2181" s="846" t="s">
        <v>10760</v>
      </c>
      <c r="S2181" s="849">
        <v>40</v>
      </c>
      <c r="T2181" s="849">
        <v>12920</v>
      </c>
      <c r="U2181" s="849">
        <v>13420</v>
      </c>
      <c r="V2181" s="849">
        <v>0</v>
      </c>
      <c r="W2181" s="849">
        <v>21453</v>
      </c>
      <c r="X2181" s="849">
        <v>50000</v>
      </c>
      <c r="Y2181" s="849">
        <v>71453</v>
      </c>
      <c r="Z2181" s="850">
        <v>0.1181</v>
      </c>
    </row>
    <row r="2182" s="823" customFormat="1" ht="31.05" hidden="1" customHeight="1" outlineLevel="1" spans="1:26">
      <c r="A2182" s="846" t="s">
        <v>2092</v>
      </c>
      <c r="B2182" s="846" t="s">
        <v>9443</v>
      </c>
      <c r="C2182" s="846" t="s">
        <v>10767</v>
      </c>
      <c r="D2182" s="846" t="s">
        <v>9375</v>
      </c>
      <c r="E2182" s="847" t="s">
        <v>9445</v>
      </c>
      <c r="F2182" s="848" t="s">
        <v>9730</v>
      </c>
      <c r="G2182" s="846" t="s">
        <v>9446</v>
      </c>
      <c r="H2182" s="846" t="s">
        <v>7650</v>
      </c>
      <c r="I2182" s="849">
        <v>17337.645</v>
      </c>
      <c r="J2182" s="849">
        <v>42.81</v>
      </c>
      <c r="K2182" s="849">
        <v>13795</v>
      </c>
      <c r="L2182" s="848" t="s">
        <v>9681</v>
      </c>
      <c r="M2182" s="849">
        <v>0</v>
      </c>
      <c r="N2182" s="849">
        <v>42.809</v>
      </c>
      <c r="O2182" s="849">
        <v>14200</v>
      </c>
      <c r="P2182" s="849">
        <v>17337.645</v>
      </c>
      <c r="Q2182" s="846" t="s">
        <v>6337</v>
      </c>
      <c r="R2182" s="846" t="s">
        <v>10760</v>
      </c>
      <c r="S2182" s="849">
        <v>40</v>
      </c>
      <c r="T2182" s="849">
        <v>13020</v>
      </c>
      <c r="U2182" s="849">
        <v>13420</v>
      </c>
      <c r="V2182" s="849">
        <v>17123.6</v>
      </c>
      <c r="W2182" s="849">
        <v>34461.245</v>
      </c>
      <c r="X2182" s="849">
        <v>652500</v>
      </c>
      <c r="Y2182" s="849">
        <v>686961.245</v>
      </c>
      <c r="Z2182" s="850">
        <v>1.1633</v>
      </c>
    </row>
    <row r="2183" s="823" customFormat="1" ht="31.05" hidden="1" customHeight="1" outlineLevel="1" spans="1:26">
      <c r="A2183" s="846" t="s">
        <v>2092</v>
      </c>
      <c r="B2183" s="846" t="s">
        <v>9443</v>
      </c>
      <c r="C2183" s="846" t="s">
        <v>10767</v>
      </c>
      <c r="D2183" s="846" t="s">
        <v>9375</v>
      </c>
      <c r="E2183" s="847" t="s">
        <v>9445</v>
      </c>
      <c r="F2183" s="848" t="s">
        <v>9730</v>
      </c>
      <c r="G2183" s="846" t="s">
        <v>9446</v>
      </c>
      <c r="H2183" s="846" t="s">
        <v>7650</v>
      </c>
      <c r="I2183" s="849">
        <v>17452.26</v>
      </c>
      <c r="J2183" s="849">
        <v>43.09</v>
      </c>
      <c r="K2183" s="849">
        <v>13795</v>
      </c>
      <c r="L2183" s="848" t="s">
        <v>9681</v>
      </c>
      <c r="M2183" s="849">
        <v>0</v>
      </c>
      <c r="N2183" s="849">
        <v>43.092</v>
      </c>
      <c r="O2183" s="849">
        <v>14200</v>
      </c>
      <c r="P2183" s="849">
        <v>17452.26</v>
      </c>
      <c r="Q2183" s="846" t="s">
        <v>6337</v>
      </c>
      <c r="R2183" s="846" t="s">
        <v>10760</v>
      </c>
      <c r="S2183" s="849">
        <v>40</v>
      </c>
      <c r="T2183" s="849">
        <v>13020</v>
      </c>
      <c r="U2183" s="849">
        <v>13420</v>
      </c>
      <c r="V2183" s="849">
        <v>17236.8</v>
      </c>
      <c r="W2183" s="849">
        <v>34689.06</v>
      </c>
      <c r="X2183" s="849">
        <v>652500</v>
      </c>
      <c r="Y2183" s="849">
        <v>687189.06</v>
      </c>
      <c r="Z2183" s="850">
        <v>1.156</v>
      </c>
    </row>
    <row r="2184" s="823" customFormat="1" ht="31.05" hidden="1" customHeight="1" outlineLevel="1" spans="1:26">
      <c r="A2184" s="846" t="s">
        <v>2092</v>
      </c>
      <c r="B2184" s="846" t="s">
        <v>9443</v>
      </c>
      <c r="C2184" s="846" t="s">
        <v>10767</v>
      </c>
      <c r="D2184" s="846" t="s">
        <v>9375</v>
      </c>
      <c r="E2184" s="847" t="s">
        <v>9445</v>
      </c>
      <c r="F2184" s="848" t="s">
        <v>9730</v>
      </c>
      <c r="G2184" s="846" t="s">
        <v>9446</v>
      </c>
      <c r="H2184" s="846" t="s">
        <v>7650</v>
      </c>
      <c r="I2184" s="849">
        <v>17587.125</v>
      </c>
      <c r="J2184" s="849">
        <v>43.43</v>
      </c>
      <c r="K2184" s="849">
        <v>13795</v>
      </c>
      <c r="L2184" s="848" t="s">
        <v>9681</v>
      </c>
      <c r="M2184" s="849">
        <v>0</v>
      </c>
      <c r="N2184" s="849">
        <v>43.425</v>
      </c>
      <c r="O2184" s="849">
        <v>14200</v>
      </c>
      <c r="P2184" s="849">
        <v>17587.125</v>
      </c>
      <c r="Q2184" s="846" t="s">
        <v>6337</v>
      </c>
      <c r="R2184" s="846" t="s">
        <v>10760</v>
      </c>
      <c r="S2184" s="849">
        <v>40</v>
      </c>
      <c r="T2184" s="849">
        <v>13020</v>
      </c>
      <c r="U2184" s="849">
        <v>13420</v>
      </c>
      <c r="V2184" s="849">
        <v>17370</v>
      </c>
      <c r="W2184" s="849">
        <v>34957.125</v>
      </c>
      <c r="X2184" s="849">
        <v>652500</v>
      </c>
      <c r="Y2184" s="849">
        <v>687457.125</v>
      </c>
      <c r="Z2184" s="850">
        <v>1.1476</v>
      </c>
    </row>
    <row r="2185" s="823" customFormat="1" ht="31.05" hidden="1" customHeight="1" outlineLevel="1" spans="1:26">
      <c r="A2185" s="846" t="s">
        <v>2092</v>
      </c>
      <c r="B2185" s="846" t="s">
        <v>9443</v>
      </c>
      <c r="C2185" s="846" t="s">
        <v>10767</v>
      </c>
      <c r="D2185" s="846" t="s">
        <v>9375</v>
      </c>
      <c r="E2185" s="847" t="s">
        <v>9445</v>
      </c>
      <c r="F2185" s="848" t="s">
        <v>9730</v>
      </c>
      <c r="G2185" s="846" t="s">
        <v>9446</v>
      </c>
      <c r="H2185" s="846" t="s">
        <v>7650</v>
      </c>
      <c r="I2185" s="849">
        <v>17321.85</v>
      </c>
      <c r="J2185" s="849">
        <v>42.77</v>
      </c>
      <c r="K2185" s="849">
        <v>13795</v>
      </c>
      <c r="L2185" s="848" t="s">
        <v>9681</v>
      </c>
      <c r="M2185" s="849">
        <v>0</v>
      </c>
      <c r="N2185" s="849">
        <v>42.77</v>
      </c>
      <c r="O2185" s="849">
        <v>14200</v>
      </c>
      <c r="P2185" s="849">
        <v>17321.85</v>
      </c>
      <c r="Q2185" s="846" t="s">
        <v>6337</v>
      </c>
      <c r="R2185" s="846" t="s">
        <v>10760</v>
      </c>
      <c r="S2185" s="849">
        <v>40</v>
      </c>
      <c r="T2185" s="849">
        <v>13020</v>
      </c>
      <c r="U2185" s="849">
        <v>13420</v>
      </c>
      <c r="V2185" s="849">
        <v>17108</v>
      </c>
      <c r="W2185" s="849">
        <v>34429.85</v>
      </c>
      <c r="X2185" s="849">
        <v>652500</v>
      </c>
      <c r="Y2185" s="849">
        <v>686929.85</v>
      </c>
      <c r="Z2185" s="850">
        <v>1.1643</v>
      </c>
    </row>
    <row r="2186" s="823" customFormat="1" ht="31.05" hidden="1" customHeight="1" outlineLevel="1" spans="1:26">
      <c r="A2186" s="846" t="s">
        <v>2092</v>
      </c>
      <c r="B2186" s="846" t="s">
        <v>9443</v>
      </c>
      <c r="C2186" s="846" t="s">
        <v>10768</v>
      </c>
      <c r="D2186" s="846" t="s">
        <v>9384</v>
      </c>
      <c r="E2186" s="847" t="s">
        <v>9445</v>
      </c>
      <c r="F2186" s="848" t="s">
        <v>9632</v>
      </c>
      <c r="G2186" s="846" t="s">
        <v>9446</v>
      </c>
      <c r="H2186" s="846" t="s">
        <v>7650</v>
      </c>
      <c r="I2186" s="849">
        <v>-69012.8</v>
      </c>
      <c r="J2186" s="849">
        <v>86.27</v>
      </c>
      <c r="K2186" s="849">
        <v>13800</v>
      </c>
      <c r="L2186" s="848" t="s">
        <v>9745</v>
      </c>
      <c r="M2186" s="849">
        <v>0</v>
      </c>
      <c r="N2186" s="849">
        <v>86.27</v>
      </c>
      <c r="O2186" s="849">
        <v>14600</v>
      </c>
      <c r="P2186" s="849">
        <v>-69012.8</v>
      </c>
      <c r="Q2186" s="846" t="s">
        <v>6337</v>
      </c>
      <c r="R2186" s="846"/>
      <c r="S2186" s="849">
        <v>0</v>
      </c>
      <c r="T2186" s="849">
        <v>0</v>
      </c>
      <c r="U2186" s="849">
        <v>0</v>
      </c>
      <c r="V2186" s="849">
        <v>0</v>
      </c>
      <c r="W2186" s="849">
        <v>-69012.8</v>
      </c>
      <c r="X2186" s="849">
        <v>119047.08</v>
      </c>
      <c r="Y2186" s="849">
        <v>50034.28</v>
      </c>
      <c r="Z2186" s="850">
        <v>0.042</v>
      </c>
    </row>
    <row r="2187" s="823" customFormat="1" ht="31.05" hidden="1" customHeight="1" outlineLevel="1" spans="1:26">
      <c r="A2187" s="846" t="s">
        <v>2092</v>
      </c>
      <c r="B2187" s="846" t="s">
        <v>9443</v>
      </c>
      <c r="C2187" s="846" t="s">
        <v>10769</v>
      </c>
      <c r="D2187" s="846" t="s">
        <v>9389</v>
      </c>
      <c r="E2187" s="847" t="s">
        <v>9445</v>
      </c>
      <c r="F2187" s="848" t="s">
        <v>9676</v>
      </c>
      <c r="G2187" s="846" t="s">
        <v>9446</v>
      </c>
      <c r="H2187" s="846" t="s">
        <v>7650</v>
      </c>
      <c r="I2187" s="849">
        <v>-69491.84</v>
      </c>
      <c r="J2187" s="849">
        <v>86.06</v>
      </c>
      <c r="K2187" s="849">
        <v>13793</v>
      </c>
      <c r="L2187" s="848" t="s">
        <v>9676</v>
      </c>
      <c r="M2187" s="849">
        <v>0</v>
      </c>
      <c r="N2187" s="849">
        <v>86.06</v>
      </c>
      <c r="O2187" s="849">
        <v>14600</v>
      </c>
      <c r="P2187" s="849">
        <v>-69491.84</v>
      </c>
      <c r="Q2187" s="846" t="s">
        <v>6337</v>
      </c>
      <c r="R2187" s="846"/>
      <c r="S2187" s="849">
        <v>0</v>
      </c>
      <c r="T2187" s="849">
        <v>0</v>
      </c>
      <c r="U2187" s="849">
        <v>0</v>
      </c>
      <c r="V2187" s="849">
        <v>0</v>
      </c>
      <c r="W2187" s="849">
        <v>-69491.84</v>
      </c>
      <c r="X2187" s="849">
        <v>118695.5</v>
      </c>
      <c r="Y2187" s="849">
        <v>49203.66</v>
      </c>
      <c r="Z2187" s="850">
        <v>0.0415</v>
      </c>
    </row>
    <row r="2188" s="823" customFormat="1" ht="31.05" hidden="1" customHeight="1" outlineLevel="1" spans="1:26">
      <c r="A2188" s="846" t="s">
        <v>2092</v>
      </c>
      <c r="B2188" s="846" t="s">
        <v>9443</v>
      </c>
      <c r="C2188" s="846" t="s">
        <v>10770</v>
      </c>
      <c r="D2188" s="846" t="s">
        <v>9377</v>
      </c>
      <c r="E2188" s="847" t="s">
        <v>9445</v>
      </c>
      <c r="F2188" s="848" t="s">
        <v>9628</v>
      </c>
      <c r="G2188" s="846" t="s">
        <v>9446</v>
      </c>
      <c r="H2188" s="846" t="s">
        <v>7650</v>
      </c>
      <c r="I2188" s="849">
        <v>-22657.95</v>
      </c>
      <c r="J2188" s="849">
        <v>43.16</v>
      </c>
      <c r="K2188" s="849">
        <v>14075</v>
      </c>
      <c r="L2188" s="848" t="s">
        <v>9628</v>
      </c>
      <c r="M2188" s="849">
        <v>0</v>
      </c>
      <c r="N2188" s="849">
        <v>43.16</v>
      </c>
      <c r="O2188" s="849">
        <v>14600</v>
      </c>
      <c r="P2188" s="849">
        <v>-22657.95</v>
      </c>
      <c r="Q2188" s="846" t="s">
        <v>6337</v>
      </c>
      <c r="R2188" s="846"/>
      <c r="S2188" s="849">
        <v>0</v>
      </c>
      <c r="T2188" s="849">
        <v>0</v>
      </c>
      <c r="U2188" s="849">
        <v>0</v>
      </c>
      <c r="V2188" s="849">
        <v>0</v>
      </c>
      <c r="W2188" s="849">
        <v>-22657.95</v>
      </c>
      <c r="X2188" s="849">
        <v>60744.89</v>
      </c>
      <c r="Y2188" s="849">
        <v>38086.94</v>
      </c>
      <c r="Z2188" s="850">
        <v>0.0627</v>
      </c>
    </row>
    <row r="2189" s="823" customFormat="1" ht="31.05" hidden="1" customHeight="1" outlineLevel="1" spans="1:26">
      <c r="A2189" s="846" t="s">
        <v>2092</v>
      </c>
      <c r="B2189" s="846" t="s">
        <v>9443</v>
      </c>
      <c r="C2189" s="846" t="s">
        <v>10771</v>
      </c>
      <c r="D2189" s="846" t="s">
        <v>9403</v>
      </c>
      <c r="E2189" s="847" t="s">
        <v>9445</v>
      </c>
      <c r="F2189" s="848" t="s">
        <v>8189</v>
      </c>
      <c r="G2189" s="846" t="s">
        <v>9446</v>
      </c>
      <c r="H2189" s="846" t="s">
        <v>7650</v>
      </c>
      <c r="I2189" s="849">
        <v>-14229</v>
      </c>
      <c r="J2189" s="849">
        <v>41.85</v>
      </c>
      <c r="K2189" s="849">
        <v>14260</v>
      </c>
      <c r="L2189" s="848" t="s">
        <v>8189</v>
      </c>
      <c r="M2189" s="849">
        <v>0</v>
      </c>
      <c r="N2189" s="849">
        <v>41.85</v>
      </c>
      <c r="O2189" s="849">
        <v>14600</v>
      </c>
      <c r="P2189" s="849">
        <v>-14229</v>
      </c>
      <c r="Q2189" s="846" t="s">
        <v>6337</v>
      </c>
      <c r="R2189" s="846"/>
      <c r="S2189" s="849">
        <v>0</v>
      </c>
      <c r="T2189" s="849">
        <v>0</v>
      </c>
      <c r="U2189" s="849">
        <v>0</v>
      </c>
      <c r="V2189" s="849">
        <v>0</v>
      </c>
      <c r="W2189" s="849">
        <v>-14229</v>
      </c>
      <c r="X2189" s="849">
        <v>59678.1</v>
      </c>
      <c r="Y2189" s="849">
        <v>45449.1</v>
      </c>
      <c r="Z2189" s="850">
        <v>0.0762</v>
      </c>
    </row>
    <row r="2190" s="823" customFormat="1" ht="31.05" hidden="1" customHeight="1" outlineLevel="1" spans="1:26">
      <c r="A2190" s="846" t="s">
        <v>2092</v>
      </c>
      <c r="B2190" s="846" t="s">
        <v>9443</v>
      </c>
      <c r="C2190" s="846" t="s">
        <v>10772</v>
      </c>
      <c r="D2190" s="846" t="s">
        <v>9403</v>
      </c>
      <c r="E2190" s="847" t="s">
        <v>9445</v>
      </c>
      <c r="F2190" s="848" t="s">
        <v>8241</v>
      </c>
      <c r="G2190" s="846" t="s">
        <v>9446</v>
      </c>
      <c r="H2190" s="846" t="s">
        <v>7650</v>
      </c>
      <c r="I2190" s="849">
        <v>-42429</v>
      </c>
      <c r="J2190" s="849">
        <v>42.43</v>
      </c>
      <c r="K2190" s="849">
        <v>13600</v>
      </c>
      <c r="L2190" s="848" t="s">
        <v>9642</v>
      </c>
      <c r="M2190" s="849">
        <v>0</v>
      </c>
      <c r="N2190" s="849">
        <v>42.43</v>
      </c>
      <c r="O2190" s="849">
        <v>14600</v>
      </c>
      <c r="P2190" s="849">
        <v>-42429</v>
      </c>
      <c r="Q2190" s="846" t="s">
        <v>6337</v>
      </c>
      <c r="R2190" s="846"/>
      <c r="S2190" s="849">
        <v>0</v>
      </c>
      <c r="T2190" s="849">
        <v>0</v>
      </c>
      <c r="U2190" s="849">
        <v>0</v>
      </c>
      <c r="V2190" s="849">
        <v>0</v>
      </c>
      <c r="W2190" s="849">
        <v>-42429</v>
      </c>
      <c r="X2190" s="849">
        <v>57703.44</v>
      </c>
      <c r="Y2190" s="849">
        <v>15274.44</v>
      </c>
      <c r="Z2190" s="850">
        <v>0.0265</v>
      </c>
    </row>
    <row r="2191" s="823" customFormat="1" ht="31.05" hidden="1" customHeight="1" outlineLevel="1" spans="1:26">
      <c r="A2191" s="846" t="s">
        <v>2092</v>
      </c>
      <c r="B2191" s="846" t="s">
        <v>9443</v>
      </c>
      <c r="C2191" s="846" t="s">
        <v>10773</v>
      </c>
      <c r="D2191" s="846" t="s">
        <v>9405</v>
      </c>
      <c r="E2191" s="847" t="s">
        <v>9445</v>
      </c>
      <c r="F2191" s="848" t="s">
        <v>9552</v>
      </c>
      <c r="G2191" s="846" t="s">
        <v>9446</v>
      </c>
      <c r="H2191" s="846" t="s">
        <v>7650</v>
      </c>
      <c r="I2191" s="849">
        <v>-17428.28</v>
      </c>
      <c r="J2191" s="849">
        <v>42.51</v>
      </c>
      <c r="K2191" s="849">
        <v>14190</v>
      </c>
      <c r="L2191" s="848" t="s">
        <v>9532</v>
      </c>
      <c r="M2191" s="849">
        <v>0</v>
      </c>
      <c r="N2191" s="849">
        <v>42.51</v>
      </c>
      <c r="O2191" s="849">
        <v>14600</v>
      </c>
      <c r="P2191" s="849">
        <v>-17428.28</v>
      </c>
      <c r="Q2191" s="846" t="s">
        <v>6337</v>
      </c>
      <c r="R2191" s="846"/>
      <c r="S2191" s="849">
        <v>0</v>
      </c>
      <c r="T2191" s="849">
        <v>0</v>
      </c>
      <c r="U2191" s="849">
        <v>0</v>
      </c>
      <c r="V2191" s="849">
        <v>0</v>
      </c>
      <c r="W2191" s="849">
        <v>-17428.28</v>
      </c>
      <c r="X2191" s="849">
        <v>60318.85</v>
      </c>
      <c r="Y2191" s="849">
        <v>42890.57</v>
      </c>
      <c r="Z2191" s="850">
        <v>0.0711</v>
      </c>
    </row>
    <row r="2192" s="823" customFormat="1" ht="31.05" hidden="1" customHeight="1" outlineLevel="1" spans="1:26">
      <c r="A2192" s="846" t="s">
        <v>2092</v>
      </c>
      <c r="B2192" s="846" t="s">
        <v>9443</v>
      </c>
      <c r="C2192" s="846" t="s">
        <v>10774</v>
      </c>
      <c r="D2192" s="846" t="s">
        <v>9406</v>
      </c>
      <c r="E2192" s="847" t="s">
        <v>9445</v>
      </c>
      <c r="F2192" s="848" t="s">
        <v>8071</v>
      </c>
      <c r="G2192" s="846" t="s">
        <v>9446</v>
      </c>
      <c r="H2192" s="846" t="s">
        <v>7650</v>
      </c>
      <c r="I2192" s="849">
        <v>-35550.4</v>
      </c>
      <c r="J2192" s="849">
        <v>41.82</v>
      </c>
      <c r="K2192" s="849">
        <v>13750</v>
      </c>
      <c r="L2192" s="848" t="s">
        <v>9560</v>
      </c>
      <c r="M2192" s="849">
        <v>0</v>
      </c>
      <c r="N2192" s="849">
        <v>41.82</v>
      </c>
      <c r="O2192" s="849">
        <v>14600</v>
      </c>
      <c r="P2192" s="849">
        <v>-35550.4</v>
      </c>
      <c r="Q2192" s="846" t="s">
        <v>6337</v>
      </c>
      <c r="R2192" s="846"/>
      <c r="S2192" s="849">
        <v>0</v>
      </c>
      <c r="T2192" s="849">
        <v>0</v>
      </c>
      <c r="U2192" s="849">
        <v>0</v>
      </c>
      <c r="V2192" s="849">
        <v>0</v>
      </c>
      <c r="W2192" s="849">
        <v>-35550.4</v>
      </c>
      <c r="X2192" s="849">
        <v>57508</v>
      </c>
      <c r="Y2192" s="849">
        <v>21957.6</v>
      </c>
      <c r="Z2192" s="850">
        <v>0.0382</v>
      </c>
    </row>
    <row r="2193" s="823" customFormat="1" ht="31.05" hidden="1" customHeight="1" outlineLevel="1" spans="1:26">
      <c r="A2193" s="846" t="s">
        <v>2092</v>
      </c>
      <c r="B2193" s="846" t="s">
        <v>9443</v>
      </c>
      <c r="C2193" s="846" t="s">
        <v>10775</v>
      </c>
      <c r="D2193" s="846" t="s">
        <v>9406</v>
      </c>
      <c r="E2193" s="847" t="s">
        <v>9445</v>
      </c>
      <c r="F2193" s="848" t="s">
        <v>8071</v>
      </c>
      <c r="G2193" s="846" t="s">
        <v>9446</v>
      </c>
      <c r="H2193" s="846" t="s">
        <v>7650</v>
      </c>
      <c r="I2193" s="849">
        <v>-36566.1</v>
      </c>
      <c r="J2193" s="849">
        <v>42.03</v>
      </c>
      <c r="K2193" s="849">
        <v>13730</v>
      </c>
      <c r="L2193" s="848" t="s">
        <v>9560</v>
      </c>
      <c r="M2193" s="849">
        <v>0</v>
      </c>
      <c r="N2193" s="849">
        <v>42.03</v>
      </c>
      <c r="O2193" s="849">
        <v>14600</v>
      </c>
      <c r="P2193" s="849">
        <v>-36566.1</v>
      </c>
      <c r="Q2193" s="846" t="s">
        <v>6337</v>
      </c>
      <c r="R2193" s="846"/>
      <c r="S2193" s="849">
        <v>0</v>
      </c>
      <c r="T2193" s="849">
        <v>0</v>
      </c>
      <c r="U2193" s="849">
        <v>0</v>
      </c>
      <c r="V2193" s="849">
        <v>0</v>
      </c>
      <c r="W2193" s="849">
        <v>-36566.1</v>
      </c>
      <c r="X2193" s="849">
        <v>57707.19</v>
      </c>
      <c r="Y2193" s="849">
        <v>21141.09</v>
      </c>
      <c r="Z2193" s="850">
        <v>0.0366</v>
      </c>
    </row>
    <row r="2194" s="823" customFormat="1" ht="31.05" hidden="1" customHeight="1" outlineLevel="1" spans="1:26">
      <c r="A2194" s="846" t="s">
        <v>2092</v>
      </c>
      <c r="B2194" s="846" t="s">
        <v>9443</v>
      </c>
      <c r="C2194" s="846" t="s">
        <v>10776</v>
      </c>
      <c r="D2194" s="846" t="s">
        <v>9406</v>
      </c>
      <c r="E2194" s="847" t="s">
        <v>9445</v>
      </c>
      <c r="F2194" s="848" t="s">
        <v>8074</v>
      </c>
      <c r="G2194" s="846" t="s">
        <v>9446</v>
      </c>
      <c r="H2194" s="846" t="s">
        <v>7650</v>
      </c>
      <c r="I2194" s="849">
        <v>-48309.36</v>
      </c>
      <c r="J2194" s="849">
        <v>41.65</v>
      </c>
      <c r="K2194" s="849">
        <v>13440</v>
      </c>
      <c r="L2194" s="848" t="s">
        <v>9632</v>
      </c>
      <c r="M2194" s="849">
        <v>0</v>
      </c>
      <c r="N2194" s="849">
        <v>41.65</v>
      </c>
      <c r="O2194" s="849">
        <v>14600</v>
      </c>
      <c r="P2194" s="849">
        <v>-48309.36</v>
      </c>
      <c r="Q2194" s="846" t="s">
        <v>6337</v>
      </c>
      <c r="R2194" s="846"/>
      <c r="S2194" s="849">
        <v>0</v>
      </c>
      <c r="T2194" s="849">
        <v>0</v>
      </c>
      <c r="U2194" s="849">
        <v>0</v>
      </c>
      <c r="V2194" s="849">
        <v>0</v>
      </c>
      <c r="W2194" s="849">
        <v>-48309.36</v>
      </c>
      <c r="X2194" s="849">
        <v>55972.22</v>
      </c>
      <c r="Y2194" s="849">
        <v>7662.86</v>
      </c>
      <c r="Z2194" s="850">
        <v>0.0137</v>
      </c>
    </row>
    <row r="2195" s="823" customFormat="1" ht="31.05" hidden="1" customHeight="1" outlineLevel="1" spans="1:26">
      <c r="A2195" s="846" t="s">
        <v>2092</v>
      </c>
      <c r="B2195" s="846" t="s">
        <v>9443</v>
      </c>
      <c r="C2195" s="846" t="s">
        <v>10777</v>
      </c>
      <c r="D2195" s="846" t="s">
        <v>9406</v>
      </c>
      <c r="E2195" s="847" t="s">
        <v>9445</v>
      </c>
      <c r="F2195" s="848" t="s">
        <v>8074</v>
      </c>
      <c r="G2195" s="846" t="s">
        <v>9446</v>
      </c>
      <c r="H2195" s="846" t="s">
        <v>7650</v>
      </c>
      <c r="I2195" s="849">
        <v>-84790.58</v>
      </c>
      <c r="J2195" s="849">
        <v>86.52</v>
      </c>
      <c r="K2195" s="849">
        <v>13620</v>
      </c>
      <c r="L2195" s="848" t="s">
        <v>9632</v>
      </c>
      <c r="M2195" s="849">
        <v>0</v>
      </c>
      <c r="N2195" s="849">
        <v>86.52</v>
      </c>
      <c r="O2195" s="849">
        <v>14600</v>
      </c>
      <c r="P2195" s="849">
        <v>-84790.58</v>
      </c>
      <c r="Q2195" s="846" t="s">
        <v>6337</v>
      </c>
      <c r="R2195" s="846"/>
      <c r="S2195" s="849">
        <v>0</v>
      </c>
      <c r="T2195" s="849">
        <v>0</v>
      </c>
      <c r="U2195" s="849">
        <v>0</v>
      </c>
      <c r="V2195" s="849">
        <v>0</v>
      </c>
      <c r="W2195" s="849">
        <v>-84790.58</v>
      </c>
      <c r="X2195" s="849">
        <v>117841.6</v>
      </c>
      <c r="Y2195" s="849">
        <v>33051.02</v>
      </c>
      <c r="Z2195" s="850">
        <v>0.028</v>
      </c>
    </row>
    <row r="2196" s="823" customFormat="1" ht="31.05" hidden="1" customHeight="1" outlineLevel="1" spans="1:26">
      <c r="A2196" s="846" t="s">
        <v>2092</v>
      </c>
      <c r="B2196" s="846" t="s">
        <v>9443</v>
      </c>
      <c r="C2196" s="846" t="s">
        <v>10778</v>
      </c>
      <c r="D2196" s="846" t="s">
        <v>9408</v>
      </c>
      <c r="E2196" s="847" t="s">
        <v>9445</v>
      </c>
      <c r="F2196" s="848" t="s">
        <v>9642</v>
      </c>
      <c r="G2196" s="846" t="s">
        <v>9446</v>
      </c>
      <c r="H2196" s="846" t="s">
        <v>7650</v>
      </c>
      <c r="I2196" s="849">
        <v>-32739.72</v>
      </c>
      <c r="J2196" s="849">
        <v>41.97</v>
      </c>
      <c r="K2196" s="849">
        <v>13820</v>
      </c>
      <c r="L2196" s="848" t="s">
        <v>9632</v>
      </c>
      <c r="M2196" s="849">
        <v>0</v>
      </c>
      <c r="N2196" s="849">
        <v>41.97</v>
      </c>
      <c r="O2196" s="849">
        <v>14600</v>
      </c>
      <c r="P2196" s="849">
        <v>-32739.72</v>
      </c>
      <c r="Q2196" s="846" t="s">
        <v>6337</v>
      </c>
      <c r="R2196" s="846"/>
      <c r="S2196" s="849">
        <v>0</v>
      </c>
      <c r="T2196" s="849">
        <v>0</v>
      </c>
      <c r="U2196" s="849">
        <v>0</v>
      </c>
      <c r="V2196" s="849">
        <v>0</v>
      </c>
      <c r="W2196" s="849">
        <v>-32739.72</v>
      </c>
      <c r="X2196" s="849">
        <v>58008.07</v>
      </c>
      <c r="Y2196" s="849">
        <v>25268.35</v>
      </c>
      <c r="Z2196" s="850">
        <v>0.0436</v>
      </c>
    </row>
    <row r="2197" s="823" customFormat="1" ht="31.05" hidden="1" customHeight="1" outlineLevel="1" spans="1:26">
      <c r="A2197" s="846" t="s">
        <v>2092</v>
      </c>
      <c r="B2197" s="846" t="s">
        <v>9443</v>
      </c>
      <c r="C2197" s="846" t="s">
        <v>10779</v>
      </c>
      <c r="D2197" s="846" t="s">
        <v>9409</v>
      </c>
      <c r="E2197" s="847" t="s">
        <v>9445</v>
      </c>
      <c r="F2197" s="848" t="s">
        <v>9690</v>
      </c>
      <c r="G2197" s="846" t="s">
        <v>9446</v>
      </c>
      <c r="H2197" s="846" t="s">
        <v>7650</v>
      </c>
      <c r="I2197" s="849">
        <v>-30135.11</v>
      </c>
      <c r="J2197" s="849">
        <v>42.15</v>
      </c>
      <c r="K2197" s="849">
        <v>13885</v>
      </c>
      <c r="L2197" s="848" t="s">
        <v>9651</v>
      </c>
      <c r="M2197" s="849">
        <v>0</v>
      </c>
      <c r="N2197" s="849">
        <v>42.15</v>
      </c>
      <c r="O2197" s="849">
        <v>14600</v>
      </c>
      <c r="P2197" s="849">
        <v>-30135.11</v>
      </c>
      <c r="Q2197" s="846" t="s">
        <v>6337</v>
      </c>
      <c r="R2197" s="846"/>
      <c r="S2197" s="849">
        <v>0</v>
      </c>
      <c r="T2197" s="849">
        <v>0</v>
      </c>
      <c r="U2197" s="849">
        <v>0</v>
      </c>
      <c r="V2197" s="849">
        <v>0</v>
      </c>
      <c r="W2197" s="849">
        <v>-30135.11</v>
      </c>
      <c r="X2197" s="849">
        <v>58521.11</v>
      </c>
      <c r="Y2197" s="849">
        <v>28386</v>
      </c>
      <c r="Z2197" s="850">
        <v>0.0485</v>
      </c>
    </row>
    <row r="2198" s="823" customFormat="1" ht="31.05" hidden="1" customHeight="1" outlineLevel="1" spans="1:26">
      <c r="A2198" s="846" t="s">
        <v>2092</v>
      </c>
      <c r="B2198" s="846" t="s">
        <v>9443</v>
      </c>
      <c r="C2198" s="846" t="s">
        <v>10780</v>
      </c>
      <c r="D2198" s="846" t="s">
        <v>9400</v>
      </c>
      <c r="E2198" s="847" t="s">
        <v>9445</v>
      </c>
      <c r="F2198" s="848" t="s">
        <v>9642</v>
      </c>
      <c r="G2198" s="846" t="s">
        <v>9446</v>
      </c>
      <c r="H2198" s="846" t="s">
        <v>7650</v>
      </c>
      <c r="I2198" s="849">
        <v>-60878.3</v>
      </c>
      <c r="J2198" s="849">
        <v>86.97</v>
      </c>
      <c r="K2198" s="849">
        <v>13900</v>
      </c>
      <c r="L2198" s="848" t="s">
        <v>9552</v>
      </c>
      <c r="M2198" s="849">
        <v>0</v>
      </c>
      <c r="N2198" s="849">
        <v>86.97</v>
      </c>
      <c r="O2198" s="849">
        <v>14600</v>
      </c>
      <c r="P2198" s="849">
        <v>-60878.3</v>
      </c>
      <c r="Q2198" s="846" t="s">
        <v>6337</v>
      </c>
      <c r="R2198" s="846"/>
      <c r="S2198" s="849">
        <v>0</v>
      </c>
      <c r="T2198" s="849">
        <v>0</v>
      </c>
      <c r="U2198" s="849">
        <v>0</v>
      </c>
      <c r="V2198" s="849">
        <v>0</v>
      </c>
      <c r="W2198" s="849">
        <v>-60878.3</v>
      </c>
      <c r="X2198" s="849">
        <v>120886.91</v>
      </c>
      <c r="Y2198" s="849">
        <v>60008.61</v>
      </c>
      <c r="Z2198" s="850">
        <v>0.0496</v>
      </c>
    </row>
    <row r="2199" s="823" customFormat="1" ht="31.05" hidden="1" customHeight="1" outlineLevel="1" spans="1:26">
      <c r="A2199" s="846" t="s">
        <v>2092</v>
      </c>
      <c r="B2199" s="846" t="s">
        <v>9443</v>
      </c>
      <c r="C2199" s="846" t="s">
        <v>10781</v>
      </c>
      <c r="D2199" s="846" t="s">
        <v>9400</v>
      </c>
      <c r="E2199" s="847" t="s">
        <v>9445</v>
      </c>
      <c r="F2199" s="848" t="s">
        <v>9621</v>
      </c>
      <c r="G2199" s="846" t="s">
        <v>9446</v>
      </c>
      <c r="H2199" s="846" t="s">
        <v>7650</v>
      </c>
      <c r="I2199" s="849">
        <v>-31456.5</v>
      </c>
      <c r="J2199" s="849">
        <v>41.94</v>
      </c>
      <c r="K2199" s="849">
        <v>13850</v>
      </c>
      <c r="L2199" s="848" t="s">
        <v>9642</v>
      </c>
      <c r="M2199" s="849">
        <v>0</v>
      </c>
      <c r="N2199" s="849">
        <v>41.94</v>
      </c>
      <c r="O2199" s="849">
        <v>14600</v>
      </c>
      <c r="P2199" s="849">
        <v>-31456.5</v>
      </c>
      <c r="Q2199" s="846" t="s">
        <v>6337</v>
      </c>
      <c r="R2199" s="846"/>
      <c r="S2199" s="849">
        <v>0</v>
      </c>
      <c r="T2199" s="849">
        <v>0</v>
      </c>
      <c r="U2199" s="849">
        <v>0</v>
      </c>
      <c r="V2199" s="849">
        <v>0</v>
      </c>
      <c r="W2199" s="849">
        <v>-31456.5</v>
      </c>
      <c r="X2199" s="849">
        <v>58089.67</v>
      </c>
      <c r="Y2199" s="849">
        <v>26633.17</v>
      </c>
      <c r="Z2199" s="850">
        <v>0.0458</v>
      </c>
    </row>
    <row r="2200" s="823" customFormat="1" ht="31.05" hidden="1" customHeight="1" outlineLevel="1" spans="1:26">
      <c r="A2200" s="846" t="s">
        <v>2092</v>
      </c>
      <c r="B2200" s="846" t="s">
        <v>9443</v>
      </c>
      <c r="C2200" s="846" t="s">
        <v>10782</v>
      </c>
      <c r="D2200" s="846" t="s">
        <v>9400</v>
      </c>
      <c r="E2200" s="847" t="s">
        <v>9445</v>
      </c>
      <c r="F2200" s="848" t="s">
        <v>8004</v>
      </c>
      <c r="G2200" s="846" t="s">
        <v>9446</v>
      </c>
      <c r="H2200" s="846" t="s">
        <v>7650</v>
      </c>
      <c r="I2200" s="849">
        <v>-25661.18</v>
      </c>
      <c r="J2200" s="849">
        <v>41.39</v>
      </c>
      <c r="K2200" s="849">
        <v>13980</v>
      </c>
      <c r="L2200" s="848" t="s">
        <v>9747</v>
      </c>
      <c r="M2200" s="849">
        <v>0</v>
      </c>
      <c r="N2200" s="849">
        <v>41.39</v>
      </c>
      <c r="O2200" s="849">
        <v>14600</v>
      </c>
      <c r="P2200" s="849">
        <v>-25661.18</v>
      </c>
      <c r="Q2200" s="846" t="s">
        <v>6337</v>
      </c>
      <c r="R2200" s="846"/>
      <c r="S2200" s="849">
        <v>0</v>
      </c>
      <c r="T2200" s="849">
        <v>0</v>
      </c>
      <c r="U2200" s="849">
        <v>0</v>
      </c>
      <c r="V2200" s="849">
        <v>0</v>
      </c>
      <c r="W2200" s="849">
        <v>-25661.18</v>
      </c>
      <c r="X2200" s="849">
        <v>57861.82</v>
      </c>
      <c r="Y2200" s="849">
        <v>32200.64</v>
      </c>
      <c r="Z2200" s="850">
        <v>0.0557</v>
      </c>
    </row>
    <row r="2201" s="823" customFormat="1" ht="31.05" hidden="1" customHeight="1" outlineLevel="1" spans="1:26">
      <c r="A2201" s="846" t="s">
        <v>2092</v>
      </c>
      <c r="B2201" s="846" t="s">
        <v>9443</v>
      </c>
      <c r="C2201" s="846" t="s">
        <v>10783</v>
      </c>
      <c r="D2201" s="846" t="s">
        <v>8459</v>
      </c>
      <c r="E2201" s="847" t="s">
        <v>9445</v>
      </c>
      <c r="F2201" s="848" t="s">
        <v>9628</v>
      </c>
      <c r="G2201" s="846" t="s">
        <v>9446</v>
      </c>
      <c r="H2201" s="846" t="s">
        <v>7650</v>
      </c>
      <c r="I2201" s="849">
        <v>-88158.47</v>
      </c>
      <c r="J2201" s="849">
        <v>172.02</v>
      </c>
      <c r="K2201" s="849">
        <v>14088</v>
      </c>
      <c r="L2201" s="848" t="s">
        <v>9624</v>
      </c>
      <c r="M2201" s="849">
        <v>0</v>
      </c>
      <c r="N2201" s="849">
        <v>172.02</v>
      </c>
      <c r="O2201" s="849">
        <v>14600</v>
      </c>
      <c r="P2201" s="849">
        <v>-88158.47</v>
      </c>
      <c r="Q2201" s="846" t="s">
        <v>6337</v>
      </c>
      <c r="R2201" s="846"/>
      <c r="S2201" s="849">
        <v>0</v>
      </c>
      <c r="T2201" s="849">
        <v>0</v>
      </c>
      <c r="U2201" s="849">
        <v>0</v>
      </c>
      <c r="V2201" s="849">
        <v>0</v>
      </c>
      <c r="W2201" s="849">
        <v>-88158.47</v>
      </c>
      <c r="X2201" s="849">
        <v>242336.27</v>
      </c>
      <c r="Y2201" s="849">
        <v>154177.8</v>
      </c>
      <c r="Z2201" s="850">
        <v>0.0636</v>
      </c>
    </row>
    <row r="2202" s="823" customFormat="1" ht="31.05" hidden="1" customHeight="1" outlineLevel="1" spans="1:26">
      <c r="A2202" s="846" t="s">
        <v>2092</v>
      </c>
      <c r="B2202" s="846" t="s">
        <v>9443</v>
      </c>
      <c r="C2202" s="846" t="s">
        <v>10784</v>
      </c>
      <c r="D2202" s="846" t="s">
        <v>8459</v>
      </c>
      <c r="E2202" s="847" t="s">
        <v>9445</v>
      </c>
      <c r="F2202" s="848" t="s">
        <v>8241</v>
      </c>
      <c r="G2202" s="846" t="s">
        <v>9446</v>
      </c>
      <c r="H2202" s="846" t="s">
        <v>7650</v>
      </c>
      <c r="I2202" s="849">
        <v>-31343.39</v>
      </c>
      <c r="J2202" s="849">
        <v>43.14</v>
      </c>
      <c r="K2202" s="849">
        <v>13874</v>
      </c>
      <c r="L2202" s="848" t="s">
        <v>8241</v>
      </c>
      <c r="M2202" s="849">
        <v>0</v>
      </c>
      <c r="N2202" s="849">
        <v>43.14</v>
      </c>
      <c r="O2202" s="849">
        <v>14600</v>
      </c>
      <c r="P2202" s="849">
        <v>-31343.39</v>
      </c>
      <c r="Q2202" s="846" t="s">
        <v>6337</v>
      </c>
      <c r="R2202" s="846"/>
      <c r="S2202" s="849">
        <v>0</v>
      </c>
      <c r="T2202" s="849">
        <v>0</v>
      </c>
      <c r="U2202" s="849">
        <v>0</v>
      </c>
      <c r="V2202" s="849">
        <v>0</v>
      </c>
      <c r="W2202" s="849">
        <v>-31343.39</v>
      </c>
      <c r="X2202" s="849">
        <v>59854.44</v>
      </c>
      <c r="Y2202" s="849">
        <v>28511.05</v>
      </c>
      <c r="Z2202" s="850">
        <v>0.0476</v>
      </c>
    </row>
    <row r="2203" s="823" customFormat="1" ht="31.05" hidden="1" customHeight="1" outlineLevel="1" spans="1:26">
      <c r="A2203" s="846" t="s">
        <v>2092</v>
      </c>
      <c r="B2203" s="846" t="s">
        <v>9443</v>
      </c>
      <c r="C2203" s="846" t="s">
        <v>10785</v>
      </c>
      <c r="D2203" s="846" t="s">
        <v>8459</v>
      </c>
      <c r="E2203" s="847" t="s">
        <v>9445</v>
      </c>
      <c r="F2203" s="848" t="s">
        <v>9632</v>
      </c>
      <c r="G2203" s="846" t="s">
        <v>9446</v>
      </c>
      <c r="H2203" s="846" t="s">
        <v>7650</v>
      </c>
      <c r="I2203" s="849">
        <v>-26856.54</v>
      </c>
      <c r="J2203" s="849">
        <v>43.32</v>
      </c>
      <c r="K2203" s="849">
        <v>13980</v>
      </c>
      <c r="L2203" s="848" t="s">
        <v>9681</v>
      </c>
      <c r="M2203" s="849">
        <v>0</v>
      </c>
      <c r="N2203" s="849">
        <v>43.32</v>
      </c>
      <c r="O2203" s="849">
        <v>14600</v>
      </c>
      <c r="P2203" s="849">
        <v>-26856.54</v>
      </c>
      <c r="Q2203" s="846" t="s">
        <v>6337</v>
      </c>
      <c r="R2203" s="846"/>
      <c r="S2203" s="849">
        <v>0</v>
      </c>
      <c r="T2203" s="849">
        <v>0</v>
      </c>
      <c r="U2203" s="849">
        <v>0</v>
      </c>
      <c r="V2203" s="849">
        <v>0</v>
      </c>
      <c r="W2203" s="849">
        <v>-26856.54</v>
      </c>
      <c r="X2203" s="849">
        <v>60557.17</v>
      </c>
      <c r="Y2203" s="849">
        <v>33700.63</v>
      </c>
      <c r="Z2203" s="850">
        <v>0.0557</v>
      </c>
    </row>
    <row r="2204" s="823" customFormat="1" ht="31.05" hidden="1" customHeight="1" outlineLevel="1" spans="1:26">
      <c r="A2204" s="846" t="s">
        <v>2092</v>
      </c>
      <c r="B2204" s="846" t="s">
        <v>9443</v>
      </c>
      <c r="C2204" s="846" t="s">
        <v>10786</v>
      </c>
      <c r="D2204" s="846" t="s">
        <v>8459</v>
      </c>
      <c r="E2204" s="847" t="s">
        <v>9445</v>
      </c>
      <c r="F2204" s="848" t="s">
        <v>9552</v>
      </c>
      <c r="G2204" s="846" t="s">
        <v>9446</v>
      </c>
      <c r="H2204" s="846" t="s">
        <v>7650</v>
      </c>
      <c r="I2204" s="849">
        <v>-27527.68</v>
      </c>
      <c r="J2204" s="849">
        <v>43.01</v>
      </c>
      <c r="K2204" s="849">
        <v>13960</v>
      </c>
      <c r="L2204" s="848" t="s">
        <v>9693</v>
      </c>
      <c r="M2204" s="849">
        <v>0</v>
      </c>
      <c r="N2204" s="849">
        <v>43.01</v>
      </c>
      <c r="O2204" s="849">
        <v>14600</v>
      </c>
      <c r="P2204" s="849">
        <v>-27527.68</v>
      </c>
      <c r="Q2204" s="846" t="s">
        <v>6337</v>
      </c>
      <c r="R2204" s="846"/>
      <c r="S2204" s="849">
        <v>0</v>
      </c>
      <c r="T2204" s="849">
        <v>0</v>
      </c>
      <c r="U2204" s="849">
        <v>0</v>
      </c>
      <c r="V2204" s="849">
        <v>0</v>
      </c>
      <c r="W2204" s="849">
        <v>-27527.68</v>
      </c>
      <c r="X2204" s="849">
        <v>60044.75</v>
      </c>
      <c r="Y2204" s="849">
        <v>32517.07</v>
      </c>
      <c r="Z2204" s="850">
        <v>0.0542</v>
      </c>
    </row>
    <row r="2205" s="823" customFormat="1" ht="31.05" hidden="1" customHeight="1" outlineLevel="1" spans="1:26">
      <c r="A2205" s="846" t="s">
        <v>2092</v>
      </c>
      <c r="B2205" s="846" t="s">
        <v>9443</v>
      </c>
      <c r="C2205" s="846" t="s">
        <v>10787</v>
      </c>
      <c r="D2205" s="846" t="s">
        <v>9398</v>
      </c>
      <c r="E2205" s="847" t="s">
        <v>9445</v>
      </c>
      <c r="F2205" s="848" t="s">
        <v>8241</v>
      </c>
      <c r="G2205" s="846" t="s">
        <v>9446</v>
      </c>
      <c r="H2205" s="846" t="s">
        <v>7650</v>
      </c>
      <c r="I2205" s="849">
        <v>-33982.26</v>
      </c>
      <c r="J2205" s="849">
        <v>43.57</v>
      </c>
      <c r="K2205" s="849">
        <v>13820</v>
      </c>
      <c r="L2205" s="848" t="s">
        <v>9681</v>
      </c>
      <c r="M2205" s="849">
        <v>0</v>
      </c>
      <c r="N2205" s="849">
        <v>43.57</v>
      </c>
      <c r="O2205" s="849">
        <v>14600</v>
      </c>
      <c r="P2205" s="849">
        <v>-33982.26</v>
      </c>
      <c r="Q2205" s="846" t="s">
        <v>6337</v>
      </c>
      <c r="R2205" s="846"/>
      <c r="S2205" s="849">
        <v>0</v>
      </c>
      <c r="T2205" s="849">
        <v>0</v>
      </c>
      <c r="U2205" s="849">
        <v>0</v>
      </c>
      <c r="V2205" s="849">
        <v>0</v>
      </c>
      <c r="W2205" s="849">
        <v>-33982.26</v>
      </c>
      <c r="X2205" s="849">
        <v>60209.59</v>
      </c>
      <c r="Y2205" s="849">
        <v>26227.33</v>
      </c>
      <c r="Z2205" s="850">
        <v>0.0436</v>
      </c>
    </row>
    <row r="2206" s="823" customFormat="1" ht="31.05" hidden="1" customHeight="1" outlineLevel="1" spans="1:26">
      <c r="A2206" s="846" t="s">
        <v>2092</v>
      </c>
      <c r="B2206" s="846" t="s">
        <v>9443</v>
      </c>
      <c r="C2206" s="846" t="s">
        <v>10788</v>
      </c>
      <c r="D2206" s="846" t="s">
        <v>9398</v>
      </c>
      <c r="E2206" s="847" t="s">
        <v>9445</v>
      </c>
      <c r="F2206" s="848" t="s">
        <v>9632</v>
      </c>
      <c r="G2206" s="846" t="s">
        <v>9446</v>
      </c>
      <c r="H2206" s="846" t="s">
        <v>7650</v>
      </c>
      <c r="I2206" s="849">
        <v>-36437.54</v>
      </c>
      <c r="J2206" s="849">
        <v>42.62</v>
      </c>
      <c r="K2206" s="849">
        <v>13745</v>
      </c>
      <c r="L2206" s="848" t="s">
        <v>9730</v>
      </c>
      <c r="M2206" s="849">
        <v>0</v>
      </c>
      <c r="N2206" s="849">
        <v>42.62</v>
      </c>
      <c r="O2206" s="849">
        <v>14600</v>
      </c>
      <c r="P2206" s="849">
        <v>-36437.54</v>
      </c>
      <c r="Q2206" s="846" t="s">
        <v>6337</v>
      </c>
      <c r="R2206" s="846"/>
      <c r="S2206" s="849">
        <v>0</v>
      </c>
      <c r="T2206" s="849">
        <v>0</v>
      </c>
      <c r="U2206" s="849">
        <v>0</v>
      </c>
      <c r="V2206" s="849">
        <v>0</v>
      </c>
      <c r="W2206" s="849">
        <v>-36437.54</v>
      </c>
      <c r="X2206" s="849">
        <v>58577.07</v>
      </c>
      <c r="Y2206" s="849">
        <v>22139.53</v>
      </c>
      <c r="Z2206" s="850">
        <v>0.0378</v>
      </c>
    </row>
    <row r="2207" s="823" customFormat="1" ht="31.05" hidden="1" customHeight="1" outlineLevel="1" spans="1:26">
      <c r="A2207" s="846" t="s">
        <v>2092</v>
      </c>
      <c r="B2207" s="846" t="s">
        <v>9443</v>
      </c>
      <c r="C2207" s="846" t="s">
        <v>10789</v>
      </c>
      <c r="D2207" s="846" t="s">
        <v>9398</v>
      </c>
      <c r="E2207" s="847" t="s">
        <v>9445</v>
      </c>
      <c r="F2207" s="848" t="s">
        <v>9632</v>
      </c>
      <c r="G2207" s="846" t="s">
        <v>9446</v>
      </c>
      <c r="H2207" s="846" t="s">
        <v>7650</v>
      </c>
      <c r="I2207" s="849">
        <v>-29573.22</v>
      </c>
      <c r="J2207" s="849">
        <v>43.3</v>
      </c>
      <c r="K2207" s="849">
        <v>13917</v>
      </c>
      <c r="L2207" s="848" t="s">
        <v>9690</v>
      </c>
      <c r="M2207" s="849">
        <v>0</v>
      </c>
      <c r="N2207" s="849">
        <v>43.3</v>
      </c>
      <c r="O2207" s="849">
        <v>14600</v>
      </c>
      <c r="P2207" s="849">
        <v>-29573.22</v>
      </c>
      <c r="Q2207" s="846" t="s">
        <v>6337</v>
      </c>
      <c r="R2207" s="846"/>
      <c r="S2207" s="849">
        <v>0</v>
      </c>
      <c r="T2207" s="849">
        <v>0</v>
      </c>
      <c r="U2207" s="849">
        <v>0</v>
      </c>
      <c r="V2207" s="849">
        <v>0</v>
      </c>
      <c r="W2207" s="849">
        <v>-29573.22</v>
      </c>
      <c r="X2207" s="849">
        <v>60259.22</v>
      </c>
      <c r="Y2207" s="849">
        <v>30686</v>
      </c>
      <c r="Z2207" s="850">
        <v>0.0509</v>
      </c>
    </row>
    <row r="2208" s="823" customFormat="1" ht="31.05" hidden="1" customHeight="1" outlineLevel="1" spans="1:26">
      <c r="A2208" s="846" t="s">
        <v>2092</v>
      </c>
      <c r="B2208" s="846" t="s">
        <v>9443</v>
      </c>
      <c r="C2208" s="846" t="s">
        <v>10790</v>
      </c>
      <c r="D2208" s="846" t="s">
        <v>9398</v>
      </c>
      <c r="E2208" s="847" t="s">
        <v>9445</v>
      </c>
      <c r="F2208" s="848" t="s">
        <v>9552</v>
      </c>
      <c r="G2208" s="846" t="s">
        <v>9446</v>
      </c>
      <c r="H2208" s="846" t="s">
        <v>7650</v>
      </c>
      <c r="I2208" s="849">
        <v>-25657.21</v>
      </c>
      <c r="J2208" s="849">
        <v>42.06</v>
      </c>
      <c r="K2208" s="849">
        <v>13990</v>
      </c>
      <c r="L2208" s="848" t="s">
        <v>9693</v>
      </c>
      <c r="M2208" s="849">
        <v>0</v>
      </c>
      <c r="N2208" s="849">
        <v>42.06</v>
      </c>
      <c r="O2208" s="849">
        <v>14600</v>
      </c>
      <c r="P2208" s="849">
        <v>-25657.21</v>
      </c>
      <c r="Q2208" s="846" t="s">
        <v>6337</v>
      </c>
      <c r="R2208" s="846"/>
      <c r="S2208" s="849">
        <v>0</v>
      </c>
      <c r="T2208" s="849">
        <v>0</v>
      </c>
      <c r="U2208" s="849">
        <v>0</v>
      </c>
      <c r="V2208" s="849">
        <v>0</v>
      </c>
      <c r="W2208" s="849">
        <v>-25657.21</v>
      </c>
      <c r="X2208" s="849">
        <v>58843.34</v>
      </c>
      <c r="Y2208" s="849">
        <v>33186.13</v>
      </c>
      <c r="Z2208" s="850">
        <v>0.0564</v>
      </c>
    </row>
    <row r="2209" s="823" customFormat="1" ht="31.05" hidden="1" customHeight="1" outlineLevel="1" spans="1:26">
      <c r="A2209" s="846" t="s">
        <v>2092</v>
      </c>
      <c r="B2209" s="846" t="s">
        <v>9443</v>
      </c>
      <c r="C2209" s="846" t="s">
        <v>10791</v>
      </c>
      <c r="D2209" s="846" t="s">
        <v>9398</v>
      </c>
      <c r="E2209" s="847" t="s">
        <v>9445</v>
      </c>
      <c r="F2209" s="848" t="s">
        <v>9693</v>
      </c>
      <c r="G2209" s="846" t="s">
        <v>9446</v>
      </c>
      <c r="H2209" s="846" t="s">
        <v>7650</v>
      </c>
      <c r="I2209" s="849">
        <v>-26219.8</v>
      </c>
      <c r="J2209" s="849">
        <v>42.29</v>
      </c>
      <c r="K2209" s="849">
        <v>13980</v>
      </c>
      <c r="L2209" s="848" t="s">
        <v>9532</v>
      </c>
      <c r="M2209" s="849">
        <v>0</v>
      </c>
      <c r="N2209" s="849">
        <v>42.29</v>
      </c>
      <c r="O2209" s="849">
        <v>14600</v>
      </c>
      <c r="P2209" s="849">
        <v>-26219.8</v>
      </c>
      <c r="Q2209" s="846" t="s">
        <v>6337</v>
      </c>
      <c r="R2209" s="846"/>
      <c r="S2209" s="849">
        <v>0</v>
      </c>
      <c r="T2209" s="849">
        <v>0</v>
      </c>
      <c r="U2209" s="849">
        <v>0</v>
      </c>
      <c r="V2209" s="849">
        <v>0</v>
      </c>
      <c r="W2209" s="849">
        <v>-26219.8</v>
      </c>
      <c r="X2209" s="849">
        <v>59121.42</v>
      </c>
      <c r="Y2209" s="849">
        <v>32901.62</v>
      </c>
      <c r="Z2209" s="850">
        <v>0.0557</v>
      </c>
    </row>
    <row r="2210" s="823" customFormat="1" ht="31.05" hidden="1" customHeight="1" outlineLevel="1" spans="1:26">
      <c r="A2210" s="846" t="s">
        <v>2092</v>
      </c>
      <c r="B2210" s="846" t="s">
        <v>9443</v>
      </c>
      <c r="C2210" s="846" t="s">
        <v>10792</v>
      </c>
      <c r="D2210" s="846" t="s">
        <v>9414</v>
      </c>
      <c r="E2210" s="847" t="s">
        <v>9445</v>
      </c>
      <c r="F2210" s="848" t="s">
        <v>9552</v>
      </c>
      <c r="G2210" s="846" t="s">
        <v>9446</v>
      </c>
      <c r="H2210" s="846" t="s">
        <v>7650</v>
      </c>
      <c r="I2210" s="849">
        <v>-20938</v>
      </c>
      <c r="J2210" s="849">
        <v>41.88</v>
      </c>
      <c r="K2210" s="849">
        <v>14100</v>
      </c>
      <c r="L2210" s="848" t="s">
        <v>9699</v>
      </c>
      <c r="M2210" s="849">
        <v>0</v>
      </c>
      <c r="N2210" s="849">
        <v>41.88</v>
      </c>
      <c r="O2210" s="849">
        <v>14600</v>
      </c>
      <c r="P2210" s="849">
        <v>-20938</v>
      </c>
      <c r="Q2210" s="846" t="s">
        <v>6337</v>
      </c>
      <c r="R2210" s="846"/>
      <c r="S2210" s="849">
        <v>0</v>
      </c>
      <c r="T2210" s="849">
        <v>0</v>
      </c>
      <c r="U2210" s="849">
        <v>0</v>
      </c>
      <c r="V2210" s="849">
        <v>0</v>
      </c>
      <c r="W2210" s="849">
        <v>-20938</v>
      </c>
      <c r="X2210" s="849">
        <v>59045.16</v>
      </c>
      <c r="Y2210" s="849">
        <v>38107.16</v>
      </c>
      <c r="Z2210" s="850">
        <v>0.0645</v>
      </c>
    </row>
    <row r="2211" s="823" customFormat="1" ht="31.05" hidden="1" customHeight="1" outlineLevel="1" spans="1:26">
      <c r="A2211" s="846" t="s">
        <v>2092</v>
      </c>
      <c r="B2211" s="846" t="s">
        <v>9443</v>
      </c>
      <c r="C2211" s="846" t="s">
        <v>10793</v>
      </c>
      <c r="D2211" s="846" t="s">
        <v>9414</v>
      </c>
      <c r="E2211" s="847" t="s">
        <v>9445</v>
      </c>
      <c r="F2211" s="848" t="s">
        <v>9693</v>
      </c>
      <c r="G2211" s="846" t="s">
        <v>9446</v>
      </c>
      <c r="H2211" s="846" t="s">
        <v>7650</v>
      </c>
      <c r="I2211" s="849">
        <v>-20277.6</v>
      </c>
      <c r="J2211" s="849">
        <v>42.25</v>
      </c>
      <c r="K2211" s="849">
        <v>14120</v>
      </c>
      <c r="L2211" s="848" t="s">
        <v>9532</v>
      </c>
      <c r="M2211" s="849">
        <v>0</v>
      </c>
      <c r="N2211" s="849">
        <v>42.24</v>
      </c>
      <c r="O2211" s="849">
        <v>14600</v>
      </c>
      <c r="P2211" s="849">
        <v>-20277.6</v>
      </c>
      <c r="Q2211" s="846" t="s">
        <v>6337</v>
      </c>
      <c r="R2211" s="846"/>
      <c r="S2211" s="849">
        <v>0</v>
      </c>
      <c r="T2211" s="849">
        <v>0</v>
      </c>
      <c r="U2211" s="849">
        <v>0</v>
      </c>
      <c r="V2211" s="849">
        <v>0</v>
      </c>
      <c r="W2211" s="849">
        <v>-20277.6</v>
      </c>
      <c r="X2211" s="849">
        <v>59649.94</v>
      </c>
      <c r="Y2211" s="849">
        <v>39372.34</v>
      </c>
      <c r="Z2211" s="850">
        <v>0.066</v>
      </c>
    </row>
    <row r="2212" s="823" customFormat="1" ht="31.05" hidden="1" customHeight="1" outlineLevel="1" spans="1:26">
      <c r="A2212" s="846" t="s">
        <v>2092</v>
      </c>
      <c r="B2212" s="846" t="s">
        <v>9443</v>
      </c>
      <c r="C2212" s="846" t="s">
        <v>10794</v>
      </c>
      <c r="D2212" s="846" t="s">
        <v>9413</v>
      </c>
      <c r="E2212" s="847" t="s">
        <v>9445</v>
      </c>
      <c r="F2212" s="848" t="s">
        <v>9680</v>
      </c>
      <c r="G2212" s="846" t="s">
        <v>9446</v>
      </c>
      <c r="H2212" s="846" t="s">
        <v>7650</v>
      </c>
      <c r="I2212" s="849">
        <v>-56968.65</v>
      </c>
      <c r="J2212" s="849">
        <v>42.2</v>
      </c>
      <c r="K2212" s="849">
        <v>13250</v>
      </c>
      <c r="L2212" s="848" t="s">
        <v>8079</v>
      </c>
      <c r="M2212" s="849">
        <v>0</v>
      </c>
      <c r="N2212" s="849">
        <v>42.2</v>
      </c>
      <c r="O2212" s="849">
        <v>14600</v>
      </c>
      <c r="P2212" s="849">
        <v>-56968.65</v>
      </c>
      <c r="Q2212" s="846" t="s">
        <v>6337</v>
      </c>
      <c r="R2212" s="846"/>
      <c r="S2212" s="849">
        <v>0</v>
      </c>
      <c r="T2212" s="849">
        <v>0</v>
      </c>
      <c r="U2212" s="849">
        <v>0</v>
      </c>
      <c r="V2212" s="849">
        <v>0</v>
      </c>
      <c r="W2212" s="849">
        <v>-56968.65</v>
      </c>
      <c r="X2212" s="849">
        <v>55913.68</v>
      </c>
      <c r="Y2212" s="849">
        <v>-1054.97</v>
      </c>
      <c r="Z2212" s="850">
        <v>-0.0019</v>
      </c>
    </row>
    <row r="2213" s="823" customFormat="1" ht="31.05" hidden="1" customHeight="1" outlineLevel="1" spans="1:26">
      <c r="A2213" s="846" t="s">
        <v>2092</v>
      </c>
      <c r="B2213" s="846" t="s">
        <v>9443</v>
      </c>
      <c r="C2213" s="846" t="s">
        <v>10795</v>
      </c>
      <c r="D2213" s="846" t="s">
        <v>9374</v>
      </c>
      <c r="E2213" s="847" t="s">
        <v>9445</v>
      </c>
      <c r="F2213" s="848" t="s">
        <v>9642</v>
      </c>
      <c r="G2213" s="846" t="s">
        <v>9446</v>
      </c>
      <c r="H2213" s="846" t="s">
        <v>7650</v>
      </c>
      <c r="I2213" s="849">
        <v>-47041.25</v>
      </c>
      <c r="J2213" s="849">
        <v>84.76</v>
      </c>
      <c r="K2213" s="849">
        <v>14045</v>
      </c>
      <c r="L2213" s="848" t="s">
        <v>9632</v>
      </c>
      <c r="M2213" s="849">
        <v>0</v>
      </c>
      <c r="N2213" s="849">
        <v>84.76</v>
      </c>
      <c r="O2213" s="849">
        <v>14600</v>
      </c>
      <c r="P2213" s="849">
        <v>-47041.25</v>
      </c>
      <c r="Q2213" s="846" t="s">
        <v>6337</v>
      </c>
      <c r="R2213" s="846"/>
      <c r="S2213" s="849">
        <v>0</v>
      </c>
      <c r="T2213" s="849">
        <v>0</v>
      </c>
      <c r="U2213" s="849">
        <v>0</v>
      </c>
      <c r="V2213" s="849">
        <v>0</v>
      </c>
      <c r="W2213" s="849">
        <v>-47041.25</v>
      </c>
      <c r="X2213" s="849">
        <v>119044.02</v>
      </c>
      <c r="Y2213" s="849">
        <v>72002.77</v>
      </c>
      <c r="Z2213" s="850">
        <v>0.0605</v>
      </c>
    </row>
    <row r="2214" s="823" customFormat="1" ht="31.05" hidden="1" customHeight="1" outlineLevel="1" spans="1:26">
      <c r="A2214" s="846" t="s">
        <v>2092</v>
      </c>
      <c r="B2214" s="846" t="s">
        <v>9443</v>
      </c>
      <c r="C2214" s="846" t="s">
        <v>10796</v>
      </c>
      <c r="D2214" s="846" t="s">
        <v>9394</v>
      </c>
      <c r="E2214" s="847" t="s">
        <v>9445</v>
      </c>
      <c r="F2214" s="848" t="s">
        <v>9559</v>
      </c>
      <c r="G2214" s="846" t="s">
        <v>9446</v>
      </c>
      <c r="H2214" s="846" t="s">
        <v>7650</v>
      </c>
      <c r="I2214" s="849">
        <v>-35867.16</v>
      </c>
      <c r="J2214" s="849">
        <v>170.8</v>
      </c>
      <c r="K2214" s="849">
        <v>14390</v>
      </c>
      <c r="L2214" s="848" t="s">
        <v>9524</v>
      </c>
      <c r="M2214" s="849">
        <v>0</v>
      </c>
      <c r="N2214" s="849">
        <v>170.8</v>
      </c>
      <c r="O2214" s="849">
        <v>14600</v>
      </c>
      <c r="P2214" s="849">
        <v>-35867.16</v>
      </c>
      <c r="Q2214" s="846" t="s">
        <v>6337</v>
      </c>
      <c r="R2214" s="846"/>
      <c r="S2214" s="849">
        <v>0</v>
      </c>
      <c r="T2214" s="849">
        <v>0</v>
      </c>
      <c r="U2214" s="849">
        <v>0</v>
      </c>
      <c r="V2214" s="849">
        <v>0</v>
      </c>
      <c r="W2214" s="849">
        <v>-35867.16</v>
      </c>
      <c r="X2214" s="849">
        <v>245775.44</v>
      </c>
      <c r="Y2214" s="849">
        <v>209908.28</v>
      </c>
      <c r="Z2214" s="850">
        <v>0.0854</v>
      </c>
    </row>
    <row r="2215" s="823" customFormat="1" ht="31.05" hidden="1" customHeight="1" outlineLevel="1" spans="1:26">
      <c r="A2215" s="846" t="s">
        <v>2092</v>
      </c>
      <c r="B2215" s="846" t="s">
        <v>9443</v>
      </c>
      <c r="C2215" s="846" t="s">
        <v>10797</v>
      </c>
      <c r="D2215" s="846" t="s">
        <v>9394</v>
      </c>
      <c r="E2215" s="847" t="s">
        <v>9445</v>
      </c>
      <c r="F2215" s="848" t="s">
        <v>9508</v>
      </c>
      <c r="G2215" s="846" t="s">
        <v>9446</v>
      </c>
      <c r="H2215" s="846" t="s">
        <v>7650</v>
      </c>
      <c r="I2215" s="849">
        <v>-111339.38</v>
      </c>
      <c r="J2215" s="849">
        <v>296.91</v>
      </c>
      <c r="K2215" s="849">
        <v>14225</v>
      </c>
      <c r="L2215" s="848" t="s">
        <v>8071</v>
      </c>
      <c r="M2215" s="849">
        <v>0</v>
      </c>
      <c r="N2215" s="849">
        <v>296.9</v>
      </c>
      <c r="O2215" s="849">
        <v>14600</v>
      </c>
      <c r="P2215" s="849">
        <v>-111339.38</v>
      </c>
      <c r="Q2215" s="846" t="s">
        <v>6337</v>
      </c>
      <c r="R2215" s="846"/>
      <c r="S2215" s="849">
        <v>0</v>
      </c>
      <c r="T2215" s="849">
        <v>0</v>
      </c>
      <c r="U2215" s="849">
        <v>0</v>
      </c>
      <c r="V2215" s="849">
        <v>0</v>
      </c>
      <c r="W2215" s="849">
        <v>-111339.38</v>
      </c>
      <c r="X2215" s="849">
        <v>422347.36</v>
      </c>
      <c r="Y2215" s="849">
        <v>311007.99</v>
      </c>
      <c r="Z2215" s="850">
        <v>0.0736</v>
      </c>
    </row>
    <row r="2216" s="823" customFormat="1" ht="31.05" hidden="1" customHeight="1" outlineLevel="1" spans="1:26">
      <c r="A2216" s="846" t="s">
        <v>2092</v>
      </c>
      <c r="B2216" s="846" t="s">
        <v>9443</v>
      </c>
      <c r="C2216" s="846" t="s">
        <v>10798</v>
      </c>
      <c r="D2216" s="846" t="s">
        <v>9395</v>
      </c>
      <c r="E2216" s="847" t="s">
        <v>9445</v>
      </c>
      <c r="F2216" s="848" t="s">
        <v>9632</v>
      </c>
      <c r="G2216" s="846" t="s">
        <v>9446</v>
      </c>
      <c r="H2216" s="846" t="s">
        <v>7650</v>
      </c>
      <c r="I2216" s="849">
        <v>-60268.85</v>
      </c>
      <c r="J2216" s="849">
        <v>86.06</v>
      </c>
      <c r="K2216" s="849">
        <v>13900</v>
      </c>
      <c r="L2216" s="848" t="s">
        <v>9693</v>
      </c>
      <c r="M2216" s="849">
        <v>0</v>
      </c>
      <c r="N2216" s="849">
        <v>86.06</v>
      </c>
      <c r="O2216" s="849">
        <v>14600</v>
      </c>
      <c r="P2216" s="849">
        <v>-60268.85</v>
      </c>
      <c r="Q2216" s="846" t="s">
        <v>6337</v>
      </c>
      <c r="R2216" s="846"/>
      <c r="S2216" s="849">
        <v>0</v>
      </c>
      <c r="T2216" s="849">
        <v>0</v>
      </c>
      <c r="U2216" s="849">
        <v>0</v>
      </c>
      <c r="V2216" s="849">
        <v>0</v>
      </c>
      <c r="W2216" s="849">
        <v>-60268.85</v>
      </c>
      <c r="X2216" s="849">
        <v>119620.72</v>
      </c>
      <c r="Y2216" s="849">
        <v>59351.87</v>
      </c>
      <c r="Z2216" s="850">
        <v>0.0496</v>
      </c>
    </row>
    <row r="2217" s="823" customFormat="1" ht="31.05" hidden="1" customHeight="1" outlineLevel="1" spans="1:26">
      <c r="A2217" s="846" t="s">
        <v>2092</v>
      </c>
      <c r="B2217" s="846" t="s">
        <v>9443</v>
      </c>
      <c r="C2217" s="846" t="s">
        <v>10799</v>
      </c>
      <c r="D2217" s="846" t="s">
        <v>9396</v>
      </c>
      <c r="E2217" s="847" t="s">
        <v>9445</v>
      </c>
      <c r="F2217" s="848" t="s">
        <v>9624</v>
      </c>
      <c r="G2217" s="846" t="s">
        <v>9446</v>
      </c>
      <c r="H2217" s="846" t="s">
        <v>7650</v>
      </c>
      <c r="I2217" s="849">
        <v>-105337.2</v>
      </c>
      <c r="J2217" s="849">
        <v>175.56</v>
      </c>
      <c r="K2217" s="849">
        <v>14000</v>
      </c>
      <c r="L2217" s="848" t="s">
        <v>9642</v>
      </c>
      <c r="M2217" s="849">
        <v>0</v>
      </c>
      <c r="N2217" s="849">
        <v>175.56</v>
      </c>
      <c r="O2217" s="849">
        <v>14600</v>
      </c>
      <c r="P2217" s="849">
        <v>-105337.2</v>
      </c>
      <c r="Q2217" s="846" t="s">
        <v>6337</v>
      </c>
      <c r="R2217" s="846"/>
      <c r="S2217" s="849">
        <v>0</v>
      </c>
      <c r="T2217" s="849">
        <v>0</v>
      </c>
      <c r="U2217" s="849">
        <v>0</v>
      </c>
      <c r="V2217" s="849">
        <v>0</v>
      </c>
      <c r="W2217" s="849">
        <v>-105337.2</v>
      </c>
      <c r="X2217" s="849">
        <v>245786.8</v>
      </c>
      <c r="Y2217" s="849">
        <v>140449.6</v>
      </c>
      <c r="Z2217" s="850">
        <v>0.0571</v>
      </c>
    </row>
    <row r="2218" s="823" customFormat="1" ht="31.05" hidden="1" customHeight="1" outlineLevel="1" spans="1:26">
      <c r="A2218" s="846" t="s">
        <v>2092</v>
      </c>
      <c r="B2218" s="846" t="s">
        <v>9443</v>
      </c>
      <c r="C2218" s="846" t="s">
        <v>10800</v>
      </c>
      <c r="D2218" s="846" t="s">
        <v>9397</v>
      </c>
      <c r="E2218" s="847" t="s">
        <v>9445</v>
      </c>
      <c r="F2218" s="848" t="s">
        <v>9699</v>
      </c>
      <c r="G2218" s="846" t="s">
        <v>9446</v>
      </c>
      <c r="H2218" s="846" t="s">
        <v>7650</v>
      </c>
      <c r="I2218" s="849">
        <v>-60417</v>
      </c>
      <c r="J2218" s="849">
        <v>86.31</v>
      </c>
      <c r="K2218" s="849">
        <v>13900</v>
      </c>
      <c r="L2218" s="848" t="s">
        <v>10801</v>
      </c>
      <c r="M2218" s="849">
        <v>0</v>
      </c>
      <c r="N2218" s="849">
        <v>86.31</v>
      </c>
      <c r="O2218" s="849">
        <v>14600</v>
      </c>
      <c r="P2218" s="849">
        <v>-60417</v>
      </c>
      <c r="Q2218" s="846" t="s">
        <v>6337</v>
      </c>
      <c r="R2218" s="846"/>
      <c r="S2218" s="849">
        <v>0</v>
      </c>
      <c r="T2218" s="849">
        <v>0</v>
      </c>
      <c r="U2218" s="849">
        <v>0</v>
      </c>
      <c r="V2218" s="849">
        <v>0</v>
      </c>
      <c r="W2218" s="849">
        <v>-60417</v>
      </c>
      <c r="X2218" s="849">
        <v>119970.9</v>
      </c>
      <c r="Y2218" s="849">
        <v>59553.9</v>
      </c>
      <c r="Z2218" s="850">
        <v>0.0496</v>
      </c>
    </row>
    <row r="2219" s="823" customFormat="1" ht="31.05" hidden="1" customHeight="1" outlineLevel="1" spans="1:26">
      <c r="A2219" s="846" t="s">
        <v>2092</v>
      </c>
      <c r="B2219" s="846" t="s">
        <v>9443</v>
      </c>
      <c r="C2219" s="846" t="s">
        <v>10802</v>
      </c>
      <c r="D2219" s="846" t="s">
        <v>9415</v>
      </c>
      <c r="E2219" s="847" t="s">
        <v>9445</v>
      </c>
      <c r="F2219" s="848" t="s">
        <v>9730</v>
      </c>
      <c r="G2219" s="846" t="s">
        <v>9446</v>
      </c>
      <c r="H2219" s="846" t="s">
        <v>7650</v>
      </c>
      <c r="I2219" s="849">
        <v>-23579.05</v>
      </c>
      <c r="J2219" s="849">
        <v>42.87</v>
      </c>
      <c r="K2219" s="849">
        <v>14050</v>
      </c>
      <c r="L2219" s="848" t="s">
        <v>9552</v>
      </c>
      <c r="M2219" s="849">
        <v>0</v>
      </c>
      <c r="N2219" s="849">
        <v>42.87</v>
      </c>
      <c r="O2219" s="849">
        <v>14600</v>
      </c>
      <c r="P2219" s="849">
        <v>-23579.05</v>
      </c>
      <c r="Q2219" s="846" t="s">
        <v>6337</v>
      </c>
      <c r="R2219" s="846"/>
      <c r="S2219" s="849">
        <v>0</v>
      </c>
      <c r="T2219" s="849">
        <v>0</v>
      </c>
      <c r="U2219" s="849">
        <v>0</v>
      </c>
      <c r="V2219" s="849">
        <v>0</v>
      </c>
      <c r="W2219" s="849">
        <v>-23579.05</v>
      </c>
      <c r="X2219" s="849">
        <v>60233.76</v>
      </c>
      <c r="Y2219" s="849">
        <v>36654.71</v>
      </c>
      <c r="Z2219" s="850">
        <v>0.0609</v>
      </c>
    </row>
    <row r="2220" s="823" customFormat="1" ht="31.05" hidden="1" customHeight="1" outlineLevel="1" spans="1:26">
      <c r="A2220" s="846" t="s">
        <v>2092</v>
      </c>
      <c r="B2220" s="846" t="s">
        <v>9443</v>
      </c>
      <c r="C2220" s="846" t="s">
        <v>10803</v>
      </c>
      <c r="D2220" s="846" t="s">
        <v>9415</v>
      </c>
      <c r="E2220" s="847" t="s">
        <v>9445</v>
      </c>
      <c r="F2220" s="848" t="s">
        <v>9730</v>
      </c>
      <c r="G2220" s="846" t="s">
        <v>9446</v>
      </c>
      <c r="H2220" s="846" t="s">
        <v>7650</v>
      </c>
      <c r="I2220" s="849">
        <v>-24058</v>
      </c>
      <c r="J2220" s="849">
        <v>43.43</v>
      </c>
      <c r="K2220" s="849">
        <v>14046</v>
      </c>
      <c r="L2220" s="848" t="s">
        <v>9676</v>
      </c>
      <c r="M2220" s="849">
        <v>0</v>
      </c>
      <c r="N2220" s="849">
        <v>43.43</v>
      </c>
      <c r="O2220" s="849">
        <v>14600</v>
      </c>
      <c r="P2220" s="849">
        <v>-24058</v>
      </c>
      <c r="Q2220" s="846" t="s">
        <v>6337</v>
      </c>
      <c r="R2220" s="846"/>
      <c r="S2220" s="849">
        <v>0</v>
      </c>
      <c r="T2220" s="849">
        <v>0</v>
      </c>
      <c r="U2220" s="849">
        <v>0</v>
      </c>
      <c r="V2220" s="849">
        <v>0</v>
      </c>
      <c r="W2220" s="849">
        <v>-24058</v>
      </c>
      <c r="X2220" s="849">
        <v>60996.16</v>
      </c>
      <c r="Y2220" s="849">
        <v>36938.16</v>
      </c>
      <c r="Z2220" s="850">
        <v>0.0606</v>
      </c>
    </row>
    <row r="2221" s="823" customFormat="1" ht="31.05" hidden="1" customHeight="1" outlineLevel="1" spans="1:26">
      <c r="A2221" s="846" t="s">
        <v>2092</v>
      </c>
      <c r="B2221" s="846" t="s">
        <v>9443</v>
      </c>
      <c r="C2221" s="846" t="s">
        <v>10804</v>
      </c>
      <c r="D2221" s="846" t="s">
        <v>9385</v>
      </c>
      <c r="E2221" s="847" t="s">
        <v>9445</v>
      </c>
      <c r="F2221" s="848" t="s">
        <v>9621</v>
      </c>
      <c r="G2221" s="846" t="s">
        <v>9446</v>
      </c>
      <c r="H2221" s="846" t="s">
        <v>7650</v>
      </c>
      <c r="I2221" s="849">
        <v>-225639.36</v>
      </c>
      <c r="J2221" s="849">
        <v>255.68</v>
      </c>
      <c r="K2221" s="849">
        <v>13718</v>
      </c>
      <c r="L2221" s="848" t="s">
        <v>8071</v>
      </c>
      <c r="M2221" s="849">
        <v>0</v>
      </c>
      <c r="N2221" s="849">
        <v>255.68</v>
      </c>
      <c r="O2221" s="849">
        <v>14600</v>
      </c>
      <c r="P2221" s="849">
        <v>-225639.36</v>
      </c>
      <c r="Q2221" s="846" t="s">
        <v>6337</v>
      </c>
      <c r="R2221" s="846"/>
      <c r="S2221" s="849">
        <v>0</v>
      </c>
      <c r="T2221" s="849">
        <v>0</v>
      </c>
      <c r="U2221" s="849">
        <v>0</v>
      </c>
      <c r="V2221" s="849">
        <v>0</v>
      </c>
      <c r="W2221" s="849">
        <v>-225639.36</v>
      </c>
      <c r="X2221" s="849">
        <v>350731.78</v>
      </c>
      <c r="Y2221" s="849">
        <v>125092.42</v>
      </c>
      <c r="Z2221" s="850">
        <v>0.0357</v>
      </c>
    </row>
    <row r="2222" s="823" customFormat="1" ht="31.05" hidden="1" customHeight="1" outlineLevel="1" spans="1:26">
      <c r="A2222" s="846" t="s">
        <v>2092</v>
      </c>
      <c r="B2222" s="846" t="s">
        <v>9443</v>
      </c>
      <c r="C2222" s="846" t="s">
        <v>10805</v>
      </c>
      <c r="D2222" s="846" t="s">
        <v>9372</v>
      </c>
      <c r="E2222" s="847" t="s">
        <v>9445</v>
      </c>
      <c r="F2222" s="848" t="s">
        <v>9628</v>
      </c>
      <c r="G2222" s="846" t="s">
        <v>9446</v>
      </c>
      <c r="H2222" s="846" t="s">
        <v>7650</v>
      </c>
      <c r="I2222" s="849">
        <v>-41291.32</v>
      </c>
      <c r="J2222" s="849">
        <v>42.13</v>
      </c>
      <c r="K2222" s="849">
        <v>13620</v>
      </c>
      <c r="L2222" s="848" t="s">
        <v>9624</v>
      </c>
      <c r="M2222" s="849">
        <v>0</v>
      </c>
      <c r="N2222" s="849">
        <v>42.13</v>
      </c>
      <c r="O2222" s="849">
        <v>14600</v>
      </c>
      <c r="P2222" s="849">
        <v>-41291.32</v>
      </c>
      <c r="Q2222" s="846" t="s">
        <v>6337</v>
      </c>
      <c r="R2222" s="846"/>
      <c r="S2222" s="849">
        <v>0</v>
      </c>
      <c r="T2222" s="849">
        <v>0</v>
      </c>
      <c r="U2222" s="849">
        <v>0</v>
      </c>
      <c r="V2222" s="849">
        <v>0</v>
      </c>
      <c r="W2222" s="849">
        <v>-41291.32</v>
      </c>
      <c r="X2222" s="849">
        <v>57386.51</v>
      </c>
      <c r="Y2222" s="849">
        <v>16095.19</v>
      </c>
      <c r="Z2222" s="850">
        <v>0.028</v>
      </c>
    </row>
    <row r="2223" s="823" customFormat="1" ht="31.05" hidden="1" customHeight="1" outlineLevel="1" spans="1:26">
      <c r="A2223" s="846" t="s">
        <v>2092</v>
      </c>
      <c r="B2223" s="846" t="s">
        <v>9443</v>
      </c>
      <c r="C2223" s="846" t="s">
        <v>10806</v>
      </c>
      <c r="D2223" s="846" t="s">
        <v>9372</v>
      </c>
      <c r="E2223" s="847" t="s">
        <v>9445</v>
      </c>
      <c r="F2223" s="848" t="s">
        <v>9730</v>
      </c>
      <c r="G2223" s="846" t="s">
        <v>9446</v>
      </c>
      <c r="H2223" s="846" t="s">
        <v>7650</v>
      </c>
      <c r="I2223" s="849">
        <v>-36661.68</v>
      </c>
      <c r="J2223" s="849">
        <v>41.66</v>
      </c>
      <c r="K2223" s="849">
        <v>13720</v>
      </c>
      <c r="L2223" s="848" t="s">
        <v>9690</v>
      </c>
      <c r="M2223" s="849">
        <v>0</v>
      </c>
      <c r="N2223" s="849">
        <v>41.66</v>
      </c>
      <c r="O2223" s="849">
        <v>14600</v>
      </c>
      <c r="P2223" s="849">
        <v>-36661.68</v>
      </c>
      <c r="Q2223" s="846" t="s">
        <v>6337</v>
      </c>
      <c r="R2223" s="846"/>
      <c r="S2223" s="849">
        <v>0</v>
      </c>
      <c r="T2223" s="849">
        <v>0</v>
      </c>
      <c r="U2223" s="849">
        <v>0</v>
      </c>
      <c r="V2223" s="849">
        <v>0</v>
      </c>
      <c r="W2223" s="849">
        <v>-36661.68</v>
      </c>
      <c r="X2223" s="849">
        <v>57158.89</v>
      </c>
      <c r="Y2223" s="849">
        <v>20497.21</v>
      </c>
      <c r="Z2223" s="850">
        <v>0.0359</v>
      </c>
    </row>
    <row r="2224" s="823" customFormat="1" ht="38.4" hidden="1" customHeight="1" outlineLevel="1" spans="1:26">
      <c r="A2224" s="846" t="s">
        <v>2092</v>
      </c>
      <c r="B2224" s="846" t="s">
        <v>9443</v>
      </c>
      <c r="C2224" s="846" t="s">
        <v>10807</v>
      </c>
      <c r="D2224" s="846" t="s">
        <v>9392</v>
      </c>
      <c r="E2224" s="847" t="s">
        <v>9445</v>
      </c>
      <c r="F2224" s="848" t="s">
        <v>9699</v>
      </c>
      <c r="G2224" s="846" t="s">
        <v>9446</v>
      </c>
      <c r="H2224" s="846" t="s">
        <v>7650</v>
      </c>
      <c r="I2224" s="849">
        <v>-24003.14</v>
      </c>
      <c r="J2224" s="849">
        <v>171.45</v>
      </c>
      <c r="K2224" s="849">
        <v>14460</v>
      </c>
      <c r="L2224" s="848" t="s">
        <v>9532</v>
      </c>
      <c r="M2224" s="849">
        <v>0</v>
      </c>
      <c r="N2224" s="849">
        <v>171.45</v>
      </c>
      <c r="O2224" s="849">
        <v>14600</v>
      </c>
      <c r="P2224" s="849">
        <v>-24003.14</v>
      </c>
      <c r="Q2224" s="846" t="s">
        <v>6337</v>
      </c>
      <c r="R2224" s="846"/>
      <c r="S2224" s="849">
        <v>0</v>
      </c>
      <c r="T2224" s="849">
        <v>0</v>
      </c>
      <c r="U2224" s="849">
        <v>0</v>
      </c>
      <c r="V2224" s="849">
        <v>0</v>
      </c>
      <c r="W2224" s="849">
        <v>-24003.14</v>
      </c>
      <c r="X2224" s="849">
        <v>247918.15</v>
      </c>
      <c r="Y2224" s="849">
        <v>223915.01</v>
      </c>
      <c r="Z2224" s="850">
        <v>0.0903</v>
      </c>
    </row>
    <row r="2225" s="823" customFormat="1" ht="31.05" hidden="1" customHeight="1" outlineLevel="1" spans="1:26">
      <c r="A2225" s="846" t="s">
        <v>2092</v>
      </c>
      <c r="B2225" s="846" t="s">
        <v>9443</v>
      </c>
      <c r="C2225" s="846" t="s">
        <v>10808</v>
      </c>
      <c r="D2225" s="846" t="s">
        <v>9410</v>
      </c>
      <c r="E2225" s="847" t="s">
        <v>9445</v>
      </c>
      <c r="F2225" s="848" t="s">
        <v>9552</v>
      </c>
      <c r="G2225" s="846" t="s">
        <v>9446</v>
      </c>
      <c r="H2225" s="846" t="s">
        <v>7650</v>
      </c>
      <c r="I2225" s="849">
        <v>-22055.21</v>
      </c>
      <c r="J2225" s="849">
        <v>86.49</v>
      </c>
      <c r="K2225" s="849">
        <v>14345</v>
      </c>
      <c r="L2225" s="848" t="s">
        <v>9693</v>
      </c>
      <c r="M2225" s="849">
        <v>0</v>
      </c>
      <c r="N2225" s="849">
        <v>86.49</v>
      </c>
      <c r="O2225" s="849">
        <v>14600</v>
      </c>
      <c r="P2225" s="849">
        <v>-22055.21</v>
      </c>
      <c r="Q2225" s="846" t="s">
        <v>6337</v>
      </c>
      <c r="R2225" s="846"/>
      <c r="S2225" s="849">
        <v>0</v>
      </c>
      <c r="T2225" s="849">
        <v>0</v>
      </c>
      <c r="U2225" s="849">
        <v>0</v>
      </c>
      <c r="V2225" s="849">
        <v>0</v>
      </c>
      <c r="W2225" s="849">
        <v>-22055.21</v>
      </c>
      <c r="X2225" s="849">
        <v>124071.34</v>
      </c>
      <c r="Y2225" s="849">
        <v>102016.13</v>
      </c>
      <c r="Z2225" s="850">
        <v>0.0822</v>
      </c>
    </row>
    <row r="2226" s="823" customFormat="1" ht="31.05" hidden="1" customHeight="1" outlineLevel="1" spans="1:26">
      <c r="A2226" s="846" t="s">
        <v>2092</v>
      </c>
      <c r="B2226" s="846" t="s">
        <v>9443</v>
      </c>
      <c r="C2226" s="846" t="s">
        <v>10809</v>
      </c>
      <c r="D2226" s="846" t="s">
        <v>9410</v>
      </c>
      <c r="E2226" s="847" t="s">
        <v>9445</v>
      </c>
      <c r="F2226" s="848" t="s">
        <v>9699</v>
      </c>
      <c r="G2226" s="846" t="s">
        <v>9446</v>
      </c>
      <c r="H2226" s="846" t="s">
        <v>7650</v>
      </c>
      <c r="I2226" s="849">
        <v>-6602.55</v>
      </c>
      <c r="J2226" s="849">
        <v>44.02</v>
      </c>
      <c r="K2226" s="849">
        <v>14450</v>
      </c>
      <c r="L2226" s="848" t="s">
        <v>9532</v>
      </c>
      <c r="M2226" s="849">
        <v>0</v>
      </c>
      <c r="N2226" s="849">
        <v>44.02</v>
      </c>
      <c r="O2226" s="849">
        <v>14600</v>
      </c>
      <c r="P2226" s="849">
        <v>-6602.55</v>
      </c>
      <c r="Q2226" s="846" t="s">
        <v>6337</v>
      </c>
      <c r="R2226" s="846"/>
      <c r="S2226" s="849">
        <v>0</v>
      </c>
      <c r="T2226" s="849">
        <v>0</v>
      </c>
      <c r="U2226" s="849">
        <v>0</v>
      </c>
      <c r="V2226" s="849">
        <v>0</v>
      </c>
      <c r="W2226" s="849">
        <v>-6602.55</v>
      </c>
      <c r="X2226" s="849">
        <v>63604.57</v>
      </c>
      <c r="Y2226" s="849">
        <v>57002.02</v>
      </c>
      <c r="Z2226" s="850">
        <v>0.0896</v>
      </c>
    </row>
    <row r="2227" s="823" customFormat="1" ht="31.05" hidden="1" customHeight="1" outlineLevel="1" spans="1:26">
      <c r="A2227" s="846" t="s">
        <v>2092</v>
      </c>
      <c r="B2227" s="846" t="s">
        <v>9443</v>
      </c>
      <c r="C2227" s="846" t="s">
        <v>10810</v>
      </c>
      <c r="D2227" s="846" t="s">
        <v>9382</v>
      </c>
      <c r="E2227" s="847" t="s">
        <v>9445</v>
      </c>
      <c r="F2227" s="848" t="s">
        <v>9730</v>
      </c>
      <c r="G2227" s="846" t="s">
        <v>9446</v>
      </c>
      <c r="H2227" s="846" t="s">
        <v>7650</v>
      </c>
      <c r="I2227" s="849">
        <v>-24338.72</v>
      </c>
      <c r="J2227" s="849">
        <v>43.46</v>
      </c>
      <c r="K2227" s="849">
        <v>14040</v>
      </c>
      <c r="L2227" s="848" t="s">
        <v>9699</v>
      </c>
      <c r="M2227" s="849">
        <v>0</v>
      </c>
      <c r="N2227" s="849">
        <v>43.46</v>
      </c>
      <c r="O2227" s="849">
        <v>14600</v>
      </c>
      <c r="P2227" s="849">
        <v>-24338.72</v>
      </c>
      <c r="Q2227" s="846" t="s">
        <v>6337</v>
      </c>
      <c r="R2227" s="846"/>
      <c r="S2227" s="849">
        <v>0</v>
      </c>
      <c r="T2227" s="849">
        <v>0</v>
      </c>
      <c r="U2227" s="849">
        <v>0</v>
      </c>
      <c r="V2227" s="849">
        <v>0</v>
      </c>
      <c r="W2227" s="849">
        <v>-24338.72</v>
      </c>
      <c r="X2227" s="849">
        <v>61020.65</v>
      </c>
      <c r="Y2227" s="849">
        <v>36681.93</v>
      </c>
      <c r="Z2227" s="850">
        <v>0.0601</v>
      </c>
    </row>
    <row r="2228" s="823" customFormat="1" ht="31.05" hidden="1" customHeight="1" outlineLevel="1" spans="1:26">
      <c r="A2228" s="846" t="s">
        <v>2092</v>
      </c>
      <c r="B2228" s="846" t="s">
        <v>9443</v>
      </c>
      <c r="C2228" s="846" t="s">
        <v>10811</v>
      </c>
      <c r="D2228" s="846" t="s">
        <v>9380</v>
      </c>
      <c r="E2228" s="847" t="s">
        <v>9445</v>
      </c>
      <c r="F2228" s="848" t="s">
        <v>8074</v>
      </c>
      <c r="G2228" s="846" t="s">
        <v>9446</v>
      </c>
      <c r="H2228" s="846" t="s">
        <v>7650</v>
      </c>
      <c r="I2228" s="849">
        <v>-25660.2</v>
      </c>
      <c r="J2228" s="849">
        <v>42.77</v>
      </c>
      <c r="K2228" s="849">
        <v>14000</v>
      </c>
      <c r="L2228" s="848" t="s">
        <v>9642</v>
      </c>
      <c r="M2228" s="849">
        <v>0</v>
      </c>
      <c r="N2228" s="849">
        <v>42.77</v>
      </c>
      <c r="O2228" s="849">
        <v>14600</v>
      </c>
      <c r="P2228" s="849">
        <v>-25660.2</v>
      </c>
      <c r="Q2228" s="846" t="s">
        <v>6337</v>
      </c>
      <c r="R2228" s="846"/>
      <c r="S2228" s="849">
        <v>0</v>
      </c>
      <c r="T2228" s="849">
        <v>0</v>
      </c>
      <c r="U2228" s="849">
        <v>0</v>
      </c>
      <c r="V2228" s="849">
        <v>0</v>
      </c>
      <c r="W2228" s="849">
        <v>-25660.2</v>
      </c>
      <c r="X2228" s="849">
        <v>59873.8</v>
      </c>
      <c r="Y2228" s="849">
        <v>34213.6</v>
      </c>
      <c r="Z2228" s="850">
        <v>0.0571</v>
      </c>
    </row>
    <row r="2229" s="823" customFormat="1" ht="31.05" hidden="1" customHeight="1" outlineLevel="1" spans="1:26">
      <c r="A2229" s="846" t="s">
        <v>2092</v>
      </c>
      <c r="B2229" s="846" t="s">
        <v>9443</v>
      </c>
      <c r="C2229" s="846" t="s">
        <v>10812</v>
      </c>
      <c r="D2229" s="846" t="s">
        <v>9379</v>
      </c>
      <c r="E2229" s="847" t="s">
        <v>9445</v>
      </c>
      <c r="F2229" s="848" t="s">
        <v>9556</v>
      </c>
      <c r="G2229" s="846" t="s">
        <v>9446</v>
      </c>
      <c r="H2229" s="846" t="s">
        <v>7650</v>
      </c>
      <c r="I2229" s="849">
        <v>-17511.9</v>
      </c>
      <c r="J2229" s="849">
        <v>41.7</v>
      </c>
      <c r="K2229" s="849">
        <v>14180</v>
      </c>
      <c r="L2229" s="848" t="s">
        <v>9560</v>
      </c>
      <c r="M2229" s="849">
        <v>0</v>
      </c>
      <c r="N2229" s="849">
        <v>41.7</v>
      </c>
      <c r="O2229" s="849">
        <v>14600</v>
      </c>
      <c r="P2229" s="849">
        <v>-17511.9</v>
      </c>
      <c r="Q2229" s="846" t="s">
        <v>6337</v>
      </c>
      <c r="R2229" s="846"/>
      <c r="S2229" s="849">
        <v>0</v>
      </c>
      <c r="T2229" s="849">
        <v>0</v>
      </c>
      <c r="U2229" s="849">
        <v>0</v>
      </c>
      <c r="V2229" s="849">
        <v>0</v>
      </c>
      <c r="W2229" s="849">
        <v>-17511.9</v>
      </c>
      <c r="X2229" s="849">
        <v>59123.51</v>
      </c>
      <c r="Y2229" s="849">
        <v>41611.61</v>
      </c>
      <c r="Z2229" s="850">
        <v>0.0704</v>
      </c>
    </row>
    <row r="2230" s="823" customFormat="1" ht="31.05" hidden="1" customHeight="1" outlineLevel="1" spans="1:26">
      <c r="A2230" s="846" t="s">
        <v>2092</v>
      </c>
      <c r="B2230" s="846" t="s">
        <v>9443</v>
      </c>
      <c r="C2230" s="846" t="s">
        <v>10813</v>
      </c>
      <c r="D2230" s="846" t="s">
        <v>9379</v>
      </c>
      <c r="E2230" s="847" t="s">
        <v>9445</v>
      </c>
      <c r="F2230" s="848" t="s">
        <v>9556</v>
      </c>
      <c r="G2230" s="846" t="s">
        <v>9446</v>
      </c>
      <c r="H2230" s="846" t="s">
        <v>7650</v>
      </c>
      <c r="I2230" s="849">
        <v>-17921.36</v>
      </c>
      <c r="J2230" s="849">
        <v>43.18</v>
      </c>
      <c r="K2230" s="849">
        <v>14185</v>
      </c>
      <c r="L2230" s="848" t="s">
        <v>9560</v>
      </c>
      <c r="M2230" s="849">
        <v>0</v>
      </c>
      <c r="N2230" s="849">
        <v>43.18</v>
      </c>
      <c r="O2230" s="849">
        <v>14600</v>
      </c>
      <c r="P2230" s="849">
        <v>-17921.36</v>
      </c>
      <c r="Q2230" s="846" t="s">
        <v>6337</v>
      </c>
      <c r="R2230" s="846"/>
      <c r="S2230" s="849">
        <v>0</v>
      </c>
      <c r="T2230" s="849">
        <v>0</v>
      </c>
      <c r="U2230" s="849">
        <v>0</v>
      </c>
      <c r="V2230" s="849">
        <v>0</v>
      </c>
      <c r="W2230" s="849">
        <v>-17921.36</v>
      </c>
      <c r="X2230" s="849">
        <v>61256.5</v>
      </c>
      <c r="Y2230" s="849">
        <v>43335.14</v>
      </c>
      <c r="Z2230" s="850">
        <v>0.0707</v>
      </c>
    </row>
    <row r="2231" s="823" customFormat="1" ht="31.05" hidden="1" customHeight="1" outlineLevel="1" spans="1:26">
      <c r="A2231" s="846" t="s">
        <v>2092</v>
      </c>
      <c r="B2231" s="846" t="s">
        <v>9443</v>
      </c>
      <c r="C2231" s="846" t="s">
        <v>10814</v>
      </c>
      <c r="D2231" s="846" t="s">
        <v>9379</v>
      </c>
      <c r="E2231" s="847" t="s">
        <v>9445</v>
      </c>
      <c r="F2231" s="848" t="s">
        <v>9556</v>
      </c>
      <c r="G2231" s="846" t="s">
        <v>9446</v>
      </c>
      <c r="H2231" s="846" t="s">
        <v>7650</v>
      </c>
      <c r="I2231" s="849">
        <v>-33675.68</v>
      </c>
      <c r="J2231" s="849">
        <v>73.21</v>
      </c>
      <c r="K2231" s="849">
        <v>14140</v>
      </c>
      <c r="L2231" s="848" t="s">
        <v>9560</v>
      </c>
      <c r="M2231" s="849">
        <v>0</v>
      </c>
      <c r="N2231" s="849">
        <v>73.21</v>
      </c>
      <c r="O2231" s="849">
        <v>14600</v>
      </c>
      <c r="P2231" s="849">
        <v>-33675.68</v>
      </c>
      <c r="Q2231" s="846" t="s">
        <v>6337</v>
      </c>
      <c r="R2231" s="846"/>
      <c r="S2231" s="849">
        <v>0</v>
      </c>
      <c r="T2231" s="849">
        <v>0</v>
      </c>
      <c r="U2231" s="849">
        <v>0</v>
      </c>
      <c r="V2231" s="849">
        <v>0</v>
      </c>
      <c r="W2231" s="849">
        <v>-33675.68</v>
      </c>
      <c r="X2231" s="849">
        <v>103516.11</v>
      </c>
      <c r="Y2231" s="849">
        <v>69840.43</v>
      </c>
      <c r="Z2231" s="850">
        <v>0.0675</v>
      </c>
    </row>
    <row r="2232" s="823" customFormat="1" ht="31.05" hidden="1" customHeight="1" outlineLevel="1" spans="1:26">
      <c r="A2232" s="846" t="s">
        <v>2092</v>
      </c>
      <c r="B2232" s="846" t="s">
        <v>9443</v>
      </c>
      <c r="C2232" s="846" t="s">
        <v>10815</v>
      </c>
      <c r="D2232" s="846" t="s">
        <v>9379</v>
      </c>
      <c r="E2232" s="847" t="s">
        <v>9445</v>
      </c>
      <c r="F2232" s="848" t="s">
        <v>9556</v>
      </c>
      <c r="G2232" s="846" t="s">
        <v>9446</v>
      </c>
      <c r="H2232" s="846" t="s">
        <v>7650</v>
      </c>
      <c r="I2232" s="849">
        <v>-22527.96</v>
      </c>
      <c r="J2232" s="849">
        <v>43.32</v>
      </c>
      <c r="K2232" s="849">
        <v>14080</v>
      </c>
      <c r="L2232" s="848" t="s">
        <v>9560</v>
      </c>
      <c r="M2232" s="849">
        <v>0</v>
      </c>
      <c r="N2232" s="849">
        <v>43.32</v>
      </c>
      <c r="O2232" s="849">
        <v>14600</v>
      </c>
      <c r="P2232" s="849">
        <v>-22527.96</v>
      </c>
      <c r="Q2232" s="846" t="s">
        <v>6337</v>
      </c>
      <c r="R2232" s="846"/>
      <c r="S2232" s="849">
        <v>0</v>
      </c>
      <c r="T2232" s="849">
        <v>0</v>
      </c>
      <c r="U2232" s="849">
        <v>0</v>
      </c>
      <c r="V2232" s="849">
        <v>0</v>
      </c>
      <c r="W2232" s="849">
        <v>-22527.96</v>
      </c>
      <c r="X2232" s="849">
        <v>60998.78</v>
      </c>
      <c r="Y2232" s="849">
        <v>38470.82</v>
      </c>
      <c r="Z2232" s="850">
        <v>0.0631</v>
      </c>
    </row>
    <row r="2233" s="823" customFormat="1" ht="31.05" hidden="1" customHeight="1" outlineLevel="1" spans="1:26">
      <c r="A2233" s="846" t="s">
        <v>2092</v>
      </c>
      <c r="B2233" s="846" t="s">
        <v>9443</v>
      </c>
      <c r="C2233" s="846" t="s">
        <v>10816</v>
      </c>
      <c r="D2233" s="846" t="s">
        <v>9379</v>
      </c>
      <c r="E2233" s="847" t="s">
        <v>9445</v>
      </c>
      <c r="F2233" s="848" t="s">
        <v>9632</v>
      </c>
      <c r="G2233" s="846" t="s">
        <v>9446</v>
      </c>
      <c r="H2233" s="846" t="s">
        <v>7650</v>
      </c>
      <c r="I2233" s="849">
        <v>-47141.44</v>
      </c>
      <c r="J2233" s="849">
        <v>88.35</v>
      </c>
      <c r="K2233" s="849">
        <v>14066.43</v>
      </c>
      <c r="L2233" s="848" t="s">
        <v>9552</v>
      </c>
      <c r="M2233" s="849">
        <v>0</v>
      </c>
      <c r="N2233" s="849">
        <v>88.35</v>
      </c>
      <c r="O2233" s="849">
        <v>14600</v>
      </c>
      <c r="P2233" s="849">
        <v>-47141.44</v>
      </c>
      <c r="Q2233" s="846" t="s">
        <v>6337</v>
      </c>
      <c r="R2233" s="846"/>
      <c r="S2233" s="849">
        <v>0</v>
      </c>
      <c r="T2233" s="849">
        <v>0</v>
      </c>
      <c r="U2233" s="849">
        <v>0</v>
      </c>
      <c r="V2233" s="849">
        <v>0</v>
      </c>
      <c r="W2233" s="849">
        <v>-47141.44</v>
      </c>
      <c r="X2233" s="849">
        <v>124278.32</v>
      </c>
      <c r="Y2233" s="849">
        <v>77136.87</v>
      </c>
      <c r="Z2233" s="850">
        <v>0.0621</v>
      </c>
    </row>
    <row r="2234" s="823" customFormat="1" ht="31.05" hidden="1" customHeight="1" outlineLevel="1" spans="1:26">
      <c r="A2234" s="846" t="s">
        <v>2092</v>
      </c>
      <c r="B2234" s="846" t="s">
        <v>9443</v>
      </c>
      <c r="C2234" s="846" t="s">
        <v>10817</v>
      </c>
      <c r="D2234" s="846" t="s">
        <v>9379</v>
      </c>
      <c r="E2234" s="847" t="s">
        <v>9445</v>
      </c>
      <c r="F2234" s="848" t="s">
        <v>9632</v>
      </c>
      <c r="G2234" s="846" t="s">
        <v>9446</v>
      </c>
      <c r="H2234" s="846" t="s">
        <v>7650</v>
      </c>
      <c r="I2234" s="849">
        <v>-27042.98</v>
      </c>
      <c r="J2234" s="849">
        <v>43.37</v>
      </c>
      <c r="K2234" s="849">
        <v>13976.43</v>
      </c>
      <c r="L2234" s="848" t="s">
        <v>9552</v>
      </c>
      <c r="M2234" s="849">
        <v>0</v>
      </c>
      <c r="N2234" s="849">
        <v>43.37</v>
      </c>
      <c r="O2234" s="849">
        <v>14600</v>
      </c>
      <c r="P2234" s="849">
        <v>-27042.98</v>
      </c>
      <c r="Q2234" s="846" t="s">
        <v>6337</v>
      </c>
      <c r="R2234" s="846"/>
      <c r="S2234" s="849">
        <v>0</v>
      </c>
      <c r="T2234" s="849">
        <v>0</v>
      </c>
      <c r="U2234" s="849">
        <v>0</v>
      </c>
      <c r="V2234" s="849">
        <v>0</v>
      </c>
      <c r="W2234" s="849">
        <v>-27042.98</v>
      </c>
      <c r="X2234" s="849">
        <v>60612.98</v>
      </c>
      <c r="Y2234" s="849">
        <v>33570</v>
      </c>
      <c r="Z2234" s="850">
        <v>0.0554</v>
      </c>
    </row>
    <row r="2235" s="823" customFormat="1" ht="31.05" hidden="1" customHeight="1" outlineLevel="1" spans="1:26">
      <c r="A2235" s="846" t="s">
        <v>2092</v>
      </c>
      <c r="B2235" s="846" t="s">
        <v>9443</v>
      </c>
      <c r="C2235" s="846" t="s">
        <v>10818</v>
      </c>
      <c r="D2235" s="846" t="s">
        <v>9379</v>
      </c>
      <c r="E2235" s="847" t="s">
        <v>9445</v>
      </c>
      <c r="F2235" s="848" t="s">
        <v>9632</v>
      </c>
      <c r="G2235" s="846" t="s">
        <v>9446</v>
      </c>
      <c r="H2235" s="846" t="s">
        <v>7650</v>
      </c>
      <c r="I2235" s="849">
        <v>-67790.39</v>
      </c>
      <c r="J2235" s="849">
        <v>130.31</v>
      </c>
      <c r="K2235" s="849">
        <v>14079.76</v>
      </c>
      <c r="L2235" s="848" t="s">
        <v>9552</v>
      </c>
      <c r="M2235" s="849">
        <v>0</v>
      </c>
      <c r="N2235" s="849">
        <v>130.31</v>
      </c>
      <c r="O2235" s="849">
        <v>14600</v>
      </c>
      <c r="P2235" s="849">
        <v>-67790.39</v>
      </c>
      <c r="Q2235" s="846" t="s">
        <v>6337</v>
      </c>
      <c r="R2235" s="846"/>
      <c r="S2235" s="849">
        <v>0</v>
      </c>
      <c r="T2235" s="849">
        <v>0</v>
      </c>
      <c r="U2235" s="849">
        <v>0</v>
      </c>
      <c r="V2235" s="849">
        <v>0</v>
      </c>
      <c r="W2235" s="849">
        <v>-67790.39</v>
      </c>
      <c r="X2235" s="849">
        <v>183467.72</v>
      </c>
      <c r="Y2235" s="849">
        <v>115677.33</v>
      </c>
      <c r="Z2235" s="850">
        <v>0.0631</v>
      </c>
    </row>
    <row r="2236" s="823" customFormat="1" ht="31.05" hidden="1" customHeight="1" outlineLevel="1" spans="1:26">
      <c r="A2236" s="846" t="s">
        <v>2092</v>
      </c>
      <c r="B2236" s="846" t="s">
        <v>9443</v>
      </c>
      <c r="C2236" s="846" t="s">
        <v>10819</v>
      </c>
      <c r="D2236" s="846" t="s">
        <v>9379</v>
      </c>
      <c r="E2236" s="847" t="s">
        <v>9445</v>
      </c>
      <c r="F2236" s="848" t="s">
        <v>9632</v>
      </c>
      <c r="G2236" s="846" t="s">
        <v>9446</v>
      </c>
      <c r="H2236" s="846" t="s">
        <v>7650</v>
      </c>
      <c r="I2236" s="849">
        <v>-22111.76</v>
      </c>
      <c r="J2236" s="849">
        <v>43.91</v>
      </c>
      <c r="K2236" s="849">
        <v>14096.43</v>
      </c>
      <c r="L2236" s="848" t="s">
        <v>9552</v>
      </c>
      <c r="M2236" s="849">
        <v>0</v>
      </c>
      <c r="N2236" s="849">
        <v>43.91</v>
      </c>
      <c r="O2236" s="849">
        <v>14600</v>
      </c>
      <c r="P2236" s="849">
        <v>-22111.76</v>
      </c>
      <c r="Q2236" s="846" t="s">
        <v>6337</v>
      </c>
      <c r="R2236" s="846"/>
      <c r="S2236" s="849">
        <v>0</v>
      </c>
      <c r="T2236" s="849">
        <v>0</v>
      </c>
      <c r="U2236" s="849">
        <v>0</v>
      </c>
      <c r="V2236" s="849">
        <v>0</v>
      </c>
      <c r="W2236" s="849">
        <v>-22111.76</v>
      </c>
      <c r="X2236" s="849">
        <v>61897.42</v>
      </c>
      <c r="Y2236" s="849">
        <v>39785.67</v>
      </c>
      <c r="Z2236" s="850">
        <v>0.0643</v>
      </c>
    </row>
    <row r="2237" s="823" customFormat="1" ht="38.4" hidden="1" customHeight="1" outlineLevel="1" spans="1:26">
      <c r="A2237" s="846" t="s">
        <v>2092</v>
      </c>
      <c r="B2237" s="846" t="s">
        <v>9443</v>
      </c>
      <c r="C2237" s="846" t="s">
        <v>10820</v>
      </c>
      <c r="D2237" s="846" t="s">
        <v>9381</v>
      </c>
      <c r="E2237" s="847" t="s">
        <v>9445</v>
      </c>
      <c r="F2237" s="848" t="s">
        <v>9676</v>
      </c>
      <c r="G2237" s="846" t="s">
        <v>9446</v>
      </c>
      <c r="H2237" s="846" t="s">
        <v>7650</v>
      </c>
      <c r="I2237" s="849">
        <v>-394727.28</v>
      </c>
      <c r="J2237" s="849">
        <v>519.38</v>
      </c>
      <c r="K2237" s="849">
        <v>13840</v>
      </c>
      <c r="L2237" s="848" t="s">
        <v>8079</v>
      </c>
      <c r="M2237" s="849">
        <v>0</v>
      </c>
      <c r="N2237" s="849">
        <v>519.38</v>
      </c>
      <c r="O2237" s="849">
        <v>14600</v>
      </c>
      <c r="P2237" s="849">
        <v>-394727.28</v>
      </c>
      <c r="Q2237" s="846" t="s">
        <v>6337</v>
      </c>
      <c r="R2237" s="846"/>
      <c r="S2237" s="849">
        <v>0</v>
      </c>
      <c r="T2237" s="849">
        <v>0</v>
      </c>
      <c r="U2237" s="849">
        <v>0</v>
      </c>
      <c r="V2237" s="849">
        <v>0</v>
      </c>
      <c r="W2237" s="849">
        <v>-394727.28</v>
      </c>
      <c r="X2237" s="849">
        <v>718819.15</v>
      </c>
      <c r="Y2237" s="849">
        <v>324091.87</v>
      </c>
      <c r="Z2237" s="850">
        <v>0.0451</v>
      </c>
    </row>
    <row r="2238" s="823" customFormat="1" ht="31.05" hidden="1" customHeight="1" outlineLevel="1" spans="1:26">
      <c r="A2238" s="846" t="s">
        <v>2092</v>
      </c>
      <c r="B2238" s="846" t="s">
        <v>9443</v>
      </c>
      <c r="C2238" s="846" t="s">
        <v>10821</v>
      </c>
      <c r="D2238" s="846" t="s">
        <v>9383</v>
      </c>
      <c r="E2238" s="847" t="s">
        <v>9445</v>
      </c>
      <c r="F2238" s="848" t="s">
        <v>9556</v>
      </c>
      <c r="G2238" s="846" t="s">
        <v>9446</v>
      </c>
      <c r="H2238" s="846" t="s">
        <v>7650</v>
      </c>
      <c r="I2238" s="849">
        <v>-18269.13</v>
      </c>
      <c r="J2238" s="849">
        <v>42</v>
      </c>
      <c r="K2238" s="849">
        <v>14165</v>
      </c>
      <c r="L2238" s="848" t="s">
        <v>9560</v>
      </c>
      <c r="M2238" s="849">
        <v>0</v>
      </c>
      <c r="N2238" s="849">
        <v>42</v>
      </c>
      <c r="O2238" s="849">
        <v>14600</v>
      </c>
      <c r="P2238" s="849">
        <v>-18269.13</v>
      </c>
      <c r="Q2238" s="846" t="s">
        <v>6337</v>
      </c>
      <c r="R2238" s="846"/>
      <c r="S2238" s="849">
        <v>0</v>
      </c>
      <c r="T2238" s="849">
        <v>0</v>
      </c>
      <c r="U2238" s="849">
        <v>0</v>
      </c>
      <c r="V2238" s="849">
        <v>0</v>
      </c>
      <c r="W2238" s="849">
        <v>-18269.13</v>
      </c>
      <c r="X2238" s="849">
        <v>59490.17</v>
      </c>
      <c r="Y2238" s="849">
        <v>41221.04</v>
      </c>
      <c r="Z2238" s="850">
        <v>0.0693</v>
      </c>
    </row>
    <row r="2239" s="823" customFormat="1" ht="31.05" hidden="1" customHeight="1" outlineLevel="1" spans="1:26">
      <c r="A2239" s="846" t="s">
        <v>2092</v>
      </c>
      <c r="B2239" s="846" t="s">
        <v>9443</v>
      </c>
      <c r="C2239" s="846" t="s">
        <v>10822</v>
      </c>
      <c r="D2239" s="846" t="s">
        <v>9383</v>
      </c>
      <c r="E2239" s="847" t="s">
        <v>9445</v>
      </c>
      <c r="F2239" s="848" t="s">
        <v>9556</v>
      </c>
      <c r="G2239" s="846" t="s">
        <v>9446</v>
      </c>
      <c r="H2239" s="846" t="s">
        <v>7650</v>
      </c>
      <c r="I2239" s="849">
        <v>-127665.72</v>
      </c>
      <c r="J2239" s="849">
        <v>303.24</v>
      </c>
      <c r="K2239" s="849">
        <v>14179</v>
      </c>
      <c r="L2239" s="848" t="s">
        <v>9560</v>
      </c>
      <c r="M2239" s="849">
        <v>0</v>
      </c>
      <c r="N2239" s="849">
        <v>303.24</v>
      </c>
      <c r="O2239" s="849">
        <v>14600</v>
      </c>
      <c r="P2239" s="849">
        <v>-127665.72</v>
      </c>
      <c r="Q2239" s="846" t="s">
        <v>6337</v>
      </c>
      <c r="R2239" s="846"/>
      <c r="S2239" s="849">
        <v>0</v>
      </c>
      <c r="T2239" s="849">
        <v>0</v>
      </c>
      <c r="U2239" s="849">
        <v>0</v>
      </c>
      <c r="V2239" s="849">
        <v>0</v>
      </c>
      <c r="W2239" s="849">
        <v>-127665.72</v>
      </c>
      <c r="X2239" s="849">
        <v>429969.67</v>
      </c>
      <c r="Y2239" s="849">
        <v>302303.94</v>
      </c>
      <c r="Z2239" s="850">
        <v>0.0703</v>
      </c>
    </row>
    <row r="2240" s="823" customFormat="1" ht="31.05" hidden="1" customHeight="1" outlineLevel="1" spans="1:26">
      <c r="A2240" s="846" t="s">
        <v>2092</v>
      </c>
      <c r="B2240" s="846" t="s">
        <v>9443</v>
      </c>
      <c r="C2240" s="846" t="s">
        <v>10823</v>
      </c>
      <c r="D2240" s="846" t="s">
        <v>9383</v>
      </c>
      <c r="E2240" s="847" t="s">
        <v>9445</v>
      </c>
      <c r="F2240" s="848" t="s">
        <v>9632</v>
      </c>
      <c r="G2240" s="846" t="s">
        <v>9446</v>
      </c>
      <c r="H2240" s="846" t="s">
        <v>7650</v>
      </c>
      <c r="I2240" s="849">
        <v>-27621.75</v>
      </c>
      <c r="J2240" s="849">
        <v>43.6</v>
      </c>
      <c r="K2240" s="849">
        <v>13966.43</v>
      </c>
      <c r="L2240" s="848" t="s">
        <v>9552</v>
      </c>
      <c r="M2240" s="849">
        <v>0</v>
      </c>
      <c r="N2240" s="849">
        <v>43.6</v>
      </c>
      <c r="O2240" s="849">
        <v>14600</v>
      </c>
      <c r="P2240" s="849">
        <v>-27621.75</v>
      </c>
      <c r="Q2240" s="846" t="s">
        <v>6337</v>
      </c>
      <c r="R2240" s="846"/>
      <c r="S2240" s="849">
        <v>0</v>
      </c>
      <c r="T2240" s="849">
        <v>0</v>
      </c>
      <c r="U2240" s="849">
        <v>0</v>
      </c>
      <c r="V2240" s="849">
        <v>0</v>
      </c>
      <c r="W2240" s="849">
        <v>-27621.75</v>
      </c>
      <c r="X2240" s="849">
        <v>60889.44</v>
      </c>
      <c r="Y2240" s="849">
        <v>33267.69</v>
      </c>
      <c r="Z2240" s="850">
        <v>0.0546</v>
      </c>
    </row>
    <row r="2241" s="823" customFormat="1" ht="31.05" hidden="1" customHeight="1" outlineLevel="1" spans="1:26">
      <c r="A2241" s="846" t="s">
        <v>2092</v>
      </c>
      <c r="B2241" s="846" t="s">
        <v>9443</v>
      </c>
      <c r="C2241" s="846" t="s">
        <v>10822</v>
      </c>
      <c r="D2241" s="846" t="s">
        <v>9383</v>
      </c>
      <c r="E2241" s="847" t="s">
        <v>9445</v>
      </c>
      <c r="F2241" s="848" t="s">
        <v>9632</v>
      </c>
      <c r="G2241" s="846" t="s">
        <v>9446</v>
      </c>
      <c r="H2241" s="846" t="s">
        <v>7650</v>
      </c>
      <c r="I2241" s="849">
        <v>-20888.29</v>
      </c>
      <c r="J2241" s="849">
        <v>43.2</v>
      </c>
      <c r="K2241" s="849">
        <v>14116.43</v>
      </c>
      <c r="L2241" s="848" t="s">
        <v>9552</v>
      </c>
      <c r="M2241" s="849">
        <v>0</v>
      </c>
      <c r="N2241" s="849">
        <v>43.2</v>
      </c>
      <c r="O2241" s="849">
        <v>14600</v>
      </c>
      <c r="P2241" s="849">
        <v>-20888.29</v>
      </c>
      <c r="Q2241" s="846" t="s">
        <v>6337</v>
      </c>
      <c r="R2241" s="846"/>
      <c r="S2241" s="849">
        <v>0</v>
      </c>
      <c r="T2241" s="849">
        <v>0</v>
      </c>
      <c r="U2241" s="849">
        <v>0</v>
      </c>
      <c r="V2241" s="849">
        <v>0</v>
      </c>
      <c r="W2241" s="849">
        <v>-20888.29</v>
      </c>
      <c r="X2241" s="849">
        <v>60977.33</v>
      </c>
      <c r="Y2241" s="849">
        <v>40089.04</v>
      </c>
      <c r="Z2241" s="850">
        <v>0.0657</v>
      </c>
    </row>
    <row r="2242" s="823" customFormat="1" ht="31.05" hidden="1" customHeight="1" outlineLevel="1" spans="1:26">
      <c r="A2242" s="846" t="s">
        <v>2092</v>
      </c>
      <c r="B2242" s="846" t="s">
        <v>9443</v>
      </c>
      <c r="C2242" s="846" t="s">
        <v>10824</v>
      </c>
      <c r="D2242" s="846" t="s">
        <v>9383</v>
      </c>
      <c r="E2242" s="847" t="s">
        <v>9445</v>
      </c>
      <c r="F2242" s="848" t="s">
        <v>9632</v>
      </c>
      <c r="G2242" s="846" t="s">
        <v>9446</v>
      </c>
      <c r="H2242" s="846" t="s">
        <v>7650</v>
      </c>
      <c r="I2242" s="849">
        <v>-94823.17</v>
      </c>
      <c r="J2242" s="849">
        <v>172.07</v>
      </c>
      <c r="K2242" s="849">
        <v>14048.93</v>
      </c>
      <c r="L2242" s="848" t="s">
        <v>9552</v>
      </c>
      <c r="M2242" s="849">
        <v>0</v>
      </c>
      <c r="N2242" s="849">
        <v>172.07</v>
      </c>
      <c r="O2242" s="849">
        <v>14600</v>
      </c>
      <c r="P2242" s="849">
        <v>-94823.17</v>
      </c>
      <c r="Q2242" s="846" t="s">
        <v>6337</v>
      </c>
      <c r="R2242" s="846"/>
      <c r="S2242" s="849">
        <v>0</v>
      </c>
      <c r="T2242" s="849">
        <v>0</v>
      </c>
      <c r="U2242" s="849">
        <v>0</v>
      </c>
      <c r="V2242" s="849">
        <v>0</v>
      </c>
      <c r="W2242" s="849">
        <v>-94823.17</v>
      </c>
      <c r="X2242" s="849">
        <v>241741.34</v>
      </c>
      <c r="Y2242" s="849">
        <v>146918.17</v>
      </c>
      <c r="Z2242" s="850">
        <v>0.0608</v>
      </c>
    </row>
    <row r="2243" s="823" customFormat="1" ht="31.05" hidden="1" customHeight="1" outlineLevel="1" spans="1:26">
      <c r="A2243" s="846" t="s">
        <v>2092</v>
      </c>
      <c r="B2243" s="846" t="s">
        <v>9443</v>
      </c>
      <c r="C2243" s="846" t="s">
        <v>10825</v>
      </c>
      <c r="D2243" s="846" t="s">
        <v>9383</v>
      </c>
      <c r="E2243" s="847" t="s">
        <v>9445</v>
      </c>
      <c r="F2243" s="848" t="s">
        <v>9632</v>
      </c>
      <c r="G2243" s="846" t="s">
        <v>9446</v>
      </c>
      <c r="H2243" s="846" t="s">
        <v>7650</v>
      </c>
      <c r="I2243" s="849">
        <v>-26705.01</v>
      </c>
      <c r="J2243" s="849">
        <v>42.83</v>
      </c>
      <c r="K2243" s="849">
        <v>13976.43</v>
      </c>
      <c r="L2243" s="848" t="s">
        <v>9552</v>
      </c>
      <c r="M2243" s="849">
        <v>0</v>
      </c>
      <c r="N2243" s="849">
        <v>42.83</v>
      </c>
      <c r="O2243" s="849">
        <v>14600</v>
      </c>
      <c r="P2243" s="849">
        <v>-26705.01</v>
      </c>
      <c r="Q2243" s="846" t="s">
        <v>6337</v>
      </c>
      <c r="R2243" s="846"/>
      <c r="S2243" s="849">
        <v>0</v>
      </c>
      <c r="T2243" s="849">
        <v>0</v>
      </c>
      <c r="U2243" s="849">
        <v>0</v>
      </c>
      <c r="V2243" s="849">
        <v>0</v>
      </c>
      <c r="W2243" s="849">
        <v>-26705.01</v>
      </c>
      <c r="X2243" s="849">
        <v>59855.46</v>
      </c>
      <c r="Y2243" s="849">
        <v>33150.45</v>
      </c>
      <c r="Z2243" s="850">
        <v>0.0554</v>
      </c>
    </row>
    <row r="2244" s="823" customFormat="1" ht="31.05" hidden="1" customHeight="1" outlineLevel="1" spans="1:26">
      <c r="A2244" s="846" t="s">
        <v>2092</v>
      </c>
      <c r="B2244" s="846" t="s">
        <v>9443</v>
      </c>
      <c r="C2244" s="846" t="s">
        <v>10826</v>
      </c>
      <c r="D2244" s="846" t="s">
        <v>9411</v>
      </c>
      <c r="E2244" s="847" t="s">
        <v>9445</v>
      </c>
      <c r="F2244" s="848" t="s">
        <v>9532</v>
      </c>
      <c r="G2244" s="846" t="s">
        <v>9446</v>
      </c>
      <c r="H2244" s="846" t="s">
        <v>7650</v>
      </c>
      <c r="I2244" s="849">
        <v>-47719.26</v>
      </c>
      <c r="J2244" s="849">
        <v>41.86</v>
      </c>
      <c r="K2244" s="849">
        <v>13460</v>
      </c>
      <c r="L2244" s="848" t="s">
        <v>9680</v>
      </c>
      <c r="M2244" s="849">
        <v>0</v>
      </c>
      <c r="N2244" s="849">
        <v>41.86</v>
      </c>
      <c r="O2244" s="849">
        <v>14600</v>
      </c>
      <c r="P2244" s="849">
        <v>-47719.26</v>
      </c>
      <c r="Q2244" s="846" t="s">
        <v>6337</v>
      </c>
      <c r="R2244" s="846"/>
      <c r="S2244" s="849">
        <v>0</v>
      </c>
      <c r="T2244" s="849">
        <v>0</v>
      </c>
      <c r="U2244" s="849">
        <v>0</v>
      </c>
      <c r="V2244" s="849">
        <v>0</v>
      </c>
      <c r="W2244" s="849">
        <v>-47719.26</v>
      </c>
      <c r="X2244" s="849">
        <v>56342.21</v>
      </c>
      <c r="Y2244" s="849">
        <v>8622.95</v>
      </c>
      <c r="Z2244" s="850">
        <v>0.0153</v>
      </c>
    </row>
    <row r="2245" s="823" customFormat="1" ht="31.05" hidden="1" customHeight="1" outlineLevel="1" spans="1:26">
      <c r="A2245" s="846" t="s">
        <v>2092</v>
      </c>
      <c r="B2245" s="846" t="s">
        <v>9443</v>
      </c>
      <c r="C2245" s="846" t="s">
        <v>10827</v>
      </c>
      <c r="D2245" s="846" t="s">
        <v>9390</v>
      </c>
      <c r="E2245" s="847" t="s">
        <v>9445</v>
      </c>
      <c r="F2245" s="848" t="s">
        <v>9680</v>
      </c>
      <c r="G2245" s="846" t="s">
        <v>9446</v>
      </c>
      <c r="H2245" s="846" t="s">
        <v>7650</v>
      </c>
      <c r="I2245" s="849">
        <v>-32143.9</v>
      </c>
      <c r="J2245" s="849">
        <v>41.48</v>
      </c>
      <c r="K2245" s="849">
        <v>13825</v>
      </c>
      <c r="L2245" s="848" t="s">
        <v>8079</v>
      </c>
      <c r="M2245" s="849">
        <v>0</v>
      </c>
      <c r="N2245" s="849">
        <v>41.48</v>
      </c>
      <c r="O2245" s="849">
        <v>14600</v>
      </c>
      <c r="P2245" s="849">
        <v>-32143.9</v>
      </c>
      <c r="Q2245" s="846" t="s">
        <v>6337</v>
      </c>
      <c r="R2245" s="846"/>
      <c r="S2245" s="849">
        <v>0</v>
      </c>
      <c r="T2245" s="849">
        <v>0</v>
      </c>
      <c r="U2245" s="849">
        <v>0</v>
      </c>
      <c r="V2245" s="849">
        <v>0</v>
      </c>
      <c r="W2245" s="849">
        <v>-32143.9</v>
      </c>
      <c r="X2245" s="849">
        <v>57340.57</v>
      </c>
      <c r="Y2245" s="849">
        <v>25196.67</v>
      </c>
      <c r="Z2245" s="850">
        <v>0.0439</v>
      </c>
    </row>
    <row r="2246" s="823" customFormat="1" ht="31.05" hidden="1" customHeight="1" outlineLevel="1" spans="1:26">
      <c r="A2246" s="846" t="s">
        <v>2092</v>
      </c>
      <c r="B2246" s="846" t="s">
        <v>9443</v>
      </c>
      <c r="C2246" s="846" t="s">
        <v>10828</v>
      </c>
      <c r="D2246" s="846" t="s">
        <v>9412</v>
      </c>
      <c r="E2246" s="847" t="s">
        <v>9445</v>
      </c>
      <c r="F2246" s="848" t="s">
        <v>9730</v>
      </c>
      <c r="G2246" s="846" t="s">
        <v>9446</v>
      </c>
      <c r="H2246" s="846" t="s">
        <v>7650</v>
      </c>
      <c r="I2246" s="849">
        <v>-10869</v>
      </c>
      <c r="J2246" s="849">
        <v>43.48</v>
      </c>
      <c r="K2246" s="849">
        <v>14350</v>
      </c>
      <c r="L2246" s="848" t="s">
        <v>9699</v>
      </c>
      <c r="M2246" s="849">
        <v>0</v>
      </c>
      <c r="N2246" s="849">
        <v>43.48</v>
      </c>
      <c r="O2246" s="849">
        <v>14600</v>
      </c>
      <c r="P2246" s="849">
        <v>-10869</v>
      </c>
      <c r="Q2246" s="846" t="s">
        <v>6337</v>
      </c>
      <c r="R2246" s="846"/>
      <c r="S2246" s="849">
        <v>0</v>
      </c>
      <c r="T2246" s="849">
        <v>0</v>
      </c>
      <c r="U2246" s="849">
        <v>0</v>
      </c>
      <c r="V2246" s="849">
        <v>0</v>
      </c>
      <c r="W2246" s="849">
        <v>-10869</v>
      </c>
      <c r="X2246" s="849">
        <v>62388.06</v>
      </c>
      <c r="Y2246" s="849">
        <v>51519.06</v>
      </c>
      <c r="Z2246" s="850">
        <v>0.0826</v>
      </c>
    </row>
    <row r="2247" s="823" customFormat="1" ht="31.05" hidden="1" customHeight="1" outlineLevel="1" spans="1:26">
      <c r="A2247" s="846" t="s">
        <v>2092</v>
      </c>
      <c r="B2247" s="846" t="s">
        <v>9443</v>
      </c>
      <c r="C2247" s="846" t="s">
        <v>10829</v>
      </c>
      <c r="D2247" s="846" t="s">
        <v>9388</v>
      </c>
      <c r="E2247" s="847" t="s">
        <v>9445</v>
      </c>
      <c r="F2247" s="848" t="s">
        <v>9642</v>
      </c>
      <c r="G2247" s="846" t="s">
        <v>9446</v>
      </c>
      <c r="H2247" s="846" t="s">
        <v>7650</v>
      </c>
      <c r="I2247" s="849">
        <v>-56116.47</v>
      </c>
      <c r="J2247" s="849">
        <v>85.67</v>
      </c>
      <c r="K2247" s="849">
        <v>13945</v>
      </c>
      <c r="L2247" s="848" t="s">
        <v>9535</v>
      </c>
      <c r="M2247" s="849">
        <v>0</v>
      </c>
      <c r="N2247" s="849">
        <v>85.67</v>
      </c>
      <c r="O2247" s="849">
        <v>14600</v>
      </c>
      <c r="P2247" s="849">
        <v>-56116.47</v>
      </c>
      <c r="Q2247" s="846" t="s">
        <v>6337</v>
      </c>
      <c r="R2247" s="846"/>
      <c r="S2247" s="849">
        <v>0</v>
      </c>
      <c r="T2247" s="849">
        <v>0</v>
      </c>
      <c r="U2247" s="849">
        <v>0</v>
      </c>
      <c r="V2247" s="849">
        <v>0</v>
      </c>
      <c r="W2247" s="849">
        <v>-56116.47</v>
      </c>
      <c r="X2247" s="849">
        <v>119472.39</v>
      </c>
      <c r="Y2247" s="849">
        <v>63355.92</v>
      </c>
      <c r="Z2247" s="850">
        <v>0.053</v>
      </c>
    </row>
    <row r="2248" s="823" customFormat="1" ht="31.05" hidden="1" customHeight="1" outlineLevel="1" spans="1:26">
      <c r="A2248" s="846" t="s">
        <v>2092</v>
      </c>
      <c r="B2248" s="846" t="s">
        <v>9443</v>
      </c>
      <c r="C2248" s="846" t="s">
        <v>10830</v>
      </c>
      <c r="D2248" s="846" t="s">
        <v>9387</v>
      </c>
      <c r="E2248" s="847" t="s">
        <v>9445</v>
      </c>
      <c r="F2248" s="848" t="s">
        <v>8187</v>
      </c>
      <c r="G2248" s="846" t="s">
        <v>9446</v>
      </c>
      <c r="H2248" s="846" t="s">
        <v>7650</v>
      </c>
      <c r="I2248" s="849">
        <v>-61117.02</v>
      </c>
      <c r="J2248" s="849">
        <v>85.47</v>
      </c>
      <c r="K2248" s="849">
        <v>13885</v>
      </c>
      <c r="L2248" s="848"/>
      <c r="M2248" s="849">
        <v>0</v>
      </c>
      <c r="N2248" s="849">
        <v>85.47</v>
      </c>
      <c r="O2248" s="849">
        <v>14600</v>
      </c>
      <c r="P2248" s="849">
        <v>-61117.02</v>
      </c>
      <c r="Q2248" s="846" t="s">
        <v>6337</v>
      </c>
      <c r="R2248" s="846"/>
      <c r="S2248" s="849">
        <v>0</v>
      </c>
      <c r="T2248" s="849">
        <v>0</v>
      </c>
      <c r="U2248" s="849">
        <v>0</v>
      </c>
      <c r="V2248" s="849">
        <v>0</v>
      </c>
      <c r="W2248" s="849">
        <v>-61117.02</v>
      </c>
      <c r="X2248" s="849">
        <v>118673.04</v>
      </c>
      <c r="Y2248" s="849">
        <v>57556.02</v>
      </c>
      <c r="Z2248" s="850">
        <v>0.0485</v>
      </c>
    </row>
    <row r="2249" s="823" customFormat="1" ht="31.05" hidden="1" customHeight="1" outlineLevel="1" spans="1:26">
      <c r="A2249" s="846" t="s">
        <v>2092</v>
      </c>
      <c r="B2249" s="846" t="s">
        <v>9443</v>
      </c>
      <c r="C2249" s="846" t="s">
        <v>10831</v>
      </c>
      <c r="D2249" s="846" t="s">
        <v>9391</v>
      </c>
      <c r="E2249" s="847" t="s">
        <v>9445</v>
      </c>
      <c r="F2249" s="848" t="s">
        <v>9728</v>
      </c>
      <c r="G2249" s="846" t="s">
        <v>9446</v>
      </c>
      <c r="H2249" s="846" t="s">
        <v>7650</v>
      </c>
      <c r="I2249" s="849">
        <v>-20512.56</v>
      </c>
      <c r="J2249" s="849">
        <v>43.26</v>
      </c>
      <c r="K2249" s="849">
        <v>14360</v>
      </c>
      <c r="L2249" s="848"/>
      <c r="M2249" s="849">
        <v>0</v>
      </c>
      <c r="N2249" s="849">
        <v>85.47</v>
      </c>
      <c r="O2249" s="849">
        <v>14600</v>
      </c>
      <c r="P2249" s="849">
        <v>-20512.56</v>
      </c>
      <c r="Q2249" s="846" t="s">
        <v>6337</v>
      </c>
      <c r="R2249" s="846"/>
      <c r="S2249" s="849">
        <v>0</v>
      </c>
      <c r="T2249" s="849">
        <v>0</v>
      </c>
      <c r="U2249" s="849">
        <v>0</v>
      </c>
      <c r="V2249" s="849">
        <v>0</v>
      </c>
      <c r="W2249" s="849">
        <v>-20512.56</v>
      </c>
      <c r="X2249" s="849">
        <v>62127.1</v>
      </c>
      <c r="Y2249" s="849">
        <v>41614.54</v>
      </c>
      <c r="Z2249" s="850">
        <v>0.0339</v>
      </c>
    </row>
    <row r="2250" s="823" customFormat="1" ht="31.05" hidden="1" customHeight="1" outlineLevel="1" spans="1:26">
      <c r="A2250" s="846" t="s">
        <v>2092</v>
      </c>
      <c r="B2250" s="846" t="s">
        <v>9443</v>
      </c>
      <c r="C2250" s="846" t="s">
        <v>10832</v>
      </c>
      <c r="D2250" s="846" t="s">
        <v>9399</v>
      </c>
      <c r="E2250" s="847" t="s">
        <v>9445</v>
      </c>
      <c r="F2250" s="848" t="s">
        <v>9676</v>
      </c>
      <c r="G2250" s="846" t="s">
        <v>9446</v>
      </c>
      <c r="H2250" s="846" t="s">
        <v>7650</v>
      </c>
      <c r="I2250" s="849">
        <v>-25796.57</v>
      </c>
      <c r="J2250" s="849">
        <v>43.72</v>
      </c>
      <c r="K2250" s="849">
        <v>14010</v>
      </c>
      <c r="L2250" s="848"/>
      <c r="M2250" s="849">
        <v>0</v>
      </c>
      <c r="N2250" s="849">
        <v>43.72</v>
      </c>
      <c r="O2250" s="849">
        <v>14600</v>
      </c>
      <c r="P2250" s="849">
        <v>-25796.57</v>
      </c>
      <c r="Q2250" s="846" t="s">
        <v>6337</v>
      </c>
      <c r="R2250" s="846"/>
      <c r="S2250" s="849">
        <v>0</v>
      </c>
      <c r="T2250" s="849">
        <v>0</v>
      </c>
      <c r="U2250" s="849">
        <v>0</v>
      </c>
      <c r="V2250" s="849">
        <v>0</v>
      </c>
      <c r="W2250" s="849">
        <v>-25796.57</v>
      </c>
      <c r="X2250" s="849">
        <v>61255.92</v>
      </c>
      <c r="Y2250" s="849">
        <v>35459.35</v>
      </c>
      <c r="Z2250" s="850">
        <v>0.0579</v>
      </c>
    </row>
    <row r="2251" s="823" customFormat="1" ht="31.05" hidden="1" customHeight="1" outlineLevel="1" spans="1:26">
      <c r="A2251" s="846" t="s">
        <v>2092</v>
      </c>
      <c r="B2251" s="846" t="s">
        <v>9443</v>
      </c>
      <c r="C2251" s="846" t="s">
        <v>10833</v>
      </c>
      <c r="D2251" s="846" t="s">
        <v>9407</v>
      </c>
      <c r="E2251" s="847" t="s">
        <v>9445</v>
      </c>
      <c r="F2251" s="848" t="s">
        <v>9552</v>
      </c>
      <c r="G2251" s="846" t="s">
        <v>9446</v>
      </c>
      <c r="H2251" s="846" t="s">
        <v>7650</v>
      </c>
      <c r="I2251" s="849">
        <v>-112451.95</v>
      </c>
      <c r="J2251" s="849">
        <v>173</v>
      </c>
      <c r="K2251" s="849">
        <v>13950</v>
      </c>
      <c r="L2251" s="848"/>
      <c r="M2251" s="849">
        <v>0</v>
      </c>
      <c r="N2251" s="849">
        <v>173</v>
      </c>
      <c r="O2251" s="849">
        <v>14600</v>
      </c>
      <c r="P2251" s="849">
        <v>-112451.95</v>
      </c>
      <c r="Q2251" s="846" t="s">
        <v>6337</v>
      </c>
      <c r="R2251" s="846"/>
      <c r="S2251" s="849">
        <v>0</v>
      </c>
      <c r="T2251" s="849">
        <v>0</v>
      </c>
      <c r="U2251" s="849">
        <v>0</v>
      </c>
      <c r="V2251" s="849">
        <v>0</v>
      </c>
      <c r="W2251" s="849">
        <v>-112451.95</v>
      </c>
      <c r="X2251" s="849">
        <v>241339.19</v>
      </c>
      <c r="Y2251" s="849">
        <v>128887.24</v>
      </c>
      <c r="Z2251" s="850">
        <v>0.0534</v>
      </c>
    </row>
    <row r="2252" s="823" customFormat="1" ht="31.05" hidden="1" customHeight="1" outlineLevel="1" spans="1:26">
      <c r="A2252" s="846" t="s">
        <v>2092</v>
      </c>
      <c r="B2252" s="846" t="s">
        <v>9443</v>
      </c>
      <c r="C2252" s="846" t="s">
        <v>10834</v>
      </c>
      <c r="D2252" s="846" t="s">
        <v>9406</v>
      </c>
      <c r="E2252" s="847" t="s">
        <v>9445</v>
      </c>
      <c r="F2252" s="848" t="s">
        <v>9680</v>
      </c>
      <c r="G2252" s="846" t="s">
        <v>9446</v>
      </c>
      <c r="H2252" s="846" t="s">
        <v>7650</v>
      </c>
      <c r="I2252" s="849">
        <v>-40623.9</v>
      </c>
      <c r="J2252" s="849">
        <v>42.76</v>
      </c>
      <c r="K2252" s="849">
        <v>13650</v>
      </c>
      <c r="L2252" s="848" t="s">
        <v>9527</v>
      </c>
      <c r="M2252" s="849">
        <v>0</v>
      </c>
      <c r="N2252" s="849">
        <v>42.76</v>
      </c>
      <c r="O2252" s="849">
        <v>14600</v>
      </c>
      <c r="P2252" s="849">
        <v>-40623.9</v>
      </c>
      <c r="Q2252" s="846" t="s">
        <v>6337</v>
      </c>
      <c r="R2252" s="846"/>
      <c r="S2252" s="849">
        <v>0</v>
      </c>
      <c r="T2252" s="849">
        <v>0</v>
      </c>
      <c r="U2252" s="849">
        <v>0</v>
      </c>
      <c r="V2252" s="849">
        <v>0</v>
      </c>
      <c r="W2252" s="849">
        <v>-40623.9</v>
      </c>
      <c r="X2252" s="849">
        <v>58370.13</v>
      </c>
      <c r="Y2252" s="849">
        <v>17746.23</v>
      </c>
      <c r="Z2252" s="850">
        <v>0.0304</v>
      </c>
    </row>
    <row r="2253" s="823" customFormat="1" ht="31.05" hidden="1" customHeight="1" outlineLevel="1" spans="1:26">
      <c r="A2253" s="846" t="s">
        <v>2092</v>
      </c>
      <c r="B2253" s="846" t="s">
        <v>9443</v>
      </c>
      <c r="C2253" s="846" t="s">
        <v>10835</v>
      </c>
      <c r="D2253" s="846" t="s">
        <v>9408</v>
      </c>
      <c r="E2253" s="847" t="s">
        <v>9445</v>
      </c>
      <c r="F2253" s="848" t="s">
        <v>9676</v>
      </c>
      <c r="G2253" s="846" t="s">
        <v>9446</v>
      </c>
      <c r="H2253" s="846" t="s">
        <v>7650</v>
      </c>
      <c r="I2253" s="849">
        <v>-28385.89</v>
      </c>
      <c r="J2253" s="849">
        <v>42.37</v>
      </c>
      <c r="K2253" s="849">
        <v>13930</v>
      </c>
      <c r="L2253" s="848" t="s">
        <v>8079</v>
      </c>
      <c r="M2253" s="849">
        <v>0</v>
      </c>
      <c r="N2253" s="849">
        <v>42.37</v>
      </c>
      <c r="O2253" s="849">
        <v>14600</v>
      </c>
      <c r="P2253" s="849">
        <v>-28385.89</v>
      </c>
      <c r="Q2253" s="846" t="s">
        <v>6337</v>
      </c>
      <c r="R2253" s="846"/>
      <c r="S2253" s="849">
        <v>0</v>
      </c>
      <c r="T2253" s="849">
        <v>0</v>
      </c>
      <c r="U2253" s="849">
        <v>0</v>
      </c>
      <c r="V2253" s="849">
        <v>0</v>
      </c>
      <c r="W2253" s="849">
        <v>-28385.89</v>
      </c>
      <c r="X2253" s="849">
        <v>59017.23</v>
      </c>
      <c r="Y2253" s="849">
        <v>30631.34</v>
      </c>
      <c r="Z2253" s="850">
        <v>0.0519</v>
      </c>
    </row>
    <row r="2254" s="823" customFormat="1" ht="31.05" hidden="1" customHeight="1" outlineLevel="1" spans="1:26">
      <c r="A2254" s="846" t="s">
        <v>2092</v>
      </c>
      <c r="B2254" s="846" t="s">
        <v>9443</v>
      </c>
      <c r="C2254" s="846" t="s">
        <v>10836</v>
      </c>
      <c r="D2254" s="846" t="s">
        <v>9373</v>
      </c>
      <c r="E2254" s="847" t="s">
        <v>9445</v>
      </c>
      <c r="F2254" s="848" t="s">
        <v>9643</v>
      </c>
      <c r="G2254" s="846" t="s">
        <v>9446</v>
      </c>
      <c r="H2254" s="846" t="s">
        <v>7650</v>
      </c>
      <c r="I2254" s="849">
        <v>-13374.33</v>
      </c>
      <c r="J2254" s="849">
        <v>86.29</v>
      </c>
      <c r="K2254" s="849">
        <v>14445</v>
      </c>
      <c r="L2254" s="848" t="s">
        <v>9643</v>
      </c>
      <c r="M2254" s="849">
        <v>0</v>
      </c>
      <c r="N2254" s="849">
        <v>86.29</v>
      </c>
      <c r="O2254" s="849">
        <v>14600</v>
      </c>
      <c r="P2254" s="849">
        <v>-13374.33</v>
      </c>
      <c r="Q2254" s="846" t="s">
        <v>6337</v>
      </c>
      <c r="R2254" s="846"/>
      <c r="S2254" s="849">
        <v>0</v>
      </c>
      <c r="T2254" s="849">
        <v>0</v>
      </c>
      <c r="U2254" s="849">
        <v>0</v>
      </c>
      <c r="V2254" s="849">
        <v>0</v>
      </c>
      <c r="W2254" s="849">
        <v>-13374.33</v>
      </c>
      <c r="X2254" s="849">
        <v>124640.13</v>
      </c>
      <c r="Y2254" s="849">
        <v>111265.8</v>
      </c>
      <c r="Z2254" s="850">
        <v>0.0893</v>
      </c>
    </row>
    <row r="2255" s="823" customFormat="1" ht="31.05" hidden="1" customHeight="1" outlineLevel="1" spans="1:26">
      <c r="A2255" s="846" t="s">
        <v>2092</v>
      </c>
      <c r="B2255" s="846" t="s">
        <v>9443</v>
      </c>
      <c r="C2255" s="846" t="s">
        <v>10837</v>
      </c>
      <c r="D2255" s="846" t="s">
        <v>9398</v>
      </c>
      <c r="E2255" s="847" t="s">
        <v>9445</v>
      </c>
      <c r="F2255" s="848" t="s">
        <v>9728</v>
      </c>
      <c r="G2255" s="846" t="s">
        <v>9446</v>
      </c>
      <c r="H2255" s="846" t="s">
        <v>7650</v>
      </c>
      <c r="I2255" s="849">
        <v>-22168.31</v>
      </c>
      <c r="J2255" s="849">
        <v>41.83</v>
      </c>
      <c r="K2255" s="849">
        <v>14070</v>
      </c>
      <c r="L2255" s="848" t="s">
        <v>9747</v>
      </c>
      <c r="M2255" s="849">
        <v>0</v>
      </c>
      <c r="N2255" s="849">
        <v>41.83</v>
      </c>
      <c r="O2255" s="849">
        <v>14600</v>
      </c>
      <c r="P2255" s="849">
        <v>-22168.31</v>
      </c>
      <c r="Q2255" s="846" t="s">
        <v>6337</v>
      </c>
      <c r="R2255" s="846"/>
      <c r="S2255" s="849">
        <v>0</v>
      </c>
      <c r="T2255" s="849">
        <v>0</v>
      </c>
      <c r="U2255" s="849">
        <v>0</v>
      </c>
      <c r="V2255" s="849">
        <v>0</v>
      </c>
      <c r="W2255" s="849">
        <v>-22168.31</v>
      </c>
      <c r="X2255" s="849">
        <v>58850.59</v>
      </c>
      <c r="Y2255" s="849">
        <v>36682.28</v>
      </c>
      <c r="Z2255" s="850">
        <v>0.0623</v>
      </c>
    </row>
    <row r="2256" s="823" customFormat="1" ht="31.05" hidden="1" customHeight="1" outlineLevel="1" spans="1:26">
      <c r="A2256" s="846" t="s">
        <v>2092</v>
      </c>
      <c r="B2256" s="846" t="s">
        <v>9443</v>
      </c>
      <c r="C2256" s="846" t="s">
        <v>10838</v>
      </c>
      <c r="D2256" s="846" t="s">
        <v>9400</v>
      </c>
      <c r="E2256" s="847" t="s">
        <v>9445</v>
      </c>
      <c r="F2256" s="848" t="s">
        <v>9642</v>
      </c>
      <c r="G2256" s="846" t="s">
        <v>9446</v>
      </c>
      <c r="H2256" s="846" t="s">
        <v>7650</v>
      </c>
      <c r="I2256" s="849">
        <v>-25603.44</v>
      </c>
      <c r="J2256" s="849">
        <v>38.51</v>
      </c>
      <c r="K2256" s="849">
        <v>13935</v>
      </c>
      <c r="L2256" s="848" t="s">
        <v>9541</v>
      </c>
      <c r="M2256" s="849">
        <v>0</v>
      </c>
      <c r="N2256" s="849">
        <v>38.51</v>
      </c>
      <c r="O2256" s="849">
        <v>14600</v>
      </c>
      <c r="P2256" s="849">
        <v>-25603.44</v>
      </c>
      <c r="Q2256" s="846" t="s">
        <v>6337</v>
      </c>
      <c r="R2256" s="846"/>
      <c r="S2256" s="849">
        <v>0</v>
      </c>
      <c r="T2256" s="849">
        <v>0</v>
      </c>
      <c r="U2256" s="849">
        <v>0</v>
      </c>
      <c r="V2256" s="849">
        <v>0</v>
      </c>
      <c r="W2256" s="849">
        <v>-25603.44</v>
      </c>
      <c r="X2256" s="849">
        <v>53668.64</v>
      </c>
      <c r="Y2256" s="849">
        <v>28065.19</v>
      </c>
      <c r="Z2256" s="850">
        <v>0.0523</v>
      </c>
    </row>
    <row r="2257" s="823" customFormat="1" ht="31.05" hidden="1" customHeight="1" outlineLevel="1" spans="1:26">
      <c r="A2257" s="846" t="s">
        <v>2092</v>
      </c>
      <c r="B2257" s="846" t="s">
        <v>9443</v>
      </c>
      <c r="C2257" s="846" t="s">
        <v>10839</v>
      </c>
      <c r="D2257" s="846" t="s">
        <v>9394</v>
      </c>
      <c r="E2257" s="847" t="s">
        <v>9445</v>
      </c>
      <c r="F2257" s="848" t="s">
        <v>9680</v>
      </c>
      <c r="G2257" s="846" t="s">
        <v>9446</v>
      </c>
      <c r="H2257" s="846" t="s">
        <v>7650</v>
      </c>
      <c r="I2257" s="849">
        <v>-133172.01</v>
      </c>
      <c r="J2257" s="849">
        <v>127.23</v>
      </c>
      <c r="K2257" s="849">
        <v>13553</v>
      </c>
      <c r="L2257" s="848" t="s">
        <v>8187</v>
      </c>
      <c r="M2257" s="849">
        <v>0</v>
      </c>
      <c r="N2257" s="849">
        <v>127.23</v>
      </c>
      <c r="O2257" s="849">
        <v>14600</v>
      </c>
      <c r="P2257" s="849">
        <v>-133172.01</v>
      </c>
      <c r="Q2257" s="846" t="s">
        <v>6337</v>
      </c>
      <c r="R2257" s="846"/>
      <c r="S2257" s="849">
        <v>0</v>
      </c>
      <c r="T2257" s="849">
        <v>0</v>
      </c>
      <c r="U2257" s="849">
        <v>0</v>
      </c>
      <c r="V2257" s="849">
        <v>0</v>
      </c>
      <c r="W2257" s="849">
        <v>-133172.01</v>
      </c>
      <c r="X2257" s="849">
        <v>172444.44</v>
      </c>
      <c r="Y2257" s="849">
        <v>39272.43</v>
      </c>
      <c r="Z2257" s="850">
        <v>0.0228</v>
      </c>
    </row>
    <row r="2258" s="823" customFormat="1" ht="31.05" hidden="1" customHeight="1" outlineLevel="1" spans="1:26">
      <c r="A2258" s="846" t="s">
        <v>2092</v>
      </c>
      <c r="B2258" s="846" t="s">
        <v>9443</v>
      </c>
      <c r="C2258" s="846" t="s">
        <v>10840</v>
      </c>
      <c r="D2258" s="846" t="s">
        <v>9372</v>
      </c>
      <c r="E2258" s="847" t="s">
        <v>9445</v>
      </c>
      <c r="F2258" s="848" t="s">
        <v>9728</v>
      </c>
      <c r="G2258" s="846" t="s">
        <v>9446</v>
      </c>
      <c r="H2258" s="846" t="s">
        <v>7650</v>
      </c>
      <c r="I2258" s="849">
        <v>-23852.64</v>
      </c>
      <c r="J2258" s="849">
        <v>42.59</v>
      </c>
      <c r="K2258" s="849">
        <v>14040</v>
      </c>
      <c r="L2258" s="848" t="s">
        <v>9747</v>
      </c>
      <c r="M2258" s="849">
        <v>0</v>
      </c>
      <c r="N2258" s="849">
        <v>42.59</v>
      </c>
      <c r="O2258" s="849">
        <v>14600</v>
      </c>
      <c r="P2258" s="849">
        <v>-23852.64</v>
      </c>
      <c r="Q2258" s="846" t="s">
        <v>6337</v>
      </c>
      <c r="R2258" s="846"/>
      <c r="S2258" s="849">
        <v>0</v>
      </c>
      <c r="T2258" s="849">
        <v>0</v>
      </c>
      <c r="U2258" s="849">
        <v>0</v>
      </c>
      <c r="V2258" s="849">
        <v>0</v>
      </c>
      <c r="W2258" s="849">
        <v>-23852.64</v>
      </c>
      <c r="X2258" s="849">
        <v>59801.98</v>
      </c>
      <c r="Y2258" s="849">
        <v>35949.34</v>
      </c>
      <c r="Z2258" s="850">
        <v>0.0601</v>
      </c>
    </row>
    <row r="2259" s="823" customFormat="1" ht="31.05" hidden="1" customHeight="1" outlineLevel="1" spans="1:26">
      <c r="A2259" s="846" t="s">
        <v>2092</v>
      </c>
      <c r="B2259" s="846" t="s">
        <v>9443</v>
      </c>
      <c r="C2259" s="846" t="s">
        <v>10841</v>
      </c>
      <c r="D2259" s="846" t="s">
        <v>9401</v>
      </c>
      <c r="E2259" s="847" t="s">
        <v>9445</v>
      </c>
      <c r="F2259" s="848" t="s">
        <v>9728</v>
      </c>
      <c r="G2259" s="846" t="s">
        <v>9446</v>
      </c>
      <c r="H2259" s="846" t="s">
        <v>7650</v>
      </c>
      <c r="I2259" s="849">
        <v>-19971.01</v>
      </c>
      <c r="J2259" s="849">
        <v>127.84</v>
      </c>
      <c r="K2259" s="849">
        <v>14365</v>
      </c>
      <c r="L2259" s="848" t="s">
        <v>8019</v>
      </c>
      <c r="M2259" s="849">
        <v>0</v>
      </c>
      <c r="N2259" s="849">
        <v>84.98</v>
      </c>
      <c r="O2259" s="849">
        <v>14600</v>
      </c>
      <c r="P2259" s="849">
        <v>-19971.01</v>
      </c>
      <c r="Q2259" s="846" t="s">
        <v>6337</v>
      </c>
      <c r="R2259" s="846"/>
      <c r="S2259" s="849">
        <v>0</v>
      </c>
      <c r="T2259" s="849">
        <v>0</v>
      </c>
      <c r="U2259" s="849">
        <v>0</v>
      </c>
      <c r="V2259" s="849">
        <v>0</v>
      </c>
      <c r="W2259" s="849">
        <v>-19971.01</v>
      </c>
      <c r="X2259" s="849">
        <v>183643.6</v>
      </c>
      <c r="Y2259" s="849">
        <v>163672.59</v>
      </c>
      <c r="Z2259" s="850">
        <v>0.1341</v>
      </c>
    </row>
    <row r="2260" s="823" customFormat="1" ht="31.05" hidden="1" customHeight="1" outlineLevel="1" spans="1:26">
      <c r="A2260" s="846" t="s">
        <v>2092</v>
      </c>
      <c r="B2260" s="846" t="s">
        <v>9443</v>
      </c>
      <c r="C2260" s="846" t="s">
        <v>10842</v>
      </c>
      <c r="D2260" s="846" t="s">
        <v>9386</v>
      </c>
      <c r="E2260" s="847" t="s">
        <v>9445</v>
      </c>
      <c r="F2260" s="848" t="s">
        <v>8187</v>
      </c>
      <c r="G2260" s="846" t="s">
        <v>9446</v>
      </c>
      <c r="H2260" s="846" t="s">
        <v>7650</v>
      </c>
      <c r="I2260" s="849">
        <v>-36657.28</v>
      </c>
      <c r="J2260" s="849">
        <v>41.66</v>
      </c>
      <c r="K2260" s="849">
        <v>13720</v>
      </c>
      <c r="L2260" s="848" t="s">
        <v>8079</v>
      </c>
      <c r="M2260" s="849">
        <v>0</v>
      </c>
      <c r="N2260" s="849">
        <v>41.66</v>
      </c>
      <c r="O2260" s="849">
        <v>14600</v>
      </c>
      <c r="P2260" s="849">
        <v>-36657.28</v>
      </c>
      <c r="Q2260" s="846" t="s">
        <v>6337</v>
      </c>
      <c r="R2260" s="846"/>
      <c r="S2260" s="849">
        <v>0</v>
      </c>
      <c r="T2260" s="849">
        <v>0</v>
      </c>
      <c r="U2260" s="849">
        <v>0</v>
      </c>
      <c r="V2260" s="849">
        <v>0</v>
      </c>
      <c r="W2260" s="849">
        <v>-36657.28</v>
      </c>
      <c r="X2260" s="849">
        <v>57152.03</v>
      </c>
      <c r="Y2260" s="849">
        <v>20494.75</v>
      </c>
      <c r="Z2260" s="850">
        <v>0.0359</v>
      </c>
    </row>
    <row r="2261" s="823" customFormat="1" ht="38.4" hidden="1" customHeight="1" outlineLevel="1" spans="1:26">
      <c r="A2261" s="846" t="s">
        <v>2092</v>
      </c>
      <c r="B2261" s="846" t="s">
        <v>9443</v>
      </c>
      <c r="C2261" s="846" t="s">
        <v>10843</v>
      </c>
      <c r="D2261" s="846" t="s">
        <v>9378</v>
      </c>
      <c r="E2261" s="847" t="s">
        <v>9445</v>
      </c>
      <c r="F2261" s="848" t="s">
        <v>8187</v>
      </c>
      <c r="G2261" s="846" t="s">
        <v>9446</v>
      </c>
      <c r="H2261" s="846" t="s">
        <v>7650</v>
      </c>
      <c r="I2261" s="849">
        <v>-121824.96</v>
      </c>
      <c r="J2261" s="849">
        <v>213.73</v>
      </c>
      <c r="K2261" s="849">
        <v>14030</v>
      </c>
      <c r="L2261" s="848" t="s">
        <v>9728</v>
      </c>
      <c r="M2261" s="849">
        <v>0</v>
      </c>
      <c r="N2261" s="849">
        <v>213.73</v>
      </c>
      <c r="O2261" s="849">
        <v>14600</v>
      </c>
      <c r="P2261" s="849">
        <v>-121824.96</v>
      </c>
      <c r="Q2261" s="846" t="s">
        <v>6337</v>
      </c>
      <c r="R2261" s="846"/>
      <c r="S2261" s="849">
        <v>0</v>
      </c>
      <c r="T2261" s="849">
        <v>0</v>
      </c>
      <c r="U2261" s="849">
        <v>0</v>
      </c>
      <c r="V2261" s="849">
        <v>0</v>
      </c>
      <c r="W2261" s="849">
        <v>-121824.96</v>
      </c>
      <c r="X2261" s="849">
        <v>299860.38</v>
      </c>
      <c r="Y2261" s="849">
        <v>178035.42</v>
      </c>
      <c r="Z2261" s="850">
        <v>0.0594</v>
      </c>
    </row>
    <row r="2262" s="823" customFormat="1" ht="31.05" hidden="1" customHeight="1" outlineLevel="1" spans="1:26">
      <c r="A2262" s="846" t="s">
        <v>2092</v>
      </c>
      <c r="B2262" s="846" t="s">
        <v>9443</v>
      </c>
      <c r="C2262" s="846" t="s">
        <v>10844</v>
      </c>
      <c r="D2262" s="846" t="s">
        <v>9390</v>
      </c>
      <c r="E2262" s="847" t="s">
        <v>9445</v>
      </c>
      <c r="F2262" s="848" t="s">
        <v>9728</v>
      </c>
      <c r="G2262" s="846" t="s">
        <v>9446</v>
      </c>
      <c r="H2262" s="846" t="s">
        <v>7650</v>
      </c>
      <c r="I2262" s="849">
        <v>-8864.94</v>
      </c>
      <c r="J2262" s="849">
        <v>42.21</v>
      </c>
      <c r="K2262" s="849">
        <v>14390</v>
      </c>
      <c r="L2262" s="848" t="s">
        <v>9728</v>
      </c>
      <c r="M2262" s="849">
        <v>0</v>
      </c>
      <c r="N2262" s="849">
        <v>42.21</v>
      </c>
      <c r="O2262" s="849">
        <v>14600</v>
      </c>
      <c r="P2262" s="849">
        <v>-8864.94</v>
      </c>
      <c r="Q2262" s="846" t="s">
        <v>6337</v>
      </c>
      <c r="R2262" s="846"/>
      <c r="S2262" s="849">
        <v>0</v>
      </c>
      <c r="T2262" s="849">
        <v>0</v>
      </c>
      <c r="U2262" s="849">
        <v>0</v>
      </c>
      <c r="V2262" s="849">
        <v>0</v>
      </c>
      <c r="W2262" s="849">
        <v>-8864.94</v>
      </c>
      <c r="X2262" s="849">
        <v>60745.95</v>
      </c>
      <c r="Y2262" s="849">
        <v>51881.01</v>
      </c>
      <c r="Z2262" s="850">
        <v>0.0854</v>
      </c>
    </row>
    <row r="2263" s="823" customFormat="1" ht="31.05" hidden="1" customHeight="1" outlineLevel="1" spans="1:26">
      <c r="A2263" s="846" t="s">
        <v>2092</v>
      </c>
      <c r="B2263" s="846" t="s">
        <v>9443</v>
      </c>
      <c r="C2263" s="846" t="s">
        <v>10845</v>
      </c>
      <c r="D2263" s="846" t="s">
        <v>2097</v>
      </c>
      <c r="E2263" s="847" t="s">
        <v>9445</v>
      </c>
      <c r="F2263" s="848" t="s">
        <v>9690</v>
      </c>
      <c r="G2263" s="846" t="s">
        <v>9446</v>
      </c>
      <c r="H2263" s="846" t="s">
        <v>7650</v>
      </c>
      <c r="I2263" s="849">
        <v>-337712.9</v>
      </c>
      <c r="J2263" s="849">
        <v>908.91</v>
      </c>
      <c r="K2263" s="849">
        <v>14190</v>
      </c>
      <c r="L2263" s="848" t="s">
        <v>8187</v>
      </c>
      <c r="M2263" s="849">
        <v>0</v>
      </c>
      <c r="N2263" s="849">
        <v>823.69</v>
      </c>
      <c r="O2263" s="849">
        <v>14600</v>
      </c>
      <c r="P2263" s="849">
        <v>-337712.9</v>
      </c>
      <c r="Q2263" s="846" t="s">
        <v>6337</v>
      </c>
      <c r="R2263" s="846"/>
      <c r="S2263" s="849">
        <v>0</v>
      </c>
      <c r="T2263" s="849">
        <v>0</v>
      </c>
      <c r="U2263" s="849">
        <v>0</v>
      </c>
      <c r="V2263" s="849">
        <v>0</v>
      </c>
      <c r="W2263" s="849">
        <v>-337712.9</v>
      </c>
      <c r="X2263" s="849">
        <v>1289744.71</v>
      </c>
      <c r="Y2263" s="849">
        <v>952031.81</v>
      </c>
      <c r="Z2263" s="850">
        <v>0.0815</v>
      </c>
    </row>
    <row r="2264" s="823" customFormat="1" ht="51.25" hidden="1" customHeight="1" outlineLevel="1" spans="1:26">
      <c r="A2264" s="846" t="s">
        <v>2092</v>
      </c>
      <c r="B2264" s="846" t="s">
        <v>9443</v>
      </c>
      <c r="C2264" s="846" t="s">
        <v>10846</v>
      </c>
      <c r="D2264" s="846" t="s">
        <v>9400</v>
      </c>
      <c r="E2264" s="847" t="s">
        <v>9445</v>
      </c>
      <c r="F2264" s="848" t="s">
        <v>9642</v>
      </c>
      <c r="G2264" s="846" t="s">
        <v>9446</v>
      </c>
      <c r="H2264" s="846" t="s">
        <v>7650</v>
      </c>
      <c r="I2264" s="849">
        <v>-256016.08</v>
      </c>
      <c r="J2264" s="849">
        <v>483.55</v>
      </c>
      <c r="K2264" s="849">
        <v>14070.55</v>
      </c>
      <c r="L2264" s="848" t="s">
        <v>9636</v>
      </c>
      <c r="M2264" s="849">
        <v>0</v>
      </c>
      <c r="N2264" s="849">
        <v>483.55</v>
      </c>
      <c r="O2264" s="849">
        <v>14600</v>
      </c>
      <c r="P2264" s="849">
        <v>-256016.08</v>
      </c>
      <c r="Q2264" s="846" t="s">
        <v>6337</v>
      </c>
      <c r="R2264" s="846"/>
      <c r="S2264" s="849">
        <v>0</v>
      </c>
      <c r="T2264" s="849">
        <v>0</v>
      </c>
      <c r="U2264" s="849">
        <v>0</v>
      </c>
      <c r="V2264" s="849">
        <v>0</v>
      </c>
      <c r="W2264" s="849">
        <v>-256016.08</v>
      </c>
      <c r="X2264" s="849">
        <v>680382.85</v>
      </c>
      <c r="Y2264" s="849">
        <v>424366.78</v>
      </c>
      <c r="Z2264" s="850">
        <v>0.0624</v>
      </c>
    </row>
    <row r="2265" s="823" customFormat="1" ht="25.35" customHeight="1" collapsed="1" spans="1:26">
      <c r="A2265" s="829" t="s">
        <v>2191</v>
      </c>
      <c r="B2265" s="829"/>
      <c r="C2265" s="829"/>
      <c r="D2265" s="829"/>
      <c r="E2265" s="829"/>
      <c r="F2265" s="829"/>
      <c r="G2265" s="829"/>
      <c r="H2265" s="829"/>
      <c r="I2265" s="838">
        <v>13101529.32</v>
      </c>
      <c r="J2265" s="839">
        <v>32671443.36</v>
      </c>
      <c r="K2265" s="840"/>
      <c r="L2265" s="840"/>
      <c r="M2265" s="839">
        <v>25275640.67</v>
      </c>
      <c r="N2265" s="839">
        <v>0</v>
      </c>
      <c r="O2265" s="840"/>
      <c r="P2265" s="839">
        <v>13101529.32</v>
      </c>
      <c r="Q2265" s="840"/>
      <c r="R2265" s="844"/>
      <c r="S2265" s="844"/>
      <c r="T2265" s="844"/>
      <c r="U2265" s="844"/>
      <c r="V2265" s="844"/>
      <c r="W2265" s="845"/>
      <c r="X2265" s="845"/>
      <c r="Y2265" s="845"/>
      <c r="Z2265" s="845"/>
    </row>
    <row r="2266" s="823" customFormat="1" ht="31.05" hidden="1" customHeight="1" outlineLevel="1" spans="1:26">
      <c r="A2266" s="846" t="s">
        <v>2191</v>
      </c>
      <c r="B2266" s="846" t="s">
        <v>8463</v>
      </c>
      <c r="C2266" s="846" t="s">
        <v>10847</v>
      </c>
      <c r="D2266" s="846" t="s">
        <v>9313</v>
      </c>
      <c r="E2266" s="847" t="s">
        <v>9495</v>
      </c>
      <c r="F2266" s="848" t="s">
        <v>9498</v>
      </c>
      <c r="G2266" s="846" t="s">
        <v>10848</v>
      </c>
      <c r="H2266" s="846" t="s">
        <v>6389</v>
      </c>
      <c r="I2266" s="849">
        <v>-29762.5</v>
      </c>
      <c r="J2266" s="849">
        <v>67500</v>
      </c>
      <c r="K2266" s="849">
        <v>19.5</v>
      </c>
      <c r="L2266" s="848" t="s">
        <v>9974</v>
      </c>
      <c r="M2266" s="849">
        <v>59525</v>
      </c>
      <c r="N2266" s="849"/>
      <c r="O2266" s="849">
        <v>19</v>
      </c>
      <c r="P2266" s="849">
        <v>-29762.5</v>
      </c>
      <c r="Q2266" s="846" t="s">
        <v>6342</v>
      </c>
      <c r="R2266" s="846"/>
      <c r="S2266" s="849"/>
      <c r="T2266" s="849"/>
      <c r="U2266" s="849"/>
      <c r="V2266" s="849"/>
      <c r="W2266" s="849"/>
      <c r="X2266" s="849">
        <v>54986.25</v>
      </c>
      <c r="Y2266" s="849">
        <v>25223.75</v>
      </c>
      <c r="Z2266" s="850">
        <v>0.0217</v>
      </c>
    </row>
    <row r="2267" s="823" customFormat="1" ht="31.05" hidden="1" customHeight="1" outlineLevel="1" spans="1:26">
      <c r="A2267" s="846" t="s">
        <v>2191</v>
      </c>
      <c r="B2267" s="846" t="s">
        <v>8463</v>
      </c>
      <c r="C2267" s="846" t="s">
        <v>10849</v>
      </c>
      <c r="D2267" s="846" t="s">
        <v>9312</v>
      </c>
      <c r="E2267" s="847" t="s">
        <v>9495</v>
      </c>
      <c r="F2267" s="848" t="s">
        <v>9824</v>
      </c>
      <c r="G2267" s="846" t="s">
        <v>10848</v>
      </c>
      <c r="H2267" s="846" t="s">
        <v>6389</v>
      </c>
      <c r="I2267" s="849">
        <v>-15200</v>
      </c>
      <c r="J2267" s="849">
        <v>76000</v>
      </c>
      <c r="K2267" s="849">
        <v>10.2</v>
      </c>
      <c r="L2267" s="848" t="s">
        <v>9793</v>
      </c>
      <c r="M2267" s="849">
        <v>76000</v>
      </c>
      <c r="N2267" s="849"/>
      <c r="O2267" s="849">
        <v>10</v>
      </c>
      <c r="P2267" s="849">
        <v>-15200</v>
      </c>
      <c r="Q2267" s="846" t="s">
        <v>6342</v>
      </c>
      <c r="R2267" s="846"/>
      <c r="S2267" s="849"/>
      <c r="T2267" s="849"/>
      <c r="U2267" s="849"/>
      <c r="V2267" s="849"/>
      <c r="W2267" s="849"/>
      <c r="X2267" s="849">
        <v>232560</v>
      </c>
      <c r="Y2267" s="849">
        <v>217360</v>
      </c>
      <c r="Z2267" s="850">
        <v>0.2804</v>
      </c>
    </row>
    <row r="2268" s="823" customFormat="1" ht="31.05" hidden="1" customHeight="1" outlineLevel="1" spans="1:26">
      <c r="A2268" s="846" t="s">
        <v>2191</v>
      </c>
      <c r="B2268" s="846" t="s">
        <v>8463</v>
      </c>
      <c r="C2268" s="846" t="s">
        <v>10850</v>
      </c>
      <c r="D2268" s="846" t="s">
        <v>9312</v>
      </c>
      <c r="E2268" s="847" t="s">
        <v>9495</v>
      </c>
      <c r="F2268" s="848" t="s">
        <v>9508</v>
      </c>
      <c r="G2268" s="846" t="s">
        <v>10848</v>
      </c>
      <c r="H2268" s="846" t="s">
        <v>6389</v>
      </c>
      <c r="I2268" s="849">
        <v>-7468.24</v>
      </c>
      <c r="J2268" s="849">
        <v>56300</v>
      </c>
      <c r="K2268" s="849">
        <v>13.65</v>
      </c>
      <c r="L2268" s="848" t="s">
        <v>9806</v>
      </c>
      <c r="M2268" s="849">
        <v>37341.2</v>
      </c>
      <c r="N2268" s="849"/>
      <c r="O2268" s="849">
        <v>13.45</v>
      </c>
      <c r="P2268" s="849">
        <v>-7468.24</v>
      </c>
      <c r="Q2268" s="846" t="s">
        <v>6342</v>
      </c>
      <c r="R2268" s="846"/>
      <c r="S2268" s="849"/>
      <c r="T2268" s="849"/>
      <c r="U2268" s="849"/>
      <c r="V2268" s="849"/>
      <c r="W2268" s="849"/>
      <c r="X2268" s="849">
        <v>156782.38</v>
      </c>
      <c r="Y2268" s="849">
        <v>149314.14</v>
      </c>
      <c r="Z2268" s="850">
        <v>0.2929</v>
      </c>
    </row>
    <row r="2269" s="823" customFormat="1" ht="31.05" hidden="1" customHeight="1" outlineLevel="1" spans="1:26">
      <c r="A2269" s="846" t="s">
        <v>2191</v>
      </c>
      <c r="B2269" s="846" t="s">
        <v>8463</v>
      </c>
      <c r="C2269" s="846" t="s">
        <v>10851</v>
      </c>
      <c r="D2269" s="846" t="s">
        <v>9312</v>
      </c>
      <c r="E2269" s="847" t="s">
        <v>9495</v>
      </c>
      <c r="F2269" s="848" t="s">
        <v>9636</v>
      </c>
      <c r="G2269" s="846" t="s">
        <v>10848</v>
      </c>
      <c r="H2269" s="846" t="s">
        <v>6389</v>
      </c>
      <c r="I2269" s="849">
        <v>-18506</v>
      </c>
      <c r="J2269" s="849">
        <v>78200</v>
      </c>
      <c r="K2269" s="849">
        <v>13.69</v>
      </c>
      <c r="L2269" s="848" t="s">
        <v>10577</v>
      </c>
      <c r="M2269" s="849">
        <v>78200</v>
      </c>
      <c r="N2269" s="849"/>
      <c r="O2269" s="849">
        <v>13.45</v>
      </c>
      <c r="P2269" s="849">
        <v>-18506</v>
      </c>
      <c r="Q2269" s="846" t="s">
        <v>6342</v>
      </c>
      <c r="R2269" s="846"/>
      <c r="S2269" s="849"/>
      <c r="T2269" s="849"/>
      <c r="U2269" s="849"/>
      <c r="V2269" s="849"/>
      <c r="W2269" s="849"/>
      <c r="X2269" s="849">
        <v>314520</v>
      </c>
      <c r="Y2269" s="849">
        <v>296014</v>
      </c>
      <c r="Z2269" s="850">
        <v>0.2766</v>
      </c>
    </row>
    <row r="2270" s="823" customFormat="1" ht="31.05" hidden="1" customHeight="1" outlineLevel="1" spans="1:26">
      <c r="A2270" s="846" t="s">
        <v>2191</v>
      </c>
      <c r="B2270" s="846" t="s">
        <v>8463</v>
      </c>
      <c r="C2270" s="846" t="s">
        <v>10852</v>
      </c>
      <c r="D2270" s="846" t="s">
        <v>9302</v>
      </c>
      <c r="E2270" s="847" t="s">
        <v>9495</v>
      </c>
      <c r="F2270" s="848" t="s">
        <v>9636</v>
      </c>
      <c r="G2270" s="846" t="s">
        <v>10848</v>
      </c>
      <c r="H2270" s="846" t="s">
        <v>6389</v>
      </c>
      <c r="I2270" s="849">
        <v>148187.5</v>
      </c>
      <c r="J2270" s="849">
        <v>86100</v>
      </c>
      <c r="K2270" s="849">
        <v>22.48</v>
      </c>
      <c r="L2270" s="848" t="s">
        <v>10853</v>
      </c>
      <c r="M2270" s="849">
        <v>86100</v>
      </c>
      <c r="N2270" s="849"/>
      <c r="O2270" s="849">
        <v>24.2</v>
      </c>
      <c r="P2270" s="849">
        <v>148187.5</v>
      </c>
      <c r="Q2270" s="846" t="s">
        <v>6342</v>
      </c>
      <c r="R2270" s="846"/>
      <c r="S2270" s="849"/>
      <c r="T2270" s="849"/>
      <c r="U2270" s="849"/>
      <c r="V2270" s="849"/>
      <c r="W2270" s="849"/>
      <c r="X2270" s="849">
        <v>290280</v>
      </c>
      <c r="Y2270" s="849">
        <v>438467.5</v>
      </c>
      <c r="Z2270" s="850">
        <v>0.2265</v>
      </c>
    </row>
    <row r="2271" s="823" customFormat="1" ht="31.05" hidden="1" customHeight="1" outlineLevel="1" spans="1:26">
      <c r="A2271" s="846" t="s">
        <v>2191</v>
      </c>
      <c r="B2271" s="846" t="s">
        <v>8463</v>
      </c>
      <c r="C2271" s="846" t="s">
        <v>2254</v>
      </c>
      <c r="D2271" s="846" t="s">
        <v>2250</v>
      </c>
      <c r="E2271" s="847" t="s">
        <v>9495</v>
      </c>
      <c r="F2271" s="848" t="s">
        <v>8089</v>
      </c>
      <c r="G2271" s="846" t="s">
        <v>10848</v>
      </c>
      <c r="H2271" s="846" t="s">
        <v>6389</v>
      </c>
      <c r="I2271" s="849">
        <v>9101.71</v>
      </c>
      <c r="J2271" s="849">
        <v>20071.8</v>
      </c>
      <c r="K2271" s="849">
        <v>18.21</v>
      </c>
      <c r="L2271" s="848" t="s">
        <v>9556</v>
      </c>
      <c r="M2271" s="849">
        <v>18574.92</v>
      </c>
      <c r="N2271" s="849"/>
      <c r="O2271" s="849">
        <v>18.7</v>
      </c>
      <c r="P2271" s="849">
        <v>9101.71</v>
      </c>
      <c r="Q2271" s="846" t="s">
        <v>6342</v>
      </c>
      <c r="R2271" s="846"/>
      <c r="S2271" s="849"/>
      <c r="T2271" s="849"/>
      <c r="U2271" s="849"/>
      <c r="V2271" s="849"/>
      <c r="W2271" s="849"/>
      <c r="X2271" s="849">
        <v>19841.82</v>
      </c>
      <c r="Y2271" s="849">
        <v>28943.53</v>
      </c>
      <c r="Z2271" s="850">
        <v>0.0856</v>
      </c>
    </row>
    <row r="2272" s="823" customFormat="1" ht="31.05" hidden="1" customHeight="1" outlineLevel="1" spans="1:26">
      <c r="A2272" s="846" t="s">
        <v>2191</v>
      </c>
      <c r="B2272" s="846" t="s">
        <v>8463</v>
      </c>
      <c r="C2272" s="846" t="s">
        <v>10854</v>
      </c>
      <c r="D2272" s="846" t="s">
        <v>2250</v>
      </c>
      <c r="E2272" s="847" t="s">
        <v>9495</v>
      </c>
      <c r="F2272" s="848" t="s">
        <v>10855</v>
      </c>
      <c r="G2272" s="846" t="s">
        <v>10848</v>
      </c>
      <c r="H2272" s="846" t="s">
        <v>6389</v>
      </c>
      <c r="I2272" s="849">
        <v>5769.79</v>
      </c>
      <c r="J2272" s="849">
        <v>113400</v>
      </c>
      <c r="K2272" s="849">
        <v>22.91</v>
      </c>
      <c r="L2272" s="848" t="s">
        <v>9745</v>
      </c>
      <c r="M2272" s="849">
        <v>96163.2</v>
      </c>
      <c r="N2272" s="849"/>
      <c r="O2272" s="849">
        <v>22.97</v>
      </c>
      <c r="P2272" s="849">
        <v>5769.79</v>
      </c>
      <c r="Q2272" s="846" t="s">
        <v>6342</v>
      </c>
      <c r="R2272" s="846"/>
      <c r="S2272" s="849"/>
      <c r="T2272" s="849"/>
      <c r="U2272" s="849"/>
      <c r="V2272" s="849"/>
      <c r="W2272" s="849"/>
      <c r="X2272" s="849">
        <v>129198.27</v>
      </c>
      <c r="Y2272" s="849">
        <v>134968.06</v>
      </c>
      <c r="Z2272" s="850">
        <v>0.0613</v>
      </c>
    </row>
    <row r="2273" s="823" customFormat="1" ht="31.05" hidden="1" customHeight="1" outlineLevel="1" spans="1:26">
      <c r="A2273" s="846" t="s">
        <v>2191</v>
      </c>
      <c r="B2273" s="846" t="s">
        <v>8463</v>
      </c>
      <c r="C2273" s="846" t="s">
        <v>10856</v>
      </c>
      <c r="D2273" s="846" t="s">
        <v>2250</v>
      </c>
      <c r="E2273" s="847" t="s">
        <v>9495</v>
      </c>
      <c r="F2273" s="848" t="s">
        <v>8219</v>
      </c>
      <c r="G2273" s="846" t="s">
        <v>10848</v>
      </c>
      <c r="H2273" s="846" t="s">
        <v>6389</v>
      </c>
      <c r="I2273" s="849">
        <v>5168.84</v>
      </c>
      <c r="J2273" s="849">
        <v>42400</v>
      </c>
      <c r="K2273" s="849">
        <v>18.51</v>
      </c>
      <c r="L2273" s="848" t="s">
        <v>9974</v>
      </c>
      <c r="M2273" s="849">
        <v>27204.4</v>
      </c>
      <c r="N2273" s="849"/>
      <c r="O2273" s="849">
        <v>18.7</v>
      </c>
      <c r="P2273" s="849">
        <v>5168.84</v>
      </c>
      <c r="Q2273" s="846" t="s">
        <v>6342</v>
      </c>
      <c r="R2273" s="846"/>
      <c r="S2273" s="849"/>
      <c r="T2273" s="849"/>
      <c r="U2273" s="849"/>
      <c r="V2273" s="849"/>
      <c r="W2273" s="849"/>
      <c r="X2273" s="849">
        <v>38429.45</v>
      </c>
      <c r="Y2273" s="849">
        <v>43598.29</v>
      </c>
      <c r="Z2273" s="850">
        <v>0.0866</v>
      </c>
    </row>
    <row r="2274" s="823" customFormat="1" ht="31.05" hidden="1" customHeight="1" outlineLevel="1" spans="1:26">
      <c r="A2274" s="846" t="s">
        <v>2191</v>
      </c>
      <c r="B2274" s="846" t="s">
        <v>8463</v>
      </c>
      <c r="C2274" s="846" t="s">
        <v>10857</v>
      </c>
      <c r="D2274" s="846" t="s">
        <v>9320</v>
      </c>
      <c r="E2274" s="847" t="s">
        <v>9495</v>
      </c>
      <c r="F2274" s="848" t="s">
        <v>9555</v>
      </c>
      <c r="G2274" s="846" t="s">
        <v>10848</v>
      </c>
      <c r="H2274" s="846" t="s">
        <v>6389</v>
      </c>
      <c r="I2274" s="849">
        <v>-16800</v>
      </c>
      <c r="J2274" s="849">
        <v>140000</v>
      </c>
      <c r="K2274" s="849">
        <v>20.32</v>
      </c>
      <c r="L2274" s="848" t="s">
        <v>10858</v>
      </c>
      <c r="M2274" s="849">
        <v>140000</v>
      </c>
      <c r="N2274" s="849"/>
      <c r="O2274" s="849">
        <v>20.2</v>
      </c>
      <c r="P2274" s="849">
        <v>-16800</v>
      </c>
      <c r="Q2274" s="846" t="s">
        <v>6342</v>
      </c>
      <c r="R2274" s="846"/>
      <c r="S2274" s="849"/>
      <c r="T2274" s="849"/>
      <c r="U2274" s="849"/>
      <c r="V2274" s="849"/>
      <c r="W2274" s="849"/>
      <c r="X2274" s="849">
        <v>280000</v>
      </c>
      <c r="Y2274" s="849">
        <v>263200</v>
      </c>
      <c r="Z2274" s="850">
        <v>0.0925</v>
      </c>
    </row>
    <row r="2275" s="823" customFormat="1" ht="31.05" hidden="1" customHeight="1" outlineLevel="1" spans="1:26">
      <c r="A2275" s="846" t="s">
        <v>2191</v>
      </c>
      <c r="B2275" s="846" t="s">
        <v>8463</v>
      </c>
      <c r="C2275" s="846" t="s">
        <v>10859</v>
      </c>
      <c r="D2275" s="846" t="s">
        <v>2258</v>
      </c>
      <c r="E2275" s="847" t="s">
        <v>9495</v>
      </c>
      <c r="F2275" s="848" t="s">
        <v>10091</v>
      </c>
      <c r="G2275" s="846" t="s">
        <v>10848</v>
      </c>
      <c r="H2275" s="846" t="s">
        <v>6389</v>
      </c>
      <c r="I2275" s="849">
        <v>50600</v>
      </c>
      <c r="J2275" s="849">
        <v>115000</v>
      </c>
      <c r="K2275" s="849">
        <v>20.36</v>
      </c>
      <c r="L2275" s="848" t="s">
        <v>9745</v>
      </c>
      <c r="M2275" s="849">
        <v>115000</v>
      </c>
      <c r="N2275" s="849"/>
      <c r="O2275" s="849">
        <v>20.8</v>
      </c>
      <c r="P2275" s="849">
        <v>50600</v>
      </c>
      <c r="Q2275" s="846" t="s">
        <v>6342</v>
      </c>
      <c r="R2275" s="846"/>
      <c r="S2275" s="849"/>
      <c r="T2275" s="849"/>
      <c r="U2275" s="849"/>
      <c r="V2275" s="849"/>
      <c r="W2275" s="849"/>
      <c r="X2275" s="849">
        <v>117000</v>
      </c>
      <c r="Y2275" s="849">
        <v>167600</v>
      </c>
      <c r="Z2275" s="850">
        <v>0.0716</v>
      </c>
    </row>
    <row r="2276" s="823" customFormat="1" ht="31.05" hidden="1" customHeight="1" outlineLevel="1" spans="1:26">
      <c r="A2276" s="846" t="s">
        <v>2191</v>
      </c>
      <c r="B2276" s="846" t="s">
        <v>8463</v>
      </c>
      <c r="C2276" s="846" t="s">
        <v>10860</v>
      </c>
      <c r="D2276" s="846" t="s">
        <v>2258</v>
      </c>
      <c r="E2276" s="847" t="s">
        <v>9495</v>
      </c>
      <c r="F2276" s="848" t="s">
        <v>10861</v>
      </c>
      <c r="G2276" s="846" t="s">
        <v>10848</v>
      </c>
      <c r="H2276" s="846" t="s">
        <v>6389</v>
      </c>
      <c r="I2276" s="849">
        <v>17940</v>
      </c>
      <c r="J2276" s="849">
        <v>115000</v>
      </c>
      <c r="K2276" s="849">
        <v>20.54</v>
      </c>
      <c r="L2276" s="848" t="s">
        <v>9532</v>
      </c>
      <c r="M2276" s="849">
        <v>69000</v>
      </c>
      <c r="N2276" s="849"/>
      <c r="O2276" s="849">
        <v>20.8</v>
      </c>
      <c r="P2276" s="849">
        <v>17940</v>
      </c>
      <c r="Q2276" s="846" t="s">
        <v>6342</v>
      </c>
      <c r="R2276" s="846"/>
      <c r="S2276" s="849"/>
      <c r="T2276" s="849"/>
      <c r="U2276" s="849"/>
      <c r="V2276" s="849"/>
      <c r="W2276" s="849"/>
      <c r="X2276" s="849">
        <v>65960</v>
      </c>
      <c r="Y2276" s="849">
        <v>83900</v>
      </c>
      <c r="Z2276" s="850">
        <v>0.0592</v>
      </c>
    </row>
    <row r="2277" s="823" customFormat="1" ht="31.05" hidden="1" customHeight="1" outlineLevel="1" spans="1:26">
      <c r="A2277" s="846" t="s">
        <v>2191</v>
      </c>
      <c r="B2277" s="846" t="s">
        <v>8463</v>
      </c>
      <c r="C2277" s="846" t="s">
        <v>10862</v>
      </c>
      <c r="D2277" s="846" t="s">
        <v>2258</v>
      </c>
      <c r="E2277" s="847" t="s">
        <v>9495</v>
      </c>
      <c r="F2277" s="848" t="s">
        <v>10861</v>
      </c>
      <c r="G2277" s="846" t="s">
        <v>10848</v>
      </c>
      <c r="H2277" s="846" t="s">
        <v>6389</v>
      </c>
      <c r="I2277" s="849">
        <v>40508</v>
      </c>
      <c r="J2277" s="849">
        <v>345000</v>
      </c>
      <c r="K2277" s="849">
        <v>20.54</v>
      </c>
      <c r="L2277" s="848" t="s">
        <v>9532</v>
      </c>
      <c r="M2277" s="849">
        <v>155800</v>
      </c>
      <c r="N2277" s="849"/>
      <c r="O2277" s="849">
        <v>20.8</v>
      </c>
      <c r="P2277" s="849">
        <v>40508</v>
      </c>
      <c r="Q2277" s="846" t="s">
        <v>6342</v>
      </c>
      <c r="R2277" s="846"/>
      <c r="S2277" s="849"/>
      <c r="T2277" s="849"/>
      <c r="U2277" s="849"/>
      <c r="V2277" s="849"/>
      <c r="W2277" s="849"/>
      <c r="X2277" s="849">
        <v>128941</v>
      </c>
      <c r="Y2277" s="849">
        <v>169449</v>
      </c>
      <c r="Z2277" s="850">
        <v>0.053</v>
      </c>
    </row>
    <row r="2278" s="823" customFormat="1" ht="31.05" hidden="1" customHeight="1" outlineLevel="1" spans="1:26">
      <c r="A2278" s="846" t="s">
        <v>2191</v>
      </c>
      <c r="B2278" s="846" t="s">
        <v>8463</v>
      </c>
      <c r="C2278" s="846" t="s">
        <v>10863</v>
      </c>
      <c r="D2278" s="846" t="s">
        <v>9347</v>
      </c>
      <c r="E2278" s="847" t="s">
        <v>9495</v>
      </c>
      <c r="F2278" s="848" t="s">
        <v>8335</v>
      </c>
      <c r="G2278" s="846" t="s">
        <v>10848</v>
      </c>
      <c r="H2278" s="846" t="s">
        <v>6389</v>
      </c>
      <c r="I2278" s="849">
        <v>-14636.44</v>
      </c>
      <c r="J2278" s="849">
        <v>100000</v>
      </c>
      <c r="K2278" s="849">
        <v>23.16</v>
      </c>
      <c r="L2278" s="848" t="s">
        <v>10853</v>
      </c>
      <c r="M2278" s="849">
        <v>16084</v>
      </c>
      <c r="N2278" s="849"/>
      <c r="O2278" s="849">
        <v>22.25</v>
      </c>
      <c r="P2278" s="849">
        <v>-14636.44</v>
      </c>
      <c r="Q2278" s="846" t="s">
        <v>6342</v>
      </c>
      <c r="R2278" s="846"/>
      <c r="S2278" s="849"/>
      <c r="T2278" s="849"/>
      <c r="U2278" s="849"/>
      <c r="V2278" s="849"/>
      <c r="W2278" s="849"/>
      <c r="X2278" s="849">
        <v>91815.44</v>
      </c>
      <c r="Y2278" s="849">
        <v>77179</v>
      </c>
      <c r="Z2278" s="850">
        <v>0.2072</v>
      </c>
    </row>
    <row r="2279" s="823" customFormat="1" ht="31.05" hidden="1" customHeight="1" outlineLevel="1" spans="1:26">
      <c r="A2279" s="846" t="s">
        <v>2191</v>
      </c>
      <c r="B2279" s="846" t="s">
        <v>8463</v>
      </c>
      <c r="C2279" s="846" t="s">
        <v>10864</v>
      </c>
      <c r="D2279" s="846" t="s">
        <v>9347</v>
      </c>
      <c r="E2279" s="847" t="s">
        <v>9495</v>
      </c>
      <c r="F2279" s="848" t="s">
        <v>8349</v>
      </c>
      <c r="G2279" s="846" t="s">
        <v>10848</v>
      </c>
      <c r="H2279" s="846" t="s">
        <v>6389</v>
      </c>
      <c r="I2279" s="849">
        <v>-18261.33</v>
      </c>
      <c r="J2279" s="849">
        <v>110000</v>
      </c>
      <c r="K2279" s="849">
        <v>23.08</v>
      </c>
      <c r="L2279" s="848" t="s">
        <v>9599</v>
      </c>
      <c r="M2279" s="849">
        <v>22001.6</v>
      </c>
      <c r="N2279" s="849"/>
      <c r="O2279" s="849">
        <v>22.25</v>
      </c>
      <c r="P2279" s="849">
        <v>-18261.33</v>
      </c>
      <c r="Q2279" s="846" t="s">
        <v>6342</v>
      </c>
      <c r="R2279" s="846"/>
      <c r="S2279" s="849"/>
      <c r="T2279" s="849"/>
      <c r="U2279" s="849"/>
      <c r="V2279" s="849"/>
      <c r="W2279" s="849"/>
      <c r="X2279" s="849">
        <v>72816.93</v>
      </c>
      <c r="Y2279" s="849">
        <v>54555.6</v>
      </c>
      <c r="Z2279" s="850">
        <v>0.1074</v>
      </c>
    </row>
    <row r="2280" s="823" customFormat="1" ht="31.05" hidden="1" customHeight="1" outlineLevel="1" spans="1:26">
      <c r="A2280" s="846" t="s">
        <v>2191</v>
      </c>
      <c r="B2280" s="846" t="s">
        <v>8463</v>
      </c>
      <c r="C2280" s="846" t="s">
        <v>10865</v>
      </c>
      <c r="D2280" s="846" t="s">
        <v>9347</v>
      </c>
      <c r="E2280" s="847" t="s">
        <v>9495</v>
      </c>
      <c r="F2280" s="848" t="s">
        <v>9534</v>
      </c>
      <c r="G2280" s="846" t="s">
        <v>10848</v>
      </c>
      <c r="H2280" s="846" t="s">
        <v>6389</v>
      </c>
      <c r="I2280" s="849">
        <v>-56100</v>
      </c>
      <c r="J2280" s="849">
        <v>110000</v>
      </c>
      <c r="K2280" s="849">
        <v>22.76</v>
      </c>
      <c r="L2280" s="848" t="s">
        <v>10260</v>
      </c>
      <c r="M2280" s="849">
        <v>110000</v>
      </c>
      <c r="N2280" s="849"/>
      <c r="O2280" s="849">
        <v>22.25</v>
      </c>
      <c r="P2280" s="849">
        <v>-56100</v>
      </c>
      <c r="Q2280" s="846" t="s">
        <v>6342</v>
      </c>
      <c r="R2280" s="846"/>
      <c r="S2280" s="849"/>
      <c r="T2280" s="849"/>
      <c r="U2280" s="849"/>
      <c r="V2280" s="849"/>
      <c r="W2280" s="849"/>
      <c r="X2280" s="849">
        <v>100000</v>
      </c>
      <c r="Y2280" s="849">
        <v>43900</v>
      </c>
      <c r="Z2280" s="850">
        <v>0.0175</v>
      </c>
    </row>
    <row r="2281" s="823" customFormat="1" ht="31.05" hidden="1" customHeight="1" outlineLevel="1" spans="1:26">
      <c r="A2281" s="846" t="s">
        <v>2191</v>
      </c>
      <c r="B2281" s="846" t="s">
        <v>9443</v>
      </c>
      <c r="C2281" s="846" t="s">
        <v>10866</v>
      </c>
      <c r="D2281" s="846" t="s">
        <v>9347</v>
      </c>
      <c r="E2281" s="847" t="s">
        <v>9495</v>
      </c>
      <c r="F2281" s="848" t="s">
        <v>8149</v>
      </c>
      <c r="G2281" s="846" t="s">
        <v>10345</v>
      </c>
      <c r="H2281" s="846" t="s">
        <v>10867</v>
      </c>
      <c r="I2281" s="849">
        <v>41809.15</v>
      </c>
      <c r="J2281" s="849">
        <v>500</v>
      </c>
      <c r="K2281" s="849">
        <v>1591.88</v>
      </c>
      <c r="L2281" s="848" t="s">
        <v>9532</v>
      </c>
      <c r="M2281" s="849">
        <v>500</v>
      </c>
      <c r="N2281" s="849"/>
      <c r="O2281" s="849">
        <v>1675.5</v>
      </c>
      <c r="P2281" s="849">
        <v>41809.15</v>
      </c>
      <c r="Q2281" s="846" t="s">
        <v>6342</v>
      </c>
      <c r="R2281" s="846"/>
      <c r="S2281" s="849"/>
      <c r="T2281" s="849"/>
      <c r="U2281" s="849"/>
      <c r="V2281" s="849"/>
      <c r="W2281" s="849"/>
      <c r="X2281" s="849">
        <v>181014.73</v>
      </c>
      <c r="Y2281" s="849">
        <v>222823.88</v>
      </c>
      <c r="Z2281" s="850">
        <v>0.28</v>
      </c>
    </row>
    <row r="2282" s="823" customFormat="1" ht="31.05" hidden="1" customHeight="1" outlineLevel="1" spans="1:26">
      <c r="A2282" s="846" t="s">
        <v>2191</v>
      </c>
      <c r="B2282" s="846" t="s">
        <v>9443</v>
      </c>
      <c r="C2282" s="846" t="s">
        <v>10868</v>
      </c>
      <c r="D2282" s="846" t="s">
        <v>9347</v>
      </c>
      <c r="E2282" s="847" t="s">
        <v>9495</v>
      </c>
      <c r="F2282" s="848" t="s">
        <v>10869</v>
      </c>
      <c r="G2282" s="846" t="s">
        <v>10345</v>
      </c>
      <c r="H2282" s="846" t="s">
        <v>10867</v>
      </c>
      <c r="I2282" s="849">
        <v>-152459.87</v>
      </c>
      <c r="J2282" s="849">
        <v>995</v>
      </c>
      <c r="K2282" s="849">
        <v>1785.73</v>
      </c>
      <c r="L2282" s="848" t="s">
        <v>9499</v>
      </c>
      <c r="M2282" s="849">
        <v>995</v>
      </c>
      <c r="N2282" s="849"/>
      <c r="O2282" s="849">
        <v>1632.5</v>
      </c>
      <c r="P2282" s="849">
        <v>-152459.87</v>
      </c>
      <c r="Q2282" s="846" t="s">
        <v>6342</v>
      </c>
      <c r="R2282" s="846"/>
      <c r="S2282" s="849"/>
      <c r="T2282" s="849"/>
      <c r="U2282" s="849"/>
      <c r="V2282" s="849"/>
      <c r="W2282" s="849"/>
      <c r="X2282" s="849">
        <v>159477.4</v>
      </c>
      <c r="Y2282" s="849">
        <v>7017.53</v>
      </c>
      <c r="Z2282" s="850">
        <v>0.0039</v>
      </c>
    </row>
    <row r="2283" s="823" customFormat="1" ht="31.05" hidden="1" customHeight="1" outlineLevel="1" spans="1:26">
      <c r="A2283" s="846" t="s">
        <v>2191</v>
      </c>
      <c r="B2283" s="846" t="s">
        <v>8463</v>
      </c>
      <c r="C2283" s="846" t="s">
        <v>10870</v>
      </c>
      <c r="D2283" s="846" t="s">
        <v>9348</v>
      </c>
      <c r="E2283" s="847" t="s">
        <v>9495</v>
      </c>
      <c r="F2283" s="848" t="s">
        <v>9685</v>
      </c>
      <c r="G2283" s="846" t="s">
        <v>10848</v>
      </c>
      <c r="H2283" s="846" t="s">
        <v>6389</v>
      </c>
      <c r="I2283" s="849">
        <v>-6531.84</v>
      </c>
      <c r="J2283" s="849">
        <v>65318.4</v>
      </c>
      <c r="K2283" s="849">
        <v>21.4</v>
      </c>
      <c r="L2283" s="848" t="s">
        <v>9616</v>
      </c>
      <c r="M2283" s="849">
        <v>65318.4</v>
      </c>
      <c r="N2283" s="849"/>
      <c r="O2283" s="849">
        <v>21.3</v>
      </c>
      <c r="P2283" s="849">
        <v>-6531.84</v>
      </c>
      <c r="Q2283" s="846" t="s">
        <v>6342</v>
      </c>
      <c r="R2283" s="846"/>
      <c r="S2283" s="849"/>
      <c r="T2283" s="849"/>
      <c r="U2283" s="849"/>
      <c r="V2283" s="849"/>
      <c r="W2283" s="849"/>
      <c r="X2283" s="849">
        <v>60000</v>
      </c>
      <c r="Y2283" s="849">
        <v>53468.16</v>
      </c>
      <c r="Z2283" s="850">
        <v>0.0383</v>
      </c>
    </row>
    <row r="2284" s="823" customFormat="1" ht="31.05" hidden="1" customHeight="1" outlineLevel="1" spans="1:26">
      <c r="A2284" s="846" t="s">
        <v>2191</v>
      </c>
      <c r="B2284" s="846" t="s">
        <v>8463</v>
      </c>
      <c r="C2284" s="846" t="s">
        <v>10871</v>
      </c>
      <c r="D2284" s="846" t="s">
        <v>9348</v>
      </c>
      <c r="E2284" s="847" t="s">
        <v>9495</v>
      </c>
      <c r="F2284" s="848" t="s">
        <v>9676</v>
      </c>
      <c r="G2284" s="846" t="s">
        <v>10848</v>
      </c>
      <c r="H2284" s="846" t="s">
        <v>6389</v>
      </c>
      <c r="I2284" s="849">
        <v>-8400</v>
      </c>
      <c r="J2284" s="849">
        <v>84000</v>
      </c>
      <c r="K2284" s="849">
        <v>21.82</v>
      </c>
      <c r="L2284" s="848" t="s">
        <v>10872</v>
      </c>
      <c r="M2284" s="849">
        <v>84000</v>
      </c>
      <c r="N2284" s="849"/>
      <c r="O2284" s="849">
        <v>21.72</v>
      </c>
      <c r="P2284" s="849">
        <v>-8400</v>
      </c>
      <c r="Q2284" s="846" t="s">
        <v>6342</v>
      </c>
      <c r="R2284" s="846"/>
      <c r="S2284" s="849"/>
      <c r="T2284" s="849"/>
      <c r="U2284" s="849"/>
      <c r="V2284" s="849"/>
      <c r="W2284" s="849"/>
      <c r="X2284" s="849">
        <v>80000</v>
      </c>
      <c r="Y2284" s="849">
        <v>71600</v>
      </c>
      <c r="Z2284" s="850">
        <v>0.0391</v>
      </c>
    </row>
    <row r="2285" s="823" customFormat="1" ht="31.05" hidden="1" customHeight="1" outlineLevel="1" spans="1:26">
      <c r="A2285" s="846" t="s">
        <v>2191</v>
      </c>
      <c r="B2285" s="846" t="s">
        <v>8463</v>
      </c>
      <c r="C2285" s="846" t="s">
        <v>10873</v>
      </c>
      <c r="D2285" s="846" t="s">
        <v>9345</v>
      </c>
      <c r="E2285" s="847" t="s">
        <v>9495</v>
      </c>
      <c r="F2285" s="848" t="s">
        <v>10874</v>
      </c>
      <c r="G2285" s="846" t="s">
        <v>10848</v>
      </c>
      <c r="H2285" s="846" t="s">
        <v>6389</v>
      </c>
      <c r="I2285" s="849">
        <v>5501.2</v>
      </c>
      <c r="J2285" s="849">
        <v>83008.8</v>
      </c>
      <c r="K2285" s="849">
        <v>18.86</v>
      </c>
      <c r="L2285" s="848" t="s">
        <v>9539</v>
      </c>
      <c r="M2285" s="849">
        <v>61236</v>
      </c>
      <c r="N2285" s="849"/>
      <c r="O2285" s="849">
        <v>18.95</v>
      </c>
      <c r="P2285" s="849">
        <v>5501.2</v>
      </c>
      <c r="Q2285" s="846" t="s">
        <v>6342</v>
      </c>
      <c r="R2285" s="846"/>
      <c r="S2285" s="849"/>
      <c r="T2285" s="849"/>
      <c r="U2285" s="849"/>
      <c r="V2285" s="849"/>
      <c r="W2285" s="849"/>
      <c r="X2285" s="849">
        <v>8020</v>
      </c>
      <c r="Y2285" s="849">
        <v>13521.2</v>
      </c>
      <c r="Z2285" s="850">
        <v>0.0117</v>
      </c>
    </row>
    <row r="2286" s="823" customFormat="1" ht="31.05" hidden="1" customHeight="1" outlineLevel="1" spans="1:26">
      <c r="A2286" s="846" t="s">
        <v>2191</v>
      </c>
      <c r="B2286" s="846" t="s">
        <v>8463</v>
      </c>
      <c r="C2286" s="846" t="s">
        <v>10875</v>
      </c>
      <c r="D2286" s="846" t="s">
        <v>9345</v>
      </c>
      <c r="E2286" s="847" t="s">
        <v>9495</v>
      </c>
      <c r="F2286" s="848" t="s">
        <v>9525</v>
      </c>
      <c r="G2286" s="846" t="s">
        <v>10848</v>
      </c>
      <c r="H2286" s="846" t="s">
        <v>6389</v>
      </c>
      <c r="I2286" s="849">
        <v>-1279.15</v>
      </c>
      <c r="J2286" s="849">
        <v>63957.6</v>
      </c>
      <c r="K2286" s="849">
        <v>20.17</v>
      </c>
      <c r="L2286" s="848" t="s">
        <v>9677</v>
      </c>
      <c r="M2286" s="849">
        <v>63957.6</v>
      </c>
      <c r="N2286" s="849"/>
      <c r="O2286" s="849">
        <v>20.15</v>
      </c>
      <c r="P2286" s="849">
        <v>-1279.15</v>
      </c>
      <c r="Q2286" s="846" t="s">
        <v>6342</v>
      </c>
      <c r="R2286" s="846"/>
      <c r="S2286" s="849"/>
      <c r="T2286" s="849"/>
      <c r="U2286" s="849"/>
      <c r="V2286" s="849"/>
      <c r="W2286" s="849"/>
      <c r="X2286" s="849">
        <v>60000</v>
      </c>
      <c r="Y2286" s="849">
        <v>58720.85</v>
      </c>
      <c r="Z2286" s="850">
        <v>0.0455</v>
      </c>
    </row>
    <row r="2287" s="823" customFormat="1" ht="31.05" hidden="1" customHeight="1" outlineLevel="1" spans="1:26">
      <c r="A2287" s="846" t="s">
        <v>2191</v>
      </c>
      <c r="B2287" s="846" t="s">
        <v>8463</v>
      </c>
      <c r="C2287" s="846" t="s">
        <v>10876</v>
      </c>
      <c r="D2287" s="846" t="s">
        <v>9345</v>
      </c>
      <c r="E2287" s="847" t="s">
        <v>9495</v>
      </c>
      <c r="F2287" s="848" t="s">
        <v>9531</v>
      </c>
      <c r="G2287" s="846" t="s">
        <v>10848</v>
      </c>
      <c r="H2287" s="846" t="s">
        <v>6389</v>
      </c>
      <c r="I2287" s="849">
        <v>31680</v>
      </c>
      <c r="J2287" s="849">
        <v>57600</v>
      </c>
      <c r="K2287" s="849">
        <v>13.62</v>
      </c>
      <c r="L2287" s="848" t="s">
        <v>10877</v>
      </c>
      <c r="M2287" s="849">
        <v>57600</v>
      </c>
      <c r="N2287" s="849"/>
      <c r="O2287" s="849">
        <v>14.17</v>
      </c>
      <c r="P2287" s="849">
        <v>31680</v>
      </c>
      <c r="Q2287" s="846" t="s">
        <v>6342</v>
      </c>
      <c r="R2287" s="846"/>
      <c r="S2287" s="849"/>
      <c r="T2287" s="849"/>
      <c r="U2287" s="849"/>
      <c r="V2287" s="849"/>
      <c r="W2287" s="849"/>
      <c r="X2287" s="849">
        <v>60000</v>
      </c>
      <c r="Y2287" s="849">
        <v>91680</v>
      </c>
      <c r="Z2287" s="850">
        <v>0.1169</v>
      </c>
    </row>
    <row r="2288" s="823" customFormat="1" ht="31.05" hidden="1" customHeight="1" outlineLevel="1" spans="1:26">
      <c r="A2288" s="846" t="s">
        <v>2191</v>
      </c>
      <c r="B2288" s="846" t="s">
        <v>8463</v>
      </c>
      <c r="C2288" s="846" t="s">
        <v>10878</v>
      </c>
      <c r="D2288" s="846" t="s">
        <v>9345</v>
      </c>
      <c r="E2288" s="847" t="s">
        <v>9495</v>
      </c>
      <c r="F2288" s="848" t="s">
        <v>9531</v>
      </c>
      <c r="G2288" s="846" t="s">
        <v>10848</v>
      </c>
      <c r="H2288" s="846" t="s">
        <v>6389</v>
      </c>
      <c r="I2288" s="849">
        <v>-14370.05</v>
      </c>
      <c r="J2288" s="849">
        <v>59875.2</v>
      </c>
      <c r="K2288" s="849">
        <v>16.24</v>
      </c>
      <c r="L2288" s="848" t="s">
        <v>10260</v>
      </c>
      <c r="M2288" s="849">
        <v>59875.2</v>
      </c>
      <c r="N2288" s="849"/>
      <c r="O2288" s="849">
        <v>16</v>
      </c>
      <c r="P2288" s="849">
        <v>-14370.05</v>
      </c>
      <c r="Q2288" s="846" t="s">
        <v>6342</v>
      </c>
      <c r="R2288" s="846"/>
      <c r="S2288" s="849"/>
      <c r="T2288" s="849"/>
      <c r="U2288" s="849"/>
      <c r="V2288" s="849"/>
      <c r="W2288" s="849"/>
      <c r="X2288" s="849">
        <v>60000</v>
      </c>
      <c r="Y2288" s="849">
        <v>45629.95</v>
      </c>
      <c r="Z2288" s="850">
        <v>0.0469</v>
      </c>
    </row>
    <row r="2289" s="823" customFormat="1" ht="31.05" hidden="1" customHeight="1" outlineLevel="1" spans="1:26">
      <c r="A2289" s="846" t="s">
        <v>2191</v>
      </c>
      <c r="B2289" s="846" t="s">
        <v>8463</v>
      </c>
      <c r="C2289" s="846" t="s">
        <v>10879</v>
      </c>
      <c r="D2289" s="846" t="s">
        <v>9346</v>
      </c>
      <c r="E2289" s="847" t="s">
        <v>9495</v>
      </c>
      <c r="F2289" s="848" t="s">
        <v>9490</v>
      </c>
      <c r="G2289" s="846" t="s">
        <v>10848</v>
      </c>
      <c r="H2289" s="846" t="s">
        <v>6389</v>
      </c>
      <c r="I2289" s="849">
        <v>0</v>
      </c>
      <c r="J2289" s="849">
        <v>107730</v>
      </c>
      <c r="K2289" s="849">
        <v>19.45</v>
      </c>
      <c r="L2289" s="848" t="s">
        <v>9677</v>
      </c>
      <c r="M2289" s="849">
        <v>64638</v>
      </c>
      <c r="N2289" s="849"/>
      <c r="O2289" s="849">
        <v>19.45</v>
      </c>
      <c r="P2289" s="849">
        <v>0</v>
      </c>
      <c r="Q2289" s="846" t="s">
        <v>6342</v>
      </c>
      <c r="R2289" s="846"/>
      <c r="S2289" s="849"/>
      <c r="T2289" s="849"/>
      <c r="U2289" s="849"/>
      <c r="V2289" s="849"/>
      <c r="W2289" s="849"/>
      <c r="X2289" s="849">
        <v>92370.6</v>
      </c>
      <c r="Y2289" s="849">
        <v>92370.6</v>
      </c>
      <c r="Z2289" s="850">
        <v>0.0735</v>
      </c>
    </row>
    <row r="2290" s="823" customFormat="1" ht="31.05" hidden="1" customHeight="1" outlineLevel="1" spans="1:26">
      <c r="A2290" s="846" t="s">
        <v>2191</v>
      </c>
      <c r="B2290" s="846" t="s">
        <v>8463</v>
      </c>
      <c r="C2290" s="846" t="s">
        <v>10880</v>
      </c>
      <c r="D2290" s="846" t="s">
        <v>9303</v>
      </c>
      <c r="E2290" s="847" t="s">
        <v>9495</v>
      </c>
      <c r="F2290" s="848" t="s">
        <v>10881</v>
      </c>
      <c r="G2290" s="846" t="s">
        <v>10848</v>
      </c>
      <c r="H2290" s="846" t="s">
        <v>6389</v>
      </c>
      <c r="I2290" s="849">
        <v>-37498.21</v>
      </c>
      <c r="J2290" s="849">
        <v>29665.44</v>
      </c>
      <c r="K2290" s="849">
        <v>21.59</v>
      </c>
      <c r="L2290" s="848" t="s">
        <v>9562</v>
      </c>
      <c r="M2290" s="849">
        <v>15059.52</v>
      </c>
      <c r="N2290" s="849"/>
      <c r="O2290" s="849">
        <v>19.1</v>
      </c>
      <c r="P2290" s="849">
        <v>-37498.21</v>
      </c>
      <c r="Q2290" s="846" t="s">
        <v>6342</v>
      </c>
      <c r="R2290" s="846"/>
      <c r="S2290" s="849"/>
      <c r="T2290" s="849"/>
      <c r="U2290" s="849"/>
      <c r="V2290" s="849"/>
      <c r="W2290" s="849"/>
      <c r="X2290" s="849">
        <v>349080.79</v>
      </c>
      <c r="Y2290" s="849">
        <v>311582.58</v>
      </c>
      <c r="Z2290" s="850">
        <v>0.9583</v>
      </c>
    </row>
    <row r="2291" s="823" customFormat="1" ht="31.05" hidden="1" customHeight="1" outlineLevel="1" spans="1:26">
      <c r="A2291" s="846" t="s">
        <v>2191</v>
      </c>
      <c r="B2291" s="846" t="s">
        <v>8463</v>
      </c>
      <c r="C2291" s="846" t="s">
        <v>10882</v>
      </c>
      <c r="D2291" s="846" t="s">
        <v>9303</v>
      </c>
      <c r="E2291" s="847" t="s">
        <v>9495</v>
      </c>
      <c r="F2291" s="848" t="s">
        <v>8100</v>
      </c>
      <c r="G2291" s="846" t="s">
        <v>10848</v>
      </c>
      <c r="H2291" s="846" t="s">
        <v>6389</v>
      </c>
      <c r="I2291" s="849">
        <v>-212439.93</v>
      </c>
      <c r="J2291" s="849">
        <v>112492.8</v>
      </c>
      <c r="K2291" s="849">
        <v>20.99</v>
      </c>
      <c r="L2291" s="848" t="s">
        <v>9552</v>
      </c>
      <c r="M2291" s="849">
        <v>112402.08</v>
      </c>
      <c r="N2291" s="849"/>
      <c r="O2291" s="849">
        <v>19.1</v>
      </c>
      <c r="P2291" s="849">
        <v>-212439.93</v>
      </c>
      <c r="Q2291" s="846" t="s">
        <v>6342</v>
      </c>
      <c r="R2291" s="846"/>
      <c r="S2291" s="849"/>
      <c r="T2291" s="849"/>
      <c r="U2291" s="849"/>
      <c r="V2291" s="849"/>
      <c r="W2291" s="849"/>
      <c r="X2291" s="849">
        <v>193351.79</v>
      </c>
      <c r="Y2291" s="849">
        <v>-19088.14</v>
      </c>
      <c r="Z2291" s="850">
        <v>-0.0081</v>
      </c>
    </row>
    <row r="2292" s="823" customFormat="1" ht="31.05" hidden="1" customHeight="1" outlineLevel="1" spans="1:26">
      <c r="A2292" s="846" t="s">
        <v>2191</v>
      </c>
      <c r="B2292" s="846" t="s">
        <v>8463</v>
      </c>
      <c r="C2292" s="846" t="s">
        <v>10883</v>
      </c>
      <c r="D2292" s="846" t="s">
        <v>9303</v>
      </c>
      <c r="E2292" s="847" t="s">
        <v>9495</v>
      </c>
      <c r="F2292" s="848" t="s">
        <v>10884</v>
      </c>
      <c r="G2292" s="846" t="s">
        <v>10848</v>
      </c>
      <c r="H2292" s="846" t="s">
        <v>6389</v>
      </c>
      <c r="I2292" s="849">
        <v>37623.85</v>
      </c>
      <c r="J2292" s="849">
        <v>68357.52</v>
      </c>
      <c r="K2292" s="849">
        <v>19.04</v>
      </c>
      <c r="L2292" s="848" t="s">
        <v>9547</v>
      </c>
      <c r="M2292" s="849">
        <v>35494.2</v>
      </c>
      <c r="N2292" s="849"/>
      <c r="O2292" s="849">
        <v>20.1</v>
      </c>
      <c r="P2292" s="849">
        <v>37623.85</v>
      </c>
      <c r="Q2292" s="846" t="s">
        <v>6342</v>
      </c>
      <c r="R2292" s="846"/>
      <c r="S2292" s="849"/>
      <c r="T2292" s="849"/>
      <c r="U2292" s="849"/>
      <c r="V2292" s="849"/>
      <c r="W2292" s="849"/>
      <c r="X2292" s="849">
        <v>189319.29</v>
      </c>
      <c r="Y2292" s="849">
        <v>226943.14</v>
      </c>
      <c r="Z2292" s="850">
        <v>0.3358</v>
      </c>
    </row>
    <row r="2293" s="823" customFormat="1" ht="31.05" hidden="1" customHeight="1" outlineLevel="1" spans="1:26">
      <c r="A2293" s="846" t="s">
        <v>2191</v>
      </c>
      <c r="B2293" s="846" t="s">
        <v>8463</v>
      </c>
      <c r="C2293" s="846" t="s">
        <v>10885</v>
      </c>
      <c r="D2293" s="846" t="s">
        <v>9303</v>
      </c>
      <c r="E2293" s="847" t="s">
        <v>9495</v>
      </c>
      <c r="F2293" s="848" t="s">
        <v>8100</v>
      </c>
      <c r="G2293" s="846" t="s">
        <v>10848</v>
      </c>
      <c r="H2293" s="846" t="s">
        <v>6389</v>
      </c>
      <c r="I2293" s="849">
        <v>21908.88</v>
      </c>
      <c r="J2293" s="849">
        <v>105462</v>
      </c>
      <c r="K2293" s="849">
        <v>20.86</v>
      </c>
      <c r="L2293" s="848" t="s">
        <v>9532</v>
      </c>
      <c r="M2293" s="849">
        <v>91287</v>
      </c>
      <c r="N2293" s="849"/>
      <c r="O2293" s="849">
        <v>21.1</v>
      </c>
      <c r="P2293" s="849">
        <v>21908.88</v>
      </c>
      <c r="Q2293" s="846" t="s">
        <v>6342</v>
      </c>
      <c r="R2293" s="846"/>
      <c r="S2293" s="849"/>
      <c r="T2293" s="849"/>
      <c r="U2293" s="849"/>
      <c r="V2293" s="849"/>
      <c r="W2293" s="849"/>
      <c r="X2293" s="849">
        <v>140384.01</v>
      </c>
      <c r="Y2293" s="849">
        <v>162292.89</v>
      </c>
      <c r="Z2293" s="850">
        <v>0.0852</v>
      </c>
    </row>
    <row r="2294" s="823" customFormat="1" ht="31.05" hidden="1" customHeight="1" outlineLevel="1" spans="1:26">
      <c r="A2294" s="846" t="s">
        <v>2191</v>
      </c>
      <c r="B2294" s="846" t="s">
        <v>8463</v>
      </c>
      <c r="C2294" s="846" t="s">
        <v>10886</v>
      </c>
      <c r="D2294" s="846" t="s">
        <v>2280</v>
      </c>
      <c r="E2294" s="847" t="s">
        <v>9495</v>
      </c>
      <c r="F2294" s="848" t="s">
        <v>9498</v>
      </c>
      <c r="G2294" s="846" t="s">
        <v>10848</v>
      </c>
      <c r="H2294" s="846" t="s">
        <v>6389</v>
      </c>
      <c r="I2294" s="849">
        <v>-13081.05</v>
      </c>
      <c r="J2294" s="849">
        <v>33000.01</v>
      </c>
      <c r="K2294" s="849">
        <v>16.19</v>
      </c>
      <c r="L2294" s="848" t="s">
        <v>9642</v>
      </c>
      <c r="M2294" s="849">
        <v>33000.01</v>
      </c>
      <c r="N2294" s="849"/>
      <c r="O2294" s="849">
        <v>15.79</v>
      </c>
      <c r="P2294" s="849">
        <v>-13081.05</v>
      </c>
      <c r="Q2294" s="846" t="s">
        <v>6342</v>
      </c>
      <c r="R2294" s="846"/>
      <c r="S2294" s="849"/>
      <c r="T2294" s="849"/>
      <c r="U2294" s="849"/>
      <c r="V2294" s="849"/>
      <c r="W2294" s="849"/>
      <c r="X2294" s="849">
        <v>106830.24</v>
      </c>
      <c r="Y2294" s="849">
        <v>93749.19</v>
      </c>
      <c r="Z2294" s="850">
        <v>0.1755</v>
      </c>
    </row>
    <row r="2295" s="823" customFormat="1" ht="31.05" hidden="1" customHeight="1" outlineLevel="1" spans="1:26">
      <c r="A2295" s="846" t="s">
        <v>2191</v>
      </c>
      <c r="B2295" s="846" t="s">
        <v>8463</v>
      </c>
      <c r="C2295" s="846" t="s">
        <v>10887</v>
      </c>
      <c r="D2295" s="846" t="s">
        <v>2280</v>
      </c>
      <c r="E2295" s="847" t="s">
        <v>9495</v>
      </c>
      <c r="F2295" s="848" t="s">
        <v>9498</v>
      </c>
      <c r="G2295" s="846" t="s">
        <v>10848</v>
      </c>
      <c r="H2295" s="846" t="s">
        <v>6389</v>
      </c>
      <c r="I2295" s="849">
        <v>-58137.83</v>
      </c>
      <c r="J2295" s="849">
        <v>144000</v>
      </c>
      <c r="K2295" s="849">
        <v>15.1</v>
      </c>
      <c r="L2295" s="848" t="s">
        <v>9709</v>
      </c>
      <c r="M2295" s="849">
        <v>144000</v>
      </c>
      <c r="N2295" s="849"/>
      <c r="O2295" s="849">
        <v>14.7</v>
      </c>
      <c r="P2295" s="849">
        <v>-58137.83</v>
      </c>
      <c r="Q2295" s="846" t="s">
        <v>6342</v>
      </c>
      <c r="R2295" s="846"/>
      <c r="S2295" s="849"/>
      <c r="T2295" s="849"/>
      <c r="U2295" s="849"/>
      <c r="V2295" s="849"/>
      <c r="W2295" s="849"/>
      <c r="X2295" s="849">
        <v>434987.57</v>
      </c>
      <c r="Y2295" s="849">
        <v>376849.73</v>
      </c>
      <c r="Z2295" s="850">
        <v>0.1733</v>
      </c>
    </row>
    <row r="2296" s="823" customFormat="1" ht="31.05" hidden="1" customHeight="1" outlineLevel="1" spans="1:26">
      <c r="A2296" s="846" t="s">
        <v>2191</v>
      </c>
      <c r="B2296" s="846" t="s">
        <v>8463</v>
      </c>
      <c r="C2296" s="846" t="s">
        <v>10888</v>
      </c>
      <c r="D2296" s="846" t="s">
        <v>2280</v>
      </c>
      <c r="E2296" s="847" t="s">
        <v>9495</v>
      </c>
      <c r="F2296" s="848" t="s">
        <v>9624</v>
      </c>
      <c r="G2296" s="846" t="s">
        <v>10848</v>
      </c>
      <c r="H2296" s="846" t="s">
        <v>6389</v>
      </c>
      <c r="I2296" s="849">
        <v>-155820</v>
      </c>
      <c r="J2296" s="849">
        <v>371000</v>
      </c>
      <c r="K2296" s="849">
        <v>15.42</v>
      </c>
      <c r="L2296" s="848" t="s">
        <v>9894</v>
      </c>
      <c r="M2296" s="849">
        <v>371000</v>
      </c>
      <c r="N2296" s="849"/>
      <c r="O2296" s="849">
        <v>15</v>
      </c>
      <c r="P2296" s="849">
        <v>-155820</v>
      </c>
      <c r="Q2296" s="846" t="s">
        <v>6342</v>
      </c>
      <c r="R2296" s="846"/>
      <c r="S2296" s="849"/>
      <c r="T2296" s="849"/>
      <c r="U2296" s="849"/>
      <c r="V2296" s="849"/>
      <c r="W2296" s="849"/>
      <c r="X2296" s="849">
        <v>1144164</v>
      </c>
      <c r="Y2296" s="849">
        <v>988344</v>
      </c>
      <c r="Z2296" s="850">
        <v>0.1728</v>
      </c>
    </row>
    <row r="2297" s="823" customFormat="1" ht="31.05" hidden="1" customHeight="1" outlineLevel="1" spans="1:26">
      <c r="A2297" s="846" t="s">
        <v>2191</v>
      </c>
      <c r="B2297" s="846" t="s">
        <v>8463</v>
      </c>
      <c r="C2297" s="846" t="s">
        <v>10889</v>
      </c>
      <c r="D2297" s="846" t="s">
        <v>9322</v>
      </c>
      <c r="E2297" s="847" t="s">
        <v>9495</v>
      </c>
      <c r="F2297" s="848" t="s">
        <v>10890</v>
      </c>
      <c r="G2297" s="846" t="s">
        <v>10848</v>
      </c>
      <c r="H2297" s="846" t="s">
        <v>6389</v>
      </c>
      <c r="I2297" s="849">
        <v>44906.4</v>
      </c>
      <c r="J2297" s="849">
        <v>46530</v>
      </c>
      <c r="K2297" s="849">
        <v>29.27</v>
      </c>
      <c r="L2297" s="848" t="s">
        <v>9541</v>
      </c>
      <c r="M2297" s="849">
        <v>41580</v>
      </c>
      <c r="N2297" s="849"/>
      <c r="O2297" s="849">
        <v>30.35</v>
      </c>
      <c r="P2297" s="849">
        <v>44906.4</v>
      </c>
      <c r="Q2297" s="846" t="s">
        <v>6342</v>
      </c>
      <c r="R2297" s="846"/>
      <c r="S2297" s="849"/>
      <c r="T2297" s="849"/>
      <c r="U2297" s="849"/>
      <c r="V2297" s="849"/>
      <c r="W2297" s="849"/>
      <c r="X2297" s="849">
        <v>100725.97</v>
      </c>
      <c r="Y2297" s="849">
        <v>145632.37</v>
      </c>
      <c r="Z2297" s="850">
        <v>0.1197</v>
      </c>
    </row>
    <row r="2298" s="823" customFormat="1" ht="31.05" hidden="1" customHeight="1" outlineLevel="1" spans="1:26">
      <c r="A2298" s="846" t="s">
        <v>2191</v>
      </c>
      <c r="B2298" s="846" t="s">
        <v>8463</v>
      </c>
      <c r="C2298" s="846" t="s">
        <v>10891</v>
      </c>
      <c r="D2298" s="846" t="s">
        <v>9329</v>
      </c>
      <c r="E2298" s="847" t="s">
        <v>9495</v>
      </c>
      <c r="F2298" s="848" t="s">
        <v>9524</v>
      </c>
      <c r="G2298" s="846" t="s">
        <v>10848</v>
      </c>
      <c r="H2298" s="846" t="s">
        <v>6389</v>
      </c>
      <c r="I2298" s="849">
        <v>69086</v>
      </c>
      <c r="J2298" s="849">
        <v>44997.12</v>
      </c>
      <c r="K2298" s="849">
        <v>27.26</v>
      </c>
      <c r="L2298" s="848" t="s">
        <v>9517</v>
      </c>
      <c r="M2298" s="849">
        <v>44861.04</v>
      </c>
      <c r="N2298" s="849"/>
      <c r="O2298" s="849">
        <v>28.8</v>
      </c>
      <c r="P2298" s="849">
        <v>69086</v>
      </c>
      <c r="Q2298" s="846" t="s">
        <v>6342</v>
      </c>
      <c r="R2298" s="846"/>
      <c r="S2298" s="849"/>
      <c r="T2298" s="849"/>
      <c r="U2298" s="849"/>
      <c r="V2298" s="849"/>
      <c r="W2298" s="849"/>
      <c r="X2298" s="849">
        <v>124576.03</v>
      </c>
      <c r="Y2298" s="849">
        <v>193662.03</v>
      </c>
      <c r="Z2298" s="850">
        <v>0.1584</v>
      </c>
    </row>
    <row r="2299" s="823" customFormat="1" ht="31.05" hidden="1" customHeight="1" outlineLevel="1" spans="1:26">
      <c r="A2299" s="846" t="s">
        <v>2191</v>
      </c>
      <c r="B2299" s="846" t="s">
        <v>8463</v>
      </c>
      <c r="C2299" s="846" t="s">
        <v>10892</v>
      </c>
      <c r="D2299" s="846" t="s">
        <v>9335</v>
      </c>
      <c r="E2299" s="847" t="s">
        <v>9495</v>
      </c>
      <c r="F2299" s="848" t="s">
        <v>8066</v>
      </c>
      <c r="G2299" s="846" t="s">
        <v>10848</v>
      </c>
      <c r="H2299" s="846" t="s">
        <v>6389</v>
      </c>
      <c r="I2299" s="849">
        <v>36161.9</v>
      </c>
      <c r="J2299" s="849">
        <v>63277.2</v>
      </c>
      <c r="K2299" s="849">
        <v>21.09</v>
      </c>
      <c r="L2299" s="848" t="s">
        <v>9677</v>
      </c>
      <c r="M2299" s="849">
        <v>42048.72</v>
      </c>
      <c r="N2299" s="849"/>
      <c r="O2299" s="849">
        <v>21.95</v>
      </c>
      <c r="P2299" s="849">
        <v>36161.9</v>
      </c>
      <c r="Q2299" s="846" t="s">
        <v>6342</v>
      </c>
      <c r="R2299" s="846"/>
      <c r="S2299" s="849"/>
      <c r="T2299" s="849"/>
      <c r="U2299" s="849"/>
      <c r="V2299" s="849"/>
      <c r="W2299" s="849"/>
      <c r="X2299" s="849">
        <v>431661.79</v>
      </c>
      <c r="Y2299" s="849">
        <v>467823.69</v>
      </c>
      <c r="Z2299" s="850">
        <v>0.5275</v>
      </c>
    </row>
    <row r="2300" s="823" customFormat="1" ht="31.05" hidden="1" customHeight="1" outlineLevel="1" spans="1:26">
      <c r="A2300" s="846" t="s">
        <v>2191</v>
      </c>
      <c r="B2300" s="846" t="s">
        <v>8613</v>
      </c>
      <c r="C2300" s="846" t="s">
        <v>10893</v>
      </c>
      <c r="D2300" s="846" t="s">
        <v>8612</v>
      </c>
      <c r="E2300" s="847" t="s">
        <v>9495</v>
      </c>
      <c r="F2300" s="848" t="s">
        <v>9499</v>
      </c>
      <c r="G2300" s="846" t="s">
        <v>9446</v>
      </c>
      <c r="H2300" s="846" t="s">
        <v>7650</v>
      </c>
      <c r="I2300" s="849">
        <v>-140000</v>
      </c>
      <c r="J2300" s="849">
        <v>10000</v>
      </c>
      <c r="K2300" s="849">
        <v>4595</v>
      </c>
      <c r="L2300" s="848" t="s">
        <v>9627</v>
      </c>
      <c r="M2300" s="849">
        <v>10000</v>
      </c>
      <c r="N2300" s="849">
        <v>0</v>
      </c>
      <c r="O2300" s="849">
        <v>4581</v>
      </c>
      <c r="P2300" s="849">
        <v>-140000</v>
      </c>
      <c r="Q2300" s="846" t="s">
        <v>6342</v>
      </c>
      <c r="R2300" s="846"/>
      <c r="S2300" s="849"/>
      <c r="T2300" s="849"/>
      <c r="U2300" s="849"/>
      <c r="V2300" s="849"/>
      <c r="W2300" s="849">
        <v>-140000</v>
      </c>
      <c r="X2300" s="849">
        <v>0</v>
      </c>
      <c r="Y2300" s="849">
        <v>-140000</v>
      </c>
      <c r="Z2300" s="850">
        <v>-0.003</v>
      </c>
    </row>
    <row r="2301" s="823" customFormat="1" ht="31.05" hidden="1" customHeight="1" outlineLevel="1" spans="1:26">
      <c r="A2301" s="846" t="s">
        <v>2191</v>
      </c>
      <c r="B2301" s="846" t="s">
        <v>8613</v>
      </c>
      <c r="C2301" s="846" t="s">
        <v>10894</v>
      </c>
      <c r="D2301" s="846" t="s">
        <v>8612</v>
      </c>
      <c r="E2301" s="847" t="s">
        <v>9495</v>
      </c>
      <c r="F2301" s="848" t="s">
        <v>9499</v>
      </c>
      <c r="G2301" s="846" t="s">
        <v>9446</v>
      </c>
      <c r="H2301" s="846" t="s">
        <v>7650</v>
      </c>
      <c r="I2301" s="849">
        <v>-140000</v>
      </c>
      <c r="J2301" s="849">
        <v>10000</v>
      </c>
      <c r="K2301" s="849">
        <v>4595</v>
      </c>
      <c r="L2301" s="848" t="s">
        <v>9627</v>
      </c>
      <c r="M2301" s="849">
        <v>10000</v>
      </c>
      <c r="N2301" s="849">
        <v>0</v>
      </c>
      <c r="O2301" s="849">
        <v>4581</v>
      </c>
      <c r="P2301" s="849">
        <v>-140000</v>
      </c>
      <c r="Q2301" s="846" t="s">
        <v>6342</v>
      </c>
      <c r="R2301" s="846"/>
      <c r="S2301" s="849"/>
      <c r="T2301" s="849"/>
      <c r="U2301" s="849"/>
      <c r="V2301" s="849"/>
      <c r="W2301" s="849">
        <v>-140000</v>
      </c>
      <c r="X2301" s="849">
        <v>0</v>
      </c>
      <c r="Y2301" s="849">
        <v>-140000</v>
      </c>
      <c r="Z2301" s="850">
        <v>-0.003</v>
      </c>
    </row>
    <row r="2302" s="823" customFormat="1" ht="31.05" hidden="1" customHeight="1" outlineLevel="1" spans="1:26">
      <c r="A2302" s="846" t="s">
        <v>2191</v>
      </c>
      <c r="B2302" s="846" t="s">
        <v>8613</v>
      </c>
      <c r="C2302" s="846" t="s">
        <v>10895</v>
      </c>
      <c r="D2302" s="846" t="s">
        <v>8615</v>
      </c>
      <c r="E2302" s="847" t="s">
        <v>9495</v>
      </c>
      <c r="F2302" s="848" t="s">
        <v>9543</v>
      </c>
      <c r="G2302" s="846" t="s">
        <v>9446</v>
      </c>
      <c r="H2302" s="846" t="s">
        <v>7650</v>
      </c>
      <c r="I2302" s="849">
        <v>-55000</v>
      </c>
      <c r="J2302" s="849">
        <v>3000</v>
      </c>
      <c r="K2302" s="849">
        <v>4603</v>
      </c>
      <c r="L2302" s="848" t="s">
        <v>8019</v>
      </c>
      <c r="M2302" s="849">
        <v>2500</v>
      </c>
      <c r="N2302" s="849">
        <v>0</v>
      </c>
      <c r="O2302" s="849">
        <v>4581</v>
      </c>
      <c r="P2302" s="849">
        <v>-55000</v>
      </c>
      <c r="Q2302" s="846" t="s">
        <v>6342</v>
      </c>
      <c r="R2302" s="846"/>
      <c r="S2302" s="849"/>
      <c r="T2302" s="849"/>
      <c r="U2302" s="849"/>
      <c r="V2302" s="849"/>
      <c r="W2302" s="849">
        <v>-55000</v>
      </c>
      <c r="X2302" s="849">
        <v>0</v>
      </c>
      <c r="Y2302" s="849">
        <v>-55000</v>
      </c>
      <c r="Z2302" s="850">
        <v>-0.0048</v>
      </c>
    </row>
    <row r="2303" s="823" customFormat="1" ht="31.05" hidden="1" customHeight="1" outlineLevel="1" spans="1:26">
      <c r="A2303" s="846" t="s">
        <v>2191</v>
      </c>
      <c r="B2303" s="846" t="s">
        <v>8613</v>
      </c>
      <c r="C2303" s="846" t="s">
        <v>10896</v>
      </c>
      <c r="D2303" s="846" t="s">
        <v>8615</v>
      </c>
      <c r="E2303" s="847" t="s">
        <v>9495</v>
      </c>
      <c r="F2303" s="848" t="s">
        <v>9543</v>
      </c>
      <c r="G2303" s="846" t="s">
        <v>9446</v>
      </c>
      <c r="H2303" s="846" t="s">
        <v>7650</v>
      </c>
      <c r="I2303" s="849">
        <v>-30000</v>
      </c>
      <c r="J2303" s="849">
        <v>1000</v>
      </c>
      <c r="K2303" s="849">
        <v>4611</v>
      </c>
      <c r="L2303" s="848" t="s">
        <v>9627</v>
      </c>
      <c r="M2303" s="849">
        <v>1000</v>
      </c>
      <c r="N2303" s="849">
        <v>0</v>
      </c>
      <c r="O2303" s="849">
        <v>4581</v>
      </c>
      <c r="P2303" s="849">
        <v>-30000</v>
      </c>
      <c r="Q2303" s="846" t="s">
        <v>6342</v>
      </c>
      <c r="R2303" s="846"/>
      <c r="S2303" s="849"/>
      <c r="T2303" s="849"/>
      <c r="U2303" s="849"/>
      <c r="V2303" s="849"/>
      <c r="W2303" s="849">
        <v>-30000</v>
      </c>
      <c r="X2303" s="849">
        <v>0</v>
      </c>
      <c r="Y2303" s="849">
        <v>-30000</v>
      </c>
      <c r="Z2303" s="850">
        <v>-0.0065</v>
      </c>
    </row>
    <row r="2304" s="823" customFormat="1" ht="31.05" hidden="1" customHeight="1" outlineLevel="1" spans="1:26">
      <c r="A2304" s="846" t="s">
        <v>2191</v>
      </c>
      <c r="B2304" s="846" t="s">
        <v>8613</v>
      </c>
      <c r="C2304" s="846" t="s">
        <v>10897</v>
      </c>
      <c r="D2304" s="846" t="s">
        <v>8616</v>
      </c>
      <c r="E2304" s="847" t="s">
        <v>9495</v>
      </c>
      <c r="F2304" s="848" t="s">
        <v>8189</v>
      </c>
      <c r="G2304" s="846" t="s">
        <v>9446</v>
      </c>
      <c r="H2304" s="846" t="s">
        <v>7650</v>
      </c>
      <c r="I2304" s="849">
        <v>-160000</v>
      </c>
      <c r="J2304" s="849">
        <v>5000</v>
      </c>
      <c r="K2304" s="849">
        <v>4613</v>
      </c>
      <c r="L2304" s="848" t="s">
        <v>9627</v>
      </c>
      <c r="M2304" s="849">
        <v>5000</v>
      </c>
      <c r="N2304" s="849">
        <v>0</v>
      </c>
      <c r="O2304" s="849">
        <v>4581</v>
      </c>
      <c r="P2304" s="849">
        <v>-160000</v>
      </c>
      <c r="Q2304" s="846" t="s">
        <v>6342</v>
      </c>
      <c r="R2304" s="846"/>
      <c r="S2304" s="849"/>
      <c r="T2304" s="849"/>
      <c r="U2304" s="849"/>
      <c r="V2304" s="849"/>
      <c r="W2304" s="849">
        <v>-160000</v>
      </c>
      <c r="X2304" s="849">
        <v>0</v>
      </c>
      <c r="Y2304" s="849">
        <v>-160000</v>
      </c>
      <c r="Z2304" s="850">
        <v>-0.0069</v>
      </c>
    </row>
    <row r="2305" s="823" customFormat="1" ht="31.05" hidden="1" customHeight="1" outlineLevel="1" spans="1:26">
      <c r="A2305" s="846" t="s">
        <v>2191</v>
      </c>
      <c r="B2305" s="846" t="s">
        <v>8613</v>
      </c>
      <c r="C2305" s="846" t="s">
        <v>10898</v>
      </c>
      <c r="D2305" s="846" t="s">
        <v>8617</v>
      </c>
      <c r="E2305" s="847" t="s">
        <v>9495</v>
      </c>
      <c r="F2305" s="848" t="s">
        <v>9747</v>
      </c>
      <c r="G2305" s="846" t="s">
        <v>9446</v>
      </c>
      <c r="H2305" s="846" t="s">
        <v>7650</v>
      </c>
      <c r="I2305" s="849">
        <v>-40000</v>
      </c>
      <c r="J2305" s="849">
        <v>1000</v>
      </c>
      <c r="K2305" s="849">
        <v>4621</v>
      </c>
      <c r="L2305" s="848" t="s">
        <v>9787</v>
      </c>
      <c r="M2305" s="849">
        <v>1000</v>
      </c>
      <c r="N2305" s="849">
        <v>0</v>
      </c>
      <c r="O2305" s="849">
        <v>4581</v>
      </c>
      <c r="P2305" s="849">
        <v>-40000</v>
      </c>
      <c r="Q2305" s="846" t="s">
        <v>6342</v>
      </c>
      <c r="R2305" s="846"/>
      <c r="S2305" s="849"/>
      <c r="T2305" s="849"/>
      <c r="U2305" s="849"/>
      <c r="V2305" s="849"/>
      <c r="W2305" s="849">
        <v>-40000</v>
      </c>
      <c r="X2305" s="849">
        <v>0</v>
      </c>
      <c r="Y2305" s="849">
        <v>-40000</v>
      </c>
      <c r="Z2305" s="850">
        <v>-0.0087</v>
      </c>
    </row>
    <row r="2306" s="823" customFormat="1" ht="31.05" hidden="1" customHeight="1" outlineLevel="1" spans="1:26">
      <c r="A2306" s="846" t="s">
        <v>2191</v>
      </c>
      <c r="B2306" s="846" t="s">
        <v>8613</v>
      </c>
      <c r="C2306" s="846" t="s">
        <v>10899</v>
      </c>
      <c r="D2306" s="846" t="s">
        <v>8618</v>
      </c>
      <c r="E2306" s="847" t="s">
        <v>9495</v>
      </c>
      <c r="F2306" s="848" t="s">
        <v>8004</v>
      </c>
      <c r="G2306" s="846" t="s">
        <v>9446</v>
      </c>
      <c r="H2306" s="846" t="s">
        <v>7650</v>
      </c>
      <c r="I2306" s="849">
        <v>-32500</v>
      </c>
      <c r="J2306" s="849">
        <v>2500</v>
      </c>
      <c r="K2306" s="849">
        <v>4594</v>
      </c>
      <c r="L2306" s="848" t="s">
        <v>9787</v>
      </c>
      <c r="M2306" s="849">
        <v>2500</v>
      </c>
      <c r="N2306" s="849">
        <v>0</v>
      </c>
      <c r="O2306" s="849">
        <v>4581</v>
      </c>
      <c r="P2306" s="849">
        <v>-32500</v>
      </c>
      <c r="Q2306" s="846" t="s">
        <v>6342</v>
      </c>
      <c r="R2306" s="846"/>
      <c r="S2306" s="849"/>
      <c r="T2306" s="849"/>
      <c r="U2306" s="849"/>
      <c r="V2306" s="849"/>
      <c r="W2306" s="849">
        <v>-32500</v>
      </c>
      <c r="X2306" s="849">
        <v>0</v>
      </c>
      <c r="Y2306" s="849">
        <v>-32500</v>
      </c>
      <c r="Z2306" s="850">
        <v>-0.0028</v>
      </c>
    </row>
    <row r="2307" s="823" customFormat="1" ht="31.05" hidden="1" customHeight="1" outlineLevel="1" spans="1:26">
      <c r="A2307" s="846" t="s">
        <v>2191</v>
      </c>
      <c r="B2307" s="846" t="s">
        <v>9767</v>
      </c>
      <c r="C2307" s="846" t="s">
        <v>10900</v>
      </c>
      <c r="D2307" s="846" t="s">
        <v>9308</v>
      </c>
      <c r="E2307" s="847" t="s">
        <v>9495</v>
      </c>
      <c r="F2307" s="848" t="s">
        <v>9772</v>
      </c>
      <c r="G2307" s="846" t="s">
        <v>9769</v>
      </c>
      <c r="H2307" s="846" t="s">
        <v>9770</v>
      </c>
      <c r="I2307" s="849">
        <v>-37341.36</v>
      </c>
      <c r="J2307" s="849">
        <v>967200</v>
      </c>
      <c r="K2307" s="849">
        <v>6.96</v>
      </c>
      <c r="L2307" s="848" t="s">
        <v>9773</v>
      </c>
      <c r="M2307" s="849">
        <v>533448</v>
      </c>
      <c r="N2307" s="849"/>
      <c r="O2307" s="849">
        <v>6.89</v>
      </c>
      <c r="P2307" s="849">
        <v>-37341.36</v>
      </c>
      <c r="Q2307" s="846" t="s">
        <v>6342</v>
      </c>
      <c r="R2307" s="846"/>
      <c r="S2307" s="849"/>
      <c r="T2307" s="849"/>
      <c r="U2307" s="849"/>
      <c r="V2307" s="849"/>
      <c r="W2307" s="849"/>
      <c r="X2307" s="849">
        <v>1976775.76</v>
      </c>
      <c r="Y2307" s="849">
        <v>1939434.4</v>
      </c>
      <c r="Z2307" s="850">
        <v>0.5224</v>
      </c>
    </row>
    <row r="2308" s="823" customFormat="1" ht="31.05" hidden="1" customHeight="1" outlineLevel="1" spans="1:26">
      <c r="A2308" s="846" t="s">
        <v>2191</v>
      </c>
      <c r="B2308" s="846" t="s">
        <v>9767</v>
      </c>
      <c r="C2308" s="846" t="s">
        <v>10901</v>
      </c>
      <c r="D2308" s="846" t="s">
        <v>9310</v>
      </c>
      <c r="E2308" s="847" t="s">
        <v>9495</v>
      </c>
      <c r="F2308" s="848" t="s">
        <v>9690</v>
      </c>
      <c r="G2308" s="846" t="s">
        <v>9769</v>
      </c>
      <c r="H2308" s="846" t="s">
        <v>9770</v>
      </c>
      <c r="I2308" s="849">
        <v>380449.44</v>
      </c>
      <c r="J2308" s="849">
        <v>603888</v>
      </c>
      <c r="K2308" s="849">
        <v>6.96</v>
      </c>
      <c r="L2308" s="848" t="s">
        <v>10083</v>
      </c>
      <c r="M2308" s="849">
        <v>603888</v>
      </c>
      <c r="N2308" s="849"/>
      <c r="O2308" s="849">
        <v>7.59</v>
      </c>
      <c r="P2308" s="849">
        <v>380449.44</v>
      </c>
      <c r="Q2308" s="846" t="s">
        <v>6342</v>
      </c>
      <c r="R2308" s="846"/>
      <c r="S2308" s="849"/>
      <c r="T2308" s="849"/>
      <c r="U2308" s="849"/>
      <c r="V2308" s="849"/>
      <c r="W2308" s="849"/>
      <c r="X2308" s="849">
        <v>1296894.39</v>
      </c>
      <c r="Y2308" s="849">
        <v>1677343.83</v>
      </c>
      <c r="Z2308" s="850">
        <v>0.3991</v>
      </c>
    </row>
    <row r="2309" s="823" customFormat="1" ht="31.05" hidden="1" customHeight="1" outlineLevel="1" spans="1:26">
      <c r="A2309" s="846" t="s">
        <v>2191</v>
      </c>
      <c r="B2309" s="846" t="s">
        <v>9767</v>
      </c>
      <c r="C2309" s="846" t="s">
        <v>10902</v>
      </c>
      <c r="D2309" s="846" t="s">
        <v>9308</v>
      </c>
      <c r="E2309" s="847" t="s">
        <v>9495</v>
      </c>
      <c r="F2309" s="848" t="s">
        <v>9532</v>
      </c>
      <c r="G2309" s="846" t="s">
        <v>9769</v>
      </c>
      <c r="H2309" s="846" t="s">
        <v>9770</v>
      </c>
      <c r="I2309" s="849">
        <v>12902.4</v>
      </c>
      <c r="J2309" s="849">
        <v>230400</v>
      </c>
      <c r="K2309" s="849">
        <v>6.44</v>
      </c>
      <c r="L2309" s="848" t="s">
        <v>9681</v>
      </c>
      <c r="M2309" s="849">
        <v>26880</v>
      </c>
      <c r="N2309" s="849"/>
      <c r="O2309" s="849">
        <v>6.92</v>
      </c>
      <c r="P2309" s="849">
        <v>12902.4</v>
      </c>
      <c r="Q2309" s="846" t="s">
        <v>6342</v>
      </c>
      <c r="R2309" s="846"/>
      <c r="S2309" s="849"/>
      <c r="T2309" s="849"/>
      <c r="U2309" s="849"/>
      <c r="V2309" s="849"/>
      <c r="W2309" s="849"/>
      <c r="X2309" s="849">
        <v>172300.8</v>
      </c>
      <c r="Y2309" s="849">
        <v>185203.2</v>
      </c>
      <c r="Z2309" s="850">
        <v>1.0699</v>
      </c>
    </row>
    <row r="2310" s="823" customFormat="1" ht="31.05" hidden="1" customHeight="1" outlineLevel="1" spans="1:26">
      <c r="A2310" s="846" t="s">
        <v>2191</v>
      </c>
      <c r="B2310" s="846" t="s">
        <v>9767</v>
      </c>
      <c r="C2310" s="846" t="s">
        <v>10903</v>
      </c>
      <c r="D2310" s="846" t="s">
        <v>9307</v>
      </c>
      <c r="E2310" s="847" t="s">
        <v>9495</v>
      </c>
      <c r="F2310" s="848" t="s">
        <v>9680</v>
      </c>
      <c r="G2310" s="846" t="s">
        <v>9769</v>
      </c>
      <c r="H2310" s="846" t="s">
        <v>9770</v>
      </c>
      <c r="I2310" s="849">
        <v>62208</v>
      </c>
      <c r="J2310" s="849">
        <v>97200</v>
      </c>
      <c r="K2310" s="849">
        <v>7.21</v>
      </c>
      <c r="L2310" s="848" t="s">
        <v>9650</v>
      </c>
      <c r="M2310" s="849">
        <v>97200</v>
      </c>
      <c r="N2310" s="849"/>
      <c r="O2310" s="849">
        <v>7.85</v>
      </c>
      <c r="P2310" s="849">
        <v>62208</v>
      </c>
      <c r="Q2310" s="846" t="s">
        <v>6342</v>
      </c>
      <c r="R2310" s="846"/>
      <c r="S2310" s="849"/>
      <c r="T2310" s="849"/>
      <c r="U2310" s="849"/>
      <c r="V2310" s="849"/>
      <c r="W2310" s="849"/>
      <c r="X2310" s="849">
        <v>700812</v>
      </c>
      <c r="Y2310" s="849">
        <v>763020</v>
      </c>
      <c r="Z2310" s="850">
        <v>1.0888</v>
      </c>
    </row>
    <row r="2311" s="823" customFormat="1" ht="31.05" hidden="1" customHeight="1" outlineLevel="1" spans="1:26">
      <c r="A2311" s="846" t="s">
        <v>2191</v>
      </c>
      <c r="B2311" s="846" t="s">
        <v>9767</v>
      </c>
      <c r="C2311" s="846" t="s">
        <v>10904</v>
      </c>
      <c r="D2311" s="846" t="s">
        <v>9308</v>
      </c>
      <c r="E2311" s="847" t="s">
        <v>9495</v>
      </c>
      <c r="F2311" s="848" t="s">
        <v>9676</v>
      </c>
      <c r="G2311" s="846" t="s">
        <v>9769</v>
      </c>
      <c r="H2311" s="846" t="s">
        <v>9770</v>
      </c>
      <c r="I2311" s="849">
        <v>13305.6</v>
      </c>
      <c r="J2311" s="849">
        <v>30240</v>
      </c>
      <c r="K2311" s="849">
        <v>6.32</v>
      </c>
      <c r="L2311" s="848" t="s">
        <v>9984</v>
      </c>
      <c r="M2311" s="849">
        <v>30240</v>
      </c>
      <c r="N2311" s="849"/>
      <c r="O2311" s="849">
        <v>6.76</v>
      </c>
      <c r="P2311" s="849">
        <v>13305.6</v>
      </c>
      <c r="Q2311" s="846" t="s">
        <v>6342</v>
      </c>
      <c r="R2311" s="846"/>
      <c r="S2311" s="849"/>
      <c r="T2311" s="849"/>
      <c r="U2311" s="849"/>
      <c r="V2311" s="849"/>
      <c r="W2311" s="849"/>
      <c r="X2311" s="849">
        <v>191116.8</v>
      </c>
      <c r="Y2311" s="849">
        <v>204422.4</v>
      </c>
      <c r="Z2311" s="850">
        <v>1.0696</v>
      </c>
    </row>
    <row r="2312" s="823" customFormat="1" ht="31.05" hidden="1" customHeight="1" outlineLevel="1" spans="1:26">
      <c r="A2312" s="846" t="s">
        <v>2191</v>
      </c>
      <c r="B2312" s="846" t="s">
        <v>9767</v>
      </c>
      <c r="C2312" s="846" t="s">
        <v>10905</v>
      </c>
      <c r="D2312" s="846" t="s">
        <v>9314</v>
      </c>
      <c r="E2312" s="847" t="s">
        <v>9495</v>
      </c>
      <c r="F2312" s="848" t="s">
        <v>8079</v>
      </c>
      <c r="G2312" s="846" t="s">
        <v>9769</v>
      </c>
      <c r="H2312" s="846" t="s">
        <v>9770</v>
      </c>
      <c r="I2312" s="849">
        <v>302400</v>
      </c>
      <c r="J2312" s="849">
        <v>864000</v>
      </c>
      <c r="K2312" s="849">
        <v>6.47</v>
      </c>
      <c r="L2312" s="848" t="s">
        <v>9505</v>
      </c>
      <c r="M2312" s="849">
        <v>864000</v>
      </c>
      <c r="N2312" s="849"/>
      <c r="O2312" s="849">
        <v>6.82</v>
      </c>
      <c r="P2312" s="849">
        <v>302400</v>
      </c>
      <c r="Q2312" s="846" t="s">
        <v>6342</v>
      </c>
      <c r="R2312" s="846"/>
      <c r="S2312" s="849"/>
      <c r="T2312" s="849"/>
      <c r="U2312" s="849"/>
      <c r="V2312" s="849"/>
      <c r="W2312" s="849"/>
      <c r="X2312" s="849">
        <v>2300000</v>
      </c>
      <c r="Y2312" s="849">
        <v>2602400</v>
      </c>
      <c r="Z2312" s="850">
        <v>0.4655</v>
      </c>
    </row>
    <row r="2313" s="823" customFormat="1" ht="31.05" hidden="1" customHeight="1" outlineLevel="1" spans="1:26">
      <c r="A2313" s="846" t="s">
        <v>2191</v>
      </c>
      <c r="B2313" s="846" t="s">
        <v>9767</v>
      </c>
      <c r="C2313" s="846" t="s">
        <v>10906</v>
      </c>
      <c r="D2313" s="846" t="s">
        <v>9308</v>
      </c>
      <c r="E2313" s="847" t="s">
        <v>9495</v>
      </c>
      <c r="F2313" s="848" t="s">
        <v>8079</v>
      </c>
      <c r="G2313" s="846" t="s">
        <v>9769</v>
      </c>
      <c r="H2313" s="846" t="s">
        <v>9770</v>
      </c>
      <c r="I2313" s="849">
        <v>20563.2</v>
      </c>
      <c r="J2313" s="849">
        <v>60480</v>
      </c>
      <c r="K2313" s="849">
        <v>6.46</v>
      </c>
      <c r="L2313" s="848" t="s">
        <v>10326</v>
      </c>
      <c r="M2313" s="849">
        <v>60480</v>
      </c>
      <c r="N2313" s="849"/>
      <c r="O2313" s="849">
        <v>6.8</v>
      </c>
      <c r="P2313" s="849">
        <v>20563.2</v>
      </c>
      <c r="Q2313" s="846" t="s">
        <v>6342</v>
      </c>
      <c r="R2313" s="846"/>
      <c r="S2313" s="849"/>
      <c r="T2313" s="849"/>
      <c r="U2313" s="849"/>
      <c r="V2313" s="849"/>
      <c r="W2313" s="849"/>
      <c r="X2313" s="849">
        <v>390700.8</v>
      </c>
      <c r="Y2313" s="849">
        <v>411264</v>
      </c>
      <c r="Z2313" s="850">
        <v>1.0526</v>
      </c>
    </row>
    <row r="2314" s="823" customFormat="1" ht="31.05" hidden="1" customHeight="1" outlineLevel="1" spans="1:26">
      <c r="A2314" s="846" t="s">
        <v>2191</v>
      </c>
      <c r="B2314" s="846" t="s">
        <v>9767</v>
      </c>
      <c r="C2314" s="846" t="s">
        <v>10907</v>
      </c>
      <c r="D2314" s="846" t="s">
        <v>9340</v>
      </c>
      <c r="E2314" s="847" t="s">
        <v>9495</v>
      </c>
      <c r="F2314" s="848" t="s">
        <v>8079</v>
      </c>
      <c r="G2314" s="846" t="s">
        <v>9769</v>
      </c>
      <c r="H2314" s="846" t="s">
        <v>9770</v>
      </c>
      <c r="I2314" s="849">
        <v>15876</v>
      </c>
      <c r="J2314" s="849">
        <v>45360</v>
      </c>
      <c r="K2314" s="849">
        <v>6.48</v>
      </c>
      <c r="L2314" s="848" t="s">
        <v>10326</v>
      </c>
      <c r="M2314" s="849">
        <v>45360</v>
      </c>
      <c r="N2314" s="849"/>
      <c r="O2314" s="849">
        <v>6.83</v>
      </c>
      <c r="P2314" s="849">
        <v>15876</v>
      </c>
      <c r="Q2314" s="846" t="s">
        <v>6342</v>
      </c>
      <c r="R2314" s="846"/>
      <c r="S2314" s="849"/>
      <c r="T2314" s="849"/>
      <c r="U2314" s="849"/>
      <c r="V2314" s="849"/>
      <c r="W2314" s="849"/>
      <c r="X2314" s="849">
        <v>293932.8</v>
      </c>
      <c r="Y2314" s="849">
        <v>309808.8</v>
      </c>
      <c r="Z2314" s="850">
        <v>1.054</v>
      </c>
    </row>
    <row r="2315" s="823" customFormat="1" ht="31.05" hidden="1" customHeight="1" outlineLevel="1" spans="1:26">
      <c r="A2315" s="846" t="s">
        <v>2191</v>
      </c>
      <c r="B2315" s="846" t="s">
        <v>9767</v>
      </c>
      <c r="C2315" s="846" t="s">
        <v>10908</v>
      </c>
      <c r="D2315" s="846" t="s">
        <v>9308</v>
      </c>
      <c r="E2315" s="847" t="s">
        <v>9495</v>
      </c>
      <c r="F2315" s="848" t="s">
        <v>9747</v>
      </c>
      <c r="G2315" s="846" t="s">
        <v>9769</v>
      </c>
      <c r="H2315" s="846" t="s">
        <v>9770</v>
      </c>
      <c r="I2315" s="849">
        <v>1440</v>
      </c>
      <c r="J2315" s="849">
        <v>144000</v>
      </c>
      <c r="K2315" s="849">
        <v>6.76</v>
      </c>
      <c r="L2315" s="848" t="s">
        <v>10416</v>
      </c>
      <c r="M2315" s="849">
        <v>144000</v>
      </c>
      <c r="N2315" s="849"/>
      <c r="O2315" s="849">
        <v>6.77</v>
      </c>
      <c r="P2315" s="849">
        <v>1440</v>
      </c>
      <c r="Q2315" s="846" t="s">
        <v>6342</v>
      </c>
      <c r="R2315" s="846"/>
      <c r="S2315" s="849"/>
      <c r="T2315" s="849"/>
      <c r="U2315" s="849"/>
      <c r="V2315" s="849"/>
      <c r="W2315" s="849"/>
      <c r="X2315" s="849">
        <v>972936</v>
      </c>
      <c r="Y2315" s="849">
        <v>974376</v>
      </c>
      <c r="Z2315" s="850">
        <v>1.001</v>
      </c>
    </row>
    <row r="2316" s="823" customFormat="1" ht="31.05" hidden="1" customHeight="1" outlineLevel="1" spans="1:26">
      <c r="A2316" s="846" t="s">
        <v>2191</v>
      </c>
      <c r="B2316" s="846" t="s">
        <v>9767</v>
      </c>
      <c r="C2316" s="846" t="s">
        <v>10909</v>
      </c>
      <c r="D2316" s="846" t="s">
        <v>9310</v>
      </c>
      <c r="E2316" s="847" t="s">
        <v>9495</v>
      </c>
      <c r="F2316" s="848" t="s">
        <v>8071</v>
      </c>
      <c r="G2316" s="846" t="s">
        <v>9769</v>
      </c>
      <c r="H2316" s="846" t="s">
        <v>9770</v>
      </c>
      <c r="I2316" s="849">
        <v>188784</v>
      </c>
      <c r="J2316" s="849">
        <v>331603.02</v>
      </c>
      <c r="K2316" s="849">
        <v>6.41</v>
      </c>
      <c r="L2316" s="848" t="s">
        <v>9765</v>
      </c>
      <c r="M2316" s="849">
        <v>331200</v>
      </c>
      <c r="N2316" s="849"/>
      <c r="O2316" s="849">
        <v>6.98</v>
      </c>
      <c r="P2316" s="849">
        <v>188784</v>
      </c>
      <c r="Q2316" s="846" t="s">
        <v>6342</v>
      </c>
      <c r="R2316" s="846"/>
      <c r="S2316" s="849"/>
      <c r="T2316" s="849"/>
      <c r="U2316" s="849"/>
      <c r="V2316" s="849"/>
      <c r="W2316" s="849"/>
      <c r="X2316" s="849">
        <v>1168733.12</v>
      </c>
      <c r="Y2316" s="849">
        <v>1357517.12</v>
      </c>
      <c r="Z2316" s="850">
        <v>0.6394</v>
      </c>
    </row>
    <row r="2317" s="823" customFormat="1" ht="31.05" hidden="1" customHeight="1" outlineLevel="1" spans="1:26">
      <c r="A2317" s="846" t="s">
        <v>2191</v>
      </c>
      <c r="B2317" s="846" t="s">
        <v>9767</v>
      </c>
      <c r="C2317" s="846" t="s">
        <v>10910</v>
      </c>
      <c r="D2317" s="846" t="s">
        <v>9310</v>
      </c>
      <c r="E2317" s="847" t="s">
        <v>9495</v>
      </c>
      <c r="F2317" s="848" t="s">
        <v>9690</v>
      </c>
      <c r="G2317" s="846" t="s">
        <v>9769</v>
      </c>
      <c r="H2317" s="846" t="s">
        <v>9770</v>
      </c>
      <c r="I2317" s="849">
        <v>97372.8</v>
      </c>
      <c r="J2317" s="849">
        <v>198869.61</v>
      </c>
      <c r="K2317" s="849">
        <v>6.73</v>
      </c>
      <c r="L2317" s="848" t="s">
        <v>9790</v>
      </c>
      <c r="M2317" s="849">
        <v>198720</v>
      </c>
      <c r="N2317" s="849"/>
      <c r="O2317" s="849">
        <v>7.22</v>
      </c>
      <c r="P2317" s="849">
        <v>97372.8</v>
      </c>
      <c r="Q2317" s="846" t="s">
        <v>6342</v>
      </c>
      <c r="R2317" s="846"/>
      <c r="S2317" s="849"/>
      <c r="T2317" s="849"/>
      <c r="U2317" s="849"/>
      <c r="V2317" s="849"/>
      <c r="W2317" s="849"/>
      <c r="X2317" s="849">
        <v>1339158.8</v>
      </c>
      <c r="Y2317" s="849">
        <v>1436531.6</v>
      </c>
      <c r="Z2317" s="850">
        <v>1.0741</v>
      </c>
    </row>
    <row r="2318" s="823" customFormat="1" ht="31.05" hidden="1" customHeight="1" outlineLevel="1" spans="1:26">
      <c r="A2318" s="846" t="s">
        <v>2191</v>
      </c>
      <c r="B2318" s="846" t="s">
        <v>9767</v>
      </c>
      <c r="C2318" s="846" t="s">
        <v>10911</v>
      </c>
      <c r="D2318" s="846" t="s">
        <v>9316</v>
      </c>
      <c r="E2318" s="847" t="s">
        <v>9495</v>
      </c>
      <c r="F2318" s="848" t="s">
        <v>9693</v>
      </c>
      <c r="G2318" s="846" t="s">
        <v>9769</v>
      </c>
      <c r="H2318" s="846" t="s">
        <v>9770</v>
      </c>
      <c r="I2318" s="849">
        <v>260400</v>
      </c>
      <c r="J2318" s="849">
        <v>521066.56</v>
      </c>
      <c r="K2318" s="849">
        <v>6.46</v>
      </c>
      <c r="L2318" s="848" t="s">
        <v>9790</v>
      </c>
      <c r="M2318" s="849">
        <v>520800</v>
      </c>
      <c r="N2318" s="849"/>
      <c r="O2318" s="849">
        <v>6.96</v>
      </c>
      <c r="P2318" s="849">
        <v>260400</v>
      </c>
      <c r="Q2318" s="846" t="s">
        <v>6342</v>
      </c>
      <c r="R2318" s="846"/>
      <c r="S2318" s="849"/>
      <c r="T2318" s="849"/>
      <c r="U2318" s="849"/>
      <c r="V2318" s="849"/>
      <c r="W2318" s="849"/>
      <c r="X2318" s="849">
        <v>2086217.6</v>
      </c>
      <c r="Y2318" s="849">
        <v>2346617.6</v>
      </c>
      <c r="Z2318" s="850">
        <v>0.6975</v>
      </c>
    </row>
    <row r="2319" s="823" customFormat="1" ht="31.05" hidden="1" customHeight="1" outlineLevel="1" spans="1:26">
      <c r="A2319" s="846" t="s">
        <v>2191</v>
      </c>
      <c r="B2319" s="846" t="s">
        <v>9767</v>
      </c>
      <c r="C2319" s="846" t="s">
        <v>10912</v>
      </c>
      <c r="D2319" s="846" t="s">
        <v>9316</v>
      </c>
      <c r="E2319" s="847" t="s">
        <v>9495</v>
      </c>
      <c r="F2319" s="848" t="s">
        <v>9643</v>
      </c>
      <c r="G2319" s="846" t="s">
        <v>9769</v>
      </c>
      <c r="H2319" s="846" t="s">
        <v>9770</v>
      </c>
      <c r="I2319" s="849">
        <v>49476</v>
      </c>
      <c r="J2319" s="849">
        <v>261458.23</v>
      </c>
      <c r="K2319" s="849">
        <v>6.89</v>
      </c>
      <c r="L2319" s="848" t="s">
        <v>9815</v>
      </c>
      <c r="M2319" s="849">
        <v>260400</v>
      </c>
      <c r="N2319" s="849"/>
      <c r="O2319" s="849">
        <v>7.08</v>
      </c>
      <c r="P2319" s="849">
        <v>49476</v>
      </c>
      <c r="Q2319" s="846" t="s">
        <v>6342</v>
      </c>
      <c r="R2319" s="846"/>
      <c r="S2319" s="849"/>
      <c r="T2319" s="849"/>
      <c r="U2319" s="849"/>
      <c r="V2319" s="849"/>
      <c r="W2319" s="849"/>
      <c r="X2319" s="849">
        <v>268959.6</v>
      </c>
      <c r="Y2319" s="849">
        <v>318435.6</v>
      </c>
      <c r="Z2319" s="850">
        <v>0.1775</v>
      </c>
    </row>
    <row r="2320" s="823" customFormat="1" ht="31.05" hidden="1" customHeight="1" outlineLevel="1" spans="1:26">
      <c r="A2320" s="846" t="s">
        <v>2191</v>
      </c>
      <c r="B2320" s="846" t="s">
        <v>9767</v>
      </c>
      <c r="C2320" s="846" t="s">
        <v>10913</v>
      </c>
      <c r="D2320" s="846" t="s">
        <v>9317</v>
      </c>
      <c r="E2320" s="847" t="s">
        <v>9495</v>
      </c>
      <c r="F2320" s="848" t="s">
        <v>9693</v>
      </c>
      <c r="G2320" s="846" t="s">
        <v>9769</v>
      </c>
      <c r="H2320" s="846" t="s">
        <v>9770</v>
      </c>
      <c r="I2320" s="849">
        <v>357268.8</v>
      </c>
      <c r="J2320" s="849">
        <v>729653.6</v>
      </c>
      <c r="K2320" s="849">
        <v>6.47</v>
      </c>
      <c r="L2320" s="848" t="s">
        <v>9790</v>
      </c>
      <c r="M2320" s="849">
        <v>729120</v>
      </c>
      <c r="N2320" s="849"/>
      <c r="O2320" s="849">
        <v>6.96</v>
      </c>
      <c r="P2320" s="849">
        <v>357268.8</v>
      </c>
      <c r="Q2320" s="846" t="s">
        <v>6342</v>
      </c>
      <c r="R2320" s="846"/>
      <c r="S2320" s="849"/>
      <c r="T2320" s="849"/>
      <c r="U2320" s="849"/>
      <c r="V2320" s="849"/>
      <c r="W2320" s="849"/>
      <c r="X2320" s="849">
        <v>3789954.6</v>
      </c>
      <c r="Y2320" s="849">
        <v>4147223.4</v>
      </c>
      <c r="Z2320" s="850">
        <v>0.8791</v>
      </c>
    </row>
    <row r="2321" s="823" customFormat="1" ht="31.05" hidden="1" customHeight="1" outlineLevel="1" spans="1:26">
      <c r="A2321" s="846" t="s">
        <v>2191</v>
      </c>
      <c r="B2321" s="846" t="s">
        <v>9767</v>
      </c>
      <c r="C2321" s="846" t="s">
        <v>10914</v>
      </c>
      <c r="D2321" s="846" t="s">
        <v>9317</v>
      </c>
      <c r="E2321" s="847" t="s">
        <v>9495</v>
      </c>
      <c r="F2321" s="848" t="s">
        <v>9643</v>
      </c>
      <c r="G2321" s="846" t="s">
        <v>9769</v>
      </c>
      <c r="H2321" s="846" t="s">
        <v>9770</v>
      </c>
      <c r="I2321" s="849">
        <v>70308</v>
      </c>
      <c r="J2321" s="849">
        <v>392185.04</v>
      </c>
      <c r="K2321" s="849">
        <v>6.9</v>
      </c>
      <c r="L2321" s="848" t="s">
        <v>9815</v>
      </c>
      <c r="M2321" s="849">
        <v>390600</v>
      </c>
      <c r="N2321" s="849"/>
      <c r="O2321" s="849">
        <v>7.08</v>
      </c>
      <c r="P2321" s="849">
        <v>70308</v>
      </c>
      <c r="Q2321" s="846" t="s">
        <v>6342</v>
      </c>
      <c r="R2321" s="846"/>
      <c r="S2321" s="849"/>
      <c r="T2321" s="849"/>
      <c r="U2321" s="849"/>
      <c r="V2321" s="849"/>
      <c r="W2321" s="849"/>
      <c r="X2321" s="849">
        <v>404025.3</v>
      </c>
      <c r="Y2321" s="849">
        <v>474333.3</v>
      </c>
      <c r="Z2321" s="850">
        <v>0.176</v>
      </c>
    </row>
    <row r="2322" s="823" customFormat="1" ht="31.05" hidden="1" customHeight="1" outlineLevel="1" spans="1:26">
      <c r="A2322" s="846" t="s">
        <v>2191</v>
      </c>
      <c r="B2322" s="846" t="s">
        <v>9767</v>
      </c>
      <c r="C2322" s="846" t="s">
        <v>10915</v>
      </c>
      <c r="D2322" s="846" t="s">
        <v>9318</v>
      </c>
      <c r="E2322" s="847" t="s">
        <v>9495</v>
      </c>
      <c r="F2322" s="848" t="s">
        <v>9543</v>
      </c>
      <c r="G2322" s="846" t="s">
        <v>9769</v>
      </c>
      <c r="H2322" s="846" t="s">
        <v>9770</v>
      </c>
      <c r="I2322" s="849">
        <v>-9634.8</v>
      </c>
      <c r="J2322" s="849">
        <v>298843.64</v>
      </c>
      <c r="K2322" s="849">
        <v>6.82</v>
      </c>
      <c r="L2322" s="848" t="s">
        <v>9773</v>
      </c>
      <c r="M2322" s="849">
        <v>192696</v>
      </c>
      <c r="N2322" s="849"/>
      <c r="O2322" s="849">
        <v>6.77</v>
      </c>
      <c r="P2322" s="849">
        <v>-9634.8</v>
      </c>
      <c r="Q2322" s="846" t="s">
        <v>6342</v>
      </c>
      <c r="R2322" s="846"/>
      <c r="S2322" s="849"/>
      <c r="T2322" s="849"/>
      <c r="U2322" s="849"/>
      <c r="V2322" s="849"/>
      <c r="W2322" s="849"/>
      <c r="X2322" s="849">
        <v>341407.6</v>
      </c>
      <c r="Y2322" s="849">
        <v>331772.8</v>
      </c>
      <c r="Z2322" s="850">
        <v>0.2525</v>
      </c>
    </row>
    <row r="2323" s="823" customFormat="1" ht="31.05" hidden="1" customHeight="1" outlineLevel="1" spans="1:26">
      <c r="A2323" s="846" t="s">
        <v>2191</v>
      </c>
      <c r="B2323" s="846" t="s">
        <v>9767</v>
      </c>
      <c r="C2323" s="846" t="s">
        <v>10916</v>
      </c>
      <c r="D2323" s="846" t="s">
        <v>9318</v>
      </c>
      <c r="E2323" s="847" t="s">
        <v>9495</v>
      </c>
      <c r="F2323" s="848" t="s">
        <v>9543</v>
      </c>
      <c r="G2323" s="846" t="s">
        <v>9769</v>
      </c>
      <c r="H2323" s="846" t="s">
        <v>9770</v>
      </c>
      <c r="I2323" s="849">
        <v>-18823.2</v>
      </c>
      <c r="J2323" s="849">
        <v>448244.95</v>
      </c>
      <c r="K2323" s="849">
        <v>6.92</v>
      </c>
      <c r="L2323" s="848" t="s">
        <v>9773</v>
      </c>
      <c r="M2323" s="849">
        <v>376464</v>
      </c>
      <c r="N2323" s="849"/>
      <c r="O2323" s="849">
        <v>6.87</v>
      </c>
      <c r="P2323" s="849">
        <v>-18823.2</v>
      </c>
      <c r="Q2323" s="846" t="s">
        <v>6342</v>
      </c>
      <c r="R2323" s="846"/>
      <c r="S2323" s="849"/>
      <c r="T2323" s="849"/>
      <c r="U2323" s="849"/>
      <c r="V2323" s="849"/>
      <c r="W2323" s="849"/>
      <c r="X2323" s="849">
        <v>1733944.8</v>
      </c>
      <c r="Y2323" s="849">
        <v>1715121.6</v>
      </c>
      <c r="Z2323" s="850">
        <v>0.6584</v>
      </c>
    </row>
    <row r="2324" s="823" customFormat="1" ht="31.05" hidden="1" customHeight="1" outlineLevel="1" spans="1:26">
      <c r="A2324" s="846" t="s">
        <v>2191</v>
      </c>
      <c r="B2324" s="846" t="s">
        <v>9767</v>
      </c>
      <c r="C2324" s="846" t="s">
        <v>10915</v>
      </c>
      <c r="D2324" s="846" t="s">
        <v>9315</v>
      </c>
      <c r="E2324" s="847" t="s">
        <v>9495</v>
      </c>
      <c r="F2324" s="848" t="s">
        <v>9543</v>
      </c>
      <c r="G2324" s="846" t="s">
        <v>9769</v>
      </c>
      <c r="H2324" s="846" t="s">
        <v>9770</v>
      </c>
      <c r="I2324" s="849">
        <v>-48360</v>
      </c>
      <c r="J2324" s="849">
        <v>971787.27</v>
      </c>
      <c r="K2324" s="849">
        <v>6.82</v>
      </c>
      <c r="L2324" s="848" t="s">
        <v>9773</v>
      </c>
      <c r="M2324" s="849">
        <v>967200</v>
      </c>
      <c r="N2324" s="849"/>
      <c r="O2324" s="849">
        <v>6.77</v>
      </c>
      <c r="P2324" s="849">
        <v>-48360</v>
      </c>
      <c r="Q2324" s="846" t="s">
        <v>6342</v>
      </c>
      <c r="R2324" s="846"/>
      <c r="S2324" s="849"/>
      <c r="T2324" s="849"/>
      <c r="U2324" s="849"/>
      <c r="V2324" s="849"/>
      <c r="W2324" s="849"/>
      <c r="X2324" s="849">
        <v>6595968</v>
      </c>
      <c r="Y2324" s="849">
        <v>6547608</v>
      </c>
      <c r="Z2324" s="850">
        <v>0.9926</v>
      </c>
    </row>
    <row r="2325" s="823" customFormat="1" ht="31.05" hidden="1" customHeight="1" outlineLevel="1" spans="1:26">
      <c r="A2325" s="846" t="s">
        <v>2191</v>
      </c>
      <c r="B2325" s="846" t="s">
        <v>9767</v>
      </c>
      <c r="C2325" s="846" t="s">
        <v>10917</v>
      </c>
      <c r="D2325" s="846" t="s">
        <v>9315</v>
      </c>
      <c r="E2325" s="847" t="s">
        <v>9495</v>
      </c>
      <c r="F2325" s="848" t="s">
        <v>9643</v>
      </c>
      <c r="G2325" s="846" t="s">
        <v>9769</v>
      </c>
      <c r="H2325" s="846" t="s">
        <v>9770</v>
      </c>
      <c r="I2325" s="849">
        <v>95232</v>
      </c>
      <c r="J2325" s="849">
        <v>595572.24</v>
      </c>
      <c r="K2325" s="849">
        <v>6.79</v>
      </c>
      <c r="L2325" s="848" t="s">
        <v>9815</v>
      </c>
      <c r="M2325" s="849">
        <v>595200</v>
      </c>
      <c r="N2325" s="849"/>
      <c r="O2325" s="849">
        <v>6.95</v>
      </c>
      <c r="P2325" s="849">
        <v>95232</v>
      </c>
      <c r="Q2325" s="846" t="s">
        <v>6342</v>
      </c>
      <c r="R2325" s="846"/>
      <c r="S2325" s="849"/>
      <c r="T2325" s="849"/>
      <c r="U2325" s="849"/>
      <c r="V2325" s="849"/>
      <c r="W2325" s="849"/>
      <c r="X2325" s="849">
        <v>640000</v>
      </c>
      <c r="Y2325" s="849">
        <v>735232</v>
      </c>
      <c r="Z2325" s="850">
        <v>0.1819</v>
      </c>
    </row>
    <row r="2326" s="823" customFormat="1" ht="31.05" hidden="1" customHeight="1" outlineLevel="1" spans="1:26">
      <c r="A2326" s="846" t="s">
        <v>2191</v>
      </c>
      <c r="B2326" s="846" t="s">
        <v>9767</v>
      </c>
      <c r="C2326" s="846" t="s">
        <v>10918</v>
      </c>
      <c r="D2326" s="846" t="s">
        <v>9315</v>
      </c>
      <c r="E2326" s="847" t="s">
        <v>9495</v>
      </c>
      <c r="F2326" s="848" t="s">
        <v>9643</v>
      </c>
      <c r="G2326" s="846" t="s">
        <v>9769</v>
      </c>
      <c r="H2326" s="846" t="s">
        <v>9770</v>
      </c>
      <c r="I2326" s="849">
        <v>23808</v>
      </c>
      <c r="J2326" s="849">
        <v>148894.52</v>
      </c>
      <c r="K2326" s="849">
        <v>6.89</v>
      </c>
      <c r="L2326" s="848" t="s">
        <v>9815</v>
      </c>
      <c r="M2326" s="849">
        <v>148800</v>
      </c>
      <c r="N2326" s="849"/>
      <c r="O2326" s="849">
        <v>7.05</v>
      </c>
      <c r="P2326" s="849">
        <v>23808</v>
      </c>
      <c r="Q2326" s="846" t="s">
        <v>6342</v>
      </c>
      <c r="R2326" s="846"/>
      <c r="S2326" s="849"/>
      <c r="T2326" s="849"/>
      <c r="U2326" s="849"/>
      <c r="V2326" s="849"/>
      <c r="W2326" s="849"/>
      <c r="X2326" s="849">
        <v>460000</v>
      </c>
      <c r="Y2326" s="849">
        <v>483808</v>
      </c>
      <c r="Z2326" s="850">
        <v>0.4719</v>
      </c>
    </row>
    <row r="2327" s="823" customFormat="1" ht="31.05" hidden="1" customHeight="1" outlineLevel="1" spans="1:26">
      <c r="A2327" s="846" t="s">
        <v>2191</v>
      </c>
      <c r="B2327" s="846" t="s">
        <v>9767</v>
      </c>
      <c r="C2327" s="846" t="s">
        <v>10915</v>
      </c>
      <c r="D2327" s="846" t="s">
        <v>9319</v>
      </c>
      <c r="E2327" s="847" t="s">
        <v>9495</v>
      </c>
      <c r="F2327" s="848" t="s">
        <v>9543</v>
      </c>
      <c r="G2327" s="846" t="s">
        <v>9769</v>
      </c>
      <c r="H2327" s="846" t="s">
        <v>9770</v>
      </c>
      <c r="I2327" s="849">
        <v>-147304.56</v>
      </c>
      <c r="J2327" s="849">
        <v>1493089.39</v>
      </c>
      <c r="K2327" s="849">
        <v>6.9</v>
      </c>
      <c r="L2327" s="848" t="s">
        <v>9773</v>
      </c>
      <c r="M2327" s="849">
        <v>1133112</v>
      </c>
      <c r="N2327" s="849"/>
      <c r="O2327" s="849">
        <v>6.77</v>
      </c>
      <c r="P2327" s="849">
        <v>-147304.56</v>
      </c>
      <c r="Q2327" s="846" t="s">
        <v>6342</v>
      </c>
      <c r="R2327" s="846"/>
      <c r="S2327" s="849"/>
      <c r="T2327" s="849"/>
      <c r="U2327" s="849"/>
      <c r="V2327" s="849"/>
      <c r="W2327" s="849"/>
      <c r="X2327" s="849">
        <v>5836176</v>
      </c>
      <c r="Y2327" s="849">
        <v>5688871.44</v>
      </c>
      <c r="Z2327" s="850">
        <v>0.7276</v>
      </c>
    </row>
    <row r="2328" s="823" customFormat="1" ht="31.05" hidden="1" customHeight="1" outlineLevel="1" spans="1:26">
      <c r="A2328" s="846" t="s">
        <v>2191</v>
      </c>
      <c r="B2328" s="846" t="s">
        <v>9767</v>
      </c>
      <c r="C2328" s="846" t="s">
        <v>10919</v>
      </c>
      <c r="D2328" s="846" t="s">
        <v>9319</v>
      </c>
      <c r="E2328" s="847" t="s">
        <v>9495</v>
      </c>
      <c r="F2328" s="848" t="s">
        <v>8187</v>
      </c>
      <c r="G2328" s="846" t="s">
        <v>9769</v>
      </c>
      <c r="H2328" s="846" t="s">
        <v>9770</v>
      </c>
      <c r="I2328" s="849">
        <v>171120</v>
      </c>
      <c r="J2328" s="849">
        <v>373600.06</v>
      </c>
      <c r="K2328" s="849">
        <v>6.54</v>
      </c>
      <c r="L2328" s="848" t="s">
        <v>9806</v>
      </c>
      <c r="M2328" s="849">
        <v>372000</v>
      </c>
      <c r="N2328" s="849"/>
      <c r="O2328" s="849">
        <v>7</v>
      </c>
      <c r="P2328" s="849">
        <v>171120</v>
      </c>
      <c r="Q2328" s="846" t="s">
        <v>6342</v>
      </c>
      <c r="R2328" s="846"/>
      <c r="S2328" s="849"/>
      <c r="T2328" s="849"/>
      <c r="U2328" s="849"/>
      <c r="V2328" s="849"/>
      <c r="W2328" s="849"/>
      <c r="X2328" s="849">
        <v>364698</v>
      </c>
      <c r="Y2328" s="849">
        <v>535818</v>
      </c>
      <c r="Z2328" s="850">
        <v>0.2202</v>
      </c>
    </row>
    <row r="2329" s="823" customFormat="1" ht="31.05" hidden="1" customHeight="1" outlineLevel="1" spans="1:26">
      <c r="A2329" s="846" t="s">
        <v>2191</v>
      </c>
      <c r="B2329" s="846" t="s">
        <v>9767</v>
      </c>
      <c r="C2329" s="846" t="s">
        <v>10917</v>
      </c>
      <c r="D2329" s="846" t="s">
        <v>9319</v>
      </c>
      <c r="E2329" s="847" t="s">
        <v>9495</v>
      </c>
      <c r="F2329" s="848" t="s">
        <v>9643</v>
      </c>
      <c r="G2329" s="846" t="s">
        <v>9769</v>
      </c>
      <c r="H2329" s="846" t="s">
        <v>9770</v>
      </c>
      <c r="I2329" s="849">
        <v>59520</v>
      </c>
      <c r="J2329" s="849">
        <v>372232.65</v>
      </c>
      <c r="K2329" s="849">
        <v>6.79</v>
      </c>
      <c r="L2329" s="848" t="s">
        <v>9815</v>
      </c>
      <c r="M2329" s="849">
        <v>372000</v>
      </c>
      <c r="N2329" s="849"/>
      <c r="O2329" s="849">
        <v>6.95</v>
      </c>
      <c r="P2329" s="849">
        <v>59520</v>
      </c>
      <c r="Q2329" s="846" t="s">
        <v>6342</v>
      </c>
      <c r="R2329" s="846"/>
      <c r="S2329" s="849"/>
      <c r="T2329" s="849"/>
      <c r="U2329" s="849"/>
      <c r="V2329" s="849"/>
      <c r="W2329" s="849"/>
      <c r="X2329" s="849">
        <v>378648</v>
      </c>
      <c r="Y2329" s="849">
        <v>438168</v>
      </c>
      <c r="Z2329" s="850">
        <v>0.1735</v>
      </c>
    </row>
    <row r="2330" s="823" customFormat="1" ht="31.05" hidden="1" customHeight="1" outlineLevel="1" spans="1:26">
      <c r="A2330" s="846" t="s">
        <v>2191</v>
      </c>
      <c r="B2330" s="846" t="s">
        <v>9767</v>
      </c>
      <c r="C2330" s="846" t="s">
        <v>10920</v>
      </c>
      <c r="D2330" s="846" t="s">
        <v>9319</v>
      </c>
      <c r="E2330" s="847" t="s">
        <v>9495</v>
      </c>
      <c r="F2330" s="848" t="s">
        <v>9543</v>
      </c>
      <c r="G2330" s="846" t="s">
        <v>9769</v>
      </c>
      <c r="H2330" s="846" t="s">
        <v>9770</v>
      </c>
      <c r="I2330" s="849">
        <v>-29998.08</v>
      </c>
      <c r="J2330" s="849">
        <v>501950.16</v>
      </c>
      <c r="K2330" s="849">
        <v>7.34</v>
      </c>
      <c r="L2330" s="848" t="s">
        <v>9773</v>
      </c>
      <c r="M2330" s="849">
        <v>499968</v>
      </c>
      <c r="N2330" s="849"/>
      <c r="O2330" s="849">
        <v>7.28</v>
      </c>
      <c r="P2330" s="849">
        <v>-29998.08</v>
      </c>
      <c r="Q2330" s="846" t="s">
        <v>6342</v>
      </c>
      <c r="R2330" s="846"/>
      <c r="S2330" s="849"/>
      <c r="T2330" s="849"/>
      <c r="U2330" s="849"/>
      <c r="V2330" s="849"/>
      <c r="W2330" s="849"/>
      <c r="X2330" s="849">
        <v>550150</v>
      </c>
      <c r="Y2330" s="849">
        <v>520151.92</v>
      </c>
      <c r="Z2330" s="850">
        <v>0.1417</v>
      </c>
    </row>
    <row r="2331" s="823" customFormat="1" ht="31.05" hidden="1" customHeight="1" outlineLevel="1" spans="1:26">
      <c r="A2331" s="846" t="s">
        <v>2191</v>
      </c>
      <c r="B2331" s="846" t="s">
        <v>9767</v>
      </c>
      <c r="C2331" s="846" t="s">
        <v>10916</v>
      </c>
      <c r="D2331" s="846" t="s">
        <v>9319</v>
      </c>
      <c r="E2331" s="847" t="s">
        <v>9495</v>
      </c>
      <c r="F2331" s="848" t="s">
        <v>9543</v>
      </c>
      <c r="G2331" s="846" t="s">
        <v>9769</v>
      </c>
      <c r="H2331" s="846" t="s">
        <v>9770</v>
      </c>
      <c r="I2331" s="849">
        <v>-31062</v>
      </c>
      <c r="J2331" s="849">
        <v>1120612.37</v>
      </c>
      <c r="K2331" s="849">
        <v>6.92</v>
      </c>
      <c r="L2331" s="848" t="s">
        <v>9773</v>
      </c>
      <c r="M2331" s="849">
        <v>621240</v>
      </c>
      <c r="N2331" s="849"/>
      <c r="O2331" s="849">
        <v>6.87</v>
      </c>
      <c r="P2331" s="849">
        <v>-31062</v>
      </c>
      <c r="Q2331" s="846" t="s">
        <v>6342</v>
      </c>
      <c r="R2331" s="846"/>
      <c r="S2331" s="849"/>
      <c r="T2331" s="849"/>
      <c r="U2331" s="849"/>
      <c r="V2331" s="849"/>
      <c r="W2331" s="849"/>
      <c r="X2331" s="849">
        <v>3705179.2</v>
      </c>
      <c r="Y2331" s="849">
        <v>3674117.2</v>
      </c>
      <c r="Z2331" s="850">
        <v>0.8546</v>
      </c>
    </row>
    <row r="2332" s="823" customFormat="1" ht="31.05" hidden="1" customHeight="1" outlineLevel="1" spans="1:26">
      <c r="A2332" s="846" t="s">
        <v>2191</v>
      </c>
      <c r="B2332" s="846" t="s">
        <v>9767</v>
      </c>
      <c r="C2332" s="846" t="s">
        <v>10921</v>
      </c>
      <c r="D2332" s="846" t="s">
        <v>9319</v>
      </c>
      <c r="E2332" s="847" t="s">
        <v>9495</v>
      </c>
      <c r="F2332" s="848" t="s">
        <v>8187</v>
      </c>
      <c r="G2332" s="846" t="s">
        <v>9769</v>
      </c>
      <c r="H2332" s="846" t="s">
        <v>9770</v>
      </c>
      <c r="I2332" s="849">
        <v>279744</v>
      </c>
      <c r="J2332" s="849">
        <v>597733.19</v>
      </c>
      <c r="K2332" s="849">
        <v>6.64</v>
      </c>
      <c r="L2332" s="848" t="s">
        <v>9806</v>
      </c>
      <c r="M2332" s="849">
        <v>595200</v>
      </c>
      <c r="N2332" s="849"/>
      <c r="O2332" s="849">
        <v>7.11</v>
      </c>
      <c r="P2332" s="849">
        <v>279744</v>
      </c>
      <c r="Q2332" s="846" t="s">
        <v>6342</v>
      </c>
      <c r="R2332" s="846"/>
      <c r="S2332" s="849"/>
      <c r="T2332" s="849"/>
      <c r="U2332" s="849"/>
      <c r="V2332" s="849"/>
      <c r="W2332" s="849"/>
      <c r="X2332" s="849">
        <v>592444.8</v>
      </c>
      <c r="Y2332" s="849">
        <v>872188.8</v>
      </c>
      <c r="Z2332" s="850">
        <v>0.2207</v>
      </c>
    </row>
    <row r="2333" s="823" customFormat="1" ht="31.05" hidden="1" customHeight="1" outlineLevel="1" spans="1:26">
      <c r="A2333" s="846" t="s">
        <v>2191</v>
      </c>
      <c r="B2333" s="846" t="s">
        <v>9767</v>
      </c>
      <c r="C2333" s="846" t="s">
        <v>10918</v>
      </c>
      <c r="D2333" s="846" t="s">
        <v>9319</v>
      </c>
      <c r="E2333" s="847" t="s">
        <v>9495</v>
      </c>
      <c r="F2333" s="848" t="s">
        <v>9643</v>
      </c>
      <c r="G2333" s="846" t="s">
        <v>9769</v>
      </c>
      <c r="H2333" s="846" t="s">
        <v>9770</v>
      </c>
      <c r="I2333" s="849">
        <v>178560</v>
      </c>
      <c r="J2333" s="849">
        <v>1116708.87</v>
      </c>
      <c r="K2333" s="849">
        <v>6.89</v>
      </c>
      <c r="L2333" s="848" t="s">
        <v>9815</v>
      </c>
      <c r="M2333" s="849">
        <v>1116000</v>
      </c>
      <c r="N2333" s="849"/>
      <c r="O2333" s="849">
        <v>7.05</v>
      </c>
      <c r="P2333" s="849">
        <v>178560</v>
      </c>
      <c r="Q2333" s="846" t="s">
        <v>6342</v>
      </c>
      <c r="R2333" s="846"/>
      <c r="S2333" s="849"/>
      <c r="T2333" s="849"/>
      <c r="U2333" s="849"/>
      <c r="V2333" s="849"/>
      <c r="W2333" s="849"/>
      <c r="X2333" s="849">
        <v>1152684</v>
      </c>
      <c r="Y2333" s="849">
        <v>1331244</v>
      </c>
      <c r="Z2333" s="850">
        <v>0.1731</v>
      </c>
    </row>
    <row r="2334" s="823" customFormat="1" ht="31.05" hidden="1" customHeight="1" outlineLevel="1" spans="1:26">
      <c r="A2334" s="846" t="s">
        <v>2191</v>
      </c>
      <c r="B2334" s="846" t="s">
        <v>9767</v>
      </c>
      <c r="C2334" s="846" t="s">
        <v>10922</v>
      </c>
      <c r="D2334" s="846" t="s">
        <v>9319</v>
      </c>
      <c r="E2334" s="847" t="s">
        <v>9495</v>
      </c>
      <c r="F2334" s="848" t="s">
        <v>9543</v>
      </c>
      <c r="G2334" s="846" t="s">
        <v>9769</v>
      </c>
      <c r="H2334" s="846" t="s">
        <v>9770</v>
      </c>
      <c r="I2334" s="849">
        <v>-40488.48</v>
      </c>
      <c r="J2334" s="849">
        <v>747063.53</v>
      </c>
      <c r="K2334" s="849">
        <v>6.97</v>
      </c>
      <c r="L2334" s="848" t="s">
        <v>9773</v>
      </c>
      <c r="M2334" s="849">
        <v>674808</v>
      </c>
      <c r="N2334" s="849"/>
      <c r="O2334" s="849">
        <v>6.91</v>
      </c>
      <c r="P2334" s="849">
        <v>-40488.48</v>
      </c>
      <c r="Q2334" s="846" t="s">
        <v>6342</v>
      </c>
      <c r="R2334" s="846"/>
      <c r="S2334" s="849"/>
      <c r="T2334" s="849"/>
      <c r="U2334" s="849"/>
      <c r="V2334" s="849"/>
      <c r="W2334" s="849"/>
      <c r="X2334" s="849">
        <v>1543040</v>
      </c>
      <c r="Y2334" s="849">
        <v>1502551.52</v>
      </c>
      <c r="Z2334" s="850">
        <v>0.3195</v>
      </c>
    </row>
    <row r="2335" s="823" customFormat="1" ht="31.05" hidden="1" customHeight="1" outlineLevel="1" spans="1:26">
      <c r="A2335" s="846" t="s">
        <v>2191</v>
      </c>
      <c r="B2335" s="846" t="s">
        <v>9767</v>
      </c>
      <c r="C2335" s="846" t="s">
        <v>10923</v>
      </c>
      <c r="D2335" s="846" t="s">
        <v>9268</v>
      </c>
      <c r="E2335" s="847" t="s">
        <v>9495</v>
      </c>
      <c r="F2335" s="848" t="s">
        <v>8239</v>
      </c>
      <c r="G2335" s="846" t="s">
        <v>9769</v>
      </c>
      <c r="H2335" s="846" t="s">
        <v>9770</v>
      </c>
      <c r="I2335" s="849">
        <v>-86414.4</v>
      </c>
      <c r="J2335" s="849">
        <v>4328121.05</v>
      </c>
      <c r="K2335" s="849">
        <v>7.27</v>
      </c>
      <c r="L2335" s="848" t="s">
        <v>8239</v>
      </c>
      <c r="M2335" s="849">
        <v>254160</v>
      </c>
      <c r="N2335" s="849"/>
      <c r="O2335" s="849">
        <v>6.93</v>
      </c>
      <c r="P2335" s="849">
        <v>-86414.4</v>
      </c>
      <c r="Q2335" s="846" t="s">
        <v>6342</v>
      </c>
      <c r="R2335" s="846"/>
      <c r="S2335" s="849"/>
      <c r="T2335" s="849"/>
      <c r="U2335" s="849"/>
      <c r="V2335" s="849"/>
      <c r="W2335" s="849"/>
      <c r="X2335" s="849">
        <v>2102446.9</v>
      </c>
      <c r="Y2335" s="849">
        <v>2016032.5</v>
      </c>
      <c r="Z2335" s="850">
        <v>1.0911</v>
      </c>
    </row>
    <row r="2336" s="823" customFormat="1" ht="31.05" hidden="1" customHeight="1" outlineLevel="1" spans="1:26">
      <c r="A2336" s="846" t="s">
        <v>2191</v>
      </c>
      <c r="B2336" s="846" t="s">
        <v>9767</v>
      </c>
      <c r="C2336" s="846" t="s">
        <v>10924</v>
      </c>
      <c r="D2336" s="846" t="s">
        <v>9308</v>
      </c>
      <c r="E2336" s="847" t="s">
        <v>9495</v>
      </c>
      <c r="F2336" s="848" t="s">
        <v>9792</v>
      </c>
      <c r="G2336" s="846" t="s">
        <v>9769</v>
      </c>
      <c r="H2336" s="846" t="s">
        <v>9770</v>
      </c>
      <c r="I2336" s="849">
        <v>396524.4</v>
      </c>
      <c r="J2336" s="849">
        <v>867076.25</v>
      </c>
      <c r="K2336" s="849">
        <v>6.42</v>
      </c>
      <c r="L2336" s="848" t="s">
        <v>9793</v>
      </c>
      <c r="M2336" s="849">
        <v>650040</v>
      </c>
      <c r="N2336" s="849"/>
      <c r="O2336" s="849">
        <v>7.03</v>
      </c>
      <c r="P2336" s="849">
        <v>396524.4</v>
      </c>
      <c r="Q2336" s="846" t="s">
        <v>6342</v>
      </c>
      <c r="R2336" s="846"/>
      <c r="S2336" s="849"/>
      <c r="T2336" s="849"/>
      <c r="U2336" s="849"/>
      <c r="V2336" s="849"/>
      <c r="W2336" s="849"/>
      <c r="X2336" s="849">
        <v>3307069</v>
      </c>
      <c r="Y2336" s="849">
        <v>3703593.4</v>
      </c>
      <c r="Z2336" s="850">
        <v>0.8875</v>
      </c>
    </row>
    <row r="2337" s="823" customFormat="1" ht="31.05" hidden="1" customHeight="1" outlineLevel="1" spans="1:26">
      <c r="A2337" s="846" t="s">
        <v>2191</v>
      </c>
      <c r="B2337" s="846" t="s">
        <v>9767</v>
      </c>
      <c r="C2337" s="846" t="s">
        <v>10925</v>
      </c>
      <c r="D2337" s="846" t="s">
        <v>9308</v>
      </c>
      <c r="E2337" s="847" t="s">
        <v>9495</v>
      </c>
      <c r="F2337" s="848" t="s">
        <v>9792</v>
      </c>
      <c r="G2337" s="846" t="s">
        <v>9769</v>
      </c>
      <c r="H2337" s="846" t="s">
        <v>9770</v>
      </c>
      <c r="I2337" s="849">
        <v>327523.68</v>
      </c>
      <c r="J2337" s="849">
        <v>893784.08</v>
      </c>
      <c r="K2337" s="849">
        <v>6.26</v>
      </c>
      <c r="L2337" s="848" t="s">
        <v>9793</v>
      </c>
      <c r="M2337" s="849">
        <v>564696</v>
      </c>
      <c r="N2337" s="849"/>
      <c r="O2337" s="849">
        <v>6.84</v>
      </c>
      <c r="P2337" s="849">
        <v>327523.68</v>
      </c>
      <c r="Q2337" s="846" t="s">
        <v>6342</v>
      </c>
      <c r="R2337" s="846"/>
      <c r="S2337" s="849"/>
      <c r="T2337" s="849"/>
      <c r="U2337" s="849"/>
      <c r="V2337" s="849"/>
      <c r="W2337" s="849"/>
      <c r="X2337" s="849">
        <v>3959016.44</v>
      </c>
      <c r="Y2337" s="849">
        <v>4286540.12</v>
      </c>
      <c r="Z2337" s="850">
        <v>1.2126</v>
      </c>
    </row>
    <row r="2338" s="823" customFormat="1" ht="31.05" hidden="1" customHeight="1" outlineLevel="1" spans="1:26">
      <c r="A2338" s="846" t="s">
        <v>2191</v>
      </c>
      <c r="B2338" s="846" t="s">
        <v>9767</v>
      </c>
      <c r="C2338" s="846" t="s">
        <v>10926</v>
      </c>
      <c r="D2338" s="846" t="s">
        <v>9308</v>
      </c>
      <c r="E2338" s="847" t="s">
        <v>9495</v>
      </c>
      <c r="F2338" s="848" t="s">
        <v>9792</v>
      </c>
      <c r="G2338" s="846" t="s">
        <v>9769</v>
      </c>
      <c r="H2338" s="846" t="s">
        <v>9770</v>
      </c>
      <c r="I2338" s="849">
        <v>181814.4</v>
      </c>
      <c r="J2338" s="849">
        <v>360390.57</v>
      </c>
      <c r="K2338" s="849">
        <v>6.36</v>
      </c>
      <c r="L2338" s="848" t="s">
        <v>9793</v>
      </c>
      <c r="M2338" s="849">
        <v>308160</v>
      </c>
      <c r="N2338" s="849"/>
      <c r="O2338" s="849">
        <v>6.95</v>
      </c>
      <c r="P2338" s="849">
        <v>181814.4</v>
      </c>
      <c r="Q2338" s="846" t="s">
        <v>6342</v>
      </c>
      <c r="R2338" s="846"/>
      <c r="S2338" s="849"/>
      <c r="T2338" s="849"/>
      <c r="U2338" s="849"/>
      <c r="V2338" s="849"/>
      <c r="W2338" s="849"/>
      <c r="X2338" s="849">
        <v>1961021.15</v>
      </c>
      <c r="Y2338" s="849">
        <v>2142835.55</v>
      </c>
      <c r="Z2338" s="850">
        <v>1.0933</v>
      </c>
    </row>
    <row r="2339" s="823" customFormat="1" ht="31.05" hidden="1" customHeight="1" outlineLevel="1" spans="1:26">
      <c r="A2339" s="846" t="s">
        <v>2191</v>
      </c>
      <c r="B2339" s="846" t="s">
        <v>9767</v>
      </c>
      <c r="C2339" s="846" t="s">
        <v>10927</v>
      </c>
      <c r="D2339" s="846" t="s">
        <v>9308</v>
      </c>
      <c r="E2339" s="847" t="s">
        <v>9495</v>
      </c>
      <c r="F2339" s="848" t="s">
        <v>9690</v>
      </c>
      <c r="G2339" s="846" t="s">
        <v>9769</v>
      </c>
      <c r="H2339" s="846" t="s">
        <v>9770</v>
      </c>
      <c r="I2339" s="849">
        <v>265812</v>
      </c>
      <c r="J2339" s="849">
        <v>507040.97</v>
      </c>
      <c r="K2339" s="849">
        <v>6.35</v>
      </c>
      <c r="L2339" s="848" t="s">
        <v>9790</v>
      </c>
      <c r="M2339" s="849">
        <v>312720</v>
      </c>
      <c r="N2339" s="849"/>
      <c r="O2339" s="849">
        <v>7.2</v>
      </c>
      <c r="P2339" s="849">
        <v>265812</v>
      </c>
      <c r="Q2339" s="846" t="s">
        <v>6342</v>
      </c>
      <c r="R2339" s="846"/>
      <c r="S2339" s="849"/>
      <c r="T2339" s="849"/>
      <c r="U2339" s="849"/>
      <c r="V2339" s="849"/>
      <c r="W2339" s="849"/>
      <c r="X2339" s="849">
        <v>2040108.94</v>
      </c>
      <c r="Y2339" s="849">
        <v>2305920.94</v>
      </c>
      <c r="Z2339" s="850">
        <v>1.1612</v>
      </c>
    </row>
    <row r="2340" s="823" customFormat="1" ht="31.05" hidden="1" customHeight="1" outlineLevel="1" spans="1:26">
      <c r="A2340" s="846" t="s">
        <v>2191</v>
      </c>
      <c r="B2340" s="846" t="s">
        <v>9767</v>
      </c>
      <c r="C2340" s="846" t="s">
        <v>10928</v>
      </c>
      <c r="D2340" s="846" t="s">
        <v>9308</v>
      </c>
      <c r="E2340" s="847" t="s">
        <v>9495</v>
      </c>
      <c r="F2340" s="848" t="s">
        <v>9693</v>
      </c>
      <c r="G2340" s="846" t="s">
        <v>9769</v>
      </c>
      <c r="H2340" s="846" t="s">
        <v>9770</v>
      </c>
      <c r="I2340" s="849">
        <v>1008302.4</v>
      </c>
      <c r="J2340" s="849">
        <v>2161381.59</v>
      </c>
      <c r="K2340" s="849">
        <v>6.41</v>
      </c>
      <c r="L2340" s="848" t="s">
        <v>9803</v>
      </c>
      <c r="M2340" s="849">
        <v>2057760</v>
      </c>
      <c r="N2340" s="849"/>
      <c r="O2340" s="849">
        <v>6.9</v>
      </c>
      <c r="P2340" s="849">
        <v>1008302.4</v>
      </c>
      <c r="Q2340" s="846" t="s">
        <v>6342</v>
      </c>
      <c r="R2340" s="846"/>
      <c r="S2340" s="849"/>
      <c r="T2340" s="849"/>
      <c r="U2340" s="849"/>
      <c r="V2340" s="849"/>
      <c r="W2340" s="849"/>
      <c r="X2340" s="849">
        <v>5158765.05</v>
      </c>
      <c r="Y2340" s="849">
        <v>6167067.45</v>
      </c>
      <c r="Z2340" s="850">
        <v>0.4675</v>
      </c>
    </row>
    <row r="2341" s="823" customFormat="1" ht="31.05" hidden="1" customHeight="1" outlineLevel="1" spans="1:26">
      <c r="A2341" s="846" t="s">
        <v>2191</v>
      </c>
      <c r="B2341" s="846" t="s">
        <v>9767</v>
      </c>
      <c r="C2341" s="846" t="s">
        <v>10929</v>
      </c>
      <c r="D2341" s="846" t="s">
        <v>9308</v>
      </c>
      <c r="E2341" s="847" t="s">
        <v>9495</v>
      </c>
      <c r="F2341" s="848" t="s">
        <v>9693</v>
      </c>
      <c r="G2341" s="846" t="s">
        <v>9769</v>
      </c>
      <c r="H2341" s="846" t="s">
        <v>9770</v>
      </c>
      <c r="I2341" s="849">
        <v>109368</v>
      </c>
      <c r="J2341" s="849">
        <v>223444.07</v>
      </c>
      <c r="K2341" s="849">
        <v>6.31</v>
      </c>
      <c r="L2341" s="848" t="s">
        <v>9803</v>
      </c>
      <c r="M2341" s="849">
        <v>223200</v>
      </c>
      <c r="N2341" s="849"/>
      <c r="O2341" s="849">
        <v>6.8</v>
      </c>
      <c r="P2341" s="849">
        <v>109368</v>
      </c>
      <c r="Q2341" s="846" t="s">
        <v>6342</v>
      </c>
      <c r="R2341" s="846"/>
      <c r="S2341" s="849"/>
      <c r="T2341" s="849"/>
      <c r="U2341" s="849"/>
      <c r="V2341" s="849"/>
      <c r="W2341" s="849"/>
      <c r="X2341" s="849">
        <v>214000</v>
      </c>
      <c r="Y2341" s="849">
        <v>323368</v>
      </c>
      <c r="Z2341" s="850">
        <v>0.2296</v>
      </c>
    </row>
    <row r="2342" s="823" customFormat="1" ht="31.05" hidden="1" customHeight="1" outlineLevel="1" spans="1:26">
      <c r="A2342" s="846" t="s">
        <v>2191</v>
      </c>
      <c r="B2342" s="846" t="s">
        <v>9767</v>
      </c>
      <c r="C2342" s="846" t="s">
        <v>10930</v>
      </c>
      <c r="D2342" s="846" t="s">
        <v>9308</v>
      </c>
      <c r="E2342" s="847" t="s">
        <v>9495</v>
      </c>
      <c r="F2342" s="848" t="s">
        <v>9693</v>
      </c>
      <c r="G2342" s="846" t="s">
        <v>9769</v>
      </c>
      <c r="H2342" s="846" t="s">
        <v>9770</v>
      </c>
      <c r="I2342" s="849">
        <v>571912.8</v>
      </c>
      <c r="J2342" s="849">
        <v>1880864.58</v>
      </c>
      <c r="K2342" s="849">
        <v>6.48</v>
      </c>
      <c r="L2342" s="848" t="s">
        <v>9790</v>
      </c>
      <c r="M2342" s="849">
        <v>1844880</v>
      </c>
      <c r="N2342" s="849"/>
      <c r="O2342" s="849">
        <v>6.79</v>
      </c>
      <c r="P2342" s="849">
        <v>571912.8</v>
      </c>
      <c r="Q2342" s="846" t="s">
        <v>6342</v>
      </c>
      <c r="R2342" s="846"/>
      <c r="S2342" s="849"/>
      <c r="T2342" s="849"/>
      <c r="U2342" s="849"/>
      <c r="V2342" s="849"/>
      <c r="W2342" s="849"/>
      <c r="X2342" s="849">
        <v>1852095.11</v>
      </c>
      <c r="Y2342" s="849">
        <v>2424007.91</v>
      </c>
      <c r="Z2342" s="850">
        <v>0.2028</v>
      </c>
    </row>
    <row r="2343" s="823" customFormat="1" ht="31.05" hidden="1" customHeight="1" outlineLevel="1" spans="1:26">
      <c r="A2343" s="846" t="s">
        <v>2191</v>
      </c>
      <c r="B2343" s="846" t="s">
        <v>9767</v>
      </c>
      <c r="C2343" s="846" t="s">
        <v>10931</v>
      </c>
      <c r="D2343" s="846" t="s">
        <v>9308</v>
      </c>
      <c r="E2343" s="847" t="s">
        <v>9495</v>
      </c>
      <c r="F2343" s="848" t="s">
        <v>9728</v>
      </c>
      <c r="G2343" s="846" t="s">
        <v>9769</v>
      </c>
      <c r="H2343" s="846" t="s">
        <v>9770</v>
      </c>
      <c r="I2343" s="849">
        <v>311364</v>
      </c>
      <c r="J2343" s="849">
        <v>1005527.54</v>
      </c>
      <c r="K2343" s="849">
        <v>6.77</v>
      </c>
      <c r="L2343" s="848" t="s">
        <v>9809</v>
      </c>
      <c r="M2343" s="849">
        <v>1004400</v>
      </c>
      <c r="N2343" s="849"/>
      <c r="O2343" s="849">
        <v>7.08</v>
      </c>
      <c r="P2343" s="849">
        <v>311364</v>
      </c>
      <c r="Q2343" s="846" t="s">
        <v>6342</v>
      </c>
      <c r="R2343" s="846"/>
      <c r="S2343" s="849"/>
      <c r="T2343" s="849"/>
      <c r="U2343" s="849"/>
      <c r="V2343" s="849"/>
      <c r="W2343" s="849"/>
      <c r="X2343" s="849">
        <v>1019440.89</v>
      </c>
      <c r="Y2343" s="849">
        <v>1330804.89</v>
      </c>
      <c r="Z2343" s="850">
        <v>0.1957</v>
      </c>
    </row>
    <row r="2344" s="823" customFormat="1" ht="31.05" hidden="1" customHeight="1" outlineLevel="1" spans="1:26">
      <c r="A2344" s="846" t="s">
        <v>2191</v>
      </c>
      <c r="B2344" s="846" t="s">
        <v>9767</v>
      </c>
      <c r="C2344" s="846" t="s">
        <v>10932</v>
      </c>
      <c r="D2344" s="846" t="s">
        <v>9308</v>
      </c>
      <c r="E2344" s="847" t="s">
        <v>9495</v>
      </c>
      <c r="F2344" s="848" t="s">
        <v>9728</v>
      </c>
      <c r="G2344" s="846" t="s">
        <v>9769</v>
      </c>
      <c r="H2344" s="846" t="s">
        <v>9770</v>
      </c>
      <c r="I2344" s="849">
        <v>301320</v>
      </c>
      <c r="J2344" s="849">
        <v>1005547.89</v>
      </c>
      <c r="K2344" s="849">
        <v>6.72</v>
      </c>
      <c r="L2344" s="848" t="s">
        <v>9809</v>
      </c>
      <c r="M2344" s="849">
        <v>1004400</v>
      </c>
      <c r="N2344" s="849"/>
      <c r="O2344" s="849">
        <v>7.02</v>
      </c>
      <c r="P2344" s="849">
        <v>301320</v>
      </c>
      <c r="Q2344" s="846" t="s">
        <v>6342</v>
      </c>
      <c r="R2344" s="846"/>
      <c r="S2344" s="849"/>
      <c r="T2344" s="849"/>
      <c r="U2344" s="849"/>
      <c r="V2344" s="849"/>
      <c r="W2344" s="849"/>
      <c r="X2344" s="849">
        <v>1011907.89</v>
      </c>
      <c r="Y2344" s="849">
        <v>1313227.89</v>
      </c>
      <c r="Z2344" s="850">
        <v>0.1946</v>
      </c>
    </row>
    <row r="2345" s="823" customFormat="1" ht="31.05" hidden="1" customHeight="1" outlineLevel="1" spans="1:26">
      <c r="A2345" s="846" t="s">
        <v>2191</v>
      </c>
      <c r="B2345" s="846" t="s">
        <v>9767</v>
      </c>
      <c r="C2345" s="846" t="s">
        <v>10933</v>
      </c>
      <c r="D2345" s="846" t="s">
        <v>9308</v>
      </c>
      <c r="E2345" s="847" t="s">
        <v>9495</v>
      </c>
      <c r="F2345" s="848" t="s">
        <v>9728</v>
      </c>
      <c r="G2345" s="846" t="s">
        <v>9769</v>
      </c>
      <c r="H2345" s="846" t="s">
        <v>9770</v>
      </c>
      <c r="I2345" s="849">
        <v>600048</v>
      </c>
      <c r="J2345" s="849">
        <v>2002409.06</v>
      </c>
      <c r="K2345" s="849">
        <v>6.67</v>
      </c>
      <c r="L2345" s="848" t="s">
        <v>9809</v>
      </c>
      <c r="M2345" s="849">
        <v>2000160</v>
      </c>
      <c r="N2345" s="849"/>
      <c r="O2345" s="849">
        <v>6.97</v>
      </c>
      <c r="P2345" s="849">
        <v>600048</v>
      </c>
      <c r="Q2345" s="846" t="s">
        <v>6342</v>
      </c>
      <c r="R2345" s="846"/>
      <c r="S2345" s="849"/>
      <c r="T2345" s="849"/>
      <c r="U2345" s="849"/>
      <c r="V2345" s="849"/>
      <c r="W2345" s="849"/>
      <c r="X2345" s="849">
        <v>2000110</v>
      </c>
      <c r="Y2345" s="849">
        <v>2600158</v>
      </c>
      <c r="Z2345" s="850">
        <v>0.1949</v>
      </c>
    </row>
    <row r="2346" s="823" customFormat="1" ht="31.05" hidden="1" customHeight="1" outlineLevel="1" spans="1:26">
      <c r="A2346" s="846" t="s">
        <v>2191</v>
      </c>
      <c r="B2346" s="846" t="s">
        <v>7304</v>
      </c>
      <c r="C2346" s="846" t="s">
        <v>10934</v>
      </c>
      <c r="D2346" s="846" t="s">
        <v>9172</v>
      </c>
      <c r="E2346" s="847" t="s">
        <v>9495</v>
      </c>
      <c r="F2346" s="848" t="s">
        <v>9488</v>
      </c>
      <c r="G2346" s="846" t="s">
        <v>9446</v>
      </c>
      <c r="H2346" s="846" t="s">
        <v>7650</v>
      </c>
      <c r="I2346" s="849">
        <v>-54230</v>
      </c>
      <c r="J2346" s="849">
        <v>319</v>
      </c>
      <c r="K2346" s="849">
        <v>6270</v>
      </c>
      <c r="L2346" s="848" t="s">
        <v>9792</v>
      </c>
      <c r="M2346" s="849">
        <v>319</v>
      </c>
      <c r="N2346" s="849">
        <v>0</v>
      </c>
      <c r="O2346" s="849">
        <v>6100</v>
      </c>
      <c r="P2346" s="849">
        <v>-54230</v>
      </c>
      <c r="Q2346" s="846" t="s">
        <v>6342</v>
      </c>
      <c r="R2346" s="846"/>
      <c r="S2346" s="849">
        <v>0</v>
      </c>
      <c r="T2346" s="849">
        <v>0</v>
      </c>
      <c r="U2346" s="849">
        <v>0</v>
      </c>
      <c r="V2346" s="849">
        <v>0</v>
      </c>
      <c r="W2346" s="849">
        <v>0</v>
      </c>
      <c r="X2346" s="849">
        <v>1700270</v>
      </c>
      <c r="Y2346" s="849">
        <v>1646040</v>
      </c>
      <c r="Z2346" s="850">
        <v>0.823</v>
      </c>
    </row>
    <row r="2347" s="823" customFormat="1" ht="31.05" hidden="1" customHeight="1" outlineLevel="1" spans="1:26">
      <c r="A2347" s="846" t="s">
        <v>2191</v>
      </c>
      <c r="B2347" s="846" t="s">
        <v>7304</v>
      </c>
      <c r="C2347" s="846" t="s">
        <v>10935</v>
      </c>
      <c r="D2347" s="846" t="s">
        <v>9331</v>
      </c>
      <c r="E2347" s="847" t="s">
        <v>9495</v>
      </c>
      <c r="F2347" s="848" t="s">
        <v>10936</v>
      </c>
      <c r="G2347" s="846" t="s">
        <v>9446</v>
      </c>
      <c r="H2347" s="846" t="s">
        <v>7650</v>
      </c>
      <c r="I2347" s="849">
        <v>-1595</v>
      </c>
      <c r="J2347" s="849">
        <v>95.7</v>
      </c>
      <c r="K2347" s="849">
        <v>6125</v>
      </c>
      <c r="L2347" s="848" t="s">
        <v>9693</v>
      </c>
      <c r="M2347" s="849">
        <v>63.8</v>
      </c>
      <c r="N2347" s="849">
        <v>0</v>
      </c>
      <c r="O2347" s="849">
        <v>6100</v>
      </c>
      <c r="P2347" s="849">
        <v>-1595</v>
      </c>
      <c r="Q2347" s="846" t="s">
        <v>6342</v>
      </c>
      <c r="R2347" s="846"/>
      <c r="S2347" s="849">
        <v>0</v>
      </c>
      <c r="T2347" s="849">
        <v>0</v>
      </c>
      <c r="U2347" s="849">
        <v>0</v>
      </c>
      <c r="V2347" s="849">
        <v>0</v>
      </c>
      <c r="W2347" s="849">
        <v>0</v>
      </c>
      <c r="X2347" s="849">
        <v>195355.6</v>
      </c>
      <c r="Y2347" s="849">
        <v>193760.6</v>
      </c>
      <c r="Z2347" s="850">
        <v>0.4958</v>
      </c>
    </row>
    <row r="2348" s="823" customFormat="1" ht="31.05" hidden="1" customHeight="1" outlineLevel="1" spans="1:26">
      <c r="A2348" s="846" t="s">
        <v>2191</v>
      </c>
      <c r="B2348" s="846" t="s">
        <v>7304</v>
      </c>
      <c r="C2348" s="846" t="s">
        <v>10937</v>
      </c>
      <c r="D2348" s="846" t="s">
        <v>9178</v>
      </c>
      <c r="E2348" s="847" t="s">
        <v>9495</v>
      </c>
      <c r="F2348" s="848" t="s">
        <v>8189</v>
      </c>
      <c r="G2348" s="846" t="s">
        <v>9446</v>
      </c>
      <c r="H2348" s="846" t="s">
        <v>7650</v>
      </c>
      <c r="I2348" s="849">
        <v>5610</v>
      </c>
      <c r="J2348" s="849">
        <v>66</v>
      </c>
      <c r="K2348" s="849">
        <v>6015</v>
      </c>
      <c r="L2348" s="848" t="s">
        <v>9681</v>
      </c>
      <c r="M2348" s="849">
        <v>66</v>
      </c>
      <c r="N2348" s="849">
        <v>0</v>
      </c>
      <c r="O2348" s="849">
        <v>6100</v>
      </c>
      <c r="P2348" s="849">
        <v>5610</v>
      </c>
      <c r="Q2348" s="846" t="s">
        <v>6342</v>
      </c>
      <c r="R2348" s="846"/>
      <c r="S2348" s="849">
        <v>0</v>
      </c>
      <c r="T2348" s="849">
        <v>0</v>
      </c>
      <c r="U2348" s="849">
        <v>0</v>
      </c>
      <c r="V2348" s="849">
        <v>0</v>
      </c>
      <c r="W2348" s="849">
        <v>0</v>
      </c>
      <c r="X2348" s="849">
        <v>237699</v>
      </c>
      <c r="Y2348" s="849">
        <v>243309</v>
      </c>
      <c r="Z2348" s="850">
        <v>0.6129</v>
      </c>
    </row>
    <row r="2349" s="823" customFormat="1" ht="31.05" hidden="1" customHeight="1" outlineLevel="1" spans="1:26">
      <c r="A2349" s="846" t="s">
        <v>2191</v>
      </c>
      <c r="B2349" s="846" t="s">
        <v>7304</v>
      </c>
      <c r="C2349" s="846" t="s">
        <v>10938</v>
      </c>
      <c r="D2349" s="846" t="s">
        <v>9298</v>
      </c>
      <c r="E2349" s="847" t="s">
        <v>9495</v>
      </c>
      <c r="F2349" s="848" t="s">
        <v>9549</v>
      </c>
      <c r="G2349" s="846" t="s">
        <v>9446</v>
      </c>
      <c r="H2349" s="846" t="s">
        <v>7650</v>
      </c>
      <c r="I2349" s="849">
        <v>76560</v>
      </c>
      <c r="J2349" s="849">
        <v>165</v>
      </c>
      <c r="K2349" s="849">
        <v>5636</v>
      </c>
      <c r="L2349" s="848" t="s">
        <v>9505</v>
      </c>
      <c r="M2349" s="849">
        <v>165</v>
      </c>
      <c r="N2349" s="849">
        <v>0</v>
      </c>
      <c r="O2349" s="849">
        <v>6100</v>
      </c>
      <c r="P2349" s="849">
        <v>76560</v>
      </c>
      <c r="Q2349" s="846" t="s">
        <v>6342</v>
      </c>
      <c r="R2349" s="846"/>
      <c r="S2349" s="849">
        <v>0</v>
      </c>
      <c r="T2349" s="849">
        <v>0</v>
      </c>
      <c r="U2349" s="849">
        <v>0</v>
      </c>
      <c r="V2349" s="849">
        <v>0</v>
      </c>
      <c r="W2349" s="849">
        <v>0</v>
      </c>
      <c r="X2349" s="849">
        <v>92994</v>
      </c>
      <c r="Y2349" s="849">
        <v>169554</v>
      </c>
      <c r="Z2349" s="850">
        <v>0.1823</v>
      </c>
    </row>
    <row r="2350" s="823" customFormat="1" ht="31.05" hidden="1" customHeight="1" outlineLevel="1" spans="1:26">
      <c r="A2350" s="846" t="s">
        <v>2191</v>
      </c>
      <c r="B2350" s="846" t="s">
        <v>7304</v>
      </c>
      <c r="C2350" s="846" t="s">
        <v>10939</v>
      </c>
      <c r="D2350" s="846" t="s">
        <v>9298</v>
      </c>
      <c r="E2350" s="847" t="s">
        <v>9495</v>
      </c>
      <c r="F2350" s="848" t="s">
        <v>9549</v>
      </c>
      <c r="G2350" s="846" t="s">
        <v>9446</v>
      </c>
      <c r="H2350" s="846" t="s">
        <v>7650</v>
      </c>
      <c r="I2350" s="849">
        <v>31416</v>
      </c>
      <c r="J2350" s="849">
        <v>66</v>
      </c>
      <c r="K2350" s="849">
        <v>5624</v>
      </c>
      <c r="L2350" s="848" t="s">
        <v>9505</v>
      </c>
      <c r="M2350" s="849">
        <v>66</v>
      </c>
      <c r="N2350" s="849">
        <v>0</v>
      </c>
      <c r="O2350" s="849">
        <v>6100</v>
      </c>
      <c r="P2350" s="849">
        <v>31416</v>
      </c>
      <c r="Q2350" s="846" t="s">
        <v>6342</v>
      </c>
      <c r="R2350" s="846"/>
      <c r="S2350" s="849">
        <v>0</v>
      </c>
      <c r="T2350" s="849">
        <v>0</v>
      </c>
      <c r="U2350" s="849">
        <v>0</v>
      </c>
      <c r="V2350" s="849">
        <v>0</v>
      </c>
      <c r="W2350" s="849">
        <v>0</v>
      </c>
      <c r="X2350" s="849">
        <v>37118.4</v>
      </c>
      <c r="Y2350" s="849">
        <v>68534.4</v>
      </c>
      <c r="Z2350" s="850">
        <v>0.1846</v>
      </c>
    </row>
    <row r="2351" s="823" customFormat="1" ht="31.05" hidden="1" customHeight="1" outlineLevel="1" spans="1:26">
      <c r="A2351" s="846" t="s">
        <v>2191</v>
      </c>
      <c r="B2351" s="846" t="s">
        <v>7304</v>
      </c>
      <c r="C2351" s="846" t="s">
        <v>10940</v>
      </c>
      <c r="D2351" s="846" t="s">
        <v>9311</v>
      </c>
      <c r="E2351" s="847" t="s">
        <v>9495</v>
      </c>
      <c r="F2351" s="848" t="s">
        <v>9549</v>
      </c>
      <c r="G2351" s="846" t="s">
        <v>9446</v>
      </c>
      <c r="H2351" s="846" t="s">
        <v>7650</v>
      </c>
      <c r="I2351" s="849">
        <v>30624</v>
      </c>
      <c r="J2351" s="849">
        <v>63.8</v>
      </c>
      <c r="K2351" s="849">
        <v>5620</v>
      </c>
      <c r="L2351" s="848" t="s">
        <v>9681</v>
      </c>
      <c r="M2351" s="849">
        <v>63.8</v>
      </c>
      <c r="N2351" s="849">
        <v>0</v>
      </c>
      <c r="O2351" s="849">
        <v>6100</v>
      </c>
      <c r="P2351" s="849">
        <v>30624</v>
      </c>
      <c r="Q2351" s="846" t="s">
        <v>6342</v>
      </c>
      <c r="R2351" s="846"/>
      <c r="S2351" s="849">
        <v>0</v>
      </c>
      <c r="T2351" s="849">
        <v>0</v>
      </c>
      <c r="U2351" s="849">
        <v>0</v>
      </c>
      <c r="V2351" s="849">
        <v>0</v>
      </c>
      <c r="W2351" s="849">
        <v>0</v>
      </c>
      <c r="X2351" s="849">
        <v>215133.6</v>
      </c>
      <c r="Y2351" s="849">
        <v>245757.6</v>
      </c>
      <c r="Z2351" s="850">
        <v>0.6854</v>
      </c>
    </row>
    <row r="2352" s="823" customFormat="1" ht="31.05" hidden="1" customHeight="1" outlineLevel="1" spans="1:26">
      <c r="A2352" s="846" t="s">
        <v>2191</v>
      </c>
      <c r="B2352" s="846" t="s">
        <v>7304</v>
      </c>
      <c r="C2352" s="846" t="s">
        <v>10941</v>
      </c>
      <c r="D2352" s="846" t="s">
        <v>9341</v>
      </c>
      <c r="E2352" s="847" t="s">
        <v>9495</v>
      </c>
      <c r="F2352" s="848" t="s">
        <v>9549</v>
      </c>
      <c r="G2352" s="846" t="s">
        <v>9446</v>
      </c>
      <c r="H2352" s="846" t="s">
        <v>7650</v>
      </c>
      <c r="I2352" s="849">
        <v>239250</v>
      </c>
      <c r="J2352" s="849">
        <v>478.5</v>
      </c>
      <c r="K2352" s="849">
        <v>5600</v>
      </c>
      <c r="L2352" s="848" t="s">
        <v>9681</v>
      </c>
      <c r="M2352" s="849">
        <v>478.5</v>
      </c>
      <c r="N2352" s="849">
        <v>0</v>
      </c>
      <c r="O2352" s="849">
        <v>6100</v>
      </c>
      <c r="P2352" s="849">
        <v>239250</v>
      </c>
      <c r="Q2352" s="846" t="s">
        <v>6342</v>
      </c>
      <c r="R2352" s="846"/>
      <c r="S2352" s="849">
        <v>0</v>
      </c>
      <c r="T2352" s="849">
        <v>0</v>
      </c>
      <c r="U2352" s="849">
        <v>0</v>
      </c>
      <c r="V2352" s="849">
        <v>0</v>
      </c>
      <c r="W2352" s="849">
        <v>0</v>
      </c>
      <c r="X2352" s="849">
        <v>803880</v>
      </c>
      <c r="Y2352" s="849">
        <v>1043130</v>
      </c>
      <c r="Z2352" s="850">
        <v>0.3893</v>
      </c>
    </row>
    <row r="2353" s="823" customFormat="1" ht="31.05" hidden="1" customHeight="1" outlineLevel="1" spans="1:26">
      <c r="A2353" s="846" t="s">
        <v>2191</v>
      </c>
      <c r="B2353" s="846" t="s">
        <v>7304</v>
      </c>
      <c r="C2353" s="846" t="s">
        <v>10942</v>
      </c>
      <c r="D2353" s="846" t="s">
        <v>9264</v>
      </c>
      <c r="E2353" s="847" t="s">
        <v>9495</v>
      </c>
      <c r="F2353" s="848" t="s">
        <v>9549</v>
      </c>
      <c r="G2353" s="846" t="s">
        <v>9446</v>
      </c>
      <c r="H2353" s="846" t="s">
        <v>7650</v>
      </c>
      <c r="I2353" s="849">
        <v>151800</v>
      </c>
      <c r="J2353" s="849">
        <v>330</v>
      </c>
      <c r="K2353" s="849">
        <v>5640</v>
      </c>
      <c r="L2353" s="848" t="s">
        <v>9505</v>
      </c>
      <c r="M2353" s="849">
        <v>330</v>
      </c>
      <c r="N2353" s="849">
        <v>0</v>
      </c>
      <c r="O2353" s="849">
        <v>6100</v>
      </c>
      <c r="P2353" s="849">
        <v>151800</v>
      </c>
      <c r="Q2353" s="846" t="s">
        <v>6342</v>
      </c>
      <c r="R2353" s="846"/>
      <c r="S2353" s="849">
        <v>0</v>
      </c>
      <c r="T2353" s="849">
        <v>0</v>
      </c>
      <c r="U2353" s="849">
        <v>0</v>
      </c>
      <c r="V2353" s="849">
        <v>0</v>
      </c>
      <c r="W2353" s="849">
        <v>0</v>
      </c>
      <c r="X2353" s="849">
        <v>382888</v>
      </c>
      <c r="Y2353" s="849">
        <v>534688</v>
      </c>
      <c r="Z2353" s="850">
        <v>0.2873</v>
      </c>
    </row>
    <row r="2354" s="823" customFormat="1" ht="31.05" hidden="1" customHeight="1" outlineLevel="1" spans="1:26">
      <c r="A2354" s="846" t="s">
        <v>2191</v>
      </c>
      <c r="B2354" s="846" t="s">
        <v>7304</v>
      </c>
      <c r="C2354" s="846" t="s">
        <v>10943</v>
      </c>
      <c r="D2354" s="846" t="s">
        <v>9264</v>
      </c>
      <c r="E2354" s="847" t="s">
        <v>9495</v>
      </c>
      <c r="F2354" s="848" t="s">
        <v>9549</v>
      </c>
      <c r="G2354" s="846" t="s">
        <v>9446</v>
      </c>
      <c r="H2354" s="846" t="s">
        <v>7650</v>
      </c>
      <c r="I2354" s="849">
        <v>80850</v>
      </c>
      <c r="J2354" s="849">
        <v>165</v>
      </c>
      <c r="K2354" s="849">
        <v>5610</v>
      </c>
      <c r="L2354" s="848" t="s">
        <v>9505</v>
      </c>
      <c r="M2354" s="849">
        <v>165</v>
      </c>
      <c r="N2354" s="849">
        <v>0</v>
      </c>
      <c r="O2354" s="849">
        <v>6100</v>
      </c>
      <c r="P2354" s="849">
        <v>80850</v>
      </c>
      <c r="Q2354" s="846" t="s">
        <v>6342</v>
      </c>
      <c r="R2354" s="846"/>
      <c r="S2354" s="849">
        <v>0</v>
      </c>
      <c r="T2354" s="849">
        <v>0</v>
      </c>
      <c r="U2354" s="849">
        <v>0</v>
      </c>
      <c r="V2354" s="849">
        <v>0</v>
      </c>
      <c r="W2354" s="849">
        <v>0</v>
      </c>
      <c r="X2354" s="849">
        <v>92565</v>
      </c>
      <c r="Y2354" s="849">
        <v>173415</v>
      </c>
      <c r="Z2354" s="850">
        <v>0.1873</v>
      </c>
    </row>
    <row r="2355" s="823" customFormat="1" ht="31.05" hidden="1" customHeight="1" outlineLevel="1" spans="1:26">
      <c r="A2355" s="846" t="s">
        <v>2191</v>
      </c>
      <c r="B2355" s="846" t="s">
        <v>7304</v>
      </c>
      <c r="C2355" s="846" t="s">
        <v>10944</v>
      </c>
      <c r="D2355" s="846" t="s">
        <v>9147</v>
      </c>
      <c r="E2355" s="847" t="s">
        <v>9495</v>
      </c>
      <c r="F2355" s="848" t="s">
        <v>9549</v>
      </c>
      <c r="G2355" s="846" t="s">
        <v>9446</v>
      </c>
      <c r="H2355" s="846" t="s">
        <v>7650</v>
      </c>
      <c r="I2355" s="849">
        <v>523479</v>
      </c>
      <c r="J2355" s="849">
        <v>957</v>
      </c>
      <c r="K2355" s="849">
        <v>5553</v>
      </c>
      <c r="L2355" s="848" t="s">
        <v>9505</v>
      </c>
      <c r="M2355" s="849">
        <v>957</v>
      </c>
      <c r="N2355" s="849">
        <v>0</v>
      </c>
      <c r="O2355" s="849">
        <v>6100</v>
      </c>
      <c r="P2355" s="849">
        <v>523479</v>
      </c>
      <c r="Q2355" s="846" t="s">
        <v>6342</v>
      </c>
      <c r="R2355" s="846"/>
      <c r="S2355" s="849">
        <v>0</v>
      </c>
      <c r="T2355" s="849">
        <v>0</v>
      </c>
      <c r="U2355" s="849">
        <v>0</v>
      </c>
      <c r="V2355" s="849">
        <v>0</v>
      </c>
      <c r="W2355" s="849">
        <v>0</v>
      </c>
      <c r="X2355" s="849">
        <v>1417125.6</v>
      </c>
      <c r="Y2355" s="849">
        <v>1940604.6</v>
      </c>
      <c r="Z2355" s="850">
        <v>0.3652</v>
      </c>
    </row>
    <row r="2356" s="823" customFormat="1" ht="31.05" hidden="1" customHeight="1" outlineLevel="1" spans="1:26">
      <c r="A2356" s="846" t="s">
        <v>2191</v>
      </c>
      <c r="B2356" s="846" t="s">
        <v>7304</v>
      </c>
      <c r="C2356" s="846" t="s">
        <v>10945</v>
      </c>
      <c r="D2356" s="846" t="s">
        <v>9324</v>
      </c>
      <c r="E2356" s="847" t="s">
        <v>9495</v>
      </c>
      <c r="F2356" s="848" t="s">
        <v>9549</v>
      </c>
      <c r="G2356" s="846" t="s">
        <v>9446</v>
      </c>
      <c r="H2356" s="846" t="s">
        <v>7650</v>
      </c>
      <c r="I2356" s="849">
        <v>84150</v>
      </c>
      <c r="J2356" s="849">
        <v>165</v>
      </c>
      <c r="K2356" s="849">
        <v>5590</v>
      </c>
      <c r="L2356" s="848" t="s">
        <v>9505</v>
      </c>
      <c r="M2356" s="849">
        <v>165</v>
      </c>
      <c r="N2356" s="849">
        <v>0</v>
      </c>
      <c r="O2356" s="849">
        <v>6100</v>
      </c>
      <c r="P2356" s="849">
        <v>84150</v>
      </c>
      <c r="Q2356" s="846" t="s">
        <v>6342</v>
      </c>
      <c r="R2356" s="846"/>
      <c r="S2356" s="849">
        <v>0</v>
      </c>
      <c r="T2356" s="849">
        <v>0</v>
      </c>
      <c r="U2356" s="849">
        <v>0</v>
      </c>
      <c r="V2356" s="849">
        <v>0</v>
      </c>
      <c r="W2356" s="849">
        <v>0</v>
      </c>
      <c r="X2356" s="849">
        <v>92235</v>
      </c>
      <c r="Y2356" s="849">
        <v>176385</v>
      </c>
      <c r="Z2356" s="850">
        <v>0.1912</v>
      </c>
    </row>
    <row r="2357" s="823" customFormat="1" ht="31.05" hidden="1" customHeight="1" outlineLevel="1" spans="1:26">
      <c r="A2357" s="846" t="s">
        <v>2191</v>
      </c>
      <c r="B2357" s="846" t="s">
        <v>7304</v>
      </c>
      <c r="C2357" s="846" t="s">
        <v>10946</v>
      </c>
      <c r="D2357" s="846" t="s">
        <v>9263</v>
      </c>
      <c r="E2357" s="847" t="s">
        <v>9495</v>
      </c>
      <c r="F2357" s="848" t="s">
        <v>9621</v>
      </c>
      <c r="G2357" s="846" t="s">
        <v>9446</v>
      </c>
      <c r="H2357" s="846" t="s">
        <v>7650</v>
      </c>
      <c r="I2357" s="849">
        <v>216480</v>
      </c>
      <c r="J2357" s="849">
        <v>330</v>
      </c>
      <c r="K2357" s="849">
        <v>5444</v>
      </c>
      <c r="L2357" s="848" t="s">
        <v>9681</v>
      </c>
      <c r="M2357" s="849">
        <v>330</v>
      </c>
      <c r="N2357" s="849">
        <v>0</v>
      </c>
      <c r="O2357" s="849">
        <v>6100</v>
      </c>
      <c r="P2357" s="849">
        <v>216480</v>
      </c>
      <c r="Q2357" s="846" t="s">
        <v>6342</v>
      </c>
      <c r="R2357" s="846"/>
      <c r="S2357" s="849">
        <v>0</v>
      </c>
      <c r="T2357" s="849">
        <v>0</v>
      </c>
      <c r="U2357" s="849">
        <v>0</v>
      </c>
      <c r="V2357" s="849">
        <v>0</v>
      </c>
      <c r="W2357" s="849">
        <v>0</v>
      </c>
      <c r="X2357" s="849">
        <v>715638</v>
      </c>
      <c r="Y2357" s="849">
        <v>932118</v>
      </c>
      <c r="Z2357" s="850">
        <v>0.5188</v>
      </c>
    </row>
    <row r="2358" s="823" customFormat="1" ht="31.05" hidden="1" customHeight="1" outlineLevel="1" spans="1:26">
      <c r="A2358" s="846" t="s">
        <v>2191</v>
      </c>
      <c r="B2358" s="846" t="s">
        <v>7304</v>
      </c>
      <c r="C2358" s="846" t="s">
        <v>10947</v>
      </c>
      <c r="D2358" s="846" t="s">
        <v>9147</v>
      </c>
      <c r="E2358" s="847" t="s">
        <v>9495</v>
      </c>
      <c r="F2358" s="848" t="s">
        <v>9621</v>
      </c>
      <c r="G2358" s="846" t="s">
        <v>9446</v>
      </c>
      <c r="H2358" s="846" t="s">
        <v>7650</v>
      </c>
      <c r="I2358" s="849">
        <v>93626.5</v>
      </c>
      <c r="J2358" s="849">
        <v>159.5</v>
      </c>
      <c r="K2358" s="849">
        <v>5513</v>
      </c>
      <c r="L2358" s="848" t="s">
        <v>9505</v>
      </c>
      <c r="M2358" s="849">
        <v>159.5</v>
      </c>
      <c r="N2358" s="849">
        <v>0</v>
      </c>
      <c r="O2358" s="849">
        <v>6100</v>
      </c>
      <c r="P2358" s="849">
        <v>93626.5</v>
      </c>
      <c r="Q2358" s="846" t="s">
        <v>6342</v>
      </c>
      <c r="R2358" s="846"/>
      <c r="S2358" s="849">
        <v>0</v>
      </c>
      <c r="T2358" s="849">
        <v>0</v>
      </c>
      <c r="U2358" s="849">
        <v>0</v>
      </c>
      <c r="V2358" s="849">
        <v>0</v>
      </c>
      <c r="W2358" s="849">
        <v>0</v>
      </c>
      <c r="X2358" s="849">
        <v>621906.45</v>
      </c>
      <c r="Y2358" s="849">
        <v>715532.95</v>
      </c>
      <c r="Z2358" s="850">
        <v>0.8137</v>
      </c>
    </row>
    <row r="2359" s="823" customFormat="1" ht="31.05" hidden="1" customHeight="1" outlineLevel="1" spans="1:26">
      <c r="A2359" s="846" t="s">
        <v>2191</v>
      </c>
      <c r="B2359" s="846" t="s">
        <v>7304</v>
      </c>
      <c r="C2359" s="846" t="s">
        <v>10948</v>
      </c>
      <c r="D2359" s="846" t="s">
        <v>9309</v>
      </c>
      <c r="E2359" s="847" t="s">
        <v>9495</v>
      </c>
      <c r="F2359" s="848" t="s">
        <v>9560</v>
      </c>
      <c r="G2359" s="846" t="s">
        <v>9446</v>
      </c>
      <c r="H2359" s="846" t="s">
        <v>7650</v>
      </c>
      <c r="I2359" s="849">
        <v>67628</v>
      </c>
      <c r="J2359" s="849">
        <v>127.6</v>
      </c>
      <c r="K2359" s="849">
        <v>5570</v>
      </c>
      <c r="L2359" s="848" t="s">
        <v>9505</v>
      </c>
      <c r="M2359" s="849">
        <v>127.6</v>
      </c>
      <c r="N2359" s="849">
        <v>0</v>
      </c>
      <c r="O2359" s="849">
        <v>6100</v>
      </c>
      <c r="P2359" s="849">
        <v>67628</v>
      </c>
      <c r="Q2359" s="846" t="s">
        <v>6342</v>
      </c>
      <c r="R2359" s="846"/>
      <c r="S2359" s="849">
        <v>0</v>
      </c>
      <c r="T2359" s="849">
        <v>0</v>
      </c>
      <c r="U2359" s="849">
        <v>0</v>
      </c>
      <c r="V2359" s="849">
        <v>0</v>
      </c>
      <c r="W2359" s="849">
        <v>0</v>
      </c>
      <c r="X2359" s="849">
        <v>423502.2</v>
      </c>
      <c r="Y2359" s="849">
        <v>491130.2</v>
      </c>
      <c r="Z2359" s="850">
        <v>0.691</v>
      </c>
    </row>
    <row r="2360" s="823" customFormat="1" ht="31.05" hidden="1" customHeight="1" outlineLevel="1" spans="1:26">
      <c r="A2360" s="846" t="s">
        <v>2191</v>
      </c>
      <c r="B2360" s="846" t="s">
        <v>7304</v>
      </c>
      <c r="C2360" s="846" t="s">
        <v>10949</v>
      </c>
      <c r="D2360" s="846" t="s">
        <v>9147</v>
      </c>
      <c r="E2360" s="847" t="s">
        <v>9495</v>
      </c>
      <c r="F2360" s="848" t="s">
        <v>9560</v>
      </c>
      <c r="G2360" s="846" t="s">
        <v>9446</v>
      </c>
      <c r="H2360" s="846" t="s">
        <v>7650</v>
      </c>
      <c r="I2360" s="849">
        <v>36696</v>
      </c>
      <c r="J2360" s="849">
        <v>66</v>
      </c>
      <c r="K2360" s="849">
        <v>5544</v>
      </c>
      <c r="L2360" s="848" t="s">
        <v>9505</v>
      </c>
      <c r="M2360" s="849">
        <v>66</v>
      </c>
      <c r="N2360" s="849">
        <v>0</v>
      </c>
      <c r="O2360" s="849">
        <v>6100</v>
      </c>
      <c r="P2360" s="849">
        <v>36696</v>
      </c>
      <c r="Q2360" s="846" t="s">
        <v>6342</v>
      </c>
      <c r="R2360" s="846"/>
      <c r="S2360" s="849">
        <v>0</v>
      </c>
      <c r="T2360" s="849">
        <v>0</v>
      </c>
      <c r="U2360" s="849">
        <v>0</v>
      </c>
      <c r="V2360" s="849">
        <v>0</v>
      </c>
      <c r="W2360" s="849">
        <v>0</v>
      </c>
      <c r="X2360" s="849">
        <v>220367.4</v>
      </c>
      <c r="Y2360" s="849">
        <v>257063.4</v>
      </c>
      <c r="Z2360" s="850">
        <v>0.7025</v>
      </c>
    </row>
    <row r="2361" s="823" customFormat="1" ht="31.05" hidden="1" customHeight="1" outlineLevel="1" spans="1:26">
      <c r="A2361" s="846" t="s">
        <v>2191</v>
      </c>
      <c r="B2361" s="846" t="s">
        <v>7304</v>
      </c>
      <c r="C2361" s="846" t="s">
        <v>10950</v>
      </c>
      <c r="D2361" s="846" t="s">
        <v>9305</v>
      </c>
      <c r="E2361" s="847" t="s">
        <v>9495</v>
      </c>
      <c r="F2361" s="848" t="s">
        <v>9642</v>
      </c>
      <c r="G2361" s="846" t="s">
        <v>9446</v>
      </c>
      <c r="H2361" s="846" t="s">
        <v>7650</v>
      </c>
      <c r="I2361" s="849">
        <v>50721</v>
      </c>
      <c r="J2361" s="849">
        <v>95.7</v>
      </c>
      <c r="K2361" s="849">
        <v>5570</v>
      </c>
      <c r="L2361" s="848" t="s">
        <v>9964</v>
      </c>
      <c r="M2361" s="849">
        <v>95.7</v>
      </c>
      <c r="N2361" s="849">
        <v>0</v>
      </c>
      <c r="O2361" s="849">
        <v>6100</v>
      </c>
      <c r="P2361" s="849">
        <v>50721</v>
      </c>
      <c r="Q2361" s="846" t="s">
        <v>6342</v>
      </c>
      <c r="R2361" s="846"/>
      <c r="S2361" s="849">
        <v>0</v>
      </c>
      <c r="T2361" s="849">
        <v>0</v>
      </c>
      <c r="U2361" s="849">
        <v>0</v>
      </c>
      <c r="V2361" s="849">
        <v>0</v>
      </c>
      <c r="W2361" s="849">
        <v>0</v>
      </c>
      <c r="X2361" s="849">
        <v>53304.9</v>
      </c>
      <c r="Y2361" s="849">
        <v>104025.9</v>
      </c>
      <c r="Z2361" s="850">
        <v>0.1952</v>
      </c>
    </row>
    <row r="2362" s="823" customFormat="1" ht="31.05" hidden="1" customHeight="1" outlineLevel="1" spans="1:26">
      <c r="A2362" s="846" t="s">
        <v>2191</v>
      </c>
      <c r="B2362" s="846" t="s">
        <v>7304</v>
      </c>
      <c r="C2362" s="846" t="s">
        <v>10951</v>
      </c>
      <c r="D2362" s="846" t="s">
        <v>9304</v>
      </c>
      <c r="E2362" s="847" t="s">
        <v>9495</v>
      </c>
      <c r="F2362" s="848" t="s">
        <v>9642</v>
      </c>
      <c r="G2362" s="846" t="s">
        <v>9446</v>
      </c>
      <c r="H2362" s="846" t="s">
        <v>7650</v>
      </c>
      <c r="I2362" s="849">
        <v>134640</v>
      </c>
      <c r="J2362" s="849">
        <v>264</v>
      </c>
      <c r="K2362" s="849">
        <v>5590</v>
      </c>
      <c r="L2362" s="848" t="s">
        <v>9505</v>
      </c>
      <c r="M2362" s="849">
        <v>264</v>
      </c>
      <c r="N2362" s="849">
        <v>0</v>
      </c>
      <c r="O2362" s="849">
        <v>6100</v>
      </c>
      <c r="P2362" s="849">
        <v>134640</v>
      </c>
      <c r="Q2362" s="846" t="s">
        <v>6342</v>
      </c>
      <c r="R2362" s="846"/>
      <c r="S2362" s="849">
        <v>0</v>
      </c>
      <c r="T2362" s="849">
        <v>0</v>
      </c>
      <c r="U2362" s="849">
        <v>0</v>
      </c>
      <c r="V2362" s="849">
        <v>0</v>
      </c>
      <c r="W2362" s="849">
        <v>0</v>
      </c>
      <c r="X2362" s="849">
        <v>1259346</v>
      </c>
      <c r="Y2362" s="849">
        <v>1393986</v>
      </c>
      <c r="Z2362" s="850">
        <v>0.9446</v>
      </c>
    </row>
    <row r="2363" s="823" customFormat="1" ht="31.05" hidden="1" customHeight="1" outlineLevel="1" spans="1:26">
      <c r="A2363" s="846" t="s">
        <v>2191</v>
      </c>
      <c r="B2363" s="846" t="s">
        <v>7304</v>
      </c>
      <c r="C2363" s="846" t="s">
        <v>10952</v>
      </c>
      <c r="D2363" s="846" t="s">
        <v>9305</v>
      </c>
      <c r="E2363" s="847" t="s">
        <v>9495</v>
      </c>
      <c r="F2363" s="848" t="s">
        <v>9636</v>
      </c>
      <c r="G2363" s="846" t="s">
        <v>9446</v>
      </c>
      <c r="H2363" s="846" t="s">
        <v>7650</v>
      </c>
      <c r="I2363" s="849">
        <v>84535</v>
      </c>
      <c r="J2363" s="849">
        <v>159.5</v>
      </c>
      <c r="K2363" s="849">
        <v>5570</v>
      </c>
      <c r="L2363" s="848" t="s">
        <v>10953</v>
      </c>
      <c r="M2363" s="849">
        <v>159.5</v>
      </c>
      <c r="N2363" s="849">
        <v>0</v>
      </c>
      <c r="O2363" s="849">
        <v>6100</v>
      </c>
      <c r="P2363" s="849">
        <v>84535</v>
      </c>
      <c r="Q2363" s="846" t="s">
        <v>6342</v>
      </c>
      <c r="R2363" s="846"/>
      <c r="S2363" s="849">
        <v>0</v>
      </c>
      <c r="T2363" s="849">
        <v>0</v>
      </c>
      <c r="U2363" s="849">
        <v>0</v>
      </c>
      <c r="V2363" s="849">
        <v>0</v>
      </c>
      <c r="W2363" s="849">
        <v>0</v>
      </c>
      <c r="X2363" s="849">
        <v>88841.5</v>
      </c>
      <c r="Y2363" s="849">
        <v>173376.5</v>
      </c>
      <c r="Z2363" s="850">
        <v>0.1952</v>
      </c>
    </row>
    <row r="2364" s="823" customFormat="1" ht="31.05" hidden="1" customHeight="1" outlineLevel="1" spans="1:26">
      <c r="A2364" s="846" t="s">
        <v>2191</v>
      </c>
      <c r="B2364" s="846" t="s">
        <v>8447</v>
      </c>
      <c r="C2364" s="846" t="s">
        <v>10954</v>
      </c>
      <c r="D2364" s="846" t="s">
        <v>9334</v>
      </c>
      <c r="E2364" s="847" t="s">
        <v>9495</v>
      </c>
      <c r="F2364" s="848" t="s">
        <v>9632</v>
      </c>
      <c r="G2364" s="846" t="s">
        <v>9446</v>
      </c>
      <c r="H2364" s="846" t="s">
        <v>7650</v>
      </c>
      <c r="I2364" s="849">
        <v>183600</v>
      </c>
      <c r="J2364" s="849">
        <v>360</v>
      </c>
      <c r="K2364" s="849">
        <v>5520</v>
      </c>
      <c r="L2364" s="848" t="s">
        <v>9535</v>
      </c>
      <c r="M2364" s="849">
        <v>360</v>
      </c>
      <c r="N2364" s="849">
        <v>0</v>
      </c>
      <c r="O2364" s="849">
        <v>6030</v>
      </c>
      <c r="P2364" s="849">
        <v>183600</v>
      </c>
      <c r="Q2364" s="846" t="s">
        <v>6342</v>
      </c>
      <c r="R2364" s="846"/>
      <c r="S2364" s="849">
        <v>0</v>
      </c>
      <c r="T2364" s="849">
        <v>0</v>
      </c>
      <c r="U2364" s="849">
        <v>0</v>
      </c>
      <c r="V2364" s="849">
        <v>0</v>
      </c>
      <c r="W2364" s="849">
        <v>0</v>
      </c>
      <c r="X2364" s="849">
        <v>395640</v>
      </c>
      <c r="Y2364" s="849">
        <v>579240</v>
      </c>
      <c r="Z2364" s="850">
        <v>0.2915</v>
      </c>
    </row>
    <row r="2365" s="823" customFormat="1" ht="31.05" hidden="1" customHeight="1" outlineLevel="1" spans="1:26">
      <c r="A2365" s="846" t="s">
        <v>2191</v>
      </c>
      <c r="B2365" s="846" t="s">
        <v>8447</v>
      </c>
      <c r="C2365" s="846" t="s">
        <v>10955</v>
      </c>
      <c r="D2365" s="846" t="s">
        <v>9334</v>
      </c>
      <c r="E2365" s="847" t="s">
        <v>9495</v>
      </c>
      <c r="F2365" s="848" t="s">
        <v>9730</v>
      </c>
      <c r="G2365" s="846" t="s">
        <v>9446</v>
      </c>
      <c r="H2365" s="846" t="s">
        <v>7650</v>
      </c>
      <c r="I2365" s="849">
        <v>367200</v>
      </c>
      <c r="J2365" s="849">
        <v>720</v>
      </c>
      <c r="K2365" s="849">
        <v>5520</v>
      </c>
      <c r="L2365" s="848" t="s">
        <v>9535</v>
      </c>
      <c r="M2365" s="849">
        <v>720</v>
      </c>
      <c r="N2365" s="849">
        <v>0</v>
      </c>
      <c r="O2365" s="849">
        <v>6030</v>
      </c>
      <c r="P2365" s="849">
        <v>367200</v>
      </c>
      <c r="Q2365" s="846" t="s">
        <v>6342</v>
      </c>
      <c r="R2365" s="846"/>
      <c r="S2365" s="849">
        <v>0</v>
      </c>
      <c r="T2365" s="849">
        <v>0</v>
      </c>
      <c r="U2365" s="849">
        <v>0</v>
      </c>
      <c r="V2365" s="849">
        <v>0</v>
      </c>
      <c r="W2365" s="849">
        <v>0</v>
      </c>
      <c r="X2365" s="849">
        <v>397440</v>
      </c>
      <c r="Y2365" s="849">
        <v>764640</v>
      </c>
      <c r="Z2365" s="850">
        <v>0.1924</v>
      </c>
    </row>
    <row r="2366" s="823" customFormat="1" ht="31.05" hidden="1" customHeight="1" outlineLevel="1" spans="1:26">
      <c r="A2366" s="846" t="s">
        <v>2191</v>
      </c>
      <c r="B2366" s="846" t="s">
        <v>8447</v>
      </c>
      <c r="C2366" s="846" t="s">
        <v>10956</v>
      </c>
      <c r="D2366" s="846" t="s">
        <v>9334</v>
      </c>
      <c r="E2366" s="847" t="s">
        <v>9495</v>
      </c>
      <c r="F2366" s="848" t="s">
        <v>9730</v>
      </c>
      <c r="G2366" s="846" t="s">
        <v>9446</v>
      </c>
      <c r="H2366" s="846" t="s">
        <v>7650</v>
      </c>
      <c r="I2366" s="849">
        <v>172800</v>
      </c>
      <c r="J2366" s="849">
        <v>360</v>
      </c>
      <c r="K2366" s="849">
        <v>5550</v>
      </c>
      <c r="L2366" s="848" t="s">
        <v>9535</v>
      </c>
      <c r="M2366" s="849">
        <v>360</v>
      </c>
      <c r="N2366" s="849">
        <v>0</v>
      </c>
      <c r="O2366" s="849">
        <v>6030</v>
      </c>
      <c r="P2366" s="849">
        <v>172800</v>
      </c>
      <c r="Q2366" s="846" t="s">
        <v>6342</v>
      </c>
      <c r="R2366" s="846"/>
      <c r="S2366" s="849">
        <v>0</v>
      </c>
      <c r="T2366" s="849">
        <v>0</v>
      </c>
      <c r="U2366" s="849">
        <v>0</v>
      </c>
      <c r="V2366" s="849">
        <v>0</v>
      </c>
      <c r="W2366" s="849">
        <v>0</v>
      </c>
      <c r="X2366" s="849">
        <v>1791357</v>
      </c>
      <c r="Y2366" s="849">
        <v>1964157</v>
      </c>
      <c r="Z2366" s="850">
        <v>0.9831</v>
      </c>
    </row>
    <row r="2367" s="823" customFormat="1" ht="31.05" hidden="1" customHeight="1" outlineLevel="1" spans="1:26">
      <c r="A2367" s="846" t="s">
        <v>2191</v>
      </c>
      <c r="B2367" s="846" t="s">
        <v>8447</v>
      </c>
      <c r="C2367" s="846" t="s">
        <v>10957</v>
      </c>
      <c r="D2367" s="846" t="s">
        <v>9334</v>
      </c>
      <c r="E2367" s="847" t="s">
        <v>9495</v>
      </c>
      <c r="F2367" s="848" t="s">
        <v>9690</v>
      </c>
      <c r="G2367" s="846" t="s">
        <v>9446</v>
      </c>
      <c r="H2367" s="846" t="s">
        <v>7650</v>
      </c>
      <c r="I2367" s="849">
        <v>205200</v>
      </c>
      <c r="J2367" s="849">
        <v>540</v>
      </c>
      <c r="K2367" s="849">
        <v>5650</v>
      </c>
      <c r="L2367" s="848" t="s">
        <v>9535</v>
      </c>
      <c r="M2367" s="849">
        <v>540</v>
      </c>
      <c r="N2367" s="849">
        <v>0</v>
      </c>
      <c r="O2367" s="849">
        <v>6030</v>
      </c>
      <c r="P2367" s="849">
        <v>205200</v>
      </c>
      <c r="Q2367" s="846" t="s">
        <v>6342</v>
      </c>
      <c r="R2367" s="846"/>
      <c r="S2367" s="849">
        <v>0</v>
      </c>
      <c r="T2367" s="849">
        <v>0</v>
      </c>
      <c r="U2367" s="849">
        <v>0</v>
      </c>
      <c r="V2367" s="849">
        <v>0</v>
      </c>
      <c r="W2367" s="849">
        <v>0</v>
      </c>
      <c r="X2367" s="849">
        <v>305100</v>
      </c>
      <c r="Y2367" s="849">
        <v>510300</v>
      </c>
      <c r="Z2367" s="850">
        <v>0.1673</v>
      </c>
    </row>
    <row r="2368" s="823" customFormat="1" ht="31.05" hidden="1" customHeight="1" outlineLevel="1" spans="1:26">
      <c r="A2368" s="846" t="s">
        <v>2191</v>
      </c>
      <c r="B2368" s="846" t="s">
        <v>8447</v>
      </c>
      <c r="C2368" s="846" t="s">
        <v>10958</v>
      </c>
      <c r="D2368" s="846" t="s">
        <v>9343</v>
      </c>
      <c r="E2368" s="847" t="s">
        <v>9495</v>
      </c>
      <c r="F2368" s="848" t="s">
        <v>9693</v>
      </c>
      <c r="G2368" s="846" t="s">
        <v>9446</v>
      </c>
      <c r="H2368" s="846" t="s">
        <v>7650</v>
      </c>
      <c r="I2368" s="849">
        <v>144585</v>
      </c>
      <c r="J2368" s="849">
        <v>357</v>
      </c>
      <c r="K2368" s="849">
        <v>5625</v>
      </c>
      <c r="L2368" s="848" t="s">
        <v>9627</v>
      </c>
      <c r="M2368" s="849">
        <v>357</v>
      </c>
      <c r="N2368" s="849">
        <v>0</v>
      </c>
      <c r="O2368" s="849">
        <v>6030</v>
      </c>
      <c r="P2368" s="849">
        <v>144585</v>
      </c>
      <c r="Q2368" s="846" t="s">
        <v>6342</v>
      </c>
      <c r="R2368" s="846"/>
      <c r="S2368" s="849">
        <v>0</v>
      </c>
      <c r="T2368" s="849">
        <v>0</v>
      </c>
      <c r="U2368" s="849">
        <v>0</v>
      </c>
      <c r="V2368" s="849">
        <v>0</v>
      </c>
      <c r="W2368" s="849">
        <v>0</v>
      </c>
      <c r="X2368" s="849">
        <v>200812.5</v>
      </c>
      <c r="Y2368" s="849">
        <v>345397.5</v>
      </c>
      <c r="Z2368" s="850">
        <v>0.172</v>
      </c>
    </row>
    <row r="2369" s="823" customFormat="1" ht="31.05" hidden="1" customHeight="1" outlineLevel="1" spans="1:26">
      <c r="A2369" s="846" t="s">
        <v>2191</v>
      </c>
      <c r="B2369" s="846" t="s">
        <v>8447</v>
      </c>
      <c r="C2369" s="846" t="s">
        <v>10959</v>
      </c>
      <c r="D2369" s="846" t="s">
        <v>9338</v>
      </c>
      <c r="E2369" s="847" t="s">
        <v>9495</v>
      </c>
      <c r="F2369" s="848" t="s">
        <v>9693</v>
      </c>
      <c r="G2369" s="846" t="s">
        <v>9446</v>
      </c>
      <c r="H2369" s="846" t="s">
        <v>7650</v>
      </c>
      <c r="I2369" s="849">
        <v>145530</v>
      </c>
      <c r="J2369" s="849">
        <v>346.5</v>
      </c>
      <c r="K2369" s="849">
        <v>5610</v>
      </c>
      <c r="L2369" s="848" t="s">
        <v>9681</v>
      </c>
      <c r="M2369" s="849">
        <v>346.5</v>
      </c>
      <c r="N2369" s="849">
        <v>0</v>
      </c>
      <c r="O2369" s="849">
        <v>6030</v>
      </c>
      <c r="P2369" s="849">
        <v>145530</v>
      </c>
      <c r="Q2369" s="846" t="s">
        <v>6342</v>
      </c>
      <c r="R2369" s="846"/>
      <c r="S2369" s="849">
        <v>0</v>
      </c>
      <c r="T2369" s="849">
        <v>0</v>
      </c>
      <c r="U2369" s="849">
        <v>0</v>
      </c>
      <c r="V2369" s="849">
        <v>0</v>
      </c>
      <c r="W2369" s="849">
        <v>0</v>
      </c>
      <c r="X2369" s="849">
        <v>1558773</v>
      </c>
      <c r="Y2369" s="849">
        <v>1704303</v>
      </c>
      <c r="Z2369" s="850">
        <v>0.8768</v>
      </c>
    </row>
    <row r="2370" s="823" customFormat="1" ht="31.05" hidden="1" customHeight="1" outlineLevel="1" spans="1:26">
      <c r="A2370" s="846" t="s">
        <v>2191</v>
      </c>
      <c r="B2370" s="846" t="s">
        <v>8447</v>
      </c>
      <c r="C2370" s="846" t="s">
        <v>10960</v>
      </c>
      <c r="D2370" s="846" t="s">
        <v>9325</v>
      </c>
      <c r="E2370" s="847" t="s">
        <v>9495</v>
      </c>
      <c r="F2370" s="848" t="s">
        <v>9699</v>
      </c>
      <c r="G2370" s="846" t="s">
        <v>9446</v>
      </c>
      <c r="H2370" s="846" t="s">
        <v>7650</v>
      </c>
      <c r="I2370" s="849">
        <v>83790</v>
      </c>
      <c r="J2370" s="849">
        <v>171</v>
      </c>
      <c r="K2370" s="849">
        <v>5540</v>
      </c>
      <c r="L2370" s="848" t="s">
        <v>9931</v>
      </c>
      <c r="M2370" s="849">
        <v>171</v>
      </c>
      <c r="N2370" s="849">
        <v>0</v>
      </c>
      <c r="O2370" s="849">
        <v>6030</v>
      </c>
      <c r="P2370" s="849">
        <v>83790</v>
      </c>
      <c r="Q2370" s="846" t="s">
        <v>6342</v>
      </c>
      <c r="R2370" s="846"/>
      <c r="S2370" s="849">
        <v>0</v>
      </c>
      <c r="T2370" s="849">
        <v>0</v>
      </c>
      <c r="U2370" s="849">
        <v>0</v>
      </c>
      <c r="V2370" s="849">
        <v>0</v>
      </c>
      <c r="W2370" s="849">
        <v>0</v>
      </c>
      <c r="X2370" s="849">
        <v>142101</v>
      </c>
      <c r="Y2370" s="849">
        <v>225891</v>
      </c>
      <c r="Z2370" s="850">
        <v>0.2384</v>
      </c>
    </row>
    <row r="2371" s="823" customFormat="1" ht="31.05" hidden="1" customHeight="1" outlineLevel="1" spans="1:26">
      <c r="A2371" s="846" t="s">
        <v>2191</v>
      </c>
      <c r="B2371" s="846" t="s">
        <v>8447</v>
      </c>
      <c r="C2371" s="846" t="s">
        <v>10961</v>
      </c>
      <c r="D2371" s="846" t="s">
        <v>9157</v>
      </c>
      <c r="E2371" s="847" t="s">
        <v>9495</v>
      </c>
      <c r="F2371" s="848" t="s">
        <v>9532</v>
      </c>
      <c r="G2371" s="846" t="s">
        <v>9446</v>
      </c>
      <c r="H2371" s="846" t="s">
        <v>7650</v>
      </c>
      <c r="I2371" s="849">
        <v>205000</v>
      </c>
      <c r="J2371" s="849">
        <v>500</v>
      </c>
      <c r="K2371" s="849">
        <v>5620</v>
      </c>
      <c r="L2371" s="848" t="s">
        <v>9535</v>
      </c>
      <c r="M2371" s="849">
        <v>500</v>
      </c>
      <c r="N2371" s="849">
        <v>0</v>
      </c>
      <c r="O2371" s="849">
        <v>6030</v>
      </c>
      <c r="P2371" s="849">
        <v>205000</v>
      </c>
      <c r="Q2371" s="846" t="s">
        <v>6342</v>
      </c>
      <c r="R2371" s="846"/>
      <c r="S2371" s="849">
        <v>0</v>
      </c>
      <c r="T2371" s="849">
        <v>0</v>
      </c>
      <c r="U2371" s="849">
        <v>0</v>
      </c>
      <c r="V2371" s="849">
        <v>0</v>
      </c>
      <c r="W2371" s="849">
        <v>0</v>
      </c>
      <c r="X2371" s="849">
        <v>2332300</v>
      </c>
      <c r="Y2371" s="849">
        <v>2537300</v>
      </c>
      <c r="Z2371" s="850">
        <v>0.903</v>
      </c>
    </row>
    <row r="2372" s="823" customFormat="1" ht="31.05" hidden="1" customHeight="1" outlineLevel="1" spans="1:26">
      <c r="A2372" s="846" t="s">
        <v>2191</v>
      </c>
      <c r="B2372" s="846" t="s">
        <v>8447</v>
      </c>
      <c r="C2372" s="846" t="s">
        <v>10962</v>
      </c>
      <c r="D2372" s="846" t="s">
        <v>9339</v>
      </c>
      <c r="E2372" s="847" t="s">
        <v>9495</v>
      </c>
      <c r="F2372" s="848" t="s">
        <v>9532</v>
      </c>
      <c r="G2372" s="846" t="s">
        <v>9446</v>
      </c>
      <c r="H2372" s="846" t="s">
        <v>7650</v>
      </c>
      <c r="I2372" s="849">
        <v>90630</v>
      </c>
      <c r="J2372" s="849">
        <v>171</v>
      </c>
      <c r="K2372" s="849">
        <v>5500</v>
      </c>
      <c r="L2372" s="848" t="s">
        <v>9535</v>
      </c>
      <c r="M2372" s="849">
        <v>171</v>
      </c>
      <c r="N2372" s="849">
        <v>0</v>
      </c>
      <c r="O2372" s="849">
        <v>6030</v>
      </c>
      <c r="P2372" s="849">
        <v>90630</v>
      </c>
      <c r="Q2372" s="846" t="s">
        <v>6342</v>
      </c>
      <c r="R2372" s="846"/>
      <c r="S2372" s="849">
        <v>0</v>
      </c>
      <c r="T2372" s="849">
        <v>0</v>
      </c>
      <c r="U2372" s="849">
        <v>0</v>
      </c>
      <c r="V2372" s="849">
        <v>0</v>
      </c>
      <c r="W2372" s="849">
        <v>0</v>
      </c>
      <c r="X2372" s="849">
        <v>371250</v>
      </c>
      <c r="Y2372" s="849">
        <v>461880</v>
      </c>
      <c r="Z2372" s="850">
        <v>0.4911</v>
      </c>
    </row>
    <row r="2373" s="823" customFormat="1" ht="31.05" hidden="1" customHeight="1" outlineLevel="1" spans="1:26">
      <c r="A2373" s="846" t="s">
        <v>2191</v>
      </c>
      <c r="B2373" s="846" t="s">
        <v>8447</v>
      </c>
      <c r="C2373" s="846" t="s">
        <v>10963</v>
      </c>
      <c r="D2373" s="846" t="s">
        <v>9330</v>
      </c>
      <c r="E2373" s="847" t="s">
        <v>9495</v>
      </c>
      <c r="F2373" s="848" t="s">
        <v>8187</v>
      </c>
      <c r="G2373" s="846" t="s">
        <v>9446</v>
      </c>
      <c r="H2373" s="846" t="s">
        <v>7650</v>
      </c>
      <c r="I2373" s="849">
        <v>452790</v>
      </c>
      <c r="J2373" s="849">
        <v>1053</v>
      </c>
      <c r="K2373" s="849">
        <v>5600</v>
      </c>
      <c r="L2373" s="848" t="s">
        <v>9681</v>
      </c>
      <c r="M2373" s="849">
        <v>1053</v>
      </c>
      <c r="N2373" s="849">
        <v>0</v>
      </c>
      <c r="O2373" s="849">
        <v>6030</v>
      </c>
      <c r="P2373" s="849">
        <v>452790</v>
      </c>
      <c r="Q2373" s="846" t="s">
        <v>6342</v>
      </c>
      <c r="R2373" s="846"/>
      <c r="S2373" s="849">
        <v>0</v>
      </c>
      <c r="T2373" s="849">
        <v>0</v>
      </c>
      <c r="U2373" s="849">
        <v>0</v>
      </c>
      <c r="V2373" s="849">
        <v>0</v>
      </c>
      <c r="W2373" s="849">
        <v>0</v>
      </c>
      <c r="X2373" s="849">
        <v>3538080</v>
      </c>
      <c r="Y2373" s="849">
        <v>3990870</v>
      </c>
      <c r="Z2373" s="850">
        <v>0.6768</v>
      </c>
    </row>
    <row r="2374" s="823" customFormat="1" ht="31.05" hidden="1" customHeight="1" outlineLevel="1" spans="1:26">
      <c r="A2374" s="846" t="s">
        <v>2191</v>
      </c>
      <c r="B2374" s="846" t="s">
        <v>8447</v>
      </c>
      <c r="C2374" s="846" t="s">
        <v>10964</v>
      </c>
      <c r="D2374" s="846" t="s">
        <v>9174</v>
      </c>
      <c r="E2374" s="847" t="s">
        <v>9495</v>
      </c>
      <c r="F2374" s="848" t="s">
        <v>8187</v>
      </c>
      <c r="G2374" s="846" t="s">
        <v>9446</v>
      </c>
      <c r="H2374" s="846" t="s">
        <v>7650</v>
      </c>
      <c r="I2374" s="849">
        <v>196940</v>
      </c>
      <c r="J2374" s="849">
        <v>458</v>
      </c>
      <c r="K2374" s="849">
        <v>5600</v>
      </c>
      <c r="L2374" s="848" t="s">
        <v>8004</v>
      </c>
      <c r="M2374" s="849">
        <v>458</v>
      </c>
      <c r="N2374" s="849">
        <v>0</v>
      </c>
      <c r="O2374" s="849">
        <v>6030</v>
      </c>
      <c r="P2374" s="849">
        <v>196940</v>
      </c>
      <c r="Q2374" s="846" t="s">
        <v>6342</v>
      </c>
      <c r="R2374" s="846"/>
      <c r="S2374" s="849">
        <v>0</v>
      </c>
      <c r="T2374" s="849">
        <v>0</v>
      </c>
      <c r="U2374" s="849">
        <v>0</v>
      </c>
      <c r="V2374" s="849">
        <v>0</v>
      </c>
      <c r="W2374" s="849">
        <v>0</v>
      </c>
      <c r="X2374" s="849">
        <v>1057280</v>
      </c>
      <c r="Y2374" s="849">
        <v>1254220</v>
      </c>
      <c r="Z2374" s="850">
        <v>0.489</v>
      </c>
    </row>
    <row r="2375" s="823" customFormat="1" ht="31.05" hidden="1" customHeight="1" outlineLevel="1" spans="1:26">
      <c r="A2375" s="846" t="s">
        <v>2191</v>
      </c>
      <c r="B2375" s="846" t="s">
        <v>8447</v>
      </c>
      <c r="C2375" s="846" t="s">
        <v>10965</v>
      </c>
      <c r="D2375" s="846" t="s">
        <v>8446</v>
      </c>
      <c r="E2375" s="847" t="s">
        <v>9495</v>
      </c>
      <c r="F2375" s="848" t="s">
        <v>8187</v>
      </c>
      <c r="G2375" s="846" t="s">
        <v>9446</v>
      </c>
      <c r="H2375" s="846" t="s">
        <v>7650</v>
      </c>
      <c r="I2375" s="849">
        <v>150500</v>
      </c>
      <c r="J2375" s="849">
        <v>350</v>
      </c>
      <c r="K2375" s="849">
        <v>5600</v>
      </c>
      <c r="L2375" s="848" t="s">
        <v>9709</v>
      </c>
      <c r="M2375" s="849">
        <v>350</v>
      </c>
      <c r="N2375" s="849">
        <v>0</v>
      </c>
      <c r="O2375" s="849">
        <v>6030</v>
      </c>
      <c r="P2375" s="849">
        <v>150500</v>
      </c>
      <c r="Q2375" s="846" t="s">
        <v>6342</v>
      </c>
      <c r="R2375" s="846"/>
      <c r="S2375" s="849">
        <v>0</v>
      </c>
      <c r="T2375" s="849">
        <v>0</v>
      </c>
      <c r="U2375" s="849">
        <v>0</v>
      </c>
      <c r="V2375" s="849">
        <v>0</v>
      </c>
      <c r="W2375" s="849">
        <v>0</v>
      </c>
      <c r="X2375" s="849">
        <v>980000</v>
      </c>
      <c r="Y2375" s="849">
        <v>1130500</v>
      </c>
      <c r="Z2375" s="850">
        <v>0.5768</v>
      </c>
    </row>
    <row r="2376" s="823" customFormat="1" ht="31.05" hidden="1" customHeight="1" outlineLevel="1" spans="1:26">
      <c r="A2376" s="846" t="s">
        <v>2191</v>
      </c>
      <c r="B2376" s="846" t="s">
        <v>8447</v>
      </c>
      <c r="C2376" s="846" t="s">
        <v>10966</v>
      </c>
      <c r="D2376" s="846" t="s">
        <v>9301</v>
      </c>
      <c r="E2376" s="847" t="s">
        <v>9495</v>
      </c>
      <c r="F2376" s="848" t="s">
        <v>8079</v>
      </c>
      <c r="G2376" s="846" t="s">
        <v>9446</v>
      </c>
      <c r="H2376" s="846" t="s">
        <v>7650</v>
      </c>
      <c r="I2376" s="849">
        <v>136800</v>
      </c>
      <c r="J2376" s="849">
        <v>547.2</v>
      </c>
      <c r="K2376" s="849">
        <v>5780</v>
      </c>
      <c r="L2376" s="848" t="s">
        <v>10416</v>
      </c>
      <c r="M2376" s="849">
        <v>547.2</v>
      </c>
      <c r="N2376" s="849">
        <v>0</v>
      </c>
      <c r="O2376" s="849">
        <v>6030</v>
      </c>
      <c r="P2376" s="849">
        <v>136800</v>
      </c>
      <c r="Q2376" s="846" t="s">
        <v>6342</v>
      </c>
      <c r="R2376" s="846"/>
      <c r="S2376" s="849">
        <v>0</v>
      </c>
      <c r="T2376" s="849">
        <v>0</v>
      </c>
      <c r="U2376" s="849">
        <v>0</v>
      </c>
      <c r="V2376" s="849">
        <v>0</v>
      </c>
      <c r="W2376" s="849">
        <v>0</v>
      </c>
      <c r="X2376" s="849">
        <v>867619.8</v>
      </c>
      <c r="Y2376" s="849">
        <v>1004419.8</v>
      </c>
      <c r="Z2376" s="850">
        <v>0.3176</v>
      </c>
    </row>
    <row r="2377" s="823" customFormat="1" ht="31.05" hidden="1" customHeight="1" outlineLevel="1" spans="1:26">
      <c r="A2377" s="846" t="s">
        <v>2191</v>
      </c>
      <c r="B2377" s="846" t="s">
        <v>8447</v>
      </c>
      <c r="C2377" s="846" t="s">
        <v>10967</v>
      </c>
      <c r="D2377" s="846" t="s">
        <v>9338</v>
      </c>
      <c r="E2377" s="847" t="s">
        <v>9495</v>
      </c>
      <c r="F2377" s="848" t="s">
        <v>8079</v>
      </c>
      <c r="G2377" s="846" t="s">
        <v>9446</v>
      </c>
      <c r="H2377" s="846" t="s">
        <v>7650</v>
      </c>
      <c r="I2377" s="849">
        <v>112200</v>
      </c>
      <c r="J2377" s="849">
        <v>340</v>
      </c>
      <c r="K2377" s="849">
        <v>5700</v>
      </c>
      <c r="L2377" s="848" t="s">
        <v>9681</v>
      </c>
      <c r="M2377" s="849">
        <v>340</v>
      </c>
      <c r="N2377" s="849">
        <v>0</v>
      </c>
      <c r="O2377" s="849">
        <v>6030</v>
      </c>
      <c r="P2377" s="849">
        <v>112200</v>
      </c>
      <c r="Q2377" s="846" t="s">
        <v>6342</v>
      </c>
      <c r="R2377" s="846"/>
      <c r="S2377" s="849">
        <v>0</v>
      </c>
      <c r="T2377" s="849">
        <v>0</v>
      </c>
      <c r="U2377" s="849">
        <v>0</v>
      </c>
      <c r="V2377" s="849">
        <v>0</v>
      </c>
      <c r="W2377" s="849">
        <v>0</v>
      </c>
      <c r="X2377" s="849">
        <v>1390000</v>
      </c>
      <c r="Y2377" s="849">
        <v>1502200</v>
      </c>
      <c r="Z2377" s="850">
        <v>0.7751</v>
      </c>
    </row>
    <row r="2378" s="823" customFormat="1" ht="31.05" hidden="1" customHeight="1" outlineLevel="1" spans="1:26">
      <c r="A2378" s="846" t="s">
        <v>2191</v>
      </c>
      <c r="B2378" s="846" t="s">
        <v>8447</v>
      </c>
      <c r="C2378" s="846" t="s">
        <v>10968</v>
      </c>
      <c r="D2378" s="846" t="s">
        <v>9344</v>
      </c>
      <c r="E2378" s="847" t="s">
        <v>9495</v>
      </c>
      <c r="F2378" s="848" t="s">
        <v>8079</v>
      </c>
      <c r="G2378" s="846" t="s">
        <v>9446</v>
      </c>
      <c r="H2378" s="846" t="s">
        <v>7650</v>
      </c>
      <c r="I2378" s="849">
        <v>122400</v>
      </c>
      <c r="J2378" s="849">
        <v>360</v>
      </c>
      <c r="K2378" s="849">
        <v>5690</v>
      </c>
      <c r="L2378" s="848" t="s">
        <v>9535</v>
      </c>
      <c r="M2378" s="849">
        <v>360</v>
      </c>
      <c r="N2378" s="849">
        <v>0</v>
      </c>
      <c r="O2378" s="849">
        <v>6030</v>
      </c>
      <c r="P2378" s="849">
        <v>122400</v>
      </c>
      <c r="Q2378" s="846" t="s">
        <v>6342</v>
      </c>
      <c r="R2378" s="846"/>
      <c r="S2378" s="849">
        <v>0</v>
      </c>
      <c r="T2378" s="849">
        <v>0</v>
      </c>
      <c r="U2378" s="849">
        <v>0</v>
      </c>
      <c r="V2378" s="849">
        <v>0</v>
      </c>
      <c r="W2378" s="849">
        <v>0</v>
      </c>
      <c r="X2378" s="849">
        <v>1000000</v>
      </c>
      <c r="Y2378" s="849">
        <v>1122400</v>
      </c>
      <c r="Z2378" s="850">
        <v>0.5479</v>
      </c>
    </row>
    <row r="2379" s="823" customFormat="1" ht="31.05" hidden="1" customHeight="1" outlineLevel="1" spans="1:26">
      <c r="A2379" s="846" t="s">
        <v>2191</v>
      </c>
      <c r="B2379" s="846" t="s">
        <v>8447</v>
      </c>
      <c r="C2379" s="846" t="s">
        <v>10969</v>
      </c>
      <c r="D2379" s="846" t="s">
        <v>9336</v>
      </c>
      <c r="E2379" s="847" t="s">
        <v>9495</v>
      </c>
      <c r="F2379" s="848" t="s">
        <v>9728</v>
      </c>
      <c r="G2379" s="846" t="s">
        <v>9446</v>
      </c>
      <c r="H2379" s="846" t="s">
        <v>7650</v>
      </c>
      <c r="I2379" s="849">
        <v>669600</v>
      </c>
      <c r="J2379" s="849">
        <v>2160</v>
      </c>
      <c r="K2379" s="849">
        <v>5720</v>
      </c>
      <c r="L2379" s="848" t="s">
        <v>9709</v>
      </c>
      <c r="M2379" s="849">
        <v>2160</v>
      </c>
      <c r="N2379" s="849">
        <v>0</v>
      </c>
      <c r="O2379" s="849">
        <v>6030</v>
      </c>
      <c r="P2379" s="849">
        <v>669600</v>
      </c>
      <c r="Q2379" s="846" t="s">
        <v>6342</v>
      </c>
      <c r="R2379" s="846"/>
      <c r="S2379" s="849">
        <v>0</v>
      </c>
      <c r="T2379" s="849">
        <v>0</v>
      </c>
      <c r="U2379" s="849">
        <v>0</v>
      </c>
      <c r="V2379" s="849">
        <v>0</v>
      </c>
      <c r="W2379" s="849">
        <v>0</v>
      </c>
      <c r="X2379" s="849">
        <v>1250000</v>
      </c>
      <c r="Y2379" s="849">
        <v>1919600</v>
      </c>
      <c r="Z2379" s="850">
        <v>0.1554</v>
      </c>
    </row>
    <row r="2380" s="823" customFormat="1" ht="31.05" hidden="1" customHeight="1" outlineLevel="1" spans="1:26">
      <c r="A2380" s="846" t="s">
        <v>2191</v>
      </c>
      <c r="B2380" s="846" t="s">
        <v>8447</v>
      </c>
      <c r="C2380" s="846" t="s">
        <v>10970</v>
      </c>
      <c r="D2380" s="846" t="s">
        <v>9326</v>
      </c>
      <c r="E2380" s="847" t="s">
        <v>9495</v>
      </c>
      <c r="F2380" s="848" t="s">
        <v>9728</v>
      </c>
      <c r="G2380" s="846" t="s">
        <v>9446</v>
      </c>
      <c r="H2380" s="846" t="s">
        <v>7650</v>
      </c>
      <c r="I2380" s="849">
        <v>302400</v>
      </c>
      <c r="J2380" s="849">
        <v>1008</v>
      </c>
      <c r="K2380" s="849">
        <v>5730</v>
      </c>
      <c r="L2380" s="848" t="s">
        <v>9681</v>
      </c>
      <c r="M2380" s="849">
        <v>1008</v>
      </c>
      <c r="N2380" s="849">
        <v>0</v>
      </c>
      <c r="O2380" s="849">
        <v>6030</v>
      </c>
      <c r="P2380" s="849">
        <v>302400</v>
      </c>
      <c r="Q2380" s="846" t="s">
        <v>6342</v>
      </c>
      <c r="R2380" s="846"/>
      <c r="S2380" s="849">
        <v>0</v>
      </c>
      <c r="T2380" s="849">
        <v>0</v>
      </c>
      <c r="U2380" s="849">
        <v>0</v>
      </c>
      <c r="V2380" s="849">
        <v>0</v>
      </c>
      <c r="W2380" s="849">
        <v>0</v>
      </c>
      <c r="X2380" s="849">
        <v>577584</v>
      </c>
      <c r="Y2380" s="849">
        <v>879984</v>
      </c>
      <c r="Z2380" s="850">
        <v>0.1524</v>
      </c>
    </row>
    <row r="2381" s="823" customFormat="1" ht="31.05" hidden="1" customHeight="1" outlineLevel="1" spans="1:26">
      <c r="A2381" s="846" t="s">
        <v>2191</v>
      </c>
      <c r="B2381" s="846" t="s">
        <v>8447</v>
      </c>
      <c r="C2381" s="846" t="s">
        <v>10971</v>
      </c>
      <c r="D2381" s="846" t="s">
        <v>9297</v>
      </c>
      <c r="E2381" s="847" t="s">
        <v>9495</v>
      </c>
      <c r="F2381" s="848" t="s">
        <v>9728</v>
      </c>
      <c r="G2381" s="846" t="s">
        <v>9446</v>
      </c>
      <c r="H2381" s="846" t="s">
        <v>7650</v>
      </c>
      <c r="I2381" s="849">
        <v>156240</v>
      </c>
      <c r="J2381" s="849">
        <v>504</v>
      </c>
      <c r="K2381" s="849">
        <v>5720</v>
      </c>
      <c r="L2381" s="848" t="s">
        <v>9681</v>
      </c>
      <c r="M2381" s="849">
        <v>504</v>
      </c>
      <c r="N2381" s="849">
        <v>0</v>
      </c>
      <c r="O2381" s="849">
        <v>6030</v>
      </c>
      <c r="P2381" s="849">
        <v>156240</v>
      </c>
      <c r="Q2381" s="846" t="s">
        <v>6342</v>
      </c>
      <c r="R2381" s="846"/>
      <c r="S2381" s="849">
        <v>0</v>
      </c>
      <c r="T2381" s="849">
        <v>0</v>
      </c>
      <c r="U2381" s="849">
        <v>0</v>
      </c>
      <c r="V2381" s="849">
        <v>0</v>
      </c>
      <c r="W2381" s="849">
        <v>0</v>
      </c>
      <c r="X2381" s="849">
        <v>396396</v>
      </c>
      <c r="Y2381" s="849">
        <v>552636</v>
      </c>
      <c r="Z2381" s="850">
        <v>0.1917</v>
      </c>
    </row>
    <row r="2382" s="823" customFormat="1" ht="31.05" hidden="1" customHeight="1" outlineLevel="1" spans="1:26">
      <c r="A2382" s="846" t="s">
        <v>2191</v>
      </c>
      <c r="B2382" s="846" t="s">
        <v>8447</v>
      </c>
      <c r="C2382" s="846" t="s">
        <v>10972</v>
      </c>
      <c r="D2382" s="846" t="s">
        <v>9300</v>
      </c>
      <c r="E2382" s="847" t="s">
        <v>9495</v>
      </c>
      <c r="F2382" s="848" t="s">
        <v>9728</v>
      </c>
      <c r="G2382" s="846" t="s">
        <v>9446</v>
      </c>
      <c r="H2382" s="846" t="s">
        <v>7650</v>
      </c>
      <c r="I2382" s="849">
        <v>156240</v>
      </c>
      <c r="J2382" s="849">
        <v>504</v>
      </c>
      <c r="K2382" s="849">
        <v>5720</v>
      </c>
      <c r="L2382" s="848" t="s">
        <v>9681</v>
      </c>
      <c r="M2382" s="849">
        <v>504</v>
      </c>
      <c r="N2382" s="849">
        <v>0</v>
      </c>
      <c r="O2382" s="849">
        <v>6030</v>
      </c>
      <c r="P2382" s="849">
        <v>156240</v>
      </c>
      <c r="Q2382" s="846" t="s">
        <v>6342</v>
      </c>
      <c r="R2382" s="846"/>
      <c r="S2382" s="849">
        <v>0</v>
      </c>
      <c r="T2382" s="849">
        <v>0</v>
      </c>
      <c r="U2382" s="849">
        <v>0</v>
      </c>
      <c r="V2382" s="849">
        <v>0</v>
      </c>
      <c r="W2382" s="849">
        <v>0</v>
      </c>
      <c r="X2382" s="849">
        <v>1063062</v>
      </c>
      <c r="Y2382" s="849">
        <v>1219302</v>
      </c>
      <c r="Z2382" s="850">
        <v>0.4229</v>
      </c>
    </row>
    <row r="2383" s="823" customFormat="1" ht="31.05" hidden="1" customHeight="1" outlineLevel="1" spans="1:26">
      <c r="A2383" s="846" t="s">
        <v>2191</v>
      </c>
      <c r="B2383" s="846" t="s">
        <v>8447</v>
      </c>
      <c r="C2383" s="846" t="s">
        <v>10973</v>
      </c>
      <c r="D2383" s="846" t="s">
        <v>9334</v>
      </c>
      <c r="E2383" s="847" t="s">
        <v>9495</v>
      </c>
      <c r="F2383" s="848" t="s">
        <v>9728</v>
      </c>
      <c r="G2383" s="846" t="s">
        <v>9446</v>
      </c>
      <c r="H2383" s="846" t="s">
        <v>7650</v>
      </c>
      <c r="I2383" s="849">
        <v>151200</v>
      </c>
      <c r="J2383" s="849">
        <v>540</v>
      </c>
      <c r="K2383" s="849">
        <v>5750</v>
      </c>
      <c r="L2383" s="848" t="s">
        <v>9681</v>
      </c>
      <c r="M2383" s="849">
        <v>540</v>
      </c>
      <c r="N2383" s="849">
        <v>0</v>
      </c>
      <c r="O2383" s="849">
        <v>6030</v>
      </c>
      <c r="P2383" s="849">
        <v>151200</v>
      </c>
      <c r="Q2383" s="846" t="s">
        <v>6342</v>
      </c>
      <c r="R2383" s="846"/>
      <c r="S2383" s="849">
        <v>0</v>
      </c>
      <c r="T2383" s="849">
        <v>0</v>
      </c>
      <c r="U2383" s="849">
        <v>0</v>
      </c>
      <c r="V2383" s="849">
        <v>0</v>
      </c>
      <c r="W2383" s="849">
        <v>0</v>
      </c>
      <c r="X2383" s="849">
        <v>310500</v>
      </c>
      <c r="Y2383" s="849">
        <v>461700</v>
      </c>
      <c r="Z2383" s="850">
        <v>0.1487</v>
      </c>
    </row>
    <row r="2384" s="823" customFormat="1" ht="31.05" hidden="1" customHeight="1" outlineLevel="1" spans="1:26">
      <c r="A2384" s="846" t="s">
        <v>2191</v>
      </c>
      <c r="B2384" s="846" t="s">
        <v>8447</v>
      </c>
      <c r="C2384" s="846" t="s">
        <v>10974</v>
      </c>
      <c r="D2384" s="846" t="s">
        <v>9334</v>
      </c>
      <c r="E2384" s="847" t="s">
        <v>9495</v>
      </c>
      <c r="F2384" s="848" t="s">
        <v>9728</v>
      </c>
      <c r="G2384" s="846" t="s">
        <v>9446</v>
      </c>
      <c r="H2384" s="846" t="s">
        <v>7650</v>
      </c>
      <c r="I2384" s="849">
        <v>39847.5</v>
      </c>
      <c r="J2384" s="849">
        <v>173.25</v>
      </c>
      <c r="K2384" s="849">
        <v>5800</v>
      </c>
      <c r="L2384" s="848" t="s">
        <v>9681</v>
      </c>
      <c r="M2384" s="849">
        <v>173.25</v>
      </c>
      <c r="N2384" s="849">
        <v>0</v>
      </c>
      <c r="O2384" s="849">
        <v>6030</v>
      </c>
      <c r="P2384" s="849">
        <v>39847.5</v>
      </c>
      <c r="Q2384" s="846" t="s">
        <v>6342</v>
      </c>
      <c r="R2384" s="846"/>
      <c r="S2384" s="849">
        <v>0</v>
      </c>
      <c r="T2384" s="849">
        <v>0</v>
      </c>
      <c r="U2384" s="849">
        <v>0</v>
      </c>
      <c r="V2384" s="849">
        <v>0</v>
      </c>
      <c r="W2384" s="849">
        <v>0</v>
      </c>
      <c r="X2384" s="849">
        <v>100485</v>
      </c>
      <c r="Y2384" s="849">
        <v>140332.5</v>
      </c>
      <c r="Z2384" s="850">
        <v>0.1397</v>
      </c>
    </row>
    <row r="2385" s="823" customFormat="1" ht="31.05" hidden="1" customHeight="1" outlineLevel="1" spans="1:26">
      <c r="A2385" s="846" t="s">
        <v>2191</v>
      </c>
      <c r="B2385" s="846" t="s">
        <v>8447</v>
      </c>
      <c r="C2385" s="846" t="s">
        <v>10975</v>
      </c>
      <c r="D2385" s="846" t="s">
        <v>9306</v>
      </c>
      <c r="E2385" s="847" t="s">
        <v>9495</v>
      </c>
      <c r="F2385" s="848" t="s">
        <v>9728</v>
      </c>
      <c r="G2385" s="846" t="s">
        <v>9446</v>
      </c>
      <c r="H2385" s="846" t="s">
        <v>7650</v>
      </c>
      <c r="I2385" s="849">
        <v>106920</v>
      </c>
      <c r="J2385" s="849">
        <v>324</v>
      </c>
      <c r="K2385" s="849">
        <v>5700</v>
      </c>
      <c r="L2385" s="848" t="s">
        <v>9745</v>
      </c>
      <c r="M2385" s="849">
        <v>324</v>
      </c>
      <c r="N2385" s="849">
        <v>0</v>
      </c>
      <c r="O2385" s="849">
        <v>6030</v>
      </c>
      <c r="P2385" s="849">
        <v>106920</v>
      </c>
      <c r="Q2385" s="846" t="s">
        <v>6342</v>
      </c>
      <c r="R2385" s="846"/>
      <c r="S2385" s="849">
        <v>0</v>
      </c>
      <c r="T2385" s="849">
        <v>0</v>
      </c>
      <c r="U2385" s="849">
        <v>0</v>
      </c>
      <c r="V2385" s="849">
        <v>0</v>
      </c>
      <c r="W2385" s="849">
        <v>0</v>
      </c>
      <c r="X2385" s="849">
        <v>554040</v>
      </c>
      <c r="Y2385" s="849">
        <v>660960</v>
      </c>
      <c r="Z2385" s="850">
        <v>0.3579</v>
      </c>
    </row>
    <row r="2386" s="823" customFormat="1" ht="31.05" hidden="1" customHeight="1" outlineLevel="1" spans="1:26">
      <c r="A2386" s="846" t="s">
        <v>2191</v>
      </c>
      <c r="B2386" s="846" t="s">
        <v>8447</v>
      </c>
      <c r="C2386" s="846" t="s">
        <v>10976</v>
      </c>
      <c r="D2386" s="846" t="s">
        <v>9296</v>
      </c>
      <c r="E2386" s="847" t="s">
        <v>9495</v>
      </c>
      <c r="F2386" s="848" t="s">
        <v>9728</v>
      </c>
      <c r="G2386" s="846" t="s">
        <v>9446</v>
      </c>
      <c r="H2386" s="846" t="s">
        <v>7650</v>
      </c>
      <c r="I2386" s="849">
        <v>37632</v>
      </c>
      <c r="J2386" s="849">
        <v>134.4</v>
      </c>
      <c r="K2386" s="849">
        <v>5750</v>
      </c>
      <c r="L2386" s="848" t="s">
        <v>9745</v>
      </c>
      <c r="M2386" s="849">
        <v>134.4</v>
      </c>
      <c r="N2386" s="849">
        <v>0</v>
      </c>
      <c r="O2386" s="849">
        <v>6030</v>
      </c>
      <c r="P2386" s="849">
        <v>37632</v>
      </c>
      <c r="Q2386" s="846" t="s">
        <v>6342</v>
      </c>
      <c r="R2386" s="846"/>
      <c r="S2386" s="849">
        <v>0</v>
      </c>
      <c r="T2386" s="849">
        <v>0</v>
      </c>
      <c r="U2386" s="849">
        <v>0</v>
      </c>
      <c r="V2386" s="849">
        <v>0</v>
      </c>
      <c r="W2386" s="849">
        <v>0</v>
      </c>
      <c r="X2386" s="849">
        <v>393194</v>
      </c>
      <c r="Y2386" s="849">
        <v>430826</v>
      </c>
      <c r="Z2386" s="850">
        <v>0.5575</v>
      </c>
    </row>
    <row r="2387" s="823" customFormat="1" ht="31.05" hidden="1" customHeight="1" outlineLevel="1" spans="1:26">
      <c r="A2387" s="846" t="s">
        <v>2191</v>
      </c>
      <c r="B2387" s="846" t="s">
        <v>8447</v>
      </c>
      <c r="C2387" s="846" t="s">
        <v>10977</v>
      </c>
      <c r="D2387" s="846" t="s">
        <v>9338</v>
      </c>
      <c r="E2387" s="847" t="s">
        <v>9495</v>
      </c>
      <c r="F2387" s="848" t="s">
        <v>9728</v>
      </c>
      <c r="G2387" s="846" t="s">
        <v>9446</v>
      </c>
      <c r="H2387" s="846" t="s">
        <v>7650</v>
      </c>
      <c r="I2387" s="849">
        <v>182952</v>
      </c>
      <c r="J2387" s="849">
        <v>554.4</v>
      </c>
      <c r="K2387" s="849">
        <v>5700</v>
      </c>
      <c r="L2387" s="848" t="s">
        <v>9681</v>
      </c>
      <c r="M2387" s="849">
        <v>554.4</v>
      </c>
      <c r="N2387" s="849">
        <v>0</v>
      </c>
      <c r="O2387" s="849">
        <v>6030</v>
      </c>
      <c r="P2387" s="849">
        <v>182952</v>
      </c>
      <c r="Q2387" s="846" t="s">
        <v>6342</v>
      </c>
      <c r="R2387" s="846"/>
      <c r="S2387" s="849">
        <v>0</v>
      </c>
      <c r="T2387" s="849">
        <v>0</v>
      </c>
      <c r="U2387" s="849">
        <v>0</v>
      </c>
      <c r="V2387" s="849">
        <v>0</v>
      </c>
      <c r="W2387" s="849">
        <v>0</v>
      </c>
      <c r="X2387" s="849">
        <v>635000</v>
      </c>
      <c r="Y2387" s="849">
        <v>817952</v>
      </c>
      <c r="Z2387" s="850">
        <v>0.2588</v>
      </c>
    </row>
    <row r="2388" s="823" customFormat="1" ht="31.05" hidden="1" customHeight="1" outlineLevel="1" spans="1:26">
      <c r="A2388" s="846" t="s">
        <v>2191</v>
      </c>
      <c r="B2388" s="846" t="s">
        <v>8447</v>
      </c>
      <c r="C2388" s="846" t="s">
        <v>10978</v>
      </c>
      <c r="D2388" s="846" t="s">
        <v>9334</v>
      </c>
      <c r="E2388" s="847" t="s">
        <v>9495</v>
      </c>
      <c r="F2388" s="848" t="s">
        <v>9728</v>
      </c>
      <c r="G2388" s="846" t="s">
        <v>9446</v>
      </c>
      <c r="H2388" s="846" t="s">
        <v>7650</v>
      </c>
      <c r="I2388" s="849">
        <v>108000</v>
      </c>
      <c r="J2388" s="849">
        <v>540</v>
      </c>
      <c r="K2388" s="849">
        <v>5830</v>
      </c>
      <c r="L2388" s="848" t="s">
        <v>9517</v>
      </c>
      <c r="M2388" s="849">
        <v>540</v>
      </c>
      <c r="N2388" s="849">
        <v>0</v>
      </c>
      <c r="O2388" s="849">
        <v>6030</v>
      </c>
      <c r="P2388" s="849">
        <v>108000</v>
      </c>
      <c r="Q2388" s="846" t="s">
        <v>6342</v>
      </c>
      <c r="R2388" s="846"/>
      <c r="S2388" s="849">
        <v>0</v>
      </c>
      <c r="T2388" s="849">
        <v>0</v>
      </c>
      <c r="U2388" s="849">
        <v>0</v>
      </c>
      <c r="V2388" s="849">
        <v>0</v>
      </c>
      <c r="W2388" s="849">
        <v>0</v>
      </c>
      <c r="X2388" s="849">
        <v>314820</v>
      </c>
      <c r="Y2388" s="849">
        <v>422820</v>
      </c>
      <c r="Z2388" s="850">
        <v>0.1343</v>
      </c>
    </row>
    <row r="2389" s="823" customFormat="1" ht="31.05" hidden="1" customHeight="1" outlineLevel="1" spans="1:26">
      <c r="A2389" s="846" t="s">
        <v>2191</v>
      </c>
      <c r="B2389" s="846" t="s">
        <v>8447</v>
      </c>
      <c r="C2389" s="846" t="s">
        <v>10979</v>
      </c>
      <c r="D2389" s="846" t="s">
        <v>9334</v>
      </c>
      <c r="E2389" s="847" t="s">
        <v>9495</v>
      </c>
      <c r="F2389" s="848" t="s">
        <v>9728</v>
      </c>
      <c r="G2389" s="846" t="s">
        <v>9446</v>
      </c>
      <c r="H2389" s="846" t="s">
        <v>7650</v>
      </c>
      <c r="I2389" s="849">
        <v>25987.5</v>
      </c>
      <c r="J2389" s="849">
        <v>173.25</v>
      </c>
      <c r="K2389" s="849">
        <v>5880</v>
      </c>
      <c r="L2389" s="848" t="s">
        <v>9517</v>
      </c>
      <c r="M2389" s="849">
        <v>173.25</v>
      </c>
      <c r="N2389" s="849">
        <v>0</v>
      </c>
      <c r="O2389" s="849">
        <v>6030</v>
      </c>
      <c r="P2389" s="849">
        <v>25987.5</v>
      </c>
      <c r="Q2389" s="846" t="s">
        <v>6342</v>
      </c>
      <c r="R2389" s="846"/>
      <c r="S2389" s="849">
        <v>0</v>
      </c>
      <c r="T2389" s="849">
        <v>0</v>
      </c>
      <c r="U2389" s="849">
        <v>0</v>
      </c>
      <c r="V2389" s="849">
        <v>0</v>
      </c>
      <c r="W2389" s="849">
        <v>0</v>
      </c>
      <c r="X2389" s="849">
        <v>101871</v>
      </c>
      <c r="Y2389" s="849">
        <v>127858.5</v>
      </c>
      <c r="Z2389" s="850">
        <v>0.1255</v>
      </c>
    </row>
    <row r="2390" s="823" customFormat="1" ht="31.05" hidden="1" customHeight="1" outlineLevel="1" spans="1:26">
      <c r="A2390" s="846" t="s">
        <v>2191</v>
      </c>
      <c r="B2390" s="846" t="s">
        <v>8447</v>
      </c>
      <c r="C2390" s="846" t="s">
        <v>10980</v>
      </c>
      <c r="D2390" s="846" t="s">
        <v>9333</v>
      </c>
      <c r="E2390" s="847" t="s">
        <v>9495</v>
      </c>
      <c r="F2390" s="848" t="s">
        <v>9728</v>
      </c>
      <c r="G2390" s="846" t="s">
        <v>9446</v>
      </c>
      <c r="H2390" s="846" t="s">
        <v>7650</v>
      </c>
      <c r="I2390" s="849">
        <v>70000</v>
      </c>
      <c r="J2390" s="849">
        <v>350</v>
      </c>
      <c r="K2390" s="849">
        <v>5830</v>
      </c>
      <c r="L2390" s="848" t="s">
        <v>9745</v>
      </c>
      <c r="M2390" s="849">
        <v>350</v>
      </c>
      <c r="N2390" s="849">
        <v>0</v>
      </c>
      <c r="O2390" s="849">
        <v>6030</v>
      </c>
      <c r="P2390" s="849">
        <v>70000</v>
      </c>
      <c r="Q2390" s="846" t="s">
        <v>6342</v>
      </c>
      <c r="R2390" s="846"/>
      <c r="S2390" s="849">
        <v>0</v>
      </c>
      <c r="T2390" s="849">
        <v>0</v>
      </c>
      <c r="U2390" s="849">
        <v>0</v>
      </c>
      <c r="V2390" s="849">
        <v>0</v>
      </c>
      <c r="W2390" s="849">
        <v>0</v>
      </c>
      <c r="X2390" s="849">
        <v>408000</v>
      </c>
      <c r="Y2390" s="849">
        <v>478000</v>
      </c>
      <c r="Z2390" s="850">
        <v>0.2343</v>
      </c>
    </row>
    <row r="2391" s="823" customFormat="1" ht="31.05" hidden="1" customHeight="1" outlineLevel="1" spans="1:26">
      <c r="A2391" s="846" t="s">
        <v>2191</v>
      </c>
      <c r="B2391" s="846" t="s">
        <v>8447</v>
      </c>
      <c r="C2391" s="846" t="s">
        <v>10981</v>
      </c>
      <c r="D2391" s="846" t="s">
        <v>9342</v>
      </c>
      <c r="E2391" s="847" t="s">
        <v>9495</v>
      </c>
      <c r="F2391" s="848" t="s">
        <v>9728</v>
      </c>
      <c r="G2391" s="846" t="s">
        <v>9446</v>
      </c>
      <c r="H2391" s="846" t="s">
        <v>7650</v>
      </c>
      <c r="I2391" s="849">
        <v>108000</v>
      </c>
      <c r="J2391" s="849">
        <v>360</v>
      </c>
      <c r="K2391" s="849">
        <v>5730</v>
      </c>
      <c r="L2391" s="848" t="s">
        <v>9709</v>
      </c>
      <c r="M2391" s="849">
        <v>360</v>
      </c>
      <c r="N2391" s="849">
        <v>0</v>
      </c>
      <c r="O2391" s="849">
        <v>6030</v>
      </c>
      <c r="P2391" s="849">
        <v>108000</v>
      </c>
      <c r="Q2391" s="846" t="s">
        <v>6342</v>
      </c>
      <c r="R2391" s="846"/>
      <c r="S2391" s="849">
        <v>0</v>
      </c>
      <c r="T2391" s="849">
        <v>0</v>
      </c>
      <c r="U2391" s="849">
        <v>0</v>
      </c>
      <c r="V2391" s="849">
        <v>0</v>
      </c>
      <c r="W2391" s="849">
        <v>0</v>
      </c>
      <c r="X2391" s="849">
        <v>412560</v>
      </c>
      <c r="Y2391" s="849">
        <v>520560</v>
      </c>
      <c r="Z2391" s="850">
        <v>0.2524</v>
      </c>
    </row>
    <row r="2392" s="823" customFormat="1" ht="31.05" hidden="1" customHeight="1" outlineLevel="1" spans="1:26">
      <c r="A2392" s="846" t="s">
        <v>2191</v>
      </c>
      <c r="B2392" s="846" t="s">
        <v>8447</v>
      </c>
      <c r="C2392" s="846" t="s">
        <v>10982</v>
      </c>
      <c r="D2392" s="846" t="s">
        <v>9326</v>
      </c>
      <c r="E2392" s="847" t="s">
        <v>9495</v>
      </c>
      <c r="F2392" s="848" t="s">
        <v>9728</v>
      </c>
      <c r="G2392" s="846" t="s">
        <v>9446</v>
      </c>
      <c r="H2392" s="846" t="s">
        <v>7650</v>
      </c>
      <c r="I2392" s="849">
        <v>126000</v>
      </c>
      <c r="J2392" s="849">
        <v>504</v>
      </c>
      <c r="K2392" s="849">
        <v>5780</v>
      </c>
      <c r="L2392" s="848" t="s">
        <v>9709</v>
      </c>
      <c r="M2392" s="849">
        <v>504</v>
      </c>
      <c r="N2392" s="849">
        <v>0</v>
      </c>
      <c r="O2392" s="849">
        <v>6030</v>
      </c>
      <c r="P2392" s="849">
        <v>126000</v>
      </c>
      <c r="Q2392" s="846" t="s">
        <v>6342</v>
      </c>
      <c r="R2392" s="846"/>
      <c r="S2392" s="849">
        <v>0</v>
      </c>
      <c r="T2392" s="849">
        <v>0</v>
      </c>
      <c r="U2392" s="849">
        <v>0</v>
      </c>
      <c r="V2392" s="849">
        <v>0</v>
      </c>
      <c r="W2392" s="849">
        <v>0</v>
      </c>
      <c r="X2392" s="849">
        <v>291312</v>
      </c>
      <c r="Y2392" s="849">
        <v>417312</v>
      </c>
      <c r="Z2392" s="850">
        <v>0.1433</v>
      </c>
    </row>
    <row r="2393" s="823" customFormat="1" ht="31.05" hidden="1" customHeight="1" outlineLevel="1" spans="1:26">
      <c r="A2393" s="846" t="s">
        <v>2191</v>
      </c>
      <c r="B2393" s="846" t="s">
        <v>8447</v>
      </c>
      <c r="C2393" s="846" t="s">
        <v>10983</v>
      </c>
      <c r="D2393" s="846" t="s">
        <v>9328</v>
      </c>
      <c r="E2393" s="847" t="s">
        <v>9495</v>
      </c>
      <c r="F2393" s="848" t="s">
        <v>9728</v>
      </c>
      <c r="G2393" s="846" t="s">
        <v>9446</v>
      </c>
      <c r="H2393" s="846" t="s">
        <v>7650</v>
      </c>
      <c r="I2393" s="849">
        <v>22680</v>
      </c>
      <c r="J2393" s="849">
        <v>108</v>
      </c>
      <c r="K2393" s="849">
        <v>5820</v>
      </c>
      <c r="L2393" s="848" t="s">
        <v>9931</v>
      </c>
      <c r="M2393" s="849">
        <v>108</v>
      </c>
      <c r="N2393" s="849">
        <v>0</v>
      </c>
      <c r="O2393" s="849">
        <v>6030</v>
      </c>
      <c r="P2393" s="849">
        <v>22680</v>
      </c>
      <c r="Q2393" s="846" t="s">
        <v>6342</v>
      </c>
      <c r="R2393" s="846"/>
      <c r="S2393" s="849">
        <v>0</v>
      </c>
      <c r="T2393" s="849">
        <v>0</v>
      </c>
      <c r="U2393" s="849">
        <v>0</v>
      </c>
      <c r="V2393" s="849">
        <v>0</v>
      </c>
      <c r="W2393" s="849">
        <v>0</v>
      </c>
      <c r="X2393" s="849">
        <v>157872</v>
      </c>
      <c r="Y2393" s="849">
        <v>180552</v>
      </c>
      <c r="Z2393" s="850">
        <v>0.2872</v>
      </c>
    </row>
    <row r="2394" s="823" customFormat="1" ht="31.05" hidden="1" customHeight="1" outlineLevel="1" spans="1:26">
      <c r="A2394" s="846" t="s">
        <v>2191</v>
      </c>
      <c r="B2394" s="846" t="s">
        <v>8447</v>
      </c>
      <c r="C2394" s="846" t="s">
        <v>10984</v>
      </c>
      <c r="D2394" s="846" t="s">
        <v>9328</v>
      </c>
      <c r="E2394" s="847" t="s">
        <v>9495</v>
      </c>
      <c r="F2394" s="848" t="s">
        <v>9728</v>
      </c>
      <c r="G2394" s="846" t="s">
        <v>9446</v>
      </c>
      <c r="H2394" s="846" t="s">
        <v>7650</v>
      </c>
      <c r="I2394" s="849">
        <v>15120</v>
      </c>
      <c r="J2394" s="849">
        <v>72</v>
      </c>
      <c r="K2394" s="849">
        <v>5820</v>
      </c>
      <c r="L2394" s="848" t="s">
        <v>9931</v>
      </c>
      <c r="M2394" s="849">
        <v>72</v>
      </c>
      <c r="N2394" s="849">
        <v>0</v>
      </c>
      <c r="O2394" s="849">
        <v>6030</v>
      </c>
      <c r="P2394" s="849">
        <v>15120</v>
      </c>
      <c r="Q2394" s="846" t="s">
        <v>6342</v>
      </c>
      <c r="R2394" s="846"/>
      <c r="S2394" s="849">
        <v>0</v>
      </c>
      <c r="T2394" s="849">
        <v>0</v>
      </c>
      <c r="U2394" s="849">
        <v>0</v>
      </c>
      <c r="V2394" s="849">
        <v>0</v>
      </c>
      <c r="W2394" s="849">
        <v>0</v>
      </c>
      <c r="X2394" s="849">
        <v>59728</v>
      </c>
      <c r="Y2394" s="849">
        <v>74848</v>
      </c>
      <c r="Z2394" s="850">
        <v>0.1786</v>
      </c>
    </row>
    <row r="2395" s="823" customFormat="1" ht="31.05" hidden="1" customHeight="1" outlineLevel="1" spans="1:26">
      <c r="A2395" s="846" t="s">
        <v>2191</v>
      </c>
      <c r="B2395" s="846" t="s">
        <v>8447</v>
      </c>
      <c r="C2395" s="846" t="s">
        <v>10985</v>
      </c>
      <c r="D2395" s="846" t="s">
        <v>9327</v>
      </c>
      <c r="E2395" s="847" t="s">
        <v>9495</v>
      </c>
      <c r="F2395" s="848" t="s">
        <v>9728</v>
      </c>
      <c r="G2395" s="846" t="s">
        <v>9446</v>
      </c>
      <c r="H2395" s="846" t="s">
        <v>7650</v>
      </c>
      <c r="I2395" s="849">
        <v>93600</v>
      </c>
      <c r="J2395" s="849">
        <v>360</v>
      </c>
      <c r="K2395" s="849">
        <v>5770</v>
      </c>
      <c r="L2395" s="848" t="s">
        <v>9681</v>
      </c>
      <c r="M2395" s="849">
        <v>360</v>
      </c>
      <c r="N2395" s="849">
        <v>0</v>
      </c>
      <c r="O2395" s="849">
        <v>6030</v>
      </c>
      <c r="P2395" s="849">
        <v>93600</v>
      </c>
      <c r="Q2395" s="846" t="s">
        <v>6342</v>
      </c>
      <c r="R2395" s="846"/>
      <c r="S2395" s="849">
        <v>0</v>
      </c>
      <c r="T2395" s="849">
        <v>0</v>
      </c>
      <c r="U2395" s="849">
        <v>0</v>
      </c>
      <c r="V2395" s="849">
        <v>0</v>
      </c>
      <c r="W2395" s="849">
        <v>0</v>
      </c>
      <c r="X2395" s="849">
        <v>207720</v>
      </c>
      <c r="Y2395" s="849">
        <v>301320</v>
      </c>
      <c r="Z2395" s="850">
        <v>0.1451</v>
      </c>
    </row>
    <row r="2396" s="823" customFormat="1" ht="31.05" hidden="1" customHeight="1" outlineLevel="1" spans="1:26">
      <c r="A2396" s="846" t="s">
        <v>2191</v>
      </c>
      <c r="B2396" s="846" t="s">
        <v>8447</v>
      </c>
      <c r="C2396" s="846" t="s">
        <v>10986</v>
      </c>
      <c r="D2396" s="846" t="s">
        <v>9343</v>
      </c>
      <c r="E2396" s="847" t="s">
        <v>9495</v>
      </c>
      <c r="F2396" s="848" t="s">
        <v>9728</v>
      </c>
      <c r="G2396" s="846" t="s">
        <v>9446</v>
      </c>
      <c r="H2396" s="846" t="s">
        <v>7650</v>
      </c>
      <c r="I2396" s="849">
        <v>23184</v>
      </c>
      <c r="J2396" s="849">
        <v>100.8</v>
      </c>
      <c r="K2396" s="849">
        <v>5800</v>
      </c>
      <c r="L2396" s="848" t="s">
        <v>9517</v>
      </c>
      <c r="M2396" s="849">
        <v>100.8</v>
      </c>
      <c r="N2396" s="849">
        <v>0</v>
      </c>
      <c r="O2396" s="849">
        <v>6030</v>
      </c>
      <c r="P2396" s="849">
        <v>23184</v>
      </c>
      <c r="Q2396" s="846" t="s">
        <v>6342</v>
      </c>
      <c r="R2396" s="846"/>
      <c r="S2396" s="849">
        <v>0</v>
      </c>
      <c r="T2396" s="849">
        <v>0</v>
      </c>
      <c r="U2396" s="849">
        <v>0</v>
      </c>
      <c r="V2396" s="849">
        <v>0</v>
      </c>
      <c r="W2396" s="849">
        <v>0</v>
      </c>
      <c r="X2396" s="849">
        <v>58464</v>
      </c>
      <c r="Y2396" s="849">
        <v>81648</v>
      </c>
      <c r="Z2396" s="850">
        <v>0.1397</v>
      </c>
    </row>
    <row r="2397" s="823" customFormat="1" ht="31.05" hidden="1" customHeight="1" outlineLevel="1" spans="1:26">
      <c r="A2397" s="846" t="s">
        <v>2191</v>
      </c>
      <c r="B2397" s="846" t="s">
        <v>8447</v>
      </c>
      <c r="C2397" s="846" t="s">
        <v>10987</v>
      </c>
      <c r="D2397" s="846" t="s">
        <v>9327</v>
      </c>
      <c r="E2397" s="847" t="s">
        <v>9495</v>
      </c>
      <c r="F2397" s="848" t="s">
        <v>9728</v>
      </c>
      <c r="G2397" s="846" t="s">
        <v>9446</v>
      </c>
      <c r="H2397" s="846" t="s">
        <v>7650</v>
      </c>
      <c r="I2397" s="849">
        <v>19152</v>
      </c>
      <c r="J2397" s="849">
        <v>68.4</v>
      </c>
      <c r="K2397" s="849">
        <v>5750</v>
      </c>
      <c r="L2397" s="848" t="s">
        <v>9681</v>
      </c>
      <c r="M2397" s="849">
        <v>68.4</v>
      </c>
      <c r="N2397" s="849">
        <v>0</v>
      </c>
      <c r="O2397" s="849">
        <v>6030</v>
      </c>
      <c r="P2397" s="849">
        <v>19152</v>
      </c>
      <c r="Q2397" s="846" t="s">
        <v>6342</v>
      </c>
      <c r="R2397" s="846"/>
      <c r="S2397" s="849">
        <v>0</v>
      </c>
      <c r="T2397" s="849">
        <v>0</v>
      </c>
      <c r="U2397" s="849">
        <v>0</v>
      </c>
      <c r="V2397" s="849">
        <v>0</v>
      </c>
      <c r="W2397" s="849">
        <v>0</v>
      </c>
      <c r="X2397" s="849">
        <v>39330</v>
      </c>
      <c r="Y2397" s="849">
        <v>58482</v>
      </c>
      <c r="Z2397" s="850">
        <v>0.1487</v>
      </c>
    </row>
    <row r="2398" s="823" customFormat="1" ht="31.05" hidden="1" customHeight="1" outlineLevel="1" spans="1:26">
      <c r="A2398" s="846" t="s">
        <v>2191</v>
      </c>
      <c r="B2398" s="846" t="s">
        <v>8447</v>
      </c>
      <c r="C2398" s="846" t="s">
        <v>10988</v>
      </c>
      <c r="D2398" s="846" t="s">
        <v>9330</v>
      </c>
      <c r="E2398" s="847" t="s">
        <v>9495</v>
      </c>
      <c r="F2398" s="848" t="s">
        <v>9728</v>
      </c>
      <c r="G2398" s="846" t="s">
        <v>9446</v>
      </c>
      <c r="H2398" s="846" t="s">
        <v>7650</v>
      </c>
      <c r="I2398" s="849">
        <v>157950</v>
      </c>
      <c r="J2398" s="849">
        <v>526.5</v>
      </c>
      <c r="K2398" s="849">
        <v>5730</v>
      </c>
      <c r="L2398" s="848" t="s">
        <v>9681</v>
      </c>
      <c r="M2398" s="849">
        <v>526.5</v>
      </c>
      <c r="N2398" s="849">
        <v>0</v>
      </c>
      <c r="O2398" s="849">
        <v>6030</v>
      </c>
      <c r="P2398" s="849">
        <v>157950</v>
      </c>
      <c r="Q2398" s="846" t="s">
        <v>6342</v>
      </c>
      <c r="R2398" s="846"/>
      <c r="S2398" s="849">
        <v>0</v>
      </c>
      <c r="T2398" s="849">
        <v>0</v>
      </c>
      <c r="U2398" s="849">
        <v>0</v>
      </c>
      <c r="V2398" s="849">
        <v>0</v>
      </c>
      <c r="W2398" s="849">
        <v>0</v>
      </c>
      <c r="X2398" s="849">
        <v>603369</v>
      </c>
      <c r="Y2398" s="849">
        <v>761319</v>
      </c>
      <c r="Z2398" s="850">
        <v>0.2524</v>
      </c>
    </row>
    <row r="2399" s="823" customFormat="1" ht="31.05" hidden="1" customHeight="1" outlineLevel="1" spans="1:26">
      <c r="A2399" s="846" t="s">
        <v>2191</v>
      </c>
      <c r="B2399" s="846" t="s">
        <v>8447</v>
      </c>
      <c r="C2399" s="846" t="s">
        <v>10989</v>
      </c>
      <c r="D2399" s="846" t="s">
        <v>9301</v>
      </c>
      <c r="E2399" s="847" t="s">
        <v>9495</v>
      </c>
      <c r="F2399" s="848" t="s">
        <v>9728</v>
      </c>
      <c r="G2399" s="846" t="s">
        <v>9446</v>
      </c>
      <c r="H2399" s="846" t="s">
        <v>7650</v>
      </c>
      <c r="I2399" s="849">
        <v>25650</v>
      </c>
      <c r="J2399" s="849">
        <v>342</v>
      </c>
      <c r="K2399" s="849">
        <v>5955</v>
      </c>
      <c r="L2399" s="848" t="s">
        <v>9505</v>
      </c>
      <c r="M2399" s="849">
        <v>342</v>
      </c>
      <c r="N2399" s="849">
        <v>0</v>
      </c>
      <c r="O2399" s="849">
        <v>6030</v>
      </c>
      <c r="P2399" s="849">
        <v>25650</v>
      </c>
      <c r="Q2399" s="846" t="s">
        <v>6342</v>
      </c>
      <c r="R2399" s="846"/>
      <c r="S2399" s="849">
        <v>0</v>
      </c>
      <c r="T2399" s="849">
        <v>0</v>
      </c>
      <c r="U2399" s="849">
        <v>0</v>
      </c>
      <c r="V2399" s="849">
        <v>0</v>
      </c>
      <c r="W2399" s="849">
        <v>0</v>
      </c>
      <c r="X2399" s="849">
        <v>305491.5</v>
      </c>
      <c r="Y2399" s="849">
        <v>331141.5</v>
      </c>
      <c r="Z2399" s="850">
        <v>0.1626</v>
      </c>
    </row>
    <row r="2400" s="823" customFormat="1" ht="31.05" hidden="1" customHeight="1" outlineLevel="1" spans="1:26">
      <c r="A2400" s="846" t="s">
        <v>2191</v>
      </c>
      <c r="B2400" s="846" t="s">
        <v>8447</v>
      </c>
      <c r="C2400" s="846" t="s">
        <v>10990</v>
      </c>
      <c r="D2400" s="846" t="s">
        <v>9332</v>
      </c>
      <c r="E2400" s="847" t="s">
        <v>9495</v>
      </c>
      <c r="F2400" s="848" t="s">
        <v>9747</v>
      </c>
      <c r="G2400" s="846" t="s">
        <v>9446</v>
      </c>
      <c r="H2400" s="846" t="s">
        <v>7650</v>
      </c>
      <c r="I2400" s="849">
        <v>44100</v>
      </c>
      <c r="J2400" s="849">
        <v>294</v>
      </c>
      <c r="K2400" s="849">
        <v>5880</v>
      </c>
      <c r="L2400" s="848" t="s">
        <v>10326</v>
      </c>
      <c r="M2400" s="849">
        <v>294</v>
      </c>
      <c r="N2400" s="849">
        <v>0</v>
      </c>
      <c r="O2400" s="849">
        <v>6030</v>
      </c>
      <c r="P2400" s="849">
        <v>44100</v>
      </c>
      <c r="Q2400" s="846" t="s">
        <v>6342</v>
      </c>
      <c r="R2400" s="846"/>
      <c r="S2400" s="849">
        <v>0</v>
      </c>
      <c r="T2400" s="849">
        <v>0</v>
      </c>
      <c r="U2400" s="849">
        <v>0</v>
      </c>
      <c r="V2400" s="849">
        <v>0</v>
      </c>
      <c r="W2400" s="849">
        <v>0</v>
      </c>
      <c r="X2400" s="849">
        <v>864360</v>
      </c>
      <c r="Y2400" s="849">
        <v>908460</v>
      </c>
      <c r="Z2400" s="850">
        <v>0.5255</v>
      </c>
    </row>
    <row r="2401" s="823" customFormat="1" ht="31.05" hidden="1" customHeight="1" outlineLevel="1" spans="1:26">
      <c r="A2401" s="846" t="s">
        <v>2191</v>
      </c>
      <c r="B2401" s="846" t="s">
        <v>8447</v>
      </c>
      <c r="C2401" s="846" t="s">
        <v>10991</v>
      </c>
      <c r="D2401" s="846" t="s">
        <v>9296</v>
      </c>
      <c r="E2401" s="847" t="s">
        <v>9495</v>
      </c>
      <c r="F2401" s="848" t="s">
        <v>9747</v>
      </c>
      <c r="G2401" s="846" t="s">
        <v>9446</v>
      </c>
      <c r="H2401" s="846" t="s">
        <v>7650</v>
      </c>
      <c r="I2401" s="849">
        <v>-9408</v>
      </c>
      <c r="J2401" s="849">
        <v>134.4</v>
      </c>
      <c r="K2401" s="849">
        <v>6100</v>
      </c>
      <c r="L2401" s="848" t="s">
        <v>9505</v>
      </c>
      <c r="M2401" s="849">
        <v>134.4</v>
      </c>
      <c r="N2401" s="849">
        <v>0</v>
      </c>
      <c r="O2401" s="849">
        <v>6030</v>
      </c>
      <c r="P2401" s="849">
        <v>-9408</v>
      </c>
      <c r="Q2401" s="846" t="s">
        <v>6342</v>
      </c>
      <c r="R2401" s="846"/>
      <c r="S2401" s="849">
        <v>0</v>
      </c>
      <c r="T2401" s="849">
        <v>0</v>
      </c>
      <c r="U2401" s="849">
        <v>0</v>
      </c>
      <c r="V2401" s="849">
        <v>0</v>
      </c>
      <c r="W2401" s="849">
        <v>0</v>
      </c>
      <c r="X2401" s="849">
        <v>163968</v>
      </c>
      <c r="Y2401" s="849">
        <v>154560</v>
      </c>
      <c r="Z2401" s="850">
        <v>0.1885</v>
      </c>
    </row>
    <row r="2402" s="823" customFormat="1" ht="31.05" hidden="1" customHeight="1" outlineLevel="1" spans="1:26">
      <c r="A2402" s="846" t="s">
        <v>2191</v>
      </c>
      <c r="B2402" s="846" t="s">
        <v>8447</v>
      </c>
      <c r="C2402" s="846" t="s">
        <v>10992</v>
      </c>
      <c r="D2402" s="846" t="s">
        <v>9296</v>
      </c>
      <c r="E2402" s="847" t="s">
        <v>9495</v>
      </c>
      <c r="F2402" s="848" t="s">
        <v>9747</v>
      </c>
      <c r="G2402" s="846" t="s">
        <v>9446</v>
      </c>
      <c r="H2402" s="846" t="s">
        <v>7650</v>
      </c>
      <c r="I2402" s="849">
        <v>-4704</v>
      </c>
      <c r="J2402" s="849">
        <v>67.2</v>
      </c>
      <c r="K2402" s="849">
        <v>6100</v>
      </c>
      <c r="L2402" s="848" t="s">
        <v>9505</v>
      </c>
      <c r="M2402" s="849">
        <v>67.2</v>
      </c>
      <c r="N2402" s="849">
        <v>0</v>
      </c>
      <c r="O2402" s="849">
        <v>6030</v>
      </c>
      <c r="P2402" s="849">
        <v>-4704</v>
      </c>
      <c r="Q2402" s="846" t="s">
        <v>6342</v>
      </c>
      <c r="R2402" s="846"/>
      <c r="S2402" s="849">
        <v>0</v>
      </c>
      <c r="T2402" s="849">
        <v>0</v>
      </c>
      <c r="U2402" s="849">
        <v>0</v>
      </c>
      <c r="V2402" s="849">
        <v>0</v>
      </c>
      <c r="W2402" s="849">
        <v>0</v>
      </c>
      <c r="X2402" s="849">
        <v>81984</v>
      </c>
      <c r="Y2402" s="849">
        <v>77280</v>
      </c>
      <c r="Z2402" s="850">
        <v>0.1885</v>
      </c>
    </row>
    <row r="2403" s="823" customFormat="1" ht="31.05" hidden="1" customHeight="1" outlineLevel="1" spans="1:26">
      <c r="A2403" s="846" t="s">
        <v>2191</v>
      </c>
      <c r="B2403" s="846" t="s">
        <v>8447</v>
      </c>
      <c r="C2403" s="846" t="s">
        <v>10993</v>
      </c>
      <c r="D2403" s="846" t="s">
        <v>8446</v>
      </c>
      <c r="E2403" s="847" t="s">
        <v>9495</v>
      </c>
      <c r="F2403" s="848" t="s">
        <v>9747</v>
      </c>
      <c r="G2403" s="846" t="s">
        <v>9446</v>
      </c>
      <c r="H2403" s="846" t="s">
        <v>7650</v>
      </c>
      <c r="I2403" s="849">
        <v>-18000</v>
      </c>
      <c r="J2403" s="849">
        <v>360</v>
      </c>
      <c r="K2403" s="849">
        <v>6080</v>
      </c>
      <c r="L2403" s="848" t="s">
        <v>9517</v>
      </c>
      <c r="M2403" s="849">
        <v>360</v>
      </c>
      <c r="N2403" s="849">
        <v>0</v>
      </c>
      <c r="O2403" s="849">
        <v>6030</v>
      </c>
      <c r="P2403" s="849">
        <v>-18000</v>
      </c>
      <c r="Q2403" s="846" t="s">
        <v>6342</v>
      </c>
      <c r="R2403" s="846"/>
      <c r="S2403" s="849">
        <v>0</v>
      </c>
      <c r="T2403" s="849">
        <v>0</v>
      </c>
      <c r="U2403" s="849">
        <v>0</v>
      </c>
      <c r="V2403" s="849">
        <v>0</v>
      </c>
      <c r="W2403" s="849">
        <v>0</v>
      </c>
      <c r="X2403" s="849">
        <v>218880</v>
      </c>
      <c r="Y2403" s="849">
        <v>200880</v>
      </c>
      <c r="Z2403" s="850">
        <v>0.0918</v>
      </c>
    </row>
    <row r="2404" s="823" customFormat="1" ht="31.05" hidden="1" customHeight="1" outlineLevel="1" spans="1:26">
      <c r="A2404" s="846" t="s">
        <v>2191</v>
      </c>
      <c r="B2404" s="846" t="s">
        <v>6347</v>
      </c>
      <c r="C2404" s="846" t="s">
        <v>10994</v>
      </c>
      <c r="D2404" s="846" t="s">
        <v>9168</v>
      </c>
      <c r="E2404" s="847" t="s">
        <v>9495</v>
      </c>
      <c r="F2404" s="848" t="s">
        <v>9728</v>
      </c>
      <c r="G2404" s="846" t="s">
        <v>9446</v>
      </c>
      <c r="H2404" s="846" t="s">
        <v>7650</v>
      </c>
      <c r="I2404" s="849">
        <v>51870</v>
      </c>
      <c r="J2404" s="849">
        <v>159.6</v>
      </c>
      <c r="K2404" s="849">
        <v>6450</v>
      </c>
      <c r="L2404" s="848" t="s">
        <v>9627</v>
      </c>
      <c r="M2404" s="849">
        <v>159.6</v>
      </c>
      <c r="N2404" s="849">
        <v>0</v>
      </c>
      <c r="O2404" s="849">
        <v>6775</v>
      </c>
      <c r="P2404" s="849">
        <v>51870</v>
      </c>
      <c r="Q2404" s="846" t="s">
        <v>6337</v>
      </c>
      <c r="R2404" s="846"/>
      <c r="S2404" s="849">
        <v>0</v>
      </c>
      <c r="T2404" s="849">
        <v>0</v>
      </c>
      <c r="U2404" s="849">
        <v>0</v>
      </c>
      <c r="V2404" s="849">
        <v>0</v>
      </c>
      <c r="W2404" s="849">
        <v>0</v>
      </c>
      <c r="X2404" s="849">
        <v>50000</v>
      </c>
      <c r="Y2404" s="849">
        <v>101870</v>
      </c>
      <c r="Z2404" s="850">
        <v>0.099</v>
      </c>
    </row>
    <row r="2405" s="823" customFormat="1" ht="31.05" hidden="1" customHeight="1" outlineLevel="1" spans="1:26">
      <c r="A2405" s="846" t="s">
        <v>2191</v>
      </c>
      <c r="B2405" s="846" t="s">
        <v>6347</v>
      </c>
      <c r="C2405" s="846" t="s">
        <v>2316</v>
      </c>
      <c r="D2405" s="846" t="s">
        <v>2317</v>
      </c>
      <c r="E2405" s="847" t="s">
        <v>9495</v>
      </c>
      <c r="F2405" s="848" t="s">
        <v>9693</v>
      </c>
      <c r="G2405" s="846" t="s">
        <v>9446</v>
      </c>
      <c r="H2405" s="846" t="s">
        <v>7650</v>
      </c>
      <c r="I2405" s="849">
        <v>36115.2</v>
      </c>
      <c r="J2405" s="849">
        <v>334.4</v>
      </c>
      <c r="K2405" s="849">
        <v>6505</v>
      </c>
      <c r="L2405" s="848" t="s">
        <v>8004</v>
      </c>
      <c r="M2405" s="849">
        <v>133.76</v>
      </c>
      <c r="N2405" s="849">
        <v>0</v>
      </c>
      <c r="O2405" s="849">
        <v>6775</v>
      </c>
      <c r="P2405" s="849">
        <v>36115.2</v>
      </c>
      <c r="Q2405" s="846" t="s">
        <v>6342</v>
      </c>
      <c r="R2405" s="846"/>
      <c r="S2405" s="849">
        <v>0</v>
      </c>
      <c r="T2405" s="849">
        <v>0</v>
      </c>
      <c r="U2405" s="849">
        <v>0</v>
      </c>
      <c r="V2405" s="849">
        <v>0</v>
      </c>
      <c r="W2405" s="849">
        <v>0</v>
      </c>
      <c r="X2405" s="849">
        <v>0</v>
      </c>
      <c r="Y2405" s="849">
        <v>36115.2</v>
      </c>
      <c r="Z2405" s="850">
        <v>0.0415</v>
      </c>
    </row>
    <row r="2406" s="823" customFormat="1" ht="31.05" hidden="1" customHeight="1" outlineLevel="1" spans="1:26">
      <c r="A2406" s="846" t="s">
        <v>2191</v>
      </c>
      <c r="B2406" s="846" t="s">
        <v>6347</v>
      </c>
      <c r="C2406" s="846" t="s">
        <v>10995</v>
      </c>
      <c r="D2406" s="846" t="s">
        <v>9323</v>
      </c>
      <c r="E2406" s="847" t="s">
        <v>9495</v>
      </c>
      <c r="F2406" s="848" t="s">
        <v>9699</v>
      </c>
      <c r="G2406" s="846" t="s">
        <v>9446</v>
      </c>
      <c r="H2406" s="846" t="s">
        <v>7650</v>
      </c>
      <c r="I2406" s="849">
        <v>103420.8</v>
      </c>
      <c r="J2406" s="849">
        <v>319.2</v>
      </c>
      <c r="K2406" s="849">
        <v>6370</v>
      </c>
      <c r="L2406" s="848" t="s">
        <v>9535</v>
      </c>
      <c r="M2406" s="849">
        <v>255.36</v>
      </c>
      <c r="N2406" s="849">
        <v>0</v>
      </c>
      <c r="O2406" s="849">
        <v>6775</v>
      </c>
      <c r="P2406" s="849">
        <v>103420.8</v>
      </c>
      <c r="Q2406" s="846" t="s">
        <v>6342</v>
      </c>
      <c r="R2406" s="846"/>
      <c r="S2406" s="849">
        <v>0</v>
      </c>
      <c r="T2406" s="849">
        <v>0</v>
      </c>
      <c r="U2406" s="849">
        <v>0</v>
      </c>
      <c r="V2406" s="849">
        <v>0</v>
      </c>
      <c r="W2406" s="849">
        <v>0</v>
      </c>
      <c r="X2406" s="849">
        <v>0</v>
      </c>
      <c r="Y2406" s="849">
        <v>103420.8</v>
      </c>
      <c r="Z2406" s="850">
        <v>0.0636</v>
      </c>
    </row>
    <row r="2407" s="823" customFormat="1" ht="31.05" hidden="1" customHeight="1" outlineLevel="1" spans="1:26">
      <c r="A2407" s="846" t="s">
        <v>2191</v>
      </c>
      <c r="B2407" s="846" t="s">
        <v>6347</v>
      </c>
      <c r="C2407" s="846" t="s">
        <v>10996</v>
      </c>
      <c r="D2407" s="846" t="s">
        <v>9337</v>
      </c>
      <c r="E2407" s="847" t="s">
        <v>9495</v>
      </c>
      <c r="F2407" s="848" t="s">
        <v>8079</v>
      </c>
      <c r="G2407" s="846" t="s">
        <v>9446</v>
      </c>
      <c r="H2407" s="846" t="s">
        <v>7650</v>
      </c>
      <c r="I2407" s="849">
        <v>68400</v>
      </c>
      <c r="J2407" s="849">
        <v>182.4</v>
      </c>
      <c r="K2407" s="849">
        <v>6400</v>
      </c>
      <c r="L2407" s="848" t="s">
        <v>9627</v>
      </c>
      <c r="M2407" s="849">
        <v>182.4</v>
      </c>
      <c r="N2407" s="849">
        <v>0</v>
      </c>
      <c r="O2407" s="849">
        <v>6775</v>
      </c>
      <c r="P2407" s="849">
        <v>68400</v>
      </c>
      <c r="Q2407" s="846" t="s">
        <v>6337</v>
      </c>
      <c r="R2407" s="846"/>
      <c r="S2407" s="849">
        <v>0</v>
      </c>
      <c r="T2407" s="849">
        <v>0</v>
      </c>
      <c r="U2407" s="849">
        <v>0</v>
      </c>
      <c r="V2407" s="849">
        <v>0</v>
      </c>
      <c r="W2407" s="849">
        <v>0</v>
      </c>
      <c r="X2407" s="849">
        <v>50000</v>
      </c>
      <c r="Y2407" s="849">
        <v>118400</v>
      </c>
      <c r="Z2407" s="850">
        <v>0.1014</v>
      </c>
    </row>
    <row r="2408" s="823" customFormat="1" ht="31.05" hidden="1" customHeight="1" outlineLevel="1" spans="1:26">
      <c r="A2408" s="846" t="s">
        <v>2191</v>
      </c>
      <c r="B2408" s="846" t="s">
        <v>6347</v>
      </c>
      <c r="C2408" s="846" t="s">
        <v>10997</v>
      </c>
      <c r="D2408" s="846" t="s">
        <v>9299</v>
      </c>
      <c r="E2408" s="847" t="s">
        <v>9495</v>
      </c>
      <c r="F2408" s="848" t="s">
        <v>9636</v>
      </c>
      <c r="G2408" s="846" t="s">
        <v>9446</v>
      </c>
      <c r="H2408" s="846" t="s">
        <v>7650</v>
      </c>
      <c r="I2408" s="849">
        <v>75810</v>
      </c>
      <c r="J2408" s="849">
        <v>159.6</v>
      </c>
      <c r="K2408" s="849">
        <v>6300</v>
      </c>
      <c r="L2408" s="848" t="s">
        <v>9535</v>
      </c>
      <c r="M2408" s="849">
        <v>159.6</v>
      </c>
      <c r="N2408" s="849">
        <v>0</v>
      </c>
      <c r="O2408" s="849">
        <v>6775</v>
      </c>
      <c r="P2408" s="849">
        <v>75810</v>
      </c>
      <c r="Q2408" s="846" t="s">
        <v>6337</v>
      </c>
      <c r="R2408" s="846"/>
      <c r="S2408" s="849">
        <v>0</v>
      </c>
      <c r="T2408" s="849">
        <v>0</v>
      </c>
      <c r="U2408" s="849">
        <v>0</v>
      </c>
      <c r="V2408" s="849">
        <v>0</v>
      </c>
      <c r="W2408" s="849">
        <v>0</v>
      </c>
      <c r="X2408" s="849">
        <v>100000</v>
      </c>
      <c r="Y2408" s="849">
        <v>175810</v>
      </c>
      <c r="Z2408" s="850">
        <v>0.1749</v>
      </c>
    </row>
    <row r="2409" s="823" customFormat="1" ht="31.05" hidden="1" customHeight="1" outlineLevel="1" spans="1:26">
      <c r="A2409" s="846" t="s">
        <v>2191</v>
      </c>
      <c r="B2409" s="846" t="s">
        <v>6347</v>
      </c>
      <c r="C2409" s="846" t="s">
        <v>10998</v>
      </c>
      <c r="D2409" s="846" t="s">
        <v>9299</v>
      </c>
      <c r="E2409" s="847" t="s">
        <v>9495</v>
      </c>
      <c r="F2409" s="848" t="s">
        <v>8074</v>
      </c>
      <c r="G2409" s="846" t="s">
        <v>9446</v>
      </c>
      <c r="H2409" s="846" t="s">
        <v>7650</v>
      </c>
      <c r="I2409" s="849">
        <v>71022</v>
      </c>
      <c r="J2409" s="849">
        <v>159.6</v>
      </c>
      <c r="K2409" s="849">
        <v>6330</v>
      </c>
      <c r="L2409" s="848" t="s">
        <v>9535</v>
      </c>
      <c r="M2409" s="849">
        <v>159.6</v>
      </c>
      <c r="N2409" s="849">
        <v>0</v>
      </c>
      <c r="O2409" s="849">
        <v>6775</v>
      </c>
      <c r="P2409" s="849">
        <v>71022</v>
      </c>
      <c r="Q2409" s="846" t="s">
        <v>6337</v>
      </c>
      <c r="R2409" s="846"/>
      <c r="S2409" s="849">
        <v>0</v>
      </c>
      <c r="T2409" s="849">
        <v>0</v>
      </c>
      <c r="U2409" s="849">
        <v>0</v>
      </c>
      <c r="V2409" s="849">
        <v>0</v>
      </c>
      <c r="W2409" s="849">
        <v>0</v>
      </c>
      <c r="X2409" s="849">
        <v>100000</v>
      </c>
      <c r="Y2409" s="849">
        <v>171022</v>
      </c>
      <c r="Z2409" s="850">
        <v>0.1693</v>
      </c>
    </row>
    <row r="2410" s="823" customFormat="1" ht="31.05" hidden="1" customHeight="1" outlineLevel="1" spans="1:26">
      <c r="A2410" s="846" t="s">
        <v>2191</v>
      </c>
      <c r="B2410" s="846" t="s">
        <v>6347</v>
      </c>
      <c r="C2410" s="846" t="s">
        <v>10999</v>
      </c>
      <c r="D2410" s="846" t="s">
        <v>9299</v>
      </c>
      <c r="E2410" s="847" t="s">
        <v>9495</v>
      </c>
      <c r="F2410" s="848" t="s">
        <v>9624</v>
      </c>
      <c r="G2410" s="846" t="s">
        <v>9446</v>
      </c>
      <c r="H2410" s="846" t="s">
        <v>7650</v>
      </c>
      <c r="I2410" s="849">
        <v>65341</v>
      </c>
      <c r="J2410" s="849">
        <v>191.52</v>
      </c>
      <c r="K2410" s="849">
        <v>6300</v>
      </c>
      <c r="L2410" s="848" t="s">
        <v>9535</v>
      </c>
      <c r="M2410" s="849">
        <v>137.56</v>
      </c>
      <c r="N2410" s="849">
        <v>0</v>
      </c>
      <c r="O2410" s="849">
        <v>6775</v>
      </c>
      <c r="P2410" s="849">
        <v>65341</v>
      </c>
      <c r="Q2410" s="846" t="s">
        <v>6337</v>
      </c>
      <c r="R2410" s="846"/>
      <c r="S2410" s="849">
        <v>0</v>
      </c>
      <c r="T2410" s="849">
        <v>0</v>
      </c>
      <c r="U2410" s="849">
        <v>0</v>
      </c>
      <c r="V2410" s="849">
        <v>0</v>
      </c>
      <c r="W2410" s="849">
        <v>0</v>
      </c>
      <c r="X2410" s="849">
        <v>100000</v>
      </c>
      <c r="Y2410" s="849">
        <v>165341</v>
      </c>
      <c r="Z2410" s="850">
        <v>0.1908</v>
      </c>
    </row>
    <row r="2411" s="823" customFormat="1" ht="31.05" hidden="1" customHeight="1" outlineLevel="1" spans="1:26">
      <c r="A2411" s="846" t="s">
        <v>2191</v>
      </c>
      <c r="B2411" s="846" t="s">
        <v>7341</v>
      </c>
      <c r="C2411" s="846" t="s">
        <v>11000</v>
      </c>
      <c r="D2411" s="846" t="s">
        <v>9321</v>
      </c>
      <c r="E2411" s="847" t="s">
        <v>9495</v>
      </c>
      <c r="F2411" s="848" t="s">
        <v>9728</v>
      </c>
      <c r="G2411" s="846" t="s">
        <v>9446</v>
      </c>
      <c r="H2411" s="846" t="s">
        <v>7650</v>
      </c>
      <c r="I2411" s="849">
        <v>0</v>
      </c>
      <c r="J2411" s="849">
        <v>204</v>
      </c>
      <c r="K2411" s="849">
        <v>5705</v>
      </c>
      <c r="L2411" s="848" t="s">
        <v>9709</v>
      </c>
      <c r="M2411" s="849">
        <v>68</v>
      </c>
      <c r="N2411" s="849">
        <v>0</v>
      </c>
      <c r="O2411" s="849">
        <v>5705</v>
      </c>
      <c r="P2411" s="849">
        <v>0</v>
      </c>
      <c r="Q2411" s="846" t="s">
        <v>6342</v>
      </c>
      <c r="R2411" s="846"/>
      <c r="S2411" s="849">
        <v>0</v>
      </c>
      <c r="T2411" s="849">
        <v>0</v>
      </c>
      <c r="U2411" s="849">
        <v>0</v>
      </c>
      <c r="V2411" s="849">
        <v>0</v>
      </c>
      <c r="W2411" s="849">
        <v>0</v>
      </c>
      <c r="X2411" s="849">
        <v>0</v>
      </c>
      <c r="Y2411" s="849">
        <v>0</v>
      </c>
      <c r="Z2411" s="850">
        <v>0</v>
      </c>
    </row>
    <row r="2412" s="823" customFormat="1" ht="25.35" customHeight="1" collapsed="1" spans="1:26">
      <c r="A2412" s="829" t="s">
        <v>59</v>
      </c>
      <c r="B2412" s="829"/>
      <c r="C2412" s="829"/>
      <c r="D2412" s="829"/>
      <c r="E2412" s="829"/>
      <c r="F2412" s="829"/>
      <c r="G2412" s="829"/>
      <c r="H2412" s="829"/>
      <c r="I2412" s="838">
        <v>-416154</v>
      </c>
      <c r="J2412" s="839">
        <v>39028</v>
      </c>
      <c r="K2412" s="840"/>
      <c r="L2412" s="840"/>
      <c r="M2412" s="839">
        <v>0</v>
      </c>
      <c r="N2412" s="839">
        <v>39028</v>
      </c>
      <c r="O2412" s="840"/>
      <c r="P2412" s="839">
        <v>-416154</v>
      </c>
      <c r="Q2412" s="840"/>
      <c r="R2412" s="844"/>
      <c r="S2412" s="844"/>
      <c r="T2412" s="844"/>
      <c r="U2412" s="844"/>
      <c r="V2412" s="844"/>
      <c r="W2412" s="845"/>
      <c r="X2412" s="845"/>
      <c r="Y2412" s="845"/>
      <c r="Z2412" s="845"/>
    </row>
    <row r="2413" s="823" customFormat="1" ht="31.05" hidden="1" customHeight="1" outlineLevel="1" spans="1:26">
      <c r="A2413" s="846" t="s">
        <v>59</v>
      </c>
      <c r="B2413" s="846" t="s">
        <v>11001</v>
      </c>
      <c r="C2413" s="846" t="s">
        <v>11002</v>
      </c>
      <c r="D2413" s="846" t="s">
        <v>9108</v>
      </c>
      <c r="E2413" s="847" t="s">
        <v>9445</v>
      </c>
      <c r="F2413" s="848" t="s">
        <v>8241</v>
      </c>
      <c r="G2413" s="846" t="s">
        <v>11003</v>
      </c>
      <c r="H2413" s="846" t="s">
        <v>7650</v>
      </c>
      <c r="I2413" s="849">
        <v>-150000</v>
      </c>
      <c r="J2413" s="849">
        <v>10000</v>
      </c>
      <c r="K2413" s="849">
        <v>856</v>
      </c>
      <c r="L2413" s="848" t="s">
        <v>9730</v>
      </c>
      <c r="M2413" s="849">
        <v>0</v>
      </c>
      <c r="N2413" s="849">
        <v>10000</v>
      </c>
      <c r="O2413" s="849">
        <v>871</v>
      </c>
      <c r="P2413" s="849">
        <v>-150000</v>
      </c>
      <c r="Q2413" s="846" t="s">
        <v>11004</v>
      </c>
      <c r="R2413" s="846"/>
      <c r="S2413" s="849">
        <v>0</v>
      </c>
      <c r="T2413" s="849">
        <v>0</v>
      </c>
      <c r="U2413" s="849">
        <v>0</v>
      </c>
      <c r="V2413" s="849">
        <v>0</v>
      </c>
      <c r="W2413" s="849">
        <v>-150000</v>
      </c>
      <c r="X2413" s="849">
        <v>8560000</v>
      </c>
      <c r="Y2413" s="849">
        <v>-8710000</v>
      </c>
      <c r="Z2413" s="850"/>
    </row>
    <row r="2414" s="823" customFormat="1" ht="31.05" hidden="1" customHeight="1" outlineLevel="1" spans="1:26">
      <c r="A2414" s="846" t="s">
        <v>59</v>
      </c>
      <c r="B2414" s="846" t="s">
        <v>11005</v>
      </c>
      <c r="C2414" s="846" t="s">
        <v>11006</v>
      </c>
      <c r="D2414" s="846" t="s">
        <v>9110</v>
      </c>
      <c r="E2414" s="847" t="s">
        <v>9445</v>
      </c>
      <c r="F2414" s="848" t="s">
        <v>9552</v>
      </c>
      <c r="G2414" s="846" t="s">
        <v>11003</v>
      </c>
      <c r="H2414" s="846" t="s">
        <v>7650</v>
      </c>
      <c r="I2414" s="849">
        <v>-120000</v>
      </c>
      <c r="J2414" s="849">
        <v>10000</v>
      </c>
      <c r="K2414" s="849">
        <v>763</v>
      </c>
      <c r="L2414" s="848" t="s">
        <v>9532</v>
      </c>
      <c r="M2414" s="849">
        <v>0</v>
      </c>
      <c r="N2414" s="849">
        <v>10000</v>
      </c>
      <c r="O2414" s="849">
        <v>775</v>
      </c>
      <c r="P2414" s="849">
        <v>-120000</v>
      </c>
      <c r="Q2414" s="846" t="s">
        <v>11004</v>
      </c>
      <c r="R2414" s="846"/>
      <c r="S2414" s="849">
        <v>0</v>
      </c>
      <c r="T2414" s="849">
        <v>0</v>
      </c>
      <c r="U2414" s="849">
        <v>0</v>
      </c>
      <c r="V2414" s="849">
        <v>0</v>
      </c>
      <c r="W2414" s="849">
        <v>-120000</v>
      </c>
      <c r="X2414" s="849">
        <v>7630000</v>
      </c>
      <c r="Y2414" s="849">
        <v>-7750000</v>
      </c>
      <c r="Z2414" s="850"/>
    </row>
    <row r="2415" s="823" customFormat="1" ht="31.05" hidden="1" customHeight="1" outlineLevel="1" spans="1:26">
      <c r="A2415" s="846" t="s">
        <v>59</v>
      </c>
      <c r="B2415" s="846" t="s">
        <v>11005</v>
      </c>
      <c r="C2415" s="846" t="s">
        <v>11007</v>
      </c>
      <c r="D2415" s="846" t="s">
        <v>9109</v>
      </c>
      <c r="E2415" s="847" t="s">
        <v>9445</v>
      </c>
      <c r="F2415" s="848" t="s">
        <v>9699</v>
      </c>
      <c r="G2415" s="846" t="s">
        <v>11003</v>
      </c>
      <c r="H2415" s="846" t="s">
        <v>7650</v>
      </c>
      <c r="I2415" s="849">
        <v>-146154</v>
      </c>
      <c r="J2415" s="849">
        <v>19028</v>
      </c>
      <c r="K2415" s="849">
        <v>761</v>
      </c>
      <c r="L2415" s="848" t="s">
        <v>9532</v>
      </c>
      <c r="M2415" s="849">
        <v>0</v>
      </c>
      <c r="N2415" s="849">
        <v>19028</v>
      </c>
      <c r="O2415" s="849">
        <v>775</v>
      </c>
      <c r="P2415" s="849">
        <v>-146154</v>
      </c>
      <c r="Q2415" s="846" t="s">
        <v>11004</v>
      </c>
      <c r="R2415" s="846"/>
      <c r="S2415" s="849">
        <v>0</v>
      </c>
      <c r="T2415" s="849">
        <v>0</v>
      </c>
      <c r="U2415" s="849">
        <v>0</v>
      </c>
      <c r="V2415" s="849">
        <v>0</v>
      </c>
      <c r="W2415" s="849">
        <v>-146154</v>
      </c>
      <c r="X2415" s="849">
        <v>14600546</v>
      </c>
      <c r="Y2415" s="849">
        <v>-14866938</v>
      </c>
      <c r="Z2415" s="850"/>
    </row>
    <row r="2416" s="823" customFormat="1" ht="25.35" customHeight="1" collapsed="1" spans="1:26">
      <c r="A2416" s="829" t="s">
        <v>45</v>
      </c>
      <c r="B2416" s="829"/>
      <c r="C2416" s="829"/>
      <c r="D2416" s="829"/>
      <c r="E2416" s="829"/>
      <c r="F2416" s="829"/>
      <c r="G2416" s="829"/>
      <c r="H2416" s="829"/>
      <c r="I2416" s="838">
        <v>-424875</v>
      </c>
      <c r="J2416" s="839">
        <v>15450</v>
      </c>
      <c r="K2416" s="840"/>
      <c r="L2416" s="840"/>
      <c r="M2416" s="839">
        <v>0</v>
      </c>
      <c r="N2416" s="839">
        <v>15450</v>
      </c>
      <c r="O2416" s="840"/>
      <c r="P2416" s="839">
        <v>-424875</v>
      </c>
      <c r="Q2416" s="840"/>
      <c r="R2416" s="844"/>
      <c r="S2416" s="844"/>
      <c r="T2416" s="844"/>
      <c r="U2416" s="844"/>
      <c r="V2416" s="844"/>
      <c r="W2416" s="845"/>
      <c r="X2416" s="845"/>
      <c r="Y2416" s="845"/>
      <c r="Z2416" s="845"/>
    </row>
    <row r="2417" s="823" customFormat="1" ht="31.05" hidden="1" customHeight="1" outlineLevel="1" spans="1:26">
      <c r="A2417" s="846" t="s">
        <v>45</v>
      </c>
      <c r="B2417" s="846" t="s">
        <v>11008</v>
      </c>
      <c r="C2417" s="846" t="s">
        <v>11009</v>
      </c>
      <c r="D2417" s="846" t="s">
        <v>9295</v>
      </c>
      <c r="E2417" s="847" t="s">
        <v>9445</v>
      </c>
      <c r="F2417" s="848" t="s">
        <v>9532</v>
      </c>
      <c r="G2417" s="846" t="s">
        <v>11003</v>
      </c>
      <c r="H2417" s="846" t="s">
        <v>7650</v>
      </c>
      <c r="I2417" s="849">
        <v>-424875</v>
      </c>
      <c r="J2417" s="849">
        <v>15450</v>
      </c>
      <c r="K2417" s="849">
        <v>879</v>
      </c>
      <c r="L2417" s="848" t="s">
        <v>9728</v>
      </c>
      <c r="M2417" s="849">
        <v>0</v>
      </c>
      <c r="N2417" s="849">
        <v>15450</v>
      </c>
      <c r="O2417" s="849">
        <v>906.5</v>
      </c>
      <c r="P2417" s="849">
        <v>-424875</v>
      </c>
      <c r="Q2417" s="846" t="s">
        <v>11004</v>
      </c>
      <c r="R2417" s="846"/>
      <c r="S2417" s="849">
        <v>0</v>
      </c>
      <c r="T2417" s="849">
        <v>0</v>
      </c>
      <c r="U2417" s="849">
        <v>0</v>
      </c>
      <c r="V2417" s="849">
        <v>0</v>
      </c>
      <c r="W2417" s="849">
        <v>-424875</v>
      </c>
      <c r="X2417" s="849">
        <v>13580550</v>
      </c>
      <c r="Y2417" s="849">
        <v>-14005425</v>
      </c>
      <c r="Z2417" s="850"/>
    </row>
    <row r="2418" s="823" customFormat="1" ht="25.35" customHeight="1" collapsed="1" spans="1:26">
      <c r="A2418" s="829" t="s">
        <v>2702</v>
      </c>
      <c r="B2418" s="829"/>
      <c r="C2418" s="829"/>
      <c r="D2418" s="829"/>
      <c r="E2418" s="829"/>
      <c r="F2418" s="829"/>
      <c r="G2418" s="829"/>
      <c r="H2418" s="829"/>
      <c r="I2418" s="838">
        <v>-2548634.3333</v>
      </c>
      <c r="J2418" s="839">
        <v>14943697.3</v>
      </c>
      <c r="K2418" s="840"/>
      <c r="L2418" s="840"/>
      <c r="M2418" s="839">
        <v>5416207.7</v>
      </c>
      <c r="N2418" s="839">
        <v>5667761.3</v>
      </c>
      <c r="O2418" s="840"/>
      <c r="P2418" s="839">
        <v>-2548634.3333</v>
      </c>
      <c r="Q2418" s="840"/>
      <c r="R2418" s="844"/>
      <c r="S2418" s="844"/>
      <c r="T2418" s="844"/>
      <c r="U2418" s="844"/>
      <c r="V2418" s="844"/>
      <c r="W2418" s="845"/>
      <c r="X2418" s="845"/>
      <c r="Y2418" s="845"/>
      <c r="Z2418" s="845"/>
    </row>
    <row r="2419" s="823" customFormat="1" ht="31.05" hidden="1" customHeight="1" outlineLevel="1" spans="1:26">
      <c r="A2419" s="846" t="s">
        <v>2702</v>
      </c>
      <c r="B2419" s="846" t="s">
        <v>9921</v>
      </c>
      <c r="C2419" s="846" t="s">
        <v>11010</v>
      </c>
      <c r="D2419" s="846" t="s">
        <v>3808</v>
      </c>
      <c r="E2419" s="847" t="s">
        <v>9445</v>
      </c>
      <c r="F2419" s="848" t="s">
        <v>9532</v>
      </c>
      <c r="G2419" s="846" t="s">
        <v>9497</v>
      </c>
      <c r="H2419" s="846" t="s">
        <v>6389</v>
      </c>
      <c r="I2419" s="849">
        <v>4469.982</v>
      </c>
      <c r="J2419" s="849">
        <v>300000</v>
      </c>
      <c r="K2419" s="849">
        <v>23.472</v>
      </c>
      <c r="L2419" s="848" t="s">
        <v>10514</v>
      </c>
      <c r="M2419" s="849">
        <v>34122</v>
      </c>
      <c r="N2419" s="849">
        <v>0</v>
      </c>
      <c r="O2419" s="849">
        <v>23.603</v>
      </c>
      <c r="P2419" s="849">
        <v>4469.982</v>
      </c>
      <c r="Q2419" s="846"/>
      <c r="R2419" s="846" t="s">
        <v>9923</v>
      </c>
      <c r="S2419" s="849">
        <v>30196.46</v>
      </c>
      <c r="T2419" s="849">
        <v>22.44</v>
      </c>
      <c r="U2419" s="849">
        <v>22.5</v>
      </c>
      <c r="V2419" s="849">
        <v>1811.787611</v>
      </c>
      <c r="W2419" s="849">
        <v>-2658.194389</v>
      </c>
      <c r="X2419" s="849">
        <v>0</v>
      </c>
      <c r="Y2419" s="849">
        <v>4469.982</v>
      </c>
      <c r="Z2419" s="850">
        <v>0.005581</v>
      </c>
    </row>
    <row r="2420" s="823" customFormat="1" ht="31.05" hidden="1" customHeight="1" outlineLevel="1" spans="1:26">
      <c r="A2420" s="846" t="s">
        <v>2702</v>
      </c>
      <c r="B2420" s="846" t="s">
        <v>9926</v>
      </c>
      <c r="C2420" s="846" t="s">
        <v>11011</v>
      </c>
      <c r="D2420" s="846" t="s">
        <v>9208</v>
      </c>
      <c r="E2420" s="847" t="s">
        <v>9495</v>
      </c>
      <c r="F2420" s="848" t="s">
        <v>9543</v>
      </c>
      <c r="G2420" s="846" t="s">
        <v>9497</v>
      </c>
      <c r="H2420" s="846" t="s">
        <v>6389</v>
      </c>
      <c r="I2420" s="849">
        <v>6902</v>
      </c>
      <c r="J2420" s="849">
        <v>34000</v>
      </c>
      <c r="K2420" s="849">
        <v>23.4</v>
      </c>
      <c r="L2420" s="848" t="s">
        <v>8004</v>
      </c>
      <c r="M2420" s="849">
        <v>34000</v>
      </c>
      <c r="N2420" s="849">
        <v>0</v>
      </c>
      <c r="O2420" s="849">
        <v>23.603</v>
      </c>
      <c r="P2420" s="849">
        <v>6902</v>
      </c>
      <c r="Q2420" s="846"/>
      <c r="R2420" s="846" t="s">
        <v>9923</v>
      </c>
      <c r="S2420" s="849">
        <v>30088.5</v>
      </c>
      <c r="T2420" s="849">
        <v>23.38</v>
      </c>
      <c r="U2420" s="849">
        <v>22.5</v>
      </c>
      <c r="V2420" s="849">
        <v>-26477.876106</v>
      </c>
      <c r="W2420" s="849">
        <v>-33379.876106</v>
      </c>
      <c r="X2420" s="849">
        <v>0</v>
      </c>
      <c r="Y2420" s="849">
        <v>6902</v>
      </c>
      <c r="Z2420" s="850">
        <v>0.008675</v>
      </c>
    </row>
    <row r="2421" s="823" customFormat="1" ht="31.05" hidden="1" customHeight="1" outlineLevel="1" spans="1:26">
      <c r="A2421" s="846" t="s">
        <v>2702</v>
      </c>
      <c r="B2421" s="846" t="s">
        <v>9926</v>
      </c>
      <c r="C2421" s="846" t="s">
        <v>11012</v>
      </c>
      <c r="D2421" s="846" t="s">
        <v>9213</v>
      </c>
      <c r="E2421" s="847" t="s">
        <v>9495</v>
      </c>
      <c r="F2421" s="848" t="s">
        <v>9508</v>
      </c>
      <c r="G2421" s="846" t="s">
        <v>9497</v>
      </c>
      <c r="H2421" s="846" t="s">
        <v>6389</v>
      </c>
      <c r="I2421" s="849">
        <v>10860</v>
      </c>
      <c r="J2421" s="849">
        <v>20000</v>
      </c>
      <c r="K2421" s="849">
        <v>23.06</v>
      </c>
      <c r="L2421" s="848" t="s">
        <v>8004</v>
      </c>
      <c r="M2421" s="849">
        <v>20000</v>
      </c>
      <c r="N2421" s="849">
        <v>0</v>
      </c>
      <c r="O2421" s="849">
        <v>23.603</v>
      </c>
      <c r="P2421" s="849">
        <v>10860</v>
      </c>
      <c r="Q2421" s="846"/>
      <c r="R2421" s="846" t="s">
        <v>9923</v>
      </c>
      <c r="S2421" s="849">
        <v>17699.12</v>
      </c>
      <c r="T2421" s="849">
        <v>22.625</v>
      </c>
      <c r="U2421" s="849">
        <v>22.5</v>
      </c>
      <c r="V2421" s="849">
        <v>-2212.389381</v>
      </c>
      <c r="W2421" s="849">
        <v>-13072.389381</v>
      </c>
      <c r="X2421" s="849">
        <v>0</v>
      </c>
      <c r="Y2421" s="849">
        <v>10860</v>
      </c>
      <c r="Z2421" s="850">
        <v>0.023547</v>
      </c>
    </row>
    <row r="2422" s="823" customFormat="1" ht="31.05" hidden="1" customHeight="1" outlineLevel="1" spans="1:26">
      <c r="A2422" s="846" t="s">
        <v>2702</v>
      </c>
      <c r="B2422" s="846" t="s">
        <v>9926</v>
      </c>
      <c r="C2422" s="846" t="s">
        <v>11013</v>
      </c>
      <c r="D2422" s="846" t="s">
        <v>9213</v>
      </c>
      <c r="E2422" s="847" t="s">
        <v>9495</v>
      </c>
      <c r="F2422" s="848" t="s">
        <v>9549</v>
      </c>
      <c r="G2422" s="846" t="s">
        <v>9497</v>
      </c>
      <c r="H2422" s="846" t="s">
        <v>6389</v>
      </c>
      <c r="I2422" s="849">
        <v>15639</v>
      </c>
      <c r="J2422" s="849">
        <v>13000</v>
      </c>
      <c r="K2422" s="849">
        <v>22.4</v>
      </c>
      <c r="L2422" s="848" t="s">
        <v>8004</v>
      </c>
      <c r="M2422" s="849">
        <v>13000</v>
      </c>
      <c r="N2422" s="849">
        <v>0</v>
      </c>
      <c r="O2422" s="849">
        <v>23.603</v>
      </c>
      <c r="P2422" s="849">
        <v>15639</v>
      </c>
      <c r="Q2422" s="846"/>
      <c r="R2422" s="846" t="s">
        <v>9923</v>
      </c>
      <c r="S2422" s="849">
        <v>11504.42</v>
      </c>
      <c r="T2422" s="849">
        <v>22.295</v>
      </c>
      <c r="U2422" s="849">
        <v>22.5</v>
      </c>
      <c r="V2422" s="849">
        <v>2358.40708</v>
      </c>
      <c r="W2422" s="849">
        <v>-13280.59292</v>
      </c>
      <c r="X2422" s="849">
        <v>0</v>
      </c>
      <c r="Y2422" s="849">
        <v>15639</v>
      </c>
      <c r="Z2422" s="850">
        <v>0.053705</v>
      </c>
    </row>
    <row r="2423" s="823" customFormat="1" ht="31.05" hidden="1" customHeight="1" outlineLevel="1" spans="1:26">
      <c r="A2423" s="846" t="s">
        <v>2702</v>
      </c>
      <c r="B2423" s="846" t="s">
        <v>9926</v>
      </c>
      <c r="C2423" s="846" t="s">
        <v>11013</v>
      </c>
      <c r="D2423" s="846" t="s">
        <v>9213</v>
      </c>
      <c r="E2423" s="847" t="s">
        <v>9495</v>
      </c>
      <c r="F2423" s="848" t="s">
        <v>9549</v>
      </c>
      <c r="G2423" s="846" t="s">
        <v>9497</v>
      </c>
      <c r="H2423" s="846" t="s">
        <v>6389</v>
      </c>
      <c r="I2423" s="849">
        <v>17589</v>
      </c>
      <c r="J2423" s="849">
        <v>13000</v>
      </c>
      <c r="K2423" s="849">
        <v>22.25</v>
      </c>
      <c r="L2423" s="848" t="s">
        <v>8004</v>
      </c>
      <c r="M2423" s="849">
        <v>13000</v>
      </c>
      <c r="N2423" s="849">
        <v>0</v>
      </c>
      <c r="O2423" s="849">
        <v>23.603</v>
      </c>
      <c r="P2423" s="849">
        <v>17589</v>
      </c>
      <c r="Q2423" s="846"/>
      <c r="R2423" s="846" t="s">
        <v>9923</v>
      </c>
      <c r="S2423" s="849">
        <v>11504.42</v>
      </c>
      <c r="T2423" s="849">
        <v>22.295</v>
      </c>
      <c r="U2423" s="849">
        <v>22.5</v>
      </c>
      <c r="V2423" s="849">
        <v>2358.40708</v>
      </c>
      <c r="W2423" s="849">
        <v>-15230.59292</v>
      </c>
      <c r="X2423" s="849">
        <v>0</v>
      </c>
      <c r="Y2423" s="849">
        <v>17589</v>
      </c>
      <c r="Z2423" s="850">
        <v>0.060809</v>
      </c>
    </row>
    <row r="2424" s="823" customFormat="1" ht="31.05" hidden="1" customHeight="1" outlineLevel="1" spans="1:26">
      <c r="A2424" s="846" t="s">
        <v>2702</v>
      </c>
      <c r="B2424" s="846" t="s">
        <v>9926</v>
      </c>
      <c r="C2424" s="846" t="s">
        <v>11014</v>
      </c>
      <c r="D2424" s="846" t="s">
        <v>9213</v>
      </c>
      <c r="E2424" s="847" t="s">
        <v>9495</v>
      </c>
      <c r="F2424" s="848" t="s">
        <v>9621</v>
      </c>
      <c r="G2424" s="846" t="s">
        <v>9497</v>
      </c>
      <c r="H2424" s="846" t="s">
        <v>6389</v>
      </c>
      <c r="I2424" s="849">
        <v>66099</v>
      </c>
      <c r="J2424" s="849">
        <v>33000</v>
      </c>
      <c r="K2424" s="849">
        <v>21.6</v>
      </c>
      <c r="L2424" s="848" t="s">
        <v>9599</v>
      </c>
      <c r="M2424" s="849">
        <v>33000</v>
      </c>
      <c r="N2424" s="849">
        <v>0</v>
      </c>
      <c r="O2424" s="849">
        <v>23.603</v>
      </c>
      <c r="P2424" s="849">
        <v>66099</v>
      </c>
      <c r="Q2424" s="846"/>
      <c r="R2424" s="846" t="s">
        <v>9923</v>
      </c>
      <c r="S2424" s="849">
        <v>29203.54</v>
      </c>
      <c r="T2424" s="849">
        <v>21.93</v>
      </c>
      <c r="U2424" s="849">
        <v>22.5</v>
      </c>
      <c r="V2424" s="849">
        <v>16646.017699</v>
      </c>
      <c r="W2424" s="849">
        <v>-49452.982301</v>
      </c>
      <c r="X2424" s="849">
        <v>0</v>
      </c>
      <c r="Y2424" s="849">
        <v>66099</v>
      </c>
      <c r="Z2424" s="850">
        <v>0.092731</v>
      </c>
    </row>
    <row r="2425" s="823" customFormat="1" ht="31.05" hidden="1" customHeight="1" outlineLevel="1" spans="1:26">
      <c r="A2425" s="846" t="s">
        <v>2702</v>
      </c>
      <c r="B2425" s="846" t="s">
        <v>9926</v>
      </c>
      <c r="C2425" s="846" t="s">
        <v>11015</v>
      </c>
      <c r="D2425" s="846" t="s">
        <v>9210</v>
      </c>
      <c r="E2425" s="847" t="s">
        <v>9495</v>
      </c>
      <c r="F2425" s="848" t="s">
        <v>9621</v>
      </c>
      <c r="G2425" s="846" t="s">
        <v>9497</v>
      </c>
      <c r="H2425" s="846" t="s">
        <v>6389</v>
      </c>
      <c r="I2425" s="849">
        <v>19899</v>
      </c>
      <c r="J2425" s="849">
        <v>33000</v>
      </c>
      <c r="K2425" s="849">
        <v>23</v>
      </c>
      <c r="L2425" s="848" t="s">
        <v>9527</v>
      </c>
      <c r="M2425" s="849">
        <v>33000</v>
      </c>
      <c r="N2425" s="849">
        <v>0</v>
      </c>
      <c r="O2425" s="849">
        <v>23.603</v>
      </c>
      <c r="P2425" s="849">
        <v>19899</v>
      </c>
      <c r="Q2425" s="846"/>
      <c r="R2425" s="846" t="s">
        <v>9923</v>
      </c>
      <c r="S2425" s="849">
        <v>29203.54</v>
      </c>
      <c r="T2425" s="849">
        <v>21.93</v>
      </c>
      <c r="U2425" s="849">
        <v>22.5</v>
      </c>
      <c r="V2425" s="849">
        <v>16646.017699</v>
      </c>
      <c r="W2425" s="849">
        <v>-3252.982301</v>
      </c>
      <c r="X2425" s="849">
        <v>0</v>
      </c>
      <c r="Y2425" s="849">
        <v>19899</v>
      </c>
      <c r="Z2425" s="850">
        <v>0.026217</v>
      </c>
    </row>
    <row r="2426" s="823" customFormat="1" ht="31.05" hidden="1" customHeight="1" outlineLevel="1" spans="1:26">
      <c r="A2426" s="846" t="s">
        <v>2702</v>
      </c>
      <c r="B2426" s="846" t="s">
        <v>9926</v>
      </c>
      <c r="C2426" s="846" t="s">
        <v>11016</v>
      </c>
      <c r="D2426" s="846" t="s">
        <v>9217</v>
      </c>
      <c r="E2426" s="847" t="s">
        <v>9445</v>
      </c>
      <c r="F2426" s="848" t="s">
        <v>8241</v>
      </c>
      <c r="G2426" s="846" t="s">
        <v>9497</v>
      </c>
      <c r="H2426" s="846" t="s">
        <v>6389</v>
      </c>
      <c r="I2426" s="849">
        <v>111177</v>
      </c>
      <c r="J2426" s="849">
        <v>266000</v>
      </c>
      <c r="K2426" s="849">
        <v>22.48</v>
      </c>
      <c r="L2426" s="848" t="s">
        <v>9681</v>
      </c>
      <c r="M2426" s="849">
        <v>99000</v>
      </c>
      <c r="N2426" s="849">
        <v>0</v>
      </c>
      <c r="O2426" s="849">
        <v>23.603</v>
      </c>
      <c r="P2426" s="849">
        <v>111177</v>
      </c>
      <c r="Q2426" s="846"/>
      <c r="R2426" s="846" t="s">
        <v>9923</v>
      </c>
      <c r="S2426" s="849">
        <v>87610.62</v>
      </c>
      <c r="T2426" s="849">
        <v>21.99</v>
      </c>
      <c r="U2426" s="849">
        <v>22.5</v>
      </c>
      <c r="V2426" s="849">
        <v>44681.415929</v>
      </c>
      <c r="W2426" s="849">
        <v>-66495.584071</v>
      </c>
      <c r="X2426" s="849">
        <v>0</v>
      </c>
      <c r="Y2426" s="849">
        <v>111177</v>
      </c>
      <c r="Z2426" s="850">
        <v>0.049956</v>
      </c>
    </row>
    <row r="2427" s="823" customFormat="1" ht="31.05" hidden="1" customHeight="1" outlineLevel="1" spans="1:26">
      <c r="A2427" s="846" t="s">
        <v>2702</v>
      </c>
      <c r="B2427" s="846" t="s">
        <v>9926</v>
      </c>
      <c r="C2427" s="846" t="s">
        <v>11017</v>
      </c>
      <c r="D2427" s="846" t="s">
        <v>9216</v>
      </c>
      <c r="E2427" s="847" t="s">
        <v>9445</v>
      </c>
      <c r="F2427" s="848" t="s">
        <v>9693</v>
      </c>
      <c r="G2427" s="846" t="s">
        <v>9497</v>
      </c>
      <c r="H2427" s="846" t="s">
        <v>6389</v>
      </c>
      <c r="I2427" s="849">
        <v>21690</v>
      </c>
      <c r="J2427" s="849">
        <v>30000</v>
      </c>
      <c r="K2427" s="849">
        <v>22.88</v>
      </c>
      <c r="L2427" s="848" t="s">
        <v>9535</v>
      </c>
      <c r="M2427" s="849">
        <v>30000</v>
      </c>
      <c r="N2427" s="849">
        <v>0</v>
      </c>
      <c r="O2427" s="849">
        <v>23.603</v>
      </c>
      <c r="P2427" s="849">
        <v>21690</v>
      </c>
      <c r="Q2427" s="846"/>
      <c r="R2427" s="846" t="s">
        <v>9923</v>
      </c>
      <c r="S2427" s="849">
        <v>26548.67</v>
      </c>
      <c r="T2427" s="849">
        <v>22.52</v>
      </c>
      <c r="U2427" s="849">
        <v>22.5</v>
      </c>
      <c r="V2427" s="849">
        <v>-530.973451</v>
      </c>
      <c r="W2427" s="849">
        <v>-22220.973451</v>
      </c>
      <c r="X2427" s="849">
        <v>0</v>
      </c>
      <c r="Y2427" s="849">
        <v>21690</v>
      </c>
      <c r="Z2427" s="850">
        <v>0.0316</v>
      </c>
    </row>
    <row r="2428" s="823" customFormat="1" ht="31.05" hidden="1" customHeight="1" outlineLevel="1" spans="1:26">
      <c r="A2428" s="846" t="s">
        <v>2702</v>
      </c>
      <c r="B2428" s="846" t="s">
        <v>9926</v>
      </c>
      <c r="C2428" s="846" t="s">
        <v>11018</v>
      </c>
      <c r="D2428" s="846" t="s">
        <v>9216</v>
      </c>
      <c r="E2428" s="847" t="s">
        <v>9495</v>
      </c>
      <c r="F2428" s="848" t="s">
        <v>9532</v>
      </c>
      <c r="G2428" s="846" t="s">
        <v>9497</v>
      </c>
      <c r="H2428" s="846" t="s">
        <v>6389</v>
      </c>
      <c r="I2428" s="849">
        <v>48180</v>
      </c>
      <c r="J2428" s="849">
        <v>60000</v>
      </c>
      <c r="K2428" s="849">
        <v>22.8</v>
      </c>
      <c r="L2428" s="848" t="s">
        <v>9535</v>
      </c>
      <c r="M2428" s="849">
        <v>60000</v>
      </c>
      <c r="N2428" s="849">
        <v>0</v>
      </c>
      <c r="O2428" s="849">
        <v>23.603</v>
      </c>
      <c r="P2428" s="849">
        <v>48180</v>
      </c>
      <c r="Q2428" s="846"/>
      <c r="R2428" s="846" t="s">
        <v>9923</v>
      </c>
      <c r="S2428" s="849">
        <v>53097.35</v>
      </c>
      <c r="T2428" s="849">
        <v>22.44</v>
      </c>
      <c r="U2428" s="849">
        <v>22.5</v>
      </c>
      <c r="V2428" s="849">
        <v>3185.840708</v>
      </c>
      <c r="W2428" s="849">
        <v>-44994.159292</v>
      </c>
      <c r="X2428" s="849">
        <v>0</v>
      </c>
      <c r="Y2428" s="849">
        <v>48180</v>
      </c>
      <c r="Z2428" s="850">
        <v>0.035219</v>
      </c>
    </row>
    <row r="2429" s="823" customFormat="1" ht="31.05" hidden="1" customHeight="1" outlineLevel="1" spans="1:26">
      <c r="A2429" s="846" t="s">
        <v>2702</v>
      </c>
      <c r="B2429" s="846" t="s">
        <v>9926</v>
      </c>
      <c r="C2429" s="846" t="s">
        <v>11018</v>
      </c>
      <c r="D2429" s="846" t="s">
        <v>9216</v>
      </c>
      <c r="E2429" s="847" t="s">
        <v>9495</v>
      </c>
      <c r="F2429" s="848" t="s">
        <v>9532</v>
      </c>
      <c r="G2429" s="846" t="s">
        <v>9497</v>
      </c>
      <c r="H2429" s="846" t="s">
        <v>6389</v>
      </c>
      <c r="I2429" s="849">
        <v>39652.935</v>
      </c>
      <c r="J2429" s="849">
        <v>90000</v>
      </c>
      <c r="K2429" s="849">
        <v>22.88</v>
      </c>
      <c r="L2429" s="848" t="s">
        <v>9535</v>
      </c>
      <c r="M2429" s="849">
        <v>54845</v>
      </c>
      <c r="N2429" s="849">
        <v>0</v>
      </c>
      <c r="O2429" s="849">
        <v>23.603</v>
      </c>
      <c r="P2429" s="849">
        <v>39652.935</v>
      </c>
      <c r="Q2429" s="846"/>
      <c r="R2429" s="846" t="s">
        <v>9923</v>
      </c>
      <c r="S2429" s="849">
        <v>48535.4</v>
      </c>
      <c r="T2429" s="849">
        <v>22.44</v>
      </c>
      <c r="U2429" s="849">
        <v>22.5</v>
      </c>
      <c r="V2429" s="849">
        <v>2912.123894</v>
      </c>
      <c r="W2429" s="849">
        <v>-36740.811106</v>
      </c>
      <c r="X2429" s="849">
        <v>0</v>
      </c>
      <c r="Y2429" s="849">
        <v>39652.935</v>
      </c>
      <c r="Z2429" s="850">
        <v>0.0316</v>
      </c>
    </row>
    <row r="2430" s="823" customFormat="1" ht="31.05" hidden="1" customHeight="1" outlineLevel="1" spans="1:26">
      <c r="A2430" s="846" t="s">
        <v>2702</v>
      </c>
      <c r="B2430" s="846" t="s">
        <v>9926</v>
      </c>
      <c r="C2430" s="846" t="s">
        <v>11019</v>
      </c>
      <c r="D2430" s="846" t="s">
        <v>9205</v>
      </c>
      <c r="E2430" s="847" t="s">
        <v>9495</v>
      </c>
      <c r="F2430" s="848" t="s">
        <v>9676</v>
      </c>
      <c r="G2430" s="846" t="s">
        <v>9497</v>
      </c>
      <c r="H2430" s="846" t="s">
        <v>6389</v>
      </c>
      <c r="I2430" s="849">
        <v>84018</v>
      </c>
      <c r="J2430" s="849">
        <v>66000</v>
      </c>
      <c r="K2430" s="849">
        <v>22.33</v>
      </c>
      <c r="L2430" s="848" t="s">
        <v>9535</v>
      </c>
      <c r="M2430" s="849">
        <v>66000</v>
      </c>
      <c r="N2430" s="849">
        <v>0</v>
      </c>
      <c r="O2430" s="849">
        <v>23.603</v>
      </c>
      <c r="P2430" s="849">
        <v>84018</v>
      </c>
      <c r="Q2430" s="846"/>
      <c r="R2430" s="846" t="s">
        <v>9923</v>
      </c>
      <c r="S2430" s="849">
        <v>58407.08</v>
      </c>
      <c r="T2430" s="849">
        <v>22.21</v>
      </c>
      <c r="U2430" s="849">
        <v>22.5</v>
      </c>
      <c r="V2430" s="849">
        <v>16938.053097</v>
      </c>
      <c r="W2430" s="849">
        <v>-67079.946903</v>
      </c>
      <c r="X2430" s="849">
        <v>0</v>
      </c>
      <c r="Y2430" s="849">
        <v>84018</v>
      </c>
      <c r="Z2430" s="850">
        <v>0.057009</v>
      </c>
    </row>
    <row r="2431" s="823" customFormat="1" ht="31.05" hidden="1" customHeight="1" outlineLevel="1" spans="1:26">
      <c r="A2431" s="846" t="s">
        <v>2702</v>
      </c>
      <c r="B2431" s="846" t="s">
        <v>9926</v>
      </c>
      <c r="C2431" s="846" t="s">
        <v>11020</v>
      </c>
      <c r="D2431" s="846" t="s">
        <v>9204</v>
      </c>
      <c r="E2431" s="847" t="s">
        <v>9495</v>
      </c>
      <c r="F2431" s="848" t="s">
        <v>9676</v>
      </c>
      <c r="G2431" s="846" t="s">
        <v>9497</v>
      </c>
      <c r="H2431" s="846" t="s">
        <v>6389</v>
      </c>
      <c r="I2431" s="849">
        <v>43659</v>
      </c>
      <c r="J2431" s="849">
        <v>33000</v>
      </c>
      <c r="K2431" s="849">
        <v>22.28</v>
      </c>
      <c r="L2431" s="848" t="s">
        <v>9535</v>
      </c>
      <c r="M2431" s="849">
        <v>33000</v>
      </c>
      <c r="N2431" s="849">
        <v>0</v>
      </c>
      <c r="O2431" s="849">
        <v>23.603</v>
      </c>
      <c r="P2431" s="849">
        <v>43659</v>
      </c>
      <c r="Q2431" s="846"/>
      <c r="R2431" s="846" t="s">
        <v>9923</v>
      </c>
      <c r="S2431" s="849">
        <v>29203.54</v>
      </c>
      <c r="T2431" s="849">
        <v>22.21</v>
      </c>
      <c r="U2431" s="849">
        <v>22.5</v>
      </c>
      <c r="V2431" s="849">
        <v>8469.026549</v>
      </c>
      <c r="W2431" s="849">
        <v>-35189.973451</v>
      </c>
      <c r="X2431" s="849">
        <v>0</v>
      </c>
      <c r="Y2431" s="849">
        <v>43659</v>
      </c>
      <c r="Z2431" s="850">
        <v>0.059381</v>
      </c>
    </row>
    <row r="2432" s="823" customFormat="1" ht="31.05" hidden="1" customHeight="1" outlineLevel="1" spans="1:26">
      <c r="A2432" s="846" t="s">
        <v>2702</v>
      </c>
      <c r="B2432" s="846" t="s">
        <v>9926</v>
      </c>
      <c r="C2432" s="846" t="s">
        <v>11021</v>
      </c>
      <c r="D2432" s="846" t="s">
        <v>9217</v>
      </c>
      <c r="E2432" s="847" t="s">
        <v>9445</v>
      </c>
      <c r="F2432" s="848" t="s">
        <v>8241</v>
      </c>
      <c r="G2432" s="846" t="s">
        <v>9497</v>
      </c>
      <c r="H2432" s="846" t="s">
        <v>6389</v>
      </c>
      <c r="I2432" s="849">
        <v>43838.7771</v>
      </c>
      <c r="J2432" s="849">
        <v>266000</v>
      </c>
      <c r="K2432" s="849">
        <v>22.31</v>
      </c>
      <c r="L2432" s="848" t="s">
        <v>9681</v>
      </c>
      <c r="M2432" s="849">
        <v>33904.7</v>
      </c>
      <c r="N2432" s="849">
        <v>0</v>
      </c>
      <c r="O2432" s="849">
        <v>23.603</v>
      </c>
      <c r="P2432" s="849">
        <v>43838.7771</v>
      </c>
      <c r="Q2432" s="846"/>
      <c r="R2432" s="846" t="s">
        <v>9923</v>
      </c>
      <c r="S2432" s="849">
        <v>30004.16</v>
      </c>
      <c r="T2432" s="849">
        <v>21.99</v>
      </c>
      <c r="U2432" s="849">
        <v>22.5</v>
      </c>
      <c r="V2432" s="849">
        <v>15302.121239</v>
      </c>
      <c r="W2432" s="849">
        <v>-28536.655861</v>
      </c>
      <c r="X2432" s="849">
        <v>0</v>
      </c>
      <c r="Y2432" s="849">
        <v>43838.7771</v>
      </c>
      <c r="Z2432" s="850">
        <v>0.057956</v>
      </c>
    </row>
    <row r="2433" s="823" customFormat="1" ht="31.05" hidden="1" customHeight="1" outlineLevel="1" spans="1:26">
      <c r="A2433" s="846" t="s">
        <v>2702</v>
      </c>
      <c r="B2433" s="846" t="s">
        <v>9926</v>
      </c>
      <c r="C2433" s="846" t="s">
        <v>11022</v>
      </c>
      <c r="D2433" s="846" t="s">
        <v>9209</v>
      </c>
      <c r="E2433" s="847" t="s">
        <v>9445</v>
      </c>
      <c r="F2433" s="848" t="s">
        <v>9693</v>
      </c>
      <c r="G2433" s="846" t="s">
        <v>9504</v>
      </c>
      <c r="H2433" s="846" t="s">
        <v>6389</v>
      </c>
      <c r="I2433" s="849">
        <v>-2076561.612</v>
      </c>
      <c r="J2433" s="849">
        <v>98964</v>
      </c>
      <c r="K2433" s="849">
        <v>2.62</v>
      </c>
      <c r="L2433" s="848" t="s">
        <v>9681</v>
      </c>
      <c r="M2433" s="849">
        <v>0</v>
      </c>
      <c r="N2433" s="849">
        <v>98964</v>
      </c>
      <c r="O2433" s="849">
        <v>23.603</v>
      </c>
      <c r="P2433" s="849">
        <v>-2076561.612</v>
      </c>
      <c r="Q2433" s="846"/>
      <c r="R2433" s="846" t="s">
        <v>9923</v>
      </c>
      <c r="S2433" s="849">
        <v>0</v>
      </c>
      <c r="T2433" s="849">
        <v>22.52</v>
      </c>
      <c r="U2433" s="849">
        <v>22.5</v>
      </c>
      <c r="V2433" s="849">
        <v>0</v>
      </c>
      <c r="W2433" s="849">
        <v>2076561.612</v>
      </c>
      <c r="X2433" s="849">
        <v>0</v>
      </c>
      <c r="Y2433" s="849">
        <v>-2076561.612</v>
      </c>
      <c r="Z2433" s="850">
        <v>-8.008779</v>
      </c>
    </row>
    <row r="2434" s="823" customFormat="1" ht="31.05" hidden="1" customHeight="1" outlineLevel="1" spans="1:26">
      <c r="A2434" s="846" t="s">
        <v>2702</v>
      </c>
      <c r="B2434" s="846" t="s">
        <v>9926</v>
      </c>
      <c r="C2434" s="846" t="s">
        <v>11023</v>
      </c>
      <c r="D2434" s="846" t="s">
        <v>9214</v>
      </c>
      <c r="E2434" s="847" t="s">
        <v>9495</v>
      </c>
      <c r="F2434" s="848" t="s">
        <v>8079</v>
      </c>
      <c r="G2434" s="846" t="s">
        <v>9497</v>
      </c>
      <c r="H2434" s="846" t="s">
        <v>6389</v>
      </c>
      <c r="I2434" s="849">
        <v>25262</v>
      </c>
      <c r="J2434" s="849">
        <v>34000</v>
      </c>
      <c r="K2434" s="849">
        <v>22.86</v>
      </c>
      <c r="L2434" s="848" t="s">
        <v>9747</v>
      </c>
      <c r="M2434" s="849">
        <v>34000</v>
      </c>
      <c r="N2434" s="849">
        <v>0</v>
      </c>
      <c r="O2434" s="849">
        <v>23.603</v>
      </c>
      <c r="P2434" s="849">
        <v>25262</v>
      </c>
      <c r="Q2434" s="846"/>
      <c r="R2434" s="846" t="s">
        <v>9923</v>
      </c>
      <c r="S2434" s="849">
        <v>30088.5</v>
      </c>
      <c r="T2434" s="849">
        <v>22.19</v>
      </c>
      <c r="U2434" s="849">
        <v>22.5</v>
      </c>
      <c r="V2434" s="849">
        <v>9327.433628</v>
      </c>
      <c r="W2434" s="849">
        <v>-15934.566372</v>
      </c>
      <c r="X2434" s="849">
        <v>0</v>
      </c>
      <c r="Y2434" s="849">
        <v>25262</v>
      </c>
      <c r="Z2434" s="850">
        <v>0.032502</v>
      </c>
    </row>
    <row r="2435" s="823" customFormat="1" ht="31.05" hidden="1" customHeight="1" outlineLevel="1" spans="1:26">
      <c r="A2435" s="846" t="s">
        <v>2702</v>
      </c>
      <c r="B2435" s="846" t="s">
        <v>9926</v>
      </c>
      <c r="C2435" s="846" t="s">
        <v>11024</v>
      </c>
      <c r="D2435" s="846" t="s">
        <v>9191</v>
      </c>
      <c r="E2435" s="847" t="s">
        <v>9495</v>
      </c>
      <c r="F2435" s="848" t="s">
        <v>9728</v>
      </c>
      <c r="G2435" s="846" t="s">
        <v>9497</v>
      </c>
      <c r="H2435" s="846" t="s">
        <v>6389</v>
      </c>
      <c r="I2435" s="849">
        <v>32742</v>
      </c>
      <c r="J2435" s="849">
        <v>34000</v>
      </c>
      <c r="K2435" s="849">
        <v>22.64</v>
      </c>
      <c r="L2435" s="848" t="s">
        <v>11025</v>
      </c>
      <c r="M2435" s="849">
        <v>34000</v>
      </c>
      <c r="N2435" s="849">
        <v>0</v>
      </c>
      <c r="O2435" s="849">
        <v>23.603</v>
      </c>
      <c r="P2435" s="849">
        <v>32742</v>
      </c>
      <c r="Q2435" s="846"/>
      <c r="R2435" s="846" t="s">
        <v>9923</v>
      </c>
      <c r="S2435" s="849">
        <v>30088.5</v>
      </c>
      <c r="T2435" s="849">
        <v>22.49</v>
      </c>
      <c r="U2435" s="849">
        <v>22.5</v>
      </c>
      <c r="V2435" s="849">
        <v>300.884956</v>
      </c>
      <c r="W2435" s="849">
        <v>-32441.115044</v>
      </c>
      <c r="X2435" s="849">
        <v>0</v>
      </c>
      <c r="Y2435" s="849">
        <v>32742</v>
      </c>
      <c r="Z2435" s="850">
        <v>0.042535</v>
      </c>
    </row>
    <row r="2436" s="823" customFormat="1" ht="31.05" hidden="1" customHeight="1" outlineLevel="1" spans="1:26">
      <c r="A2436" s="846" t="s">
        <v>2702</v>
      </c>
      <c r="B2436" s="846" t="s">
        <v>9926</v>
      </c>
      <c r="C2436" s="846" t="s">
        <v>11026</v>
      </c>
      <c r="D2436" s="846" t="s">
        <v>9211</v>
      </c>
      <c r="E2436" s="847" t="s">
        <v>9445</v>
      </c>
      <c r="F2436" s="848" t="s">
        <v>9680</v>
      </c>
      <c r="G2436" s="846" t="s">
        <v>9497</v>
      </c>
      <c r="H2436" s="846" t="s">
        <v>6389</v>
      </c>
      <c r="I2436" s="849">
        <v>62898</v>
      </c>
      <c r="J2436" s="849">
        <v>500000</v>
      </c>
      <c r="K2436" s="849">
        <v>22.65</v>
      </c>
      <c r="L2436" s="848" t="s">
        <v>9765</v>
      </c>
      <c r="M2436" s="849">
        <v>66000</v>
      </c>
      <c r="N2436" s="849">
        <v>0</v>
      </c>
      <c r="O2436" s="849">
        <v>23.603</v>
      </c>
      <c r="P2436" s="849">
        <v>62898</v>
      </c>
      <c r="Q2436" s="846"/>
      <c r="R2436" s="846" t="s">
        <v>9923</v>
      </c>
      <c r="S2436" s="849">
        <v>58407.08</v>
      </c>
      <c r="T2436" s="849">
        <v>22.355</v>
      </c>
      <c r="U2436" s="849">
        <v>22.5</v>
      </c>
      <c r="V2436" s="849">
        <v>8469.026549</v>
      </c>
      <c r="W2436" s="849">
        <v>-54428.973451</v>
      </c>
      <c r="X2436" s="849">
        <v>0</v>
      </c>
      <c r="Y2436" s="849">
        <v>62898</v>
      </c>
      <c r="Z2436" s="850">
        <v>0.042075</v>
      </c>
    </row>
    <row r="2437" s="823" customFormat="1" ht="31.05" hidden="1" customHeight="1" outlineLevel="1" spans="1:26">
      <c r="A2437" s="846" t="s">
        <v>2702</v>
      </c>
      <c r="B2437" s="846" t="s">
        <v>9926</v>
      </c>
      <c r="C2437" s="846" t="s">
        <v>11027</v>
      </c>
      <c r="D2437" s="846" t="s">
        <v>9202</v>
      </c>
      <c r="E2437" s="847" t="s">
        <v>9445</v>
      </c>
      <c r="F2437" s="848" t="s">
        <v>9747</v>
      </c>
      <c r="G2437" s="846" t="s">
        <v>9497</v>
      </c>
      <c r="H2437" s="846" t="s">
        <v>6389</v>
      </c>
      <c r="I2437" s="849">
        <v>-19265.8263</v>
      </c>
      <c r="J2437" s="849">
        <v>25250.1</v>
      </c>
      <c r="K2437" s="849">
        <v>22.84</v>
      </c>
      <c r="L2437" s="848" t="s">
        <v>8019</v>
      </c>
      <c r="M2437" s="849">
        <v>0</v>
      </c>
      <c r="N2437" s="849">
        <v>25250.1</v>
      </c>
      <c r="O2437" s="849">
        <v>23.603</v>
      </c>
      <c r="P2437" s="849">
        <v>-19265.8263</v>
      </c>
      <c r="Q2437" s="846"/>
      <c r="R2437" s="846" t="s">
        <v>9923</v>
      </c>
      <c r="S2437" s="849">
        <v>0</v>
      </c>
      <c r="T2437" s="849">
        <v>22.71</v>
      </c>
      <c r="U2437" s="849">
        <v>22.5</v>
      </c>
      <c r="V2437" s="849">
        <v>0</v>
      </c>
      <c r="W2437" s="849">
        <v>19265.8263</v>
      </c>
      <c r="X2437" s="849">
        <v>0</v>
      </c>
      <c r="Y2437" s="849">
        <v>-19265.8263</v>
      </c>
      <c r="Z2437" s="850">
        <v>-0.033406</v>
      </c>
    </row>
    <row r="2438" s="823" customFormat="1" ht="31.05" hidden="1" customHeight="1" outlineLevel="1" spans="1:26">
      <c r="A2438" s="846" t="s">
        <v>2702</v>
      </c>
      <c r="B2438" s="846" t="s">
        <v>9926</v>
      </c>
      <c r="C2438" s="846" t="s">
        <v>11028</v>
      </c>
      <c r="D2438" s="846" t="s">
        <v>9203</v>
      </c>
      <c r="E2438" s="847" t="s">
        <v>9445</v>
      </c>
      <c r="F2438" s="848" t="s">
        <v>8004</v>
      </c>
      <c r="G2438" s="846" t="s">
        <v>9497</v>
      </c>
      <c r="H2438" s="846" t="s">
        <v>6389</v>
      </c>
      <c r="I2438" s="849">
        <v>-21090</v>
      </c>
      <c r="J2438" s="849">
        <v>30000</v>
      </c>
      <c r="K2438" s="849">
        <v>22.9</v>
      </c>
      <c r="L2438" s="848" t="s">
        <v>11025</v>
      </c>
      <c r="M2438" s="849">
        <v>0</v>
      </c>
      <c r="N2438" s="849">
        <v>30000</v>
      </c>
      <c r="O2438" s="849">
        <v>23.603</v>
      </c>
      <c r="P2438" s="849">
        <v>-21090</v>
      </c>
      <c r="Q2438" s="846"/>
      <c r="R2438" s="846" t="s">
        <v>9923</v>
      </c>
      <c r="S2438" s="849">
        <v>0</v>
      </c>
      <c r="T2438" s="849">
        <v>22.5</v>
      </c>
      <c r="U2438" s="849">
        <v>22.5</v>
      </c>
      <c r="V2438" s="849">
        <v>0</v>
      </c>
      <c r="W2438" s="849">
        <v>21090</v>
      </c>
      <c r="X2438" s="849">
        <v>0</v>
      </c>
      <c r="Y2438" s="849">
        <v>-21090</v>
      </c>
      <c r="Z2438" s="850">
        <v>-0.030699</v>
      </c>
    </row>
    <row r="2439" s="823" customFormat="1" ht="31.05" hidden="1" customHeight="1" outlineLevel="1" spans="1:26">
      <c r="A2439" s="846" t="s">
        <v>2702</v>
      </c>
      <c r="B2439" s="846" t="s">
        <v>2729</v>
      </c>
      <c r="C2439" s="846" t="s">
        <v>11029</v>
      </c>
      <c r="D2439" s="846" t="s">
        <v>9198</v>
      </c>
      <c r="E2439" s="847" t="s">
        <v>9445</v>
      </c>
      <c r="F2439" s="848" t="s">
        <v>11030</v>
      </c>
      <c r="G2439" s="846" t="s">
        <v>9497</v>
      </c>
      <c r="H2439" s="846" t="s">
        <v>6389</v>
      </c>
      <c r="I2439" s="849">
        <v>23148.764</v>
      </c>
      <c r="J2439" s="849">
        <v>33212</v>
      </c>
      <c r="K2439" s="849">
        <v>24.3</v>
      </c>
      <c r="L2439" s="848" t="s">
        <v>11030</v>
      </c>
      <c r="M2439" s="849">
        <v>0</v>
      </c>
      <c r="N2439" s="849">
        <v>33212</v>
      </c>
      <c r="O2439" s="849">
        <v>23.603</v>
      </c>
      <c r="P2439" s="849">
        <v>23148.764</v>
      </c>
      <c r="Q2439" s="846"/>
      <c r="R2439" s="846" t="s">
        <v>9923</v>
      </c>
      <c r="S2439" s="849">
        <v>0</v>
      </c>
      <c r="T2439" s="849">
        <v>24.41</v>
      </c>
      <c r="U2439" s="849">
        <v>22.5</v>
      </c>
      <c r="V2439" s="849">
        <v>0</v>
      </c>
      <c r="W2439" s="849">
        <v>-23148.764</v>
      </c>
      <c r="X2439" s="849">
        <v>0</v>
      </c>
      <c r="Y2439" s="849">
        <v>23148.764</v>
      </c>
      <c r="Z2439" s="850">
        <v>0.028683</v>
      </c>
    </row>
    <row r="2440" s="823" customFormat="1" ht="31.05" hidden="1" customHeight="1" outlineLevel="1" spans="1:26">
      <c r="A2440" s="846" t="s">
        <v>2702</v>
      </c>
      <c r="B2440" s="846" t="s">
        <v>2729</v>
      </c>
      <c r="C2440" s="846" t="s">
        <v>11031</v>
      </c>
      <c r="D2440" s="846" t="s">
        <v>9197</v>
      </c>
      <c r="E2440" s="847" t="s">
        <v>9445</v>
      </c>
      <c r="F2440" s="848" t="s">
        <v>8127</v>
      </c>
      <c r="G2440" s="846" t="s">
        <v>9497</v>
      </c>
      <c r="H2440" s="846" t="s">
        <v>6389</v>
      </c>
      <c r="I2440" s="849">
        <v>18718.887</v>
      </c>
      <c r="J2440" s="849">
        <v>34221</v>
      </c>
      <c r="K2440" s="849">
        <v>24.15</v>
      </c>
      <c r="L2440" s="848" t="s">
        <v>8127</v>
      </c>
      <c r="M2440" s="849">
        <v>0</v>
      </c>
      <c r="N2440" s="849">
        <v>34221</v>
      </c>
      <c r="O2440" s="849">
        <v>23.603</v>
      </c>
      <c r="P2440" s="849">
        <v>18718.887</v>
      </c>
      <c r="Q2440" s="846"/>
      <c r="R2440" s="846" t="s">
        <v>9923</v>
      </c>
      <c r="S2440" s="849">
        <v>0</v>
      </c>
      <c r="T2440" s="849">
        <v>24.12</v>
      </c>
      <c r="U2440" s="849">
        <v>22.5</v>
      </c>
      <c r="V2440" s="849">
        <v>0</v>
      </c>
      <c r="W2440" s="849">
        <v>-18718.887</v>
      </c>
      <c r="X2440" s="849">
        <v>0</v>
      </c>
      <c r="Y2440" s="849">
        <v>18718.887</v>
      </c>
      <c r="Z2440" s="850">
        <v>0.02265</v>
      </c>
    </row>
    <row r="2441" s="823" customFormat="1" ht="31.05" hidden="1" customHeight="1" outlineLevel="1" spans="1:26">
      <c r="A2441" s="846" t="s">
        <v>2702</v>
      </c>
      <c r="B2441" s="846" t="s">
        <v>2729</v>
      </c>
      <c r="C2441" s="846" t="s">
        <v>11032</v>
      </c>
      <c r="D2441" s="846" t="s">
        <v>9198</v>
      </c>
      <c r="E2441" s="847" t="s">
        <v>9445</v>
      </c>
      <c r="F2441" s="848" t="s">
        <v>8127</v>
      </c>
      <c r="G2441" s="846" t="s">
        <v>9497</v>
      </c>
      <c r="H2441" s="846" t="s">
        <v>6389</v>
      </c>
      <c r="I2441" s="849">
        <v>18063.034</v>
      </c>
      <c r="J2441" s="849">
        <v>33022</v>
      </c>
      <c r="K2441" s="849">
        <v>24.15</v>
      </c>
      <c r="L2441" s="848" t="s">
        <v>8127</v>
      </c>
      <c r="M2441" s="849">
        <v>0</v>
      </c>
      <c r="N2441" s="849">
        <v>33022</v>
      </c>
      <c r="O2441" s="849">
        <v>23.603</v>
      </c>
      <c r="P2441" s="849">
        <v>18063.034</v>
      </c>
      <c r="Q2441" s="846"/>
      <c r="R2441" s="846" t="s">
        <v>9923</v>
      </c>
      <c r="S2441" s="849">
        <v>0</v>
      </c>
      <c r="T2441" s="849">
        <v>24.12</v>
      </c>
      <c r="U2441" s="849">
        <v>22.5</v>
      </c>
      <c r="V2441" s="849">
        <v>0</v>
      </c>
      <c r="W2441" s="849">
        <v>-18063.034</v>
      </c>
      <c r="X2441" s="849">
        <v>0</v>
      </c>
      <c r="Y2441" s="849">
        <v>18063.034</v>
      </c>
      <c r="Z2441" s="850">
        <v>0.02265</v>
      </c>
    </row>
    <row r="2442" s="823" customFormat="1" ht="31.05" hidden="1" customHeight="1" outlineLevel="1" spans="1:26">
      <c r="A2442" s="846" t="s">
        <v>2702</v>
      </c>
      <c r="B2442" s="846" t="s">
        <v>2729</v>
      </c>
      <c r="C2442" s="846" t="s">
        <v>11033</v>
      </c>
      <c r="D2442" s="846" t="s">
        <v>9193</v>
      </c>
      <c r="E2442" s="847" t="s">
        <v>9445</v>
      </c>
      <c r="F2442" s="848" t="s">
        <v>8127</v>
      </c>
      <c r="G2442" s="846" t="s">
        <v>9497</v>
      </c>
      <c r="H2442" s="846" t="s">
        <v>6389</v>
      </c>
      <c r="I2442" s="849">
        <v>20616.201</v>
      </c>
      <c r="J2442" s="849">
        <v>34533</v>
      </c>
      <c r="K2442" s="849">
        <v>24.2</v>
      </c>
      <c r="L2442" s="848" t="s">
        <v>8127</v>
      </c>
      <c r="M2442" s="849">
        <v>0</v>
      </c>
      <c r="N2442" s="849">
        <v>34533</v>
      </c>
      <c r="O2442" s="849">
        <v>23.603</v>
      </c>
      <c r="P2442" s="849">
        <v>20616.201</v>
      </c>
      <c r="Q2442" s="846"/>
      <c r="R2442" s="846" t="s">
        <v>9923</v>
      </c>
      <c r="S2442" s="849">
        <v>0</v>
      </c>
      <c r="T2442" s="849">
        <v>24.12</v>
      </c>
      <c r="U2442" s="849">
        <v>22.5</v>
      </c>
      <c r="V2442" s="849">
        <v>0</v>
      </c>
      <c r="W2442" s="849">
        <v>-20616.201</v>
      </c>
      <c r="X2442" s="849">
        <v>0</v>
      </c>
      <c r="Y2442" s="849">
        <v>20616.201</v>
      </c>
      <c r="Z2442" s="850">
        <v>0.024669</v>
      </c>
    </row>
    <row r="2443" s="823" customFormat="1" ht="31.05" hidden="1" customHeight="1" outlineLevel="1" spans="1:26">
      <c r="A2443" s="846" t="s">
        <v>2702</v>
      </c>
      <c r="B2443" s="846" t="s">
        <v>2729</v>
      </c>
      <c r="C2443" s="846" t="s">
        <v>11034</v>
      </c>
      <c r="D2443" s="846" t="s">
        <v>9197</v>
      </c>
      <c r="E2443" s="847" t="s">
        <v>9445</v>
      </c>
      <c r="F2443" s="848" t="s">
        <v>11035</v>
      </c>
      <c r="G2443" s="846" t="s">
        <v>9497</v>
      </c>
      <c r="H2443" s="846" t="s">
        <v>6389</v>
      </c>
      <c r="I2443" s="849">
        <v>26380.7</v>
      </c>
      <c r="J2443" s="849">
        <v>33100</v>
      </c>
      <c r="K2443" s="849">
        <v>24.4</v>
      </c>
      <c r="L2443" s="848" t="s">
        <v>11035</v>
      </c>
      <c r="M2443" s="849">
        <v>0</v>
      </c>
      <c r="N2443" s="849">
        <v>33100</v>
      </c>
      <c r="O2443" s="849">
        <v>23.603</v>
      </c>
      <c r="P2443" s="849">
        <v>26380.7</v>
      </c>
      <c r="Q2443" s="846"/>
      <c r="R2443" s="846" t="s">
        <v>9923</v>
      </c>
      <c r="S2443" s="849">
        <v>0</v>
      </c>
      <c r="T2443" s="849">
        <v>24.49</v>
      </c>
      <c r="U2443" s="849">
        <v>22.5</v>
      </c>
      <c r="V2443" s="849">
        <v>0</v>
      </c>
      <c r="W2443" s="849">
        <v>-26380.7</v>
      </c>
      <c r="X2443" s="849">
        <v>0</v>
      </c>
      <c r="Y2443" s="849">
        <v>26380.7</v>
      </c>
      <c r="Z2443" s="850">
        <v>0.032664</v>
      </c>
    </row>
    <row r="2444" s="823" customFormat="1" ht="31.05" hidden="1" customHeight="1" outlineLevel="1" spans="1:26">
      <c r="A2444" s="846" t="s">
        <v>2702</v>
      </c>
      <c r="B2444" s="846" t="s">
        <v>2729</v>
      </c>
      <c r="C2444" s="846" t="s">
        <v>11036</v>
      </c>
      <c r="D2444" s="846" t="s">
        <v>9198</v>
      </c>
      <c r="E2444" s="847" t="s">
        <v>9445</v>
      </c>
      <c r="F2444" s="848" t="s">
        <v>11035</v>
      </c>
      <c r="G2444" s="846" t="s">
        <v>9497</v>
      </c>
      <c r="H2444" s="846" t="s">
        <v>6389</v>
      </c>
      <c r="I2444" s="849">
        <v>25921.628</v>
      </c>
      <c r="J2444" s="849">
        <v>32524</v>
      </c>
      <c r="K2444" s="849">
        <v>24.4</v>
      </c>
      <c r="L2444" s="848" t="s">
        <v>11035</v>
      </c>
      <c r="M2444" s="849">
        <v>0</v>
      </c>
      <c r="N2444" s="849">
        <v>32524</v>
      </c>
      <c r="O2444" s="849">
        <v>23.603</v>
      </c>
      <c r="P2444" s="849">
        <v>25921.628</v>
      </c>
      <c r="Q2444" s="846"/>
      <c r="R2444" s="846" t="s">
        <v>9923</v>
      </c>
      <c r="S2444" s="849">
        <v>0</v>
      </c>
      <c r="T2444" s="849">
        <v>24.49</v>
      </c>
      <c r="U2444" s="849">
        <v>22.5</v>
      </c>
      <c r="V2444" s="849">
        <v>0</v>
      </c>
      <c r="W2444" s="849">
        <v>-25921.628</v>
      </c>
      <c r="X2444" s="849">
        <v>0</v>
      </c>
      <c r="Y2444" s="849">
        <v>25921.628</v>
      </c>
      <c r="Z2444" s="850">
        <v>0.032664</v>
      </c>
    </row>
    <row r="2445" s="823" customFormat="1" ht="31.05" hidden="1" customHeight="1" outlineLevel="1" spans="1:26">
      <c r="A2445" s="846" t="s">
        <v>2702</v>
      </c>
      <c r="B2445" s="846" t="s">
        <v>2729</v>
      </c>
      <c r="C2445" s="846" t="s">
        <v>11037</v>
      </c>
      <c r="D2445" s="846" t="s">
        <v>9197</v>
      </c>
      <c r="E2445" s="847" t="s">
        <v>9445</v>
      </c>
      <c r="F2445" s="848" t="s">
        <v>11038</v>
      </c>
      <c r="G2445" s="846" t="s">
        <v>9497</v>
      </c>
      <c r="H2445" s="846" t="s">
        <v>6389</v>
      </c>
      <c r="I2445" s="849">
        <v>16126.159</v>
      </c>
      <c r="J2445" s="849">
        <v>32447</v>
      </c>
      <c r="K2445" s="849">
        <v>24.1</v>
      </c>
      <c r="L2445" s="848" t="s">
        <v>11038</v>
      </c>
      <c r="M2445" s="849">
        <v>0</v>
      </c>
      <c r="N2445" s="849">
        <v>32447</v>
      </c>
      <c r="O2445" s="849">
        <v>23.603</v>
      </c>
      <c r="P2445" s="849">
        <v>16126.159</v>
      </c>
      <c r="Q2445" s="846"/>
      <c r="R2445" s="846" t="s">
        <v>9923</v>
      </c>
      <c r="S2445" s="849">
        <v>0</v>
      </c>
      <c r="T2445" s="849">
        <v>24.16</v>
      </c>
      <c r="U2445" s="849">
        <v>22.5</v>
      </c>
      <c r="V2445" s="849">
        <v>0</v>
      </c>
      <c r="W2445" s="849">
        <v>-16126.159</v>
      </c>
      <c r="X2445" s="849">
        <v>0</v>
      </c>
      <c r="Y2445" s="849">
        <v>16126.159</v>
      </c>
      <c r="Z2445" s="850">
        <v>0.020622</v>
      </c>
    </row>
    <row r="2446" s="823" customFormat="1" ht="31.05" hidden="1" customHeight="1" outlineLevel="1" spans="1:26">
      <c r="A2446" s="846" t="s">
        <v>2702</v>
      </c>
      <c r="B2446" s="846" t="s">
        <v>2729</v>
      </c>
      <c r="C2446" s="846" t="s">
        <v>11039</v>
      </c>
      <c r="D2446" s="846" t="s">
        <v>9198</v>
      </c>
      <c r="E2446" s="847" t="s">
        <v>9445</v>
      </c>
      <c r="F2446" s="848" t="s">
        <v>11040</v>
      </c>
      <c r="G2446" s="846" t="s">
        <v>9497</v>
      </c>
      <c r="H2446" s="846" t="s">
        <v>6389</v>
      </c>
      <c r="I2446" s="849">
        <v>23442.898</v>
      </c>
      <c r="J2446" s="849">
        <v>33634</v>
      </c>
      <c r="K2446" s="849">
        <v>24.3</v>
      </c>
      <c r="L2446" s="848" t="s">
        <v>11040</v>
      </c>
      <c r="M2446" s="849">
        <v>0</v>
      </c>
      <c r="N2446" s="849">
        <v>33634</v>
      </c>
      <c r="O2446" s="849">
        <v>23.603</v>
      </c>
      <c r="P2446" s="849">
        <v>23442.898</v>
      </c>
      <c r="Q2446" s="846"/>
      <c r="R2446" s="846" t="s">
        <v>9923</v>
      </c>
      <c r="S2446" s="849">
        <v>0</v>
      </c>
      <c r="T2446" s="849">
        <v>24.235</v>
      </c>
      <c r="U2446" s="849">
        <v>22.5</v>
      </c>
      <c r="V2446" s="849">
        <v>0</v>
      </c>
      <c r="W2446" s="849">
        <v>-23442.898</v>
      </c>
      <c r="X2446" s="849">
        <v>0</v>
      </c>
      <c r="Y2446" s="849">
        <v>23442.898</v>
      </c>
      <c r="Z2446" s="850">
        <v>0.028683</v>
      </c>
    </row>
    <row r="2447" s="823" customFormat="1" ht="31.05" hidden="1" customHeight="1" outlineLevel="1" spans="1:26">
      <c r="A2447" s="846" t="s">
        <v>2702</v>
      </c>
      <c r="B2447" s="846" t="s">
        <v>2729</v>
      </c>
      <c r="C2447" s="846" t="s">
        <v>11041</v>
      </c>
      <c r="D2447" s="846" t="s">
        <v>9197</v>
      </c>
      <c r="E2447" s="847" t="s">
        <v>9445</v>
      </c>
      <c r="F2447" s="848" t="s">
        <v>11042</v>
      </c>
      <c r="G2447" s="846" t="s">
        <v>9497</v>
      </c>
      <c r="H2447" s="846" t="s">
        <v>6389</v>
      </c>
      <c r="I2447" s="849">
        <v>19948.755</v>
      </c>
      <c r="J2447" s="849">
        <v>33415</v>
      </c>
      <c r="K2447" s="849">
        <v>24.2</v>
      </c>
      <c r="L2447" s="848" t="s">
        <v>11042</v>
      </c>
      <c r="M2447" s="849">
        <v>0</v>
      </c>
      <c r="N2447" s="849">
        <v>33415</v>
      </c>
      <c r="O2447" s="849">
        <v>23.603</v>
      </c>
      <c r="P2447" s="849">
        <v>19948.755</v>
      </c>
      <c r="Q2447" s="846"/>
      <c r="R2447" s="846" t="s">
        <v>9923</v>
      </c>
      <c r="S2447" s="849">
        <v>0</v>
      </c>
      <c r="T2447" s="849">
        <v>24.24</v>
      </c>
      <c r="U2447" s="849">
        <v>22.5</v>
      </c>
      <c r="V2447" s="849">
        <v>0</v>
      </c>
      <c r="W2447" s="849">
        <v>-19948.755</v>
      </c>
      <c r="X2447" s="849">
        <v>0</v>
      </c>
      <c r="Y2447" s="849">
        <v>19948.755</v>
      </c>
      <c r="Z2447" s="850">
        <v>0.024669</v>
      </c>
    </row>
    <row r="2448" s="823" customFormat="1" ht="31.05" hidden="1" customHeight="1" outlineLevel="1" spans="1:26">
      <c r="A2448" s="846" t="s">
        <v>2702</v>
      </c>
      <c r="B2448" s="846" t="s">
        <v>2729</v>
      </c>
      <c r="C2448" s="846" t="s">
        <v>11043</v>
      </c>
      <c r="D2448" s="846" t="s">
        <v>9198</v>
      </c>
      <c r="E2448" s="847" t="s">
        <v>9445</v>
      </c>
      <c r="F2448" s="848" t="s">
        <v>11042</v>
      </c>
      <c r="G2448" s="846" t="s">
        <v>9497</v>
      </c>
      <c r="H2448" s="846" t="s">
        <v>6389</v>
      </c>
      <c r="I2448" s="849">
        <v>19549.959</v>
      </c>
      <c r="J2448" s="849">
        <v>32747</v>
      </c>
      <c r="K2448" s="849">
        <v>24.2</v>
      </c>
      <c r="L2448" s="848" t="s">
        <v>11042</v>
      </c>
      <c r="M2448" s="849">
        <v>0</v>
      </c>
      <c r="N2448" s="849">
        <v>32747</v>
      </c>
      <c r="O2448" s="849">
        <v>23.603</v>
      </c>
      <c r="P2448" s="849">
        <v>19549.959</v>
      </c>
      <c r="Q2448" s="846"/>
      <c r="R2448" s="846" t="s">
        <v>9923</v>
      </c>
      <c r="S2448" s="849">
        <v>0</v>
      </c>
      <c r="T2448" s="849">
        <v>24.24</v>
      </c>
      <c r="U2448" s="849">
        <v>22.5</v>
      </c>
      <c r="V2448" s="849">
        <v>0</v>
      </c>
      <c r="W2448" s="849">
        <v>-19549.959</v>
      </c>
      <c r="X2448" s="849">
        <v>0</v>
      </c>
      <c r="Y2448" s="849">
        <v>19549.959</v>
      </c>
      <c r="Z2448" s="850">
        <v>0.024669</v>
      </c>
    </row>
    <row r="2449" s="823" customFormat="1" ht="31.05" hidden="1" customHeight="1" outlineLevel="1" spans="1:26">
      <c r="A2449" s="846" t="s">
        <v>2702</v>
      </c>
      <c r="B2449" s="846" t="s">
        <v>2729</v>
      </c>
      <c r="C2449" s="846" t="s">
        <v>11044</v>
      </c>
      <c r="D2449" s="846" t="s">
        <v>9193</v>
      </c>
      <c r="E2449" s="847" t="s">
        <v>9445</v>
      </c>
      <c r="F2449" s="848" t="s">
        <v>11042</v>
      </c>
      <c r="G2449" s="846" t="s">
        <v>9497</v>
      </c>
      <c r="H2449" s="846" t="s">
        <v>6389</v>
      </c>
      <c r="I2449" s="849">
        <v>21587.155</v>
      </c>
      <c r="J2449" s="849">
        <v>33365</v>
      </c>
      <c r="K2449" s="849">
        <v>24.25</v>
      </c>
      <c r="L2449" s="848" t="s">
        <v>11042</v>
      </c>
      <c r="M2449" s="849">
        <v>0</v>
      </c>
      <c r="N2449" s="849">
        <v>33365</v>
      </c>
      <c r="O2449" s="849">
        <v>23.603</v>
      </c>
      <c r="P2449" s="849">
        <v>21587.155</v>
      </c>
      <c r="Q2449" s="846"/>
      <c r="R2449" s="846" t="s">
        <v>9923</v>
      </c>
      <c r="S2449" s="849">
        <v>0</v>
      </c>
      <c r="T2449" s="849">
        <v>24.24</v>
      </c>
      <c r="U2449" s="849">
        <v>22.5</v>
      </c>
      <c r="V2449" s="849">
        <v>0</v>
      </c>
      <c r="W2449" s="849">
        <v>-21587.155</v>
      </c>
      <c r="X2449" s="849">
        <v>0</v>
      </c>
      <c r="Y2449" s="849">
        <v>21587.155</v>
      </c>
      <c r="Z2449" s="850">
        <v>0.02668</v>
      </c>
    </row>
    <row r="2450" s="823" customFormat="1" ht="31.05" hidden="1" customHeight="1" outlineLevel="1" spans="1:26">
      <c r="A2450" s="846" t="s">
        <v>2702</v>
      </c>
      <c r="B2450" s="846" t="s">
        <v>2729</v>
      </c>
      <c r="C2450" s="846" t="s">
        <v>11045</v>
      </c>
      <c r="D2450" s="846" t="s">
        <v>9193</v>
      </c>
      <c r="E2450" s="847" t="s">
        <v>9445</v>
      </c>
      <c r="F2450" s="848" t="s">
        <v>11046</v>
      </c>
      <c r="G2450" s="846" t="s">
        <v>9497</v>
      </c>
      <c r="H2450" s="846" t="s">
        <v>6389</v>
      </c>
      <c r="I2450" s="849">
        <v>6454.0155</v>
      </c>
      <c r="J2450" s="849">
        <v>32761.5</v>
      </c>
      <c r="K2450" s="849">
        <v>23.8</v>
      </c>
      <c r="L2450" s="848" t="s">
        <v>11046</v>
      </c>
      <c r="M2450" s="849">
        <v>0</v>
      </c>
      <c r="N2450" s="849">
        <v>32761.5</v>
      </c>
      <c r="O2450" s="849">
        <v>23.603</v>
      </c>
      <c r="P2450" s="849">
        <v>6454.0155</v>
      </c>
      <c r="Q2450" s="846"/>
      <c r="R2450" s="846" t="s">
        <v>9923</v>
      </c>
      <c r="S2450" s="849">
        <v>0</v>
      </c>
      <c r="T2450" s="849">
        <v>23.535</v>
      </c>
      <c r="U2450" s="849">
        <v>22.5</v>
      </c>
      <c r="V2450" s="849">
        <v>0</v>
      </c>
      <c r="W2450" s="849">
        <v>-6454.0155</v>
      </c>
      <c r="X2450" s="849">
        <v>0</v>
      </c>
      <c r="Y2450" s="849">
        <v>6454.0155</v>
      </c>
      <c r="Z2450" s="850">
        <v>0.008277</v>
      </c>
    </row>
    <row r="2451" s="823" customFormat="1" ht="31.05" hidden="1" customHeight="1" outlineLevel="1" spans="1:26">
      <c r="A2451" s="846" t="s">
        <v>2702</v>
      </c>
      <c r="B2451" s="846" t="s">
        <v>2729</v>
      </c>
      <c r="C2451" s="846" t="s">
        <v>11047</v>
      </c>
      <c r="D2451" s="846" t="s">
        <v>9197</v>
      </c>
      <c r="E2451" s="847" t="s">
        <v>9445</v>
      </c>
      <c r="F2451" s="848" t="s">
        <v>11048</v>
      </c>
      <c r="G2451" s="846" t="s">
        <v>9497</v>
      </c>
      <c r="H2451" s="846" t="s">
        <v>6389</v>
      </c>
      <c r="I2451" s="849">
        <v>-59638.8105</v>
      </c>
      <c r="J2451" s="849">
        <v>98903.5</v>
      </c>
      <c r="K2451" s="849">
        <v>23</v>
      </c>
      <c r="L2451" s="848" t="s">
        <v>11048</v>
      </c>
      <c r="M2451" s="849">
        <v>0</v>
      </c>
      <c r="N2451" s="849">
        <v>98903.5</v>
      </c>
      <c r="O2451" s="849">
        <v>23.603</v>
      </c>
      <c r="P2451" s="849">
        <v>-59638.8105</v>
      </c>
      <c r="Q2451" s="846"/>
      <c r="R2451" s="846" t="s">
        <v>9923</v>
      </c>
      <c r="S2451" s="849">
        <v>0</v>
      </c>
      <c r="T2451" s="849">
        <v>22.945</v>
      </c>
      <c r="U2451" s="849">
        <v>22.5</v>
      </c>
      <c r="V2451" s="849">
        <v>0</v>
      </c>
      <c r="W2451" s="849">
        <v>59638.8105</v>
      </c>
      <c r="X2451" s="849">
        <v>0</v>
      </c>
      <c r="Y2451" s="849">
        <v>-59638.8105</v>
      </c>
      <c r="Z2451" s="850">
        <v>-0.026217</v>
      </c>
    </row>
    <row r="2452" s="823" customFormat="1" ht="31.05" hidden="1" customHeight="1" outlineLevel="1" spans="1:26">
      <c r="A2452" s="846" t="s">
        <v>2702</v>
      </c>
      <c r="B2452" s="846" t="s">
        <v>2729</v>
      </c>
      <c r="C2452" s="846" t="s">
        <v>11049</v>
      </c>
      <c r="D2452" s="846" t="s">
        <v>9198</v>
      </c>
      <c r="E2452" s="847" t="s">
        <v>9445</v>
      </c>
      <c r="F2452" s="848" t="s">
        <v>11048</v>
      </c>
      <c r="G2452" s="846" t="s">
        <v>9497</v>
      </c>
      <c r="H2452" s="846" t="s">
        <v>6389</v>
      </c>
      <c r="I2452" s="849">
        <v>-19919.2005</v>
      </c>
      <c r="J2452" s="849">
        <v>33033.5</v>
      </c>
      <c r="K2452" s="849">
        <v>23</v>
      </c>
      <c r="L2452" s="848" t="s">
        <v>11048</v>
      </c>
      <c r="M2452" s="849">
        <v>0</v>
      </c>
      <c r="N2452" s="849">
        <v>33033.5</v>
      </c>
      <c r="O2452" s="849">
        <v>23.603</v>
      </c>
      <c r="P2452" s="849">
        <v>-19919.2005</v>
      </c>
      <c r="Q2452" s="846"/>
      <c r="R2452" s="846" t="s">
        <v>9923</v>
      </c>
      <c r="S2452" s="849">
        <v>0</v>
      </c>
      <c r="T2452" s="849">
        <v>22.945</v>
      </c>
      <c r="U2452" s="849">
        <v>22.5</v>
      </c>
      <c r="V2452" s="849">
        <v>0</v>
      </c>
      <c r="W2452" s="849">
        <v>19919.2005</v>
      </c>
      <c r="X2452" s="849">
        <v>0</v>
      </c>
      <c r="Y2452" s="849">
        <v>-19919.2005</v>
      </c>
      <c r="Z2452" s="850">
        <v>-0.026217</v>
      </c>
    </row>
    <row r="2453" s="823" customFormat="1" ht="31.05" hidden="1" customHeight="1" outlineLevel="1" spans="1:26">
      <c r="A2453" s="846" t="s">
        <v>2702</v>
      </c>
      <c r="B2453" s="846" t="s">
        <v>2729</v>
      </c>
      <c r="C2453" s="846" t="s">
        <v>11050</v>
      </c>
      <c r="D2453" s="846" t="s">
        <v>9193</v>
      </c>
      <c r="E2453" s="847" t="s">
        <v>9445</v>
      </c>
      <c r="F2453" s="848" t="s">
        <v>11048</v>
      </c>
      <c r="G2453" s="846" t="s">
        <v>9497</v>
      </c>
      <c r="H2453" s="846" t="s">
        <v>6389</v>
      </c>
      <c r="I2453" s="849">
        <v>-20161.0035</v>
      </c>
      <c r="J2453" s="849">
        <v>33434.5</v>
      </c>
      <c r="K2453" s="849">
        <v>23</v>
      </c>
      <c r="L2453" s="848" t="s">
        <v>11048</v>
      </c>
      <c r="M2453" s="849">
        <v>0</v>
      </c>
      <c r="N2453" s="849">
        <v>33434.5</v>
      </c>
      <c r="O2453" s="849">
        <v>23.603</v>
      </c>
      <c r="P2453" s="849">
        <v>-20161.0035</v>
      </c>
      <c r="Q2453" s="846"/>
      <c r="R2453" s="846" t="s">
        <v>9923</v>
      </c>
      <c r="S2453" s="849">
        <v>0</v>
      </c>
      <c r="T2453" s="849">
        <v>22.945</v>
      </c>
      <c r="U2453" s="849">
        <v>22.5</v>
      </c>
      <c r="V2453" s="849">
        <v>0</v>
      </c>
      <c r="W2453" s="849">
        <v>20161.0035</v>
      </c>
      <c r="X2453" s="849">
        <v>0</v>
      </c>
      <c r="Y2453" s="849">
        <v>-20161.0035</v>
      </c>
      <c r="Z2453" s="850">
        <v>-0.026217</v>
      </c>
    </row>
    <row r="2454" s="823" customFormat="1" ht="31.05" hidden="1" customHeight="1" outlineLevel="1" spans="1:26">
      <c r="A2454" s="846" t="s">
        <v>2702</v>
      </c>
      <c r="B2454" s="846" t="s">
        <v>2729</v>
      </c>
      <c r="C2454" s="846" t="s">
        <v>11051</v>
      </c>
      <c r="D2454" s="846" t="s">
        <v>9197</v>
      </c>
      <c r="E2454" s="847" t="s">
        <v>9445</v>
      </c>
      <c r="F2454" s="848" t="s">
        <v>11052</v>
      </c>
      <c r="G2454" s="846" t="s">
        <v>9497</v>
      </c>
      <c r="H2454" s="846" t="s">
        <v>6389</v>
      </c>
      <c r="I2454" s="849">
        <v>-13451.186</v>
      </c>
      <c r="J2454" s="849">
        <v>66262</v>
      </c>
      <c r="K2454" s="849">
        <v>23.4</v>
      </c>
      <c r="L2454" s="848" t="s">
        <v>11052</v>
      </c>
      <c r="M2454" s="849">
        <v>0</v>
      </c>
      <c r="N2454" s="849">
        <v>66262</v>
      </c>
      <c r="O2454" s="849">
        <v>23.603</v>
      </c>
      <c r="P2454" s="849">
        <v>-13451.186</v>
      </c>
      <c r="Q2454" s="846"/>
      <c r="R2454" s="846" t="s">
        <v>9923</v>
      </c>
      <c r="S2454" s="849">
        <v>0</v>
      </c>
      <c r="T2454" s="849">
        <v>23.57</v>
      </c>
      <c r="U2454" s="849">
        <v>22.5</v>
      </c>
      <c r="V2454" s="849">
        <v>0</v>
      </c>
      <c r="W2454" s="849">
        <v>13451.186</v>
      </c>
      <c r="X2454" s="849">
        <v>0</v>
      </c>
      <c r="Y2454" s="849">
        <v>-13451.186</v>
      </c>
      <c r="Z2454" s="850">
        <v>-0.008675</v>
      </c>
    </row>
    <row r="2455" s="823" customFormat="1" ht="31.05" hidden="1" customHeight="1" outlineLevel="1" spans="1:26">
      <c r="A2455" s="846" t="s">
        <v>2702</v>
      </c>
      <c r="B2455" s="846" t="s">
        <v>2729</v>
      </c>
      <c r="C2455" s="846" t="s">
        <v>11053</v>
      </c>
      <c r="D2455" s="846" t="s">
        <v>9198</v>
      </c>
      <c r="E2455" s="847" t="s">
        <v>9445</v>
      </c>
      <c r="F2455" s="848" t="s">
        <v>11052</v>
      </c>
      <c r="G2455" s="846" t="s">
        <v>9497</v>
      </c>
      <c r="H2455" s="846" t="s">
        <v>6389</v>
      </c>
      <c r="I2455" s="849">
        <v>-13247.2725</v>
      </c>
      <c r="J2455" s="849">
        <v>65257.5</v>
      </c>
      <c r="K2455" s="849">
        <v>23.4</v>
      </c>
      <c r="L2455" s="848" t="s">
        <v>11052</v>
      </c>
      <c r="M2455" s="849">
        <v>0</v>
      </c>
      <c r="N2455" s="849">
        <v>65257.5</v>
      </c>
      <c r="O2455" s="849">
        <v>23.603</v>
      </c>
      <c r="P2455" s="849">
        <v>-13247.2725</v>
      </c>
      <c r="Q2455" s="846"/>
      <c r="R2455" s="846" t="s">
        <v>9923</v>
      </c>
      <c r="S2455" s="849">
        <v>0</v>
      </c>
      <c r="T2455" s="849">
        <v>23.57</v>
      </c>
      <c r="U2455" s="849">
        <v>22.5</v>
      </c>
      <c r="V2455" s="849">
        <v>0</v>
      </c>
      <c r="W2455" s="849">
        <v>13247.2725</v>
      </c>
      <c r="X2455" s="849">
        <v>0</v>
      </c>
      <c r="Y2455" s="849">
        <v>-13247.2725</v>
      </c>
      <c r="Z2455" s="850">
        <v>-0.008675</v>
      </c>
    </row>
    <row r="2456" s="823" customFormat="1" ht="31.05" hidden="1" customHeight="1" outlineLevel="1" spans="1:26">
      <c r="A2456" s="846" t="s">
        <v>2702</v>
      </c>
      <c r="B2456" s="846" t="s">
        <v>2729</v>
      </c>
      <c r="C2456" s="846" t="s">
        <v>11054</v>
      </c>
      <c r="D2456" s="846" t="s">
        <v>9193</v>
      </c>
      <c r="E2456" s="847" t="s">
        <v>9445</v>
      </c>
      <c r="F2456" s="848" t="s">
        <v>11052</v>
      </c>
      <c r="G2456" s="846" t="s">
        <v>9497</v>
      </c>
      <c r="H2456" s="846" t="s">
        <v>6389</v>
      </c>
      <c r="I2456" s="849">
        <v>-6717.5745</v>
      </c>
      <c r="J2456" s="849">
        <v>33091.5</v>
      </c>
      <c r="K2456" s="849">
        <v>23.4</v>
      </c>
      <c r="L2456" s="848" t="s">
        <v>11052</v>
      </c>
      <c r="M2456" s="849">
        <v>0</v>
      </c>
      <c r="N2456" s="849">
        <v>33091.5</v>
      </c>
      <c r="O2456" s="849">
        <v>23.603</v>
      </c>
      <c r="P2456" s="849">
        <v>-6717.5745</v>
      </c>
      <c r="Q2456" s="846"/>
      <c r="R2456" s="846" t="s">
        <v>9923</v>
      </c>
      <c r="S2456" s="849">
        <v>0</v>
      </c>
      <c r="T2456" s="849">
        <v>23.57</v>
      </c>
      <c r="U2456" s="849">
        <v>22.5</v>
      </c>
      <c r="V2456" s="849">
        <v>0</v>
      </c>
      <c r="W2456" s="849">
        <v>6717.5745</v>
      </c>
      <c r="X2456" s="849">
        <v>0</v>
      </c>
      <c r="Y2456" s="849">
        <v>-6717.5745</v>
      </c>
      <c r="Z2456" s="850">
        <v>-0.008675</v>
      </c>
    </row>
    <row r="2457" s="823" customFormat="1" ht="31.05" hidden="1" customHeight="1" outlineLevel="1" spans="1:26">
      <c r="A2457" s="846" t="s">
        <v>2702</v>
      </c>
      <c r="B2457" s="846" t="s">
        <v>2729</v>
      </c>
      <c r="C2457" s="846" t="s">
        <v>11055</v>
      </c>
      <c r="D2457" s="846" t="s">
        <v>9197</v>
      </c>
      <c r="E2457" s="847" t="s">
        <v>9445</v>
      </c>
      <c r="F2457" s="848" t="s">
        <v>8275</v>
      </c>
      <c r="G2457" s="846" t="s">
        <v>9497</v>
      </c>
      <c r="H2457" s="846" t="s">
        <v>6389</v>
      </c>
      <c r="I2457" s="849">
        <v>26180.165</v>
      </c>
      <c r="J2457" s="849">
        <v>65945</v>
      </c>
      <c r="K2457" s="849">
        <v>24</v>
      </c>
      <c r="L2457" s="848" t="s">
        <v>8275</v>
      </c>
      <c r="M2457" s="849">
        <v>0</v>
      </c>
      <c r="N2457" s="849">
        <v>65945</v>
      </c>
      <c r="O2457" s="849">
        <v>23.603</v>
      </c>
      <c r="P2457" s="849">
        <v>26180.165</v>
      </c>
      <c r="Q2457" s="846"/>
      <c r="R2457" s="846" t="s">
        <v>9923</v>
      </c>
      <c r="S2457" s="849">
        <v>0</v>
      </c>
      <c r="T2457" s="849">
        <v>23.83</v>
      </c>
      <c r="U2457" s="849">
        <v>22.5</v>
      </c>
      <c r="V2457" s="849">
        <v>0</v>
      </c>
      <c r="W2457" s="849">
        <v>-26180.165</v>
      </c>
      <c r="X2457" s="849">
        <v>0</v>
      </c>
      <c r="Y2457" s="849">
        <v>26180.165</v>
      </c>
      <c r="Z2457" s="850">
        <v>0.016542</v>
      </c>
    </row>
    <row r="2458" s="823" customFormat="1" ht="31.05" hidden="1" customHeight="1" outlineLevel="1" spans="1:26">
      <c r="A2458" s="846" t="s">
        <v>2702</v>
      </c>
      <c r="B2458" s="846" t="s">
        <v>2729</v>
      </c>
      <c r="C2458" s="846" t="s">
        <v>11056</v>
      </c>
      <c r="D2458" s="846" t="s">
        <v>9198</v>
      </c>
      <c r="E2458" s="847" t="s">
        <v>9445</v>
      </c>
      <c r="F2458" s="848" t="s">
        <v>8275</v>
      </c>
      <c r="G2458" s="846" t="s">
        <v>9497</v>
      </c>
      <c r="H2458" s="846" t="s">
        <v>6389</v>
      </c>
      <c r="I2458" s="849">
        <v>26464.2185</v>
      </c>
      <c r="J2458" s="849">
        <v>66660.5</v>
      </c>
      <c r="K2458" s="849">
        <v>24</v>
      </c>
      <c r="L2458" s="848" t="s">
        <v>8275</v>
      </c>
      <c r="M2458" s="849">
        <v>0</v>
      </c>
      <c r="N2458" s="849">
        <v>66660.5</v>
      </c>
      <c r="O2458" s="849">
        <v>23.603</v>
      </c>
      <c r="P2458" s="849">
        <v>26464.2185</v>
      </c>
      <c r="Q2458" s="846"/>
      <c r="R2458" s="846" t="s">
        <v>9923</v>
      </c>
      <c r="S2458" s="849">
        <v>0</v>
      </c>
      <c r="T2458" s="849">
        <v>23.83</v>
      </c>
      <c r="U2458" s="849">
        <v>22.5</v>
      </c>
      <c r="V2458" s="849">
        <v>0</v>
      </c>
      <c r="W2458" s="849">
        <v>-26464.2185</v>
      </c>
      <c r="X2458" s="849">
        <v>0</v>
      </c>
      <c r="Y2458" s="849">
        <v>26464.2185</v>
      </c>
      <c r="Z2458" s="850">
        <v>0.016542</v>
      </c>
    </row>
    <row r="2459" s="823" customFormat="1" ht="31.05" hidden="1" customHeight="1" outlineLevel="1" spans="1:26">
      <c r="A2459" s="846" t="s">
        <v>2702</v>
      </c>
      <c r="B2459" s="846" t="s">
        <v>2729</v>
      </c>
      <c r="C2459" s="846" t="s">
        <v>11057</v>
      </c>
      <c r="D2459" s="846" t="s">
        <v>9193</v>
      </c>
      <c r="E2459" s="847" t="s">
        <v>9445</v>
      </c>
      <c r="F2459" s="848" t="s">
        <v>8275</v>
      </c>
      <c r="G2459" s="846" t="s">
        <v>9497</v>
      </c>
      <c r="H2459" s="846" t="s">
        <v>6389</v>
      </c>
      <c r="I2459" s="849">
        <v>12930.0915</v>
      </c>
      <c r="J2459" s="849">
        <v>32569.5</v>
      </c>
      <c r="K2459" s="849">
        <v>24</v>
      </c>
      <c r="L2459" s="848" t="s">
        <v>8275</v>
      </c>
      <c r="M2459" s="849">
        <v>0</v>
      </c>
      <c r="N2459" s="849">
        <v>32569.5</v>
      </c>
      <c r="O2459" s="849">
        <v>23.603</v>
      </c>
      <c r="P2459" s="849">
        <v>12930.0915</v>
      </c>
      <c r="Q2459" s="846"/>
      <c r="R2459" s="846" t="s">
        <v>9923</v>
      </c>
      <c r="S2459" s="849">
        <v>0</v>
      </c>
      <c r="T2459" s="849">
        <v>23.83</v>
      </c>
      <c r="U2459" s="849">
        <v>22.5</v>
      </c>
      <c r="V2459" s="849">
        <v>0</v>
      </c>
      <c r="W2459" s="849">
        <v>-12930.0915</v>
      </c>
      <c r="X2459" s="849">
        <v>0</v>
      </c>
      <c r="Y2459" s="849">
        <v>12930.0915</v>
      </c>
      <c r="Z2459" s="850">
        <v>0.016542</v>
      </c>
    </row>
    <row r="2460" s="823" customFormat="1" ht="31.05" hidden="1" customHeight="1" outlineLevel="1" spans="1:26">
      <c r="A2460" s="846" t="s">
        <v>2702</v>
      </c>
      <c r="B2460" s="846" t="s">
        <v>2729</v>
      </c>
      <c r="C2460" s="846" t="s">
        <v>11058</v>
      </c>
      <c r="D2460" s="846" t="s">
        <v>9197</v>
      </c>
      <c r="E2460" s="847" t="s">
        <v>9445</v>
      </c>
      <c r="F2460" s="848" t="s">
        <v>11059</v>
      </c>
      <c r="G2460" s="846" t="s">
        <v>9497</v>
      </c>
      <c r="H2460" s="846" t="s">
        <v>6389</v>
      </c>
      <c r="I2460" s="849">
        <v>13186.752</v>
      </c>
      <c r="J2460" s="849">
        <v>33216</v>
      </c>
      <c r="K2460" s="849">
        <v>24</v>
      </c>
      <c r="L2460" s="848" t="s">
        <v>11059</v>
      </c>
      <c r="M2460" s="849">
        <v>0</v>
      </c>
      <c r="N2460" s="849">
        <v>33216</v>
      </c>
      <c r="O2460" s="849">
        <v>23.603</v>
      </c>
      <c r="P2460" s="849">
        <v>13186.752</v>
      </c>
      <c r="Q2460" s="846"/>
      <c r="R2460" s="846" t="s">
        <v>9923</v>
      </c>
      <c r="S2460" s="849">
        <v>0</v>
      </c>
      <c r="T2460" s="849">
        <v>23.915</v>
      </c>
      <c r="U2460" s="849">
        <v>22.5</v>
      </c>
      <c r="V2460" s="849">
        <v>0</v>
      </c>
      <c r="W2460" s="849">
        <v>-13186.752</v>
      </c>
      <c r="X2460" s="849">
        <v>0</v>
      </c>
      <c r="Y2460" s="849">
        <v>13186.752</v>
      </c>
      <c r="Z2460" s="850">
        <v>0.016542</v>
      </c>
    </row>
    <row r="2461" s="823" customFormat="1" ht="31.05" hidden="1" customHeight="1" outlineLevel="1" spans="1:26">
      <c r="A2461" s="846" t="s">
        <v>2702</v>
      </c>
      <c r="B2461" s="846" t="s">
        <v>2729</v>
      </c>
      <c r="C2461" s="846" t="s">
        <v>11060</v>
      </c>
      <c r="D2461" s="846" t="s">
        <v>9198</v>
      </c>
      <c r="E2461" s="847" t="s">
        <v>9445</v>
      </c>
      <c r="F2461" s="848" t="s">
        <v>11059</v>
      </c>
      <c r="G2461" s="846" t="s">
        <v>9497</v>
      </c>
      <c r="H2461" s="846" t="s">
        <v>6389</v>
      </c>
      <c r="I2461" s="849">
        <v>39393.913</v>
      </c>
      <c r="J2461" s="849">
        <v>99229</v>
      </c>
      <c r="K2461" s="849">
        <v>24</v>
      </c>
      <c r="L2461" s="848" t="s">
        <v>11059</v>
      </c>
      <c r="M2461" s="849">
        <v>0</v>
      </c>
      <c r="N2461" s="849">
        <v>99229</v>
      </c>
      <c r="O2461" s="849">
        <v>23.603</v>
      </c>
      <c r="P2461" s="849">
        <v>39393.913</v>
      </c>
      <c r="Q2461" s="846"/>
      <c r="R2461" s="846" t="s">
        <v>9923</v>
      </c>
      <c r="S2461" s="849">
        <v>0</v>
      </c>
      <c r="T2461" s="849">
        <v>23.915</v>
      </c>
      <c r="U2461" s="849">
        <v>22.5</v>
      </c>
      <c r="V2461" s="849">
        <v>0</v>
      </c>
      <c r="W2461" s="849">
        <v>-39393.913</v>
      </c>
      <c r="X2461" s="849">
        <v>0</v>
      </c>
      <c r="Y2461" s="849">
        <v>39393.913</v>
      </c>
      <c r="Z2461" s="850">
        <v>0.016542</v>
      </c>
    </row>
    <row r="2462" s="823" customFormat="1" ht="31.05" hidden="1" customHeight="1" outlineLevel="1" spans="1:26">
      <c r="A2462" s="846" t="s">
        <v>2702</v>
      </c>
      <c r="B2462" s="846" t="s">
        <v>2729</v>
      </c>
      <c r="C2462" s="846" t="s">
        <v>11061</v>
      </c>
      <c r="D2462" s="846" t="s">
        <v>9197</v>
      </c>
      <c r="E2462" s="847" t="s">
        <v>9445</v>
      </c>
      <c r="F2462" s="848" t="s">
        <v>11062</v>
      </c>
      <c r="G2462" s="846" t="s">
        <v>9497</v>
      </c>
      <c r="H2462" s="846" t="s">
        <v>6389</v>
      </c>
      <c r="I2462" s="849">
        <v>50009.053</v>
      </c>
      <c r="J2462" s="849">
        <v>71749</v>
      </c>
      <c r="K2462" s="849">
        <v>24.3</v>
      </c>
      <c r="L2462" s="848" t="s">
        <v>11062</v>
      </c>
      <c r="M2462" s="849">
        <v>0</v>
      </c>
      <c r="N2462" s="849">
        <v>71749</v>
      </c>
      <c r="O2462" s="849">
        <v>23.603</v>
      </c>
      <c r="P2462" s="849">
        <v>50009.053</v>
      </c>
      <c r="Q2462" s="846"/>
      <c r="R2462" s="846" t="s">
        <v>9923</v>
      </c>
      <c r="S2462" s="849">
        <v>0</v>
      </c>
      <c r="T2462" s="849">
        <v>24.01</v>
      </c>
      <c r="U2462" s="849">
        <v>22.5</v>
      </c>
      <c r="V2462" s="849">
        <v>0</v>
      </c>
      <c r="W2462" s="849">
        <v>-50009.053</v>
      </c>
      <c r="X2462" s="849">
        <v>0</v>
      </c>
      <c r="Y2462" s="849">
        <v>50009.053</v>
      </c>
      <c r="Z2462" s="850">
        <v>0.028683</v>
      </c>
    </row>
    <row r="2463" s="823" customFormat="1" ht="31.05" hidden="1" customHeight="1" outlineLevel="1" spans="1:26">
      <c r="A2463" s="846" t="s">
        <v>2702</v>
      </c>
      <c r="B2463" s="846" t="s">
        <v>2729</v>
      </c>
      <c r="C2463" s="846" t="s">
        <v>11063</v>
      </c>
      <c r="D2463" s="846" t="s">
        <v>9198</v>
      </c>
      <c r="E2463" s="847" t="s">
        <v>9445</v>
      </c>
      <c r="F2463" s="848" t="s">
        <v>11062</v>
      </c>
      <c r="G2463" s="846" t="s">
        <v>9497</v>
      </c>
      <c r="H2463" s="846" t="s">
        <v>6389</v>
      </c>
      <c r="I2463" s="849">
        <v>49248.626</v>
      </c>
      <c r="J2463" s="849">
        <v>70658</v>
      </c>
      <c r="K2463" s="849">
        <v>24.3</v>
      </c>
      <c r="L2463" s="848" t="s">
        <v>11062</v>
      </c>
      <c r="M2463" s="849">
        <v>0</v>
      </c>
      <c r="N2463" s="849">
        <v>70658</v>
      </c>
      <c r="O2463" s="849">
        <v>23.603</v>
      </c>
      <c r="P2463" s="849">
        <v>49248.626</v>
      </c>
      <c r="Q2463" s="846"/>
      <c r="R2463" s="846" t="s">
        <v>9923</v>
      </c>
      <c r="S2463" s="849">
        <v>0</v>
      </c>
      <c r="T2463" s="849">
        <v>24.01</v>
      </c>
      <c r="U2463" s="849">
        <v>22.5</v>
      </c>
      <c r="V2463" s="849">
        <v>0</v>
      </c>
      <c r="W2463" s="849">
        <v>-49248.626</v>
      </c>
      <c r="X2463" s="849">
        <v>0</v>
      </c>
      <c r="Y2463" s="849">
        <v>49248.626</v>
      </c>
      <c r="Z2463" s="850">
        <v>0.028683</v>
      </c>
    </row>
    <row r="2464" s="823" customFormat="1" ht="31.05" hidden="1" customHeight="1" outlineLevel="1" spans="1:26">
      <c r="A2464" s="846" t="s">
        <v>2702</v>
      </c>
      <c r="B2464" s="846" t="s">
        <v>2729</v>
      </c>
      <c r="C2464" s="846" t="s">
        <v>11064</v>
      </c>
      <c r="D2464" s="846" t="s">
        <v>9197</v>
      </c>
      <c r="E2464" s="847" t="s">
        <v>9445</v>
      </c>
      <c r="F2464" s="848" t="s">
        <v>8156</v>
      </c>
      <c r="G2464" s="846" t="s">
        <v>9497</v>
      </c>
      <c r="H2464" s="846" t="s">
        <v>6389</v>
      </c>
      <c r="I2464" s="849">
        <v>86409.9013</v>
      </c>
      <c r="J2464" s="849">
        <v>66622.9</v>
      </c>
      <c r="K2464" s="849">
        <v>24.9</v>
      </c>
      <c r="L2464" s="848" t="s">
        <v>8156</v>
      </c>
      <c r="M2464" s="849">
        <v>0</v>
      </c>
      <c r="N2464" s="849">
        <v>66622.9</v>
      </c>
      <c r="O2464" s="849">
        <v>23.603</v>
      </c>
      <c r="P2464" s="849">
        <v>86409.9013</v>
      </c>
      <c r="Q2464" s="846"/>
      <c r="R2464" s="846" t="s">
        <v>9923</v>
      </c>
      <c r="S2464" s="849">
        <v>0</v>
      </c>
      <c r="T2464" s="849">
        <v>24.465</v>
      </c>
      <c r="U2464" s="849">
        <v>22.5</v>
      </c>
      <c r="V2464" s="849">
        <v>0</v>
      </c>
      <c r="W2464" s="849">
        <v>-86409.9013</v>
      </c>
      <c r="X2464" s="849">
        <v>0</v>
      </c>
      <c r="Y2464" s="849">
        <v>86409.9013</v>
      </c>
      <c r="Z2464" s="850">
        <v>0.052088</v>
      </c>
    </row>
    <row r="2465" s="823" customFormat="1" ht="31.05" hidden="1" customHeight="1" outlineLevel="1" spans="1:26">
      <c r="A2465" s="846" t="s">
        <v>2702</v>
      </c>
      <c r="B2465" s="846" t="s">
        <v>2729</v>
      </c>
      <c r="C2465" s="846" t="s">
        <v>11065</v>
      </c>
      <c r="D2465" s="846" t="s">
        <v>9198</v>
      </c>
      <c r="E2465" s="847" t="s">
        <v>9445</v>
      </c>
      <c r="F2465" s="848" t="s">
        <v>8156</v>
      </c>
      <c r="G2465" s="846" t="s">
        <v>9497</v>
      </c>
      <c r="H2465" s="846" t="s">
        <v>6389</v>
      </c>
      <c r="I2465" s="849">
        <v>83938.7272</v>
      </c>
      <c r="J2465" s="849">
        <v>64717.6</v>
      </c>
      <c r="K2465" s="849">
        <v>24.9</v>
      </c>
      <c r="L2465" s="848" t="s">
        <v>8156</v>
      </c>
      <c r="M2465" s="849">
        <v>0</v>
      </c>
      <c r="N2465" s="849">
        <v>64717.6</v>
      </c>
      <c r="O2465" s="849">
        <v>23.603</v>
      </c>
      <c r="P2465" s="849">
        <v>83938.7272</v>
      </c>
      <c r="Q2465" s="846"/>
      <c r="R2465" s="846" t="s">
        <v>9923</v>
      </c>
      <c r="S2465" s="849">
        <v>0</v>
      </c>
      <c r="T2465" s="849">
        <v>24.465</v>
      </c>
      <c r="U2465" s="849">
        <v>22.5</v>
      </c>
      <c r="V2465" s="849">
        <v>0</v>
      </c>
      <c r="W2465" s="849">
        <v>-83938.7272</v>
      </c>
      <c r="X2465" s="849">
        <v>0</v>
      </c>
      <c r="Y2465" s="849">
        <v>83938.7272</v>
      </c>
      <c r="Z2465" s="850">
        <v>0.052088</v>
      </c>
    </row>
    <row r="2466" s="823" customFormat="1" ht="31.05" hidden="1" customHeight="1" outlineLevel="1" spans="1:26">
      <c r="A2466" s="846" t="s">
        <v>2702</v>
      </c>
      <c r="B2466" s="846" t="s">
        <v>2729</v>
      </c>
      <c r="C2466" s="846" t="s">
        <v>11066</v>
      </c>
      <c r="D2466" s="846" t="s">
        <v>9193</v>
      </c>
      <c r="E2466" s="847" t="s">
        <v>9445</v>
      </c>
      <c r="F2466" s="848" t="s">
        <v>8156</v>
      </c>
      <c r="G2466" s="846" t="s">
        <v>9497</v>
      </c>
      <c r="H2466" s="846" t="s">
        <v>6389</v>
      </c>
      <c r="I2466" s="849">
        <v>45749.1039</v>
      </c>
      <c r="J2466" s="849">
        <v>33963.7</v>
      </c>
      <c r="K2466" s="849">
        <v>24.95</v>
      </c>
      <c r="L2466" s="848" t="s">
        <v>8156</v>
      </c>
      <c r="M2466" s="849">
        <v>0</v>
      </c>
      <c r="N2466" s="849">
        <v>33963.7</v>
      </c>
      <c r="O2466" s="849">
        <v>23.603</v>
      </c>
      <c r="P2466" s="849">
        <v>45749.1039</v>
      </c>
      <c r="Q2466" s="846"/>
      <c r="R2466" s="846" t="s">
        <v>9923</v>
      </c>
      <c r="S2466" s="849">
        <v>0</v>
      </c>
      <c r="T2466" s="849">
        <v>24.465</v>
      </c>
      <c r="U2466" s="849">
        <v>22.5</v>
      </c>
      <c r="V2466" s="849">
        <v>0</v>
      </c>
      <c r="W2466" s="849">
        <v>-45749.1039</v>
      </c>
      <c r="X2466" s="849">
        <v>0</v>
      </c>
      <c r="Y2466" s="849">
        <v>45749.1039</v>
      </c>
      <c r="Z2466" s="850">
        <v>0.053988</v>
      </c>
    </row>
    <row r="2467" s="823" customFormat="1" ht="31.05" hidden="1" customHeight="1" outlineLevel="1" spans="1:26">
      <c r="A2467" s="846" t="s">
        <v>2702</v>
      </c>
      <c r="B2467" s="846" t="s">
        <v>2729</v>
      </c>
      <c r="C2467" s="846" t="s">
        <v>11067</v>
      </c>
      <c r="D2467" s="846" t="s">
        <v>9197</v>
      </c>
      <c r="E2467" s="847" t="s">
        <v>9445</v>
      </c>
      <c r="F2467" s="848" t="s">
        <v>11068</v>
      </c>
      <c r="G2467" s="846" t="s">
        <v>9497</v>
      </c>
      <c r="H2467" s="846" t="s">
        <v>6389</v>
      </c>
      <c r="I2467" s="849">
        <v>35928.7246</v>
      </c>
      <c r="J2467" s="849">
        <v>32751.8</v>
      </c>
      <c r="K2467" s="849">
        <v>24.7</v>
      </c>
      <c r="L2467" s="848" t="s">
        <v>11068</v>
      </c>
      <c r="M2467" s="849">
        <v>0</v>
      </c>
      <c r="N2467" s="849">
        <v>32751.8</v>
      </c>
      <c r="O2467" s="849">
        <v>23.603</v>
      </c>
      <c r="P2467" s="849">
        <v>35928.7246</v>
      </c>
      <c r="Q2467" s="846"/>
      <c r="R2467" s="846" t="s">
        <v>9923</v>
      </c>
      <c r="S2467" s="849">
        <v>0</v>
      </c>
      <c r="T2467" s="849">
        <v>24.71</v>
      </c>
      <c r="U2467" s="849">
        <v>22.5</v>
      </c>
      <c r="V2467" s="849">
        <v>0</v>
      </c>
      <c r="W2467" s="849">
        <v>-35928.7246</v>
      </c>
      <c r="X2467" s="849">
        <v>0</v>
      </c>
      <c r="Y2467" s="849">
        <v>35928.7246</v>
      </c>
      <c r="Z2467" s="850">
        <v>0.044413</v>
      </c>
    </row>
    <row r="2468" s="823" customFormat="1" ht="31.05" hidden="1" customHeight="1" outlineLevel="1" spans="1:26">
      <c r="A2468" s="846" t="s">
        <v>2702</v>
      </c>
      <c r="B2468" s="846" t="s">
        <v>2729</v>
      </c>
      <c r="C2468" s="846" t="s">
        <v>11069</v>
      </c>
      <c r="D2468" s="846" t="s">
        <v>9198</v>
      </c>
      <c r="E2468" s="847" t="s">
        <v>9445</v>
      </c>
      <c r="F2468" s="848" t="s">
        <v>11068</v>
      </c>
      <c r="G2468" s="846" t="s">
        <v>9497</v>
      </c>
      <c r="H2468" s="846" t="s">
        <v>6389</v>
      </c>
      <c r="I2468" s="849">
        <v>73834.2432</v>
      </c>
      <c r="J2468" s="849">
        <v>67305.6</v>
      </c>
      <c r="K2468" s="849">
        <v>24.7</v>
      </c>
      <c r="L2468" s="848" t="s">
        <v>11068</v>
      </c>
      <c r="M2468" s="849">
        <v>0</v>
      </c>
      <c r="N2468" s="849">
        <v>67305.6</v>
      </c>
      <c r="O2468" s="849">
        <v>23.603</v>
      </c>
      <c r="P2468" s="849">
        <v>73834.2432</v>
      </c>
      <c r="Q2468" s="846"/>
      <c r="R2468" s="846" t="s">
        <v>9923</v>
      </c>
      <c r="S2468" s="849">
        <v>0</v>
      </c>
      <c r="T2468" s="849">
        <v>24.71</v>
      </c>
      <c r="U2468" s="849">
        <v>22.5</v>
      </c>
      <c r="V2468" s="849">
        <v>0</v>
      </c>
      <c r="W2468" s="849">
        <v>-73834.2432</v>
      </c>
      <c r="X2468" s="849">
        <v>0</v>
      </c>
      <c r="Y2468" s="849">
        <v>73834.2432</v>
      </c>
      <c r="Z2468" s="850">
        <v>0.044413</v>
      </c>
    </row>
    <row r="2469" s="823" customFormat="1" ht="31.05" hidden="1" customHeight="1" outlineLevel="1" spans="1:26">
      <c r="A2469" s="846" t="s">
        <v>2702</v>
      </c>
      <c r="B2469" s="846" t="s">
        <v>2729</v>
      </c>
      <c r="C2469" s="846" t="s">
        <v>11070</v>
      </c>
      <c r="D2469" s="846" t="s">
        <v>9197</v>
      </c>
      <c r="E2469" s="847" t="s">
        <v>9445</v>
      </c>
      <c r="F2469" s="848" t="s">
        <v>9488</v>
      </c>
      <c r="G2469" s="846" t="s">
        <v>9497</v>
      </c>
      <c r="H2469" s="846" t="s">
        <v>6389</v>
      </c>
      <c r="I2469" s="849">
        <v>3131.328</v>
      </c>
      <c r="J2469" s="849">
        <v>66624</v>
      </c>
      <c r="K2469" s="849">
        <v>23.65</v>
      </c>
      <c r="L2469" s="848" t="s">
        <v>9488</v>
      </c>
      <c r="M2469" s="849">
        <v>0</v>
      </c>
      <c r="N2469" s="849">
        <v>66624</v>
      </c>
      <c r="O2469" s="849">
        <v>23.603</v>
      </c>
      <c r="P2469" s="849">
        <v>3131.328</v>
      </c>
      <c r="Q2469" s="846"/>
      <c r="R2469" s="846" t="s">
        <v>9923</v>
      </c>
      <c r="S2469" s="849">
        <v>0</v>
      </c>
      <c r="T2469" s="849">
        <v>23.565</v>
      </c>
      <c r="U2469" s="849">
        <v>22.5</v>
      </c>
      <c r="V2469" s="849">
        <v>0</v>
      </c>
      <c r="W2469" s="849">
        <v>-3131.328</v>
      </c>
      <c r="X2469" s="849">
        <v>0</v>
      </c>
      <c r="Y2469" s="849">
        <v>3131.328</v>
      </c>
      <c r="Z2469" s="850">
        <v>0.001987</v>
      </c>
    </row>
    <row r="2470" s="823" customFormat="1" ht="31.05" hidden="1" customHeight="1" outlineLevel="1" spans="1:26">
      <c r="A2470" s="846" t="s">
        <v>2702</v>
      </c>
      <c r="B2470" s="846" t="s">
        <v>2729</v>
      </c>
      <c r="C2470" s="846" t="s">
        <v>11071</v>
      </c>
      <c r="D2470" s="846" t="s">
        <v>9198</v>
      </c>
      <c r="E2470" s="847" t="s">
        <v>9445</v>
      </c>
      <c r="F2470" s="848" t="s">
        <v>9488</v>
      </c>
      <c r="G2470" s="846" t="s">
        <v>9497</v>
      </c>
      <c r="H2470" s="846" t="s">
        <v>6389</v>
      </c>
      <c r="I2470" s="849">
        <v>1575.675</v>
      </c>
      <c r="J2470" s="849">
        <v>33525</v>
      </c>
      <c r="K2470" s="849">
        <v>23.65</v>
      </c>
      <c r="L2470" s="848" t="s">
        <v>9488</v>
      </c>
      <c r="M2470" s="849">
        <v>0</v>
      </c>
      <c r="N2470" s="849">
        <v>33525</v>
      </c>
      <c r="O2470" s="849">
        <v>23.603</v>
      </c>
      <c r="P2470" s="849">
        <v>1575.675</v>
      </c>
      <c r="Q2470" s="846"/>
      <c r="R2470" s="846" t="s">
        <v>9923</v>
      </c>
      <c r="S2470" s="849">
        <v>0</v>
      </c>
      <c r="T2470" s="849">
        <v>23.565</v>
      </c>
      <c r="U2470" s="849">
        <v>22.5</v>
      </c>
      <c r="V2470" s="849">
        <v>0</v>
      </c>
      <c r="W2470" s="849">
        <v>-1575.675</v>
      </c>
      <c r="X2470" s="849">
        <v>0</v>
      </c>
      <c r="Y2470" s="849">
        <v>1575.675</v>
      </c>
      <c r="Z2470" s="850">
        <v>0.001987</v>
      </c>
    </row>
    <row r="2471" s="823" customFormat="1" ht="31.05" hidden="1" customHeight="1" outlineLevel="1" spans="1:26">
      <c r="A2471" s="846" t="s">
        <v>2702</v>
      </c>
      <c r="B2471" s="846" t="s">
        <v>2729</v>
      </c>
      <c r="C2471" s="846" t="s">
        <v>11072</v>
      </c>
      <c r="D2471" s="846" t="s">
        <v>9193</v>
      </c>
      <c r="E2471" s="847" t="s">
        <v>9445</v>
      </c>
      <c r="F2471" s="848" t="s">
        <v>9488</v>
      </c>
      <c r="G2471" s="846" t="s">
        <v>9497</v>
      </c>
      <c r="H2471" s="846" t="s">
        <v>6389</v>
      </c>
      <c r="I2471" s="849">
        <v>1573.0665</v>
      </c>
      <c r="J2471" s="849">
        <v>33469.5</v>
      </c>
      <c r="K2471" s="849">
        <v>23.65</v>
      </c>
      <c r="L2471" s="848" t="s">
        <v>9488</v>
      </c>
      <c r="M2471" s="849">
        <v>0</v>
      </c>
      <c r="N2471" s="849">
        <v>33469.5</v>
      </c>
      <c r="O2471" s="849">
        <v>23.603</v>
      </c>
      <c r="P2471" s="849">
        <v>1573.0665</v>
      </c>
      <c r="Q2471" s="846"/>
      <c r="R2471" s="846" t="s">
        <v>9923</v>
      </c>
      <c r="S2471" s="849">
        <v>0</v>
      </c>
      <c r="T2471" s="849">
        <v>23.565</v>
      </c>
      <c r="U2471" s="849">
        <v>22.5</v>
      </c>
      <c r="V2471" s="849">
        <v>0</v>
      </c>
      <c r="W2471" s="849">
        <v>-1573.0665</v>
      </c>
      <c r="X2471" s="849">
        <v>0</v>
      </c>
      <c r="Y2471" s="849">
        <v>1573.0665</v>
      </c>
      <c r="Z2471" s="850">
        <v>0.001987</v>
      </c>
    </row>
    <row r="2472" s="823" customFormat="1" ht="31.05" hidden="1" customHeight="1" outlineLevel="1" spans="1:26">
      <c r="A2472" s="846" t="s">
        <v>2702</v>
      </c>
      <c r="B2472" s="846" t="s">
        <v>2729</v>
      </c>
      <c r="C2472" s="846" t="s">
        <v>11073</v>
      </c>
      <c r="D2472" s="846" t="s">
        <v>9197</v>
      </c>
      <c r="E2472" s="847" t="s">
        <v>9445</v>
      </c>
      <c r="F2472" s="848" t="s">
        <v>9531</v>
      </c>
      <c r="G2472" s="846" t="s">
        <v>9497</v>
      </c>
      <c r="H2472" s="846" t="s">
        <v>6389</v>
      </c>
      <c r="I2472" s="849">
        <v>6582.952</v>
      </c>
      <c r="J2472" s="849">
        <v>33416</v>
      </c>
      <c r="K2472" s="849">
        <v>23.8</v>
      </c>
      <c r="L2472" s="848" t="s">
        <v>9531</v>
      </c>
      <c r="M2472" s="849">
        <v>0</v>
      </c>
      <c r="N2472" s="849">
        <v>33416</v>
      </c>
      <c r="O2472" s="849">
        <v>23.603</v>
      </c>
      <c r="P2472" s="849">
        <v>6582.952</v>
      </c>
      <c r="Q2472" s="846"/>
      <c r="R2472" s="846" t="s">
        <v>9923</v>
      </c>
      <c r="S2472" s="849">
        <v>0</v>
      </c>
      <c r="T2472" s="849">
        <v>23.77</v>
      </c>
      <c r="U2472" s="849">
        <v>22.5</v>
      </c>
      <c r="V2472" s="849">
        <v>0</v>
      </c>
      <c r="W2472" s="849">
        <v>-6582.952</v>
      </c>
      <c r="X2472" s="849">
        <v>0</v>
      </c>
      <c r="Y2472" s="849">
        <v>6582.952</v>
      </c>
      <c r="Z2472" s="850">
        <v>0.008277</v>
      </c>
    </row>
    <row r="2473" s="823" customFormat="1" ht="31.05" hidden="1" customHeight="1" outlineLevel="1" spans="1:26">
      <c r="A2473" s="846" t="s">
        <v>2702</v>
      </c>
      <c r="B2473" s="846" t="s">
        <v>2729</v>
      </c>
      <c r="C2473" s="846" t="s">
        <v>11074</v>
      </c>
      <c r="D2473" s="846" t="s">
        <v>9198</v>
      </c>
      <c r="E2473" s="847" t="s">
        <v>9445</v>
      </c>
      <c r="F2473" s="848" t="s">
        <v>9531</v>
      </c>
      <c r="G2473" s="846" t="s">
        <v>9497</v>
      </c>
      <c r="H2473" s="846" t="s">
        <v>6389</v>
      </c>
      <c r="I2473" s="849">
        <v>6606.789</v>
      </c>
      <c r="J2473" s="849">
        <v>33537</v>
      </c>
      <c r="K2473" s="849">
        <v>23.8</v>
      </c>
      <c r="L2473" s="848" t="s">
        <v>9531</v>
      </c>
      <c r="M2473" s="849">
        <v>0</v>
      </c>
      <c r="N2473" s="849">
        <v>33537</v>
      </c>
      <c r="O2473" s="849">
        <v>23.603</v>
      </c>
      <c r="P2473" s="849">
        <v>6606.789</v>
      </c>
      <c r="Q2473" s="846"/>
      <c r="R2473" s="846" t="s">
        <v>9923</v>
      </c>
      <c r="S2473" s="849">
        <v>0</v>
      </c>
      <c r="T2473" s="849">
        <v>23.77</v>
      </c>
      <c r="U2473" s="849">
        <v>22.5</v>
      </c>
      <c r="V2473" s="849">
        <v>0</v>
      </c>
      <c r="W2473" s="849">
        <v>-6606.789</v>
      </c>
      <c r="X2473" s="849">
        <v>0</v>
      </c>
      <c r="Y2473" s="849">
        <v>6606.789</v>
      </c>
      <c r="Z2473" s="850">
        <v>0.008277</v>
      </c>
    </row>
    <row r="2474" s="823" customFormat="1" ht="31.05" hidden="1" customHeight="1" outlineLevel="1" spans="1:26">
      <c r="A2474" s="846" t="s">
        <v>2702</v>
      </c>
      <c r="B2474" s="846" t="s">
        <v>2729</v>
      </c>
      <c r="C2474" s="846" t="s">
        <v>11075</v>
      </c>
      <c r="D2474" s="846" t="s">
        <v>9197</v>
      </c>
      <c r="E2474" s="847" t="s">
        <v>9445</v>
      </c>
      <c r="F2474" s="848" t="s">
        <v>9987</v>
      </c>
      <c r="G2474" s="846" t="s">
        <v>9497</v>
      </c>
      <c r="H2474" s="846" t="s">
        <v>6389</v>
      </c>
      <c r="I2474" s="849">
        <v>9795.2976</v>
      </c>
      <c r="J2474" s="849">
        <v>32980.8</v>
      </c>
      <c r="K2474" s="849">
        <v>23.9</v>
      </c>
      <c r="L2474" s="848" t="s">
        <v>9987</v>
      </c>
      <c r="M2474" s="849">
        <v>0</v>
      </c>
      <c r="N2474" s="849">
        <v>32980.8</v>
      </c>
      <c r="O2474" s="849">
        <v>23.603</v>
      </c>
      <c r="P2474" s="849">
        <v>9795.2976</v>
      </c>
      <c r="Q2474" s="846"/>
      <c r="R2474" s="846" t="s">
        <v>9923</v>
      </c>
      <c r="S2474" s="849">
        <v>0</v>
      </c>
      <c r="T2474" s="849">
        <v>23.895</v>
      </c>
      <c r="U2474" s="849">
        <v>22.5</v>
      </c>
      <c r="V2474" s="849">
        <v>0</v>
      </c>
      <c r="W2474" s="849">
        <v>-9795.2976</v>
      </c>
      <c r="X2474" s="849">
        <v>0</v>
      </c>
      <c r="Y2474" s="849">
        <v>9795.2976</v>
      </c>
      <c r="Z2474" s="850">
        <v>0.012427</v>
      </c>
    </row>
    <row r="2475" s="823" customFormat="1" ht="31.05" hidden="1" customHeight="1" outlineLevel="1" spans="1:26">
      <c r="A2475" s="846" t="s">
        <v>2702</v>
      </c>
      <c r="B2475" s="846" t="s">
        <v>2729</v>
      </c>
      <c r="C2475" s="846" t="s">
        <v>11076</v>
      </c>
      <c r="D2475" s="846" t="s">
        <v>9193</v>
      </c>
      <c r="E2475" s="847" t="s">
        <v>9445</v>
      </c>
      <c r="F2475" s="848" t="s">
        <v>9987</v>
      </c>
      <c r="G2475" s="846" t="s">
        <v>9497</v>
      </c>
      <c r="H2475" s="846" t="s">
        <v>6389</v>
      </c>
      <c r="I2475" s="849">
        <v>9802.7226</v>
      </c>
      <c r="J2475" s="849">
        <v>33005.8</v>
      </c>
      <c r="K2475" s="849">
        <v>23.9</v>
      </c>
      <c r="L2475" s="848" t="s">
        <v>9987</v>
      </c>
      <c r="M2475" s="849">
        <v>0</v>
      </c>
      <c r="N2475" s="849">
        <v>33005.8</v>
      </c>
      <c r="O2475" s="849">
        <v>23.603</v>
      </c>
      <c r="P2475" s="849">
        <v>9802.7226</v>
      </c>
      <c r="Q2475" s="846"/>
      <c r="R2475" s="846" t="s">
        <v>9923</v>
      </c>
      <c r="S2475" s="849">
        <v>0</v>
      </c>
      <c r="T2475" s="849">
        <v>23.895</v>
      </c>
      <c r="U2475" s="849">
        <v>22.5</v>
      </c>
      <c r="V2475" s="849">
        <v>0</v>
      </c>
      <c r="W2475" s="849">
        <v>-9802.7226</v>
      </c>
      <c r="X2475" s="849">
        <v>0</v>
      </c>
      <c r="Y2475" s="849">
        <v>9802.7226</v>
      </c>
      <c r="Z2475" s="850">
        <v>0.012427</v>
      </c>
    </row>
    <row r="2476" s="823" customFormat="1" ht="31.05" hidden="1" customHeight="1" outlineLevel="1" spans="1:26">
      <c r="A2476" s="846" t="s">
        <v>2702</v>
      </c>
      <c r="B2476" s="846" t="s">
        <v>2729</v>
      </c>
      <c r="C2476" s="846" t="s">
        <v>11077</v>
      </c>
      <c r="D2476" s="846" t="s">
        <v>9197</v>
      </c>
      <c r="E2476" s="847" t="s">
        <v>9445</v>
      </c>
      <c r="F2476" s="848" t="s">
        <v>9987</v>
      </c>
      <c r="G2476" s="846" t="s">
        <v>9497</v>
      </c>
      <c r="H2476" s="846" t="s">
        <v>6389</v>
      </c>
      <c r="I2476" s="849">
        <v>9961.974</v>
      </c>
      <c r="J2476" s="849">
        <v>33542</v>
      </c>
      <c r="K2476" s="849">
        <v>23.9</v>
      </c>
      <c r="L2476" s="848" t="s">
        <v>9987</v>
      </c>
      <c r="M2476" s="849">
        <v>0</v>
      </c>
      <c r="N2476" s="849">
        <v>33542</v>
      </c>
      <c r="O2476" s="849">
        <v>23.603</v>
      </c>
      <c r="P2476" s="849">
        <v>9961.974</v>
      </c>
      <c r="Q2476" s="846"/>
      <c r="R2476" s="846" t="s">
        <v>9923</v>
      </c>
      <c r="S2476" s="849">
        <v>0</v>
      </c>
      <c r="T2476" s="849">
        <v>23.895</v>
      </c>
      <c r="U2476" s="849">
        <v>22.5</v>
      </c>
      <c r="V2476" s="849">
        <v>0</v>
      </c>
      <c r="W2476" s="849">
        <v>-9961.974</v>
      </c>
      <c r="X2476" s="849">
        <v>0</v>
      </c>
      <c r="Y2476" s="849">
        <v>9961.974</v>
      </c>
      <c r="Z2476" s="850">
        <v>0.012427</v>
      </c>
    </row>
    <row r="2477" s="823" customFormat="1" ht="31.05" hidden="1" customHeight="1" outlineLevel="1" spans="1:26">
      <c r="A2477" s="846" t="s">
        <v>2702</v>
      </c>
      <c r="B2477" s="846" t="s">
        <v>2729</v>
      </c>
      <c r="C2477" s="846" t="s">
        <v>11078</v>
      </c>
      <c r="D2477" s="846" t="s">
        <v>9198</v>
      </c>
      <c r="E2477" s="847" t="s">
        <v>9445</v>
      </c>
      <c r="F2477" s="848" t="s">
        <v>9987</v>
      </c>
      <c r="G2477" s="846" t="s">
        <v>9497</v>
      </c>
      <c r="H2477" s="846" t="s">
        <v>6389</v>
      </c>
      <c r="I2477" s="849">
        <v>9909.108</v>
      </c>
      <c r="J2477" s="849">
        <v>33364</v>
      </c>
      <c r="K2477" s="849">
        <v>23.9</v>
      </c>
      <c r="L2477" s="848" t="s">
        <v>9987</v>
      </c>
      <c r="M2477" s="849">
        <v>0</v>
      </c>
      <c r="N2477" s="849">
        <v>33364</v>
      </c>
      <c r="O2477" s="849">
        <v>23.603</v>
      </c>
      <c r="P2477" s="849">
        <v>9909.108</v>
      </c>
      <c r="Q2477" s="846"/>
      <c r="R2477" s="846" t="s">
        <v>9923</v>
      </c>
      <c r="S2477" s="849">
        <v>0</v>
      </c>
      <c r="T2477" s="849">
        <v>23.895</v>
      </c>
      <c r="U2477" s="849">
        <v>22.5</v>
      </c>
      <c r="V2477" s="849">
        <v>0</v>
      </c>
      <c r="W2477" s="849">
        <v>-9909.108</v>
      </c>
      <c r="X2477" s="849">
        <v>0</v>
      </c>
      <c r="Y2477" s="849">
        <v>9909.108</v>
      </c>
      <c r="Z2477" s="850">
        <v>0.012427</v>
      </c>
    </row>
    <row r="2478" s="823" customFormat="1" ht="31.05" hidden="1" customHeight="1" outlineLevel="1" spans="1:26">
      <c r="A2478" s="846" t="s">
        <v>2702</v>
      </c>
      <c r="B2478" s="846" t="s">
        <v>2729</v>
      </c>
      <c r="C2478" s="846" t="s">
        <v>11079</v>
      </c>
      <c r="D2478" s="846" t="s">
        <v>9197</v>
      </c>
      <c r="E2478" s="847" t="s">
        <v>9445</v>
      </c>
      <c r="F2478" s="848" t="s">
        <v>9516</v>
      </c>
      <c r="G2478" s="846" t="s">
        <v>9497</v>
      </c>
      <c r="H2478" s="846" t="s">
        <v>6389</v>
      </c>
      <c r="I2478" s="849">
        <v>39335.6136</v>
      </c>
      <c r="J2478" s="849">
        <v>65888.8</v>
      </c>
      <c r="K2478" s="849">
        <v>24.2</v>
      </c>
      <c r="L2478" s="848" t="s">
        <v>9516</v>
      </c>
      <c r="M2478" s="849">
        <v>0</v>
      </c>
      <c r="N2478" s="849">
        <v>65888.8</v>
      </c>
      <c r="O2478" s="849">
        <v>23.603</v>
      </c>
      <c r="P2478" s="849">
        <v>39335.6136</v>
      </c>
      <c r="Q2478" s="846"/>
      <c r="R2478" s="846" t="s">
        <v>9923</v>
      </c>
      <c r="S2478" s="849">
        <v>0</v>
      </c>
      <c r="T2478" s="849">
        <v>24.2</v>
      </c>
      <c r="U2478" s="849">
        <v>22.5</v>
      </c>
      <c r="V2478" s="849">
        <v>0</v>
      </c>
      <c r="W2478" s="849">
        <v>-39335.6136</v>
      </c>
      <c r="X2478" s="849">
        <v>0</v>
      </c>
      <c r="Y2478" s="849">
        <v>39335.6136</v>
      </c>
      <c r="Z2478" s="850">
        <v>0.024669</v>
      </c>
    </row>
    <row r="2479" s="823" customFormat="1" ht="31.05" hidden="1" customHeight="1" outlineLevel="1" spans="1:26">
      <c r="A2479" s="846" t="s">
        <v>2702</v>
      </c>
      <c r="B2479" s="846" t="s">
        <v>2729</v>
      </c>
      <c r="C2479" s="846" t="s">
        <v>11080</v>
      </c>
      <c r="D2479" s="846" t="s">
        <v>9198</v>
      </c>
      <c r="E2479" s="847" t="s">
        <v>9445</v>
      </c>
      <c r="F2479" s="848" t="s">
        <v>9516</v>
      </c>
      <c r="G2479" s="846" t="s">
        <v>9497</v>
      </c>
      <c r="H2479" s="846" t="s">
        <v>6389</v>
      </c>
      <c r="I2479" s="849">
        <v>19877.2344</v>
      </c>
      <c r="J2479" s="849">
        <v>33295.2</v>
      </c>
      <c r="K2479" s="849">
        <v>24.2</v>
      </c>
      <c r="L2479" s="848" t="s">
        <v>9516</v>
      </c>
      <c r="M2479" s="849">
        <v>0</v>
      </c>
      <c r="N2479" s="849">
        <v>33295.2</v>
      </c>
      <c r="O2479" s="849">
        <v>23.603</v>
      </c>
      <c r="P2479" s="849">
        <v>19877.2344</v>
      </c>
      <c r="Q2479" s="846"/>
      <c r="R2479" s="846" t="s">
        <v>9923</v>
      </c>
      <c r="S2479" s="849">
        <v>0</v>
      </c>
      <c r="T2479" s="849">
        <v>24.2</v>
      </c>
      <c r="U2479" s="849">
        <v>22.5</v>
      </c>
      <c r="V2479" s="849">
        <v>0</v>
      </c>
      <c r="W2479" s="849">
        <v>-19877.2344</v>
      </c>
      <c r="X2479" s="849">
        <v>0</v>
      </c>
      <c r="Y2479" s="849">
        <v>19877.2344</v>
      </c>
      <c r="Z2479" s="850">
        <v>0.024669</v>
      </c>
    </row>
    <row r="2480" s="823" customFormat="1" ht="31.05" hidden="1" customHeight="1" outlineLevel="1" spans="1:26">
      <c r="A2480" s="846" t="s">
        <v>2702</v>
      </c>
      <c r="B2480" s="846" t="s">
        <v>2729</v>
      </c>
      <c r="C2480" s="846" t="s">
        <v>11081</v>
      </c>
      <c r="D2480" s="846" t="s">
        <v>9193</v>
      </c>
      <c r="E2480" s="847" t="s">
        <v>9445</v>
      </c>
      <c r="F2480" s="848" t="s">
        <v>9516</v>
      </c>
      <c r="G2480" s="846" t="s">
        <v>9497</v>
      </c>
      <c r="H2480" s="846" t="s">
        <v>6389</v>
      </c>
      <c r="I2480" s="849">
        <v>19672.7022</v>
      </c>
      <c r="J2480" s="849">
        <v>32952.6</v>
      </c>
      <c r="K2480" s="849">
        <v>24.2</v>
      </c>
      <c r="L2480" s="848" t="s">
        <v>9516</v>
      </c>
      <c r="M2480" s="849">
        <v>0</v>
      </c>
      <c r="N2480" s="849">
        <v>32952.6</v>
      </c>
      <c r="O2480" s="849">
        <v>23.603</v>
      </c>
      <c r="P2480" s="849">
        <v>19672.7022</v>
      </c>
      <c r="Q2480" s="846"/>
      <c r="R2480" s="846" t="s">
        <v>9923</v>
      </c>
      <c r="S2480" s="849">
        <v>0</v>
      </c>
      <c r="T2480" s="849">
        <v>24.2</v>
      </c>
      <c r="U2480" s="849">
        <v>22.5</v>
      </c>
      <c r="V2480" s="849">
        <v>0</v>
      </c>
      <c r="W2480" s="849">
        <v>-19672.7022</v>
      </c>
      <c r="X2480" s="849">
        <v>0</v>
      </c>
      <c r="Y2480" s="849">
        <v>19672.7022</v>
      </c>
      <c r="Z2480" s="850">
        <v>0.024669</v>
      </c>
    </row>
    <row r="2481" s="823" customFormat="1" ht="31.05" hidden="1" customHeight="1" outlineLevel="1" spans="1:26">
      <c r="A2481" s="846" t="s">
        <v>2702</v>
      </c>
      <c r="B2481" s="846" t="s">
        <v>2729</v>
      </c>
      <c r="C2481" s="846" t="s">
        <v>11082</v>
      </c>
      <c r="D2481" s="846" t="s">
        <v>9197</v>
      </c>
      <c r="E2481" s="847" t="s">
        <v>9445</v>
      </c>
      <c r="F2481" s="848" t="s">
        <v>9494</v>
      </c>
      <c r="G2481" s="846" t="s">
        <v>9497</v>
      </c>
      <c r="H2481" s="846" t="s">
        <v>6389</v>
      </c>
      <c r="I2481" s="849">
        <v>36824.04</v>
      </c>
      <c r="J2481" s="849">
        <v>67320</v>
      </c>
      <c r="K2481" s="849">
        <v>24.15</v>
      </c>
      <c r="L2481" s="848" t="s">
        <v>9494</v>
      </c>
      <c r="M2481" s="849">
        <v>0</v>
      </c>
      <c r="N2481" s="849">
        <v>67320</v>
      </c>
      <c r="O2481" s="849">
        <v>23.603</v>
      </c>
      <c r="P2481" s="849">
        <v>36824.04</v>
      </c>
      <c r="Q2481" s="846"/>
      <c r="R2481" s="846" t="s">
        <v>9923</v>
      </c>
      <c r="S2481" s="849">
        <v>0</v>
      </c>
      <c r="T2481" s="849">
        <v>24.125</v>
      </c>
      <c r="U2481" s="849">
        <v>22.5</v>
      </c>
      <c r="V2481" s="849">
        <v>0</v>
      </c>
      <c r="W2481" s="849">
        <v>-36824.04</v>
      </c>
      <c r="X2481" s="849">
        <v>0</v>
      </c>
      <c r="Y2481" s="849">
        <v>36824.04</v>
      </c>
      <c r="Z2481" s="850">
        <v>0.02265</v>
      </c>
    </row>
    <row r="2482" s="823" customFormat="1" ht="31.05" hidden="1" customHeight="1" outlineLevel="1" spans="1:26">
      <c r="A2482" s="846" t="s">
        <v>2702</v>
      </c>
      <c r="B2482" s="846" t="s">
        <v>2729</v>
      </c>
      <c r="C2482" s="846" t="s">
        <v>11083</v>
      </c>
      <c r="D2482" s="846" t="s">
        <v>9198</v>
      </c>
      <c r="E2482" s="847" t="s">
        <v>9445</v>
      </c>
      <c r="F2482" s="848" t="s">
        <v>9494</v>
      </c>
      <c r="G2482" s="846" t="s">
        <v>9497</v>
      </c>
      <c r="H2482" s="846" t="s">
        <v>6389</v>
      </c>
      <c r="I2482" s="849">
        <v>18343.098</v>
      </c>
      <c r="J2482" s="849">
        <v>33534</v>
      </c>
      <c r="K2482" s="849">
        <v>24.15</v>
      </c>
      <c r="L2482" s="848" t="s">
        <v>9494</v>
      </c>
      <c r="M2482" s="849">
        <v>0</v>
      </c>
      <c r="N2482" s="849">
        <v>33534</v>
      </c>
      <c r="O2482" s="849">
        <v>23.603</v>
      </c>
      <c r="P2482" s="849">
        <v>18343.098</v>
      </c>
      <c r="Q2482" s="846"/>
      <c r="R2482" s="846" t="s">
        <v>9923</v>
      </c>
      <c r="S2482" s="849">
        <v>0</v>
      </c>
      <c r="T2482" s="849">
        <v>24.125</v>
      </c>
      <c r="U2482" s="849">
        <v>22.5</v>
      </c>
      <c r="V2482" s="849">
        <v>0</v>
      </c>
      <c r="W2482" s="849">
        <v>-18343.098</v>
      </c>
      <c r="X2482" s="849">
        <v>0</v>
      </c>
      <c r="Y2482" s="849">
        <v>18343.098</v>
      </c>
      <c r="Z2482" s="850">
        <v>0.02265</v>
      </c>
    </row>
    <row r="2483" s="823" customFormat="1" ht="31.05" hidden="1" customHeight="1" outlineLevel="1" spans="1:26">
      <c r="A2483" s="846" t="s">
        <v>2702</v>
      </c>
      <c r="B2483" s="846" t="s">
        <v>2729</v>
      </c>
      <c r="C2483" s="846" t="s">
        <v>11084</v>
      </c>
      <c r="D2483" s="846" t="s">
        <v>9196</v>
      </c>
      <c r="E2483" s="847" t="s">
        <v>9495</v>
      </c>
      <c r="F2483" s="848" t="s">
        <v>9499</v>
      </c>
      <c r="G2483" s="846" t="s">
        <v>9497</v>
      </c>
      <c r="H2483" s="846" t="s">
        <v>6389</v>
      </c>
      <c r="I2483" s="849">
        <v>24276</v>
      </c>
      <c r="J2483" s="849">
        <v>102000</v>
      </c>
      <c r="K2483" s="849">
        <v>23.365</v>
      </c>
      <c r="L2483" s="848" t="s">
        <v>9599</v>
      </c>
      <c r="M2483" s="849">
        <v>102000</v>
      </c>
      <c r="N2483" s="849">
        <v>0</v>
      </c>
      <c r="O2483" s="849">
        <v>23.603</v>
      </c>
      <c r="P2483" s="849">
        <v>24276</v>
      </c>
      <c r="Q2483" s="846"/>
      <c r="R2483" s="846" t="s">
        <v>9923</v>
      </c>
      <c r="S2483" s="849">
        <v>90265.49</v>
      </c>
      <c r="T2483" s="849">
        <v>23.455</v>
      </c>
      <c r="U2483" s="849">
        <v>22.5</v>
      </c>
      <c r="V2483" s="849">
        <v>-86203.539823</v>
      </c>
      <c r="W2483" s="849">
        <v>-110479.539823</v>
      </c>
      <c r="X2483" s="849">
        <v>0</v>
      </c>
      <c r="Y2483" s="849">
        <v>24276</v>
      </c>
      <c r="Z2483" s="850">
        <v>0.010186</v>
      </c>
    </row>
    <row r="2484" s="823" customFormat="1" ht="31.05" hidden="1" customHeight="1" outlineLevel="1" spans="1:26">
      <c r="A2484" s="846" t="s">
        <v>2702</v>
      </c>
      <c r="B2484" s="846" t="s">
        <v>2729</v>
      </c>
      <c r="C2484" s="846" t="s">
        <v>11085</v>
      </c>
      <c r="D2484" s="846" t="s">
        <v>9195</v>
      </c>
      <c r="E2484" s="847" t="s">
        <v>9495</v>
      </c>
      <c r="F2484" s="848" t="s">
        <v>9499</v>
      </c>
      <c r="G2484" s="846" t="s">
        <v>9497</v>
      </c>
      <c r="H2484" s="846" t="s">
        <v>6389</v>
      </c>
      <c r="I2484" s="849">
        <v>56644</v>
      </c>
      <c r="J2484" s="849">
        <v>238000</v>
      </c>
      <c r="K2484" s="849">
        <v>23.365</v>
      </c>
      <c r="L2484" s="848" t="s">
        <v>9599</v>
      </c>
      <c r="M2484" s="849">
        <v>238000</v>
      </c>
      <c r="N2484" s="849">
        <v>0</v>
      </c>
      <c r="O2484" s="849">
        <v>23.603</v>
      </c>
      <c r="P2484" s="849">
        <v>56644</v>
      </c>
      <c r="Q2484" s="846"/>
      <c r="R2484" s="846" t="s">
        <v>9923</v>
      </c>
      <c r="S2484" s="849">
        <v>210619.47</v>
      </c>
      <c r="T2484" s="849">
        <v>23.455</v>
      </c>
      <c r="U2484" s="849">
        <v>22.5</v>
      </c>
      <c r="V2484" s="849">
        <v>-201141.59292</v>
      </c>
      <c r="W2484" s="849">
        <v>-257785.59292</v>
      </c>
      <c r="X2484" s="849">
        <v>0</v>
      </c>
      <c r="Y2484" s="849">
        <v>56644</v>
      </c>
      <c r="Z2484" s="850">
        <v>0.010186</v>
      </c>
    </row>
    <row r="2485" s="823" customFormat="1" ht="31.05" hidden="1" customHeight="1" outlineLevel="1" spans="1:26">
      <c r="A2485" s="846" t="s">
        <v>2702</v>
      </c>
      <c r="B2485" s="846" t="s">
        <v>2729</v>
      </c>
      <c r="C2485" s="846" t="s">
        <v>11086</v>
      </c>
      <c r="D2485" s="846" t="s">
        <v>9194</v>
      </c>
      <c r="E2485" s="847" t="s">
        <v>9495</v>
      </c>
      <c r="F2485" s="848" t="s">
        <v>9499</v>
      </c>
      <c r="G2485" s="846" t="s">
        <v>9497</v>
      </c>
      <c r="H2485" s="846" t="s">
        <v>6389</v>
      </c>
      <c r="I2485" s="849">
        <v>48552</v>
      </c>
      <c r="J2485" s="849">
        <v>204000</v>
      </c>
      <c r="K2485" s="849">
        <v>23.365</v>
      </c>
      <c r="L2485" s="848" t="s">
        <v>9599</v>
      </c>
      <c r="M2485" s="849">
        <v>204000</v>
      </c>
      <c r="N2485" s="849">
        <v>0</v>
      </c>
      <c r="O2485" s="849">
        <v>23.603</v>
      </c>
      <c r="P2485" s="849">
        <v>48552</v>
      </c>
      <c r="Q2485" s="846"/>
      <c r="R2485" s="846" t="s">
        <v>9923</v>
      </c>
      <c r="S2485" s="849">
        <v>180530.97</v>
      </c>
      <c r="T2485" s="849">
        <v>23.455</v>
      </c>
      <c r="U2485" s="849">
        <v>22.5</v>
      </c>
      <c r="V2485" s="849">
        <v>-172407.079646</v>
      </c>
      <c r="W2485" s="849">
        <v>-220959.079646</v>
      </c>
      <c r="X2485" s="849">
        <v>0</v>
      </c>
      <c r="Y2485" s="849">
        <v>48552</v>
      </c>
      <c r="Z2485" s="850">
        <v>0.010186</v>
      </c>
    </row>
    <row r="2486" s="823" customFormat="1" ht="31.05" hidden="1" customHeight="1" outlineLevel="1" spans="1:26">
      <c r="A2486" s="846" t="s">
        <v>2702</v>
      </c>
      <c r="B2486" s="846" t="s">
        <v>2729</v>
      </c>
      <c r="C2486" s="846" t="s">
        <v>11087</v>
      </c>
      <c r="D2486" s="846" t="s">
        <v>9196</v>
      </c>
      <c r="E2486" s="847" t="s">
        <v>9495</v>
      </c>
      <c r="F2486" s="848" t="s">
        <v>8189</v>
      </c>
      <c r="G2486" s="846" t="s">
        <v>9497</v>
      </c>
      <c r="H2486" s="846" t="s">
        <v>6389</v>
      </c>
      <c r="I2486" s="849">
        <v>163098</v>
      </c>
      <c r="J2486" s="849">
        <v>306000</v>
      </c>
      <c r="K2486" s="849">
        <v>23.07</v>
      </c>
      <c r="L2486" s="848" t="s">
        <v>9599</v>
      </c>
      <c r="M2486" s="849">
        <v>306000</v>
      </c>
      <c r="N2486" s="849">
        <v>0</v>
      </c>
      <c r="O2486" s="849">
        <v>23.603</v>
      </c>
      <c r="P2486" s="849">
        <v>163098</v>
      </c>
      <c r="Q2486" s="846"/>
      <c r="R2486" s="846" t="s">
        <v>9923</v>
      </c>
      <c r="S2486" s="849">
        <v>270796.46</v>
      </c>
      <c r="T2486" s="849">
        <v>23.155</v>
      </c>
      <c r="U2486" s="849">
        <v>22.5</v>
      </c>
      <c r="V2486" s="849">
        <v>-177371.681416</v>
      </c>
      <c r="W2486" s="849">
        <v>-340469.681416</v>
      </c>
      <c r="X2486" s="849">
        <v>0</v>
      </c>
      <c r="Y2486" s="849">
        <v>163098</v>
      </c>
      <c r="Z2486" s="850">
        <v>0.023104</v>
      </c>
    </row>
    <row r="2487" s="823" customFormat="1" ht="31.05" hidden="1" customHeight="1" outlineLevel="1" spans="1:26">
      <c r="A2487" s="846" t="s">
        <v>2702</v>
      </c>
      <c r="B2487" s="846" t="s">
        <v>2729</v>
      </c>
      <c r="C2487" s="846" t="s">
        <v>11088</v>
      </c>
      <c r="D2487" s="846" t="s">
        <v>9195</v>
      </c>
      <c r="E2487" s="847" t="s">
        <v>9495</v>
      </c>
      <c r="F2487" s="848" t="s">
        <v>8189</v>
      </c>
      <c r="G2487" s="846" t="s">
        <v>9497</v>
      </c>
      <c r="H2487" s="846" t="s">
        <v>6389</v>
      </c>
      <c r="I2487" s="849">
        <v>326196</v>
      </c>
      <c r="J2487" s="849">
        <v>612000</v>
      </c>
      <c r="K2487" s="849">
        <v>23.07</v>
      </c>
      <c r="L2487" s="848" t="s">
        <v>9599</v>
      </c>
      <c r="M2487" s="849">
        <v>612000</v>
      </c>
      <c r="N2487" s="849">
        <v>0</v>
      </c>
      <c r="O2487" s="849">
        <v>23.603</v>
      </c>
      <c r="P2487" s="849">
        <v>326196</v>
      </c>
      <c r="Q2487" s="846"/>
      <c r="R2487" s="846" t="s">
        <v>9923</v>
      </c>
      <c r="S2487" s="849">
        <v>541592.92</v>
      </c>
      <c r="T2487" s="849">
        <v>23.155</v>
      </c>
      <c r="U2487" s="849">
        <v>22.5</v>
      </c>
      <c r="V2487" s="849">
        <v>-354743.362832</v>
      </c>
      <c r="W2487" s="849">
        <v>-680939.362832</v>
      </c>
      <c r="X2487" s="849">
        <v>0</v>
      </c>
      <c r="Y2487" s="849">
        <v>326196</v>
      </c>
      <c r="Z2487" s="850">
        <v>0.023104</v>
      </c>
    </row>
    <row r="2488" s="823" customFormat="1" ht="31.05" hidden="1" customHeight="1" outlineLevel="1" spans="1:26">
      <c r="A2488" s="846" t="s">
        <v>2702</v>
      </c>
      <c r="B2488" s="846" t="s">
        <v>2729</v>
      </c>
      <c r="C2488" s="846" t="s">
        <v>11089</v>
      </c>
      <c r="D2488" s="846" t="s">
        <v>9194</v>
      </c>
      <c r="E2488" s="847" t="s">
        <v>9495</v>
      </c>
      <c r="F2488" s="848" t="s">
        <v>8189</v>
      </c>
      <c r="G2488" s="846" t="s">
        <v>9497</v>
      </c>
      <c r="H2488" s="846" t="s">
        <v>6389</v>
      </c>
      <c r="I2488" s="849">
        <v>271830</v>
      </c>
      <c r="J2488" s="849">
        <v>510000</v>
      </c>
      <c r="K2488" s="849">
        <v>23.07</v>
      </c>
      <c r="L2488" s="848" t="s">
        <v>9599</v>
      </c>
      <c r="M2488" s="849">
        <v>510000</v>
      </c>
      <c r="N2488" s="849">
        <v>0</v>
      </c>
      <c r="O2488" s="849">
        <v>23.603</v>
      </c>
      <c r="P2488" s="849">
        <v>271830</v>
      </c>
      <c r="Q2488" s="846"/>
      <c r="R2488" s="846" t="s">
        <v>9923</v>
      </c>
      <c r="S2488" s="849">
        <v>451327.43</v>
      </c>
      <c r="T2488" s="849">
        <v>23.155</v>
      </c>
      <c r="U2488" s="849">
        <v>22.5</v>
      </c>
      <c r="V2488" s="849">
        <v>-295619.469027</v>
      </c>
      <c r="W2488" s="849">
        <v>-567449.469027</v>
      </c>
      <c r="X2488" s="849">
        <v>0</v>
      </c>
      <c r="Y2488" s="849">
        <v>271830</v>
      </c>
      <c r="Z2488" s="850">
        <v>0.023104</v>
      </c>
    </row>
    <row r="2489" s="823" customFormat="1" ht="31.05" hidden="1" customHeight="1" outlineLevel="1" spans="1:26">
      <c r="A2489" s="846" t="s">
        <v>2702</v>
      </c>
      <c r="B2489" s="846" t="s">
        <v>2729</v>
      </c>
      <c r="C2489" s="846" t="s">
        <v>11090</v>
      </c>
      <c r="D2489" s="846" t="s">
        <v>9197</v>
      </c>
      <c r="E2489" s="847" t="s">
        <v>9445</v>
      </c>
      <c r="F2489" s="848" t="s">
        <v>9621</v>
      </c>
      <c r="G2489" s="846" t="s">
        <v>9497</v>
      </c>
      <c r="H2489" s="846" t="s">
        <v>6389</v>
      </c>
      <c r="I2489" s="849">
        <v>-42964.0796</v>
      </c>
      <c r="J2489" s="849">
        <v>32973.2</v>
      </c>
      <c r="K2489" s="849">
        <v>22.3</v>
      </c>
      <c r="L2489" s="848" t="s">
        <v>9621</v>
      </c>
      <c r="M2489" s="849">
        <v>0</v>
      </c>
      <c r="N2489" s="849">
        <v>32973.2</v>
      </c>
      <c r="O2489" s="849">
        <v>23.603</v>
      </c>
      <c r="P2489" s="849">
        <v>-42964.0796</v>
      </c>
      <c r="Q2489" s="846"/>
      <c r="R2489" s="846" t="s">
        <v>9923</v>
      </c>
      <c r="S2489" s="849">
        <v>0</v>
      </c>
      <c r="T2489" s="849">
        <v>21.93</v>
      </c>
      <c r="U2489" s="849">
        <v>22.5</v>
      </c>
      <c r="V2489" s="849">
        <v>0</v>
      </c>
      <c r="W2489" s="849">
        <v>42964.0796</v>
      </c>
      <c r="X2489" s="849">
        <v>0</v>
      </c>
      <c r="Y2489" s="849">
        <v>-42964.0796</v>
      </c>
      <c r="Z2489" s="850">
        <v>-0.05843</v>
      </c>
    </row>
    <row r="2490" s="823" customFormat="1" ht="31.05" hidden="1" customHeight="1" outlineLevel="1" spans="1:26">
      <c r="A2490" s="846" t="s">
        <v>2702</v>
      </c>
      <c r="B2490" s="846" t="s">
        <v>2729</v>
      </c>
      <c r="C2490" s="846" t="s">
        <v>11091</v>
      </c>
      <c r="D2490" s="846" t="s">
        <v>9198</v>
      </c>
      <c r="E2490" s="847" t="s">
        <v>9445</v>
      </c>
      <c r="F2490" s="848" t="s">
        <v>9621</v>
      </c>
      <c r="G2490" s="846" t="s">
        <v>9497</v>
      </c>
      <c r="H2490" s="846" t="s">
        <v>6389</v>
      </c>
      <c r="I2490" s="849">
        <v>-42203.6488</v>
      </c>
      <c r="J2490" s="849">
        <v>32389.6</v>
      </c>
      <c r="K2490" s="849">
        <v>22.3</v>
      </c>
      <c r="L2490" s="848" t="s">
        <v>9621</v>
      </c>
      <c r="M2490" s="849">
        <v>0</v>
      </c>
      <c r="N2490" s="849">
        <v>32389.6</v>
      </c>
      <c r="O2490" s="849">
        <v>23.603</v>
      </c>
      <c r="P2490" s="849">
        <v>-42203.6488</v>
      </c>
      <c r="Q2490" s="846"/>
      <c r="R2490" s="846" t="s">
        <v>9923</v>
      </c>
      <c r="S2490" s="849">
        <v>0</v>
      </c>
      <c r="T2490" s="849">
        <v>21.93</v>
      </c>
      <c r="U2490" s="849">
        <v>22.5</v>
      </c>
      <c r="V2490" s="849">
        <v>0</v>
      </c>
      <c r="W2490" s="849">
        <v>42203.6488</v>
      </c>
      <c r="X2490" s="849">
        <v>0</v>
      </c>
      <c r="Y2490" s="849">
        <v>-42203.6488</v>
      </c>
      <c r="Z2490" s="850">
        <v>-0.05843</v>
      </c>
    </row>
    <row r="2491" s="823" customFormat="1" ht="31.05" hidden="1" customHeight="1" outlineLevel="1" spans="1:26">
      <c r="A2491" s="846" t="s">
        <v>2702</v>
      </c>
      <c r="B2491" s="846" t="s">
        <v>2729</v>
      </c>
      <c r="C2491" s="846" t="s">
        <v>11092</v>
      </c>
      <c r="D2491" s="846" t="s">
        <v>9193</v>
      </c>
      <c r="E2491" s="847" t="s">
        <v>9445</v>
      </c>
      <c r="F2491" s="848" t="s">
        <v>9621</v>
      </c>
      <c r="G2491" s="846" t="s">
        <v>9497</v>
      </c>
      <c r="H2491" s="846" t="s">
        <v>6389</v>
      </c>
      <c r="I2491" s="849">
        <v>-42552.8528</v>
      </c>
      <c r="J2491" s="849">
        <v>32657.6</v>
      </c>
      <c r="K2491" s="849">
        <v>22.3</v>
      </c>
      <c r="L2491" s="848" t="s">
        <v>9621</v>
      </c>
      <c r="M2491" s="849">
        <v>0</v>
      </c>
      <c r="N2491" s="849">
        <v>32657.6</v>
      </c>
      <c r="O2491" s="849">
        <v>23.603</v>
      </c>
      <c r="P2491" s="849">
        <v>-42552.8528</v>
      </c>
      <c r="Q2491" s="846"/>
      <c r="R2491" s="846" t="s">
        <v>9923</v>
      </c>
      <c r="S2491" s="849">
        <v>0</v>
      </c>
      <c r="T2491" s="849">
        <v>21.93</v>
      </c>
      <c r="U2491" s="849">
        <v>22.5</v>
      </c>
      <c r="V2491" s="849">
        <v>0</v>
      </c>
      <c r="W2491" s="849">
        <v>42552.8528</v>
      </c>
      <c r="X2491" s="849">
        <v>0</v>
      </c>
      <c r="Y2491" s="849">
        <v>-42552.8528</v>
      </c>
      <c r="Z2491" s="850">
        <v>-0.05843</v>
      </c>
    </row>
    <row r="2492" s="823" customFormat="1" ht="31.05" hidden="1" customHeight="1" outlineLevel="1" spans="1:26">
      <c r="A2492" s="846" t="s">
        <v>2702</v>
      </c>
      <c r="B2492" s="846" t="s">
        <v>2729</v>
      </c>
      <c r="C2492" s="846" t="s">
        <v>11093</v>
      </c>
      <c r="D2492" s="846" t="s">
        <v>9197</v>
      </c>
      <c r="E2492" s="847" t="s">
        <v>9445</v>
      </c>
      <c r="F2492" s="848" t="s">
        <v>9624</v>
      </c>
      <c r="G2492" s="846" t="s">
        <v>9497</v>
      </c>
      <c r="H2492" s="846" t="s">
        <v>6389</v>
      </c>
      <c r="I2492" s="849">
        <v>-38402.9304</v>
      </c>
      <c r="J2492" s="849">
        <v>34816.8</v>
      </c>
      <c r="K2492" s="849">
        <v>22.5</v>
      </c>
      <c r="L2492" s="848" t="s">
        <v>9624</v>
      </c>
      <c r="M2492" s="849">
        <v>0</v>
      </c>
      <c r="N2492" s="849">
        <v>34816.8</v>
      </c>
      <c r="O2492" s="849">
        <v>23.603</v>
      </c>
      <c r="P2492" s="849">
        <v>-38402.9304</v>
      </c>
      <c r="Q2492" s="846"/>
      <c r="R2492" s="846" t="s">
        <v>9923</v>
      </c>
      <c r="S2492" s="849">
        <v>0</v>
      </c>
      <c r="T2492" s="849">
        <v>21.92</v>
      </c>
      <c r="U2492" s="849">
        <v>22.5</v>
      </c>
      <c r="V2492" s="849">
        <v>0</v>
      </c>
      <c r="W2492" s="849">
        <v>38402.9304</v>
      </c>
      <c r="X2492" s="849">
        <v>0</v>
      </c>
      <c r="Y2492" s="849">
        <v>-38402.9304</v>
      </c>
      <c r="Z2492" s="850">
        <v>-0.049022</v>
      </c>
    </row>
    <row r="2493" s="823" customFormat="1" ht="31.05" hidden="1" customHeight="1" outlineLevel="1" spans="1:26">
      <c r="A2493" s="846" t="s">
        <v>2702</v>
      </c>
      <c r="B2493" s="846" t="s">
        <v>2729</v>
      </c>
      <c r="C2493" s="846" t="s">
        <v>11094</v>
      </c>
      <c r="D2493" s="846" t="s">
        <v>9198</v>
      </c>
      <c r="E2493" s="847" t="s">
        <v>9445</v>
      </c>
      <c r="F2493" s="848" t="s">
        <v>9624</v>
      </c>
      <c r="G2493" s="846" t="s">
        <v>9497</v>
      </c>
      <c r="H2493" s="846" t="s">
        <v>6389</v>
      </c>
      <c r="I2493" s="849">
        <v>-38419.4754</v>
      </c>
      <c r="J2493" s="849">
        <v>34831.8</v>
      </c>
      <c r="K2493" s="849">
        <v>22.5</v>
      </c>
      <c r="L2493" s="848" t="s">
        <v>9624</v>
      </c>
      <c r="M2493" s="849">
        <v>0</v>
      </c>
      <c r="N2493" s="849">
        <v>34831.8</v>
      </c>
      <c r="O2493" s="849">
        <v>23.603</v>
      </c>
      <c r="P2493" s="849">
        <v>-38419.4754</v>
      </c>
      <c r="Q2493" s="846"/>
      <c r="R2493" s="846" t="s">
        <v>9923</v>
      </c>
      <c r="S2493" s="849">
        <v>0</v>
      </c>
      <c r="T2493" s="849">
        <v>21.92</v>
      </c>
      <c r="U2493" s="849">
        <v>22.5</v>
      </c>
      <c r="V2493" s="849">
        <v>0</v>
      </c>
      <c r="W2493" s="849">
        <v>38419.4754</v>
      </c>
      <c r="X2493" s="849">
        <v>0</v>
      </c>
      <c r="Y2493" s="849">
        <v>-38419.4754</v>
      </c>
      <c r="Z2493" s="850">
        <v>-0.049022</v>
      </c>
    </row>
    <row r="2494" s="823" customFormat="1" ht="31.05" hidden="1" customHeight="1" outlineLevel="1" spans="1:26">
      <c r="A2494" s="846" t="s">
        <v>2702</v>
      </c>
      <c r="B2494" s="846" t="s">
        <v>2729</v>
      </c>
      <c r="C2494" s="846" t="s">
        <v>11095</v>
      </c>
      <c r="D2494" s="846" t="s">
        <v>9193</v>
      </c>
      <c r="E2494" s="847" t="s">
        <v>9445</v>
      </c>
      <c r="F2494" s="848" t="s">
        <v>9624</v>
      </c>
      <c r="G2494" s="846" t="s">
        <v>9497</v>
      </c>
      <c r="H2494" s="846" t="s">
        <v>6389</v>
      </c>
      <c r="I2494" s="849">
        <v>-38294.8364</v>
      </c>
      <c r="J2494" s="849">
        <v>34718.8</v>
      </c>
      <c r="K2494" s="849">
        <v>22.5</v>
      </c>
      <c r="L2494" s="848" t="s">
        <v>9624</v>
      </c>
      <c r="M2494" s="849">
        <v>0</v>
      </c>
      <c r="N2494" s="849">
        <v>34718.8</v>
      </c>
      <c r="O2494" s="849">
        <v>23.603</v>
      </c>
      <c r="P2494" s="849">
        <v>-38294.8364</v>
      </c>
      <c r="Q2494" s="846"/>
      <c r="R2494" s="846" t="s">
        <v>9923</v>
      </c>
      <c r="S2494" s="849">
        <v>0</v>
      </c>
      <c r="T2494" s="849">
        <v>21.92</v>
      </c>
      <c r="U2494" s="849">
        <v>22.5</v>
      </c>
      <c r="V2494" s="849">
        <v>0</v>
      </c>
      <c r="W2494" s="849">
        <v>38294.8364</v>
      </c>
      <c r="X2494" s="849">
        <v>0</v>
      </c>
      <c r="Y2494" s="849">
        <v>-38294.8364</v>
      </c>
      <c r="Z2494" s="850">
        <v>-0.049022</v>
      </c>
    </row>
    <row r="2495" s="823" customFormat="1" ht="31.05" hidden="1" customHeight="1" outlineLevel="1" spans="1:26">
      <c r="A2495" s="846" t="s">
        <v>2702</v>
      </c>
      <c r="B2495" s="846" t="s">
        <v>2729</v>
      </c>
      <c r="C2495" s="846" t="s">
        <v>11096</v>
      </c>
      <c r="D2495" s="846" t="s">
        <v>9197</v>
      </c>
      <c r="E2495" s="847" t="s">
        <v>9445</v>
      </c>
      <c r="F2495" s="848" t="s">
        <v>8241</v>
      </c>
      <c r="G2495" s="846" t="s">
        <v>9497</v>
      </c>
      <c r="H2495" s="846" t="s">
        <v>6389</v>
      </c>
      <c r="I2495" s="849">
        <v>-34441.8164</v>
      </c>
      <c r="J2495" s="849">
        <v>34338.8</v>
      </c>
      <c r="K2495" s="849">
        <v>22.6</v>
      </c>
      <c r="L2495" s="848" t="s">
        <v>8241</v>
      </c>
      <c r="M2495" s="849">
        <v>0</v>
      </c>
      <c r="N2495" s="849">
        <v>34338.8</v>
      </c>
      <c r="O2495" s="849">
        <v>23.603</v>
      </c>
      <c r="P2495" s="849">
        <v>-34441.8164</v>
      </c>
      <c r="Q2495" s="846"/>
      <c r="R2495" s="846" t="s">
        <v>9923</v>
      </c>
      <c r="S2495" s="849">
        <v>0</v>
      </c>
      <c r="T2495" s="849">
        <v>21.99</v>
      </c>
      <c r="U2495" s="849">
        <v>22.5</v>
      </c>
      <c r="V2495" s="849">
        <v>0</v>
      </c>
      <c r="W2495" s="849">
        <v>34441.8164</v>
      </c>
      <c r="X2495" s="849">
        <v>0</v>
      </c>
      <c r="Y2495" s="849">
        <v>-34441.8164</v>
      </c>
      <c r="Z2495" s="850">
        <v>-0.044381</v>
      </c>
    </row>
    <row r="2496" s="823" customFormat="1" ht="31.05" hidden="1" customHeight="1" outlineLevel="1" spans="1:26">
      <c r="A2496" s="846" t="s">
        <v>2702</v>
      </c>
      <c r="B2496" s="846" t="s">
        <v>2729</v>
      </c>
      <c r="C2496" s="846" t="s">
        <v>11097</v>
      </c>
      <c r="D2496" s="846" t="s">
        <v>9198</v>
      </c>
      <c r="E2496" s="847" t="s">
        <v>9445</v>
      </c>
      <c r="F2496" s="848" t="s">
        <v>8241</v>
      </c>
      <c r="G2496" s="846" t="s">
        <v>9497</v>
      </c>
      <c r="H2496" s="846" t="s">
        <v>6389</v>
      </c>
      <c r="I2496" s="849">
        <v>-34672.5064</v>
      </c>
      <c r="J2496" s="849">
        <v>34568.8</v>
      </c>
      <c r="K2496" s="849">
        <v>22.6</v>
      </c>
      <c r="L2496" s="848" t="s">
        <v>8241</v>
      </c>
      <c r="M2496" s="849">
        <v>0</v>
      </c>
      <c r="N2496" s="849">
        <v>34568.8</v>
      </c>
      <c r="O2496" s="849">
        <v>23.603</v>
      </c>
      <c r="P2496" s="849">
        <v>-34672.5064</v>
      </c>
      <c r="Q2496" s="846"/>
      <c r="R2496" s="846" t="s">
        <v>9923</v>
      </c>
      <c r="S2496" s="849">
        <v>0</v>
      </c>
      <c r="T2496" s="849">
        <v>21.99</v>
      </c>
      <c r="U2496" s="849">
        <v>22.5</v>
      </c>
      <c r="V2496" s="849">
        <v>0</v>
      </c>
      <c r="W2496" s="849">
        <v>34672.5064</v>
      </c>
      <c r="X2496" s="849">
        <v>0</v>
      </c>
      <c r="Y2496" s="849">
        <v>-34672.5064</v>
      </c>
      <c r="Z2496" s="850">
        <v>-0.044381</v>
      </c>
    </row>
    <row r="2497" s="823" customFormat="1" ht="31.05" hidden="1" customHeight="1" outlineLevel="1" spans="1:26">
      <c r="A2497" s="846" t="s">
        <v>2702</v>
      </c>
      <c r="B2497" s="846" t="s">
        <v>2729</v>
      </c>
      <c r="C2497" s="846" t="s">
        <v>11098</v>
      </c>
      <c r="D2497" s="846" t="s">
        <v>9193</v>
      </c>
      <c r="E2497" s="847" t="s">
        <v>9445</v>
      </c>
      <c r="F2497" s="848" t="s">
        <v>8241</v>
      </c>
      <c r="G2497" s="846" t="s">
        <v>9497</v>
      </c>
      <c r="H2497" s="846" t="s">
        <v>6389</v>
      </c>
      <c r="I2497" s="849">
        <v>-34023.9666</v>
      </c>
      <c r="J2497" s="849">
        <v>33922.2</v>
      </c>
      <c r="K2497" s="849">
        <v>22.6</v>
      </c>
      <c r="L2497" s="848" t="s">
        <v>8241</v>
      </c>
      <c r="M2497" s="849">
        <v>0</v>
      </c>
      <c r="N2497" s="849">
        <v>33922.2</v>
      </c>
      <c r="O2497" s="849">
        <v>23.603</v>
      </c>
      <c r="P2497" s="849">
        <v>-34023.9666</v>
      </c>
      <c r="Q2497" s="846"/>
      <c r="R2497" s="846" t="s">
        <v>9923</v>
      </c>
      <c r="S2497" s="849">
        <v>0</v>
      </c>
      <c r="T2497" s="849">
        <v>21.99</v>
      </c>
      <c r="U2497" s="849">
        <v>22.5</v>
      </c>
      <c r="V2497" s="849">
        <v>0</v>
      </c>
      <c r="W2497" s="849">
        <v>34023.9666</v>
      </c>
      <c r="X2497" s="849">
        <v>0</v>
      </c>
      <c r="Y2497" s="849">
        <v>-34023.9666</v>
      </c>
      <c r="Z2497" s="850">
        <v>-0.044381</v>
      </c>
    </row>
    <row r="2498" s="823" customFormat="1" ht="31.05" hidden="1" customHeight="1" outlineLevel="1" spans="1:26">
      <c r="A2498" s="846" t="s">
        <v>2702</v>
      </c>
      <c r="B2498" s="846" t="s">
        <v>2729</v>
      </c>
      <c r="C2498" s="846" t="s">
        <v>11099</v>
      </c>
      <c r="D2498" s="846" t="s">
        <v>9197</v>
      </c>
      <c r="E2498" s="847" t="s">
        <v>9445</v>
      </c>
      <c r="F2498" s="848" t="s">
        <v>8074</v>
      </c>
      <c r="G2498" s="846" t="s">
        <v>9497</v>
      </c>
      <c r="H2498" s="846" t="s">
        <v>6389</v>
      </c>
      <c r="I2498" s="849">
        <v>-33478.3346</v>
      </c>
      <c r="J2498" s="849">
        <v>33378.2</v>
      </c>
      <c r="K2498" s="849">
        <v>22.6</v>
      </c>
      <c r="L2498" s="848" t="s">
        <v>8074</v>
      </c>
      <c r="M2498" s="849">
        <v>0</v>
      </c>
      <c r="N2498" s="849">
        <v>33378.2</v>
      </c>
      <c r="O2498" s="849">
        <v>23.603</v>
      </c>
      <c r="P2498" s="849">
        <v>-33478.3346</v>
      </c>
      <c r="Q2498" s="846"/>
      <c r="R2498" s="846" t="s">
        <v>9923</v>
      </c>
      <c r="S2498" s="849">
        <v>0</v>
      </c>
      <c r="T2498" s="849">
        <v>22.05</v>
      </c>
      <c r="U2498" s="849">
        <v>22.5</v>
      </c>
      <c r="V2498" s="849">
        <v>0</v>
      </c>
      <c r="W2498" s="849">
        <v>33478.3346</v>
      </c>
      <c r="X2498" s="849">
        <v>0</v>
      </c>
      <c r="Y2498" s="849">
        <v>-33478.3346</v>
      </c>
      <c r="Z2498" s="850">
        <v>-0.044381</v>
      </c>
    </row>
    <row r="2499" s="823" customFormat="1" ht="31.05" hidden="1" customHeight="1" outlineLevel="1" spans="1:26">
      <c r="A2499" s="846" t="s">
        <v>2702</v>
      </c>
      <c r="B2499" s="846" t="s">
        <v>2729</v>
      </c>
      <c r="C2499" s="846" t="s">
        <v>11100</v>
      </c>
      <c r="D2499" s="846" t="s">
        <v>9193</v>
      </c>
      <c r="E2499" s="847" t="s">
        <v>9445</v>
      </c>
      <c r="F2499" s="848" t="s">
        <v>8074</v>
      </c>
      <c r="G2499" s="846" t="s">
        <v>9497</v>
      </c>
      <c r="H2499" s="846" t="s">
        <v>6389</v>
      </c>
      <c r="I2499" s="849">
        <v>-35002.4934</v>
      </c>
      <c r="J2499" s="849">
        <v>34897.8</v>
      </c>
      <c r="K2499" s="849">
        <v>22.6</v>
      </c>
      <c r="L2499" s="848" t="s">
        <v>8074</v>
      </c>
      <c r="M2499" s="849">
        <v>0</v>
      </c>
      <c r="N2499" s="849">
        <v>34897.8</v>
      </c>
      <c r="O2499" s="849">
        <v>23.603</v>
      </c>
      <c r="P2499" s="849">
        <v>-35002.4934</v>
      </c>
      <c r="Q2499" s="846"/>
      <c r="R2499" s="846" t="s">
        <v>9923</v>
      </c>
      <c r="S2499" s="849">
        <v>0</v>
      </c>
      <c r="T2499" s="849">
        <v>22.05</v>
      </c>
      <c r="U2499" s="849">
        <v>22.5</v>
      </c>
      <c r="V2499" s="849">
        <v>0</v>
      </c>
      <c r="W2499" s="849">
        <v>35002.4934</v>
      </c>
      <c r="X2499" s="849">
        <v>0</v>
      </c>
      <c r="Y2499" s="849">
        <v>-35002.4934</v>
      </c>
      <c r="Z2499" s="850">
        <v>-0.044381</v>
      </c>
    </row>
    <row r="2500" s="823" customFormat="1" ht="31.05" hidden="1" customHeight="1" outlineLevel="1" spans="1:26">
      <c r="A2500" s="846" t="s">
        <v>2702</v>
      </c>
      <c r="B2500" s="846" t="s">
        <v>2729</v>
      </c>
      <c r="C2500" s="846" t="s">
        <v>11101</v>
      </c>
      <c r="D2500" s="846" t="s">
        <v>9193</v>
      </c>
      <c r="E2500" s="847" t="s">
        <v>9445</v>
      </c>
      <c r="F2500" s="848" t="s">
        <v>9642</v>
      </c>
      <c r="G2500" s="846" t="s">
        <v>9497</v>
      </c>
      <c r="H2500" s="846" t="s">
        <v>6389</v>
      </c>
      <c r="I2500" s="849">
        <v>-30561.3126</v>
      </c>
      <c r="J2500" s="849">
        <v>33844.2</v>
      </c>
      <c r="K2500" s="849">
        <v>22.7</v>
      </c>
      <c r="L2500" s="848" t="s">
        <v>9642</v>
      </c>
      <c r="M2500" s="849">
        <v>0</v>
      </c>
      <c r="N2500" s="849">
        <v>33844.2</v>
      </c>
      <c r="O2500" s="849">
        <v>23.603</v>
      </c>
      <c r="P2500" s="849">
        <v>-30561.3126</v>
      </c>
      <c r="Q2500" s="846"/>
      <c r="R2500" s="846" t="s">
        <v>9923</v>
      </c>
      <c r="S2500" s="849">
        <v>0</v>
      </c>
      <c r="T2500" s="849">
        <v>22.395</v>
      </c>
      <c r="U2500" s="849">
        <v>22.5</v>
      </c>
      <c r="V2500" s="849">
        <v>0</v>
      </c>
      <c r="W2500" s="849">
        <v>30561.3126</v>
      </c>
      <c r="X2500" s="849">
        <v>0</v>
      </c>
      <c r="Y2500" s="849">
        <v>-30561.3126</v>
      </c>
      <c r="Z2500" s="850">
        <v>-0.03978</v>
      </c>
    </row>
    <row r="2501" s="823" customFormat="1" ht="31.05" hidden="1" customHeight="1" outlineLevel="1" spans="1:26">
      <c r="A2501" s="846" t="s">
        <v>2702</v>
      </c>
      <c r="B2501" s="846" t="s">
        <v>2729</v>
      </c>
      <c r="C2501" s="846" t="s">
        <v>11102</v>
      </c>
      <c r="D2501" s="846" t="s">
        <v>9197</v>
      </c>
      <c r="E2501" s="847" t="s">
        <v>9445</v>
      </c>
      <c r="F2501" s="848" t="s">
        <v>9642</v>
      </c>
      <c r="G2501" s="846" t="s">
        <v>9497</v>
      </c>
      <c r="H2501" s="846" t="s">
        <v>6389</v>
      </c>
      <c r="I2501" s="849">
        <v>-30694.9566</v>
      </c>
      <c r="J2501" s="849">
        <v>33992.2</v>
      </c>
      <c r="K2501" s="849">
        <v>22.7</v>
      </c>
      <c r="L2501" s="848" t="s">
        <v>9642</v>
      </c>
      <c r="M2501" s="849">
        <v>0</v>
      </c>
      <c r="N2501" s="849">
        <v>33992.2</v>
      </c>
      <c r="O2501" s="849">
        <v>23.603</v>
      </c>
      <c r="P2501" s="849">
        <v>-30694.9566</v>
      </c>
      <c r="Q2501" s="846"/>
      <c r="R2501" s="846" t="s">
        <v>9923</v>
      </c>
      <c r="S2501" s="849">
        <v>0</v>
      </c>
      <c r="T2501" s="849">
        <v>22.395</v>
      </c>
      <c r="U2501" s="849">
        <v>22.5</v>
      </c>
      <c r="V2501" s="849">
        <v>0</v>
      </c>
      <c r="W2501" s="849">
        <v>30694.9566</v>
      </c>
      <c r="X2501" s="849">
        <v>0</v>
      </c>
      <c r="Y2501" s="849">
        <v>-30694.9566</v>
      </c>
      <c r="Z2501" s="850">
        <v>-0.03978</v>
      </c>
    </row>
    <row r="2502" s="823" customFormat="1" ht="31.05" hidden="1" customHeight="1" outlineLevel="1" spans="1:26">
      <c r="A2502" s="846" t="s">
        <v>2702</v>
      </c>
      <c r="B2502" s="846" t="s">
        <v>2729</v>
      </c>
      <c r="C2502" s="846" t="s">
        <v>11103</v>
      </c>
      <c r="D2502" s="846" t="s">
        <v>9198</v>
      </c>
      <c r="E2502" s="847" t="s">
        <v>9445</v>
      </c>
      <c r="F2502" s="848" t="s">
        <v>9642</v>
      </c>
      <c r="G2502" s="846" t="s">
        <v>9497</v>
      </c>
      <c r="H2502" s="846" t="s">
        <v>6389</v>
      </c>
      <c r="I2502" s="849">
        <v>-31375.4574</v>
      </c>
      <c r="J2502" s="849">
        <v>34745.8</v>
      </c>
      <c r="K2502" s="849">
        <v>22.7</v>
      </c>
      <c r="L2502" s="848" t="s">
        <v>9642</v>
      </c>
      <c r="M2502" s="849">
        <v>0</v>
      </c>
      <c r="N2502" s="849">
        <v>34745.8</v>
      </c>
      <c r="O2502" s="849">
        <v>23.603</v>
      </c>
      <c r="P2502" s="849">
        <v>-31375.4574</v>
      </c>
      <c r="Q2502" s="846"/>
      <c r="R2502" s="846" t="s">
        <v>9923</v>
      </c>
      <c r="S2502" s="849">
        <v>0</v>
      </c>
      <c r="T2502" s="849">
        <v>22.395</v>
      </c>
      <c r="U2502" s="849">
        <v>22.5</v>
      </c>
      <c r="V2502" s="849">
        <v>0</v>
      </c>
      <c r="W2502" s="849">
        <v>31375.4574</v>
      </c>
      <c r="X2502" s="849">
        <v>0</v>
      </c>
      <c r="Y2502" s="849">
        <v>-31375.4574</v>
      </c>
      <c r="Z2502" s="850">
        <v>-0.03978</v>
      </c>
    </row>
    <row r="2503" s="823" customFormat="1" ht="31.05" hidden="1" customHeight="1" outlineLevel="1" spans="1:26">
      <c r="A2503" s="846" t="s">
        <v>2702</v>
      </c>
      <c r="B2503" s="846" t="s">
        <v>2729</v>
      </c>
      <c r="C2503" s="846" t="s">
        <v>11104</v>
      </c>
      <c r="D2503" s="846" t="s">
        <v>9197</v>
      </c>
      <c r="E2503" s="847" t="s">
        <v>9445</v>
      </c>
      <c r="F2503" s="848" t="s">
        <v>9636</v>
      </c>
      <c r="G2503" s="846" t="s">
        <v>9497</v>
      </c>
      <c r="H2503" s="846" t="s">
        <v>6389</v>
      </c>
      <c r="I2503" s="849">
        <v>-33256.0698</v>
      </c>
      <c r="J2503" s="849">
        <v>33156.6</v>
      </c>
      <c r="K2503" s="849">
        <v>22.6</v>
      </c>
      <c r="L2503" s="848" t="s">
        <v>9636</v>
      </c>
      <c r="M2503" s="849">
        <v>0</v>
      </c>
      <c r="N2503" s="849">
        <v>33156.6</v>
      </c>
      <c r="O2503" s="849">
        <v>23.603</v>
      </c>
      <c r="P2503" s="849">
        <v>-33256.0698</v>
      </c>
      <c r="Q2503" s="846"/>
      <c r="R2503" s="846" t="s">
        <v>9923</v>
      </c>
      <c r="S2503" s="849">
        <v>0</v>
      </c>
      <c r="T2503" s="849">
        <v>22.285</v>
      </c>
      <c r="U2503" s="849">
        <v>22.5</v>
      </c>
      <c r="V2503" s="849">
        <v>0</v>
      </c>
      <c r="W2503" s="849">
        <v>33256.0698</v>
      </c>
      <c r="X2503" s="849">
        <v>0</v>
      </c>
      <c r="Y2503" s="849">
        <v>-33256.0698</v>
      </c>
      <c r="Z2503" s="850">
        <v>-0.044381</v>
      </c>
    </row>
    <row r="2504" s="823" customFormat="1" ht="31.05" hidden="1" customHeight="1" outlineLevel="1" spans="1:26">
      <c r="A2504" s="846" t="s">
        <v>2702</v>
      </c>
      <c r="B2504" s="846" t="s">
        <v>2729</v>
      </c>
      <c r="C2504" s="846" t="s">
        <v>11105</v>
      </c>
      <c r="D2504" s="846" t="s">
        <v>9198</v>
      </c>
      <c r="E2504" s="847" t="s">
        <v>9445</v>
      </c>
      <c r="F2504" s="848" t="s">
        <v>9636</v>
      </c>
      <c r="G2504" s="846" t="s">
        <v>9497</v>
      </c>
      <c r="H2504" s="846" t="s">
        <v>6389</v>
      </c>
      <c r="I2504" s="849">
        <v>-33916.6456</v>
      </c>
      <c r="J2504" s="849">
        <v>33815.2</v>
      </c>
      <c r="K2504" s="849">
        <v>22.6</v>
      </c>
      <c r="L2504" s="848" t="s">
        <v>9636</v>
      </c>
      <c r="M2504" s="849">
        <v>0</v>
      </c>
      <c r="N2504" s="849">
        <v>33815.2</v>
      </c>
      <c r="O2504" s="849">
        <v>23.603</v>
      </c>
      <c r="P2504" s="849">
        <v>-33916.6456</v>
      </c>
      <c r="Q2504" s="846"/>
      <c r="R2504" s="846" t="s">
        <v>9923</v>
      </c>
      <c r="S2504" s="849">
        <v>0</v>
      </c>
      <c r="T2504" s="849">
        <v>22.285</v>
      </c>
      <c r="U2504" s="849">
        <v>22.5</v>
      </c>
      <c r="V2504" s="849">
        <v>0</v>
      </c>
      <c r="W2504" s="849">
        <v>33916.6456</v>
      </c>
      <c r="X2504" s="849">
        <v>0</v>
      </c>
      <c r="Y2504" s="849">
        <v>-33916.6456</v>
      </c>
      <c r="Z2504" s="850">
        <v>-0.044381</v>
      </c>
    </row>
    <row r="2505" s="823" customFormat="1" ht="31.05" hidden="1" customHeight="1" outlineLevel="1" spans="1:26">
      <c r="A2505" s="846" t="s">
        <v>2702</v>
      </c>
      <c r="B2505" s="846" t="s">
        <v>2729</v>
      </c>
      <c r="C2505" s="846" t="s">
        <v>11106</v>
      </c>
      <c r="D2505" s="846" t="s">
        <v>9193</v>
      </c>
      <c r="E2505" s="847" t="s">
        <v>9445</v>
      </c>
      <c r="F2505" s="848" t="s">
        <v>9636</v>
      </c>
      <c r="G2505" s="846" t="s">
        <v>9497</v>
      </c>
      <c r="H2505" s="846" t="s">
        <v>6389</v>
      </c>
      <c r="I2505" s="849">
        <v>-32793.6868</v>
      </c>
      <c r="J2505" s="849">
        <v>32695.6</v>
      </c>
      <c r="K2505" s="849">
        <v>22.6</v>
      </c>
      <c r="L2505" s="848" t="s">
        <v>9636</v>
      </c>
      <c r="M2505" s="849">
        <v>0</v>
      </c>
      <c r="N2505" s="849">
        <v>32695.6</v>
      </c>
      <c r="O2505" s="849">
        <v>23.603</v>
      </c>
      <c r="P2505" s="849">
        <v>-32793.6868</v>
      </c>
      <c r="Q2505" s="846"/>
      <c r="R2505" s="846" t="s">
        <v>9923</v>
      </c>
      <c r="S2505" s="849">
        <v>0</v>
      </c>
      <c r="T2505" s="849">
        <v>22.285</v>
      </c>
      <c r="U2505" s="849">
        <v>22.5</v>
      </c>
      <c r="V2505" s="849">
        <v>0</v>
      </c>
      <c r="W2505" s="849">
        <v>32793.6868</v>
      </c>
      <c r="X2505" s="849">
        <v>0</v>
      </c>
      <c r="Y2505" s="849">
        <v>-32793.6868</v>
      </c>
      <c r="Z2505" s="850">
        <v>-0.044381</v>
      </c>
    </row>
    <row r="2506" s="823" customFormat="1" ht="31.05" hidden="1" customHeight="1" outlineLevel="1" spans="1:26">
      <c r="A2506" s="846" t="s">
        <v>2702</v>
      </c>
      <c r="B2506" s="846" t="s">
        <v>2729</v>
      </c>
      <c r="C2506" s="846" t="s">
        <v>11107</v>
      </c>
      <c r="D2506" s="846" t="s">
        <v>9200</v>
      </c>
      <c r="E2506" s="847" t="s">
        <v>9495</v>
      </c>
      <c r="F2506" s="848" t="s">
        <v>9632</v>
      </c>
      <c r="G2506" s="846" t="s">
        <v>9497</v>
      </c>
      <c r="H2506" s="846" t="s">
        <v>6389</v>
      </c>
      <c r="I2506" s="849">
        <v>54366</v>
      </c>
      <c r="J2506" s="849">
        <v>102000</v>
      </c>
      <c r="K2506" s="849">
        <v>23.07</v>
      </c>
      <c r="L2506" s="848" t="s">
        <v>9745</v>
      </c>
      <c r="M2506" s="849">
        <v>102000</v>
      </c>
      <c r="N2506" s="849">
        <v>0</v>
      </c>
      <c r="O2506" s="849">
        <v>23.603</v>
      </c>
      <c r="P2506" s="849">
        <v>54366</v>
      </c>
      <c r="Q2506" s="846"/>
      <c r="R2506" s="846" t="s">
        <v>9923</v>
      </c>
      <c r="S2506" s="849">
        <v>90265.49</v>
      </c>
      <c r="T2506" s="849">
        <v>22.46</v>
      </c>
      <c r="U2506" s="849">
        <v>22.5</v>
      </c>
      <c r="V2506" s="849">
        <v>3610.619469</v>
      </c>
      <c r="W2506" s="849">
        <v>-50755.380531</v>
      </c>
      <c r="X2506" s="849">
        <v>0</v>
      </c>
      <c r="Y2506" s="849">
        <v>54366</v>
      </c>
      <c r="Z2506" s="850">
        <v>0.023104</v>
      </c>
    </row>
    <row r="2507" s="823" customFormat="1" ht="31.05" hidden="1" customHeight="1" outlineLevel="1" spans="1:26">
      <c r="A2507" s="846" t="s">
        <v>2702</v>
      </c>
      <c r="B2507" s="846" t="s">
        <v>2729</v>
      </c>
      <c r="C2507" s="846" t="s">
        <v>11108</v>
      </c>
      <c r="D2507" s="846" t="s">
        <v>9197</v>
      </c>
      <c r="E2507" s="847" t="s">
        <v>9445</v>
      </c>
      <c r="F2507" s="848" t="s">
        <v>8079</v>
      </c>
      <c r="G2507" s="846" t="s">
        <v>9497</v>
      </c>
      <c r="H2507" s="846" t="s">
        <v>6389</v>
      </c>
      <c r="I2507" s="849">
        <v>-26281.0658</v>
      </c>
      <c r="J2507" s="849">
        <v>32728.6</v>
      </c>
      <c r="K2507" s="849">
        <v>22.8</v>
      </c>
      <c r="L2507" s="848" t="s">
        <v>8079</v>
      </c>
      <c r="M2507" s="849">
        <v>0</v>
      </c>
      <c r="N2507" s="849">
        <v>32728.6</v>
      </c>
      <c r="O2507" s="849">
        <v>23.603</v>
      </c>
      <c r="P2507" s="849">
        <v>-26281.0658</v>
      </c>
      <c r="Q2507" s="846"/>
      <c r="R2507" s="846" t="s">
        <v>9923</v>
      </c>
      <c r="S2507" s="849">
        <v>0</v>
      </c>
      <c r="T2507" s="849">
        <v>22.19</v>
      </c>
      <c r="U2507" s="849">
        <v>22.5</v>
      </c>
      <c r="V2507" s="849">
        <v>0</v>
      </c>
      <c r="W2507" s="849">
        <v>26281.0658</v>
      </c>
      <c r="X2507" s="849">
        <v>0</v>
      </c>
      <c r="Y2507" s="849">
        <v>-26281.0658</v>
      </c>
      <c r="Z2507" s="850">
        <v>-0.035219</v>
      </c>
    </row>
    <row r="2508" s="823" customFormat="1" ht="31.05" hidden="1" customHeight="1" outlineLevel="1" spans="1:26">
      <c r="A2508" s="846" t="s">
        <v>2702</v>
      </c>
      <c r="B2508" s="846" t="s">
        <v>2729</v>
      </c>
      <c r="C2508" s="846" t="s">
        <v>11109</v>
      </c>
      <c r="D2508" s="846" t="s">
        <v>9198</v>
      </c>
      <c r="E2508" s="847" t="s">
        <v>9445</v>
      </c>
      <c r="F2508" s="848" t="s">
        <v>8079</v>
      </c>
      <c r="G2508" s="846" t="s">
        <v>9497</v>
      </c>
      <c r="H2508" s="846" t="s">
        <v>6389</v>
      </c>
      <c r="I2508" s="849">
        <v>-53460.8492</v>
      </c>
      <c r="J2508" s="849">
        <v>66576.4</v>
      </c>
      <c r="K2508" s="849">
        <v>22.8</v>
      </c>
      <c r="L2508" s="848" t="s">
        <v>8079</v>
      </c>
      <c r="M2508" s="849">
        <v>0</v>
      </c>
      <c r="N2508" s="849">
        <v>66576.4</v>
      </c>
      <c r="O2508" s="849">
        <v>23.603</v>
      </c>
      <c r="P2508" s="849">
        <v>-53460.8492</v>
      </c>
      <c r="Q2508" s="846"/>
      <c r="R2508" s="846" t="s">
        <v>9923</v>
      </c>
      <c r="S2508" s="849">
        <v>0</v>
      </c>
      <c r="T2508" s="849">
        <v>22.19</v>
      </c>
      <c r="U2508" s="849">
        <v>22.5</v>
      </c>
      <c r="V2508" s="849">
        <v>0</v>
      </c>
      <c r="W2508" s="849">
        <v>53460.8492</v>
      </c>
      <c r="X2508" s="849">
        <v>0</v>
      </c>
      <c r="Y2508" s="849">
        <v>-53460.8492</v>
      </c>
      <c r="Z2508" s="850">
        <v>-0.035219</v>
      </c>
    </row>
    <row r="2509" s="823" customFormat="1" ht="31.05" hidden="1" customHeight="1" outlineLevel="1" spans="1:26">
      <c r="A2509" s="846" t="s">
        <v>2702</v>
      </c>
      <c r="B2509" s="846" t="s">
        <v>2729</v>
      </c>
      <c r="C2509" s="846" t="s">
        <v>11110</v>
      </c>
      <c r="D2509" s="846" t="s">
        <v>9193</v>
      </c>
      <c r="E2509" s="847" t="s">
        <v>9445</v>
      </c>
      <c r="F2509" s="848" t="s">
        <v>9728</v>
      </c>
      <c r="G2509" s="846" t="s">
        <v>9497</v>
      </c>
      <c r="H2509" s="846" t="s">
        <v>6389</v>
      </c>
      <c r="I2509" s="849">
        <v>-61048.218</v>
      </c>
      <c r="J2509" s="849">
        <v>67606</v>
      </c>
      <c r="K2509" s="849">
        <v>22.7</v>
      </c>
      <c r="L2509" s="848" t="s">
        <v>9728</v>
      </c>
      <c r="M2509" s="849">
        <v>0</v>
      </c>
      <c r="N2509" s="849">
        <v>67606</v>
      </c>
      <c r="O2509" s="849">
        <v>23.603</v>
      </c>
      <c r="P2509" s="849">
        <v>-61048.218</v>
      </c>
      <c r="Q2509" s="846"/>
      <c r="R2509" s="846" t="s">
        <v>9923</v>
      </c>
      <c r="S2509" s="849">
        <v>0</v>
      </c>
      <c r="T2509" s="849">
        <v>22.49</v>
      </c>
      <c r="U2509" s="849">
        <v>22.5</v>
      </c>
      <c r="V2509" s="849">
        <v>0</v>
      </c>
      <c r="W2509" s="849">
        <v>61048.218</v>
      </c>
      <c r="X2509" s="849">
        <v>0</v>
      </c>
      <c r="Y2509" s="849">
        <v>-61048.218</v>
      </c>
      <c r="Z2509" s="850">
        <v>-0.03978</v>
      </c>
    </row>
    <row r="2510" s="823" customFormat="1" ht="31.05" hidden="1" customHeight="1" outlineLevel="1" spans="1:26">
      <c r="A2510" s="846" t="s">
        <v>2702</v>
      </c>
      <c r="B2510" s="846" t="s">
        <v>2729</v>
      </c>
      <c r="C2510" s="846" t="s">
        <v>11111</v>
      </c>
      <c r="D2510" s="846" t="s">
        <v>9197</v>
      </c>
      <c r="E2510" s="847" t="s">
        <v>9445</v>
      </c>
      <c r="F2510" s="848" t="s">
        <v>9728</v>
      </c>
      <c r="G2510" s="846" t="s">
        <v>9497</v>
      </c>
      <c r="H2510" s="846" t="s">
        <v>6389</v>
      </c>
      <c r="I2510" s="849">
        <v>-29817.06</v>
      </c>
      <c r="J2510" s="849">
        <v>33020</v>
      </c>
      <c r="K2510" s="849">
        <v>22.7</v>
      </c>
      <c r="L2510" s="848" t="s">
        <v>9728</v>
      </c>
      <c r="M2510" s="849">
        <v>0</v>
      </c>
      <c r="N2510" s="849">
        <v>33020</v>
      </c>
      <c r="O2510" s="849">
        <v>23.603</v>
      </c>
      <c r="P2510" s="849">
        <v>-29817.06</v>
      </c>
      <c r="Q2510" s="846"/>
      <c r="R2510" s="846" t="s">
        <v>9923</v>
      </c>
      <c r="S2510" s="849">
        <v>0</v>
      </c>
      <c r="T2510" s="849">
        <v>22.49</v>
      </c>
      <c r="U2510" s="849">
        <v>22.5</v>
      </c>
      <c r="V2510" s="849">
        <v>0</v>
      </c>
      <c r="W2510" s="849">
        <v>29817.06</v>
      </c>
      <c r="X2510" s="849">
        <v>0</v>
      </c>
      <c r="Y2510" s="849">
        <v>-29817.06</v>
      </c>
      <c r="Z2510" s="850">
        <v>-0.03978</v>
      </c>
    </row>
    <row r="2511" s="823" customFormat="1" ht="31.05" hidden="1" customHeight="1" outlineLevel="1" spans="1:26">
      <c r="A2511" s="846" t="s">
        <v>2702</v>
      </c>
      <c r="B2511" s="846" t="s">
        <v>2729</v>
      </c>
      <c r="C2511" s="846" t="s">
        <v>11112</v>
      </c>
      <c r="D2511" s="846" t="s">
        <v>4011</v>
      </c>
      <c r="E2511" s="847" t="s">
        <v>9495</v>
      </c>
      <c r="F2511" s="848" t="s">
        <v>9643</v>
      </c>
      <c r="G2511" s="846" t="s">
        <v>9497</v>
      </c>
      <c r="H2511" s="846" t="s">
        <v>6389</v>
      </c>
      <c r="I2511" s="849">
        <v>33355</v>
      </c>
      <c r="J2511" s="849">
        <v>35000</v>
      </c>
      <c r="K2511" s="849">
        <v>22.65</v>
      </c>
      <c r="L2511" s="848" t="s">
        <v>9535</v>
      </c>
      <c r="M2511" s="849">
        <v>35000</v>
      </c>
      <c r="N2511" s="849">
        <v>0</v>
      </c>
      <c r="O2511" s="849">
        <v>23.603</v>
      </c>
      <c r="P2511" s="849">
        <v>33355</v>
      </c>
      <c r="Q2511" s="846"/>
      <c r="R2511" s="846" t="s">
        <v>9923</v>
      </c>
      <c r="S2511" s="849">
        <v>30973.45</v>
      </c>
      <c r="T2511" s="849">
        <v>22.325</v>
      </c>
      <c r="U2511" s="849">
        <v>22.5</v>
      </c>
      <c r="V2511" s="849">
        <v>5420.353982</v>
      </c>
      <c r="W2511" s="849">
        <v>-27934.646018</v>
      </c>
      <c r="X2511" s="849">
        <v>0</v>
      </c>
      <c r="Y2511" s="849">
        <v>33355</v>
      </c>
      <c r="Z2511" s="850">
        <v>0.042075</v>
      </c>
    </row>
    <row r="2512" s="823" customFormat="1" ht="31.05" hidden="1" customHeight="1" outlineLevel="1" spans="1:26">
      <c r="A2512" s="846" t="s">
        <v>2702</v>
      </c>
      <c r="B2512" s="846" t="s">
        <v>2729</v>
      </c>
      <c r="C2512" s="846" t="s">
        <v>11113</v>
      </c>
      <c r="D2512" s="846" t="s">
        <v>9200</v>
      </c>
      <c r="E2512" s="847" t="s">
        <v>9495</v>
      </c>
      <c r="F2512" s="848" t="s">
        <v>9643</v>
      </c>
      <c r="G2512" s="846" t="s">
        <v>9497</v>
      </c>
      <c r="H2512" s="846" t="s">
        <v>6389</v>
      </c>
      <c r="I2512" s="849">
        <v>85300</v>
      </c>
      <c r="J2512" s="849">
        <v>100000</v>
      </c>
      <c r="K2512" s="849">
        <v>22.75</v>
      </c>
      <c r="L2512" s="848" t="s">
        <v>9681</v>
      </c>
      <c r="M2512" s="849">
        <v>100000</v>
      </c>
      <c r="N2512" s="849">
        <v>0</v>
      </c>
      <c r="O2512" s="849">
        <v>23.603</v>
      </c>
      <c r="P2512" s="849">
        <v>85300</v>
      </c>
      <c r="Q2512" s="846"/>
      <c r="R2512" s="846" t="s">
        <v>9923</v>
      </c>
      <c r="S2512" s="849">
        <v>88495.58</v>
      </c>
      <c r="T2512" s="849">
        <v>22.325</v>
      </c>
      <c r="U2512" s="849">
        <v>22.5</v>
      </c>
      <c r="V2512" s="849">
        <v>15486.725664</v>
      </c>
      <c r="W2512" s="849">
        <v>-69813.274336</v>
      </c>
      <c r="X2512" s="849">
        <v>0</v>
      </c>
      <c r="Y2512" s="849">
        <v>85300</v>
      </c>
      <c r="Z2512" s="850">
        <v>0.037495</v>
      </c>
    </row>
    <row r="2513" s="823" customFormat="1" ht="31.05" hidden="1" customHeight="1" outlineLevel="1" spans="1:26">
      <c r="A2513" s="846" t="s">
        <v>2702</v>
      </c>
      <c r="B2513" s="846" t="s">
        <v>2729</v>
      </c>
      <c r="C2513" s="846" t="s">
        <v>11114</v>
      </c>
      <c r="D2513" s="846" t="s">
        <v>9197</v>
      </c>
      <c r="E2513" s="847" t="s">
        <v>9445</v>
      </c>
      <c r="F2513" s="848" t="s">
        <v>9643</v>
      </c>
      <c r="G2513" s="846" t="s">
        <v>9497</v>
      </c>
      <c r="H2513" s="846" t="s">
        <v>6389</v>
      </c>
      <c r="I2513" s="849">
        <v>-59711.778</v>
      </c>
      <c r="J2513" s="849">
        <v>66126</v>
      </c>
      <c r="K2513" s="849">
        <v>22.7</v>
      </c>
      <c r="L2513" s="848" t="s">
        <v>9643</v>
      </c>
      <c r="M2513" s="849">
        <v>0</v>
      </c>
      <c r="N2513" s="849">
        <v>66126</v>
      </c>
      <c r="O2513" s="849">
        <v>23.603</v>
      </c>
      <c r="P2513" s="849">
        <v>-59711.778</v>
      </c>
      <c r="Q2513" s="846"/>
      <c r="R2513" s="846" t="s">
        <v>9923</v>
      </c>
      <c r="S2513" s="849">
        <v>0</v>
      </c>
      <c r="T2513" s="849">
        <v>22.325</v>
      </c>
      <c r="U2513" s="849">
        <v>22.5</v>
      </c>
      <c r="V2513" s="849">
        <v>0</v>
      </c>
      <c r="W2513" s="849">
        <v>59711.778</v>
      </c>
      <c r="X2513" s="849">
        <v>0</v>
      </c>
      <c r="Y2513" s="849">
        <v>-59711.778</v>
      </c>
      <c r="Z2513" s="850">
        <v>-0.03978</v>
      </c>
    </row>
    <row r="2514" s="823" customFormat="1" ht="31.05" hidden="1" customHeight="1" outlineLevel="1" spans="1:26">
      <c r="A2514" s="846" t="s">
        <v>2702</v>
      </c>
      <c r="B2514" s="846" t="s">
        <v>2729</v>
      </c>
      <c r="C2514" s="846" t="s">
        <v>11115</v>
      </c>
      <c r="D2514" s="846" t="s">
        <v>9193</v>
      </c>
      <c r="E2514" s="847" t="s">
        <v>9445</v>
      </c>
      <c r="F2514" s="848" t="s">
        <v>9643</v>
      </c>
      <c r="G2514" s="846" t="s">
        <v>9497</v>
      </c>
      <c r="H2514" s="846" t="s">
        <v>6389</v>
      </c>
      <c r="I2514" s="849">
        <v>-28886.845</v>
      </c>
      <c r="J2514" s="849">
        <v>33865</v>
      </c>
      <c r="K2514" s="849">
        <v>22.75</v>
      </c>
      <c r="L2514" s="848" t="s">
        <v>9643</v>
      </c>
      <c r="M2514" s="849">
        <v>0</v>
      </c>
      <c r="N2514" s="849">
        <v>33865</v>
      </c>
      <c r="O2514" s="849">
        <v>23.603</v>
      </c>
      <c r="P2514" s="849">
        <v>-28886.845</v>
      </c>
      <c r="Q2514" s="846"/>
      <c r="R2514" s="846" t="s">
        <v>9923</v>
      </c>
      <c r="S2514" s="849">
        <v>0</v>
      </c>
      <c r="T2514" s="849">
        <v>22.325</v>
      </c>
      <c r="U2514" s="849">
        <v>22.5</v>
      </c>
      <c r="V2514" s="849">
        <v>0</v>
      </c>
      <c r="W2514" s="849">
        <v>28886.845</v>
      </c>
      <c r="X2514" s="849">
        <v>0</v>
      </c>
      <c r="Y2514" s="849">
        <v>-28886.845</v>
      </c>
      <c r="Z2514" s="850">
        <v>-0.037495</v>
      </c>
    </row>
    <row r="2515" s="823" customFormat="1" ht="31.05" hidden="1" customHeight="1" outlineLevel="1" spans="1:26">
      <c r="A2515" s="846" t="s">
        <v>2702</v>
      </c>
      <c r="B2515" s="846" t="s">
        <v>2729</v>
      </c>
      <c r="C2515" s="846" t="s">
        <v>11116</v>
      </c>
      <c r="D2515" s="846" t="s">
        <v>9207</v>
      </c>
      <c r="E2515" s="847" t="s">
        <v>9445</v>
      </c>
      <c r="F2515" s="848" t="s">
        <v>9747</v>
      </c>
      <c r="G2515" s="846" t="s">
        <v>9497</v>
      </c>
      <c r="H2515" s="846" t="s">
        <v>6389</v>
      </c>
      <c r="I2515" s="849">
        <v>-24604.297</v>
      </c>
      <c r="J2515" s="849">
        <v>34999</v>
      </c>
      <c r="K2515" s="849">
        <v>22.9</v>
      </c>
      <c r="L2515" s="848" t="s">
        <v>9747</v>
      </c>
      <c r="M2515" s="849">
        <v>0</v>
      </c>
      <c r="N2515" s="849">
        <v>34999</v>
      </c>
      <c r="O2515" s="849">
        <v>23.603</v>
      </c>
      <c r="P2515" s="849">
        <v>-24604.297</v>
      </c>
      <c r="Q2515" s="846"/>
      <c r="R2515" s="846" t="s">
        <v>9923</v>
      </c>
      <c r="S2515" s="849">
        <v>0</v>
      </c>
      <c r="T2515" s="849">
        <v>22.71</v>
      </c>
      <c r="U2515" s="849">
        <v>22.5</v>
      </c>
      <c r="V2515" s="849">
        <v>0</v>
      </c>
      <c r="W2515" s="849">
        <v>24604.297</v>
      </c>
      <c r="X2515" s="849">
        <v>0</v>
      </c>
      <c r="Y2515" s="849">
        <v>-24604.297</v>
      </c>
      <c r="Z2515" s="850">
        <v>-0.030699</v>
      </c>
    </row>
    <row r="2516" s="823" customFormat="1" ht="31.05" hidden="1" customHeight="1" outlineLevel="1" spans="1:26">
      <c r="A2516" s="846" t="s">
        <v>2702</v>
      </c>
      <c r="B2516" s="846" t="s">
        <v>2729</v>
      </c>
      <c r="C2516" s="846" t="s">
        <v>11117</v>
      </c>
      <c r="D2516" s="846" t="s">
        <v>9199</v>
      </c>
      <c r="E2516" s="847" t="s">
        <v>9445</v>
      </c>
      <c r="F2516" s="848" t="s">
        <v>8004</v>
      </c>
      <c r="G2516" s="846" t="s">
        <v>9497</v>
      </c>
      <c r="H2516" s="846" t="s">
        <v>6389</v>
      </c>
      <c r="I2516" s="849">
        <v>-19956.4056</v>
      </c>
      <c r="J2516" s="849">
        <v>33095.2</v>
      </c>
      <c r="K2516" s="849">
        <v>23</v>
      </c>
      <c r="L2516" s="848" t="s">
        <v>8004</v>
      </c>
      <c r="M2516" s="849">
        <v>0</v>
      </c>
      <c r="N2516" s="849">
        <v>33095.2</v>
      </c>
      <c r="O2516" s="849">
        <v>23.603</v>
      </c>
      <c r="P2516" s="849">
        <v>-19956.4056</v>
      </c>
      <c r="Q2516" s="846"/>
      <c r="R2516" s="846" t="s">
        <v>9923</v>
      </c>
      <c r="S2516" s="849">
        <v>0</v>
      </c>
      <c r="T2516" s="849">
        <v>22.5</v>
      </c>
      <c r="U2516" s="849">
        <v>22.5</v>
      </c>
      <c r="V2516" s="849">
        <v>0</v>
      </c>
      <c r="W2516" s="849">
        <v>19956.4056</v>
      </c>
      <c r="X2516" s="849">
        <v>0</v>
      </c>
      <c r="Y2516" s="849">
        <v>-19956.4056</v>
      </c>
      <c r="Z2516" s="850">
        <v>-0.026217</v>
      </c>
    </row>
    <row r="2517" s="823" customFormat="1" ht="31.05" hidden="1" customHeight="1" outlineLevel="1" spans="1:26">
      <c r="A2517" s="846" t="s">
        <v>2702</v>
      </c>
      <c r="B2517" s="846" t="s">
        <v>9932</v>
      </c>
      <c r="C2517" s="846" t="s">
        <v>11118</v>
      </c>
      <c r="D2517" s="846" t="s">
        <v>9192</v>
      </c>
      <c r="E2517" s="847" t="s">
        <v>9445</v>
      </c>
      <c r="F2517" s="848" t="s">
        <v>8074</v>
      </c>
      <c r="G2517" s="846" t="s">
        <v>9497</v>
      </c>
      <c r="H2517" s="846" t="s">
        <v>6389</v>
      </c>
      <c r="I2517" s="849">
        <v>-107973.288</v>
      </c>
      <c r="J2517" s="849">
        <v>159814</v>
      </c>
      <c r="K2517" s="849">
        <v>76</v>
      </c>
      <c r="L2517" s="848" t="s">
        <v>9681</v>
      </c>
      <c r="M2517" s="849">
        <v>0</v>
      </c>
      <c r="N2517" s="849">
        <v>63814</v>
      </c>
      <c r="O2517" s="849">
        <v>77.692</v>
      </c>
      <c r="P2517" s="849">
        <v>-107973.288</v>
      </c>
      <c r="Q2517" s="846"/>
      <c r="R2517" s="846" t="s">
        <v>9934</v>
      </c>
      <c r="S2517" s="849">
        <v>0</v>
      </c>
      <c r="T2517" s="849">
        <v>76.14</v>
      </c>
      <c r="U2517" s="849">
        <v>78.14</v>
      </c>
      <c r="V2517" s="849">
        <v>0</v>
      </c>
      <c r="W2517" s="849">
        <v>107973.288</v>
      </c>
      <c r="X2517" s="849">
        <v>0</v>
      </c>
      <c r="Y2517" s="849">
        <v>-107973.288</v>
      </c>
      <c r="Z2517" s="850">
        <v>-0.022263</v>
      </c>
    </row>
    <row r="2518" s="823" customFormat="1" ht="31.05" hidden="1" customHeight="1" outlineLevel="1" spans="1:26">
      <c r="A2518" s="846" t="s">
        <v>2702</v>
      </c>
      <c r="B2518" s="846" t="s">
        <v>9932</v>
      </c>
      <c r="C2518" s="846" t="s">
        <v>11119</v>
      </c>
      <c r="D2518" s="846" t="s">
        <v>9218</v>
      </c>
      <c r="E2518" s="847" t="s">
        <v>9445</v>
      </c>
      <c r="F2518" s="848" t="s">
        <v>9632</v>
      </c>
      <c r="G2518" s="846" t="s">
        <v>9497</v>
      </c>
      <c r="H2518" s="846" t="s">
        <v>6389</v>
      </c>
      <c r="I2518" s="849">
        <v>-757.134</v>
      </c>
      <c r="J2518" s="849">
        <v>287094.5</v>
      </c>
      <c r="K2518" s="849">
        <v>77.68</v>
      </c>
      <c r="L2518" s="848" t="s">
        <v>9886</v>
      </c>
      <c r="M2518" s="849">
        <v>0</v>
      </c>
      <c r="N2518" s="849">
        <v>63094.5</v>
      </c>
      <c r="O2518" s="849">
        <v>77.692</v>
      </c>
      <c r="P2518" s="849">
        <v>-757.134</v>
      </c>
      <c r="Q2518" s="846"/>
      <c r="R2518" s="846" t="s">
        <v>9934</v>
      </c>
      <c r="S2518" s="849">
        <v>0</v>
      </c>
      <c r="T2518" s="849">
        <v>77.89</v>
      </c>
      <c r="U2518" s="849">
        <v>78.14</v>
      </c>
      <c r="V2518" s="849">
        <v>0</v>
      </c>
      <c r="W2518" s="849">
        <v>757.134</v>
      </c>
      <c r="X2518" s="849">
        <v>0</v>
      </c>
      <c r="Y2518" s="849">
        <v>-757.134</v>
      </c>
      <c r="Z2518" s="850">
        <v>-0.000154</v>
      </c>
    </row>
    <row r="2519" s="823" customFormat="1" ht="31.05" hidden="1" customHeight="1" outlineLevel="1" spans="1:26">
      <c r="A2519" s="846" t="s">
        <v>2702</v>
      </c>
      <c r="B2519" s="846" t="s">
        <v>9932</v>
      </c>
      <c r="C2519" s="846" t="s">
        <v>11120</v>
      </c>
      <c r="D2519" s="846" t="s">
        <v>9218</v>
      </c>
      <c r="E2519" s="847" t="s">
        <v>9445</v>
      </c>
      <c r="F2519" s="848" t="s">
        <v>9690</v>
      </c>
      <c r="G2519" s="846" t="s">
        <v>9497</v>
      </c>
      <c r="H2519" s="846" t="s">
        <v>6389</v>
      </c>
      <c r="I2519" s="849">
        <v>-84110.162</v>
      </c>
      <c r="J2519" s="849">
        <v>288048.5</v>
      </c>
      <c r="K2519" s="849">
        <v>77.4</v>
      </c>
      <c r="L2519" s="848" t="s">
        <v>9886</v>
      </c>
      <c r="M2519" s="849">
        <v>0</v>
      </c>
      <c r="N2519" s="849">
        <v>288048.5</v>
      </c>
      <c r="O2519" s="849">
        <v>77.692</v>
      </c>
      <c r="P2519" s="849">
        <v>-84110.162</v>
      </c>
      <c r="Q2519" s="846"/>
      <c r="R2519" s="846" t="s">
        <v>9934</v>
      </c>
      <c r="S2519" s="849">
        <v>0</v>
      </c>
      <c r="T2519" s="849"/>
      <c r="U2519" s="849">
        <v>78.14</v>
      </c>
      <c r="V2519" s="849"/>
      <c r="W2519" s="849"/>
      <c r="X2519" s="849">
        <v>0</v>
      </c>
      <c r="Y2519" s="849">
        <v>-84110.162</v>
      </c>
      <c r="Z2519" s="850">
        <v>-0.003773</v>
      </c>
    </row>
    <row r="2520" s="823" customFormat="1" ht="31.05" hidden="1" customHeight="1" outlineLevel="1" spans="1:26">
      <c r="A2520" s="846" t="s">
        <v>2702</v>
      </c>
      <c r="B2520" s="846" t="s">
        <v>9932</v>
      </c>
      <c r="C2520" s="846" t="s">
        <v>11121</v>
      </c>
      <c r="D2520" s="846" t="s">
        <v>9192</v>
      </c>
      <c r="E2520" s="847" t="s">
        <v>9445</v>
      </c>
      <c r="F2520" s="848" t="s">
        <v>9693</v>
      </c>
      <c r="G2520" s="846" t="s">
        <v>9497</v>
      </c>
      <c r="H2520" s="846" t="s">
        <v>6389</v>
      </c>
      <c r="I2520" s="849">
        <v>-30638.4</v>
      </c>
      <c r="J2520" s="849">
        <v>159575</v>
      </c>
      <c r="K2520" s="849">
        <v>77.5</v>
      </c>
      <c r="L2520" s="848" t="s">
        <v>9886</v>
      </c>
      <c r="M2520" s="849">
        <v>0</v>
      </c>
      <c r="N2520" s="849">
        <v>159575</v>
      </c>
      <c r="O2520" s="849">
        <v>77.692</v>
      </c>
      <c r="P2520" s="849">
        <v>-30638.4</v>
      </c>
      <c r="Q2520" s="846"/>
      <c r="R2520" s="846" t="s">
        <v>9934</v>
      </c>
      <c r="S2520" s="849">
        <v>0</v>
      </c>
      <c r="T2520" s="849">
        <v>77.58</v>
      </c>
      <c r="U2520" s="849">
        <v>78.14</v>
      </c>
      <c r="V2520" s="849">
        <v>0</v>
      </c>
      <c r="W2520" s="849">
        <v>30638.4</v>
      </c>
      <c r="X2520" s="849">
        <v>0</v>
      </c>
      <c r="Y2520" s="849">
        <v>-30638.4</v>
      </c>
      <c r="Z2520" s="850">
        <v>-0.002477</v>
      </c>
    </row>
    <row r="2521" s="823" customFormat="1" ht="31.05" hidden="1" customHeight="1" outlineLevel="1" spans="1:26">
      <c r="A2521" s="846" t="s">
        <v>2702</v>
      </c>
      <c r="B2521" s="846" t="s">
        <v>9932</v>
      </c>
      <c r="C2521" s="846" t="s">
        <v>11122</v>
      </c>
      <c r="D2521" s="846" t="s">
        <v>9218</v>
      </c>
      <c r="E2521" s="847" t="s">
        <v>9445</v>
      </c>
      <c r="F2521" s="848" t="s">
        <v>9699</v>
      </c>
      <c r="G2521" s="846" t="s">
        <v>9497</v>
      </c>
      <c r="H2521" s="846" t="s">
        <v>6389</v>
      </c>
      <c r="I2521" s="849">
        <v>-70984.722</v>
      </c>
      <c r="J2521" s="849">
        <v>319751</v>
      </c>
      <c r="K2521" s="849">
        <v>77.47</v>
      </c>
      <c r="L2521" s="848" t="s">
        <v>9886</v>
      </c>
      <c r="M2521" s="849">
        <v>0</v>
      </c>
      <c r="N2521" s="849">
        <v>319751</v>
      </c>
      <c r="O2521" s="849">
        <v>77.692</v>
      </c>
      <c r="P2521" s="849">
        <v>-70984.722</v>
      </c>
      <c r="Q2521" s="846"/>
      <c r="R2521" s="846" t="s">
        <v>9934</v>
      </c>
      <c r="S2521" s="849">
        <v>0</v>
      </c>
      <c r="T2521" s="849">
        <v>77.6</v>
      </c>
      <c r="U2521" s="849">
        <v>78.14</v>
      </c>
      <c r="V2521" s="849">
        <v>0</v>
      </c>
      <c r="W2521" s="849">
        <v>70984.722</v>
      </c>
      <c r="X2521" s="849">
        <v>0</v>
      </c>
      <c r="Y2521" s="849">
        <v>-70984.722</v>
      </c>
      <c r="Z2521" s="850">
        <v>-0.002866</v>
      </c>
    </row>
    <row r="2522" s="823" customFormat="1" ht="31.05" hidden="1" customHeight="1" outlineLevel="1" spans="1:26">
      <c r="A2522" s="846" t="s">
        <v>2702</v>
      </c>
      <c r="B2522" s="846" t="s">
        <v>9932</v>
      </c>
      <c r="C2522" s="846" t="s">
        <v>11123</v>
      </c>
      <c r="D2522" s="846" t="s">
        <v>9218</v>
      </c>
      <c r="E2522" s="847" t="s">
        <v>9445</v>
      </c>
      <c r="F2522" s="848" t="s">
        <v>9680</v>
      </c>
      <c r="G2522" s="846" t="s">
        <v>9497</v>
      </c>
      <c r="H2522" s="846" t="s">
        <v>6389</v>
      </c>
      <c r="I2522" s="849">
        <v>25007.931</v>
      </c>
      <c r="J2522" s="849">
        <v>320614.5</v>
      </c>
      <c r="K2522" s="849">
        <v>77.77</v>
      </c>
      <c r="L2522" s="848" t="s">
        <v>9886</v>
      </c>
      <c r="M2522" s="849">
        <v>0</v>
      </c>
      <c r="N2522" s="849">
        <v>320614.5</v>
      </c>
      <c r="O2522" s="849">
        <v>77.692</v>
      </c>
      <c r="P2522" s="849">
        <v>25007.931</v>
      </c>
      <c r="Q2522" s="846"/>
      <c r="R2522" s="846" t="s">
        <v>9934</v>
      </c>
      <c r="S2522" s="849">
        <v>0</v>
      </c>
      <c r="T2522" s="849">
        <v>77.6</v>
      </c>
      <c r="U2522" s="849">
        <v>78.14</v>
      </c>
      <c r="V2522" s="849">
        <v>0</v>
      </c>
      <c r="W2522" s="849">
        <v>-25007.931</v>
      </c>
      <c r="X2522" s="849">
        <v>0</v>
      </c>
      <c r="Y2522" s="849">
        <v>25007.931</v>
      </c>
      <c r="Z2522" s="850">
        <v>0.001003</v>
      </c>
    </row>
    <row r="2523" s="823" customFormat="1" ht="31.05" hidden="1" customHeight="1" outlineLevel="1" spans="1:26">
      <c r="A2523" s="846" t="s">
        <v>2702</v>
      </c>
      <c r="B2523" s="846" t="s">
        <v>9932</v>
      </c>
      <c r="C2523" s="846" t="s">
        <v>11124</v>
      </c>
      <c r="D2523" s="846" t="s">
        <v>9192</v>
      </c>
      <c r="E2523" s="847" t="s">
        <v>9445</v>
      </c>
      <c r="F2523" s="848" t="s">
        <v>9680</v>
      </c>
      <c r="G2523" s="846" t="s">
        <v>9497</v>
      </c>
      <c r="H2523" s="846" t="s">
        <v>6389</v>
      </c>
      <c r="I2523" s="849">
        <v>-80415.936</v>
      </c>
      <c r="J2523" s="849">
        <v>418833</v>
      </c>
      <c r="K2523" s="849">
        <v>77.5</v>
      </c>
      <c r="L2523" s="848" t="s">
        <v>9886</v>
      </c>
      <c r="M2523" s="849">
        <v>0</v>
      </c>
      <c r="N2523" s="849">
        <v>418833</v>
      </c>
      <c r="O2523" s="849">
        <v>77.692</v>
      </c>
      <c r="P2523" s="849">
        <v>-80415.936</v>
      </c>
      <c r="Q2523" s="846"/>
      <c r="R2523" s="846" t="s">
        <v>9934</v>
      </c>
      <c r="S2523" s="849">
        <v>0</v>
      </c>
      <c r="T2523" s="849">
        <v>77.6</v>
      </c>
      <c r="U2523" s="849">
        <v>78.14</v>
      </c>
      <c r="V2523" s="849">
        <v>0</v>
      </c>
      <c r="W2523" s="849">
        <v>80415.936</v>
      </c>
      <c r="X2523" s="849">
        <v>0</v>
      </c>
      <c r="Y2523" s="849">
        <v>-80415.936</v>
      </c>
      <c r="Z2523" s="850">
        <v>-0.002477</v>
      </c>
    </row>
    <row r="2524" s="823" customFormat="1" ht="31.05" hidden="1" customHeight="1" outlineLevel="1" spans="1:26">
      <c r="A2524" s="846" t="s">
        <v>2702</v>
      </c>
      <c r="B2524" s="846" t="s">
        <v>9932</v>
      </c>
      <c r="C2524" s="846" t="s">
        <v>11125</v>
      </c>
      <c r="D2524" s="846" t="s">
        <v>9218</v>
      </c>
      <c r="E2524" s="847" t="s">
        <v>9445</v>
      </c>
      <c r="F2524" s="848" t="s">
        <v>9728</v>
      </c>
      <c r="G2524" s="846" t="s">
        <v>9497</v>
      </c>
      <c r="H2524" s="846" t="s">
        <v>6389</v>
      </c>
      <c r="I2524" s="849">
        <v>69055.292</v>
      </c>
      <c r="J2524" s="849">
        <v>320000</v>
      </c>
      <c r="K2524" s="849">
        <v>77.96</v>
      </c>
      <c r="L2524" s="848" t="s">
        <v>9886</v>
      </c>
      <c r="M2524" s="849">
        <v>0</v>
      </c>
      <c r="N2524" s="849">
        <v>257669</v>
      </c>
      <c r="O2524" s="849">
        <v>77.692</v>
      </c>
      <c r="P2524" s="849">
        <v>69055.292</v>
      </c>
      <c r="Q2524" s="846"/>
      <c r="R2524" s="846" t="s">
        <v>9934</v>
      </c>
      <c r="S2524" s="849">
        <v>0</v>
      </c>
      <c r="T2524" s="849">
        <v>78.26</v>
      </c>
      <c r="U2524" s="849">
        <v>78.14</v>
      </c>
      <c r="V2524" s="849">
        <v>0</v>
      </c>
      <c r="W2524" s="849">
        <v>-69055.292</v>
      </c>
      <c r="X2524" s="849">
        <v>0</v>
      </c>
      <c r="Y2524" s="849">
        <v>69055.292</v>
      </c>
      <c r="Z2524" s="850">
        <v>0.003438</v>
      </c>
    </row>
    <row r="2525" s="823" customFormat="1" ht="31.05" hidden="1" customHeight="1" outlineLevel="1" spans="1:26">
      <c r="A2525" s="846" t="s">
        <v>2702</v>
      </c>
      <c r="B2525" s="846" t="s">
        <v>9932</v>
      </c>
      <c r="C2525" s="846" t="s">
        <v>11126</v>
      </c>
      <c r="D2525" s="846" t="s">
        <v>9192</v>
      </c>
      <c r="E2525" s="847" t="s">
        <v>9445</v>
      </c>
      <c r="F2525" s="848" t="s">
        <v>9643</v>
      </c>
      <c r="G2525" s="846" t="s">
        <v>9497</v>
      </c>
      <c r="H2525" s="846" t="s">
        <v>6389</v>
      </c>
      <c r="I2525" s="849">
        <v>-27330.534</v>
      </c>
      <c r="J2525" s="849">
        <v>672000</v>
      </c>
      <c r="K2525" s="849">
        <v>77.615</v>
      </c>
      <c r="L2525" s="848" t="s">
        <v>9886</v>
      </c>
      <c r="M2525" s="849">
        <v>0</v>
      </c>
      <c r="N2525" s="849">
        <v>354942</v>
      </c>
      <c r="O2525" s="849">
        <v>77.692</v>
      </c>
      <c r="P2525" s="849">
        <v>-27330.534</v>
      </c>
      <c r="Q2525" s="846"/>
      <c r="R2525" s="846" t="s">
        <v>9934</v>
      </c>
      <c r="S2525" s="849">
        <v>0</v>
      </c>
      <c r="T2525" s="849">
        <v>78.09</v>
      </c>
      <c r="U2525" s="849">
        <v>78.14</v>
      </c>
      <c r="V2525" s="849">
        <v>0</v>
      </c>
      <c r="W2525" s="849">
        <v>27330.534</v>
      </c>
      <c r="X2525" s="849">
        <v>0</v>
      </c>
      <c r="Y2525" s="849">
        <v>-27330.534</v>
      </c>
      <c r="Z2525" s="850">
        <v>-0.000992</v>
      </c>
    </row>
    <row r="2526" s="823" customFormat="1" ht="31.05" hidden="1" customHeight="1" outlineLevel="1" spans="1:26">
      <c r="A2526" s="846" t="s">
        <v>2702</v>
      </c>
      <c r="B2526" s="846" t="s">
        <v>9940</v>
      </c>
      <c r="C2526" s="846" t="s">
        <v>11118</v>
      </c>
      <c r="D2526" s="846" t="s">
        <v>9192</v>
      </c>
      <c r="E2526" s="847" t="s">
        <v>9445</v>
      </c>
      <c r="F2526" s="848" t="s">
        <v>8074</v>
      </c>
      <c r="G2526" s="846" t="s">
        <v>9497</v>
      </c>
      <c r="H2526" s="846" t="s">
        <v>6389</v>
      </c>
      <c r="I2526" s="849">
        <v>-163039.428</v>
      </c>
      <c r="J2526" s="849">
        <v>96359</v>
      </c>
      <c r="K2526" s="849">
        <v>76</v>
      </c>
      <c r="L2526" s="848" t="s">
        <v>9681</v>
      </c>
      <c r="M2526" s="849">
        <v>0</v>
      </c>
      <c r="N2526" s="849">
        <v>96359</v>
      </c>
      <c r="O2526" s="849">
        <v>77.692</v>
      </c>
      <c r="P2526" s="849">
        <v>-163039.428</v>
      </c>
      <c r="Q2526" s="846"/>
      <c r="R2526" s="846" t="s">
        <v>9934</v>
      </c>
      <c r="S2526" s="849">
        <v>0</v>
      </c>
      <c r="T2526" s="849">
        <v>76.14</v>
      </c>
      <c r="U2526" s="849">
        <v>78.14</v>
      </c>
      <c r="V2526" s="849">
        <v>0</v>
      </c>
      <c r="W2526" s="849">
        <v>163039.428</v>
      </c>
      <c r="X2526" s="849">
        <v>0</v>
      </c>
      <c r="Y2526" s="849">
        <v>-163039.428</v>
      </c>
      <c r="Z2526" s="850">
        <v>-0.022263</v>
      </c>
    </row>
    <row r="2527" s="823" customFormat="1" ht="31.05" hidden="1" customHeight="1" outlineLevel="1" spans="1:26">
      <c r="A2527" s="846" t="s">
        <v>2702</v>
      </c>
      <c r="B2527" s="846" t="s">
        <v>9940</v>
      </c>
      <c r="C2527" s="846" t="s">
        <v>11119</v>
      </c>
      <c r="D2527" s="846" t="s">
        <v>9218</v>
      </c>
      <c r="E2527" s="847" t="s">
        <v>9445</v>
      </c>
      <c r="F2527" s="848" t="s">
        <v>9632</v>
      </c>
      <c r="G2527" s="846" t="s">
        <v>9497</v>
      </c>
      <c r="H2527" s="846" t="s">
        <v>6389</v>
      </c>
      <c r="I2527" s="849">
        <v>-385.284</v>
      </c>
      <c r="J2527" s="849">
        <v>32107</v>
      </c>
      <c r="K2527" s="849">
        <v>77.68</v>
      </c>
      <c r="L2527" s="848" t="s">
        <v>9886</v>
      </c>
      <c r="M2527" s="849">
        <v>0</v>
      </c>
      <c r="N2527" s="849">
        <v>32107</v>
      </c>
      <c r="O2527" s="849">
        <v>77.692</v>
      </c>
      <c r="P2527" s="849">
        <v>-385.284</v>
      </c>
      <c r="Q2527" s="846"/>
      <c r="R2527" s="846" t="s">
        <v>9934</v>
      </c>
      <c r="S2527" s="849">
        <v>0</v>
      </c>
      <c r="T2527" s="849">
        <v>77.89</v>
      </c>
      <c r="U2527" s="849">
        <v>78.14</v>
      </c>
      <c r="V2527" s="849">
        <v>0</v>
      </c>
      <c r="W2527" s="849">
        <v>385.284</v>
      </c>
      <c r="X2527" s="849">
        <v>0</v>
      </c>
      <c r="Y2527" s="849">
        <v>-385.284</v>
      </c>
      <c r="Z2527" s="850">
        <v>-0.000154</v>
      </c>
    </row>
    <row r="2528" s="823" customFormat="1" ht="31.05" hidden="1" customHeight="1" outlineLevel="1" spans="1:26">
      <c r="A2528" s="846" t="s">
        <v>2702</v>
      </c>
      <c r="B2528" s="846" t="s">
        <v>9940</v>
      </c>
      <c r="C2528" s="846" t="s">
        <v>11120</v>
      </c>
      <c r="D2528" s="846" t="s">
        <v>9218</v>
      </c>
      <c r="E2528" s="847" t="s">
        <v>9445</v>
      </c>
      <c r="F2528" s="848" t="s">
        <v>9690</v>
      </c>
      <c r="G2528" s="846" t="s">
        <v>9497</v>
      </c>
      <c r="H2528" s="846" t="s">
        <v>6389</v>
      </c>
      <c r="I2528" s="849">
        <v>-9367.068</v>
      </c>
      <c r="J2528" s="849">
        <v>32079</v>
      </c>
      <c r="K2528" s="849">
        <v>77.4</v>
      </c>
      <c r="L2528" s="848" t="s">
        <v>9886</v>
      </c>
      <c r="M2528" s="849">
        <v>0</v>
      </c>
      <c r="N2528" s="849">
        <v>32079</v>
      </c>
      <c r="O2528" s="849">
        <v>77.692</v>
      </c>
      <c r="P2528" s="849">
        <v>-9367.068</v>
      </c>
      <c r="Q2528" s="846"/>
      <c r="R2528" s="846" t="s">
        <v>9934</v>
      </c>
      <c r="S2528" s="849">
        <v>0</v>
      </c>
      <c r="T2528" s="849"/>
      <c r="U2528" s="849">
        <v>78.14</v>
      </c>
      <c r="V2528" s="849"/>
      <c r="W2528" s="849"/>
      <c r="X2528" s="849">
        <v>0</v>
      </c>
      <c r="Y2528" s="849">
        <v>-9367.068</v>
      </c>
      <c r="Z2528" s="850">
        <v>-0.003773</v>
      </c>
    </row>
    <row r="2529" s="823" customFormat="1" ht="31.05" hidden="1" customHeight="1" outlineLevel="1" spans="1:26">
      <c r="A2529" s="846" t="s">
        <v>2702</v>
      </c>
      <c r="B2529" s="846" t="s">
        <v>9940</v>
      </c>
      <c r="C2529" s="846" t="s">
        <v>11124</v>
      </c>
      <c r="D2529" s="846" t="s">
        <v>9192</v>
      </c>
      <c r="E2529" s="847" t="s">
        <v>9445</v>
      </c>
      <c r="F2529" s="848" t="s">
        <v>9680</v>
      </c>
      <c r="G2529" s="846" t="s">
        <v>9497</v>
      </c>
      <c r="H2529" s="846" t="s">
        <v>6389</v>
      </c>
      <c r="I2529" s="849">
        <v>-12311.04</v>
      </c>
      <c r="J2529" s="849">
        <v>64120</v>
      </c>
      <c r="K2529" s="849">
        <v>77.5</v>
      </c>
      <c r="L2529" s="848" t="s">
        <v>9886</v>
      </c>
      <c r="M2529" s="849">
        <v>0</v>
      </c>
      <c r="N2529" s="849">
        <v>64120</v>
      </c>
      <c r="O2529" s="849">
        <v>77.692</v>
      </c>
      <c r="P2529" s="849">
        <v>-12311.04</v>
      </c>
      <c r="Q2529" s="846"/>
      <c r="R2529" s="846" t="s">
        <v>9934</v>
      </c>
      <c r="S2529" s="849">
        <v>0</v>
      </c>
      <c r="T2529" s="849">
        <v>77.6</v>
      </c>
      <c r="U2529" s="849">
        <v>78.14</v>
      </c>
      <c r="V2529" s="849">
        <v>0</v>
      </c>
      <c r="W2529" s="849">
        <v>12311.04</v>
      </c>
      <c r="X2529" s="849">
        <v>0</v>
      </c>
      <c r="Y2529" s="849">
        <v>-12311.04</v>
      </c>
      <c r="Z2529" s="850">
        <v>-0.002477</v>
      </c>
    </row>
    <row r="2530" s="823" customFormat="1" ht="31.05" hidden="1" customHeight="1" outlineLevel="1" spans="1:26">
      <c r="A2530" s="846" t="s">
        <v>2702</v>
      </c>
      <c r="B2530" s="846" t="s">
        <v>9940</v>
      </c>
      <c r="C2530" s="846" t="s">
        <v>11126</v>
      </c>
      <c r="D2530" s="846" t="s">
        <v>9192</v>
      </c>
      <c r="E2530" s="847" t="s">
        <v>9445</v>
      </c>
      <c r="F2530" s="848" t="s">
        <v>9643</v>
      </c>
      <c r="G2530" s="846" t="s">
        <v>9497</v>
      </c>
      <c r="H2530" s="846" t="s">
        <v>6389</v>
      </c>
      <c r="I2530" s="849">
        <v>-2469.467</v>
      </c>
      <c r="J2530" s="849">
        <v>320000</v>
      </c>
      <c r="K2530" s="849">
        <v>77.615</v>
      </c>
      <c r="L2530" s="848" t="s">
        <v>9886</v>
      </c>
      <c r="M2530" s="849">
        <v>0</v>
      </c>
      <c r="N2530" s="849">
        <v>32071</v>
      </c>
      <c r="O2530" s="849">
        <v>77.692</v>
      </c>
      <c r="P2530" s="849">
        <v>-2469.467</v>
      </c>
      <c r="Q2530" s="846"/>
      <c r="R2530" s="846" t="s">
        <v>9934</v>
      </c>
      <c r="S2530" s="849">
        <v>0</v>
      </c>
      <c r="T2530" s="849">
        <v>78.09</v>
      </c>
      <c r="U2530" s="849">
        <v>78.14</v>
      </c>
      <c r="V2530" s="849">
        <v>0</v>
      </c>
      <c r="W2530" s="849">
        <v>2469.467</v>
      </c>
      <c r="X2530" s="849">
        <v>0</v>
      </c>
      <c r="Y2530" s="849">
        <v>-2469.467</v>
      </c>
      <c r="Z2530" s="850">
        <v>-0.000992</v>
      </c>
    </row>
    <row r="2531" s="823" customFormat="1" ht="31.05" hidden="1" customHeight="1" outlineLevel="1" spans="1:26">
      <c r="A2531" s="846" t="s">
        <v>2702</v>
      </c>
      <c r="B2531" s="846" t="s">
        <v>2715</v>
      </c>
      <c r="C2531" s="846" t="s">
        <v>2713</v>
      </c>
      <c r="D2531" s="846" t="s">
        <v>2714</v>
      </c>
      <c r="E2531" s="847" t="s">
        <v>9445</v>
      </c>
      <c r="F2531" s="848" t="s">
        <v>9562</v>
      </c>
      <c r="G2531" s="846" t="s">
        <v>9497</v>
      </c>
      <c r="H2531" s="846" t="s">
        <v>6389</v>
      </c>
      <c r="I2531" s="849">
        <v>-434291.775</v>
      </c>
      <c r="J2531" s="849">
        <v>2000000</v>
      </c>
      <c r="K2531" s="849">
        <v>17.2</v>
      </c>
      <c r="L2531" s="848" t="s">
        <v>9556</v>
      </c>
      <c r="M2531" s="849">
        <v>1021863</v>
      </c>
      <c r="N2531" s="849">
        <v>0</v>
      </c>
      <c r="O2531" s="849">
        <v>16.775</v>
      </c>
      <c r="P2531" s="849">
        <v>-434291.775</v>
      </c>
      <c r="Q2531" s="846"/>
      <c r="R2531" s="846" t="s">
        <v>9947</v>
      </c>
      <c r="S2531" s="849">
        <v>904303.54</v>
      </c>
      <c r="T2531" s="849">
        <v>17.49</v>
      </c>
      <c r="U2531" s="849">
        <v>16.87</v>
      </c>
      <c r="V2531" s="849">
        <v>-560668.19469</v>
      </c>
      <c r="W2531" s="849">
        <v>-126376.41969</v>
      </c>
      <c r="X2531" s="849">
        <v>0</v>
      </c>
      <c r="Y2531" s="849">
        <v>-434291.775</v>
      </c>
      <c r="Z2531" s="850">
        <v>-0.024709</v>
      </c>
    </row>
    <row r="2532" s="823" customFormat="1" ht="31.05" hidden="1" customHeight="1" outlineLevel="1" spans="1:26">
      <c r="A2532" s="846" t="s">
        <v>2702</v>
      </c>
      <c r="B2532" s="846" t="s">
        <v>9950</v>
      </c>
      <c r="C2532" s="846" t="s">
        <v>11127</v>
      </c>
      <c r="D2532" s="846" t="s">
        <v>9206</v>
      </c>
      <c r="E2532" s="847" t="s">
        <v>9445</v>
      </c>
      <c r="F2532" s="848" t="s">
        <v>9730</v>
      </c>
      <c r="G2532" s="846" t="s">
        <v>9497</v>
      </c>
      <c r="H2532" s="846" t="s">
        <v>6389</v>
      </c>
      <c r="I2532" s="849">
        <v>-34730.881</v>
      </c>
      <c r="J2532" s="849">
        <v>65903</v>
      </c>
      <c r="K2532" s="849">
        <v>19.69</v>
      </c>
      <c r="L2532" s="848" t="s">
        <v>9730</v>
      </c>
      <c r="M2532" s="849">
        <v>0</v>
      </c>
      <c r="N2532" s="849">
        <v>65903</v>
      </c>
      <c r="O2532" s="849">
        <v>20.217</v>
      </c>
      <c r="P2532" s="849">
        <v>-34730.881</v>
      </c>
      <c r="Q2532" s="846"/>
      <c r="R2532" s="846" t="s">
        <v>9952</v>
      </c>
      <c r="S2532" s="849">
        <v>0</v>
      </c>
      <c r="T2532" s="849">
        <v>19.93</v>
      </c>
      <c r="U2532" s="849">
        <v>20.13</v>
      </c>
      <c r="V2532" s="849">
        <v>0</v>
      </c>
      <c r="W2532" s="849">
        <v>34730.881</v>
      </c>
      <c r="X2532" s="849">
        <v>0</v>
      </c>
      <c r="Y2532" s="849">
        <v>-34730.881</v>
      </c>
      <c r="Z2532" s="850">
        <v>-0.026765</v>
      </c>
    </row>
    <row r="2533" s="823" customFormat="1" ht="31.05" hidden="1" customHeight="1" outlineLevel="1" spans="1:26">
      <c r="A2533" s="846" t="s">
        <v>2702</v>
      </c>
      <c r="B2533" s="846" t="s">
        <v>9950</v>
      </c>
      <c r="C2533" s="846" t="s">
        <v>11128</v>
      </c>
      <c r="D2533" s="846" t="s">
        <v>9212</v>
      </c>
      <c r="E2533" s="847" t="s">
        <v>9445</v>
      </c>
      <c r="F2533" s="848" t="s">
        <v>9680</v>
      </c>
      <c r="G2533" s="846" t="s">
        <v>9497</v>
      </c>
      <c r="H2533" s="846" t="s">
        <v>6389</v>
      </c>
      <c r="I2533" s="849">
        <v>10499.87</v>
      </c>
      <c r="J2533" s="849">
        <v>271798</v>
      </c>
      <c r="K2533" s="849">
        <v>19.85</v>
      </c>
      <c r="L2533" s="848" t="s">
        <v>9505</v>
      </c>
      <c r="M2533" s="849">
        <v>28610</v>
      </c>
      <c r="N2533" s="849">
        <v>0</v>
      </c>
      <c r="O2533" s="849">
        <v>20.217</v>
      </c>
      <c r="P2533" s="849">
        <v>10499.87</v>
      </c>
      <c r="Q2533" s="846"/>
      <c r="R2533" s="846" t="s">
        <v>9952</v>
      </c>
      <c r="S2533" s="849">
        <v>25318.58</v>
      </c>
      <c r="T2533" s="849">
        <v>19.785</v>
      </c>
      <c r="U2533" s="849">
        <v>20.13</v>
      </c>
      <c r="V2533" s="849">
        <v>8734.911504</v>
      </c>
      <c r="W2533" s="849">
        <v>-1764.958496</v>
      </c>
      <c r="X2533" s="849">
        <v>0</v>
      </c>
      <c r="Y2533" s="849">
        <v>10499.87</v>
      </c>
      <c r="Z2533" s="850">
        <v>0.018489</v>
      </c>
    </row>
    <row r="2534" s="823" customFormat="1" ht="31.05" hidden="1" customHeight="1" outlineLevel="1" spans="1:26">
      <c r="A2534" s="846" t="s">
        <v>2702</v>
      </c>
      <c r="B2534" s="846" t="s">
        <v>9950</v>
      </c>
      <c r="C2534" s="846" t="s">
        <v>11129</v>
      </c>
      <c r="D2534" s="846" t="s">
        <v>9212</v>
      </c>
      <c r="E2534" s="847" t="s">
        <v>9445</v>
      </c>
      <c r="F2534" s="848" t="s">
        <v>8187</v>
      </c>
      <c r="G2534" s="846" t="s">
        <v>9497</v>
      </c>
      <c r="H2534" s="846" t="s">
        <v>6389</v>
      </c>
      <c r="I2534" s="849">
        <v>33862.53</v>
      </c>
      <c r="J2534" s="849">
        <v>200236</v>
      </c>
      <c r="K2534" s="849">
        <v>19.71</v>
      </c>
      <c r="L2534" s="848" t="s">
        <v>9505</v>
      </c>
      <c r="M2534" s="849">
        <v>66790</v>
      </c>
      <c r="N2534" s="849">
        <v>0</v>
      </c>
      <c r="O2534" s="849">
        <v>20.217</v>
      </c>
      <c r="P2534" s="849">
        <v>33862.53</v>
      </c>
      <c r="Q2534" s="846"/>
      <c r="R2534" s="846" t="s">
        <v>9952</v>
      </c>
      <c r="S2534" s="849">
        <v>59106.19</v>
      </c>
      <c r="T2534" s="849">
        <v>19.51</v>
      </c>
      <c r="U2534" s="849">
        <v>20.13</v>
      </c>
      <c r="V2534" s="849">
        <v>36645.840708</v>
      </c>
      <c r="W2534" s="849">
        <v>2783.310708</v>
      </c>
      <c r="X2534" s="849">
        <v>0</v>
      </c>
      <c r="Y2534" s="849">
        <v>33862.53</v>
      </c>
      <c r="Z2534" s="850">
        <v>0.025723</v>
      </c>
    </row>
    <row r="2535" s="823" customFormat="1" ht="31.05" hidden="1" customHeight="1" outlineLevel="1" spans="1:26">
      <c r="A2535" s="846" t="s">
        <v>2702</v>
      </c>
      <c r="B2535" s="846" t="s">
        <v>9950</v>
      </c>
      <c r="C2535" s="846" t="s">
        <v>11130</v>
      </c>
      <c r="D2535" s="846" t="s">
        <v>9212</v>
      </c>
      <c r="E2535" s="847" t="s">
        <v>9445</v>
      </c>
      <c r="F2535" s="848" t="s">
        <v>9643</v>
      </c>
      <c r="G2535" s="846" t="s">
        <v>9497</v>
      </c>
      <c r="H2535" s="846" t="s">
        <v>6389</v>
      </c>
      <c r="I2535" s="849">
        <v>21741.903</v>
      </c>
      <c r="J2535" s="849">
        <v>450000</v>
      </c>
      <c r="K2535" s="849">
        <v>19.89</v>
      </c>
      <c r="L2535" s="848" t="s">
        <v>9505</v>
      </c>
      <c r="M2535" s="849">
        <v>66489</v>
      </c>
      <c r="N2535" s="849">
        <v>0</v>
      </c>
      <c r="O2535" s="849">
        <v>20.217</v>
      </c>
      <c r="P2535" s="849">
        <v>21741.903</v>
      </c>
      <c r="Q2535" s="846"/>
      <c r="R2535" s="846" t="s">
        <v>9952</v>
      </c>
      <c r="S2535" s="849">
        <v>58839.82</v>
      </c>
      <c r="T2535" s="849">
        <v>20.005</v>
      </c>
      <c r="U2535" s="849">
        <v>20.13</v>
      </c>
      <c r="V2535" s="849">
        <v>7354.977876</v>
      </c>
      <c r="W2535" s="849">
        <v>-14386.925124</v>
      </c>
      <c r="X2535" s="849">
        <v>0</v>
      </c>
      <c r="Y2535" s="849">
        <v>21741.903</v>
      </c>
      <c r="Z2535" s="850">
        <v>0.01644</v>
      </c>
    </row>
    <row r="2536" s="823" customFormat="1" ht="31.05" hidden="1" customHeight="1" outlineLevel="1" spans="1:26">
      <c r="A2536" s="846" t="s">
        <v>2702</v>
      </c>
      <c r="B2536" s="846" t="s">
        <v>9950</v>
      </c>
      <c r="C2536" s="846" t="s">
        <v>11131</v>
      </c>
      <c r="D2536" s="846" t="s">
        <v>9190</v>
      </c>
      <c r="E2536" s="847" t="s">
        <v>9445</v>
      </c>
      <c r="F2536" s="848" t="s">
        <v>8004</v>
      </c>
      <c r="G2536" s="846" t="s">
        <v>9497</v>
      </c>
      <c r="H2536" s="846" t="s">
        <v>6389</v>
      </c>
      <c r="I2536" s="849">
        <v>-4392.487</v>
      </c>
      <c r="J2536" s="849">
        <v>22759</v>
      </c>
      <c r="K2536" s="849">
        <v>20.41</v>
      </c>
      <c r="L2536" s="848" t="s">
        <v>8019</v>
      </c>
      <c r="M2536" s="849">
        <v>22759</v>
      </c>
      <c r="N2536" s="849">
        <v>0</v>
      </c>
      <c r="O2536" s="849">
        <v>20.217</v>
      </c>
      <c r="P2536" s="849">
        <v>-4392.487</v>
      </c>
      <c r="Q2536" s="846"/>
      <c r="R2536" s="846" t="s">
        <v>9952</v>
      </c>
      <c r="S2536" s="849">
        <v>20140.71</v>
      </c>
      <c r="T2536" s="849">
        <v>20.13</v>
      </c>
      <c r="U2536" s="849">
        <v>20.13</v>
      </c>
      <c r="V2536" s="849">
        <v>0</v>
      </c>
      <c r="W2536" s="849">
        <v>4392.487</v>
      </c>
      <c r="X2536" s="849">
        <v>0</v>
      </c>
      <c r="Y2536" s="849">
        <v>-4392.487</v>
      </c>
      <c r="Z2536" s="850">
        <v>-0.009456</v>
      </c>
    </row>
    <row r="2537" s="823" customFormat="1" ht="31.05" hidden="1" customHeight="1" outlineLevel="1" spans="1:26">
      <c r="A2537" s="846" t="s">
        <v>2702</v>
      </c>
      <c r="B2537" s="846" t="s">
        <v>9950</v>
      </c>
      <c r="C2537" s="846" t="s">
        <v>11132</v>
      </c>
      <c r="D2537" s="846" t="s">
        <v>9190</v>
      </c>
      <c r="E2537" s="847" t="s">
        <v>9445</v>
      </c>
      <c r="F2537" s="848" t="s">
        <v>8004</v>
      </c>
      <c r="G2537" s="846" t="s">
        <v>9497</v>
      </c>
      <c r="H2537" s="846" t="s">
        <v>6389</v>
      </c>
      <c r="I2537" s="849">
        <v>-14989.924</v>
      </c>
      <c r="J2537" s="849">
        <v>77668</v>
      </c>
      <c r="K2537" s="849">
        <v>20.41</v>
      </c>
      <c r="L2537" s="848" t="s">
        <v>8019</v>
      </c>
      <c r="M2537" s="849">
        <v>77668</v>
      </c>
      <c r="N2537" s="849">
        <v>0</v>
      </c>
      <c r="O2537" s="849">
        <v>20.217</v>
      </c>
      <c r="P2537" s="849">
        <v>-14989.924</v>
      </c>
      <c r="Q2537" s="846"/>
      <c r="R2537" s="846" t="s">
        <v>9952</v>
      </c>
      <c r="S2537" s="849">
        <v>68732.74</v>
      </c>
      <c r="T2537" s="849">
        <v>20.13</v>
      </c>
      <c r="U2537" s="849">
        <v>20.13</v>
      </c>
      <c r="V2537" s="849">
        <v>0</v>
      </c>
      <c r="W2537" s="849">
        <v>14989.924</v>
      </c>
      <c r="X2537" s="849">
        <v>0</v>
      </c>
      <c r="Y2537" s="849">
        <v>-14989.924</v>
      </c>
      <c r="Z2537" s="850">
        <v>-0.009456</v>
      </c>
    </row>
    <row r="2538" s="823" customFormat="1" ht="31.05" hidden="1" customHeight="1" outlineLevel="1" spans="1:26">
      <c r="A2538" s="846" t="s">
        <v>2702</v>
      </c>
      <c r="B2538" s="846" t="s">
        <v>7526</v>
      </c>
      <c r="C2538" s="846" t="s">
        <v>11133</v>
      </c>
      <c r="D2538" s="846" t="s">
        <v>9201</v>
      </c>
      <c r="E2538" s="847" t="s">
        <v>9495</v>
      </c>
      <c r="F2538" s="848" t="s">
        <v>8019</v>
      </c>
      <c r="G2538" s="846" t="s">
        <v>9497</v>
      </c>
      <c r="H2538" s="846" t="s">
        <v>6389</v>
      </c>
      <c r="I2538" s="849">
        <v>-3303.925</v>
      </c>
      <c r="J2538" s="849">
        <v>132157</v>
      </c>
      <c r="K2538" s="849">
        <v>20.58</v>
      </c>
      <c r="L2538" s="848" t="s">
        <v>8019</v>
      </c>
      <c r="M2538" s="849">
        <v>132157</v>
      </c>
      <c r="N2538" s="849">
        <v>0</v>
      </c>
      <c r="O2538" s="849">
        <v>20.555</v>
      </c>
      <c r="P2538" s="849">
        <v>-3303.925</v>
      </c>
      <c r="Q2538" s="846"/>
      <c r="R2538" s="846" t="s">
        <v>9952</v>
      </c>
      <c r="S2538" s="849">
        <v>116953.1</v>
      </c>
      <c r="T2538" s="849"/>
      <c r="U2538" s="849">
        <v>20.13</v>
      </c>
      <c r="V2538" s="849"/>
      <c r="W2538" s="849"/>
      <c r="X2538" s="849">
        <v>0</v>
      </c>
      <c r="Y2538" s="849">
        <v>-3303.925</v>
      </c>
      <c r="Z2538" s="850">
        <v>-0.001215</v>
      </c>
    </row>
    <row r="2539" s="823" customFormat="1" ht="31.05" hidden="1" customHeight="1" outlineLevel="1" spans="1:26">
      <c r="A2539" s="846" t="s">
        <v>2702</v>
      </c>
      <c r="B2539" s="846" t="s">
        <v>2707</v>
      </c>
      <c r="C2539" s="846" t="s">
        <v>2705</v>
      </c>
      <c r="D2539" s="846" t="s">
        <v>2706</v>
      </c>
      <c r="E2539" s="847" t="s">
        <v>9495</v>
      </c>
      <c r="F2539" s="848" t="s">
        <v>9543</v>
      </c>
      <c r="G2539" s="846" t="s">
        <v>9497</v>
      </c>
      <c r="H2539" s="846" t="s">
        <v>6389</v>
      </c>
      <c r="I2539" s="849">
        <v>-240000</v>
      </c>
      <c r="J2539" s="849">
        <v>1000000</v>
      </c>
      <c r="K2539" s="849">
        <v>17.015</v>
      </c>
      <c r="L2539" s="848" t="s">
        <v>8241</v>
      </c>
      <c r="M2539" s="849">
        <v>1000000</v>
      </c>
      <c r="N2539" s="849">
        <v>0</v>
      </c>
      <c r="O2539" s="849">
        <v>16.775</v>
      </c>
      <c r="P2539" s="849">
        <v>-240000</v>
      </c>
      <c r="Q2539" s="846"/>
      <c r="R2539" s="846" t="s">
        <v>9947</v>
      </c>
      <c r="S2539" s="849">
        <v>884955.75</v>
      </c>
      <c r="T2539" s="849">
        <v>17.36</v>
      </c>
      <c r="U2539" s="849">
        <v>16.87</v>
      </c>
      <c r="V2539" s="849">
        <v>-433628.318584</v>
      </c>
      <c r="W2539" s="849">
        <v>-193628.318584</v>
      </c>
      <c r="X2539" s="849">
        <v>0</v>
      </c>
      <c r="Y2539" s="849">
        <v>-240000</v>
      </c>
      <c r="Z2539" s="850">
        <v>-0.014105</v>
      </c>
    </row>
    <row r="2540" s="823" customFormat="1" ht="31.05" hidden="1" customHeight="1" outlineLevel="1" spans="1:26">
      <c r="A2540" s="846" t="s">
        <v>2702</v>
      </c>
      <c r="B2540" s="846" t="s">
        <v>11134</v>
      </c>
      <c r="C2540" s="846" t="s">
        <v>11135</v>
      </c>
      <c r="D2540" s="846" t="s">
        <v>9215</v>
      </c>
      <c r="E2540" s="847" t="s">
        <v>9445</v>
      </c>
      <c r="F2540" s="848" t="s">
        <v>9676</v>
      </c>
      <c r="G2540" s="846" t="s">
        <v>9497</v>
      </c>
      <c r="H2540" s="846" t="s">
        <v>6389</v>
      </c>
      <c r="I2540" s="849">
        <v>-920852.3</v>
      </c>
      <c r="J2540" s="849">
        <v>100000</v>
      </c>
      <c r="K2540" s="849">
        <v>78</v>
      </c>
      <c r="L2540" s="848" t="s">
        <v>9535</v>
      </c>
      <c r="M2540" s="849">
        <v>100000</v>
      </c>
      <c r="N2540" s="849">
        <v>0</v>
      </c>
      <c r="O2540" s="849">
        <v>68.791477</v>
      </c>
      <c r="P2540" s="849">
        <v>-920852.3</v>
      </c>
      <c r="Q2540" s="846"/>
      <c r="R2540" s="846" t="s">
        <v>9934</v>
      </c>
      <c r="S2540" s="849">
        <v>88495.58</v>
      </c>
      <c r="T2540" s="849">
        <v>77.79</v>
      </c>
      <c r="U2540" s="849">
        <v>78.14</v>
      </c>
      <c r="V2540" s="849">
        <v>30973.451327</v>
      </c>
      <c r="W2540" s="849">
        <v>951825.751327</v>
      </c>
      <c r="X2540" s="849">
        <v>0</v>
      </c>
      <c r="Y2540" s="849">
        <v>-920852.3</v>
      </c>
      <c r="Z2540" s="850">
        <v>-0.118058</v>
      </c>
    </row>
    <row r="2541" s="823" customFormat="1" ht="25.35" customHeight="1" collapsed="1" spans="1:26">
      <c r="A2541" s="829" t="s">
        <v>2931</v>
      </c>
      <c r="B2541" s="829"/>
      <c r="C2541" s="829"/>
      <c r="D2541" s="829"/>
      <c r="E2541" s="829"/>
      <c r="F2541" s="829"/>
      <c r="G2541" s="829"/>
      <c r="H2541" s="829"/>
      <c r="I2541" s="838">
        <v>43910736.34</v>
      </c>
      <c r="J2541" s="839">
        <v>336280990.67</v>
      </c>
      <c r="K2541" s="840"/>
      <c r="L2541" s="840"/>
      <c r="M2541" s="839">
        <v>215835535.8</v>
      </c>
      <c r="N2541" s="839">
        <v>282.77</v>
      </c>
      <c r="O2541" s="840"/>
      <c r="P2541" s="839">
        <v>43910736.34</v>
      </c>
      <c r="Q2541" s="840"/>
      <c r="R2541" s="844"/>
      <c r="S2541" s="844"/>
      <c r="T2541" s="844"/>
      <c r="U2541" s="844"/>
      <c r="V2541" s="844"/>
      <c r="W2541" s="845"/>
      <c r="X2541" s="845"/>
      <c r="Y2541" s="845"/>
      <c r="Z2541" s="845"/>
    </row>
    <row r="2542" s="823" customFormat="1" ht="31.05" hidden="1" customHeight="1" outlineLevel="1" spans="1:26">
      <c r="A2542" s="846" t="s">
        <v>2931</v>
      </c>
      <c r="B2542" s="846" t="s">
        <v>10299</v>
      </c>
      <c r="C2542" s="846" t="s">
        <v>11136</v>
      </c>
      <c r="D2542" s="846" t="s">
        <v>9349</v>
      </c>
      <c r="E2542" s="847" t="s">
        <v>9495</v>
      </c>
      <c r="F2542" s="848" t="s">
        <v>8015</v>
      </c>
      <c r="G2542" s="846" t="s">
        <v>10301</v>
      </c>
      <c r="H2542" s="846" t="s">
        <v>7459</v>
      </c>
      <c r="I2542" s="849">
        <v>8907175.68</v>
      </c>
      <c r="J2542" s="849">
        <v>301340000</v>
      </c>
      <c r="K2542" s="849">
        <v>0.63</v>
      </c>
      <c r="L2542" s="848" t="s">
        <v>9681</v>
      </c>
      <c r="M2542" s="849">
        <v>185566160</v>
      </c>
      <c r="N2542" s="849">
        <v>0</v>
      </c>
      <c r="O2542" s="849">
        <v>0.68</v>
      </c>
      <c r="P2542" s="849">
        <v>8907175.68</v>
      </c>
      <c r="Q2542" s="846" t="s">
        <v>6337</v>
      </c>
      <c r="R2542" s="846"/>
      <c r="S2542" s="849"/>
      <c r="T2542" s="849"/>
      <c r="U2542" s="849"/>
      <c r="V2542" s="849"/>
      <c r="W2542" s="849"/>
      <c r="X2542" s="849">
        <v>0</v>
      </c>
      <c r="Y2542" s="849">
        <v>8907175.68</v>
      </c>
      <c r="Z2542" s="850">
        <v>0.0759</v>
      </c>
    </row>
    <row r="2543" s="823" customFormat="1" ht="31.05" hidden="1" customHeight="1" outlineLevel="1" spans="1:26">
      <c r="A2543" s="846" t="s">
        <v>2931</v>
      </c>
      <c r="B2543" s="846" t="s">
        <v>10328</v>
      </c>
      <c r="C2543" s="846" t="s">
        <v>11137</v>
      </c>
      <c r="D2543" s="846" t="s">
        <v>9357</v>
      </c>
      <c r="E2543" s="847" t="s">
        <v>9495</v>
      </c>
      <c r="F2543" s="848" t="s">
        <v>9559</v>
      </c>
      <c r="G2543" s="846" t="s">
        <v>10305</v>
      </c>
      <c r="H2543" s="846" t="s">
        <v>6361</v>
      </c>
      <c r="I2543" s="849">
        <v>-505204</v>
      </c>
      <c r="J2543" s="849">
        <v>1400</v>
      </c>
      <c r="K2543" s="849">
        <v>2910.86</v>
      </c>
      <c r="L2543" s="848" t="s">
        <v>10326</v>
      </c>
      <c r="M2543" s="849">
        <v>1400</v>
      </c>
      <c r="N2543" s="849">
        <v>0</v>
      </c>
      <c r="O2543" s="849">
        <v>2550</v>
      </c>
      <c r="P2543" s="849">
        <v>-505204</v>
      </c>
      <c r="Q2543" s="846" t="s">
        <v>6337</v>
      </c>
      <c r="R2543" s="846"/>
      <c r="S2543" s="849"/>
      <c r="T2543" s="849"/>
      <c r="U2543" s="849"/>
      <c r="V2543" s="849"/>
      <c r="W2543" s="849"/>
      <c r="X2543" s="849">
        <v>815040.8</v>
      </c>
      <c r="Y2543" s="849">
        <v>309836.8</v>
      </c>
      <c r="Z2543" s="850">
        <v>0.076</v>
      </c>
    </row>
    <row r="2544" s="823" customFormat="1" ht="31.05" hidden="1" customHeight="1" outlineLevel="1" spans="1:26">
      <c r="A2544" s="846" t="s">
        <v>2931</v>
      </c>
      <c r="B2544" s="846" t="s">
        <v>10303</v>
      </c>
      <c r="C2544" s="846" t="s">
        <v>11138</v>
      </c>
      <c r="D2544" s="846" t="s">
        <v>2943</v>
      </c>
      <c r="E2544" s="847" t="s">
        <v>9495</v>
      </c>
      <c r="F2544" s="848" t="s">
        <v>10118</v>
      </c>
      <c r="G2544" s="846" t="s">
        <v>10305</v>
      </c>
      <c r="H2544" s="846" t="s">
        <v>6361</v>
      </c>
      <c r="I2544" s="849">
        <v>-7647510.42</v>
      </c>
      <c r="J2544" s="849">
        <v>5000</v>
      </c>
      <c r="K2544" s="849">
        <v>6255.49</v>
      </c>
      <c r="L2544" s="848" t="s">
        <v>9536</v>
      </c>
      <c r="M2544" s="849">
        <v>5000</v>
      </c>
      <c r="N2544" s="849">
        <v>0</v>
      </c>
      <c r="O2544" s="849">
        <v>4725.99</v>
      </c>
      <c r="P2544" s="849">
        <v>-7647510.42</v>
      </c>
      <c r="Q2544" s="846" t="s">
        <v>6337</v>
      </c>
      <c r="R2544" s="846"/>
      <c r="S2544" s="849"/>
      <c r="T2544" s="849"/>
      <c r="U2544" s="849"/>
      <c r="V2544" s="849"/>
      <c r="W2544" s="849"/>
      <c r="X2544" s="849">
        <v>0</v>
      </c>
      <c r="Y2544" s="849">
        <v>-7647510.42</v>
      </c>
      <c r="Z2544" s="850">
        <v>-0.2445</v>
      </c>
    </row>
    <row r="2545" s="823" customFormat="1" ht="31.05" hidden="1" customHeight="1" outlineLevel="1" spans="1:26">
      <c r="A2545" s="846" t="s">
        <v>2931</v>
      </c>
      <c r="B2545" s="846" t="s">
        <v>10328</v>
      </c>
      <c r="C2545" s="846" t="s">
        <v>11139</v>
      </c>
      <c r="D2545" s="846" t="s">
        <v>9362</v>
      </c>
      <c r="E2545" s="847" t="s">
        <v>9495</v>
      </c>
      <c r="F2545" s="848" t="s">
        <v>9575</v>
      </c>
      <c r="G2545" s="846" t="s">
        <v>10305</v>
      </c>
      <c r="H2545" s="846" t="s">
        <v>6361</v>
      </c>
      <c r="I2545" s="849">
        <v>-1649548.53</v>
      </c>
      <c r="J2545" s="849">
        <v>7000</v>
      </c>
      <c r="K2545" s="849">
        <v>1463.97</v>
      </c>
      <c r="L2545" s="848" t="s">
        <v>9787</v>
      </c>
      <c r="M2545" s="849">
        <v>6249</v>
      </c>
      <c r="N2545" s="849">
        <v>0</v>
      </c>
      <c r="O2545" s="849">
        <v>1200</v>
      </c>
      <c r="P2545" s="849">
        <v>-1649548.53</v>
      </c>
      <c r="Q2545" s="846" t="s">
        <v>6337</v>
      </c>
      <c r="R2545" s="846"/>
      <c r="S2545" s="849"/>
      <c r="T2545" s="849"/>
      <c r="U2545" s="849"/>
      <c r="V2545" s="849"/>
      <c r="W2545" s="849"/>
      <c r="X2545" s="849">
        <v>1530767.3</v>
      </c>
      <c r="Y2545" s="849">
        <v>-118781.23</v>
      </c>
      <c r="Z2545" s="850">
        <v>-0.013</v>
      </c>
    </row>
    <row r="2546" s="823" customFormat="1" ht="31.05" hidden="1" customHeight="1" outlineLevel="1" spans="1:26">
      <c r="A2546" s="846" t="s">
        <v>2931</v>
      </c>
      <c r="B2546" s="846" t="s">
        <v>11140</v>
      </c>
      <c r="C2546" s="846" t="s">
        <v>11141</v>
      </c>
      <c r="D2546" s="846" t="s">
        <v>9364</v>
      </c>
      <c r="E2546" s="847" t="s">
        <v>9495</v>
      </c>
      <c r="F2546" s="848" t="s">
        <v>9550</v>
      </c>
      <c r="G2546" s="846" t="s">
        <v>10305</v>
      </c>
      <c r="H2546" s="846" t="s">
        <v>6361</v>
      </c>
      <c r="I2546" s="849">
        <v>1200000</v>
      </c>
      <c r="J2546" s="849">
        <v>30000</v>
      </c>
      <c r="K2546" s="849">
        <v>800</v>
      </c>
      <c r="L2546" s="848" t="s">
        <v>9915</v>
      </c>
      <c r="M2546" s="849">
        <v>30000</v>
      </c>
      <c r="N2546" s="849">
        <v>0</v>
      </c>
      <c r="O2546" s="849">
        <v>840</v>
      </c>
      <c r="P2546" s="849">
        <v>1200000</v>
      </c>
      <c r="Q2546" s="846" t="s">
        <v>6337</v>
      </c>
      <c r="R2546" s="846"/>
      <c r="S2546" s="849"/>
      <c r="T2546" s="849"/>
      <c r="U2546" s="849"/>
      <c r="V2546" s="849"/>
      <c r="W2546" s="849"/>
      <c r="X2546" s="849">
        <v>0</v>
      </c>
      <c r="Y2546" s="849">
        <v>1200000</v>
      </c>
      <c r="Z2546" s="850">
        <v>0.05</v>
      </c>
    </row>
    <row r="2547" s="823" customFormat="1" ht="31.05" hidden="1" customHeight="1" outlineLevel="1" spans="1:26">
      <c r="A2547" s="846" t="s">
        <v>2931</v>
      </c>
      <c r="B2547" s="846" t="s">
        <v>10308</v>
      </c>
      <c r="C2547" s="846" t="s">
        <v>11142</v>
      </c>
      <c r="D2547" s="846" t="s">
        <v>9351</v>
      </c>
      <c r="E2547" s="847" t="s">
        <v>9495</v>
      </c>
      <c r="F2547" s="848" t="s">
        <v>9526</v>
      </c>
      <c r="G2547" s="846" t="s">
        <v>10848</v>
      </c>
      <c r="H2547" s="846" t="s">
        <v>6389</v>
      </c>
      <c r="I2547" s="849">
        <v>2041944.48</v>
      </c>
      <c r="J2547" s="849">
        <v>21</v>
      </c>
      <c r="K2547" s="849">
        <v>117358.29</v>
      </c>
      <c r="L2547" s="848" t="s">
        <v>8241</v>
      </c>
      <c r="M2547" s="849">
        <v>21</v>
      </c>
      <c r="N2547" s="849">
        <v>0</v>
      </c>
      <c r="O2547" s="849">
        <v>214593.74</v>
      </c>
      <c r="P2547" s="849">
        <v>2041944.48</v>
      </c>
      <c r="Q2547" s="846" t="s">
        <v>6337</v>
      </c>
      <c r="R2547" s="846"/>
      <c r="S2547" s="849"/>
      <c r="T2547" s="849"/>
      <c r="U2547" s="849"/>
      <c r="V2547" s="849"/>
      <c r="W2547" s="849"/>
      <c r="X2547" s="849">
        <v>0</v>
      </c>
      <c r="Y2547" s="849">
        <v>2041944.48</v>
      </c>
      <c r="Z2547" s="850">
        <v>0.8285</v>
      </c>
    </row>
    <row r="2548" s="823" customFormat="1" ht="31.05" hidden="1" customHeight="1" outlineLevel="1" spans="1:26">
      <c r="A2548" s="846" t="s">
        <v>2931</v>
      </c>
      <c r="B2548" s="846" t="s">
        <v>10328</v>
      </c>
      <c r="C2548" s="846" t="s">
        <v>11143</v>
      </c>
      <c r="D2548" s="846" t="s">
        <v>9357</v>
      </c>
      <c r="E2548" s="847" t="s">
        <v>9495</v>
      </c>
      <c r="F2548" s="848" t="s">
        <v>9526</v>
      </c>
      <c r="G2548" s="846" t="s">
        <v>10305</v>
      </c>
      <c r="H2548" s="846" t="s">
        <v>6361</v>
      </c>
      <c r="I2548" s="849">
        <v>291510.38</v>
      </c>
      <c r="J2548" s="849">
        <v>2000</v>
      </c>
      <c r="K2548" s="849">
        <v>2336.58</v>
      </c>
      <c r="L2548" s="848" t="s">
        <v>10083</v>
      </c>
      <c r="M2548" s="849">
        <v>1365.9</v>
      </c>
      <c r="N2548" s="849">
        <v>0</v>
      </c>
      <c r="O2548" s="849">
        <v>2550</v>
      </c>
      <c r="P2548" s="849">
        <v>291510.38</v>
      </c>
      <c r="Q2548" s="846" t="s">
        <v>6337</v>
      </c>
      <c r="R2548" s="846"/>
      <c r="S2548" s="849"/>
      <c r="T2548" s="849"/>
      <c r="U2548" s="849"/>
      <c r="V2548" s="849"/>
      <c r="W2548" s="849"/>
      <c r="X2548" s="849">
        <v>1001499.11</v>
      </c>
      <c r="Y2548" s="849">
        <v>1293009.49</v>
      </c>
      <c r="Z2548" s="850">
        <v>0.4051</v>
      </c>
    </row>
    <row r="2549" s="823" customFormat="1" ht="31.05" hidden="1" customHeight="1" outlineLevel="1" spans="1:26">
      <c r="A2549" s="846" t="s">
        <v>2931</v>
      </c>
      <c r="B2549" s="846" t="s">
        <v>11144</v>
      </c>
      <c r="C2549" s="846" t="s">
        <v>11145</v>
      </c>
      <c r="D2549" s="846" t="s">
        <v>9365</v>
      </c>
      <c r="E2549" s="847" t="s">
        <v>9495</v>
      </c>
      <c r="F2549" s="848" t="s">
        <v>9539</v>
      </c>
      <c r="G2549" s="846" t="s">
        <v>11146</v>
      </c>
      <c r="H2549" s="846" t="s">
        <v>7176</v>
      </c>
      <c r="I2549" s="849">
        <v>2553467.22</v>
      </c>
      <c r="J2549" s="849">
        <v>2200000</v>
      </c>
      <c r="K2549" s="849">
        <v>9.63</v>
      </c>
      <c r="L2549" s="848" t="s">
        <v>11147</v>
      </c>
      <c r="M2549" s="849">
        <v>1426518</v>
      </c>
      <c r="N2549" s="849">
        <v>0</v>
      </c>
      <c r="O2549" s="849">
        <v>11.42</v>
      </c>
      <c r="P2549" s="849">
        <v>2553467.22</v>
      </c>
      <c r="Q2549" s="846" t="s">
        <v>6337</v>
      </c>
      <c r="R2549" s="846"/>
      <c r="S2549" s="849"/>
      <c r="T2549" s="849"/>
      <c r="U2549" s="849"/>
      <c r="V2549" s="849"/>
      <c r="W2549" s="849"/>
      <c r="X2549" s="849">
        <v>3177900</v>
      </c>
      <c r="Y2549" s="849">
        <v>5731367.22</v>
      </c>
      <c r="Z2549" s="850">
        <v>0.4172</v>
      </c>
    </row>
    <row r="2550" s="823" customFormat="1" ht="31.05" hidden="1" customHeight="1" outlineLevel="1" spans="1:26">
      <c r="A2550" s="846" t="s">
        <v>2931</v>
      </c>
      <c r="B2550" s="846" t="s">
        <v>10310</v>
      </c>
      <c r="C2550" s="846" t="s">
        <v>11148</v>
      </c>
      <c r="D2550" s="846" t="s">
        <v>9364</v>
      </c>
      <c r="E2550" s="847" t="s">
        <v>9495</v>
      </c>
      <c r="F2550" s="848" t="s">
        <v>9564</v>
      </c>
      <c r="G2550" s="846" t="s">
        <v>10305</v>
      </c>
      <c r="H2550" s="846" t="s">
        <v>6361</v>
      </c>
      <c r="I2550" s="849">
        <v>4425000</v>
      </c>
      <c r="J2550" s="849">
        <v>15000</v>
      </c>
      <c r="K2550" s="849">
        <v>2280</v>
      </c>
      <c r="L2550" s="848" t="s">
        <v>8004</v>
      </c>
      <c r="M2550" s="849">
        <v>15000</v>
      </c>
      <c r="N2550" s="849">
        <v>0</v>
      </c>
      <c r="O2550" s="849">
        <v>2575</v>
      </c>
      <c r="P2550" s="849">
        <v>4425000</v>
      </c>
      <c r="Q2550" s="846" t="s">
        <v>6337</v>
      </c>
      <c r="R2550" s="846"/>
      <c r="S2550" s="849"/>
      <c r="T2550" s="849"/>
      <c r="U2550" s="849"/>
      <c r="V2550" s="849"/>
      <c r="W2550" s="849"/>
      <c r="X2550" s="849">
        <v>0</v>
      </c>
      <c r="Y2550" s="849">
        <v>4425000</v>
      </c>
      <c r="Z2550" s="850">
        <v>0.1294</v>
      </c>
    </row>
    <row r="2551" s="823" customFormat="1" ht="31.05" hidden="1" customHeight="1" outlineLevel="1" spans="1:26">
      <c r="A2551" s="846" t="s">
        <v>2931</v>
      </c>
      <c r="B2551" s="846" t="s">
        <v>10310</v>
      </c>
      <c r="C2551" s="846" t="s">
        <v>11149</v>
      </c>
      <c r="D2551" s="846" t="s">
        <v>9363</v>
      </c>
      <c r="E2551" s="847" t="s">
        <v>9495</v>
      </c>
      <c r="F2551" s="848" t="s">
        <v>9564</v>
      </c>
      <c r="G2551" s="846" t="s">
        <v>10305</v>
      </c>
      <c r="H2551" s="846" t="s">
        <v>6361</v>
      </c>
      <c r="I2551" s="849">
        <v>4425000</v>
      </c>
      <c r="J2551" s="849">
        <v>15000</v>
      </c>
      <c r="K2551" s="849">
        <v>2280</v>
      </c>
      <c r="L2551" s="848" t="s">
        <v>8004</v>
      </c>
      <c r="M2551" s="849">
        <v>15000</v>
      </c>
      <c r="N2551" s="849">
        <v>0</v>
      </c>
      <c r="O2551" s="849">
        <v>2575</v>
      </c>
      <c r="P2551" s="849">
        <v>4425000</v>
      </c>
      <c r="Q2551" s="846" t="s">
        <v>6337</v>
      </c>
      <c r="R2551" s="846"/>
      <c r="S2551" s="849"/>
      <c r="T2551" s="849"/>
      <c r="U2551" s="849"/>
      <c r="V2551" s="849"/>
      <c r="W2551" s="849"/>
      <c r="X2551" s="849">
        <v>0</v>
      </c>
      <c r="Y2551" s="849">
        <v>4425000</v>
      </c>
      <c r="Z2551" s="850">
        <v>0.1294</v>
      </c>
    </row>
    <row r="2552" s="823" customFormat="1" ht="31.05" hidden="1" customHeight="1" outlineLevel="1" spans="1:26">
      <c r="A2552" s="846" t="s">
        <v>2931</v>
      </c>
      <c r="B2552" s="846" t="s">
        <v>11150</v>
      </c>
      <c r="C2552" s="846" t="s">
        <v>11151</v>
      </c>
      <c r="D2552" s="846" t="s">
        <v>9359</v>
      </c>
      <c r="E2552" s="847" t="s">
        <v>9495</v>
      </c>
      <c r="F2552" s="848" t="s">
        <v>9494</v>
      </c>
      <c r="G2552" s="846" t="s">
        <v>10305</v>
      </c>
      <c r="H2552" s="846" t="s">
        <v>6361</v>
      </c>
      <c r="I2552" s="849">
        <v>-979450</v>
      </c>
      <c r="J2552" s="849">
        <v>5000</v>
      </c>
      <c r="K2552" s="849">
        <v>1395.89</v>
      </c>
      <c r="L2552" s="848" t="s">
        <v>9737</v>
      </c>
      <c r="M2552" s="849">
        <v>5000</v>
      </c>
      <c r="N2552" s="849">
        <v>0</v>
      </c>
      <c r="O2552" s="849">
        <v>1200</v>
      </c>
      <c r="P2552" s="849">
        <v>-979450</v>
      </c>
      <c r="Q2552" s="846" t="s">
        <v>6337</v>
      </c>
      <c r="R2552" s="846"/>
      <c r="S2552" s="849"/>
      <c r="T2552" s="849"/>
      <c r="U2552" s="849"/>
      <c r="V2552" s="849"/>
      <c r="W2552" s="849"/>
      <c r="X2552" s="849">
        <v>1151609.25</v>
      </c>
      <c r="Y2552" s="849">
        <v>172159.25</v>
      </c>
      <c r="Z2552" s="850">
        <v>0.0247</v>
      </c>
    </row>
    <row r="2553" s="823" customFormat="1" ht="31.05" hidden="1" customHeight="1" outlineLevel="1" spans="1:26">
      <c r="A2553" s="846" t="s">
        <v>2931</v>
      </c>
      <c r="B2553" s="846" t="s">
        <v>10299</v>
      </c>
      <c r="C2553" s="846" t="s">
        <v>11152</v>
      </c>
      <c r="D2553" s="846" t="s">
        <v>9353</v>
      </c>
      <c r="E2553" s="847" t="s">
        <v>9495</v>
      </c>
      <c r="F2553" s="848" t="s">
        <v>9556</v>
      </c>
      <c r="G2553" s="846" t="s">
        <v>10305</v>
      </c>
      <c r="H2553" s="846" t="s">
        <v>6361</v>
      </c>
      <c r="I2553" s="849">
        <v>-50889.6</v>
      </c>
      <c r="J2553" s="849">
        <v>6963840</v>
      </c>
      <c r="K2553" s="849">
        <v>0.69</v>
      </c>
      <c r="L2553" s="848" t="s">
        <v>9527</v>
      </c>
      <c r="M2553" s="849">
        <v>5088960</v>
      </c>
      <c r="N2553" s="849">
        <v>0</v>
      </c>
      <c r="O2553" s="849">
        <v>0.68</v>
      </c>
      <c r="P2553" s="849">
        <v>-50889.6</v>
      </c>
      <c r="Q2553" s="846" t="s">
        <v>6337</v>
      </c>
      <c r="R2553" s="846"/>
      <c r="S2553" s="849"/>
      <c r="T2553" s="849"/>
      <c r="U2553" s="849"/>
      <c r="V2553" s="849"/>
      <c r="W2553" s="849"/>
      <c r="X2553" s="849">
        <v>358905.6</v>
      </c>
      <c r="Y2553" s="849">
        <v>308016</v>
      </c>
      <c r="Z2553" s="850">
        <v>0.0877</v>
      </c>
    </row>
    <row r="2554" s="823" customFormat="1" ht="31.05" hidden="1" customHeight="1" outlineLevel="1" spans="1:26">
      <c r="A2554" s="846" t="s">
        <v>2931</v>
      </c>
      <c r="B2554" s="846" t="s">
        <v>11140</v>
      </c>
      <c r="C2554" s="846" t="s">
        <v>11153</v>
      </c>
      <c r="D2554" s="846" t="s">
        <v>9360</v>
      </c>
      <c r="E2554" s="847" t="s">
        <v>9495</v>
      </c>
      <c r="F2554" s="848" t="s">
        <v>9628</v>
      </c>
      <c r="G2554" s="846" t="s">
        <v>10305</v>
      </c>
      <c r="H2554" s="846" t="s">
        <v>6361</v>
      </c>
      <c r="I2554" s="849">
        <v>-280000</v>
      </c>
      <c r="J2554" s="849">
        <v>20000</v>
      </c>
      <c r="K2554" s="849">
        <v>854</v>
      </c>
      <c r="L2554" s="848" t="s">
        <v>9532</v>
      </c>
      <c r="M2554" s="849">
        <v>20000</v>
      </c>
      <c r="N2554" s="849">
        <v>0</v>
      </c>
      <c r="O2554" s="849">
        <v>840</v>
      </c>
      <c r="P2554" s="849">
        <v>-280000</v>
      </c>
      <c r="Q2554" s="846" t="s">
        <v>6337</v>
      </c>
      <c r="R2554" s="846"/>
      <c r="S2554" s="849"/>
      <c r="T2554" s="849"/>
      <c r="U2554" s="849"/>
      <c r="V2554" s="849"/>
      <c r="W2554" s="849"/>
      <c r="X2554" s="849">
        <v>0</v>
      </c>
      <c r="Y2554" s="849">
        <v>-280000</v>
      </c>
      <c r="Z2554" s="850">
        <v>-0.0164</v>
      </c>
    </row>
    <row r="2555" s="823" customFormat="1" ht="31.05" hidden="1" customHeight="1" outlineLevel="1" spans="1:26">
      <c r="A2555" s="846" t="s">
        <v>2931</v>
      </c>
      <c r="B2555" s="846" t="s">
        <v>10312</v>
      </c>
      <c r="C2555" s="846" t="s">
        <v>11154</v>
      </c>
      <c r="D2555" s="846" t="s">
        <v>2936</v>
      </c>
      <c r="E2555" s="847" t="s">
        <v>9495</v>
      </c>
      <c r="F2555" s="848" t="s">
        <v>8071</v>
      </c>
      <c r="G2555" s="846" t="s">
        <v>10305</v>
      </c>
      <c r="H2555" s="846" t="s">
        <v>6361</v>
      </c>
      <c r="I2555" s="849">
        <v>-648000</v>
      </c>
      <c r="J2555" s="849">
        <v>90</v>
      </c>
      <c r="K2555" s="849">
        <v>70600</v>
      </c>
      <c r="L2555" s="848" t="s">
        <v>8004</v>
      </c>
      <c r="M2555" s="849">
        <v>90</v>
      </c>
      <c r="N2555" s="849">
        <v>0</v>
      </c>
      <c r="O2555" s="849">
        <v>63400</v>
      </c>
      <c r="P2555" s="849">
        <v>-648000</v>
      </c>
      <c r="Q2555" s="846" t="s">
        <v>6337</v>
      </c>
      <c r="R2555" s="846"/>
      <c r="S2555" s="849"/>
      <c r="T2555" s="849"/>
      <c r="U2555" s="849"/>
      <c r="V2555" s="849"/>
      <c r="W2555" s="849"/>
      <c r="X2555" s="849">
        <v>995400</v>
      </c>
      <c r="Y2555" s="849">
        <v>347400</v>
      </c>
      <c r="Z2555" s="850">
        <v>0.0547</v>
      </c>
    </row>
    <row r="2556" s="823" customFormat="1" ht="31.05" hidden="1" customHeight="1" outlineLevel="1" spans="1:26">
      <c r="A2556" s="846" t="s">
        <v>2931</v>
      </c>
      <c r="B2556" s="846" t="s">
        <v>11155</v>
      </c>
      <c r="C2556" s="846" t="s">
        <v>11156</v>
      </c>
      <c r="D2556" s="846" t="s">
        <v>9361</v>
      </c>
      <c r="E2556" s="847" t="s">
        <v>9495</v>
      </c>
      <c r="F2556" s="848" t="s">
        <v>8241</v>
      </c>
      <c r="G2556" s="846" t="s">
        <v>10301</v>
      </c>
      <c r="H2556" s="846" t="s">
        <v>7459</v>
      </c>
      <c r="I2556" s="849">
        <v>-184469.3</v>
      </c>
      <c r="J2556" s="849">
        <v>5930925</v>
      </c>
      <c r="K2556" s="849">
        <v>0.73</v>
      </c>
      <c r="L2556" s="848" t="s">
        <v>9596</v>
      </c>
      <c r="M2556" s="849">
        <v>3909340</v>
      </c>
      <c r="N2556" s="849">
        <v>0</v>
      </c>
      <c r="O2556" s="849">
        <v>0.68</v>
      </c>
      <c r="P2556" s="849">
        <v>-184469.3</v>
      </c>
      <c r="Q2556" s="846" t="s">
        <v>6337</v>
      </c>
      <c r="R2556" s="846"/>
      <c r="S2556" s="849"/>
      <c r="T2556" s="849"/>
      <c r="U2556" s="849"/>
      <c r="V2556" s="849"/>
      <c r="W2556" s="849"/>
      <c r="X2556" s="849">
        <v>0</v>
      </c>
      <c r="Y2556" s="849">
        <v>-184469.3</v>
      </c>
      <c r="Z2556" s="850">
        <v>-0.0649</v>
      </c>
    </row>
    <row r="2557" s="823" customFormat="1" ht="31.05" hidden="1" customHeight="1" outlineLevel="1" spans="1:26">
      <c r="A2557" s="846" t="s">
        <v>2931</v>
      </c>
      <c r="B2557" s="846" t="s">
        <v>11157</v>
      </c>
      <c r="C2557" s="846" t="s">
        <v>11158</v>
      </c>
      <c r="D2557" s="846" t="s">
        <v>9369</v>
      </c>
      <c r="E2557" s="847" t="s">
        <v>9495</v>
      </c>
      <c r="F2557" s="848" t="s">
        <v>9632</v>
      </c>
      <c r="G2557" s="846" t="s">
        <v>10305</v>
      </c>
      <c r="H2557" s="846" t="s">
        <v>6361</v>
      </c>
      <c r="I2557" s="849">
        <v>41880.3</v>
      </c>
      <c r="J2557" s="849">
        <v>110</v>
      </c>
      <c r="K2557" s="849">
        <v>137780</v>
      </c>
      <c r="L2557" s="848" t="s">
        <v>11159</v>
      </c>
      <c r="M2557" s="849">
        <v>110</v>
      </c>
      <c r="N2557" s="849">
        <v>0</v>
      </c>
      <c r="O2557" s="849">
        <v>138160.73</v>
      </c>
      <c r="P2557" s="849">
        <v>41880.3</v>
      </c>
      <c r="Q2557" s="846" t="s">
        <v>6337</v>
      </c>
      <c r="R2557" s="846"/>
      <c r="S2557" s="849"/>
      <c r="T2557" s="849"/>
      <c r="U2557" s="849"/>
      <c r="V2557" s="849"/>
      <c r="W2557" s="849"/>
      <c r="X2557" s="849">
        <v>2273370</v>
      </c>
      <c r="Y2557" s="849">
        <v>2315250.3</v>
      </c>
      <c r="Z2557" s="850">
        <v>0.1528</v>
      </c>
    </row>
    <row r="2558" s="823" customFormat="1" ht="31.05" hidden="1" customHeight="1" outlineLevel="1" spans="1:26">
      <c r="A2558" s="846" t="s">
        <v>2931</v>
      </c>
      <c r="B2558" s="846" t="s">
        <v>11140</v>
      </c>
      <c r="C2558" s="846" t="s">
        <v>11160</v>
      </c>
      <c r="D2558" s="846" t="s">
        <v>9364</v>
      </c>
      <c r="E2558" s="847" t="s">
        <v>9495</v>
      </c>
      <c r="F2558" s="848" t="s">
        <v>9636</v>
      </c>
      <c r="G2558" s="846" t="s">
        <v>10305</v>
      </c>
      <c r="H2558" s="846" t="s">
        <v>6361</v>
      </c>
      <c r="I2558" s="849">
        <v>0</v>
      </c>
      <c r="J2558" s="849">
        <v>30000</v>
      </c>
      <c r="K2558" s="849">
        <v>840</v>
      </c>
      <c r="L2558" s="848" t="s">
        <v>10338</v>
      </c>
      <c r="M2558" s="849">
        <v>30000</v>
      </c>
      <c r="N2558" s="849">
        <v>0</v>
      </c>
      <c r="O2558" s="849">
        <v>840</v>
      </c>
      <c r="P2558" s="849">
        <v>0</v>
      </c>
      <c r="Q2558" s="846" t="s">
        <v>6337</v>
      </c>
      <c r="R2558" s="846"/>
      <c r="S2558" s="849"/>
      <c r="T2558" s="849"/>
      <c r="U2558" s="849"/>
      <c r="V2558" s="849"/>
      <c r="W2558" s="849"/>
      <c r="X2558" s="849">
        <v>0</v>
      </c>
      <c r="Y2558" s="849">
        <v>0</v>
      </c>
      <c r="Z2558" s="850">
        <v>0</v>
      </c>
    </row>
    <row r="2559" s="823" customFormat="1" ht="31.05" hidden="1" customHeight="1" outlineLevel="1" spans="1:26">
      <c r="A2559" s="846" t="s">
        <v>2931</v>
      </c>
      <c r="B2559" s="846" t="s">
        <v>10328</v>
      </c>
      <c r="C2559" s="846" t="s">
        <v>11161</v>
      </c>
      <c r="D2559" s="846" t="s">
        <v>9357</v>
      </c>
      <c r="E2559" s="847" t="s">
        <v>9495</v>
      </c>
      <c r="F2559" s="848" t="s">
        <v>9636</v>
      </c>
      <c r="G2559" s="846" t="s">
        <v>10305</v>
      </c>
      <c r="H2559" s="846" t="s">
        <v>6361</v>
      </c>
      <c r="I2559" s="849">
        <v>-8070.06</v>
      </c>
      <c r="J2559" s="849">
        <v>263.9</v>
      </c>
      <c r="K2559" s="849">
        <v>1530.58</v>
      </c>
      <c r="L2559" s="848" t="s">
        <v>9894</v>
      </c>
      <c r="M2559" s="849">
        <v>263.9</v>
      </c>
      <c r="N2559" s="849">
        <v>0</v>
      </c>
      <c r="O2559" s="849">
        <v>1500</v>
      </c>
      <c r="P2559" s="849">
        <v>-8070.06</v>
      </c>
      <c r="Q2559" s="846" t="s">
        <v>6337</v>
      </c>
      <c r="R2559" s="846"/>
      <c r="S2559" s="849"/>
      <c r="T2559" s="849"/>
      <c r="U2559" s="849"/>
      <c r="V2559" s="849"/>
      <c r="W2559" s="849"/>
      <c r="X2559" s="849">
        <v>91834.8</v>
      </c>
      <c r="Y2559" s="849">
        <v>83764.74</v>
      </c>
      <c r="Z2559" s="850">
        <v>0.2074</v>
      </c>
    </row>
    <row r="2560" s="823" customFormat="1" ht="31.05" hidden="1" customHeight="1" outlineLevel="1" spans="1:26">
      <c r="A2560" s="846" t="s">
        <v>2931</v>
      </c>
      <c r="B2560" s="846" t="s">
        <v>10299</v>
      </c>
      <c r="C2560" s="846" t="s">
        <v>11162</v>
      </c>
      <c r="D2560" s="846" t="s">
        <v>9352</v>
      </c>
      <c r="E2560" s="847" t="s">
        <v>9495</v>
      </c>
      <c r="F2560" s="848" t="s">
        <v>9690</v>
      </c>
      <c r="G2560" s="846" t="s">
        <v>10301</v>
      </c>
      <c r="H2560" s="846" t="s">
        <v>7459</v>
      </c>
      <c r="I2560" s="849">
        <v>74995.2</v>
      </c>
      <c r="J2560" s="849">
        <v>4999680</v>
      </c>
      <c r="K2560" s="849">
        <v>0.67</v>
      </c>
      <c r="L2560" s="848" t="s">
        <v>9535</v>
      </c>
      <c r="M2560" s="849">
        <v>4999680</v>
      </c>
      <c r="N2560" s="849">
        <v>0</v>
      </c>
      <c r="O2560" s="849">
        <v>0.68</v>
      </c>
      <c r="P2560" s="849">
        <v>74995.2</v>
      </c>
      <c r="Q2560" s="846" t="s">
        <v>6337</v>
      </c>
      <c r="R2560" s="846"/>
      <c r="S2560" s="849"/>
      <c r="T2560" s="849"/>
      <c r="U2560" s="849"/>
      <c r="V2560" s="849"/>
      <c r="W2560" s="849"/>
      <c r="X2560" s="849">
        <v>1619102.1</v>
      </c>
      <c r="Y2560" s="849">
        <v>1694097.3</v>
      </c>
      <c r="Z2560" s="850">
        <v>0.5095</v>
      </c>
    </row>
    <row r="2561" s="823" customFormat="1" ht="31.05" hidden="1" customHeight="1" outlineLevel="1" spans="1:26">
      <c r="A2561" s="846" t="s">
        <v>2931</v>
      </c>
      <c r="B2561" s="846" t="s">
        <v>10299</v>
      </c>
      <c r="C2561" s="846" t="s">
        <v>11163</v>
      </c>
      <c r="D2561" s="846" t="s">
        <v>9358</v>
      </c>
      <c r="E2561" s="847" t="s">
        <v>9495</v>
      </c>
      <c r="F2561" s="848" t="s">
        <v>9699</v>
      </c>
      <c r="G2561" s="846" t="s">
        <v>10301</v>
      </c>
      <c r="H2561" s="846" t="s">
        <v>7459</v>
      </c>
      <c r="I2561" s="849">
        <v>-316274.4</v>
      </c>
      <c r="J2561" s="849">
        <v>5271240</v>
      </c>
      <c r="K2561" s="849">
        <v>0.74</v>
      </c>
      <c r="L2561" s="848" t="s">
        <v>10326</v>
      </c>
      <c r="M2561" s="849">
        <v>5271240</v>
      </c>
      <c r="N2561" s="849">
        <v>0</v>
      </c>
      <c r="O2561" s="849">
        <v>0.68</v>
      </c>
      <c r="P2561" s="849">
        <v>-316274.4</v>
      </c>
      <c r="Q2561" s="846" t="s">
        <v>6337</v>
      </c>
      <c r="R2561" s="846"/>
      <c r="S2561" s="849"/>
      <c r="T2561" s="849"/>
      <c r="U2561" s="849"/>
      <c r="V2561" s="849"/>
      <c r="W2561" s="849"/>
      <c r="X2561" s="849">
        <v>0</v>
      </c>
      <c r="Y2561" s="849">
        <v>-316274.4</v>
      </c>
      <c r="Z2561" s="850">
        <v>-0.0811</v>
      </c>
    </row>
    <row r="2562" s="823" customFormat="1" ht="31.05" hidden="1" customHeight="1" outlineLevel="1" spans="1:26">
      <c r="A2562" s="846" t="s">
        <v>2931</v>
      </c>
      <c r="B2562" s="846" t="s">
        <v>10328</v>
      </c>
      <c r="C2562" s="846" t="s">
        <v>11164</v>
      </c>
      <c r="D2562" s="846" t="s">
        <v>9356</v>
      </c>
      <c r="E2562" s="847" t="s">
        <v>9495</v>
      </c>
      <c r="F2562" s="848" t="s">
        <v>9699</v>
      </c>
      <c r="G2562" s="846" t="s">
        <v>10305</v>
      </c>
      <c r="H2562" s="846" t="s">
        <v>6361</v>
      </c>
      <c r="I2562" s="849">
        <v>-3530</v>
      </c>
      <c r="J2562" s="849">
        <v>1000</v>
      </c>
      <c r="K2562" s="849">
        <v>2603.53</v>
      </c>
      <c r="L2562" s="848" t="s">
        <v>9894</v>
      </c>
      <c r="M2562" s="849">
        <v>1000</v>
      </c>
      <c r="N2562" s="849">
        <v>0</v>
      </c>
      <c r="O2562" s="849">
        <v>2600</v>
      </c>
      <c r="P2562" s="849">
        <v>-3530</v>
      </c>
      <c r="Q2562" s="846" t="s">
        <v>6337</v>
      </c>
      <c r="R2562" s="846"/>
      <c r="S2562" s="849"/>
      <c r="T2562" s="849"/>
      <c r="U2562" s="849"/>
      <c r="V2562" s="849"/>
      <c r="W2562" s="849"/>
      <c r="X2562" s="849">
        <v>520706</v>
      </c>
      <c r="Y2562" s="849">
        <v>517176</v>
      </c>
      <c r="Z2562" s="850">
        <v>0.1986</v>
      </c>
    </row>
    <row r="2563" s="823" customFormat="1" ht="31.05" hidden="1" customHeight="1" outlineLevel="1" spans="1:26">
      <c r="A2563" s="846" t="s">
        <v>2931</v>
      </c>
      <c r="B2563" s="846" t="s">
        <v>10312</v>
      </c>
      <c r="C2563" s="846" t="s">
        <v>11165</v>
      </c>
      <c r="D2563" s="846" t="s">
        <v>9368</v>
      </c>
      <c r="E2563" s="847" t="s">
        <v>9495</v>
      </c>
      <c r="F2563" s="848" t="s">
        <v>9532</v>
      </c>
      <c r="G2563" s="846" t="s">
        <v>10305</v>
      </c>
      <c r="H2563" s="846" t="s">
        <v>6361</v>
      </c>
      <c r="I2563" s="849">
        <v>-304200</v>
      </c>
      <c r="J2563" s="849">
        <v>90</v>
      </c>
      <c r="K2563" s="849">
        <v>66780</v>
      </c>
      <c r="L2563" s="848" t="s">
        <v>9527</v>
      </c>
      <c r="M2563" s="849">
        <v>90</v>
      </c>
      <c r="N2563" s="849">
        <v>0</v>
      </c>
      <c r="O2563" s="849">
        <v>63400</v>
      </c>
      <c r="P2563" s="849">
        <v>-304200</v>
      </c>
      <c r="Q2563" s="846" t="s">
        <v>6337</v>
      </c>
      <c r="R2563" s="846"/>
      <c r="S2563" s="849"/>
      <c r="T2563" s="849"/>
      <c r="U2563" s="849"/>
      <c r="V2563" s="849"/>
      <c r="W2563" s="849"/>
      <c r="X2563" s="849">
        <v>0</v>
      </c>
      <c r="Y2563" s="849">
        <v>-304200</v>
      </c>
      <c r="Z2563" s="850">
        <v>-0.0506</v>
      </c>
    </row>
    <row r="2564" s="823" customFormat="1" ht="31.05" hidden="1" customHeight="1" outlineLevel="1" spans="1:26">
      <c r="A2564" s="846" t="s">
        <v>2931</v>
      </c>
      <c r="B2564" s="846" t="s">
        <v>10328</v>
      </c>
      <c r="C2564" s="846" t="s">
        <v>11166</v>
      </c>
      <c r="D2564" s="846" t="s">
        <v>8531</v>
      </c>
      <c r="E2564" s="847" t="s">
        <v>9495</v>
      </c>
      <c r="F2564" s="848" t="s">
        <v>9643</v>
      </c>
      <c r="G2564" s="846" t="s">
        <v>10305</v>
      </c>
      <c r="H2564" s="846" t="s">
        <v>6361</v>
      </c>
      <c r="I2564" s="849">
        <v>-350630</v>
      </c>
      <c r="J2564" s="849">
        <v>7000</v>
      </c>
      <c r="K2564" s="849">
        <v>1250.09</v>
      </c>
      <c r="L2564" s="848" t="s">
        <v>9616</v>
      </c>
      <c r="M2564" s="849">
        <v>7000</v>
      </c>
      <c r="N2564" s="849">
        <v>0</v>
      </c>
      <c r="O2564" s="849">
        <v>1200</v>
      </c>
      <c r="P2564" s="849">
        <v>-350630</v>
      </c>
      <c r="Q2564" s="846" t="s">
        <v>6337</v>
      </c>
      <c r="R2564" s="846"/>
      <c r="S2564" s="849"/>
      <c r="T2564" s="849"/>
      <c r="U2564" s="849"/>
      <c r="V2564" s="849"/>
      <c r="W2564" s="849"/>
      <c r="X2564" s="849">
        <v>0</v>
      </c>
      <c r="Y2564" s="849">
        <v>-350630</v>
      </c>
      <c r="Z2564" s="850">
        <v>-0.0401</v>
      </c>
    </row>
    <row r="2565" s="823" customFormat="1" ht="31.05" hidden="1" customHeight="1" outlineLevel="1" spans="1:26">
      <c r="A2565" s="846" t="s">
        <v>2931</v>
      </c>
      <c r="B2565" s="846" t="s">
        <v>10299</v>
      </c>
      <c r="C2565" s="846" t="s">
        <v>11167</v>
      </c>
      <c r="D2565" s="846" t="s">
        <v>9371</v>
      </c>
      <c r="E2565" s="847" t="s">
        <v>9495</v>
      </c>
      <c r="F2565" s="848" t="s">
        <v>8079</v>
      </c>
      <c r="G2565" s="846" t="s">
        <v>10301</v>
      </c>
      <c r="H2565" s="846" t="s">
        <v>7459</v>
      </c>
      <c r="I2565" s="849">
        <v>-74722.5</v>
      </c>
      <c r="J2565" s="849">
        <v>4981500</v>
      </c>
      <c r="K2565" s="849">
        <v>0.7</v>
      </c>
      <c r="L2565" s="848" t="s">
        <v>9505</v>
      </c>
      <c r="M2565" s="849">
        <v>4981500</v>
      </c>
      <c r="N2565" s="849">
        <v>0</v>
      </c>
      <c r="O2565" s="849">
        <v>0.68</v>
      </c>
      <c r="P2565" s="849">
        <v>-74722.5</v>
      </c>
      <c r="Q2565" s="846" t="s">
        <v>6337</v>
      </c>
      <c r="R2565" s="846"/>
      <c r="S2565" s="849"/>
      <c r="T2565" s="849"/>
      <c r="U2565" s="849"/>
      <c r="V2565" s="849"/>
      <c r="W2565" s="849"/>
      <c r="X2565" s="849">
        <v>0</v>
      </c>
      <c r="Y2565" s="849">
        <v>-74722.5</v>
      </c>
      <c r="Z2565" s="850">
        <v>-0.0216</v>
      </c>
    </row>
    <row r="2566" s="823" customFormat="1" ht="31.05" hidden="1" customHeight="1" outlineLevel="1" spans="1:26">
      <c r="A2566" s="846" t="s">
        <v>2931</v>
      </c>
      <c r="B2566" s="846" t="s">
        <v>10312</v>
      </c>
      <c r="C2566" s="846" t="s">
        <v>11168</v>
      </c>
      <c r="D2566" s="846" t="s">
        <v>9354</v>
      </c>
      <c r="E2566" s="847" t="s">
        <v>9445</v>
      </c>
      <c r="F2566" s="848" t="s">
        <v>8079</v>
      </c>
      <c r="G2566" s="846" t="s">
        <v>10305</v>
      </c>
      <c r="H2566" s="846" t="s">
        <v>6361</v>
      </c>
      <c r="I2566" s="849">
        <v>364009.72</v>
      </c>
      <c r="J2566" s="849">
        <v>282.77</v>
      </c>
      <c r="K2566" s="849">
        <v>64687.31</v>
      </c>
      <c r="L2566" s="848" t="s">
        <v>8019</v>
      </c>
      <c r="M2566" s="849">
        <v>0</v>
      </c>
      <c r="N2566" s="849">
        <v>282.77</v>
      </c>
      <c r="O2566" s="849">
        <v>63400</v>
      </c>
      <c r="P2566" s="849">
        <v>364009.72</v>
      </c>
      <c r="Q2566" s="846" t="s">
        <v>6337</v>
      </c>
      <c r="R2566" s="846"/>
      <c r="S2566" s="849"/>
      <c r="T2566" s="849"/>
      <c r="U2566" s="849"/>
      <c r="V2566" s="849"/>
      <c r="W2566" s="849"/>
      <c r="X2566" s="849">
        <v>0</v>
      </c>
      <c r="Y2566" s="849">
        <v>364009.72</v>
      </c>
      <c r="Z2566" s="850">
        <v>0.0199</v>
      </c>
    </row>
    <row r="2567" s="823" customFormat="1" ht="31.05" hidden="1" customHeight="1" outlineLevel="1" spans="1:26">
      <c r="A2567" s="846" t="s">
        <v>2931</v>
      </c>
      <c r="B2567" s="846" t="s">
        <v>10336</v>
      </c>
      <c r="C2567" s="846" t="s">
        <v>11169</v>
      </c>
      <c r="D2567" s="846" t="s">
        <v>9370</v>
      </c>
      <c r="E2567" s="847" t="s">
        <v>9495</v>
      </c>
      <c r="F2567" s="848" t="s">
        <v>9728</v>
      </c>
      <c r="G2567" s="846" t="s">
        <v>10305</v>
      </c>
      <c r="H2567" s="846" t="s">
        <v>6361</v>
      </c>
      <c r="I2567" s="849">
        <v>20120179.67</v>
      </c>
      <c r="J2567" s="849">
        <v>48</v>
      </c>
      <c r="K2567" s="849">
        <v>419.59</v>
      </c>
      <c r="L2567" s="848" t="s">
        <v>10338</v>
      </c>
      <c r="M2567" s="849">
        <v>48</v>
      </c>
      <c r="N2567" s="849">
        <v>0</v>
      </c>
      <c r="O2567" s="849">
        <v>419590</v>
      </c>
      <c r="P2567" s="849">
        <v>20120179.67</v>
      </c>
      <c r="Q2567" s="846" t="s">
        <v>6337</v>
      </c>
      <c r="R2567" s="846"/>
      <c r="S2567" s="849"/>
      <c r="T2567" s="849"/>
      <c r="U2567" s="849"/>
      <c r="V2567" s="849"/>
      <c r="W2567" s="849"/>
      <c r="X2567" s="849">
        <v>0</v>
      </c>
      <c r="Y2567" s="849">
        <v>20120179.67</v>
      </c>
      <c r="Z2567" s="850">
        <v>998.9995</v>
      </c>
    </row>
    <row r="2568" s="823" customFormat="1" ht="31.05" hidden="1" customHeight="1" outlineLevel="1" spans="1:26">
      <c r="A2568" s="846" t="s">
        <v>2931</v>
      </c>
      <c r="B2568" s="846" t="s">
        <v>10328</v>
      </c>
      <c r="C2568" s="846" t="s">
        <v>11170</v>
      </c>
      <c r="D2568" s="846" t="s">
        <v>9366</v>
      </c>
      <c r="E2568" s="847" t="s">
        <v>9495</v>
      </c>
      <c r="F2568" s="848" t="s">
        <v>9643</v>
      </c>
      <c r="G2568" s="846" t="s">
        <v>10305</v>
      </c>
      <c r="H2568" s="846" t="s">
        <v>6361</v>
      </c>
      <c r="I2568" s="849">
        <v>1050000</v>
      </c>
      <c r="J2568" s="849">
        <v>35000</v>
      </c>
      <c r="K2568" s="849">
        <v>970</v>
      </c>
      <c r="L2568" s="848" t="s">
        <v>10872</v>
      </c>
      <c r="M2568" s="849">
        <v>35000</v>
      </c>
      <c r="N2568" s="849">
        <v>0</v>
      </c>
      <c r="O2568" s="849">
        <v>1000</v>
      </c>
      <c r="P2568" s="849">
        <v>1050000</v>
      </c>
      <c r="Q2568" s="846" t="s">
        <v>6337</v>
      </c>
      <c r="R2568" s="846"/>
      <c r="S2568" s="849"/>
      <c r="T2568" s="849"/>
      <c r="U2568" s="849"/>
      <c r="V2568" s="849"/>
      <c r="W2568" s="849"/>
      <c r="X2568" s="849">
        <v>4936237.54</v>
      </c>
      <c r="Y2568" s="849">
        <v>5986237.54</v>
      </c>
      <c r="Z2568" s="850">
        <v>0.1763</v>
      </c>
    </row>
    <row r="2569" s="823" customFormat="1" ht="31.05" hidden="1" customHeight="1" outlineLevel="1" spans="1:26">
      <c r="A2569" s="846" t="s">
        <v>2931</v>
      </c>
      <c r="B2569" s="846" t="s">
        <v>10328</v>
      </c>
      <c r="C2569" s="846" t="s">
        <v>11171</v>
      </c>
      <c r="D2569" s="846" t="s">
        <v>9367</v>
      </c>
      <c r="E2569" s="847" t="s">
        <v>9495</v>
      </c>
      <c r="F2569" s="848" t="s">
        <v>9643</v>
      </c>
      <c r="G2569" s="846" t="s">
        <v>10305</v>
      </c>
      <c r="H2569" s="846" t="s">
        <v>6361</v>
      </c>
      <c r="I2569" s="849">
        <v>300000</v>
      </c>
      <c r="J2569" s="849">
        <v>15000</v>
      </c>
      <c r="K2569" s="849">
        <v>980</v>
      </c>
      <c r="L2569" s="848" t="s">
        <v>10872</v>
      </c>
      <c r="M2569" s="849">
        <v>15000</v>
      </c>
      <c r="N2569" s="849">
        <v>0</v>
      </c>
      <c r="O2569" s="849">
        <v>1000</v>
      </c>
      <c r="P2569" s="849">
        <v>300000</v>
      </c>
      <c r="Q2569" s="846" t="s">
        <v>6337</v>
      </c>
      <c r="R2569" s="846"/>
      <c r="S2569" s="849"/>
      <c r="T2569" s="849"/>
      <c r="U2569" s="849"/>
      <c r="V2569" s="849"/>
      <c r="W2569" s="849"/>
      <c r="X2569" s="849">
        <v>2205000</v>
      </c>
      <c r="Y2569" s="849">
        <v>2505000</v>
      </c>
      <c r="Z2569" s="850">
        <v>0.1704</v>
      </c>
    </row>
    <row r="2570" s="823" customFormat="1" ht="31.05" hidden="1" customHeight="1" outlineLevel="1" spans="1:26">
      <c r="A2570" s="846" t="s">
        <v>2931</v>
      </c>
      <c r="B2570" s="846" t="s">
        <v>10328</v>
      </c>
      <c r="C2570" s="846" t="s">
        <v>11172</v>
      </c>
      <c r="D2570" s="846" t="s">
        <v>9350</v>
      </c>
      <c r="E2570" s="847" t="s">
        <v>9495</v>
      </c>
      <c r="F2570" s="848" t="s">
        <v>8004</v>
      </c>
      <c r="G2570" s="846" t="s">
        <v>10305</v>
      </c>
      <c r="H2570" s="846" t="s">
        <v>6361</v>
      </c>
      <c r="I2570" s="849">
        <v>187980</v>
      </c>
      <c r="J2570" s="849">
        <v>3000</v>
      </c>
      <c r="K2570" s="849">
        <v>2937.34</v>
      </c>
      <c r="L2570" s="848" t="s">
        <v>11173</v>
      </c>
      <c r="M2570" s="849">
        <v>3000</v>
      </c>
      <c r="N2570" s="849">
        <v>0</v>
      </c>
      <c r="O2570" s="849">
        <v>3000</v>
      </c>
      <c r="P2570" s="849">
        <v>187980</v>
      </c>
      <c r="Q2570" s="846" t="s">
        <v>6337</v>
      </c>
      <c r="R2570" s="846"/>
      <c r="S2570" s="849"/>
      <c r="T2570" s="849"/>
      <c r="U2570" s="849"/>
      <c r="V2570" s="849"/>
      <c r="W2570" s="849"/>
      <c r="X2570" s="849">
        <v>1762404</v>
      </c>
      <c r="Y2570" s="849">
        <v>1950384</v>
      </c>
      <c r="Z2570" s="850">
        <v>0.2213</v>
      </c>
    </row>
    <row r="2571" s="823" customFormat="1" ht="31.05" hidden="1" customHeight="1" outlineLevel="1" spans="1:26">
      <c r="A2571" s="846" t="s">
        <v>2931</v>
      </c>
      <c r="B2571" s="846" t="s">
        <v>10299</v>
      </c>
      <c r="C2571" s="846" t="s">
        <v>11174</v>
      </c>
      <c r="D2571" s="846" t="s">
        <v>9353</v>
      </c>
      <c r="E2571" s="847" t="s">
        <v>9495</v>
      </c>
      <c r="F2571" s="848" t="s">
        <v>8004</v>
      </c>
      <c r="G2571" s="846" t="s">
        <v>10301</v>
      </c>
      <c r="H2571" s="846" t="s">
        <v>7459</v>
      </c>
      <c r="I2571" s="849">
        <v>-21907.5</v>
      </c>
      <c r="J2571" s="849">
        <v>4381500</v>
      </c>
      <c r="K2571" s="849">
        <v>0.69</v>
      </c>
      <c r="L2571" s="848" t="s">
        <v>9529</v>
      </c>
      <c r="M2571" s="849">
        <v>4381500</v>
      </c>
      <c r="N2571" s="849">
        <v>0</v>
      </c>
      <c r="O2571" s="849">
        <v>0.68</v>
      </c>
      <c r="P2571" s="849">
        <v>-21907.5</v>
      </c>
      <c r="Q2571" s="846" t="s">
        <v>6337</v>
      </c>
      <c r="R2571" s="846"/>
      <c r="S2571" s="849"/>
      <c r="T2571" s="849"/>
      <c r="U2571" s="849"/>
      <c r="V2571" s="849"/>
      <c r="W2571" s="849"/>
      <c r="X2571" s="849">
        <v>0</v>
      </c>
      <c r="Y2571" s="849">
        <v>-21907.5</v>
      </c>
      <c r="Z2571" s="850">
        <v>-0.0073</v>
      </c>
    </row>
    <row r="2572" s="823" customFormat="1" ht="31.05" hidden="1" customHeight="1" outlineLevel="1" spans="1:26">
      <c r="A2572" s="846" t="s">
        <v>2931</v>
      </c>
      <c r="B2572" s="846" t="s">
        <v>10328</v>
      </c>
      <c r="C2572" s="846" t="s">
        <v>11175</v>
      </c>
      <c r="D2572" s="846" t="s">
        <v>9355</v>
      </c>
      <c r="E2572" s="847" t="s">
        <v>9495</v>
      </c>
      <c r="F2572" s="848" t="s">
        <v>9699</v>
      </c>
      <c r="G2572" s="846" t="s">
        <v>10305</v>
      </c>
      <c r="H2572" s="846" t="s">
        <v>6361</v>
      </c>
      <c r="I2572" s="849">
        <v>10952000</v>
      </c>
      <c r="J2572" s="849">
        <v>20000</v>
      </c>
      <c r="K2572" s="849">
        <v>3252.4</v>
      </c>
      <c r="L2572" s="848" t="s">
        <v>9535</v>
      </c>
      <c r="M2572" s="849">
        <v>20000</v>
      </c>
      <c r="N2572" s="849">
        <v>0</v>
      </c>
      <c r="O2572" s="849">
        <v>3800</v>
      </c>
      <c r="P2572" s="849">
        <v>10952000</v>
      </c>
      <c r="Q2572" s="846" t="s">
        <v>6337</v>
      </c>
      <c r="R2572" s="846"/>
      <c r="S2572" s="849"/>
      <c r="T2572" s="849"/>
      <c r="U2572" s="849"/>
      <c r="V2572" s="849"/>
      <c r="W2572" s="849"/>
      <c r="X2572" s="849">
        <v>0</v>
      </c>
      <c r="Y2572" s="849">
        <v>10952000</v>
      </c>
      <c r="Z2572" s="850">
        <v>0.1684</v>
      </c>
    </row>
    <row r="2573" s="823" customFormat="1" ht="25.35" customHeight="1" collapsed="1" spans="1:26">
      <c r="A2573" s="829" t="s">
        <v>75</v>
      </c>
      <c r="B2573" s="829"/>
      <c r="C2573" s="829"/>
      <c r="D2573" s="829"/>
      <c r="E2573" s="829"/>
      <c r="F2573" s="829"/>
      <c r="G2573" s="829"/>
      <c r="H2573" s="829"/>
      <c r="I2573" s="838">
        <v>40429788.638726</v>
      </c>
      <c r="J2573" s="839">
        <v>134907.17</v>
      </c>
      <c r="K2573" s="840"/>
      <c r="L2573" s="840"/>
      <c r="M2573" s="839">
        <v>11863.34</v>
      </c>
      <c r="N2573" s="839">
        <v>49629.232</v>
      </c>
      <c r="O2573" s="840"/>
      <c r="P2573" s="839">
        <v>40429788.638726</v>
      </c>
      <c r="Q2573" s="840"/>
      <c r="R2573" s="844"/>
      <c r="S2573" s="844"/>
      <c r="T2573" s="844"/>
      <c r="U2573" s="844"/>
      <c r="V2573" s="844"/>
      <c r="W2573" s="845"/>
      <c r="X2573" s="845"/>
      <c r="Y2573" s="845"/>
      <c r="Z2573" s="845"/>
    </row>
    <row r="2574" s="823" customFormat="1" ht="31.05" hidden="1" customHeight="1" outlineLevel="1" spans="1:26">
      <c r="A2574" s="846" t="s">
        <v>75</v>
      </c>
      <c r="B2574" s="846" t="s">
        <v>11176</v>
      </c>
      <c r="C2574" s="846" t="s">
        <v>11177</v>
      </c>
      <c r="D2574" s="846" t="s">
        <v>9061</v>
      </c>
      <c r="E2574" s="847" t="s">
        <v>9495</v>
      </c>
      <c r="F2574" s="848" t="s">
        <v>9490</v>
      </c>
      <c r="G2574" s="846" t="s">
        <v>9446</v>
      </c>
      <c r="H2574" s="846" t="s">
        <v>7650</v>
      </c>
      <c r="I2574" s="849">
        <v>-30125.4512</v>
      </c>
      <c r="J2574" s="849">
        <v>200</v>
      </c>
      <c r="K2574" s="849">
        <v>4086.17</v>
      </c>
      <c r="L2574" s="848" t="s">
        <v>9731</v>
      </c>
      <c r="M2574" s="849">
        <v>139.36</v>
      </c>
      <c r="N2574" s="849">
        <v>0</v>
      </c>
      <c r="O2574" s="849">
        <v>3870</v>
      </c>
      <c r="P2574" s="849">
        <v>-30125.4512</v>
      </c>
      <c r="Q2574" s="846" t="s">
        <v>6337</v>
      </c>
      <c r="R2574" s="846"/>
      <c r="S2574" s="849">
        <v>0</v>
      </c>
      <c r="T2574" s="849">
        <v>0</v>
      </c>
      <c r="U2574" s="849">
        <v>0</v>
      </c>
      <c r="V2574" s="849">
        <v>0</v>
      </c>
      <c r="W2574" s="849">
        <v>0</v>
      </c>
      <c r="X2574" s="849">
        <v>0</v>
      </c>
      <c r="Y2574" s="849">
        <v>0</v>
      </c>
      <c r="Z2574" s="850"/>
    </row>
    <row r="2575" s="823" customFormat="1" ht="31.05" hidden="1" customHeight="1" outlineLevel="1" spans="1:26">
      <c r="A2575" s="846" t="s">
        <v>75</v>
      </c>
      <c r="B2575" s="846" t="s">
        <v>11176</v>
      </c>
      <c r="C2575" s="846" t="s">
        <v>11178</v>
      </c>
      <c r="D2575" s="846" t="s">
        <v>2807</v>
      </c>
      <c r="E2575" s="847" t="s">
        <v>9495</v>
      </c>
      <c r="F2575" s="848" t="s">
        <v>9747</v>
      </c>
      <c r="G2575" s="846" t="s">
        <v>9446</v>
      </c>
      <c r="H2575" s="846" t="s">
        <v>7650</v>
      </c>
      <c r="I2575" s="849">
        <v>102820</v>
      </c>
      <c r="J2575" s="849">
        <v>388</v>
      </c>
      <c r="K2575" s="849">
        <v>3515</v>
      </c>
      <c r="L2575" s="848" t="s">
        <v>11179</v>
      </c>
      <c r="M2575" s="849">
        <v>388</v>
      </c>
      <c r="N2575" s="849">
        <v>0</v>
      </c>
      <c r="O2575" s="849">
        <v>3780</v>
      </c>
      <c r="P2575" s="849">
        <v>102820</v>
      </c>
      <c r="Q2575" s="846" t="s">
        <v>6337</v>
      </c>
      <c r="R2575" s="846"/>
      <c r="S2575" s="849">
        <v>0</v>
      </c>
      <c r="T2575" s="849">
        <v>0</v>
      </c>
      <c r="U2575" s="849">
        <v>0</v>
      </c>
      <c r="V2575" s="849">
        <v>0</v>
      </c>
      <c r="W2575" s="849">
        <v>0</v>
      </c>
      <c r="X2575" s="849">
        <v>0</v>
      </c>
      <c r="Y2575" s="849">
        <v>0</v>
      </c>
      <c r="Z2575" s="850"/>
    </row>
    <row r="2576" s="823" customFormat="1" ht="31.05" hidden="1" customHeight="1" outlineLevel="1" spans="1:26">
      <c r="A2576" s="846" t="s">
        <v>75</v>
      </c>
      <c r="B2576" s="846" t="s">
        <v>11176</v>
      </c>
      <c r="C2576" s="846" t="s">
        <v>11180</v>
      </c>
      <c r="D2576" s="846" t="s">
        <v>9095</v>
      </c>
      <c r="E2576" s="847" t="s">
        <v>9445</v>
      </c>
      <c r="F2576" s="848" t="s">
        <v>9643</v>
      </c>
      <c r="G2576" s="846" t="s">
        <v>9446</v>
      </c>
      <c r="H2576" s="846" t="s">
        <v>7650</v>
      </c>
      <c r="I2576" s="849">
        <v>0</v>
      </c>
      <c r="J2576" s="849">
        <v>310</v>
      </c>
      <c r="K2576" s="849">
        <v>3315.00016</v>
      </c>
      <c r="L2576" s="848" t="s">
        <v>9815</v>
      </c>
      <c r="M2576" s="849">
        <v>0</v>
      </c>
      <c r="N2576" s="849">
        <v>0</v>
      </c>
      <c r="O2576" s="849">
        <v>3290</v>
      </c>
      <c r="P2576" s="849">
        <v>0</v>
      </c>
      <c r="Q2576" s="846" t="s">
        <v>6337</v>
      </c>
      <c r="R2576" s="846"/>
      <c r="S2576" s="849">
        <v>0</v>
      </c>
      <c r="T2576" s="849">
        <v>0</v>
      </c>
      <c r="U2576" s="849">
        <v>0</v>
      </c>
      <c r="V2576" s="849">
        <v>0</v>
      </c>
      <c r="W2576" s="849">
        <v>0</v>
      </c>
      <c r="X2576" s="849">
        <v>0</v>
      </c>
      <c r="Y2576" s="849">
        <v>0</v>
      </c>
      <c r="Z2576" s="850"/>
    </row>
    <row r="2577" s="823" customFormat="1" ht="31.05" hidden="1" customHeight="1" outlineLevel="1" spans="1:26">
      <c r="A2577" s="846" t="s">
        <v>75</v>
      </c>
      <c r="B2577" s="846" t="s">
        <v>11176</v>
      </c>
      <c r="C2577" s="846" t="s">
        <v>11181</v>
      </c>
      <c r="D2577" s="846" t="s">
        <v>9066</v>
      </c>
      <c r="E2577" s="847" t="s">
        <v>9445</v>
      </c>
      <c r="F2577" s="848" t="s">
        <v>9680</v>
      </c>
      <c r="G2577" s="846" t="s">
        <v>9446</v>
      </c>
      <c r="H2577" s="846" t="s">
        <v>7650</v>
      </c>
      <c r="I2577" s="849">
        <v>0</v>
      </c>
      <c r="J2577" s="849">
        <v>92</v>
      </c>
      <c r="K2577" s="849">
        <v>3290</v>
      </c>
      <c r="L2577" s="848" t="s">
        <v>11182</v>
      </c>
      <c r="M2577" s="849">
        <v>0</v>
      </c>
      <c r="N2577" s="849">
        <v>0</v>
      </c>
      <c r="O2577" s="849">
        <v>3290</v>
      </c>
      <c r="P2577" s="849">
        <v>0</v>
      </c>
      <c r="Q2577" s="846" t="s">
        <v>6337</v>
      </c>
      <c r="R2577" s="846"/>
      <c r="S2577" s="849">
        <v>0</v>
      </c>
      <c r="T2577" s="849">
        <v>0</v>
      </c>
      <c r="U2577" s="849">
        <v>0</v>
      </c>
      <c r="V2577" s="849">
        <v>0</v>
      </c>
      <c r="W2577" s="849">
        <v>0</v>
      </c>
      <c r="X2577" s="849">
        <v>0</v>
      </c>
      <c r="Y2577" s="849">
        <v>0</v>
      </c>
      <c r="Z2577" s="850"/>
    </row>
    <row r="2578" s="823" customFormat="1" ht="31.05" hidden="1" customHeight="1" outlineLevel="1" spans="1:26">
      <c r="A2578" s="846" t="s">
        <v>75</v>
      </c>
      <c r="B2578" s="846" t="s">
        <v>11176</v>
      </c>
      <c r="C2578" s="846" t="s">
        <v>11183</v>
      </c>
      <c r="D2578" s="846" t="s">
        <v>9082</v>
      </c>
      <c r="E2578" s="847" t="s">
        <v>9495</v>
      </c>
      <c r="F2578" s="848" t="s">
        <v>9516</v>
      </c>
      <c r="G2578" s="846" t="s">
        <v>9446</v>
      </c>
      <c r="H2578" s="846" t="s">
        <v>7650</v>
      </c>
      <c r="I2578" s="849">
        <v>-24714.25</v>
      </c>
      <c r="J2578" s="849">
        <v>289.02</v>
      </c>
      <c r="K2578" s="849">
        <v>3385</v>
      </c>
      <c r="L2578" s="848" t="s">
        <v>9784</v>
      </c>
      <c r="M2578" s="849">
        <v>260.15</v>
      </c>
      <c r="N2578" s="849">
        <v>0</v>
      </c>
      <c r="O2578" s="849">
        <v>3290</v>
      </c>
      <c r="P2578" s="849">
        <v>-24714.25</v>
      </c>
      <c r="Q2578" s="846" t="s">
        <v>6337</v>
      </c>
      <c r="R2578" s="846"/>
      <c r="S2578" s="849">
        <v>0</v>
      </c>
      <c r="T2578" s="849">
        <v>0</v>
      </c>
      <c r="U2578" s="849">
        <v>0</v>
      </c>
      <c r="V2578" s="849">
        <v>0</v>
      </c>
      <c r="W2578" s="849">
        <v>0</v>
      </c>
      <c r="X2578" s="849">
        <v>0</v>
      </c>
      <c r="Y2578" s="849">
        <v>0</v>
      </c>
      <c r="Z2578" s="850"/>
    </row>
    <row r="2579" s="823" customFormat="1" ht="31.05" hidden="1" customHeight="1" outlineLevel="1" spans="1:26">
      <c r="A2579" s="846" t="s">
        <v>75</v>
      </c>
      <c r="B2579" s="846" t="s">
        <v>11176</v>
      </c>
      <c r="C2579" s="846" t="s">
        <v>11184</v>
      </c>
      <c r="D2579" s="846" t="s">
        <v>9082</v>
      </c>
      <c r="E2579" s="847" t="s">
        <v>9495</v>
      </c>
      <c r="F2579" s="848" t="s">
        <v>8241</v>
      </c>
      <c r="G2579" s="846" t="s">
        <v>9446</v>
      </c>
      <c r="H2579" s="846" t="s">
        <v>7650</v>
      </c>
      <c r="I2579" s="849">
        <v>11194.24</v>
      </c>
      <c r="J2579" s="849">
        <v>174.91</v>
      </c>
      <c r="K2579" s="849">
        <v>3226</v>
      </c>
      <c r="L2579" s="848" t="s">
        <v>11185</v>
      </c>
      <c r="M2579" s="849">
        <v>174.91</v>
      </c>
      <c r="N2579" s="849">
        <v>0</v>
      </c>
      <c r="O2579" s="849">
        <v>3290</v>
      </c>
      <c r="P2579" s="849">
        <v>11194.24</v>
      </c>
      <c r="Q2579" s="846" t="s">
        <v>6337</v>
      </c>
      <c r="R2579" s="846"/>
      <c r="S2579" s="849">
        <v>0</v>
      </c>
      <c r="T2579" s="849">
        <v>0</v>
      </c>
      <c r="U2579" s="849">
        <v>0</v>
      </c>
      <c r="V2579" s="849">
        <v>0</v>
      </c>
      <c r="W2579" s="849">
        <v>0</v>
      </c>
      <c r="X2579" s="849">
        <v>0</v>
      </c>
      <c r="Y2579" s="849">
        <v>0</v>
      </c>
      <c r="Z2579" s="850"/>
    </row>
    <row r="2580" s="823" customFormat="1" ht="31.05" hidden="1" customHeight="1" outlineLevel="1" spans="1:26">
      <c r="A2580" s="846" t="s">
        <v>75</v>
      </c>
      <c r="B2580" s="846" t="s">
        <v>11176</v>
      </c>
      <c r="C2580" s="846" t="s">
        <v>11186</v>
      </c>
      <c r="D2580" s="846" t="s">
        <v>9093</v>
      </c>
      <c r="E2580" s="847" t="s">
        <v>9495</v>
      </c>
      <c r="F2580" s="848" t="s">
        <v>9550</v>
      </c>
      <c r="G2580" s="846" t="s">
        <v>9446</v>
      </c>
      <c r="H2580" s="846" t="s">
        <v>7650</v>
      </c>
      <c r="I2580" s="849">
        <v>-3155.5128</v>
      </c>
      <c r="J2580" s="849">
        <v>691</v>
      </c>
      <c r="K2580" s="849">
        <v>4821.36</v>
      </c>
      <c r="L2580" s="848" t="s">
        <v>9886</v>
      </c>
      <c r="M2580" s="849">
        <v>147.73</v>
      </c>
      <c r="N2580" s="849">
        <v>0</v>
      </c>
      <c r="O2580" s="849">
        <v>4800</v>
      </c>
      <c r="P2580" s="849">
        <v>-3155.5128</v>
      </c>
      <c r="Q2580" s="846" t="s">
        <v>6337</v>
      </c>
      <c r="R2580" s="846"/>
      <c r="S2580" s="849">
        <v>0</v>
      </c>
      <c r="T2580" s="849">
        <v>0</v>
      </c>
      <c r="U2580" s="849">
        <v>0</v>
      </c>
      <c r="V2580" s="849">
        <v>0</v>
      </c>
      <c r="W2580" s="849">
        <v>0</v>
      </c>
      <c r="X2580" s="849">
        <v>0</v>
      </c>
      <c r="Y2580" s="849">
        <v>0</v>
      </c>
      <c r="Z2580" s="850"/>
    </row>
    <row r="2581" s="823" customFormat="1" ht="31.05" hidden="1" customHeight="1" outlineLevel="1" spans="1:26">
      <c r="A2581" s="846" t="s">
        <v>75</v>
      </c>
      <c r="B2581" s="846" t="s">
        <v>11176</v>
      </c>
      <c r="C2581" s="846" t="s">
        <v>11187</v>
      </c>
      <c r="D2581" s="846" t="s">
        <v>9093</v>
      </c>
      <c r="E2581" s="847" t="s">
        <v>9495</v>
      </c>
      <c r="F2581" s="848" t="s">
        <v>9560</v>
      </c>
      <c r="G2581" s="846" t="s">
        <v>9446</v>
      </c>
      <c r="H2581" s="846" t="s">
        <v>7650</v>
      </c>
      <c r="I2581" s="849">
        <v>8390.291</v>
      </c>
      <c r="J2581" s="849">
        <v>760</v>
      </c>
      <c r="K2581" s="849">
        <v>4786.3</v>
      </c>
      <c r="L2581" s="848" t="s">
        <v>11159</v>
      </c>
      <c r="M2581" s="849">
        <v>612.43</v>
      </c>
      <c r="N2581" s="849">
        <v>0</v>
      </c>
      <c r="O2581" s="849">
        <v>4800</v>
      </c>
      <c r="P2581" s="849">
        <v>8390.291</v>
      </c>
      <c r="Q2581" s="846" t="s">
        <v>6337</v>
      </c>
      <c r="R2581" s="846"/>
      <c r="S2581" s="849">
        <v>0</v>
      </c>
      <c r="T2581" s="849">
        <v>0</v>
      </c>
      <c r="U2581" s="849">
        <v>0</v>
      </c>
      <c r="V2581" s="849">
        <v>0</v>
      </c>
      <c r="W2581" s="849">
        <v>0</v>
      </c>
      <c r="X2581" s="849">
        <v>0</v>
      </c>
      <c r="Y2581" s="849">
        <v>0</v>
      </c>
      <c r="Z2581" s="850"/>
    </row>
    <row r="2582" s="823" customFormat="1" ht="31.05" hidden="1" customHeight="1" outlineLevel="1" spans="1:26">
      <c r="A2582" s="846" t="s">
        <v>75</v>
      </c>
      <c r="B2582" s="846" t="s">
        <v>11176</v>
      </c>
      <c r="C2582" s="846" t="s">
        <v>11188</v>
      </c>
      <c r="D2582" s="846" t="s">
        <v>9093</v>
      </c>
      <c r="E2582" s="847" t="s">
        <v>9495</v>
      </c>
      <c r="F2582" s="848" t="s">
        <v>9747</v>
      </c>
      <c r="G2582" s="846" t="s">
        <v>9446</v>
      </c>
      <c r="H2582" s="846" t="s">
        <v>7650</v>
      </c>
      <c r="I2582" s="849">
        <v>140794.56</v>
      </c>
      <c r="J2582" s="849">
        <v>372</v>
      </c>
      <c r="K2582" s="849">
        <v>4421.52</v>
      </c>
      <c r="L2582" s="848" t="s">
        <v>11189</v>
      </c>
      <c r="M2582" s="849">
        <v>372</v>
      </c>
      <c r="N2582" s="849">
        <v>0</v>
      </c>
      <c r="O2582" s="849">
        <v>4800</v>
      </c>
      <c r="P2582" s="849">
        <v>140794.56</v>
      </c>
      <c r="Q2582" s="846" t="s">
        <v>6337</v>
      </c>
      <c r="R2582" s="846"/>
      <c r="S2582" s="849">
        <v>0</v>
      </c>
      <c r="T2582" s="849">
        <v>0</v>
      </c>
      <c r="U2582" s="849">
        <v>0</v>
      </c>
      <c r="V2582" s="849">
        <v>0</v>
      </c>
      <c r="W2582" s="849">
        <v>0</v>
      </c>
      <c r="X2582" s="849">
        <v>0</v>
      </c>
      <c r="Y2582" s="849">
        <v>0</v>
      </c>
      <c r="Z2582" s="850"/>
    </row>
    <row r="2583" s="823" customFormat="1" ht="31.05" hidden="1" customHeight="1" outlineLevel="1" spans="1:26">
      <c r="A2583" s="846" t="s">
        <v>75</v>
      </c>
      <c r="B2583" s="846" t="s">
        <v>11176</v>
      </c>
      <c r="C2583" s="846" t="s">
        <v>11190</v>
      </c>
      <c r="D2583" s="846" t="s">
        <v>9099</v>
      </c>
      <c r="E2583" s="847" t="s">
        <v>9495</v>
      </c>
      <c r="F2583" s="848" t="s">
        <v>9532</v>
      </c>
      <c r="G2583" s="846" t="s">
        <v>9446</v>
      </c>
      <c r="H2583" s="846" t="s">
        <v>7650</v>
      </c>
      <c r="I2583" s="849">
        <v>895957.73</v>
      </c>
      <c r="J2583" s="849">
        <v>2040.91</v>
      </c>
      <c r="K2583" s="849">
        <v>4161.000002</v>
      </c>
      <c r="L2583" s="848" t="s">
        <v>10872</v>
      </c>
      <c r="M2583" s="849">
        <v>2040.91</v>
      </c>
      <c r="N2583" s="849">
        <v>0</v>
      </c>
      <c r="O2583" s="849">
        <v>4600</v>
      </c>
      <c r="P2583" s="849">
        <v>895957.73</v>
      </c>
      <c r="Q2583" s="846" t="s">
        <v>6337</v>
      </c>
      <c r="R2583" s="846"/>
      <c r="S2583" s="849">
        <v>0</v>
      </c>
      <c r="T2583" s="849">
        <v>0</v>
      </c>
      <c r="U2583" s="849">
        <v>0</v>
      </c>
      <c r="V2583" s="849">
        <v>0</v>
      </c>
      <c r="W2583" s="849">
        <v>0</v>
      </c>
      <c r="X2583" s="849">
        <v>0</v>
      </c>
      <c r="Y2583" s="849">
        <v>0</v>
      </c>
      <c r="Z2583" s="850"/>
    </row>
    <row r="2584" s="823" customFormat="1" ht="31.05" hidden="1" customHeight="1" outlineLevel="1" spans="1:26">
      <c r="A2584" s="846" t="s">
        <v>75</v>
      </c>
      <c r="B2584" s="846" t="s">
        <v>11176</v>
      </c>
      <c r="C2584" s="846" t="s">
        <v>11191</v>
      </c>
      <c r="D2584" s="846" t="s">
        <v>9105</v>
      </c>
      <c r="E2584" s="847" t="s">
        <v>9445</v>
      </c>
      <c r="F2584" s="848" t="s">
        <v>9747</v>
      </c>
      <c r="G2584" s="846" t="s">
        <v>9446</v>
      </c>
      <c r="H2584" s="846" t="s">
        <v>7650</v>
      </c>
      <c r="I2584" s="849">
        <v>0</v>
      </c>
      <c r="J2584" s="849">
        <v>528.12</v>
      </c>
      <c r="K2584" s="849">
        <v>3210</v>
      </c>
      <c r="L2584" s="848" t="s">
        <v>11192</v>
      </c>
      <c r="M2584" s="849">
        <v>0</v>
      </c>
      <c r="N2584" s="849">
        <v>0</v>
      </c>
      <c r="O2584" s="849">
        <v>3070</v>
      </c>
      <c r="P2584" s="849">
        <v>0</v>
      </c>
      <c r="Q2584" s="846" t="s">
        <v>6337</v>
      </c>
      <c r="R2584" s="846"/>
      <c r="S2584" s="849">
        <v>0</v>
      </c>
      <c r="T2584" s="849">
        <v>0</v>
      </c>
      <c r="U2584" s="849">
        <v>0</v>
      </c>
      <c r="V2584" s="849">
        <v>0</v>
      </c>
      <c r="W2584" s="849">
        <v>0</v>
      </c>
      <c r="X2584" s="849">
        <v>0</v>
      </c>
      <c r="Y2584" s="849">
        <v>0</v>
      </c>
      <c r="Z2584" s="850"/>
    </row>
    <row r="2585" s="823" customFormat="1" ht="31.05" hidden="1" customHeight="1" outlineLevel="1" spans="1:26">
      <c r="A2585" s="846" t="s">
        <v>75</v>
      </c>
      <c r="B2585" s="846" t="s">
        <v>11176</v>
      </c>
      <c r="C2585" s="846" t="s">
        <v>11193</v>
      </c>
      <c r="D2585" s="846" t="s">
        <v>9105</v>
      </c>
      <c r="E2585" s="847" t="s">
        <v>9445</v>
      </c>
      <c r="F2585" s="848" t="s">
        <v>9728</v>
      </c>
      <c r="G2585" s="846" t="s">
        <v>9446</v>
      </c>
      <c r="H2585" s="846" t="s">
        <v>7650</v>
      </c>
      <c r="I2585" s="849">
        <v>0</v>
      </c>
      <c r="J2585" s="849">
        <v>3011.07</v>
      </c>
      <c r="K2585" s="849">
        <v>3231.000001</v>
      </c>
      <c r="L2585" s="848" t="s">
        <v>11194</v>
      </c>
      <c r="M2585" s="849">
        <v>0</v>
      </c>
      <c r="N2585" s="849">
        <v>0</v>
      </c>
      <c r="O2585" s="849">
        <v>3070</v>
      </c>
      <c r="P2585" s="849">
        <v>0</v>
      </c>
      <c r="Q2585" s="846" t="s">
        <v>6337</v>
      </c>
      <c r="R2585" s="846"/>
      <c r="S2585" s="849">
        <v>0</v>
      </c>
      <c r="T2585" s="849">
        <v>0</v>
      </c>
      <c r="U2585" s="849">
        <v>0</v>
      </c>
      <c r="V2585" s="849">
        <v>0</v>
      </c>
      <c r="W2585" s="849">
        <v>0</v>
      </c>
      <c r="X2585" s="849">
        <v>0</v>
      </c>
      <c r="Y2585" s="849">
        <v>0</v>
      </c>
      <c r="Z2585" s="850"/>
    </row>
    <row r="2586" s="823" customFormat="1" ht="31.05" hidden="1" customHeight="1" outlineLevel="1" spans="1:26">
      <c r="A2586" s="846" t="s">
        <v>75</v>
      </c>
      <c r="B2586" s="846" t="s">
        <v>11176</v>
      </c>
      <c r="C2586" s="846" t="s">
        <v>11195</v>
      </c>
      <c r="D2586" s="846" t="s">
        <v>9081</v>
      </c>
      <c r="E2586" s="847" t="s">
        <v>9445</v>
      </c>
      <c r="F2586" s="848" t="s">
        <v>9730</v>
      </c>
      <c r="G2586" s="846" t="s">
        <v>9446</v>
      </c>
      <c r="H2586" s="846" t="s">
        <v>7650</v>
      </c>
      <c r="I2586" s="849">
        <v>0</v>
      </c>
      <c r="J2586" s="849">
        <v>1500</v>
      </c>
      <c r="K2586" s="849">
        <v>3410</v>
      </c>
      <c r="L2586" s="848" t="s">
        <v>11194</v>
      </c>
      <c r="M2586" s="849">
        <v>0</v>
      </c>
      <c r="N2586" s="849">
        <v>0</v>
      </c>
      <c r="O2586" s="849">
        <v>3070</v>
      </c>
      <c r="P2586" s="849">
        <v>0</v>
      </c>
      <c r="Q2586" s="846" t="s">
        <v>6337</v>
      </c>
      <c r="R2586" s="846"/>
      <c r="S2586" s="849">
        <v>0</v>
      </c>
      <c r="T2586" s="849">
        <v>0</v>
      </c>
      <c r="U2586" s="849">
        <v>0</v>
      </c>
      <c r="V2586" s="849">
        <v>0</v>
      </c>
      <c r="W2586" s="849">
        <v>0</v>
      </c>
      <c r="X2586" s="849">
        <v>0</v>
      </c>
      <c r="Y2586" s="849">
        <v>0</v>
      </c>
      <c r="Z2586" s="850"/>
    </row>
    <row r="2587" s="823" customFormat="1" ht="31.05" hidden="1" customHeight="1" outlineLevel="1" spans="1:26">
      <c r="A2587" s="846" t="s">
        <v>75</v>
      </c>
      <c r="B2587" s="846" t="s">
        <v>11176</v>
      </c>
      <c r="C2587" s="846" t="s">
        <v>11196</v>
      </c>
      <c r="D2587" s="846" t="s">
        <v>9075</v>
      </c>
      <c r="E2587" s="847" t="s">
        <v>9445</v>
      </c>
      <c r="F2587" s="848" t="s">
        <v>9693</v>
      </c>
      <c r="G2587" s="846" t="s">
        <v>9446</v>
      </c>
      <c r="H2587" s="846" t="s">
        <v>7650</v>
      </c>
      <c r="I2587" s="849">
        <v>56217.6</v>
      </c>
      <c r="J2587" s="849">
        <v>992</v>
      </c>
      <c r="K2587" s="849">
        <v>3610</v>
      </c>
      <c r="L2587" s="848" t="s">
        <v>10607</v>
      </c>
      <c r="M2587" s="849">
        <v>0</v>
      </c>
      <c r="N2587" s="849">
        <v>175.68</v>
      </c>
      <c r="O2587" s="849">
        <v>3290</v>
      </c>
      <c r="P2587" s="849">
        <v>56217.6</v>
      </c>
      <c r="Q2587" s="846" t="s">
        <v>6337</v>
      </c>
      <c r="R2587" s="846"/>
      <c r="S2587" s="849">
        <v>0</v>
      </c>
      <c r="T2587" s="849">
        <v>0</v>
      </c>
      <c r="U2587" s="849">
        <v>0</v>
      </c>
      <c r="V2587" s="849">
        <v>0</v>
      </c>
      <c r="W2587" s="849">
        <v>0</v>
      </c>
      <c r="X2587" s="849">
        <v>0</v>
      </c>
      <c r="Y2587" s="849">
        <v>0</v>
      </c>
      <c r="Z2587" s="850"/>
    </row>
    <row r="2588" s="823" customFormat="1" ht="31.05" hidden="1" customHeight="1" outlineLevel="1" spans="1:26">
      <c r="A2588" s="846" t="s">
        <v>75</v>
      </c>
      <c r="B2588" s="846" t="s">
        <v>11176</v>
      </c>
      <c r="C2588" s="846" t="s">
        <v>11197</v>
      </c>
      <c r="D2588" s="846" t="s">
        <v>9075</v>
      </c>
      <c r="E2588" s="847" t="s">
        <v>9445</v>
      </c>
      <c r="F2588" s="848" t="s">
        <v>9632</v>
      </c>
      <c r="G2588" s="846" t="s">
        <v>9446</v>
      </c>
      <c r="H2588" s="846" t="s">
        <v>7650</v>
      </c>
      <c r="I2588" s="849">
        <v>287996.2</v>
      </c>
      <c r="J2588" s="849">
        <v>1480.15</v>
      </c>
      <c r="K2588" s="849">
        <v>3600</v>
      </c>
      <c r="L2588" s="848" t="s">
        <v>11198</v>
      </c>
      <c r="M2588" s="849">
        <v>0</v>
      </c>
      <c r="N2588" s="849">
        <v>929.02</v>
      </c>
      <c r="O2588" s="849">
        <v>3290</v>
      </c>
      <c r="P2588" s="849">
        <v>287996.2</v>
      </c>
      <c r="Q2588" s="846" t="s">
        <v>6337</v>
      </c>
      <c r="R2588" s="846"/>
      <c r="S2588" s="849">
        <v>0</v>
      </c>
      <c r="T2588" s="849">
        <v>0</v>
      </c>
      <c r="U2588" s="849">
        <v>0</v>
      </c>
      <c r="V2588" s="849">
        <v>0</v>
      </c>
      <c r="W2588" s="849">
        <v>0</v>
      </c>
      <c r="X2588" s="849">
        <v>0</v>
      </c>
      <c r="Y2588" s="849">
        <v>0</v>
      </c>
      <c r="Z2588" s="850"/>
    </row>
    <row r="2589" s="823" customFormat="1" ht="31.05" hidden="1" customHeight="1" outlineLevel="1" spans="1:26">
      <c r="A2589" s="846" t="s">
        <v>75</v>
      </c>
      <c r="B2589" s="846" t="s">
        <v>11176</v>
      </c>
      <c r="C2589" s="846" t="s">
        <v>11199</v>
      </c>
      <c r="D2589" s="846" t="s">
        <v>9075</v>
      </c>
      <c r="E2589" s="847" t="s">
        <v>9445</v>
      </c>
      <c r="F2589" s="848" t="s">
        <v>9534</v>
      </c>
      <c r="G2589" s="846" t="s">
        <v>9446</v>
      </c>
      <c r="H2589" s="846" t="s">
        <v>7650</v>
      </c>
      <c r="I2589" s="849">
        <v>104519.8</v>
      </c>
      <c r="J2589" s="849">
        <v>373.29</v>
      </c>
      <c r="K2589" s="849">
        <v>3570</v>
      </c>
      <c r="L2589" s="848" t="s">
        <v>9790</v>
      </c>
      <c r="M2589" s="849">
        <v>0</v>
      </c>
      <c r="N2589" s="849">
        <v>373.285</v>
      </c>
      <c r="O2589" s="849">
        <v>3290</v>
      </c>
      <c r="P2589" s="849">
        <v>104519.8</v>
      </c>
      <c r="Q2589" s="846" t="s">
        <v>6337</v>
      </c>
      <c r="R2589" s="846"/>
      <c r="S2589" s="849">
        <v>0</v>
      </c>
      <c r="T2589" s="849">
        <v>0</v>
      </c>
      <c r="U2589" s="849">
        <v>0</v>
      </c>
      <c r="V2589" s="849">
        <v>0</v>
      </c>
      <c r="W2589" s="849">
        <v>0</v>
      </c>
      <c r="X2589" s="849">
        <v>0</v>
      </c>
      <c r="Y2589" s="849">
        <v>0</v>
      </c>
      <c r="Z2589" s="850"/>
    </row>
    <row r="2590" s="823" customFormat="1" ht="31.05" hidden="1" customHeight="1" outlineLevel="1" spans="1:26">
      <c r="A2590" s="846" t="s">
        <v>75</v>
      </c>
      <c r="B2590" s="846" t="s">
        <v>11176</v>
      </c>
      <c r="C2590" s="846" t="s">
        <v>11200</v>
      </c>
      <c r="D2590" s="846" t="s">
        <v>9075</v>
      </c>
      <c r="E2590" s="847" t="s">
        <v>9445</v>
      </c>
      <c r="F2590" s="848" t="s">
        <v>9643</v>
      </c>
      <c r="G2590" s="846" t="s">
        <v>9446</v>
      </c>
      <c r="H2590" s="846" t="s">
        <v>7650</v>
      </c>
      <c r="I2590" s="849">
        <v>0</v>
      </c>
      <c r="J2590" s="849">
        <v>500</v>
      </c>
      <c r="K2590" s="849">
        <v>3610</v>
      </c>
      <c r="L2590" s="848" t="s">
        <v>11189</v>
      </c>
      <c r="M2590" s="849">
        <v>0</v>
      </c>
      <c r="N2590" s="849">
        <v>0</v>
      </c>
      <c r="O2590" s="849">
        <v>3290</v>
      </c>
      <c r="P2590" s="849">
        <v>0</v>
      </c>
      <c r="Q2590" s="846" t="s">
        <v>6337</v>
      </c>
      <c r="R2590" s="846"/>
      <c r="S2590" s="849">
        <v>0</v>
      </c>
      <c r="T2590" s="849">
        <v>0</v>
      </c>
      <c r="U2590" s="849">
        <v>0</v>
      </c>
      <c r="V2590" s="849">
        <v>0</v>
      </c>
      <c r="W2590" s="849">
        <v>0</v>
      </c>
      <c r="X2590" s="849">
        <v>0</v>
      </c>
      <c r="Y2590" s="849">
        <v>0</v>
      </c>
      <c r="Z2590" s="850"/>
    </row>
    <row r="2591" s="823" customFormat="1" ht="31.05" hidden="1" customHeight="1" outlineLevel="1" spans="1:26">
      <c r="A2591" s="846" t="s">
        <v>75</v>
      </c>
      <c r="B2591" s="846" t="s">
        <v>11176</v>
      </c>
      <c r="C2591" s="846" t="s">
        <v>11201</v>
      </c>
      <c r="D2591" s="846" t="s">
        <v>9075</v>
      </c>
      <c r="E2591" s="847" t="s">
        <v>9445</v>
      </c>
      <c r="F2591" s="848" t="s">
        <v>9676</v>
      </c>
      <c r="G2591" s="846" t="s">
        <v>9446</v>
      </c>
      <c r="H2591" s="846" t="s">
        <v>7650</v>
      </c>
      <c r="I2591" s="849">
        <v>0</v>
      </c>
      <c r="J2591" s="849">
        <v>300</v>
      </c>
      <c r="K2591" s="849">
        <v>3460</v>
      </c>
      <c r="L2591" s="848" t="s">
        <v>11202</v>
      </c>
      <c r="M2591" s="849">
        <v>0</v>
      </c>
      <c r="N2591" s="849">
        <v>0</v>
      </c>
      <c r="O2591" s="849">
        <v>3290</v>
      </c>
      <c r="P2591" s="849">
        <v>0</v>
      </c>
      <c r="Q2591" s="846" t="s">
        <v>6337</v>
      </c>
      <c r="R2591" s="846"/>
      <c r="S2591" s="849">
        <v>0</v>
      </c>
      <c r="T2591" s="849">
        <v>0</v>
      </c>
      <c r="U2591" s="849">
        <v>0</v>
      </c>
      <c r="V2591" s="849">
        <v>0</v>
      </c>
      <c r="W2591" s="849">
        <v>0</v>
      </c>
      <c r="X2591" s="849">
        <v>0</v>
      </c>
      <c r="Y2591" s="849">
        <v>0</v>
      </c>
      <c r="Z2591" s="850"/>
    </row>
    <row r="2592" s="823" customFormat="1" ht="31.05" hidden="1" customHeight="1" outlineLevel="1" spans="1:26">
      <c r="A2592" s="846" t="s">
        <v>75</v>
      </c>
      <c r="B2592" s="846" t="s">
        <v>11176</v>
      </c>
      <c r="C2592" s="846" t="s">
        <v>11203</v>
      </c>
      <c r="D2592" s="846" t="s">
        <v>9088</v>
      </c>
      <c r="E2592" s="847" t="s">
        <v>9445</v>
      </c>
      <c r="F2592" s="848" t="s">
        <v>8275</v>
      </c>
      <c r="G2592" s="846" t="s">
        <v>9446</v>
      </c>
      <c r="H2592" s="846" t="s">
        <v>7650</v>
      </c>
      <c r="I2592" s="849">
        <v>0</v>
      </c>
      <c r="J2592" s="849">
        <v>1</v>
      </c>
      <c r="K2592" s="849">
        <v>3800</v>
      </c>
      <c r="L2592" s="848" t="s">
        <v>9758</v>
      </c>
      <c r="M2592" s="849">
        <v>0</v>
      </c>
      <c r="N2592" s="849">
        <v>0</v>
      </c>
      <c r="O2592" s="849">
        <v>4800</v>
      </c>
      <c r="P2592" s="849">
        <v>0</v>
      </c>
      <c r="Q2592" s="846" t="s">
        <v>6337</v>
      </c>
      <c r="R2592" s="846"/>
      <c r="S2592" s="849">
        <v>0</v>
      </c>
      <c r="T2592" s="849">
        <v>0</v>
      </c>
      <c r="U2592" s="849">
        <v>0</v>
      </c>
      <c r="V2592" s="849">
        <v>0</v>
      </c>
      <c r="W2592" s="849">
        <v>0</v>
      </c>
      <c r="X2592" s="849">
        <v>0</v>
      </c>
      <c r="Y2592" s="849">
        <v>0</v>
      </c>
      <c r="Z2592" s="850"/>
    </row>
    <row r="2593" s="823" customFormat="1" ht="31.05" hidden="1" customHeight="1" outlineLevel="1" spans="1:26">
      <c r="A2593" s="846" t="s">
        <v>75</v>
      </c>
      <c r="B2593" s="846" t="s">
        <v>11176</v>
      </c>
      <c r="C2593" s="846" t="s">
        <v>11204</v>
      </c>
      <c r="D2593" s="846" t="s">
        <v>9088</v>
      </c>
      <c r="E2593" s="847" t="s">
        <v>9764</v>
      </c>
      <c r="F2593" s="848" t="s">
        <v>9498</v>
      </c>
      <c r="G2593" s="846" t="s">
        <v>9446</v>
      </c>
      <c r="H2593" s="846" t="s">
        <v>7650</v>
      </c>
      <c r="I2593" s="849">
        <v>1447994.07</v>
      </c>
      <c r="J2593" s="849">
        <v>6000</v>
      </c>
      <c r="K2593" s="849">
        <v>3560</v>
      </c>
      <c r="L2593" s="848" t="s">
        <v>9532</v>
      </c>
      <c r="M2593" s="849">
        <v>0</v>
      </c>
      <c r="N2593" s="849">
        <v>5362.941</v>
      </c>
      <c r="O2593" s="849">
        <v>3290</v>
      </c>
      <c r="P2593" s="849">
        <v>1447994.07</v>
      </c>
      <c r="Q2593" s="846" t="s">
        <v>6337</v>
      </c>
      <c r="R2593" s="846"/>
      <c r="S2593" s="849">
        <v>0</v>
      </c>
      <c r="T2593" s="849">
        <v>0</v>
      </c>
      <c r="U2593" s="849">
        <v>0</v>
      </c>
      <c r="V2593" s="849">
        <v>0</v>
      </c>
      <c r="W2593" s="849">
        <v>0</v>
      </c>
      <c r="X2593" s="849">
        <v>0</v>
      </c>
      <c r="Y2593" s="849">
        <v>0</v>
      </c>
      <c r="Z2593" s="850"/>
    </row>
    <row r="2594" s="823" customFormat="1" ht="31.05" hidden="1" customHeight="1" outlineLevel="1" spans="1:26">
      <c r="A2594" s="846" t="s">
        <v>75</v>
      </c>
      <c r="B2594" s="846" t="s">
        <v>11176</v>
      </c>
      <c r="C2594" s="846" t="s">
        <v>11205</v>
      </c>
      <c r="D2594" s="846" t="s">
        <v>9088</v>
      </c>
      <c r="E2594" s="847" t="s">
        <v>9764</v>
      </c>
      <c r="F2594" s="848" t="s">
        <v>9772</v>
      </c>
      <c r="G2594" s="846" t="s">
        <v>9446</v>
      </c>
      <c r="H2594" s="846" t="s">
        <v>7650</v>
      </c>
      <c r="I2594" s="849">
        <v>1115891.1</v>
      </c>
      <c r="J2594" s="849">
        <v>10000</v>
      </c>
      <c r="K2594" s="849">
        <v>3590</v>
      </c>
      <c r="L2594" s="848" t="s">
        <v>9618</v>
      </c>
      <c r="M2594" s="849">
        <v>0</v>
      </c>
      <c r="N2594" s="849">
        <v>3719.637</v>
      </c>
      <c r="O2594" s="849">
        <v>3290</v>
      </c>
      <c r="P2594" s="849">
        <v>1115891.1</v>
      </c>
      <c r="Q2594" s="846" t="s">
        <v>6337</v>
      </c>
      <c r="R2594" s="846"/>
      <c r="S2594" s="849">
        <v>0</v>
      </c>
      <c r="T2594" s="849">
        <v>0</v>
      </c>
      <c r="U2594" s="849">
        <v>0</v>
      </c>
      <c r="V2594" s="849">
        <v>0</v>
      </c>
      <c r="W2594" s="849">
        <v>0</v>
      </c>
      <c r="X2594" s="849">
        <v>0</v>
      </c>
      <c r="Y2594" s="849">
        <v>0</v>
      </c>
      <c r="Z2594" s="850"/>
    </row>
    <row r="2595" s="823" customFormat="1" ht="31.05" hidden="1" customHeight="1" outlineLevel="1" spans="1:26">
      <c r="A2595" s="846" t="s">
        <v>75</v>
      </c>
      <c r="B2595" s="846" t="s">
        <v>11176</v>
      </c>
      <c r="C2595" s="846" t="s">
        <v>11206</v>
      </c>
      <c r="D2595" s="846" t="s">
        <v>9088</v>
      </c>
      <c r="E2595" s="847" t="s">
        <v>9764</v>
      </c>
      <c r="F2595" s="848" t="s">
        <v>9680</v>
      </c>
      <c r="G2595" s="846" t="s">
        <v>9446</v>
      </c>
      <c r="H2595" s="846" t="s">
        <v>7650</v>
      </c>
      <c r="I2595" s="849">
        <v>0</v>
      </c>
      <c r="J2595" s="849">
        <v>10000</v>
      </c>
      <c r="K2595" s="849">
        <v>3480</v>
      </c>
      <c r="L2595" s="848" t="s">
        <v>9616</v>
      </c>
      <c r="M2595" s="849">
        <v>0</v>
      </c>
      <c r="N2595" s="849">
        <v>0</v>
      </c>
      <c r="O2595" s="849">
        <v>3290</v>
      </c>
      <c r="P2595" s="849">
        <v>0</v>
      </c>
      <c r="Q2595" s="846" t="s">
        <v>6337</v>
      </c>
      <c r="R2595" s="846"/>
      <c r="S2595" s="849">
        <v>0</v>
      </c>
      <c r="T2595" s="849">
        <v>0</v>
      </c>
      <c r="U2595" s="849">
        <v>0</v>
      </c>
      <c r="V2595" s="849">
        <v>0</v>
      </c>
      <c r="W2595" s="849">
        <v>0</v>
      </c>
      <c r="X2595" s="849">
        <v>0</v>
      </c>
      <c r="Y2595" s="849">
        <v>0</v>
      </c>
      <c r="Z2595" s="850"/>
    </row>
    <row r="2596" s="823" customFormat="1" ht="31.05" hidden="1" customHeight="1" outlineLevel="1" spans="1:26">
      <c r="A2596" s="846" t="s">
        <v>75</v>
      </c>
      <c r="B2596" s="846" t="s">
        <v>11176</v>
      </c>
      <c r="C2596" s="846" t="s">
        <v>11207</v>
      </c>
      <c r="D2596" s="846" t="s">
        <v>98</v>
      </c>
      <c r="E2596" s="847" t="s">
        <v>9495</v>
      </c>
      <c r="F2596" s="848" t="s">
        <v>11208</v>
      </c>
      <c r="G2596" s="846" t="s">
        <v>9446</v>
      </c>
      <c r="H2596" s="846" t="s">
        <v>7650</v>
      </c>
      <c r="I2596" s="849">
        <v>5769.09</v>
      </c>
      <c r="J2596" s="849">
        <v>1776</v>
      </c>
      <c r="K2596" s="849">
        <v>4110</v>
      </c>
      <c r="L2596" s="848" t="s">
        <v>8346</v>
      </c>
      <c r="M2596" s="849">
        <v>8.36</v>
      </c>
      <c r="N2596" s="849">
        <v>0</v>
      </c>
      <c r="O2596" s="849">
        <v>4800</v>
      </c>
      <c r="P2596" s="849">
        <v>5769.09</v>
      </c>
      <c r="Q2596" s="846" t="s">
        <v>6337</v>
      </c>
      <c r="R2596" s="846"/>
      <c r="S2596" s="849">
        <v>0</v>
      </c>
      <c r="T2596" s="849">
        <v>0</v>
      </c>
      <c r="U2596" s="849">
        <v>0</v>
      </c>
      <c r="V2596" s="849">
        <v>0</v>
      </c>
      <c r="W2596" s="849">
        <v>0</v>
      </c>
      <c r="X2596" s="849">
        <v>0</v>
      </c>
      <c r="Y2596" s="849">
        <v>0</v>
      </c>
      <c r="Z2596" s="850"/>
    </row>
    <row r="2597" s="823" customFormat="1" ht="31.05" hidden="1" customHeight="1" outlineLevel="1" spans="1:26">
      <c r="A2597" s="846" t="s">
        <v>75</v>
      </c>
      <c r="B2597" s="846" t="s">
        <v>11176</v>
      </c>
      <c r="C2597" s="846" t="s">
        <v>11209</v>
      </c>
      <c r="D2597" s="846" t="s">
        <v>98</v>
      </c>
      <c r="E2597" s="847" t="s">
        <v>9445</v>
      </c>
      <c r="F2597" s="848" t="s">
        <v>11210</v>
      </c>
      <c r="G2597" s="846" t="s">
        <v>9446</v>
      </c>
      <c r="H2597" s="846" t="s">
        <v>7650</v>
      </c>
      <c r="I2597" s="849">
        <v>-582294.78</v>
      </c>
      <c r="J2597" s="849">
        <v>750</v>
      </c>
      <c r="K2597" s="849">
        <v>4010</v>
      </c>
      <c r="L2597" s="848" t="s">
        <v>9534</v>
      </c>
      <c r="M2597" s="849">
        <v>0</v>
      </c>
      <c r="N2597" s="849">
        <v>737.082</v>
      </c>
      <c r="O2597" s="849">
        <v>4800</v>
      </c>
      <c r="P2597" s="849">
        <v>-582294.78</v>
      </c>
      <c r="Q2597" s="846" t="s">
        <v>6337</v>
      </c>
      <c r="R2597" s="846"/>
      <c r="S2597" s="849">
        <v>0</v>
      </c>
      <c r="T2597" s="849">
        <v>0</v>
      </c>
      <c r="U2597" s="849">
        <v>0</v>
      </c>
      <c r="V2597" s="849">
        <v>0</v>
      </c>
      <c r="W2597" s="849">
        <v>0</v>
      </c>
      <c r="X2597" s="849">
        <v>0</v>
      </c>
      <c r="Y2597" s="849">
        <v>0</v>
      </c>
      <c r="Z2597" s="850"/>
    </row>
    <row r="2598" s="823" customFormat="1" ht="31.05" hidden="1" customHeight="1" outlineLevel="1" spans="1:26">
      <c r="A2598" s="846" t="s">
        <v>75</v>
      </c>
      <c r="B2598" s="846" t="s">
        <v>11176</v>
      </c>
      <c r="C2598" s="846" t="s">
        <v>11211</v>
      </c>
      <c r="D2598" s="846" t="s">
        <v>98</v>
      </c>
      <c r="E2598" s="847" t="s">
        <v>9445</v>
      </c>
      <c r="F2598" s="848" t="s">
        <v>11212</v>
      </c>
      <c r="G2598" s="846" t="s">
        <v>9446</v>
      </c>
      <c r="H2598" s="846" t="s">
        <v>7650</v>
      </c>
      <c r="I2598" s="849">
        <v>234290.42</v>
      </c>
      <c r="J2598" s="849">
        <v>1081</v>
      </c>
      <c r="K2598" s="849">
        <v>4010</v>
      </c>
      <c r="L2598" s="848" t="s">
        <v>9690</v>
      </c>
      <c r="M2598" s="849">
        <v>0</v>
      </c>
      <c r="N2598" s="849">
        <v>1018.654</v>
      </c>
      <c r="O2598" s="849">
        <v>3780</v>
      </c>
      <c r="P2598" s="849">
        <v>234290.42</v>
      </c>
      <c r="Q2598" s="846" t="s">
        <v>6337</v>
      </c>
      <c r="R2598" s="846"/>
      <c r="S2598" s="849">
        <v>0</v>
      </c>
      <c r="T2598" s="849">
        <v>0</v>
      </c>
      <c r="U2598" s="849">
        <v>0</v>
      </c>
      <c r="V2598" s="849">
        <v>0</v>
      </c>
      <c r="W2598" s="849">
        <v>0</v>
      </c>
      <c r="X2598" s="849">
        <v>0</v>
      </c>
      <c r="Y2598" s="849">
        <v>0</v>
      </c>
      <c r="Z2598" s="850"/>
    </row>
    <row r="2599" s="823" customFormat="1" ht="31.05" hidden="1" customHeight="1" outlineLevel="1" spans="1:26">
      <c r="A2599" s="846" t="s">
        <v>75</v>
      </c>
      <c r="B2599" s="846" t="s">
        <v>11176</v>
      </c>
      <c r="C2599" s="846" t="s">
        <v>11213</v>
      </c>
      <c r="D2599" s="846" t="s">
        <v>98</v>
      </c>
      <c r="E2599" s="847" t="s">
        <v>9445</v>
      </c>
      <c r="F2599" s="848" t="s">
        <v>9575</v>
      </c>
      <c r="G2599" s="846" t="s">
        <v>9446</v>
      </c>
      <c r="H2599" s="846" t="s">
        <v>7650</v>
      </c>
      <c r="I2599" s="849">
        <v>154359.44</v>
      </c>
      <c r="J2599" s="849">
        <v>744</v>
      </c>
      <c r="K2599" s="849">
        <v>4010</v>
      </c>
      <c r="L2599" s="848" t="s">
        <v>9709</v>
      </c>
      <c r="M2599" s="849">
        <v>0</v>
      </c>
      <c r="N2599" s="849">
        <v>671.128</v>
      </c>
      <c r="O2599" s="849">
        <v>3780</v>
      </c>
      <c r="P2599" s="849">
        <v>154359.44</v>
      </c>
      <c r="Q2599" s="846" t="s">
        <v>6337</v>
      </c>
      <c r="R2599" s="846"/>
      <c r="S2599" s="849">
        <v>0</v>
      </c>
      <c r="T2599" s="849">
        <v>0</v>
      </c>
      <c r="U2599" s="849">
        <v>0</v>
      </c>
      <c r="V2599" s="849">
        <v>0</v>
      </c>
      <c r="W2599" s="849">
        <v>0</v>
      </c>
      <c r="X2599" s="849">
        <v>0</v>
      </c>
      <c r="Y2599" s="849">
        <v>0</v>
      </c>
      <c r="Z2599" s="850"/>
    </row>
    <row r="2600" s="823" customFormat="1" ht="31.05" hidden="1" customHeight="1" outlineLevel="1" spans="1:26">
      <c r="A2600" s="846" t="s">
        <v>75</v>
      </c>
      <c r="B2600" s="846" t="s">
        <v>11176</v>
      </c>
      <c r="C2600" s="846" t="s">
        <v>11214</v>
      </c>
      <c r="D2600" s="846" t="s">
        <v>98</v>
      </c>
      <c r="E2600" s="847" t="s">
        <v>9495</v>
      </c>
      <c r="F2600" s="848" t="s">
        <v>8306</v>
      </c>
      <c r="G2600" s="846" t="s">
        <v>9446</v>
      </c>
      <c r="H2600" s="846" t="s">
        <v>7650</v>
      </c>
      <c r="I2600" s="849">
        <v>56939.515</v>
      </c>
      <c r="J2600" s="849">
        <v>787</v>
      </c>
      <c r="K2600" s="849">
        <v>3425</v>
      </c>
      <c r="L2600" s="848" t="s">
        <v>9709</v>
      </c>
      <c r="M2600" s="849">
        <v>160.39</v>
      </c>
      <c r="N2600" s="849">
        <v>0</v>
      </c>
      <c r="O2600" s="849">
        <v>3780</v>
      </c>
      <c r="P2600" s="849">
        <v>56939.515</v>
      </c>
      <c r="Q2600" s="846" t="s">
        <v>6337</v>
      </c>
      <c r="R2600" s="846"/>
      <c r="S2600" s="849">
        <v>0</v>
      </c>
      <c r="T2600" s="849">
        <v>0</v>
      </c>
      <c r="U2600" s="849">
        <v>0</v>
      </c>
      <c r="V2600" s="849">
        <v>0</v>
      </c>
      <c r="W2600" s="849">
        <v>0</v>
      </c>
      <c r="X2600" s="849">
        <v>0</v>
      </c>
      <c r="Y2600" s="849">
        <v>0</v>
      </c>
      <c r="Z2600" s="850"/>
    </row>
    <row r="2601" s="823" customFormat="1" ht="31.05" hidden="1" customHeight="1" outlineLevel="1" spans="1:26">
      <c r="A2601" s="846" t="s">
        <v>75</v>
      </c>
      <c r="B2601" s="846" t="s">
        <v>11176</v>
      </c>
      <c r="C2601" s="846" t="s">
        <v>11215</v>
      </c>
      <c r="D2601" s="846" t="s">
        <v>98</v>
      </c>
      <c r="E2601" s="847" t="s">
        <v>9495</v>
      </c>
      <c r="F2601" s="848" t="s">
        <v>9824</v>
      </c>
      <c r="G2601" s="846" t="s">
        <v>9446</v>
      </c>
      <c r="H2601" s="846" t="s">
        <v>7650</v>
      </c>
      <c r="I2601" s="849">
        <v>36991.115</v>
      </c>
      <c r="J2601" s="849">
        <v>513</v>
      </c>
      <c r="K2601" s="849">
        <v>3545</v>
      </c>
      <c r="L2601" s="848" t="s">
        <v>9793</v>
      </c>
      <c r="M2601" s="849">
        <v>157.41</v>
      </c>
      <c r="N2601" s="849">
        <v>0</v>
      </c>
      <c r="O2601" s="849">
        <v>3780</v>
      </c>
      <c r="P2601" s="849">
        <v>36991.115</v>
      </c>
      <c r="Q2601" s="846" t="s">
        <v>6337</v>
      </c>
      <c r="R2601" s="846"/>
      <c r="S2601" s="849">
        <v>0</v>
      </c>
      <c r="T2601" s="849">
        <v>0</v>
      </c>
      <c r="U2601" s="849">
        <v>0</v>
      </c>
      <c r="V2601" s="849">
        <v>0</v>
      </c>
      <c r="W2601" s="849">
        <v>0</v>
      </c>
      <c r="X2601" s="849">
        <v>0</v>
      </c>
      <c r="Y2601" s="849">
        <v>0</v>
      </c>
      <c r="Z2601" s="850"/>
    </row>
    <row r="2602" s="823" customFormat="1" ht="31.05" hidden="1" customHeight="1" outlineLevel="1" spans="1:26">
      <c r="A2602" s="846" t="s">
        <v>75</v>
      </c>
      <c r="B2602" s="846" t="s">
        <v>11176</v>
      </c>
      <c r="C2602" s="846" t="s">
        <v>11216</v>
      </c>
      <c r="D2602" s="846" t="s">
        <v>98</v>
      </c>
      <c r="E2602" s="847" t="s">
        <v>9495</v>
      </c>
      <c r="F2602" s="848" t="s">
        <v>9564</v>
      </c>
      <c r="G2602" s="846" t="s">
        <v>9446</v>
      </c>
      <c r="H2602" s="846" t="s">
        <v>7650</v>
      </c>
      <c r="I2602" s="849">
        <v>34372.976</v>
      </c>
      <c r="J2602" s="849">
        <v>542</v>
      </c>
      <c r="K2602" s="849">
        <v>3476</v>
      </c>
      <c r="L2602" s="848" t="s">
        <v>10627</v>
      </c>
      <c r="M2602" s="849">
        <v>113.07</v>
      </c>
      <c r="N2602" s="849">
        <v>0</v>
      </c>
      <c r="O2602" s="849">
        <v>3780</v>
      </c>
      <c r="P2602" s="849">
        <v>34372.976</v>
      </c>
      <c r="Q2602" s="846" t="s">
        <v>6337</v>
      </c>
      <c r="R2602" s="846"/>
      <c r="S2602" s="849">
        <v>0</v>
      </c>
      <c r="T2602" s="849">
        <v>0</v>
      </c>
      <c r="U2602" s="849">
        <v>0</v>
      </c>
      <c r="V2602" s="849">
        <v>0</v>
      </c>
      <c r="W2602" s="849">
        <v>0</v>
      </c>
      <c r="X2602" s="849">
        <v>0</v>
      </c>
      <c r="Y2602" s="849">
        <v>0</v>
      </c>
      <c r="Z2602" s="850"/>
    </row>
    <row r="2603" s="823" customFormat="1" ht="31.05" hidden="1" customHeight="1" outlineLevel="1" spans="1:26">
      <c r="A2603" s="846" t="s">
        <v>75</v>
      </c>
      <c r="B2603" s="846" t="s">
        <v>11176</v>
      </c>
      <c r="C2603" s="846" t="s">
        <v>11217</v>
      </c>
      <c r="D2603" s="846" t="s">
        <v>98</v>
      </c>
      <c r="E2603" s="847" t="s">
        <v>9495</v>
      </c>
      <c r="F2603" s="848" t="s">
        <v>9621</v>
      </c>
      <c r="G2603" s="846" t="s">
        <v>9446</v>
      </c>
      <c r="H2603" s="846" t="s">
        <v>7650</v>
      </c>
      <c r="I2603" s="849">
        <v>32032.876</v>
      </c>
      <c r="J2603" s="849">
        <v>582</v>
      </c>
      <c r="K2603" s="849">
        <v>3499</v>
      </c>
      <c r="L2603" s="848" t="s">
        <v>9873</v>
      </c>
      <c r="M2603" s="849">
        <v>114</v>
      </c>
      <c r="N2603" s="849">
        <v>0</v>
      </c>
      <c r="O2603" s="849">
        <v>3780</v>
      </c>
      <c r="P2603" s="849">
        <v>32032.876</v>
      </c>
      <c r="Q2603" s="846" t="s">
        <v>6337</v>
      </c>
      <c r="R2603" s="846"/>
      <c r="S2603" s="849">
        <v>0</v>
      </c>
      <c r="T2603" s="849">
        <v>0</v>
      </c>
      <c r="U2603" s="849">
        <v>0</v>
      </c>
      <c r="V2603" s="849">
        <v>0</v>
      </c>
      <c r="W2603" s="849">
        <v>0</v>
      </c>
      <c r="X2603" s="849">
        <v>0</v>
      </c>
      <c r="Y2603" s="849">
        <v>0</v>
      </c>
      <c r="Z2603" s="850"/>
    </row>
    <row r="2604" s="823" customFormat="1" ht="31.05" hidden="1" customHeight="1" outlineLevel="1" spans="1:26">
      <c r="A2604" s="846" t="s">
        <v>75</v>
      </c>
      <c r="B2604" s="846" t="s">
        <v>11176</v>
      </c>
      <c r="C2604" s="846" t="s">
        <v>11218</v>
      </c>
      <c r="D2604" s="846" t="s">
        <v>98</v>
      </c>
      <c r="E2604" s="847" t="s">
        <v>9495</v>
      </c>
      <c r="F2604" s="848" t="s">
        <v>9699</v>
      </c>
      <c r="G2604" s="846" t="s">
        <v>9446</v>
      </c>
      <c r="H2604" s="846" t="s">
        <v>7650</v>
      </c>
      <c r="I2604" s="849">
        <v>150028.421412</v>
      </c>
      <c r="J2604" s="849">
        <v>789</v>
      </c>
      <c r="K2604" s="849">
        <v>3515.000006</v>
      </c>
      <c r="L2604" s="848" t="s">
        <v>11159</v>
      </c>
      <c r="M2604" s="849">
        <v>566.15</v>
      </c>
      <c r="N2604" s="849">
        <v>0</v>
      </c>
      <c r="O2604" s="849">
        <v>3780</v>
      </c>
      <c r="P2604" s="849">
        <v>150028.421412</v>
      </c>
      <c r="Q2604" s="846" t="s">
        <v>6337</v>
      </c>
      <c r="R2604" s="846"/>
      <c r="S2604" s="849">
        <v>0</v>
      </c>
      <c r="T2604" s="849">
        <v>0</v>
      </c>
      <c r="U2604" s="849">
        <v>0</v>
      </c>
      <c r="V2604" s="849">
        <v>0</v>
      </c>
      <c r="W2604" s="849">
        <v>0</v>
      </c>
      <c r="X2604" s="849">
        <v>0</v>
      </c>
      <c r="Y2604" s="849">
        <v>0</v>
      </c>
      <c r="Z2604" s="850"/>
    </row>
    <row r="2605" s="823" customFormat="1" ht="31.05" hidden="1" customHeight="1" outlineLevel="1" spans="1:26">
      <c r="A2605" s="846" t="s">
        <v>75</v>
      </c>
      <c r="B2605" s="846" t="s">
        <v>11176</v>
      </c>
      <c r="C2605" s="846" t="s">
        <v>11219</v>
      </c>
      <c r="D2605" s="846" t="s">
        <v>98</v>
      </c>
      <c r="E2605" s="847" t="s">
        <v>9495</v>
      </c>
      <c r="F2605" s="848" t="s">
        <v>9747</v>
      </c>
      <c r="G2605" s="846" t="s">
        <v>9446</v>
      </c>
      <c r="H2605" s="846" t="s">
        <v>7650</v>
      </c>
      <c r="I2605" s="849">
        <v>102044</v>
      </c>
      <c r="J2605" s="849">
        <v>388</v>
      </c>
      <c r="K2605" s="849">
        <v>3517</v>
      </c>
      <c r="L2605" s="848" t="s">
        <v>11179</v>
      </c>
      <c r="M2605" s="849">
        <v>388</v>
      </c>
      <c r="N2605" s="849">
        <v>0</v>
      </c>
      <c r="O2605" s="849">
        <v>3780</v>
      </c>
      <c r="P2605" s="849">
        <v>102044</v>
      </c>
      <c r="Q2605" s="846" t="s">
        <v>6337</v>
      </c>
      <c r="R2605" s="846"/>
      <c r="S2605" s="849">
        <v>0</v>
      </c>
      <c r="T2605" s="849">
        <v>0</v>
      </c>
      <c r="U2605" s="849">
        <v>0</v>
      </c>
      <c r="V2605" s="849">
        <v>0</v>
      </c>
      <c r="W2605" s="849">
        <v>0</v>
      </c>
      <c r="X2605" s="849">
        <v>0</v>
      </c>
      <c r="Y2605" s="849">
        <v>0</v>
      </c>
      <c r="Z2605" s="850"/>
    </row>
    <row r="2606" s="823" customFormat="1" ht="31.05" hidden="1" customHeight="1" outlineLevel="1" spans="1:26">
      <c r="A2606" s="846" t="s">
        <v>75</v>
      </c>
      <c r="B2606" s="846" t="s">
        <v>11176</v>
      </c>
      <c r="C2606" s="846" t="s">
        <v>11220</v>
      </c>
      <c r="D2606" s="846" t="s">
        <v>9078</v>
      </c>
      <c r="E2606" s="847" t="s">
        <v>9445</v>
      </c>
      <c r="F2606" s="848" t="s">
        <v>9693</v>
      </c>
      <c r="G2606" s="846" t="s">
        <v>9446</v>
      </c>
      <c r="H2606" s="846" t="s">
        <v>7650</v>
      </c>
      <c r="I2606" s="849">
        <v>130891.2</v>
      </c>
      <c r="J2606" s="849">
        <v>1460.9</v>
      </c>
      <c r="K2606" s="849">
        <v>3610</v>
      </c>
      <c r="L2606" s="848" t="s">
        <v>10607</v>
      </c>
      <c r="M2606" s="849">
        <v>0</v>
      </c>
      <c r="N2606" s="849">
        <v>409.035</v>
      </c>
      <c r="O2606" s="849">
        <v>3290</v>
      </c>
      <c r="P2606" s="849">
        <v>130891.2</v>
      </c>
      <c r="Q2606" s="846" t="s">
        <v>6337</v>
      </c>
      <c r="R2606" s="846"/>
      <c r="S2606" s="849">
        <v>0</v>
      </c>
      <c r="T2606" s="849">
        <v>0</v>
      </c>
      <c r="U2606" s="849">
        <v>0</v>
      </c>
      <c r="V2606" s="849">
        <v>0</v>
      </c>
      <c r="W2606" s="849">
        <v>0</v>
      </c>
      <c r="X2606" s="849">
        <v>0</v>
      </c>
      <c r="Y2606" s="849">
        <v>0</v>
      </c>
      <c r="Z2606" s="850"/>
    </row>
    <row r="2607" s="823" customFormat="1" ht="31.05" hidden="1" customHeight="1" outlineLevel="1" spans="1:26">
      <c r="A2607" s="846" t="s">
        <v>75</v>
      </c>
      <c r="B2607" s="846" t="s">
        <v>11176</v>
      </c>
      <c r="C2607" s="846" t="s">
        <v>11221</v>
      </c>
      <c r="D2607" s="846" t="s">
        <v>9078</v>
      </c>
      <c r="E2607" s="847" t="s">
        <v>9445</v>
      </c>
      <c r="F2607" s="848" t="s">
        <v>9690</v>
      </c>
      <c r="G2607" s="846" t="s">
        <v>9446</v>
      </c>
      <c r="H2607" s="846" t="s">
        <v>7650</v>
      </c>
      <c r="I2607" s="849">
        <v>721594.75</v>
      </c>
      <c r="J2607" s="849">
        <v>2964.88</v>
      </c>
      <c r="K2607" s="849">
        <v>3600</v>
      </c>
      <c r="L2607" s="848" t="s">
        <v>11159</v>
      </c>
      <c r="M2607" s="849">
        <v>0</v>
      </c>
      <c r="N2607" s="849">
        <v>2327.725</v>
      </c>
      <c r="O2607" s="849">
        <v>3290</v>
      </c>
      <c r="P2607" s="849">
        <v>721594.75</v>
      </c>
      <c r="Q2607" s="846" t="s">
        <v>6337</v>
      </c>
      <c r="R2607" s="846"/>
      <c r="S2607" s="849">
        <v>0</v>
      </c>
      <c r="T2607" s="849">
        <v>0</v>
      </c>
      <c r="U2607" s="849">
        <v>0</v>
      </c>
      <c r="V2607" s="849">
        <v>0</v>
      </c>
      <c r="W2607" s="849">
        <v>0</v>
      </c>
      <c r="X2607" s="849">
        <v>0</v>
      </c>
      <c r="Y2607" s="849">
        <v>0</v>
      </c>
      <c r="Z2607" s="850"/>
    </row>
    <row r="2608" s="823" customFormat="1" ht="31.05" hidden="1" customHeight="1" outlineLevel="1" spans="1:26">
      <c r="A2608" s="846" t="s">
        <v>75</v>
      </c>
      <c r="B2608" s="846" t="s">
        <v>11176</v>
      </c>
      <c r="C2608" s="846" t="s">
        <v>11222</v>
      </c>
      <c r="D2608" s="846" t="s">
        <v>9078</v>
      </c>
      <c r="E2608" s="847" t="s">
        <v>9445</v>
      </c>
      <c r="F2608" s="848" t="s">
        <v>9632</v>
      </c>
      <c r="G2608" s="846" t="s">
        <v>9446</v>
      </c>
      <c r="H2608" s="846" t="s">
        <v>7650</v>
      </c>
      <c r="I2608" s="849">
        <v>448297.2</v>
      </c>
      <c r="J2608" s="849">
        <v>1998.16</v>
      </c>
      <c r="K2608" s="849">
        <v>3600</v>
      </c>
      <c r="L2608" s="848" t="s">
        <v>11198</v>
      </c>
      <c r="M2608" s="849">
        <v>0</v>
      </c>
      <c r="N2608" s="849">
        <v>1446.12</v>
      </c>
      <c r="O2608" s="849">
        <v>3290</v>
      </c>
      <c r="P2608" s="849">
        <v>448297.2</v>
      </c>
      <c r="Q2608" s="846" t="s">
        <v>6337</v>
      </c>
      <c r="R2608" s="846"/>
      <c r="S2608" s="849">
        <v>0</v>
      </c>
      <c r="T2608" s="849">
        <v>0</v>
      </c>
      <c r="U2608" s="849">
        <v>0</v>
      </c>
      <c r="V2608" s="849">
        <v>0</v>
      </c>
      <c r="W2608" s="849">
        <v>0</v>
      </c>
      <c r="X2608" s="849">
        <v>0</v>
      </c>
      <c r="Y2608" s="849">
        <v>0</v>
      </c>
      <c r="Z2608" s="850"/>
    </row>
    <row r="2609" s="823" customFormat="1" ht="31.05" hidden="1" customHeight="1" outlineLevel="1" spans="1:26">
      <c r="A2609" s="846" t="s">
        <v>75</v>
      </c>
      <c r="B2609" s="846" t="s">
        <v>11176</v>
      </c>
      <c r="C2609" s="846" t="s">
        <v>11223</v>
      </c>
      <c r="D2609" s="846" t="s">
        <v>9078</v>
      </c>
      <c r="E2609" s="847" t="s">
        <v>9445</v>
      </c>
      <c r="F2609" s="848" t="s">
        <v>9643</v>
      </c>
      <c r="G2609" s="846" t="s">
        <v>9446</v>
      </c>
      <c r="H2609" s="846" t="s">
        <v>7650</v>
      </c>
      <c r="I2609" s="849">
        <v>0</v>
      </c>
      <c r="J2609" s="849">
        <v>750</v>
      </c>
      <c r="K2609" s="849">
        <v>3610</v>
      </c>
      <c r="L2609" s="848" t="s">
        <v>11189</v>
      </c>
      <c r="M2609" s="849">
        <v>0</v>
      </c>
      <c r="N2609" s="849">
        <v>0</v>
      </c>
      <c r="O2609" s="849">
        <v>3290</v>
      </c>
      <c r="P2609" s="849">
        <v>0</v>
      </c>
      <c r="Q2609" s="846" t="s">
        <v>6337</v>
      </c>
      <c r="R2609" s="846"/>
      <c r="S2609" s="849">
        <v>0</v>
      </c>
      <c r="T2609" s="849">
        <v>0</v>
      </c>
      <c r="U2609" s="849">
        <v>0</v>
      </c>
      <c r="V2609" s="849">
        <v>0</v>
      </c>
      <c r="W2609" s="849">
        <v>0</v>
      </c>
      <c r="X2609" s="849">
        <v>0</v>
      </c>
      <c r="Y2609" s="849">
        <v>0</v>
      </c>
      <c r="Z2609" s="850"/>
    </row>
    <row r="2610" s="823" customFormat="1" ht="31.05" hidden="1" customHeight="1" outlineLevel="1" spans="1:26">
      <c r="A2610" s="846" t="s">
        <v>75</v>
      </c>
      <c r="B2610" s="846" t="s">
        <v>11176</v>
      </c>
      <c r="C2610" s="846" t="s">
        <v>11224</v>
      </c>
      <c r="D2610" s="846" t="s">
        <v>9086</v>
      </c>
      <c r="E2610" s="847" t="s">
        <v>9445</v>
      </c>
      <c r="F2610" s="848" t="s">
        <v>9693</v>
      </c>
      <c r="G2610" s="846" t="s">
        <v>9446</v>
      </c>
      <c r="H2610" s="846" t="s">
        <v>7650</v>
      </c>
      <c r="I2610" s="849">
        <v>56380.8</v>
      </c>
      <c r="J2610" s="849">
        <v>989.88</v>
      </c>
      <c r="K2610" s="849">
        <v>3610</v>
      </c>
      <c r="L2610" s="848" t="s">
        <v>10607</v>
      </c>
      <c r="M2610" s="849">
        <v>0</v>
      </c>
      <c r="N2610" s="849">
        <v>176.19</v>
      </c>
      <c r="O2610" s="849">
        <v>3290</v>
      </c>
      <c r="P2610" s="849">
        <v>56380.8</v>
      </c>
      <c r="Q2610" s="846" t="s">
        <v>6337</v>
      </c>
      <c r="R2610" s="846"/>
      <c r="S2610" s="849">
        <v>0</v>
      </c>
      <c r="T2610" s="849">
        <v>0</v>
      </c>
      <c r="U2610" s="849">
        <v>0</v>
      </c>
      <c r="V2610" s="849">
        <v>0</v>
      </c>
      <c r="W2610" s="849">
        <v>0</v>
      </c>
      <c r="X2610" s="849">
        <v>0</v>
      </c>
      <c r="Y2610" s="849">
        <v>0</v>
      </c>
      <c r="Z2610" s="850"/>
    </row>
    <row r="2611" s="823" customFormat="1" ht="31.05" hidden="1" customHeight="1" outlineLevel="1" spans="1:26">
      <c r="A2611" s="846" t="s">
        <v>75</v>
      </c>
      <c r="B2611" s="846" t="s">
        <v>11176</v>
      </c>
      <c r="C2611" s="846" t="s">
        <v>11225</v>
      </c>
      <c r="D2611" s="846" t="s">
        <v>9086</v>
      </c>
      <c r="E2611" s="847" t="s">
        <v>9495</v>
      </c>
      <c r="F2611" s="848" t="s">
        <v>10097</v>
      </c>
      <c r="G2611" s="846" t="s">
        <v>9446</v>
      </c>
      <c r="H2611" s="846" t="s">
        <v>7650</v>
      </c>
      <c r="I2611" s="849">
        <v>-25590.25</v>
      </c>
      <c r="J2611" s="849">
        <v>996.21</v>
      </c>
      <c r="K2611" s="849">
        <v>3475</v>
      </c>
      <c r="L2611" s="848" t="s">
        <v>9624</v>
      </c>
      <c r="M2611" s="849">
        <v>146.23</v>
      </c>
      <c r="N2611" s="849">
        <v>0</v>
      </c>
      <c r="O2611" s="849">
        <v>3300</v>
      </c>
      <c r="P2611" s="849">
        <v>-25590.25</v>
      </c>
      <c r="Q2611" s="846" t="s">
        <v>6337</v>
      </c>
      <c r="R2611" s="846"/>
      <c r="S2611" s="849">
        <v>0</v>
      </c>
      <c r="T2611" s="849">
        <v>0</v>
      </c>
      <c r="U2611" s="849">
        <v>0</v>
      </c>
      <c r="V2611" s="849">
        <v>0</v>
      </c>
      <c r="W2611" s="849">
        <v>0</v>
      </c>
      <c r="X2611" s="849">
        <v>0</v>
      </c>
      <c r="Y2611" s="849">
        <v>0</v>
      </c>
      <c r="Z2611" s="850"/>
    </row>
    <row r="2612" s="823" customFormat="1" ht="31.05" hidden="1" customHeight="1" outlineLevel="1" spans="1:26">
      <c r="A2612" s="846" t="s">
        <v>75</v>
      </c>
      <c r="B2612" s="846" t="s">
        <v>11176</v>
      </c>
      <c r="C2612" s="846" t="s">
        <v>11226</v>
      </c>
      <c r="D2612" s="846" t="s">
        <v>9086</v>
      </c>
      <c r="E2612" s="847" t="s">
        <v>9495</v>
      </c>
      <c r="F2612" s="848" t="s">
        <v>10097</v>
      </c>
      <c r="G2612" s="846" t="s">
        <v>9446</v>
      </c>
      <c r="H2612" s="846" t="s">
        <v>7650</v>
      </c>
      <c r="I2612" s="849">
        <v>-162268.125</v>
      </c>
      <c r="J2612" s="849">
        <v>994.9</v>
      </c>
      <c r="K2612" s="849">
        <v>3475</v>
      </c>
      <c r="L2612" s="848" t="s">
        <v>9624</v>
      </c>
      <c r="M2612" s="849">
        <v>877.13</v>
      </c>
      <c r="N2612" s="849">
        <v>0</v>
      </c>
      <c r="O2612" s="849">
        <v>3290</v>
      </c>
      <c r="P2612" s="849">
        <v>-162268.125</v>
      </c>
      <c r="Q2612" s="846" t="s">
        <v>6337</v>
      </c>
      <c r="R2612" s="846"/>
      <c r="S2612" s="849">
        <v>0</v>
      </c>
      <c r="T2612" s="849">
        <v>0</v>
      </c>
      <c r="U2612" s="849">
        <v>0</v>
      </c>
      <c r="V2612" s="849">
        <v>0</v>
      </c>
      <c r="W2612" s="849">
        <v>0</v>
      </c>
      <c r="X2612" s="849">
        <v>0</v>
      </c>
      <c r="Y2612" s="849">
        <v>0</v>
      </c>
      <c r="Z2612" s="850"/>
    </row>
    <row r="2613" s="823" customFormat="1" ht="31.05" hidden="1" customHeight="1" outlineLevel="1" spans="1:26">
      <c r="A2613" s="846" t="s">
        <v>75</v>
      </c>
      <c r="B2613" s="846" t="s">
        <v>11176</v>
      </c>
      <c r="C2613" s="846" t="s">
        <v>11227</v>
      </c>
      <c r="D2613" s="846" t="s">
        <v>9086</v>
      </c>
      <c r="E2613" s="847" t="s">
        <v>9445</v>
      </c>
      <c r="F2613" s="848" t="s">
        <v>9534</v>
      </c>
      <c r="G2613" s="846" t="s">
        <v>9446</v>
      </c>
      <c r="H2613" s="846" t="s">
        <v>7650</v>
      </c>
      <c r="I2613" s="849">
        <v>104358.8</v>
      </c>
      <c r="J2613" s="849">
        <v>372.71</v>
      </c>
      <c r="K2613" s="849">
        <v>3570</v>
      </c>
      <c r="L2613" s="848" t="s">
        <v>9790</v>
      </c>
      <c r="M2613" s="849">
        <v>0</v>
      </c>
      <c r="N2613" s="849">
        <v>372.71</v>
      </c>
      <c r="O2613" s="849">
        <v>3290</v>
      </c>
      <c r="P2613" s="849">
        <v>104358.8</v>
      </c>
      <c r="Q2613" s="846" t="s">
        <v>6337</v>
      </c>
      <c r="R2613" s="846"/>
      <c r="S2613" s="849">
        <v>0</v>
      </c>
      <c r="T2613" s="849">
        <v>0</v>
      </c>
      <c r="U2613" s="849">
        <v>0</v>
      </c>
      <c r="V2613" s="849">
        <v>0</v>
      </c>
      <c r="W2613" s="849">
        <v>0</v>
      </c>
      <c r="X2613" s="849">
        <v>0</v>
      </c>
      <c r="Y2613" s="849">
        <v>0</v>
      </c>
      <c r="Z2613" s="850"/>
    </row>
    <row r="2614" s="823" customFormat="1" ht="31.05" hidden="1" customHeight="1" outlineLevel="1" spans="1:26">
      <c r="A2614" s="846" t="s">
        <v>75</v>
      </c>
      <c r="B2614" s="846" t="s">
        <v>11176</v>
      </c>
      <c r="C2614" s="846" t="s">
        <v>11228</v>
      </c>
      <c r="D2614" s="846" t="s">
        <v>9086</v>
      </c>
      <c r="E2614" s="847" t="s">
        <v>9445</v>
      </c>
      <c r="F2614" s="848" t="s">
        <v>9499</v>
      </c>
      <c r="G2614" s="846" t="s">
        <v>9446</v>
      </c>
      <c r="H2614" s="846" t="s">
        <v>7650</v>
      </c>
      <c r="I2614" s="849">
        <v>196734.3</v>
      </c>
      <c r="J2614" s="849">
        <v>643.7</v>
      </c>
      <c r="K2614" s="849">
        <v>3710</v>
      </c>
      <c r="L2614" s="848" t="s">
        <v>9599</v>
      </c>
      <c r="M2614" s="849">
        <v>0</v>
      </c>
      <c r="N2614" s="849">
        <v>468.415</v>
      </c>
      <c r="O2614" s="849">
        <v>3290</v>
      </c>
      <c r="P2614" s="849">
        <v>196734.3</v>
      </c>
      <c r="Q2614" s="846" t="s">
        <v>6337</v>
      </c>
      <c r="R2614" s="846"/>
      <c r="S2614" s="849">
        <v>0</v>
      </c>
      <c r="T2614" s="849">
        <v>0</v>
      </c>
      <c r="U2614" s="849">
        <v>0</v>
      </c>
      <c r="V2614" s="849">
        <v>0</v>
      </c>
      <c r="W2614" s="849">
        <v>0</v>
      </c>
      <c r="X2614" s="849">
        <v>0</v>
      </c>
      <c r="Y2614" s="849">
        <v>0</v>
      </c>
      <c r="Z2614" s="850"/>
    </row>
    <row r="2615" s="823" customFormat="1" ht="31.05" hidden="1" customHeight="1" outlineLevel="1" spans="1:26">
      <c r="A2615" s="846" t="s">
        <v>75</v>
      </c>
      <c r="B2615" s="846" t="s">
        <v>11176</v>
      </c>
      <c r="C2615" s="846" t="s">
        <v>11229</v>
      </c>
      <c r="D2615" s="846" t="s">
        <v>9086</v>
      </c>
      <c r="E2615" s="847" t="s">
        <v>9495</v>
      </c>
      <c r="F2615" s="848" t="s">
        <v>9526</v>
      </c>
      <c r="G2615" s="846" t="s">
        <v>9446</v>
      </c>
      <c r="H2615" s="846" t="s">
        <v>7650</v>
      </c>
      <c r="I2615" s="849">
        <v>-130777.7</v>
      </c>
      <c r="J2615" s="849">
        <v>523.01</v>
      </c>
      <c r="K2615" s="849">
        <v>3700</v>
      </c>
      <c r="L2615" s="848" t="s">
        <v>10953</v>
      </c>
      <c r="M2615" s="849">
        <v>318.97</v>
      </c>
      <c r="N2615" s="849">
        <v>0</v>
      </c>
      <c r="O2615" s="849">
        <v>3290</v>
      </c>
      <c r="P2615" s="849">
        <v>-130777.7</v>
      </c>
      <c r="Q2615" s="846" t="s">
        <v>6337</v>
      </c>
      <c r="R2615" s="846"/>
      <c r="S2615" s="849">
        <v>0</v>
      </c>
      <c r="T2615" s="849">
        <v>0</v>
      </c>
      <c r="U2615" s="849">
        <v>0</v>
      </c>
      <c r="V2615" s="849">
        <v>0</v>
      </c>
      <c r="W2615" s="849">
        <v>0</v>
      </c>
      <c r="X2615" s="849">
        <v>0</v>
      </c>
      <c r="Y2615" s="849">
        <v>0</v>
      </c>
      <c r="Z2615" s="850"/>
    </row>
    <row r="2616" s="823" customFormat="1" ht="31.05" hidden="1" customHeight="1" outlineLevel="1" spans="1:26">
      <c r="A2616" s="846" t="s">
        <v>75</v>
      </c>
      <c r="B2616" s="846" t="s">
        <v>11176</v>
      </c>
      <c r="C2616" s="846" t="s">
        <v>11230</v>
      </c>
      <c r="D2616" s="846" t="s">
        <v>9086</v>
      </c>
      <c r="E2616" s="847" t="s">
        <v>9495</v>
      </c>
      <c r="F2616" s="848" t="s">
        <v>9559</v>
      </c>
      <c r="G2616" s="846" t="s">
        <v>9446</v>
      </c>
      <c r="H2616" s="846" t="s">
        <v>7650</v>
      </c>
      <c r="I2616" s="849">
        <v>-49484.5</v>
      </c>
      <c r="J2616" s="849">
        <v>987.16</v>
      </c>
      <c r="K2616" s="849">
        <v>3390</v>
      </c>
      <c r="L2616" s="848" t="s">
        <v>9964</v>
      </c>
      <c r="M2616" s="849">
        <v>494.85</v>
      </c>
      <c r="N2616" s="849">
        <v>0</v>
      </c>
      <c r="O2616" s="849">
        <v>3290</v>
      </c>
      <c r="P2616" s="849">
        <v>-49484.5</v>
      </c>
      <c r="Q2616" s="846" t="s">
        <v>6337</v>
      </c>
      <c r="R2616" s="846"/>
      <c r="S2616" s="849">
        <v>0</v>
      </c>
      <c r="T2616" s="849">
        <v>0</v>
      </c>
      <c r="U2616" s="849">
        <v>0</v>
      </c>
      <c r="V2616" s="849">
        <v>0</v>
      </c>
      <c r="W2616" s="849">
        <v>0</v>
      </c>
      <c r="X2616" s="849">
        <v>0</v>
      </c>
      <c r="Y2616" s="849">
        <v>0</v>
      </c>
      <c r="Z2616" s="850"/>
    </row>
    <row r="2617" s="823" customFormat="1" ht="31.05" hidden="1" customHeight="1" outlineLevel="1" spans="1:26">
      <c r="A2617" s="846" t="s">
        <v>75</v>
      </c>
      <c r="B2617" s="846" t="s">
        <v>11176</v>
      </c>
      <c r="C2617" s="846" t="s">
        <v>11231</v>
      </c>
      <c r="D2617" s="846" t="s">
        <v>9086</v>
      </c>
      <c r="E2617" s="847" t="s">
        <v>9495</v>
      </c>
      <c r="F2617" s="848" t="s">
        <v>8306</v>
      </c>
      <c r="G2617" s="846" t="s">
        <v>9446</v>
      </c>
      <c r="H2617" s="846" t="s">
        <v>7650</v>
      </c>
      <c r="I2617" s="849">
        <v>-170961</v>
      </c>
      <c r="J2617" s="849">
        <v>1500</v>
      </c>
      <c r="K2617" s="849">
        <v>3465</v>
      </c>
      <c r="L2617" s="848" t="s">
        <v>10522</v>
      </c>
      <c r="M2617" s="849">
        <v>976.92</v>
      </c>
      <c r="N2617" s="849">
        <v>0</v>
      </c>
      <c r="O2617" s="849">
        <v>3290</v>
      </c>
      <c r="P2617" s="849">
        <v>-170961</v>
      </c>
      <c r="Q2617" s="846" t="s">
        <v>6337</v>
      </c>
      <c r="R2617" s="846"/>
      <c r="S2617" s="849">
        <v>0</v>
      </c>
      <c r="T2617" s="849">
        <v>0</v>
      </c>
      <c r="U2617" s="849">
        <v>0</v>
      </c>
      <c r="V2617" s="849">
        <v>0</v>
      </c>
      <c r="W2617" s="849">
        <v>0</v>
      </c>
      <c r="X2617" s="849">
        <v>0</v>
      </c>
      <c r="Y2617" s="849">
        <v>0</v>
      </c>
      <c r="Z2617" s="850"/>
    </row>
    <row r="2618" s="823" customFormat="1" ht="31.05" hidden="1" customHeight="1" outlineLevel="1" spans="1:26">
      <c r="A2618" s="846" t="s">
        <v>75</v>
      </c>
      <c r="B2618" s="846" t="s">
        <v>11176</v>
      </c>
      <c r="C2618" s="846" t="s">
        <v>11232</v>
      </c>
      <c r="D2618" s="846" t="s">
        <v>9086</v>
      </c>
      <c r="E2618" s="847" t="s">
        <v>9445</v>
      </c>
      <c r="F2618" s="848" t="s">
        <v>9632</v>
      </c>
      <c r="G2618" s="846" t="s">
        <v>9446</v>
      </c>
      <c r="H2618" s="846" t="s">
        <v>7650</v>
      </c>
      <c r="I2618" s="849">
        <v>17936.6</v>
      </c>
      <c r="J2618" s="849">
        <v>493.13</v>
      </c>
      <c r="K2618" s="849">
        <v>3600</v>
      </c>
      <c r="L2618" s="848" t="s">
        <v>11198</v>
      </c>
      <c r="M2618" s="849">
        <v>0</v>
      </c>
      <c r="N2618" s="849">
        <v>57.86</v>
      </c>
      <c r="O2618" s="849">
        <v>3290</v>
      </c>
      <c r="P2618" s="849">
        <v>17936.6</v>
      </c>
      <c r="Q2618" s="846" t="s">
        <v>6337</v>
      </c>
      <c r="R2618" s="846"/>
      <c r="S2618" s="849">
        <v>0</v>
      </c>
      <c r="T2618" s="849">
        <v>0</v>
      </c>
      <c r="U2618" s="849">
        <v>0</v>
      </c>
      <c r="V2618" s="849">
        <v>0</v>
      </c>
      <c r="W2618" s="849">
        <v>0</v>
      </c>
      <c r="X2618" s="849">
        <v>0</v>
      </c>
      <c r="Y2618" s="849">
        <v>0</v>
      </c>
      <c r="Z2618" s="850"/>
    </row>
    <row r="2619" s="823" customFormat="1" ht="31.05" hidden="1" customHeight="1" outlineLevel="1" spans="1:26">
      <c r="A2619" s="846" t="s">
        <v>75</v>
      </c>
      <c r="B2619" s="846" t="s">
        <v>11176</v>
      </c>
      <c r="C2619" s="846" t="s">
        <v>11233</v>
      </c>
      <c r="D2619" s="846" t="s">
        <v>9086</v>
      </c>
      <c r="E2619" s="847" t="s">
        <v>9445</v>
      </c>
      <c r="F2619" s="848" t="s">
        <v>9560</v>
      </c>
      <c r="G2619" s="846" t="s">
        <v>9446</v>
      </c>
      <c r="H2619" s="846" t="s">
        <v>7650</v>
      </c>
      <c r="I2619" s="849">
        <v>298662.45</v>
      </c>
      <c r="J2619" s="849">
        <v>1106.26</v>
      </c>
      <c r="K2619" s="849">
        <v>3700</v>
      </c>
      <c r="L2619" s="848" t="s">
        <v>9894</v>
      </c>
      <c r="M2619" s="849">
        <v>0</v>
      </c>
      <c r="N2619" s="849">
        <v>728.445</v>
      </c>
      <c r="O2619" s="849">
        <v>3290</v>
      </c>
      <c r="P2619" s="849">
        <v>298662.45</v>
      </c>
      <c r="Q2619" s="846" t="s">
        <v>6337</v>
      </c>
      <c r="R2619" s="846"/>
      <c r="S2619" s="849">
        <v>0</v>
      </c>
      <c r="T2619" s="849">
        <v>0</v>
      </c>
      <c r="U2619" s="849">
        <v>0</v>
      </c>
      <c r="V2619" s="849">
        <v>0</v>
      </c>
      <c r="W2619" s="849">
        <v>0</v>
      </c>
      <c r="X2619" s="849">
        <v>0</v>
      </c>
      <c r="Y2619" s="849">
        <v>0</v>
      </c>
      <c r="Z2619" s="850"/>
    </row>
    <row r="2620" s="823" customFormat="1" ht="31.05" hidden="1" customHeight="1" outlineLevel="1" spans="1:26">
      <c r="A2620" s="846" t="s">
        <v>75</v>
      </c>
      <c r="B2620" s="846" t="s">
        <v>11176</v>
      </c>
      <c r="C2620" s="846" t="s">
        <v>11234</v>
      </c>
      <c r="D2620" s="846" t="s">
        <v>9086</v>
      </c>
      <c r="E2620" s="847" t="s">
        <v>9445</v>
      </c>
      <c r="F2620" s="848" t="s">
        <v>9643</v>
      </c>
      <c r="G2620" s="846" t="s">
        <v>9446</v>
      </c>
      <c r="H2620" s="846" t="s">
        <v>7650</v>
      </c>
      <c r="I2620" s="849">
        <v>0</v>
      </c>
      <c r="J2620" s="849">
        <v>500</v>
      </c>
      <c r="K2620" s="849">
        <v>3610</v>
      </c>
      <c r="L2620" s="848" t="s">
        <v>11189</v>
      </c>
      <c r="M2620" s="849">
        <v>0</v>
      </c>
      <c r="N2620" s="849">
        <v>0</v>
      </c>
      <c r="O2620" s="849">
        <v>3290</v>
      </c>
      <c r="P2620" s="849">
        <v>0</v>
      </c>
      <c r="Q2620" s="846" t="s">
        <v>6337</v>
      </c>
      <c r="R2620" s="846"/>
      <c r="S2620" s="849">
        <v>0</v>
      </c>
      <c r="T2620" s="849">
        <v>0</v>
      </c>
      <c r="U2620" s="849">
        <v>0</v>
      </c>
      <c r="V2620" s="849">
        <v>0</v>
      </c>
      <c r="W2620" s="849">
        <v>0</v>
      </c>
      <c r="X2620" s="849">
        <v>0</v>
      </c>
      <c r="Y2620" s="849">
        <v>0</v>
      </c>
      <c r="Z2620" s="850"/>
    </row>
    <row r="2621" s="823" customFormat="1" ht="31.05" hidden="1" customHeight="1" outlineLevel="1" spans="1:26">
      <c r="A2621" s="846" t="s">
        <v>75</v>
      </c>
      <c r="B2621" s="846" t="s">
        <v>11176</v>
      </c>
      <c r="C2621" s="846" t="s">
        <v>11235</v>
      </c>
      <c r="D2621" s="846" t="s">
        <v>9086</v>
      </c>
      <c r="E2621" s="847" t="s">
        <v>9445</v>
      </c>
      <c r="F2621" s="848" t="s">
        <v>9676</v>
      </c>
      <c r="G2621" s="846" t="s">
        <v>9446</v>
      </c>
      <c r="H2621" s="846" t="s">
        <v>7650</v>
      </c>
      <c r="I2621" s="849">
        <v>0</v>
      </c>
      <c r="J2621" s="849">
        <v>300</v>
      </c>
      <c r="K2621" s="849">
        <v>3460</v>
      </c>
      <c r="L2621" s="848" t="s">
        <v>11202</v>
      </c>
      <c r="M2621" s="849">
        <v>0</v>
      </c>
      <c r="N2621" s="849">
        <v>0</v>
      </c>
      <c r="O2621" s="849">
        <v>3290</v>
      </c>
      <c r="P2621" s="849">
        <v>0</v>
      </c>
      <c r="Q2621" s="846" t="s">
        <v>6337</v>
      </c>
      <c r="R2621" s="846"/>
      <c r="S2621" s="849">
        <v>0</v>
      </c>
      <c r="T2621" s="849">
        <v>0</v>
      </c>
      <c r="U2621" s="849">
        <v>0</v>
      </c>
      <c r="V2621" s="849">
        <v>0</v>
      </c>
      <c r="W2621" s="849">
        <v>0</v>
      </c>
      <c r="X2621" s="849">
        <v>0</v>
      </c>
      <c r="Y2621" s="849">
        <v>0</v>
      </c>
      <c r="Z2621" s="850"/>
    </row>
    <row r="2622" s="823" customFormat="1" ht="31.05" hidden="1" customHeight="1" outlineLevel="1" spans="1:26">
      <c r="A2622" s="846" t="s">
        <v>75</v>
      </c>
      <c r="B2622" s="846" t="s">
        <v>11176</v>
      </c>
      <c r="C2622" s="846" t="s">
        <v>11236</v>
      </c>
      <c r="D2622" s="846" t="s">
        <v>9085</v>
      </c>
      <c r="E2622" s="847" t="s">
        <v>9445</v>
      </c>
      <c r="F2622" s="848" t="s">
        <v>9693</v>
      </c>
      <c r="G2622" s="846" t="s">
        <v>9446</v>
      </c>
      <c r="H2622" s="846" t="s">
        <v>7650</v>
      </c>
      <c r="I2622" s="849">
        <v>241648</v>
      </c>
      <c r="J2622" s="849">
        <v>1455.89</v>
      </c>
      <c r="K2622" s="849">
        <v>3610</v>
      </c>
      <c r="L2622" s="848" t="s">
        <v>10607</v>
      </c>
      <c r="M2622" s="849">
        <v>0</v>
      </c>
      <c r="N2622" s="849">
        <v>755.15</v>
      </c>
      <c r="O2622" s="849">
        <v>3290</v>
      </c>
      <c r="P2622" s="849">
        <v>241648</v>
      </c>
      <c r="Q2622" s="846" t="s">
        <v>6337</v>
      </c>
      <c r="R2622" s="846"/>
      <c r="S2622" s="849">
        <v>0</v>
      </c>
      <c r="T2622" s="849">
        <v>0</v>
      </c>
      <c r="U2622" s="849">
        <v>0</v>
      </c>
      <c r="V2622" s="849">
        <v>0</v>
      </c>
      <c r="W2622" s="849">
        <v>0</v>
      </c>
      <c r="X2622" s="849">
        <v>0</v>
      </c>
      <c r="Y2622" s="849">
        <v>0</v>
      </c>
      <c r="Z2622" s="850"/>
    </row>
    <row r="2623" s="823" customFormat="1" ht="31.05" hidden="1" customHeight="1" outlineLevel="1" spans="1:26">
      <c r="A2623" s="846" t="s">
        <v>75</v>
      </c>
      <c r="B2623" s="846" t="s">
        <v>11176</v>
      </c>
      <c r="C2623" s="846" t="s">
        <v>11237</v>
      </c>
      <c r="D2623" s="846" t="s">
        <v>9085</v>
      </c>
      <c r="E2623" s="847" t="s">
        <v>9445</v>
      </c>
      <c r="F2623" s="848" t="s">
        <v>9690</v>
      </c>
      <c r="G2623" s="846" t="s">
        <v>9446</v>
      </c>
      <c r="H2623" s="846" t="s">
        <v>7650</v>
      </c>
      <c r="I2623" s="849">
        <v>316472.8</v>
      </c>
      <c r="J2623" s="849">
        <v>2009.21</v>
      </c>
      <c r="K2623" s="849">
        <v>3600</v>
      </c>
      <c r="L2623" s="848" t="s">
        <v>11159</v>
      </c>
      <c r="M2623" s="849">
        <v>0</v>
      </c>
      <c r="N2623" s="849">
        <v>1020.88</v>
      </c>
      <c r="O2623" s="849">
        <v>3290</v>
      </c>
      <c r="P2623" s="849">
        <v>316472.8</v>
      </c>
      <c r="Q2623" s="846" t="s">
        <v>6337</v>
      </c>
      <c r="R2623" s="846"/>
      <c r="S2623" s="849">
        <v>0</v>
      </c>
      <c r="T2623" s="849">
        <v>0</v>
      </c>
      <c r="U2623" s="849">
        <v>0</v>
      </c>
      <c r="V2623" s="849">
        <v>0</v>
      </c>
      <c r="W2623" s="849">
        <v>0</v>
      </c>
      <c r="X2623" s="849">
        <v>0</v>
      </c>
      <c r="Y2623" s="849">
        <v>0</v>
      </c>
      <c r="Z2623" s="850"/>
    </row>
    <row r="2624" s="823" customFormat="1" ht="31.05" hidden="1" customHeight="1" outlineLevel="1" spans="1:26">
      <c r="A2624" s="846" t="s">
        <v>75</v>
      </c>
      <c r="B2624" s="846" t="s">
        <v>11176</v>
      </c>
      <c r="C2624" s="846" t="s">
        <v>11238</v>
      </c>
      <c r="D2624" s="846" t="s">
        <v>9085</v>
      </c>
      <c r="E2624" s="847" t="s">
        <v>9445</v>
      </c>
      <c r="F2624" s="848" t="s">
        <v>9632</v>
      </c>
      <c r="G2624" s="846" t="s">
        <v>9446</v>
      </c>
      <c r="H2624" s="846" t="s">
        <v>7650</v>
      </c>
      <c r="I2624" s="849">
        <v>117198.6</v>
      </c>
      <c r="J2624" s="849">
        <v>987.2</v>
      </c>
      <c r="K2624" s="849">
        <v>3600</v>
      </c>
      <c r="L2624" s="848" t="s">
        <v>11198</v>
      </c>
      <c r="M2624" s="849">
        <v>0</v>
      </c>
      <c r="N2624" s="849">
        <v>378.06</v>
      </c>
      <c r="O2624" s="849">
        <v>3290</v>
      </c>
      <c r="P2624" s="849">
        <v>117198.6</v>
      </c>
      <c r="Q2624" s="846" t="s">
        <v>6337</v>
      </c>
      <c r="R2624" s="846"/>
      <c r="S2624" s="849">
        <v>0</v>
      </c>
      <c r="T2624" s="849">
        <v>0</v>
      </c>
      <c r="U2624" s="849">
        <v>0</v>
      </c>
      <c r="V2624" s="849">
        <v>0</v>
      </c>
      <c r="W2624" s="849">
        <v>0</v>
      </c>
      <c r="X2624" s="849">
        <v>0</v>
      </c>
      <c r="Y2624" s="849">
        <v>0</v>
      </c>
      <c r="Z2624" s="850"/>
    </row>
    <row r="2625" s="823" customFormat="1" ht="31.05" hidden="1" customHeight="1" outlineLevel="1" spans="1:26">
      <c r="A2625" s="846" t="s">
        <v>75</v>
      </c>
      <c r="B2625" s="846" t="s">
        <v>11176</v>
      </c>
      <c r="C2625" s="846" t="s">
        <v>11239</v>
      </c>
      <c r="D2625" s="846" t="s">
        <v>9085</v>
      </c>
      <c r="E2625" s="847" t="s">
        <v>9495</v>
      </c>
      <c r="F2625" s="848" t="s">
        <v>10097</v>
      </c>
      <c r="G2625" s="846" t="s">
        <v>9446</v>
      </c>
      <c r="H2625" s="846" t="s">
        <v>7650</v>
      </c>
      <c r="I2625" s="849">
        <v>-21646.85</v>
      </c>
      <c r="J2625" s="849">
        <v>996.55</v>
      </c>
      <c r="K2625" s="849">
        <v>3475</v>
      </c>
      <c r="L2625" s="848" t="s">
        <v>9624</v>
      </c>
      <c r="M2625" s="849">
        <v>117.01</v>
      </c>
      <c r="N2625" s="849">
        <v>0</v>
      </c>
      <c r="O2625" s="849">
        <v>3290</v>
      </c>
      <c r="P2625" s="849">
        <v>-21646.85</v>
      </c>
      <c r="Q2625" s="846" t="s">
        <v>6337</v>
      </c>
      <c r="R2625" s="846"/>
      <c r="S2625" s="849">
        <v>0</v>
      </c>
      <c r="T2625" s="849">
        <v>0</v>
      </c>
      <c r="U2625" s="849">
        <v>0</v>
      </c>
      <c r="V2625" s="849">
        <v>0</v>
      </c>
      <c r="W2625" s="849">
        <v>0</v>
      </c>
      <c r="X2625" s="849">
        <v>0</v>
      </c>
      <c r="Y2625" s="849">
        <v>0</v>
      </c>
      <c r="Z2625" s="850"/>
    </row>
    <row r="2626" s="823" customFormat="1" ht="31.05" hidden="1" customHeight="1" outlineLevel="1" spans="1:26">
      <c r="A2626" s="846" t="s">
        <v>75</v>
      </c>
      <c r="B2626" s="846" t="s">
        <v>11176</v>
      </c>
      <c r="C2626" s="846" t="s">
        <v>11240</v>
      </c>
      <c r="D2626" s="846" t="s">
        <v>9085</v>
      </c>
      <c r="E2626" s="847" t="s">
        <v>9445</v>
      </c>
      <c r="F2626" s="848" t="s">
        <v>9534</v>
      </c>
      <c r="G2626" s="846" t="s">
        <v>9446</v>
      </c>
      <c r="H2626" s="846" t="s">
        <v>7650</v>
      </c>
      <c r="I2626" s="849">
        <v>102209.8</v>
      </c>
      <c r="J2626" s="849">
        <v>365.04</v>
      </c>
      <c r="K2626" s="849">
        <v>3570</v>
      </c>
      <c r="L2626" s="848" t="s">
        <v>9790</v>
      </c>
      <c r="M2626" s="849">
        <v>0</v>
      </c>
      <c r="N2626" s="849">
        <v>365.035</v>
      </c>
      <c r="O2626" s="849">
        <v>3290</v>
      </c>
      <c r="P2626" s="849">
        <v>102209.8</v>
      </c>
      <c r="Q2626" s="846" t="s">
        <v>6337</v>
      </c>
      <c r="R2626" s="846"/>
      <c r="S2626" s="849">
        <v>0</v>
      </c>
      <c r="T2626" s="849">
        <v>0</v>
      </c>
      <c r="U2626" s="849">
        <v>0</v>
      </c>
      <c r="V2626" s="849">
        <v>0</v>
      </c>
      <c r="W2626" s="849">
        <v>0</v>
      </c>
      <c r="X2626" s="849">
        <v>0</v>
      </c>
      <c r="Y2626" s="849">
        <v>0</v>
      </c>
      <c r="Z2626" s="850"/>
    </row>
    <row r="2627" s="823" customFormat="1" ht="31.05" hidden="1" customHeight="1" outlineLevel="1" spans="1:26">
      <c r="A2627" s="846" t="s">
        <v>75</v>
      </c>
      <c r="B2627" s="846" t="s">
        <v>11176</v>
      </c>
      <c r="C2627" s="846" t="s">
        <v>11241</v>
      </c>
      <c r="D2627" s="846" t="s">
        <v>9085</v>
      </c>
      <c r="E2627" s="847" t="s">
        <v>9495</v>
      </c>
      <c r="F2627" s="848" t="s">
        <v>9636</v>
      </c>
      <c r="G2627" s="846" t="s">
        <v>9446</v>
      </c>
      <c r="H2627" s="846" t="s">
        <v>7650</v>
      </c>
      <c r="I2627" s="849">
        <v>13996.8</v>
      </c>
      <c r="J2627" s="849">
        <v>321.01</v>
      </c>
      <c r="K2627" s="849">
        <v>3194</v>
      </c>
      <c r="L2627" s="848" t="s">
        <v>10853</v>
      </c>
      <c r="M2627" s="849">
        <v>145.8</v>
      </c>
      <c r="N2627" s="849">
        <v>0</v>
      </c>
      <c r="O2627" s="849">
        <v>3290</v>
      </c>
      <c r="P2627" s="849">
        <v>13996.8</v>
      </c>
      <c r="Q2627" s="846" t="s">
        <v>6337</v>
      </c>
      <c r="R2627" s="846"/>
      <c r="S2627" s="849">
        <v>0</v>
      </c>
      <c r="T2627" s="849">
        <v>0</v>
      </c>
      <c r="U2627" s="849">
        <v>0</v>
      </c>
      <c r="V2627" s="849">
        <v>0</v>
      </c>
      <c r="W2627" s="849">
        <v>0</v>
      </c>
      <c r="X2627" s="849">
        <v>0</v>
      </c>
      <c r="Y2627" s="849">
        <v>0</v>
      </c>
      <c r="Z2627" s="850"/>
    </row>
    <row r="2628" s="823" customFormat="1" ht="31.05" hidden="1" customHeight="1" outlineLevel="1" spans="1:26">
      <c r="A2628" s="846" t="s">
        <v>75</v>
      </c>
      <c r="B2628" s="846" t="s">
        <v>11176</v>
      </c>
      <c r="C2628" s="846" t="s">
        <v>11242</v>
      </c>
      <c r="D2628" s="846" t="s">
        <v>9085</v>
      </c>
      <c r="E2628" s="847" t="s">
        <v>9495</v>
      </c>
      <c r="F2628" s="848" t="s">
        <v>9526</v>
      </c>
      <c r="G2628" s="846" t="s">
        <v>9446</v>
      </c>
      <c r="H2628" s="846" t="s">
        <v>7650</v>
      </c>
      <c r="I2628" s="849">
        <v>0</v>
      </c>
      <c r="J2628" s="849">
        <v>784.49</v>
      </c>
      <c r="K2628" s="849">
        <v>3700</v>
      </c>
      <c r="L2628" s="848" t="s">
        <v>10953</v>
      </c>
      <c r="M2628" s="849">
        <v>0</v>
      </c>
      <c r="N2628" s="849">
        <v>0</v>
      </c>
      <c r="O2628" s="849">
        <v>3290</v>
      </c>
      <c r="P2628" s="849">
        <v>0</v>
      </c>
      <c r="Q2628" s="846" t="s">
        <v>6337</v>
      </c>
      <c r="R2628" s="846"/>
      <c r="S2628" s="849">
        <v>0</v>
      </c>
      <c r="T2628" s="849">
        <v>0</v>
      </c>
      <c r="U2628" s="849">
        <v>0</v>
      </c>
      <c r="V2628" s="849">
        <v>0</v>
      </c>
      <c r="W2628" s="849">
        <v>0</v>
      </c>
      <c r="X2628" s="849">
        <v>0</v>
      </c>
      <c r="Y2628" s="849">
        <v>0</v>
      </c>
      <c r="Z2628" s="850"/>
    </row>
    <row r="2629" s="823" customFormat="1" ht="31.05" hidden="1" customHeight="1" outlineLevel="1" spans="1:26">
      <c r="A2629" s="846" t="s">
        <v>75</v>
      </c>
      <c r="B2629" s="846" t="s">
        <v>11176</v>
      </c>
      <c r="C2629" s="846" t="s">
        <v>11243</v>
      </c>
      <c r="D2629" s="846" t="s">
        <v>9085</v>
      </c>
      <c r="E2629" s="847" t="s">
        <v>9495</v>
      </c>
      <c r="F2629" s="848" t="s">
        <v>9559</v>
      </c>
      <c r="G2629" s="846" t="s">
        <v>9446</v>
      </c>
      <c r="H2629" s="846" t="s">
        <v>7650</v>
      </c>
      <c r="I2629" s="849">
        <v>-26047.5</v>
      </c>
      <c r="J2629" s="849">
        <v>986.65</v>
      </c>
      <c r="K2629" s="849">
        <v>3390</v>
      </c>
      <c r="L2629" s="848" t="s">
        <v>9964</v>
      </c>
      <c r="M2629" s="849">
        <v>260.48</v>
      </c>
      <c r="N2629" s="849">
        <v>0</v>
      </c>
      <c r="O2629" s="849">
        <v>3290</v>
      </c>
      <c r="P2629" s="849">
        <v>-26047.5</v>
      </c>
      <c r="Q2629" s="846" t="s">
        <v>6337</v>
      </c>
      <c r="R2629" s="846"/>
      <c r="S2629" s="849">
        <v>0</v>
      </c>
      <c r="T2629" s="849">
        <v>0</v>
      </c>
      <c r="U2629" s="849">
        <v>0</v>
      </c>
      <c r="V2629" s="849">
        <v>0</v>
      </c>
      <c r="W2629" s="849">
        <v>0</v>
      </c>
      <c r="X2629" s="849">
        <v>0</v>
      </c>
      <c r="Y2629" s="849">
        <v>0</v>
      </c>
      <c r="Z2629" s="850"/>
    </row>
    <row r="2630" s="823" customFormat="1" ht="31.05" hidden="1" customHeight="1" outlineLevel="1" spans="1:26">
      <c r="A2630" s="846" t="s">
        <v>75</v>
      </c>
      <c r="B2630" s="846" t="s">
        <v>11176</v>
      </c>
      <c r="C2630" s="846" t="s">
        <v>11244</v>
      </c>
      <c r="D2630" s="846" t="s">
        <v>9085</v>
      </c>
      <c r="E2630" s="847" t="s">
        <v>9495</v>
      </c>
      <c r="F2630" s="848" t="s">
        <v>8306</v>
      </c>
      <c r="G2630" s="846" t="s">
        <v>9446</v>
      </c>
      <c r="H2630" s="846" t="s">
        <v>7650</v>
      </c>
      <c r="I2630" s="849">
        <v>0</v>
      </c>
      <c r="J2630" s="849">
        <v>495.52</v>
      </c>
      <c r="K2630" s="849">
        <v>3465</v>
      </c>
      <c r="L2630" s="848" t="s">
        <v>10522</v>
      </c>
      <c r="M2630" s="849">
        <v>0</v>
      </c>
      <c r="N2630" s="849">
        <v>0</v>
      </c>
      <c r="O2630" s="849">
        <v>3290</v>
      </c>
      <c r="P2630" s="849">
        <v>0</v>
      </c>
      <c r="Q2630" s="846" t="s">
        <v>6337</v>
      </c>
      <c r="R2630" s="846"/>
      <c r="S2630" s="849">
        <v>0</v>
      </c>
      <c r="T2630" s="849">
        <v>0</v>
      </c>
      <c r="U2630" s="849">
        <v>0</v>
      </c>
      <c r="V2630" s="849">
        <v>0</v>
      </c>
      <c r="W2630" s="849">
        <v>0</v>
      </c>
      <c r="X2630" s="849">
        <v>0</v>
      </c>
      <c r="Y2630" s="849">
        <v>0</v>
      </c>
      <c r="Z2630" s="850"/>
    </row>
    <row r="2631" s="823" customFormat="1" ht="31.05" hidden="1" customHeight="1" outlineLevel="1" spans="1:26">
      <c r="A2631" s="846" t="s">
        <v>75</v>
      </c>
      <c r="B2631" s="846" t="s">
        <v>11176</v>
      </c>
      <c r="C2631" s="846" t="s">
        <v>11245</v>
      </c>
      <c r="D2631" s="846" t="s">
        <v>9085</v>
      </c>
      <c r="E2631" s="847" t="s">
        <v>9445</v>
      </c>
      <c r="F2631" s="848" t="s">
        <v>9676</v>
      </c>
      <c r="G2631" s="846" t="s">
        <v>9446</v>
      </c>
      <c r="H2631" s="846" t="s">
        <v>7650</v>
      </c>
      <c r="I2631" s="849">
        <v>0</v>
      </c>
      <c r="J2631" s="849">
        <v>300</v>
      </c>
      <c r="K2631" s="849">
        <v>3460</v>
      </c>
      <c r="L2631" s="848" t="s">
        <v>11202</v>
      </c>
      <c r="M2631" s="849">
        <v>0</v>
      </c>
      <c r="N2631" s="849">
        <v>0</v>
      </c>
      <c r="O2631" s="849">
        <v>3290</v>
      </c>
      <c r="P2631" s="849">
        <v>0</v>
      </c>
      <c r="Q2631" s="846" t="s">
        <v>6337</v>
      </c>
      <c r="R2631" s="846"/>
      <c r="S2631" s="849">
        <v>0</v>
      </c>
      <c r="T2631" s="849">
        <v>0</v>
      </c>
      <c r="U2631" s="849">
        <v>0</v>
      </c>
      <c r="V2631" s="849">
        <v>0</v>
      </c>
      <c r="W2631" s="849">
        <v>0</v>
      </c>
      <c r="X2631" s="849">
        <v>0</v>
      </c>
      <c r="Y2631" s="849">
        <v>0</v>
      </c>
      <c r="Z2631" s="850"/>
    </row>
    <row r="2632" s="823" customFormat="1" ht="31.05" hidden="1" customHeight="1" outlineLevel="1" spans="1:26">
      <c r="A2632" s="846" t="s">
        <v>75</v>
      </c>
      <c r="B2632" s="846" t="s">
        <v>11176</v>
      </c>
      <c r="C2632" s="846" t="s">
        <v>11246</v>
      </c>
      <c r="D2632" s="846" t="s">
        <v>9085</v>
      </c>
      <c r="E2632" s="847" t="s">
        <v>9445</v>
      </c>
      <c r="F2632" s="848" t="s">
        <v>9643</v>
      </c>
      <c r="G2632" s="846" t="s">
        <v>9446</v>
      </c>
      <c r="H2632" s="846" t="s">
        <v>7650</v>
      </c>
      <c r="I2632" s="849">
        <v>0</v>
      </c>
      <c r="J2632" s="849">
        <v>750</v>
      </c>
      <c r="K2632" s="849">
        <v>3610</v>
      </c>
      <c r="L2632" s="848" t="s">
        <v>11189</v>
      </c>
      <c r="M2632" s="849">
        <v>0</v>
      </c>
      <c r="N2632" s="849">
        <v>0</v>
      </c>
      <c r="O2632" s="849">
        <v>3290</v>
      </c>
      <c r="P2632" s="849">
        <v>0</v>
      </c>
      <c r="Q2632" s="846" t="s">
        <v>6337</v>
      </c>
      <c r="R2632" s="846"/>
      <c r="S2632" s="849">
        <v>0</v>
      </c>
      <c r="T2632" s="849">
        <v>0</v>
      </c>
      <c r="U2632" s="849">
        <v>0</v>
      </c>
      <c r="V2632" s="849">
        <v>0</v>
      </c>
      <c r="W2632" s="849">
        <v>0</v>
      </c>
      <c r="X2632" s="849">
        <v>0</v>
      </c>
      <c r="Y2632" s="849">
        <v>0</v>
      </c>
      <c r="Z2632" s="850"/>
    </row>
    <row r="2633" s="823" customFormat="1" ht="31.05" hidden="1" customHeight="1" outlineLevel="1" spans="1:26">
      <c r="A2633" s="846" t="s">
        <v>75</v>
      </c>
      <c r="B2633" s="846" t="s">
        <v>11176</v>
      </c>
      <c r="C2633" s="846" t="s">
        <v>11247</v>
      </c>
      <c r="D2633" s="846" t="s">
        <v>9077</v>
      </c>
      <c r="E2633" s="847" t="s">
        <v>9445</v>
      </c>
      <c r="F2633" s="848" t="s">
        <v>9676</v>
      </c>
      <c r="G2633" s="846" t="s">
        <v>9446</v>
      </c>
      <c r="H2633" s="846" t="s">
        <v>7650</v>
      </c>
      <c r="I2633" s="849">
        <v>0</v>
      </c>
      <c r="J2633" s="849">
        <v>300</v>
      </c>
      <c r="K2633" s="849">
        <v>3460</v>
      </c>
      <c r="L2633" s="848" t="s">
        <v>11202</v>
      </c>
      <c r="M2633" s="849">
        <v>0</v>
      </c>
      <c r="N2633" s="849">
        <v>0</v>
      </c>
      <c r="O2633" s="849">
        <v>3290</v>
      </c>
      <c r="P2633" s="849">
        <v>0</v>
      </c>
      <c r="Q2633" s="846" t="s">
        <v>6337</v>
      </c>
      <c r="R2633" s="846"/>
      <c r="S2633" s="849">
        <v>0</v>
      </c>
      <c r="T2633" s="849">
        <v>0</v>
      </c>
      <c r="U2633" s="849">
        <v>0</v>
      </c>
      <c r="V2633" s="849">
        <v>0</v>
      </c>
      <c r="W2633" s="849">
        <v>0</v>
      </c>
      <c r="X2633" s="849">
        <v>0</v>
      </c>
      <c r="Y2633" s="849">
        <v>0</v>
      </c>
      <c r="Z2633" s="850"/>
    </row>
    <row r="2634" s="823" customFormat="1" ht="31.05" hidden="1" customHeight="1" outlineLevel="1" spans="1:26">
      <c r="A2634" s="846" t="s">
        <v>75</v>
      </c>
      <c r="B2634" s="846" t="s">
        <v>11176</v>
      </c>
      <c r="C2634" s="846" t="s">
        <v>11248</v>
      </c>
      <c r="D2634" s="846" t="s">
        <v>9083</v>
      </c>
      <c r="E2634" s="847" t="s">
        <v>9495</v>
      </c>
      <c r="F2634" s="848" t="s">
        <v>9559</v>
      </c>
      <c r="G2634" s="846" t="s">
        <v>9446</v>
      </c>
      <c r="H2634" s="846" t="s">
        <v>7650</v>
      </c>
      <c r="I2634" s="849">
        <v>-17424</v>
      </c>
      <c r="J2634" s="849">
        <v>494.19</v>
      </c>
      <c r="K2634" s="849">
        <v>3390</v>
      </c>
      <c r="L2634" s="848" t="s">
        <v>9964</v>
      </c>
      <c r="M2634" s="849">
        <v>174.24</v>
      </c>
      <c r="N2634" s="849">
        <v>0</v>
      </c>
      <c r="O2634" s="849">
        <v>3290</v>
      </c>
      <c r="P2634" s="849">
        <v>-17424</v>
      </c>
      <c r="Q2634" s="846" t="s">
        <v>6337</v>
      </c>
      <c r="R2634" s="846"/>
      <c r="S2634" s="849">
        <v>0</v>
      </c>
      <c r="T2634" s="849">
        <v>0</v>
      </c>
      <c r="U2634" s="849">
        <v>0</v>
      </c>
      <c r="V2634" s="849">
        <v>0</v>
      </c>
      <c r="W2634" s="849">
        <v>0</v>
      </c>
      <c r="X2634" s="849">
        <v>0</v>
      </c>
      <c r="Y2634" s="849">
        <v>0</v>
      </c>
      <c r="Z2634" s="850"/>
    </row>
    <row r="2635" s="823" customFormat="1" ht="31.05" hidden="1" customHeight="1" outlineLevel="1" spans="1:26">
      <c r="A2635" s="846" t="s">
        <v>75</v>
      </c>
      <c r="B2635" s="846" t="s">
        <v>11176</v>
      </c>
      <c r="C2635" s="846" t="s">
        <v>11249</v>
      </c>
      <c r="D2635" s="846" t="s">
        <v>9080</v>
      </c>
      <c r="E2635" s="847" t="s">
        <v>9445</v>
      </c>
      <c r="F2635" s="848" t="s">
        <v>9552</v>
      </c>
      <c r="G2635" s="846" t="s">
        <v>9446</v>
      </c>
      <c r="H2635" s="846" t="s">
        <v>7650</v>
      </c>
      <c r="I2635" s="849">
        <v>146673.99</v>
      </c>
      <c r="J2635" s="849">
        <v>3000</v>
      </c>
      <c r="K2635" s="849">
        <v>3250</v>
      </c>
      <c r="L2635" s="848" t="s">
        <v>9618</v>
      </c>
      <c r="M2635" s="849">
        <v>0</v>
      </c>
      <c r="N2635" s="849">
        <v>637.713</v>
      </c>
      <c r="O2635" s="849">
        <v>3020</v>
      </c>
      <c r="P2635" s="849">
        <v>146673.99</v>
      </c>
      <c r="Q2635" s="846" t="s">
        <v>6337</v>
      </c>
      <c r="R2635" s="846"/>
      <c r="S2635" s="849">
        <v>0</v>
      </c>
      <c r="T2635" s="849">
        <v>0</v>
      </c>
      <c r="U2635" s="849">
        <v>0</v>
      </c>
      <c r="V2635" s="849">
        <v>0</v>
      </c>
      <c r="W2635" s="849">
        <v>0</v>
      </c>
      <c r="X2635" s="849">
        <v>0</v>
      </c>
      <c r="Y2635" s="849">
        <v>0</v>
      </c>
      <c r="Z2635" s="850"/>
    </row>
    <row r="2636" s="823" customFormat="1" ht="31.05" hidden="1" customHeight="1" outlineLevel="1" spans="1:26">
      <c r="A2636" s="846" t="s">
        <v>75</v>
      </c>
      <c r="B2636" s="846" t="s">
        <v>11176</v>
      </c>
      <c r="C2636" s="846" t="s">
        <v>11250</v>
      </c>
      <c r="D2636" s="846" t="s">
        <v>9080</v>
      </c>
      <c r="E2636" s="847" t="s">
        <v>9495</v>
      </c>
      <c r="F2636" s="848" t="s">
        <v>8074</v>
      </c>
      <c r="G2636" s="846" t="s">
        <v>9446</v>
      </c>
      <c r="H2636" s="846" t="s">
        <v>7650</v>
      </c>
      <c r="I2636" s="849">
        <v>-15000</v>
      </c>
      <c r="J2636" s="849">
        <v>500</v>
      </c>
      <c r="K2636" s="849">
        <v>3050</v>
      </c>
      <c r="L2636" s="848" t="s">
        <v>11251</v>
      </c>
      <c r="M2636" s="849">
        <v>500</v>
      </c>
      <c r="N2636" s="849">
        <v>0</v>
      </c>
      <c r="O2636" s="849">
        <v>3020</v>
      </c>
      <c r="P2636" s="849">
        <v>-15000</v>
      </c>
      <c r="Q2636" s="846" t="s">
        <v>6337</v>
      </c>
      <c r="R2636" s="846"/>
      <c r="S2636" s="849">
        <v>0</v>
      </c>
      <c r="T2636" s="849">
        <v>0</v>
      </c>
      <c r="U2636" s="849">
        <v>0</v>
      </c>
      <c r="V2636" s="849">
        <v>0</v>
      </c>
      <c r="W2636" s="849">
        <v>0</v>
      </c>
      <c r="X2636" s="849">
        <v>0</v>
      </c>
      <c r="Y2636" s="849">
        <v>0</v>
      </c>
      <c r="Z2636" s="850"/>
    </row>
    <row r="2637" s="823" customFormat="1" ht="31.05" hidden="1" customHeight="1" outlineLevel="1" spans="1:26">
      <c r="A2637" s="846" t="s">
        <v>75</v>
      </c>
      <c r="B2637" s="846" t="s">
        <v>11176</v>
      </c>
      <c r="C2637" s="846" t="s">
        <v>11252</v>
      </c>
      <c r="D2637" s="846" t="s">
        <v>9080</v>
      </c>
      <c r="E2637" s="847" t="s">
        <v>9445</v>
      </c>
      <c r="F2637" s="848" t="s">
        <v>9824</v>
      </c>
      <c r="G2637" s="846" t="s">
        <v>9446</v>
      </c>
      <c r="H2637" s="846" t="s">
        <v>7650</v>
      </c>
      <c r="I2637" s="849">
        <v>800475.48</v>
      </c>
      <c r="J2637" s="849">
        <v>3000</v>
      </c>
      <c r="K2637" s="849">
        <v>3300</v>
      </c>
      <c r="L2637" s="848" t="s">
        <v>9599</v>
      </c>
      <c r="M2637" s="849">
        <v>0</v>
      </c>
      <c r="N2637" s="849">
        <v>2858.841</v>
      </c>
      <c r="O2637" s="849">
        <v>3020</v>
      </c>
      <c r="P2637" s="849">
        <v>800475.48</v>
      </c>
      <c r="Q2637" s="846" t="s">
        <v>6337</v>
      </c>
      <c r="R2637" s="846"/>
      <c r="S2637" s="849">
        <v>0</v>
      </c>
      <c r="T2637" s="849">
        <v>0</v>
      </c>
      <c r="U2637" s="849">
        <v>0</v>
      </c>
      <c r="V2637" s="849">
        <v>0</v>
      </c>
      <c r="W2637" s="849">
        <v>0</v>
      </c>
      <c r="X2637" s="849">
        <v>0</v>
      </c>
      <c r="Y2637" s="849">
        <v>0</v>
      </c>
      <c r="Z2637" s="850"/>
    </row>
    <row r="2638" s="823" customFormat="1" ht="31.05" hidden="1" customHeight="1" outlineLevel="1" spans="1:26">
      <c r="A2638" s="846" t="s">
        <v>75</v>
      </c>
      <c r="B2638" s="846" t="s">
        <v>11176</v>
      </c>
      <c r="C2638" s="846" t="s">
        <v>11253</v>
      </c>
      <c r="D2638" s="846" t="s">
        <v>4893</v>
      </c>
      <c r="E2638" s="847" t="s">
        <v>9495</v>
      </c>
      <c r="F2638" s="848" t="s">
        <v>9987</v>
      </c>
      <c r="G2638" s="846" t="s">
        <v>9446</v>
      </c>
      <c r="H2638" s="846" t="s">
        <v>7650</v>
      </c>
      <c r="I2638" s="849">
        <v>-44097.966</v>
      </c>
      <c r="J2638" s="849">
        <v>500</v>
      </c>
      <c r="K2638" s="849">
        <v>3268</v>
      </c>
      <c r="L2638" s="848" t="s">
        <v>10355</v>
      </c>
      <c r="M2638" s="849">
        <v>222.72</v>
      </c>
      <c r="N2638" s="849">
        <v>0</v>
      </c>
      <c r="O2638" s="849">
        <v>3070</v>
      </c>
      <c r="P2638" s="849">
        <v>-44097.966</v>
      </c>
      <c r="Q2638" s="846" t="s">
        <v>6337</v>
      </c>
      <c r="R2638" s="846"/>
      <c r="S2638" s="849">
        <v>0</v>
      </c>
      <c r="T2638" s="849">
        <v>0</v>
      </c>
      <c r="U2638" s="849">
        <v>0</v>
      </c>
      <c r="V2638" s="849">
        <v>0</v>
      </c>
      <c r="W2638" s="849">
        <v>0</v>
      </c>
      <c r="X2638" s="849">
        <v>0</v>
      </c>
      <c r="Y2638" s="849">
        <v>0</v>
      </c>
      <c r="Z2638" s="850"/>
    </row>
    <row r="2639" s="823" customFormat="1" ht="31.05" hidden="1" customHeight="1" outlineLevel="1" spans="1:26">
      <c r="A2639" s="846" t="s">
        <v>75</v>
      </c>
      <c r="B2639" s="846" t="s">
        <v>11176</v>
      </c>
      <c r="C2639" s="846" t="s">
        <v>11254</v>
      </c>
      <c r="D2639" s="846" t="s">
        <v>9084</v>
      </c>
      <c r="E2639" s="847" t="s">
        <v>9445</v>
      </c>
      <c r="F2639" s="848" t="s">
        <v>8084</v>
      </c>
      <c r="G2639" s="846" t="s">
        <v>9446</v>
      </c>
      <c r="H2639" s="846" t="s">
        <v>7650</v>
      </c>
      <c r="I2639" s="849">
        <v>303027.8</v>
      </c>
      <c r="J2639" s="849">
        <v>994.98</v>
      </c>
      <c r="K2639" s="849">
        <v>3760</v>
      </c>
      <c r="L2639" s="848" t="s">
        <v>9747</v>
      </c>
      <c r="M2639" s="849">
        <v>0</v>
      </c>
      <c r="N2639" s="849">
        <v>644.74</v>
      </c>
      <c r="O2639" s="849">
        <v>3290</v>
      </c>
      <c r="P2639" s="849">
        <v>303027.8</v>
      </c>
      <c r="Q2639" s="846" t="s">
        <v>6337</v>
      </c>
      <c r="R2639" s="846"/>
      <c r="S2639" s="849">
        <v>0</v>
      </c>
      <c r="T2639" s="849">
        <v>0</v>
      </c>
      <c r="U2639" s="849">
        <v>0</v>
      </c>
      <c r="V2639" s="849">
        <v>0</v>
      </c>
      <c r="W2639" s="849">
        <v>0</v>
      </c>
      <c r="X2639" s="849">
        <v>0</v>
      </c>
      <c r="Y2639" s="849">
        <v>0</v>
      </c>
      <c r="Z2639" s="850"/>
    </row>
    <row r="2640" s="823" customFormat="1" ht="31.05" hidden="1" customHeight="1" outlineLevel="1" spans="1:26">
      <c r="A2640" s="846" t="s">
        <v>75</v>
      </c>
      <c r="B2640" s="846" t="s">
        <v>11176</v>
      </c>
      <c r="C2640" s="846" t="s">
        <v>11255</v>
      </c>
      <c r="D2640" s="846" t="s">
        <v>9084</v>
      </c>
      <c r="E2640" s="847" t="s">
        <v>9445</v>
      </c>
      <c r="F2640" s="848" t="s">
        <v>8306</v>
      </c>
      <c r="G2640" s="846" t="s">
        <v>9446</v>
      </c>
      <c r="H2640" s="846" t="s">
        <v>7650</v>
      </c>
      <c r="I2640" s="849">
        <v>137428</v>
      </c>
      <c r="J2640" s="849">
        <v>621.56</v>
      </c>
      <c r="K2640" s="849">
        <v>3630</v>
      </c>
      <c r="L2640" s="848" t="s">
        <v>9505</v>
      </c>
      <c r="M2640" s="849">
        <v>0</v>
      </c>
      <c r="N2640" s="849">
        <v>404.2</v>
      </c>
      <c r="O2640" s="849">
        <v>3290</v>
      </c>
      <c r="P2640" s="849">
        <v>137428</v>
      </c>
      <c r="Q2640" s="846" t="s">
        <v>6337</v>
      </c>
      <c r="R2640" s="846"/>
      <c r="S2640" s="849">
        <v>0</v>
      </c>
      <c r="T2640" s="849">
        <v>0</v>
      </c>
      <c r="U2640" s="849">
        <v>0</v>
      </c>
      <c r="V2640" s="849">
        <v>0</v>
      </c>
      <c r="W2640" s="849">
        <v>0</v>
      </c>
      <c r="X2640" s="849">
        <v>0</v>
      </c>
      <c r="Y2640" s="849">
        <v>0</v>
      </c>
      <c r="Z2640" s="850"/>
    </row>
    <row r="2641" s="823" customFormat="1" ht="31.05" hidden="1" customHeight="1" outlineLevel="1" spans="1:26">
      <c r="A2641" s="846" t="s">
        <v>75</v>
      </c>
      <c r="B2641" s="846" t="s">
        <v>11176</v>
      </c>
      <c r="C2641" s="846" t="s">
        <v>11256</v>
      </c>
      <c r="D2641" s="846" t="s">
        <v>9100</v>
      </c>
      <c r="E2641" s="847" t="s">
        <v>9495</v>
      </c>
      <c r="F2641" s="848" t="s">
        <v>8074</v>
      </c>
      <c r="G2641" s="846" t="s">
        <v>9446</v>
      </c>
      <c r="H2641" s="846" t="s">
        <v>7650</v>
      </c>
      <c r="I2641" s="849">
        <v>3172.4798</v>
      </c>
      <c r="J2641" s="849">
        <v>500</v>
      </c>
      <c r="K2641" s="849">
        <v>3149.9</v>
      </c>
      <c r="L2641" s="848" t="s">
        <v>9964</v>
      </c>
      <c r="M2641" s="849">
        <v>105.4</v>
      </c>
      <c r="N2641" s="849">
        <v>0</v>
      </c>
      <c r="O2641" s="849">
        <v>3180</v>
      </c>
      <c r="P2641" s="849">
        <v>3172.4798</v>
      </c>
      <c r="Q2641" s="846" t="s">
        <v>6337</v>
      </c>
      <c r="R2641" s="846"/>
      <c r="S2641" s="849">
        <v>0</v>
      </c>
      <c r="T2641" s="849">
        <v>0</v>
      </c>
      <c r="U2641" s="849">
        <v>0</v>
      </c>
      <c r="V2641" s="849">
        <v>0</v>
      </c>
      <c r="W2641" s="849">
        <v>0</v>
      </c>
      <c r="X2641" s="849">
        <v>0</v>
      </c>
      <c r="Y2641" s="849">
        <v>0</v>
      </c>
      <c r="Z2641" s="850"/>
    </row>
    <row r="2642" s="823" customFormat="1" ht="31.05" hidden="1" customHeight="1" outlineLevel="1" spans="1:26">
      <c r="A2642" s="846" t="s">
        <v>75</v>
      </c>
      <c r="B2642" s="846" t="s">
        <v>11176</v>
      </c>
      <c r="C2642" s="846" t="s">
        <v>11257</v>
      </c>
      <c r="D2642" s="846" t="s">
        <v>9100</v>
      </c>
      <c r="E2642" s="847" t="s">
        <v>9495</v>
      </c>
      <c r="F2642" s="848" t="s">
        <v>9676</v>
      </c>
      <c r="G2642" s="846" t="s">
        <v>9446</v>
      </c>
      <c r="H2642" s="846" t="s">
        <v>7650</v>
      </c>
      <c r="I2642" s="849">
        <v>-14950</v>
      </c>
      <c r="J2642" s="849">
        <v>500</v>
      </c>
      <c r="K2642" s="849">
        <v>3209.9</v>
      </c>
      <c r="L2642" s="848" t="s">
        <v>11258</v>
      </c>
      <c r="M2642" s="849">
        <v>500</v>
      </c>
      <c r="N2642" s="849">
        <v>0</v>
      </c>
      <c r="O2642" s="849">
        <v>3180</v>
      </c>
      <c r="P2642" s="849">
        <v>-14950</v>
      </c>
      <c r="Q2642" s="846" t="s">
        <v>6337</v>
      </c>
      <c r="R2642" s="846"/>
      <c r="S2642" s="849">
        <v>0</v>
      </c>
      <c r="T2642" s="849">
        <v>0</v>
      </c>
      <c r="U2642" s="849">
        <v>0</v>
      </c>
      <c r="V2642" s="849">
        <v>0</v>
      </c>
      <c r="W2642" s="849">
        <v>0</v>
      </c>
      <c r="X2642" s="849">
        <v>0</v>
      </c>
      <c r="Y2642" s="849">
        <v>0</v>
      </c>
      <c r="Z2642" s="850"/>
    </row>
    <row r="2643" s="823" customFormat="1" ht="31.05" hidden="1" customHeight="1" outlineLevel="1" spans="1:26">
      <c r="A2643" s="846" t="s">
        <v>75</v>
      </c>
      <c r="B2643" s="846" t="s">
        <v>11176</v>
      </c>
      <c r="C2643" s="846" t="s">
        <v>11259</v>
      </c>
      <c r="D2643" s="846" t="s">
        <v>9103</v>
      </c>
      <c r="E2643" s="847" t="s">
        <v>9445</v>
      </c>
      <c r="F2643" s="848" t="s">
        <v>9632</v>
      </c>
      <c r="G2643" s="846" t="s">
        <v>9446</v>
      </c>
      <c r="H2643" s="846" t="s">
        <v>7650</v>
      </c>
      <c r="I2643" s="849">
        <v>20092.733333</v>
      </c>
      <c r="J2643" s="849">
        <v>36.88</v>
      </c>
      <c r="K2643" s="849">
        <v>3726.666667</v>
      </c>
      <c r="L2643" s="848" t="s">
        <v>9790</v>
      </c>
      <c r="M2643" s="849">
        <v>0</v>
      </c>
      <c r="N2643" s="849">
        <v>36.755</v>
      </c>
      <c r="O2643" s="849">
        <v>3180</v>
      </c>
      <c r="P2643" s="849">
        <v>20092.733333</v>
      </c>
      <c r="Q2643" s="846" t="s">
        <v>6337</v>
      </c>
      <c r="R2643" s="846"/>
      <c r="S2643" s="849">
        <v>0</v>
      </c>
      <c r="T2643" s="849">
        <v>0</v>
      </c>
      <c r="U2643" s="849">
        <v>0</v>
      </c>
      <c r="V2643" s="849">
        <v>0</v>
      </c>
      <c r="W2643" s="849">
        <v>0</v>
      </c>
      <c r="X2643" s="849">
        <v>0</v>
      </c>
      <c r="Y2643" s="849">
        <v>0</v>
      </c>
      <c r="Z2643" s="850"/>
    </row>
    <row r="2644" s="823" customFormat="1" ht="31.05" hidden="1" customHeight="1" outlineLevel="1" spans="1:26">
      <c r="A2644" s="846" t="s">
        <v>75</v>
      </c>
      <c r="B2644" s="846" t="s">
        <v>11176</v>
      </c>
      <c r="C2644" s="846" t="s">
        <v>11260</v>
      </c>
      <c r="D2644" s="846" t="s">
        <v>9103</v>
      </c>
      <c r="E2644" s="847" t="s">
        <v>9445</v>
      </c>
      <c r="F2644" s="848" t="s">
        <v>11261</v>
      </c>
      <c r="G2644" s="846" t="s">
        <v>9446</v>
      </c>
      <c r="H2644" s="846" t="s">
        <v>7650</v>
      </c>
      <c r="I2644" s="849">
        <v>0</v>
      </c>
      <c r="J2644" s="849">
        <v>1</v>
      </c>
      <c r="K2644" s="849">
        <v>50000</v>
      </c>
      <c r="L2644" s="848" t="s">
        <v>9616</v>
      </c>
      <c r="M2644" s="849">
        <v>0</v>
      </c>
      <c r="N2644" s="849">
        <v>0</v>
      </c>
      <c r="O2644" s="849">
        <v>4800</v>
      </c>
      <c r="P2644" s="849">
        <v>0</v>
      </c>
      <c r="Q2644" s="846" t="s">
        <v>6337</v>
      </c>
      <c r="R2644" s="846"/>
      <c r="S2644" s="849">
        <v>0</v>
      </c>
      <c r="T2644" s="849">
        <v>0</v>
      </c>
      <c r="U2644" s="849">
        <v>0</v>
      </c>
      <c r="V2644" s="849">
        <v>0</v>
      </c>
      <c r="W2644" s="849">
        <v>0</v>
      </c>
      <c r="X2644" s="849">
        <v>0</v>
      </c>
      <c r="Y2644" s="849">
        <v>0</v>
      </c>
      <c r="Z2644" s="850"/>
    </row>
    <row r="2645" s="823" customFormat="1" ht="31.05" hidden="1" customHeight="1" outlineLevel="1" spans="1:26">
      <c r="A2645" s="846" t="s">
        <v>75</v>
      </c>
      <c r="B2645" s="846" t="s">
        <v>11176</v>
      </c>
      <c r="C2645" s="846" t="s">
        <v>11262</v>
      </c>
      <c r="D2645" s="846" t="s">
        <v>9103</v>
      </c>
      <c r="E2645" s="847" t="s">
        <v>9445</v>
      </c>
      <c r="F2645" s="848" t="s">
        <v>10801</v>
      </c>
      <c r="G2645" s="846" t="s">
        <v>9446</v>
      </c>
      <c r="H2645" s="846" t="s">
        <v>7650</v>
      </c>
      <c r="I2645" s="849">
        <v>0</v>
      </c>
      <c r="J2645" s="849">
        <v>75</v>
      </c>
      <c r="K2645" s="849">
        <v>3715.844156</v>
      </c>
      <c r="L2645" s="848" t="s">
        <v>11258</v>
      </c>
      <c r="M2645" s="849">
        <v>0</v>
      </c>
      <c r="N2645" s="849">
        <v>0</v>
      </c>
      <c r="O2645" s="849">
        <v>3180</v>
      </c>
      <c r="P2645" s="849">
        <v>0</v>
      </c>
      <c r="Q2645" s="846" t="s">
        <v>6337</v>
      </c>
      <c r="R2645" s="846"/>
      <c r="S2645" s="849">
        <v>0</v>
      </c>
      <c r="T2645" s="849">
        <v>0</v>
      </c>
      <c r="U2645" s="849">
        <v>0</v>
      </c>
      <c r="V2645" s="849">
        <v>0</v>
      </c>
      <c r="W2645" s="849">
        <v>0</v>
      </c>
      <c r="X2645" s="849">
        <v>0</v>
      </c>
      <c r="Y2645" s="849">
        <v>0</v>
      </c>
      <c r="Z2645" s="850"/>
    </row>
    <row r="2646" s="823" customFormat="1" ht="31.05" hidden="1" customHeight="1" outlineLevel="1" spans="1:26">
      <c r="A2646" s="846" t="s">
        <v>75</v>
      </c>
      <c r="B2646" s="846" t="s">
        <v>11176</v>
      </c>
      <c r="C2646" s="846" t="s">
        <v>11263</v>
      </c>
      <c r="D2646" s="846" t="s">
        <v>9103</v>
      </c>
      <c r="E2646" s="847" t="s">
        <v>9445</v>
      </c>
      <c r="F2646" s="848" t="s">
        <v>9693</v>
      </c>
      <c r="G2646" s="846" t="s">
        <v>9446</v>
      </c>
      <c r="H2646" s="846" t="s">
        <v>7650</v>
      </c>
      <c r="I2646" s="849">
        <v>44402.19013</v>
      </c>
      <c r="J2646" s="849">
        <v>75</v>
      </c>
      <c r="K2646" s="849">
        <v>3715.844156</v>
      </c>
      <c r="L2646" s="848" t="s">
        <v>11264</v>
      </c>
      <c r="M2646" s="849">
        <v>0</v>
      </c>
      <c r="N2646" s="849">
        <v>82.864</v>
      </c>
      <c r="O2646" s="849">
        <v>3180</v>
      </c>
      <c r="P2646" s="849">
        <v>44402.19013</v>
      </c>
      <c r="Q2646" s="846" t="s">
        <v>6337</v>
      </c>
      <c r="R2646" s="846"/>
      <c r="S2646" s="849">
        <v>0</v>
      </c>
      <c r="T2646" s="849">
        <v>0</v>
      </c>
      <c r="U2646" s="849">
        <v>0</v>
      </c>
      <c r="V2646" s="849">
        <v>0</v>
      </c>
      <c r="W2646" s="849">
        <v>0</v>
      </c>
      <c r="X2646" s="849">
        <v>0</v>
      </c>
      <c r="Y2646" s="849">
        <v>0</v>
      </c>
      <c r="Z2646" s="850"/>
    </row>
    <row r="2647" s="823" customFormat="1" ht="31.05" hidden="1" customHeight="1" outlineLevel="1" spans="1:26">
      <c r="A2647" s="846" t="s">
        <v>75</v>
      </c>
      <c r="B2647" s="846" t="s">
        <v>11176</v>
      </c>
      <c r="C2647" s="846" t="s">
        <v>11265</v>
      </c>
      <c r="D2647" s="846" t="s">
        <v>9103</v>
      </c>
      <c r="E2647" s="847" t="s">
        <v>9445</v>
      </c>
      <c r="F2647" s="848" t="s">
        <v>9643</v>
      </c>
      <c r="G2647" s="846" t="s">
        <v>9446</v>
      </c>
      <c r="H2647" s="846" t="s">
        <v>7650</v>
      </c>
      <c r="I2647" s="849">
        <v>0</v>
      </c>
      <c r="J2647" s="849">
        <v>75</v>
      </c>
      <c r="K2647" s="849">
        <v>3715.844156</v>
      </c>
      <c r="L2647" s="848" t="s">
        <v>11185</v>
      </c>
      <c r="M2647" s="849">
        <v>0</v>
      </c>
      <c r="N2647" s="849">
        <v>0</v>
      </c>
      <c r="O2647" s="849">
        <v>3180</v>
      </c>
      <c r="P2647" s="849">
        <v>0</v>
      </c>
      <c r="Q2647" s="846" t="s">
        <v>6337</v>
      </c>
      <c r="R2647" s="846"/>
      <c r="S2647" s="849">
        <v>0</v>
      </c>
      <c r="T2647" s="849">
        <v>0</v>
      </c>
      <c r="U2647" s="849">
        <v>0</v>
      </c>
      <c r="V2647" s="849">
        <v>0</v>
      </c>
      <c r="W2647" s="849">
        <v>0</v>
      </c>
      <c r="X2647" s="849">
        <v>0</v>
      </c>
      <c r="Y2647" s="849">
        <v>0</v>
      </c>
      <c r="Z2647" s="850"/>
    </row>
    <row r="2648" s="823" customFormat="1" ht="31.05" hidden="1" customHeight="1" outlineLevel="1" spans="1:26">
      <c r="A2648" s="846" t="s">
        <v>75</v>
      </c>
      <c r="B2648" s="846" t="s">
        <v>11176</v>
      </c>
      <c r="C2648" s="846" t="s">
        <v>11266</v>
      </c>
      <c r="D2648" s="846" t="s">
        <v>9103</v>
      </c>
      <c r="E2648" s="847" t="s">
        <v>9445</v>
      </c>
      <c r="F2648" s="848" t="s">
        <v>8187</v>
      </c>
      <c r="G2648" s="846" t="s">
        <v>9446</v>
      </c>
      <c r="H2648" s="846" t="s">
        <v>7650</v>
      </c>
      <c r="I2648" s="849">
        <v>0</v>
      </c>
      <c r="J2648" s="849">
        <v>75</v>
      </c>
      <c r="K2648" s="849">
        <v>3715.844156</v>
      </c>
      <c r="L2648" s="848" t="s">
        <v>9809</v>
      </c>
      <c r="M2648" s="849">
        <v>0</v>
      </c>
      <c r="N2648" s="849">
        <v>0</v>
      </c>
      <c r="O2648" s="849">
        <v>3180</v>
      </c>
      <c r="P2648" s="849">
        <v>0</v>
      </c>
      <c r="Q2648" s="846" t="s">
        <v>6337</v>
      </c>
      <c r="R2648" s="846"/>
      <c r="S2648" s="849">
        <v>0</v>
      </c>
      <c r="T2648" s="849">
        <v>0</v>
      </c>
      <c r="U2648" s="849">
        <v>0</v>
      </c>
      <c r="V2648" s="849">
        <v>0</v>
      </c>
      <c r="W2648" s="849">
        <v>0</v>
      </c>
      <c r="X2648" s="849">
        <v>0</v>
      </c>
      <c r="Y2648" s="849">
        <v>0</v>
      </c>
      <c r="Z2648" s="850"/>
    </row>
    <row r="2649" s="823" customFormat="1" ht="31.05" hidden="1" customHeight="1" outlineLevel="1" spans="1:26">
      <c r="A2649" s="846" t="s">
        <v>75</v>
      </c>
      <c r="B2649" s="846" t="s">
        <v>11176</v>
      </c>
      <c r="C2649" s="846" t="s">
        <v>11267</v>
      </c>
      <c r="D2649" s="846" t="s">
        <v>9079</v>
      </c>
      <c r="E2649" s="847" t="s">
        <v>9445</v>
      </c>
      <c r="F2649" s="848" t="s">
        <v>9552</v>
      </c>
      <c r="G2649" s="846" t="s">
        <v>9446</v>
      </c>
      <c r="H2649" s="846" t="s">
        <v>7650</v>
      </c>
      <c r="I2649" s="849">
        <v>0</v>
      </c>
      <c r="J2649" s="849">
        <v>2000</v>
      </c>
      <c r="K2649" s="849">
        <v>3200</v>
      </c>
      <c r="L2649" s="848" t="s">
        <v>11198</v>
      </c>
      <c r="M2649" s="849">
        <v>0</v>
      </c>
      <c r="N2649" s="849">
        <v>0</v>
      </c>
      <c r="O2649" s="849">
        <v>3020</v>
      </c>
      <c r="P2649" s="849">
        <v>0</v>
      </c>
      <c r="Q2649" s="846" t="s">
        <v>6337</v>
      </c>
      <c r="R2649" s="846"/>
      <c r="S2649" s="849">
        <v>0</v>
      </c>
      <c r="T2649" s="849">
        <v>0</v>
      </c>
      <c r="U2649" s="849">
        <v>0</v>
      </c>
      <c r="V2649" s="849">
        <v>0</v>
      </c>
      <c r="W2649" s="849">
        <v>0</v>
      </c>
      <c r="X2649" s="849">
        <v>0</v>
      </c>
      <c r="Y2649" s="849">
        <v>0</v>
      </c>
      <c r="Z2649" s="850"/>
    </row>
    <row r="2650" s="823" customFormat="1" ht="31.05" hidden="1" customHeight="1" outlineLevel="1" spans="1:26">
      <c r="A2650" s="846" t="s">
        <v>75</v>
      </c>
      <c r="B2650" s="846" t="s">
        <v>11176</v>
      </c>
      <c r="C2650" s="846" t="s">
        <v>11268</v>
      </c>
      <c r="D2650" s="846" t="s">
        <v>9079</v>
      </c>
      <c r="E2650" s="847" t="s">
        <v>9445</v>
      </c>
      <c r="F2650" s="848" t="s">
        <v>9560</v>
      </c>
      <c r="G2650" s="846" t="s">
        <v>9446</v>
      </c>
      <c r="H2650" s="846" t="s">
        <v>7650</v>
      </c>
      <c r="I2650" s="849">
        <v>950642.44</v>
      </c>
      <c r="J2650" s="849">
        <v>3333</v>
      </c>
      <c r="K2650" s="849">
        <v>3250</v>
      </c>
      <c r="L2650" s="848" t="s">
        <v>11251</v>
      </c>
      <c r="M2650" s="849">
        <v>0</v>
      </c>
      <c r="N2650" s="849">
        <v>4133.228</v>
      </c>
      <c r="O2650" s="849">
        <v>3020</v>
      </c>
      <c r="P2650" s="849">
        <v>950642.44</v>
      </c>
      <c r="Q2650" s="846" t="s">
        <v>6337</v>
      </c>
      <c r="R2650" s="846"/>
      <c r="S2650" s="849">
        <v>0</v>
      </c>
      <c r="T2650" s="849">
        <v>0</v>
      </c>
      <c r="U2650" s="849">
        <v>0</v>
      </c>
      <c r="V2650" s="849">
        <v>0</v>
      </c>
      <c r="W2650" s="849">
        <v>0</v>
      </c>
      <c r="X2650" s="849">
        <v>0</v>
      </c>
      <c r="Y2650" s="849">
        <v>0</v>
      </c>
      <c r="Z2650" s="850"/>
    </row>
    <row r="2651" s="823" customFormat="1" ht="31.05" hidden="1" customHeight="1" outlineLevel="1" spans="1:26">
      <c r="A2651" s="846" t="s">
        <v>75</v>
      </c>
      <c r="B2651" s="846" t="s">
        <v>11176</v>
      </c>
      <c r="C2651" s="846" t="s">
        <v>11269</v>
      </c>
      <c r="D2651" s="846" t="s">
        <v>9079</v>
      </c>
      <c r="E2651" s="847" t="s">
        <v>9445</v>
      </c>
      <c r="F2651" s="848" t="s">
        <v>9560</v>
      </c>
      <c r="G2651" s="846" t="s">
        <v>9446</v>
      </c>
      <c r="H2651" s="846" t="s">
        <v>7650</v>
      </c>
      <c r="I2651" s="849">
        <v>0</v>
      </c>
      <c r="J2651" s="849">
        <v>4000</v>
      </c>
      <c r="K2651" s="849">
        <v>3250</v>
      </c>
      <c r="L2651" s="848" t="s">
        <v>11251</v>
      </c>
      <c r="M2651" s="849">
        <v>0</v>
      </c>
      <c r="N2651" s="849">
        <v>0</v>
      </c>
      <c r="O2651" s="849">
        <v>3020</v>
      </c>
      <c r="P2651" s="849">
        <v>0</v>
      </c>
      <c r="Q2651" s="846" t="s">
        <v>6337</v>
      </c>
      <c r="R2651" s="846"/>
      <c r="S2651" s="849">
        <v>0</v>
      </c>
      <c r="T2651" s="849">
        <v>0</v>
      </c>
      <c r="U2651" s="849">
        <v>0</v>
      </c>
      <c r="V2651" s="849">
        <v>0</v>
      </c>
      <c r="W2651" s="849">
        <v>0</v>
      </c>
      <c r="X2651" s="849">
        <v>0</v>
      </c>
      <c r="Y2651" s="849">
        <v>0</v>
      </c>
      <c r="Z2651" s="850"/>
    </row>
    <row r="2652" s="823" customFormat="1" ht="31.05" hidden="1" customHeight="1" outlineLevel="1" spans="1:26">
      <c r="A2652" s="846" t="s">
        <v>75</v>
      </c>
      <c r="B2652" s="846" t="s">
        <v>11176</v>
      </c>
      <c r="C2652" s="846" t="s">
        <v>11270</v>
      </c>
      <c r="D2652" s="846" t="s">
        <v>9079</v>
      </c>
      <c r="E2652" s="847" t="s">
        <v>9445</v>
      </c>
      <c r="F2652" s="848" t="s">
        <v>8351</v>
      </c>
      <c r="G2652" s="846" t="s">
        <v>9446</v>
      </c>
      <c r="H2652" s="846" t="s">
        <v>7650</v>
      </c>
      <c r="I2652" s="849">
        <v>0</v>
      </c>
      <c r="J2652" s="849">
        <v>1</v>
      </c>
      <c r="K2652" s="849">
        <v>1</v>
      </c>
      <c r="L2652" s="848" t="s">
        <v>11271</v>
      </c>
      <c r="M2652" s="849">
        <v>0</v>
      </c>
      <c r="N2652" s="849">
        <v>0</v>
      </c>
      <c r="O2652" s="849">
        <v>3020</v>
      </c>
      <c r="P2652" s="849">
        <v>0</v>
      </c>
      <c r="Q2652" s="846" t="s">
        <v>6337</v>
      </c>
      <c r="R2652" s="846"/>
      <c r="S2652" s="849">
        <v>0</v>
      </c>
      <c r="T2652" s="849">
        <v>0</v>
      </c>
      <c r="U2652" s="849">
        <v>0</v>
      </c>
      <c r="V2652" s="849">
        <v>0</v>
      </c>
      <c r="W2652" s="849">
        <v>0</v>
      </c>
      <c r="X2652" s="849">
        <v>0</v>
      </c>
      <c r="Y2652" s="849">
        <v>0</v>
      </c>
      <c r="Z2652" s="850"/>
    </row>
    <row r="2653" s="823" customFormat="1" ht="31.05" hidden="1" customHeight="1" outlineLevel="1" spans="1:26">
      <c r="A2653" s="846" t="s">
        <v>75</v>
      </c>
      <c r="B2653" s="846" t="s">
        <v>11176</v>
      </c>
      <c r="C2653" s="846" t="s">
        <v>11272</v>
      </c>
      <c r="D2653" s="846" t="s">
        <v>9079</v>
      </c>
      <c r="E2653" s="847" t="s">
        <v>9445</v>
      </c>
      <c r="F2653" s="848" t="s">
        <v>8219</v>
      </c>
      <c r="G2653" s="846" t="s">
        <v>9446</v>
      </c>
      <c r="H2653" s="846" t="s">
        <v>7650</v>
      </c>
      <c r="I2653" s="849">
        <v>0</v>
      </c>
      <c r="J2653" s="849">
        <v>1</v>
      </c>
      <c r="K2653" s="849">
        <v>1</v>
      </c>
      <c r="L2653" s="848" t="s">
        <v>11273</v>
      </c>
      <c r="M2653" s="849">
        <v>0</v>
      </c>
      <c r="N2653" s="849">
        <v>0</v>
      </c>
      <c r="O2653" s="849">
        <v>3020</v>
      </c>
      <c r="P2653" s="849">
        <v>0</v>
      </c>
      <c r="Q2653" s="846" t="s">
        <v>6337</v>
      </c>
      <c r="R2653" s="846"/>
      <c r="S2653" s="849">
        <v>0</v>
      </c>
      <c r="T2653" s="849">
        <v>0</v>
      </c>
      <c r="U2653" s="849">
        <v>0</v>
      </c>
      <c r="V2653" s="849">
        <v>0</v>
      </c>
      <c r="W2653" s="849">
        <v>0</v>
      </c>
      <c r="X2653" s="849">
        <v>0</v>
      </c>
      <c r="Y2653" s="849">
        <v>0</v>
      </c>
      <c r="Z2653" s="850"/>
    </row>
    <row r="2654" s="823" customFormat="1" ht="31.05" hidden="1" customHeight="1" outlineLevel="1" spans="1:26">
      <c r="A2654" s="846" t="s">
        <v>75</v>
      </c>
      <c r="B2654" s="846" t="s">
        <v>11176</v>
      </c>
      <c r="C2654" s="846" t="s">
        <v>11274</v>
      </c>
      <c r="D2654" s="846" t="s">
        <v>9079</v>
      </c>
      <c r="E2654" s="847" t="s">
        <v>9445</v>
      </c>
      <c r="F2654" s="848" t="s">
        <v>9494</v>
      </c>
      <c r="G2654" s="846" t="s">
        <v>9446</v>
      </c>
      <c r="H2654" s="846" t="s">
        <v>7650</v>
      </c>
      <c r="I2654" s="849">
        <v>1120000</v>
      </c>
      <c r="J2654" s="849">
        <v>4000</v>
      </c>
      <c r="K2654" s="849">
        <v>3300</v>
      </c>
      <c r="L2654" s="848" t="s">
        <v>9803</v>
      </c>
      <c r="M2654" s="849">
        <v>0</v>
      </c>
      <c r="N2654" s="849">
        <v>4000</v>
      </c>
      <c r="O2654" s="849">
        <v>3020</v>
      </c>
      <c r="P2654" s="849">
        <v>1120000</v>
      </c>
      <c r="Q2654" s="846" t="s">
        <v>6337</v>
      </c>
      <c r="R2654" s="846"/>
      <c r="S2654" s="849">
        <v>0</v>
      </c>
      <c r="T2654" s="849">
        <v>0</v>
      </c>
      <c r="U2654" s="849">
        <v>0</v>
      </c>
      <c r="V2654" s="849">
        <v>0</v>
      </c>
      <c r="W2654" s="849">
        <v>0</v>
      </c>
      <c r="X2654" s="849">
        <v>0</v>
      </c>
      <c r="Y2654" s="849">
        <v>0</v>
      </c>
      <c r="Z2654" s="850"/>
    </row>
    <row r="2655" s="823" customFormat="1" ht="31.05" hidden="1" customHeight="1" outlineLevel="1" spans="1:26">
      <c r="A2655" s="846" t="s">
        <v>75</v>
      </c>
      <c r="B2655" s="846" t="s">
        <v>11176</v>
      </c>
      <c r="C2655" s="846" t="s">
        <v>11275</v>
      </c>
      <c r="D2655" s="846" t="s">
        <v>9079</v>
      </c>
      <c r="E2655" s="847" t="s">
        <v>9445</v>
      </c>
      <c r="F2655" s="848" t="s">
        <v>9538</v>
      </c>
      <c r="G2655" s="846" t="s">
        <v>9446</v>
      </c>
      <c r="H2655" s="846" t="s">
        <v>7650</v>
      </c>
      <c r="I2655" s="849">
        <v>933240</v>
      </c>
      <c r="J2655" s="849">
        <v>3333</v>
      </c>
      <c r="K2655" s="849">
        <v>3300</v>
      </c>
      <c r="L2655" s="848" t="s">
        <v>9873</v>
      </c>
      <c r="M2655" s="849">
        <v>0</v>
      </c>
      <c r="N2655" s="849">
        <v>3333</v>
      </c>
      <c r="O2655" s="849">
        <v>3020</v>
      </c>
      <c r="P2655" s="849">
        <v>933240</v>
      </c>
      <c r="Q2655" s="846" t="s">
        <v>6337</v>
      </c>
      <c r="R2655" s="846"/>
      <c r="S2655" s="849">
        <v>0</v>
      </c>
      <c r="T2655" s="849">
        <v>0</v>
      </c>
      <c r="U2655" s="849">
        <v>0</v>
      </c>
      <c r="V2655" s="849">
        <v>0</v>
      </c>
      <c r="W2655" s="849">
        <v>0</v>
      </c>
      <c r="X2655" s="849">
        <v>0</v>
      </c>
      <c r="Y2655" s="849">
        <v>0</v>
      </c>
      <c r="Z2655" s="850"/>
    </row>
    <row r="2656" s="823" customFormat="1" ht="31.05" hidden="1" customHeight="1" outlineLevel="1" spans="1:26">
      <c r="A2656" s="846" t="s">
        <v>75</v>
      </c>
      <c r="B2656" s="846" t="s">
        <v>11176</v>
      </c>
      <c r="C2656" s="846" t="s">
        <v>11276</v>
      </c>
      <c r="D2656" s="846" t="s">
        <v>9079</v>
      </c>
      <c r="E2656" s="847" t="s">
        <v>9445</v>
      </c>
      <c r="F2656" s="848" t="s">
        <v>9538</v>
      </c>
      <c r="G2656" s="846" t="s">
        <v>9446</v>
      </c>
      <c r="H2656" s="846" t="s">
        <v>7650</v>
      </c>
      <c r="I2656" s="849">
        <v>1017598.96</v>
      </c>
      <c r="J2656" s="849">
        <v>4000</v>
      </c>
      <c r="K2656" s="849">
        <v>3300</v>
      </c>
      <c r="L2656" s="848" t="s">
        <v>9873</v>
      </c>
      <c r="M2656" s="849">
        <v>0</v>
      </c>
      <c r="N2656" s="849">
        <v>3634.282</v>
      </c>
      <c r="O2656" s="849">
        <v>3020</v>
      </c>
      <c r="P2656" s="849">
        <v>1017598.96</v>
      </c>
      <c r="Q2656" s="846" t="s">
        <v>6337</v>
      </c>
      <c r="R2656" s="846"/>
      <c r="S2656" s="849">
        <v>0</v>
      </c>
      <c r="T2656" s="849">
        <v>0</v>
      </c>
      <c r="U2656" s="849">
        <v>0</v>
      </c>
      <c r="V2656" s="849">
        <v>0</v>
      </c>
      <c r="W2656" s="849">
        <v>0</v>
      </c>
      <c r="X2656" s="849">
        <v>0</v>
      </c>
      <c r="Y2656" s="849">
        <v>0</v>
      </c>
      <c r="Z2656" s="850"/>
    </row>
    <row r="2657" s="823" customFormat="1" ht="31.05" hidden="1" customHeight="1" outlineLevel="1" spans="1:26">
      <c r="A2657" s="846" t="s">
        <v>75</v>
      </c>
      <c r="B2657" s="846" t="s">
        <v>11176</v>
      </c>
      <c r="C2657" s="846" t="s">
        <v>11277</v>
      </c>
      <c r="D2657" s="846" t="s">
        <v>9079</v>
      </c>
      <c r="E2657" s="847" t="s">
        <v>9445</v>
      </c>
      <c r="F2657" s="848" t="s">
        <v>9596</v>
      </c>
      <c r="G2657" s="846" t="s">
        <v>9446</v>
      </c>
      <c r="H2657" s="846" t="s">
        <v>7650</v>
      </c>
      <c r="I2657" s="849">
        <v>0</v>
      </c>
      <c r="J2657" s="849">
        <v>2000</v>
      </c>
      <c r="K2657" s="849">
        <v>3200</v>
      </c>
      <c r="L2657" s="848" t="s">
        <v>11278</v>
      </c>
      <c r="M2657" s="849">
        <v>0</v>
      </c>
      <c r="N2657" s="849">
        <v>0</v>
      </c>
      <c r="O2657" s="849">
        <v>3020</v>
      </c>
      <c r="P2657" s="849">
        <v>0</v>
      </c>
      <c r="Q2657" s="846" t="s">
        <v>6337</v>
      </c>
      <c r="R2657" s="846"/>
      <c r="S2657" s="849">
        <v>0</v>
      </c>
      <c r="T2657" s="849">
        <v>0</v>
      </c>
      <c r="U2657" s="849">
        <v>0</v>
      </c>
      <c r="V2657" s="849">
        <v>0</v>
      </c>
      <c r="W2657" s="849">
        <v>0</v>
      </c>
      <c r="X2657" s="849">
        <v>0</v>
      </c>
      <c r="Y2657" s="849">
        <v>0</v>
      </c>
      <c r="Z2657" s="850"/>
    </row>
    <row r="2658" s="823" customFormat="1" ht="31.05" hidden="1" customHeight="1" outlineLevel="1" spans="1:26">
      <c r="A2658" s="846" t="s">
        <v>75</v>
      </c>
      <c r="B2658" s="846" t="s">
        <v>11176</v>
      </c>
      <c r="C2658" s="846" t="s">
        <v>11279</v>
      </c>
      <c r="D2658" s="846" t="s">
        <v>9104</v>
      </c>
      <c r="E2658" s="847" t="s">
        <v>9495</v>
      </c>
      <c r="F2658" s="848" t="s">
        <v>9543</v>
      </c>
      <c r="G2658" s="846" t="s">
        <v>9446</v>
      </c>
      <c r="H2658" s="846" t="s">
        <v>7650</v>
      </c>
      <c r="I2658" s="849">
        <v>-2807.56</v>
      </c>
      <c r="J2658" s="849">
        <v>369</v>
      </c>
      <c r="K2658" s="849">
        <v>3318</v>
      </c>
      <c r="L2658" s="848" t="s">
        <v>9599</v>
      </c>
      <c r="M2658" s="849">
        <v>100.27</v>
      </c>
      <c r="N2658" s="849">
        <v>0</v>
      </c>
      <c r="O2658" s="849">
        <v>3290</v>
      </c>
      <c r="P2658" s="849">
        <v>-2807.56</v>
      </c>
      <c r="Q2658" s="846" t="s">
        <v>6337</v>
      </c>
      <c r="R2658" s="846"/>
      <c r="S2658" s="849">
        <v>0</v>
      </c>
      <c r="T2658" s="849">
        <v>0</v>
      </c>
      <c r="U2658" s="849">
        <v>0</v>
      </c>
      <c r="V2658" s="849">
        <v>0</v>
      </c>
      <c r="W2658" s="849">
        <v>0</v>
      </c>
      <c r="X2658" s="849">
        <v>0</v>
      </c>
      <c r="Y2658" s="849">
        <v>0</v>
      </c>
      <c r="Z2658" s="850"/>
    </row>
    <row r="2659" s="823" customFormat="1" ht="31.05" hidden="1" customHeight="1" outlineLevel="1" spans="1:26">
      <c r="A2659" s="846" t="s">
        <v>75</v>
      </c>
      <c r="B2659" s="846" t="s">
        <v>11176</v>
      </c>
      <c r="C2659" s="846" t="s">
        <v>11280</v>
      </c>
      <c r="D2659" s="846" t="s">
        <v>9069</v>
      </c>
      <c r="E2659" s="847" t="s">
        <v>9764</v>
      </c>
      <c r="F2659" s="848" t="s">
        <v>9693</v>
      </c>
      <c r="G2659" s="846" t="s">
        <v>9446</v>
      </c>
      <c r="H2659" s="846" t="s">
        <v>7650</v>
      </c>
      <c r="I2659" s="849">
        <v>0</v>
      </c>
      <c r="J2659" s="849">
        <v>1</v>
      </c>
      <c r="K2659" s="849">
        <v>3660</v>
      </c>
      <c r="L2659" s="848" t="s">
        <v>9809</v>
      </c>
      <c r="M2659" s="849">
        <v>0</v>
      </c>
      <c r="N2659" s="849">
        <v>0</v>
      </c>
      <c r="O2659" s="849">
        <v>3180</v>
      </c>
      <c r="P2659" s="849">
        <v>0</v>
      </c>
      <c r="Q2659" s="846" t="s">
        <v>6337</v>
      </c>
      <c r="R2659" s="846"/>
      <c r="S2659" s="849">
        <v>0</v>
      </c>
      <c r="T2659" s="849">
        <v>0</v>
      </c>
      <c r="U2659" s="849">
        <v>0</v>
      </c>
      <c r="V2659" s="849">
        <v>0</v>
      </c>
      <c r="W2659" s="849">
        <v>0</v>
      </c>
      <c r="X2659" s="849">
        <v>0</v>
      </c>
      <c r="Y2659" s="849">
        <v>0</v>
      </c>
      <c r="Z2659" s="850"/>
    </row>
    <row r="2660" s="823" customFormat="1" ht="31.05" hidden="1" customHeight="1" outlineLevel="1" spans="1:26">
      <c r="A2660" s="846" t="s">
        <v>75</v>
      </c>
      <c r="B2660" s="846" t="s">
        <v>11176</v>
      </c>
      <c r="C2660" s="846" t="s">
        <v>11281</v>
      </c>
      <c r="D2660" s="846" t="s">
        <v>9069</v>
      </c>
      <c r="E2660" s="847" t="s">
        <v>9764</v>
      </c>
      <c r="F2660" s="848" t="s">
        <v>8074</v>
      </c>
      <c r="G2660" s="846" t="s">
        <v>9446</v>
      </c>
      <c r="H2660" s="846" t="s">
        <v>7650</v>
      </c>
      <c r="I2660" s="849">
        <v>3583.225225</v>
      </c>
      <c r="J2660" s="849">
        <v>333</v>
      </c>
      <c r="K2660" s="849">
        <v>3722.912913</v>
      </c>
      <c r="L2660" s="848" t="s">
        <v>11264</v>
      </c>
      <c r="M2660" s="849">
        <v>0</v>
      </c>
      <c r="N2660" s="849">
        <v>6.6</v>
      </c>
      <c r="O2660" s="849">
        <v>3180</v>
      </c>
      <c r="P2660" s="849">
        <v>3583.225225</v>
      </c>
      <c r="Q2660" s="846" t="s">
        <v>6337</v>
      </c>
      <c r="R2660" s="846"/>
      <c r="S2660" s="849">
        <v>0</v>
      </c>
      <c r="T2660" s="849">
        <v>0</v>
      </c>
      <c r="U2660" s="849">
        <v>0</v>
      </c>
      <c r="V2660" s="849">
        <v>0</v>
      </c>
      <c r="W2660" s="849">
        <v>0</v>
      </c>
      <c r="X2660" s="849">
        <v>0</v>
      </c>
      <c r="Y2660" s="849">
        <v>0</v>
      </c>
      <c r="Z2660" s="850"/>
    </row>
    <row r="2661" s="823" customFormat="1" ht="31.05" hidden="1" customHeight="1" outlineLevel="1" spans="1:26">
      <c r="A2661" s="846" t="s">
        <v>75</v>
      </c>
      <c r="B2661" s="846" t="s">
        <v>11176</v>
      </c>
      <c r="C2661" s="846" t="s">
        <v>11282</v>
      </c>
      <c r="D2661" s="846" t="s">
        <v>9069</v>
      </c>
      <c r="E2661" s="847" t="s">
        <v>9764</v>
      </c>
      <c r="F2661" s="848" t="s">
        <v>9549</v>
      </c>
      <c r="G2661" s="846" t="s">
        <v>9446</v>
      </c>
      <c r="H2661" s="846" t="s">
        <v>7650</v>
      </c>
      <c r="I2661" s="849">
        <v>116748.96</v>
      </c>
      <c r="J2661" s="849">
        <v>430</v>
      </c>
      <c r="K2661" s="849">
        <v>3660</v>
      </c>
      <c r="L2661" s="848" t="s">
        <v>9883</v>
      </c>
      <c r="M2661" s="849">
        <v>0</v>
      </c>
      <c r="N2661" s="849">
        <v>243.227</v>
      </c>
      <c r="O2661" s="849">
        <v>3180</v>
      </c>
      <c r="P2661" s="849">
        <v>116748.96</v>
      </c>
      <c r="Q2661" s="846" t="s">
        <v>6337</v>
      </c>
      <c r="R2661" s="846"/>
      <c r="S2661" s="849">
        <v>0</v>
      </c>
      <c r="T2661" s="849">
        <v>0</v>
      </c>
      <c r="U2661" s="849">
        <v>0</v>
      </c>
      <c r="V2661" s="849">
        <v>0</v>
      </c>
      <c r="W2661" s="849">
        <v>0</v>
      </c>
      <c r="X2661" s="849">
        <v>0</v>
      </c>
      <c r="Y2661" s="849">
        <v>0</v>
      </c>
      <c r="Z2661" s="850"/>
    </row>
    <row r="2662" s="823" customFormat="1" ht="31.05" hidden="1" customHeight="1" outlineLevel="1" spans="1:26">
      <c r="A2662" s="846" t="s">
        <v>75</v>
      </c>
      <c r="B2662" s="846" t="s">
        <v>11176</v>
      </c>
      <c r="C2662" s="846" t="s">
        <v>11283</v>
      </c>
      <c r="D2662" s="846" t="s">
        <v>9069</v>
      </c>
      <c r="E2662" s="847" t="s">
        <v>9764</v>
      </c>
      <c r="F2662" s="848" t="s">
        <v>9632</v>
      </c>
      <c r="G2662" s="846" t="s">
        <v>9446</v>
      </c>
      <c r="H2662" s="846" t="s">
        <v>7650</v>
      </c>
      <c r="I2662" s="849">
        <v>0</v>
      </c>
      <c r="J2662" s="849">
        <v>50</v>
      </c>
      <c r="K2662" s="849">
        <v>3660</v>
      </c>
      <c r="L2662" s="848" t="s">
        <v>11258</v>
      </c>
      <c r="M2662" s="849">
        <v>0</v>
      </c>
      <c r="N2662" s="849">
        <v>0</v>
      </c>
      <c r="O2662" s="849">
        <v>3180</v>
      </c>
      <c r="P2662" s="849">
        <v>0</v>
      </c>
      <c r="Q2662" s="846" t="s">
        <v>6337</v>
      </c>
      <c r="R2662" s="846"/>
      <c r="S2662" s="849">
        <v>0</v>
      </c>
      <c r="T2662" s="849">
        <v>0</v>
      </c>
      <c r="U2662" s="849">
        <v>0</v>
      </c>
      <c r="V2662" s="849">
        <v>0</v>
      </c>
      <c r="W2662" s="849">
        <v>0</v>
      </c>
      <c r="X2662" s="849">
        <v>0</v>
      </c>
      <c r="Y2662" s="849">
        <v>0</v>
      </c>
      <c r="Z2662" s="850"/>
    </row>
    <row r="2663" s="823" customFormat="1" ht="31.05" hidden="1" customHeight="1" outlineLevel="1" spans="1:26">
      <c r="A2663" s="846" t="s">
        <v>75</v>
      </c>
      <c r="B2663" s="846" t="s">
        <v>11176</v>
      </c>
      <c r="C2663" s="846" t="s">
        <v>11284</v>
      </c>
      <c r="D2663" s="846" t="s">
        <v>9069</v>
      </c>
      <c r="E2663" s="847" t="s">
        <v>9764</v>
      </c>
      <c r="F2663" s="848" t="s">
        <v>8074</v>
      </c>
      <c r="G2663" s="846" t="s">
        <v>9446</v>
      </c>
      <c r="H2663" s="846" t="s">
        <v>7650</v>
      </c>
      <c r="I2663" s="849">
        <v>58321.92</v>
      </c>
      <c r="J2663" s="849">
        <v>130</v>
      </c>
      <c r="K2663" s="849">
        <v>3660</v>
      </c>
      <c r="L2663" s="848" t="s">
        <v>9793</v>
      </c>
      <c r="M2663" s="849">
        <v>0</v>
      </c>
      <c r="N2663" s="849">
        <v>121.504</v>
      </c>
      <c r="O2663" s="849">
        <v>3180</v>
      </c>
      <c r="P2663" s="849">
        <v>58321.92</v>
      </c>
      <c r="Q2663" s="846" t="s">
        <v>6337</v>
      </c>
      <c r="R2663" s="846"/>
      <c r="S2663" s="849">
        <v>0</v>
      </c>
      <c r="T2663" s="849">
        <v>0</v>
      </c>
      <c r="U2663" s="849">
        <v>0</v>
      </c>
      <c r="V2663" s="849">
        <v>0</v>
      </c>
      <c r="W2663" s="849">
        <v>0</v>
      </c>
      <c r="X2663" s="849">
        <v>0</v>
      </c>
      <c r="Y2663" s="849">
        <v>0</v>
      </c>
      <c r="Z2663" s="850"/>
    </row>
    <row r="2664" s="823" customFormat="1" ht="31.05" hidden="1" customHeight="1" outlineLevel="1" spans="1:26">
      <c r="A2664" s="846" t="s">
        <v>75</v>
      </c>
      <c r="B2664" s="846" t="s">
        <v>11176</v>
      </c>
      <c r="C2664" s="846" t="s">
        <v>11285</v>
      </c>
      <c r="D2664" s="846" t="s">
        <v>9069</v>
      </c>
      <c r="E2664" s="847" t="s">
        <v>9495</v>
      </c>
      <c r="F2664" s="848" t="s">
        <v>9642</v>
      </c>
      <c r="G2664" s="846" t="s">
        <v>9446</v>
      </c>
      <c r="H2664" s="846" t="s">
        <v>7650</v>
      </c>
      <c r="I2664" s="849">
        <v>24.075</v>
      </c>
      <c r="J2664" s="849">
        <v>500</v>
      </c>
      <c r="K2664" s="849">
        <v>3157.5</v>
      </c>
      <c r="L2664" s="848" t="s">
        <v>10627</v>
      </c>
      <c r="M2664" s="849">
        <v>1.07</v>
      </c>
      <c r="N2664" s="849">
        <v>0</v>
      </c>
      <c r="O2664" s="849">
        <v>3180</v>
      </c>
      <c r="P2664" s="849">
        <v>24.075</v>
      </c>
      <c r="Q2664" s="846" t="s">
        <v>6337</v>
      </c>
      <c r="R2664" s="846"/>
      <c r="S2664" s="849">
        <v>0</v>
      </c>
      <c r="T2664" s="849">
        <v>0</v>
      </c>
      <c r="U2664" s="849">
        <v>0</v>
      </c>
      <c r="V2664" s="849">
        <v>0</v>
      </c>
      <c r="W2664" s="849">
        <v>0</v>
      </c>
      <c r="X2664" s="849">
        <v>0</v>
      </c>
      <c r="Y2664" s="849">
        <v>0</v>
      </c>
      <c r="Z2664" s="850"/>
    </row>
    <row r="2665" s="823" customFormat="1" ht="31.05" hidden="1" customHeight="1" outlineLevel="1" spans="1:26">
      <c r="A2665" s="846" t="s">
        <v>75</v>
      </c>
      <c r="B2665" s="846" t="s">
        <v>11176</v>
      </c>
      <c r="C2665" s="846" t="s">
        <v>11286</v>
      </c>
      <c r="D2665" s="846" t="s">
        <v>9069</v>
      </c>
      <c r="E2665" s="847" t="s">
        <v>9764</v>
      </c>
      <c r="F2665" s="848" t="s">
        <v>10801</v>
      </c>
      <c r="G2665" s="846" t="s">
        <v>9446</v>
      </c>
      <c r="H2665" s="846" t="s">
        <v>7650</v>
      </c>
      <c r="I2665" s="849">
        <v>0</v>
      </c>
      <c r="J2665" s="849">
        <v>1</v>
      </c>
      <c r="K2665" s="849">
        <v>3660</v>
      </c>
      <c r="L2665" s="848" t="s">
        <v>11185</v>
      </c>
      <c r="M2665" s="849">
        <v>0</v>
      </c>
      <c r="N2665" s="849">
        <v>0</v>
      </c>
      <c r="O2665" s="849">
        <v>3180</v>
      </c>
      <c r="P2665" s="849">
        <v>0</v>
      </c>
      <c r="Q2665" s="846" t="s">
        <v>6337</v>
      </c>
      <c r="R2665" s="846"/>
      <c r="S2665" s="849">
        <v>0</v>
      </c>
      <c r="T2665" s="849">
        <v>0</v>
      </c>
      <c r="U2665" s="849">
        <v>0</v>
      </c>
      <c r="V2665" s="849">
        <v>0</v>
      </c>
      <c r="W2665" s="849">
        <v>0</v>
      </c>
      <c r="X2665" s="849">
        <v>0</v>
      </c>
      <c r="Y2665" s="849">
        <v>0</v>
      </c>
      <c r="Z2665" s="850"/>
    </row>
    <row r="2666" s="823" customFormat="1" ht="31.05" hidden="1" customHeight="1" outlineLevel="1" spans="1:26">
      <c r="A2666" s="846" t="s">
        <v>75</v>
      </c>
      <c r="B2666" s="846" t="s">
        <v>11176</v>
      </c>
      <c r="C2666" s="846" t="s">
        <v>11287</v>
      </c>
      <c r="D2666" s="846" t="s">
        <v>9069</v>
      </c>
      <c r="E2666" s="847" t="s">
        <v>9764</v>
      </c>
      <c r="F2666" s="848" t="s">
        <v>9693</v>
      </c>
      <c r="G2666" s="846" t="s">
        <v>9446</v>
      </c>
      <c r="H2666" s="846" t="s">
        <v>7650</v>
      </c>
      <c r="I2666" s="849">
        <v>0</v>
      </c>
      <c r="J2666" s="849">
        <v>333</v>
      </c>
      <c r="K2666" s="849">
        <v>3722.912913</v>
      </c>
      <c r="L2666" s="848" t="s">
        <v>9809</v>
      </c>
      <c r="M2666" s="849">
        <v>0</v>
      </c>
      <c r="N2666" s="849">
        <v>0</v>
      </c>
      <c r="O2666" s="849">
        <v>3180</v>
      </c>
      <c r="P2666" s="849">
        <v>0</v>
      </c>
      <c r="Q2666" s="846" t="s">
        <v>6337</v>
      </c>
      <c r="R2666" s="846"/>
      <c r="S2666" s="849">
        <v>0</v>
      </c>
      <c r="T2666" s="849">
        <v>0</v>
      </c>
      <c r="U2666" s="849">
        <v>0</v>
      </c>
      <c r="V2666" s="849">
        <v>0</v>
      </c>
      <c r="W2666" s="849">
        <v>0</v>
      </c>
      <c r="X2666" s="849">
        <v>0</v>
      </c>
      <c r="Y2666" s="849">
        <v>0</v>
      </c>
      <c r="Z2666" s="850"/>
    </row>
    <row r="2667" s="823" customFormat="1" ht="31.05" hidden="1" customHeight="1" outlineLevel="1" spans="1:26">
      <c r="A2667" s="846" t="s">
        <v>75</v>
      </c>
      <c r="B2667" s="846" t="s">
        <v>11176</v>
      </c>
      <c r="C2667" s="846" t="s">
        <v>11288</v>
      </c>
      <c r="D2667" s="846" t="s">
        <v>9069</v>
      </c>
      <c r="E2667" s="847" t="s">
        <v>9764</v>
      </c>
      <c r="F2667" s="848" t="s">
        <v>9643</v>
      </c>
      <c r="G2667" s="846" t="s">
        <v>9446</v>
      </c>
      <c r="H2667" s="846" t="s">
        <v>7650</v>
      </c>
      <c r="I2667" s="849">
        <v>0</v>
      </c>
      <c r="J2667" s="849">
        <v>333</v>
      </c>
      <c r="K2667" s="849">
        <v>3722.912913</v>
      </c>
      <c r="L2667" s="848" t="s">
        <v>10607</v>
      </c>
      <c r="M2667" s="849">
        <v>0</v>
      </c>
      <c r="N2667" s="849">
        <v>0</v>
      </c>
      <c r="O2667" s="849">
        <v>3180</v>
      </c>
      <c r="P2667" s="849">
        <v>0</v>
      </c>
      <c r="Q2667" s="846" t="s">
        <v>6337</v>
      </c>
      <c r="R2667" s="846"/>
      <c r="S2667" s="849">
        <v>0</v>
      </c>
      <c r="T2667" s="849">
        <v>0</v>
      </c>
      <c r="U2667" s="849">
        <v>0</v>
      </c>
      <c r="V2667" s="849">
        <v>0</v>
      </c>
      <c r="W2667" s="849">
        <v>0</v>
      </c>
      <c r="X2667" s="849">
        <v>0</v>
      </c>
      <c r="Y2667" s="849">
        <v>0</v>
      </c>
      <c r="Z2667" s="850"/>
    </row>
    <row r="2668" s="823" customFormat="1" ht="31.05" hidden="1" customHeight="1" outlineLevel="1" spans="1:26">
      <c r="A2668" s="846" t="s">
        <v>75</v>
      </c>
      <c r="B2668" s="846" t="s">
        <v>11176</v>
      </c>
      <c r="C2668" s="846" t="s">
        <v>11289</v>
      </c>
      <c r="D2668" s="846" t="s">
        <v>9069</v>
      </c>
      <c r="E2668" s="847" t="s">
        <v>9764</v>
      </c>
      <c r="F2668" s="848" t="s">
        <v>9643</v>
      </c>
      <c r="G2668" s="846" t="s">
        <v>9446</v>
      </c>
      <c r="H2668" s="846" t="s">
        <v>7650</v>
      </c>
      <c r="I2668" s="849">
        <v>0</v>
      </c>
      <c r="J2668" s="849">
        <v>1</v>
      </c>
      <c r="K2668" s="849">
        <v>3660</v>
      </c>
      <c r="L2668" s="848" t="s">
        <v>10607</v>
      </c>
      <c r="M2668" s="849">
        <v>0</v>
      </c>
      <c r="N2668" s="849">
        <v>0</v>
      </c>
      <c r="O2668" s="849">
        <v>3180</v>
      </c>
      <c r="P2668" s="849">
        <v>0</v>
      </c>
      <c r="Q2668" s="846" t="s">
        <v>6337</v>
      </c>
      <c r="R2668" s="846"/>
      <c r="S2668" s="849">
        <v>0</v>
      </c>
      <c r="T2668" s="849">
        <v>0</v>
      </c>
      <c r="U2668" s="849">
        <v>0</v>
      </c>
      <c r="V2668" s="849">
        <v>0</v>
      </c>
      <c r="W2668" s="849">
        <v>0</v>
      </c>
      <c r="X2668" s="849">
        <v>0</v>
      </c>
      <c r="Y2668" s="849">
        <v>0</v>
      </c>
      <c r="Z2668" s="850"/>
    </row>
    <row r="2669" s="823" customFormat="1" ht="31.05" hidden="1" customHeight="1" outlineLevel="1" spans="1:26">
      <c r="A2669" s="846" t="s">
        <v>75</v>
      </c>
      <c r="B2669" s="846" t="s">
        <v>11176</v>
      </c>
      <c r="C2669" s="846" t="s">
        <v>11290</v>
      </c>
      <c r="D2669" s="846" t="s">
        <v>9069</v>
      </c>
      <c r="E2669" s="847" t="s">
        <v>9764</v>
      </c>
      <c r="F2669" s="848" t="s">
        <v>8187</v>
      </c>
      <c r="G2669" s="846" t="s">
        <v>9446</v>
      </c>
      <c r="H2669" s="846" t="s">
        <v>7650</v>
      </c>
      <c r="I2669" s="849">
        <v>0</v>
      </c>
      <c r="J2669" s="849">
        <v>333</v>
      </c>
      <c r="K2669" s="849">
        <v>3722.912913</v>
      </c>
      <c r="L2669" s="848" t="s">
        <v>10853</v>
      </c>
      <c r="M2669" s="849">
        <v>0</v>
      </c>
      <c r="N2669" s="849">
        <v>0</v>
      </c>
      <c r="O2669" s="849">
        <v>3180</v>
      </c>
      <c r="P2669" s="849">
        <v>0</v>
      </c>
      <c r="Q2669" s="846" t="s">
        <v>6337</v>
      </c>
      <c r="R2669" s="846"/>
      <c r="S2669" s="849">
        <v>0</v>
      </c>
      <c r="T2669" s="849">
        <v>0</v>
      </c>
      <c r="U2669" s="849">
        <v>0</v>
      </c>
      <c r="V2669" s="849">
        <v>0</v>
      </c>
      <c r="W2669" s="849">
        <v>0</v>
      </c>
      <c r="X2669" s="849">
        <v>0</v>
      </c>
      <c r="Y2669" s="849">
        <v>0</v>
      </c>
      <c r="Z2669" s="850"/>
    </row>
    <row r="2670" s="823" customFormat="1" ht="31.05" hidden="1" customHeight="1" outlineLevel="1" spans="1:26">
      <c r="A2670" s="846" t="s">
        <v>75</v>
      </c>
      <c r="B2670" s="846" t="s">
        <v>11176</v>
      </c>
      <c r="C2670" s="846" t="s">
        <v>11291</v>
      </c>
      <c r="D2670" s="846" t="s">
        <v>9069</v>
      </c>
      <c r="E2670" s="847" t="s">
        <v>9764</v>
      </c>
      <c r="F2670" s="848" t="s">
        <v>8187</v>
      </c>
      <c r="G2670" s="846" t="s">
        <v>9446</v>
      </c>
      <c r="H2670" s="846" t="s">
        <v>7650</v>
      </c>
      <c r="I2670" s="849">
        <v>0</v>
      </c>
      <c r="J2670" s="849">
        <v>1</v>
      </c>
      <c r="K2670" s="849">
        <v>3660</v>
      </c>
      <c r="L2670" s="848" t="s">
        <v>10853</v>
      </c>
      <c r="M2670" s="849">
        <v>0</v>
      </c>
      <c r="N2670" s="849">
        <v>0</v>
      </c>
      <c r="O2670" s="849">
        <v>3180</v>
      </c>
      <c r="P2670" s="849">
        <v>0</v>
      </c>
      <c r="Q2670" s="846" t="s">
        <v>6337</v>
      </c>
      <c r="R2670" s="846"/>
      <c r="S2670" s="849">
        <v>0</v>
      </c>
      <c r="T2670" s="849">
        <v>0</v>
      </c>
      <c r="U2670" s="849">
        <v>0</v>
      </c>
      <c r="V2670" s="849">
        <v>0</v>
      </c>
      <c r="W2670" s="849">
        <v>0</v>
      </c>
      <c r="X2670" s="849">
        <v>0</v>
      </c>
      <c r="Y2670" s="849">
        <v>0</v>
      </c>
      <c r="Z2670" s="850"/>
    </row>
    <row r="2671" s="823" customFormat="1" ht="31.05" hidden="1" customHeight="1" outlineLevel="1" spans="1:26">
      <c r="A2671" s="846" t="s">
        <v>75</v>
      </c>
      <c r="B2671" s="846" t="s">
        <v>11176</v>
      </c>
      <c r="C2671" s="846" t="s">
        <v>11292</v>
      </c>
      <c r="D2671" s="846" t="s">
        <v>9074</v>
      </c>
      <c r="E2671" s="847" t="s">
        <v>9495</v>
      </c>
      <c r="F2671" s="848" t="s">
        <v>9997</v>
      </c>
      <c r="G2671" s="846" t="s">
        <v>9446</v>
      </c>
      <c r="H2671" s="846" t="s">
        <v>7650</v>
      </c>
      <c r="I2671" s="849">
        <v>-125920.9</v>
      </c>
      <c r="J2671" s="849">
        <v>1007.66</v>
      </c>
      <c r="K2671" s="849">
        <v>3420</v>
      </c>
      <c r="L2671" s="848" t="s">
        <v>9596</v>
      </c>
      <c r="M2671" s="849">
        <v>359.77</v>
      </c>
      <c r="N2671" s="849">
        <v>0</v>
      </c>
      <c r="O2671" s="849">
        <v>3070</v>
      </c>
      <c r="P2671" s="849">
        <v>-125920.9</v>
      </c>
      <c r="Q2671" s="846" t="s">
        <v>6337</v>
      </c>
      <c r="R2671" s="846"/>
      <c r="S2671" s="849">
        <v>0</v>
      </c>
      <c r="T2671" s="849">
        <v>0</v>
      </c>
      <c r="U2671" s="849">
        <v>0</v>
      </c>
      <c r="V2671" s="849">
        <v>0</v>
      </c>
      <c r="W2671" s="849">
        <v>0</v>
      </c>
      <c r="X2671" s="849">
        <v>0</v>
      </c>
      <c r="Y2671" s="849">
        <v>0</v>
      </c>
      <c r="Z2671" s="850"/>
    </row>
    <row r="2672" s="823" customFormat="1" ht="31.05" hidden="1" customHeight="1" outlineLevel="1" spans="1:26">
      <c r="A2672" s="846" t="s">
        <v>75</v>
      </c>
      <c r="B2672" s="846" t="s">
        <v>11176</v>
      </c>
      <c r="C2672" s="846" t="s">
        <v>11293</v>
      </c>
      <c r="D2672" s="846" t="s">
        <v>9074</v>
      </c>
      <c r="E2672" s="847" t="s">
        <v>9445</v>
      </c>
      <c r="F2672" s="848" t="s">
        <v>10001</v>
      </c>
      <c r="G2672" s="846" t="s">
        <v>9446</v>
      </c>
      <c r="H2672" s="846" t="s">
        <v>7650</v>
      </c>
      <c r="I2672" s="849">
        <v>85007.52</v>
      </c>
      <c r="J2672" s="849">
        <v>559</v>
      </c>
      <c r="K2672" s="849">
        <v>3310</v>
      </c>
      <c r="L2672" s="848" t="s">
        <v>10341</v>
      </c>
      <c r="M2672" s="849">
        <v>0</v>
      </c>
      <c r="N2672" s="849">
        <v>354.198</v>
      </c>
      <c r="O2672" s="849">
        <v>3070</v>
      </c>
      <c r="P2672" s="849">
        <v>85007.52</v>
      </c>
      <c r="Q2672" s="846" t="s">
        <v>6337</v>
      </c>
      <c r="R2672" s="846"/>
      <c r="S2672" s="849">
        <v>0</v>
      </c>
      <c r="T2672" s="849">
        <v>0</v>
      </c>
      <c r="U2672" s="849">
        <v>0</v>
      </c>
      <c r="V2672" s="849">
        <v>0</v>
      </c>
      <c r="W2672" s="849">
        <v>0</v>
      </c>
      <c r="X2672" s="849">
        <v>0</v>
      </c>
      <c r="Y2672" s="849">
        <v>0</v>
      </c>
      <c r="Z2672" s="850"/>
    </row>
    <row r="2673" s="823" customFormat="1" ht="31.05" hidden="1" customHeight="1" outlineLevel="1" spans="1:26">
      <c r="A2673" s="846" t="s">
        <v>75</v>
      </c>
      <c r="B2673" s="846" t="s">
        <v>11176</v>
      </c>
      <c r="C2673" s="846" t="s">
        <v>11294</v>
      </c>
      <c r="D2673" s="846" t="s">
        <v>9076</v>
      </c>
      <c r="E2673" s="847" t="s">
        <v>9445</v>
      </c>
      <c r="F2673" s="848" t="s">
        <v>9693</v>
      </c>
      <c r="G2673" s="846" t="s">
        <v>9446</v>
      </c>
      <c r="H2673" s="846" t="s">
        <v>7650</v>
      </c>
      <c r="I2673" s="849">
        <v>117514.98</v>
      </c>
      <c r="J2673" s="849">
        <v>420</v>
      </c>
      <c r="K2673" s="849">
        <v>4110</v>
      </c>
      <c r="L2673" s="848" t="s">
        <v>10607</v>
      </c>
      <c r="M2673" s="849">
        <v>0</v>
      </c>
      <c r="N2673" s="849">
        <v>356.106</v>
      </c>
      <c r="O2673" s="849">
        <v>3780</v>
      </c>
      <c r="P2673" s="849">
        <v>117514.98</v>
      </c>
      <c r="Q2673" s="846" t="s">
        <v>6337</v>
      </c>
      <c r="R2673" s="846"/>
      <c r="S2673" s="849">
        <v>0</v>
      </c>
      <c r="T2673" s="849">
        <v>0</v>
      </c>
      <c r="U2673" s="849">
        <v>0</v>
      </c>
      <c r="V2673" s="849">
        <v>0</v>
      </c>
      <c r="W2673" s="849">
        <v>0</v>
      </c>
      <c r="X2673" s="849">
        <v>0</v>
      </c>
      <c r="Y2673" s="849">
        <v>0</v>
      </c>
      <c r="Z2673" s="850"/>
    </row>
    <row r="2674" s="823" customFormat="1" ht="31.05" hidden="1" customHeight="1" outlineLevel="1" spans="1:26">
      <c r="A2674" s="846" t="s">
        <v>75</v>
      </c>
      <c r="B2674" s="846" t="s">
        <v>11176</v>
      </c>
      <c r="C2674" s="846" t="s">
        <v>11295</v>
      </c>
      <c r="D2674" s="846" t="s">
        <v>9072</v>
      </c>
      <c r="E2674" s="847" t="s">
        <v>9445</v>
      </c>
      <c r="F2674" s="848" t="s">
        <v>9730</v>
      </c>
      <c r="G2674" s="846" t="s">
        <v>9446</v>
      </c>
      <c r="H2674" s="846" t="s">
        <v>7650</v>
      </c>
      <c r="I2674" s="849">
        <v>0</v>
      </c>
      <c r="J2674" s="849">
        <v>2500</v>
      </c>
      <c r="K2674" s="849">
        <v>3410</v>
      </c>
      <c r="L2674" s="848" t="s">
        <v>11194</v>
      </c>
      <c r="M2674" s="849">
        <v>0</v>
      </c>
      <c r="N2674" s="849">
        <v>0</v>
      </c>
      <c r="O2674" s="849">
        <v>3070</v>
      </c>
      <c r="P2674" s="849">
        <v>0</v>
      </c>
      <c r="Q2674" s="846" t="s">
        <v>6337</v>
      </c>
      <c r="R2674" s="846"/>
      <c r="S2674" s="849">
        <v>0</v>
      </c>
      <c r="T2674" s="849">
        <v>0</v>
      </c>
      <c r="U2674" s="849">
        <v>0</v>
      </c>
      <c r="V2674" s="849">
        <v>0</v>
      </c>
      <c r="W2674" s="849">
        <v>0</v>
      </c>
      <c r="X2674" s="849">
        <v>0</v>
      </c>
      <c r="Y2674" s="849">
        <v>0</v>
      </c>
      <c r="Z2674" s="850"/>
    </row>
    <row r="2675" s="823" customFormat="1" ht="31.05" hidden="1" customHeight="1" outlineLevel="1" spans="1:26">
      <c r="A2675" s="846" t="s">
        <v>75</v>
      </c>
      <c r="B2675" s="846" t="s">
        <v>11176</v>
      </c>
      <c r="C2675" s="846" t="s">
        <v>11296</v>
      </c>
      <c r="D2675" s="846" t="s">
        <v>9072</v>
      </c>
      <c r="E2675" s="847" t="s">
        <v>9445</v>
      </c>
      <c r="F2675" s="848" t="s">
        <v>8066</v>
      </c>
      <c r="G2675" s="846" t="s">
        <v>9446</v>
      </c>
      <c r="H2675" s="846" t="s">
        <v>7650</v>
      </c>
      <c r="I2675" s="849">
        <v>411482.76</v>
      </c>
      <c r="J2675" s="849">
        <v>2500</v>
      </c>
      <c r="K2675" s="849">
        <v>3460</v>
      </c>
      <c r="L2675" s="848" t="s">
        <v>9793</v>
      </c>
      <c r="M2675" s="849">
        <v>0</v>
      </c>
      <c r="N2675" s="849">
        <v>1055.084</v>
      </c>
      <c r="O2675" s="849">
        <v>3070</v>
      </c>
      <c r="P2675" s="849">
        <v>411482.76</v>
      </c>
      <c r="Q2675" s="846" t="s">
        <v>6337</v>
      </c>
      <c r="R2675" s="846"/>
      <c r="S2675" s="849">
        <v>0</v>
      </c>
      <c r="T2675" s="849">
        <v>0</v>
      </c>
      <c r="U2675" s="849">
        <v>0</v>
      </c>
      <c r="V2675" s="849">
        <v>0</v>
      </c>
      <c r="W2675" s="849">
        <v>0</v>
      </c>
      <c r="X2675" s="849">
        <v>0</v>
      </c>
      <c r="Y2675" s="849">
        <v>0</v>
      </c>
      <c r="Z2675" s="850"/>
    </row>
    <row r="2676" s="823" customFormat="1" ht="31.05" hidden="1" customHeight="1" outlineLevel="1" spans="1:26">
      <c r="A2676" s="846" t="s">
        <v>75</v>
      </c>
      <c r="B2676" s="846" t="s">
        <v>11176</v>
      </c>
      <c r="C2676" s="846" t="s">
        <v>11297</v>
      </c>
      <c r="D2676" s="846" t="s">
        <v>9072</v>
      </c>
      <c r="E2676" s="847" t="s">
        <v>9495</v>
      </c>
      <c r="F2676" s="848" t="s">
        <v>9636</v>
      </c>
      <c r="G2676" s="846" t="s">
        <v>9446</v>
      </c>
      <c r="H2676" s="846" t="s">
        <v>7650</v>
      </c>
      <c r="I2676" s="849">
        <v>0</v>
      </c>
      <c r="J2676" s="849">
        <v>572.38</v>
      </c>
      <c r="K2676" s="849">
        <v>3160</v>
      </c>
      <c r="L2676" s="848" t="s">
        <v>9917</v>
      </c>
      <c r="M2676" s="849">
        <v>0</v>
      </c>
      <c r="N2676" s="849">
        <v>0</v>
      </c>
      <c r="O2676" s="849">
        <v>3070</v>
      </c>
      <c r="P2676" s="849">
        <v>0</v>
      </c>
      <c r="Q2676" s="846" t="s">
        <v>6337</v>
      </c>
      <c r="R2676" s="846"/>
      <c r="S2676" s="849">
        <v>0</v>
      </c>
      <c r="T2676" s="849">
        <v>0</v>
      </c>
      <c r="U2676" s="849">
        <v>0</v>
      </c>
      <c r="V2676" s="849">
        <v>0</v>
      </c>
      <c r="W2676" s="849">
        <v>0</v>
      </c>
      <c r="X2676" s="849">
        <v>0</v>
      </c>
      <c r="Y2676" s="849">
        <v>0</v>
      </c>
      <c r="Z2676" s="850"/>
    </row>
    <row r="2677" s="823" customFormat="1" ht="31.05" hidden="1" customHeight="1" outlineLevel="1" spans="1:26">
      <c r="A2677" s="846" t="s">
        <v>75</v>
      </c>
      <c r="B2677" s="846" t="s">
        <v>11176</v>
      </c>
      <c r="C2677" s="846" t="s">
        <v>11298</v>
      </c>
      <c r="D2677" s="846" t="s">
        <v>9106</v>
      </c>
      <c r="E2677" s="847" t="s">
        <v>9445</v>
      </c>
      <c r="F2677" s="848" t="s">
        <v>9680</v>
      </c>
      <c r="G2677" s="846" t="s">
        <v>9446</v>
      </c>
      <c r="H2677" s="846" t="s">
        <v>7650</v>
      </c>
      <c r="I2677" s="849">
        <v>0</v>
      </c>
      <c r="J2677" s="849">
        <v>300</v>
      </c>
      <c r="K2677" s="849">
        <v>3300</v>
      </c>
      <c r="L2677" s="848" t="s">
        <v>9917</v>
      </c>
      <c r="M2677" s="849">
        <v>0</v>
      </c>
      <c r="N2677" s="849">
        <v>0</v>
      </c>
      <c r="O2677" s="849">
        <v>3290</v>
      </c>
      <c r="P2677" s="849">
        <v>0</v>
      </c>
      <c r="Q2677" s="846" t="s">
        <v>6337</v>
      </c>
      <c r="R2677" s="846"/>
      <c r="S2677" s="849">
        <v>0</v>
      </c>
      <c r="T2677" s="849">
        <v>0</v>
      </c>
      <c r="U2677" s="849">
        <v>0</v>
      </c>
      <c r="V2677" s="849">
        <v>0</v>
      </c>
      <c r="W2677" s="849">
        <v>0</v>
      </c>
      <c r="X2677" s="849">
        <v>0</v>
      </c>
      <c r="Y2677" s="849">
        <v>0</v>
      </c>
      <c r="Z2677" s="850"/>
    </row>
    <row r="2678" s="823" customFormat="1" ht="31.05" hidden="1" customHeight="1" outlineLevel="1" spans="1:26">
      <c r="A2678" s="846" t="s">
        <v>75</v>
      </c>
      <c r="B2678" s="846" t="s">
        <v>11176</v>
      </c>
      <c r="C2678" s="846" t="s">
        <v>11299</v>
      </c>
      <c r="D2678" s="846" t="s">
        <v>9073</v>
      </c>
      <c r="E2678" s="847" t="s">
        <v>9445</v>
      </c>
      <c r="F2678" s="848" t="s">
        <v>9730</v>
      </c>
      <c r="G2678" s="846" t="s">
        <v>9446</v>
      </c>
      <c r="H2678" s="846" t="s">
        <v>7650</v>
      </c>
      <c r="I2678" s="849">
        <v>0</v>
      </c>
      <c r="J2678" s="849">
        <v>3000</v>
      </c>
      <c r="K2678" s="849">
        <v>3310</v>
      </c>
      <c r="L2678" s="848" t="s">
        <v>11300</v>
      </c>
      <c r="M2678" s="849">
        <v>0</v>
      </c>
      <c r="N2678" s="849">
        <v>0</v>
      </c>
      <c r="O2678" s="849">
        <v>3070</v>
      </c>
      <c r="P2678" s="849">
        <v>0</v>
      </c>
      <c r="Q2678" s="846" t="s">
        <v>6337</v>
      </c>
      <c r="R2678" s="846"/>
      <c r="S2678" s="849">
        <v>0</v>
      </c>
      <c r="T2678" s="849">
        <v>0</v>
      </c>
      <c r="U2678" s="849">
        <v>0</v>
      </c>
      <c r="V2678" s="849">
        <v>0</v>
      </c>
      <c r="W2678" s="849">
        <v>0</v>
      </c>
      <c r="X2678" s="849">
        <v>0</v>
      </c>
      <c r="Y2678" s="849">
        <v>0</v>
      </c>
      <c r="Z2678" s="850"/>
    </row>
    <row r="2679" s="823" customFormat="1" ht="31.05" hidden="1" customHeight="1" outlineLevel="1" spans="1:26">
      <c r="A2679" s="846" t="s">
        <v>75</v>
      </c>
      <c r="B2679" s="846" t="s">
        <v>11176</v>
      </c>
      <c r="C2679" s="846" t="s">
        <v>11301</v>
      </c>
      <c r="D2679" s="846" t="s">
        <v>9090</v>
      </c>
      <c r="E2679" s="847" t="s">
        <v>9445</v>
      </c>
      <c r="F2679" s="848" t="s">
        <v>8239</v>
      </c>
      <c r="G2679" s="846" t="s">
        <v>9446</v>
      </c>
      <c r="H2679" s="846" t="s">
        <v>7650</v>
      </c>
      <c r="I2679" s="849">
        <v>26220000</v>
      </c>
      <c r="J2679" s="849">
        <v>1</v>
      </c>
      <c r="K2679" s="849">
        <v>60000</v>
      </c>
      <c r="L2679" s="848" t="s">
        <v>9616</v>
      </c>
      <c r="M2679" s="849">
        <v>0</v>
      </c>
      <c r="N2679" s="849">
        <v>475</v>
      </c>
      <c r="O2679" s="849">
        <v>4800</v>
      </c>
      <c r="P2679" s="849">
        <v>26220000</v>
      </c>
      <c r="Q2679" s="846" t="s">
        <v>6337</v>
      </c>
      <c r="R2679" s="846"/>
      <c r="S2679" s="849">
        <v>0</v>
      </c>
      <c r="T2679" s="849">
        <v>0</v>
      </c>
      <c r="U2679" s="849">
        <v>0</v>
      </c>
      <c r="V2679" s="849">
        <v>0</v>
      </c>
      <c r="W2679" s="849">
        <v>0</v>
      </c>
      <c r="X2679" s="849">
        <v>0</v>
      </c>
      <c r="Y2679" s="849">
        <v>0</v>
      </c>
      <c r="Z2679" s="850"/>
    </row>
    <row r="2680" s="823" customFormat="1" ht="31.05" hidden="1" customHeight="1" outlineLevel="1" spans="1:26">
      <c r="A2680" s="846" t="s">
        <v>75</v>
      </c>
      <c r="B2680" s="846" t="s">
        <v>11176</v>
      </c>
      <c r="C2680" s="846" t="s">
        <v>11302</v>
      </c>
      <c r="D2680" s="846" t="s">
        <v>9090</v>
      </c>
      <c r="E2680" s="847" t="s">
        <v>9445</v>
      </c>
      <c r="F2680" s="848" t="s">
        <v>9981</v>
      </c>
      <c r="G2680" s="846" t="s">
        <v>9446</v>
      </c>
      <c r="H2680" s="846" t="s">
        <v>7650</v>
      </c>
      <c r="I2680" s="849">
        <v>95376.623377</v>
      </c>
      <c r="J2680" s="849">
        <v>49.49</v>
      </c>
      <c r="K2680" s="849">
        <v>3815.844156</v>
      </c>
      <c r="L2680" s="848" t="s">
        <v>9835</v>
      </c>
      <c r="M2680" s="849">
        <v>0</v>
      </c>
      <c r="N2680" s="849">
        <v>150</v>
      </c>
      <c r="O2680" s="849">
        <v>3180</v>
      </c>
      <c r="P2680" s="849">
        <v>95376.623377</v>
      </c>
      <c r="Q2680" s="846" t="s">
        <v>6337</v>
      </c>
      <c r="R2680" s="846"/>
      <c r="S2680" s="849">
        <v>0</v>
      </c>
      <c r="T2680" s="849">
        <v>0</v>
      </c>
      <c r="U2680" s="849">
        <v>0</v>
      </c>
      <c r="V2680" s="849">
        <v>0</v>
      </c>
      <c r="W2680" s="849">
        <v>0</v>
      </c>
      <c r="X2680" s="849">
        <v>0</v>
      </c>
      <c r="Y2680" s="849">
        <v>0</v>
      </c>
      <c r="Z2680" s="850"/>
    </row>
    <row r="2681" s="823" customFormat="1" ht="31.05" hidden="1" customHeight="1" outlineLevel="1" spans="1:26">
      <c r="A2681" s="846" t="s">
        <v>75</v>
      </c>
      <c r="B2681" s="846" t="s">
        <v>11176</v>
      </c>
      <c r="C2681" s="846" t="s">
        <v>11303</v>
      </c>
      <c r="D2681" s="846" t="s">
        <v>9090</v>
      </c>
      <c r="E2681" s="847" t="s">
        <v>9445</v>
      </c>
      <c r="F2681" s="848" t="s">
        <v>8189</v>
      </c>
      <c r="G2681" s="846" t="s">
        <v>9446</v>
      </c>
      <c r="H2681" s="846" t="s">
        <v>7650</v>
      </c>
      <c r="I2681" s="849">
        <v>54434.062895</v>
      </c>
      <c r="J2681" s="849">
        <v>81.79</v>
      </c>
      <c r="K2681" s="849">
        <v>3845.526316</v>
      </c>
      <c r="L2681" s="848" t="s">
        <v>9754</v>
      </c>
      <c r="M2681" s="849">
        <v>0</v>
      </c>
      <c r="N2681" s="849">
        <v>81.791</v>
      </c>
      <c r="O2681" s="849">
        <v>3180</v>
      </c>
      <c r="P2681" s="849">
        <v>54434.062895</v>
      </c>
      <c r="Q2681" s="846" t="s">
        <v>6337</v>
      </c>
      <c r="R2681" s="846"/>
      <c r="S2681" s="849">
        <v>0</v>
      </c>
      <c r="T2681" s="849">
        <v>0</v>
      </c>
      <c r="U2681" s="849">
        <v>0</v>
      </c>
      <c r="V2681" s="849">
        <v>0</v>
      </c>
      <c r="W2681" s="849">
        <v>0</v>
      </c>
      <c r="X2681" s="849">
        <v>0</v>
      </c>
      <c r="Y2681" s="849">
        <v>0</v>
      </c>
      <c r="Z2681" s="850"/>
    </row>
    <row r="2682" s="823" customFormat="1" ht="31.05" hidden="1" customHeight="1" outlineLevel="1" spans="1:26">
      <c r="A2682" s="846" t="s">
        <v>75</v>
      </c>
      <c r="B2682" s="846" t="s">
        <v>11176</v>
      </c>
      <c r="C2682" s="846" t="s">
        <v>11304</v>
      </c>
      <c r="D2682" s="846" t="s">
        <v>9090</v>
      </c>
      <c r="E2682" s="847" t="s">
        <v>9445</v>
      </c>
      <c r="F2682" s="848" t="s">
        <v>9549</v>
      </c>
      <c r="G2682" s="846" t="s">
        <v>9446</v>
      </c>
      <c r="H2682" s="846" t="s">
        <v>7650</v>
      </c>
      <c r="I2682" s="849">
        <v>52452.791053</v>
      </c>
      <c r="J2682" s="849">
        <v>78.81</v>
      </c>
      <c r="K2682" s="849">
        <v>3845.526316</v>
      </c>
      <c r="L2682" s="848" t="s">
        <v>9886</v>
      </c>
      <c r="M2682" s="849">
        <v>0</v>
      </c>
      <c r="N2682" s="849">
        <v>78.814</v>
      </c>
      <c r="O2682" s="849">
        <v>3180</v>
      </c>
      <c r="P2682" s="849">
        <v>52452.791053</v>
      </c>
      <c r="Q2682" s="846" t="s">
        <v>6337</v>
      </c>
      <c r="R2682" s="846"/>
      <c r="S2682" s="849">
        <v>0</v>
      </c>
      <c r="T2682" s="849">
        <v>0</v>
      </c>
      <c r="U2682" s="849">
        <v>0</v>
      </c>
      <c r="V2682" s="849">
        <v>0</v>
      </c>
      <c r="W2682" s="849">
        <v>0</v>
      </c>
      <c r="X2682" s="849">
        <v>0</v>
      </c>
      <c r="Y2682" s="849">
        <v>0</v>
      </c>
      <c r="Z2682" s="850"/>
    </row>
    <row r="2683" s="823" customFormat="1" ht="31.05" hidden="1" customHeight="1" outlineLevel="1" spans="1:26">
      <c r="A2683" s="846" t="s">
        <v>75</v>
      </c>
      <c r="B2683" s="846" t="s">
        <v>11176</v>
      </c>
      <c r="C2683" s="846" t="s">
        <v>11305</v>
      </c>
      <c r="D2683" s="846" t="s">
        <v>9090</v>
      </c>
      <c r="E2683" s="847" t="s">
        <v>9445</v>
      </c>
      <c r="F2683" s="848" t="s">
        <v>8074</v>
      </c>
      <c r="G2683" s="846" t="s">
        <v>9446</v>
      </c>
      <c r="H2683" s="846" t="s">
        <v>7650</v>
      </c>
      <c r="I2683" s="849">
        <v>5827.157308</v>
      </c>
      <c r="J2683" s="849">
        <v>25</v>
      </c>
      <c r="K2683" s="849">
        <v>3718.653846</v>
      </c>
      <c r="L2683" s="848" t="s">
        <v>9883</v>
      </c>
      <c r="M2683" s="849">
        <v>0</v>
      </c>
      <c r="N2683" s="849">
        <v>10.818</v>
      </c>
      <c r="O2683" s="849">
        <v>3180</v>
      </c>
      <c r="P2683" s="849">
        <v>5827.157308</v>
      </c>
      <c r="Q2683" s="846" t="s">
        <v>6337</v>
      </c>
      <c r="R2683" s="846"/>
      <c r="S2683" s="849">
        <v>0</v>
      </c>
      <c r="T2683" s="849">
        <v>0</v>
      </c>
      <c r="U2683" s="849">
        <v>0</v>
      </c>
      <c r="V2683" s="849">
        <v>0</v>
      </c>
      <c r="W2683" s="849">
        <v>0</v>
      </c>
      <c r="X2683" s="849">
        <v>0</v>
      </c>
      <c r="Y2683" s="849">
        <v>0</v>
      </c>
      <c r="Z2683" s="850"/>
    </row>
    <row r="2684" s="823" customFormat="1" ht="31.05" hidden="1" customHeight="1" outlineLevel="1" spans="1:26">
      <c r="A2684" s="846" t="s">
        <v>75</v>
      </c>
      <c r="B2684" s="846" t="s">
        <v>11176</v>
      </c>
      <c r="C2684" s="846" t="s">
        <v>11306</v>
      </c>
      <c r="D2684" s="846" t="s">
        <v>9090</v>
      </c>
      <c r="E2684" s="847" t="s">
        <v>9445</v>
      </c>
      <c r="F2684" s="848" t="s">
        <v>9632</v>
      </c>
      <c r="G2684" s="846" t="s">
        <v>9446</v>
      </c>
      <c r="H2684" s="846" t="s">
        <v>7650</v>
      </c>
      <c r="I2684" s="849">
        <v>23449.813333</v>
      </c>
      <c r="J2684" s="849">
        <v>25</v>
      </c>
      <c r="K2684" s="849">
        <v>3726.666667</v>
      </c>
      <c r="L2684" s="848" t="s">
        <v>9790</v>
      </c>
      <c r="M2684" s="849">
        <v>0</v>
      </c>
      <c r="N2684" s="849">
        <v>42.896</v>
      </c>
      <c r="O2684" s="849">
        <v>3180</v>
      </c>
      <c r="P2684" s="849">
        <v>23449.813333</v>
      </c>
      <c r="Q2684" s="846" t="s">
        <v>6337</v>
      </c>
      <c r="R2684" s="846"/>
      <c r="S2684" s="849">
        <v>0</v>
      </c>
      <c r="T2684" s="849">
        <v>0</v>
      </c>
      <c r="U2684" s="849">
        <v>0</v>
      </c>
      <c r="V2684" s="849">
        <v>0</v>
      </c>
      <c r="W2684" s="849">
        <v>0</v>
      </c>
      <c r="X2684" s="849">
        <v>0</v>
      </c>
      <c r="Y2684" s="849">
        <v>0</v>
      </c>
      <c r="Z2684" s="850"/>
    </row>
    <row r="2685" s="823" customFormat="1" ht="31.05" hidden="1" customHeight="1" outlineLevel="1" spans="1:26">
      <c r="A2685" s="846" t="s">
        <v>75</v>
      </c>
      <c r="B2685" s="846" t="s">
        <v>11176</v>
      </c>
      <c r="C2685" s="846" t="s">
        <v>11307</v>
      </c>
      <c r="D2685" s="846" t="s">
        <v>9090</v>
      </c>
      <c r="E2685" s="847" t="s">
        <v>9445</v>
      </c>
      <c r="F2685" s="848" t="s">
        <v>10801</v>
      </c>
      <c r="G2685" s="846" t="s">
        <v>9446</v>
      </c>
      <c r="H2685" s="846" t="s">
        <v>7650</v>
      </c>
      <c r="I2685" s="849">
        <v>45914.240899</v>
      </c>
      <c r="J2685" s="849">
        <v>75</v>
      </c>
      <c r="K2685" s="849">
        <v>3715.05618</v>
      </c>
      <c r="L2685" s="848" t="s">
        <v>11258</v>
      </c>
      <c r="M2685" s="849">
        <v>0</v>
      </c>
      <c r="N2685" s="849">
        <v>85.812</v>
      </c>
      <c r="O2685" s="849">
        <v>3180</v>
      </c>
      <c r="P2685" s="849">
        <v>45914.240899</v>
      </c>
      <c r="Q2685" s="846" t="s">
        <v>6337</v>
      </c>
      <c r="R2685" s="846"/>
      <c r="S2685" s="849">
        <v>0</v>
      </c>
      <c r="T2685" s="849">
        <v>0</v>
      </c>
      <c r="U2685" s="849">
        <v>0</v>
      </c>
      <c r="V2685" s="849">
        <v>0</v>
      </c>
      <c r="W2685" s="849">
        <v>0</v>
      </c>
      <c r="X2685" s="849">
        <v>0</v>
      </c>
      <c r="Y2685" s="849">
        <v>0</v>
      </c>
      <c r="Z2685" s="850"/>
    </row>
    <row r="2686" s="823" customFormat="1" ht="31.05" hidden="1" customHeight="1" outlineLevel="1" spans="1:26">
      <c r="A2686" s="846" t="s">
        <v>75</v>
      </c>
      <c r="B2686" s="846" t="s">
        <v>11176</v>
      </c>
      <c r="C2686" s="846" t="s">
        <v>11308</v>
      </c>
      <c r="D2686" s="846" t="s">
        <v>9090</v>
      </c>
      <c r="E2686" s="847" t="s">
        <v>9445</v>
      </c>
      <c r="F2686" s="848" t="s">
        <v>9693</v>
      </c>
      <c r="G2686" s="846" t="s">
        <v>9446</v>
      </c>
      <c r="H2686" s="846" t="s">
        <v>7650</v>
      </c>
      <c r="I2686" s="849">
        <v>39506.717922</v>
      </c>
      <c r="J2686" s="849">
        <v>75</v>
      </c>
      <c r="K2686" s="849">
        <v>3715.844156</v>
      </c>
      <c r="L2686" s="848" t="s">
        <v>11264</v>
      </c>
      <c r="M2686" s="849">
        <v>0</v>
      </c>
      <c r="N2686" s="849">
        <v>73.728</v>
      </c>
      <c r="O2686" s="849">
        <v>3180</v>
      </c>
      <c r="P2686" s="849">
        <v>39506.717922</v>
      </c>
      <c r="Q2686" s="846" t="s">
        <v>6337</v>
      </c>
      <c r="R2686" s="846"/>
      <c r="S2686" s="849">
        <v>0</v>
      </c>
      <c r="T2686" s="849">
        <v>0</v>
      </c>
      <c r="U2686" s="849">
        <v>0</v>
      </c>
      <c r="V2686" s="849">
        <v>0</v>
      </c>
      <c r="W2686" s="849">
        <v>0</v>
      </c>
      <c r="X2686" s="849">
        <v>0</v>
      </c>
      <c r="Y2686" s="849">
        <v>0</v>
      </c>
      <c r="Z2686" s="850"/>
    </row>
    <row r="2687" s="823" customFormat="1" ht="31.05" hidden="1" customHeight="1" outlineLevel="1" spans="1:26">
      <c r="A2687" s="846" t="s">
        <v>75</v>
      </c>
      <c r="B2687" s="846" t="s">
        <v>11176</v>
      </c>
      <c r="C2687" s="846" t="s">
        <v>11309</v>
      </c>
      <c r="D2687" s="846" t="s">
        <v>9090</v>
      </c>
      <c r="E2687" s="847" t="s">
        <v>9445</v>
      </c>
      <c r="F2687" s="848" t="s">
        <v>9643</v>
      </c>
      <c r="G2687" s="846" t="s">
        <v>9446</v>
      </c>
      <c r="H2687" s="846" t="s">
        <v>7650</v>
      </c>
      <c r="I2687" s="849">
        <v>0</v>
      </c>
      <c r="J2687" s="849">
        <v>75</v>
      </c>
      <c r="K2687" s="849">
        <v>3715.844156</v>
      </c>
      <c r="L2687" s="848" t="s">
        <v>11185</v>
      </c>
      <c r="M2687" s="849">
        <v>0</v>
      </c>
      <c r="N2687" s="849">
        <v>0</v>
      </c>
      <c r="O2687" s="849">
        <v>3180</v>
      </c>
      <c r="P2687" s="849">
        <v>0</v>
      </c>
      <c r="Q2687" s="846" t="s">
        <v>6337</v>
      </c>
      <c r="R2687" s="846"/>
      <c r="S2687" s="849">
        <v>0</v>
      </c>
      <c r="T2687" s="849">
        <v>0</v>
      </c>
      <c r="U2687" s="849">
        <v>0</v>
      </c>
      <c r="V2687" s="849">
        <v>0</v>
      </c>
      <c r="W2687" s="849">
        <v>0</v>
      </c>
      <c r="X2687" s="849">
        <v>0</v>
      </c>
      <c r="Y2687" s="849">
        <v>0</v>
      </c>
      <c r="Z2687" s="850"/>
    </row>
    <row r="2688" s="823" customFormat="1" ht="31.05" hidden="1" customHeight="1" outlineLevel="1" spans="1:26">
      <c r="A2688" s="846" t="s">
        <v>75</v>
      </c>
      <c r="B2688" s="846" t="s">
        <v>11176</v>
      </c>
      <c r="C2688" s="846" t="s">
        <v>11310</v>
      </c>
      <c r="D2688" s="846" t="s">
        <v>9090</v>
      </c>
      <c r="E2688" s="847" t="s">
        <v>9445</v>
      </c>
      <c r="F2688" s="848" t="s">
        <v>8187</v>
      </c>
      <c r="G2688" s="846" t="s">
        <v>9446</v>
      </c>
      <c r="H2688" s="846" t="s">
        <v>7650</v>
      </c>
      <c r="I2688" s="849">
        <v>0</v>
      </c>
      <c r="J2688" s="849">
        <v>75</v>
      </c>
      <c r="K2688" s="849">
        <v>3715.844156</v>
      </c>
      <c r="L2688" s="848" t="s">
        <v>9809</v>
      </c>
      <c r="M2688" s="849">
        <v>0</v>
      </c>
      <c r="N2688" s="849">
        <v>0</v>
      </c>
      <c r="O2688" s="849">
        <v>3180</v>
      </c>
      <c r="P2688" s="849">
        <v>0</v>
      </c>
      <c r="Q2688" s="846" t="s">
        <v>6337</v>
      </c>
      <c r="R2688" s="846"/>
      <c r="S2688" s="849">
        <v>0</v>
      </c>
      <c r="T2688" s="849">
        <v>0</v>
      </c>
      <c r="U2688" s="849">
        <v>0</v>
      </c>
      <c r="V2688" s="849">
        <v>0</v>
      </c>
      <c r="W2688" s="849">
        <v>0</v>
      </c>
      <c r="X2688" s="849">
        <v>0</v>
      </c>
      <c r="Y2688" s="849">
        <v>0</v>
      </c>
      <c r="Z2688" s="850"/>
    </row>
    <row r="2689" s="823" customFormat="1" ht="31.05" hidden="1" customHeight="1" outlineLevel="1" spans="1:26">
      <c r="A2689" s="846" t="s">
        <v>75</v>
      </c>
      <c r="B2689" s="846" t="s">
        <v>11176</v>
      </c>
      <c r="C2689" s="846" t="s">
        <v>11311</v>
      </c>
      <c r="D2689" s="846" t="s">
        <v>4860</v>
      </c>
      <c r="E2689" s="847" t="s">
        <v>9445</v>
      </c>
      <c r="F2689" s="848" t="s">
        <v>9693</v>
      </c>
      <c r="G2689" s="846" t="s">
        <v>9446</v>
      </c>
      <c r="H2689" s="846" t="s">
        <v>7650</v>
      </c>
      <c r="I2689" s="849">
        <v>41389.42</v>
      </c>
      <c r="J2689" s="849">
        <v>987</v>
      </c>
      <c r="K2689" s="849">
        <v>4010</v>
      </c>
      <c r="L2689" s="848" t="s">
        <v>10607</v>
      </c>
      <c r="M2689" s="849">
        <v>0</v>
      </c>
      <c r="N2689" s="849">
        <v>179.954</v>
      </c>
      <c r="O2689" s="849">
        <v>3780</v>
      </c>
      <c r="P2689" s="849">
        <v>41389.42</v>
      </c>
      <c r="Q2689" s="846" t="s">
        <v>6337</v>
      </c>
      <c r="R2689" s="846"/>
      <c r="S2689" s="849">
        <v>0</v>
      </c>
      <c r="T2689" s="849">
        <v>0</v>
      </c>
      <c r="U2689" s="849">
        <v>0</v>
      </c>
      <c r="V2689" s="849">
        <v>0</v>
      </c>
      <c r="W2689" s="849">
        <v>0</v>
      </c>
      <c r="X2689" s="849">
        <v>0</v>
      </c>
      <c r="Y2689" s="849">
        <v>0</v>
      </c>
      <c r="Z2689" s="850"/>
    </row>
    <row r="2690" s="823" customFormat="1" ht="31.05" hidden="1" customHeight="1" outlineLevel="1" spans="1:26">
      <c r="A2690" s="846" t="s">
        <v>75</v>
      </c>
      <c r="B2690" s="846" t="s">
        <v>11176</v>
      </c>
      <c r="C2690" s="846" t="s">
        <v>11312</v>
      </c>
      <c r="D2690" s="846" t="s">
        <v>4860</v>
      </c>
      <c r="E2690" s="847" t="s">
        <v>9445</v>
      </c>
      <c r="F2690" s="848" t="s">
        <v>11212</v>
      </c>
      <c r="G2690" s="846" t="s">
        <v>9446</v>
      </c>
      <c r="H2690" s="846" t="s">
        <v>7650</v>
      </c>
      <c r="I2690" s="849">
        <v>200108.51</v>
      </c>
      <c r="J2690" s="849">
        <v>889</v>
      </c>
      <c r="K2690" s="849">
        <v>4010</v>
      </c>
      <c r="L2690" s="848" t="s">
        <v>9690</v>
      </c>
      <c r="M2690" s="849">
        <v>0</v>
      </c>
      <c r="N2690" s="849">
        <v>870.037</v>
      </c>
      <c r="O2690" s="849">
        <v>3780</v>
      </c>
      <c r="P2690" s="849">
        <v>200108.51</v>
      </c>
      <c r="Q2690" s="846" t="s">
        <v>6337</v>
      </c>
      <c r="R2690" s="846"/>
      <c r="S2690" s="849">
        <v>0</v>
      </c>
      <c r="T2690" s="849">
        <v>0</v>
      </c>
      <c r="U2690" s="849">
        <v>0</v>
      </c>
      <c r="V2690" s="849">
        <v>0</v>
      </c>
      <c r="W2690" s="849">
        <v>0</v>
      </c>
      <c r="X2690" s="849">
        <v>0</v>
      </c>
      <c r="Y2690" s="849">
        <v>0</v>
      </c>
      <c r="Z2690" s="850"/>
    </row>
    <row r="2691" s="823" customFormat="1" ht="31.05" hidden="1" customHeight="1" outlineLevel="1" spans="1:26">
      <c r="A2691" s="846" t="s">
        <v>75</v>
      </c>
      <c r="B2691" s="846" t="s">
        <v>11176</v>
      </c>
      <c r="C2691" s="846" t="s">
        <v>11313</v>
      </c>
      <c r="D2691" s="846" t="s">
        <v>4860</v>
      </c>
      <c r="E2691" s="847" t="s">
        <v>9445</v>
      </c>
      <c r="F2691" s="848" t="s">
        <v>9575</v>
      </c>
      <c r="G2691" s="846" t="s">
        <v>9446</v>
      </c>
      <c r="H2691" s="846" t="s">
        <v>7650</v>
      </c>
      <c r="I2691" s="849">
        <v>256211.49</v>
      </c>
      <c r="J2691" s="849">
        <v>1140</v>
      </c>
      <c r="K2691" s="849">
        <v>4010</v>
      </c>
      <c r="L2691" s="848" t="s">
        <v>9709</v>
      </c>
      <c r="M2691" s="849">
        <v>0</v>
      </c>
      <c r="N2691" s="849">
        <v>1113.963</v>
      </c>
      <c r="O2691" s="849">
        <v>3780</v>
      </c>
      <c r="P2691" s="849">
        <v>256211.49</v>
      </c>
      <c r="Q2691" s="846" t="s">
        <v>6337</v>
      </c>
      <c r="R2691" s="846"/>
      <c r="S2691" s="849">
        <v>0</v>
      </c>
      <c r="T2691" s="849">
        <v>0</v>
      </c>
      <c r="U2691" s="849">
        <v>0</v>
      </c>
      <c r="V2691" s="849">
        <v>0</v>
      </c>
      <c r="W2691" s="849">
        <v>0</v>
      </c>
      <c r="X2691" s="849">
        <v>0</v>
      </c>
      <c r="Y2691" s="849">
        <v>0</v>
      </c>
      <c r="Z2691" s="850"/>
    </row>
    <row r="2692" s="823" customFormat="1" ht="31.05" hidden="1" customHeight="1" outlineLevel="1" spans="1:26">
      <c r="A2692" s="846" t="s">
        <v>75</v>
      </c>
      <c r="B2692" s="846" t="s">
        <v>11176</v>
      </c>
      <c r="C2692" s="846" t="s">
        <v>11314</v>
      </c>
      <c r="D2692" s="846" t="s">
        <v>9087</v>
      </c>
      <c r="E2692" s="847" t="s">
        <v>9495</v>
      </c>
      <c r="F2692" s="848" t="s">
        <v>9486</v>
      </c>
      <c r="G2692" s="846" t="s">
        <v>9446</v>
      </c>
      <c r="H2692" s="846" t="s">
        <v>7650</v>
      </c>
      <c r="I2692" s="849">
        <v>-63089.04</v>
      </c>
      <c r="J2692" s="849">
        <v>1000</v>
      </c>
      <c r="K2692" s="849">
        <v>3300</v>
      </c>
      <c r="L2692" s="848" t="s">
        <v>9690</v>
      </c>
      <c r="M2692" s="849">
        <v>525.74</v>
      </c>
      <c r="N2692" s="849">
        <v>0</v>
      </c>
      <c r="O2692" s="849">
        <v>3180</v>
      </c>
      <c r="P2692" s="849">
        <v>-63089.04</v>
      </c>
      <c r="Q2692" s="846" t="s">
        <v>6337</v>
      </c>
      <c r="R2692" s="846"/>
      <c r="S2692" s="849">
        <v>0</v>
      </c>
      <c r="T2692" s="849">
        <v>0</v>
      </c>
      <c r="U2692" s="849">
        <v>0</v>
      </c>
      <c r="V2692" s="849">
        <v>0</v>
      </c>
      <c r="W2692" s="849">
        <v>0</v>
      </c>
      <c r="X2692" s="849">
        <v>0</v>
      </c>
      <c r="Y2692" s="849">
        <v>0</v>
      </c>
      <c r="Z2692" s="850"/>
    </row>
    <row r="2693" s="823" customFormat="1" ht="31.05" hidden="1" customHeight="1" outlineLevel="1" spans="1:26">
      <c r="A2693" s="846" t="s">
        <v>75</v>
      </c>
      <c r="B2693" s="846" t="s">
        <v>11176</v>
      </c>
      <c r="C2693" s="846" t="s">
        <v>11315</v>
      </c>
      <c r="D2693" s="846" t="s">
        <v>9094</v>
      </c>
      <c r="E2693" s="847" t="s">
        <v>9445</v>
      </c>
      <c r="F2693" s="848" t="s">
        <v>9680</v>
      </c>
      <c r="G2693" s="846" t="s">
        <v>9446</v>
      </c>
      <c r="H2693" s="846" t="s">
        <v>7650</v>
      </c>
      <c r="I2693" s="849">
        <v>0</v>
      </c>
      <c r="J2693" s="849">
        <v>156</v>
      </c>
      <c r="K2693" s="849">
        <v>3233.000032</v>
      </c>
      <c r="L2693" s="848" t="s">
        <v>11182</v>
      </c>
      <c r="M2693" s="849">
        <v>0</v>
      </c>
      <c r="N2693" s="849">
        <v>0</v>
      </c>
      <c r="O2693" s="849">
        <v>3290</v>
      </c>
      <c r="P2693" s="849">
        <v>0</v>
      </c>
      <c r="Q2693" s="846" t="s">
        <v>6337</v>
      </c>
      <c r="R2693" s="846"/>
      <c r="S2693" s="849">
        <v>0</v>
      </c>
      <c r="T2693" s="849">
        <v>0</v>
      </c>
      <c r="U2693" s="849">
        <v>0</v>
      </c>
      <c r="V2693" s="849">
        <v>0</v>
      </c>
      <c r="W2693" s="849">
        <v>0</v>
      </c>
      <c r="X2693" s="849">
        <v>0</v>
      </c>
      <c r="Y2693" s="849">
        <v>0</v>
      </c>
      <c r="Z2693" s="850"/>
    </row>
    <row r="2694" s="823" customFormat="1" ht="31.05" hidden="1" customHeight="1" outlineLevel="1" spans="1:26">
      <c r="A2694" s="846" t="s">
        <v>75</v>
      </c>
      <c r="B2694" s="846" t="s">
        <v>11176</v>
      </c>
      <c r="C2694" s="846" t="s">
        <v>11316</v>
      </c>
      <c r="D2694" s="846" t="s">
        <v>9094</v>
      </c>
      <c r="E2694" s="847" t="s">
        <v>9445</v>
      </c>
      <c r="F2694" s="848" t="s">
        <v>8079</v>
      </c>
      <c r="G2694" s="846" t="s">
        <v>9446</v>
      </c>
      <c r="H2694" s="846" t="s">
        <v>7650</v>
      </c>
      <c r="I2694" s="849">
        <v>0</v>
      </c>
      <c r="J2694" s="849">
        <v>210</v>
      </c>
      <c r="K2694" s="849">
        <v>3220</v>
      </c>
      <c r="L2694" s="848" t="s">
        <v>11317</v>
      </c>
      <c r="M2694" s="849">
        <v>0</v>
      </c>
      <c r="N2694" s="849">
        <v>0</v>
      </c>
      <c r="O2694" s="849">
        <v>3290</v>
      </c>
      <c r="P2694" s="849">
        <v>0</v>
      </c>
      <c r="Q2694" s="846" t="s">
        <v>6337</v>
      </c>
      <c r="R2694" s="846"/>
      <c r="S2694" s="849">
        <v>0</v>
      </c>
      <c r="T2694" s="849">
        <v>0</v>
      </c>
      <c r="U2694" s="849">
        <v>0</v>
      </c>
      <c r="V2694" s="849">
        <v>0</v>
      </c>
      <c r="W2694" s="849">
        <v>0</v>
      </c>
      <c r="X2694" s="849">
        <v>0</v>
      </c>
      <c r="Y2694" s="849">
        <v>0</v>
      </c>
      <c r="Z2694" s="850"/>
    </row>
    <row r="2695" s="823" customFormat="1" ht="31.05" hidden="1" customHeight="1" outlineLevel="1" spans="1:26">
      <c r="A2695" s="846" t="s">
        <v>75</v>
      </c>
      <c r="B2695" s="846" t="s">
        <v>11176</v>
      </c>
      <c r="C2695" s="846" t="s">
        <v>11318</v>
      </c>
      <c r="D2695" s="846" t="s">
        <v>9089</v>
      </c>
      <c r="E2695" s="847" t="s">
        <v>9495</v>
      </c>
      <c r="F2695" s="848" t="s">
        <v>8339</v>
      </c>
      <c r="G2695" s="846" t="s">
        <v>9446</v>
      </c>
      <c r="H2695" s="846" t="s">
        <v>7650</v>
      </c>
      <c r="I2695" s="849">
        <v>-23775.976</v>
      </c>
      <c r="J2695" s="849">
        <v>300</v>
      </c>
      <c r="K2695" s="849">
        <v>3365.2</v>
      </c>
      <c r="L2695" s="848" t="s">
        <v>8301</v>
      </c>
      <c r="M2695" s="849">
        <v>128.38</v>
      </c>
      <c r="N2695" s="849">
        <v>0</v>
      </c>
      <c r="O2695" s="849">
        <v>3180</v>
      </c>
      <c r="P2695" s="849">
        <v>-23775.976</v>
      </c>
      <c r="Q2695" s="846" t="s">
        <v>6337</v>
      </c>
      <c r="R2695" s="846"/>
      <c r="S2695" s="849">
        <v>0</v>
      </c>
      <c r="T2695" s="849">
        <v>0</v>
      </c>
      <c r="U2695" s="849">
        <v>0</v>
      </c>
      <c r="V2695" s="849">
        <v>0</v>
      </c>
      <c r="W2695" s="849">
        <v>0</v>
      </c>
      <c r="X2695" s="849">
        <v>0</v>
      </c>
      <c r="Y2695" s="849">
        <v>0</v>
      </c>
      <c r="Z2695" s="850"/>
    </row>
    <row r="2696" s="823" customFormat="1" ht="31.05" hidden="1" customHeight="1" outlineLevel="1" spans="1:26">
      <c r="A2696" s="846" t="s">
        <v>75</v>
      </c>
      <c r="B2696" s="846" t="s">
        <v>11176</v>
      </c>
      <c r="C2696" s="846" t="s">
        <v>11319</v>
      </c>
      <c r="D2696" s="846" t="s">
        <v>9089</v>
      </c>
      <c r="E2696" s="847" t="s">
        <v>9495</v>
      </c>
      <c r="F2696" s="848" t="s">
        <v>9516</v>
      </c>
      <c r="G2696" s="846" t="s">
        <v>9446</v>
      </c>
      <c r="H2696" s="846" t="s">
        <v>7650</v>
      </c>
      <c r="I2696" s="849">
        <v>-28.56</v>
      </c>
      <c r="J2696" s="849">
        <v>35</v>
      </c>
      <c r="K2696" s="849">
        <v>3200</v>
      </c>
      <c r="L2696" s="848" t="s">
        <v>9883</v>
      </c>
      <c r="M2696" s="849">
        <v>1.43</v>
      </c>
      <c r="N2696" s="849">
        <v>0</v>
      </c>
      <c r="O2696" s="849">
        <v>3180</v>
      </c>
      <c r="P2696" s="849">
        <v>-28.56</v>
      </c>
      <c r="Q2696" s="846" t="s">
        <v>6337</v>
      </c>
      <c r="R2696" s="846"/>
      <c r="S2696" s="849">
        <v>0</v>
      </c>
      <c r="T2696" s="849">
        <v>0</v>
      </c>
      <c r="U2696" s="849">
        <v>0</v>
      </c>
      <c r="V2696" s="849">
        <v>0</v>
      </c>
      <c r="W2696" s="849">
        <v>0</v>
      </c>
      <c r="X2696" s="849">
        <v>0</v>
      </c>
      <c r="Y2696" s="849">
        <v>0</v>
      </c>
      <c r="Z2696" s="850"/>
    </row>
    <row r="2697" s="823" customFormat="1" ht="31.05" hidden="1" customHeight="1" outlineLevel="1" spans="1:26">
      <c r="A2697" s="846" t="s">
        <v>75</v>
      </c>
      <c r="B2697" s="846" t="s">
        <v>11176</v>
      </c>
      <c r="C2697" s="846" t="s">
        <v>11320</v>
      </c>
      <c r="D2697" s="846" t="s">
        <v>9089</v>
      </c>
      <c r="E2697" s="847" t="s">
        <v>9495</v>
      </c>
      <c r="F2697" s="848" t="s">
        <v>9621</v>
      </c>
      <c r="G2697" s="846" t="s">
        <v>9446</v>
      </c>
      <c r="H2697" s="846" t="s">
        <v>7650</v>
      </c>
      <c r="I2697" s="849">
        <v>51.25</v>
      </c>
      <c r="J2697" s="849">
        <v>1</v>
      </c>
      <c r="K2697" s="849">
        <v>3128.75</v>
      </c>
      <c r="L2697" s="848" t="s">
        <v>9806</v>
      </c>
      <c r="M2697" s="849">
        <v>1</v>
      </c>
      <c r="N2697" s="849">
        <v>0</v>
      </c>
      <c r="O2697" s="849">
        <v>3180</v>
      </c>
      <c r="P2697" s="849">
        <v>51.25</v>
      </c>
      <c r="Q2697" s="846" t="s">
        <v>6337</v>
      </c>
      <c r="R2697" s="846"/>
      <c r="S2697" s="849">
        <v>0</v>
      </c>
      <c r="T2697" s="849">
        <v>0</v>
      </c>
      <c r="U2697" s="849">
        <v>0</v>
      </c>
      <c r="V2697" s="849">
        <v>0</v>
      </c>
      <c r="W2697" s="849">
        <v>0</v>
      </c>
      <c r="X2697" s="849">
        <v>0</v>
      </c>
      <c r="Y2697" s="849">
        <v>0</v>
      </c>
      <c r="Z2697" s="850"/>
    </row>
    <row r="2698" s="823" customFormat="1" ht="31.05" hidden="1" customHeight="1" outlineLevel="1" spans="1:26">
      <c r="A2698" s="846" t="s">
        <v>75</v>
      </c>
      <c r="B2698" s="846" t="s">
        <v>11176</v>
      </c>
      <c r="C2698" s="846" t="s">
        <v>11321</v>
      </c>
      <c r="D2698" s="846" t="s">
        <v>9089</v>
      </c>
      <c r="E2698" s="847" t="s">
        <v>9495</v>
      </c>
      <c r="F2698" s="848" t="s">
        <v>9488</v>
      </c>
      <c r="G2698" s="846" t="s">
        <v>9446</v>
      </c>
      <c r="H2698" s="846" t="s">
        <v>7650</v>
      </c>
      <c r="I2698" s="849">
        <v>-103.44</v>
      </c>
      <c r="J2698" s="849">
        <v>300</v>
      </c>
      <c r="K2698" s="849">
        <v>3260</v>
      </c>
      <c r="L2698" s="848" t="s">
        <v>9693</v>
      </c>
      <c r="M2698" s="849">
        <v>1.29</v>
      </c>
      <c r="N2698" s="849">
        <v>0</v>
      </c>
      <c r="O2698" s="849">
        <v>3180</v>
      </c>
      <c r="P2698" s="849">
        <v>-103.44</v>
      </c>
      <c r="Q2698" s="846" t="s">
        <v>6337</v>
      </c>
      <c r="R2698" s="846"/>
      <c r="S2698" s="849">
        <v>0</v>
      </c>
      <c r="T2698" s="849">
        <v>0</v>
      </c>
      <c r="U2698" s="849">
        <v>0</v>
      </c>
      <c r="V2698" s="849">
        <v>0</v>
      </c>
      <c r="W2698" s="849">
        <v>0</v>
      </c>
      <c r="X2698" s="849">
        <v>0</v>
      </c>
      <c r="Y2698" s="849">
        <v>0</v>
      </c>
      <c r="Z2698" s="850"/>
    </row>
    <row r="2699" s="823" customFormat="1" ht="31.05" hidden="1" customHeight="1" outlineLevel="1" spans="1:26">
      <c r="A2699" s="846" t="s">
        <v>75</v>
      </c>
      <c r="B2699" s="846" t="s">
        <v>11176</v>
      </c>
      <c r="C2699" s="846" t="s">
        <v>11322</v>
      </c>
      <c r="D2699" s="846" t="s">
        <v>9096</v>
      </c>
      <c r="E2699" s="847" t="s">
        <v>9445</v>
      </c>
      <c r="F2699" s="848" t="s">
        <v>8187</v>
      </c>
      <c r="G2699" s="846" t="s">
        <v>9446</v>
      </c>
      <c r="H2699" s="846" t="s">
        <v>7650</v>
      </c>
      <c r="I2699" s="849">
        <v>0</v>
      </c>
      <c r="J2699" s="849">
        <v>31</v>
      </c>
      <c r="K2699" s="849">
        <v>3327</v>
      </c>
      <c r="L2699" s="848" t="s">
        <v>9706</v>
      </c>
      <c r="M2699" s="849">
        <v>0</v>
      </c>
      <c r="N2699" s="849">
        <v>0</v>
      </c>
      <c r="O2699" s="849">
        <v>3290</v>
      </c>
      <c r="P2699" s="849">
        <v>0</v>
      </c>
      <c r="Q2699" s="846" t="s">
        <v>6337</v>
      </c>
      <c r="R2699" s="846"/>
      <c r="S2699" s="849">
        <v>0</v>
      </c>
      <c r="T2699" s="849">
        <v>0</v>
      </c>
      <c r="U2699" s="849">
        <v>0</v>
      </c>
      <c r="V2699" s="849">
        <v>0</v>
      </c>
      <c r="W2699" s="849">
        <v>0</v>
      </c>
      <c r="X2699" s="849">
        <v>0</v>
      </c>
      <c r="Y2699" s="849">
        <v>0</v>
      </c>
      <c r="Z2699" s="850"/>
    </row>
    <row r="2700" s="823" customFormat="1" ht="31.05" hidden="1" customHeight="1" outlineLevel="1" spans="1:26">
      <c r="A2700" s="846" t="s">
        <v>75</v>
      </c>
      <c r="B2700" s="846" t="s">
        <v>11176</v>
      </c>
      <c r="C2700" s="846" t="s">
        <v>11323</v>
      </c>
      <c r="D2700" s="846" t="s">
        <v>9063</v>
      </c>
      <c r="E2700" s="847" t="s">
        <v>9495</v>
      </c>
      <c r="F2700" s="848" t="s">
        <v>8174</v>
      </c>
      <c r="G2700" s="846" t="s">
        <v>9446</v>
      </c>
      <c r="H2700" s="846" t="s">
        <v>7650</v>
      </c>
      <c r="I2700" s="849">
        <v>-96820</v>
      </c>
      <c r="J2700" s="849">
        <v>1</v>
      </c>
      <c r="K2700" s="849">
        <v>100000</v>
      </c>
      <c r="L2700" s="848" t="s">
        <v>9790</v>
      </c>
      <c r="M2700" s="849">
        <v>1</v>
      </c>
      <c r="N2700" s="849">
        <v>0</v>
      </c>
      <c r="O2700" s="849">
        <v>3180</v>
      </c>
      <c r="P2700" s="849">
        <v>-96820</v>
      </c>
      <c r="Q2700" s="846" t="s">
        <v>6337</v>
      </c>
      <c r="R2700" s="846"/>
      <c r="S2700" s="849">
        <v>0</v>
      </c>
      <c r="T2700" s="849">
        <v>0</v>
      </c>
      <c r="U2700" s="849">
        <v>0</v>
      </c>
      <c r="V2700" s="849">
        <v>0</v>
      </c>
      <c r="W2700" s="849">
        <v>0</v>
      </c>
      <c r="X2700" s="849">
        <v>0</v>
      </c>
      <c r="Y2700" s="849">
        <v>0</v>
      </c>
      <c r="Z2700" s="850"/>
    </row>
    <row r="2701" s="823" customFormat="1" ht="31.05" hidden="1" customHeight="1" outlineLevel="1" spans="1:26">
      <c r="A2701" s="846" t="s">
        <v>75</v>
      </c>
      <c r="B2701" s="846" t="s">
        <v>11176</v>
      </c>
      <c r="C2701" s="846" t="s">
        <v>11324</v>
      </c>
      <c r="D2701" s="846" t="s">
        <v>9063</v>
      </c>
      <c r="E2701" s="847" t="s">
        <v>9764</v>
      </c>
      <c r="F2701" s="848" t="s">
        <v>9632</v>
      </c>
      <c r="G2701" s="846" t="s">
        <v>9446</v>
      </c>
      <c r="H2701" s="846" t="s">
        <v>7650</v>
      </c>
      <c r="I2701" s="849">
        <v>74033.852481</v>
      </c>
      <c r="J2701" s="849">
        <v>133</v>
      </c>
      <c r="K2701" s="849">
        <v>3721.503759</v>
      </c>
      <c r="L2701" s="848" t="s">
        <v>11258</v>
      </c>
      <c r="M2701" s="849">
        <v>0</v>
      </c>
      <c r="N2701" s="849">
        <v>136.719</v>
      </c>
      <c r="O2701" s="849">
        <v>3180</v>
      </c>
      <c r="P2701" s="849">
        <v>74033.852481</v>
      </c>
      <c r="Q2701" s="846" t="s">
        <v>6337</v>
      </c>
      <c r="R2701" s="846"/>
      <c r="S2701" s="849">
        <v>0</v>
      </c>
      <c r="T2701" s="849">
        <v>0</v>
      </c>
      <c r="U2701" s="849">
        <v>0</v>
      </c>
      <c r="V2701" s="849">
        <v>0</v>
      </c>
      <c r="W2701" s="849">
        <v>0</v>
      </c>
      <c r="X2701" s="849">
        <v>0</v>
      </c>
      <c r="Y2701" s="849">
        <v>0</v>
      </c>
      <c r="Z2701" s="850"/>
    </row>
    <row r="2702" s="823" customFormat="1" ht="31.05" hidden="1" customHeight="1" outlineLevel="1" spans="1:26">
      <c r="A2702" s="846" t="s">
        <v>75</v>
      </c>
      <c r="B2702" s="846" t="s">
        <v>11176</v>
      </c>
      <c r="C2702" s="846" t="s">
        <v>11325</v>
      </c>
      <c r="D2702" s="846" t="s">
        <v>9063</v>
      </c>
      <c r="E2702" s="847" t="s">
        <v>9764</v>
      </c>
      <c r="F2702" s="848" t="s">
        <v>10801</v>
      </c>
      <c r="G2702" s="846" t="s">
        <v>9446</v>
      </c>
      <c r="H2702" s="846" t="s">
        <v>7650</v>
      </c>
      <c r="I2702" s="849">
        <v>52261.069323</v>
      </c>
      <c r="J2702" s="849">
        <v>133</v>
      </c>
      <c r="K2702" s="849">
        <v>3721.503759</v>
      </c>
      <c r="L2702" s="848" t="s">
        <v>11185</v>
      </c>
      <c r="M2702" s="849">
        <v>0</v>
      </c>
      <c r="N2702" s="849">
        <v>96.511</v>
      </c>
      <c r="O2702" s="849">
        <v>3180</v>
      </c>
      <c r="P2702" s="849">
        <v>52261.069323</v>
      </c>
      <c r="Q2702" s="846" t="s">
        <v>6337</v>
      </c>
      <c r="R2702" s="846"/>
      <c r="S2702" s="849">
        <v>0</v>
      </c>
      <c r="T2702" s="849">
        <v>0</v>
      </c>
      <c r="U2702" s="849">
        <v>0</v>
      </c>
      <c r="V2702" s="849">
        <v>0</v>
      </c>
      <c r="W2702" s="849">
        <v>0</v>
      </c>
      <c r="X2702" s="849">
        <v>0</v>
      </c>
      <c r="Y2702" s="849">
        <v>0</v>
      </c>
      <c r="Z2702" s="850"/>
    </row>
    <row r="2703" s="823" customFormat="1" ht="31.05" hidden="1" customHeight="1" outlineLevel="1" spans="1:26">
      <c r="A2703" s="846" t="s">
        <v>75</v>
      </c>
      <c r="B2703" s="846" t="s">
        <v>11176</v>
      </c>
      <c r="C2703" s="846" t="s">
        <v>11326</v>
      </c>
      <c r="D2703" s="846" t="s">
        <v>9063</v>
      </c>
      <c r="E2703" s="847" t="s">
        <v>9764</v>
      </c>
      <c r="F2703" s="848" t="s">
        <v>9693</v>
      </c>
      <c r="G2703" s="846" t="s">
        <v>9446</v>
      </c>
      <c r="H2703" s="846" t="s">
        <v>7650</v>
      </c>
      <c r="I2703" s="849">
        <v>68821.878797</v>
      </c>
      <c r="J2703" s="849">
        <v>133</v>
      </c>
      <c r="K2703" s="849">
        <v>3721.503759</v>
      </c>
      <c r="L2703" s="848" t="s">
        <v>9809</v>
      </c>
      <c r="M2703" s="849">
        <v>0</v>
      </c>
      <c r="N2703" s="849">
        <v>127.094</v>
      </c>
      <c r="O2703" s="849">
        <v>3180</v>
      </c>
      <c r="P2703" s="849">
        <v>68821.878797</v>
      </c>
      <c r="Q2703" s="846" t="s">
        <v>6337</v>
      </c>
      <c r="R2703" s="846"/>
      <c r="S2703" s="849">
        <v>0</v>
      </c>
      <c r="T2703" s="849">
        <v>0</v>
      </c>
      <c r="U2703" s="849">
        <v>0</v>
      </c>
      <c r="V2703" s="849">
        <v>0</v>
      </c>
      <c r="W2703" s="849">
        <v>0</v>
      </c>
      <c r="X2703" s="849">
        <v>0</v>
      </c>
      <c r="Y2703" s="849">
        <v>0</v>
      </c>
      <c r="Z2703" s="850"/>
    </row>
    <row r="2704" s="823" customFormat="1" ht="31.05" hidden="1" customHeight="1" outlineLevel="1" spans="1:26">
      <c r="A2704" s="846" t="s">
        <v>75</v>
      </c>
      <c r="B2704" s="846" t="s">
        <v>11176</v>
      </c>
      <c r="C2704" s="846" t="s">
        <v>11327</v>
      </c>
      <c r="D2704" s="846" t="s">
        <v>9063</v>
      </c>
      <c r="E2704" s="847" t="s">
        <v>9764</v>
      </c>
      <c r="F2704" s="848" t="s">
        <v>9643</v>
      </c>
      <c r="G2704" s="846" t="s">
        <v>9446</v>
      </c>
      <c r="H2704" s="846" t="s">
        <v>7650</v>
      </c>
      <c r="I2704" s="849">
        <v>0</v>
      </c>
      <c r="J2704" s="849">
        <v>133</v>
      </c>
      <c r="K2704" s="849">
        <v>3721.503759</v>
      </c>
      <c r="L2704" s="848" t="s">
        <v>10607</v>
      </c>
      <c r="M2704" s="849">
        <v>0</v>
      </c>
      <c r="N2704" s="849">
        <v>0</v>
      </c>
      <c r="O2704" s="849">
        <v>3180</v>
      </c>
      <c r="P2704" s="849">
        <v>0</v>
      </c>
      <c r="Q2704" s="846" t="s">
        <v>6337</v>
      </c>
      <c r="R2704" s="846"/>
      <c r="S2704" s="849">
        <v>0</v>
      </c>
      <c r="T2704" s="849">
        <v>0</v>
      </c>
      <c r="U2704" s="849">
        <v>0</v>
      </c>
      <c r="V2704" s="849">
        <v>0</v>
      </c>
      <c r="W2704" s="849">
        <v>0</v>
      </c>
      <c r="X2704" s="849">
        <v>0</v>
      </c>
      <c r="Y2704" s="849">
        <v>0</v>
      </c>
      <c r="Z2704" s="850"/>
    </row>
    <row r="2705" s="823" customFormat="1" ht="31.05" hidden="1" customHeight="1" outlineLevel="1" spans="1:26">
      <c r="A2705" s="846" t="s">
        <v>75</v>
      </c>
      <c r="B2705" s="846" t="s">
        <v>11176</v>
      </c>
      <c r="C2705" s="846" t="s">
        <v>11328</v>
      </c>
      <c r="D2705" s="846" t="s">
        <v>9063</v>
      </c>
      <c r="E2705" s="847" t="s">
        <v>9764</v>
      </c>
      <c r="F2705" s="848" t="s">
        <v>8187</v>
      </c>
      <c r="G2705" s="846" t="s">
        <v>9446</v>
      </c>
      <c r="H2705" s="846" t="s">
        <v>7650</v>
      </c>
      <c r="I2705" s="849">
        <v>0</v>
      </c>
      <c r="J2705" s="849">
        <v>133</v>
      </c>
      <c r="K2705" s="849">
        <v>3721.503759</v>
      </c>
      <c r="L2705" s="848" t="s">
        <v>10853</v>
      </c>
      <c r="M2705" s="849">
        <v>0</v>
      </c>
      <c r="N2705" s="849">
        <v>0</v>
      </c>
      <c r="O2705" s="849">
        <v>3180</v>
      </c>
      <c r="P2705" s="849">
        <v>0</v>
      </c>
      <c r="Q2705" s="846" t="s">
        <v>6337</v>
      </c>
      <c r="R2705" s="846"/>
      <c r="S2705" s="849">
        <v>0</v>
      </c>
      <c r="T2705" s="849">
        <v>0</v>
      </c>
      <c r="U2705" s="849">
        <v>0</v>
      </c>
      <c r="V2705" s="849">
        <v>0</v>
      </c>
      <c r="W2705" s="849">
        <v>0</v>
      </c>
      <c r="X2705" s="849">
        <v>0</v>
      </c>
      <c r="Y2705" s="849">
        <v>0</v>
      </c>
      <c r="Z2705" s="850"/>
    </row>
    <row r="2706" s="823" customFormat="1" ht="31.05" hidden="1" customHeight="1" outlineLevel="1" spans="1:26">
      <c r="A2706" s="846" t="s">
        <v>75</v>
      </c>
      <c r="B2706" s="846" t="s">
        <v>11176</v>
      </c>
      <c r="C2706" s="846" t="s">
        <v>11329</v>
      </c>
      <c r="D2706" s="846" t="s">
        <v>9071</v>
      </c>
      <c r="E2706" s="847" t="s">
        <v>9495</v>
      </c>
      <c r="F2706" s="848" t="s">
        <v>8239</v>
      </c>
      <c r="G2706" s="846" t="s">
        <v>9446</v>
      </c>
      <c r="H2706" s="846" t="s">
        <v>7650</v>
      </c>
      <c r="I2706" s="849">
        <v>-196820</v>
      </c>
      <c r="J2706" s="849">
        <v>1</v>
      </c>
      <c r="K2706" s="849">
        <v>200000</v>
      </c>
      <c r="L2706" s="848" t="s">
        <v>9790</v>
      </c>
      <c r="M2706" s="849">
        <v>1</v>
      </c>
      <c r="N2706" s="849">
        <v>0</v>
      </c>
      <c r="O2706" s="849">
        <v>3180</v>
      </c>
      <c r="P2706" s="849">
        <v>-196820</v>
      </c>
      <c r="Q2706" s="846" t="s">
        <v>6337</v>
      </c>
      <c r="R2706" s="846"/>
      <c r="S2706" s="849">
        <v>0</v>
      </c>
      <c r="T2706" s="849">
        <v>0</v>
      </c>
      <c r="U2706" s="849">
        <v>0</v>
      </c>
      <c r="V2706" s="849">
        <v>0</v>
      </c>
      <c r="W2706" s="849">
        <v>0</v>
      </c>
      <c r="X2706" s="849">
        <v>0</v>
      </c>
      <c r="Y2706" s="849">
        <v>0</v>
      </c>
      <c r="Z2706" s="850"/>
    </row>
    <row r="2707" s="823" customFormat="1" ht="31.05" hidden="1" customHeight="1" outlineLevel="1" spans="1:26">
      <c r="A2707" s="846" t="s">
        <v>75</v>
      </c>
      <c r="B2707" s="846" t="s">
        <v>11176</v>
      </c>
      <c r="C2707" s="846" t="s">
        <v>11330</v>
      </c>
      <c r="D2707" s="846" t="s">
        <v>9071</v>
      </c>
      <c r="E2707" s="847" t="s">
        <v>9764</v>
      </c>
      <c r="F2707" s="848" t="s">
        <v>9632</v>
      </c>
      <c r="G2707" s="846" t="s">
        <v>9446</v>
      </c>
      <c r="H2707" s="846" t="s">
        <v>7650</v>
      </c>
      <c r="I2707" s="849">
        <v>182136.060783</v>
      </c>
      <c r="J2707" s="849">
        <v>383</v>
      </c>
      <c r="K2707" s="849">
        <v>3725.796345</v>
      </c>
      <c r="L2707" s="848" t="s">
        <v>11258</v>
      </c>
      <c r="M2707" s="849">
        <v>0</v>
      </c>
      <c r="N2707" s="849">
        <v>333.707</v>
      </c>
      <c r="O2707" s="849">
        <v>3180</v>
      </c>
      <c r="P2707" s="849">
        <v>182136.060783</v>
      </c>
      <c r="Q2707" s="846" t="s">
        <v>6337</v>
      </c>
      <c r="R2707" s="846"/>
      <c r="S2707" s="849">
        <v>0</v>
      </c>
      <c r="T2707" s="849">
        <v>0</v>
      </c>
      <c r="U2707" s="849">
        <v>0</v>
      </c>
      <c r="V2707" s="849">
        <v>0</v>
      </c>
      <c r="W2707" s="849">
        <v>0</v>
      </c>
      <c r="X2707" s="849">
        <v>0</v>
      </c>
      <c r="Y2707" s="849">
        <v>0</v>
      </c>
      <c r="Z2707" s="850"/>
    </row>
    <row r="2708" s="823" customFormat="1" ht="31.05" hidden="1" customHeight="1" outlineLevel="1" spans="1:26">
      <c r="A2708" s="846" t="s">
        <v>75</v>
      </c>
      <c r="B2708" s="846" t="s">
        <v>11176</v>
      </c>
      <c r="C2708" s="846" t="s">
        <v>11331</v>
      </c>
      <c r="D2708" s="846" t="s">
        <v>9071</v>
      </c>
      <c r="E2708" s="847" t="s">
        <v>9764</v>
      </c>
      <c r="F2708" s="848" t="s">
        <v>9693</v>
      </c>
      <c r="G2708" s="846" t="s">
        <v>9446</v>
      </c>
      <c r="H2708" s="846" t="s">
        <v>7650</v>
      </c>
      <c r="I2708" s="849">
        <v>182907.271018</v>
      </c>
      <c r="J2708" s="849">
        <v>383</v>
      </c>
      <c r="K2708" s="849">
        <v>3725.796345</v>
      </c>
      <c r="L2708" s="848" t="s">
        <v>9809</v>
      </c>
      <c r="M2708" s="849">
        <v>0</v>
      </c>
      <c r="N2708" s="849">
        <v>335.12</v>
      </c>
      <c r="O2708" s="849">
        <v>3180</v>
      </c>
      <c r="P2708" s="849">
        <v>182907.271018</v>
      </c>
      <c r="Q2708" s="846" t="s">
        <v>6337</v>
      </c>
      <c r="R2708" s="846"/>
      <c r="S2708" s="849">
        <v>0</v>
      </c>
      <c r="T2708" s="849">
        <v>0</v>
      </c>
      <c r="U2708" s="849">
        <v>0</v>
      </c>
      <c r="V2708" s="849">
        <v>0</v>
      </c>
      <c r="W2708" s="849">
        <v>0</v>
      </c>
      <c r="X2708" s="849">
        <v>0</v>
      </c>
      <c r="Y2708" s="849">
        <v>0</v>
      </c>
      <c r="Z2708" s="850"/>
    </row>
    <row r="2709" s="823" customFormat="1" ht="31.05" hidden="1" customHeight="1" outlineLevel="1" spans="1:26">
      <c r="A2709" s="846" t="s">
        <v>75</v>
      </c>
      <c r="B2709" s="846" t="s">
        <v>11176</v>
      </c>
      <c r="C2709" s="846" t="s">
        <v>11332</v>
      </c>
      <c r="D2709" s="846" t="s">
        <v>9071</v>
      </c>
      <c r="E2709" s="847" t="s">
        <v>9764</v>
      </c>
      <c r="F2709" s="848" t="s">
        <v>9680</v>
      </c>
      <c r="G2709" s="846" t="s">
        <v>9446</v>
      </c>
      <c r="H2709" s="846" t="s">
        <v>7650</v>
      </c>
      <c r="I2709" s="849">
        <v>0</v>
      </c>
      <c r="J2709" s="849">
        <v>333</v>
      </c>
      <c r="K2709" s="849">
        <v>3735.675676</v>
      </c>
      <c r="L2709" s="848" t="s">
        <v>11185</v>
      </c>
      <c r="M2709" s="849">
        <v>0</v>
      </c>
      <c r="N2709" s="849">
        <v>0</v>
      </c>
      <c r="O2709" s="849">
        <v>3180</v>
      </c>
      <c r="P2709" s="849">
        <v>0</v>
      </c>
      <c r="Q2709" s="846" t="s">
        <v>6337</v>
      </c>
      <c r="R2709" s="846"/>
      <c r="S2709" s="849">
        <v>0</v>
      </c>
      <c r="T2709" s="849">
        <v>0</v>
      </c>
      <c r="U2709" s="849">
        <v>0</v>
      </c>
      <c r="V2709" s="849">
        <v>0</v>
      </c>
      <c r="W2709" s="849">
        <v>0</v>
      </c>
      <c r="X2709" s="849">
        <v>0</v>
      </c>
      <c r="Y2709" s="849">
        <v>0</v>
      </c>
      <c r="Z2709" s="850"/>
    </row>
    <row r="2710" s="823" customFormat="1" ht="31.05" hidden="1" customHeight="1" outlineLevel="1" spans="1:26">
      <c r="A2710" s="846" t="s">
        <v>75</v>
      </c>
      <c r="B2710" s="846" t="s">
        <v>11176</v>
      </c>
      <c r="C2710" s="846" t="s">
        <v>11333</v>
      </c>
      <c r="D2710" s="846" t="s">
        <v>9071</v>
      </c>
      <c r="E2710" s="847" t="s">
        <v>9764</v>
      </c>
      <c r="F2710" s="848" t="s">
        <v>9643</v>
      </c>
      <c r="G2710" s="846" t="s">
        <v>9446</v>
      </c>
      <c r="H2710" s="846" t="s">
        <v>7650</v>
      </c>
      <c r="I2710" s="849">
        <v>0</v>
      </c>
      <c r="J2710" s="849">
        <v>333</v>
      </c>
      <c r="K2710" s="849">
        <v>3735.675676</v>
      </c>
      <c r="L2710" s="848" t="s">
        <v>10607</v>
      </c>
      <c r="M2710" s="849">
        <v>0</v>
      </c>
      <c r="N2710" s="849">
        <v>0</v>
      </c>
      <c r="O2710" s="849">
        <v>3180</v>
      </c>
      <c r="P2710" s="849">
        <v>0</v>
      </c>
      <c r="Q2710" s="846" t="s">
        <v>6337</v>
      </c>
      <c r="R2710" s="846"/>
      <c r="S2710" s="849">
        <v>0</v>
      </c>
      <c r="T2710" s="849">
        <v>0</v>
      </c>
      <c r="U2710" s="849">
        <v>0</v>
      </c>
      <c r="V2710" s="849">
        <v>0</v>
      </c>
      <c r="W2710" s="849">
        <v>0</v>
      </c>
      <c r="X2710" s="849">
        <v>0</v>
      </c>
      <c r="Y2710" s="849">
        <v>0</v>
      </c>
      <c r="Z2710" s="850"/>
    </row>
    <row r="2711" s="823" customFormat="1" ht="31.05" hidden="1" customHeight="1" outlineLevel="1" spans="1:26">
      <c r="A2711" s="846" t="s">
        <v>75</v>
      </c>
      <c r="B2711" s="846" t="s">
        <v>11176</v>
      </c>
      <c r="C2711" s="846" t="s">
        <v>11334</v>
      </c>
      <c r="D2711" s="846" t="s">
        <v>9071</v>
      </c>
      <c r="E2711" s="847" t="s">
        <v>9764</v>
      </c>
      <c r="F2711" s="848" t="s">
        <v>8187</v>
      </c>
      <c r="G2711" s="846" t="s">
        <v>9446</v>
      </c>
      <c r="H2711" s="846" t="s">
        <v>7650</v>
      </c>
      <c r="I2711" s="849">
        <v>0</v>
      </c>
      <c r="J2711" s="849">
        <v>333</v>
      </c>
      <c r="K2711" s="849">
        <v>3735.675676</v>
      </c>
      <c r="L2711" s="848" t="s">
        <v>10853</v>
      </c>
      <c r="M2711" s="849">
        <v>0</v>
      </c>
      <c r="N2711" s="849">
        <v>0</v>
      </c>
      <c r="O2711" s="849">
        <v>3180</v>
      </c>
      <c r="P2711" s="849">
        <v>0</v>
      </c>
      <c r="Q2711" s="846" t="s">
        <v>6337</v>
      </c>
      <c r="R2711" s="846"/>
      <c r="S2711" s="849">
        <v>0</v>
      </c>
      <c r="T2711" s="849">
        <v>0</v>
      </c>
      <c r="U2711" s="849">
        <v>0</v>
      </c>
      <c r="V2711" s="849">
        <v>0</v>
      </c>
      <c r="W2711" s="849">
        <v>0</v>
      </c>
      <c r="X2711" s="849">
        <v>0</v>
      </c>
      <c r="Y2711" s="849">
        <v>0</v>
      </c>
      <c r="Z2711" s="850"/>
    </row>
    <row r="2712" s="823" customFormat="1" ht="31.05" hidden="1" customHeight="1" outlineLevel="1" spans="1:26">
      <c r="A2712" s="846" t="s">
        <v>75</v>
      </c>
      <c r="B2712" s="846" t="s">
        <v>11176</v>
      </c>
      <c r="C2712" s="846" t="s">
        <v>11335</v>
      </c>
      <c r="D2712" s="846" t="s">
        <v>9107</v>
      </c>
      <c r="E2712" s="847" t="s">
        <v>9495</v>
      </c>
      <c r="F2712" s="848" t="s">
        <v>9524</v>
      </c>
      <c r="G2712" s="846" t="s">
        <v>9446</v>
      </c>
      <c r="H2712" s="846" t="s">
        <v>7650</v>
      </c>
      <c r="I2712" s="849">
        <v>258.96</v>
      </c>
      <c r="J2712" s="849">
        <v>200</v>
      </c>
      <c r="K2712" s="849">
        <v>3622</v>
      </c>
      <c r="L2712" s="848" t="s">
        <v>9754</v>
      </c>
      <c r="M2712" s="849">
        <v>-0.78</v>
      </c>
      <c r="N2712" s="849">
        <v>0</v>
      </c>
      <c r="O2712" s="849">
        <v>3290</v>
      </c>
      <c r="P2712" s="849">
        <v>258.96</v>
      </c>
      <c r="Q2712" s="846" t="s">
        <v>6337</v>
      </c>
      <c r="R2712" s="846"/>
      <c r="S2712" s="849">
        <v>0</v>
      </c>
      <c r="T2712" s="849">
        <v>0</v>
      </c>
      <c r="U2712" s="849">
        <v>0</v>
      </c>
      <c r="V2712" s="849">
        <v>0</v>
      </c>
      <c r="W2712" s="849">
        <v>0</v>
      </c>
      <c r="X2712" s="849">
        <v>0</v>
      </c>
      <c r="Y2712" s="849">
        <v>0</v>
      </c>
      <c r="Z2712" s="850"/>
    </row>
    <row r="2713" s="823" customFormat="1" ht="31.05" hidden="1" customHeight="1" outlineLevel="1" spans="1:26">
      <c r="A2713" s="846" t="s">
        <v>75</v>
      </c>
      <c r="B2713" s="846" t="s">
        <v>11176</v>
      </c>
      <c r="C2713" s="846" t="s">
        <v>11336</v>
      </c>
      <c r="D2713" s="846" t="s">
        <v>9067</v>
      </c>
      <c r="E2713" s="847" t="s">
        <v>9495</v>
      </c>
      <c r="F2713" s="848" t="s">
        <v>8174</v>
      </c>
      <c r="G2713" s="846" t="s">
        <v>9446</v>
      </c>
      <c r="H2713" s="846" t="s">
        <v>7650</v>
      </c>
      <c r="I2713" s="849">
        <v>-146820</v>
      </c>
      <c r="J2713" s="849">
        <v>1</v>
      </c>
      <c r="K2713" s="849">
        <v>150000</v>
      </c>
      <c r="L2713" s="848" t="s">
        <v>9790</v>
      </c>
      <c r="M2713" s="849">
        <v>1</v>
      </c>
      <c r="N2713" s="849">
        <v>0</v>
      </c>
      <c r="O2713" s="849">
        <v>3180</v>
      </c>
      <c r="P2713" s="849">
        <v>-146820</v>
      </c>
      <c r="Q2713" s="846" t="s">
        <v>6337</v>
      </c>
      <c r="R2713" s="846"/>
      <c r="S2713" s="849">
        <v>0</v>
      </c>
      <c r="T2713" s="849">
        <v>0</v>
      </c>
      <c r="U2713" s="849">
        <v>0</v>
      </c>
      <c r="V2713" s="849">
        <v>0</v>
      </c>
      <c r="W2713" s="849">
        <v>0</v>
      </c>
      <c r="X2713" s="849">
        <v>0</v>
      </c>
      <c r="Y2713" s="849">
        <v>0</v>
      </c>
      <c r="Z2713" s="850"/>
    </row>
    <row r="2714" s="823" customFormat="1" ht="31.05" hidden="1" customHeight="1" outlineLevel="1" spans="1:26">
      <c r="A2714" s="846" t="s">
        <v>75</v>
      </c>
      <c r="B2714" s="846" t="s">
        <v>11176</v>
      </c>
      <c r="C2714" s="846" t="s">
        <v>11337</v>
      </c>
      <c r="D2714" s="846" t="s">
        <v>9067</v>
      </c>
      <c r="E2714" s="847" t="s">
        <v>9764</v>
      </c>
      <c r="F2714" s="848" t="s">
        <v>10801</v>
      </c>
      <c r="G2714" s="846" t="s">
        <v>9446</v>
      </c>
      <c r="H2714" s="846" t="s">
        <v>7650</v>
      </c>
      <c r="I2714" s="849">
        <v>126279.316738</v>
      </c>
      <c r="J2714" s="849">
        <v>233</v>
      </c>
      <c r="K2714" s="849">
        <v>3723.090129</v>
      </c>
      <c r="L2714" s="848" t="s">
        <v>11185</v>
      </c>
      <c r="M2714" s="849">
        <v>0</v>
      </c>
      <c r="N2714" s="849">
        <v>232.52</v>
      </c>
      <c r="O2714" s="849">
        <v>3180</v>
      </c>
      <c r="P2714" s="849">
        <v>126279.316738</v>
      </c>
      <c r="Q2714" s="846" t="s">
        <v>6337</v>
      </c>
      <c r="R2714" s="846"/>
      <c r="S2714" s="849">
        <v>0</v>
      </c>
      <c r="T2714" s="849">
        <v>0</v>
      </c>
      <c r="U2714" s="849">
        <v>0</v>
      </c>
      <c r="V2714" s="849">
        <v>0</v>
      </c>
      <c r="W2714" s="849">
        <v>0</v>
      </c>
      <c r="X2714" s="849">
        <v>0</v>
      </c>
      <c r="Y2714" s="849">
        <v>0</v>
      </c>
      <c r="Z2714" s="850"/>
    </row>
    <row r="2715" s="823" customFormat="1" ht="31.05" hidden="1" customHeight="1" outlineLevel="1" spans="1:26">
      <c r="A2715" s="846" t="s">
        <v>75</v>
      </c>
      <c r="B2715" s="846" t="s">
        <v>11176</v>
      </c>
      <c r="C2715" s="846" t="s">
        <v>11338</v>
      </c>
      <c r="D2715" s="846" t="s">
        <v>9067</v>
      </c>
      <c r="E2715" s="847" t="s">
        <v>9764</v>
      </c>
      <c r="F2715" s="848" t="s">
        <v>9643</v>
      </c>
      <c r="G2715" s="846" t="s">
        <v>9446</v>
      </c>
      <c r="H2715" s="846" t="s">
        <v>7650</v>
      </c>
      <c r="I2715" s="849">
        <v>0</v>
      </c>
      <c r="J2715" s="849">
        <v>233</v>
      </c>
      <c r="K2715" s="849">
        <v>3723.090129</v>
      </c>
      <c r="L2715" s="848" t="s">
        <v>10607</v>
      </c>
      <c r="M2715" s="849">
        <v>0</v>
      </c>
      <c r="N2715" s="849">
        <v>0</v>
      </c>
      <c r="O2715" s="849">
        <v>3180</v>
      </c>
      <c r="P2715" s="849">
        <v>0</v>
      </c>
      <c r="Q2715" s="846" t="s">
        <v>6337</v>
      </c>
      <c r="R2715" s="846"/>
      <c r="S2715" s="849">
        <v>0</v>
      </c>
      <c r="T2715" s="849">
        <v>0</v>
      </c>
      <c r="U2715" s="849">
        <v>0</v>
      </c>
      <c r="V2715" s="849">
        <v>0</v>
      </c>
      <c r="W2715" s="849">
        <v>0</v>
      </c>
      <c r="X2715" s="849">
        <v>0</v>
      </c>
      <c r="Y2715" s="849">
        <v>0</v>
      </c>
      <c r="Z2715" s="850"/>
    </row>
    <row r="2716" s="823" customFormat="1" ht="31.05" hidden="1" customHeight="1" outlineLevel="1" spans="1:26">
      <c r="A2716" s="846" t="s">
        <v>75</v>
      </c>
      <c r="B2716" s="846" t="s">
        <v>11176</v>
      </c>
      <c r="C2716" s="846" t="s">
        <v>11339</v>
      </c>
      <c r="D2716" s="846" t="s">
        <v>9067</v>
      </c>
      <c r="E2716" s="847" t="s">
        <v>9764</v>
      </c>
      <c r="F2716" s="848" t="s">
        <v>8187</v>
      </c>
      <c r="G2716" s="846" t="s">
        <v>9446</v>
      </c>
      <c r="H2716" s="846" t="s">
        <v>7650</v>
      </c>
      <c r="I2716" s="849">
        <v>0</v>
      </c>
      <c r="J2716" s="849">
        <v>233</v>
      </c>
      <c r="K2716" s="849">
        <v>3723.090129</v>
      </c>
      <c r="L2716" s="848" t="s">
        <v>10853</v>
      </c>
      <c r="M2716" s="849">
        <v>0</v>
      </c>
      <c r="N2716" s="849">
        <v>0</v>
      </c>
      <c r="O2716" s="849">
        <v>3180</v>
      </c>
      <c r="P2716" s="849">
        <v>0</v>
      </c>
      <c r="Q2716" s="846" t="s">
        <v>6337</v>
      </c>
      <c r="R2716" s="846"/>
      <c r="S2716" s="849">
        <v>0</v>
      </c>
      <c r="T2716" s="849">
        <v>0</v>
      </c>
      <c r="U2716" s="849">
        <v>0</v>
      </c>
      <c r="V2716" s="849">
        <v>0</v>
      </c>
      <c r="W2716" s="849">
        <v>0</v>
      </c>
      <c r="X2716" s="849">
        <v>0</v>
      </c>
      <c r="Y2716" s="849">
        <v>0</v>
      </c>
      <c r="Z2716" s="850"/>
    </row>
    <row r="2717" s="823" customFormat="1" ht="31.05" hidden="1" customHeight="1" outlineLevel="1" spans="1:26">
      <c r="A2717" s="846" t="s">
        <v>75</v>
      </c>
      <c r="B2717" s="846" t="s">
        <v>11176</v>
      </c>
      <c r="C2717" s="846" t="s">
        <v>11340</v>
      </c>
      <c r="D2717" s="846" t="s">
        <v>9064</v>
      </c>
      <c r="E2717" s="847" t="s">
        <v>9495</v>
      </c>
      <c r="F2717" s="848" t="s">
        <v>9772</v>
      </c>
      <c r="G2717" s="846" t="s">
        <v>9446</v>
      </c>
      <c r="H2717" s="846" t="s">
        <v>7650</v>
      </c>
      <c r="I2717" s="849">
        <v>-1898.93</v>
      </c>
      <c r="J2717" s="849">
        <v>230</v>
      </c>
      <c r="K2717" s="849">
        <v>4129</v>
      </c>
      <c r="L2717" s="848" t="s">
        <v>9618</v>
      </c>
      <c r="M2717" s="849">
        <v>-2.83</v>
      </c>
      <c r="N2717" s="849">
        <v>0</v>
      </c>
      <c r="O2717" s="849">
        <v>4800</v>
      </c>
      <c r="P2717" s="849">
        <v>-1898.93</v>
      </c>
      <c r="Q2717" s="846" t="s">
        <v>6337</v>
      </c>
      <c r="R2717" s="846"/>
      <c r="S2717" s="849">
        <v>0</v>
      </c>
      <c r="T2717" s="849">
        <v>0</v>
      </c>
      <c r="U2717" s="849">
        <v>0</v>
      </c>
      <c r="V2717" s="849">
        <v>0</v>
      </c>
      <c r="W2717" s="849">
        <v>0</v>
      </c>
      <c r="X2717" s="849">
        <v>0</v>
      </c>
      <c r="Y2717" s="849">
        <v>0</v>
      </c>
      <c r="Z2717" s="850"/>
    </row>
    <row r="2718" s="823" customFormat="1" ht="31.05" hidden="1" customHeight="1" outlineLevel="1" spans="1:26">
      <c r="A2718" s="846" t="s">
        <v>75</v>
      </c>
      <c r="B2718" s="846" t="s">
        <v>11176</v>
      </c>
      <c r="C2718" s="846" t="s">
        <v>11341</v>
      </c>
      <c r="D2718" s="846" t="s">
        <v>9064</v>
      </c>
      <c r="E2718" s="847" t="s">
        <v>9495</v>
      </c>
      <c r="F2718" s="848" t="s">
        <v>9642</v>
      </c>
      <c r="G2718" s="846" t="s">
        <v>9446</v>
      </c>
      <c r="H2718" s="846" t="s">
        <v>7650</v>
      </c>
      <c r="I2718" s="849">
        <v>227194</v>
      </c>
      <c r="J2718" s="849">
        <v>253</v>
      </c>
      <c r="K2718" s="849">
        <v>3902</v>
      </c>
      <c r="L2718" s="848" t="s">
        <v>10577</v>
      </c>
      <c r="M2718" s="849">
        <v>253</v>
      </c>
      <c r="N2718" s="849">
        <v>0</v>
      </c>
      <c r="O2718" s="849">
        <v>4800</v>
      </c>
      <c r="P2718" s="849">
        <v>227194</v>
      </c>
      <c r="Q2718" s="846" t="s">
        <v>6337</v>
      </c>
      <c r="R2718" s="846"/>
      <c r="S2718" s="849">
        <v>0</v>
      </c>
      <c r="T2718" s="849">
        <v>0</v>
      </c>
      <c r="U2718" s="849">
        <v>0</v>
      </c>
      <c r="V2718" s="849">
        <v>0</v>
      </c>
      <c r="W2718" s="849">
        <v>0</v>
      </c>
      <c r="X2718" s="849">
        <v>0</v>
      </c>
      <c r="Y2718" s="849">
        <v>0</v>
      </c>
      <c r="Z2718" s="850"/>
    </row>
    <row r="2719" s="823" customFormat="1" ht="31.05" hidden="1" customHeight="1" outlineLevel="1" spans="1:26">
      <c r="A2719" s="846" t="s">
        <v>75</v>
      </c>
      <c r="B2719" s="846" t="s">
        <v>11176</v>
      </c>
      <c r="C2719" s="846" t="s">
        <v>11342</v>
      </c>
      <c r="D2719" s="846" t="s">
        <v>9097</v>
      </c>
      <c r="E2719" s="847" t="s">
        <v>9764</v>
      </c>
      <c r="F2719" s="848" t="s">
        <v>10801</v>
      </c>
      <c r="G2719" s="846" t="s">
        <v>9446</v>
      </c>
      <c r="H2719" s="846" t="s">
        <v>7650</v>
      </c>
      <c r="I2719" s="849">
        <v>31702.08</v>
      </c>
      <c r="J2719" s="849">
        <v>67</v>
      </c>
      <c r="K2719" s="849">
        <v>3660</v>
      </c>
      <c r="L2719" s="848" t="s">
        <v>9618</v>
      </c>
      <c r="M2719" s="849">
        <v>0</v>
      </c>
      <c r="N2719" s="849">
        <v>66.046</v>
      </c>
      <c r="O2719" s="849">
        <v>3180</v>
      </c>
      <c r="P2719" s="849">
        <v>31702.08</v>
      </c>
      <c r="Q2719" s="846" t="s">
        <v>6337</v>
      </c>
      <c r="R2719" s="846"/>
      <c r="S2719" s="849">
        <v>0</v>
      </c>
      <c r="T2719" s="849">
        <v>0</v>
      </c>
      <c r="U2719" s="849">
        <v>0</v>
      </c>
      <c r="V2719" s="849">
        <v>0</v>
      </c>
      <c r="W2719" s="849">
        <v>0</v>
      </c>
      <c r="X2719" s="849">
        <v>0</v>
      </c>
      <c r="Y2719" s="849">
        <v>0</v>
      </c>
      <c r="Z2719" s="850"/>
    </row>
    <row r="2720" s="823" customFormat="1" ht="31.05" hidden="1" customHeight="1" outlineLevel="1" spans="1:26">
      <c r="A2720" s="846" t="s">
        <v>75</v>
      </c>
      <c r="B2720" s="846" t="s">
        <v>11176</v>
      </c>
      <c r="C2720" s="846" t="s">
        <v>11343</v>
      </c>
      <c r="D2720" s="846" t="s">
        <v>9097</v>
      </c>
      <c r="E2720" s="847" t="s">
        <v>9764</v>
      </c>
      <c r="F2720" s="848" t="s">
        <v>9693</v>
      </c>
      <c r="G2720" s="846" t="s">
        <v>9446</v>
      </c>
      <c r="H2720" s="846" t="s">
        <v>7650</v>
      </c>
      <c r="I2720" s="849">
        <v>32096.16</v>
      </c>
      <c r="J2720" s="849">
        <v>67</v>
      </c>
      <c r="K2720" s="849">
        <v>3660</v>
      </c>
      <c r="L2720" s="848" t="s">
        <v>9809</v>
      </c>
      <c r="M2720" s="849">
        <v>0</v>
      </c>
      <c r="N2720" s="849">
        <v>66.867</v>
      </c>
      <c r="O2720" s="849">
        <v>3180</v>
      </c>
      <c r="P2720" s="849">
        <v>32096.16</v>
      </c>
      <c r="Q2720" s="846" t="s">
        <v>6337</v>
      </c>
      <c r="R2720" s="846"/>
      <c r="S2720" s="849">
        <v>0</v>
      </c>
      <c r="T2720" s="849">
        <v>0</v>
      </c>
      <c r="U2720" s="849">
        <v>0</v>
      </c>
      <c r="V2720" s="849">
        <v>0</v>
      </c>
      <c r="W2720" s="849">
        <v>0</v>
      </c>
      <c r="X2720" s="849">
        <v>0</v>
      </c>
      <c r="Y2720" s="849">
        <v>0</v>
      </c>
      <c r="Z2720" s="850"/>
    </row>
    <row r="2721" s="823" customFormat="1" ht="31.05" hidden="1" customHeight="1" outlineLevel="1" spans="1:26">
      <c r="A2721" s="846" t="s">
        <v>75</v>
      </c>
      <c r="B2721" s="846" t="s">
        <v>11176</v>
      </c>
      <c r="C2721" s="846" t="s">
        <v>11344</v>
      </c>
      <c r="D2721" s="846" t="s">
        <v>9097</v>
      </c>
      <c r="E2721" s="847" t="s">
        <v>9764</v>
      </c>
      <c r="F2721" s="848" t="s">
        <v>9643</v>
      </c>
      <c r="G2721" s="846" t="s">
        <v>9446</v>
      </c>
      <c r="H2721" s="846" t="s">
        <v>7650</v>
      </c>
      <c r="I2721" s="849">
        <v>0</v>
      </c>
      <c r="J2721" s="849">
        <v>67</v>
      </c>
      <c r="K2721" s="849">
        <v>3660</v>
      </c>
      <c r="L2721" s="848" t="s">
        <v>10607</v>
      </c>
      <c r="M2721" s="849">
        <v>0</v>
      </c>
      <c r="N2721" s="849">
        <v>0</v>
      </c>
      <c r="O2721" s="849">
        <v>3180</v>
      </c>
      <c r="P2721" s="849">
        <v>0</v>
      </c>
      <c r="Q2721" s="846" t="s">
        <v>6337</v>
      </c>
      <c r="R2721" s="846"/>
      <c r="S2721" s="849">
        <v>0</v>
      </c>
      <c r="T2721" s="849">
        <v>0</v>
      </c>
      <c r="U2721" s="849">
        <v>0</v>
      </c>
      <c r="V2721" s="849">
        <v>0</v>
      </c>
      <c r="W2721" s="849">
        <v>0</v>
      </c>
      <c r="X2721" s="849">
        <v>0</v>
      </c>
      <c r="Y2721" s="849">
        <v>0</v>
      </c>
      <c r="Z2721" s="850"/>
    </row>
    <row r="2722" s="823" customFormat="1" ht="31.05" hidden="1" customHeight="1" outlineLevel="1" spans="1:26">
      <c r="A2722" s="846" t="s">
        <v>75</v>
      </c>
      <c r="B2722" s="846" t="s">
        <v>11176</v>
      </c>
      <c r="C2722" s="846" t="s">
        <v>11345</v>
      </c>
      <c r="D2722" s="846" t="s">
        <v>9097</v>
      </c>
      <c r="E2722" s="847" t="s">
        <v>9764</v>
      </c>
      <c r="F2722" s="848" t="s">
        <v>8187</v>
      </c>
      <c r="G2722" s="846" t="s">
        <v>9446</v>
      </c>
      <c r="H2722" s="846" t="s">
        <v>7650</v>
      </c>
      <c r="I2722" s="849">
        <v>0</v>
      </c>
      <c r="J2722" s="849">
        <v>67</v>
      </c>
      <c r="K2722" s="849">
        <v>3660</v>
      </c>
      <c r="L2722" s="848" t="s">
        <v>10853</v>
      </c>
      <c r="M2722" s="849">
        <v>0</v>
      </c>
      <c r="N2722" s="849">
        <v>0</v>
      </c>
      <c r="O2722" s="849">
        <v>3180</v>
      </c>
      <c r="P2722" s="849">
        <v>0</v>
      </c>
      <c r="Q2722" s="846" t="s">
        <v>6337</v>
      </c>
      <c r="R2722" s="846"/>
      <c r="S2722" s="849">
        <v>0</v>
      </c>
      <c r="T2722" s="849">
        <v>0</v>
      </c>
      <c r="U2722" s="849">
        <v>0</v>
      </c>
      <c r="V2722" s="849">
        <v>0</v>
      </c>
      <c r="W2722" s="849">
        <v>0</v>
      </c>
      <c r="X2722" s="849">
        <v>0</v>
      </c>
      <c r="Y2722" s="849">
        <v>0</v>
      </c>
      <c r="Z2722" s="850"/>
    </row>
    <row r="2723" s="823" customFormat="1" ht="31.05" hidden="1" customHeight="1" outlineLevel="1" spans="1:26">
      <c r="A2723" s="846" t="s">
        <v>75</v>
      </c>
      <c r="B2723" s="846" t="s">
        <v>11176</v>
      </c>
      <c r="C2723" s="846" t="s">
        <v>11346</v>
      </c>
      <c r="D2723" s="846" t="s">
        <v>9098</v>
      </c>
      <c r="E2723" s="847" t="s">
        <v>9445</v>
      </c>
      <c r="F2723" s="848" t="s">
        <v>9693</v>
      </c>
      <c r="G2723" s="846" t="s">
        <v>9446</v>
      </c>
      <c r="H2723" s="846" t="s">
        <v>7650</v>
      </c>
      <c r="I2723" s="849">
        <v>38823.77</v>
      </c>
      <c r="J2723" s="849">
        <v>331</v>
      </c>
      <c r="K2723" s="849">
        <v>4010</v>
      </c>
      <c r="L2723" s="848" t="s">
        <v>10607</v>
      </c>
      <c r="M2723" s="849">
        <v>0</v>
      </c>
      <c r="N2723" s="849">
        <v>168.799</v>
      </c>
      <c r="O2723" s="849">
        <v>3780</v>
      </c>
      <c r="P2723" s="849">
        <v>38823.77</v>
      </c>
      <c r="Q2723" s="846" t="s">
        <v>6337</v>
      </c>
      <c r="R2723" s="846"/>
      <c r="S2723" s="849">
        <v>0</v>
      </c>
      <c r="T2723" s="849">
        <v>0</v>
      </c>
      <c r="U2723" s="849">
        <v>0</v>
      </c>
      <c r="V2723" s="849">
        <v>0</v>
      </c>
      <c r="W2723" s="849">
        <v>0</v>
      </c>
      <c r="X2723" s="849">
        <v>0</v>
      </c>
      <c r="Y2723" s="849">
        <v>0</v>
      </c>
      <c r="Z2723" s="850"/>
    </row>
    <row r="2724" s="823" customFormat="1" ht="31.05" hidden="1" customHeight="1" outlineLevel="1" spans="1:26">
      <c r="A2724" s="846" t="s">
        <v>75</v>
      </c>
      <c r="B2724" s="846" t="s">
        <v>11176</v>
      </c>
      <c r="C2724" s="846" t="s">
        <v>11347</v>
      </c>
      <c r="D2724" s="846" t="s">
        <v>9062</v>
      </c>
      <c r="E2724" s="847" t="s">
        <v>9495</v>
      </c>
      <c r="F2724" s="848" t="s">
        <v>8174</v>
      </c>
      <c r="G2724" s="846" t="s">
        <v>9446</v>
      </c>
      <c r="H2724" s="846" t="s">
        <v>7650</v>
      </c>
      <c r="I2724" s="849">
        <v>-196820</v>
      </c>
      <c r="J2724" s="849">
        <v>1</v>
      </c>
      <c r="K2724" s="849">
        <v>200000</v>
      </c>
      <c r="L2724" s="848" t="s">
        <v>9790</v>
      </c>
      <c r="M2724" s="849">
        <v>1</v>
      </c>
      <c r="N2724" s="849">
        <v>0</v>
      </c>
      <c r="O2724" s="849">
        <v>3180</v>
      </c>
      <c r="P2724" s="849">
        <v>-196820</v>
      </c>
      <c r="Q2724" s="846" t="s">
        <v>6337</v>
      </c>
      <c r="R2724" s="846"/>
      <c r="S2724" s="849">
        <v>0</v>
      </c>
      <c r="T2724" s="849">
        <v>0</v>
      </c>
      <c r="U2724" s="849">
        <v>0</v>
      </c>
      <c r="V2724" s="849">
        <v>0</v>
      </c>
      <c r="W2724" s="849">
        <v>0</v>
      </c>
      <c r="X2724" s="849">
        <v>0</v>
      </c>
      <c r="Y2724" s="849">
        <v>0</v>
      </c>
      <c r="Z2724" s="850"/>
    </row>
    <row r="2725" s="823" customFormat="1" ht="31.05" hidden="1" customHeight="1" outlineLevel="1" spans="1:26">
      <c r="A2725" s="846" t="s">
        <v>75</v>
      </c>
      <c r="B2725" s="846" t="s">
        <v>11176</v>
      </c>
      <c r="C2725" s="846" t="s">
        <v>11348</v>
      </c>
      <c r="D2725" s="846" t="s">
        <v>9062</v>
      </c>
      <c r="E2725" s="847" t="s">
        <v>9764</v>
      </c>
      <c r="F2725" s="848" t="s">
        <v>9643</v>
      </c>
      <c r="G2725" s="846" t="s">
        <v>9446</v>
      </c>
      <c r="H2725" s="846" t="s">
        <v>7650</v>
      </c>
      <c r="I2725" s="849">
        <v>0</v>
      </c>
      <c r="J2725" s="849">
        <v>200</v>
      </c>
      <c r="K2725" s="849">
        <v>3723.5</v>
      </c>
      <c r="L2725" s="848" t="s">
        <v>10607</v>
      </c>
      <c r="M2725" s="849">
        <v>0</v>
      </c>
      <c r="N2725" s="849">
        <v>0</v>
      </c>
      <c r="O2725" s="849">
        <v>3180</v>
      </c>
      <c r="P2725" s="849">
        <v>0</v>
      </c>
      <c r="Q2725" s="846" t="s">
        <v>6337</v>
      </c>
      <c r="R2725" s="846"/>
      <c r="S2725" s="849">
        <v>0</v>
      </c>
      <c r="T2725" s="849">
        <v>0</v>
      </c>
      <c r="U2725" s="849">
        <v>0</v>
      </c>
      <c r="V2725" s="849">
        <v>0</v>
      </c>
      <c r="W2725" s="849">
        <v>0</v>
      </c>
      <c r="X2725" s="849">
        <v>0</v>
      </c>
      <c r="Y2725" s="849">
        <v>0</v>
      </c>
      <c r="Z2725" s="850"/>
    </row>
    <row r="2726" s="823" customFormat="1" ht="31.05" hidden="1" customHeight="1" outlineLevel="1" spans="1:26">
      <c r="A2726" s="846" t="s">
        <v>75</v>
      </c>
      <c r="B2726" s="846" t="s">
        <v>11176</v>
      </c>
      <c r="C2726" s="846" t="s">
        <v>11349</v>
      </c>
      <c r="D2726" s="846" t="s">
        <v>9062</v>
      </c>
      <c r="E2726" s="847" t="s">
        <v>9764</v>
      </c>
      <c r="F2726" s="848" t="s">
        <v>8187</v>
      </c>
      <c r="G2726" s="846" t="s">
        <v>9446</v>
      </c>
      <c r="H2726" s="846" t="s">
        <v>7650</v>
      </c>
      <c r="I2726" s="849">
        <v>0</v>
      </c>
      <c r="J2726" s="849">
        <v>200</v>
      </c>
      <c r="K2726" s="849">
        <v>3723.5</v>
      </c>
      <c r="L2726" s="848" t="s">
        <v>10853</v>
      </c>
      <c r="M2726" s="849">
        <v>0</v>
      </c>
      <c r="N2726" s="849">
        <v>0</v>
      </c>
      <c r="O2726" s="849">
        <v>3180</v>
      </c>
      <c r="P2726" s="849">
        <v>0</v>
      </c>
      <c r="Q2726" s="846" t="s">
        <v>6337</v>
      </c>
      <c r="R2726" s="846"/>
      <c r="S2726" s="849">
        <v>0</v>
      </c>
      <c r="T2726" s="849">
        <v>0</v>
      </c>
      <c r="U2726" s="849">
        <v>0</v>
      </c>
      <c r="V2726" s="849">
        <v>0</v>
      </c>
      <c r="W2726" s="849">
        <v>0</v>
      </c>
      <c r="X2726" s="849">
        <v>0</v>
      </c>
      <c r="Y2726" s="849">
        <v>0</v>
      </c>
      <c r="Z2726" s="850"/>
    </row>
    <row r="2727" s="823" customFormat="1" ht="31.05" hidden="1" customHeight="1" outlineLevel="1" spans="1:26">
      <c r="A2727" s="846" t="s">
        <v>75</v>
      </c>
      <c r="B2727" s="846" t="s">
        <v>11176</v>
      </c>
      <c r="C2727" s="846" t="s">
        <v>11350</v>
      </c>
      <c r="D2727" s="846" t="s">
        <v>9068</v>
      </c>
      <c r="E2727" s="847" t="s">
        <v>9495</v>
      </c>
      <c r="F2727" s="848" t="s">
        <v>8239</v>
      </c>
      <c r="G2727" s="846" t="s">
        <v>9446</v>
      </c>
      <c r="H2727" s="846" t="s">
        <v>7650</v>
      </c>
      <c r="I2727" s="849">
        <v>-96820</v>
      </c>
      <c r="J2727" s="849">
        <v>1</v>
      </c>
      <c r="K2727" s="849">
        <v>100000</v>
      </c>
      <c r="L2727" s="848" t="s">
        <v>9790</v>
      </c>
      <c r="M2727" s="849">
        <v>1</v>
      </c>
      <c r="N2727" s="849">
        <v>0</v>
      </c>
      <c r="O2727" s="849">
        <v>3180</v>
      </c>
      <c r="P2727" s="849">
        <v>-96820</v>
      </c>
      <c r="Q2727" s="846" t="s">
        <v>6337</v>
      </c>
      <c r="R2727" s="846"/>
      <c r="S2727" s="849">
        <v>0</v>
      </c>
      <c r="T2727" s="849">
        <v>0</v>
      </c>
      <c r="U2727" s="849">
        <v>0</v>
      </c>
      <c r="V2727" s="849">
        <v>0</v>
      </c>
      <c r="W2727" s="849">
        <v>0</v>
      </c>
      <c r="X2727" s="849">
        <v>0</v>
      </c>
      <c r="Y2727" s="849">
        <v>0</v>
      </c>
      <c r="Z2727" s="850"/>
    </row>
    <row r="2728" s="823" customFormat="1" ht="31.05" hidden="1" customHeight="1" outlineLevel="1" spans="1:26">
      <c r="A2728" s="846" t="s">
        <v>75</v>
      </c>
      <c r="B2728" s="846" t="s">
        <v>11176</v>
      </c>
      <c r="C2728" s="846" t="s">
        <v>11351</v>
      </c>
      <c r="D2728" s="846" t="s">
        <v>9068</v>
      </c>
      <c r="E2728" s="847" t="s">
        <v>9764</v>
      </c>
      <c r="F2728" s="848" t="s">
        <v>9632</v>
      </c>
      <c r="G2728" s="846" t="s">
        <v>9446</v>
      </c>
      <c r="H2728" s="846" t="s">
        <v>7650</v>
      </c>
      <c r="I2728" s="849">
        <v>73662.750977</v>
      </c>
      <c r="J2728" s="849">
        <v>133</v>
      </c>
      <c r="K2728" s="849">
        <v>3732.932331</v>
      </c>
      <c r="L2728" s="848" t="s">
        <v>11258</v>
      </c>
      <c r="M2728" s="849">
        <v>0</v>
      </c>
      <c r="N2728" s="849">
        <v>133.222</v>
      </c>
      <c r="O2728" s="849">
        <v>3180</v>
      </c>
      <c r="P2728" s="849">
        <v>73662.750977</v>
      </c>
      <c r="Q2728" s="846" t="s">
        <v>6337</v>
      </c>
      <c r="R2728" s="846"/>
      <c r="S2728" s="849">
        <v>0</v>
      </c>
      <c r="T2728" s="849">
        <v>0</v>
      </c>
      <c r="U2728" s="849">
        <v>0</v>
      </c>
      <c r="V2728" s="849">
        <v>0</v>
      </c>
      <c r="W2728" s="849">
        <v>0</v>
      </c>
      <c r="X2728" s="849">
        <v>0</v>
      </c>
      <c r="Y2728" s="849">
        <v>0</v>
      </c>
      <c r="Z2728" s="850"/>
    </row>
    <row r="2729" s="823" customFormat="1" ht="31.05" hidden="1" customHeight="1" outlineLevel="1" spans="1:26">
      <c r="A2729" s="846" t="s">
        <v>75</v>
      </c>
      <c r="B2729" s="846" t="s">
        <v>11176</v>
      </c>
      <c r="C2729" s="846" t="s">
        <v>11352</v>
      </c>
      <c r="D2729" s="846" t="s">
        <v>9068</v>
      </c>
      <c r="E2729" s="847" t="s">
        <v>9764</v>
      </c>
      <c r="F2729" s="848" t="s">
        <v>9693</v>
      </c>
      <c r="G2729" s="846" t="s">
        <v>9446</v>
      </c>
      <c r="H2729" s="846" t="s">
        <v>7650</v>
      </c>
      <c r="I2729" s="849">
        <v>74703.369624</v>
      </c>
      <c r="J2729" s="849">
        <v>133</v>
      </c>
      <c r="K2729" s="849">
        <v>3732.932331</v>
      </c>
      <c r="L2729" s="848" t="s">
        <v>9809</v>
      </c>
      <c r="M2729" s="849">
        <v>0</v>
      </c>
      <c r="N2729" s="849">
        <v>135.104</v>
      </c>
      <c r="O2729" s="849">
        <v>3180</v>
      </c>
      <c r="P2729" s="849">
        <v>74703.369624</v>
      </c>
      <c r="Q2729" s="846" t="s">
        <v>6337</v>
      </c>
      <c r="R2729" s="846"/>
      <c r="S2729" s="849">
        <v>0</v>
      </c>
      <c r="T2729" s="849">
        <v>0</v>
      </c>
      <c r="U2729" s="849">
        <v>0</v>
      </c>
      <c r="V2729" s="849">
        <v>0</v>
      </c>
      <c r="W2729" s="849">
        <v>0</v>
      </c>
      <c r="X2729" s="849">
        <v>0</v>
      </c>
      <c r="Y2729" s="849">
        <v>0</v>
      </c>
      <c r="Z2729" s="850"/>
    </row>
    <row r="2730" s="823" customFormat="1" ht="31.05" hidden="1" customHeight="1" outlineLevel="1" spans="1:26">
      <c r="A2730" s="846" t="s">
        <v>75</v>
      </c>
      <c r="B2730" s="846" t="s">
        <v>11176</v>
      </c>
      <c r="C2730" s="846" t="s">
        <v>11353</v>
      </c>
      <c r="D2730" s="846" t="s">
        <v>9068</v>
      </c>
      <c r="E2730" s="847" t="s">
        <v>9764</v>
      </c>
      <c r="F2730" s="848" t="s">
        <v>9680</v>
      </c>
      <c r="G2730" s="846" t="s">
        <v>9446</v>
      </c>
      <c r="H2730" s="846" t="s">
        <v>7650</v>
      </c>
      <c r="I2730" s="849">
        <v>0</v>
      </c>
      <c r="J2730" s="849">
        <v>133</v>
      </c>
      <c r="K2730" s="849">
        <v>3732.932331</v>
      </c>
      <c r="L2730" s="848" t="s">
        <v>11185</v>
      </c>
      <c r="M2730" s="849">
        <v>0</v>
      </c>
      <c r="N2730" s="849">
        <v>0</v>
      </c>
      <c r="O2730" s="849">
        <v>3180</v>
      </c>
      <c r="P2730" s="849">
        <v>0</v>
      </c>
      <c r="Q2730" s="846" t="s">
        <v>6337</v>
      </c>
      <c r="R2730" s="846"/>
      <c r="S2730" s="849">
        <v>0</v>
      </c>
      <c r="T2730" s="849">
        <v>0</v>
      </c>
      <c r="U2730" s="849">
        <v>0</v>
      </c>
      <c r="V2730" s="849">
        <v>0</v>
      </c>
      <c r="W2730" s="849">
        <v>0</v>
      </c>
      <c r="X2730" s="849">
        <v>0</v>
      </c>
      <c r="Y2730" s="849">
        <v>0</v>
      </c>
      <c r="Z2730" s="850"/>
    </row>
    <row r="2731" s="823" customFormat="1" ht="31.05" hidden="1" customHeight="1" outlineLevel="1" spans="1:26">
      <c r="A2731" s="846" t="s">
        <v>75</v>
      </c>
      <c r="B2731" s="846" t="s">
        <v>11176</v>
      </c>
      <c r="C2731" s="846" t="s">
        <v>11354</v>
      </c>
      <c r="D2731" s="846" t="s">
        <v>9068</v>
      </c>
      <c r="E2731" s="847" t="s">
        <v>9764</v>
      </c>
      <c r="F2731" s="848" t="s">
        <v>8187</v>
      </c>
      <c r="G2731" s="846" t="s">
        <v>9446</v>
      </c>
      <c r="H2731" s="846" t="s">
        <v>7650</v>
      </c>
      <c r="I2731" s="849">
        <v>0</v>
      </c>
      <c r="J2731" s="849">
        <v>133</v>
      </c>
      <c r="K2731" s="849">
        <v>3732.932331</v>
      </c>
      <c r="L2731" s="848" t="s">
        <v>10853</v>
      </c>
      <c r="M2731" s="849">
        <v>0</v>
      </c>
      <c r="N2731" s="849">
        <v>0</v>
      </c>
      <c r="O2731" s="849">
        <v>3180</v>
      </c>
      <c r="P2731" s="849">
        <v>0</v>
      </c>
      <c r="Q2731" s="846" t="s">
        <v>6337</v>
      </c>
      <c r="R2731" s="846"/>
      <c r="S2731" s="849">
        <v>0</v>
      </c>
      <c r="T2731" s="849">
        <v>0</v>
      </c>
      <c r="U2731" s="849">
        <v>0</v>
      </c>
      <c r="V2731" s="849">
        <v>0</v>
      </c>
      <c r="W2731" s="849">
        <v>0</v>
      </c>
      <c r="X2731" s="849">
        <v>0</v>
      </c>
      <c r="Y2731" s="849">
        <v>0</v>
      </c>
      <c r="Z2731" s="850"/>
    </row>
    <row r="2732" s="823" customFormat="1" ht="31.05" hidden="1" customHeight="1" outlineLevel="1" spans="1:26">
      <c r="A2732" s="846" t="s">
        <v>75</v>
      </c>
      <c r="B2732" s="846" t="s">
        <v>11176</v>
      </c>
      <c r="C2732" s="846" t="s">
        <v>11355</v>
      </c>
      <c r="D2732" s="846" t="s">
        <v>9065</v>
      </c>
      <c r="E2732" s="847" t="s">
        <v>9495</v>
      </c>
      <c r="F2732" s="848" t="s">
        <v>8239</v>
      </c>
      <c r="G2732" s="846" t="s">
        <v>9446</v>
      </c>
      <c r="H2732" s="846" t="s">
        <v>7650</v>
      </c>
      <c r="I2732" s="849">
        <v>-146820</v>
      </c>
      <c r="J2732" s="849">
        <v>1</v>
      </c>
      <c r="K2732" s="849">
        <v>150000</v>
      </c>
      <c r="L2732" s="848" t="s">
        <v>9790</v>
      </c>
      <c r="M2732" s="849">
        <v>1</v>
      </c>
      <c r="N2732" s="849">
        <v>0</v>
      </c>
      <c r="O2732" s="849">
        <v>3180</v>
      </c>
      <c r="P2732" s="849">
        <v>-146820</v>
      </c>
      <c r="Q2732" s="846" t="s">
        <v>6337</v>
      </c>
      <c r="R2732" s="846"/>
      <c r="S2732" s="849">
        <v>0</v>
      </c>
      <c r="T2732" s="849">
        <v>0</v>
      </c>
      <c r="U2732" s="849">
        <v>0</v>
      </c>
      <c r="V2732" s="849">
        <v>0</v>
      </c>
      <c r="W2732" s="849">
        <v>0</v>
      </c>
      <c r="X2732" s="849">
        <v>0</v>
      </c>
      <c r="Y2732" s="849">
        <v>0</v>
      </c>
      <c r="Z2732" s="850"/>
    </row>
    <row r="2733" s="823" customFormat="1" ht="31.05" hidden="1" customHeight="1" outlineLevel="1" spans="1:26">
      <c r="A2733" s="846" t="s">
        <v>75</v>
      </c>
      <c r="B2733" s="846" t="s">
        <v>11176</v>
      </c>
      <c r="C2733" s="846" t="s">
        <v>11356</v>
      </c>
      <c r="D2733" s="846" t="s">
        <v>9065</v>
      </c>
      <c r="E2733" s="847" t="s">
        <v>9764</v>
      </c>
      <c r="F2733" s="848" t="s">
        <v>9676</v>
      </c>
      <c r="G2733" s="846" t="s">
        <v>9446</v>
      </c>
      <c r="H2733" s="846" t="s">
        <v>7650</v>
      </c>
      <c r="I2733" s="849">
        <v>0</v>
      </c>
      <c r="J2733" s="849">
        <v>200</v>
      </c>
      <c r="K2733" s="849">
        <v>3731</v>
      </c>
      <c r="L2733" s="848" t="s">
        <v>11185</v>
      </c>
      <c r="M2733" s="849">
        <v>0</v>
      </c>
      <c r="N2733" s="849">
        <v>0</v>
      </c>
      <c r="O2733" s="849">
        <v>3180</v>
      </c>
      <c r="P2733" s="849">
        <v>0</v>
      </c>
      <c r="Q2733" s="846" t="s">
        <v>6337</v>
      </c>
      <c r="R2733" s="846"/>
      <c r="S2733" s="849">
        <v>0</v>
      </c>
      <c r="T2733" s="849">
        <v>0</v>
      </c>
      <c r="U2733" s="849">
        <v>0</v>
      </c>
      <c r="V2733" s="849">
        <v>0</v>
      </c>
      <c r="W2733" s="849">
        <v>0</v>
      </c>
      <c r="X2733" s="849">
        <v>0</v>
      </c>
      <c r="Y2733" s="849">
        <v>0</v>
      </c>
      <c r="Z2733" s="850"/>
    </row>
    <row r="2734" s="823" customFormat="1" ht="31.05" hidden="1" customHeight="1" outlineLevel="1" spans="1:26">
      <c r="A2734" s="846" t="s">
        <v>75</v>
      </c>
      <c r="B2734" s="846" t="s">
        <v>11176</v>
      </c>
      <c r="C2734" s="846" t="s">
        <v>11357</v>
      </c>
      <c r="D2734" s="846" t="s">
        <v>9065</v>
      </c>
      <c r="E2734" s="847" t="s">
        <v>9764</v>
      </c>
      <c r="F2734" s="848" t="s">
        <v>8187</v>
      </c>
      <c r="G2734" s="846" t="s">
        <v>9446</v>
      </c>
      <c r="H2734" s="846" t="s">
        <v>7650</v>
      </c>
      <c r="I2734" s="849">
        <v>0</v>
      </c>
      <c r="J2734" s="849">
        <v>200</v>
      </c>
      <c r="K2734" s="849">
        <v>3731</v>
      </c>
      <c r="L2734" s="848" t="s">
        <v>10853</v>
      </c>
      <c r="M2734" s="849">
        <v>0</v>
      </c>
      <c r="N2734" s="849">
        <v>0</v>
      </c>
      <c r="O2734" s="849">
        <v>3180</v>
      </c>
      <c r="P2734" s="849">
        <v>0</v>
      </c>
      <c r="Q2734" s="846" t="s">
        <v>6337</v>
      </c>
      <c r="R2734" s="846"/>
      <c r="S2734" s="849">
        <v>0</v>
      </c>
      <c r="T2734" s="849">
        <v>0</v>
      </c>
      <c r="U2734" s="849">
        <v>0</v>
      </c>
      <c r="V2734" s="849">
        <v>0</v>
      </c>
      <c r="W2734" s="849">
        <v>0</v>
      </c>
      <c r="X2734" s="849">
        <v>0</v>
      </c>
      <c r="Y2734" s="849">
        <v>0</v>
      </c>
      <c r="Z2734" s="850"/>
    </row>
    <row r="2735" s="823" customFormat="1" ht="31.05" hidden="1" customHeight="1" outlineLevel="1" spans="1:26">
      <c r="A2735" s="846" t="s">
        <v>75</v>
      </c>
      <c r="B2735" s="846" t="s">
        <v>11176</v>
      </c>
      <c r="C2735" s="846" t="s">
        <v>11358</v>
      </c>
      <c r="D2735" s="846" t="s">
        <v>9070</v>
      </c>
      <c r="E2735" s="847" t="s">
        <v>9495</v>
      </c>
      <c r="F2735" s="848" t="s">
        <v>8239</v>
      </c>
      <c r="G2735" s="846" t="s">
        <v>9446</v>
      </c>
      <c r="H2735" s="846" t="s">
        <v>7650</v>
      </c>
      <c r="I2735" s="849">
        <v>-96820</v>
      </c>
      <c r="J2735" s="849">
        <v>1</v>
      </c>
      <c r="K2735" s="849">
        <v>100000</v>
      </c>
      <c r="L2735" s="848" t="s">
        <v>9790</v>
      </c>
      <c r="M2735" s="849">
        <v>1</v>
      </c>
      <c r="N2735" s="849">
        <v>0</v>
      </c>
      <c r="O2735" s="849">
        <v>3180</v>
      </c>
      <c r="P2735" s="849">
        <v>-96820</v>
      </c>
      <c r="Q2735" s="846" t="s">
        <v>6337</v>
      </c>
      <c r="R2735" s="846"/>
      <c r="S2735" s="849">
        <v>0</v>
      </c>
      <c r="T2735" s="849">
        <v>0</v>
      </c>
      <c r="U2735" s="849">
        <v>0</v>
      </c>
      <c r="V2735" s="849">
        <v>0</v>
      </c>
      <c r="W2735" s="849">
        <v>0</v>
      </c>
      <c r="X2735" s="849">
        <v>0</v>
      </c>
      <c r="Y2735" s="849">
        <v>0</v>
      </c>
      <c r="Z2735" s="850"/>
    </row>
    <row r="2736" s="823" customFormat="1" ht="31.05" hidden="1" customHeight="1" outlineLevel="1" spans="1:26">
      <c r="A2736" s="846" t="s">
        <v>75</v>
      </c>
      <c r="B2736" s="846" t="s">
        <v>11176</v>
      </c>
      <c r="C2736" s="846" t="s">
        <v>11359</v>
      </c>
      <c r="D2736" s="846" t="s">
        <v>9070</v>
      </c>
      <c r="E2736" s="847" t="s">
        <v>9764</v>
      </c>
      <c r="F2736" s="848" t="s">
        <v>8066</v>
      </c>
      <c r="G2736" s="846" t="s">
        <v>9446</v>
      </c>
      <c r="H2736" s="846" t="s">
        <v>7650</v>
      </c>
      <c r="I2736" s="849">
        <v>170787.119398</v>
      </c>
      <c r="J2736" s="849">
        <v>266</v>
      </c>
      <c r="K2736" s="849">
        <v>3823.721805</v>
      </c>
      <c r="L2736" s="848" t="s">
        <v>9765</v>
      </c>
      <c r="M2736" s="849">
        <v>0</v>
      </c>
      <c r="N2736" s="849">
        <v>265.312</v>
      </c>
      <c r="O2736" s="849">
        <v>3180</v>
      </c>
      <c r="P2736" s="849">
        <v>170787.119398</v>
      </c>
      <c r="Q2736" s="846" t="s">
        <v>6337</v>
      </c>
      <c r="R2736" s="846"/>
      <c r="S2736" s="849">
        <v>0</v>
      </c>
      <c r="T2736" s="849">
        <v>0</v>
      </c>
      <c r="U2736" s="849">
        <v>0</v>
      </c>
      <c r="V2736" s="849">
        <v>0</v>
      </c>
      <c r="W2736" s="849">
        <v>0</v>
      </c>
      <c r="X2736" s="849">
        <v>0</v>
      </c>
      <c r="Y2736" s="849">
        <v>0</v>
      </c>
      <c r="Z2736" s="850"/>
    </row>
    <row r="2737" s="823" customFormat="1" ht="31.05" hidden="1" customHeight="1" outlineLevel="1" spans="1:26">
      <c r="A2737" s="846" t="s">
        <v>75</v>
      </c>
      <c r="B2737" s="846" t="s">
        <v>11176</v>
      </c>
      <c r="C2737" s="846" t="s">
        <v>11360</v>
      </c>
      <c r="D2737" s="846" t="s">
        <v>9070</v>
      </c>
      <c r="E2737" s="847" t="s">
        <v>9764</v>
      </c>
      <c r="F2737" s="848" t="s">
        <v>9549</v>
      </c>
      <c r="G2737" s="846" t="s">
        <v>9446</v>
      </c>
      <c r="H2737" s="846" t="s">
        <v>7650</v>
      </c>
      <c r="I2737" s="849">
        <v>147409.118947</v>
      </c>
      <c r="J2737" s="849">
        <v>266</v>
      </c>
      <c r="K2737" s="849">
        <v>3735.93985</v>
      </c>
      <c r="L2737" s="848" t="s">
        <v>9883</v>
      </c>
      <c r="M2737" s="849">
        <v>0</v>
      </c>
      <c r="N2737" s="849">
        <v>265.153</v>
      </c>
      <c r="O2737" s="849">
        <v>3180</v>
      </c>
      <c r="P2737" s="849">
        <v>147409.118947</v>
      </c>
      <c r="Q2737" s="846" t="s">
        <v>6337</v>
      </c>
      <c r="R2737" s="846"/>
      <c r="S2737" s="849">
        <v>0</v>
      </c>
      <c r="T2737" s="849">
        <v>0</v>
      </c>
      <c r="U2737" s="849">
        <v>0</v>
      </c>
      <c r="V2737" s="849">
        <v>0</v>
      </c>
      <c r="W2737" s="849">
        <v>0</v>
      </c>
      <c r="X2737" s="849">
        <v>0</v>
      </c>
      <c r="Y2737" s="849">
        <v>0</v>
      </c>
      <c r="Z2737" s="850"/>
    </row>
    <row r="2738" s="823" customFormat="1" ht="31.05" hidden="1" customHeight="1" outlineLevel="1" spans="1:26">
      <c r="A2738" s="846" t="s">
        <v>75</v>
      </c>
      <c r="B2738" s="846" t="s">
        <v>11176</v>
      </c>
      <c r="C2738" s="846" t="s">
        <v>11361</v>
      </c>
      <c r="D2738" s="846" t="s">
        <v>9070</v>
      </c>
      <c r="E2738" s="847" t="s">
        <v>9764</v>
      </c>
      <c r="F2738" s="848" t="s">
        <v>8074</v>
      </c>
      <c r="G2738" s="846" t="s">
        <v>9446</v>
      </c>
      <c r="H2738" s="846" t="s">
        <v>7650</v>
      </c>
      <c r="I2738" s="849">
        <v>142613.025865</v>
      </c>
      <c r="J2738" s="849">
        <v>266</v>
      </c>
      <c r="K2738" s="849">
        <v>3735.93985</v>
      </c>
      <c r="L2738" s="848" t="s">
        <v>11264</v>
      </c>
      <c r="M2738" s="849">
        <v>0</v>
      </c>
      <c r="N2738" s="849">
        <v>256.526</v>
      </c>
      <c r="O2738" s="849">
        <v>3180</v>
      </c>
      <c r="P2738" s="849">
        <v>142613.025865</v>
      </c>
      <c r="Q2738" s="846" t="s">
        <v>6337</v>
      </c>
      <c r="R2738" s="846"/>
      <c r="S2738" s="849">
        <v>0</v>
      </c>
      <c r="T2738" s="849">
        <v>0</v>
      </c>
      <c r="U2738" s="849">
        <v>0</v>
      </c>
      <c r="V2738" s="849">
        <v>0</v>
      </c>
      <c r="W2738" s="849">
        <v>0</v>
      </c>
      <c r="X2738" s="849">
        <v>0</v>
      </c>
      <c r="Y2738" s="849">
        <v>0</v>
      </c>
      <c r="Z2738" s="850"/>
    </row>
    <row r="2739" s="823" customFormat="1" ht="31.05" hidden="1" customHeight="1" outlineLevel="1" spans="1:26">
      <c r="A2739" s="846" t="s">
        <v>75</v>
      </c>
      <c r="B2739" s="846" t="s">
        <v>11176</v>
      </c>
      <c r="C2739" s="846" t="s">
        <v>11362</v>
      </c>
      <c r="D2739" s="846" t="s">
        <v>9070</v>
      </c>
      <c r="E2739" s="847" t="s">
        <v>9764</v>
      </c>
      <c r="F2739" s="848" t="s">
        <v>9693</v>
      </c>
      <c r="G2739" s="846" t="s">
        <v>9446</v>
      </c>
      <c r="H2739" s="846" t="s">
        <v>7650</v>
      </c>
      <c r="I2739" s="849">
        <v>127526.486165</v>
      </c>
      <c r="J2739" s="849">
        <v>266</v>
      </c>
      <c r="K2739" s="849">
        <v>3735.93985</v>
      </c>
      <c r="L2739" s="848" t="s">
        <v>9809</v>
      </c>
      <c r="M2739" s="849">
        <v>0</v>
      </c>
      <c r="N2739" s="849">
        <v>229.389</v>
      </c>
      <c r="O2739" s="849">
        <v>3180</v>
      </c>
      <c r="P2739" s="849">
        <v>127526.486165</v>
      </c>
      <c r="Q2739" s="846" t="s">
        <v>6337</v>
      </c>
      <c r="R2739" s="846"/>
      <c r="S2739" s="849">
        <v>0</v>
      </c>
      <c r="T2739" s="849">
        <v>0</v>
      </c>
      <c r="U2739" s="849">
        <v>0</v>
      </c>
      <c r="V2739" s="849">
        <v>0</v>
      </c>
      <c r="W2739" s="849">
        <v>0</v>
      </c>
      <c r="X2739" s="849">
        <v>0</v>
      </c>
      <c r="Y2739" s="849">
        <v>0</v>
      </c>
      <c r="Z2739" s="850"/>
    </row>
    <row r="2740" s="823" customFormat="1" ht="31.05" hidden="1" customHeight="1" outlineLevel="1" spans="1:26">
      <c r="A2740" s="846" t="s">
        <v>75</v>
      </c>
      <c r="B2740" s="846" t="s">
        <v>11176</v>
      </c>
      <c r="C2740" s="846" t="s">
        <v>11363</v>
      </c>
      <c r="D2740" s="846" t="s">
        <v>9070</v>
      </c>
      <c r="E2740" s="847" t="s">
        <v>9764</v>
      </c>
      <c r="F2740" s="848" t="s">
        <v>8187</v>
      </c>
      <c r="G2740" s="846" t="s">
        <v>9446</v>
      </c>
      <c r="H2740" s="846" t="s">
        <v>7650</v>
      </c>
      <c r="I2740" s="849">
        <v>0</v>
      </c>
      <c r="J2740" s="849">
        <v>266</v>
      </c>
      <c r="K2740" s="849">
        <v>3735.93985</v>
      </c>
      <c r="L2740" s="848" t="s">
        <v>10853</v>
      </c>
      <c r="M2740" s="849">
        <v>0</v>
      </c>
      <c r="N2740" s="849">
        <v>0</v>
      </c>
      <c r="O2740" s="849">
        <v>3180</v>
      </c>
      <c r="P2740" s="849">
        <v>0</v>
      </c>
      <c r="Q2740" s="846" t="s">
        <v>6337</v>
      </c>
      <c r="R2740" s="846"/>
      <c r="S2740" s="849">
        <v>0</v>
      </c>
      <c r="T2740" s="849">
        <v>0</v>
      </c>
      <c r="U2740" s="849">
        <v>0</v>
      </c>
      <c r="V2740" s="849">
        <v>0</v>
      </c>
      <c r="W2740" s="849">
        <v>0</v>
      </c>
      <c r="X2740" s="849">
        <v>0</v>
      </c>
      <c r="Y2740" s="849">
        <v>0</v>
      </c>
      <c r="Z2740" s="850"/>
    </row>
    <row r="2741" s="823" customFormat="1" ht="31.05" hidden="1" customHeight="1" outlineLevel="1" spans="1:26">
      <c r="A2741" s="846" t="s">
        <v>75</v>
      </c>
      <c r="B2741" s="846" t="s">
        <v>11176</v>
      </c>
      <c r="C2741" s="846" t="s">
        <v>11364</v>
      </c>
      <c r="D2741" s="846" t="s">
        <v>9091</v>
      </c>
      <c r="E2741" s="847" t="s">
        <v>9495</v>
      </c>
      <c r="F2741" s="848" t="s">
        <v>9564</v>
      </c>
      <c r="G2741" s="846" t="s">
        <v>9446</v>
      </c>
      <c r="H2741" s="846" t="s">
        <v>7650</v>
      </c>
      <c r="I2741" s="849">
        <v>0</v>
      </c>
      <c r="J2741" s="849">
        <v>185</v>
      </c>
      <c r="K2741" s="849">
        <v>3180</v>
      </c>
      <c r="L2741" s="848" t="s">
        <v>10953</v>
      </c>
      <c r="M2741" s="849">
        <v>0.41</v>
      </c>
      <c r="N2741" s="849">
        <v>0</v>
      </c>
      <c r="O2741" s="849">
        <v>3180</v>
      </c>
      <c r="P2741" s="849">
        <v>0</v>
      </c>
      <c r="Q2741" s="846" t="s">
        <v>6337</v>
      </c>
      <c r="R2741" s="846"/>
      <c r="S2741" s="849">
        <v>0</v>
      </c>
      <c r="T2741" s="849">
        <v>0</v>
      </c>
      <c r="U2741" s="849">
        <v>0</v>
      </c>
      <c r="V2741" s="849">
        <v>0</v>
      </c>
      <c r="W2741" s="849">
        <v>0</v>
      </c>
      <c r="X2741" s="849">
        <v>0</v>
      </c>
      <c r="Y2741" s="849">
        <v>0</v>
      </c>
      <c r="Z2741" s="850"/>
    </row>
    <row r="2742" s="823" customFormat="1" ht="31.05" hidden="1" customHeight="1" outlineLevel="1" spans="1:26">
      <c r="A2742" s="846" t="s">
        <v>75</v>
      </c>
      <c r="B2742" s="846" t="s">
        <v>11176</v>
      </c>
      <c r="C2742" s="846" t="s">
        <v>11365</v>
      </c>
      <c r="D2742" s="846" t="s">
        <v>9091</v>
      </c>
      <c r="E2742" s="847" t="s">
        <v>9495</v>
      </c>
      <c r="F2742" s="848" t="s">
        <v>9621</v>
      </c>
      <c r="G2742" s="846" t="s">
        <v>9446</v>
      </c>
      <c r="H2742" s="846" t="s">
        <v>7650</v>
      </c>
      <c r="I2742" s="849">
        <v>-284.13</v>
      </c>
      <c r="J2742" s="849">
        <v>186.5</v>
      </c>
      <c r="K2742" s="849">
        <v>3128.75</v>
      </c>
      <c r="L2742" s="848" t="s">
        <v>9806</v>
      </c>
      <c r="M2742" s="849">
        <v>-5.54</v>
      </c>
      <c r="N2742" s="849">
        <v>0</v>
      </c>
      <c r="O2742" s="849">
        <v>3180</v>
      </c>
      <c r="P2742" s="849">
        <v>-284.13</v>
      </c>
      <c r="Q2742" s="846" t="s">
        <v>6337</v>
      </c>
      <c r="R2742" s="846"/>
      <c r="S2742" s="849">
        <v>0</v>
      </c>
      <c r="T2742" s="849">
        <v>0</v>
      </c>
      <c r="U2742" s="849">
        <v>0</v>
      </c>
      <c r="V2742" s="849">
        <v>0</v>
      </c>
      <c r="W2742" s="849">
        <v>0</v>
      </c>
      <c r="X2742" s="849">
        <v>0</v>
      </c>
      <c r="Y2742" s="849">
        <v>0</v>
      </c>
      <c r="Z2742" s="850"/>
    </row>
    <row r="2743" s="823" customFormat="1" ht="31.05" hidden="1" customHeight="1" outlineLevel="1" spans="1:26">
      <c r="A2743" s="846" t="s">
        <v>75</v>
      </c>
      <c r="B2743" s="846" t="s">
        <v>11176</v>
      </c>
      <c r="C2743" s="846" t="s">
        <v>11366</v>
      </c>
      <c r="D2743" s="846" t="s">
        <v>9091</v>
      </c>
      <c r="E2743" s="847" t="s">
        <v>9495</v>
      </c>
      <c r="F2743" s="848" t="s">
        <v>9642</v>
      </c>
      <c r="G2743" s="846" t="s">
        <v>9446</v>
      </c>
      <c r="H2743" s="846" t="s">
        <v>7650</v>
      </c>
      <c r="I2743" s="849">
        <v>-3059.85</v>
      </c>
      <c r="J2743" s="849">
        <v>140</v>
      </c>
      <c r="K2743" s="849">
        <v>3130</v>
      </c>
      <c r="L2743" s="848" t="s">
        <v>9661</v>
      </c>
      <c r="M2743" s="849">
        <v>-61.2</v>
      </c>
      <c r="N2743" s="849">
        <v>0</v>
      </c>
      <c r="O2743" s="849">
        <v>3180</v>
      </c>
      <c r="P2743" s="849">
        <v>-3059.85</v>
      </c>
      <c r="Q2743" s="846" t="s">
        <v>6337</v>
      </c>
      <c r="R2743" s="846"/>
      <c r="S2743" s="849">
        <v>0</v>
      </c>
      <c r="T2743" s="849">
        <v>0</v>
      </c>
      <c r="U2743" s="849">
        <v>0</v>
      </c>
      <c r="V2743" s="849">
        <v>0</v>
      </c>
      <c r="W2743" s="849">
        <v>0</v>
      </c>
      <c r="X2743" s="849">
        <v>0</v>
      </c>
      <c r="Y2743" s="849">
        <v>0</v>
      </c>
      <c r="Z2743" s="850"/>
    </row>
    <row r="2744" s="823" customFormat="1" ht="31.05" hidden="1" customHeight="1" outlineLevel="1" spans="1:26">
      <c r="A2744" s="846" t="s">
        <v>75</v>
      </c>
      <c r="B2744" s="846" t="s">
        <v>11176</v>
      </c>
      <c r="C2744" s="846" t="s">
        <v>11367</v>
      </c>
      <c r="D2744" s="846" t="s">
        <v>9091</v>
      </c>
      <c r="E2744" s="847" t="s">
        <v>9495</v>
      </c>
      <c r="F2744" s="848" t="s">
        <v>9516</v>
      </c>
      <c r="G2744" s="846" t="s">
        <v>9446</v>
      </c>
      <c r="H2744" s="846" t="s">
        <v>7650</v>
      </c>
      <c r="I2744" s="849">
        <v>-2118.84</v>
      </c>
      <c r="J2744" s="849">
        <v>200</v>
      </c>
      <c r="K2744" s="849">
        <v>3210</v>
      </c>
      <c r="L2744" s="848" t="s">
        <v>10326</v>
      </c>
      <c r="M2744" s="849">
        <v>70.63</v>
      </c>
      <c r="N2744" s="849">
        <v>0</v>
      </c>
      <c r="O2744" s="849">
        <v>3180</v>
      </c>
      <c r="P2744" s="849">
        <v>-2118.84</v>
      </c>
      <c r="Q2744" s="846" t="s">
        <v>6337</v>
      </c>
      <c r="R2744" s="846"/>
      <c r="S2744" s="849">
        <v>0</v>
      </c>
      <c r="T2744" s="849">
        <v>0</v>
      </c>
      <c r="U2744" s="849">
        <v>0</v>
      </c>
      <c r="V2744" s="849">
        <v>0</v>
      </c>
      <c r="W2744" s="849">
        <v>0</v>
      </c>
      <c r="X2744" s="849">
        <v>0</v>
      </c>
      <c r="Y2744" s="849">
        <v>0</v>
      </c>
      <c r="Z2744" s="850"/>
    </row>
    <row r="2745" s="823" customFormat="1" ht="31.05" hidden="1" customHeight="1" outlineLevel="1" spans="1:26">
      <c r="A2745" s="846" t="s">
        <v>75</v>
      </c>
      <c r="B2745" s="846" t="s">
        <v>11176</v>
      </c>
      <c r="C2745" s="846" t="s">
        <v>11368</v>
      </c>
      <c r="D2745" s="846" t="s">
        <v>9091</v>
      </c>
      <c r="E2745" s="847" t="s">
        <v>9495</v>
      </c>
      <c r="F2745" s="848" t="s">
        <v>9642</v>
      </c>
      <c r="G2745" s="846" t="s">
        <v>9446</v>
      </c>
      <c r="H2745" s="846" t="s">
        <v>7650</v>
      </c>
      <c r="I2745" s="849">
        <v>-17.409059</v>
      </c>
      <c r="J2745" s="849">
        <v>200</v>
      </c>
      <c r="K2745" s="849">
        <v>3161.138614</v>
      </c>
      <c r="L2745" s="848" t="s">
        <v>10627</v>
      </c>
      <c r="M2745" s="849">
        <v>-0.92</v>
      </c>
      <c r="N2745" s="849">
        <v>0</v>
      </c>
      <c r="O2745" s="849">
        <v>3180</v>
      </c>
      <c r="P2745" s="849">
        <v>-17.409059</v>
      </c>
      <c r="Q2745" s="846" t="s">
        <v>6337</v>
      </c>
      <c r="R2745" s="846"/>
      <c r="S2745" s="849">
        <v>0</v>
      </c>
      <c r="T2745" s="849">
        <v>0</v>
      </c>
      <c r="U2745" s="849">
        <v>0</v>
      </c>
      <c r="V2745" s="849">
        <v>0</v>
      </c>
      <c r="W2745" s="849">
        <v>0</v>
      </c>
      <c r="X2745" s="849">
        <v>0</v>
      </c>
      <c r="Y2745" s="849">
        <v>0</v>
      </c>
      <c r="Z2745" s="850"/>
    </row>
    <row r="2746" s="823" customFormat="1" ht="31.05" hidden="1" customHeight="1" outlineLevel="1" spans="1:26">
      <c r="A2746" s="846" t="s">
        <v>75</v>
      </c>
      <c r="B2746" s="846" t="s">
        <v>11176</v>
      </c>
      <c r="C2746" s="846" t="s">
        <v>11369</v>
      </c>
      <c r="D2746" s="846" t="s">
        <v>9091</v>
      </c>
      <c r="E2746" s="847" t="s">
        <v>9495</v>
      </c>
      <c r="F2746" s="848" t="s">
        <v>9747</v>
      </c>
      <c r="G2746" s="846" t="s">
        <v>9446</v>
      </c>
      <c r="H2746" s="846" t="s">
        <v>7650</v>
      </c>
      <c r="I2746" s="849">
        <v>-32.5</v>
      </c>
      <c r="J2746" s="849">
        <v>1</v>
      </c>
      <c r="K2746" s="849">
        <v>3212.5</v>
      </c>
      <c r="L2746" s="848" t="s">
        <v>11317</v>
      </c>
      <c r="M2746" s="849">
        <v>1</v>
      </c>
      <c r="N2746" s="849">
        <v>0</v>
      </c>
      <c r="O2746" s="849">
        <v>3180</v>
      </c>
      <c r="P2746" s="849">
        <v>-32.5</v>
      </c>
      <c r="Q2746" s="846" t="s">
        <v>6337</v>
      </c>
      <c r="R2746" s="846"/>
      <c r="S2746" s="849">
        <v>0</v>
      </c>
      <c r="T2746" s="849">
        <v>0</v>
      </c>
      <c r="U2746" s="849">
        <v>0</v>
      </c>
      <c r="V2746" s="849">
        <v>0</v>
      </c>
      <c r="W2746" s="849">
        <v>0</v>
      </c>
      <c r="X2746" s="849">
        <v>0</v>
      </c>
      <c r="Y2746" s="849">
        <v>0</v>
      </c>
      <c r="Z2746" s="850"/>
    </row>
    <row r="2747" s="823" customFormat="1" ht="31.05" hidden="1" customHeight="1" outlineLevel="1" spans="1:26">
      <c r="A2747" s="846" t="s">
        <v>75</v>
      </c>
      <c r="B2747" s="846" t="s">
        <v>11176</v>
      </c>
      <c r="C2747" s="846" t="s">
        <v>11370</v>
      </c>
      <c r="D2747" s="846" t="s">
        <v>9101</v>
      </c>
      <c r="E2747" s="847" t="s">
        <v>9445</v>
      </c>
      <c r="F2747" s="848" t="s">
        <v>10030</v>
      </c>
      <c r="G2747" s="846" t="s">
        <v>9446</v>
      </c>
      <c r="H2747" s="846" t="s">
        <v>7650</v>
      </c>
      <c r="I2747" s="849">
        <v>0</v>
      </c>
      <c r="J2747" s="849">
        <v>1</v>
      </c>
      <c r="K2747" s="849">
        <v>80000</v>
      </c>
      <c r="L2747" s="848" t="s">
        <v>11371</v>
      </c>
      <c r="M2747" s="849">
        <v>0</v>
      </c>
      <c r="N2747" s="849">
        <v>0</v>
      </c>
      <c r="O2747" s="849">
        <v>3180</v>
      </c>
      <c r="P2747" s="849">
        <v>0</v>
      </c>
      <c r="Q2747" s="846" t="s">
        <v>6337</v>
      </c>
      <c r="R2747" s="846"/>
      <c r="S2747" s="849">
        <v>0</v>
      </c>
      <c r="T2747" s="849">
        <v>0</v>
      </c>
      <c r="U2747" s="849">
        <v>0</v>
      </c>
      <c r="V2747" s="849">
        <v>0</v>
      </c>
      <c r="W2747" s="849">
        <v>0</v>
      </c>
      <c r="X2747" s="849">
        <v>0</v>
      </c>
      <c r="Y2747" s="849">
        <v>0</v>
      </c>
      <c r="Z2747" s="850"/>
    </row>
    <row r="2748" s="823" customFormat="1" ht="31.05" hidden="1" customHeight="1" outlineLevel="1" spans="1:26">
      <c r="A2748" s="846" t="s">
        <v>75</v>
      </c>
      <c r="B2748" s="846" t="s">
        <v>11176</v>
      </c>
      <c r="C2748" s="846" t="s">
        <v>11372</v>
      </c>
      <c r="D2748" s="846" t="s">
        <v>9102</v>
      </c>
      <c r="E2748" s="847" t="s">
        <v>9495</v>
      </c>
      <c r="F2748" s="848" t="s">
        <v>9728</v>
      </c>
      <c r="G2748" s="846" t="s">
        <v>9446</v>
      </c>
      <c r="H2748" s="846" t="s">
        <v>7650</v>
      </c>
      <c r="I2748" s="849">
        <v>30</v>
      </c>
      <c r="J2748" s="849">
        <v>1</v>
      </c>
      <c r="K2748" s="849">
        <v>3150</v>
      </c>
      <c r="L2748" s="848" t="s">
        <v>11373</v>
      </c>
      <c r="M2748" s="849">
        <v>1</v>
      </c>
      <c r="N2748" s="849">
        <v>0</v>
      </c>
      <c r="O2748" s="849">
        <v>3180</v>
      </c>
      <c r="P2748" s="849">
        <v>30</v>
      </c>
      <c r="Q2748" s="846" t="s">
        <v>6337</v>
      </c>
      <c r="R2748" s="846"/>
      <c r="S2748" s="849">
        <v>0</v>
      </c>
      <c r="T2748" s="849">
        <v>0</v>
      </c>
      <c r="U2748" s="849">
        <v>0</v>
      </c>
      <c r="V2748" s="849">
        <v>0</v>
      </c>
      <c r="W2748" s="849">
        <v>0</v>
      </c>
      <c r="X2748" s="849">
        <v>0</v>
      </c>
      <c r="Y2748" s="849">
        <v>0</v>
      </c>
      <c r="Z2748" s="850"/>
    </row>
    <row r="2749" s="823" customFormat="1" ht="31.05" hidden="1" customHeight="1" outlineLevel="1" spans="1:26">
      <c r="A2749" s="846" t="s">
        <v>75</v>
      </c>
      <c r="B2749" s="846" t="s">
        <v>11176</v>
      </c>
      <c r="C2749" s="846" t="s">
        <v>11374</v>
      </c>
      <c r="D2749" s="846" t="s">
        <v>9092</v>
      </c>
      <c r="E2749" s="847" t="s">
        <v>9445</v>
      </c>
      <c r="F2749" s="848" t="s">
        <v>11261</v>
      </c>
      <c r="G2749" s="846" t="s">
        <v>9446</v>
      </c>
      <c r="H2749" s="846" t="s">
        <v>7650</v>
      </c>
      <c r="I2749" s="849">
        <v>0</v>
      </c>
      <c r="J2749" s="849">
        <v>1</v>
      </c>
      <c r="K2749" s="849">
        <v>100000</v>
      </c>
      <c r="L2749" s="848" t="s">
        <v>9616</v>
      </c>
      <c r="M2749" s="849">
        <v>0</v>
      </c>
      <c r="N2749" s="849">
        <v>0</v>
      </c>
      <c r="O2749" s="849">
        <v>4800</v>
      </c>
      <c r="P2749" s="849">
        <v>0</v>
      </c>
      <c r="Q2749" s="846" t="s">
        <v>6337</v>
      </c>
      <c r="R2749" s="846"/>
      <c r="S2749" s="849">
        <v>0</v>
      </c>
      <c r="T2749" s="849">
        <v>0</v>
      </c>
      <c r="U2749" s="849">
        <v>0</v>
      </c>
      <c r="V2749" s="849">
        <v>0</v>
      </c>
      <c r="W2749" s="849">
        <v>0</v>
      </c>
      <c r="X2749" s="849">
        <v>0</v>
      </c>
      <c r="Y2749" s="849">
        <v>0</v>
      </c>
      <c r="Z2749" s="850"/>
    </row>
    <row r="2750" s="823" customFormat="1" ht="31.05" hidden="1" customHeight="1" outlineLevel="1" spans="1:26">
      <c r="A2750" s="846" t="s">
        <v>75</v>
      </c>
      <c r="B2750" s="846" t="s">
        <v>11176</v>
      </c>
      <c r="C2750" s="846" t="s">
        <v>11375</v>
      </c>
      <c r="D2750" s="846" t="s">
        <v>9092</v>
      </c>
      <c r="E2750" s="847" t="s">
        <v>9445</v>
      </c>
      <c r="F2750" s="848" t="s">
        <v>9981</v>
      </c>
      <c r="G2750" s="846" t="s">
        <v>9446</v>
      </c>
      <c r="H2750" s="846" t="s">
        <v>7650</v>
      </c>
      <c r="I2750" s="849">
        <v>146812.233982</v>
      </c>
      <c r="J2750" s="849">
        <v>223</v>
      </c>
      <c r="K2750" s="849">
        <v>3838.539823</v>
      </c>
      <c r="L2750" s="848" t="s">
        <v>9835</v>
      </c>
      <c r="M2750" s="849">
        <v>0</v>
      </c>
      <c r="N2750" s="849">
        <v>222.936</v>
      </c>
      <c r="O2750" s="849">
        <v>3180</v>
      </c>
      <c r="P2750" s="849">
        <v>146812.233982</v>
      </c>
      <c r="Q2750" s="846" t="s">
        <v>6337</v>
      </c>
      <c r="R2750" s="846"/>
      <c r="S2750" s="849">
        <v>0</v>
      </c>
      <c r="T2750" s="849">
        <v>0</v>
      </c>
      <c r="U2750" s="849">
        <v>0</v>
      </c>
      <c r="V2750" s="849">
        <v>0</v>
      </c>
      <c r="W2750" s="849">
        <v>0</v>
      </c>
      <c r="X2750" s="849">
        <v>0</v>
      </c>
      <c r="Y2750" s="849">
        <v>0</v>
      </c>
      <c r="Z2750" s="850"/>
    </row>
    <row r="2751" s="823" customFormat="1" ht="25.35" customHeight="1" collapsed="1" spans="1:26">
      <c r="A2751" s="829" t="s">
        <v>2539</v>
      </c>
      <c r="B2751" s="829"/>
      <c r="C2751" s="829"/>
      <c r="D2751" s="829"/>
      <c r="E2751" s="829"/>
      <c r="F2751" s="829"/>
      <c r="G2751" s="829"/>
      <c r="H2751" s="829"/>
      <c r="I2751" s="838">
        <v>84687672.49</v>
      </c>
      <c r="J2751" s="839">
        <v>6776941.44</v>
      </c>
      <c r="K2751" s="840"/>
      <c r="L2751" s="840"/>
      <c r="M2751" s="839">
        <v>3959605.46</v>
      </c>
      <c r="N2751" s="839">
        <v>16321.11</v>
      </c>
      <c r="O2751" s="840"/>
      <c r="P2751" s="839">
        <v>89940386.4</v>
      </c>
      <c r="Q2751" s="840"/>
      <c r="R2751" s="844"/>
      <c r="S2751" s="844"/>
      <c r="T2751" s="844"/>
      <c r="U2751" s="844"/>
      <c r="V2751" s="844"/>
      <c r="W2751" s="845"/>
      <c r="X2751" s="845"/>
      <c r="Y2751" s="845"/>
      <c r="Z2751" s="845"/>
    </row>
    <row r="2752" s="823" customFormat="1" ht="31.05" hidden="1" customHeight="1" outlineLevel="1" spans="1:26">
      <c r="A2752" s="846" t="s">
        <v>2539</v>
      </c>
      <c r="B2752" s="846" t="s">
        <v>4656</v>
      </c>
      <c r="C2752" s="846" t="s">
        <v>11376</v>
      </c>
      <c r="D2752" s="846" t="s">
        <v>9256</v>
      </c>
      <c r="E2752" s="847" t="s">
        <v>9495</v>
      </c>
      <c r="F2752" s="848" t="s">
        <v>9559</v>
      </c>
      <c r="G2752" s="846" t="s">
        <v>9446</v>
      </c>
      <c r="H2752" s="846" t="s">
        <v>6361</v>
      </c>
      <c r="I2752" s="849">
        <v>198375.2</v>
      </c>
      <c r="J2752" s="849">
        <v>1000</v>
      </c>
      <c r="K2752" s="849">
        <v>6140</v>
      </c>
      <c r="L2752" s="848" t="s">
        <v>8074</v>
      </c>
      <c r="M2752" s="849">
        <v>261.02</v>
      </c>
      <c r="N2752" s="849">
        <v>0</v>
      </c>
      <c r="O2752" s="849">
        <v>6900</v>
      </c>
      <c r="P2752" s="849">
        <v>198375.2</v>
      </c>
      <c r="Q2752" s="846" t="s">
        <v>6337</v>
      </c>
      <c r="R2752" s="846"/>
      <c r="S2752" s="849"/>
      <c r="T2752" s="849"/>
      <c r="U2752" s="849"/>
      <c r="V2752" s="849"/>
      <c r="W2752" s="849">
        <v>198375.2</v>
      </c>
      <c r="X2752" s="849">
        <v>0.4</v>
      </c>
      <c r="Y2752" s="849">
        <v>198375.6</v>
      </c>
      <c r="Z2752" s="850">
        <v>0.1238</v>
      </c>
    </row>
    <row r="2753" s="823" customFormat="1" ht="31.05" hidden="1" customHeight="1" outlineLevel="1" spans="1:26">
      <c r="A2753" s="846" t="s">
        <v>2539</v>
      </c>
      <c r="B2753" s="846" t="s">
        <v>4656</v>
      </c>
      <c r="C2753" s="846" t="s">
        <v>11377</v>
      </c>
      <c r="D2753" s="846" t="s">
        <v>9256</v>
      </c>
      <c r="E2753" s="847" t="s">
        <v>9495</v>
      </c>
      <c r="F2753" s="848" t="s">
        <v>8066</v>
      </c>
      <c r="G2753" s="846" t="s">
        <v>9446</v>
      </c>
      <c r="H2753" s="846" t="s">
        <v>6361</v>
      </c>
      <c r="I2753" s="849">
        <v>93381.6</v>
      </c>
      <c r="J2753" s="849">
        <v>1000</v>
      </c>
      <c r="K2753" s="849">
        <v>6490</v>
      </c>
      <c r="L2753" s="848" t="s">
        <v>8004</v>
      </c>
      <c r="M2753" s="849">
        <v>227.76</v>
      </c>
      <c r="N2753" s="849">
        <v>0</v>
      </c>
      <c r="O2753" s="849">
        <v>6900</v>
      </c>
      <c r="P2753" s="849">
        <v>93381.6</v>
      </c>
      <c r="Q2753" s="846" t="s">
        <v>6337</v>
      </c>
      <c r="R2753" s="846"/>
      <c r="S2753" s="849"/>
      <c r="T2753" s="849"/>
      <c r="U2753" s="849"/>
      <c r="V2753" s="849"/>
      <c r="W2753" s="849">
        <v>93381.6</v>
      </c>
      <c r="X2753" s="849">
        <v>0</v>
      </c>
      <c r="Y2753" s="849">
        <v>93381.6</v>
      </c>
      <c r="Z2753" s="850">
        <v>0.0632</v>
      </c>
    </row>
    <row r="2754" s="823" customFormat="1" ht="31.05" hidden="1" customHeight="1" outlineLevel="1" spans="1:26">
      <c r="A2754" s="846" t="s">
        <v>2539</v>
      </c>
      <c r="B2754" s="846" t="s">
        <v>4656</v>
      </c>
      <c r="C2754" s="846" t="s">
        <v>11378</v>
      </c>
      <c r="D2754" s="846" t="s">
        <v>9256</v>
      </c>
      <c r="E2754" s="847" t="s">
        <v>9495</v>
      </c>
      <c r="F2754" s="848" t="s">
        <v>8066</v>
      </c>
      <c r="G2754" s="846" t="s">
        <v>9446</v>
      </c>
      <c r="H2754" s="846" t="s">
        <v>6361</v>
      </c>
      <c r="I2754" s="849">
        <v>109957</v>
      </c>
      <c r="J2754" s="849">
        <v>2000</v>
      </c>
      <c r="K2754" s="849">
        <v>6590</v>
      </c>
      <c r="L2754" s="848" t="s">
        <v>8004</v>
      </c>
      <c r="M2754" s="849">
        <v>354.7</v>
      </c>
      <c r="N2754" s="849">
        <v>0</v>
      </c>
      <c r="O2754" s="849">
        <v>6900</v>
      </c>
      <c r="P2754" s="849">
        <v>109957</v>
      </c>
      <c r="Q2754" s="846" t="s">
        <v>6337</v>
      </c>
      <c r="R2754" s="846"/>
      <c r="S2754" s="849"/>
      <c r="T2754" s="849"/>
      <c r="U2754" s="849"/>
      <c r="V2754" s="849"/>
      <c r="W2754" s="849">
        <v>109957</v>
      </c>
      <c r="X2754" s="849">
        <v>127681.4</v>
      </c>
      <c r="Y2754" s="849">
        <v>237638.4</v>
      </c>
      <c r="Z2754" s="850">
        <v>0.1017</v>
      </c>
    </row>
    <row r="2755" s="823" customFormat="1" ht="31.05" hidden="1" customHeight="1" outlineLevel="1" spans="1:26">
      <c r="A2755" s="846" t="s">
        <v>2539</v>
      </c>
      <c r="B2755" s="846" t="s">
        <v>4656</v>
      </c>
      <c r="C2755" s="846" t="s">
        <v>11379</v>
      </c>
      <c r="D2755" s="846" t="s">
        <v>9256</v>
      </c>
      <c r="E2755" s="847" t="s">
        <v>9495</v>
      </c>
      <c r="F2755" s="848" t="s">
        <v>9543</v>
      </c>
      <c r="G2755" s="846" t="s">
        <v>9446</v>
      </c>
      <c r="H2755" s="846" t="s">
        <v>6361</v>
      </c>
      <c r="I2755" s="849">
        <v>69134</v>
      </c>
      <c r="J2755" s="849">
        <v>1500</v>
      </c>
      <c r="K2755" s="849">
        <v>6640</v>
      </c>
      <c r="L2755" s="848" t="s">
        <v>9737</v>
      </c>
      <c r="M2755" s="849">
        <v>265.9</v>
      </c>
      <c r="N2755" s="849">
        <v>0</v>
      </c>
      <c r="O2755" s="849">
        <v>6900</v>
      </c>
      <c r="P2755" s="849">
        <v>69134</v>
      </c>
      <c r="Q2755" s="846" t="s">
        <v>6337</v>
      </c>
      <c r="R2755" s="846"/>
      <c r="S2755" s="849"/>
      <c r="T2755" s="849"/>
      <c r="U2755" s="849"/>
      <c r="V2755" s="849"/>
      <c r="W2755" s="849">
        <v>69134</v>
      </c>
      <c r="X2755" s="849">
        <v>0</v>
      </c>
      <c r="Y2755" s="849">
        <v>69134</v>
      </c>
      <c r="Z2755" s="850">
        <v>0.0392</v>
      </c>
    </row>
    <row r="2756" s="823" customFormat="1" ht="31.05" hidden="1" customHeight="1" outlineLevel="1" spans="1:26">
      <c r="A2756" s="846" t="s">
        <v>2539</v>
      </c>
      <c r="B2756" s="846" t="s">
        <v>10352</v>
      </c>
      <c r="C2756" s="846" t="s">
        <v>11380</v>
      </c>
      <c r="D2756" s="846" t="s">
        <v>9266</v>
      </c>
      <c r="E2756" s="847" t="s">
        <v>9495</v>
      </c>
      <c r="F2756" s="848" t="s">
        <v>9494</v>
      </c>
      <c r="G2756" s="846" t="s">
        <v>9446</v>
      </c>
      <c r="H2756" s="846" t="s">
        <v>6361</v>
      </c>
      <c r="I2756" s="849">
        <v>289845.64</v>
      </c>
      <c r="J2756" s="849">
        <v>5000</v>
      </c>
      <c r="K2756" s="849">
        <v>6305</v>
      </c>
      <c r="L2756" s="848" t="s">
        <v>9792</v>
      </c>
      <c r="M2756" s="849">
        <v>686.84</v>
      </c>
      <c r="N2756" s="849">
        <v>0</v>
      </c>
      <c r="O2756" s="849">
        <v>6727</v>
      </c>
      <c r="P2756" s="849">
        <v>289845.64</v>
      </c>
      <c r="Q2756" s="846" t="s">
        <v>6337</v>
      </c>
      <c r="R2756" s="846"/>
      <c r="S2756" s="849"/>
      <c r="T2756" s="849"/>
      <c r="U2756" s="849"/>
      <c r="V2756" s="849"/>
      <c r="W2756" s="849">
        <v>289845.64</v>
      </c>
      <c r="X2756" s="849">
        <v>4330513.58</v>
      </c>
      <c r="Y2756" s="849">
        <v>4620359.22</v>
      </c>
      <c r="Z2756" s="850">
        <v>1.0669</v>
      </c>
    </row>
    <row r="2757" s="823" customFormat="1" ht="31.05" hidden="1" customHeight="1" outlineLevel="1" spans="1:26">
      <c r="A2757" s="846" t="s">
        <v>2539</v>
      </c>
      <c r="B2757" s="846" t="s">
        <v>10349</v>
      </c>
      <c r="C2757" s="846" t="s">
        <v>11381</v>
      </c>
      <c r="D2757" s="846" t="s">
        <v>9267</v>
      </c>
      <c r="E2757" s="847" t="s">
        <v>9495</v>
      </c>
      <c r="F2757" s="848" t="s">
        <v>9499</v>
      </c>
      <c r="G2757" s="846" t="s">
        <v>9446</v>
      </c>
      <c r="H2757" s="846" t="s">
        <v>6361</v>
      </c>
      <c r="I2757" s="849">
        <v>102550.53</v>
      </c>
      <c r="J2757" s="849">
        <v>4900</v>
      </c>
      <c r="K2757" s="849">
        <v>7791.67</v>
      </c>
      <c r="L2757" s="848" t="s">
        <v>9532</v>
      </c>
      <c r="M2757" s="849">
        <v>1071.48</v>
      </c>
      <c r="N2757" s="849">
        <v>0</v>
      </c>
      <c r="O2757" s="849">
        <v>7334.23</v>
      </c>
      <c r="P2757" s="849">
        <v>102550.53</v>
      </c>
      <c r="Q2757" s="846" t="s">
        <v>6337</v>
      </c>
      <c r="R2757" s="846"/>
      <c r="S2757" s="849"/>
      <c r="T2757" s="849"/>
      <c r="U2757" s="849"/>
      <c r="V2757" s="849"/>
      <c r="W2757" s="849">
        <v>102550.53</v>
      </c>
      <c r="X2757" s="849">
        <v>-21874120.11</v>
      </c>
      <c r="Y2757" s="849">
        <v>-21771569.58</v>
      </c>
      <c r="Z2757" s="850">
        <v>-2.5983</v>
      </c>
    </row>
    <row r="2758" s="823" customFormat="1" ht="31.05" hidden="1" customHeight="1" outlineLevel="1" spans="1:26">
      <c r="A2758" s="846" t="s">
        <v>2539</v>
      </c>
      <c r="B2758" s="846" t="s">
        <v>10349</v>
      </c>
      <c r="C2758" s="846" t="s">
        <v>11382</v>
      </c>
      <c r="D2758" s="846" t="s">
        <v>9267</v>
      </c>
      <c r="E2758" s="847" t="s">
        <v>9495</v>
      </c>
      <c r="F2758" s="848" t="s">
        <v>9532</v>
      </c>
      <c r="G2758" s="846" t="s">
        <v>9446</v>
      </c>
      <c r="H2758" s="846" t="s">
        <v>6361</v>
      </c>
      <c r="I2758" s="849">
        <v>1253919.69</v>
      </c>
      <c r="J2758" s="849">
        <v>6550</v>
      </c>
      <c r="K2758" s="849">
        <v>7541.04</v>
      </c>
      <c r="L2758" s="848" t="s">
        <v>9681</v>
      </c>
      <c r="M2758" s="849">
        <v>5495.14</v>
      </c>
      <c r="N2758" s="849">
        <v>0</v>
      </c>
      <c r="O2758" s="849">
        <v>7762.41</v>
      </c>
      <c r="P2758" s="849">
        <v>1253919.69</v>
      </c>
      <c r="Q2758" s="846" t="s">
        <v>6337</v>
      </c>
      <c r="R2758" s="846"/>
      <c r="S2758" s="849"/>
      <c r="T2758" s="849"/>
      <c r="U2758" s="849"/>
      <c r="V2758" s="849"/>
      <c r="W2758" s="849">
        <v>1253919.69</v>
      </c>
      <c r="X2758" s="849">
        <v>-7958886.4</v>
      </c>
      <c r="Y2758" s="849">
        <v>-6704966.71</v>
      </c>
      <c r="Z2758" s="850">
        <v>-0.1618</v>
      </c>
    </row>
    <row r="2759" s="823" customFormat="1" ht="31.05" hidden="1" customHeight="1" outlineLevel="1" spans="1:26">
      <c r="A2759" s="846" t="s">
        <v>2539</v>
      </c>
      <c r="B2759" s="846" t="s">
        <v>11383</v>
      </c>
      <c r="C2759" s="846" t="s">
        <v>11384</v>
      </c>
      <c r="D2759" s="846" t="s">
        <v>9236</v>
      </c>
      <c r="E2759" s="847" t="s">
        <v>9495</v>
      </c>
      <c r="F2759" s="848" t="s">
        <v>9516</v>
      </c>
      <c r="G2759" s="846" t="s">
        <v>11385</v>
      </c>
      <c r="H2759" s="846" t="s">
        <v>6389</v>
      </c>
      <c r="I2759" s="849">
        <v>-1530267</v>
      </c>
      <c r="J2759" s="849">
        <v>4655650</v>
      </c>
      <c r="K2759" s="849">
        <v>10.09</v>
      </c>
      <c r="L2759" s="848" t="s">
        <v>8079</v>
      </c>
      <c r="M2759" s="849">
        <v>2107850</v>
      </c>
      <c r="N2759" s="849">
        <v>0</v>
      </c>
      <c r="O2759" s="849">
        <v>9.37</v>
      </c>
      <c r="P2759" s="849">
        <v>-1530267</v>
      </c>
      <c r="Q2759" s="846" t="s">
        <v>6337</v>
      </c>
      <c r="R2759" s="846"/>
      <c r="S2759" s="849"/>
      <c r="T2759" s="849"/>
      <c r="U2759" s="849"/>
      <c r="V2759" s="849"/>
      <c r="W2759" s="849">
        <v>-1530267</v>
      </c>
      <c r="X2759" s="849">
        <v>-1381700.95</v>
      </c>
      <c r="Y2759" s="849">
        <v>-2911967.95</v>
      </c>
      <c r="Z2759" s="850">
        <v>-0.137</v>
      </c>
    </row>
    <row r="2760" s="823" customFormat="1" ht="31.05" hidden="1" customHeight="1" outlineLevel="1" spans="1:26">
      <c r="A2760" s="846" t="s">
        <v>2539</v>
      </c>
      <c r="B2760" s="846" t="s">
        <v>10359</v>
      </c>
      <c r="C2760" s="846" t="s">
        <v>11386</v>
      </c>
      <c r="D2760" s="846" t="s">
        <v>9237</v>
      </c>
      <c r="E2760" s="847" t="s">
        <v>9495</v>
      </c>
      <c r="F2760" s="848" t="s">
        <v>9624</v>
      </c>
      <c r="G2760" s="846" t="s">
        <v>9446</v>
      </c>
      <c r="H2760" s="846" t="s">
        <v>7650</v>
      </c>
      <c r="I2760" s="849">
        <v>531900</v>
      </c>
      <c r="J2760" s="849">
        <v>2462.5</v>
      </c>
      <c r="K2760" s="849">
        <v>6074</v>
      </c>
      <c r="L2760" s="848" t="s">
        <v>9676</v>
      </c>
      <c r="M2760" s="849">
        <v>2462.5</v>
      </c>
      <c r="N2760" s="849">
        <v>0</v>
      </c>
      <c r="O2760" s="849">
        <v>6290</v>
      </c>
      <c r="P2760" s="849">
        <v>531900</v>
      </c>
      <c r="Q2760" s="846" t="s">
        <v>6337</v>
      </c>
      <c r="R2760" s="846"/>
      <c r="S2760" s="849"/>
      <c r="T2760" s="849"/>
      <c r="U2760" s="849"/>
      <c r="V2760" s="849"/>
      <c r="W2760" s="849">
        <v>531900</v>
      </c>
      <c r="X2760" s="849">
        <v>0</v>
      </c>
      <c r="Y2760" s="849">
        <v>531900</v>
      </c>
      <c r="Z2760" s="850">
        <v>0.0356</v>
      </c>
    </row>
    <row r="2761" s="823" customFormat="1" ht="31.05" hidden="1" customHeight="1" outlineLevel="1" spans="1:26">
      <c r="A2761" s="846" t="s">
        <v>2539</v>
      </c>
      <c r="B2761" s="846" t="s">
        <v>10356</v>
      </c>
      <c r="C2761" s="846" t="s">
        <v>11387</v>
      </c>
      <c r="D2761" s="846" t="s">
        <v>9278</v>
      </c>
      <c r="E2761" s="847" t="s">
        <v>9495</v>
      </c>
      <c r="F2761" s="848" t="s">
        <v>9534</v>
      </c>
      <c r="G2761" s="846" t="s">
        <v>9446</v>
      </c>
      <c r="H2761" s="846" t="s">
        <v>7650</v>
      </c>
      <c r="I2761" s="849">
        <v>-250000</v>
      </c>
      <c r="J2761" s="849">
        <v>500</v>
      </c>
      <c r="K2761" s="849">
        <v>5600</v>
      </c>
      <c r="L2761" s="848" t="s">
        <v>9532</v>
      </c>
      <c r="M2761" s="849">
        <v>500</v>
      </c>
      <c r="N2761" s="849">
        <v>0</v>
      </c>
      <c r="O2761" s="849">
        <v>5100</v>
      </c>
      <c r="P2761" s="849">
        <v>-250000</v>
      </c>
      <c r="Q2761" s="846" t="s">
        <v>6337</v>
      </c>
      <c r="R2761" s="846"/>
      <c r="S2761" s="849"/>
      <c r="T2761" s="849"/>
      <c r="U2761" s="849"/>
      <c r="V2761" s="849"/>
      <c r="W2761" s="849">
        <v>-250000</v>
      </c>
      <c r="X2761" s="849">
        <v>2800000</v>
      </c>
      <c r="Y2761" s="849">
        <v>2550000</v>
      </c>
      <c r="Z2761" s="850">
        <v>0.9107</v>
      </c>
    </row>
    <row r="2762" s="823" customFormat="1" ht="31.05" hidden="1" customHeight="1" outlineLevel="1" spans="1:26">
      <c r="A2762" s="846" t="s">
        <v>2539</v>
      </c>
      <c r="B2762" s="846" t="s">
        <v>10356</v>
      </c>
      <c r="C2762" s="846" t="s">
        <v>11388</v>
      </c>
      <c r="D2762" s="846" t="s">
        <v>9280</v>
      </c>
      <c r="E2762" s="847" t="s">
        <v>9495</v>
      </c>
      <c r="F2762" s="848" t="s">
        <v>9534</v>
      </c>
      <c r="G2762" s="846" t="s">
        <v>9446</v>
      </c>
      <c r="H2762" s="846" t="s">
        <v>7650</v>
      </c>
      <c r="I2762" s="849">
        <v>-320000</v>
      </c>
      <c r="J2762" s="849">
        <v>800</v>
      </c>
      <c r="K2762" s="849">
        <v>5500</v>
      </c>
      <c r="L2762" s="848" t="s">
        <v>9532</v>
      </c>
      <c r="M2762" s="849">
        <v>800</v>
      </c>
      <c r="N2762" s="849">
        <v>0</v>
      </c>
      <c r="O2762" s="849">
        <v>5100</v>
      </c>
      <c r="P2762" s="849">
        <v>-320000</v>
      </c>
      <c r="Q2762" s="846" t="s">
        <v>6337</v>
      </c>
      <c r="R2762" s="846"/>
      <c r="S2762" s="849"/>
      <c r="T2762" s="849"/>
      <c r="U2762" s="849"/>
      <c r="V2762" s="849"/>
      <c r="W2762" s="849">
        <v>-320000</v>
      </c>
      <c r="X2762" s="849">
        <v>4400000</v>
      </c>
      <c r="Y2762" s="849">
        <v>4080000</v>
      </c>
      <c r="Z2762" s="850">
        <v>0.9273</v>
      </c>
    </row>
    <row r="2763" s="823" customFormat="1" ht="31.05" hidden="1" customHeight="1" outlineLevel="1" spans="1:26">
      <c r="A2763" s="846" t="s">
        <v>2539</v>
      </c>
      <c r="B2763" s="846" t="s">
        <v>10352</v>
      </c>
      <c r="C2763" s="846" t="s">
        <v>11389</v>
      </c>
      <c r="D2763" s="846" t="s">
        <v>9239</v>
      </c>
      <c r="E2763" s="847" t="s">
        <v>9495</v>
      </c>
      <c r="F2763" s="848" t="s">
        <v>8189</v>
      </c>
      <c r="G2763" s="846" t="s">
        <v>9446</v>
      </c>
      <c r="H2763" s="846" t="s">
        <v>7650</v>
      </c>
      <c r="I2763" s="849">
        <v>-426667.5</v>
      </c>
      <c r="J2763" s="849">
        <v>6800</v>
      </c>
      <c r="K2763" s="849">
        <v>6969.5</v>
      </c>
      <c r="L2763" s="848" t="s">
        <v>9560</v>
      </c>
      <c r="M2763" s="849">
        <v>1323</v>
      </c>
      <c r="N2763" s="849">
        <v>0</v>
      </c>
      <c r="O2763" s="849">
        <v>6647</v>
      </c>
      <c r="P2763" s="849">
        <v>-426667.5</v>
      </c>
      <c r="Q2763" s="846" t="s">
        <v>6337</v>
      </c>
      <c r="R2763" s="846"/>
      <c r="S2763" s="849"/>
      <c r="T2763" s="849"/>
      <c r="U2763" s="849"/>
      <c r="V2763" s="849"/>
      <c r="W2763" s="849">
        <v>-426667.5</v>
      </c>
      <c r="X2763" s="849">
        <v>7108890</v>
      </c>
      <c r="Y2763" s="849">
        <v>6682222.5</v>
      </c>
      <c r="Z2763" s="850">
        <v>0.7247</v>
      </c>
    </row>
    <row r="2764" s="823" customFormat="1" ht="31.05" hidden="1" customHeight="1" outlineLevel="1" spans="1:26">
      <c r="A2764" s="846" t="s">
        <v>2539</v>
      </c>
      <c r="B2764" s="846" t="s">
        <v>10361</v>
      </c>
      <c r="C2764" s="846" t="s">
        <v>11390</v>
      </c>
      <c r="D2764" s="846" t="s">
        <v>9289</v>
      </c>
      <c r="E2764" s="847" t="s">
        <v>9495</v>
      </c>
      <c r="F2764" s="848" t="s">
        <v>8187</v>
      </c>
      <c r="G2764" s="846" t="s">
        <v>9446</v>
      </c>
      <c r="H2764" s="846" t="s">
        <v>7650</v>
      </c>
      <c r="I2764" s="849">
        <v>3027500</v>
      </c>
      <c r="J2764" s="849">
        <v>7000</v>
      </c>
      <c r="K2764" s="849">
        <v>7555.5</v>
      </c>
      <c r="L2764" s="848" t="s">
        <v>9745</v>
      </c>
      <c r="M2764" s="849">
        <v>7000</v>
      </c>
      <c r="N2764" s="849">
        <v>0</v>
      </c>
      <c r="O2764" s="849">
        <v>7988</v>
      </c>
      <c r="P2764" s="849">
        <v>3027500</v>
      </c>
      <c r="Q2764" s="846" t="s">
        <v>6337</v>
      </c>
      <c r="R2764" s="846"/>
      <c r="S2764" s="849"/>
      <c r="T2764" s="849"/>
      <c r="U2764" s="849"/>
      <c r="V2764" s="849"/>
      <c r="W2764" s="849">
        <v>3027500</v>
      </c>
      <c r="X2764" s="849">
        <v>5288850</v>
      </c>
      <c r="Y2764" s="849">
        <v>6993350</v>
      </c>
      <c r="Z2764" s="850">
        <v>0.1322</v>
      </c>
    </row>
    <row r="2765" s="823" customFormat="1" ht="31.05" hidden="1" customHeight="1" outlineLevel="1" spans="1:26">
      <c r="A2765" s="846" t="s">
        <v>2539</v>
      </c>
      <c r="B2765" s="846" t="s">
        <v>8545</v>
      </c>
      <c r="C2765" s="846" t="s">
        <v>11391</v>
      </c>
      <c r="D2765" s="846" t="s">
        <v>8413</v>
      </c>
      <c r="E2765" s="847" t="s">
        <v>9495</v>
      </c>
      <c r="F2765" s="848" t="s">
        <v>9621</v>
      </c>
      <c r="G2765" s="846" t="s">
        <v>9446</v>
      </c>
      <c r="H2765" s="846" t="s">
        <v>7650</v>
      </c>
      <c r="I2765" s="849">
        <v>440000</v>
      </c>
      <c r="J2765" s="849">
        <v>1000</v>
      </c>
      <c r="K2765" s="849">
        <v>7110</v>
      </c>
      <c r="L2765" s="848" t="s">
        <v>9709</v>
      </c>
      <c r="M2765" s="849">
        <v>500</v>
      </c>
      <c r="N2765" s="849">
        <v>0</v>
      </c>
      <c r="O2765" s="849">
        <v>7990</v>
      </c>
      <c r="P2765" s="849">
        <v>440000</v>
      </c>
      <c r="Q2765" s="846" t="s">
        <v>6337</v>
      </c>
      <c r="R2765" s="846"/>
      <c r="S2765" s="849"/>
      <c r="T2765" s="849"/>
      <c r="U2765" s="849"/>
      <c r="V2765" s="849"/>
      <c r="W2765" s="849">
        <v>440000</v>
      </c>
      <c r="X2765" s="849">
        <v>711000</v>
      </c>
      <c r="Y2765" s="849">
        <v>1151000</v>
      </c>
      <c r="Z2765" s="850">
        <v>0.3238</v>
      </c>
    </row>
    <row r="2766" s="823" customFormat="1" ht="31.05" hidden="1" customHeight="1" outlineLevel="1" spans="1:26">
      <c r="A2766" s="846" t="s">
        <v>2539</v>
      </c>
      <c r="B2766" s="846" t="s">
        <v>8545</v>
      </c>
      <c r="C2766" s="846" t="s">
        <v>11392</v>
      </c>
      <c r="D2766" s="846" t="s">
        <v>8413</v>
      </c>
      <c r="E2766" s="847" t="s">
        <v>9495</v>
      </c>
      <c r="F2766" s="848" t="s">
        <v>9556</v>
      </c>
      <c r="G2766" s="846" t="s">
        <v>9446</v>
      </c>
      <c r="H2766" s="846" t="s">
        <v>7650</v>
      </c>
      <c r="I2766" s="849">
        <v>220000</v>
      </c>
      <c r="J2766" s="849">
        <v>500</v>
      </c>
      <c r="K2766" s="849">
        <v>7550</v>
      </c>
      <c r="L2766" s="848" t="s">
        <v>9709</v>
      </c>
      <c r="M2766" s="849">
        <v>500</v>
      </c>
      <c r="N2766" s="849">
        <v>0</v>
      </c>
      <c r="O2766" s="849">
        <v>7990</v>
      </c>
      <c r="P2766" s="849">
        <v>220000</v>
      </c>
      <c r="Q2766" s="846" t="s">
        <v>6337</v>
      </c>
      <c r="R2766" s="846"/>
      <c r="S2766" s="849"/>
      <c r="T2766" s="849"/>
      <c r="U2766" s="849"/>
      <c r="V2766" s="849"/>
      <c r="W2766" s="849">
        <v>220000</v>
      </c>
      <c r="X2766" s="849">
        <v>566250</v>
      </c>
      <c r="Y2766" s="849">
        <v>786250</v>
      </c>
      <c r="Z2766" s="850">
        <v>0.2083</v>
      </c>
    </row>
    <row r="2767" s="823" customFormat="1" ht="31.05" hidden="1" customHeight="1" outlineLevel="1" spans="1:26">
      <c r="A2767" s="846" t="s">
        <v>2539</v>
      </c>
      <c r="B2767" s="846" t="s">
        <v>8545</v>
      </c>
      <c r="C2767" s="846" t="s">
        <v>11393</v>
      </c>
      <c r="D2767" s="846" t="s">
        <v>9292</v>
      </c>
      <c r="E2767" s="847" t="s">
        <v>9495</v>
      </c>
      <c r="F2767" s="848" t="s">
        <v>9636</v>
      </c>
      <c r="G2767" s="846" t="s">
        <v>9446</v>
      </c>
      <c r="H2767" s="846" t="s">
        <v>7650</v>
      </c>
      <c r="I2767" s="849">
        <v>295000</v>
      </c>
      <c r="J2767" s="849">
        <v>500</v>
      </c>
      <c r="K2767" s="849">
        <v>7400</v>
      </c>
      <c r="L2767" s="848" t="s">
        <v>9790</v>
      </c>
      <c r="M2767" s="849">
        <v>500</v>
      </c>
      <c r="N2767" s="849">
        <v>0</v>
      </c>
      <c r="O2767" s="849">
        <v>7990</v>
      </c>
      <c r="P2767" s="849">
        <v>295000</v>
      </c>
      <c r="Q2767" s="846" t="s">
        <v>6337</v>
      </c>
      <c r="R2767" s="846"/>
      <c r="S2767" s="849"/>
      <c r="T2767" s="849"/>
      <c r="U2767" s="849"/>
      <c r="V2767" s="849"/>
      <c r="W2767" s="849">
        <v>295000</v>
      </c>
      <c r="X2767" s="849">
        <v>370000</v>
      </c>
      <c r="Y2767" s="849">
        <v>665000</v>
      </c>
      <c r="Z2767" s="850">
        <v>0.1797</v>
      </c>
    </row>
    <row r="2768" s="823" customFormat="1" ht="31.05" hidden="1" customHeight="1" outlineLevel="1" spans="1:26">
      <c r="A2768" s="846" t="s">
        <v>2539</v>
      </c>
      <c r="B2768" s="846" t="s">
        <v>8545</v>
      </c>
      <c r="C2768" s="846" t="s">
        <v>11394</v>
      </c>
      <c r="D2768" s="846" t="s">
        <v>9153</v>
      </c>
      <c r="E2768" s="847" t="s">
        <v>9495</v>
      </c>
      <c r="F2768" s="848" t="s">
        <v>9632</v>
      </c>
      <c r="G2768" s="846" t="s">
        <v>9446</v>
      </c>
      <c r="H2768" s="846" t="s">
        <v>7650</v>
      </c>
      <c r="I2768" s="849">
        <v>312500</v>
      </c>
      <c r="J2768" s="849">
        <v>500</v>
      </c>
      <c r="K2768" s="849">
        <v>7365</v>
      </c>
      <c r="L2768" s="848" t="s">
        <v>9790</v>
      </c>
      <c r="M2768" s="849">
        <v>500</v>
      </c>
      <c r="N2768" s="849">
        <v>0</v>
      </c>
      <c r="O2768" s="849">
        <v>7990</v>
      </c>
      <c r="P2768" s="849">
        <v>312500</v>
      </c>
      <c r="Q2768" s="846" t="s">
        <v>6337</v>
      </c>
      <c r="R2768" s="846"/>
      <c r="S2768" s="849"/>
      <c r="T2768" s="849"/>
      <c r="U2768" s="849"/>
      <c r="V2768" s="849"/>
      <c r="W2768" s="849">
        <v>312500</v>
      </c>
      <c r="X2768" s="849">
        <v>368250</v>
      </c>
      <c r="Y2768" s="849">
        <v>680750</v>
      </c>
      <c r="Z2768" s="850">
        <v>0.1849</v>
      </c>
    </row>
    <row r="2769" s="823" customFormat="1" ht="31.05" hidden="1" customHeight="1" outlineLevel="1" spans="1:26">
      <c r="A2769" s="846" t="s">
        <v>2539</v>
      </c>
      <c r="B2769" s="846" t="s">
        <v>8545</v>
      </c>
      <c r="C2769" s="846" t="s">
        <v>11395</v>
      </c>
      <c r="D2769" s="846" t="s">
        <v>8811</v>
      </c>
      <c r="E2769" s="847" t="s">
        <v>9495</v>
      </c>
      <c r="F2769" s="848" t="s">
        <v>9628</v>
      </c>
      <c r="G2769" s="846" t="s">
        <v>9446</v>
      </c>
      <c r="H2769" s="846" t="s">
        <v>7650</v>
      </c>
      <c r="I2769" s="849">
        <v>456000</v>
      </c>
      <c r="J2769" s="849">
        <v>1000</v>
      </c>
      <c r="K2769" s="849">
        <v>7534</v>
      </c>
      <c r="L2769" s="848" t="s">
        <v>9790</v>
      </c>
      <c r="M2769" s="849">
        <v>1000</v>
      </c>
      <c r="N2769" s="849">
        <v>0</v>
      </c>
      <c r="O2769" s="849">
        <v>7990</v>
      </c>
      <c r="P2769" s="849">
        <v>456000</v>
      </c>
      <c r="Q2769" s="846" t="s">
        <v>6337</v>
      </c>
      <c r="R2769" s="846"/>
      <c r="S2769" s="849"/>
      <c r="T2769" s="849"/>
      <c r="U2769" s="849"/>
      <c r="V2769" s="849"/>
      <c r="W2769" s="849">
        <v>456000</v>
      </c>
      <c r="X2769" s="849">
        <v>1130100</v>
      </c>
      <c r="Y2769" s="849">
        <v>1586100</v>
      </c>
      <c r="Z2769" s="850">
        <v>0.2105</v>
      </c>
    </row>
    <row r="2770" s="823" customFormat="1" ht="31.05" hidden="1" customHeight="1" outlineLevel="1" spans="1:26">
      <c r="A2770" s="846" t="s">
        <v>2539</v>
      </c>
      <c r="B2770" s="846" t="s">
        <v>8545</v>
      </c>
      <c r="C2770" s="846" t="s">
        <v>11396</v>
      </c>
      <c r="D2770" s="846" t="s">
        <v>8811</v>
      </c>
      <c r="E2770" s="847" t="s">
        <v>9495</v>
      </c>
      <c r="F2770" s="848" t="s">
        <v>9560</v>
      </c>
      <c r="G2770" s="846" t="s">
        <v>9446</v>
      </c>
      <c r="H2770" s="846" t="s">
        <v>7650</v>
      </c>
      <c r="I2770" s="849">
        <v>610500</v>
      </c>
      <c r="J2770" s="849">
        <v>1500</v>
      </c>
      <c r="K2770" s="849">
        <v>7583</v>
      </c>
      <c r="L2770" s="848" t="s">
        <v>9790</v>
      </c>
      <c r="M2770" s="849">
        <v>1500</v>
      </c>
      <c r="N2770" s="849">
        <v>0</v>
      </c>
      <c r="O2770" s="849">
        <v>7990</v>
      </c>
      <c r="P2770" s="849">
        <v>610500</v>
      </c>
      <c r="Q2770" s="846" t="s">
        <v>6337</v>
      </c>
      <c r="R2770" s="846"/>
      <c r="S2770" s="849"/>
      <c r="T2770" s="849"/>
      <c r="U2770" s="849"/>
      <c r="V2770" s="849"/>
      <c r="W2770" s="849">
        <v>610500</v>
      </c>
      <c r="X2770" s="849">
        <v>1706175</v>
      </c>
      <c r="Y2770" s="849">
        <v>2316675</v>
      </c>
      <c r="Z2770" s="850">
        <v>0.2037</v>
      </c>
    </row>
    <row r="2771" s="823" customFormat="1" ht="31.05" hidden="1" customHeight="1" outlineLevel="1" spans="1:26">
      <c r="A2771" s="846" t="s">
        <v>2539</v>
      </c>
      <c r="B2771" s="846" t="s">
        <v>8545</v>
      </c>
      <c r="C2771" s="846" t="s">
        <v>11397</v>
      </c>
      <c r="D2771" s="846" t="s">
        <v>8847</v>
      </c>
      <c r="E2771" s="847" t="s">
        <v>9495</v>
      </c>
      <c r="F2771" s="848" t="s">
        <v>9628</v>
      </c>
      <c r="G2771" s="846" t="s">
        <v>9446</v>
      </c>
      <c r="H2771" s="846" t="s">
        <v>7650</v>
      </c>
      <c r="I2771" s="849">
        <v>456000</v>
      </c>
      <c r="J2771" s="849">
        <v>1000</v>
      </c>
      <c r="K2771" s="849">
        <v>7534</v>
      </c>
      <c r="L2771" s="848" t="s">
        <v>9790</v>
      </c>
      <c r="M2771" s="849">
        <v>1000</v>
      </c>
      <c r="N2771" s="849">
        <v>0</v>
      </c>
      <c r="O2771" s="849">
        <v>7990</v>
      </c>
      <c r="P2771" s="849">
        <v>456000</v>
      </c>
      <c r="Q2771" s="846" t="s">
        <v>6337</v>
      </c>
      <c r="R2771" s="846"/>
      <c r="S2771" s="849"/>
      <c r="T2771" s="849"/>
      <c r="U2771" s="849"/>
      <c r="V2771" s="849"/>
      <c r="W2771" s="849">
        <v>456000</v>
      </c>
      <c r="X2771" s="849">
        <v>1130100</v>
      </c>
      <c r="Y2771" s="849">
        <v>1586100</v>
      </c>
      <c r="Z2771" s="850">
        <v>0.2105</v>
      </c>
    </row>
    <row r="2772" s="823" customFormat="1" ht="31.05" hidden="1" customHeight="1" outlineLevel="1" spans="1:26">
      <c r="A2772" s="846" t="s">
        <v>2539</v>
      </c>
      <c r="B2772" s="846" t="s">
        <v>8545</v>
      </c>
      <c r="C2772" s="846" t="s">
        <v>11398</v>
      </c>
      <c r="D2772" s="846" t="s">
        <v>9276</v>
      </c>
      <c r="E2772" s="847" t="s">
        <v>9495</v>
      </c>
      <c r="F2772" s="848" t="s">
        <v>9516</v>
      </c>
      <c r="G2772" s="846" t="s">
        <v>9446</v>
      </c>
      <c r="H2772" s="846" t="s">
        <v>7650</v>
      </c>
      <c r="I2772" s="849">
        <v>-30000</v>
      </c>
      <c r="J2772" s="849">
        <v>500</v>
      </c>
      <c r="K2772" s="849">
        <v>8050</v>
      </c>
      <c r="L2772" s="848" t="s">
        <v>9709</v>
      </c>
      <c r="M2772" s="849">
        <v>500</v>
      </c>
      <c r="N2772" s="849">
        <v>0</v>
      </c>
      <c r="O2772" s="849">
        <v>7990</v>
      </c>
      <c r="P2772" s="849">
        <v>-30000</v>
      </c>
      <c r="Q2772" s="846" t="s">
        <v>6337</v>
      </c>
      <c r="R2772" s="846"/>
      <c r="S2772" s="849"/>
      <c r="T2772" s="849"/>
      <c r="U2772" s="849"/>
      <c r="V2772" s="849"/>
      <c r="W2772" s="849">
        <v>-30000</v>
      </c>
      <c r="X2772" s="849">
        <v>805000</v>
      </c>
      <c r="Y2772" s="849">
        <v>775000</v>
      </c>
      <c r="Z2772" s="850">
        <v>0.1925</v>
      </c>
    </row>
    <row r="2773" s="823" customFormat="1" ht="31.05" hidden="1" customHeight="1" outlineLevel="1" spans="1:26">
      <c r="A2773" s="846" t="s">
        <v>2539</v>
      </c>
      <c r="B2773" s="846" t="s">
        <v>8545</v>
      </c>
      <c r="C2773" s="846" t="s">
        <v>11399</v>
      </c>
      <c r="D2773" s="846" t="s">
        <v>9167</v>
      </c>
      <c r="E2773" s="847" t="s">
        <v>9495</v>
      </c>
      <c r="F2773" s="848" t="s">
        <v>9636</v>
      </c>
      <c r="G2773" s="846" t="s">
        <v>9446</v>
      </c>
      <c r="H2773" s="846" t="s">
        <v>7650</v>
      </c>
      <c r="I2773" s="849">
        <v>295500</v>
      </c>
      <c r="J2773" s="849">
        <v>500</v>
      </c>
      <c r="K2773" s="849">
        <v>7399</v>
      </c>
      <c r="L2773" s="848" t="s">
        <v>9790</v>
      </c>
      <c r="M2773" s="849">
        <v>500</v>
      </c>
      <c r="N2773" s="849">
        <v>0</v>
      </c>
      <c r="O2773" s="849">
        <v>7990</v>
      </c>
      <c r="P2773" s="849">
        <v>295500</v>
      </c>
      <c r="Q2773" s="846" t="s">
        <v>6337</v>
      </c>
      <c r="R2773" s="846"/>
      <c r="S2773" s="849"/>
      <c r="T2773" s="849"/>
      <c r="U2773" s="849"/>
      <c r="V2773" s="849"/>
      <c r="W2773" s="849">
        <v>295500</v>
      </c>
      <c r="X2773" s="849">
        <v>369950</v>
      </c>
      <c r="Y2773" s="849">
        <v>665450</v>
      </c>
      <c r="Z2773" s="850">
        <v>0.1799</v>
      </c>
    </row>
    <row r="2774" s="823" customFormat="1" ht="31.05" hidden="1" customHeight="1" outlineLevel="1" spans="1:26">
      <c r="A2774" s="846" t="s">
        <v>2539</v>
      </c>
      <c r="B2774" s="846" t="s">
        <v>8545</v>
      </c>
      <c r="C2774" s="846" t="s">
        <v>11400</v>
      </c>
      <c r="D2774" s="846" t="s">
        <v>8832</v>
      </c>
      <c r="E2774" s="847" t="s">
        <v>9495</v>
      </c>
      <c r="F2774" s="848" t="s">
        <v>8004</v>
      </c>
      <c r="G2774" s="846" t="s">
        <v>9446</v>
      </c>
      <c r="H2774" s="846" t="s">
        <v>7650</v>
      </c>
      <c r="I2774" s="849">
        <v>120000</v>
      </c>
      <c r="J2774" s="849">
        <v>1500</v>
      </c>
      <c r="K2774" s="849">
        <v>7910</v>
      </c>
      <c r="L2774" s="848" t="s">
        <v>9790</v>
      </c>
      <c r="M2774" s="849">
        <v>1500</v>
      </c>
      <c r="N2774" s="849">
        <v>0</v>
      </c>
      <c r="O2774" s="849">
        <v>7990</v>
      </c>
      <c r="P2774" s="849">
        <v>120000</v>
      </c>
      <c r="Q2774" s="846" t="s">
        <v>6337</v>
      </c>
      <c r="R2774" s="846"/>
      <c r="S2774" s="849"/>
      <c r="T2774" s="849"/>
      <c r="U2774" s="849"/>
      <c r="V2774" s="849"/>
      <c r="W2774" s="849">
        <v>120000</v>
      </c>
      <c r="X2774" s="849">
        <v>0</v>
      </c>
      <c r="Y2774" s="849">
        <v>120000</v>
      </c>
      <c r="Z2774" s="850">
        <v>0.0101</v>
      </c>
    </row>
    <row r="2775" s="823" customFormat="1" ht="31.05" hidden="1" customHeight="1" outlineLevel="1" spans="1:26">
      <c r="A2775" s="846" t="s">
        <v>2539</v>
      </c>
      <c r="B2775" s="846" t="s">
        <v>8545</v>
      </c>
      <c r="C2775" s="846" t="s">
        <v>11401</v>
      </c>
      <c r="D2775" s="846" t="s">
        <v>8637</v>
      </c>
      <c r="E2775" s="847" t="s">
        <v>9495</v>
      </c>
      <c r="F2775" s="848" t="s">
        <v>9632</v>
      </c>
      <c r="G2775" s="846" t="s">
        <v>9446</v>
      </c>
      <c r="H2775" s="846" t="s">
        <v>7650</v>
      </c>
      <c r="I2775" s="849">
        <v>897000</v>
      </c>
      <c r="J2775" s="849">
        <v>1500</v>
      </c>
      <c r="K2775" s="849">
        <v>7392</v>
      </c>
      <c r="L2775" s="848" t="s">
        <v>9790</v>
      </c>
      <c r="M2775" s="849">
        <v>1500</v>
      </c>
      <c r="N2775" s="849">
        <v>0</v>
      </c>
      <c r="O2775" s="849">
        <v>7990</v>
      </c>
      <c r="P2775" s="849">
        <v>897000</v>
      </c>
      <c r="Q2775" s="846" t="s">
        <v>6337</v>
      </c>
      <c r="R2775" s="846"/>
      <c r="S2775" s="849"/>
      <c r="T2775" s="849"/>
      <c r="U2775" s="849"/>
      <c r="V2775" s="849"/>
      <c r="W2775" s="849">
        <v>897000</v>
      </c>
      <c r="X2775" s="849">
        <v>1108800</v>
      </c>
      <c r="Y2775" s="849">
        <v>2005800</v>
      </c>
      <c r="Z2775" s="850">
        <v>0.1809</v>
      </c>
    </row>
    <row r="2776" s="823" customFormat="1" ht="31.05" hidden="1" customHeight="1" outlineLevel="1" spans="1:26">
      <c r="A2776" s="846" t="s">
        <v>2539</v>
      </c>
      <c r="B2776" s="846" t="s">
        <v>8545</v>
      </c>
      <c r="C2776" s="846" t="s">
        <v>11402</v>
      </c>
      <c r="D2776" s="846" t="s">
        <v>8544</v>
      </c>
      <c r="E2776" s="847" t="s">
        <v>9495</v>
      </c>
      <c r="F2776" s="848" t="s">
        <v>9747</v>
      </c>
      <c r="G2776" s="846" t="s">
        <v>9446</v>
      </c>
      <c r="H2776" s="846" t="s">
        <v>7650</v>
      </c>
      <c r="I2776" s="849">
        <v>-20500</v>
      </c>
      <c r="J2776" s="849">
        <v>500</v>
      </c>
      <c r="K2776" s="849">
        <v>8031</v>
      </c>
      <c r="L2776" s="848" t="s">
        <v>9709</v>
      </c>
      <c r="M2776" s="849">
        <v>500</v>
      </c>
      <c r="N2776" s="849">
        <v>0</v>
      </c>
      <c r="O2776" s="849">
        <v>7990</v>
      </c>
      <c r="P2776" s="849">
        <v>-20500</v>
      </c>
      <c r="Q2776" s="846" t="s">
        <v>6337</v>
      </c>
      <c r="R2776" s="846"/>
      <c r="S2776" s="849"/>
      <c r="T2776" s="849"/>
      <c r="U2776" s="849"/>
      <c r="V2776" s="849"/>
      <c r="W2776" s="849">
        <v>-20500</v>
      </c>
      <c r="X2776" s="849">
        <v>401550</v>
      </c>
      <c r="Y2776" s="849">
        <v>381050</v>
      </c>
      <c r="Z2776" s="850">
        <v>0.0949</v>
      </c>
    </row>
    <row r="2777" s="823" customFormat="1" ht="31.05" hidden="1" customHeight="1" outlineLevel="1" spans="1:26">
      <c r="A2777" s="846" t="s">
        <v>2539</v>
      </c>
      <c r="B2777" s="846" t="s">
        <v>8545</v>
      </c>
      <c r="C2777" s="846" t="s">
        <v>11403</v>
      </c>
      <c r="D2777" s="846" t="s">
        <v>8650</v>
      </c>
      <c r="E2777" s="847" t="s">
        <v>9495</v>
      </c>
      <c r="F2777" s="848" t="s">
        <v>9621</v>
      </c>
      <c r="G2777" s="846" t="s">
        <v>9446</v>
      </c>
      <c r="H2777" s="846" t="s">
        <v>7650</v>
      </c>
      <c r="I2777" s="849">
        <v>890000</v>
      </c>
      <c r="J2777" s="849">
        <v>1000</v>
      </c>
      <c r="K2777" s="849">
        <v>7100</v>
      </c>
      <c r="L2777" s="848" t="s">
        <v>9709</v>
      </c>
      <c r="M2777" s="849">
        <v>1000</v>
      </c>
      <c r="N2777" s="849">
        <v>0</v>
      </c>
      <c r="O2777" s="849">
        <v>7990</v>
      </c>
      <c r="P2777" s="849">
        <v>890000</v>
      </c>
      <c r="Q2777" s="846" t="s">
        <v>6337</v>
      </c>
      <c r="R2777" s="846"/>
      <c r="S2777" s="849"/>
      <c r="T2777" s="849"/>
      <c r="U2777" s="849"/>
      <c r="V2777" s="849"/>
      <c r="W2777" s="849">
        <v>890000</v>
      </c>
      <c r="X2777" s="849">
        <v>3905000</v>
      </c>
      <c r="Y2777" s="849">
        <v>4795000</v>
      </c>
      <c r="Z2777" s="850">
        <v>0.6754</v>
      </c>
    </row>
    <row r="2778" s="823" customFormat="1" ht="31.05" hidden="1" customHeight="1" outlineLevel="1" spans="1:26">
      <c r="A2778" s="846" t="s">
        <v>2539</v>
      </c>
      <c r="B2778" s="846" t="s">
        <v>8545</v>
      </c>
      <c r="C2778" s="846" t="s">
        <v>11404</v>
      </c>
      <c r="D2778" s="846" t="s">
        <v>8790</v>
      </c>
      <c r="E2778" s="847" t="s">
        <v>9495</v>
      </c>
      <c r="F2778" s="848" t="s">
        <v>9549</v>
      </c>
      <c r="G2778" s="846" t="s">
        <v>9446</v>
      </c>
      <c r="H2778" s="846" t="s">
        <v>7650</v>
      </c>
      <c r="I2778" s="849">
        <v>302500</v>
      </c>
      <c r="J2778" s="849">
        <v>500</v>
      </c>
      <c r="K2778" s="849">
        <v>7385</v>
      </c>
      <c r="L2778" s="848" t="s">
        <v>9709</v>
      </c>
      <c r="M2778" s="849">
        <v>500</v>
      </c>
      <c r="N2778" s="849">
        <v>0</v>
      </c>
      <c r="O2778" s="849">
        <v>7990</v>
      </c>
      <c r="P2778" s="849">
        <v>302500</v>
      </c>
      <c r="Q2778" s="846" t="s">
        <v>6337</v>
      </c>
      <c r="R2778" s="846"/>
      <c r="S2778" s="849"/>
      <c r="T2778" s="849"/>
      <c r="U2778" s="849"/>
      <c r="V2778" s="849"/>
      <c r="W2778" s="849">
        <v>302500</v>
      </c>
      <c r="X2778" s="849">
        <v>0</v>
      </c>
      <c r="Y2778" s="849">
        <v>302500</v>
      </c>
      <c r="Z2778" s="850">
        <v>0.0819</v>
      </c>
    </row>
    <row r="2779" s="823" customFormat="1" ht="31.05" hidden="1" customHeight="1" outlineLevel="1" spans="1:26">
      <c r="A2779" s="846" t="s">
        <v>2539</v>
      </c>
      <c r="B2779" s="846" t="s">
        <v>8545</v>
      </c>
      <c r="C2779" s="846" t="s">
        <v>11405</v>
      </c>
      <c r="D2779" s="846" t="s">
        <v>8618</v>
      </c>
      <c r="E2779" s="847" t="s">
        <v>9495</v>
      </c>
      <c r="F2779" s="848" t="s">
        <v>8004</v>
      </c>
      <c r="G2779" s="846" t="s">
        <v>9446</v>
      </c>
      <c r="H2779" s="846" t="s">
        <v>7650</v>
      </c>
      <c r="I2779" s="849">
        <v>-5500</v>
      </c>
      <c r="J2779" s="849">
        <v>500</v>
      </c>
      <c r="K2779" s="849">
        <v>8001</v>
      </c>
      <c r="L2779" s="848" t="s">
        <v>9709</v>
      </c>
      <c r="M2779" s="849">
        <v>500</v>
      </c>
      <c r="N2779" s="849">
        <v>0</v>
      </c>
      <c r="O2779" s="849">
        <v>7990</v>
      </c>
      <c r="P2779" s="849">
        <v>-5500</v>
      </c>
      <c r="Q2779" s="846" t="s">
        <v>6337</v>
      </c>
      <c r="R2779" s="846"/>
      <c r="S2779" s="849"/>
      <c r="T2779" s="849"/>
      <c r="U2779" s="849"/>
      <c r="V2779" s="849"/>
      <c r="W2779" s="849">
        <v>-5500</v>
      </c>
      <c r="X2779" s="849">
        <v>0</v>
      </c>
      <c r="Y2779" s="849">
        <v>-5500</v>
      </c>
      <c r="Z2779" s="850">
        <v>-0.0014</v>
      </c>
    </row>
    <row r="2780" s="823" customFormat="1" ht="31.05" hidden="1" customHeight="1" outlineLevel="1" spans="1:26">
      <c r="A2780" s="846" t="s">
        <v>2539</v>
      </c>
      <c r="B2780" s="846" t="s">
        <v>8545</v>
      </c>
      <c r="C2780" s="846" t="s">
        <v>11406</v>
      </c>
      <c r="D2780" s="846" t="s">
        <v>8791</v>
      </c>
      <c r="E2780" s="847" t="s">
        <v>9495</v>
      </c>
      <c r="F2780" s="848" t="s">
        <v>9556</v>
      </c>
      <c r="G2780" s="846" t="s">
        <v>9446</v>
      </c>
      <c r="H2780" s="846" t="s">
        <v>7650</v>
      </c>
      <c r="I2780" s="849">
        <v>535000</v>
      </c>
      <c r="J2780" s="849">
        <v>1000</v>
      </c>
      <c r="K2780" s="849">
        <v>7455</v>
      </c>
      <c r="L2780" s="848" t="s">
        <v>9790</v>
      </c>
      <c r="M2780" s="849">
        <v>1000</v>
      </c>
      <c r="N2780" s="849">
        <v>0</v>
      </c>
      <c r="O2780" s="849">
        <v>7990</v>
      </c>
      <c r="P2780" s="849">
        <v>535000</v>
      </c>
      <c r="Q2780" s="846" t="s">
        <v>6337</v>
      </c>
      <c r="R2780" s="846"/>
      <c r="S2780" s="849"/>
      <c r="T2780" s="849"/>
      <c r="U2780" s="849"/>
      <c r="V2780" s="849"/>
      <c r="W2780" s="849">
        <v>535000</v>
      </c>
      <c r="X2780" s="849">
        <v>745500</v>
      </c>
      <c r="Y2780" s="849">
        <v>1280500</v>
      </c>
      <c r="Z2780" s="850">
        <v>0.1718</v>
      </c>
    </row>
    <row r="2781" s="823" customFormat="1" ht="31.05" hidden="1" customHeight="1" outlineLevel="1" spans="1:26">
      <c r="A2781" s="846" t="s">
        <v>2539</v>
      </c>
      <c r="B2781" s="846" t="s">
        <v>8545</v>
      </c>
      <c r="C2781" s="846" t="s">
        <v>11407</v>
      </c>
      <c r="D2781" s="846" t="s">
        <v>8791</v>
      </c>
      <c r="E2781" s="847" t="s">
        <v>9495</v>
      </c>
      <c r="F2781" s="848" t="s">
        <v>9556</v>
      </c>
      <c r="G2781" s="846" t="s">
        <v>9446</v>
      </c>
      <c r="H2781" s="846" t="s">
        <v>7650</v>
      </c>
      <c r="I2781" s="849">
        <v>535000</v>
      </c>
      <c r="J2781" s="849">
        <v>1000</v>
      </c>
      <c r="K2781" s="849">
        <v>7455</v>
      </c>
      <c r="L2781" s="848" t="s">
        <v>9790</v>
      </c>
      <c r="M2781" s="849">
        <v>1000</v>
      </c>
      <c r="N2781" s="849">
        <v>0</v>
      </c>
      <c r="O2781" s="849">
        <v>7990</v>
      </c>
      <c r="P2781" s="849">
        <v>535000</v>
      </c>
      <c r="Q2781" s="846" t="s">
        <v>6337</v>
      </c>
      <c r="R2781" s="846"/>
      <c r="S2781" s="849"/>
      <c r="T2781" s="849"/>
      <c r="U2781" s="849"/>
      <c r="V2781" s="849"/>
      <c r="W2781" s="849">
        <v>535000</v>
      </c>
      <c r="X2781" s="849">
        <v>745500</v>
      </c>
      <c r="Y2781" s="849">
        <v>1280500</v>
      </c>
      <c r="Z2781" s="850">
        <v>0.1718</v>
      </c>
    </row>
    <row r="2782" s="823" customFormat="1" ht="31.05" hidden="1" customHeight="1" outlineLevel="1" spans="1:26">
      <c r="A2782" s="846" t="s">
        <v>2539</v>
      </c>
      <c r="B2782" s="846" t="s">
        <v>8545</v>
      </c>
      <c r="C2782" s="846" t="s">
        <v>11408</v>
      </c>
      <c r="D2782" s="846" t="s">
        <v>8791</v>
      </c>
      <c r="E2782" s="847" t="s">
        <v>9495</v>
      </c>
      <c r="F2782" s="848" t="s">
        <v>8071</v>
      </c>
      <c r="G2782" s="846" t="s">
        <v>9446</v>
      </c>
      <c r="H2782" s="846" t="s">
        <v>7650</v>
      </c>
      <c r="I2782" s="849">
        <v>546000</v>
      </c>
      <c r="J2782" s="849">
        <v>1000</v>
      </c>
      <c r="K2782" s="849">
        <v>7444</v>
      </c>
      <c r="L2782" s="848" t="s">
        <v>9790</v>
      </c>
      <c r="M2782" s="849">
        <v>1000</v>
      </c>
      <c r="N2782" s="849">
        <v>0</v>
      </c>
      <c r="O2782" s="849">
        <v>7990</v>
      </c>
      <c r="P2782" s="849">
        <v>546000</v>
      </c>
      <c r="Q2782" s="846" t="s">
        <v>6337</v>
      </c>
      <c r="R2782" s="846"/>
      <c r="S2782" s="849"/>
      <c r="T2782" s="849"/>
      <c r="U2782" s="849"/>
      <c r="V2782" s="849"/>
      <c r="W2782" s="849">
        <v>546000</v>
      </c>
      <c r="X2782" s="849">
        <v>744400</v>
      </c>
      <c r="Y2782" s="849">
        <v>1290400</v>
      </c>
      <c r="Z2782" s="850">
        <v>0.1733</v>
      </c>
    </row>
    <row r="2783" s="823" customFormat="1" ht="31.05" hidden="1" customHeight="1" outlineLevel="1" spans="1:26">
      <c r="A2783" s="846" t="s">
        <v>2539</v>
      </c>
      <c r="B2783" s="846" t="s">
        <v>7853</v>
      </c>
      <c r="C2783" s="846" t="s">
        <v>11409</v>
      </c>
      <c r="D2783" s="846" t="s">
        <v>8709</v>
      </c>
      <c r="E2783" s="847" t="s">
        <v>9495</v>
      </c>
      <c r="F2783" s="848" t="s">
        <v>9987</v>
      </c>
      <c r="G2783" s="846" t="s">
        <v>9446</v>
      </c>
      <c r="H2783" s="846" t="s">
        <v>7650</v>
      </c>
      <c r="I2783" s="849">
        <v>-205000</v>
      </c>
      <c r="J2783" s="849">
        <v>2000</v>
      </c>
      <c r="K2783" s="849">
        <v>2527.5</v>
      </c>
      <c r="L2783" s="848" t="s">
        <v>9599</v>
      </c>
      <c r="M2783" s="849">
        <v>2000</v>
      </c>
      <c r="N2783" s="849">
        <v>0</v>
      </c>
      <c r="O2783" s="849">
        <v>2425</v>
      </c>
      <c r="P2783" s="849">
        <v>-205000</v>
      </c>
      <c r="Q2783" s="846" t="s">
        <v>6337</v>
      </c>
      <c r="R2783" s="846"/>
      <c r="S2783" s="849"/>
      <c r="T2783" s="849"/>
      <c r="U2783" s="849"/>
      <c r="V2783" s="849"/>
      <c r="W2783" s="849">
        <v>-205000</v>
      </c>
      <c r="X2783" s="849">
        <v>0</v>
      </c>
      <c r="Y2783" s="849">
        <v>-205000</v>
      </c>
      <c r="Z2783" s="850">
        <v>-0.0406</v>
      </c>
    </row>
    <row r="2784" s="823" customFormat="1" ht="31.05" hidden="1" customHeight="1" outlineLevel="1" spans="1:26">
      <c r="A2784" s="846" t="s">
        <v>2539</v>
      </c>
      <c r="B2784" s="846" t="s">
        <v>7853</v>
      </c>
      <c r="C2784" s="846" t="s">
        <v>11410</v>
      </c>
      <c r="D2784" s="846" t="s">
        <v>8709</v>
      </c>
      <c r="E2784" s="847" t="s">
        <v>9495</v>
      </c>
      <c r="F2784" s="848" t="s">
        <v>9772</v>
      </c>
      <c r="G2784" s="846" t="s">
        <v>9446</v>
      </c>
      <c r="H2784" s="846" t="s">
        <v>7650</v>
      </c>
      <c r="I2784" s="849">
        <v>-50000</v>
      </c>
      <c r="J2784" s="849">
        <v>1000</v>
      </c>
      <c r="K2784" s="849">
        <v>2475</v>
      </c>
      <c r="L2784" s="848" t="s">
        <v>9599</v>
      </c>
      <c r="M2784" s="849">
        <v>1000</v>
      </c>
      <c r="N2784" s="849">
        <v>0</v>
      </c>
      <c r="O2784" s="849">
        <v>2425</v>
      </c>
      <c r="P2784" s="849">
        <v>-50000</v>
      </c>
      <c r="Q2784" s="846" t="s">
        <v>6337</v>
      </c>
      <c r="R2784" s="846"/>
      <c r="S2784" s="849"/>
      <c r="T2784" s="849"/>
      <c r="U2784" s="849"/>
      <c r="V2784" s="849"/>
      <c r="W2784" s="849">
        <v>-50000</v>
      </c>
      <c r="X2784" s="849">
        <v>0</v>
      </c>
      <c r="Y2784" s="849">
        <v>-50000</v>
      </c>
      <c r="Z2784" s="850">
        <v>-0.0202</v>
      </c>
    </row>
    <row r="2785" s="823" customFormat="1" ht="31.05" hidden="1" customHeight="1" outlineLevel="1" spans="1:26">
      <c r="A2785" s="846" t="s">
        <v>2539</v>
      </c>
      <c r="B2785" s="846" t="s">
        <v>7853</v>
      </c>
      <c r="C2785" s="846" t="s">
        <v>11411</v>
      </c>
      <c r="D2785" s="846" t="s">
        <v>8709</v>
      </c>
      <c r="E2785" s="847" t="s">
        <v>9495</v>
      </c>
      <c r="F2785" s="848" t="s">
        <v>9508</v>
      </c>
      <c r="G2785" s="846" t="s">
        <v>9446</v>
      </c>
      <c r="H2785" s="846" t="s">
        <v>7650</v>
      </c>
      <c r="I2785" s="849">
        <v>29000</v>
      </c>
      <c r="J2785" s="849">
        <v>1000</v>
      </c>
      <c r="K2785" s="849">
        <v>2396</v>
      </c>
      <c r="L2785" s="848" t="s">
        <v>9599</v>
      </c>
      <c r="M2785" s="849">
        <v>1000</v>
      </c>
      <c r="N2785" s="849">
        <v>0</v>
      </c>
      <c r="O2785" s="849">
        <v>2425</v>
      </c>
      <c r="P2785" s="849">
        <v>29000</v>
      </c>
      <c r="Q2785" s="846" t="s">
        <v>6337</v>
      </c>
      <c r="R2785" s="846"/>
      <c r="S2785" s="849"/>
      <c r="T2785" s="849"/>
      <c r="U2785" s="849"/>
      <c r="V2785" s="849"/>
      <c r="W2785" s="849">
        <v>29000</v>
      </c>
      <c r="X2785" s="849">
        <v>0</v>
      </c>
      <c r="Y2785" s="849">
        <v>29000</v>
      </c>
      <c r="Z2785" s="850">
        <v>0.0121</v>
      </c>
    </row>
    <row r="2786" s="823" customFormat="1" ht="31.05" hidden="1" customHeight="1" outlineLevel="1" spans="1:26">
      <c r="A2786" s="846" t="s">
        <v>2539</v>
      </c>
      <c r="B2786" s="846" t="s">
        <v>7853</v>
      </c>
      <c r="C2786" s="846" t="s">
        <v>11412</v>
      </c>
      <c r="D2786" s="846" t="s">
        <v>8709</v>
      </c>
      <c r="E2786" s="847" t="s">
        <v>9495</v>
      </c>
      <c r="F2786" s="848" t="s">
        <v>9621</v>
      </c>
      <c r="G2786" s="846" t="s">
        <v>9446</v>
      </c>
      <c r="H2786" s="846" t="s">
        <v>7650</v>
      </c>
      <c r="I2786" s="849">
        <v>105000</v>
      </c>
      <c r="J2786" s="849">
        <v>1000</v>
      </c>
      <c r="K2786" s="849">
        <v>2320</v>
      </c>
      <c r="L2786" s="848" t="s">
        <v>9599</v>
      </c>
      <c r="M2786" s="849">
        <v>1000</v>
      </c>
      <c r="N2786" s="849">
        <v>0</v>
      </c>
      <c r="O2786" s="849">
        <v>2425</v>
      </c>
      <c r="P2786" s="849">
        <v>105000</v>
      </c>
      <c r="Q2786" s="846" t="s">
        <v>6337</v>
      </c>
      <c r="R2786" s="846"/>
      <c r="S2786" s="849"/>
      <c r="T2786" s="849"/>
      <c r="U2786" s="849"/>
      <c r="V2786" s="849"/>
      <c r="W2786" s="849">
        <v>105000</v>
      </c>
      <c r="X2786" s="849">
        <v>0</v>
      </c>
      <c r="Y2786" s="849">
        <v>105000</v>
      </c>
      <c r="Z2786" s="850">
        <v>0.0453</v>
      </c>
    </row>
    <row r="2787" s="823" customFormat="1" ht="31.05" hidden="1" customHeight="1" outlineLevel="1" spans="1:26">
      <c r="A2787" s="846" t="s">
        <v>2539</v>
      </c>
      <c r="B2787" s="846" t="s">
        <v>7853</v>
      </c>
      <c r="C2787" s="846" t="s">
        <v>11413</v>
      </c>
      <c r="D2787" s="846" t="s">
        <v>8709</v>
      </c>
      <c r="E2787" s="847" t="s">
        <v>9495</v>
      </c>
      <c r="F2787" s="848" t="s">
        <v>9621</v>
      </c>
      <c r="G2787" s="846" t="s">
        <v>9446</v>
      </c>
      <c r="H2787" s="846" t="s">
        <v>7650</v>
      </c>
      <c r="I2787" s="849">
        <v>465000</v>
      </c>
      <c r="J2787" s="849">
        <v>5000</v>
      </c>
      <c r="K2787" s="849">
        <v>2332</v>
      </c>
      <c r="L2787" s="848" t="s">
        <v>9599</v>
      </c>
      <c r="M2787" s="849">
        <v>5000</v>
      </c>
      <c r="N2787" s="849">
        <v>0</v>
      </c>
      <c r="O2787" s="849">
        <v>2425</v>
      </c>
      <c r="P2787" s="849">
        <v>465000</v>
      </c>
      <c r="Q2787" s="846" t="s">
        <v>6337</v>
      </c>
      <c r="R2787" s="846"/>
      <c r="S2787" s="849"/>
      <c r="T2787" s="849"/>
      <c r="U2787" s="849"/>
      <c r="V2787" s="849"/>
      <c r="W2787" s="849">
        <v>465000</v>
      </c>
      <c r="X2787" s="849">
        <v>0</v>
      </c>
      <c r="Y2787" s="849">
        <v>465000</v>
      </c>
      <c r="Z2787" s="850">
        <v>0.0399</v>
      </c>
    </row>
    <row r="2788" s="823" customFormat="1" ht="31.05" hidden="1" customHeight="1" outlineLevel="1" spans="1:26">
      <c r="A2788" s="846" t="s">
        <v>2539</v>
      </c>
      <c r="B2788" s="846" t="s">
        <v>7853</v>
      </c>
      <c r="C2788" s="846" t="s">
        <v>11414</v>
      </c>
      <c r="D2788" s="846" t="s">
        <v>8816</v>
      </c>
      <c r="E2788" s="847" t="s">
        <v>9495</v>
      </c>
      <c r="F2788" s="848" t="s">
        <v>9699</v>
      </c>
      <c r="G2788" s="846" t="s">
        <v>9446</v>
      </c>
      <c r="H2788" s="846" t="s">
        <v>7650</v>
      </c>
      <c r="I2788" s="849">
        <v>39000</v>
      </c>
      <c r="J2788" s="849">
        <v>1000</v>
      </c>
      <c r="K2788" s="849">
        <v>2386</v>
      </c>
      <c r="L2788" s="848" t="s">
        <v>9681</v>
      </c>
      <c r="M2788" s="849">
        <v>1000</v>
      </c>
      <c r="N2788" s="849">
        <v>0</v>
      </c>
      <c r="O2788" s="849">
        <v>2425</v>
      </c>
      <c r="P2788" s="849">
        <v>39000</v>
      </c>
      <c r="Q2788" s="846" t="s">
        <v>6337</v>
      </c>
      <c r="R2788" s="846"/>
      <c r="S2788" s="849"/>
      <c r="T2788" s="849"/>
      <c r="U2788" s="849"/>
      <c r="V2788" s="849"/>
      <c r="W2788" s="849">
        <v>39000</v>
      </c>
      <c r="X2788" s="849">
        <v>238600</v>
      </c>
      <c r="Y2788" s="849">
        <v>277600</v>
      </c>
      <c r="Z2788" s="850">
        <v>0.1163</v>
      </c>
    </row>
    <row r="2789" s="823" customFormat="1" ht="31.05" hidden="1" customHeight="1" outlineLevel="1" spans="1:26">
      <c r="A2789" s="846" t="s">
        <v>2539</v>
      </c>
      <c r="B2789" s="846" t="s">
        <v>7853</v>
      </c>
      <c r="C2789" s="846" t="s">
        <v>11415</v>
      </c>
      <c r="D2789" s="846" t="s">
        <v>9257</v>
      </c>
      <c r="E2789" s="847" t="s">
        <v>9495</v>
      </c>
      <c r="F2789" s="848" t="s">
        <v>9543</v>
      </c>
      <c r="G2789" s="846" t="s">
        <v>9446</v>
      </c>
      <c r="H2789" s="846" t="s">
        <v>7650</v>
      </c>
      <c r="I2789" s="849">
        <v>-40000</v>
      </c>
      <c r="J2789" s="849">
        <v>1000</v>
      </c>
      <c r="K2789" s="849">
        <v>2465</v>
      </c>
      <c r="L2789" s="848" t="s">
        <v>9599</v>
      </c>
      <c r="M2789" s="849">
        <v>1000</v>
      </c>
      <c r="N2789" s="849">
        <v>0</v>
      </c>
      <c r="O2789" s="849">
        <v>2425</v>
      </c>
      <c r="P2789" s="849">
        <v>-40000</v>
      </c>
      <c r="Q2789" s="846" t="s">
        <v>6337</v>
      </c>
      <c r="R2789" s="846"/>
      <c r="S2789" s="849"/>
      <c r="T2789" s="849"/>
      <c r="U2789" s="849"/>
      <c r="V2789" s="849"/>
      <c r="W2789" s="849">
        <v>-40000</v>
      </c>
      <c r="X2789" s="849">
        <v>369750</v>
      </c>
      <c r="Y2789" s="849">
        <v>329750</v>
      </c>
      <c r="Z2789" s="850">
        <v>0.1338</v>
      </c>
    </row>
    <row r="2790" s="823" customFormat="1" ht="31.05" hidden="1" customHeight="1" outlineLevel="1" spans="1:26">
      <c r="A2790" s="846" t="s">
        <v>2539</v>
      </c>
      <c r="B2790" s="846" t="s">
        <v>7853</v>
      </c>
      <c r="C2790" s="846" t="s">
        <v>11416</v>
      </c>
      <c r="D2790" s="846" t="s">
        <v>9257</v>
      </c>
      <c r="E2790" s="847" t="s">
        <v>9495</v>
      </c>
      <c r="F2790" s="848" t="s">
        <v>9642</v>
      </c>
      <c r="G2790" s="846" t="s">
        <v>9446</v>
      </c>
      <c r="H2790" s="846" t="s">
        <v>7650</v>
      </c>
      <c r="I2790" s="849">
        <v>102000</v>
      </c>
      <c r="J2790" s="849">
        <v>1000</v>
      </c>
      <c r="K2790" s="849">
        <v>2323</v>
      </c>
      <c r="L2790" s="848" t="s">
        <v>9677</v>
      </c>
      <c r="M2790" s="849">
        <v>1000</v>
      </c>
      <c r="N2790" s="849">
        <v>0</v>
      </c>
      <c r="O2790" s="849">
        <v>2425</v>
      </c>
      <c r="P2790" s="849">
        <v>102000</v>
      </c>
      <c r="Q2790" s="846" t="s">
        <v>6337</v>
      </c>
      <c r="R2790" s="846"/>
      <c r="S2790" s="849"/>
      <c r="T2790" s="849"/>
      <c r="U2790" s="849"/>
      <c r="V2790" s="849"/>
      <c r="W2790" s="849">
        <v>102000</v>
      </c>
      <c r="X2790" s="849">
        <v>232300</v>
      </c>
      <c r="Y2790" s="849">
        <v>334300</v>
      </c>
      <c r="Z2790" s="850">
        <v>0.1439</v>
      </c>
    </row>
    <row r="2791" s="823" customFormat="1" ht="31.05" hidden="1" customHeight="1" outlineLevel="1" spans="1:26">
      <c r="A2791" s="846" t="s">
        <v>2539</v>
      </c>
      <c r="B2791" s="846" t="s">
        <v>7853</v>
      </c>
      <c r="C2791" s="846" t="s">
        <v>11417</v>
      </c>
      <c r="D2791" s="846" t="s">
        <v>9257</v>
      </c>
      <c r="E2791" s="847" t="s">
        <v>9495</v>
      </c>
      <c r="F2791" s="848" t="s">
        <v>9532</v>
      </c>
      <c r="G2791" s="846" t="s">
        <v>9446</v>
      </c>
      <c r="H2791" s="846" t="s">
        <v>7650</v>
      </c>
      <c r="I2791" s="849">
        <v>45000</v>
      </c>
      <c r="J2791" s="849">
        <v>1000</v>
      </c>
      <c r="K2791" s="849">
        <v>2380</v>
      </c>
      <c r="L2791" s="848" t="s">
        <v>9535</v>
      </c>
      <c r="M2791" s="849">
        <v>1000</v>
      </c>
      <c r="N2791" s="849">
        <v>0</v>
      </c>
      <c r="O2791" s="849">
        <v>2425</v>
      </c>
      <c r="P2791" s="849">
        <v>45000</v>
      </c>
      <c r="Q2791" s="846" t="s">
        <v>6337</v>
      </c>
      <c r="R2791" s="846"/>
      <c r="S2791" s="849"/>
      <c r="T2791" s="849"/>
      <c r="U2791" s="849"/>
      <c r="V2791" s="849"/>
      <c r="W2791" s="849">
        <v>45000</v>
      </c>
      <c r="X2791" s="849">
        <v>238000</v>
      </c>
      <c r="Y2791" s="849">
        <v>283000</v>
      </c>
      <c r="Z2791" s="850">
        <v>0.1189</v>
      </c>
    </row>
    <row r="2792" s="823" customFormat="1" ht="31.05" hidden="1" customHeight="1" outlineLevel="1" spans="1:26">
      <c r="A2792" s="846" t="s">
        <v>2539</v>
      </c>
      <c r="B2792" s="846" t="s">
        <v>7853</v>
      </c>
      <c r="C2792" s="846" t="s">
        <v>11418</v>
      </c>
      <c r="D2792" s="846" t="s">
        <v>8964</v>
      </c>
      <c r="E2792" s="847" t="s">
        <v>9495</v>
      </c>
      <c r="F2792" s="848" t="s">
        <v>9556</v>
      </c>
      <c r="G2792" s="846" t="s">
        <v>9446</v>
      </c>
      <c r="H2792" s="846" t="s">
        <v>7650</v>
      </c>
      <c r="I2792" s="849">
        <v>54000</v>
      </c>
      <c r="J2792" s="849">
        <v>1000</v>
      </c>
      <c r="K2792" s="849">
        <v>2371</v>
      </c>
      <c r="L2792" s="848" t="s">
        <v>9681</v>
      </c>
      <c r="M2792" s="849">
        <v>1000</v>
      </c>
      <c r="N2792" s="849">
        <v>0</v>
      </c>
      <c r="O2792" s="849">
        <v>2425</v>
      </c>
      <c r="P2792" s="849">
        <v>54000</v>
      </c>
      <c r="Q2792" s="846" t="s">
        <v>6337</v>
      </c>
      <c r="R2792" s="846"/>
      <c r="S2792" s="849"/>
      <c r="T2792" s="849"/>
      <c r="U2792" s="849"/>
      <c r="V2792" s="849"/>
      <c r="W2792" s="849">
        <v>54000</v>
      </c>
      <c r="X2792" s="849">
        <v>237100</v>
      </c>
      <c r="Y2792" s="849">
        <v>291100</v>
      </c>
      <c r="Z2792" s="850">
        <v>0.1228</v>
      </c>
    </row>
    <row r="2793" s="823" customFormat="1" ht="31.05" hidden="1" customHeight="1" outlineLevel="1" spans="1:26">
      <c r="A2793" s="846" t="s">
        <v>2539</v>
      </c>
      <c r="B2793" s="846" t="s">
        <v>7853</v>
      </c>
      <c r="C2793" s="846" t="s">
        <v>11419</v>
      </c>
      <c r="D2793" s="846" t="s">
        <v>8964</v>
      </c>
      <c r="E2793" s="847" t="s">
        <v>9495</v>
      </c>
      <c r="F2793" s="848" t="s">
        <v>9556</v>
      </c>
      <c r="G2793" s="846" t="s">
        <v>9446</v>
      </c>
      <c r="H2793" s="846" t="s">
        <v>7650</v>
      </c>
      <c r="I2793" s="849">
        <v>68000</v>
      </c>
      <c r="J2793" s="849">
        <v>1000</v>
      </c>
      <c r="K2793" s="849">
        <v>2357</v>
      </c>
      <c r="L2793" s="848" t="s">
        <v>9681</v>
      </c>
      <c r="M2793" s="849">
        <v>1000</v>
      </c>
      <c r="N2793" s="849">
        <v>0</v>
      </c>
      <c r="O2793" s="849">
        <v>2425</v>
      </c>
      <c r="P2793" s="849">
        <v>68000</v>
      </c>
      <c r="Q2793" s="846" t="s">
        <v>6337</v>
      </c>
      <c r="R2793" s="846"/>
      <c r="S2793" s="849"/>
      <c r="T2793" s="849"/>
      <c r="U2793" s="849"/>
      <c r="V2793" s="849"/>
      <c r="W2793" s="849">
        <v>68000</v>
      </c>
      <c r="X2793" s="849">
        <v>235700</v>
      </c>
      <c r="Y2793" s="849">
        <v>303700</v>
      </c>
      <c r="Z2793" s="850">
        <v>0.1289</v>
      </c>
    </row>
    <row r="2794" s="823" customFormat="1" ht="31.05" hidden="1" customHeight="1" outlineLevel="1" spans="1:26">
      <c r="A2794" s="846" t="s">
        <v>2539</v>
      </c>
      <c r="B2794" s="846" t="s">
        <v>7853</v>
      </c>
      <c r="C2794" s="846" t="s">
        <v>11420</v>
      </c>
      <c r="D2794" s="846" t="s">
        <v>9234</v>
      </c>
      <c r="E2794" s="847" t="s">
        <v>9495</v>
      </c>
      <c r="F2794" s="848" t="s">
        <v>8071</v>
      </c>
      <c r="G2794" s="846" t="s">
        <v>9446</v>
      </c>
      <c r="H2794" s="846" t="s">
        <v>7650</v>
      </c>
      <c r="I2794" s="849">
        <v>1500000</v>
      </c>
      <c r="J2794" s="849">
        <v>20000</v>
      </c>
      <c r="K2794" s="849">
        <v>2350</v>
      </c>
      <c r="L2794" s="848" t="s">
        <v>9599</v>
      </c>
      <c r="M2794" s="849">
        <v>20000</v>
      </c>
      <c r="N2794" s="849">
        <v>0</v>
      </c>
      <c r="O2794" s="849">
        <v>2425</v>
      </c>
      <c r="P2794" s="849">
        <v>1500000</v>
      </c>
      <c r="Q2794" s="846" t="s">
        <v>6337</v>
      </c>
      <c r="R2794" s="846"/>
      <c r="S2794" s="849"/>
      <c r="T2794" s="849"/>
      <c r="U2794" s="849"/>
      <c r="V2794" s="849"/>
      <c r="W2794" s="849">
        <v>1500000</v>
      </c>
      <c r="X2794" s="849">
        <v>4700000</v>
      </c>
      <c r="Y2794" s="849">
        <v>6200000</v>
      </c>
      <c r="Z2794" s="850">
        <v>0.1319</v>
      </c>
    </row>
    <row r="2795" s="823" customFormat="1" ht="31.05" hidden="1" customHeight="1" outlineLevel="1" spans="1:26">
      <c r="A2795" s="846" t="s">
        <v>2539</v>
      </c>
      <c r="B2795" s="846" t="s">
        <v>7853</v>
      </c>
      <c r="C2795" s="846" t="s">
        <v>11421</v>
      </c>
      <c r="D2795" s="846" t="s">
        <v>8968</v>
      </c>
      <c r="E2795" s="847" t="s">
        <v>9495</v>
      </c>
      <c r="F2795" s="848" t="s">
        <v>9680</v>
      </c>
      <c r="G2795" s="846" t="s">
        <v>9446</v>
      </c>
      <c r="H2795" s="846" t="s">
        <v>7650</v>
      </c>
      <c r="I2795" s="849">
        <v>163000</v>
      </c>
      <c r="J2795" s="849">
        <v>2000</v>
      </c>
      <c r="K2795" s="849">
        <v>2343.5</v>
      </c>
      <c r="L2795" s="848" t="s">
        <v>9681</v>
      </c>
      <c r="M2795" s="849">
        <v>2000</v>
      </c>
      <c r="N2795" s="849">
        <v>0</v>
      </c>
      <c r="O2795" s="849">
        <v>2425</v>
      </c>
      <c r="P2795" s="849">
        <v>163000</v>
      </c>
      <c r="Q2795" s="846" t="s">
        <v>6337</v>
      </c>
      <c r="R2795" s="846"/>
      <c r="S2795" s="849"/>
      <c r="T2795" s="849"/>
      <c r="U2795" s="849"/>
      <c r="V2795" s="849"/>
      <c r="W2795" s="849">
        <v>163000</v>
      </c>
      <c r="X2795" s="849">
        <v>468700</v>
      </c>
      <c r="Y2795" s="849">
        <v>631700</v>
      </c>
      <c r="Z2795" s="850">
        <v>0.1348</v>
      </c>
    </row>
    <row r="2796" s="823" customFormat="1" ht="31.05" hidden="1" customHeight="1" outlineLevel="1" spans="1:26">
      <c r="A2796" s="846" t="s">
        <v>2539</v>
      </c>
      <c r="B2796" s="846" t="s">
        <v>7853</v>
      </c>
      <c r="C2796" s="846" t="s">
        <v>11422</v>
      </c>
      <c r="D2796" s="846" t="s">
        <v>8817</v>
      </c>
      <c r="E2796" s="847" t="s">
        <v>9495</v>
      </c>
      <c r="F2796" s="848" t="s">
        <v>9690</v>
      </c>
      <c r="G2796" s="846" t="s">
        <v>9446</v>
      </c>
      <c r="H2796" s="846" t="s">
        <v>7650</v>
      </c>
      <c r="I2796" s="849">
        <v>35000</v>
      </c>
      <c r="J2796" s="849">
        <v>1000</v>
      </c>
      <c r="K2796" s="849">
        <v>2390</v>
      </c>
      <c r="L2796" s="848" t="s">
        <v>9681</v>
      </c>
      <c r="M2796" s="849">
        <v>1000</v>
      </c>
      <c r="N2796" s="849">
        <v>0</v>
      </c>
      <c r="O2796" s="849">
        <v>2425</v>
      </c>
      <c r="P2796" s="849">
        <v>35000</v>
      </c>
      <c r="Q2796" s="846" t="s">
        <v>6337</v>
      </c>
      <c r="R2796" s="846"/>
      <c r="S2796" s="849"/>
      <c r="T2796" s="849"/>
      <c r="U2796" s="849"/>
      <c r="V2796" s="849"/>
      <c r="W2796" s="849">
        <v>35000</v>
      </c>
      <c r="X2796" s="849">
        <v>239000</v>
      </c>
      <c r="Y2796" s="849">
        <v>274000</v>
      </c>
      <c r="Z2796" s="850">
        <v>0.1146</v>
      </c>
    </row>
    <row r="2797" s="823" customFormat="1" ht="31.05" hidden="1" customHeight="1" outlineLevel="1" spans="1:26">
      <c r="A2797" s="846" t="s">
        <v>2539</v>
      </c>
      <c r="B2797" s="846" t="s">
        <v>7853</v>
      </c>
      <c r="C2797" s="846" t="s">
        <v>11423</v>
      </c>
      <c r="D2797" s="846" t="s">
        <v>8806</v>
      </c>
      <c r="E2797" s="847" t="s">
        <v>9495</v>
      </c>
      <c r="F2797" s="848" t="s">
        <v>9628</v>
      </c>
      <c r="G2797" s="846" t="s">
        <v>9446</v>
      </c>
      <c r="H2797" s="846" t="s">
        <v>7650</v>
      </c>
      <c r="I2797" s="849">
        <v>30000</v>
      </c>
      <c r="J2797" s="849">
        <v>1000</v>
      </c>
      <c r="K2797" s="849">
        <v>2395</v>
      </c>
      <c r="L2797" s="848" t="s">
        <v>9681</v>
      </c>
      <c r="M2797" s="849">
        <v>1000</v>
      </c>
      <c r="N2797" s="849">
        <v>0</v>
      </c>
      <c r="O2797" s="849">
        <v>2425</v>
      </c>
      <c r="P2797" s="849">
        <v>30000</v>
      </c>
      <c r="Q2797" s="846" t="s">
        <v>6337</v>
      </c>
      <c r="R2797" s="846"/>
      <c r="S2797" s="849"/>
      <c r="T2797" s="849"/>
      <c r="U2797" s="849"/>
      <c r="V2797" s="849"/>
      <c r="W2797" s="849">
        <v>30000</v>
      </c>
      <c r="X2797" s="849">
        <v>0</v>
      </c>
      <c r="Y2797" s="849">
        <v>30000</v>
      </c>
      <c r="Z2797" s="850">
        <v>0.0125</v>
      </c>
    </row>
    <row r="2798" s="823" customFormat="1" ht="31.05" hidden="1" customHeight="1" outlineLevel="1" spans="1:26">
      <c r="A2798" s="846" t="s">
        <v>2539</v>
      </c>
      <c r="B2798" s="846" t="s">
        <v>7853</v>
      </c>
      <c r="C2798" s="846" t="s">
        <v>11424</v>
      </c>
      <c r="D2798" s="846" t="s">
        <v>9279</v>
      </c>
      <c r="E2798" s="847" t="s">
        <v>9495</v>
      </c>
      <c r="F2798" s="848" t="s">
        <v>9642</v>
      </c>
      <c r="G2798" s="846" t="s">
        <v>9446</v>
      </c>
      <c r="H2798" s="846" t="s">
        <v>7650</v>
      </c>
      <c r="I2798" s="849">
        <v>190000</v>
      </c>
      <c r="J2798" s="849">
        <v>2000</v>
      </c>
      <c r="K2798" s="849">
        <v>2330</v>
      </c>
      <c r="L2798" s="848" t="s">
        <v>9677</v>
      </c>
      <c r="M2798" s="849">
        <v>2000</v>
      </c>
      <c r="N2798" s="849">
        <v>0</v>
      </c>
      <c r="O2798" s="849">
        <v>2425</v>
      </c>
      <c r="P2798" s="849">
        <v>190000</v>
      </c>
      <c r="Q2798" s="846" t="s">
        <v>6337</v>
      </c>
      <c r="R2798" s="846"/>
      <c r="S2798" s="849"/>
      <c r="T2798" s="849"/>
      <c r="U2798" s="849"/>
      <c r="V2798" s="849"/>
      <c r="W2798" s="849">
        <v>190000</v>
      </c>
      <c r="X2798" s="849">
        <v>466000</v>
      </c>
      <c r="Y2798" s="849">
        <v>656000</v>
      </c>
      <c r="Z2798" s="850">
        <v>0.1408</v>
      </c>
    </row>
    <row r="2799" s="823" customFormat="1" ht="31.05" hidden="1" customHeight="1" outlineLevel="1" spans="1:26">
      <c r="A2799" s="846" t="s">
        <v>2539</v>
      </c>
      <c r="B2799" s="846" t="s">
        <v>7853</v>
      </c>
      <c r="C2799" s="846" t="s">
        <v>11425</v>
      </c>
      <c r="D2799" s="846" t="s">
        <v>9279</v>
      </c>
      <c r="E2799" s="847" t="s">
        <v>9495</v>
      </c>
      <c r="F2799" s="848" t="s">
        <v>9642</v>
      </c>
      <c r="G2799" s="846" t="s">
        <v>9446</v>
      </c>
      <c r="H2799" s="846" t="s">
        <v>7650</v>
      </c>
      <c r="I2799" s="849">
        <v>97000</v>
      </c>
      <c r="J2799" s="849">
        <v>1000</v>
      </c>
      <c r="K2799" s="849">
        <v>2328</v>
      </c>
      <c r="L2799" s="848" t="s">
        <v>9677</v>
      </c>
      <c r="M2799" s="849">
        <v>1000</v>
      </c>
      <c r="N2799" s="849">
        <v>0</v>
      </c>
      <c r="O2799" s="849">
        <v>2425</v>
      </c>
      <c r="P2799" s="849">
        <v>97000</v>
      </c>
      <c r="Q2799" s="846" t="s">
        <v>6337</v>
      </c>
      <c r="R2799" s="846"/>
      <c r="S2799" s="849"/>
      <c r="T2799" s="849"/>
      <c r="U2799" s="849"/>
      <c r="V2799" s="849"/>
      <c r="W2799" s="849">
        <v>97000</v>
      </c>
      <c r="X2799" s="849">
        <v>232800</v>
      </c>
      <c r="Y2799" s="849">
        <v>329800</v>
      </c>
      <c r="Z2799" s="850">
        <v>0.1417</v>
      </c>
    </row>
    <row r="2800" s="823" customFormat="1" ht="31.05" hidden="1" customHeight="1" outlineLevel="1" spans="1:26">
      <c r="A2800" s="846" t="s">
        <v>2539</v>
      </c>
      <c r="B2800" s="846" t="s">
        <v>7853</v>
      </c>
      <c r="C2800" s="846" t="s">
        <v>11426</v>
      </c>
      <c r="D2800" s="846" t="s">
        <v>8969</v>
      </c>
      <c r="E2800" s="847" t="s">
        <v>9495</v>
      </c>
      <c r="F2800" s="848" t="s">
        <v>8241</v>
      </c>
      <c r="G2800" s="846" t="s">
        <v>9446</v>
      </c>
      <c r="H2800" s="846" t="s">
        <v>7650</v>
      </c>
      <c r="I2800" s="849">
        <v>56000</v>
      </c>
      <c r="J2800" s="849">
        <v>1000</v>
      </c>
      <c r="K2800" s="849">
        <v>2369</v>
      </c>
      <c r="L2800" s="848" t="s">
        <v>9681</v>
      </c>
      <c r="M2800" s="849">
        <v>1000</v>
      </c>
      <c r="N2800" s="849">
        <v>0</v>
      </c>
      <c r="O2800" s="849">
        <v>2425</v>
      </c>
      <c r="P2800" s="849">
        <v>56000</v>
      </c>
      <c r="Q2800" s="846" t="s">
        <v>6337</v>
      </c>
      <c r="R2800" s="846"/>
      <c r="S2800" s="849"/>
      <c r="T2800" s="849"/>
      <c r="U2800" s="849"/>
      <c r="V2800" s="849"/>
      <c r="W2800" s="849">
        <v>56000</v>
      </c>
      <c r="X2800" s="849">
        <v>236900</v>
      </c>
      <c r="Y2800" s="849">
        <v>292900</v>
      </c>
      <c r="Z2800" s="850">
        <v>0.1236</v>
      </c>
    </row>
    <row r="2801" s="823" customFormat="1" ht="31.05" hidden="1" customHeight="1" outlineLevel="1" spans="1:26">
      <c r="A2801" s="846" t="s">
        <v>2539</v>
      </c>
      <c r="B2801" s="846" t="s">
        <v>7853</v>
      </c>
      <c r="C2801" s="846" t="s">
        <v>11427</v>
      </c>
      <c r="D2801" s="846" t="s">
        <v>8803</v>
      </c>
      <c r="E2801" s="847" t="s">
        <v>9495</v>
      </c>
      <c r="F2801" s="848" t="s">
        <v>9642</v>
      </c>
      <c r="G2801" s="846" t="s">
        <v>9446</v>
      </c>
      <c r="H2801" s="846" t="s">
        <v>7650</v>
      </c>
      <c r="I2801" s="849">
        <v>96000</v>
      </c>
      <c r="J2801" s="849">
        <v>1000</v>
      </c>
      <c r="K2801" s="849">
        <v>2329</v>
      </c>
      <c r="L2801" s="848" t="s">
        <v>9677</v>
      </c>
      <c r="M2801" s="849">
        <v>1000</v>
      </c>
      <c r="N2801" s="849">
        <v>0</v>
      </c>
      <c r="O2801" s="849">
        <v>2425</v>
      </c>
      <c r="P2801" s="849">
        <v>96000</v>
      </c>
      <c r="Q2801" s="846" t="s">
        <v>6337</v>
      </c>
      <c r="R2801" s="846"/>
      <c r="S2801" s="849"/>
      <c r="T2801" s="849"/>
      <c r="U2801" s="849"/>
      <c r="V2801" s="849"/>
      <c r="W2801" s="849">
        <v>96000</v>
      </c>
      <c r="X2801" s="849">
        <v>0</v>
      </c>
      <c r="Y2801" s="849">
        <v>96000</v>
      </c>
      <c r="Z2801" s="850">
        <v>0.0412</v>
      </c>
    </row>
    <row r="2802" s="823" customFormat="1" ht="31.05" hidden="1" customHeight="1" outlineLevel="1" spans="1:26">
      <c r="A2802" s="846" t="s">
        <v>2539</v>
      </c>
      <c r="B2802" s="846" t="s">
        <v>7853</v>
      </c>
      <c r="C2802" s="846" t="s">
        <v>11428</v>
      </c>
      <c r="D2802" s="846" t="s">
        <v>8803</v>
      </c>
      <c r="E2802" s="847" t="s">
        <v>9495</v>
      </c>
      <c r="F2802" s="848" t="s">
        <v>9699</v>
      </c>
      <c r="G2802" s="846" t="s">
        <v>9446</v>
      </c>
      <c r="H2802" s="846" t="s">
        <v>7650</v>
      </c>
      <c r="I2802" s="849">
        <v>75000</v>
      </c>
      <c r="J2802" s="849">
        <v>4000</v>
      </c>
      <c r="K2802" s="849">
        <v>2400</v>
      </c>
      <c r="L2802" s="848" t="s">
        <v>9535</v>
      </c>
      <c r="M2802" s="849">
        <v>3000</v>
      </c>
      <c r="N2802" s="849">
        <v>0</v>
      </c>
      <c r="O2802" s="849">
        <v>2425</v>
      </c>
      <c r="P2802" s="849">
        <v>75000</v>
      </c>
      <c r="Q2802" s="846" t="s">
        <v>6337</v>
      </c>
      <c r="R2802" s="846"/>
      <c r="S2802" s="849"/>
      <c r="T2802" s="849"/>
      <c r="U2802" s="849"/>
      <c r="V2802" s="849"/>
      <c r="W2802" s="849">
        <v>75000</v>
      </c>
      <c r="X2802" s="849">
        <v>0</v>
      </c>
      <c r="Y2802" s="849">
        <v>75000</v>
      </c>
      <c r="Z2802" s="850">
        <v>0.0104</v>
      </c>
    </row>
    <row r="2803" s="823" customFormat="1" ht="31.05" hidden="1" customHeight="1" outlineLevel="1" spans="1:26">
      <c r="A2803" s="846" t="s">
        <v>2539</v>
      </c>
      <c r="B2803" s="846" t="s">
        <v>7853</v>
      </c>
      <c r="C2803" s="846" t="s">
        <v>11429</v>
      </c>
      <c r="D2803" s="846" t="s">
        <v>8826</v>
      </c>
      <c r="E2803" s="847" t="s">
        <v>9495</v>
      </c>
      <c r="F2803" s="848" t="s">
        <v>8241</v>
      </c>
      <c r="G2803" s="846" t="s">
        <v>9446</v>
      </c>
      <c r="H2803" s="846" t="s">
        <v>7650</v>
      </c>
      <c r="I2803" s="849">
        <v>68000</v>
      </c>
      <c r="J2803" s="849">
        <v>1000</v>
      </c>
      <c r="K2803" s="849">
        <v>2357</v>
      </c>
      <c r="L2803" s="848" t="s">
        <v>9681</v>
      </c>
      <c r="M2803" s="849">
        <v>1000</v>
      </c>
      <c r="N2803" s="849">
        <v>0</v>
      </c>
      <c r="O2803" s="849">
        <v>2425</v>
      </c>
      <c r="P2803" s="849">
        <v>68000</v>
      </c>
      <c r="Q2803" s="846" t="s">
        <v>6337</v>
      </c>
      <c r="R2803" s="846"/>
      <c r="S2803" s="849"/>
      <c r="T2803" s="849"/>
      <c r="U2803" s="849"/>
      <c r="V2803" s="849"/>
      <c r="W2803" s="849">
        <v>68000</v>
      </c>
      <c r="X2803" s="849">
        <v>235700</v>
      </c>
      <c r="Y2803" s="849">
        <v>303700</v>
      </c>
      <c r="Z2803" s="850">
        <v>0.1289</v>
      </c>
    </row>
    <row r="2804" s="823" customFormat="1" ht="31.05" hidden="1" customHeight="1" outlineLevel="1" spans="1:26">
      <c r="A2804" s="846" t="s">
        <v>2539</v>
      </c>
      <c r="B2804" s="846" t="s">
        <v>7853</v>
      </c>
      <c r="C2804" s="846" t="s">
        <v>11430</v>
      </c>
      <c r="D2804" s="846" t="s">
        <v>9119</v>
      </c>
      <c r="E2804" s="847" t="s">
        <v>9495</v>
      </c>
      <c r="F2804" s="848" t="s">
        <v>9699</v>
      </c>
      <c r="G2804" s="846" t="s">
        <v>9446</v>
      </c>
      <c r="H2804" s="846" t="s">
        <v>7650</v>
      </c>
      <c r="I2804" s="849">
        <v>15000</v>
      </c>
      <c r="J2804" s="849">
        <v>1000</v>
      </c>
      <c r="K2804" s="849">
        <v>2410</v>
      </c>
      <c r="L2804" s="848" t="s">
        <v>9535</v>
      </c>
      <c r="M2804" s="849">
        <v>1000</v>
      </c>
      <c r="N2804" s="849">
        <v>0</v>
      </c>
      <c r="O2804" s="849">
        <v>2425</v>
      </c>
      <c r="P2804" s="849">
        <v>15000</v>
      </c>
      <c r="Q2804" s="846" t="s">
        <v>6337</v>
      </c>
      <c r="R2804" s="846"/>
      <c r="S2804" s="849"/>
      <c r="T2804" s="849"/>
      <c r="U2804" s="849"/>
      <c r="V2804" s="849"/>
      <c r="W2804" s="849">
        <v>15000</v>
      </c>
      <c r="X2804" s="849">
        <v>241000</v>
      </c>
      <c r="Y2804" s="849">
        <v>256000</v>
      </c>
      <c r="Z2804" s="850">
        <v>0.1062</v>
      </c>
    </row>
    <row r="2805" s="823" customFormat="1" ht="31.05" hidden="1" customHeight="1" outlineLevel="1" spans="1:26">
      <c r="A2805" s="846" t="s">
        <v>2539</v>
      </c>
      <c r="B2805" s="846" t="s">
        <v>7853</v>
      </c>
      <c r="C2805" s="846" t="s">
        <v>11431</v>
      </c>
      <c r="D2805" s="846" t="s">
        <v>9139</v>
      </c>
      <c r="E2805" s="847" t="s">
        <v>9495</v>
      </c>
      <c r="F2805" s="848" t="s">
        <v>9690</v>
      </c>
      <c r="G2805" s="846" t="s">
        <v>9446</v>
      </c>
      <c r="H2805" s="846" t="s">
        <v>7650</v>
      </c>
      <c r="I2805" s="849">
        <v>25000</v>
      </c>
      <c r="J2805" s="849">
        <v>1000</v>
      </c>
      <c r="K2805" s="849">
        <v>2400</v>
      </c>
      <c r="L2805" s="848" t="s">
        <v>9681</v>
      </c>
      <c r="M2805" s="849">
        <v>1000</v>
      </c>
      <c r="N2805" s="849">
        <v>0</v>
      </c>
      <c r="O2805" s="849">
        <v>2425</v>
      </c>
      <c r="P2805" s="849">
        <v>25000</v>
      </c>
      <c r="Q2805" s="846" t="s">
        <v>6337</v>
      </c>
      <c r="R2805" s="846"/>
      <c r="S2805" s="849"/>
      <c r="T2805" s="849"/>
      <c r="U2805" s="849"/>
      <c r="V2805" s="849"/>
      <c r="W2805" s="849">
        <v>25000</v>
      </c>
      <c r="X2805" s="849">
        <v>240000</v>
      </c>
      <c r="Y2805" s="849">
        <v>265000</v>
      </c>
      <c r="Z2805" s="850">
        <v>0.1104</v>
      </c>
    </row>
    <row r="2806" s="823" customFormat="1" ht="31.05" hidden="1" customHeight="1" outlineLevel="1" spans="1:26">
      <c r="A2806" s="846" t="s">
        <v>2539</v>
      </c>
      <c r="B2806" s="846" t="s">
        <v>7853</v>
      </c>
      <c r="C2806" s="846" t="s">
        <v>11432</v>
      </c>
      <c r="D2806" s="846" t="s">
        <v>9242</v>
      </c>
      <c r="E2806" s="847" t="s">
        <v>9495</v>
      </c>
      <c r="F2806" s="848" t="s">
        <v>9556</v>
      </c>
      <c r="G2806" s="846" t="s">
        <v>9446</v>
      </c>
      <c r="H2806" s="846" t="s">
        <v>7650</v>
      </c>
      <c r="I2806" s="849">
        <v>128000</v>
      </c>
      <c r="J2806" s="849">
        <v>1000</v>
      </c>
      <c r="K2806" s="849">
        <v>2297</v>
      </c>
      <c r="L2806" s="848" t="s">
        <v>9599</v>
      </c>
      <c r="M2806" s="849">
        <v>1000</v>
      </c>
      <c r="N2806" s="849">
        <v>0</v>
      </c>
      <c r="O2806" s="849">
        <v>2425</v>
      </c>
      <c r="P2806" s="849">
        <v>128000</v>
      </c>
      <c r="Q2806" s="846" t="s">
        <v>6337</v>
      </c>
      <c r="R2806" s="846"/>
      <c r="S2806" s="849"/>
      <c r="T2806" s="849"/>
      <c r="U2806" s="849"/>
      <c r="V2806" s="849"/>
      <c r="W2806" s="849">
        <v>128000</v>
      </c>
      <c r="X2806" s="849">
        <v>229700</v>
      </c>
      <c r="Y2806" s="849">
        <v>357700</v>
      </c>
      <c r="Z2806" s="850">
        <v>0.1557</v>
      </c>
    </row>
    <row r="2807" s="823" customFormat="1" ht="31.05" hidden="1" customHeight="1" outlineLevel="1" spans="1:26">
      <c r="A2807" s="846" t="s">
        <v>2539</v>
      </c>
      <c r="B2807" s="846" t="s">
        <v>7853</v>
      </c>
      <c r="C2807" s="846" t="s">
        <v>11433</v>
      </c>
      <c r="D2807" s="846" t="s">
        <v>9231</v>
      </c>
      <c r="E2807" s="847" t="s">
        <v>9495</v>
      </c>
      <c r="F2807" s="848" t="s">
        <v>9693</v>
      </c>
      <c r="G2807" s="846" t="s">
        <v>9446</v>
      </c>
      <c r="H2807" s="846" t="s">
        <v>7650</v>
      </c>
      <c r="I2807" s="849">
        <v>23000</v>
      </c>
      <c r="J2807" s="849">
        <v>1000</v>
      </c>
      <c r="K2807" s="849">
        <v>2402</v>
      </c>
      <c r="L2807" s="848" t="s">
        <v>9681</v>
      </c>
      <c r="M2807" s="849">
        <v>1000</v>
      </c>
      <c r="N2807" s="849">
        <v>0</v>
      </c>
      <c r="O2807" s="849">
        <v>2425</v>
      </c>
      <c r="P2807" s="849">
        <v>23000</v>
      </c>
      <c r="Q2807" s="846" t="s">
        <v>6337</v>
      </c>
      <c r="R2807" s="846"/>
      <c r="S2807" s="849"/>
      <c r="T2807" s="849"/>
      <c r="U2807" s="849"/>
      <c r="V2807" s="849"/>
      <c r="W2807" s="849">
        <v>23000</v>
      </c>
      <c r="X2807" s="849">
        <v>240200</v>
      </c>
      <c r="Y2807" s="849">
        <v>263200</v>
      </c>
      <c r="Z2807" s="850">
        <v>0.1096</v>
      </c>
    </row>
    <row r="2808" s="823" customFormat="1" ht="31.05" hidden="1" customHeight="1" outlineLevel="1" spans="1:26">
      <c r="A2808" s="846" t="s">
        <v>2539</v>
      </c>
      <c r="B2808" s="846" t="s">
        <v>7853</v>
      </c>
      <c r="C2808" s="846" t="s">
        <v>11434</v>
      </c>
      <c r="D2808" s="846" t="s">
        <v>8540</v>
      </c>
      <c r="E2808" s="847" t="s">
        <v>9495</v>
      </c>
      <c r="F2808" s="848" t="s">
        <v>9543</v>
      </c>
      <c r="G2808" s="846" t="s">
        <v>9446</v>
      </c>
      <c r="H2808" s="846" t="s">
        <v>7650</v>
      </c>
      <c r="I2808" s="849">
        <v>-86000</v>
      </c>
      <c r="J2808" s="849">
        <v>2000</v>
      </c>
      <c r="K2808" s="849">
        <v>2468</v>
      </c>
      <c r="L2808" s="848" t="s">
        <v>9599</v>
      </c>
      <c r="M2808" s="849">
        <v>2000</v>
      </c>
      <c r="N2808" s="849">
        <v>0</v>
      </c>
      <c r="O2808" s="849">
        <v>2425</v>
      </c>
      <c r="P2808" s="849">
        <v>-86000</v>
      </c>
      <c r="Q2808" s="846" t="s">
        <v>6337</v>
      </c>
      <c r="R2808" s="846"/>
      <c r="S2808" s="849"/>
      <c r="T2808" s="849"/>
      <c r="U2808" s="849"/>
      <c r="V2808" s="849"/>
      <c r="W2808" s="849">
        <v>-86000</v>
      </c>
      <c r="X2808" s="849">
        <v>493600</v>
      </c>
      <c r="Y2808" s="849">
        <v>407600</v>
      </c>
      <c r="Z2808" s="850">
        <v>0.0826</v>
      </c>
    </row>
    <row r="2809" s="823" customFormat="1" ht="31.05" hidden="1" customHeight="1" outlineLevel="1" spans="1:26">
      <c r="A2809" s="846" t="s">
        <v>2539</v>
      </c>
      <c r="B2809" s="846" t="s">
        <v>7853</v>
      </c>
      <c r="C2809" s="846" t="s">
        <v>11435</v>
      </c>
      <c r="D2809" s="846" t="s">
        <v>8540</v>
      </c>
      <c r="E2809" s="847" t="s">
        <v>9495</v>
      </c>
      <c r="F2809" s="848" t="s">
        <v>8189</v>
      </c>
      <c r="G2809" s="846" t="s">
        <v>9446</v>
      </c>
      <c r="H2809" s="846" t="s">
        <v>7650</v>
      </c>
      <c r="I2809" s="849">
        <v>-38000</v>
      </c>
      <c r="J2809" s="849">
        <v>1000</v>
      </c>
      <c r="K2809" s="849">
        <v>2463</v>
      </c>
      <c r="L2809" s="848" t="s">
        <v>9599</v>
      </c>
      <c r="M2809" s="849">
        <v>1000</v>
      </c>
      <c r="N2809" s="849">
        <v>0</v>
      </c>
      <c r="O2809" s="849">
        <v>2425</v>
      </c>
      <c r="P2809" s="849">
        <v>-38000</v>
      </c>
      <c r="Q2809" s="846" t="s">
        <v>6337</v>
      </c>
      <c r="R2809" s="846"/>
      <c r="S2809" s="849"/>
      <c r="T2809" s="849"/>
      <c r="U2809" s="849"/>
      <c r="V2809" s="849"/>
      <c r="W2809" s="849">
        <v>-38000</v>
      </c>
      <c r="X2809" s="849">
        <v>369450</v>
      </c>
      <c r="Y2809" s="849">
        <v>331450</v>
      </c>
      <c r="Z2809" s="850">
        <v>0.1346</v>
      </c>
    </row>
    <row r="2810" s="823" customFormat="1" ht="31.05" hidden="1" customHeight="1" outlineLevel="1" spans="1:26">
      <c r="A2810" s="846" t="s">
        <v>2539</v>
      </c>
      <c r="B2810" s="846" t="s">
        <v>7853</v>
      </c>
      <c r="C2810" s="846" t="s">
        <v>11436</v>
      </c>
      <c r="D2810" s="846" t="s">
        <v>8540</v>
      </c>
      <c r="E2810" s="847" t="s">
        <v>9495</v>
      </c>
      <c r="F2810" s="848" t="s">
        <v>9549</v>
      </c>
      <c r="G2810" s="846" t="s">
        <v>9446</v>
      </c>
      <c r="H2810" s="846" t="s">
        <v>7650</v>
      </c>
      <c r="I2810" s="849">
        <v>173000</v>
      </c>
      <c r="J2810" s="849">
        <v>4000</v>
      </c>
      <c r="K2810" s="849">
        <v>2381.75</v>
      </c>
      <c r="L2810" s="848" t="s">
        <v>9599</v>
      </c>
      <c r="M2810" s="849">
        <v>4000</v>
      </c>
      <c r="N2810" s="849">
        <v>0</v>
      </c>
      <c r="O2810" s="849">
        <v>2425</v>
      </c>
      <c r="P2810" s="849">
        <v>173000</v>
      </c>
      <c r="Q2810" s="846" t="s">
        <v>6337</v>
      </c>
      <c r="R2810" s="846"/>
      <c r="S2810" s="849"/>
      <c r="T2810" s="849"/>
      <c r="U2810" s="849"/>
      <c r="V2810" s="849"/>
      <c r="W2810" s="849">
        <v>173000</v>
      </c>
      <c r="X2810" s="849">
        <v>952700</v>
      </c>
      <c r="Y2810" s="849">
        <v>1125700</v>
      </c>
      <c r="Z2810" s="850">
        <v>0.1182</v>
      </c>
    </row>
    <row r="2811" s="823" customFormat="1" ht="31.05" hidden="1" customHeight="1" outlineLevel="1" spans="1:26">
      <c r="A2811" s="846" t="s">
        <v>2539</v>
      </c>
      <c r="B2811" s="846" t="s">
        <v>7853</v>
      </c>
      <c r="C2811" s="846" t="s">
        <v>11437</v>
      </c>
      <c r="D2811" s="846" t="s">
        <v>9250</v>
      </c>
      <c r="E2811" s="847" t="s">
        <v>9495</v>
      </c>
      <c r="F2811" s="848" t="s">
        <v>8241</v>
      </c>
      <c r="G2811" s="846" t="s">
        <v>9446</v>
      </c>
      <c r="H2811" s="846" t="s">
        <v>7650</v>
      </c>
      <c r="I2811" s="849">
        <v>125000</v>
      </c>
      <c r="J2811" s="849">
        <v>2000</v>
      </c>
      <c r="K2811" s="849">
        <v>2362.5</v>
      </c>
      <c r="L2811" s="848" t="s">
        <v>9599</v>
      </c>
      <c r="M2811" s="849">
        <v>2000</v>
      </c>
      <c r="N2811" s="849">
        <v>0</v>
      </c>
      <c r="O2811" s="849">
        <v>2425</v>
      </c>
      <c r="P2811" s="849">
        <v>125000</v>
      </c>
      <c r="Q2811" s="846" t="s">
        <v>6337</v>
      </c>
      <c r="R2811" s="846"/>
      <c r="S2811" s="849"/>
      <c r="T2811" s="849"/>
      <c r="U2811" s="849"/>
      <c r="V2811" s="849"/>
      <c r="W2811" s="849">
        <v>125000</v>
      </c>
      <c r="X2811" s="849">
        <v>472500</v>
      </c>
      <c r="Y2811" s="849">
        <v>597500</v>
      </c>
      <c r="Z2811" s="850">
        <v>0.1265</v>
      </c>
    </row>
    <row r="2812" s="823" customFormat="1" ht="31.05" hidden="1" customHeight="1" outlineLevel="1" spans="1:26">
      <c r="A2812" s="846" t="s">
        <v>2539</v>
      </c>
      <c r="B2812" s="846" t="s">
        <v>7853</v>
      </c>
      <c r="C2812" s="846" t="s">
        <v>11438</v>
      </c>
      <c r="D2812" s="846" t="s">
        <v>9250</v>
      </c>
      <c r="E2812" s="847" t="s">
        <v>9495</v>
      </c>
      <c r="F2812" s="848" t="s">
        <v>8241</v>
      </c>
      <c r="G2812" s="846" t="s">
        <v>9446</v>
      </c>
      <c r="H2812" s="846" t="s">
        <v>7650</v>
      </c>
      <c r="I2812" s="849">
        <v>81000</v>
      </c>
      <c r="J2812" s="849">
        <v>1000</v>
      </c>
      <c r="K2812" s="849">
        <v>2344</v>
      </c>
      <c r="L2812" s="848" t="s">
        <v>9599</v>
      </c>
      <c r="M2812" s="849">
        <v>1000</v>
      </c>
      <c r="N2812" s="849">
        <v>0</v>
      </c>
      <c r="O2812" s="849">
        <v>2425</v>
      </c>
      <c r="P2812" s="849">
        <v>81000</v>
      </c>
      <c r="Q2812" s="846" t="s">
        <v>6337</v>
      </c>
      <c r="R2812" s="846"/>
      <c r="S2812" s="849"/>
      <c r="T2812" s="849"/>
      <c r="U2812" s="849"/>
      <c r="V2812" s="849"/>
      <c r="W2812" s="849">
        <v>81000</v>
      </c>
      <c r="X2812" s="849">
        <v>234400</v>
      </c>
      <c r="Y2812" s="849">
        <v>315400</v>
      </c>
      <c r="Z2812" s="850">
        <v>0.1346</v>
      </c>
    </row>
    <row r="2813" s="823" customFormat="1" ht="31.05" hidden="1" customHeight="1" outlineLevel="1" spans="1:26">
      <c r="A2813" s="846" t="s">
        <v>2539</v>
      </c>
      <c r="B2813" s="846" t="s">
        <v>7853</v>
      </c>
      <c r="C2813" s="846" t="s">
        <v>11439</v>
      </c>
      <c r="D2813" s="846" t="s">
        <v>9250</v>
      </c>
      <c r="E2813" s="847" t="s">
        <v>9495</v>
      </c>
      <c r="F2813" s="848" t="s">
        <v>8074</v>
      </c>
      <c r="G2813" s="846" t="s">
        <v>9446</v>
      </c>
      <c r="H2813" s="846" t="s">
        <v>7650</v>
      </c>
      <c r="I2813" s="849">
        <v>106000</v>
      </c>
      <c r="J2813" s="849">
        <v>1000</v>
      </c>
      <c r="K2813" s="849">
        <v>2319</v>
      </c>
      <c r="L2813" s="848" t="s">
        <v>9599</v>
      </c>
      <c r="M2813" s="849">
        <v>1000</v>
      </c>
      <c r="N2813" s="849">
        <v>0</v>
      </c>
      <c r="O2813" s="849">
        <v>2425</v>
      </c>
      <c r="P2813" s="849">
        <v>106000</v>
      </c>
      <c r="Q2813" s="846" t="s">
        <v>6337</v>
      </c>
      <c r="R2813" s="846"/>
      <c r="S2813" s="849"/>
      <c r="T2813" s="849"/>
      <c r="U2813" s="849"/>
      <c r="V2813" s="849"/>
      <c r="W2813" s="849">
        <v>106000</v>
      </c>
      <c r="X2813" s="849">
        <v>231900</v>
      </c>
      <c r="Y2813" s="849">
        <v>337900</v>
      </c>
      <c r="Z2813" s="850">
        <v>0.1457</v>
      </c>
    </row>
    <row r="2814" s="823" customFormat="1" ht="31.05" hidden="1" customHeight="1" outlineLevel="1" spans="1:26">
      <c r="A2814" s="846" t="s">
        <v>2539</v>
      </c>
      <c r="B2814" s="846" t="s">
        <v>7853</v>
      </c>
      <c r="C2814" s="846" t="s">
        <v>11440</v>
      </c>
      <c r="D2814" s="846" t="s">
        <v>9250</v>
      </c>
      <c r="E2814" s="847" t="s">
        <v>9495</v>
      </c>
      <c r="F2814" s="848" t="s">
        <v>9642</v>
      </c>
      <c r="G2814" s="846" t="s">
        <v>9446</v>
      </c>
      <c r="H2814" s="846" t="s">
        <v>7650</v>
      </c>
      <c r="I2814" s="849">
        <v>109000</v>
      </c>
      <c r="J2814" s="849">
        <v>1000</v>
      </c>
      <c r="K2814" s="849">
        <v>2316</v>
      </c>
      <c r="L2814" s="848" t="s">
        <v>9677</v>
      </c>
      <c r="M2814" s="849">
        <v>1000</v>
      </c>
      <c r="N2814" s="849">
        <v>0</v>
      </c>
      <c r="O2814" s="849">
        <v>2425</v>
      </c>
      <c r="P2814" s="849">
        <v>109000</v>
      </c>
      <c r="Q2814" s="846" t="s">
        <v>6337</v>
      </c>
      <c r="R2814" s="846"/>
      <c r="S2814" s="849"/>
      <c r="T2814" s="849"/>
      <c r="U2814" s="849"/>
      <c r="V2814" s="849"/>
      <c r="W2814" s="849">
        <v>109000</v>
      </c>
      <c r="X2814" s="849">
        <v>231600</v>
      </c>
      <c r="Y2814" s="849">
        <v>340600</v>
      </c>
      <c r="Z2814" s="850">
        <v>0.1471</v>
      </c>
    </row>
    <row r="2815" s="823" customFormat="1" ht="31.05" hidden="1" customHeight="1" outlineLevel="1" spans="1:26">
      <c r="A2815" s="846" t="s">
        <v>2539</v>
      </c>
      <c r="B2815" s="846" t="s">
        <v>7853</v>
      </c>
      <c r="C2815" s="846" t="s">
        <v>11441</v>
      </c>
      <c r="D2815" s="846" t="s">
        <v>9250</v>
      </c>
      <c r="E2815" s="847" t="s">
        <v>9495</v>
      </c>
      <c r="F2815" s="848" t="s">
        <v>9642</v>
      </c>
      <c r="G2815" s="846" t="s">
        <v>9446</v>
      </c>
      <c r="H2815" s="846" t="s">
        <v>7650</v>
      </c>
      <c r="I2815" s="849">
        <v>203000</v>
      </c>
      <c r="J2815" s="849">
        <v>2000</v>
      </c>
      <c r="K2815" s="849">
        <v>2323.5</v>
      </c>
      <c r="L2815" s="848" t="s">
        <v>9677</v>
      </c>
      <c r="M2815" s="849">
        <v>2000</v>
      </c>
      <c r="N2815" s="849">
        <v>0</v>
      </c>
      <c r="O2815" s="849">
        <v>2425</v>
      </c>
      <c r="P2815" s="849">
        <v>203000</v>
      </c>
      <c r="Q2815" s="846" t="s">
        <v>6337</v>
      </c>
      <c r="R2815" s="846"/>
      <c r="S2815" s="849"/>
      <c r="T2815" s="849"/>
      <c r="U2815" s="849"/>
      <c r="V2815" s="849"/>
      <c r="W2815" s="849">
        <v>203000</v>
      </c>
      <c r="X2815" s="849">
        <v>464700</v>
      </c>
      <c r="Y2815" s="849">
        <v>667700</v>
      </c>
      <c r="Z2815" s="850">
        <v>0.1437</v>
      </c>
    </row>
    <row r="2816" s="823" customFormat="1" ht="31.05" hidden="1" customHeight="1" outlineLevel="1" spans="1:26">
      <c r="A2816" s="846" t="s">
        <v>2539</v>
      </c>
      <c r="B2816" s="846" t="s">
        <v>7853</v>
      </c>
      <c r="C2816" s="846" t="s">
        <v>11442</v>
      </c>
      <c r="D2816" s="846" t="s">
        <v>9250</v>
      </c>
      <c r="E2816" s="847" t="s">
        <v>9495</v>
      </c>
      <c r="F2816" s="848" t="s">
        <v>9636</v>
      </c>
      <c r="G2816" s="846" t="s">
        <v>9446</v>
      </c>
      <c r="H2816" s="846" t="s">
        <v>7650</v>
      </c>
      <c r="I2816" s="849">
        <v>105000</v>
      </c>
      <c r="J2816" s="849">
        <v>1000</v>
      </c>
      <c r="K2816" s="849">
        <v>2320</v>
      </c>
      <c r="L2816" s="848" t="s">
        <v>9677</v>
      </c>
      <c r="M2816" s="849">
        <v>1000</v>
      </c>
      <c r="N2816" s="849">
        <v>0</v>
      </c>
      <c r="O2816" s="849">
        <v>2425</v>
      </c>
      <c r="P2816" s="849">
        <v>105000</v>
      </c>
      <c r="Q2816" s="846" t="s">
        <v>6337</v>
      </c>
      <c r="R2816" s="846"/>
      <c r="S2816" s="849"/>
      <c r="T2816" s="849"/>
      <c r="U2816" s="849"/>
      <c r="V2816" s="849"/>
      <c r="W2816" s="849">
        <v>105000</v>
      </c>
      <c r="X2816" s="849">
        <v>232000</v>
      </c>
      <c r="Y2816" s="849">
        <v>337000</v>
      </c>
      <c r="Z2816" s="850">
        <v>0.1453</v>
      </c>
    </row>
    <row r="2817" s="823" customFormat="1" ht="31.05" hidden="1" customHeight="1" outlineLevel="1" spans="1:26">
      <c r="A2817" s="846" t="s">
        <v>2539</v>
      </c>
      <c r="B2817" s="846" t="s">
        <v>7853</v>
      </c>
      <c r="C2817" s="846" t="s">
        <v>11443</v>
      </c>
      <c r="D2817" s="846" t="s">
        <v>9250</v>
      </c>
      <c r="E2817" s="847" t="s">
        <v>9495</v>
      </c>
      <c r="F2817" s="848" t="s">
        <v>9632</v>
      </c>
      <c r="G2817" s="846" t="s">
        <v>9446</v>
      </c>
      <c r="H2817" s="846" t="s">
        <v>7650</v>
      </c>
      <c r="I2817" s="849">
        <v>238000</v>
      </c>
      <c r="J2817" s="849">
        <v>2000</v>
      </c>
      <c r="K2817" s="849">
        <v>2306</v>
      </c>
      <c r="L2817" s="848" t="s">
        <v>9677</v>
      </c>
      <c r="M2817" s="849">
        <v>2000</v>
      </c>
      <c r="N2817" s="849">
        <v>0</v>
      </c>
      <c r="O2817" s="849">
        <v>2425</v>
      </c>
      <c r="P2817" s="849">
        <v>238000</v>
      </c>
      <c r="Q2817" s="846" t="s">
        <v>6337</v>
      </c>
      <c r="R2817" s="846"/>
      <c r="S2817" s="849"/>
      <c r="T2817" s="849"/>
      <c r="U2817" s="849"/>
      <c r="V2817" s="849"/>
      <c r="W2817" s="849">
        <v>238000</v>
      </c>
      <c r="X2817" s="849">
        <v>461200</v>
      </c>
      <c r="Y2817" s="849">
        <v>699200</v>
      </c>
      <c r="Z2817" s="850">
        <v>0.1516</v>
      </c>
    </row>
    <row r="2818" s="823" customFormat="1" ht="31.05" hidden="1" customHeight="1" outlineLevel="1" spans="1:26">
      <c r="A2818" s="846" t="s">
        <v>2539</v>
      </c>
      <c r="B2818" s="846" t="s">
        <v>7853</v>
      </c>
      <c r="C2818" s="846" t="s">
        <v>11444</v>
      </c>
      <c r="D2818" s="846" t="s">
        <v>9250</v>
      </c>
      <c r="E2818" s="847" t="s">
        <v>9495</v>
      </c>
      <c r="F2818" s="848" t="s">
        <v>9730</v>
      </c>
      <c r="G2818" s="846" t="s">
        <v>9446</v>
      </c>
      <c r="H2818" s="846" t="s">
        <v>7650</v>
      </c>
      <c r="I2818" s="849">
        <v>68000</v>
      </c>
      <c r="J2818" s="849">
        <v>1000</v>
      </c>
      <c r="K2818" s="849">
        <v>2357</v>
      </c>
      <c r="L2818" s="848" t="s">
        <v>9677</v>
      </c>
      <c r="M2818" s="849">
        <v>1000</v>
      </c>
      <c r="N2818" s="849">
        <v>0</v>
      </c>
      <c r="O2818" s="849">
        <v>2425</v>
      </c>
      <c r="P2818" s="849">
        <v>68000</v>
      </c>
      <c r="Q2818" s="846" t="s">
        <v>6337</v>
      </c>
      <c r="R2818" s="846"/>
      <c r="S2818" s="849"/>
      <c r="T2818" s="849"/>
      <c r="U2818" s="849"/>
      <c r="V2818" s="849"/>
      <c r="W2818" s="849">
        <v>68000</v>
      </c>
      <c r="X2818" s="849">
        <v>235700</v>
      </c>
      <c r="Y2818" s="849">
        <v>303700</v>
      </c>
      <c r="Z2818" s="850">
        <v>0.1289</v>
      </c>
    </row>
    <row r="2819" s="823" customFormat="1" ht="31.05" hidden="1" customHeight="1" outlineLevel="1" spans="1:26">
      <c r="A2819" s="846" t="s">
        <v>2539</v>
      </c>
      <c r="B2819" s="846" t="s">
        <v>7853</v>
      </c>
      <c r="C2819" s="846" t="s">
        <v>11445</v>
      </c>
      <c r="D2819" s="846" t="s">
        <v>9169</v>
      </c>
      <c r="E2819" s="847" t="s">
        <v>9495</v>
      </c>
      <c r="F2819" s="848" t="s">
        <v>9693</v>
      </c>
      <c r="G2819" s="846" t="s">
        <v>9446</v>
      </c>
      <c r="H2819" s="846" t="s">
        <v>7650</v>
      </c>
      <c r="I2819" s="849">
        <v>34000</v>
      </c>
      <c r="J2819" s="849">
        <v>1000</v>
      </c>
      <c r="K2819" s="849">
        <v>2391</v>
      </c>
      <c r="L2819" s="848" t="s">
        <v>9681</v>
      </c>
      <c r="M2819" s="849">
        <v>1000</v>
      </c>
      <c r="N2819" s="849">
        <v>0</v>
      </c>
      <c r="O2819" s="849">
        <v>2425</v>
      </c>
      <c r="P2819" s="849">
        <v>34000</v>
      </c>
      <c r="Q2819" s="846" t="s">
        <v>6337</v>
      </c>
      <c r="R2819" s="846"/>
      <c r="S2819" s="849"/>
      <c r="T2819" s="849"/>
      <c r="U2819" s="849"/>
      <c r="V2819" s="849"/>
      <c r="W2819" s="849">
        <v>34000</v>
      </c>
      <c r="X2819" s="849">
        <v>239100</v>
      </c>
      <c r="Y2819" s="849">
        <v>273100</v>
      </c>
      <c r="Z2819" s="850">
        <v>0.1142</v>
      </c>
    </row>
    <row r="2820" s="823" customFormat="1" ht="31.05" hidden="1" customHeight="1" outlineLevel="1" spans="1:26">
      <c r="A2820" s="846" t="s">
        <v>2539</v>
      </c>
      <c r="B2820" s="846" t="s">
        <v>7853</v>
      </c>
      <c r="C2820" s="846" t="s">
        <v>11446</v>
      </c>
      <c r="D2820" s="846" t="s">
        <v>8637</v>
      </c>
      <c r="E2820" s="847" t="s">
        <v>9495</v>
      </c>
      <c r="F2820" s="848" t="s">
        <v>9693</v>
      </c>
      <c r="G2820" s="846" t="s">
        <v>9446</v>
      </c>
      <c r="H2820" s="846" t="s">
        <v>7650</v>
      </c>
      <c r="I2820" s="849">
        <v>31000</v>
      </c>
      <c r="J2820" s="849">
        <v>1000</v>
      </c>
      <c r="K2820" s="849">
        <v>2394</v>
      </c>
      <c r="L2820" s="848" t="s">
        <v>9681</v>
      </c>
      <c r="M2820" s="849">
        <v>1000</v>
      </c>
      <c r="N2820" s="849">
        <v>0</v>
      </c>
      <c r="O2820" s="849">
        <v>2425</v>
      </c>
      <c r="P2820" s="849">
        <v>31000</v>
      </c>
      <c r="Q2820" s="846" t="s">
        <v>6337</v>
      </c>
      <c r="R2820" s="846"/>
      <c r="S2820" s="849"/>
      <c r="T2820" s="849"/>
      <c r="U2820" s="849"/>
      <c r="V2820" s="849"/>
      <c r="W2820" s="849">
        <v>31000</v>
      </c>
      <c r="X2820" s="849">
        <v>239400</v>
      </c>
      <c r="Y2820" s="849">
        <v>270400</v>
      </c>
      <c r="Z2820" s="850">
        <v>0.1129</v>
      </c>
    </row>
    <row r="2821" s="823" customFormat="1" ht="31.05" hidden="1" customHeight="1" outlineLevel="1" spans="1:26">
      <c r="A2821" s="846" t="s">
        <v>2539</v>
      </c>
      <c r="B2821" s="846" t="s">
        <v>7853</v>
      </c>
      <c r="C2821" s="846" t="s">
        <v>11447</v>
      </c>
      <c r="D2821" s="846" t="s">
        <v>8990</v>
      </c>
      <c r="E2821" s="847" t="s">
        <v>9495</v>
      </c>
      <c r="F2821" s="848" t="s">
        <v>9699</v>
      </c>
      <c r="G2821" s="846" t="s">
        <v>9446</v>
      </c>
      <c r="H2821" s="846" t="s">
        <v>7650</v>
      </c>
      <c r="I2821" s="849">
        <v>15000</v>
      </c>
      <c r="J2821" s="849">
        <v>1000</v>
      </c>
      <c r="K2821" s="849">
        <v>2410</v>
      </c>
      <c r="L2821" s="848" t="s">
        <v>9681</v>
      </c>
      <c r="M2821" s="849">
        <v>1000</v>
      </c>
      <c r="N2821" s="849">
        <v>0</v>
      </c>
      <c r="O2821" s="849">
        <v>2425</v>
      </c>
      <c r="P2821" s="849">
        <v>15000</v>
      </c>
      <c r="Q2821" s="846" t="s">
        <v>6337</v>
      </c>
      <c r="R2821" s="846"/>
      <c r="S2821" s="849"/>
      <c r="T2821" s="849"/>
      <c r="U2821" s="849"/>
      <c r="V2821" s="849"/>
      <c r="W2821" s="849">
        <v>15000</v>
      </c>
      <c r="X2821" s="849">
        <v>241000</v>
      </c>
      <c r="Y2821" s="849">
        <v>256000</v>
      </c>
      <c r="Z2821" s="850">
        <v>0.1062</v>
      </c>
    </row>
    <row r="2822" s="823" customFormat="1" ht="31.05" hidden="1" customHeight="1" outlineLevel="1" spans="1:26">
      <c r="A2822" s="846" t="s">
        <v>2539</v>
      </c>
      <c r="B2822" s="846" t="s">
        <v>7853</v>
      </c>
      <c r="C2822" s="846" t="s">
        <v>11448</v>
      </c>
      <c r="D2822" s="846" t="s">
        <v>6794</v>
      </c>
      <c r="E2822" s="847" t="s">
        <v>9495</v>
      </c>
      <c r="F2822" s="848" t="s">
        <v>8241</v>
      </c>
      <c r="G2822" s="846" t="s">
        <v>9446</v>
      </c>
      <c r="H2822" s="846" t="s">
        <v>7650</v>
      </c>
      <c r="I2822" s="849">
        <v>180000</v>
      </c>
      <c r="J2822" s="849">
        <v>4000</v>
      </c>
      <c r="K2822" s="849">
        <v>2380</v>
      </c>
      <c r="L2822" s="848" t="s">
        <v>9681</v>
      </c>
      <c r="M2822" s="849">
        <v>4000</v>
      </c>
      <c r="N2822" s="849">
        <v>0</v>
      </c>
      <c r="O2822" s="849">
        <v>2425</v>
      </c>
      <c r="P2822" s="849">
        <v>180000</v>
      </c>
      <c r="Q2822" s="846" t="s">
        <v>6337</v>
      </c>
      <c r="R2822" s="846"/>
      <c r="S2822" s="849"/>
      <c r="T2822" s="849"/>
      <c r="U2822" s="849"/>
      <c r="V2822" s="849"/>
      <c r="W2822" s="849">
        <v>180000</v>
      </c>
      <c r="X2822" s="849">
        <v>0</v>
      </c>
      <c r="Y2822" s="849">
        <v>180000</v>
      </c>
      <c r="Z2822" s="850">
        <v>0.0189</v>
      </c>
    </row>
    <row r="2823" s="823" customFormat="1" ht="31.05" hidden="1" customHeight="1" outlineLevel="1" spans="1:26">
      <c r="A2823" s="846" t="s">
        <v>2539</v>
      </c>
      <c r="B2823" s="846" t="s">
        <v>7853</v>
      </c>
      <c r="C2823" s="846" t="s">
        <v>11449</v>
      </c>
      <c r="D2823" s="846" t="s">
        <v>9269</v>
      </c>
      <c r="E2823" s="847" t="s">
        <v>9495</v>
      </c>
      <c r="F2823" s="848" t="s">
        <v>9690</v>
      </c>
      <c r="G2823" s="846" t="s">
        <v>9446</v>
      </c>
      <c r="H2823" s="846" t="s">
        <v>7650</v>
      </c>
      <c r="I2823" s="849">
        <v>60000</v>
      </c>
      <c r="J2823" s="849">
        <v>1000</v>
      </c>
      <c r="K2823" s="849">
        <v>2365</v>
      </c>
      <c r="L2823" s="848" t="s">
        <v>9681</v>
      </c>
      <c r="M2823" s="849">
        <v>1000</v>
      </c>
      <c r="N2823" s="849">
        <v>0</v>
      </c>
      <c r="O2823" s="849">
        <v>2425</v>
      </c>
      <c r="P2823" s="849">
        <v>60000</v>
      </c>
      <c r="Q2823" s="846" t="s">
        <v>6337</v>
      </c>
      <c r="R2823" s="846"/>
      <c r="S2823" s="849"/>
      <c r="T2823" s="849"/>
      <c r="U2823" s="849"/>
      <c r="V2823" s="849"/>
      <c r="W2823" s="849">
        <v>60000</v>
      </c>
      <c r="X2823" s="849">
        <v>236500</v>
      </c>
      <c r="Y2823" s="849">
        <v>296500</v>
      </c>
      <c r="Z2823" s="850">
        <v>0.1254</v>
      </c>
    </row>
    <row r="2824" s="823" customFormat="1" ht="31.05" hidden="1" customHeight="1" outlineLevel="1" spans="1:26">
      <c r="A2824" s="846" t="s">
        <v>2539</v>
      </c>
      <c r="B2824" s="846" t="s">
        <v>7853</v>
      </c>
      <c r="C2824" s="846" t="s">
        <v>11450</v>
      </c>
      <c r="D2824" s="846" t="s">
        <v>9269</v>
      </c>
      <c r="E2824" s="847" t="s">
        <v>9495</v>
      </c>
      <c r="F2824" s="848" t="s">
        <v>9690</v>
      </c>
      <c r="G2824" s="846" t="s">
        <v>9446</v>
      </c>
      <c r="H2824" s="846" t="s">
        <v>7650</v>
      </c>
      <c r="I2824" s="849">
        <v>45000</v>
      </c>
      <c r="J2824" s="849">
        <v>1000</v>
      </c>
      <c r="K2824" s="849">
        <v>2380</v>
      </c>
      <c r="L2824" s="848" t="s">
        <v>9681</v>
      </c>
      <c r="M2824" s="849">
        <v>1000</v>
      </c>
      <c r="N2824" s="849">
        <v>0</v>
      </c>
      <c r="O2824" s="849">
        <v>2425</v>
      </c>
      <c r="P2824" s="849">
        <v>45000</v>
      </c>
      <c r="Q2824" s="846" t="s">
        <v>6337</v>
      </c>
      <c r="R2824" s="846"/>
      <c r="S2824" s="849"/>
      <c r="T2824" s="849"/>
      <c r="U2824" s="849"/>
      <c r="V2824" s="849"/>
      <c r="W2824" s="849">
        <v>45000</v>
      </c>
      <c r="X2824" s="849">
        <v>238000</v>
      </c>
      <c r="Y2824" s="849">
        <v>283000</v>
      </c>
      <c r="Z2824" s="850">
        <v>0.1189</v>
      </c>
    </row>
    <row r="2825" s="823" customFormat="1" ht="31.05" hidden="1" customHeight="1" outlineLevel="1" spans="1:26">
      <c r="A2825" s="846" t="s">
        <v>2539</v>
      </c>
      <c r="B2825" s="846" t="s">
        <v>7853</v>
      </c>
      <c r="C2825" s="846" t="s">
        <v>11451</v>
      </c>
      <c r="D2825" s="846" t="s">
        <v>9235</v>
      </c>
      <c r="E2825" s="847" t="s">
        <v>9495</v>
      </c>
      <c r="F2825" s="848" t="s">
        <v>9642</v>
      </c>
      <c r="G2825" s="846" t="s">
        <v>9446</v>
      </c>
      <c r="H2825" s="846" t="s">
        <v>7650</v>
      </c>
      <c r="I2825" s="849">
        <v>-64354.92</v>
      </c>
      <c r="J2825" s="849">
        <v>2000</v>
      </c>
      <c r="K2825" s="849">
        <v>2471</v>
      </c>
      <c r="L2825" s="848" t="s">
        <v>9535</v>
      </c>
      <c r="M2825" s="849">
        <v>1399.02</v>
      </c>
      <c r="N2825" s="849">
        <v>0</v>
      </c>
      <c r="O2825" s="849">
        <v>2425</v>
      </c>
      <c r="P2825" s="849">
        <v>-64354.92</v>
      </c>
      <c r="Q2825" s="846" t="s">
        <v>6337</v>
      </c>
      <c r="R2825" s="846"/>
      <c r="S2825" s="849"/>
      <c r="T2825" s="849"/>
      <c r="U2825" s="849"/>
      <c r="V2825" s="849"/>
      <c r="W2825" s="849">
        <v>-64354.92</v>
      </c>
      <c r="X2825" s="849">
        <v>-1485021.58</v>
      </c>
      <c r="Y2825" s="849">
        <v>-1549376.5</v>
      </c>
      <c r="Z2825" s="850">
        <v>-0.4482</v>
      </c>
    </row>
    <row r="2826" s="823" customFormat="1" ht="31.05" hidden="1" customHeight="1" outlineLevel="1" spans="1:26">
      <c r="A2826" s="846" t="s">
        <v>2539</v>
      </c>
      <c r="B2826" s="846" t="s">
        <v>8543</v>
      </c>
      <c r="C2826" s="846" t="s">
        <v>11452</v>
      </c>
      <c r="D2826" s="846" t="s">
        <v>8542</v>
      </c>
      <c r="E2826" s="847" t="s">
        <v>9495</v>
      </c>
      <c r="F2826" s="848" t="s">
        <v>9747</v>
      </c>
      <c r="G2826" s="846" t="s">
        <v>9446</v>
      </c>
      <c r="H2826" s="846" t="s">
        <v>7650</v>
      </c>
      <c r="I2826" s="849">
        <v>-17500</v>
      </c>
      <c r="J2826" s="849">
        <v>500</v>
      </c>
      <c r="K2826" s="849">
        <v>6325</v>
      </c>
      <c r="L2826" s="848" t="s">
        <v>10416</v>
      </c>
      <c r="M2826" s="849">
        <v>500</v>
      </c>
      <c r="N2826" s="849">
        <v>0</v>
      </c>
      <c r="O2826" s="849">
        <v>6290</v>
      </c>
      <c r="P2826" s="849">
        <v>-17500</v>
      </c>
      <c r="Q2826" s="846" t="s">
        <v>6337</v>
      </c>
      <c r="R2826" s="846"/>
      <c r="S2826" s="849"/>
      <c r="T2826" s="849"/>
      <c r="U2826" s="849"/>
      <c r="V2826" s="849"/>
      <c r="W2826" s="849">
        <v>-17500</v>
      </c>
      <c r="X2826" s="849">
        <v>316250</v>
      </c>
      <c r="Y2826" s="849">
        <v>298750</v>
      </c>
      <c r="Z2826" s="850">
        <v>0.0945</v>
      </c>
    </row>
    <row r="2827" s="823" customFormat="1" ht="31.05" hidden="1" customHeight="1" outlineLevel="1" spans="1:26">
      <c r="A2827" s="846" t="s">
        <v>2539</v>
      </c>
      <c r="B2827" s="846" t="s">
        <v>8543</v>
      </c>
      <c r="C2827" s="846" t="s">
        <v>11453</v>
      </c>
      <c r="D2827" s="846" t="s">
        <v>8546</v>
      </c>
      <c r="E2827" s="847" t="s">
        <v>9495</v>
      </c>
      <c r="F2827" s="848" t="s">
        <v>9747</v>
      </c>
      <c r="G2827" s="846" t="s">
        <v>9446</v>
      </c>
      <c r="H2827" s="846" t="s">
        <v>7650</v>
      </c>
      <c r="I2827" s="849">
        <v>-10000</v>
      </c>
      <c r="J2827" s="849">
        <v>500</v>
      </c>
      <c r="K2827" s="849">
        <v>6310</v>
      </c>
      <c r="L2827" s="848" t="s">
        <v>10416</v>
      </c>
      <c r="M2827" s="849">
        <v>500</v>
      </c>
      <c r="N2827" s="849">
        <v>0</v>
      </c>
      <c r="O2827" s="849">
        <v>6290</v>
      </c>
      <c r="P2827" s="849">
        <v>-10000</v>
      </c>
      <c r="Q2827" s="846" t="s">
        <v>6337</v>
      </c>
      <c r="R2827" s="846"/>
      <c r="S2827" s="849"/>
      <c r="T2827" s="849"/>
      <c r="U2827" s="849"/>
      <c r="V2827" s="849"/>
      <c r="W2827" s="849">
        <v>-10000</v>
      </c>
      <c r="X2827" s="849">
        <v>315500</v>
      </c>
      <c r="Y2827" s="849">
        <v>305500</v>
      </c>
      <c r="Z2827" s="850">
        <v>0.0968</v>
      </c>
    </row>
    <row r="2828" s="823" customFormat="1" ht="31.05" hidden="1" customHeight="1" outlineLevel="1" spans="1:26">
      <c r="A2828" s="846" t="s">
        <v>2539</v>
      </c>
      <c r="B2828" s="846" t="s">
        <v>8613</v>
      </c>
      <c r="C2828" s="846" t="s">
        <v>11454</v>
      </c>
      <c r="D2828" s="846" t="s">
        <v>9271</v>
      </c>
      <c r="E2828" s="847" t="s">
        <v>9764</v>
      </c>
      <c r="F2828" s="848" t="s">
        <v>11455</v>
      </c>
      <c r="G2828" s="846" t="s">
        <v>9446</v>
      </c>
      <c r="H2828" s="846" t="s">
        <v>7650</v>
      </c>
      <c r="I2828" s="849">
        <v>-5386.92</v>
      </c>
      <c r="J2828" s="849">
        <v>6500</v>
      </c>
      <c r="K2828" s="849">
        <v>4543</v>
      </c>
      <c r="L2828" s="848" t="s">
        <v>8155</v>
      </c>
      <c r="M2828" s="849">
        <v>0</v>
      </c>
      <c r="N2828" s="849">
        <v>141.76</v>
      </c>
      <c r="O2828" s="849">
        <v>4581</v>
      </c>
      <c r="P2828" s="849">
        <v>0</v>
      </c>
      <c r="Q2828" s="846" t="s">
        <v>6337</v>
      </c>
      <c r="R2828" s="846"/>
      <c r="S2828" s="849"/>
      <c r="T2828" s="849"/>
      <c r="U2828" s="849"/>
      <c r="V2828" s="849"/>
      <c r="W2828" s="849">
        <v>0</v>
      </c>
      <c r="X2828" s="849">
        <v>-9405.01</v>
      </c>
      <c r="Y2828" s="849">
        <v>-9405.01</v>
      </c>
      <c r="Z2828" s="850">
        <v>-0.0145</v>
      </c>
    </row>
    <row r="2829" s="823" customFormat="1" ht="31.05" hidden="1" customHeight="1" outlineLevel="1" spans="1:26">
      <c r="A2829" s="846" t="s">
        <v>2539</v>
      </c>
      <c r="B2829" s="846" t="s">
        <v>8613</v>
      </c>
      <c r="C2829" s="846" t="s">
        <v>11456</v>
      </c>
      <c r="D2829" s="846" t="s">
        <v>9287</v>
      </c>
      <c r="E2829" s="847" t="s">
        <v>9764</v>
      </c>
      <c r="F2829" s="848" t="s">
        <v>10881</v>
      </c>
      <c r="G2829" s="846" t="s">
        <v>9446</v>
      </c>
      <c r="H2829" s="846" t="s">
        <v>7650</v>
      </c>
      <c r="I2829" s="849">
        <v>21621.63</v>
      </c>
      <c r="J2829" s="849">
        <v>17000</v>
      </c>
      <c r="K2829" s="849">
        <v>4650</v>
      </c>
      <c r="L2829" s="848" t="s">
        <v>11457</v>
      </c>
      <c r="M2829" s="849">
        <v>0</v>
      </c>
      <c r="N2829" s="849">
        <v>313.36</v>
      </c>
      <c r="O2829" s="849">
        <v>4581</v>
      </c>
      <c r="P2829" s="849">
        <v>0</v>
      </c>
      <c r="Q2829" s="846" t="s">
        <v>6337</v>
      </c>
      <c r="R2829" s="846"/>
      <c r="S2829" s="849"/>
      <c r="T2829" s="849"/>
      <c r="U2829" s="849"/>
      <c r="V2829" s="849"/>
      <c r="W2829" s="849">
        <v>0</v>
      </c>
      <c r="X2829" s="849">
        <v>16406.86</v>
      </c>
      <c r="Y2829" s="849">
        <v>16406.86</v>
      </c>
      <c r="Z2829" s="850">
        <v>0.0114</v>
      </c>
    </row>
    <row r="2830" s="823" customFormat="1" ht="31.05" hidden="1" customHeight="1" outlineLevel="1" spans="1:26">
      <c r="A2830" s="846" t="s">
        <v>2539</v>
      </c>
      <c r="B2830" s="846" t="s">
        <v>6347</v>
      </c>
      <c r="C2830" s="846" t="s">
        <v>11458</v>
      </c>
      <c r="D2830" s="846" t="s">
        <v>8536</v>
      </c>
      <c r="E2830" s="847" t="s">
        <v>9764</v>
      </c>
      <c r="F2830" s="848" t="s">
        <v>9488</v>
      </c>
      <c r="G2830" s="846" t="s">
        <v>9446</v>
      </c>
      <c r="H2830" s="846" t="s">
        <v>7650</v>
      </c>
      <c r="I2830" s="849">
        <v>195031.2</v>
      </c>
      <c r="J2830" s="849">
        <v>1000.16</v>
      </c>
      <c r="K2830" s="849">
        <v>7000</v>
      </c>
      <c r="L2830" s="848" t="s">
        <v>9824</v>
      </c>
      <c r="M2830" s="849">
        <v>0</v>
      </c>
      <c r="N2830" s="849">
        <v>1000.16</v>
      </c>
      <c r="O2830" s="849">
        <v>6805</v>
      </c>
      <c r="P2830" s="849">
        <v>0</v>
      </c>
      <c r="Q2830" s="846" t="s">
        <v>6337</v>
      </c>
      <c r="R2830" s="846"/>
      <c r="S2830" s="849"/>
      <c r="T2830" s="849"/>
      <c r="U2830" s="849"/>
      <c r="V2830" s="849"/>
      <c r="W2830" s="849">
        <v>0</v>
      </c>
      <c r="X2830" s="849">
        <v>-40006.4</v>
      </c>
      <c r="Y2830" s="849">
        <v>-40006.4</v>
      </c>
      <c r="Z2830" s="850">
        <v>-0.0059</v>
      </c>
    </row>
    <row r="2831" s="823" customFormat="1" ht="31.05" hidden="1" customHeight="1" outlineLevel="1" spans="1:26">
      <c r="A2831" s="846" t="s">
        <v>2539</v>
      </c>
      <c r="B2831" s="846" t="s">
        <v>8613</v>
      </c>
      <c r="C2831" s="846" t="s">
        <v>11459</v>
      </c>
      <c r="D2831" s="846" t="s">
        <v>9287</v>
      </c>
      <c r="E2831" s="847" t="s">
        <v>9764</v>
      </c>
      <c r="F2831" s="848" t="s">
        <v>9488</v>
      </c>
      <c r="G2831" s="846" t="s">
        <v>9446</v>
      </c>
      <c r="H2831" s="846" t="s">
        <v>7650</v>
      </c>
      <c r="I2831" s="849">
        <v>44099.37</v>
      </c>
      <c r="J2831" s="849">
        <v>10000</v>
      </c>
      <c r="K2831" s="849">
        <v>4750</v>
      </c>
      <c r="L2831" s="848" t="s">
        <v>9534</v>
      </c>
      <c r="M2831" s="849">
        <v>0</v>
      </c>
      <c r="N2831" s="849">
        <v>260.94</v>
      </c>
      <c r="O2831" s="849">
        <v>4581</v>
      </c>
      <c r="P2831" s="849">
        <v>0</v>
      </c>
      <c r="Q2831" s="846" t="s">
        <v>6337</v>
      </c>
      <c r="R2831" s="846"/>
      <c r="S2831" s="849"/>
      <c r="T2831" s="849"/>
      <c r="U2831" s="849"/>
      <c r="V2831" s="849"/>
      <c r="W2831" s="849">
        <v>0</v>
      </c>
      <c r="X2831" s="849">
        <v>2108599.37</v>
      </c>
      <c r="Y2831" s="849">
        <v>2108599.37</v>
      </c>
      <c r="Z2831" s="850">
        <v>1.764</v>
      </c>
    </row>
    <row r="2832" s="823" customFormat="1" ht="31.05" hidden="1" customHeight="1" outlineLevel="1" spans="1:26">
      <c r="A2832" s="846" t="s">
        <v>2539</v>
      </c>
      <c r="B2832" s="846" t="s">
        <v>8715</v>
      </c>
      <c r="C2832" s="846" t="s">
        <v>11460</v>
      </c>
      <c r="D2832" s="846" t="s">
        <v>9273</v>
      </c>
      <c r="E2832" s="847" t="s">
        <v>9445</v>
      </c>
      <c r="F2832" s="848" t="s">
        <v>9546</v>
      </c>
      <c r="G2832" s="846" t="s">
        <v>9446</v>
      </c>
      <c r="H2832" s="846" t="s">
        <v>7650</v>
      </c>
      <c r="I2832" s="849">
        <v>1591897.44</v>
      </c>
      <c r="J2832" s="849">
        <v>10020</v>
      </c>
      <c r="K2832" s="849">
        <v>5200</v>
      </c>
      <c r="L2832" s="848" t="s">
        <v>9499</v>
      </c>
      <c r="M2832" s="849">
        <v>6012</v>
      </c>
      <c r="N2832" s="849">
        <v>0</v>
      </c>
      <c r="O2832" s="849">
        <v>5030</v>
      </c>
      <c r="P2832" s="849">
        <v>1591897.44</v>
      </c>
      <c r="Q2832" s="846" t="s">
        <v>6337</v>
      </c>
      <c r="R2832" s="846"/>
      <c r="S2832" s="849"/>
      <c r="T2832" s="849"/>
      <c r="U2832" s="849"/>
      <c r="V2832" s="849"/>
      <c r="W2832" s="849">
        <v>1591897.44</v>
      </c>
      <c r="X2832" s="849">
        <v>29124610.16</v>
      </c>
      <c r="Y2832" s="849">
        <v>30716507.6</v>
      </c>
      <c r="Z2832" s="850">
        <v>1.0722</v>
      </c>
    </row>
    <row r="2833" s="823" customFormat="1" ht="31.05" hidden="1" customHeight="1" outlineLevel="1" spans="1:26">
      <c r="A2833" s="846" t="s">
        <v>2539</v>
      </c>
      <c r="B2833" s="846" t="s">
        <v>7292</v>
      </c>
      <c r="C2833" s="846" t="s">
        <v>11461</v>
      </c>
      <c r="D2833" s="846" t="s">
        <v>9229</v>
      </c>
      <c r="E2833" s="847" t="s">
        <v>9495</v>
      </c>
      <c r="F2833" s="848" t="s">
        <v>8084</v>
      </c>
      <c r="G2833" s="846" t="s">
        <v>9769</v>
      </c>
      <c r="H2833" s="846" t="s">
        <v>9770</v>
      </c>
      <c r="I2833" s="849">
        <v>7500</v>
      </c>
      <c r="J2833" s="849">
        <v>250000</v>
      </c>
      <c r="K2833" s="849">
        <v>1.47</v>
      </c>
      <c r="L2833" s="848" t="s">
        <v>9499</v>
      </c>
      <c r="M2833" s="849">
        <v>250000</v>
      </c>
      <c r="N2833" s="849">
        <v>0</v>
      </c>
      <c r="O2833" s="849">
        <v>1.5</v>
      </c>
      <c r="P2833" s="849">
        <v>7500</v>
      </c>
      <c r="Q2833" s="846" t="s">
        <v>6337</v>
      </c>
      <c r="R2833" s="846"/>
      <c r="S2833" s="849"/>
      <c r="T2833" s="849"/>
      <c r="U2833" s="849"/>
      <c r="V2833" s="849"/>
      <c r="W2833" s="849">
        <v>7500</v>
      </c>
      <c r="X2833" s="849">
        <v>42500</v>
      </c>
      <c r="Y2833" s="849">
        <v>50000</v>
      </c>
      <c r="Z2833" s="850">
        <v>0.1361</v>
      </c>
    </row>
    <row r="2834" s="823" customFormat="1" ht="31.05" hidden="1" customHeight="1" outlineLevel="1" spans="1:26">
      <c r="A2834" s="846" t="s">
        <v>2539</v>
      </c>
      <c r="B2834" s="846" t="s">
        <v>7292</v>
      </c>
      <c r="C2834" s="846" t="s">
        <v>11462</v>
      </c>
      <c r="D2834" s="846" t="s">
        <v>9229</v>
      </c>
      <c r="E2834" s="847" t="s">
        <v>9495</v>
      </c>
      <c r="F2834" s="848" t="s">
        <v>8084</v>
      </c>
      <c r="G2834" s="846" t="s">
        <v>9769</v>
      </c>
      <c r="H2834" s="846" t="s">
        <v>9770</v>
      </c>
      <c r="I2834" s="849">
        <v>7500</v>
      </c>
      <c r="J2834" s="849">
        <v>250000</v>
      </c>
      <c r="K2834" s="849">
        <v>1.47</v>
      </c>
      <c r="L2834" s="848" t="s">
        <v>9499</v>
      </c>
      <c r="M2834" s="849">
        <v>250000</v>
      </c>
      <c r="N2834" s="849">
        <v>0</v>
      </c>
      <c r="O2834" s="849">
        <v>1.5</v>
      </c>
      <c r="P2834" s="849">
        <v>7500</v>
      </c>
      <c r="Q2834" s="846" t="s">
        <v>6337</v>
      </c>
      <c r="R2834" s="846"/>
      <c r="S2834" s="849"/>
      <c r="T2834" s="849"/>
      <c r="U2834" s="849"/>
      <c r="V2834" s="849"/>
      <c r="W2834" s="849">
        <v>7500</v>
      </c>
      <c r="X2834" s="849">
        <v>0</v>
      </c>
      <c r="Y2834" s="849">
        <v>7500</v>
      </c>
      <c r="Z2834" s="850">
        <v>0.0204</v>
      </c>
    </row>
    <row r="2835" s="823" customFormat="1" ht="38.4" hidden="1" customHeight="1" outlineLevel="1" spans="1:26">
      <c r="A2835" s="846" t="s">
        <v>2539</v>
      </c>
      <c r="B2835" s="846" t="s">
        <v>2552</v>
      </c>
      <c r="C2835" s="846" t="s">
        <v>11463</v>
      </c>
      <c r="D2835" s="846" t="s">
        <v>9225</v>
      </c>
      <c r="E2835" s="847" t="s">
        <v>9495</v>
      </c>
      <c r="F2835" s="848" t="s">
        <v>9524</v>
      </c>
      <c r="G2835" s="846" t="s">
        <v>9446</v>
      </c>
      <c r="H2835" s="846" t="s">
        <v>7650</v>
      </c>
      <c r="I2835" s="849">
        <v>37210.32</v>
      </c>
      <c r="J2835" s="849">
        <v>414</v>
      </c>
      <c r="K2835" s="849">
        <v>770</v>
      </c>
      <c r="L2835" s="848" t="s">
        <v>9499</v>
      </c>
      <c r="M2835" s="849">
        <v>414</v>
      </c>
      <c r="N2835" s="849">
        <v>0</v>
      </c>
      <c r="O2835" s="849">
        <v>859.88</v>
      </c>
      <c r="P2835" s="849">
        <v>37210.32</v>
      </c>
      <c r="Q2835" s="846" t="s">
        <v>6337</v>
      </c>
      <c r="R2835" s="846"/>
      <c r="S2835" s="849"/>
      <c r="T2835" s="849"/>
      <c r="U2835" s="849"/>
      <c r="V2835" s="849"/>
      <c r="W2835" s="849">
        <v>37210.32</v>
      </c>
      <c r="X2835" s="849">
        <v>318780</v>
      </c>
      <c r="Y2835" s="849">
        <v>355990.32</v>
      </c>
      <c r="Z2835" s="850">
        <v>1.1167</v>
      </c>
    </row>
    <row r="2836" s="823" customFormat="1" ht="31.05" hidden="1" customHeight="1" outlineLevel="1" spans="1:26">
      <c r="A2836" s="846" t="s">
        <v>2539</v>
      </c>
      <c r="B2836" s="846" t="s">
        <v>6347</v>
      </c>
      <c r="C2836" s="846" t="s">
        <v>11464</v>
      </c>
      <c r="D2836" s="846" t="s">
        <v>8536</v>
      </c>
      <c r="E2836" s="847" t="s">
        <v>9764</v>
      </c>
      <c r="F2836" s="848" t="s">
        <v>9824</v>
      </c>
      <c r="G2836" s="846" t="s">
        <v>9446</v>
      </c>
      <c r="H2836" s="846" t="s">
        <v>7650</v>
      </c>
      <c r="I2836" s="849">
        <v>-105016.8</v>
      </c>
      <c r="J2836" s="849">
        <v>1000.16</v>
      </c>
      <c r="K2836" s="849">
        <v>6700</v>
      </c>
      <c r="L2836" s="848" t="s">
        <v>9792</v>
      </c>
      <c r="M2836" s="849">
        <v>0</v>
      </c>
      <c r="N2836" s="849">
        <v>1000.16</v>
      </c>
      <c r="O2836" s="849">
        <v>6805</v>
      </c>
      <c r="P2836" s="849">
        <v>0</v>
      </c>
      <c r="Q2836" s="846" t="s">
        <v>6337</v>
      </c>
      <c r="R2836" s="846"/>
      <c r="S2836" s="849"/>
      <c r="T2836" s="849"/>
      <c r="U2836" s="849"/>
      <c r="V2836" s="849"/>
      <c r="W2836" s="849">
        <v>0</v>
      </c>
      <c r="X2836" s="849">
        <v>-5051.2</v>
      </c>
      <c r="Y2836" s="849">
        <v>-5051.2</v>
      </c>
      <c r="Z2836" s="850">
        <v>-0.0007</v>
      </c>
    </row>
    <row r="2837" s="823" customFormat="1" ht="31.05" hidden="1" customHeight="1" outlineLevel="1" spans="1:26">
      <c r="A2837" s="846" t="s">
        <v>2539</v>
      </c>
      <c r="B2837" s="846" t="s">
        <v>8613</v>
      </c>
      <c r="C2837" s="846" t="s">
        <v>11465</v>
      </c>
      <c r="D2837" s="846" t="s">
        <v>9287</v>
      </c>
      <c r="E2837" s="847" t="s">
        <v>9764</v>
      </c>
      <c r="F2837" s="848" t="s">
        <v>9534</v>
      </c>
      <c r="G2837" s="846" t="s">
        <v>9446</v>
      </c>
      <c r="H2837" s="846" t="s">
        <v>7650</v>
      </c>
      <c r="I2837" s="849">
        <v>-30081.85</v>
      </c>
      <c r="J2837" s="849">
        <v>10000</v>
      </c>
      <c r="K2837" s="849">
        <v>4520</v>
      </c>
      <c r="L2837" s="848" t="s">
        <v>9693</v>
      </c>
      <c r="M2837" s="849">
        <v>0</v>
      </c>
      <c r="N2837" s="849">
        <v>493.15</v>
      </c>
      <c r="O2837" s="849">
        <v>4581</v>
      </c>
      <c r="P2837" s="849">
        <v>0</v>
      </c>
      <c r="Q2837" s="846" t="s">
        <v>6337</v>
      </c>
      <c r="R2837" s="846"/>
      <c r="S2837" s="849"/>
      <c r="T2837" s="849"/>
      <c r="U2837" s="849"/>
      <c r="V2837" s="849"/>
      <c r="W2837" s="849">
        <v>0</v>
      </c>
      <c r="X2837" s="849">
        <v>1899464.91</v>
      </c>
      <c r="Y2837" s="849">
        <v>1899464.91</v>
      </c>
      <c r="Z2837" s="850">
        <v>0.8408</v>
      </c>
    </row>
    <row r="2838" s="823" customFormat="1" ht="31.05" hidden="1" customHeight="1" outlineLevel="1" spans="1:26">
      <c r="A2838" s="846" t="s">
        <v>2539</v>
      </c>
      <c r="B2838" s="846" t="s">
        <v>6347</v>
      </c>
      <c r="C2838" s="846" t="s">
        <v>11466</v>
      </c>
      <c r="D2838" s="846" t="s">
        <v>8615</v>
      </c>
      <c r="E2838" s="847" t="s">
        <v>9495</v>
      </c>
      <c r="F2838" s="848" t="s">
        <v>9621</v>
      </c>
      <c r="G2838" s="846" t="s">
        <v>9446</v>
      </c>
      <c r="H2838" s="846" t="s">
        <v>7650</v>
      </c>
      <c r="I2838" s="849">
        <v>137096.4</v>
      </c>
      <c r="J2838" s="849">
        <v>159.6</v>
      </c>
      <c r="K2838" s="849">
        <v>5946</v>
      </c>
      <c r="L2838" s="848" t="s">
        <v>9532</v>
      </c>
      <c r="M2838" s="849">
        <v>159.6</v>
      </c>
      <c r="N2838" s="849">
        <v>0</v>
      </c>
      <c r="O2838" s="849">
        <v>6805</v>
      </c>
      <c r="P2838" s="849">
        <v>137096.4</v>
      </c>
      <c r="Q2838" s="846" t="s">
        <v>6337</v>
      </c>
      <c r="R2838" s="846"/>
      <c r="S2838" s="849"/>
      <c r="T2838" s="849"/>
      <c r="U2838" s="849"/>
      <c r="V2838" s="849"/>
      <c r="W2838" s="849">
        <v>137096.4</v>
      </c>
      <c r="X2838" s="849">
        <v>948981.6</v>
      </c>
      <c r="Y2838" s="849">
        <v>1086078</v>
      </c>
      <c r="Z2838" s="850">
        <v>1.1445</v>
      </c>
    </row>
    <row r="2839" s="823" customFormat="1" ht="31.05" hidden="1" customHeight="1" outlineLevel="1" spans="1:26">
      <c r="A2839" s="846" t="s">
        <v>2539</v>
      </c>
      <c r="B2839" s="846" t="s">
        <v>8613</v>
      </c>
      <c r="C2839" s="846" t="s">
        <v>11467</v>
      </c>
      <c r="D2839" s="846" t="s">
        <v>9291</v>
      </c>
      <c r="E2839" s="847" t="s">
        <v>9764</v>
      </c>
      <c r="F2839" s="848" t="s">
        <v>9690</v>
      </c>
      <c r="G2839" s="846" t="s">
        <v>9446</v>
      </c>
      <c r="H2839" s="846" t="s">
        <v>7650</v>
      </c>
      <c r="I2839" s="849">
        <v>-208060.1</v>
      </c>
      <c r="J2839" s="849">
        <v>1500</v>
      </c>
      <c r="K2839" s="849">
        <v>4188</v>
      </c>
      <c r="L2839" s="848" t="s">
        <v>9532</v>
      </c>
      <c r="M2839" s="849">
        <v>0</v>
      </c>
      <c r="N2839" s="849">
        <v>529.42</v>
      </c>
      <c r="O2839" s="849">
        <v>4581</v>
      </c>
      <c r="P2839" s="849">
        <v>0</v>
      </c>
      <c r="Q2839" s="846" t="s">
        <v>6337</v>
      </c>
      <c r="R2839" s="846"/>
      <c r="S2839" s="849"/>
      <c r="T2839" s="849"/>
      <c r="U2839" s="849"/>
      <c r="V2839" s="849"/>
      <c r="W2839" s="849">
        <v>0</v>
      </c>
      <c r="X2839" s="849">
        <v>-354706.7</v>
      </c>
      <c r="Y2839" s="849">
        <v>-354706.7</v>
      </c>
      <c r="Z2839" s="850">
        <v>-0.1463</v>
      </c>
    </row>
    <row r="2840" s="823" customFormat="1" ht="31.05" hidden="1" customHeight="1" outlineLevel="1" spans="1:26">
      <c r="A2840" s="846" t="s">
        <v>2539</v>
      </c>
      <c r="B2840" s="846" t="s">
        <v>7292</v>
      </c>
      <c r="C2840" s="846" t="s">
        <v>11468</v>
      </c>
      <c r="D2840" s="846" t="s">
        <v>9229</v>
      </c>
      <c r="E2840" s="847" t="s">
        <v>9495</v>
      </c>
      <c r="F2840" s="848" t="s">
        <v>8084</v>
      </c>
      <c r="G2840" s="846" t="s">
        <v>9769</v>
      </c>
      <c r="H2840" s="846" t="s">
        <v>9770</v>
      </c>
      <c r="I2840" s="849">
        <v>7500</v>
      </c>
      <c r="J2840" s="849">
        <v>250000</v>
      </c>
      <c r="K2840" s="849">
        <v>1.47</v>
      </c>
      <c r="L2840" s="848" t="s">
        <v>9532</v>
      </c>
      <c r="M2840" s="849">
        <v>250000</v>
      </c>
      <c r="N2840" s="849">
        <v>0</v>
      </c>
      <c r="O2840" s="849">
        <v>1.5</v>
      </c>
      <c r="P2840" s="849">
        <v>7500</v>
      </c>
      <c r="Q2840" s="846" t="s">
        <v>6337</v>
      </c>
      <c r="R2840" s="846"/>
      <c r="S2840" s="849"/>
      <c r="T2840" s="849"/>
      <c r="U2840" s="849"/>
      <c r="V2840" s="849"/>
      <c r="W2840" s="849">
        <v>7500</v>
      </c>
      <c r="X2840" s="849">
        <v>0</v>
      </c>
      <c r="Y2840" s="849">
        <v>7500</v>
      </c>
      <c r="Z2840" s="850">
        <v>0.0204</v>
      </c>
    </row>
    <row r="2841" s="823" customFormat="1" ht="31.05" hidden="1" customHeight="1" outlineLevel="1" spans="1:26">
      <c r="A2841" s="846" t="s">
        <v>2539</v>
      </c>
      <c r="B2841" s="846" t="s">
        <v>7292</v>
      </c>
      <c r="C2841" s="846" t="s">
        <v>11469</v>
      </c>
      <c r="D2841" s="846" t="s">
        <v>9229</v>
      </c>
      <c r="E2841" s="847" t="s">
        <v>9495</v>
      </c>
      <c r="F2841" s="848" t="s">
        <v>8084</v>
      </c>
      <c r="G2841" s="846" t="s">
        <v>9769</v>
      </c>
      <c r="H2841" s="846" t="s">
        <v>9770</v>
      </c>
      <c r="I2841" s="849">
        <v>3000</v>
      </c>
      <c r="J2841" s="849">
        <v>75000</v>
      </c>
      <c r="K2841" s="849">
        <v>1.46</v>
      </c>
      <c r="L2841" s="848" t="s">
        <v>9532</v>
      </c>
      <c r="M2841" s="849">
        <v>75000</v>
      </c>
      <c r="N2841" s="849">
        <v>0</v>
      </c>
      <c r="O2841" s="849">
        <v>1.5</v>
      </c>
      <c r="P2841" s="849">
        <v>3000</v>
      </c>
      <c r="Q2841" s="846" t="s">
        <v>6337</v>
      </c>
      <c r="R2841" s="846"/>
      <c r="S2841" s="849"/>
      <c r="T2841" s="849"/>
      <c r="U2841" s="849"/>
      <c r="V2841" s="849"/>
      <c r="W2841" s="849">
        <v>3000</v>
      </c>
      <c r="X2841" s="849">
        <v>0</v>
      </c>
      <c r="Y2841" s="849">
        <v>3000</v>
      </c>
      <c r="Z2841" s="850">
        <v>0.0274</v>
      </c>
    </row>
    <row r="2842" s="823" customFormat="1" ht="31.05" hidden="1" customHeight="1" outlineLevel="1" spans="1:26">
      <c r="A2842" s="846" t="s">
        <v>2539</v>
      </c>
      <c r="B2842" s="846" t="s">
        <v>7304</v>
      </c>
      <c r="C2842" s="846" t="s">
        <v>11470</v>
      </c>
      <c r="D2842" s="846" t="s">
        <v>9227</v>
      </c>
      <c r="E2842" s="847" t="s">
        <v>9495</v>
      </c>
      <c r="F2842" s="848" t="s">
        <v>8189</v>
      </c>
      <c r="G2842" s="846" t="s">
        <v>9446</v>
      </c>
      <c r="H2842" s="846" t="s">
        <v>7650</v>
      </c>
      <c r="I2842" s="849">
        <v>19848.08</v>
      </c>
      <c r="J2842" s="849">
        <v>616.4</v>
      </c>
      <c r="K2842" s="849">
        <v>772.8</v>
      </c>
      <c r="L2842" s="848" t="s">
        <v>9532</v>
      </c>
      <c r="M2842" s="849">
        <v>616.4</v>
      </c>
      <c r="N2842" s="849">
        <v>0</v>
      </c>
      <c r="O2842" s="849">
        <v>805</v>
      </c>
      <c r="P2842" s="849">
        <v>19848.08</v>
      </c>
      <c r="Q2842" s="846" t="s">
        <v>6337</v>
      </c>
      <c r="R2842" s="846"/>
      <c r="S2842" s="849"/>
      <c r="T2842" s="849"/>
      <c r="U2842" s="849"/>
      <c r="V2842" s="849"/>
      <c r="W2842" s="849">
        <v>19848.08</v>
      </c>
      <c r="X2842" s="849">
        <v>476353.92</v>
      </c>
      <c r="Y2842" s="849">
        <v>496202</v>
      </c>
      <c r="Z2842" s="850">
        <v>1.0417</v>
      </c>
    </row>
    <row r="2843" s="823" customFormat="1" ht="38.4" hidden="1" customHeight="1" outlineLevel="1" spans="1:26">
      <c r="A2843" s="846" t="s">
        <v>2539</v>
      </c>
      <c r="B2843" s="846" t="s">
        <v>2552</v>
      </c>
      <c r="C2843" s="846" t="s">
        <v>11471</v>
      </c>
      <c r="D2843" s="846" t="s">
        <v>9225</v>
      </c>
      <c r="E2843" s="847" t="s">
        <v>9495</v>
      </c>
      <c r="F2843" s="848" t="s">
        <v>9490</v>
      </c>
      <c r="G2843" s="846" t="s">
        <v>9446</v>
      </c>
      <c r="H2843" s="846" t="s">
        <v>7650</v>
      </c>
      <c r="I2843" s="849">
        <v>8268.96</v>
      </c>
      <c r="J2843" s="849">
        <v>20010</v>
      </c>
      <c r="K2843" s="849">
        <v>771.99</v>
      </c>
      <c r="L2843" s="848" t="s">
        <v>9532</v>
      </c>
      <c r="M2843" s="849">
        <v>92</v>
      </c>
      <c r="N2843" s="849">
        <v>0</v>
      </c>
      <c r="O2843" s="849">
        <v>859.88</v>
      </c>
      <c r="P2843" s="849">
        <v>8268.96</v>
      </c>
      <c r="Q2843" s="846" t="s">
        <v>6337</v>
      </c>
      <c r="R2843" s="846"/>
      <c r="S2843" s="849"/>
      <c r="T2843" s="849"/>
      <c r="U2843" s="849"/>
      <c r="V2843" s="849"/>
      <c r="W2843" s="849">
        <v>8268.96</v>
      </c>
      <c r="X2843" s="849">
        <v>70840</v>
      </c>
      <c r="Y2843" s="849">
        <v>79108.96</v>
      </c>
      <c r="Z2843" s="850">
        <v>1.1167</v>
      </c>
    </row>
    <row r="2844" s="823" customFormat="1" ht="31.05" hidden="1" customHeight="1" outlineLevel="1" spans="1:26">
      <c r="A2844" s="846" t="s">
        <v>2539</v>
      </c>
      <c r="B2844" s="846" t="s">
        <v>8613</v>
      </c>
      <c r="C2844" s="846" t="s">
        <v>11472</v>
      </c>
      <c r="D2844" s="846" t="s">
        <v>9291</v>
      </c>
      <c r="E2844" s="847" t="s">
        <v>9764</v>
      </c>
      <c r="F2844" s="848" t="s">
        <v>9680</v>
      </c>
      <c r="G2844" s="846" t="s">
        <v>9446</v>
      </c>
      <c r="H2844" s="846" t="s">
        <v>7650</v>
      </c>
      <c r="I2844" s="849">
        <v>-828176.24</v>
      </c>
      <c r="J2844" s="849">
        <v>6500</v>
      </c>
      <c r="K2844" s="849">
        <v>4220</v>
      </c>
      <c r="L2844" s="848" t="s">
        <v>9728</v>
      </c>
      <c r="M2844" s="849">
        <v>0</v>
      </c>
      <c r="N2844" s="849">
        <v>2294.12</v>
      </c>
      <c r="O2844" s="849">
        <v>4581</v>
      </c>
      <c r="P2844" s="849">
        <v>0</v>
      </c>
      <c r="Q2844" s="846" t="s">
        <v>6337</v>
      </c>
      <c r="R2844" s="846"/>
      <c r="S2844" s="849"/>
      <c r="T2844" s="849"/>
      <c r="U2844" s="849"/>
      <c r="V2844" s="849"/>
      <c r="W2844" s="849">
        <v>0</v>
      </c>
      <c r="X2844" s="849">
        <v>-1329058.68</v>
      </c>
      <c r="Y2844" s="849">
        <v>-1329058.68</v>
      </c>
      <c r="Z2844" s="850">
        <v>-0.1265</v>
      </c>
    </row>
    <row r="2845" s="823" customFormat="1" ht="31.05" hidden="1" customHeight="1" outlineLevel="1" spans="1:26">
      <c r="A2845" s="846" t="s">
        <v>2539</v>
      </c>
      <c r="B2845" s="846" t="s">
        <v>10507</v>
      </c>
      <c r="C2845" s="846" t="s">
        <v>11473</v>
      </c>
      <c r="D2845" s="846" t="s">
        <v>9249</v>
      </c>
      <c r="E2845" s="847" t="s">
        <v>9495</v>
      </c>
      <c r="F2845" s="848" t="s">
        <v>9643</v>
      </c>
      <c r="G2845" s="846" t="s">
        <v>9446</v>
      </c>
      <c r="H2845" s="846" t="s">
        <v>7650</v>
      </c>
      <c r="I2845" s="849">
        <v>1365240</v>
      </c>
      <c r="J2845" s="849">
        <v>7440</v>
      </c>
      <c r="K2845" s="849">
        <v>6866.5</v>
      </c>
      <c r="L2845" s="848" t="s">
        <v>9643</v>
      </c>
      <c r="M2845" s="849">
        <v>7440</v>
      </c>
      <c r="N2845" s="849">
        <v>0</v>
      </c>
      <c r="O2845" s="849">
        <v>7050</v>
      </c>
      <c r="P2845" s="849">
        <v>1365240</v>
      </c>
      <c r="Q2845" s="846" t="s">
        <v>6337</v>
      </c>
      <c r="R2845" s="846"/>
      <c r="S2845" s="849"/>
      <c r="T2845" s="849"/>
      <c r="U2845" s="849"/>
      <c r="V2845" s="849"/>
      <c r="W2845" s="849">
        <v>1365240</v>
      </c>
      <c r="X2845" s="849">
        <v>2700000</v>
      </c>
      <c r="Y2845" s="849">
        <v>4065240</v>
      </c>
      <c r="Z2845" s="850">
        <v>0.0796</v>
      </c>
    </row>
    <row r="2846" s="823" customFormat="1" ht="31.05" hidden="1" customHeight="1" outlineLevel="1" spans="1:26">
      <c r="A2846" s="846" t="s">
        <v>2539</v>
      </c>
      <c r="B2846" s="846" t="s">
        <v>10485</v>
      </c>
      <c r="C2846" s="846" t="s">
        <v>11474</v>
      </c>
      <c r="D2846" s="846" t="s">
        <v>9268</v>
      </c>
      <c r="E2846" s="847" t="s">
        <v>9495</v>
      </c>
      <c r="F2846" s="848" t="s">
        <v>9643</v>
      </c>
      <c r="G2846" s="846" t="s">
        <v>9446</v>
      </c>
      <c r="H2846" s="846" t="s">
        <v>7650</v>
      </c>
      <c r="I2846" s="849">
        <v>163692.9</v>
      </c>
      <c r="J2846" s="849">
        <v>433.8</v>
      </c>
      <c r="K2846" s="849">
        <v>6837.87</v>
      </c>
      <c r="L2846" s="848" t="s">
        <v>9643</v>
      </c>
      <c r="M2846" s="849">
        <v>365.4</v>
      </c>
      <c r="N2846" s="849">
        <v>0</v>
      </c>
      <c r="O2846" s="849">
        <v>7300</v>
      </c>
      <c r="P2846" s="849">
        <v>163692.9</v>
      </c>
      <c r="Q2846" s="846" t="s">
        <v>6337</v>
      </c>
      <c r="R2846" s="846"/>
      <c r="S2846" s="849"/>
      <c r="T2846" s="849"/>
      <c r="U2846" s="849"/>
      <c r="V2846" s="849"/>
      <c r="W2846" s="849">
        <v>163692.9</v>
      </c>
      <c r="X2846" s="849">
        <v>634086.17</v>
      </c>
      <c r="Y2846" s="849">
        <v>797779.07</v>
      </c>
      <c r="Z2846" s="850">
        <v>0.3186</v>
      </c>
    </row>
    <row r="2847" s="823" customFormat="1" ht="31.05" hidden="1" customHeight="1" outlineLevel="1" spans="1:26">
      <c r="A2847" s="846" t="s">
        <v>2539</v>
      </c>
      <c r="B2847" s="846" t="s">
        <v>11475</v>
      </c>
      <c r="C2847" s="846" t="s">
        <v>11476</v>
      </c>
      <c r="D2847" s="846" t="s">
        <v>9288</v>
      </c>
      <c r="E2847" s="847" t="s">
        <v>9495</v>
      </c>
      <c r="F2847" s="848" t="s">
        <v>9532</v>
      </c>
      <c r="G2847" s="846" t="s">
        <v>9446</v>
      </c>
      <c r="H2847" s="846" t="s">
        <v>7650</v>
      </c>
      <c r="I2847" s="849">
        <v>-46084.5</v>
      </c>
      <c r="J2847" s="849">
        <v>34.65</v>
      </c>
      <c r="K2847" s="849">
        <v>21730</v>
      </c>
      <c r="L2847" s="848" t="s">
        <v>9643</v>
      </c>
      <c r="M2847" s="849">
        <v>34.65</v>
      </c>
      <c r="N2847" s="849">
        <v>0</v>
      </c>
      <c r="O2847" s="849">
        <v>20400</v>
      </c>
      <c r="P2847" s="849">
        <v>-46084.5</v>
      </c>
      <c r="Q2847" s="846" t="s">
        <v>6337</v>
      </c>
      <c r="R2847" s="846"/>
      <c r="S2847" s="849"/>
      <c r="T2847" s="849"/>
      <c r="U2847" s="849"/>
      <c r="V2847" s="849"/>
      <c r="W2847" s="849">
        <v>-46084.5</v>
      </c>
      <c r="X2847" s="849">
        <v>752944.5</v>
      </c>
      <c r="Y2847" s="849">
        <v>706860</v>
      </c>
      <c r="Z2847" s="850">
        <v>0.9388</v>
      </c>
    </row>
    <row r="2848" s="823" customFormat="1" ht="31.05" hidden="1" customHeight="1" outlineLevel="1" spans="1:26">
      <c r="A2848" s="846" t="s">
        <v>2539</v>
      </c>
      <c r="B2848" s="846" t="s">
        <v>2552</v>
      </c>
      <c r="C2848" s="846" t="s">
        <v>11477</v>
      </c>
      <c r="D2848" s="846" t="s">
        <v>8955</v>
      </c>
      <c r="E2848" s="847" t="s">
        <v>9495</v>
      </c>
      <c r="F2848" s="848" t="s">
        <v>9560</v>
      </c>
      <c r="G2848" s="846" t="s">
        <v>9446</v>
      </c>
      <c r="H2848" s="846" t="s">
        <v>7650</v>
      </c>
      <c r="I2848" s="849">
        <v>73689</v>
      </c>
      <c r="J2848" s="849">
        <v>550</v>
      </c>
      <c r="K2848" s="849">
        <v>5550</v>
      </c>
      <c r="L2848" s="848" t="s">
        <v>8004</v>
      </c>
      <c r="M2848" s="849">
        <v>115.5</v>
      </c>
      <c r="N2848" s="849">
        <v>0</v>
      </c>
      <c r="O2848" s="849">
        <v>6188</v>
      </c>
      <c r="P2848" s="849">
        <v>73689</v>
      </c>
      <c r="Q2848" s="846" t="s">
        <v>6337</v>
      </c>
      <c r="R2848" s="846"/>
      <c r="S2848" s="849"/>
      <c r="T2848" s="849"/>
      <c r="U2848" s="849"/>
      <c r="V2848" s="849"/>
      <c r="W2848" s="849">
        <v>73689</v>
      </c>
      <c r="X2848" s="849">
        <v>641025</v>
      </c>
      <c r="Y2848" s="849">
        <v>714714</v>
      </c>
      <c r="Z2848" s="850">
        <v>1.115</v>
      </c>
    </row>
    <row r="2849" s="823" customFormat="1" ht="31.05" hidden="1" customHeight="1" outlineLevel="1" spans="1:26">
      <c r="A2849" s="846" t="s">
        <v>2539</v>
      </c>
      <c r="B2849" s="846" t="s">
        <v>6347</v>
      </c>
      <c r="C2849" s="846" t="s">
        <v>11478</v>
      </c>
      <c r="D2849" s="846" t="s">
        <v>9290</v>
      </c>
      <c r="E2849" s="847" t="s">
        <v>9495</v>
      </c>
      <c r="F2849" s="848" t="s">
        <v>8074</v>
      </c>
      <c r="G2849" s="846" t="s">
        <v>9446</v>
      </c>
      <c r="H2849" s="846" t="s">
        <v>7650</v>
      </c>
      <c r="I2849" s="849">
        <v>35898.6</v>
      </c>
      <c r="J2849" s="849">
        <v>35.72</v>
      </c>
      <c r="K2849" s="849">
        <v>5800</v>
      </c>
      <c r="L2849" s="848" t="s">
        <v>8004</v>
      </c>
      <c r="M2849" s="849">
        <v>35.72</v>
      </c>
      <c r="N2849" s="849">
        <v>0</v>
      </c>
      <c r="O2849" s="849">
        <v>6805</v>
      </c>
      <c r="P2849" s="849">
        <v>35898.6</v>
      </c>
      <c r="Q2849" s="846" t="s">
        <v>6337</v>
      </c>
      <c r="R2849" s="846"/>
      <c r="S2849" s="849"/>
      <c r="T2849" s="849"/>
      <c r="U2849" s="849"/>
      <c r="V2849" s="849"/>
      <c r="W2849" s="849">
        <v>35898.6</v>
      </c>
      <c r="X2849" s="849">
        <v>11000</v>
      </c>
      <c r="Y2849" s="849">
        <v>46898.6</v>
      </c>
      <c r="Z2849" s="850">
        <v>0.2264</v>
      </c>
    </row>
    <row r="2850" s="823" customFormat="1" ht="31.05" hidden="1" customHeight="1" outlineLevel="1" spans="1:26">
      <c r="A2850" s="846" t="s">
        <v>2539</v>
      </c>
      <c r="B2850" s="846" t="s">
        <v>8613</v>
      </c>
      <c r="C2850" s="846" t="s">
        <v>11479</v>
      </c>
      <c r="D2850" s="846" t="s">
        <v>9291</v>
      </c>
      <c r="E2850" s="847" t="s">
        <v>9764</v>
      </c>
      <c r="F2850" s="848" t="s">
        <v>9728</v>
      </c>
      <c r="G2850" s="846" t="s">
        <v>9446</v>
      </c>
      <c r="H2850" s="846" t="s">
        <v>7650</v>
      </c>
      <c r="I2850" s="849">
        <v>140206.01</v>
      </c>
      <c r="J2850" s="849">
        <v>6500</v>
      </c>
      <c r="K2850" s="849">
        <v>4263</v>
      </c>
      <c r="L2850" s="848" t="s">
        <v>8019</v>
      </c>
      <c r="M2850" s="849">
        <v>1705.88</v>
      </c>
      <c r="N2850" s="849">
        <v>0</v>
      </c>
      <c r="O2850" s="849">
        <v>4581</v>
      </c>
      <c r="P2850" s="849">
        <v>140206.01</v>
      </c>
      <c r="Q2850" s="846" t="s">
        <v>6337</v>
      </c>
      <c r="R2850" s="846"/>
      <c r="S2850" s="849"/>
      <c r="T2850" s="849"/>
      <c r="U2850" s="849"/>
      <c r="V2850" s="849"/>
      <c r="W2850" s="849">
        <v>140206.01</v>
      </c>
      <c r="X2850" s="849">
        <v>82235.31</v>
      </c>
      <c r="Y2850" s="849">
        <v>222441.32</v>
      </c>
      <c r="Z2850" s="850">
        <v>0.029</v>
      </c>
    </row>
    <row r="2851" s="823" customFormat="1" ht="31.05" hidden="1" customHeight="1" outlineLevel="1" spans="1:26">
      <c r="A2851" s="846" t="s">
        <v>2539</v>
      </c>
      <c r="B2851" s="846" t="s">
        <v>8715</v>
      </c>
      <c r="C2851" s="846" t="s">
        <v>11480</v>
      </c>
      <c r="D2851" s="846" t="s">
        <v>9293</v>
      </c>
      <c r="E2851" s="847" t="s">
        <v>9445</v>
      </c>
      <c r="F2851" s="848" t="s">
        <v>9549</v>
      </c>
      <c r="G2851" s="846" t="s">
        <v>9446</v>
      </c>
      <c r="H2851" s="846" t="s">
        <v>7650</v>
      </c>
      <c r="I2851" s="849">
        <v>247944.9</v>
      </c>
      <c r="J2851" s="849">
        <v>5010</v>
      </c>
      <c r="K2851" s="849">
        <v>4400</v>
      </c>
      <c r="L2851" s="848" t="s">
        <v>8019</v>
      </c>
      <c r="M2851" s="849">
        <v>5010</v>
      </c>
      <c r="N2851" s="849">
        <v>0</v>
      </c>
      <c r="O2851" s="849">
        <v>5030</v>
      </c>
      <c r="P2851" s="849">
        <v>247944.9</v>
      </c>
      <c r="Q2851" s="846" t="s">
        <v>6337</v>
      </c>
      <c r="R2851" s="846"/>
      <c r="S2851" s="849"/>
      <c r="T2851" s="849"/>
      <c r="U2851" s="849"/>
      <c r="V2851" s="849"/>
      <c r="W2851" s="849">
        <v>247944.9</v>
      </c>
      <c r="X2851" s="849">
        <v>7204400</v>
      </c>
      <c r="Y2851" s="849">
        <v>7452344.9</v>
      </c>
      <c r="Z2851" s="850">
        <v>0.2987</v>
      </c>
    </row>
    <row r="2852" s="823" customFormat="1" ht="31.05" hidden="1" customHeight="1" outlineLevel="1" spans="1:26">
      <c r="A2852" s="846" t="s">
        <v>2539</v>
      </c>
      <c r="B2852" s="846" t="s">
        <v>7304</v>
      </c>
      <c r="C2852" s="846" t="s">
        <v>11481</v>
      </c>
      <c r="D2852" s="846" t="s">
        <v>9227</v>
      </c>
      <c r="E2852" s="847" t="s">
        <v>9495</v>
      </c>
      <c r="F2852" s="848" t="s">
        <v>8189</v>
      </c>
      <c r="G2852" s="846" t="s">
        <v>9446</v>
      </c>
      <c r="H2852" s="846" t="s">
        <v>7650</v>
      </c>
      <c r="I2852" s="849">
        <v>19815.88</v>
      </c>
      <c r="J2852" s="849">
        <v>644</v>
      </c>
      <c r="K2852" s="849">
        <v>774.23</v>
      </c>
      <c r="L2852" s="848" t="s">
        <v>9535</v>
      </c>
      <c r="M2852" s="849">
        <v>644</v>
      </c>
      <c r="N2852" s="849">
        <v>0</v>
      </c>
      <c r="O2852" s="849">
        <v>805</v>
      </c>
      <c r="P2852" s="849">
        <v>19815.88</v>
      </c>
      <c r="Q2852" s="846" t="s">
        <v>6337</v>
      </c>
      <c r="R2852" s="846"/>
      <c r="S2852" s="849"/>
      <c r="T2852" s="849"/>
      <c r="U2852" s="849"/>
      <c r="V2852" s="849"/>
      <c r="W2852" s="849">
        <v>19815.88</v>
      </c>
      <c r="X2852" s="849">
        <v>498604.12</v>
      </c>
      <c r="Y2852" s="849">
        <v>518420</v>
      </c>
      <c r="Z2852" s="850">
        <v>1.0397</v>
      </c>
    </row>
    <row r="2853" s="823" customFormat="1" ht="31.05" hidden="1" customHeight="1" outlineLevel="1" spans="1:26">
      <c r="A2853" s="846" t="s">
        <v>2539</v>
      </c>
      <c r="B2853" s="846" t="s">
        <v>7304</v>
      </c>
      <c r="C2853" s="846" t="s">
        <v>11482</v>
      </c>
      <c r="D2853" s="846" t="s">
        <v>9227</v>
      </c>
      <c r="E2853" s="847" t="s">
        <v>9495</v>
      </c>
      <c r="F2853" s="848" t="s">
        <v>8189</v>
      </c>
      <c r="G2853" s="846" t="s">
        <v>9446</v>
      </c>
      <c r="H2853" s="846" t="s">
        <v>7650</v>
      </c>
      <c r="I2853" s="849">
        <v>37520.82</v>
      </c>
      <c r="J2853" s="849">
        <v>1219</v>
      </c>
      <c r="K2853" s="849">
        <v>774.22</v>
      </c>
      <c r="L2853" s="848" t="s">
        <v>9535</v>
      </c>
      <c r="M2853" s="849">
        <v>1219</v>
      </c>
      <c r="N2853" s="849">
        <v>0</v>
      </c>
      <c r="O2853" s="849">
        <v>805</v>
      </c>
      <c r="P2853" s="849">
        <v>37520.82</v>
      </c>
      <c r="Q2853" s="846" t="s">
        <v>6337</v>
      </c>
      <c r="R2853" s="846"/>
      <c r="S2853" s="849"/>
      <c r="T2853" s="849"/>
      <c r="U2853" s="849"/>
      <c r="V2853" s="849"/>
      <c r="W2853" s="849">
        <v>37520.82</v>
      </c>
      <c r="X2853" s="849">
        <v>943774.18</v>
      </c>
      <c r="Y2853" s="849">
        <v>981295</v>
      </c>
      <c r="Z2853" s="850">
        <v>1.0398</v>
      </c>
    </row>
    <row r="2854" s="823" customFormat="1" ht="31.05" hidden="1" customHeight="1" outlineLevel="1" spans="1:26">
      <c r="A2854" s="846" t="s">
        <v>2539</v>
      </c>
      <c r="B2854" s="846" t="s">
        <v>7304</v>
      </c>
      <c r="C2854" s="846" t="s">
        <v>11483</v>
      </c>
      <c r="D2854" s="846" t="s">
        <v>9227</v>
      </c>
      <c r="E2854" s="847" t="s">
        <v>9495</v>
      </c>
      <c r="F2854" s="848" t="s">
        <v>8189</v>
      </c>
      <c r="G2854" s="846" t="s">
        <v>9446</v>
      </c>
      <c r="H2854" s="846" t="s">
        <v>7650</v>
      </c>
      <c r="I2854" s="849">
        <v>15422.88</v>
      </c>
      <c r="J2854" s="849">
        <v>552</v>
      </c>
      <c r="K2854" s="849">
        <v>777.06</v>
      </c>
      <c r="L2854" s="848" t="s">
        <v>9535</v>
      </c>
      <c r="M2854" s="849">
        <v>552</v>
      </c>
      <c r="N2854" s="849">
        <v>0</v>
      </c>
      <c r="O2854" s="849">
        <v>805</v>
      </c>
      <c r="P2854" s="849">
        <v>15422.88</v>
      </c>
      <c r="Q2854" s="846" t="s">
        <v>6337</v>
      </c>
      <c r="R2854" s="846"/>
      <c r="S2854" s="849"/>
      <c r="T2854" s="849"/>
      <c r="U2854" s="849"/>
      <c r="V2854" s="849"/>
      <c r="W2854" s="849">
        <v>15422.88</v>
      </c>
      <c r="X2854" s="849">
        <v>428937.12</v>
      </c>
      <c r="Y2854" s="849">
        <v>444360</v>
      </c>
      <c r="Z2854" s="850">
        <v>1.036</v>
      </c>
    </row>
    <row r="2855" s="823" customFormat="1" ht="31.05" hidden="1" customHeight="1" outlineLevel="1" spans="1:26">
      <c r="A2855" s="846" t="s">
        <v>2539</v>
      </c>
      <c r="B2855" s="846" t="s">
        <v>7304</v>
      </c>
      <c r="C2855" s="846" t="s">
        <v>11484</v>
      </c>
      <c r="D2855" s="846" t="s">
        <v>9227</v>
      </c>
      <c r="E2855" s="847" t="s">
        <v>9495</v>
      </c>
      <c r="F2855" s="848" t="s">
        <v>8189</v>
      </c>
      <c r="G2855" s="846" t="s">
        <v>9446</v>
      </c>
      <c r="H2855" s="846" t="s">
        <v>7650</v>
      </c>
      <c r="I2855" s="849">
        <v>40099.35</v>
      </c>
      <c r="J2855" s="849">
        <v>1771</v>
      </c>
      <c r="K2855" s="849">
        <v>775.45</v>
      </c>
      <c r="L2855" s="848" t="s">
        <v>9535</v>
      </c>
      <c r="M2855" s="849">
        <v>1357</v>
      </c>
      <c r="N2855" s="849">
        <v>0</v>
      </c>
      <c r="O2855" s="849">
        <v>805</v>
      </c>
      <c r="P2855" s="849">
        <v>40099.35</v>
      </c>
      <c r="Q2855" s="846" t="s">
        <v>6337</v>
      </c>
      <c r="R2855" s="846"/>
      <c r="S2855" s="849"/>
      <c r="T2855" s="849"/>
      <c r="U2855" s="849"/>
      <c r="V2855" s="849"/>
      <c r="W2855" s="849">
        <v>40099.35</v>
      </c>
      <c r="X2855" s="849">
        <v>1052285.65</v>
      </c>
      <c r="Y2855" s="849">
        <v>1092385</v>
      </c>
      <c r="Z2855" s="850">
        <v>1.0381</v>
      </c>
    </row>
    <row r="2856" s="823" customFormat="1" ht="31.05" hidden="1" customHeight="1" outlineLevel="1" spans="1:26">
      <c r="A2856" s="846" t="s">
        <v>2539</v>
      </c>
      <c r="B2856" s="846" t="s">
        <v>2552</v>
      </c>
      <c r="C2856" s="846" t="s">
        <v>11485</v>
      </c>
      <c r="D2856" s="846" t="s">
        <v>8990</v>
      </c>
      <c r="E2856" s="847" t="s">
        <v>9495</v>
      </c>
      <c r="F2856" s="848" t="s">
        <v>8084</v>
      </c>
      <c r="G2856" s="846" t="s">
        <v>9446</v>
      </c>
      <c r="H2856" s="846" t="s">
        <v>7650</v>
      </c>
      <c r="I2856" s="849">
        <v>-6415.2</v>
      </c>
      <c r="J2856" s="849">
        <v>319</v>
      </c>
      <c r="K2856" s="849">
        <v>6350</v>
      </c>
      <c r="L2856" s="848" t="s">
        <v>9745</v>
      </c>
      <c r="M2856" s="849">
        <v>39.6</v>
      </c>
      <c r="N2856" s="849">
        <v>0</v>
      </c>
      <c r="O2856" s="849">
        <v>6188</v>
      </c>
      <c r="P2856" s="849">
        <v>-6415.2</v>
      </c>
      <c r="Q2856" s="846" t="s">
        <v>6337</v>
      </c>
      <c r="R2856" s="846"/>
      <c r="S2856" s="849"/>
      <c r="T2856" s="849"/>
      <c r="U2856" s="849"/>
      <c r="V2856" s="849"/>
      <c r="W2856" s="849">
        <v>-6415.2</v>
      </c>
      <c r="X2856" s="849">
        <v>257885</v>
      </c>
      <c r="Y2856" s="849">
        <v>251469.8</v>
      </c>
      <c r="Z2856" s="850">
        <v>1</v>
      </c>
    </row>
    <row r="2857" s="823" customFormat="1" ht="31.05" hidden="1" customHeight="1" outlineLevel="1" spans="1:26">
      <c r="A2857" s="846" t="s">
        <v>2539</v>
      </c>
      <c r="B2857" s="846" t="s">
        <v>8613</v>
      </c>
      <c r="C2857" s="846" t="s">
        <v>11486</v>
      </c>
      <c r="D2857" s="846" t="s">
        <v>9281</v>
      </c>
      <c r="E2857" s="847" t="s">
        <v>9764</v>
      </c>
      <c r="F2857" s="848" t="s">
        <v>9690</v>
      </c>
      <c r="G2857" s="846" t="s">
        <v>9446</v>
      </c>
      <c r="H2857" s="846" t="s">
        <v>7650</v>
      </c>
      <c r="I2857" s="849">
        <v>166293.48</v>
      </c>
      <c r="J2857" s="849">
        <v>10000</v>
      </c>
      <c r="K2857" s="849">
        <v>4325</v>
      </c>
      <c r="L2857" s="848" t="s">
        <v>9627</v>
      </c>
      <c r="M2857" s="849">
        <v>2470.59</v>
      </c>
      <c r="N2857" s="849">
        <v>0</v>
      </c>
      <c r="O2857" s="849">
        <v>4581</v>
      </c>
      <c r="P2857" s="849">
        <v>166293.48</v>
      </c>
      <c r="Q2857" s="846" t="s">
        <v>6337</v>
      </c>
      <c r="R2857" s="846"/>
      <c r="S2857" s="849"/>
      <c r="T2857" s="849"/>
      <c r="U2857" s="849"/>
      <c r="V2857" s="849"/>
      <c r="W2857" s="849">
        <v>166293.48</v>
      </c>
      <c r="X2857" s="849">
        <v>358823.38</v>
      </c>
      <c r="Y2857" s="849">
        <v>525116.86</v>
      </c>
      <c r="Z2857" s="850">
        <v>0.0471</v>
      </c>
    </row>
    <row r="2858" s="823" customFormat="1" ht="31.05" hidden="1" customHeight="1" outlineLevel="1" spans="1:26">
      <c r="A2858" s="846" t="s">
        <v>2539</v>
      </c>
      <c r="B2858" s="846" t="s">
        <v>8613</v>
      </c>
      <c r="C2858" s="846" t="s">
        <v>11487</v>
      </c>
      <c r="D2858" s="846" t="s">
        <v>9247</v>
      </c>
      <c r="E2858" s="847" t="s">
        <v>9764</v>
      </c>
      <c r="F2858" s="848" t="s">
        <v>9690</v>
      </c>
      <c r="G2858" s="846" t="s">
        <v>9446</v>
      </c>
      <c r="H2858" s="846" t="s">
        <v>7650</v>
      </c>
      <c r="I2858" s="849">
        <v>-1396.75</v>
      </c>
      <c r="J2858" s="849">
        <v>5000</v>
      </c>
      <c r="K2858" s="849">
        <v>4325</v>
      </c>
      <c r="L2858" s="848" t="s">
        <v>9627</v>
      </c>
      <c r="M2858" s="849">
        <v>735.3</v>
      </c>
      <c r="N2858" s="849">
        <v>0</v>
      </c>
      <c r="O2858" s="849">
        <v>4581</v>
      </c>
      <c r="P2858" s="849">
        <v>-1396.75</v>
      </c>
      <c r="Q2858" s="846" t="s">
        <v>6337</v>
      </c>
      <c r="R2858" s="846"/>
      <c r="S2858" s="849"/>
      <c r="T2858" s="849"/>
      <c r="U2858" s="849"/>
      <c r="V2858" s="849"/>
      <c r="W2858" s="849">
        <v>-1396.75</v>
      </c>
      <c r="X2858" s="849">
        <v>135956.47</v>
      </c>
      <c r="Y2858" s="849">
        <v>134559.72</v>
      </c>
      <c r="Z2858" s="850">
        <v>0.0399</v>
      </c>
    </row>
    <row r="2859" s="823" customFormat="1" ht="31.05" hidden="1" customHeight="1" outlineLevel="1" spans="1:26">
      <c r="A2859" s="846" t="s">
        <v>2539</v>
      </c>
      <c r="B2859" s="846" t="s">
        <v>8613</v>
      </c>
      <c r="C2859" s="846" t="s">
        <v>11488</v>
      </c>
      <c r="D2859" s="846" t="s">
        <v>8826</v>
      </c>
      <c r="E2859" s="847" t="s">
        <v>9764</v>
      </c>
      <c r="F2859" s="848" t="s">
        <v>9690</v>
      </c>
      <c r="G2859" s="846" t="s">
        <v>9446</v>
      </c>
      <c r="H2859" s="846" t="s">
        <v>7650</v>
      </c>
      <c r="I2859" s="849">
        <v>-5587.87</v>
      </c>
      <c r="J2859" s="849">
        <v>20000</v>
      </c>
      <c r="K2859" s="849">
        <v>4325</v>
      </c>
      <c r="L2859" s="848" t="s">
        <v>9627</v>
      </c>
      <c r="M2859" s="849">
        <v>2941.18</v>
      </c>
      <c r="N2859" s="849">
        <v>0</v>
      </c>
      <c r="O2859" s="849">
        <v>4581</v>
      </c>
      <c r="P2859" s="849">
        <v>-5587.87</v>
      </c>
      <c r="Q2859" s="846" t="s">
        <v>6337</v>
      </c>
      <c r="R2859" s="846"/>
      <c r="S2859" s="849"/>
      <c r="T2859" s="849"/>
      <c r="U2859" s="849"/>
      <c r="V2859" s="849"/>
      <c r="W2859" s="849">
        <v>-5587.87</v>
      </c>
      <c r="X2859" s="849">
        <v>543824.22</v>
      </c>
      <c r="Y2859" s="849">
        <v>538236.35</v>
      </c>
      <c r="Z2859" s="850">
        <v>0.0399</v>
      </c>
    </row>
    <row r="2860" s="823" customFormat="1" ht="31.05" hidden="1" customHeight="1" outlineLevel="1" spans="1:26">
      <c r="A2860" s="846" t="s">
        <v>2539</v>
      </c>
      <c r="B2860" s="846" t="s">
        <v>6347</v>
      </c>
      <c r="C2860" s="846" t="s">
        <v>11489</v>
      </c>
      <c r="D2860" s="846" t="s">
        <v>9286</v>
      </c>
      <c r="E2860" s="847" t="s">
        <v>9495</v>
      </c>
      <c r="F2860" s="848" t="s">
        <v>9693</v>
      </c>
      <c r="G2860" s="846" t="s">
        <v>9446</v>
      </c>
      <c r="H2860" s="846" t="s">
        <v>7650</v>
      </c>
      <c r="I2860" s="849">
        <v>148473.6</v>
      </c>
      <c r="J2860" s="849">
        <v>334.4</v>
      </c>
      <c r="K2860" s="849">
        <v>6250</v>
      </c>
      <c r="L2860" s="848" t="s">
        <v>9974</v>
      </c>
      <c r="M2860" s="849">
        <v>267.52</v>
      </c>
      <c r="N2860" s="849">
        <v>0</v>
      </c>
      <c r="O2860" s="849">
        <v>6805</v>
      </c>
      <c r="P2860" s="849">
        <v>148473.6</v>
      </c>
      <c r="Q2860" s="846" t="s">
        <v>6337</v>
      </c>
      <c r="R2860" s="846"/>
      <c r="S2860" s="849"/>
      <c r="T2860" s="849"/>
      <c r="U2860" s="849"/>
      <c r="V2860" s="849"/>
      <c r="W2860" s="849">
        <v>148473.6</v>
      </c>
      <c r="X2860" s="849">
        <v>192000</v>
      </c>
      <c r="Y2860" s="849">
        <v>340473.6</v>
      </c>
      <c r="Z2860" s="850">
        <v>0.2036</v>
      </c>
    </row>
    <row r="2861" s="823" customFormat="1" ht="31.05" hidden="1" customHeight="1" outlineLevel="1" spans="1:26">
      <c r="A2861" s="846" t="s">
        <v>2539</v>
      </c>
      <c r="B2861" s="846" t="s">
        <v>8613</v>
      </c>
      <c r="C2861" s="846" t="s">
        <v>11490</v>
      </c>
      <c r="D2861" s="846" t="s">
        <v>9287</v>
      </c>
      <c r="E2861" s="847" t="s">
        <v>9764</v>
      </c>
      <c r="F2861" s="848" t="s">
        <v>9690</v>
      </c>
      <c r="G2861" s="846" t="s">
        <v>9446</v>
      </c>
      <c r="H2861" s="846" t="s">
        <v>7650</v>
      </c>
      <c r="I2861" s="849">
        <v>194712.01</v>
      </c>
      <c r="J2861" s="849">
        <v>22000</v>
      </c>
      <c r="K2861" s="849">
        <v>4300</v>
      </c>
      <c r="L2861" s="848" t="s">
        <v>9974</v>
      </c>
      <c r="M2861" s="849">
        <v>4637.56</v>
      </c>
      <c r="N2861" s="849">
        <v>0</v>
      </c>
      <c r="O2861" s="849">
        <v>4581</v>
      </c>
      <c r="P2861" s="849">
        <v>194712.01</v>
      </c>
      <c r="Q2861" s="846" t="s">
        <v>6337</v>
      </c>
      <c r="R2861" s="846"/>
      <c r="S2861" s="849"/>
      <c r="T2861" s="849"/>
      <c r="U2861" s="849"/>
      <c r="V2861" s="849"/>
      <c r="W2861" s="849">
        <v>194712.01</v>
      </c>
      <c r="X2861" s="849">
        <v>-1640733.19</v>
      </c>
      <c r="Y2861" s="849">
        <v>-1446021.18</v>
      </c>
      <c r="Z2861" s="850">
        <v>-0.0687</v>
      </c>
    </row>
    <row r="2862" s="823" customFormat="1" ht="31.05" hidden="1" customHeight="1" outlineLevel="1" spans="1:26">
      <c r="A2862" s="846" t="s">
        <v>2539</v>
      </c>
      <c r="B2862" s="846" t="s">
        <v>6347</v>
      </c>
      <c r="C2862" s="846" t="s">
        <v>11491</v>
      </c>
      <c r="D2862" s="846" t="s">
        <v>9281</v>
      </c>
      <c r="E2862" s="847" t="s">
        <v>9495</v>
      </c>
      <c r="F2862" s="848" t="s">
        <v>8079</v>
      </c>
      <c r="G2862" s="846" t="s">
        <v>9446</v>
      </c>
      <c r="H2862" s="846" t="s">
        <v>7650</v>
      </c>
      <c r="I2862" s="849">
        <v>2910590</v>
      </c>
      <c r="J2862" s="849">
        <v>6355</v>
      </c>
      <c r="K2862" s="849">
        <v>6347</v>
      </c>
      <c r="L2862" s="848" t="s">
        <v>9681</v>
      </c>
      <c r="M2862" s="849">
        <v>6355</v>
      </c>
      <c r="N2862" s="849">
        <v>0</v>
      </c>
      <c r="O2862" s="849">
        <v>6805</v>
      </c>
      <c r="P2862" s="849">
        <v>2910590</v>
      </c>
      <c r="Q2862" s="846" t="s">
        <v>6337</v>
      </c>
      <c r="R2862" s="846"/>
      <c r="S2862" s="849"/>
      <c r="T2862" s="849"/>
      <c r="U2862" s="849"/>
      <c r="V2862" s="849"/>
      <c r="W2862" s="849">
        <v>2910590</v>
      </c>
      <c r="X2862" s="849">
        <v>0</v>
      </c>
      <c r="Y2862" s="849">
        <v>2910590</v>
      </c>
      <c r="Z2862" s="850">
        <v>0.0722</v>
      </c>
    </row>
    <row r="2863" s="823" customFormat="1" ht="31.05" hidden="1" customHeight="1" outlineLevel="1" spans="1:26">
      <c r="A2863" s="846" t="s">
        <v>2539</v>
      </c>
      <c r="B2863" s="846" t="s">
        <v>8715</v>
      </c>
      <c r="C2863" s="846" t="s">
        <v>11492</v>
      </c>
      <c r="D2863" s="846" t="s">
        <v>9293</v>
      </c>
      <c r="E2863" s="847" t="s">
        <v>9445</v>
      </c>
      <c r="F2863" s="848" t="s">
        <v>8241</v>
      </c>
      <c r="G2863" s="846" t="s">
        <v>9446</v>
      </c>
      <c r="H2863" s="846" t="s">
        <v>7650</v>
      </c>
      <c r="I2863" s="849">
        <v>0</v>
      </c>
      <c r="J2863" s="849">
        <v>5010</v>
      </c>
      <c r="K2863" s="849">
        <v>4500</v>
      </c>
      <c r="L2863" s="848" t="s">
        <v>9681</v>
      </c>
      <c r="M2863" s="849">
        <v>0</v>
      </c>
      <c r="N2863" s="849">
        <v>0</v>
      </c>
      <c r="O2863" s="849">
        <v>5030</v>
      </c>
      <c r="P2863" s="849">
        <v>0</v>
      </c>
      <c r="Q2863" s="846" t="s">
        <v>6337</v>
      </c>
      <c r="R2863" s="846"/>
      <c r="S2863" s="849"/>
      <c r="T2863" s="849"/>
      <c r="U2863" s="849"/>
      <c r="V2863" s="849"/>
      <c r="W2863" s="849">
        <v>0</v>
      </c>
      <c r="X2863" s="849">
        <v>2254500</v>
      </c>
      <c r="Y2863" s="849">
        <v>2254500</v>
      </c>
      <c r="Z2863" s="850">
        <v>9.9999</v>
      </c>
    </row>
    <row r="2864" s="823" customFormat="1" ht="31.05" hidden="1" customHeight="1" outlineLevel="1" spans="1:26">
      <c r="A2864" s="846" t="s">
        <v>2539</v>
      </c>
      <c r="B2864" s="846" t="s">
        <v>6347</v>
      </c>
      <c r="C2864" s="846" t="s">
        <v>11493</v>
      </c>
      <c r="D2864" s="846" t="s">
        <v>8787</v>
      </c>
      <c r="E2864" s="847" t="s">
        <v>9495</v>
      </c>
      <c r="F2864" s="848" t="s">
        <v>9747</v>
      </c>
      <c r="G2864" s="846" t="s">
        <v>9446</v>
      </c>
      <c r="H2864" s="846" t="s">
        <v>7650</v>
      </c>
      <c r="I2864" s="849">
        <v>4101.84</v>
      </c>
      <c r="J2864" s="849">
        <v>19.44</v>
      </c>
      <c r="K2864" s="849">
        <v>6594</v>
      </c>
      <c r="L2864" s="848" t="s">
        <v>9681</v>
      </c>
      <c r="M2864" s="849">
        <v>19.44</v>
      </c>
      <c r="N2864" s="849">
        <v>0</v>
      </c>
      <c r="O2864" s="849">
        <v>6805</v>
      </c>
      <c r="P2864" s="849">
        <v>4101.84</v>
      </c>
      <c r="Q2864" s="846" t="s">
        <v>6337</v>
      </c>
      <c r="R2864" s="846"/>
      <c r="S2864" s="849"/>
      <c r="T2864" s="849"/>
      <c r="U2864" s="849"/>
      <c r="V2864" s="849"/>
      <c r="W2864" s="849">
        <v>4101.84</v>
      </c>
      <c r="X2864" s="849">
        <v>128187.36</v>
      </c>
      <c r="Y2864" s="849">
        <v>132289.2</v>
      </c>
      <c r="Z2864" s="850">
        <v>1.032</v>
      </c>
    </row>
    <row r="2865" s="823" customFormat="1" ht="31.05" hidden="1" customHeight="1" outlineLevel="1" spans="1:26">
      <c r="A2865" s="846" t="s">
        <v>2539</v>
      </c>
      <c r="B2865" s="846" t="s">
        <v>8613</v>
      </c>
      <c r="C2865" s="846" t="s">
        <v>11494</v>
      </c>
      <c r="D2865" s="846" t="s">
        <v>9255</v>
      </c>
      <c r="E2865" s="847" t="s">
        <v>9495</v>
      </c>
      <c r="F2865" s="848" t="s">
        <v>9680</v>
      </c>
      <c r="G2865" s="846" t="s">
        <v>9446</v>
      </c>
      <c r="H2865" s="846" t="s">
        <v>7650</v>
      </c>
      <c r="I2865" s="849">
        <v>297502</v>
      </c>
      <c r="J2865" s="849">
        <v>1900</v>
      </c>
      <c r="K2865" s="849">
        <v>480</v>
      </c>
      <c r="L2865" s="848" t="s">
        <v>9681</v>
      </c>
      <c r="M2865" s="849">
        <v>1900</v>
      </c>
      <c r="N2865" s="849">
        <v>0</v>
      </c>
      <c r="O2865" s="849">
        <v>636.58</v>
      </c>
      <c r="P2865" s="849">
        <v>297502</v>
      </c>
      <c r="Q2865" s="846" t="s">
        <v>6337</v>
      </c>
      <c r="R2865" s="846"/>
      <c r="S2865" s="849"/>
      <c r="T2865" s="849"/>
      <c r="U2865" s="849"/>
      <c r="V2865" s="849"/>
      <c r="W2865" s="849">
        <v>297502</v>
      </c>
      <c r="X2865" s="849">
        <v>0</v>
      </c>
      <c r="Y2865" s="849">
        <v>297502</v>
      </c>
      <c r="Z2865" s="850">
        <v>0.3262</v>
      </c>
    </row>
    <row r="2866" s="823" customFormat="1" ht="31.05" hidden="1" customHeight="1" outlineLevel="1" spans="1:26">
      <c r="A2866" s="846" t="s">
        <v>2539</v>
      </c>
      <c r="B2866" s="846" t="s">
        <v>8715</v>
      </c>
      <c r="C2866" s="846" t="s">
        <v>11495</v>
      </c>
      <c r="D2866" s="846" t="s">
        <v>8705</v>
      </c>
      <c r="E2866" s="847" t="s">
        <v>9445</v>
      </c>
      <c r="F2866" s="848" t="s">
        <v>9636</v>
      </c>
      <c r="G2866" s="846" t="s">
        <v>9446</v>
      </c>
      <c r="H2866" s="846" t="s">
        <v>7650</v>
      </c>
      <c r="I2866" s="849">
        <v>-4308600</v>
      </c>
      <c r="J2866" s="849">
        <v>30060</v>
      </c>
      <c r="K2866" s="849">
        <v>4600</v>
      </c>
      <c r="L2866" s="848" t="s">
        <v>9681</v>
      </c>
      <c r="M2866" s="849">
        <v>0</v>
      </c>
      <c r="N2866" s="849">
        <v>10020</v>
      </c>
      <c r="O2866" s="849">
        <v>5030</v>
      </c>
      <c r="P2866" s="849">
        <v>0</v>
      </c>
      <c r="Q2866" s="846" t="s">
        <v>6337</v>
      </c>
      <c r="R2866" s="846"/>
      <c r="S2866" s="849"/>
      <c r="T2866" s="849"/>
      <c r="U2866" s="849"/>
      <c r="V2866" s="849"/>
      <c r="W2866" s="849">
        <v>0</v>
      </c>
      <c r="X2866" s="849">
        <v>-3899784</v>
      </c>
      <c r="Y2866" s="849">
        <v>-3899784</v>
      </c>
      <c r="Z2866" s="850">
        <v>-0.0774</v>
      </c>
    </row>
    <row r="2867" s="823" customFormat="1" ht="31.05" hidden="1" customHeight="1" outlineLevel="1" spans="1:26">
      <c r="A2867" s="846" t="s">
        <v>2539</v>
      </c>
      <c r="B2867" s="846" t="s">
        <v>8715</v>
      </c>
      <c r="C2867" s="846" t="s">
        <v>11496</v>
      </c>
      <c r="D2867" s="846" t="s">
        <v>8980</v>
      </c>
      <c r="E2867" s="847" t="s">
        <v>9764</v>
      </c>
      <c r="F2867" s="848" t="s">
        <v>9560</v>
      </c>
      <c r="G2867" s="846" t="s">
        <v>9446</v>
      </c>
      <c r="H2867" s="846" t="s">
        <v>7650</v>
      </c>
      <c r="I2867" s="849">
        <v>2357.66</v>
      </c>
      <c r="J2867" s="849">
        <v>10020</v>
      </c>
      <c r="K2867" s="849">
        <v>4350</v>
      </c>
      <c r="L2867" s="848" t="s">
        <v>9681</v>
      </c>
      <c r="M2867" s="849">
        <v>471.53</v>
      </c>
      <c r="N2867" s="849">
        <v>0</v>
      </c>
      <c r="O2867" s="849">
        <v>5030</v>
      </c>
      <c r="P2867" s="849">
        <v>2357.66</v>
      </c>
      <c r="Q2867" s="846" t="s">
        <v>6337</v>
      </c>
      <c r="R2867" s="846"/>
      <c r="S2867" s="849"/>
      <c r="T2867" s="849"/>
      <c r="U2867" s="849"/>
      <c r="V2867" s="849"/>
      <c r="W2867" s="849">
        <v>2357.66</v>
      </c>
      <c r="X2867" s="849">
        <v>-12013154.5</v>
      </c>
      <c r="Y2867" s="849">
        <v>-12010796.84</v>
      </c>
      <c r="Z2867" s="850">
        <v>-5.069</v>
      </c>
    </row>
    <row r="2868" s="823" customFormat="1" ht="31.05" hidden="1" customHeight="1" outlineLevel="1" spans="1:26">
      <c r="A2868" s="846" t="s">
        <v>2539</v>
      </c>
      <c r="B2868" s="846" t="s">
        <v>8715</v>
      </c>
      <c r="C2868" s="846" t="s">
        <v>11497</v>
      </c>
      <c r="D2868" s="846" t="s">
        <v>8980</v>
      </c>
      <c r="E2868" s="847" t="s">
        <v>9764</v>
      </c>
      <c r="F2868" s="848" t="s">
        <v>9632</v>
      </c>
      <c r="G2868" s="846" t="s">
        <v>9446</v>
      </c>
      <c r="H2868" s="846" t="s">
        <v>7650</v>
      </c>
      <c r="I2868" s="849">
        <v>2021683.16</v>
      </c>
      <c r="J2868" s="849">
        <v>10020</v>
      </c>
      <c r="K2868" s="849">
        <v>4350</v>
      </c>
      <c r="L2868" s="848" t="s">
        <v>9681</v>
      </c>
      <c r="M2868" s="849">
        <v>6483.53</v>
      </c>
      <c r="N2868" s="849">
        <v>0</v>
      </c>
      <c r="O2868" s="849">
        <v>5030</v>
      </c>
      <c r="P2868" s="849">
        <v>2021683.16</v>
      </c>
      <c r="Q2868" s="846" t="s">
        <v>6337</v>
      </c>
      <c r="R2868" s="846"/>
      <c r="S2868" s="849"/>
      <c r="T2868" s="849"/>
      <c r="U2868" s="849"/>
      <c r="V2868" s="849"/>
      <c r="W2868" s="849">
        <v>2021683.16</v>
      </c>
      <c r="X2868" s="849">
        <v>0</v>
      </c>
      <c r="Y2868" s="849">
        <v>2021683.16</v>
      </c>
      <c r="Z2868" s="850">
        <v>0.0661</v>
      </c>
    </row>
    <row r="2869" s="823" customFormat="1" ht="31.05" hidden="1" customHeight="1" outlineLevel="1" spans="1:26">
      <c r="A2869" s="846" t="s">
        <v>2539</v>
      </c>
      <c r="B2869" s="846" t="s">
        <v>8715</v>
      </c>
      <c r="C2869" s="846" t="s">
        <v>11498</v>
      </c>
      <c r="D2869" s="846" t="s">
        <v>4665</v>
      </c>
      <c r="E2869" s="847" t="s">
        <v>9764</v>
      </c>
      <c r="F2869" s="848" t="s">
        <v>9560</v>
      </c>
      <c r="G2869" s="846" t="s">
        <v>9446</v>
      </c>
      <c r="H2869" s="846" t="s">
        <v>7650</v>
      </c>
      <c r="I2869" s="849">
        <v>-5893.72</v>
      </c>
      <c r="J2869" s="849">
        <v>20040</v>
      </c>
      <c r="K2869" s="849">
        <v>4350</v>
      </c>
      <c r="L2869" s="848" t="s">
        <v>9681</v>
      </c>
      <c r="M2869" s="849">
        <v>2947.06</v>
      </c>
      <c r="N2869" s="849">
        <v>0</v>
      </c>
      <c r="O2869" s="849">
        <v>5030</v>
      </c>
      <c r="P2869" s="849">
        <v>-5893.72</v>
      </c>
      <c r="Q2869" s="846" t="s">
        <v>6337</v>
      </c>
      <c r="R2869" s="846"/>
      <c r="S2869" s="849"/>
      <c r="T2869" s="849"/>
      <c r="U2869" s="849"/>
      <c r="V2869" s="849"/>
      <c r="W2869" s="849">
        <v>-5893.72</v>
      </c>
      <c r="X2869" s="849">
        <v>-35365939.96</v>
      </c>
      <c r="Y2869" s="849">
        <v>-35371833.68</v>
      </c>
      <c r="Z2869" s="850">
        <v>-2.3852</v>
      </c>
    </row>
    <row r="2870" s="823" customFormat="1" ht="31.05" hidden="1" customHeight="1" outlineLevel="1" spans="1:26">
      <c r="A2870" s="846" t="s">
        <v>2539</v>
      </c>
      <c r="B2870" s="846" t="s">
        <v>8715</v>
      </c>
      <c r="C2870" s="846" t="s">
        <v>11499</v>
      </c>
      <c r="D2870" s="846" t="s">
        <v>4665</v>
      </c>
      <c r="E2870" s="847" t="s">
        <v>9764</v>
      </c>
      <c r="F2870" s="848" t="s">
        <v>9632</v>
      </c>
      <c r="G2870" s="846" t="s">
        <v>9446</v>
      </c>
      <c r="H2870" s="846" t="s">
        <v>7650</v>
      </c>
      <c r="I2870" s="849">
        <v>1010841.58</v>
      </c>
      <c r="J2870" s="849">
        <v>5010</v>
      </c>
      <c r="K2870" s="849">
        <v>4350</v>
      </c>
      <c r="L2870" s="848" t="s">
        <v>9681</v>
      </c>
      <c r="M2870" s="849">
        <v>3241.77</v>
      </c>
      <c r="N2870" s="849">
        <v>0</v>
      </c>
      <c r="O2870" s="849">
        <v>5030</v>
      </c>
      <c r="P2870" s="849">
        <v>1010841.58</v>
      </c>
      <c r="Q2870" s="846" t="s">
        <v>6337</v>
      </c>
      <c r="R2870" s="846"/>
      <c r="S2870" s="849"/>
      <c r="T2870" s="849"/>
      <c r="U2870" s="849"/>
      <c r="V2870" s="849"/>
      <c r="W2870" s="849">
        <v>1010841.58</v>
      </c>
      <c r="X2870" s="849">
        <v>0</v>
      </c>
      <c r="Y2870" s="849">
        <v>1010841.58</v>
      </c>
      <c r="Z2870" s="850">
        <v>0.0661</v>
      </c>
    </row>
    <row r="2871" s="823" customFormat="1" ht="31.05" hidden="1" customHeight="1" outlineLevel="1" spans="1:26">
      <c r="A2871" s="846" t="s">
        <v>2539</v>
      </c>
      <c r="B2871" s="846" t="s">
        <v>8715</v>
      </c>
      <c r="C2871" s="846" t="s">
        <v>11500</v>
      </c>
      <c r="D2871" s="846" t="s">
        <v>8976</v>
      </c>
      <c r="E2871" s="847" t="s">
        <v>9764</v>
      </c>
      <c r="F2871" s="848" t="s">
        <v>9560</v>
      </c>
      <c r="G2871" s="846" t="s">
        <v>9446</v>
      </c>
      <c r="H2871" s="846" t="s">
        <v>7650</v>
      </c>
      <c r="I2871" s="849">
        <v>-5893.72</v>
      </c>
      <c r="J2871" s="849">
        <v>20040</v>
      </c>
      <c r="K2871" s="849">
        <v>4350</v>
      </c>
      <c r="L2871" s="848" t="s">
        <v>9681</v>
      </c>
      <c r="M2871" s="849">
        <v>2947.06</v>
      </c>
      <c r="N2871" s="849">
        <v>0</v>
      </c>
      <c r="O2871" s="849">
        <v>5030</v>
      </c>
      <c r="P2871" s="849">
        <v>-5893.72</v>
      </c>
      <c r="Q2871" s="846" t="s">
        <v>6337</v>
      </c>
      <c r="R2871" s="846"/>
      <c r="S2871" s="849"/>
      <c r="T2871" s="849"/>
      <c r="U2871" s="849"/>
      <c r="V2871" s="849"/>
      <c r="W2871" s="849">
        <v>-5893.72</v>
      </c>
      <c r="X2871" s="849">
        <v>-18838199.96</v>
      </c>
      <c r="Y2871" s="849">
        <v>-18844093.68</v>
      </c>
      <c r="Z2871" s="850">
        <v>-1.2707</v>
      </c>
    </row>
    <row r="2872" s="823" customFormat="1" ht="31.05" hidden="1" customHeight="1" outlineLevel="1" spans="1:26">
      <c r="A2872" s="846" t="s">
        <v>2539</v>
      </c>
      <c r="B2872" s="846" t="s">
        <v>8715</v>
      </c>
      <c r="C2872" s="846" t="s">
        <v>11501</v>
      </c>
      <c r="D2872" s="846" t="s">
        <v>8976</v>
      </c>
      <c r="E2872" s="847" t="s">
        <v>9764</v>
      </c>
      <c r="F2872" s="848" t="s">
        <v>9632</v>
      </c>
      <c r="G2872" s="846" t="s">
        <v>9446</v>
      </c>
      <c r="H2872" s="846" t="s">
        <v>7650</v>
      </c>
      <c r="I2872" s="849">
        <v>1010841.58</v>
      </c>
      <c r="J2872" s="849">
        <v>5010</v>
      </c>
      <c r="K2872" s="849">
        <v>4350</v>
      </c>
      <c r="L2872" s="848" t="s">
        <v>9681</v>
      </c>
      <c r="M2872" s="849">
        <v>3241.77</v>
      </c>
      <c r="N2872" s="849">
        <v>0</v>
      </c>
      <c r="O2872" s="849">
        <v>5030</v>
      </c>
      <c r="P2872" s="849">
        <v>1010841.58</v>
      </c>
      <c r="Q2872" s="846" t="s">
        <v>6337</v>
      </c>
      <c r="R2872" s="846"/>
      <c r="S2872" s="849"/>
      <c r="T2872" s="849"/>
      <c r="U2872" s="849"/>
      <c r="V2872" s="849"/>
      <c r="W2872" s="849">
        <v>1010841.58</v>
      </c>
      <c r="X2872" s="849">
        <v>0</v>
      </c>
      <c r="Y2872" s="849">
        <v>1010841.58</v>
      </c>
      <c r="Z2872" s="850">
        <v>0.0661</v>
      </c>
    </row>
    <row r="2873" s="823" customFormat="1" ht="31.05" hidden="1" customHeight="1" outlineLevel="1" spans="1:26">
      <c r="A2873" s="846" t="s">
        <v>2539</v>
      </c>
      <c r="B2873" s="846" t="s">
        <v>10485</v>
      </c>
      <c r="C2873" s="846" t="s">
        <v>11502</v>
      </c>
      <c r="D2873" s="846" t="s">
        <v>9246</v>
      </c>
      <c r="E2873" s="847" t="s">
        <v>9495</v>
      </c>
      <c r="F2873" s="848" t="s">
        <v>9499</v>
      </c>
      <c r="G2873" s="846" t="s">
        <v>9446</v>
      </c>
      <c r="H2873" s="846" t="s">
        <v>7650</v>
      </c>
      <c r="I2873" s="849">
        <v>-69007.95</v>
      </c>
      <c r="J2873" s="849">
        <v>199.09</v>
      </c>
      <c r="K2873" s="849">
        <v>7646.62</v>
      </c>
      <c r="L2873" s="848" t="s">
        <v>9681</v>
      </c>
      <c r="M2873" s="849">
        <v>199.09</v>
      </c>
      <c r="N2873" s="849">
        <v>0</v>
      </c>
      <c r="O2873" s="849">
        <v>7300</v>
      </c>
      <c r="P2873" s="849">
        <v>-69007.95</v>
      </c>
      <c r="Q2873" s="846" t="s">
        <v>6337</v>
      </c>
      <c r="R2873" s="846"/>
      <c r="S2873" s="849"/>
      <c r="T2873" s="849"/>
      <c r="U2873" s="849"/>
      <c r="V2873" s="849"/>
      <c r="W2873" s="849">
        <v>-69007.95</v>
      </c>
      <c r="X2873" s="849">
        <v>380978.98</v>
      </c>
      <c r="Y2873" s="849">
        <v>311971.03</v>
      </c>
      <c r="Z2873" s="850">
        <v>0.2049</v>
      </c>
    </row>
    <row r="2874" s="823" customFormat="1" ht="31.05" hidden="1" customHeight="1" outlineLevel="1" spans="1:26">
      <c r="A2874" s="846" t="s">
        <v>2539</v>
      </c>
      <c r="B2874" s="846" t="s">
        <v>10485</v>
      </c>
      <c r="C2874" s="846" t="s">
        <v>11503</v>
      </c>
      <c r="D2874" s="846" t="s">
        <v>9246</v>
      </c>
      <c r="E2874" s="847" t="s">
        <v>9495</v>
      </c>
      <c r="F2874" s="848" t="s">
        <v>9499</v>
      </c>
      <c r="G2874" s="846" t="s">
        <v>9446</v>
      </c>
      <c r="H2874" s="846" t="s">
        <v>7650</v>
      </c>
      <c r="I2874" s="849">
        <v>-77717.65</v>
      </c>
      <c r="J2874" s="849">
        <v>2315.51</v>
      </c>
      <c r="K2874" s="849">
        <v>7345.13</v>
      </c>
      <c r="L2874" s="848" t="s">
        <v>9681</v>
      </c>
      <c r="M2874" s="849">
        <v>683.74</v>
      </c>
      <c r="N2874" s="849">
        <v>0</v>
      </c>
      <c r="O2874" s="849">
        <v>7300</v>
      </c>
      <c r="P2874" s="849">
        <v>-77717.65</v>
      </c>
      <c r="Q2874" s="846" t="s">
        <v>6337</v>
      </c>
      <c r="R2874" s="846"/>
      <c r="S2874" s="849"/>
      <c r="T2874" s="849"/>
      <c r="U2874" s="849"/>
      <c r="V2874" s="849"/>
      <c r="W2874" s="849">
        <v>-77717.65</v>
      </c>
      <c r="X2874" s="849">
        <v>908160.79</v>
      </c>
      <c r="Y2874" s="849">
        <v>830443.14</v>
      </c>
      <c r="Z2874" s="850">
        <v>0.1638</v>
      </c>
    </row>
    <row r="2875" s="823" customFormat="1" ht="31.05" hidden="1" customHeight="1" outlineLevel="1" spans="1:26">
      <c r="A2875" s="846" t="s">
        <v>2539</v>
      </c>
      <c r="B2875" s="846" t="s">
        <v>8715</v>
      </c>
      <c r="C2875" s="846" t="s">
        <v>11504</v>
      </c>
      <c r="D2875" s="846" t="s">
        <v>9283</v>
      </c>
      <c r="E2875" s="847" t="s">
        <v>9495</v>
      </c>
      <c r="F2875" s="848" t="s">
        <v>9543</v>
      </c>
      <c r="G2875" s="846" t="s">
        <v>9446</v>
      </c>
      <c r="H2875" s="846" t="s">
        <v>7650</v>
      </c>
      <c r="I2875" s="849">
        <v>1573800</v>
      </c>
      <c r="J2875" s="849">
        <v>20000</v>
      </c>
      <c r="K2875" s="849">
        <v>4600</v>
      </c>
      <c r="L2875" s="848" t="s">
        <v>9681</v>
      </c>
      <c r="M2875" s="849">
        <v>3660</v>
      </c>
      <c r="N2875" s="849">
        <v>0</v>
      </c>
      <c r="O2875" s="849">
        <v>5030</v>
      </c>
      <c r="P2875" s="849">
        <v>1573800</v>
      </c>
      <c r="Q2875" s="846" t="s">
        <v>6337</v>
      </c>
      <c r="R2875" s="846"/>
      <c r="S2875" s="849"/>
      <c r="T2875" s="849"/>
      <c r="U2875" s="849"/>
      <c r="V2875" s="849"/>
      <c r="W2875" s="849">
        <v>1573800</v>
      </c>
      <c r="X2875" s="849">
        <v>0</v>
      </c>
      <c r="Y2875" s="849">
        <v>1573800</v>
      </c>
      <c r="Z2875" s="850">
        <v>0.0935</v>
      </c>
    </row>
    <row r="2876" s="823" customFormat="1" ht="31.05" hidden="1" customHeight="1" outlineLevel="1" spans="1:26">
      <c r="A2876" s="846" t="s">
        <v>2539</v>
      </c>
      <c r="B2876" s="846" t="s">
        <v>8715</v>
      </c>
      <c r="C2876" s="846" t="s">
        <v>11505</v>
      </c>
      <c r="D2876" s="846" t="s">
        <v>9283</v>
      </c>
      <c r="E2876" s="847" t="s">
        <v>9495</v>
      </c>
      <c r="F2876" s="848" t="s">
        <v>8079</v>
      </c>
      <c r="G2876" s="846" t="s">
        <v>9446</v>
      </c>
      <c r="H2876" s="846" t="s">
        <v>7650</v>
      </c>
      <c r="I2876" s="849">
        <v>4429000</v>
      </c>
      <c r="J2876" s="849">
        <v>10300</v>
      </c>
      <c r="K2876" s="849">
        <v>4600</v>
      </c>
      <c r="L2876" s="848" t="s">
        <v>9681</v>
      </c>
      <c r="M2876" s="849">
        <v>10300</v>
      </c>
      <c r="N2876" s="849">
        <v>0</v>
      </c>
      <c r="O2876" s="849">
        <v>5030</v>
      </c>
      <c r="P2876" s="849">
        <v>4429000</v>
      </c>
      <c r="Q2876" s="846" t="s">
        <v>6337</v>
      </c>
      <c r="R2876" s="846"/>
      <c r="S2876" s="849"/>
      <c r="T2876" s="849"/>
      <c r="U2876" s="849"/>
      <c r="V2876" s="849"/>
      <c r="W2876" s="849">
        <v>4429000</v>
      </c>
      <c r="X2876" s="849">
        <v>0</v>
      </c>
      <c r="Y2876" s="849">
        <v>4429000</v>
      </c>
      <c r="Z2876" s="850">
        <v>0.0935</v>
      </c>
    </row>
    <row r="2877" s="823" customFormat="1" ht="31.05" hidden="1" customHeight="1" outlineLevel="1" spans="1:26">
      <c r="A2877" s="846" t="s">
        <v>2539</v>
      </c>
      <c r="B2877" s="846" t="s">
        <v>6347</v>
      </c>
      <c r="C2877" s="846" t="s">
        <v>11506</v>
      </c>
      <c r="D2877" s="846" t="s">
        <v>9286</v>
      </c>
      <c r="E2877" s="847" t="s">
        <v>9495</v>
      </c>
      <c r="F2877" s="848" t="s">
        <v>9728</v>
      </c>
      <c r="G2877" s="846" t="s">
        <v>9446</v>
      </c>
      <c r="H2877" s="846" t="s">
        <v>7650</v>
      </c>
      <c r="I2877" s="849">
        <v>33774.4</v>
      </c>
      <c r="J2877" s="849">
        <v>66.88</v>
      </c>
      <c r="K2877" s="849">
        <v>6300</v>
      </c>
      <c r="L2877" s="848" t="s">
        <v>9681</v>
      </c>
      <c r="M2877" s="849">
        <v>66.88</v>
      </c>
      <c r="N2877" s="849">
        <v>0</v>
      </c>
      <c r="O2877" s="849">
        <v>6805</v>
      </c>
      <c r="P2877" s="849">
        <v>33774.4</v>
      </c>
      <c r="Q2877" s="846" t="s">
        <v>6337</v>
      </c>
      <c r="R2877" s="846"/>
      <c r="S2877" s="849"/>
      <c r="T2877" s="849"/>
      <c r="U2877" s="849"/>
      <c r="V2877" s="849"/>
      <c r="W2877" s="849">
        <v>33774.4</v>
      </c>
      <c r="X2877" s="849">
        <v>0</v>
      </c>
      <c r="Y2877" s="849">
        <v>33774.4</v>
      </c>
      <c r="Z2877" s="850">
        <v>0.0802</v>
      </c>
    </row>
    <row r="2878" s="823" customFormat="1" ht="31.05" hidden="1" customHeight="1" outlineLevel="1" spans="1:26">
      <c r="A2878" s="846" t="s">
        <v>2539</v>
      </c>
      <c r="B2878" s="846" t="s">
        <v>6347</v>
      </c>
      <c r="C2878" s="846" t="s">
        <v>11507</v>
      </c>
      <c r="D2878" s="846" t="s">
        <v>9286</v>
      </c>
      <c r="E2878" s="847" t="s">
        <v>9495</v>
      </c>
      <c r="F2878" s="848" t="s">
        <v>9643</v>
      </c>
      <c r="G2878" s="846" t="s">
        <v>9446</v>
      </c>
      <c r="H2878" s="846" t="s">
        <v>7650</v>
      </c>
      <c r="I2878" s="849">
        <v>23742.4</v>
      </c>
      <c r="J2878" s="849">
        <v>66.88</v>
      </c>
      <c r="K2878" s="849">
        <v>6450</v>
      </c>
      <c r="L2878" s="848" t="s">
        <v>9681</v>
      </c>
      <c r="M2878" s="849">
        <v>66.88</v>
      </c>
      <c r="N2878" s="849">
        <v>0</v>
      </c>
      <c r="O2878" s="849">
        <v>6805</v>
      </c>
      <c r="P2878" s="849">
        <v>23742.4</v>
      </c>
      <c r="Q2878" s="846" t="s">
        <v>6337</v>
      </c>
      <c r="R2878" s="846"/>
      <c r="S2878" s="849"/>
      <c r="T2878" s="849"/>
      <c r="U2878" s="849"/>
      <c r="V2878" s="849"/>
      <c r="W2878" s="849">
        <v>23742.4</v>
      </c>
      <c r="X2878" s="849">
        <v>0</v>
      </c>
      <c r="Y2878" s="849">
        <v>23742.4</v>
      </c>
      <c r="Z2878" s="850">
        <v>0.055</v>
      </c>
    </row>
    <row r="2879" s="823" customFormat="1" ht="31.05" hidden="1" customHeight="1" outlineLevel="1" spans="1:26">
      <c r="A2879" s="846" t="s">
        <v>2539</v>
      </c>
      <c r="B2879" s="846" t="s">
        <v>6347</v>
      </c>
      <c r="C2879" s="846" t="s">
        <v>11508</v>
      </c>
      <c r="D2879" s="846" t="s">
        <v>9238</v>
      </c>
      <c r="E2879" s="847" t="s">
        <v>9495</v>
      </c>
      <c r="F2879" s="848" t="s">
        <v>9532</v>
      </c>
      <c r="G2879" s="846" t="s">
        <v>9446</v>
      </c>
      <c r="H2879" s="846" t="s">
        <v>7650</v>
      </c>
      <c r="I2879" s="849">
        <v>383040</v>
      </c>
      <c r="J2879" s="849">
        <v>855</v>
      </c>
      <c r="K2879" s="849">
        <v>6357</v>
      </c>
      <c r="L2879" s="848" t="s">
        <v>9505</v>
      </c>
      <c r="M2879" s="849">
        <v>855</v>
      </c>
      <c r="N2879" s="849">
        <v>0</v>
      </c>
      <c r="O2879" s="849">
        <v>6805</v>
      </c>
      <c r="P2879" s="849">
        <v>383040</v>
      </c>
      <c r="Q2879" s="846" t="s">
        <v>6337</v>
      </c>
      <c r="R2879" s="846"/>
      <c r="S2879" s="849"/>
      <c r="T2879" s="849"/>
      <c r="U2879" s="849"/>
      <c r="V2879" s="849"/>
      <c r="W2879" s="849">
        <v>383040</v>
      </c>
      <c r="X2879" s="849">
        <v>5435235</v>
      </c>
      <c r="Y2879" s="849">
        <v>5818275</v>
      </c>
      <c r="Z2879" s="850">
        <v>1.0705</v>
      </c>
    </row>
    <row r="2880" s="823" customFormat="1" ht="31.05" hidden="1" customHeight="1" outlineLevel="1" spans="1:26">
      <c r="A2880" s="846" t="s">
        <v>2539</v>
      </c>
      <c r="B2880" s="846" t="s">
        <v>6347</v>
      </c>
      <c r="C2880" s="846" t="s">
        <v>11509</v>
      </c>
      <c r="D2880" s="846" t="s">
        <v>8536</v>
      </c>
      <c r="E2880" s="847" t="s">
        <v>9764</v>
      </c>
      <c r="F2880" s="848" t="s">
        <v>8241</v>
      </c>
      <c r="G2880" s="846" t="s">
        <v>9446</v>
      </c>
      <c r="H2880" s="846" t="s">
        <v>7650</v>
      </c>
      <c r="I2880" s="849">
        <v>-28144.2</v>
      </c>
      <c r="J2880" s="849">
        <v>1000.16</v>
      </c>
      <c r="K2880" s="849">
        <v>6700</v>
      </c>
      <c r="L2880" s="848" t="s">
        <v>9505</v>
      </c>
      <c r="M2880" s="849">
        <v>0</v>
      </c>
      <c r="N2880" s="849">
        <v>268.04</v>
      </c>
      <c r="O2880" s="849">
        <v>6805</v>
      </c>
      <c r="P2880" s="849">
        <v>0</v>
      </c>
      <c r="Q2880" s="846" t="s">
        <v>6337</v>
      </c>
      <c r="R2880" s="846"/>
      <c r="S2880" s="849"/>
      <c r="T2880" s="849"/>
      <c r="U2880" s="849"/>
      <c r="V2880" s="849"/>
      <c r="W2880" s="849">
        <v>0</v>
      </c>
      <c r="X2880" s="849">
        <v>1525987.8</v>
      </c>
      <c r="Y2880" s="849">
        <v>1525987.8</v>
      </c>
      <c r="Z2880" s="850">
        <v>0.8366</v>
      </c>
    </row>
    <row r="2881" s="823" customFormat="1" ht="31.05" hidden="1" customHeight="1" outlineLevel="1" spans="1:26">
      <c r="A2881" s="846" t="s">
        <v>2539</v>
      </c>
      <c r="B2881" s="846" t="s">
        <v>2552</v>
      </c>
      <c r="C2881" s="846" t="s">
        <v>11510</v>
      </c>
      <c r="D2881" s="846" t="s">
        <v>9274</v>
      </c>
      <c r="E2881" s="847" t="s">
        <v>9495</v>
      </c>
      <c r="F2881" s="848" t="s">
        <v>9621</v>
      </c>
      <c r="G2881" s="846" t="s">
        <v>9446</v>
      </c>
      <c r="H2881" s="846" t="s">
        <v>7650</v>
      </c>
      <c r="I2881" s="849">
        <v>164472</v>
      </c>
      <c r="J2881" s="849">
        <v>330</v>
      </c>
      <c r="K2881" s="849">
        <v>5565</v>
      </c>
      <c r="L2881" s="848" t="s">
        <v>9505</v>
      </c>
      <c r="M2881" s="849">
        <v>264</v>
      </c>
      <c r="N2881" s="849">
        <v>0</v>
      </c>
      <c r="O2881" s="849">
        <v>6188</v>
      </c>
      <c r="P2881" s="849">
        <v>164472</v>
      </c>
      <c r="Q2881" s="846" t="s">
        <v>6337</v>
      </c>
      <c r="R2881" s="846"/>
      <c r="S2881" s="849"/>
      <c r="T2881" s="849"/>
      <c r="U2881" s="849"/>
      <c r="V2881" s="849"/>
      <c r="W2881" s="849">
        <v>164472</v>
      </c>
      <c r="X2881" s="849">
        <v>183645</v>
      </c>
      <c r="Y2881" s="849">
        <v>348117</v>
      </c>
      <c r="Z2881" s="850">
        <v>0.2369</v>
      </c>
    </row>
    <row r="2882" s="823" customFormat="1" ht="31.05" hidden="1" customHeight="1" outlineLevel="1" spans="1:26">
      <c r="A2882" s="846" t="s">
        <v>2539</v>
      </c>
      <c r="B2882" s="846" t="s">
        <v>2552</v>
      </c>
      <c r="C2882" s="846" t="s">
        <v>11511</v>
      </c>
      <c r="D2882" s="846" t="s">
        <v>9172</v>
      </c>
      <c r="E2882" s="847" t="s">
        <v>9495</v>
      </c>
      <c r="F2882" s="848" t="s">
        <v>9492</v>
      </c>
      <c r="G2882" s="846" t="s">
        <v>9446</v>
      </c>
      <c r="H2882" s="846" t="s">
        <v>7650</v>
      </c>
      <c r="I2882" s="849">
        <v>61248</v>
      </c>
      <c r="J2882" s="849">
        <v>638</v>
      </c>
      <c r="K2882" s="849">
        <v>6060</v>
      </c>
      <c r="L2882" s="848" t="s">
        <v>9505</v>
      </c>
      <c r="M2882" s="849">
        <v>478.5</v>
      </c>
      <c r="N2882" s="849">
        <v>0</v>
      </c>
      <c r="O2882" s="849">
        <v>6188</v>
      </c>
      <c r="P2882" s="849">
        <v>61248</v>
      </c>
      <c r="Q2882" s="846" t="s">
        <v>6337</v>
      </c>
      <c r="R2882" s="846"/>
      <c r="S2882" s="849"/>
      <c r="T2882" s="849"/>
      <c r="U2882" s="849"/>
      <c r="V2882" s="849"/>
      <c r="W2882" s="849">
        <v>61248</v>
      </c>
      <c r="X2882" s="849">
        <v>386628</v>
      </c>
      <c r="Y2882" s="849">
        <v>447876</v>
      </c>
      <c r="Z2882" s="850">
        <v>0.1545</v>
      </c>
    </row>
    <row r="2883" s="823" customFormat="1" ht="31.05" hidden="1" customHeight="1" outlineLevel="1" spans="1:26">
      <c r="A2883" s="846" t="s">
        <v>2539</v>
      </c>
      <c r="B2883" s="846" t="s">
        <v>2552</v>
      </c>
      <c r="C2883" s="846" t="s">
        <v>11512</v>
      </c>
      <c r="D2883" s="846" t="s">
        <v>9172</v>
      </c>
      <c r="E2883" s="847" t="s">
        <v>9495</v>
      </c>
      <c r="F2883" s="848" t="s">
        <v>10001</v>
      </c>
      <c r="G2883" s="846" t="s">
        <v>9446</v>
      </c>
      <c r="H2883" s="846" t="s">
        <v>7650</v>
      </c>
      <c r="I2883" s="849">
        <v>56782</v>
      </c>
      <c r="J2883" s="849">
        <v>319</v>
      </c>
      <c r="K2883" s="849">
        <v>6010</v>
      </c>
      <c r="L2883" s="848" t="s">
        <v>9505</v>
      </c>
      <c r="M2883" s="849">
        <v>319</v>
      </c>
      <c r="N2883" s="849">
        <v>0</v>
      </c>
      <c r="O2883" s="849">
        <v>6188</v>
      </c>
      <c r="P2883" s="849">
        <v>56782</v>
      </c>
      <c r="Q2883" s="846" t="s">
        <v>6337</v>
      </c>
      <c r="R2883" s="846"/>
      <c r="S2883" s="849"/>
      <c r="T2883" s="849"/>
      <c r="U2883" s="849"/>
      <c r="V2883" s="849"/>
      <c r="W2883" s="849">
        <v>56782</v>
      </c>
      <c r="X2883" s="849">
        <v>191719</v>
      </c>
      <c r="Y2883" s="849">
        <v>248501</v>
      </c>
      <c r="Z2883" s="850">
        <v>0.1296</v>
      </c>
    </row>
    <row r="2884" s="823" customFormat="1" ht="31.05" hidden="1" customHeight="1" outlineLevel="1" spans="1:26">
      <c r="A2884" s="846" t="s">
        <v>2539</v>
      </c>
      <c r="B2884" s="846" t="s">
        <v>2552</v>
      </c>
      <c r="C2884" s="846" t="s">
        <v>11513</v>
      </c>
      <c r="D2884" s="846" t="s">
        <v>9172</v>
      </c>
      <c r="E2884" s="847" t="s">
        <v>9495</v>
      </c>
      <c r="F2884" s="848" t="s">
        <v>8301</v>
      </c>
      <c r="G2884" s="846" t="s">
        <v>9446</v>
      </c>
      <c r="H2884" s="846" t="s">
        <v>7650</v>
      </c>
      <c r="I2884" s="849">
        <v>44022</v>
      </c>
      <c r="J2884" s="849">
        <v>319</v>
      </c>
      <c r="K2884" s="849">
        <v>6050</v>
      </c>
      <c r="L2884" s="848" t="s">
        <v>9505</v>
      </c>
      <c r="M2884" s="849">
        <v>319</v>
      </c>
      <c r="N2884" s="849">
        <v>0</v>
      </c>
      <c r="O2884" s="849">
        <v>6188</v>
      </c>
      <c r="P2884" s="849">
        <v>44022</v>
      </c>
      <c r="Q2884" s="846" t="s">
        <v>6337</v>
      </c>
      <c r="R2884" s="846"/>
      <c r="S2884" s="849"/>
      <c r="T2884" s="849"/>
      <c r="U2884" s="849"/>
      <c r="V2884" s="849"/>
      <c r="W2884" s="849">
        <v>44022</v>
      </c>
      <c r="X2884" s="849">
        <v>192995</v>
      </c>
      <c r="Y2884" s="849">
        <v>237017</v>
      </c>
      <c r="Z2884" s="850">
        <v>0.1228</v>
      </c>
    </row>
    <row r="2885" s="823" customFormat="1" ht="31.05" hidden="1" customHeight="1" outlineLevel="1" spans="1:26">
      <c r="A2885" s="846" t="s">
        <v>2539</v>
      </c>
      <c r="B2885" s="846" t="s">
        <v>2552</v>
      </c>
      <c r="C2885" s="846" t="s">
        <v>11514</v>
      </c>
      <c r="D2885" s="846" t="s">
        <v>9172</v>
      </c>
      <c r="E2885" s="847" t="s">
        <v>9495</v>
      </c>
      <c r="F2885" s="848" t="s">
        <v>9516</v>
      </c>
      <c r="G2885" s="846" t="s">
        <v>9446</v>
      </c>
      <c r="H2885" s="846" t="s">
        <v>7650</v>
      </c>
      <c r="I2885" s="849">
        <v>40832</v>
      </c>
      <c r="J2885" s="849">
        <v>319</v>
      </c>
      <c r="K2885" s="849">
        <v>6060</v>
      </c>
      <c r="L2885" s="848" t="s">
        <v>9505</v>
      </c>
      <c r="M2885" s="849">
        <v>319</v>
      </c>
      <c r="N2885" s="849">
        <v>0</v>
      </c>
      <c r="O2885" s="849">
        <v>6188</v>
      </c>
      <c r="P2885" s="849">
        <v>40832</v>
      </c>
      <c r="Q2885" s="846" t="s">
        <v>6337</v>
      </c>
      <c r="R2885" s="846"/>
      <c r="S2885" s="849"/>
      <c r="T2885" s="849"/>
      <c r="U2885" s="849"/>
      <c r="V2885" s="849"/>
      <c r="W2885" s="849">
        <v>40832</v>
      </c>
      <c r="X2885" s="849">
        <v>193314</v>
      </c>
      <c r="Y2885" s="849">
        <v>234146</v>
      </c>
      <c r="Z2885" s="850">
        <v>0.1211</v>
      </c>
    </row>
    <row r="2886" s="823" customFormat="1" ht="31.05" hidden="1" customHeight="1" outlineLevel="1" spans="1:26">
      <c r="A2886" s="846" t="s">
        <v>2539</v>
      </c>
      <c r="B2886" s="846" t="s">
        <v>2552</v>
      </c>
      <c r="C2886" s="846" t="s">
        <v>11515</v>
      </c>
      <c r="D2886" s="846" t="s">
        <v>9172</v>
      </c>
      <c r="E2886" s="847" t="s">
        <v>9495</v>
      </c>
      <c r="F2886" s="848" t="s">
        <v>8066</v>
      </c>
      <c r="G2886" s="846" t="s">
        <v>9446</v>
      </c>
      <c r="H2886" s="846" t="s">
        <v>7650</v>
      </c>
      <c r="I2886" s="849">
        <v>48400</v>
      </c>
      <c r="J2886" s="849">
        <v>550</v>
      </c>
      <c r="K2886" s="849">
        <v>6100</v>
      </c>
      <c r="L2886" s="848" t="s">
        <v>9505</v>
      </c>
      <c r="M2886" s="849">
        <v>550</v>
      </c>
      <c r="N2886" s="849">
        <v>0</v>
      </c>
      <c r="O2886" s="849">
        <v>6188</v>
      </c>
      <c r="P2886" s="849">
        <v>48400</v>
      </c>
      <c r="Q2886" s="846" t="s">
        <v>6337</v>
      </c>
      <c r="R2886" s="846"/>
      <c r="S2886" s="849"/>
      <c r="T2886" s="849"/>
      <c r="U2886" s="849"/>
      <c r="V2886" s="849"/>
      <c r="W2886" s="849">
        <v>48400</v>
      </c>
      <c r="X2886" s="849">
        <v>335500</v>
      </c>
      <c r="Y2886" s="849">
        <v>383900</v>
      </c>
      <c r="Z2886" s="850">
        <v>0.1144</v>
      </c>
    </row>
    <row r="2887" s="823" customFormat="1" ht="31.05" hidden="1" customHeight="1" outlineLevel="1" spans="1:26">
      <c r="A2887" s="846" t="s">
        <v>2539</v>
      </c>
      <c r="B2887" s="846" t="s">
        <v>2552</v>
      </c>
      <c r="C2887" s="846" t="s">
        <v>11516</v>
      </c>
      <c r="D2887" s="846" t="s">
        <v>9172</v>
      </c>
      <c r="E2887" s="847" t="s">
        <v>9495</v>
      </c>
      <c r="F2887" s="848" t="s">
        <v>8071</v>
      </c>
      <c r="G2887" s="846" t="s">
        <v>9446</v>
      </c>
      <c r="H2887" s="846" t="s">
        <v>7650</v>
      </c>
      <c r="I2887" s="849">
        <v>206074</v>
      </c>
      <c r="J2887" s="849">
        <v>319</v>
      </c>
      <c r="K2887" s="849">
        <v>5542</v>
      </c>
      <c r="L2887" s="848" t="s">
        <v>9505</v>
      </c>
      <c r="M2887" s="849">
        <v>319</v>
      </c>
      <c r="N2887" s="849">
        <v>0</v>
      </c>
      <c r="O2887" s="849">
        <v>6188</v>
      </c>
      <c r="P2887" s="849">
        <v>206074</v>
      </c>
      <c r="Q2887" s="846" t="s">
        <v>6337</v>
      </c>
      <c r="R2887" s="846"/>
      <c r="S2887" s="849"/>
      <c r="T2887" s="849"/>
      <c r="U2887" s="849"/>
      <c r="V2887" s="849"/>
      <c r="W2887" s="849">
        <v>206074</v>
      </c>
      <c r="X2887" s="849">
        <v>176789.8</v>
      </c>
      <c r="Y2887" s="849">
        <v>382863.8</v>
      </c>
      <c r="Z2887" s="850">
        <v>0.2166</v>
      </c>
    </row>
    <row r="2888" s="823" customFormat="1" ht="31.05" hidden="1" customHeight="1" outlineLevel="1" spans="1:26">
      <c r="A2888" s="846" t="s">
        <v>2539</v>
      </c>
      <c r="B2888" s="846" t="s">
        <v>2552</v>
      </c>
      <c r="C2888" s="846" t="s">
        <v>11517</v>
      </c>
      <c r="D2888" s="846" t="s">
        <v>9172</v>
      </c>
      <c r="E2888" s="847" t="s">
        <v>9495</v>
      </c>
      <c r="F2888" s="848" t="s">
        <v>8071</v>
      </c>
      <c r="G2888" s="846" t="s">
        <v>9446</v>
      </c>
      <c r="H2888" s="846" t="s">
        <v>7650</v>
      </c>
      <c r="I2888" s="849">
        <v>349800</v>
      </c>
      <c r="J2888" s="849">
        <v>550</v>
      </c>
      <c r="K2888" s="849">
        <v>5552</v>
      </c>
      <c r="L2888" s="848" t="s">
        <v>9505</v>
      </c>
      <c r="M2888" s="849">
        <v>550</v>
      </c>
      <c r="N2888" s="849">
        <v>0</v>
      </c>
      <c r="O2888" s="849">
        <v>6188</v>
      </c>
      <c r="P2888" s="849">
        <v>349800</v>
      </c>
      <c r="Q2888" s="846" t="s">
        <v>6337</v>
      </c>
      <c r="R2888" s="846"/>
      <c r="S2888" s="849"/>
      <c r="T2888" s="849"/>
      <c r="U2888" s="849"/>
      <c r="V2888" s="849"/>
      <c r="W2888" s="849">
        <v>349800</v>
      </c>
      <c r="X2888" s="849">
        <v>305360</v>
      </c>
      <c r="Y2888" s="849">
        <v>655160</v>
      </c>
      <c r="Z2888" s="850">
        <v>0.2146</v>
      </c>
    </row>
    <row r="2889" s="823" customFormat="1" ht="31.05" hidden="1" customHeight="1" outlineLevel="1" spans="1:26">
      <c r="A2889" s="846" t="s">
        <v>2539</v>
      </c>
      <c r="B2889" s="846" t="s">
        <v>2552</v>
      </c>
      <c r="C2889" s="846" t="s">
        <v>11518</v>
      </c>
      <c r="D2889" s="846" t="s">
        <v>9172</v>
      </c>
      <c r="E2889" s="847" t="s">
        <v>9495</v>
      </c>
      <c r="F2889" s="848" t="s">
        <v>9628</v>
      </c>
      <c r="G2889" s="846" t="s">
        <v>9446</v>
      </c>
      <c r="H2889" s="846" t="s">
        <v>7650</v>
      </c>
      <c r="I2889" s="849">
        <v>267003</v>
      </c>
      <c r="J2889" s="849">
        <v>478.5</v>
      </c>
      <c r="K2889" s="849">
        <v>5630</v>
      </c>
      <c r="L2889" s="848" t="s">
        <v>9505</v>
      </c>
      <c r="M2889" s="849">
        <v>478.5</v>
      </c>
      <c r="N2889" s="849">
        <v>0</v>
      </c>
      <c r="O2889" s="849">
        <v>6188</v>
      </c>
      <c r="P2889" s="849">
        <v>267003</v>
      </c>
      <c r="Q2889" s="846" t="s">
        <v>6337</v>
      </c>
      <c r="R2889" s="846"/>
      <c r="S2889" s="849"/>
      <c r="T2889" s="849"/>
      <c r="U2889" s="849"/>
      <c r="V2889" s="849"/>
      <c r="W2889" s="849">
        <v>267003</v>
      </c>
      <c r="X2889" s="849">
        <v>269396</v>
      </c>
      <c r="Y2889" s="849">
        <v>536399</v>
      </c>
      <c r="Z2889" s="850">
        <v>0.1991</v>
      </c>
    </row>
    <row r="2890" s="823" customFormat="1" ht="31.05" hidden="1" customHeight="1" outlineLevel="1" spans="1:26">
      <c r="A2890" s="846" t="s">
        <v>2539</v>
      </c>
      <c r="B2890" s="846" t="s">
        <v>6347</v>
      </c>
      <c r="C2890" s="846" t="s">
        <v>11519</v>
      </c>
      <c r="D2890" s="846" t="s">
        <v>9270</v>
      </c>
      <c r="E2890" s="847" t="s">
        <v>9495</v>
      </c>
      <c r="F2890" s="848" t="s">
        <v>9693</v>
      </c>
      <c r="G2890" s="846" t="s">
        <v>9446</v>
      </c>
      <c r="H2890" s="846" t="s">
        <v>7650</v>
      </c>
      <c r="I2890" s="849">
        <v>1822650</v>
      </c>
      <c r="J2890" s="849">
        <v>4350</v>
      </c>
      <c r="K2890" s="849">
        <v>6386</v>
      </c>
      <c r="L2890" s="848" t="s">
        <v>9505</v>
      </c>
      <c r="M2890" s="849">
        <v>4350</v>
      </c>
      <c r="N2890" s="849">
        <v>0</v>
      </c>
      <c r="O2890" s="849">
        <v>6805</v>
      </c>
      <c r="P2890" s="849">
        <v>1822650</v>
      </c>
      <c r="Q2890" s="846" t="s">
        <v>6337</v>
      </c>
      <c r="R2890" s="846"/>
      <c r="S2890" s="849"/>
      <c r="T2890" s="849"/>
      <c r="U2890" s="849"/>
      <c r="V2890" s="849"/>
      <c r="W2890" s="849">
        <v>1822650</v>
      </c>
      <c r="X2890" s="849">
        <v>833373</v>
      </c>
      <c r="Y2890" s="849">
        <v>2656023</v>
      </c>
      <c r="Z2890" s="850">
        <v>0.0956</v>
      </c>
    </row>
    <row r="2891" s="823" customFormat="1" ht="31.05" hidden="1" customHeight="1" outlineLevel="1" spans="1:26">
      <c r="A2891" s="846" t="s">
        <v>2539</v>
      </c>
      <c r="B2891" s="846" t="s">
        <v>6347</v>
      </c>
      <c r="C2891" s="846" t="s">
        <v>11520</v>
      </c>
      <c r="D2891" s="846" t="s">
        <v>9270</v>
      </c>
      <c r="E2891" s="847" t="s">
        <v>9495</v>
      </c>
      <c r="F2891" s="848" t="s">
        <v>9693</v>
      </c>
      <c r="G2891" s="846" t="s">
        <v>9446</v>
      </c>
      <c r="H2891" s="846" t="s">
        <v>7650</v>
      </c>
      <c r="I2891" s="849">
        <v>2144480</v>
      </c>
      <c r="J2891" s="849">
        <v>5155</v>
      </c>
      <c r="K2891" s="849">
        <v>6389</v>
      </c>
      <c r="L2891" s="848" t="s">
        <v>9505</v>
      </c>
      <c r="M2891" s="849">
        <v>5155</v>
      </c>
      <c r="N2891" s="849">
        <v>0</v>
      </c>
      <c r="O2891" s="849">
        <v>6805</v>
      </c>
      <c r="P2891" s="849">
        <v>2144480</v>
      </c>
      <c r="Q2891" s="846" t="s">
        <v>6337</v>
      </c>
      <c r="R2891" s="846"/>
      <c r="S2891" s="849"/>
      <c r="T2891" s="849"/>
      <c r="U2891" s="849"/>
      <c r="V2891" s="849"/>
      <c r="W2891" s="849">
        <v>2144480</v>
      </c>
      <c r="X2891" s="849">
        <v>32935295</v>
      </c>
      <c r="Y2891" s="849">
        <v>35079775</v>
      </c>
      <c r="Z2891" s="850">
        <v>1.0651</v>
      </c>
    </row>
    <row r="2892" s="823" customFormat="1" ht="31.05" hidden="1" customHeight="1" outlineLevel="1" spans="1:26">
      <c r="A2892" s="846" t="s">
        <v>2539</v>
      </c>
      <c r="B2892" s="846" t="s">
        <v>2552</v>
      </c>
      <c r="C2892" s="846" t="s">
        <v>11521</v>
      </c>
      <c r="D2892" s="846" t="s">
        <v>9248</v>
      </c>
      <c r="E2892" s="847" t="s">
        <v>9495</v>
      </c>
      <c r="F2892" s="848" t="s">
        <v>9621</v>
      </c>
      <c r="G2892" s="846" t="s">
        <v>9446</v>
      </c>
      <c r="H2892" s="846" t="s">
        <v>7650</v>
      </c>
      <c r="I2892" s="849">
        <v>55968</v>
      </c>
      <c r="J2892" s="849">
        <v>165</v>
      </c>
      <c r="K2892" s="849">
        <v>5340</v>
      </c>
      <c r="L2892" s="848" t="s">
        <v>9505</v>
      </c>
      <c r="M2892" s="849">
        <v>66</v>
      </c>
      <c r="N2892" s="849">
        <v>0</v>
      </c>
      <c r="O2892" s="849">
        <v>6188</v>
      </c>
      <c r="P2892" s="849">
        <v>55968</v>
      </c>
      <c r="Q2892" s="846" t="s">
        <v>6337</v>
      </c>
      <c r="R2892" s="846"/>
      <c r="S2892" s="849"/>
      <c r="T2892" s="849"/>
      <c r="U2892" s="849"/>
      <c r="V2892" s="849"/>
      <c r="W2892" s="849">
        <v>55968</v>
      </c>
      <c r="X2892" s="849">
        <v>88110</v>
      </c>
      <c r="Y2892" s="849">
        <v>144078</v>
      </c>
      <c r="Z2892" s="850">
        <v>0.4088</v>
      </c>
    </row>
    <row r="2893" s="823" customFormat="1" ht="31.05" hidden="1" customHeight="1" outlineLevel="1" spans="1:26">
      <c r="A2893" s="846" t="s">
        <v>2539</v>
      </c>
      <c r="B2893" s="846" t="s">
        <v>2552</v>
      </c>
      <c r="C2893" s="846" t="s">
        <v>11522</v>
      </c>
      <c r="D2893" s="846" t="s">
        <v>9294</v>
      </c>
      <c r="E2893" s="847" t="s">
        <v>9495</v>
      </c>
      <c r="F2893" s="848" t="s">
        <v>9621</v>
      </c>
      <c r="G2893" s="846" t="s">
        <v>9446</v>
      </c>
      <c r="H2893" s="846" t="s">
        <v>7650</v>
      </c>
      <c r="I2893" s="849">
        <v>53464.4</v>
      </c>
      <c r="J2893" s="849">
        <v>63.8</v>
      </c>
      <c r="K2893" s="849">
        <v>5350</v>
      </c>
      <c r="L2893" s="848" t="s">
        <v>9505</v>
      </c>
      <c r="M2893" s="849">
        <v>63.8</v>
      </c>
      <c r="N2893" s="849">
        <v>0</v>
      </c>
      <c r="O2893" s="849">
        <v>6188</v>
      </c>
      <c r="P2893" s="849">
        <v>53464.4</v>
      </c>
      <c r="Q2893" s="846" t="s">
        <v>6337</v>
      </c>
      <c r="R2893" s="846"/>
      <c r="S2893" s="849"/>
      <c r="T2893" s="849"/>
      <c r="U2893" s="849"/>
      <c r="V2893" s="849"/>
      <c r="W2893" s="849">
        <v>53464.4</v>
      </c>
      <c r="X2893" s="849">
        <v>34133</v>
      </c>
      <c r="Y2893" s="849">
        <v>87597.4</v>
      </c>
      <c r="Z2893" s="850">
        <v>0.2566</v>
      </c>
    </row>
    <row r="2894" s="823" customFormat="1" ht="31.05" hidden="1" customHeight="1" outlineLevel="1" spans="1:26">
      <c r="A2894" s="846" t="s">
        <v>2539</v>
      </c>
      <c r="B2894" s="846" t="s">
        <v>2552</v>
      </c>
      <c r="C2894" s="846" t="s">
        <v>11523</v>
      </c>
      <c r="D2894" s="846" t="s">
        <v>9232</v>
      </c>
      <c r="E2894" s="847" t="s">
        <v>9495</v>
      </c>
      <c r="F2894" s="848" t="s">
        <v>9621</v>
      </c>
      <c r="G2894" s="846" t="s">
        <v>9446</v>
      </c>
      <c r="H2894" s="846" t="s">
        <v>7650</v>
      </c>
      <c r="I2894" s="849">
        <v>358600</v>
      </c>
      <c r="J2894" s="849">
        <v>550</v>
      </c>
      <c r="K2894" s="849">
        <v>5536</v>
      </c>
      <c r="L2894" s="848" t="s">
        <v>9505</v>
      </c>
      <c r="M2894" s="849">
        <v>550</v>
      </c>
      <c r="N2894" s="849">
        <v>0</v>
      </c>
      <c r="O2894" s="849">
        <v>6188</v>
      </c>
      <c r="P2894" s="849">
        <v>358600</v>
      </c>
      <c r="Q2894" s="846" t="s">
        <v>6337</v>
      </c>
      <c r="R2894" s="846"/>
      <c r="S2894" s="849"/>
      <c r="T2894" s="849"/>
      <c r="U2894" s="849"/>
      <c r="V2894" s="849"/>
      <c r="W2894" s="849">
        <v>358600</v>
      </c>
      <c r="X2894" s="849">
        <v>304480</v>
      </c>
      <c r="Y2894" s="849">
        <v>663080</v>
      </c>
      <c r="Z2894" s="850">
        <v>0.2178</v>
      </c>
    </row>
    <row r="2895" s="823" customFormat="1" ht="31.05" hidden="1" customHeight="1" outlineLevel="1" spans="1:26">
      <c r="A2895" s="846" t="s">
        <v>2539</v>
      </c>
      <c r="B2895" s="846" t="s">
        <v>6347</v>
      </c>
      <c r="C2895" s="846" t="s">
        <v>11524</v>
      </c>
      <c r="D2895" s="846" t="s">
        <v>9243</v>
      </c>
      <c r="E2895" s="847" t="s">
        <v>9495</v>
      </c>
      <c r="F2895" s="848" t="s">
        <v>9699</v>
      </c>
      <c r="G2895" s="846" t="s">
        <v>9446</v>
      </c>
      <c r="H2895" s="846" t="s">
        <v>7650</v>
      </c>
      <c r="I2895" s="849">
        <v>1922520</v>
      </c>
      <c r="J2895" s="849">
        <v>4330</v>
      </c>
      <c r="K2895" s="849">
        <v>6361</v>
      </c>
      <c r="L2895" s="848" t="s">
        <v>9505</v>
      </c>
      <c r="M2895" s="849">
        <v>4330</v>
      </c>
      <c r="N2895" s="849">
        <v>0</v>
      </c>
      <c r="O2895" s="849">
        <v>6805</v>
      </c>
      <c r="P2895" s="849">
        <v>1922520</v>
      </c>
      <c r="Q2895" s="846" t="s">
        <v>6337</v>
      </c>
      <c r="R2895" s="846"/>
      <c r="S2895" s="849"/>
      <c r="T2895" s="849"/>
      <c r="U2895" s="849"/>
      <c r="V2895" s="849"/>
      <c r="W2895" s="849">
        <v>1922520</v>
      </c>
      <c r="X2895" s="849">
        <v>11004530</v>
      </c>
      <c r="Y2895" s="849">
        <v>12927050</v>
      </c>
      <c r="Z2895" s="850">
        <v>0.4693</v>
      </c>
    </row>
    <row r="2896" s="823" customFormat="1" ht="31.05" hidden="1" customHeight="1" outlineLevel="1" spans="1:26">
      <c r="A2896" s="846" t="s">
        <v>2539</v>
      </c>
      <c r="B2896" s="846" t="s">
        <v>6347</v>
      </c>
      <c r="C2896" s="846" t="s">
        <v>11525</v>
      </c>
      <c r="D2896" s="846" t="s">
        <v>9245</v>
      </c>
      <c r="E2896" s="847" t="s">
        <v>9495</v>
      </c>
      <c r="F2896" s="848" t="s">
        <v>9676</v>
      </c>
      <c r="G2896" s="846" t="s">
        <v>9446</v>
      </c>
      <c r="H2896" s="846" t="s">
        <v>7650</v>
      </c>
      <c r="I2896" s="849">
        <v>1549565</v>
      </c>
      <c r="J2896" s="849">
        <v>3235</v>
      </c>
      <c r="K2896" s="849">
        <v>6326</v>
      </c>
      <c r="L2896" s="848" t="s">
        <v>9505</v>
      </c>
      <c r="M2896" s="849">
        <v>3235</v>
      </c>
      <c r="N2896" s="849">
        <v>0</v>
      </c>
      <c r="O2896" s="849">
        <v>6805</v>
      </c>
      <c r="P2896" s="849">
        <v>1549565</v>
      </c>
      <c r="Q2896" s="846" t="s">
        <v>6337</v>
      </c>
      <c r="R2896" s="846"/>
      <c r="S2896" s="849"/>
      <c r="T2896" s="849"/>
      <c r="U2896" s="849"/>
      <c r="V2896" s="849"/>
      <c r="W2896" s="849">
        <v>1549565</v>
      </c>
      <c r="X2896" s="849">
        <v>20464610</v>
      </c>
      <c r="Y2896" s="849">
        <v>22014175</v>
      </c>
      <c r="Z2896" s="850">
        <v>1.0757</v>
      </c>
    </row>
    <row r="2897" s="823" customFormat="1" ht="31.05" hidden="1" customHeight="1" outlineLevel="1" spans="1:26">
      <c r="A2897" s="846" t="s">
        <v>2539</v>
      </c>
      <c r="B2897" s="846" t="s">
        <v>6347</v>
      </c>
      <c r="C2897" s="846" t="s">
        <v>11526</v>
      </c>
      <c r="D2897" s="846" t="s">
        <v>9128</v>
      </c>
      <c r="E2897" s="847" t="s">
        <v>9495</v>
      </c>
      <c r="F2897" s="848" t="s">
        <v>8079</v>
      </c>
      <c r="G2897" s="846" t="s">
        <v>9446</v>
      </c>
      <c r="H2897" s="846" t="s">
        <v>7650</v>
      </c>
      <c r="I2897" s="849">
        <v>2227200</v>
      </c>
      <c r="J2897" s="849">
        <v>4800</v>
      </c>
      <c r="K2897" s="849">
        <v>6341</v>
      </c>
      <c r="L2897" s="848" t="s">
        <v>9505</v>
      </c>
      <c r="M2897" s="849">
        <v>4800</v>
      </c>
      <c r="N2897" s="849">
        <v>0</v>
      </c>
      <c r="O2897" s="849">
        <v>6805</v>
      </c>
      <c r="P2897" s="849">
        <v>2227200</v>
      </c>
      <c r="Q2897" s="846" t="s">
        <v>6337</v>
      </c>
      <c r="R2897" s="846"/>
      <c r="S2897" s="849"/>
      <c r="T2897" s="849"/>
      <c r="U2897" s="849"/>
      <c r="V2897" s="849"/>
      <c r="W2897" s="849">
        <v>2227200</v>
      </c>
      <c r="X2897" s="849">
        <v>30436800</v>
      </c>
      <c r="Y2897" s="849">
        <v>32664000</v>
      </c>
      <c r="Z2897" s="850">
        <v>1.0732</v>
      </c>
    </row>
    <row r="2898" s="823" customFormat="1" ht="31.05" hidden="1" customHeight="1" outlineLevel="1" spans="1:26">
      <c r="A2898" s="846" t="s">
        <v>2539</v>
      </c>
      <c r="B2898" s="846" t="s">
        <v>6347</v>
      </c>
      <c r="C2898" s="846" t="s">
        <v>11527</v>
      </c>
      <c r="D2898" s="846" t="s">
        <v>9244</v>
      </c>
      <c r="E2898" s="847" t="s">
        <v>9495</v>
      </c>
      <c r="F2898" s="848" t="s">
        <v>9676</v>
      </c>
      <c r="G2898" s="846" t="s">
        <v>9446</v>
      </c>
      <c r="H2898" s="846" t="s">
        <v>7650</v>
      </c>
      <c r="I2898" s="849">
        <v>3014640</v>
      </c>
      <c r="J2898" s="849">
        <v>6360</v>
      </c>
      <c r="K2898" s="849">
        <v>6331</v>
      </c>
      <c r="L2898" s="848" t="s">
        <v>9505</v>
      </c>
      <c r="M2898" s="849">
        <v>6360</v>
      </c>
      <c r="N2898" s="849">
        <v>0</v>
      </c>
      <c r="O2898" s="849">
        <v>6805</v>
      </c>
      <c r="P2898" s="849">
        <v>3014640</v>
      </c>
      <c r="Q2898" s="846" t="s">
        <v>6337</v>
      </c>
      <c r="R2898" s="846"/>
      <c r="S2898" s="849"/>
      <c r="T2898" s="849"/>
      <c r="U2898" s="849"/>
      <c r="V2898" s="849"/>
      <c r="W2898" s="849">
        <v>3014640</v>
      </c>
      <c r="X2898" s="849">
        <v>40265160</v>
      </c>
      <c r="Y2898" s="849">
        <v>43279800</v>
      </c>
      <c r="Z2898" s="850">
        <v>1.0749</v>
      </c>
    </row>
    <row r="2899" s="823" customFormat="1" ht="31.05" hidden="1" customHeight="1" outlineLevel="1" spans="1:26">
      <c r="A2899" s="846" t="s">
        <v>2539</v>
      </c>
      <c r="B2899" s="846" t="s">
        <v>2552</v>
      </c>
      <c r="C2899" s="846" t="s">
        <v>11528</v>
      </c>
      <c r="D2899" s="846" t="s">
        <v>9253</v>
      </c>
      <c r="E2899" s="847" t="s">
        <v>9495</v>
      </c>
      <c r="F2899" s="848" t="s">
        <v>9728</v>
      </c>
      <c r="G2899" s="846" t="s">
        <v>9446</v>
      </c>
      <c r="H2899" s="846" t="s">
        <v>7650</v>
      </c>
      <c r="I2899" s="849">
        <v>8844</v>
      </c>
      <c r="J2899" s="849">
        <v>33</v>
      </c>
      <c r="K2899" s="849">
        <v>5920</v>
      </c>
      <c r="L2899" s="848" t="s">
        <v>9505</v>
      </c>
      <c r="M2899" s="849">
        <v>33</v>
      </c>
      <c r="N2899" s="849">
        <v>0</v>
      </c>
      <c r="O2899" s="849">
        <v>6188</v>
      </c>
      <c r="P2899" s="849">
        <v>8844</v>
      </c>
      <c r="Q2899" s="846" t="s">
        <v>6337</v>
      </c>
      <c r="R2899" s="846"/>
      <c r="S2899" s="849"/>
      <c r="T2899" s="849"/>
      <c r="U2899" s="849"/>
      <c r="V2899" s="849"/>
      <c r="W2899" s="849">
        <v>8844</v>
      </c>
      <c r="X2899" s="849">
        <v>19536</v>
      </c>
      <c r="Y2899" s="849">
        <v>28380</v>
      </c>
      <c r="Z2899" s="850">
        <v>0.1453</v>
      </c>
    </row>
    <row r="2900" s="823" customFormat="1" ht="31.05" hidden="1" customHeight="1" outlineLevel="1" spans="1:26">
      <c r="A2900" s="846" t="s">
        <v>2539</v>
      </c>
      <c r="B2900" s="846" t="s">
        <v>2552</v>
      </c>
      <c r="C2900" s="846" t="s">
        <v>11529</v>
      </c>
      <c r="D2900" s="846" t="s">
        <v>9252</v>
      </c>
      <c r="E2900" s="847" t="s">
        <v>9495</v>
      </c>
      <c r="F2900" s="848" t="s">
        <v>9549</v>
      </c>
      <c r="G2900" s="846" t="s">
        <v>9446</v>
      </c>
      <c r="H2900" s="846" t="s">
        <v>7650</v>
      </c>
      <c r="I2900" s="849">
        <v>955125.6</v>
      </c>
      <c r="J2900" s="849">
        <v>1650</v>
      </c>
      <c r="K2900" s="849">
        <v>5590</v>
      </c>
      <c r="L2900" s="848" t="s">
        <v>9505</v>
      </c>
      <c r="M2900" s="849">
        <v>1597.2</v>
      </c>
      <c r="N2900" s="849">
        <v>0</v>
      </c>
      <c r="O2900" s="849">
        <v>6188</v>
      </c>
      <c r="P2900" s="849">
        <v>955125.6</v>
      </c>
      <c r="Q2900" s="846" t="s">
        <v>6337</v>
      </c>
      <c r="R2900" s="846"/>
      <c r="S2900" s="849"/>
      <c r="T2900" s="849"/>
      <c r="U2900" s="849"/>
      <c r="V2900" s="849"/>
      <c r="W2900" s="849">
        <v>955125.6</v>
      </c>
      <c r="X2900" s="849">
        <v>459888</v>
      </c>
      <c r="Y2900" s="849">
        <v>1415013.6</v>
      </c>
      <c r="Z2900" s="850">
        <v>0.1585</v>
      </c>
    </row>
    <row r="2901" s="823" customFormat="1" ht="31.05" hidden="1" customHeight="1" outlineLevel="1" spans="1:26">
      <c r="A2901" s="846" t="s">
        <v>2539</v>
      </c>
      <c r="B2901" s="846" t="s">
        <v>10507</v>
      </c>
      <c r="C2901" s="846" t="s">
        <v>11530</v>
      </c>
      <c r="D2901" s="846" t="s">
        <v>9268</v>
      </c>
      <c r="E2901" s="847" t="s">
        <v>9495</v>
      </c>
      <c r="F2901" s="848" t="s">
        <v>9543</v>
      </c>
      <c r="G2901" s="846" t="s">
        <v>9446</v>
      </c>
      <c r="H2901" s="846" t="s">
        <v>7650</v>
      </c>
      <c r="I2901" s="849">
        <v>109015.22</v>
      </c>
      <c r="J2901" s="849">
        <v>1120.8</v>
      </c>
      <c r="K2901" s="849">
        <v>6786.5</v>
      </c>
      <c r="L2901" s="848" t="s">
        <v>9505</v>
      </c>
      <c r="M2901" s="849">
        <v>413.72</v>
      </c>
      <c r="N2901" s="849">
        <v>0</v>
      </c>
      <c r="O2901" s="849">
        <v>7050</v>
      </c>
      <c r="P2901" s="849">
        <v>109015.22</v>
      </c>
      <c r="Q2901" s="846" t="s">
        <v>6337</v>
      </c>
      <c r="R2901" s="846"/>
      <c r="S2901" s="849"/>
      <c r="T2901" s="849"/>
      <c r="U2901" s="849"/>
      <c r="V2901" s="849"/>
      <c r="W2901" s="849">
        <v>109015.22</v>
      </c>
      <c r="X2901" s="849">
        <v>2840285.98</v>
      </c>
      <c r="Y2901" s="849">
        <v>2949301.2</v>
      </c>
      <c r="Z2901" s="850">
        <v>1.0504</v>
      </c>
    </row>
    <row r="2902" s="823" customFormat="1" ht="31.05" hidden="1" customHeight="1" outlineLevel="1" spans="1:26">
      <c r="A2902" s="846" t="s">
        <v>2539</v>
      </c>
      <c r="B2902" s="846" t="s">
        <v>6347</v>
      </c>
      <c r="C2902" s="846" t="s">
        <v>11531</v>
      </c>
      <c r="D2902" s="846" t="s">
        <v>8612</v>
      </c>
      <c r="E2902" s="847" t="s">
        <v>9495</v>
      </c>
      <c r="F2902" s="848" t="s">
        <v>8187</v>
      </c>
      <c r="G2902" s="846" t="s">
        <v>9446</v>
      </c>
      <c r="H2902" s="846" t="s">
        <v>7650</v>
      </c>
      <c r="I2902" s="849">
        <v>2525095</v>
      </c>
      <c r="J2902" s="849">
        <v>5185</v>
      </c>
      <c r="K2902" s="849">
        <v>6318</v>
      </c>
      <c r="L2902" s="848" t="s">
        <v>9505</v>
      </c>
      <c r="M2902" s="849">
        <v>5185</v>
      </c>
      <c r="N2902" s="849">
        <v>0</v>
      </c>
      <c r="O2902" s="849">
        <v>6805</v>
      </c>
      <c r="P2902" s="849">
        <v>2525095</v>
      </c>
      <c r="Q2902" s="846" t="s">
        <v>6337</v>
      </c>
      <c r="R2902" s="846"/>
      <c r="S2902" s="849"/>
      <c r="T2902" s="849"/>
      <c r="U2902" s="849"/>
      <c r="V2902" s="849"/>
      <c r="W2902" s="849">
        <v>2525095</v>
      </c>
      <c r="X2902" s="849">
        <v>0</v>
      </c>
      <c r="Y2902" s="849">
        <v>2525095</v>
      </c>
      <c r="Z2902" s="850">
        <v>0.0771</v>
      </c>
    </row>
    <row r="2903" s="823" customFormat="1" ht="31.05" hidden="1" customHeight="1" outlineLevel="1" spans="1:26">
      <c r="A2903" s="846" t="s">
        <v>2539</v>
      </c>
      <c r="B2903" s="846" t="s">
        <v>6347</v>
      </c>
      <c r="C2903" s="846" t="s">
        <v>11532</v>
      </c>
      <c r="D2903" s="846" t="s">
        <v>8612</v>
      </c>
      <c r="E2903" s="847" t="s">
        <v>9495</v>
      </c>
      <c r="F2903" s="848" t="s">
        <v>8187</v>
      </c>
      <c r="G2903" s="846" t="s">
        <v>9446</v>
      </c>
      <c r="H2903" s="846" t="s">
        <v>7650</v>
      </c>
      <c r="I2903" s="849">
        <v>2897500</v>
      </c>
      <c r="J2903" s="849">
        <v>6100</v>
      </c>
      <c r="K2903" s="849">
        <v>6330</v>
      </c>
      <c r="L2903" s="848" t="s">
        <v>9505</v>
      </c>
      <c r="M2903" s="849">
        <v>6100</v>
      </c>
      <c r="N2903" s="849">
        <v>0</v>
      </c>
      <c r="O2903" s="849">
        <v>6805</v>
      </c>
      <c r="P2903" s="849">
        <v>2897500</v>
      </c>
      <c r="Q2903" s="846" t="s">
        <v>6337</v>
      </c>
      <c r="R2903" s="846"/>
      <c r="S2903" s="849"/>
      <c r="T2903" s="849"/>
      <c r="U2903" s="849"/>
      <c r="V2903" s="849"/>
      <c r="W2903" s="849">
        <v>2897500</v>
      </c>
      <c r="X2903" s="849">
        <v>0</v>
      </c>
      <c r="Y2903" s="849">
        <v>2897500</v>
      </c>
      <c r="Z2903" s="850">
        <v>0.075</v>
      </c>
    </row>
    <row r="2904" s="823" customFormat="1" ht="31.05" hidden="1" customHeight="1" outlineLevel="1" spans="1:26">
      <c r="A2904" s="846" t="s">
        <v>2539</v>
      </c>
      <c r="B2904" s="846" t="s">
        <v>2552</v>
      </c>
      <c r="C2904" s="846" t="s">
        <v>11533</v>
      </c>
      <c r="D2904" s="846" t="s">
        <v>9263</v>
      </c>
      <c r="E2904" s="847" t="s">
        <v>9495</v>
      </c>
      <c r="F2904" s="848" t="s">
        <v>9621</v>
      </c>
      <c r="G2904" s="846" t="s">
        <v>9446</v>
      </c>
      <c r="H2904" s="846" t="s">
        <v>7650</v>
      </c>
      <c r="I2904" s="849">
        <v>133320</v>
      </c>
      <c r="J2904" s="849">
        <v>165</v>
      </c>
      <c r="K2904" s="849">
        <v>5380</v>
      </c>
      <c r="L2904" s="848" t="s">
        <v>9505</v>
      </c>
      <c r="M2904" s="849">
        <v>165</v>
      </c>
      <c r="N2904" s="849">
        <v>0</v>
      </c>
      <c r="O2904" s="849">
        <v>6188</v>
      </c>
      <c r="P2904" s="849">
        <v>133320</v>
      </c>
      <c r="Q2904" s="846" t="s">
        <v>6337</v>
      </c>
      <c r="R2904" s="846"/>
      <c r="S2904" s="849"/>
      <c r="T2904" s="849"/>
      <c r="U2904" s="849"/>
      <c r="V2904" s="849"/>
      <c r="W2904" s="849">
        <v>133320</v>
      </c>
      <c r="X2904" s="849">
        <v>88770</v>
      </c>
      <c r="Y2904" s="849">
        <v>222090</v>
      </c>
      <c r="Z2904" s="850">
        <v>0.2502</v>
      </c>
    </row>
    <row r="2905" s="823" customFormat="1" ht="31.05" hidden="1" customHeight="1" outlineLevel="1" spans="1:26">
      <c r="A2905" s="846" t="s">
        <v>2539</v>
      </c>
      <c r="B2905" s="846" t="s">
        <v>2552</v>
      </c>
      <c r="C2905" s="846" t="s">
        <v>11534</v>
      </c>
      <c r="D2905" s="846" t="s">
        <v>9284</v>
      </c>
      <c r="E2905" s="847" t="s">
        <v>9495</v>
      </c>
      <c r="F2905" s="848" t="s">
        <v>9693</v>
      </c>
      <c r="G2905" s="846" t="s">
        <v>9446</v>
      </c>
      <c r="H2905" s="846" t="s">
        <v>7650</v>
      </c>
      <c r="I2905" s="849">
        <v>418541.2</v>
      </c>
      <c r="J2905" s="849">
        <v>1100</v>
      </c>
      <c r="K2905" s="849">
        <v>5680</v>
      </c>
      <c r="L2905" s="848" t="s">
        <v>9505</v>
      </c>
      <c r="M2905" s="849">
        <v>823.9</v>
      </c>
      <c r="N2905" s="849">
        <v>0</v>
      </c>
      <c r="O2905" s="849">
        <v>6188</v>
      </c>
      <c r="P2905" s="849">
        <v>418541.2</v>
      </c>
      <c r="Q2905" s="846" t="s">
        <v>6337</v>
      </c>
      <c r="R2905" s="846"/>
      <c r="S2905" s="849"/>
      <c r="T2905" s="849"/>
      <c r="U2905" s="849"/>
      <c r="V2905" s="849"/>
      <c r="W2905" s="849">
        <v>418541.2</v>
      </c>
      <c r="X2905" s="849">
        <v>719542</v>
      </c>
      <c r="Y2905" s="849">
        <v>1138083.2</v>
      </c>
      <c r="Z2905" s="850">
        <v>0.2432</v>
      </c>
    </row>
    <row r="2906" s="823" customFormat="1" ht="31.05" hidden="1" customHeight="1" outlineLevel="1" spans="1:26">
      <c r="A2906" s="846" t="s">
        <v>2539</v>
      </c>
      <c r="B2906" s="846" t="s">
        <v>2552</v>
      </c>
      <c r="C2906" s="846" t="s">
        <v>11535</v>
      </c>
      <c r="D2906" s="846" t="s">
        <v>9284</v>
      </c>
      <c r="E2906" s="847" t="s">
        <v>9764</v>
      </c>
      <c r="F2906" s="848" t="s">
        <v>9680</v>
      </c>
      <c r="G2906" s="846" t="s">
        <v>9446</v>
      </c>
      <c r="H2906" s="846" t="s">
        <v>7650</v>
      </c>
      <c r="I2906" s="849">
        <v>50406.83</v>
      </c>
      <c r="J2906" s="849">
        <v>550</v>
      </c>
      <c r="K2906" s="849">
        <v>6000</v>
      </c>
      <c r="L2906" s="848" t="s">
        <v>9505</v>
      </c>
      <c r="M2906" s="849">
        <v>208.48</v>
      </c>
      <c r="N2906" s="849">
        <v>0</v>
      </c>
      <c r="O2906" s="849">
        <v>6188</v>
      </c>
      <c r="P2906" s="849">
        <v>50406.83</v>
      </c>
      <c r="Q2906" s="846" t="s">
        <v>6337</v>
      </c>
      <c r="R2906" s="846"/>
      <c r="S2906" s="849"/>
      <c r="T2906" s="849"/>
      <c r="U2906" s="849"/>
      <c r="V2906" s="849"/>
      <c r="W2906" s="849">
        <v>50406.83</v>
      </c>
      <c r="X2906" s="849">
        <v>335520.9</v>
      </c>
      <c r="Y2906" s="849">
        <v>385927.73</v>
      </c>
      <c r="Z2906" s="850">
        <v>0.3113</v>
      </c>
    </row>
    <row r="2907" s="823" customFormat="1" ht="31.05" hidden="1" customHeight="1" outlineLevel="1" spans="1:26">
      <c r="A2907" s="846" t="s">
        <v>2539</v>
      </c>
      <c r="B2907" s="846" t="s">
        <v>2552</v>
      </c>
      <c r="C2907" s="846" t="s">
        <v>11536</v>
      </c>
      <c r="D2907" s="846" t="s">
        <v>9004</v>
      </c>
      <c r="E2907" s="847" t="s">
        <v>9495</v>
      </c>
      <c r="F2907" s="848" t="s">
        <v>9549</v>
      </c>
      <c r="G2907" s="846" t="s">
        <v>9446</v>
      </c>
      <c r="H2907" s="846" t="s">
        <v>7650</v>
      </c>
      <c r="I2907" s="849">
        <v>349800</v>
      </c>
      <c r="J2907" s="849">
        <v>550</v>
      </c>
      <c r="K2907" s="849">
        <v>5552</v>
      </c>
      <c r="L2907" s="848" t="s">
        <v>9505</v>
      </c>
      <c r="M2907" s="849">
        <v>550</v>
      </c>
      <c r="N2907" s="849">
        <v>0</v>
      </c>
      <c r="O2907" s="849">
        <v>6188</v>
      </c>
      <c r="P2907" s="849">
        <v>349800</v>
      </c>
      <c r="Q2907" s="846" t="s">
        <v>6337</v>
      </c>
      <c r="R2907" s="846"/>
      <c r="S2907" s="849"/>
      <c r="T2907" s="849"/>
      <c r="U2907" s="849"/>
      <c r="V2907" s="849"/>
      <c r="W2907" s="849">
        <v>349800</v>
      </c>
      <c r="X2907" s="849">
        <v>152680</v>
      </c>
      <c r="Y2907" s="849">
        <v>502480</v>
      </c>
      <c r="Z2907" s="850">
        <v>0.1646</v>
      </c>
    </row>
    <row r="2908" s="823" customFormat="1" ht="31.05" hidden="1" customHeight="1" outlineLevel="1" spans="1:26">
      <c r="A2908" s="846" t="s">
        <v>2539</v>
      </c>
      <c r="B2908" s="846" t="s">
        <v>2552</v>
      </c>
      <c r="C2908" s="846" t="s">
        <v>11537</v>
      </c>
      <c r="D2908" s="846" t="s">
        <v>9230</v>
      </c>
      <c r="E2908" s="847" t="s">
        <v>9495</v>
      </c>
      <c r="F2908" s="848" t="s">
        <v>9556</v>
      </c>
      <c r="G2908" s="846" t="s">
        <v>9446</v>
      </c>
      <c r="H2908" s="846" t="s">
        <v>7650</v>
      </c>
      <c r="I2908" s="849">
        <v>170368</v>
      </c>
      <c r="J2908" s="849">
        <v>1100</v>
      </c>
      <c r="K2908" s="849">
        <v>705</v>
      </c>
      <c r="L2908" s="848" t="s">
        <v>9505</v>
      </c>
      <c r="M2908" s="849">
        <v>1100</v>
      </c>
      <c r="N2908" s="849">
        <v>0</v>
      </c>
      <c r="O2908" s="849">
        <v>859.88</v>
      </c>
      <c r="P2908" s="849">
        <v>170368</v>
      </c>
      <c r="Q2908" s="846" t="s">
        <v>6337</v>
      </c>
      <c r="R2908" s="846"/>
      <c r="S2908" s="849"/>
      <c r="T2908" s="849"/>
      <c r="U2908" s="849"/>
      <c r="V2908" s="849"/>
      <c r="W2908" s="849">
        <v>170368</v>
      </c>
      <c r="X2908" s="849">
        <v>116325</v>
      </c>
      <c r="Y2908" s="849">
        <v>286693</v>
      </c>
      <c r="Z2908" s="850">
        <v>0.3697</v>
      </c>
    </row>
    <row r="2909" s="823" customFormat="1" ht="31.05" hidden="1" customHeight="1" outlineLevel="1" spans="1:26">
      <c r="A2909" s="846" t="s">
        <v>2539</v>
      </c>
      <c r="B2909" s="846" t="s">
        <v>2552</v>
      </c>
      <c r="C2909" s="846" t="s">
        <v>11538</v>
      </c>
      <c r="D2909" s="846" t="s">
        <v>9230</v>
      </c>
      <c r="E2909" s="847" t="s">
        <v>9495</v>
      </c>
      <c r="F2909" s="848" t="s">
        <v>9556</v>
      </c>
      <c r="G2909" s="846" t="s">
        <v>9446</v>
      </c>
      <c r="H2909" s="846" t="s">
        <v>7650</v>
      </c>
      <c r="I2909" s="849">
        <v>68147.2</v>
      </c>
      <c r="J2909" s="849">
        <v>440</v>
      </c>
      <c r="K2909" s="849">
        <v>705</v>
      </c>
      <c r="L2909" s="848" t="s">
        <v>9505</v>
      </c>
      <c r="M2909" s="849">
        <v>440</v>
      </c>
      <c r="N2909" s="849">
        <v>0</v>
      </c>
      <c r="O2909" s="849">
        <v>859.88</v>
      </c>
      <c r="P2909" s="849">
        <v>68147.2</v>
      </c>
      <c r="Q2909" s="846" t="s">
        <v>6337</v>
      </c>
      <c r="R2909" s="846"/>
      <c r="S2909" s="849"/>
      <c r="T2909" s="849"/>
      <c r="U2909" s="849"/>
      <c r="V2909" s="849"/>
      <c r="W2909" s="849">
        <v>68147.2</v>
      </c>
      <c r="X2909" s="849">
        <v>46530</v>
      </c>
      <c r="Y2909" s="849">
        <v>114677.2</v>
      </c>
      <c r="Z2909" s="850">
        <v>0.3697</v>
      </c>
    </row>
    <row r="2910" s="823" customFormat="1" ht="31.05" hidden="1" customHeight="1" outlineLevel="1" spans="1:26">
      <c r="A2910" s="846" t="s">
        <v>2539</v>
      </c>
      <c r="B2910" s="846" t="s">
        <v>2552</v>
      </c>
      <c r="C2910" s="846" t="s">
        <v>11539</v>
      </c>
      <c r="D2910" s="846" t="s">
        <v>9230</v>
      </c>
      <c r="E2910" s="847" t="s">
        <v>9495</v>
      </c>
      <c r="F2910" s="848" t="s">
        <v>9556</v>
      </c>
      <c r="G2910" s="846" t="s">
        <v>9446</v>
      </c>
      <c r="H2910" s="846" t="s">
        <v>7650</v>
      </c>
      <c r="I2910" s="849">
        <v>17036.8</v>
      </c>
      <c r="J2910" s="849">
        <v>110</v>
      </c>
      <c r="K2910" s="849">
        <v>705</v>
      </c>
      <c r="L2910" s="848" t="s">
        <v>9505</v>
      </c>
      <c r="M2910" s="849">
        <v>110</v>
      </c>
      <c r="N2910" s="849">
        <v>0</v>
      </c>
      <c r="O2910" s="849">
        <v>859.88</v>
      </c>
      <c r="P2910" s="849">
        <v>17036.8</v>
      </c>
      <c r="Q2910" s="846" t="s">
        <v>6337</v>
      </c>
      <c r="R2910" s="846"/>
      <c r="S2910" s="849"/>
      <c r="T2910" s="849"/>
      <c r="U2910" s="849"/>
      <c r="V2910" s="849"/>
      <c r="W2910" s="849">
        <v>17036.8</v>
      </c>
      <c r="X2910" s="849">
        <v>11632.5</v>
      </c>
      <c r="Y2910" s="849">
        <v>28669.3</v>
      </c>
      <c r="Z2910" s="850">
        <v>0.3697</v>
      </c>
    </row>
    <row r="2911" s="823" customFormat="1" ht="31.05" hidden="1" customHeight="1" outlineLevel="1" spans="1:26">
      <c r="A2911" s="846" t="s">
        <v>2539</v>
      </c>
      <c r="B2911" s="846" t="s">
        <v>2552</v>
      </c>
      <c r="C2911" s="846" t="s">
        <v>11540</v>
      </c>
      <c r="D2911" s="846" t="s">
        <v>9228</v>
      </c>
      <c r="E2911" s="847" t="s">
        <v>9495</v>
      </c>
      <c r="F2911" s="848" t="s">
        <v>9494</v>
      </c>
      <c r="G2911" s="846" t="s">
        <v>9446</v>
      </c>
      <c r="H2911" s="846" t="s">
        <v>7650</v>
      </c>
      <c r="I2911" s="849">
        <v>1304.16</v>
      </c>
      <c r="J2911" s="849">
        <v>132</v>
      </c>
      <c r="K2911" s="849">
        <v>850</v>
      </c>
      <c r="L2911" s="848" t="s">
        <v>9505</v>
      </c>
      <c r="M2911" s="849">
        <v>132</v>
      </c>
      <c r="N2911" s="849">
        <v>0</v>
      </c>
      <c r="O2911" s="849">
        <v>859.88</v>
      </c>
      <c r="P2911" s="849">
        <v>1304.16</v>
      </c>
      <c r="Q2911" s="846" t="s">
        <v>6337</v>
      </c>
      <c r="R2911" s="846"/>
      <c r="S2911" s="849"/>
      <c r="T2911" s="849"/>
      <c r="U2911" s="849"/>
      <c r="V2911" s="849"/>
      <c r="W2911" s="849">
        <v>1304.16</v>
      </c>
      <c r="X2911" s="849">
        <v>104222.84</v>
      </c>
      <c r="Y2911" s="849">
        <v>105527</v>
      </c>
      <c r="Z2911" s="850">
        <v>0.9405</v>
      </c>
    </row>
    <row r="2912" s="823" customFormat="1" ht="31.05" hidden="1" customHeight="1" outlineLevel="1" spans="1:26">
      <c r="A2912" s="846" t="s">
        <v>2539</v>
      </c>
      <c r="B2912" s="846" t="s">
        <v>2552</v>
      </c>
      <c r="C2912" s="846" t="s">
        <v>11541</v>
      </c>
      <c r="D2912" s="846" t="s">
        <v>9226</v>
      </c>
      <c r="E2912" s="847" t="s">
        <v>9495</v>
      </c>
      <c r="F2912" s="848" t="s">
        <v>8074</v>
      </c>
      <c r="G2912" s="846" t="s">
        <v>9446</v>
      </c>
      <c r="H2912" s="846" t="s">
        <v>7650</v>
      </c>
      <c r="I2912" s="849">
        <v>131825.88</v>
      </c>
      <c r="J2912" s="849">
        <v>2001</v>
      </c>
      <c r="K2912" s="849">
        <v>794</v>
      </c>
      <c r="L2912" s="848" t="s">
        <v>9505</v>
      </c>
      <c r="M2912" s="849">
        <v>2001</v>
      </c>
      <c r="N2912" s="849">
        <v>0</v>
      </c>
      <c r="O2912" s="849">
        <v>859.88</v>
      </c>
      <c r="P2912" s="849">
        <v>131825.88</v>
      </c>
      <c r="Q2912" s="846" t="s">
        <v>6337</v>
      </c>
      <c r="R2912" s="846"/>
      <c r="S2912" s="849"/>
      <c r="T2912" s="849"/>
      <c r="U2912" s="849"/>
      <c r="V2912" s="849"/>
      <c r="W2912" s="849">
        <v>131825.88</v>
      </c>
      <c r="X2912" s="849">
        <v>1588794</v>
      </c>
      <c r="Y2912" s="849">
        <v>1720619.88</v>
      </c>
      <c r="Z2912" s="850">
        <v>1.083</v>
      </c>
    </row>
    <row r="2913" s="823" customFormat="1" ht="31.05" hidden="1" customHeight="1" outlineLevel="1" spans="1:26">
      <c r="A2913" s="846" t="s">
        <v>2539</v>
      </c>
      <c r="B2913" s="846" t="s">
        <v>2552</v>
      </c>
      <c r="C2913" s="846" t="s">
        <v>11542</v>
      </c>
      <c r="D2913" s="846" t="s">
        <v>9226</v>
      </c>
      <c r="E2913" s="847" t="s">
        <v>9495</v>
      </c>
      <c r="F2913" s="848" t="s">
        <v>9636</v>
      </c>
      <c r="G2913" s="846" t="s">
        <v>9446</v>
      </c>
      <c r="H2913" s="846" t="s">
        <v>7650</v>
      </c>
      <c r="I2913" s="849">
        <v>33335.28</v>
      </c>
      <c r="J2913" s="849">
        <v>506</v>
      </c>
      <c r="K2913" s="849">
        <v>794</v>
      </c>
      <c r="L2913" s="848" t="s">
        <v>9505</v>
      </c>
      <c r="M2913" s="849">
        <v>506</v>
      </c>
      <c r="N2913" s="849">
        <v>0</v>
      </c>
      <c r="O2913" s="849">
        <v>859.88</v>
      </c>
      <c r="P2913" s="849">
        <v>33335.28</v>
      </c>
      <c r="Q2913" s="846" t="s">
        <v>6337</v>
      </c>
      <c r="R2913" s="846"/>
      <c r="S2913" s="849"/>
      <c r="T2913" s="849"/>
      <c r="U2913" s="849"/>
      <c r="V2913" s="849"/>
      <c r="W2913" s="849">
        <v>33335.28</v>
      </c>
      <c r="X2913" s="849">
        <v>401764</v>
      </c>
      <c r="Y2913" s="849">
        <v>435099.28</v>
      </c>
      <c r="Z2913" s="850">
        <v>1.083</v>
      </c>
    </row>
    <row r="2914" s="823" customFormat="1" ht="31.05" hidden="1" customHeight="1" outlineLevel="1" spans="1:26">
      <c r="A2914" s="846" t="s">
        <v>2539</v>
      </c>
      <c r="B2914" s="846" t="s">
        <v>7292</v>
      </c>
      <c r="C2914" s="846" t="s">
        <v>11543</v>
      </c>
      <c r="D2914" s="846" t="s">
        <v>9224</v>
      </c>
      <c r="E2914" s="847" t="s">
        <v>9495</v>
      </c>
      <c r="F2914" s="848" t="s">
        <v>9642</v>
      </c>
      <c r="G2914" s="846" t="s">
        <v>9769</v>
      </c>
      <c r="H2914" s="846" t="s">
        <v>9770</v>
      </c>
      <c r="I2914" s="849">
        <v>23750</v>
      </c>
      <c r="J2914" s="849">
        <v>125000</v>
      </c>
      <c r="K2914" s="849">
        <v>1.31</v>
      </c>
      <c r="L2914" s="848" t="s">
        <v>9505</v>
      </c>
      <c r="M2914" s="849">
        <v>125000</v>
      </c>
      <c r="N2914" s="849">
        <v>0</v>
      </c>
      <c r="O2914" s="849">
        <v>1.5</v>
      </c>
      <c r="P2914" s="849">
        <v>23750</v>
      </c>
      <c r="Q2914" s="846" t="s">
        <v>6337</v>
      </c>
      <c r="R2914" s="846"/>
      <c r="S2914" s="849"/>
      <c r="T2914" s="849"/>
      <c r="U2914" s="849"/>
      <c r="V2914" s="849"/>
      <c r="W2914" s="849">
        <v>23750</v>
      </c>
      <c r="X2914" s="849">
        <v>0</v>
      </c>
      <c r="Y2914" s="849">
        <v>23750</v>
      </c>
      <c r="Z2914" s="850">
        <v>0.145</v>
      </c>
    </row>
    <row r="2915" s="823" customFormat="1" ht="31.05" hidden="1" customHeight="1" outlineLevel="1" spans="1:26">
      <c r="A2915" s="846" t="s">
        <v>2539</v>
      </c>
      <c r="B2915" s="846" t="s">
        <v>7292</v>
      </c>
      <c r="C2915" s="846" t="s">
        <v>11544</v>
      </c>
      <c r="D2915" s="846" t="s">
        <v>9224</v>
      </c>
      <c r="E2915" s="847" t="s">
        <v>9495</v>
      </c>
      <c r="F2915" s="848" t="s">
        <v>9642</v>
      </c>
      <c r="G2915" s="846" t="s">
        <v>9769</v>
      </c>
      <c r="H2915" s="846" t="s">
        <v>9770</v>
      </c>
      <c r="I2915" s="849">
        <v>4750</v>
      </c>
      <c r="J2915" s="849">
        <v>25000</v>
      </c>
      <c r="K2915" s="849">
        <v>1.31</v>
      </c>
      <c r="L2915" s="848" t="s">
        <v>9505</v>
      </c>
      <c r="M2915" s="849">
        <v>25000</v>
      </c>
      <c r="N2915" s="849">
        <v>0</v>
      </c>
      <c r="O2915" s="849">
        <v>1.5</v>
      </c>
      <c r="P2915" s="849">
        <v>4750</v>
      </c>
      <c r="Q2915" s="846" t="s">
        <v>6337</v>
      </c>
      <c r="R2915" s="846"/>
      <c r="S2915" s="849"/>
      <c r="T2915" s="849"/>
      <c r="U2915" s="849"/>
      <c r="V2915" s="849"/>
      <c r="W2915" s="849">
        <v>4750</v>
      </c>
      <c r="X2915" s="849">
        <v>0</v>
      </c>
      <c r="Y2915" s="849">
        <v>4750</v>
      </c>
      <c r="Z2915" s="850">
        <v>0.145</v>
      </c>
    </row>
    <row r="2916" s="823" customFormat="1" ht="31.05" hidden="1" customHeight="1" outlineLevel="1" spans="1:26">
      <c r="A2916" s="846" t="s">
        <v>2539</v>
      </c>
      <c r="B2916" s="846" t="s">
        <v>7304</v>
      </c>
      <c r="C2916" s="846" t="s">
        <v>11545</v>
      </c>
      <c r="D2916" s="846" t="s">
        <v>9222</v>
      </c>
      <c r="E2916" s="847" t="s">
        <v>9495</v>
      </c>
      <c r="F2916" s="848" t="s">
        <v>9690</v>
      </c>
      <c r="G2916" s="846" t="s">
        <v>9446</v>
      </c>
      <c r="H2916" s="846" t="s">
        <v>7650</v>
      </c>
      <c r="I2916" s="849">
        <v>112332</v>
      </c>
      <c r="J2916" s="849">
        <v>1518</v>
      </c>
      <c r="K2916" s="849">
        <v>731</v>
      </c>
      <c r="L2916" s="848" t="s">
        <v>9505</v>
      </c>
      <c r="M2916" s="849">
        <v>1518</v>
      </c>
      <c r="N2916" s="849">
        <v>0</v>
      </c>
      <c r="O2916" s="849">
        <v>805</v>
      </c>
      <c r="P2916" s="849">
        <v>112332</v>
      </c>
      <c r="Q2916" s="846" t="s">
        <v>6337</v>
      </c>
      <c r="R2916" s="846"/>
      <c r="S2916" s="849"/>
      <c r="T2916" s="849"/>
      <c r="U2916" s="849"/>
      <c r="V2916" s="849"/>
      <c r="W2916" s="849">
        <v>112332</v>
      </c>
      <c r="X2916" s="849">
        <v>0</v>
      </c>
      <c r="Y2916" s="849">
        <v>112332</v>
      </c>
      <c r="Z2916" s="850">
        <v>0.1012</v>
      </c>
    </row>
    <row r="2917" s="823" customFormat="1" ht="31.05" hidden="1" customHeight="1" outlineLevel="1" spans="1:26">
      <c r="A2917" s="846" t="s">
        <v>2539</v>
      </c>
      <c r="B2917" s="846" t="s">
        <v>7304</v>
      </c>
      <c r="C2917" s="846" t="s">
        <v>11546</v>
      </c>
      <c r="D2917" s="846" t="s">
        <v>9220</v>
      </c>
      <c r="E2917" s="847" t="s">
        <v>9495</v>
      </c>
      <c r="F2917" s="848" t="s">
        <v>9539</v>
      </c>
      <c r="G2917" s="846" t="s">
        <v>9446</v>
      </c>
      <c r="H2917" s="846" t="s">
        <v>7650</v>
      </c>
      <c r="I2917" s="849">
        <v>-246840</v>
      </c>
      <c r="J2917" s="849">
        <v>5016</v>
      </c>
      <c r="K2917" s="849">
        <v>970</v>
      </c>
      <c r="L2917" s="848" t="s">
        <v>9505</v>
      </c>
      <c r="M2917" s="849">
        <v>1496</v>
      </c>
      <c r="N2917" s="849">
        <v>0</v>
      </c>
      <c r="O2917" s="849">
        <v>805</v>
      </c>
      <c r="P2917" s="849">
        <v>-246840</v>
      </c>
      <c r="Q2917" s="846" t="s">
        <v>6337</v>
      </c>
      <c r="R2917" s="846"/>
      <c r="S2917" s="849"/>
      <c r="T2917" s="849"/>
      <c r="U2917" s="849"/>
      <c r="V2917" s="849"/>
      <c r="W2917" s="849">
        <v>-246840</v>
      </c>
      <c r="X2917" s="849">
        <v>-3414400</v>
      </c>
      <c r="Y2917" s="849">
        <v>-3661240</v>
      </c>
      <c r="Z2917" s="850">
        <v>-2.523</v>
      </c>
    </row>
    <row r="2918" s="823" customFormat="1" ht="31.05" hidden="1" customHeight="1" outlineLevel="1" spans="1:26">
      <c r="A2918" s="846" t="s">
        <v>2539</v>
      </c>
      <c r="B2918" s="846" t="s">
        <v>7304</v>
      </c>
      <c r="C2918" s="846" t="s">
        <v>11547</v>
      </c>
      <c r="D2918" s="846" t="s">
        <v>9220</v>
      </c>
      <c r="E2918" s="847" t="s">
        <v>9495</v>
      </c>
      <c r="F2918" s="848" t="s">
        <v>9539</v>
      </c>
      <c r="G2918" s="846" t="s">
        <v>9446</v>
      </c>
      <c r="H2918" s="846" t="s">
        <v>7650</v>
      </c>
      <c r="I2918" s="849">
        <v>-660660</v>
      </c>
      <c r="J2918" s="849">
        <v>4004</v>
      </c>
      <c r="K2918" s="849">
        <v>970</v>
      </c>
      <c r="L2918" s="848" t="s">
        <v>9505</v>
      </c>
      <c r="M2918" s="849">
        <v>4004</v>
      </c>
      <c r="N2918" s="849">
        <v>0</v>
      </c>
      <c r="O2918" s="849">
        <v>805</v>
      </c>
      <c r="P2918" s="849">
        <v>-660660</v>
      </c>
      <c r="Q2918" s="846" t="s">
        <v>6337</v>
      </c>
      <c r="R2918" s="846"/>
      <c r="S2918" s="849"/>
      <c r="T2918" s="849"/>
      <c r="U2918" s="849"/>
      <c r="V2918" s="849"/>
      <c r="W2918" s="849">
        <v>-660660</v>
      </c>
      <c r="X2918" s="849">
        <v>0</v>
      </c>
      <c r="Y2918" s="849">
        <v>-660660</v>
      </c>
      <c r="Z2918" s="850">
        <v>-0.1701</v>
      </c>
    </row>
    <row r="2919" s="823" customFormat="1" ht="38.4" hidden="1" customHeight="1" outlineLevel="1" spans="1:26">
      <c r="A2919" s="846" t="s">
        <v>2539</v>
      </c>
      <c r="B2919" s="846" t="s">
        <v>7304</v>
      </c>
      <c r="C2919" s="846" t="s">
        <v>11548</v>
      </c>
      <c r="D2919" s="846" t="s">
        <v>9219</v>
      </c>
      <c r="E2919" s="847" t="s">
        <v>9495</v>
      </c>
      <c r="F2919" s="848" t="s">
        <v>9508</v>
      </c>
      <c r="G2919" s="846" t="s">
        <v>9446</v>
      </c>
      <c r="H2919" s="846" t="s">
        <v>7650</v>
      </c>
      <c r="I2919" s="849">
        <v>-312625</v>
      </c>
      <c r="J2919" s="849">
        <v>1025</v>
      </c>
      <c r="K2919" s="849">
        <v>1110</v>
      </c>
      <c r="L2919" s="848" t="s">
        <v>9505</v>
      </c>
      <c r="M2919" s="849">
        <v>1025</v>
      </c>
      <c r="N2919" s="849">
        <v>0</v>
      </c>
      <c r="O2919" s="849">
        <v>805</v>
      </c>
      <c r="P2919" s="849">
        <v>-312625</v>
      </c>
      <c r="Q2919" s="846" t="s">
        <v>6337</v>
      </c>
      <c r="R2919" s="846"/>
      <c r="S2919" s="849"/>
      <c r="T2919" s="849"/>
      <c r="U2919" s="849"/>
      <c r="V2919" s="849"/>
      <c r="W2919" s="849">
        <v>-312625</v>
      </c>
      <c r="X2919" s="849">
        <v>20979</v>
      </c>
      <c r="Y2919" s="849">
        <v>-291646</v>
      </c>
      <c r="Z2919" s="850">
        <v>-0.2563</v>
      </c>
    </row>
    <row r="2920" s="823" customFormat="1" ht="31.05" hidden="1" customHeight="1" outlineLevel="1" spans="1:26">
      <c r="A2920" s="846" t="s">
        <v>2539</v>
      </c>
      <c r="B2920" s="846" t="s">
        <v>10485</v>
      </c>
      <c r="C2920" s="846" t="s">
        <v>11549</v>
      </c>
      <c r="D2920" s="846" t="s">
        <v>9246</v>
      </c>
      <c r="E2920" s="847" t="s">
        <v>9495</v>
      </c>
      <c r="F2920" s="848" t="s">
        <v>9772</v>
      </c>
      <c r="G2920" s="846" t="s">
        <v>9446</v>
      </c>
      <c r="H2920" s="846" t="s">
        <v>7650</v>
      </c>
      <c r="I2920" s="849">
        <v>44640</v>
      </c>
      <c r="J2920" s="849">
        <v>911.25</v>
      </c>
      <c r="K2920" s="849">
        <v>7251.01</v>
      </c>
      <c r="L2920" s="848" t="s">
        <v>9737</v>
      </c>
      <c r="M2920" s="849">
        <v>911.25</v>
      </c>
      <c r="N2920" s="849">
        <v>0</v>
      </c>
      <c r="O2920" s="849">
        <v>7300</v>
      </c>
      <c r="P2920" s="849">
        <v>44640</v>
      </c>
      <c r="Q2920" s="846" t="s">
        <v>6337</v>
      </c>
      <c r="R2920" s="846"/>
      <c r="S2920" s="849"/>
      <c r="T2920" s="849"/>
      <c r="U2920" s="849"/>
      <c r="V2920" s="849"/>
      <c r="W2920" s="849">
        <v>44640</v>
      </c>
      <c r="X2920" s="849">
        <v>1329207.75</v>
      </c>
      <c r="Y2920" s="849">
        <v>1373847.75</v>
      </c>
      <c r="Z2920" s="850">
        <v>0.2079</v>
      </c>
    </row>
    <row r="2921" s="823" customFormat="1" ht="31.05" hidden="1" customHeight="1" outlineLevel="1" spans="1:26">
      <c r="A2921" s="846" t="s">
        <v>2539</v>
      </c>
      <c r="B2921" s="846" t="s">
        <v>10485</v>
      </c>
      <c r="C2921" s="846" t="s">
        <v>11550</v>
      </c>
      <c r="D2921" s="846" t="s">
        <v>9246</v>
      </c>
      <c r="E2921" s="847" t="s">
        <v>9495</v>
      </c>
      <c r="F2921" s="848" t="s">
        <v>9772</v>
      </c>
      <c r="G2921" s="846" t="s">
        <v>9446</v>
      </c>
      <c r="H2921" s="846" t="s">
        <v>7650</v>
      </c>
      <c r="I2921" s="849">
        <v>-51975</v>
      </c>
      <c r="J2921" s="849">
        <v>148.5</v>
      </c>
      <c r="K2921" s="849">
        <v>7650</v>
      </c>
      <c r="L2921" s="848" t="s">
        <v>9737</v>
      </c>
      <c r="M2921" s="849">
        <v>148.5</v>
      </c>
      <c r="N2921" s="849">
        <v>0</v>
      </c>
      <c r="O2921" s="849">
        <v>7300</v>
      </c>
      <c r="P2921" s="849">
        <v>-51975</v>
      </c>
      <c r="Q2921" s="846" t="s">
        <v>6337</v>
      </c>
      <c r="R2921" s="846"/>
      <c r="S2921" s="849"/>
      <c r="T2921" s="849"/>
      <c r="U2921" s="849"/>
      <c r="V2921" s="849"/>
      <c r="W2921" s="849">
        <v>-51975</v>
      </c>
      <c r="X2921" s="849">
        <v>284748.75</v>
      </c>
      <c r="Y2921" s="849">
        <v>232773.75</v>
      </c>
      <c r="Z2921" s="850">
        <v>0.2049</v>
      </c>
    </row>
    <row r="2922" s="823" customFormat="1" ht="31.05" hidden="1" customHeight="1" outlineLevel="1" spans="1:26">
      <c r="A2922" s="846" t="s">
        <v>2539</v>
      </c>
      <c r="B2922" s="846" t="s">
        <v>10485</v>
      </c>
      <c r="C2922" s="846" t="s">
        <v>11551</v>
      </c>
      <c r="D2922" s="846" t="s">
        <v>9246</v>
      </c>
      <c r="E2922" s="847" t="s">
        <v>9495</v>
      </c>
      <c r="F2922" s="848" t="s">
        <v>9543</v>
      </c>
      <c r="G2922" s="846" t="s">
        <v>9446</v>
      </c>
      <c r="H2922" s="846" t="s">
        <v>7650</v>
      </c>
      <c r="I2922" s="849">
        <v>-13736.25</v>
      </c>
      <c r="J2922" s="849">
        <v>1571.63</v>
      </c>
      <c r="K2922" s="849">
        <v>7308.74</v>
      </c>
      <c r="L2922" s="848" t="s">
        <v>9737</v>
      </c>
      <c r="M2922" s="849">
        <v>1571.63</v>
      </c>
      <c r="N2922" s="849">
        <v>0</v>
      </c>
      <c r="O2922" s="849">
        <v>7300</v>
      </c>
      <c r="P2922" s="849">
        <v>-13736.25</v>
      </c>
      <c r="Q2922" s="846" t="s">
        <v>6337</v>
      </c>
      <c r="R2922" s="846"/>
      <c r="S2922" s="849"/>
      <c r="T2922" s="849"/>
      <c r="U2922" s="849"/>
      <c r="V2922" s="849"/>
      <c r="W2922" s="849">
        <v>-13736.25</v>
      </c>
      <c r="X2922" s="849">
        <v>2396808.56</v>
      </c>
      <c r="Y2922" s="849">
        <v>2383072.31</v>
      </c>
      <c r="Z2922" s="850">
        <v>0.2075</v>
      </c>
    </row>
    <row r="2923" s="823" customFormat="1" ht="31.05" hidden="1" customHeight="1" outlineLevel="1" spans="1:26">
      <c r="A2923" s="846" t="s">
        <v>2539</v>
      </c>
      <c r="B2923" s="846" t="s">
        <v>10485</v>
      </c>
      <c r="C2923" s="846" t="s">
        <v>11552</v>
      </c>
      <c r="D2923" s="846" t="s">
        <v>9246</v>
      </c>
      <c r="E2923" s="847" t="s">
        <v>9495</v>
      </c>
      <c r="F2923" s="848" t="s">
        <v>9543</v>
      </c>
      <c r="G2923" s="846" t="s">
        <v>9446</v>
      </c>
      <c r="H2923" s="846" t="s">
        <v>7650</v>
      </c>
      <c r="I2923" s="849">
        <v>-94025.25</v>
      </c>
      <c r="J2923" s="849">
        <v>264.83</v>
      </c>
      <c r="K2923" s="849">
        <v>7655.05</v>
      </c>
      <c r="L2923" s="848" t="s">
        <v>9737</v>
      </c>
      <c r="M2923" s="849">
        <v>264.83</v>
      </c>
      <c r="N2923" s="849">
        <v>0</v>
      </c>
      <c r="O2923" s="849">
        <v>7300</v>
      </c>
      <c r="P2923" s="849">
        <v>-94025.25</v>
      </c>
      <c r="Q2923" s="846" t="s">
        <v>6337</v>
      </c>
      <c r="R2923" s="846"/>
      <c r="S2923" s="849"/>
      <c r="T2923" s="849"/>
      <c r="U2923" s="849"/>
      <c r="V2923" s="849"/>
      <c r="W2923" s="849">
        <v>-94025.25</v>
      </c>
      <c r="X2923" s="849">
        <v>509338.91</v>
      </c>
      <c r="Y2923" s="849">
        <v>415313.66</v>
      </c>
      <c r="Z2923" s="850">
        <v>0.2049</v>
      </c>
    </row>
    <row r="2924" s="823" customFormat="1" ht="31.05" hidden="1" customHeight="1" outlineLevel="1" spans="1:26">
      <c r="A2924" s="846" t="s">
        <v>2539</v>
      </c>
      <c r="B2924" s="846" t="s">
        <v>6347</v>
      </c>
      <c r="C2924" s="846" t="s">
        <v>11553</v>
      </c>
      <c r="D2924" s="846" t="s">
        <v>9180</v>
      </c>
      <c r="E2924" s="847" t="s">
        <v>9495</v>
      </c>
      <c r="F2924" s="848" t="s">
        <v>8189</v>
      </c>
      <c r="G2924" s="846" t="s">
        <v>9446</v>
      </c>
      <c r="H2924" s="846" t="s">
        <v>7650</v>
      </c>
      <c r="I2924" s="849">
        <v>108909.55</v>
      </c>
      <c r="J2924" s="849">
        <v>2586.66</v>
      </c>
      <c r="K2924" s="849">
        <v>6755</v>
      </c>
      <c r="L2924" s="848" t="s">
        <v>9586</v>
      </c>
      <c r="M2924" s="849">
        <v>2178.19</v>
      </c>
      <c r="N2924" s="849">
        <v>0</v>
      </c>
      <c r="O2924" s="849">
        <v>6805</v>
      </c>
      <c r="P2924" s="849">
        <v>108909.55</v>
      </c>
      <c r="Q2924" s="846" t="s">
        <v>6337</v>
      </c>
      <c r="R2924" s="846"/>
      <c r="S2924" s="849"/>
      <c r="T2924" s="849"/>
      <c r="U2924" s="849"/>
      <c r="V2924" s="849"/>
      <c r="W2924" s="849">
        <v>108909.55</v>
      </c>
      <c r="X2924" s="849">
        <v>710791.9</v>
      </c>
      <c r="Y2924" s="849">
        <v>819701.45</v>
      </c>
      <c r="Z2924" s="850">
        <v>0.0557</v>
      </c>
    </row>
    <row r="2925" s="823" customFormat="1" ht="31.05" hidden="1" customHeight="1" outlineLevel="1" spans="1:26">
      <c r="A2925" s="846" t="s">
        <v>2539</v>
      </c>
      <c r="B2925" s="846" t="s">
        <v>6347</v>
      </c>
      <c r="C2925" s="846" t="s">
        <v>11554</v>
      </c>
      <c r="D2925" s="846" t="s">
        <v>9180</v>
      </c>
      <c r="E2925" s="847" t="s">
        <v>9495</v>
      </c>
      <c r="F2925" s="848" t="s">
        <v>9560</v>
      </c>
      <c r="G2925" s="846" t="s">
        <v>9446</v>
      </c>
      <c r="H2925" s="846" t="s">
        <v>7650</v>
      </c>
      <c r="I2925" s="849">
        <v>611587.2</v>
      </c>
      <c r="J2925" s="849">
        <v>1596</v>
      </c>
      <c r="K2925" s="849">
        <v>6326</v>
      </c>
      <c r="L2925" s="848" t="s">
        <v>9586</v>
      </c>
      <c r="M2925" s="849">
        <v>1276.8</v>
      </c>
      <c r="N2925" s="849">
        <v>0</v>
      </c>
      <c r="O2925" s="849">
        <v>6805</v>
      </c>
      <c r="P2925" s="849">
        <v>611587.2</v>
      </c>
      <c r="Q2925" s="846" t="s">
        <v>6337</v>
      </c>
      <c r="R2925" s="846"/>
      <c r="S2925" s="849"/>
      <c r="T2925" s="849"/>
      <c r="U2925" s="849"/>
      <c r="V2925" s="849"/>
      <c r="W2925" s="849">
        <v>611587.2</v>
      </c>
      <c r="X2925" s="849">
        <v>680740.8</v>
      </c>
      <c r="Y2925" s="849">
        <v>1292328</v>
      </c>
      <c r="Z2925" s="850">
        <v>0.16</v>
      </c>
    </row>
    <row r="2926" s="823" customFormat="1" ht="31.05" hidden="1" customHeight="1" outlineLevel="1" spans="1:26">
      <c r="A2926" s="846" t="s">
        <v>2539</v>
      </c>
      <c r="B2926" s="846" t="s">
        <v>6347</v>
      </c>
      <c r="C2926" s="846" t="s">
        <v>11555</v>
      </c>
      <c r="D2926" s="846" t="s">
        <v>9285</v>
      </c>
      <c r="E2926" s="847" t="s">
        <v>9495</v>
      </c>
      <c r="F2926" s="848" t="s">
        <v>9643</v>
      </c>
      <c r="G2926" s="846" t="s">
        <v>9446</v>
      </c>
      <c r="H2926" s="846" t="s">
        <v>7650</v>
      </c>
      <c r="I2926" s="849">
        <v>118210.4</v>
      </c>
      <c r="J2926" s="849">
        <v>234.08</v>
      </c>
      <c r="K2926" s="849">
        <v>6300</v>
      </c>
      <c r="L2926" s="848" t="s">
        <v>9517</v>
      </c>
      <c r="M2926" s="849">
        <v>234.08</v>
      </c>
      <c r="N2926" s="849">
        <v>0</v>
      </c>
      <c r="O2926" s="849">
        <v>6805</v>
      </c>
      <c r="P2926" s="849">
        <v>118210.4</v>
      </c>
      <c r="Q2926" s="846" t="s">
        <v>6337</v>
      </c>
      <c r="R2926" s="846"/>
      <c r="S2926" s="849"/>
      <c r="T2926" s="849"/>
      <c r="U2926" s="849"/>
      <c r="V2926" s="849"/>
      <c r="W2926" s="849">
        <v>118210.4</v>
      </c>
      <c r="X2926" s="849">
        <v>0</v>
      </c>
      <c r="Y2926" s="849">
        <v>118210.4</v>
      </c>
      <c r="Z2926" s="850">
        <v>0.0802</v>
      </c>
    </row>
    <row r="2927" s="823" customFormat="1" ht="31.05" hidden="1" customHeight="1" outlineLevel="1" spans="1:26">
      <c r="A2927" s="846" t="s">
        <v>2539</v>
      </c>
      <c r="B2927" s="846" t="s">
        <v>6347</v>
      </c>
      <c r="C2927" s="846" t="s">
        <v>11556</v>
      </c>
      <c r="D2927" s="846" t="s">
        <v>9241</v>
      </c>
      <c r="E2927" s="847" t="s">
        <v>9495</v>
      </c>
      <c r="F2927" s="848" t="s">
        <v>9643</v>
      </c>
      <c r="G2927" s="846" t="s">
        <v>9446</v>
      </c>
      <c r="H2927" s="846" t="s">
        <v>7650</v>
      </c>
      <c r="I2927" s="849">
        <v>303969.6</v>
      </c>
      <c r="J2927" s="849">
        <v>601.92</v>
      </c>
      <c r="K2927" s="849">
        <v>6300</v>
      </c>
      <c r="L2927" s="848" t="s">
        <v>9517</v>
      </c>
      <c r="M2927" s="849">
        <v>601.92</v>
      </c>
      <c r="N2927" s="849">
        <v>0</v>
      </c>
      <c r="O2927" s="849">
        <v>6805</v>
      </c>
      <c r="P2927" s="849">
        <v>303969.6</v>
      </c>
      <c r="Q2927" s="846" t="s">
        <v>6337</v>
      </c>
      <c r="R2927" s="846"/>
      <c r="S2927" s="849"/>
      <c r="T2927" s="849"/>
      <c r="U2927" s="849"/>
      <c r="V2927" s="849"/>
      <c r="W2927" s="849">
        <v>303969.6</v>
      </c>
      <c r="X2927" s="849">
        <v>0</v>
      </c>
      <c r="Y2927" s="849">
        <v>303969.6</v>
      </c>
      <c r="Z2927" s="850">
        <v>0.0802</v>
      </c>
    </row>
    <row r="2928" s="823" customFormat="1" ht="31.05" hidden="1" customHeight="1" outlineLevel="1" spans="1:26">
      <c r="A2928" s="846" t="s">
        <v>2539</v>
      </c>
      <c r="B2928" s="846" t="s">
        <v>8613</v>
      </c>
      <c r="C2928" s="846" t="s">
        <v>11557</v>
      </c>
      <c r="D2928" s="846" t="s">
        <v>8990</v>
      </c>
      <c r="E2928" s="847" t="s">
        <v>9495</v>
      </c>
      <c r="F2928" s="848" t="s">
        <v>8079</v>
      </c>
      <c r="G2928" s="846" t="s">
        <v>9446</v>
      </c>
      <c r="H2928" s="846" t="s">
        <v>7650</v>
      </c>
      <c r="I2928" s="849">
        <v>1686000</v>
      </c>
      <c r="J2928" s="849">
        <v>6000</v>
      </c>
      <c r="K2928" s="849">
        <v>4300</v>
      </c>
      <c r="L2928" s="848" t="s">
        <v>10522</v>
      </c>
      <c r="M2928" s="849">
        <v>6000</v>
      </c>
      <c r="N2928" s="849">
        <v>0</v>
      </c>
      <c r="O2928" s="849">
        <v>4581</v>
      </c>
      <c r="P2928" s="849">
        <v>1686000</v>
      </c>
      <c r="Q2928" s="846" t="s">
        <v>6337</v>
      </c>
      <c r="R2928" s="846"/>
      <c r="S2928" s="849"/>
      <c r="T2928" s="849"/>
      <c r="U2928" s="849"/>
      <c r="V2928" s="849"/>
      <c r="W2928" s="849">
        <v>1686000</v>
      </c>
      <c r="X2928" s="849">
        <v>25800000</v>
      </c>
      <c r="Y2928" s="849">
        <v>27486000</v>
      </c>
      <c r="Z2928" s="850">
        <v>1.0653</v>
      </c>
    </row>
    <row r="2929" s="823" customFormat="1" ht="31.05" hidden="1" customHeight="1" outlineLevel="1" spans="1:26">
      <c r="A2929" s="846" t="s">
        <v>2539</v>
      </c>
      <c r="B2929" s="846" t="s">
        <v>6347</v>
      </c>
      <c r="C2929" s="846" t="s">
        <v>11558</v>
      </c>
      <c r="D2929" s="846" t="s">
        <v>9180</v>
      </c>
      <c r="E2929" s="847" t="s">
        <v>9495</v>
      </c>
      <c r="F2929" s="848" t="s">
        <v>9624</v>
      </c>
      <c r="G2929" s="846" t="s">
        <v>9446</v>
      </c>
      <c r="H2929" s="846" t="s">
        <v>7650</v>
      </c>
      <c r="I2929" s="849">
        <v>183859.2</v>
      </c>
      <c r="J2929" s="849">
        <v>766.08</v>
      </c>
      <c r="K2929" s="849">
        <v>6565</v>
      </c>
      <c r="L2929" s="848" t="s">
        <v>9529</v>
      </c>
      <c r="M2929" s="849">
        <v>766.08</v>
      </c>
      <c r="N2929" s="849">
        <v>0</v>
      </c>
      <c r="O2929" s="849">
        <v>6805</v>
      </c>
      <c r="P2929" s="849">
        <v>183859.2</v>
      </c>
      <c r="Q2929" s="846" t="s">
        <v>6337</v>
      </c>
      <c r="R2929" s="846"/>
      <c r="S2929" s="849"/>
      <c r="T2929" s="849"/>
      <c r="U2929" s="849"/>
      <c r="V2929" s="849"/>
      <c r="W2929" s="849">
        <v>183859.2</v>
      </c>
      <c r="X2929" s="849">
        <v>0</v>
      </c>
      <c r="Y2929" s="849">
        <v>183859.2</v>
      </c>
      <c r="Z2929" s="850">
        <v>0.0366</v>
      </c>
    </row>
    <row r="2930" s="823" customFormat="1" ht="31.05" hidden="1" customHeight="1" outlineLevel="1" spans="1:26">
      <c r="A2930" s="846" t="s">
        <v>2539</v>
      </c>
      <c r="B2930" s="846" t="s">
        <v>6347</v>
      </c>
      <c r="C2930" s="846" t="s">
        <v>11559</v>
      </c>
      <c r="D2930" s="846" t="s">
        <v>9281</v>
      </c>
      <c r="E2930" s="847" t="s">
        <v>9495</v>
      </c>
      <c r="F2930" s="848" t="s">
        <v>9539</v>
      </c>
      <c r="G2930" s="846" t="s">
        <v>9446</v>
      </c>
      <c r="H2930" s="846" t="s">
        <v>7650</v>
      </c>
      <c r="I2930" s="849">
        <v>276750</v>
      </c>
      <c r="J2930" s="849">
        <v>11070</v>
      </c>
      <c r="K2930" s="849">
        <v>6780</v>
      </c>
      <c r="L2930" s="848" t="s">
        <v>9835</v>
      </c>
      <c r="M2930" s="849">
        <v>11070</v>
      </c>
      <c r="N2930" s="849">
        <v>0</v>
      </c>
      <c r="O2930" s="849">
        <v>6805</v>
      </c>
      <c r="P2930" s="849">
        <v>276750</v>
      </c>
      <c r="Q2930" s="846" t="s">
        <v>6337</v>
      </c>
      <c r="R2930" s="846"/>
      <c r="S2930" s="849"/>
      <c r="T2930" s="849"/>
      <c r="U2930" s="849"/>
      <c r="V2930" s="849"/>
      <c r="W2930" s="849">
        <v>276750</v>
      </c>
      <c r="X2930" s="849">
        <v>75054600</v>
      </c>
      <c r="Y2930" s="849">
        <v>75331350</v>
      </c>
      <c r="Z2930" s="850">
        <v>1.0037</v>
      </c>
    </row>
    <row r="2931" s="823" customFormat="1" ht="31.05" hidden="1" customHeight="1" outlineLevel="1" spans="1:26">
      <c r="A2931" s="846" t="s">
        <v>2539</v>
      </c>
      <c r="B2931" s="846" t="s">
        <v>6347</v>
      </c>
      <c r="C2931" s="846" t="s">
        <v>11560</v>
      </c>
      <c r="D2931" s="846" t="s">
        <v>9281</v>
      </c>
      <c r="E2931" s="847" t="s">
        <v>9495</v>
      </c>
      <c r="F2931" s="848" t="s">
        <v>9539</v>
      </c>
      <c r="G2931" s="846" t="s">
        <v>9446</v>
      </c>
      <c r="H2931" s="846" t="s">
        <v>7650</v>
      </c>
      <c r="I2931" s="849">
        <v>277000</v>
      </c>
      <c r="J2931" s="849">
        <v>11080</v>
      </c>
      <c r="K2931" s="849">
        <v>6780</v>
      </c>
      <c r="L2931" s="848" t="s">
        <v>9835</v>
      </c>
      <c r="M2931" s="849">
        <v>11080</v>
      </c>
      <c r="N2931" s="849">
        <v>0</v>
      </c>
      <c r="O2931" s="849">
        <v>6805</v>
      </c>
      <c r="P2931" s="849">
        <v>277000</v>
      </c>
      <c r="Q2931" s="846" t="s">
        <v>6337</v>
      </c>
      <c r="R2931" s="846"/>
      <c r="S2931" s="849"/>
      <c r="T2931" s="849"/>
      <c r="U2931" s="849"/>
      <c r="V2931" s="849"/>
      <c r="W2931" s="849">
        <v>277000</v>
      </c>
      <c r="X2931" s="849">
        <v>75122400</v>
      </c>
      <c r="Y2931" s="849">
        <v>75399400</v>
      </c>
      <c r="Z2931" s="850">
        <v>1.0037</v>
      </c>
    </row>
    <row r="2932" s="823" customFormat="1" ht="31.05" hidden="1" customHeight="1" outlineLevel="1" spans="1:26">
      <c r="A2932" s="846" t="s">
        <v>2539</v>
      </c>
      <c r="B2932" s="846" t="s">
        <v>6347</v>
      </c>
      <c r="C2932" s="846" t="s">
        <v>11561</v>
      </c>
      <c r="D2932" s="846" t="s">
        <v>9180</v>
      </c>
      <c r="E2932" s="847" t="s">
        <v>9495</v>
      </c>
      <c r="F2932" s="848" t="s">
        <v>9676</v>
      </c>
      <c r="G2932" s="846" t="s">
        <v>9446</v>
      </c>
      <c r="H2932" s="846" t="s">
        <v>7650</v>
      </c>
      <c r="I2932" s="849">
        <v>517644.8</v>
      </c>
      <c r="J2932" s="849">
        <v>1539.76</v>
      </c>
      <c r="K2932" s="849">
        <v>6165</v>
      </c>
      <c r="L2932" s="848" t="s">
        <v>9541</v>
      </c>
      <c r="M2932" s="849">
        <v>808.82</v>
      </c>
      <c r="N2932" s="849">
        <v>0</v>
      </c>
      <c r="O2932" s="849">
        <v>6805</v>
      </c>
      <c r="P2932" s="849">
        <v>517644.8</v>
      </c>
      <c r="Q2932" s="846" t="s">
        <v>6337</v>
      </c>
      <c r="R2932" s="846"/>
      <c r="S2932" s="849"/>
      <c r="T2932" s="849"/>
      <c r="U2932" s="849"/>
      <c r="V2932" s="849"/>
      <c r="W2932" s="849">
        <v>517644.8</v>
      </c>
      <c r="X2932" s="849">
        <v>306776.54</v>
      </c>
      <c r="Y2932" s="849">
        <v>824421.34</v>
      </c>
      <c r="Z2932" s="850">
        <v>0.1653</v>
      </c>
    </row>
    <row r="2933" s="823" customFormat="1" ht="31.05" hidden="1" customHeight="1" outlineLevel="1" spans="1:26">
      <c r="A2933" s="846" t="s">
        <v>2539</v>
      </c>
      <c r="B2933" s="846" t="s">
        <v>7304</v>
      </c>
      <c r="C2933" s="846" t="s">
        <v>11562</v>
      </c>
      <c r="D2933" s="846" t="s">
        <v>9227</v>
      </c>
      <c r="E2933" s="847" t="s">
        <v>9495</v>
      </c>
      <c r="F2933" s="848" t="s">
        <v>9680</v>
      </c>
      <c r="G2933" s="846" t="s">
        <v>9446</v>
      </c>
      <c r="H2933" s="846" t="s">
        <v>7650</v>
      </c>
      <c r="I2933" s="849">
        <v>108618.42</v>
      </c>
      <c r="J2933" s="849">
        <v>1426</v>
      </c>
      <c r="K2933" s="849">
        <v>728.83</v>
      </c>
      <c r="L2933" s="848" t="s">
        <v>9541</v>
      </c>
      <c r="M2933" s="849">
        <v>1426</v>
      </c>
      <c r="N2933" s="849">
        <v>0</v>
      </c>
      <c r="O2933" s="849">
        <v>805</v>
      </c>
      <c r="P2933" s="849">
        <v>108618.42</v>
      </c>
      <c r="Q2933" s="846" t="s">
        <v>6337</v>
      </c>
      <c r="R2933" s="846"/>
      <c r="S2933" s="849"/>
      <c r="T2933" s="849"/>
      <c r="U2933" s="849"/>
      <c r="V2933" s="849"/>
      <c r="W2933" s="849">
        <v>108618.42</v>
      </c>
      <c r="X2933" s="849">
        <v>0</v>
      </c>
      <c r="Y2933" s="849">
        <v>108618.42</v>
      </c>
      <c r="Z2933" s="850">
        <v>0.1045</v>
      </c>
    </row>
    <row r="2934" s="823" customFormat="1" ht="31.05" hidden="1" customHeight="1" outlineLevel="1" spans="1:26">
      <c r="A2934" s="846" t="s">
        <v>2539</v>
      </c>
      <c r="B2934" s="846" t="s">
        <v>7304</v>
      </c>
      <c r="C2934" s="846" t="s">
        <v>11563</v>
      </c>
      <c r="D2934" s="846" t="s">
        <v>9227</v>
      </c>
      <c r="E2934" s="847" t="s">
        <v>9495</v>
      </c>
      <c r="F2934" s="848" t="s">
        <v>9680</v>
      </c>
      <c r="G2934" s="846" t="s">
        <v>9446</v>
      </c>
      <c r="H2934" s="846" t="s">
        <v>7650</v>
      </c>
      <c r="I2934" s="849">
        <v>43232.64</v>
      </c>
      <c r="J2934" s="849">
        <v>552</v>
      </c>
      <c r="K2934" s="849">
        <v>726.68</v>
      </c>
      <c r="L2934" s="848" t="s">
        <v>9541</v>
      </c>
      <c r="M2934" s="849">
        <v>552</v>
      </c>
      <c r="N2934" s="849">
        <v>0</v>
      </c>
      <c r="O2934" s="849">
        <v>805</v>
      </c>
      <c r="P2934" s="849">
        <v>43232.64</v>
      </c>
      <c r="Q2934" s="846" t="s">
        <v>6337</v>
      </c>
      <c r="R2934" s="846"/>
      <c r="S2934" s="849"/>
      <c r="T2934" s="849"/>
      <c r="U2934" s="849"/>
      <c r="V2934" s="849"/>
      <c r="W2934" s="849">
        <v>43232.64</v>
      </c>
      <c r="X2934" s="849">
        <v>0</v>
      </c>
      <c r="Y2934" s="849">
        <v>43232.64</v>
      </c>
      <c r="Z2934" s="850">
        <v>0.1078</v>
      </c>
    </row>
    <row r="2935" s="823" customFormat="1" ht="31.05" hidden="1" customHeight="1" outlineLevel="1" spans="1:26">
      <c r="A2935" s="846" t="s">
        <v>2539</v>
      </c>
      <c r="B2935" s="846" t="s">
        <v>7304</v>
      </c>
      <c r="C2935" s="846" t="s">
        <v>11564</v>
      </c>
      <c r="D2935" s="846" t="s">
        <v>9227</v>
      </c>
      <c r="E2935" s="847" t="s">
        <v>9495</v>
      </c>
      <c r="F2935" s="848" t="s">
        <v>9680</v>
      </c>
      <c r="G2935" s="846" t="s">
        <v>9446</v>
      </c>
      <c r="H2935" s="846" t="s">
        <v>7650</v>
      </c>
      <c r="I2935" s="849">
        <v>78166.88</v>
      </c>
      <c r="J2935" s="849">
        <v>1012</v>
      </c>
      <c r="K2935" s="849">
        <v>727.76</v>
      </c>
      <c r="L2935" s="848" t="s">
        <v>9541</v>
      </c>
      <c r="M2935" s="849">
        <v>1012</v>
      </c>
      <c r="N2935" s="849">
        <v>0</v>
      </c>
      <c r="O2935" s="849">
        <v>805</v>
      </c>
      <c r="P2935" s="849">
        <v>78166.88</v>
      </c>
      <c r="Q2935" s="846" t="s">
        <v>6337</v>
      </c>
      <c r="R2935" s="846"/>
      <c r="S2935" s="849"/>
      <c r="T2935" s="849"/>
      <c r="U2935" s="849"/>
      <c r="V2935" s="849"/>
      <c r="W2935" s="849">
        <v>78166.88</v>
      </c>
      <c r="X2935" s="849">
        <v>0</v>
      </c>
      <c r="Y2935" s="849">
        <v>78166.88</v>
      </c>
      <c r="Z2935" s="850">
        <v>0.1061</v>
      </c>
    </row>
    <row r="2936" s="823" customFormat="1" ht="31.05" hidden="1" customHeight="1" outlineLevel="1" spans="1:26">
      <c r="A2936" s="846" t="s">
        <v>2539</v>
      </c>
      <c r="B2936" s="846" t="s">
        <v>7304</v>
      </c>
      <c r="C2936" s="846" t="s">
        <v>11565</v>
      </c>
      <c r="D2936" s="846" t="s">
        <v>9227</v>
      </c>
      <c r="E2936" s="847" t="s">
        <v>9495</v>
      </c>
      <c r="F2936" s="848" t="s">
        <v>9680</v>
      </c>
      <c r="G2936" s="846" t="s">
        <v>9446</v>
      </c>
      <c r="H2936" s="846" t="s">
        <v>7650</v>
      </c>
      <c r="I2936" s="849">
        <v>194139.55</v>
      </c>
      <c r="J2936" s="849">
        <v>2369</v>
      </c>
      <c r="K2936" s="849">
        <v>723.05</v>
      </c>
      <c r="L2936" s="848" t="s">
        <v>9541</v>
      </c>
      <c r="M2936" s="849">
        <v>2369</v>
      </c>
      <c r="N2936" s="849">
        <v>0</v>
      </c>
      <c r="O2936" s="849">
        <v>805</v>
      </c>
      <c r="P2936" s="849">
        <v>194139.55</v>
      </c>
      <c r="Q2936" s="846" t="s">
        <v>6337</v>
      </c>
      <c r="R2936" s="846"/>
      <c r="S2936" s="849"/>
      <c r="T2936" s="849"/>
      <c r="U2936" s="849"/>
      <c r="V2936" s="849"/>
      <c r="W2936" s="849">
        <v>194139.55</v>
      </c>
      <c r="X2936" s="849">
        <v>1712905.45</v>
      </c>
      <c r="Y2936" s="849">
        <v>1907045</v>
      </c>
      <c r="Z2936" s="850">
        <v>1.1133</v>
      </c>
    </row>
    <row r="2937" s="823" customFormat="1" ht="31.05" hidden="1" customHeight="1" outlineLevel="1" spans="1:26">
      <c r="A2937" s="846" t="s">
        <v>2539</v>
      </c>
      <c r="B2937" s="846" t="s">
        <v>7292</v>
      </c>
      <c r="C2937" s="846" t="s">
        <v>11566</v>
      </c>
      <c r="D2937" s="846" t="s">
        <v>9224</v>
      </c>
      <c r="E2937" s="847" t="s">
        <v>9495</v>
      </c>
      <c r="F2937" s="848" t="s">
        <v>9552</v>
      </c>
      <c r="G2937" s="846" t="s">
        <v>9769</v>
      </c>
      <c r="H2937" s="846" t="s">
        <v>9770</v>
      </c>
      <c r="I2937" s="849">
        <v>25000</v>
      </c>
      <c r="J2937" s="849">
        <v>125000</v>
      </c>
      <c r="K2937" s="849">
        <v>1.3</v>
      </c>
      <c r="L2937" s="848" t="s">
        <v>9541</v>
      </c>
      <c r="M2937" s="849">
        <v>125000</v>
      </c>
      <c r="N2937" s="849">
        <v>0</v>
      </c>
      <c r="O2937" s="849">
        <v>1.5</v>
      </c>
      <c r="P2937" s="849">
        <v>25000</v>
      </c>
      <c r="Q2937" s="846" t="s">
        <v>6337</v>
      </c>
      <c r="R2937" s="846"/>
      <c r="S2937" s="849"/>
      <c r="T2937" s="849"/>
      <c r="U2937" s="849"/>
      <c r="V2937" s="849"/>
      <c r="W2937" s="849">
        <v>25000</v>
      </c>
      <c r="X2937" s="849">
        <v>0</v>
      </c>
      <c r="Y2937" s="849">
        <v>25000</v>
      </c>
      <c r="Z2937" s="850">
        <v>0.1538</v>
      </c>
    </row>
    <row r="2938" s="823" customFormat="1" ht="31.05" hidden="1" customHeight="1" outlineLevel="1" spans="1:26">
      <c r="A2938" s="846" t="s">
        <v>2539</v>
      </c>
      <c r="B2938" s="846" t="s">
        <v>7292</v>
      </c>
      <c r="C2938" s="846" t="s">
        <v>11567</v>
      </c>
      <c r="D2938" s="846" t="s">
        <v>9224</v>
      </c>
      <c r="E2938" s="847" t="s">
        <v>9495</v>
      </c>
      <c r="F2938" s="848" t="s">
        <v>9552</v>
      </c>
      <c r="G2938" s="846" t="s">
        <v>9769</v>
      </c>
      <c r="H2938" s="846" t="s">
        <v>9770</v>
      </c>
      <c r="I2938" s="849">
        <v>25000</v>
      </c>
      <c r="J2938" s="849">
        <v>125000</v>
      </c>
      <c r="K2938" s="849">
        <v>1.3</v>
      </c>
      <c r="L2938" s="848" t="s">
        <v>9541</v>
      </c>
      <c r="M2938" s="849">
        <v>125000</v>
      </c>
      <c r="N2938" s="849">
        <v>0</v>
      </c>
      <c r="O2938" s="849">
        <v>1.5</v>
      </c>
      <c r="P2938" s="849">
        <v>25000</v>
      </c>
      <c r="Q2938" s="846" t="s">
        <v>6337</v>
      </c>
      <c r="R2938" s="846"/>
      <c r="S2938" s="849"/>
      <c r="T2938" s="849"/>
      <c r="U2938" s="849"/>
      <c r="V2938" s="849"/>
      <c r="W2938" s="849">
        <v>25000</v>
      </c>
      <c r="X2938" s="849">
        <v>0</v>
      </c>
      <c r="Y2938" s="849">
        <v>25000</v>
      </c>
      <c r="Z2938" s="850">
        <v>0.1538</v>
      </c>
    </row>
    <row r="2939" s="823" customFormat="1" ht="31.05" hidden="1" customHeight="1" outlineLevel="1" spans="1:26">
      <c r="A2939" s="846" t="s">
        <v>2539</v>
      </c>
      <c r="B2939" s="846" t="s">
        <v>7292</v>
      </c>
      <c r="C2939" s="846" t="s">
        <v>11568</v>
      </c>
      <c r="D2939" s="846" t="s">
        <v>9224</v>
      </c>
      <c r="E2939" s="847" t="s">
        <v>9495</v>
      </c>
      <c r="F2939" s="848" t="s">
        <v>9552</v>
      </c>
      <c r="G2939" s="846" t="s">
        <v>9769</v>
      </c>
      <c r="H2939" s="846" t="s">
        <v>9770</v>
      </c>
      <c r="I2939" s="849">
        <v>30000</v>
      </c>
      <c r="J2939" s="849">
        <v>150000</v>
      </c>
      <c r="K2939" s="849">
        <v>1.3</v>
      </c>
      <c r="L2939" s="848" t="s">
        <v>9541</v>
      </c>
      <c r="M2939" s="849">
        <v>150000</v>
      </c>
      <c r="N2939" s="849">
        <v>0</v>
      </c>
      <c r="O2939" s="849">
        <v>1.5</v>
      </c>
      <c r="P2939" s="849">
        <v>30000</v>
      </c>
      <c r="Q2939" s="846" t="s">
        <v>6337</v>
      </c>
      <c r="R2939" s="846"/>
      <c r="S2939" s="849"/>
      <c r="T2939" s="849"/>
      <c r="U2939" s="849"/>
      <c r="V2939" s="849"/>
      <c r="W2939" s="849">
        <v>30000</v>
      </c>
      <c r="X2939" s="849">
        <v>0</v>
      </c>
      <c r="Y2939" s="849">
        <v>30000</v>
      </c>
      <c r="Z2939" s="850">
        <v>0.1538</v>
      </c>
    </row>
    <row r="2940" s="823" customFormat="1" ht="31.05" hidden="1" customHeight="1" outlineLevel="1" spans="1:26">
      <c r="A2940" s="846" t="s">
        <v>2539</v>
      </c>
      <c r="B2940" s="846" t="s">
        <v>7292</v>
      </c>
      <c r="C2940" s="846" t="s">
        <v>11569</v>
      </c>
      <c r="D2940" s="846" t="s">
        <v>9224</v>
      </c>
      <c r="E2940" s="847" t="s">
        <v>9495</v>
      </c>
      <c r="F2940" s="848" t="s">
        <v>9699</v>
      </c>
      <c r="G2940" s="846" t="s">
        <v>9769</v>
      </c>
      <c r="H2940" s="846" t="s">
        <v>9770</v>
      </c>
      <c r="I2940" s="849">
        <v>6000</v>
      </c>
      <c r="J2940" s="849">
        <v>100000</v>
      </c>
      <c r="K2940" s="849">
        <v>1.44</v>
      </c>
      <c r="L2940" s="848" t="s">
        <v>9541</v>
      </c>
      <c r="M2940" s="849">
        <v>100000</v>
      </c>
      <c r="N2940" s="849">
        <v>0</v>
      </c>
      <c r="O2940" s="849">
        <v>1.5</v>
      </c>
      <c r="P2940" s="849">
        <v>6000</v>
      </c>
      <c r="Q2940" s="846" t="s">
        <v>6337</v>
      </c>
      <c r="R2940" s="846"/>
      <c r="S2940" s="849"/>
      <c r="T2940" s="849"/>
      <c r="U2940" s="849"/>
      <c r="V2940" s="849"/>
      <c r="W2940" s="849">
        <v>6000</v>
      </c>
      <c r="X2940" s="849">
        <v>0</v>
      </c>
      <c r="Y2940" s="849">
        <v>6000</v>
      </c>
      <c r="Z2940" s="850">
        <v>0.0417</v>
      </c>
    </row>
    <row r="2941" s="823" customFormat="1" ht="31.05" hidden="1" customHeight="1" outlineLevel="1" spans="1:26">
      <c r="A2941" s="846" t="s">
        <v>2539</v>
      </c>
      <c r="B2941" s="846" t="s">
        <v>7304</v>
      </c>
      <c r="C2941" s="846" t="s">
        <v>11570</v>
      </c>
      <c r="D2941" s="846" t="s">
        <v>9223</v>
      </c>
      <c r="E2941" s="847" t="s">
        <v>9495</v>
      </c>
      <c r="F2941" s="848" t="s">
        <v>9680</v>
      </c>
      <c r="G2941" s="846" t="s">
        <v>9446</v>
      </c>
      <c r="H2941" s="846" t="s">
        <v>7650</v>
      </c>
      <c r="I2941" s="849">
        <v>61797.78</v>
      </c>
      <c r="J2941" s="849">
        <v>759</v>
      </c>
      <c r="K2941" s="849">
        <v>723.58</v>
      </c>
      <c r="L2941" s="848" t="s">
        <v>9541</v>
      </c>
      <c r="M2941" s="849">
        <v>759</v>
      </c>
      <c r="N2941" s="849">
        <v>0</v>
      </c>
      <c r="O2941" s="849">
        <v>805</v>
      </c>
      <c r="P2941" s="849">
        <v>61797.78</v>
      </c>
      <c r="Q2941" s="846" t="s">
        <v>6337</v>
      </c>
      <c r="R2941" s="846"/>
      <c r="S2941" s="849"/>
      <c r="T2941" s="849"/>
      <c r="U2941" s="849"/>
      <c r="V2941" s="849"/>
      <c r="W2941" s="849">
        <v>61797.78</v>
      </c>
      <c r="X2941" s="849">
        <v>0</v>
      </c>
      <c r="Y2941" s="849">
        <v>61797.78</v>
      </c>
      <c r="Z2941" s="850">
        <v>0.1125</v>
      </c>
    </row>
    <row r="2942" s="823" customFormat="1" ht="31.05" hidden="1" customHeight="1" outlineLevel="1" spans="1:26">
      <c r="A2942" s="846" t="s">
        <v>2539</v>
      </c>
      <c r="B2942" s="846" t="s">
        <v>10485</v>
      </c>
      <c r="C2942" s="846" t="s">
        <v>11571</v>
      </c>
      <c r="D2942" s="846" t="s">
        <v>9246</v>
      </c>
      <c r="E2942" s="847" t="s">
        <v>9495</v>
      </c>
      <c r="F2942" s="848" t="s">
        <v>9730</v>
      </c>
      <c r="G2942" s="846" t="s">
        <v>9446</v>
      </c>
      <c r="H2942" s="846" t="s">
        <v>7650</v>
      </c>
      <c r="I2942" s="849">
        <v>668250</v>
      </c>
      <c r="J2942" s="849">
        <v>1113.75</v>
      </c>
      <c r="K2942" s="849">
        <v>6700</v>
      </c>
      <c r="L2942" s="848" t="s">
        <v>9846</v>
      </c>
      <c r="M2942" s="849">
        <v>1113.75</v>
      </c>
      <c r="N2942" s="849">
        <v>0</v>
      </c>
      <c r="O2942" s="849">
        <v>7300</v>
      </c>
      <c r="P2942" s="849">
        <v>668250</v>
      </c>
      <c r="Q2942" s="846" t="s">
        <v>6337</v>
      </c>
      <c r="R2942" s="846"/>
      <c r="S2942" s="849"/>
      <c r="T2942" s="849"/>
      <c r="U2942" s="849"/>
      <c r="V2942" s="849"/>
      <c r="W2942" s="849">
        <v>668250</v>
      </c>
      <c r="X2942" s="849">
        <v>746212.5</v>
      </c>
      <c r="Y2942" s="849">
        <v>1414462.5</v>
      </c>
      <c r="Z2942" s="850">
        <v>0.1896</v>
      </c>
    </row>
    <row r="2943" s="823" customFormat="1" ht="31.05" hidden="1" customHeight="1" outlineLevel="1" spans="1:26">
      <c r="A2943" s="846" t="s">
        <v>2539</v>
      </c>
      <c r="B2943" s="846" t="s">
        <v>10507</v>
      </c>
      <c r="C2943" s="846" t="s">
        <v>11572</v>
      </c>
      <c r="D2943" s="846" t="s">
        <v>9246</v>
      </c>
      <c r="E2943" s="847" t="s">
        <v>9495</v>
      </c>
      <c r="F2943" s="848" t="s">
        <v>9552</v>
      </c>
      <c r="G2943" s="846" t="s">
        <v>9446</v>
      </c>
      <c r="H2943" s="846" t="s">
        <v>7650</v>
      </c>
      <c r="I2943" s="849">
        <v>132652.8</v>
      </c>
      <c r="J2943" s="849">
        <v>360</v>
      </c>
      <c r="K2943" s="849">
        <v>6560</v>
      </c>
      <c r="L2943" s="848" t="s">
        <v>9784</v>
      </c>
      <c r="M2943" s="849">
        <v>270.72</v>
      </c>
      <c r="N2943" s="849">
        <v>0</v>
      </c>
      <c r="O2943" s="849">
        <v>7050</v>
      </c>
      <c r="P2943" s="849">
        <v>132652.8</v>
      </c>
      <c r="Q2943" s="846" t="s">
        <v>6337</v>
      </c>
      <c r="R2943" s="846"/>
      <c r="S2943" s="849"/>
      <c r="T2943" s="849"/>
      <c r="U2943" s="849"/>
      <c r="V2943" s="849"/>
      <c r="W2943" s="849">
        <v>132652.8</v>
      </c>
      <c r="X2943" s="849">
        <v>2590483.2</v>
      </c>
      <c r="Y2943" s="849">
        <v>2723136</v>
      </c>
      <c r="Z2943" s="850">
        <v>1.5334</v>
      </c>
    </row>
    <row r="2944" s="823" customFormat="1" ht="31.05" hidden="1" customHeight="1" outlineLevel="1" spans="1:26">
      <c r="A2944" s="846" t="s">
        <v>2539</v>
      </c>
      <c r="B2944" s="846" t="s">
        <v>10485</v>
      </c>
      <c r="C2944" s="846" t="s">
        <v>11573</v>
      </c>
      <c r="D2944" s="846" t="s">
        <v>9246</v>
      </c>
      <c r="E2944" s="847" t="s">
        <v>9495</v>
      </c>
      <c r="F2944" s="848" t="s">
        <v>9552</v>
      </c>
      <c r="G2944" s="846" t="s">
        <v>9446</v>
      </c>
      <c r="H2944" s="846" t="s">
        <v>7650</v>
      </c>
      <c r="I2944" s="849">
        <v>909094.72</v>
      </c>
      <c r="J2944" s="849">
        <v>1002.38</v>
      </c>
      <c r="K2944" s="849">
        <v>6393.06</v>
      </c>
      <c r="L2944" s="848" t="s">
        <v>9784</v>
      </c>
      <c r="M2944" s="849">
        <v>1002.38</v>
      </c>
      <c r="N2944" s="849">
        <v>0</v>
      </c>
      <c r="O2944" s="849">
        <v>7300</v>
      </c>
      <c r="P2944" s="849">
        <v>909094.72</v>
      </c>
      <c r="Q2944" s="846" t="s">
        <v>6337</v>
      </c>
      <c r="R2944" s="846"/>
      <c r="S2944" s="849"/>
      <c r="T2944" s="849"/>
      <c r="U2944" s="849"/>
      <c r="V2944" s="849"/>
      <c r="W2944" s="849">
        <v>909094.72</v>
      </c>
      <c r="X2944" s="849">
        <v>640824.3</v>
      </c>
      <c r="Y2944" s="849">
        <v>1549919.02</v>
      </c>
      <c r="Z2944" s="850">
        <v>0.2419</v>
      </c>
    </row>
    <row r="2945" s="823" customFormat="1" ht="31.05" hidden="1" customHeight="1" outlineLevel="1" spans="1:26">
      <c r="A2945" s="846" t="s">
        <v>2539</v>
      </c>
      <c r="B2945" s="846" t="s">
        <v>10507</v>
      </c>
      <c r="C2945" s="846" t="s">
        <v>11574</v>
      </c>
      <c r="D2945" s="846" t="s">
        <v>9249</v>
      </c>
      <c r="E2945" s="847" t="s">
        <v>9495</v>
      </c>
      <c r="F2945" s="848" t="s">
        <v>9552</v>
      </c>
      <c r="G2945" s="846" t="s">
        <v>9446</v>
      </c>
      <c r="H2945" s="846" t="s">
        <v>7650</v>
      </c>
      <c r="I2945" s="849">
        <v>5145589.66</v>
      </c>
      <c r="J2945" s="849">
        <v>10146</v>
      </c>
      <c r="K2945" s="849">
        <v>6274.21</v>
      </c>
      <c r="L2945" s="848" t="s">
        <v>9787</v>
      </c>
      <c r="M2945" s="849">
        <v>6624.82</v>
      </c>
      <c r="N2945" s="849">
        <v>0</v>
      </c>
      <c r="O2945" s="849">
        <v>7050</v>
      </c>
      <c r="P2945" s="849">
        <v>5145589.66</v>
      </c>
      <c r="Q2945" s="846" t="s">
        <v>6337</v>
      </c>
      <c r="R2945" s="846"/>
      <c r="S2945" s="849"/>
      <c r="T2945" s="849"/>
      <c r="U2945" s="849"/>
      <c r="V2945" s="849"/>
      <c r="W2945" s="849">
        <v>5145589.66</v>
      </c>
      <c r="X2945" s="849">
        <v>16259363.14</v>
      </c>
      <c r="Y2945" s="849">
        <v>21404952.8</v>
      </c>
      <c r="Z2945" s="850">
        <v>0.515</v>
      </c>
    </row>
    <row r="2946" s="823" customFormat="1" ht="31.05" hidden="1" customHeight="1" outlineLevel="1" spans="1:26">
      <c r="A2946" s="846" t="s">
        <v>2539</v>
      </c>
      <c r="B2946" s="846" t="s">
        <v>6347</v>
      </c>
      <c r="C2946" s="846" t="s">
        <v>11575</v>
      </c>
      <c r="D2946" s="846" t="s">
        <v>9180</v>
      </c>
      <c r="E2946" s="847" t="s">
        <v>9495</v>
      </c>
      <c r="F2946" s="848" t="s">
        <v>9693</v>
      </c>
      <c r="G2946" s="846" t="s">
        <v>9446</v>
      </c>
      <c r="H2946" s="846" t="s">
        <v>7650</v>
      </c>
      <c r="I2946" s="849">
        <v>640900.4</v>
      </c>
      <c r="J2946" s="849">
        <v>2010.96</v>
      </c>
      <c r="K2946" s="849">
        <v>6315</v>
      </c>
      <c r="L2946" s="848" t="s">
        <v>9787</v>
      </c>
      <c r="M2946" s="849">
        <v>1307.96</v>
      </c>
      <c r="N2946" s="849">
        <v>0</v>
      </c>
      <c r="O2946" s="849">
        <v>6805</v>
      </c>
      <c r="P2946" s="849">
        <v>640900.4</v>
      </c>
      <c r="Q2946" s="846" t="s">
        <v>6337</v>
      </c>
      <c r="R2946" s="846"/>
      <c r="S2946" s="849"/>
      <c r="T2946" s="849"/>
      <c r="U2946" s="849"/>
      <c r="V2946" s="849"/>
      <c r="W2946" s="849">
        <v>640900.4</v>
      </c>
      <c r="X2946" s="849">
        <v>566294.36</v>
      </c>
      <c r="Y2946" s="849">
        <v>1207194.76</v>
      </c>
      <c r="Z2946" s="850">
        <v>0.1462</v>
      </c>
    </row>
    <row r="2947" s="823" customFormat="1" ht="31.05" hidden="1" customHeight="1" outlineLevel="1" spans="1:26">
      <c r="A2947" s="846" t="s">
        <v>2539</v>
      </c>
      <c r="B2947" s="846" t="s">
        <v>10507</v>
      </c>
      <c r="C2947" s="846" t="s">
        <v>11576</v>
      </c>
      <c r="D2947" s="846" t="s">
        <v>9268</v>
      </c>
      <c r="E2947" s="847" t="s">
        <v>9495</v>
      </c>
      <c r="F2947" s="848" t="s">
        <v>9552</v>
      </c>
      <c r="G2947" s="846" t="s">
        <v>9446</v>
      </c>
      <c r="H2947" s="846" t="s">
        <v>7650</v>
      </c>
      <c r="I2947" s="849">
        <v>960901.49</v>
      </c>
      <c r="J2947" s="849">
        <v>2045.23</v>
      </c>
      <c r="K2947" s="849">
        <v>6318.87</v>
      </c>
      <c r="L2947" s="848" t="s">
        <v>9787</v>
      </c>
      <c r="M2947" s="849">
        <v>1216.33</v>
      </c>
      <c r="N2947" s="849">
        <v>0</v>
      </c>
      <c r="O2947" s="849">
        <v>7050</v>
      </c>
      <c r="P2947" s="849">
        <v>960901.49</v>
      </c>
      <c r="Q2947" s="846" t="s">
        <v>6337</v>
      </c>
      <c r="R2947" s="846"/>
      <c r="S2947" s="849"/>
      <c r="T2947" s="849"/>
      <c r="U2947" s="849"/>
      <c r="V2947" s="849"/>
      <c r="W2947" s="849">
        <v>960901.49</v>
      </c>
      <c r="X2947" s="849">
        <v>1493063.84</v>
      </c>
      <c r="Y2947" s="849">
        <v>2453965.33</v>
      </c>
      <c r="Z2947" s="850">
        <v>0.3223</v>
      </c>
    </row>
    <row r="2948" s="823" customFormat="1" ht="31.05" hidden="1" customHeight="1" outlineLevel="1" spans="1:26">
      <c r="A2948" s="846" t="s">
        <v>2539</v>
      </c>
      <c r="B2948" s="846" t="s">
        <v>10507</v>
      </c>
      <c r="C2948" s="846" t="s">
        <v>11577</v>
      </c>
      <c r="D2948" s="846" t="s">
        <v>9268</v>
      </c>
      <c r="E2948" s="847" t="s">
        <v>9495</v>
      </c>
      <c r="F2948" s="848" t="s">
        <v>9552</v>
      </c>
      <c r="G2948" s="846" t="s">
        <v>9446</v>
      </c>
      <c r="H2948" s="846" t="s">
        <v>7650</v>
      </c>
      <c r="I2948" s="849">
        <v>590364</v>
      </c>
      <c r="J2948" s="849">
        <v>744</v>
      </c>
      <c r="K2948" s="849">
        <v>6256.5</v>
      </c>
      <c r="L2948" s="848" t="s">
        <v>9787</v>
      </c>
      <c r="M2948" s="849">
        <v>744</v>
      </c>
      <c r="N2948" s="849">
        <v>0</v>
      </c>
      <c r="O2948" s="849">
        <v>7050</v>
      </c>
      <c r="P2948" s="849">
        <v>590364</v>
      </c>
      <c r="Q2948" s="846" t="s">
        <v>6337</v>
      </c>
      <c r="R2948" s="846"/>
      <c r="S2948" s="849"/>
      <c r="T2948" s="849"/>
      <c r="U2948" s="849"/>
      <c r="V2948" s="849"/>
      <c r="W2948" s="849">
        <v>590364</v>
      </c>
      <c r="X2948" s="849">
        <v>600000</v>
      </c>
      <c r="Y2948" s="849">
        <v>1190364</v>
      </c>
      <c r="Z2948" s="850">
        <v>0.2557</v>
      </c>
    </row>
    <row r="2949" s="823" customFormat="1" ht="31.05" hidden="1" customHeight="1" outlineLevel="1" spans="1:26">
      <c r="A2949" s="846" t="s">
        <v>2539</v>
      </c>
      <c r="B2949" s="846" t="s">
        <v>10507</v>
      </c>
      <c r="C2949" s="846" t="s">
        <v>11578</v>
      </c>
      <c r="D2949" s="846" t="s">
        <v>9268</v>
      </c>
      <c r="E2949" s="847" t="s">
        <v>9495</v>
      </c>
      <c r="F2949" s="848" t="s">
        <v>9792</v>
      </c>
      <c r="G2949" s="846" t="s">
        <v>9446</v>
      </c>
      <c r="H2949" s="846" t="s">
        <v>7650</v>
      </c>
      <c r="I2949" s="849">
        <v>185955.36</v>
      </c>
      <c r="J2949" s="849">
        <v>276.02</v>
      </c>
      <c r="K2949" s="849">
        <v>6376.31</v>
      </c>
      <c r="L2949" s="848" t="s">
        <v>9787</v>
      </c>
      <c r="M2949" s="849">
        <v>276.02</v>
      </c>
      <c r="N2949" s="849">
        <v>0</v>
      </c>
      <c r="O2949" s="849">
        <v>7050</v>
      </c>
      <c r="P2949" s="849">
        <v>185955.36</v>
      </c>
      <c r="Q2949" s="846" t="s">
        <v>6337</v>
      </c>
      <c r="R2949" s="846"/>
      <c r="S2949" s="849"/>
      <c r="T2949" s="849"/>
      <c r="U2949" s="849"/>
      <c r="V2949" s="849"/>
      <c r="W2949" s="849">
        <v>185955.36</v>
      </c>
      <c r="X2949" s="849">
        <v>176001.38</v>
      </c>
      <c r="Y2949" s="849">
        <v>361956.74</v>
      </c>
      <c r="Z2949" s="850">
        <v>0.2057</v>
      </c>
    </row>
    <row r="2950" s="823" customFormat="1" ht="31.05" hidden="1" customHeight="1" outlineLevel="1" spans="1:26">
      <c r="A2950" s="846" t="s">
        <v>2539</v>
      </c>
      <c r="B2950" s="846" t="s">
        <v>10507</v>
      </c>
      <c r="C2950" s="846" t="s">
        <v>11579</v>
      </c>
      <c r="D2950" s="846" t="s">
        <v>9259</v>
      </c>
      <c r="E2950" s="847" t="s">
        <v>9495</v>
      </c>
      <c r="F2950" s="848" t="s">
        <v>9690</v>
      </c>
      <c r="G2950" s="846" t="s">
        <v>9446</v>
      </c>
      <c r="H2950" s="846" t="s">
        <v>7650</v>
      </c>
      <c r="I2950" s="849">
        <v>1247516.4</v>
      </c>
      <c r="J2950" s="849">
        <v>1706.4</v>
      </c>
      <c r="K2950" s="849">
        <v>6318.92</v>
      </c>
      <c r="L2950" s="848" t="s">
        <v>9787</v>
      </c>
      <c r="M2950" s="849">
        <v>1706.4</v>
      </c>
      <c r="N2950" s="849">
        <v>0</v>
      </c>
      <c r="O2950" s="849">
        <v>7050</v>
      </c>
      <c r="P2950" s="849">
        <v>1247516.4</v>
      </c>
      <c r="Q2950" s="846" t="s">
        <v>6337</v>
      </c>
      <c r="R2950" s="846"/>
      <c r="S2950" s="849"/>
      <c r="T2950" s="849"/>
      <c r="U2950" s="849"/>
      <c r="V2950" s="849"/>
      <c r="W2950" s="849">
        <v>1247516.4</v>
      </c>
      <c r="X2950" s="849">
        <v>1005480</v>
      </c>
      <c r="Y2950" s="849">
        <v>2252996.4</v>
      </c>
      <c r="Z2950" s="850">
        <v>0.2089</v>
      </c>
    </row>
    <row r="2951" s="823" customFormat="1" ht="31.05" hidden="1" customHeight="1" outlineLevel="1" spans="1:26">
      <c r="A2951" s="846" t="s">
        <v>2539</v>
      </c>
      <c r="B2951" s="846" t="s">
        <v>10507</v>
      </c>
      <c r="C2951" s="846" t="s">
        <v>11580</v>
      </c>
      <c r="D2951" s="846" t="s">
        <v>9259</v>
      </c>
      <c r="E2951" s="847" t="s">
        <v>9495</v>
      </c>
      <c r="F2951" s="848" t="s">
        <v>8079</v>
      </c>
      <c r="G2951" s="846" t="s">
        <v>9446</v>
      </c>
      <c r="H2951" s="846" t="s">
        <v>7650</v>
      </c>
      <c r="I2951" s="849">
        <v>415524</v>
      </c>
      <c r="J2951" s="849">
        <v>744</v>
      </c>
      <c r="K2951" s="849">
        <v>6491.5</v>
      </c>
      <c r="L2951" s="848" t="s">
        <v>9787</v>
      </c>
      <c r="M2951" s="849">
        <v>744</v>
      </c>
      <c r="N2951" s="849">
        <v>0</v>
      </c>
      <c r="O2951" s="849">
        <v>7050</v>
      </c>
      <c r="P2951" s="849">
        <v>415524</v>
      </c>
      <c r="Q2951" s="846" t="s">
        <v>6337</v>
      </c>
      <c r="R2951" s="846"/>
      <c r="S2951" s="849"/>
      <c r="T2951" s="849"/>
      <c r="U2951" s="849"/>
      <c r="V2951" s="849"/>
      <c r="W2951" s="849">
        <v>415524</v>
      </c>
      <c r="X2951" s="849">
        <v>770000</v>
      </c>
      <c r="Y2951" s="849">
        <v>1185524</v>
      </c>
      <c r="Z2951" s="850">
        <v>0.2455</v>
      </c>
    </row>
    <row r="2952" s="823" customFormat="1" ht="31.05" hidden="1" customHeight="1" outlineLevel="1" spans="1:26">
      <c r="A2952" s="846" t="s">
        <v>2539</v>
      </c>
      <c r="B2952" s="846" t="s">
        <v>2552</v>
      </c>
      <c r="C2952" s="846" t="s">
        <v>11581</v>
      </c>
      <c r="D2952" s="846" t="s">
        <v>9240</v>
      </c>
      <c r="E2952" s="847" t="s">
        <v>9495</v>
      </c>
      <c r="F2952" s="848" t="s">
        <v>9728</v>
      </c>
      <c r="G2952" s="846" t="s">
        <v>9446</v>
      </c>
      <c r="H2952" s="846" t="s">
        <v>7650</v>
      </c>
      <c r="I2952" s="849">
        <v>1263724</v>
      </c>
      <c r="J2952" s="849">
        <v>4103</v>
      </c>
      <c r="K2952" s="849">
        <v>5880</v>
      </c>
      <c r="L2952" s="848" t="s">
        <v>9793</v>
      </c>
      <c r="M2952" s="849">
        <v>4103</v>
      </c>
      <c r="N2952" s="849">
        <v>0</v>
      </c>
      <c r="O2952" s="849">
        <v>6188</v>
      </c>
      <c r="P2952" s="849">
        <v>1263724</v>
      </c>
      <c r="Q2952" s="846" t="s">
        <v>6337</v>
      </c>
      <c r="R2952" s="846"/>
      <c r="S2952" s="849"/>
      <c r="T2952" s="849"/>
      <c r="U2952" s="849"/>
      <c r="V2952" s="849"/>
      <c r="W2952" s="849">
        <v>1263724</v>
      </c>
      <c r="X2952" s="849">
        <v>3000000</v>
      </c>
      <c r="Y2952" s="849">
        <v>4263724</v>
      </c>
      <c r="Z2952" s="850">
        <v>0.1767</v>
      </c>
    </row>
    <row r="2953" s="823" customFormat="1" ht="31.05" hidden="1" customHeight="1" outlineLevel="1" spans="1:26">
      <c r="A2953" s="846" t="s">
        <v>2539</v>
      </c>
      <c r="B2953" s="846" t="s">
        <v>10507</v>
      </c>
      <c r="C2953" s="846" t="s">
        <v>11582</v>
      </c>
      <c r="D2953" s="846" t="s">
        <v>9246</v>
      </c>
      <c r="E2953" s="847" t="s">
        <v>9495</v>
      </c>
      <c r="F2953" s="848" t="s">
        <v>9690</v>
      </c>
      <c r="G2953" s="846" t="s">
        <v>9446</v>
      </c>
      <c r="H2953" s="846" t="s">
        <v>7650</v>
      </c>
      <c r="I2953" s="849">
        <v>857311.2</v>
      </c>
      <c r="J2953" s="849">
        <v>2232</v>
      </c>
      <c r="K2953" s="849">
        <v>6590</v>
      </c>
      <c r="L2953" s="848" t="s">
        <v>9793</v>
      </c>
      <c r="M2953" s="849">
        <v>1863.72</v>
      </c>
      <c r="N2953" s="849">
        <v>0</v>
      </c>
      <c r="O2953" s="849">
        <v>7050</v>
      </c>
      <c r="P2953" s="849">
        <v>857311.2</v>
      </c>
      <c r="Q2953" s="846" t="s">
        <v>6337</v>
      </c>
      <c r="R2953" s="846"/>
      <c r="S2953" s="849"/>
      <c r="T2953" s="849"/>
      <c r="U2953" s="849"/>
      <c r="V2953" s="849"/>
      <c r="W2953" s="849">
        <v>857311.2</v>
      </c>
      <c r="X2953" s="849">
        <v>5823922.8</v>
      </c>
      <c r="Y2953" s="849">
        <v>6681234</v>
      </c>
      <c r="Z2953" s="850">
        <v>0.544</v>
      </c>
    </row>
    <row r="2954" s="823" customFormat="1" ht="31.05" hidden="1" customHeight="1" outlineLevel="1" spans="1:26">
      <c r="A2954" s="846" t="s">
        <v>2539</v>
      </c>
      <c r="B2954" s="846" t="s">
        <v>10507</v>
      </c>
      <c r="C2954" s="846" t="s">
        <v>11583</v>
      </c>
      <c r="D2954" s="846" t="s">
        <v>9246</v>
      </c>
      <c r="E2954" s="847" t="s">
        <v>9495</v>
      </c>
      <c r="F2954" s="848" t="s">
        <v>9690</v>
      </c>
      <c r="G2954" s="846" t="s">
        <v>9446</v>
      </c>
      <c r="H2954" s="846" t="s">
        <v>7650</v>
      </c>
      <c r="I2954" s="849">
        <v>518400</v>
      </c>
      <c r="J2954" s="849">
        <v>1080</v>
      </c>
      <c r="K2954" s="849">
        <v>6570</v>
      </c>
      <c r="L2954" s="848" t="s">
        <v>9793</v>
      </c>
      <c r="M2954" s="849">
        <v>1080</v>
      </c>
      <c r="N2954" s="849">
        <v>0</v>
      </c>
      <c r="O2954" s="849">
        <v>7050</v>
      </c>
      <c r="P2954" s="849">
        <v>518400</v>
      </c>
      <c r="Q2954" s="846" t="s">
        <v>6337</v>
      </c>
      <c r="R2954" s="846"/>
      <c r="S2954" s="849"/>
      <c r="T2954" s="849"/>
      <c r="U2954" s="849"/>
      <c r="V2954" s="849"/>
      <c r="W2954" s="849">
        <v>518400</v>
      </c>
      <c r="X2954" s="849">
        <v>2105960</v>
      </c>
      <c r="Y2954" s="849">
        <v>2624360</v>
      </c>
      <c r="Z2954" s="850">
        <v>0.3699</v>
      </c>
    </row>
    <row r="2955" s="823" customFormat="1" ht="31.05" hidden="1" customHeight="1" outlineLevel="1" spans="1:26">
      <c r="A2955" s="846" t="s">
        <v>2539</v>
      </c>
      <c r="B2955" s="846" t="s">
        <v>10507</v>
      </c>
      <c r="C2955" s="846" t="s">
        <v>11584</v>
      </c>
      <c r="D2955" s="846" t="s">
        <v>9246</v>
      </c>
      <c r="E2955" s="847" t="s">
        <v>9495</v>
      </c>
      <c r="F2955" s="848" t="s">
        <v>9690</v>
      </c>
      <c r="G2955" s="846" t="s">
        <v>9446</v>
      </c>
      <c r="H2955" s="846" t="s">
        <v>7650</v>
      </c>
      <c r="I2955" s="849">
        <v>1391267.52</v>
      </c>
      <c r="J2955" s="849">
        <v>3609.6</v>
      </c>
      <c r="K2955" s="849">
        <v>6598.03</v>
      </c>
      <c r="L2955" s="848" t="s">
        <v>9793</v>
      </c>
      <c r="M2955" s="849">
        <v>3087.26</v>
      </c>
      <c r="N2955" s="849">
        <v>0</v>
      </c>
      <c r="O2955" s="849">
        <v>7050</v>
      </c>
      <c r="P2955" s="849">
        <v>1391267.52</v>
      </c>
      <c r="Q2955" s="846" t="s">
        <v>6337</v>
      </c>
      <c r="R2955" s="846"/>
      <c r="S2955" s="849"/>
      <c r="T2955" s="849"/>
      <c r="U2955" s="849"/>
      <c r="V2955" s="849"/>
      <c r="W2955" s="849">
        <v>1391267.52</v>
      </c>
      <c r="X2955" s="849">
        <v>1939313.28</v>
      </c>
      <c r="Y2955" s="849">
        <v>3330580.8</v>
      </c>
      <c r="Z2955" s="850">
        <v>0.1635</v>
      </c>
    </row>
    <row r="2956" s="823" customFormat="1" ht="31.05" hidden="1" customHeight="1" outlineLevel="1" spans="1:26">
      <c r="A2956" s="846" t="s">
        <v>2539</v>
      </c>
      <c r="B2956" s="846" t="s">
        <v>10507</v>
      </c>
      <c r="C2956" s="846" t="s">
        <v>11585</v>
      </c>
      <c r="D2956" s="846" t="s">
        <v>9246</v>
      </c>
      <c r="E2956" s="847" t="s">
        <v>9495</v>
      </c>
      <c r="F2956" s="848" t="s">
        <v>9693</v>
      </c>
      <c r="G2956" s="846" t="s">
        <v>9446</v>
      </c>
      <c r="H2956" s="846" t="s">
        <v>7650</v>
      </c>
      <c r="I2956" s="849">
        <v>252000</v>
      </c>
      <c r="J2956" s="849">
        <v>720</v>
      </c>
      <c r="K2956" s="849">
        <v>6700</v>
      </c>
      <c r="L2956" s="848" t="s">
        <v>9790</v>
      </c>
      <c r="M2956" s="849">
        <v>720</v>
      </c>
      <c r="N2956" s="849">
        <v>0</v>
      </c>
      <c r="O2956" s="849">
        <v>7050</v>
      </c>
      <c r="P2956" s="849">
        <v>252000</v>
      </c>
      <c r="Q2956" s="846" t="s">
        <v>6337</v>
      </c>
      <c r="R2956" s="846"/>
      <c r="S2956" s="849"/>
      <c r="T2956" s="849"/>
      <c r="U2956" s="849"/>
      <c r="V2956" s="849"/>
      <c r="W2956" s="849">
        <v>252000</v>
      </c>
      <c r="X2956" s="849">
        <v>2482400</v>
      </c>
      <c r="Y2956" s="849">
        <v>2734400</v>
      </c>
      <c r="Z2956" s="850">
        <v>0.5668</v>
      </c>
    </row>
    <row r="2957" s="823" customFormat="1" ht="31.05" hidden="1" customHeight="1" outlineLevel="1" spans="1:26">
      <c r="A2957" s="846" t="s">
        <v>2539</v>
      </c>
      <c r="B2957" s="846" t="s">
        <v>10485</v>
      </c>
      <c r="C2957" s="846" t="s">
        <v>11586</v>
      </c>
      <c r="D2957" s="846" t="s">
        <v>9246</v>
      </c>
      <c r="E2957" s="847" t="s">
        <v>9495</v>
      </c>
      <c r="F2957" s="848" t="s">
        <v>9693</v>
      </c>
      <c r="G2957" s="846" t="s">
        <v>9446</v>
      </c>
      <c r="H2957" s="846" t="s">
        <v>7650</v>
      </c>
      <c r="I2957" s="849">
        <v>1034748</v>
      </c>
      <c r="J2957" s="849">
        <v>1188</v>
      </c>
      <c r="K2957" s="849">
        <v>6429</v>
      </c>
      <c r="L2957" s="848" t="s">
        <v>9790</v>
      </c>
      <c r="M2957" s="849">
        <v>1188</v>
      </c>
      <c r="N2957" s="849">
        <v>0</v>
      </c>
      <c r="O2957" s="849">
        <v>7300</v>
      </c>
      <c r="P2957" s="849">
        <v>1034748</v>
      </c>
      <c r="Q2957" s="846" t="s">
        <v>6337</v>
      </c>
      <c r="R2957" s="846"/>
      <c r="S2957" s="849"/>
      <c r="T2957" s="849"/>
      <c r="U2957" s="849"/>
      <c r="V2957" s="849"/>
      <c r="W2957" s="849">
        <v>1034748</v>
      </c>
      <c r="X2957" s="849">
        <v>2763765.2</v>
      </c>
      <c r="Y2957" s="849">
        <v>3798513.2</v>
      </c>
      <c r="Z2957" s="850">
        <v>0.4973</v>
      </c>
    </row>
    <row r="2958" s="823" customFormat="1" ht="31.05" hidden="1" customHeight="1" outlineLevel="1" spans="1:26">
      <c r="A2958" s="846" t="s">
        <v>2539</v>
      </c>
      <c r="B2958" s="846" t="s">
        <v>10485</v>
      </c>
      <c r="C2958" s="846" t="s">
        <v>11587</v>
      </c>
      <c r="D2958" s="846" t="s">
        <v>9246</v>
      </c>
      <c r="E2958" s="847" t="s">
        <v>9495</v>
      </c>
      <c r="F2958" s="848" t="s">
        <v>9693</v>
      </c>
      <c r="G2958" s="846" t="s">
        <v>9446</v>
      </c>
      <c r="H2958" s="846" t="s">
        <v>7650</v>
      </c>
      <c r="I2958" s="849">
        <v>3291264</v>
      </c>
      <c r="J2958" s="849">
        <v>3600</v>
      </c>
      <c r="K2958" s="849">
        <v>6360</v>
      </c>
      <c r="L2958" s="848" t="s">
        <v>9790</v>
      </c>
      <c r="M2958" s="849">
        <v>3511.68</v>
      </c>
      <c r="N2958" s="849">
        <v>0</v>
      </c>
      <c r="O2958" s="849">
        <v>7300</v>
      </c>
      <c r="P2958" s="849">
        <v>3291264</v>
      </c>
      <c r="Q2958" s="846" t="s">
        <v>6337</v>
      </c>
      <c r="R2958" s="846"/>
      <c r="S2958" s="849"/>
      <c r="T2958" s="849"/>
      <c r="U2958" s="849"/>
      <c r="V2958" s="849"/>
      <c r="W2958" s="849">
        <v>3291264</v>
      </c>
      <c r="X2958" s="849">
        <v>2237600</v>
      </c>
      <c r="Y2958" s="849">
        <v>5528864</v>
      </c>
      <c r="Z2958" s="850">
        <v>0.2474</v>
      </c>
    </row>
    <row r="2959" s="823" customFormat="1" ht="31.05" hidden="1" customHeight="1" outlineLevel="1" spans="1:26">
      <c r="A2959" s="846" t="s">
        <v>2539</v>
      </c>
      <c r="B2959" s="846" t="s">
        <v>2552</v>
      </c>
      <c r="C2959" s="846" t="s">
        <v>11588</v>
      </c>
      <c r="D2959" s="846" t="s">
        <v>9274</v>
      </c>
      <c r="E2959" s="847" t="s">
        <v>9495</v>
      </c>
      <c r="F2959" s="848" t="s">
        <v>9621</v>
      </c>
      <c r="G2959" s="846" t="s">
        <v>9446</v>
      </c>
      <c r="H2959" s="846" t="s">
        <v>7650</v>
      </c>
      <c r="I2959" s="849">
        <v>198990</v>
      </c>
      <c r="J2959" s="849">
        <v>330</v>
      </c>
      <c r="K2959" s="849">
        <v>5585</v>
      </c>
      <c r="L2959" s="848" t="s">
        <v>9599</v>
      </c>
      <c r="M2959" s="849">
        <v>330</v>
      </c>
      <c r="N2959" s="849">
        <v>0</v>
      </c>
      <c r="O2959" s="849">
        <v>6188</v>
      </c>
      <c r="P2959" s="849">
        <v>198990</v>
      </c>
      <c r="Q2959" s="846" t="s">
        <v>6337</v>
      </c>
      <c r="R2959" s="846"/>
      <c r="S2959" s="849"/>
      <c r="T2959" s="849"/>
      <c r="U2959" s="849"/>
      <c r="V2959" s="849"/>
      <c r="W2959" s="849">
        <v>198990</v>
      </c>
      <c r="X2959" s="849">
        <v>184305</v>
      </c>
      <c r="Y2959" s="849">
        <v>383295</v>
      </c>
      <c r="Z2959" s="850">
        <v>0.208</v>
      </c>
    </row>
    <row r="2960" s="823" customFormat="1" ht="31.05" hidden="1" customHeight="1" outlineLevel="1" spans="1:26">
      <c r="A2960" s="846" t="s">
        <v>2539</v>
      </c>
      <c r="B2960" s="846" t="s">
        <v>2552</v>
      </c>
      <c r="C2960" s="846" t="s">
        <v>11589</v>
      </c>
      <c r="D2960" s="846" t="s">
        <v>8990</v>
      </c>
      <c r="E2960" s="847" t="s">
        <v>9764</v>
      </c>
      <c r="F2960" s="848" t="s">
        <v>9699</v>
      </c>
      <c r="G2960" s="846" t="s">
        <v>9446</v>
      </c>
      <c r="H2960" s="846" t="s">
        <v>7650</v>
      </c>
      <c r="I2960" s="849">
        <v>239541.61</v>
      </c>
      <c r="J2960" s="849">
        <v>1100</v>
      </c>
      <c r="K2960" s="849">
        <v>6000</v>
      </c>
      <c r="L2960" s="848" t="s">
        <v>9599</v>
      </c>
      <c r="M2960" s="849">
        <v>711.77</v>
      </c>
      <c r="N2960" s="849">
        <v>0</v>
      </c>
      <c r="O2960" s="849">
        <v>6188</v>
      </c>
      <c r="P2960" s="849">
        <v>239541.61</v>
      </c>
      <c r="Q2960" s="846" t="s">
        <v>6337</v>
      </c>
      <c r="R2960" s="846"/>
      <c r="S2960" s="849"/>
      <c r="T2960" s="849"/>
      <c r="U2960" s="849"/>
      <c r="V2960" s="849"/>
      <c r="W2960" s="849">
        <v>239541.61</v>
      </c>
      <c r="X2960" s="849">
        <v>687500</v>
      </c>
      <c r="Y2960" s="849">
        <v>927041.61</v>
      </c>
      <c r="Z2960" s="850">
        <v>0.2226</v>
      </c>
    </row>
    <row r="2961" s="823" customFormat="1" ht="31.05" hidden="1" customHeight="1" outlineLevel="1" spans="1:26">
      <c r="A2961" s="846" t="s">
        <v>2539</v>
      </c>
      <c r="B2961" s="846" t="s">
        <v>2552</v>
      </c>
      <c r="C2961" s="846" t="s">
        <v>11590</v>
      </c>
      <c r="D2961" s="846" t="s">
        <v>9275</v>
      </c>
      <c r="E2961" s="847" t="s">
        <v>9495</v>
      </c>
      <c r="F2961" s="848" t="s">
        <v>8079</v>
      </c>
      <c r="G2961" s="846" t="s">
        <v>9446</v>
      </c>
      <c r="H2961" s="846" t="s">
        <v>7650</v>
      </c>
      <c r="I2961" s="849">
        <v>63481</v>
      </c>
      <c r="J2961" s="849">
        <v>159.5</v>
      </c>
      <c r="K2961" s="849">
        <v>5790</v>
      </c>
      <c r="L2961" s="848" t="s">
        <v>9599</v>
      </c>
      <c r="M2961" s="849">
        <v>159.5</v>
      </c>
      <c r="N2961" s="849">
        <v>0</v>
      </c>
      <c r="O2961" s="849">
        <v>6188</v>
      </c>
      <c r="P2961" s="849">
        <v>63481</v>
      </c>
      <c r="Q2961" s="846" t="s">
        <v>6337</v>
      </c>
      <c r="R2961" s="846"/>
      <c r="S2961" s="849"/>
      <c r="T2961" s="849"/>
      <c r="U2961" s="849"/>
      <c r="V2961" s="849"/>
      <c r="W2961" s="849">
        <v>63481</v>
      </c>
      <c r="X2961" s="849">
        <v>92350.5</v>
      </c>
      <c r="Y2961" s="849">
        <v>155831.5</v>
      </c>
      <c r="Z2961" s="850">
        <v>0.1687</v>
      </c>
    </row>
    <row r="2962" s="823" customFormat="1" ht="31.05" hidden="1" customHeight="1" outlineLevel="1" spans="1:26">
      <c r="A2962" s="846" t="s">
        <v>2539</v>
      </c>
      <c r="B2962" s="846" t="s">
        <v>2552</v>
      </c>
      <c r="C2962" s="846" t="s">
        <v>11591</v>
      </c>
      <c r="D2962" s="846" t="s">
        <v>8831</v>
      </c>
      <c r="E2962" s="847" t="s">
        <v>9495</v>
      </c>
      <c r="F2962" s="848" t="s">
        <v>8187</v>
      </c>
      <c r="G2962" s="846" t="s">
        <v>9446</v>
      </c>
      <c r="H2962" s="846" t="s">
        <v>7650</v>
      </c>
      <c r="I2962" s="849">
        <v>136532</v>
      </c>
      <c r="J2962" s="849">
        <v>319</v>
      </c>
      <c r="K2962" s="849">
        <v>5760</v>
      </c>
      <c r="L2962" s="848" t="s">
        <v>9599</v>
      </c>
      <c r="M2962" s="849">
        <v>319</v>
      </c>
      <c r="N2962" s="849">
        <v>0</v>
      </c>
      <c r="O2962" s="849">
        <v>6188</v>
      </c>
      <c r="P2962" s="849">
        <v>136532</v>
      </c>
      <c r="Q2962" s="846" t="s">
        <v>6337</v>
      </c>
      <c r="R2962" s="846"/>
      <c r="S2962" s="849"/>
      <c r="T2962" s="849"/>
      <c r="U2962" s="849"/>
      <c r="V2962" s="849"/>
      <c r="W2962" s="849">
        <v>136532</v>
      </c>
      <c r="X2962" s="849">
        <v>0</v>
      </c>
      <c r="Y2962" s="849">
        <v>136532</v>
      </c>
      <c r="Z2962" s="850">
        <v>0.0743</v>
      </c>
    </row>
    <row r="2963" s="823" customFormat="1" ht="31.05" hidden="1" customHeight="1" outlineLevel="1" spans="1:26">
      <c r="A2963" s="846" t="s">
        <v>2539</v>
      </c>
      <c r="B2963" s="846" t="s">
        <v>2552</v>
      </c>
      <c r="C2963" s="846" t="s">
        <v>11592</v>
      </c>
      <c r="D2963" s="846" t="s">
        <v>9264</v>
      </c>
      <c r="E2963" s="847" t="s">
        <v>9495</v>
      </c>
      <c r="F2963" s="848" t="s">
        <v>8187</v>
      </c>
      <c r="G2963" s="846" t="s">
        <v>9446</v>
      </c>
      <c r="H2963" s="846" t="s">
        <v>7650</v>
      </c>
      <c r="I2963" s="849">
        <v>68266</v>
      </c>
      <c r="J2963" s="849">
        <v>159.5</v>
      </c>
      <c r="K2963" s="849">
        <v>5760</v>
      </c>
      <c r="L2963" s="848" t="s">
        <v>9599</v>
      </c>
      <c r="M2963" s="849">
        <v>159.5</v>
      </c>
      <c r="N2963" s="849">
        <v>0</v>
      </c>
      <c r="O2963" s="849">
        <v>6188</v>
      </c>
      <c r="P2963" s="849">
        <v>68266</v>
      </c>
      <c r="Q2963" s="846" t="s">
        <v>6337</v>
      </c>
      <c r="R2963" s="846"/>
      <c r="S2963" s="849"/>
      <c r="T2963" s="849"/>
      <c r="U2963" s="849"/>
      <c r="V2963" s="849"/>
      <c r="W2963" s="849">
        <v>68266</v>
      </c>
      <c r="X2963" s="849">
        <v>45936</v>
      </c>
      <c r="Y2963" s="849">
        <v>114202</v>
      </c>
      <c r="Z2963" s="850">
        <v>0.1243</v>
      </c>
    </row>
    <row r="2964" s="823" customFormat="1" ht="31.05" hidden="1" customHeight="1" outlineLevel="1" spans="1:26">
      <c r="A2964" s="846" t="s">
        <v>2539</v>
      </c>
      <c r="B2964" s="846" t="s">
        <v>2552</v>
      </c>
      <c r="C2964" s="846" t="s">
        <v>11593</v>
      </c>
      <c r="D2964" s="846" t="s">
        <v>9265</v>
      </c>
      <c r="E2964" s="847" t="s">
        <v>9495</v>
      </c>
      <c r="F2964" s="848" t="s">
        <v>9728</v>
      </c>
      <c r="G2964" s="846" t="s">
        <v>9446</v>
      </c>
      <c r="H2964" s="846" t="s">
        <v>7650</v>
      </c>
      <c r="I2964" s="849">
        <v>148632</v>
      </c>
      <c r="J2964" s="849">
        <v>330</v>
      </c>
      <c r="K2964" s="849">
        <v>5625</v>
      </c>
      <c r="L2964" s="848" t="s">
        <v>9599</v>
      </c>
      <c r="M2964" s="849">
        <v>264</v>
      </c>
      <c r="N2964" s="849">
        <v>0</v>
      </c>
      <c r="O2964" s="849">
        <v>6188</v>
      </c>
      <c r="P2964" s="849">
        <v>148632</v>
      </c>
      <c r="Q2964" s="846" t="s">
        <v>6337</v>
      </c>
      <c r="R2964" s="846"/>
      <c r="S2964" s="849"/>
      <c r="T2964" s="849"/>
      <c r="U2964" s="849"/>
      <c r="V2964" s="849"/>
      <c r="W2964" s="849">
        <v>148632</v>
      </c>
      <c r="X2964" s="849">
        <v>90832.5</v>
      </c>
      <c r="Y2964" s="849">
        <v>239464.5</v>
      </c>
      <c r="Z2964" s="850">
        <v>0.1613</v>
      </c>
    </row>
    <row r="2965" s="823" customFormat="1" ht="31.05" hidden="1" customHeight="1" outlineLevel="1" spans="1:26">
      <c r="A2965" s="846" t="s">
        <v>2539</v>
      </c>
      <c r="B2965" s="846" t="s">
        <v>2552</v>
      </c>
      <c r="C2965" s="846" t="s">
        <v>11594</v>
      </c>
      <c r="D2965" s="846" t="s">
        <v>8534</v>
      </c>
      <c r="E2965" s="847" t="s">
        <v>9495</v>
      </c>
      <c r="F2965" s="848" t="s">
        <v>9643</v>
      </c>
      <c r="G2965" s="846" t="s">
        <v>9446</v>
      </c>
      <c r="H2965" s="846" t="s">
        <v>7650</v>
      </c>
      <c r="I2965" s="849">
        <v>66352</v>
      </c>
      <c r="J2965" s="849">
        <v>319</v>
      </c>
      <c r="K2965" s="849">
        <v>5980</v>
      </c>
      <c r="L2965" s="848" t="s">
        <v>9599</v>
      </c>
      <c r="M2965" s="849">
        <v>319</v>
      </c>
      <c r="N2965" s="849">
        <v>0</v>
      </c>
      <c r="O2965" s="849">
        <v>6188</v>
      </c>
      <c r="P2965" s="849">
        <v>66352</v>
      </c>
      <c r="Q2965" s="846" t="s">
        <v>6337</v>
      </c>
      <c r="R2965" s="846"/>
      <c r="S2965" s="849"/>
      <c r="T2965" s="849"/>
      <c r="U2965" s="849"/>
      <c r="V2965" s="849"/>
      <c r="W2965" s="849">
        <v>66352</v>
      </c>
      <c r="X2965" s="849">
        <v>0</v>
      </c>
      <c r="Y2965" s="849">
        <v>66352</v>
      </c>
      <c r="Z2965" s="850">
        <v>0.0348</v>
      </c>
    </row>
    <row r="2966" s="823" customFormat="1" ht="31.05" hidden="1" customHeight="1" outlineLevel="1" spans="1:26">
      <c r="A2966" s="846" t="s">
        <v>2539</v>
      </c>
      <c r="B2966" s="846" t="s">
        <v>2552</v>
      </c>
      <c r="C2966" s="846" t="s">
        <v>11595</v>
      </c>
      <c r="D2966" s="846" t="s">
        <v>8534</v>
      </c>
      <c r="E2966" s="847" t="s">
        <v>9495</v>
      </c>
      <c r="F2966" s="848" t="s">
        <v>9643</v>
      </c>
      <c r="G2966" s="846" t="s">
        <v>9446</v>
      </c>
      <c r="H2966" s="846" t="s">
        <v>7650</v>
      </c>
      <c r="I2966" s="849">
        <v>53592</v>
      </c>
      <c r="J2966" s="849">
        <v>319</v>
      </c>
      <c r="K2966" s="849">
        <v>6020</v>
      </c>
      <c r="L2966" s="848" t="s">
        <v>9599</v>
      </c>
      <c r="M2966" s="849">
        <v>319</v>
      </c>
      <c r="N2966" s="849">
        <v>0</v>
      </c>
      <c r="O2966" s="849">
        <v>6188</v>
      </c>
      <c r="P2966" s="849">
        <v>53592</v>
      </c>
      <c r="Q2966" s="846" t="s">
        <v>6337</v>
      </c>
      <c r="R2966" s="846"/>
      <c r="S2966" s="849"/>
      <c r="T2966" s="849"/>
      <c r="U2966" s="849"/>
      <c r="V2966" s="849"/>
      <c r="W2966" s="849">
        <v>53592</v>
      </c>
      <c r="X2966" s="849">
        <v>0</v>
      </c>
      <c r="Y2966" s="849">
        <v>53592</v>
      </c>
      <c r="Z2966" s="850">
        <v>0.0279</v>
      </c>
    </row>
    <row r="2967" s="823" customFormat="1" ht="31.05" hidden="1" customHeight="1" outlineLevel="1" spans="1:26">
      <c r="A2967" s="846" t="s">
        <v>2539</v>
      </c>
      <c r="B2967" s="846" t="s">
        <v>2552</v>
      </c>
      <c r="C2967" s="846" t="s">
        <v>11596</v>
      </c>
      <c r="D2967" s="846" t="s">
        <v>9233</v>
      </c>
      <c r="E2967" s="847" t="s">
        <v>9495</v>
      </c>
      <c r="F2967" s="848" t="s">
        <v>8301</v>
      </c>
      <c r="G2967" s="846" t="s">
        <v>9446</v>
      </c>
      <c r="H2967" s="846" t="s">
        <v>7650</v>
      </c>
      <c r="I2967" s="849">
        <v>22770</v>
      </c>
      <c r="J2967" s="849">
        <v>165</v>
      </c>
      <c r="K2967" s="849">
        <v>6050</v>
      </c>
      <c r="L2967" s="848" t="s">
        <v>9599</v>
      </c>
      <c r="M2967" s="849">
        <v>165</v>
      </c>
      <c r="N2967" s="849">
        <v>0</v>
      </c>
      <c r="O2967" s="849">
        <v>6188</v>
      </c>
      <c r="P2967" s="849">
        <v>22770</v>
      </c>
      <c r="Q2967" s="846" t="s">
        <v>6337</v>
      </c>
      <c r="R2967" s="846"/>
      <c r="S2967" s="849"/>
      <c r="T2967" s="849"/>
      <c r="U2967" s="849"/>
      <c r="V2967" s="849"/>
      <c r="W2967" s="849">
        <v>22770</v>
      </c>
      <c r="X2967" s="849">
        <v>150000</v>
      </c>
      <c r="Y2967" s="849">
        <v>172770</v>
      </c>
      <c r="Z2967" s="850">
        <v>0.1731</v>
      </c>
    </row>
    <row r="2968" s="823" customFormat="1" ht="31.05" hidden="1" customHeight="1" outlineLevel="1" spans="1:26">
      <c r="A2968" s="846" t="s">
        <v>2539</v>
      </c>
      <c r="B2968" s="846" t="s">
        <v>2552</v>
      </c>
      <c r="C2968" s="846" t="s">
        <v>11597</v>
      </c>
      <c r="D2968" s="846" t="s">
        <v>9251</v>
      </c>
      <c r="E2968" s="847" t="s">
        <v>9495</v>
      </c>
      <c r="F2968" s="848" t="s">
        <v>9552</v>
      </c>
      <c r="G2968" s="846" t="s">
        <v>9446</v>
      </c>
      <c r="H2968" s="846" t="s">
        <v>7650</v>
      </c>
      <c r="I2968" s="849">
        <v>170940</v>
      </c>
      <c r="J2968" s="849">
        <v>330</v>
      </c>
      <c r="K2968" s="849">
        <v>5670</v>
      </c>
      <c r="L2968" s="848" t="s">
        <v>9599</v>
      </c>
      <c r="M2968" s="849">
        <v>330</v>
      </c>
      <c r="N2968" s="849">
        <v>0</v>
      </c>
      <c r="O2968" s="849">
        <v>6188</v>
      </c>
      <c r="P2968" s="849">
        <v>170940</v>
      </c>
      <c r="Q2968" s="846" t="s">
        <v>6337</v>
      </c>
      <c r="R2968" s="846"/>
      <c r="S2968" s="849"/>
      <c r="T2968" s="849"/>
      <c r="U2968" s="849"/>
      <c r="V2968" s="849"/>
      <c r="W2968" s="849">
        <v>170940</v>
      </c>
      <c r="X2968" s="849">
        <v>187110</v>
      </c>
      <c r="Y2968" s="849">
        <v>358050</v>
      </c>
      <c r="Z2968" s="850">
        <v>0.1914</v>
      </c>
    </row>
    <row r="2969" s="823" customFormat="1" ht="31.05" hidden="1" customHeight="1" outlineLevel="1" spans="1:26">
      <c r="A2969" s="846" t="s">
        <v>2539</v>
      </c>
      <c r="B2969" s="846" t="s">
        <v>2552</v>
      </c>
      <c r="C2969" s="846" t="s">
        <v>11598</v>
      </c>
      <c r="D2969" s="846" t="s">
        <v>9262</v>
      </c>
      <c r="E2969" s="847" t="s">
        <v>9495</v>
      </c>
      <c r="F2969" s="848" t="s">
        <v>9492</v>
      </c>
      <c r="G2969" s="846" t="s">
        <v>9446</v>
      </c>
      <c r="H2969" s="846" t="s">
        <v>7650</v>
      </c>
      <c r="I2969" s="849">
        <v>27984</v>
      </c>
      <c r="J2969" s="849">
        <v>264</v>
      </c>
      <c r="K2969" s="849">
        <v>6082</v>
      </c>
      <c r="L2969" s="848" t="s">
        <v>9599</v>
      </c>
      <c r="M2969" s="849">
        <v>264</v>
      </c>
      <c r="N2969" s="849">
        <v>0</v>
      </c>
      <c r="O2969" s="849">
        <v>6188</v>
      </c>
      <c r="P2969" s="849">
        <v>27984</v>
      </c>
      <c r="Q2969" s="846" t="s">
        <v>6337</v>
      </c>
      <c r="R2969" s="846"/>
      <c r="S2969" s="849"/>
      <c r="T2969" s="849"/>
      <c r="U2969" s="849"/>
      <c r="V2969" s="849"/>
      <c r="W2969" s="849">
        <v>27984</v>
      </c>
      <c r="X2969" s="849">
        <v>240847.2</v>
      </c>
      <c r="Y2969" s="849">
        <v>268831.2</v>
      </c>
      <c r="Z2969" s="850">
        <v>0.1674</v>
      </c>
    </row>
    <row r="2970" s="823" customFormat="1" ht="31.05" hidden="1" customHeight="1" outlineLevel="1" spans="1:26">
      <c r="A2970" s="846" t="s">
        <v>2539</v>
      </c>
      <c r="B2970" s="846" t="s">
        <v>2552</v>
      </c>
      <c r="C2970" s="846" t="s">
        <v>11599</v>
      </c>
      <c r="D2970" s="846" t="s">
        <v>9284</v>
      </c>
      <c r="E2970" s="847" t="s">
        <v>9495</v>
      </c>
      <c r="F2970" s="848" t="s">
        <v>9624</v>
      </c>
      <c r="G2970" s="846" t="s">
        <v>9446</v>
      </c>
      <c r="H2970" s="846" t="s">
        <v>7650</v>
      </c>
      <c r="I2970" s="849">
        <v>342100</v>
      </c>
      <c r="J2970" s="849">
        <v>1116.5</v>
      </c>
      <c r="K2970" s="849">
        <v>5566</v>
      </c>
      <c r="L2970" s="848" t="s">
        <v>9599</v>
      </c>
      <c r="M2970" s="849">
        <v>550</v>
      </c>
      <c r="N2970" s="849">
        <v>0</v>
      </c>
      <c r="O2970" s="849">
        <v>6188</v>
      </c>
      <c r="P2970" s="849">
        <v>342100</v>
      </c>
      <c r="Q2970" s="846" t="s">
        <v>6337</v>
      </c>
      <c r="R2970" s="846"/>
      <c r="S2970" s="849"/>
      <c r="T2970" s="849"/>
      <c r="U2970" s="849"/>
      <c r="V2970" s="849"/>
      <c r="W2970" s="849">
        <v>342100</v>
      </c>
      <c r="X2970" s="849">
        <v>310721.95</v>
      </c>
      <c r="Y2970" s="849">
        <v>652821.95</v>
      </c>
      <c r="Z2970" s="850">
        <v>0.2132</v>
      </c>
    </row>
    <row r="2971" s="823" customFormat="1" ht="31.05" hidden="1" customHeight="1" outlineLevel="1" spans="1:26">
      <c r="A2971" s="846" t="s">
        <v>2539</v>
      </c>
      <c r="B2971" s="846" t="s">
        <v>2552</v>
      </c>
      <c r="C2971" s="846" t="s">
        <v>11600</v>
      </c>
      <c r="D2971" s="846" t="s">
        <v>9284</v>
      </c>
      <c r="E2971" s="847" t="s">
        <v>9495</v>
      </c>
      <c r="F2971" s="848" t="s">
        <v>9624</v>
      </c>
      <c r="G2971" s="846" t="s">
        <v>9446</v>
      </c>
      <c r="H2971" s="846" t="s">
        <v>7650</v>
      </c>
      <c r="I2971" s="849">
        <v>713790</v>
      </c>
      <c r="J2971" s="849">
        <v>1155</v>
      </c>
      <c r="K2971" s="849">
        <v>5570</v>
      </c>
      <c r="L2971" s="848" t="s">
        <v>9599</v>
      </c>
      <c r="M2971" s="849">
        <v>1155</v>
      </c>
      <c r="N2971" s="849">
        <v>0</v>
      </c>
      <c r="O2971" s="849">
        <v>6188</v>
      </c>
      <c r="P2971" s="849">
        <v>713790</v>
      </c>
      <c r="Q2971" s="846" t="s">
        <v>6337</v>
      </c>
      <c r="R2971" s="846"/>
      <c r="S2971" s="849"/>
      <c r="T2971" s="849"/>
      <c r="U2971" s="849"/>
      <c r="V2971" s="849"/>
      <c r="W2971" s="849">
        <v>713790</v>
      </c>
      <c r="X2971" s="849">
        <v>321667.5</v>
      </c>
      <c r="Y2971" s="849">
        <v>1035457.5</v>
      </c>
      <c r="Z2971" s="850">
        <v>0.161</v>
      </c>
    </row>
    <row r="2972" s="823" customFormat="1" ht="31.05" hidden="1" customHeight="1" outlineLevel="1" spans="1:26">
      <c r="A2972" s="846" t="s">
        <v>2539</v>
      </c>
      <c r="B2972" s="846" t="s">
        <v>2552</v>
      </c>
      <c r="C2972" s="846" t="s">
        <v>11601</v>
      </c>
      <c r="D2972" s="846" t="s">
        <v>9284</v>
      </c>
      <c r="E2972" s="847" t="s">
        <v>9495</v>
      </c>
      <c r="F2972" s="848" t="s">
        <v>9693</v>
      </c>
      <c r="G2972" s="846" t="s">
        <v>9446</v>
      </c>
      <c r="H2972" s="846" t="s">
        <v>7650</v>
      </c>
      <c r="I2972" s="849">
        <v>558800</v>
      </c>
      <c r="J2972" s="849">
        <v>1100</v>
      </c>
      <c r="K2972" s="849">
        <v>5680</v>
      </c>
      <c r="L2972" s="848" t="s">
        <v>9599</v>
      </c>
      <c r="M2972" s="849">
        <v>1100</v>
      </c>
      <c r="N2972" s="849">
        <v>0</v>
      </c>
      <c r="O2972" s="849">
        <v>6188</v>
      </c>
      <c r="P2972" s="849">
        <v>558800</v>
      </c>
      <c r="Q2972" s="846" t="s">
        <v>6337</v>
      </c>
      <c r="R2972" s="846"/>
      <c r="S2972" s="849"/>
      <c r="T2972" s="849"/>
      <c r="U2972" s="849"/>
      <c r="V2972" s="849"/>
      <c r="W2972" s="849">
        <v>558800</v>
      </c>
      <c r="X2972" s="849">
        <v>312400</v>
      </c>
      <c r="Y2972" s="849">
        <v>871200</v>
      </c>
      <c r="Z2972" s="850">
        <v>0.1394</v>
      </c>
    </row>
    <row r="2973" s="823" customFormat="1" ht="31.05" hidden="1" customHeight="1" outlineLevel="1" spans="1:26">
      <c r="A2973" s="846" t="s">
        <v>2539</v>
      </c>
      <c r="B2973" s="846" t="s">
        <v>2552</v>
      </c>
      <c r="C2973" s="846" t="s">
        <v>11602</v>
      </c>
      <c r="D2973" s="846" t="s">
        <v>9284</v>
      </c>
      <c r="E2973" s="847" t="s">
        <v>9495</v>
      </c>
      <c r="F2973" s="848" t="s">
        <v>9699</v>
      </c>
      <c r="G2973" s="846" t="s">
        <v>9446</v>
      </c>
      <c r="H2973" s="846" t="s">
        <v>7650</v>
      </c>
      <c r="I2973" s="849">
        <v>360360</v>
      </c>
      <c r="J2973" s="849">
        <v>770</v>
      </c>
      <c r="K2973" s="849">
        <v>5720</v>
      </c>
      <c r="L2973" s="848" t="s">
        <v>9599</v>
      </c>
      <c r="M2973" s="849">
        <v>770</v>
      </c>
      <c r="N2973" s="849">
        <v>0</v>
      </c>
      <c r="O2973" s="849">
        <v>6188</v>
      </c>
      <c r="P2973" s="849">
        <v>360360</v>
      </c>
      <c r="Q2973" s="846" t="s">
        <v>6337</v>
      </c>
      <c r="R2973" s="846"/>
      <c r="S2973" s="849"/>
      <c r="T2973" s="849"/>
      <c r="U2973" s="849"/>
      <c r="V2973" s="849"/>
      <c r="W2973" s="849">
        <v>360360</v>
      </c>
      <c r="X2973" s="849">
        <v>220220</v>
      </c>
      <c r="Y2973" s="849">
        <v>580580</v>
      </c>
      <c r="Z2973" s="850">
        <v>0.1318</v>
      </c>
    </row>
    <row r="2974" s="823" customFormat="1" ht="31.05" hidden="1" customHeight="1" outlineLevel="1" spans="1:26">
      <c r="A2974" s="846" t="s">
        <v>2539</v>
      </c>
      <c r="B2974" s="846" t="s">
        <v>2552</v>
      </c>
      <c r="C2974" s="846" t="s">
        <v>11603</v>
      </c>
      <c r="D2974" s="846" t="s">
        <v>9147</v>
      </c>
      <c r="E2974" s="847" t="s">
        <v>9495</v>
      </c>
      <c r="F2974" s="848" t="s">
        <v>9632</v>
      </c>
      <c r="G2974" s="846" t="s">
        <v>9446</v>
      </c>
      <c r="H2974" s="846" t="s">
        <v>7650</v>
      </c>
      <c r="I2974" s="849">
        <v>184140</v>
      </c>
      <c r="J2974" s="849">
        <v>330</v>
      </c>
      <c r="K2974" s="849">
        <v>5630</v>
      </c>
      <c r="L2974" s="848" t="s">
        <v>9599</v>
      </c>
      <c r="M2974" s="849">
        <v>330</v>
      </c>
      <c r="N2974" s="849">
        <v>0</v>
      </c>
      <c r="O2974" s="849">
        <v>6188</v>
      </c>
      <c r="P2974" s="849">
        <v>184140</v>
      </c>
      <c r="Q2974" s="846" t="s">
        <v>6337</v>
      </c>
      <c r="R2974" s="846"/>
      <c r="S2974" s="849"/>
      <c r="T2974" s="849"/>
      <c r="U2974" s="849"/>
      <c r="V2974" s="849"/>
      <c r="W2974" s="849">
        <v>184140</v>
      </c>
      <c r="X2974" s="849">
        <v>185790</v>
      </c>
      <c r="Y2974" s="849">
        <v>369930</v>
      </c>
      <c r="Z2974" s="850">
        <v>0.1991</v>
      </c>
    </row>
    <row r="2975" s="823" customFormat="1" ht="31.05" hidden="1" customHeight="1" outlineLevel="1" spans="1:26">
      <c r="A2975" s="846" t="s">
        <v>2539</v>
      </c>
      <c r="B2975" s="846" t="s">
        <v>2552</v>
      </c>
      <c r="C2975" s="846" t="s">
        <v>11604</v>
      </c>
      <c r="D2975" s="846" t="s">
        <v>9004</v>
      </c>
      <c r="E2975" s="847" t="s">
        <v>9495</v>
      </c>
      <c r="F2975" s="848" t="s">
        <v>9549</v>
      </c>
      <c r="G2975" s="846" t="s">
        <v>9446</v>
      </c>
      <c r="H2975" s="846" t="s">
        <v>7650</v>
      </c>
      <c r="I2975" s="849">
        <v>323400</v>
      </c>
      <c r="J2975" s="849">
        <v>550</v>
      </c>
      <c r="K2975" s="849">
        <v>5600</v>
      </c>
      <c r="L2975" s="848" t="s">
        <v>9599</v>
      </c>
      <c r="M2975" s="849">
        <v>550</v>
      </c>
      <c r="N2975" s="849">
        <v>0</v>
      </c>
      <c r="O2975" s="849">
        <v>6188</v>
      </c>
      <c r="P2975" s="849">
        <v>323400</v>
      </c>
      <c r="Q2975" s="846" t="s">
        <v>6337</v>
      </c>
      <c r="R2975" s="846"/>
      <c r="S2975" s="849"/>
      <c r="T2975" s="849"/>
      <c r="U2975" s="849"/>
      <c r="V2975" s="849"/>
      <c r="W2975" s="849">
        <v>323400</v>
      </c>
      <c r="X2975" s="849">
        <v>154000</v>
      </c>
      <c r="Y2975" s="849">
        <v>477400</v>
      </c>
      <c r="Z2975" s="850">
        <v>0.155</v>
      </c>
    </row>
    <row r="2976" s="823" customFormat="1" ht="31.05" hidden="1" customHeight="1" outlineLevel="1" spans="1:26">
      <c r="A2976" s="846" t="s">
        <v>2539</v>
      </c>
      <c r="B2976" s="846" t="s">
        <v>2552</v>
      </c>
      <c r="C2976" s="846" t="s">
        <v>11605</v>
      </c>
      <c r="D2976" s="846" t="s">
        <v>9004</v>
      </c>
      <c r="E2976" s="847" t="s">
        <v>9495</v>
      </c>
      <c r="F2976" s="848" t="s">
        <v>9549</v>
      </c>
      <c r="G2976" s="846" t="s">
        <v>9446</v>
      </c>
      <c r="H2976" s="846" t="s">
        <v>7650</v>
      </c>
      <c r="I2976" s="849">
        <v>306900</v>
      </c>
      <c r="J2976" s="849">
        <v>550</v>
      </c>
      <c r="K2976" s="849">
        <v>5630</v>
      </c>
      <c r="L2976" s="848" t="s">
        <v>9599</v>
      </c>
      <c r="M2976" s="849">
        <v>550</v>
      </c>
      <c r="N2976" s="849">
        <v>0</v>
      </c>
      <c r="O2976" s="849">
        <v>6188</v>
      </c>
      <c r="P2976" s="849">
        <v>306900</v>
      </c>
      <c r="Q2976" s="846" t="s">
        <v>6337</v>
      </c>
      <c r="R2976" s="846"/>
      <c r="S2976" s="849"/>
      <c r="T2976" s="849"/>
      <c r="U2976" s="849"/>
      <c r="V2976" s="849"/>
      <c r="W2976" s="849">
        <v>306900</v>
      </c>
      <c r="X2976" s="849">
        <v>154825</v>
      </c>
      <c r="Y2976" s="849">
        <v>461725</v>
      </c>
      <c r="Z2976" s="850">
        <v>0.1491</v>
      </c>
    </row>
    <row r="2977" s="823" customFormat="1" ht="31.05" hidden="1" customHeight="1" outlineLevel="1" spans="1:26">
      <c r="A2977" s="846" t="s">
        <v>2539</v>
      </c>
      <c r="B2977" s="846" t="s">
        <v>2552</v>
      </c>
      <c r="C2977" s="846" t="s">
        <v>11606</v>
      </c>
      <c r="D2977" s="846" t="s">
        <v>9254</v>
      </c>
      <c r="E2977" s="847" t="s">
        <v>9495</v>
      </c>
      <c r="F2977" s="848" t="s">
        <v>9676</v>
      </c>
      <c r="G2977" s="846" t="s">
        <v>9446</v>
      </c>
      <c r="H2977" s="846" t="s">
        <v>7650</v>
      </c>
      <c r="I2977" s="849">
        <v>66671</v>
      </c>
      <c r="J2977" s="849">
        <v>159.5</v>
      </c>
      <c r="K2977" s="849">
        <v>5770</v>
      </c>
      <c r="L2977" s="848" t="s">
        <v>9599</v>
      </c>
      <c r="M2977" s="849">
        <v>159.5</v>
      </c>
      <c r="N2977" s="849">
        <v>0</v>
      </c>
      <c r="O2977" s="849">
        <v>6188</v>
      </c>
      <c r="P2977" s="849">
        <v>66671</v>
      </c>
      <c r="Q2977" s="846" t="s">
        <v>6337</v>
      </c>
      <c r="R2977" s="846"/>
      <c r="S2977" s="849"/>
      <c r="T2977" s="849"/>
      <c r="U2977" s="849"/>
      <c r="V2977" s="849"/>
      <c r="W2977" s="849">
        <v>66671</v>
      </c>
      <c r="X2977" s="849">
        <v>92031.5</v>
      </c>
      <c r="Y2977" s="849">
        <v>158702.5</v>
      </c>
      <c r="Z2977" s="850">
        <v>0.1724</v>
      </c>
    </row>
    <row r="2978" s="823" customFormat="1" ht="31.05" hidden="1" customHeight="1" outlineLevel="1" spans="1:26">
      <c r="A2978" s="846" t="s">
        <v>2539</v>
      </c>
      <c r="B2978" s="846" t="s">
        <v>2552</v>
      </c>
      <c r="C2978" s="846" t="s">
        <v>11607</v>
      </c>
      <c r="D2978" s="846" t="s">
        <v>9226</v>
      </c>
      <c r="E2978" s="847" t="s">
        <v>9495</v>
      </c>
      <c r="F2978" s="848" t="s">
        <v>9636</v>
      </c>
      <c r="G2978" s="846" t="s">
        <v>9446</v>
      </c>
      <c r="H2978" s="846" t="s">
        <v>7650</v>
      </c>
      <c r="I2978" s="849">
        <v>264901.12</v>
      </c>
      <c r="J2978" s="849">
        <v>2024</v>
      </c>
      <c r="K2978" s="849">
        <v>729</v>
      </c>
      <c r="L2978" s="848" t="s">
        <v>9599</v>
      </c>
      <c r="M2978" s="849">
        <v>2024</v>
      </c>
      <c r="N2978" s="849">
        <v>0</v>
      </c>
      <c r="O2978" s="849">
        <v>859.88</v>
      </c>
      <c r="P2978" s="849">
        <v>264901.12</v>
      </c>
      <c r="Q2978" s="846" t="s">
        <v>6337</v>
      </c>
      <c r="R2978" s="846"/>
      <c r="S2978" s="849"/>
      <c r="T2978" s="849"/>
      <c r="U2978" s="849"/>
      <c r="V2978" s="849"/>
      <c r="W2978" s="849">
        <v>264901.12</v>
      </c>
      <c r="X2978" s="849">
        <v>295099.2</v>
      </c>
      <c r="Y2978" s="849">
        <v>560000.32</v>
      </c>
      <c r="Z2978" s="850">
        <v>0.3795</v>
      </c>
    </row>
    <row r="2979" s="823" customFormat="1" ht="31.05" hidden="1" customHeight="1" outlineLevel="1" spans="1:26">
      <c r="A2979" s="846" t="s">
        <v>2539</v>
      </c>
      <c r="B2979" s="846" t="s">
        <v>7304</v>
      </c>
      <c r="C2979" s="846" t="s">
        <v>11608</v>
      </c>
      <c r="D2979" s="846" t="s">
        <v>9221</v>
      </c>
      <c r="E2979" s="847" t="s">
        <v>9495</v>
      </c>
      <c r="F2979" s="848" t="s">
        <v>8187</v>
      </c>
      <c r="G2979" s="846" t="s">
        <v>9446</v>
      </c>
      <c r="H2979" s="846" t="s">
        <v>7650</v>
      </c>
      <c r="I2979" s="849">
        <v>-23</v>
      </c>
      <c r="J2979" s="849">
        <v>23</v>
      </c>
      <c r="K2979" s="849">
        <v>806</v>
      </c>
      <c r="L2979" s="848" t="s">
        <v>9599</v>
      </c>
      <c r="M2979" s="849">
        <v>23</v>
      </c>
      <c r="N2979" s="849">
        <v>0</v>
      </c>
      <c r="O2979" s="849">
        <v>805</v>
      </c>
      <c r="P2979" s="849">
        <v>-23</v>
      </c>
      <c r="Q2979" s="846" t="s">
        <v>6337</v>
      </c>
      <c r="R2979" s="846"/>
      <c r="S2979" s="849"/>
      <c r="T2979" s="849"/>
      <c r="U2979" s="849"/>
      <c r="V2979" s="849"/>
      <c r="W2979" s="849">
        <v>-23</v>
      </c>
      <c r="X2979" s="849">
        <v>0</v>
      </c>
      <c r="Y2979" s="849">
        <v>-23</v>
      </c>
      <c r="Z2979" s="850">
        <v>-0.0012</v>
      </c>
    </row>
    <row r="2980" s="823" customFormat="1" ht="31.05" hidden="1" customHeight="1" outlineLevel="1" spans="1:26">
      <c r="A2980" s="846" t="s">
        <v>2539</v>
      </c>
      <c r="B2980" s="846" t="s">
        <v>10507</v>
      </c>
      <c r="C2980" s="846" t="s">
        <v>11609</v>
      </c>
      <c r="D2980" s="846" t="s">
        <v>9268</v>
      </c>
      <c r="E2980" s="847" t="s">
        <v>9495</v>
      </c>
      <c r="F2980" s="848" t="s">
        <v>8079</v>
      </c>
      <c r="G2980" s="846" t="s">
        <v>9446</v>
      </c>
      <c r="H2980" s="846" t="s">
        <v>7650</v>
      </c>
      <c r="I2980" s="849">
        <v>303552</v>
      </c>
      <c r="J2980" s="849">
        <v>595.2</v>
      </c>
      <c r="K2980" s="849">
        <v>6540</v>
      </c>
      <c r="L2980" s="848" t="s">
        <v>9873</v>
      </c>
      <c r="M2980" s="849">
        <v>595.2</v>
      </c>
      <c r="N2980" s="849">
        <v>0</v>
      </c>
      <c r="O2980" s="849">
        <v>7050</v>
      </c>
      <c r="P2980" s="849">
        <v>303552</v>
      </c>
      <c r="Q2980" s="846" t="s">
        <v>6337</v>
      </c>
      <c r="R2980" s="846"/>
      <c r="S2980" s="849"/>
      <c r="T2980" s="849"/>
      <c r="U2980" s="849"/>
      <c r="V2980" s="849"/>
      <c r="W2980" s="849">
        <v>303552</v>
      </c>
      <c r="X2980" s="849">
        <v>389260.8</v>
      </c>
      <c r="Y2980" s="849">
        <v>692812.8</v>
      </c>
      <c r="Z2980" s="850">
        <v>0.178</v>
      </c>
    </row>
    <row r="2981" s="823" customFormat="1" ht="31.05" hidden="1" customHeight="1" outlineLevel="1" spans="1:26">
      <c r="A2981" s="846" t="s">
        <v>2539</v>
      </c>
      <c r="B2981" s="846" t="s">
        <v>10507</v>
      </c>
      <c r="C2981" s="846" t="s">
        <v>11610</v>
      </c>
      <c r="D2981" s="846" t="s">
        <v>9246</v>
      </c>
      <c r="E2981" s="847" t="s">
        <v>9495</v>
      </c>
      <c r="F2981" s="848" t="s">
        <v>9643</v>
      </c>
      <c r="G2981" s="846" t="s">
        <v>9446</v>
      </c>
      <c r="H2981" s="846" t="s">
        <v>7650</v>
      </c>
      <c r="I2981" s="849">
        <v>-17856</v>
      </c>
      <c r="J2981" s="849">
        <v>595.2</v>
      </c>
      <c r="K2981" s="849">
        <v>7080</v>
      </c>
      <c r="L2981" s="848" t="s">
        <v>9809</v>
      </c>
      <c r="M2981" s="849">
        <v>595.2</v>
      </c>
      <c r="N2981" s="849">
        <v>0</v>
      </c>
      <c r="O2981" s="849">
        <v>7050</v>
      </c>
      <c r="P2981" s="849">
        <v>-17856</v>
      </c>
      <c r="Q2981" s="846" t="s">
        <v>6337</v>
      </c>
      <c r="R2981" s="846"/>
      <c r="S2981" s="849"/>
      <c r="T2981" s="849"/>
      <c r="U2981" s="849"/>
      <c r="V2981" s="849"/>
      <c r="W2981" s="849">
        <v>-17856</v>
      </c>
      <c r="X2981" s="849">
        <v>421501.6</v>
      </c>
      <c r="Y2981" s="849">
        <v>403645.6</v>
      </c>
      <c r="Z2981" s="850">
        <v>0.0958</v>
      </c>
    </row>
    <row r="2982" s="823" customFormat="1" ht="31.05" hidden="1" customHeight="1" outlineLevel="1" spans="1:26">
      <c r="A2982" s="846" t="s">
        <v>2539</v>
      </c>
      <c r="B2982" s="846" t="s">
        <v>10507</v>
      </c>
      <c r="C2982" s="846" t="s">
        <v>11611</v>
      </c>
      <c r="D2982" s="846" t="s">
        <v>9246</v>
      </c>
      <c r="E2982" s="847" t="s">
        <v>9495</v>
      </c>
      <c r="F2982" s="848" t="s">
        <v>9643</v>
      </c>
      <c r="G2982" s="846" t="s">
        <v>9446</v>
      </c>
      <c r="H2982" s="846" t="s">
        <v>7650</v>
      </c>
      <c r="I2982" s="849">
        <v>0</v>
      </c>
      <c r="J2982" s="849">
        <v>446.4</v>
      </c>
      <c r="K2982" s="849">
        <v>7050</v>
      </c>
      <c r="L2982" s="848" t="s">
        <v>9809</v>
      </c>
      <c r="M2982" s="849">
        <v>446.4</v>
      </c>
      <c r="N2982" s="849">
        <v>0</v>
      </c>
      <c r="O2982" s="849">
        <v>7050</v>
      </c>
      <c r="P2982" s="849">
        <v>0</v>
      </c>
      <c r="Q2982" s="846" t="s">
        <v>6337</v>
      </c>
      <c r="R2982" s="846"/>
      <c r="S2982" s="849"/>
      <c r="T2982" s="849"/>
      <c r="U2982" s="849"/>
      <c r="V2982" s="849"/>
      <c r="W2982" s="849">
        <v>0</v>
      </c>
      <c r="X2982" s="849">
        <v>1000000</v>
      </c>
      <c r="Y2982" s="849">
        <v>1000000</v>
      </c>
      <c r="Z2982" s="850">
        <v>0.3178</v>
      </c>
    </row>
    <row r="2983" s="823" customFormat="1" ht="31.05" hidden="1" customHeight="1" outlineLevel="1" spans="1:26">
      <c r="A2983" s="846" t="s">
        <v>2539</v>
      </c>
      <c r="B2983" s="846" t="s">
        <v>10507</v>
      </c>
      <c r="C2983" s="846" t="s">
        <v>11612</v>
      </c>
      <c r="D2983" s="846" t="s">
        <v>9246</v>
      </c>
      <c r="E2983" s="847" t="s">
        <v>9495</v>
      </c>
      <c r="F2983" s="848" t="s">
        <v>9643</v>
      </c>
      <c r="G2983" s="846" t="s">
        <v>9446</v>
      </c>
      <c r="H2983" s="846" t="s">
        <v>7650</v>
      </c>
      <c r="I2983" s="849">
        <v>36000</v>
      </c>
      <c r="J2983" s="849">
        <v>1017.6</v>
      </c>
      <c r="K2983" s="849">
        <v>7014.62</v>
      </c>
      <c r="L2983" s="848" t="s">
        <v>9809</v>
      </c>
      <c r="M2983" s="849">
        <v>1017.6</v>
      </c>
      <c r="N2983" s="849">
        <v>0</v>
      </c>
      <c r="O2983" s="849">
        <v>7050</v>
      </c>
      <c r="P2983" s="849">
        <v>36000</v>
      </c>
      <c r="Q2983" s="846" t="s">
        <v>6337</v>
      </c>
      <c r="R2983" s="846"/>
      <c r="S2983" s="849"/>
      <c r="T2983" s="849"/>
      <c r="U2983" s="849"/>
      <c r="V2983" s="849"/>
      <c r="W2983" s="849">
        <v>36000</v>
      </c>
      <c r="X2983" s="849">
        <v>1000000</v>
      </c>
      <c r="Y2983" s="849">
        <v>1036000</v>
      </c>
      <c r="Z2983" s="850">
        <v>0.1451</v>
      </c>
    </row>
    <row r="2984" s="823" customFormat="1" ht="31.05" hidden="1" customHeight="1" outlineLevel="1" spans="1:26">
      <c r="A2984" s="846" t="s">
        <v>2539</v>
      </c>
      <c r="B2984" s="846" t="s">
        <v>10485</v>
      </c>
      <c r="C2984" s="846" t="s">
        <v>11613</v>
      </c>
      <c r="D2984" s="846" t="s">
        <v>9246</v>
      </c>
      <c r="E2984" s="847" t="s">
        <v>9495</v>
      </c>
      <c r="F2984" s="848" t="s">
        <v>9643</v>
      </c>
      <c r="G2984" s="846" t="s">
        <v>9446</v>
      </c>
      <c r="H2984" s="846" t="s">
        <v>7650</v>
      </c>
      <c r="I2984" s="849">
        <v>957600</v>
      </c>
      <c r="J2984" s="849">
        <v>2880</v>
      </c>
      <c r="K2984" s="849">
        <v>6967.5</v>
      </c>
      <c r="L2984" s="848" t="s">
        <v>9809</v>
      </c>
      <c r="M2984" s="849">
        <v>2880</v>
      </c>
      <c r="N2984" s="849">
        <v>0</v>
      </c>
      <c r="O2984" s="849">
        <v>7300</v>
      </c>
      <c r="P2984" s="849">
        <v>957600</v>
      </c>
      <c r="Q2984" s="846" t="s">
        <v>6337</v>
      </c>
      <c r="R2984" s="846"/>
      <c r="S2984" s="849"/>
      <c r="T2984" s="849"/>
      <c r="U2984" s="849"/>
      <c r="V2984" s="849"/>
      <c r="W2984" s="849">
        <v>957600</v>
      </c>
      <c r="X2984" s="849">
        <v>2006640</v>
      </c>
      <c r="Y2984" s="849">
        <v>2964240</v>
      </c>
      <c r="Z2984" s="850">
        <v>0.1477</v>
      </c>
    </row>
    <row r="2985" s="823" customFormat="1" ht="31.05" hidden="1" customHeight="1" outlineLevel="1" spans="1:26">
      <c r="A2985" s="846" t="s">
        <v>2539</v>
      </c>
      <c r="B2985" s="846" t="s">
        <v>10485</v>
      </c>
      <c r="C2985" s="846" t="s">
        <v>11614</v>
      </c>
      <c r="D2985" s="846" t="s">
        <v>9246</v>
      </c>
      <c r="E2985" s="847" t="s">
        <v>9495</v>
      </c>
      <c r="F2985" s="848" t="s">
        <v>9643</v>
      </c>
      <c r="G2985" s="846" t="s">
        <v>9446</v>
      </c>
      <c r="H2985" s="846" t="s">
        <v>7650</v>
      </c>
      <c r="I2985" s="849">
        <v>86847.75</v>
      </c>
      <c r="J2985" s="849">
        <v>214.34</v>
      </c>
      <c r="K2985" s="849">
        <v>6894.8</v>
      </c>
      <c r="L2985" s="848" t="s">
        <v>9809</v>
      </c>
      <c r="M2985" s="849">
        <v>214.34</v>
      </c>
      <c r="N2985" s="849">
        <v>0</v>
      </c>
      <c r="O2985" s="849">
        <v>7300</v>
      </c>
      <c r="P2985" s="849">
        <v>86847.75</v>
      </c>
      <c r="Q2985" s="846" t="s">
        <v>6337</v>
      </c>
      <c r="R2985" s="846"/>
      <c r="S2985" s="849"/>
      <c r="T2985" s="849"/>
      <c r="U2985" s="849"/>
      <c r="V2985" s="849"/>
      <c r="W2985" s="849">
        <v>86847.75</v>
      </c>
      <c r="X2985" s="849">
        <v>147779.78</v>
      </c>
      <c r="Y2985" s="849">
        <v>234627.53</v>
      </c>
      <c r="Z2985" s="850">
        <v>0.1588</v>
      </c>
    </row>
    <row r="2986" s="823" customFormat="1" ht="31.05" hidden="1" customHeight="1" outlineLevel="1" spans="1:26">
      <c r="A2986" s="846" t="s">
        <v>2539</v>
      </c>
      <c r="B2986" s="846" t="s">
        <v>10485</v>
      </c>
      <c r="C2986" s="846" t="s">
        <v>11615</v>
      </c>
      <c r="D2986" s="846" t="s">
        <v>9246</v>
      </c>
      <c r="E2986" s="847" t="s">
        <v>9495</v>
      </c>
      <c r="F2986" s="848" t="s">
        <v>9643</v>
      </c>
      <c r="G2986" s="846" t="s">
        <v>9446</v>
      </c>
      <c r="H2986" s="846" t="s">
        <v>7650</v>
      </c>
      <c r="I2986" s="849">
        <v>419359.05</v>
      </c>
      <c r="J2986" s="849">
        <v>1681.71</v>
      </c>
      <c r="K2986" s="849">
        <v>7050.64</v>
      </c>
      <c r="L2986" s="848" t="s">
        <v>9809</v>
      </c>
      <c r="M2986" s="849">
        <v>1681.71</v>
      </c>
      <c r="N2986" s="849">
        <v>0</v>
      </c>
      <c r="O2986" s="849">
        <v>7300</v>
      </c>
      <c r="P2986" s="849">
        <v>419359.05</v>
      </c>
      <c r="Q2986" s="846" t="s">
        <v>6337</v>
      </c>
      <c r="R2986" s="846"/>
      <c r="S2986" s="849"/>
      <c r="T2986" s="849"/>
      <c r="U2986" s="849"/>
      <c r="V2986" s="849"/>
      <c r="W2986" s="849">
        <v>419359.05</v>
      </c>
      <c r="X2986" s="849">
        <v>1185714.59</v>
      </c>
      <c r="Y2986" s="849">
        <v>1605073.64</v>
      </c>
      <c r="Z2986" s="850">
        <v>0.1354</v>
      </c>
    </row>
    <row r="2987" s="823" customFormat="1" ht="31.05" hidden="1" customHeight="1" outlineLevel="1" spans="1:26">
      <c r="A2987" s="846" t="s">
        <v>2539</v>
      </c>
      <c r="B2987" s="846" t="s">
        <v>10485</v>
      </c>
      <c r="C2987" s="846" t="s">
        <v>11616</v>
      </c>
      <c r="D2987" s="846" t="s">
        <v>9246</v>
      </c>
      <c r="E2987" s="847" t="s">
        <v>9495</v>
      </c>
      <c r="F2987" s="848" t="s">
        <v>9643</v>
      </c>
      <c r="G2987" s="846" t="s">
        <v>9446</v>
      </c>
      <c r="H2987" s="846" t="s">
        <v>7650</v>
      </c>
      <c r="I2987" s="849">
        <v>145678.68</v>
      </c>
      <c r="J2987" s="849">
        <v>404.66</v>
      </c>
      <c r="K2987" s="849">
        <v>6940</v>
      </c>
      <c r="L2987" s="848" t="s">
        <v>9809</v>
      </c>
      <c r="M2987" s="849">
        <v>404.66</v>
      </c>
      <c r="N2987" s="849">
        <v>0</v>
      </c>
      <c r="O2987" s="849">
        <v>7300</v>
      </c>
      <c r="P2987" s="849">
        <v>145678.68</v>
      </c>
      <c r="Q2987" s="846" t="s">
        <v>6337</v>
      </c>
      <c r="R2987" s="846"/>
      <c r="S2987" s="849"/>
      <c r="T2987" s="849"/>
      <c r="U2987" s="849"/>
      <c r="V2987" s="849"/>
      <c r="W2987" s="849">
        <v>145678.68</v>
      </c>
      <c r="X2987" s="849">
        <v>1309355.8</v>
      </c>
      <c r="Y2987" s="849">
        <v>1455034.48</v>
      </c>
      <c r="Z2987" s="850">
        <v>0.5181</v>
      </c>
    </row>
    <row r="2988" s="823" customFormat="1" ht="31.05" hidden="1" customHeight="1" outlineLevel="1" spans="1:26">
      <c r="A2988" s="846" t="s">
        <v>2539</v>
      </c>
      <c r="B2988" s="846" t="s">
        <v>10507</v>
      </c>
      <c r="C2988" s="846" t="s">
        <v>11617</v>
      </c>
      <c r="D2988" s="846" t="s">
        <v>9282</v>
      </c>
      <c r="E2988" s="847" t="s">
        <v>9495</v>
      </c>
      <c r="F2988" s="848" t="s">
        <v>9643</v>
      </c>
      <c r="G2988" s="846" t="s">
        <v>9446</v>
      </c>
      <c r="H2988" s="846" t="s">
        <v>7650</v>
      </c>
      <c r="I2988" s="849">
        <v>288497.7</v>
      </c>
      <c r="J2988" s="849">
        <v>1150.2</v>
      </c>
      <c r="K2988" s="849">
        <v>6799.18</v>
      </c>
      <c r="L2988" s="848" t="s">
        <v>9809</v>
      </c>
      <c r="M2988" s="849">
        <v>1150.2</v>
      </c>
      <c r="N2988" s="849">
        <v>0</v>
      </c>
      <c r="O2988" s="849">
        <v>7050</v>
      </c>
      <c r="P2988" s="849">
        <v>288497.7</v>
      </c>
      <c r="Q2988" s="846" t="s">
        <v>6337</v>
      </c>
      <c r="R2988" s="846"/>
      <c r="S2988" s="849"/>
      <c r="T2988" s="849"/>
      <c r="U2988" s="849"/>
      <c r="V2988" s="849"/>
      <c r="W2988" s="849">
        <v>288497.7</v>
      </c>
      <c r="X2988" s="849">
        <v>782042</v>
      </c>
      <c r="Y2988" s="849">
        <v>1070539.7</v>
      </c>
      <c r="Z2988" s="850">
        <v>0.1369</v>
      </c>
    </row>
    <row r="2989" s="823" customFormat="1" ht="31.05" hidden="1" customHeight="1" outlineLevel="1" spans="1:26">
      <c r="A2989" s="846" t="s">
        <v>2539</v>
      </c>
      <c r="B2989" s="846" t="s">
        <v>10507</v>
      </c>
      <c r="C2989" s="846" t="s">
        <v>11618</v>
      </c>
      <c r="D2989" s="846" t="s">
        <v>9282</v>
      </c>
      <c r="E2989" s="847" t="s">
        <v>9495</v>
      </c>
      <c r="F2989" s="848" t="s">
        <v>8004</v>
      </c>
      <c r="G2989" s="846" t="s">
        <v>9446</v>
      </c>
      <c r="H2989" s="846" t="s">
        <v>7650</v>
      </c>
      <c r="I2989" s="849">
        <v>-57288.6</v>
      </c>
      <c r="J2989" s="849">
        <v>1436.4</v>
      </c>
      <c r="K2989" s="849">
        <v>7089.88</v>
      </c>
      <c r="L2989" s="848" t="s">
        <v>9809</v>
      </c>
      <c r="M2989" s="849">
        <v>1436.4</v>
      </c>
      <c r="N2989" s="849">
        <v>0</v>
      </c>
      <c r="O2989" s="849">
        <v>7050</v>
      </c>
      <c r="P2989" s="849">
        <v>-57288.6</v>
      </c>
      <c r="Q2989" s="846" t="s">
        <v>6337</v>
      </c>
      <c r="R2989" s="846"/>
      <c r="S2989" s="849"/>
      <c r="T2989" s="849"/>
      <c r="U2989" s="849"/>
      <c r="V2989" s="849"/>
      <c r="W2989" s="849">
        <v>-57288.6</v>
      </c>
      <c r="X2989" s="849">
        <v>1018391</v>
      </c>
      <c r="Y2989" s="849">
        <v>961102.4</v>
      </c>
      <c r="Z2989" s="850">
        <v>0.0944</v>
      </c>
    </row>
    <row r="2990" s="823" customFormat="1" ht="31.05" hidden="1" customHeight="1" outlineLevel="1" spans="1:26">
      <c r="A2990" s="846" t="s">
        <v>2539</v>
      </c>
      <c r="B2990" s="846" t="s">
        <v>10507</v>
      </c>
      <c r="C2990" s="846" t="s">
        <v>11619</v>
      </c>
      <c r="D2990" s="846" t="s">
        <v>9249</v>
      </c>
      <c r="E2990" s="847" t="s">
        <v>9495</v>
      </c>
      <c r="F2990" s="848" t="s">
        <v>8004</v>
      </c>
      <c r="G2990" s="846" t="s">
        <v>9446</v>
      </c>
      <c r="H2990" s="846" t="s">
        <v>7650</v>
      </c>
      <c r="I2990" s="849">
        <v>-72223.48</v>
      </c>
      <c r="J2990" s="849">
        <v>2553.33</v>
      </c>
      <c r="K2990" s="849">
        <v>7078.29</v>
      </c>
      <c r="L2990" s="848" t="s">
        <v>9815</v>
      </c>
      <c r="M2990" s="849">
        <v>2553.33</v>
      </c>
      <c r="N2990" s="849">
        <v>0</v>
      </c>
      <c r="O2990" s="849">
        <v>7050</v>
      </c>
      <c r="P2990" s="849">
        <v>-72223.48</v>
      </c>
      <c r="Q2990" s="846" t="s">
        <v>6337</v>
      </c>
      <c r="R2990" s="846"/>
      <c r="S2990" s="849"/>
      <c r="T2990" s="849"/>
      <c r="U2990" s="849"/>
      <c r="V2990" s="849"/>
      <c r="W2990" s="849">
        <v>-72223.48</v>
      </c>
      <c r="X2990" s="849">
        <v>1000000</v>
      </c>
      <c r="Y2990" s="849">
        <v>927776.52</v>
      </c>
      <c r="Z2990" s="850">
        <v>0.0513</v>
      </c>
    </row>
    <row r="2991" s="823" customFormat="1" ht="31.05" hidden="1" customHeight="1" outlineLevel="1" spans="1:26">
      <c r="A2991" s="846" t="s">
        <v>2539</v>
      </c>
      <c r="B2991" s="846" t="s">
        <v>10507</v>
      </c>
      <c r="C2991" s="846" t="s">
        <v>11620</v>
      </c>
      <c r="D2991" s="846" t="s">
        <v>9272</v>
      </c>
      <c r="E2991" s="847" t="s">
        <v>9495</v>
      </c>
      <c r="F2991" s="848" t="s">
        <v>9747</v>
      </c>
      <c r="G2991" s="846" t="s">
        <v>9446</v>
      </c>
      <c r="H2991" s="846" t="s">
        <v>7650</v>
      </c>
      <c r="I2991" s="849">
        <v>401499.6</v>
      </c>
      <c r="J2991" s="849">
        <v>1413.6</v>
      </c>
      <c r="K2991" s="849">
        <v>6765.97</v>
      </c>
      <c r="L2991" s="848" t="s">
        <v>9815</v>
      </c>
      <c r="M2991" s="849">
        <v>1413.6</v>
      </c>
      <c r="N2991" s="849">
        <v>0</v>
      </c>
      <c r="O2991" s="849">
        <v>7050</v>
      </c>
      <c r="P2991" s="849">
        <v>401499.6</v>
      </c>
      <c r="Q2991" s="846" t="s">
        <v>6337</v>
      </c>
      <c r="R2991" s="846"/>
      <c r="S2991" s="849"/>
      <c r="T2991" s="849"/>
      <c r="U2991" s="849"/>
      <c r="V2991" s="849"/>
      <c r="W2991" s="849">
        <v>401499.6</v>
      </c>
      <c r="X2991" s="849">
        <v>1920000</v>
      </c>
      <c r="Y2991" s="849">
        <v>2321499.6</v>
      </c>
      <c r="Z2991" s="850">
        <v>0.2427</v>
      </c>
    </row>
    <row r="2992" s="823" customFormat="1" ht="31.05" hidden="1" customHeight="1" outlineLevel="1" spans="1:26">
      <c r="A2992" s="846" t="s">
        <v>2539</v>
      </c>
      <c r="B2992" s="846" t="s">
        <v>10507</v>
      </c>
      <c r="C2992" s="846" t="s">
        <v>11621</v>
      </c>
      <c r="D2992" s="846" t="s">
        <v>9261</v>
      </c>
      <c r="E2992" s="847" t="s">
        <v>9495</v>
      </c>
      <c r="F2992" s="848" t="s">
        <v>9747</v>
      </c>
      <c r="G2992" s="846" t="s">
        <v>9446</v>
      </c>
      <c r="H2992" s="846" t="s">
        <v>7650</v>
      </c>
      <c r="I2992" s="849">
        <v>165800.4</v>
      </c>
      <c r="J2992" s="849">
        <v>930</v>
      </c>
      <c r="K2992" s="849">
        <v>6871.72</v>
      </c>
      <c r="L2992" s="848" t="s">
        <v>9815</v>
      </c>
      <c r="M2992" s="849">
        <v>930</v>
      </c>
      <c r="N2992" s="849">
        <v>0</v>
      </c>
      <c r="O2992" s="849">
        <v>7050</v>
      </c>
      <c r="P2992" s="849">
        <v>165800.4</v>
      </c>
      <c r="Q2992" s="846" t="s">
        <v>6337</v>
      </c>
      <c r="R2992" s="846"/>
      <c r="S2992" s="849"/>
      <c r="T2992" s="849"/>
      <c r="U2992" s="849"/>
      <c r="V2992" s="849"/>
      <c r="W2992" s="849">
        <v>165800.4</v>
      </c>
      <c r="X2992" s="849">
        <v>1000000</v>
      </c>
      <c r="Y2992" s="849">
        <v>1165800.4</v>
      </c>
      <c r="Z2992" s="850">
        <v>0.1824</v>
      </c>
    </row>
    <row r="2993" s="823" customFormat="1" ht="31.05" hidden="1" customHeight="1" outlineLevel="1" spans="1:26">
      <c r="A2993" s="846" t="s">
        <v>2539</v>
      </c>
      <c r="B2993" s="846" t="s">
        <v>10507</v>
      </c>
      <c r="C2993" s="846" t="s">
        <v>11622</v>
      </c>
      <c r="D2993" s="846" t="s">
        <v>9258</v>
      </c>
      <c r="E2993" s="847" t="s">
        <v>9495</v>
      </c>
      <c r="F2993" s="848" t="s">
        <v>9747</v>
      </c>
      <c r="G2993" s="846" t="s">
        <v>9446</v>
      </c>
      <c r="H2993" s="846" t="s">
        <v>7650</v>
      </c>
      <c r="I2993" s="849">
        <v>118928.4</v>
      </c>
      <c r="J2993" s="849">
        <v>818.4</v>
      </c>
      <c r="K2993" s="849">
        <v>6904.68</v>
      </c>
      <c r="L2993" s="848" t="s">
        <v>9815</v>
      </c>
      <c r="M2993" s="849">
        <v>818.4</v>
      </c>
      <c r="N2993" s="849">
        <v>0</v>
      </c>
      <c r="O2993" s="849">
        <v>7050</v>
      </c>
      <c r="P2993" s="849">
        <v>118928.4</v>
      </c>
      <c r="Q2993" s="846" t="s">
        <v>6337</v>
      </c>
      <c r="R2993" s="846"/>
      <c r="S2993" s="849"/>
      <c r="T2993" s="849"/>
      <c r="U2993" s="849"/>
      <c r="V2993" s="849"/>
      <c r="W2993" s="849">
        <v>118928.4</v>
      </c>
      <c r="X2993" s="849">
        <v>570000</v>
      </c>
      <c r="Y2993" s="849">
        <v>688928.4</v>
      </c>
      <c r="Z2993" s="850">
        <v>0.1219</v>
      </c>
    </row>
    <row r="2994" s="823" customFormat="1" ht="31.05" hidden="1" customHeight="1" outlineLevel="1" spans="1:26">
      <c r="A2994" s="846" t="s">
        <v>2539</v>
      </c>
      <c r="B2994" s="846" t="s">
        <v>10507</v>
      </c>
      <c r="C2994" s="846" t="s">
        <v>11623</v>
      </c>
      <c r="D2994" s="846" t="s">
        <v>9260</v>
      </c>
      <c r="E2994" s="847" t="s">
        <v>9495</v>
      </c>
      <c r="F2994" s="848" t="s">
        <v>9747</v>
      </c>
      <c r="G2994" s="846" t="s">
        <v>9446</v>
      </c>
      <c r="H2994" s="846" t="s">
        <v>7650</v>
      </c>
      <c r="I2994" s="849">
        <v>72986.4</v>
      </c>
      <c r="J2994" s="849">
        <v>446.4</v>
      </c>
      <c r="K2994" s="849">
        <v>6886.5</v>
      </c>
      <c r="L2994" s="848" t="s">
        <v>9815</v>
      </c>
      <c r="M2994" s="849">
        <v>446.4</v>
      </c>
      <c r="N2994" s="849">
        <v>0</v>
      </c>
      <c r="O2994" s="849">
        <v>7050</v>
      </c>
      <c r="P2994" s="849">
        <v>72986.4</v>
      </c>
      <c r="Q2994" s="846" t="s">
        <v>6337</v>
      </c>
      <c r="R2994" s="846"/>
      <c r="S2994" s="849"/>
      <c r="T2994" s="849"/>
      <c r="U2994" s="849"/>
      <c r="V2994" s="849"/>
      <c r="W2994" s="849">
        <v>72986.4</v>
      </c>
      <c r="X2994" s="849">
        <v>374133.6</v>
      </c>
      <c r="Y2994" s="849">
        <v>447120</v>
      </c>
      <c r="Z2994" s="850">
        <v>0.1454</v>
      </c>
    </row>
    <row r="2995" s="823" customFormat="1" ht="31.05" hidden="1" customHeight="1" outlineLevel="1" spans="1:26">
      <c r="A2995" s="846" t="s">
        <v>2539</v>
      </c>
      <c r="B2995" s="846" t="s">
        <v>2552</v>
      </c>
      <c r="C2995" s="846" t="s">
        <v>11624</v>
      </c>
      <c r="D2995" s="846" t="s">
        <v>9233</v>
      </c>
      <c r="E2995" s="847" t="s">
        <v>9495</v>
      </c>
      <c r="F2995" s="848" t="s">
        <v>9728</v>
      </c>
      <c r="G2995" s="846" t="s">
        <v>9446</v>
      </c>
      <c r="H2995" s="846" t="s">
        <v>7650</v>
      </c>
      <c r="I2995" s="849">
        <v>54120</v>
      </c>
      <c r="J2995" s="849">
        <v>165</v>
      </c>
      <c r="K2995" s="849">
        <v>5860</v>
      </c>
      <c r="L2995" s="848" t="s">
        <v>9618</v>
      </c>
      <c r="M2995" s="849">
        <v>165</v>
      </c>
      <c r="N2995" s="849">
        <v>0</v>
      </c>
      <c r="O2995" s="849">
        <v>6188</v>
      </c>
      <c r="P2995" s="849">
        <v>54120</v>
      </c>
      <c r="Q2995" s="846" t="s">
        <v>6337</v>
      </c>
      <c r="R2995" s="846"/>
      <c r="S2995" s="849"/>
      <c r="T2995" s="849"/>
      <c r="U2995" s="849"/>
      <c r="V2995" s="849"/>
      <c r="W2995" s="849">
        <v>54120</v>
      </c>
      <c r="X2995" s="849">
        <v>97000</v>
      </c>
      <c r="Y2995" s="849">
        <v>151120</v>
      </c>
      <c r="Z2995" s="850">
        <v>0.1563</v>
      </c>
    </row>
    <row r="2996" s="823" customFormat="1" ht="31.05" hidden="1" customHeight="1" outlineLevel="1" spans="1:26">
      <c r="A2996" s="846" t="s">
        <v>2539</v>
      </c>
      <c r="B2996" s="846" t="s">
        <v>2552</v>
      </c>
      <c r="C2996" s="846" t="s">
        <v>11625</v>
      </c>
      <c r="D2996" s="846" t="s">
        <v>9263</v>
      </c>
      <c r="E2996" s="847" t="s">
        <v>9495</v>
      </c>
      <c r="F2996" s="848" t="s">
        <v>9642</v>
      </c>
      <c r="G2996" s="846" t="s">
        <v>9446</v>
      </c>
      <c r="H2996" s="846" t="s">
        <v>7650</v>
      </c>
      <c r="I2996" s="849">
        <v>91234</v>
      </c>
      <c r="J2996" s="849">
        <v>159.5</v>
      </c>
      <c r="K2996" s="849">
        <v>5616</v>
      </c>
      <c r="L2996" s="848" t="s">
        <v>9618</v>
      </c>
      <c r="M2996" s="849">
        <v>159.5</v>
      </c>
      <c r="N2996" s="849">
        <v>0</v>
      </c>
      <c r="O2996" s="849">
        <v>6188</v>
      </c>
      <c r="P2996" s="849">
        <v>91234</v>
      </c>
      <c r="Q2996" s="846" t="s">
        <v>6337</v>
      </c>
      <c r="R2996" s="846"/>
      <c r="S2996" s="849"/>
      <c r="T2996" s="849"/>
      <c r="U2996" s="849"/>
      <c r="V2996" s="849"/>
      <c r="W2996" s="849">
        <v>91234</v>
      </c>
      <c r="X2996" s="849">
        <v>89575.2</v>
      </c>
      <c r="Y2996" s="849">
        <v>180809.2</v>
      </c>
      <c r="Z2996" s="850">
        <v>0.2019</v>
      </c>
    </row>
    <row r="2997" s="823" customFormat="1" ht="31.05" hidden="1" customHeight="1" outlineLevel="1" spans="1:26">
      <c r="A2997" s="846" t="s">
        <v>2539</v>
      </c>
      <c r="B2997" s="846" t="s">
        <v>2552</v>
      </c>
      <c r="C2997" s="846" t="s">
        <v>11626</v>
      </c>
      <c r="D2997" s="846" t="s">
        <v>9284</v>
      </c>
      <c r="E2997" s="847" t="s">
        <v>9495</v>
      </c>
      <c r="F2997" s="848" t="s">
        <v>9636</v>
      </c>
      <c r="G2997" s="846" t="s">
        <v>9446</v>
      </c>
      <c r="H2997" s="846" t="s">
        <v>7650</v>
      </c>
      <c r="I2997" s="849">
        <v>323400</v>
      </c>
      <c r="J2997" s="849">
        <v>550</v>
      </c>
      <c r="K2997" s="849">
        <v>5600</v>
      </c>
      <c r="L2997" s="848" t="s">
        <v>9618</v>
      </c>
      <c r="M2997" s="849">
        <v>550</v>
      </c>
      <c r="N2997" s="849">
        <v>0</v>
      </c>
      <c r="O2997" s="849">
        <v>6188</v>
      </c>
      <c r="P2997" s="849">
        <v>323400</v>
      </c>
      <c r="Q2997" s="846" t="s">
        <v>6337</v>
      </c>
      <c r="R2997" s="846"/>
      <c r="S2997" s="849"/>
      <c r="T2997" s="849"/>
      <c r="U2997" s="849"/>
      <c r="V2997" s="849"/>
      <c r="W2997" s="849">
        <v>323400</v>
      </c>
      <c r="X2997" s="849">
        <v>154000</v>
      </c>
      <c r="Y2997" s="849">
        <v>477400</v>
      </c>
      <c r="Z2997" s="850">
        <v>0.155</v>
      </c>
    </row>
    <row r="2998" s="823" customFormat="1" ht="31.05" hidden="1" customHeight="1" outlineLevel="1" spans="1:26">
      <c r="A2998" s="846" t="s">
        <v>2539</v>
      </c>
      <c r="B2998" s="846" t="s">
        <v>2552</v>
      </c>
      <c r="C2998" s="846" t="s">
        <v>11627</v>
      </c>
      <c r="D2998" s="846" t="s">
        <v>9284</v>
      </c>
      <c r="E2998" s="847" t="s">
        <v>9495</v>
      </c>
      <c r="F2998" s="848" t="s">
        <v>9747</v>
      </c>
      <c r="G2998" s="846" t="s">
        <v>9446</v>
      </c>
      <c r="H2998" s="846" t="s">
        <v>7650</v>
      </c>
      <c r="I2998" s="849">
        <v>1219218</v>
      </c>
      <c r="J2998" s="849">
        <v>2233</v>
      </c>
      <c r="K2998" s="849">
        <v>5642</v>
      </c>
      <c r="L2998" s="848" t="s">
        <v>9618</v>
      </c>
      <c r="M2998" s="849">
        <v>2233</v>
      </c>
      <c r="N2998" s="849">
        <v>0</v>
      </c>
      <c r="O2998" s="849">
        <v>6188</v>
      </c>
      <c r="P2998" s="849">
        <v>1219218</v>
      </c>
      <c r="Q2998" s="846" t="s">
        <v>6337</v>
      </c>
      <c r="R2998" s="846"/>
      <c r="S2998" s="849"/>
      <c r="T2998" s="849"/>
      <c r="U2998" s="849"/>
      <c r="V2998" s="849"/>
      <c r="W2998" s="849">
        <v>1219218</v>
      </c>
      <c r="X2998" s="849">
        <v>629929.3</v>
      </c>
      <c r="Y2998" s="849">
        <v>1849147.3</v>
      </c>
      <c r="Z2998" s="850">
        <v>0.1468</v>
      </c>
    </row>
    <row r="2999" s="823" customFormat="1" ht="31.05" hidden="1" customHeight="1" outlineLevel="1" spans="1:26">
      <c r="A2999" s="846" t="s">
        <v>2539</v>
      </c>
      <c r="B2999" s="846" t="s">
        <v>2552</v>
      </c>
      <c r="C2999" s="846" t="s">
        <v>11628</v>
      </c>
      <c r="D2999" s="846" t="s">
        <v>9284</v>
      </c>
      <c r="E2999" s="847" t="s">
        <v>9495</v>
      </c>
      <c r="F2999" s="848" t="s">
        <v>9747</v>
      </c>
      <c r="G2999" s="846" t="s">
        <v>9446</v>
      </c>
      <c r="H2999" s="846" t="s">
        <v>7650</v>
      </c>
      <c r="I2999" s="849">
        <v>720225</v>
      </c>
      <c r="J2999" s="849">
        <v>1485</v>
      </c>
      <c r="K2999" s="849">
        <v>5703</v>
      </c>
      <c r="L2999" s="848" t="s">
        <v>9618</v>
      </c>
      <c r="M2999" s="849">
        <v>1485</v>
      </c>
      <c r="N2999" s="849">
        <v>0</v>
      </c>
      <c r="O2999" s="849">
        <v>6188</v>
      </c>
      <c r="P2999" s="849">
        <v>720225</v>
      </c>
      <c r="Q2999" s="846" t="s">
        <v>6337</v>
      </c>
      <c r="R2999" s="846"/>
      <c r="S2999" s="849"/>
      <c r="T2999" s="849"/>
      <c r="U2999" s="849"/>
      <c r="V2999" s="849"/>
      <c r="W2999" s="849">
        <v>720225</v>
      </c>
      <c r="X2999" s="849">
        <v>423447.75</v>
      </c>
      <c r="Y2999" s="849">
        <v>1143672.75</v>
      </c>
      <c r="Z2999" s="850">
        <v>0.135</v>
      </c>
    </row>
    <row r="3000" s="823" customFormat="1" ht="31.05" hidden="1" customHeight="1" outlineLevel="1" spans="1:26">
      <c r="A3000" s="846" t="s">
        <v>2539</v>
      </c>
      <c r="B3000" s="846" t="s">
        <v>2552</v>
      </c>
      <c r="C3000" s="846" t="s">
        <v>11629</v>
      </c>
      <c r="D3000" s="846" t="s">
        <v>9254</v>
      </c>
      <c r="E3000" s="847" t="s">
        <v>9495</v>
      </c>
      <c r="F3000" s="848" t="s">
        <v>9676</v>
      </c>
      <c r="G3000" s="846" t="s">
        <v>9446</v>
      </c>
      <c r="H3000" s="846" t="s">
        <v>7650</v>
      </c>
      <c r="I3000" s="849">
        <v>77220</v>
      </c>
      <c r="J3000" s="849">
        <v>165</v>
      </c>
      <c r="K3000" s="849">
        <v>5720</v>
      </c>
      <c r="L3000" s="848" t="s">
        <v>9618</v>
      </c>
      <c r="M3000" s="849">
        <v>165</v>
      </c>
      <c r="N3000" s="849">
        <v>0</v>
      </c>
      <c r="O3000" s="849">
        <v>6188</v>
      </c>
      <c r="P3000" s="849">
        <v>77220</v>
      </c>
      <c r="Q3000" s="846" t="s">
        <v>6337</v>
      </c>
      <c r="R3000" s="846"/>
      <c r="S3000" s="849"/>
      <c r="T3000" s="849"/>
      <c r="U3000" s="849"/>
      <c r="V3000" s="849"/>
      <c r="W3000" s="849">
        <v>77220</v>
      </c>
      <c r="X3000" s="849">
        <v>94380</v>
      </c>
      <c r="Y3000" s="849">
        <v>171600</v>
      </c>
      <c r="Z3000" s="850">
        <v>0.1818</v>
      </c>
    </row>
    <row r="3001" s="823" customFormat="1" ht="31.05" hidden="1" customHeight="1" outlineLevel="1" spans="1:26">
      <c r="A3001" s="846" t="s">
        <v>2539</v>
      </c>
      <c r="B3001" s="846" t="s">
        <v>7310</v>
      </c>
      <c r="C3001" s="846" t="s">
        <v>11630</v>
      </c>
      <c r="D3001" s="846" t="s">
        <v>9277</v>
      </c>
      <c r="E3001" s="847" t="s">
        <v>9495</v>
      </c>
      <c r="F3001" s="848" t="s">
        <v>8079</v>
      </c>
      <c r="G3001" s="846" t="s">
        <v>9446</v>
      </c>
      <c r="H3001" s="846" t="s">
        <v>7650</v>
      </c>
      <c r="I3001" s="849">
        <v>2825000</v>
      </c>
      <c r="J3001" s="849">
        <v>5000</v>
      </c>
      <c r="K3001" s="849">
        <v>5480</v>
      </c>
      <c r="L3001" s="848" t="s">
        <v>10260</v>
      </c>
      <c r="M3001" s="849">
        <v>5000</v>
      </c>
      <c r="N3001" s="849">
        <v>0</v>
      </c>
      <c r="O3001" s="849">
        <v>6045</v>
      </c>
      <c r="P3001" s="849">
        <v>2825000</v>
      </c>
      <c r="Q3001" s="846" t="s">
        <v>6337</v>
      </c>
      <c r="R3001" s="846"/>
      <c r="S3001" s="849"/>
      <c r="T3001" s="849"/>
      <c r="U3001" s="849"/>
      <c r="V3001" s="849"/>
      <c r="W3001" s="849">
        <v>2825000</v>
      </c>
      <c r="X3001" s="849">
        <v>5000000</v>
      </c>
      <c r="Y3001" s="849">
        <v>7825000</v>
      </c>
      <c r="Z3001" s="850">
        <v>0.2856</v>
      </c>
    </row>
    <row r="3002" s="823" customFormat="1" ht="31.05" hidden="1" customHeight="1" outlineLevel="1" spans="1:26">
      <c r="A3002" s="846" t="s">
        <v>2539</v>
      </c>
      <c r="B3002" s="846" t="s">
        <v>2552</v>
      </c>
      <c r="C3002" s="846" t="s">
        <v>11631</v>
      </c>
      <c r="D3002" s="846" t="s">
        <v>9264</v>
      </c>
      <c r="E3002" s="847" t="s">
        <v>9495</v>
      </c>
      <c r="F3002" s="848" t="s">
        <v>9562</v>
      </c>
      <c r="G3002" s="846" t="s">
        <v>9446</v>
      </c>
      <c r="H3002" s="846" t="s">
        <v>7650</v>
      </c>
      <c r="I3002" s="849">
        <v>105600</v>
      </c>
      <c r="J3002" s="849">
        <v>1100</v>
      </c>
      <c r="K3002" s="849">
        <v>6092</v>
      </c>
      <c r="L3002" s="848" t="s">
        <v>9616</v>
      </c>
      <c r="M3002" s="849">
        <v>1100</v>
      </c>
      <c r="N3002" s="849">
        <v>0</v>
      </c>
      <c r="O3002" s="849">
        <v>6188</v>
      </c>
      <c r="P3002" s="849">
        <v>105600</v>
      </c>
      <c r="Q3002" s="846" t="s">
        <v>6337</v>
      </c>
      <c r="R3002" s="846"/>
      <c r="S3002" s="849"/>
      <c r="T3002" s="849"/>
      <c r="U3002" s="849"/>
      <c r="V3002" s="849"/>
      <c r="W3002" s="849">
        <v>105600</v>
      </c>
      <c r="X3002" s="849">
        <v>335060</v>
      </c>
      <c r="Y3002" s="849">
        <v>440660</v>
      </c>
      <c r="Z3002" s="850">
        <v>0.0658</v>
      </c>
    </row>
    <row r="3003" s="823" customFormat="1" ht="31.05" hidden="1" customHeight="1" outlineLevel="1" spans="1:26">
      <c r="A3003" s="846" t="s">
        <v>2539</v>
      </c>
      <c r="B3003" s="846" t="s">
        <v>2552</v>
      </c>
      <c r="C3003" s="846" t="s">
        <v>11632</v>
      </c>
      <c r="D3003" s="846" t="s">
        <v>9264</v>
      </c>
      <c r="E3003" s="847" t="s">
        <v>9495</v>
      </c>
      <c r="F3003" s="848" t="s">
        <v>9562</v>
      </c>
      <c r="G3003" s="846" t="s">
        <v>9446</v>
      </c>
      <c r="H3003" s="846" t="s">
        <v>7650</v>
      </c>
      <c r="I3003" s="849">
        <v>66000</v>
      </c>
      <c r="J3003" s="849">
        <v>1100</v>
      </c>
      <c r="K3003" s="849">
        <v>6128</v>
      </c>
      <c r="L3003" s="848" t="s">
        <v>9616</v>
      </c>
      <c r="M3003" s="849">
        <v>1100</v>
      </c>
      <c r="N3003" s="849">
        <v>0</v>
      </c>
      <c r="O3003" s="849">
        <v>6188</v>
      </c>
      <c r="P3003" s="849">
        <v>66000</v>
      </c>
      <c r="Q3003" s="846" t="s">
        <v>6337</v>
      </c>
      <c r="R3003" s="846"/>
      <c r="S3003" s="849"/>
      <c r="T3003" s="849"/>
      <c r="U3003" s="849"/>
      <c r="V3003" s="849"/>
      <c r="W3003" s="849">
        <v>66000</v>
      </c>
      <c r="X3003" s="849">
        <v>620240</v>
      </c>
      <c r="Y3003" s="849">
        <v>686240</v>
      </c>
      <c r="Z3003" s="850">
        <v>0.1018</v>
      </c>
    </row>
    <row r="3004" s="823" customFormat="1" ht="31.05" hidden="1" customHeight="1" outlineLevel="1" spans="1:26">
      <c r="A3004" s="846" t="s">
        <v>2539</v>
      </c>
      <c r="B3004" s="846" t="s">
        <v>7304</v>
      </c>
      <c r="C3004" s="846" t="s">
        <v>11633</v>
      </c>
      <c r="D3004" s="846" t="s">
        <v>9222</v>
      </c>
      <c r="E3004" s="847" t="s">
        <v>9495</v>
      </c>
      <c r="F3004" s="848" t="s">
        <v>8074</v>
      </c>
      <c r="G3004" s="846" t="s">
        <v>9446</v>
      </c>
      <c r="H3004" s="846" t="s">
        <v>7650</v>
      </c>
      <c r="I3004" s="849">
        <v>-360360</v>
      </c>
      <c r="J3004" s="849">
        <v>6006</v>
      </c>
      <c r="K3004" s="849">
        <v>865</v>
      </c>
      <c r="L3004" s="848" t="s">
        <v>11371</v>
      </c>
      <c r="M3004" s="849">
        <v>6006</v>
      </c>
      <c r="N3004" s="849">
        <v>0</v>
      </c>
      <c r="O3004" s="849">
        <v>805</v>
      </c>
      <c r="P3004" s="849">
        <v>-360360</v>
      </c>
      <c r="Q3004" s="846" t="s">
        <v>6337</v>
      </c>
      <c r="R3004" s="846"/>
      <c r="S3004" s="849"/>
      <c r="T3004" s="849"/>
      <c r="U3004" s="849"/>
      <c r="V3004" s="849"/>
      <c r="W3004" s="849">
        <v>-360360</v>
      </c>
      <c r="X3004" s="849">
        <v>0</v>
      </c>
      <c r="Y3004" s="849">
        <v>-360360</v>
      </c>
      <c r="Z3004" s="850">
        <v>-0.0694</v>
      </c>
    </row>
    <row r="3005" s="823" customFormat="1" ht="25.35" customHeight="1" collapsed="1" spans="1:26">
      <c r="A3005" s="829" t="s">
        <v>2547</v>
      </c>
      <c r="B3005" s="829"/>
      <c r="C3005" s="829"/>
      <c r="D3005" s="829"/>
      <c r="E3005" s="829"/>
      <c r="F3005" s="829"/>
      <c r="G3005" s="829"/>
      <c r="H3005" s="829"/>
      <c r="I3005" s="838">
        <v>119019950.83</v>
      </c>
      <c r="J3005" s="839">
        <v>3322045.87</v>
      </c>
      <c r="K3005" s="840"/>
      <c r="L3005" s="840"/>
      <c r="M3005" s="839">
        <v>363799.07</v>
      </c>
      <c r="N3005" s="839">
        <v>20981.968</v>
      </c>
      <c r="O3005" s="840"/>
      <c r="P3005" s="839">
        <v>119019950.83</v>
      </c>
      <c r="Q3005" s="840"/>
      <c r="R3005" s="844"/>
      <c r="S3005" s="844"/>
      <c r="T3005" s="844"/>
      <c r="U3005" s="844"/>
      <c r="V3005" s="844"/>
      <c r="W3005" s="845"/>
      <c r="X3005" s="845"/>
      <c r="Y3005" s="845"/>
      <c r="Z3005" s="845"/>
    </row>
    <row r="3006" s="823" customFormat="1" ht="31.05" hidden="1" customHeight="1" outlineLevel="1" spans="1:26">
      <c r="A3006" s="846" t="s">
        <v>2547</v>
      </c>
      <c r="B3006" s="846" t="s">
        <v>8543</v>
      </c>
      <c r="C3006" s="846" t="s">
        <v>11634</v>
      </c>
      <c r="D3006" s="846" t="s">
        <v>9122</v>
      </c>
      <c r="E3006" s="847" t="s">
        <v>9495</v>
      </c>
      <c r="F3006" s="848" t="s">
        <v>9494</v>
      </c>
      <c r="G3006" s="846" t="s">
        <v>9446</v>
      </c>
      <c r="H3006" s="846" t="s">
        <v>7650</v>
      </c>
      <c r="I3006" s="849">
        <v>-262500</v>
      </c>
      <c r="J3006" s="849">
        <v>500</v>
      </c>
      <c r="K3006" s="849">
        <v>6770</v>
      </c>
      <c r="L3006" s="848" t="s">
        <v>10416</v>
      </c>
      <c r="M3006" s="849">
        <v>500</v>
      </c>
      <c r="N3006" s="849">
        <v>0</v>
      </c>
      <c r="O3006" s="849">
        <v>6245</v>
      </c>
      <c r="P3006" s="849">
        <v>-262500</v>
      </c>
      <c r="Q3006" s="846" t="s">
        <v>6337</v>
      </c>
      <c r="R3006" s="846" t="s">
        <v>10590</v>
      </c>
      <c r="S3006" s="849">
        <v>442.48</v>
      </c>
      <c r="T3006" s="849">
        <v>0</v>
      </c>
      <c r="U3006" s="849">
        <v>0</v>
      </c>
      <c r="V3006" s="849">
        <v>0</v>
      </c>
      <c r="W3006" s="849">
        <v>-262500</v>
      </c>
      <c r="X3006" s="849">
        <v>846250</v>
      </c>
      <c r="Y3006" s="849">
        <v>583750</v>
      </c>
      <c r="Z3006" s="850">
        <v>0.1725</v>
      </c>
    </row>
    <row r="3007" s="823" customFormat="1" ht="31.05" hidden="1" customHeight="1" outlineLevel="1" spans="1:26">
      <c r="A3007" s="846" t="s">
        <v>2547</v>
      </c>
      <c r="B3007" s="846" t="s">
        <v>8715</v>
      </c>
      <c r="C3007" s="846" t="s">
        <v>11635</v>
      </c>
      <c r="D3007" s="846" t="s">
        <v>9179</v>
      </c>
      <c r="E3007" s="847" t="s">
        <v>9445</v>
      </c>
      <c r="F3007" s="848" t="s">
        <v>9676</v>
      </c>
      <c r="G3007" s="846" t="s">
        <v>9446</v>
      </c>
      <c r="H3007" s="846" t="s">
        <v>7650</v>
      </c>
      <c r="I3007" s="849">
        <v>1392000</v>
      </c>
      <c r="J3007" s="849">
        <v>2400</v>
      </c>
      <c r="K3007" s="849">
        <v>4450</v>
      </c>
      <c r="L3007" s="848" t="s">
        <v>9681</v>
      </c>
      <c r="M3007" s="849">
        <v>2400</v>
      </c>
      <c r="N3007" s="849">
        <v>0</v>
      </c>
      <c r="O3007" s="849">
        <v>5030</v>
      </c>
      <c r="P3007" s="849">
        <v>1392000</v>
      </c>
      <c r="Q3007" s="846" t="s">
        <v>6337</v>
      </c>
      <c r="R3007" s="846" t="s">
        <v>10590</v>
      </c>
      <c r="S3007" s="849">
        <v>2123.89</v>
      </c>
      <c r="T3007" s="849">
        <v>0</v>
      </c>
      <c r="U3007" s="849">
        <v>0</v>
      </c>
      <c r="V3007" s="849">
        <v>0</v>
      </c>
      <c r="W3007" s="849">
        <v>1392000</v>
      </c>
      <c r="X3007" s="849">
        <v>0</v>
      </c>
      <c r="Y3007" s="849">
        <v>1392000</v>
      </c>
      <c r="Z3007" s="850">
        <v>0.1303</v>
      </c>
    </row>
    <row r="3008" s="823" customFormat="1" ht="31.05" hidden="1" customHeight="1" outlineLevel="1" spans="1:26">
      <c r="A3008" s="846" t="s">
        <v>2547</v>
      </c>
      <c r="B3008" s="846" t="s">
        <v>8543</v>
      </c>
      <c r="C3008" s="846" t="s">
        <v>11636</v>
      </c>
      <c r="D3008" s="846" t="s">
        <v>9185</v>
      </c>
      <c r="E3008" s="847" t="s">
        <v>9495</v>
      </c>
      <c r="F3008" s="848" t="s">
        <v>8066</v>
      </c>
      <c r="G3008" s="846" t="s">
        <v>9446</v>
      </c>
      <c r="H3008" s="846" t="s">
        <v>7650</v>
      </c>
      <c r="I3008" s="849">
        <v>-316000</v>
      </c>
      <c r="J3008" s="849">
        <v>500</v>
      </c>
      <c r="K3008" s="849">
        <v>6877</v>
      </c>
      <c r="L3008" s="848" t="s">
        <v>9790</v>
      </c>
      <c r="M3008" s="849">
        <v>500</v>
      </c>
      <c r="N3008" s="849">
        <v>0</v>
      </c>
      <c r="O3008" s="849">
        <v>6245</v>
      </c>
      <c r="P3008" s="849">
        <v>-316000</v>
      </c>
      <c r="Q3008" s="846" t="s">
        <v>6337</v>
      </c>
      <c r="R3008" s="846" t="s">
        <v>10590</v>
      </c>
      <c r="S3008" s="849">
        <v>442.48</v>
      </c>
      <c r="T3008" s="849">
        <v>0</v>
      </c>
      <c r="U3008" s="849">
        <v>0</v>
      </c>
      <c r="V3008" s="849">
        <v>0</v>
      </c>
      <c r="W3008" s="849">
        <v>-316000</v>
      </c>
      <c r="X3008" s="849">
        <v>859625</v>
      </c>
      <c r="Y3008" s="849">
        <v>543625</v>
      </c>
      <c r="Z3008" s="850">
        <v>0.1581</v>
      </c>
    </row>
    <row r="3009" s="823" customFormat="1" ht="31.05" hidden="1" customHeight="1" outlineLevel="1" spans="1:26">
      <c r="A3009" s="846" t="s">
        <v>2547</v>
      </c>
      <c r="B3009" s="846" t="s">
        <v>7321</v>
      </c>
      <c r="C3009" s="846" t="s">
        <v>11637</v>
      </c>
      <c r="D3009" s="846" t="s">
        <v>7320</v>
      </c>
      <c r="E3009" s="847" t="s">
        <v>9495</v>
      </c>
      <c r="F3009" s="848" t="s">
        <v>9490</v>
      </c>
      <c r="G3009" s="846" t="s">
        <v>9446</v>
      </c>
      <c r="H3009" s="846" t="s">
        <v>7650</v>
      </c>
      <c r="I3009" s="849">
        <v>-1800000</v>
      </c>
      <c r="J3009" s="849">
        <v>4000</v>
      </c>
      <c r="K3009" s="849">
        <v>3900</v>
      </c>
      <c r="L3009" s="848" t="s">
        <v>9532</v>
      </c>
      <c r="M3009" s="849">
        <v>4000</v>
      </c>
      <c r="N3009" s="849">
        <v>0</v>
      </c>
      <c r="O3009" s="849">
        <v>3450</v>
      </c>
      <c r="P3009" s="849">
        <v>-1800000</v>
      </c>
      <c r="Q3009" s="846" t="s">
        <v>6337</v>
      </c>
      <c r="R3009" s="846" t="s">
        <v>10590</v>
      </c>
      <c r="S3009" s="849">
        <v>3539.82</v>
      </c>
      <c r="T3009" s="849">
        <v>0</v>
      </c>
      <c r="U3009" s="849">
        <v>0</v>
      </c>
      <c r="V3009" s="849">
        <v>0</v>
      </c>
      <c r="W3009" s="849">
        <v>-1800000</v>
      </c>
      <c r="X3009" s="849">
        <v>5460000</v>
      </c>
      <c r="Y3009" s="849">
        <v>3660000</v>
      </c>
      <c r="Z3009" s="850">
        <v>0.2346</v>
      </c>
    </row>
    <row r="3010" s="823" customFormat="1" ht="31.05" hidden="1" customHeight="1" outlineLevel="1" spans="1:26">
      <c r="A3010" s="846" t="s">
        <v>2547</v>
      </c>
      <c r="B3010" s="846" t="s">
        <v>7321</v>
      </c>
      <c r="C3010" s="846" t="s">
        <v>11638</v>
      </c>
      <c r="D3010" s="846" t="s">
        <v>9186</v>
      </c>
      <c r="E3010" s="847" t="s">
        <v>9495</v>
      </c>
      <c r="F3010" s="848" t="s">
        <v>9494</v>
      </c>
      <c r="G3010" s="846" t="s">
        <v>9446</v>
      </c>
      <c r="H3010" s="846" t="s">
        <v>7650</v>
      </c>
      <c r="I3010" s="849">
        <v>20000</v>
      </c>
      <c r="J3010" s="849">
        <v>500</v>
      </c>
      <c r="K3010" s="849">
        <v>3840</v>
      </c>
      <c r="L3010" s="848" t="s">
        <v>9556</v>
      </c>
      <c r="M3010" s="849">
        <v>500</v>
      </c>
      <c r="N3010" s="849">
        <v>0</v>
      </c>
      <c r="O3010" s="849">
        <v>3880</v>
      </c>
      <c r="P3010" s="849">
        <v>20000</v>
      </c>
      <c r="Q3010" s="846" t="s">
        <v>6337</v>
      </c>
      <c r="R3010" s="846" t="s">
        <v>10590</v>
      </c>
      <c r="S3010" s="849">
        <v>442.48</v>
      </c>
      <c r="T3010" s="849">
        <v>0</v>
      </c>
      <c r="U3010" s="849">
        <v>0</v>
      </c>
      <c r="V3010" s="849">
        <v>0</v>
      </c>
      <c r="W3010" s="849">
        <v>20000</v>
      </c>
      <c r="X3010" s="849">
        <v>288000</v>
      </c>
      <c r="Y3010" s="849">
        <v>308000</v>
      </c>
      <c r="Z3010" s="850">
        <v>0.1604</v>
      </c>
    </row>
    <row r="3011" s="823" customFormat="1" ht="31.05" hidden="1" customHeight="1" outlineLevel="1" spans="1:26">
      <c r="A3011" s="846" t="s">
        <v>2547</v>
      </c>
      <c r="B3011" s="846" t="s">
        <v>8545</v>
      </c>
      <c r="C3011" s="846" t="s">
        <v>11639</v>
      </c>
      <c r="D3011" s="846" t="s">
        <v>8791</v>
      </c>
      <c r="E3011" s="847" t="s">
        <v>9495</v>
      </c>
      <c r="F3011" s="848" t="s">
        <v>8301</v>
      </c>
      <c r="G3011" s="846" t="s">
        <v>9446</v>
      </c>
      <c r="H3011" s="846" t="s">
        <v>7650</v>
      </c>
      <c r="I3011" s="849">
        <v>-69000</v>
      </c>
      <c r="J3011" s="849">
        <v>500</v>
      </c>
      <c r="K3011" s="849">
        <v>8128</v>
      </c>
      <c r="L3011" s="848" t="s">
        <v>9709</v>
      </c>
      <c r="M3011" s="849">
        <v>500</v>
      </c>
      <c r="N3011" s="849">
        <v>0</v>
      </c>
      <c r="O3011" s="849">
        <v>7990</v>
      </c>
      <c r="P3011" s="849">
        <v>-69000</v>
      </c>
      <c r="Q3011" s="846" t="s">
        <v>6337</v>
      </c>
      <c r="R3011" s="846" t="s">
        <v>10590</v>
      </c>
      <c r="S3011" s="849">
        <v>442.48</v>
      </c>
      <c r="T3011" s="849">
        <v>0</v>
      </c>
      <c r="U3011" s="849">
        <v>0</v>
      </c>
      <c r="V3011" s="849">
        <v>0</v>
      </c>
      <c r="W3011" s="849">
        <v>-69000</v>
      </c>
      <c r="X3011" s="849">
        <v>0</v>
      </c>
      <c r="Y3011" s="849">
        <v>-69000</v>
      </c>
      <c r="Z3011" s="850">
        <v>-0.017</v>
      </c>
    </row>
    <row r="3012" s="823" customFormat="1" ht="31.05" hidden="1" customHeight="1" outlineLevel="1" spans="1:26">
      <c r="A3012" s="846" t="s">
        <v>2547</v>
      </c>
      <c r="B3012" s="846" t="s">
        <v>6347</v>
      </c>
      <c r="C3012" s="846" t="s">
        <v>11640</v>
      </c>
      <c r="D3012" s="846" t="s">
        <v>8536</v>
      </c>
      <c r="E3012" s="847" t="s">
        <v>9445</v>
      </c>
      <c r="F3012" s="848" t="s">
        <v>9730</v>
      </c>
      <c r="G3012" s="846" t="s">
        <v>9446</v>
      </c>
      <c r="H3012" s="846" t="s">
        <v>7650</v>
      </c>
      <c r="I3012" s="849">
        <v>-74630</v>
      </c>
      <c r="J3012" s="849">
        <v>1000</v>
      </c>
      <c r="K3012" s="849">
        <v>6500</v>
      </c>
      <c r="L3012" s="848" t="s">
        <v>9627</v>
      </c>
      <c r="M3012" s="849">
        <v>0</v>
      </c>
      <c r="N3012" s="849">
        <v>298.52</v>
      </c>
      <c r="O3012" s="849">
        <v>6750</v>
      </c>
      <c r="P3012" s="849">
        <v>-74630</v>
      </c>
      <c r="Q3012" s="846" t="s">
        <v>6337</v>
      </c>
      <c r="R3012" s="846" t="s">
        <v>10590</v>
      </c>
      <c r="S3012" s="849">
        <v>0</v>
      </c>
      <c r="T3012" s="849">
        <v>0</v>
      </c>
      <c r="U3012" s="849">
        <v>0</v>
      </c>
      <c r="V3012" s="849">
        <v>0</v>
      </c>
      <c r="W3012" s="849">
        <v>-74630</v>
      </c>
      <c r="X3012" s="849">
        <v>2062325.6</v>
      </c>
      <c r="Y3012" s="849">
        <v>1987695.6</v>
      </c>
      <c r="Z3012" s="850">
        <v>1.0244</v>
      </c>
    </row>
    <row r="3013" s="823" customFormat="1" ht="31.05" hidden="1" customHeight="1" outlineLevel="1" spans="1:26">
      <c r="A3013" s="846" t="s">
        <v>2547</v>
      </c>
      <c r="B3013" s="846" t="s">
        <v>7853</v>
      </c>
      <c r="C3013" s="846" t="s">
        <v>11641</v>
      </c>
      <c r="D3013" s="846" t="s">
        <v>8650</v>
      </c>
      <c r="E3013" s="847" t="s">
        <v>9495</v>
      </c>
      <c r="F3013" s="848" t="s">
        <v>8187</v>
      </c>
      <c r="G3013" s="846" t="s">
        <v>9446</v>
      </c>
      <c r="H3013" s="846" t="s">
        <v>7650</v>
      </c>
      <c r="I3013" s="849">
        <v>104000</v>
      </c>
      <c r="J3013" s="849">
        <v>1000</v>
      </c>
      <c r="K3013" s="849">
        <v>2326</v>
      </c>
      <c r="L3013" s="848" t="s">
        <v>9681</v>
      </c>
      <c r="M3013" s="849">
        <v>1000</v>
      </c>
      <c r="N3013" s="849">
        <v>0</v>
      </c>
      <c r="O3013" s="849">
        <v>2430</v>
      </c>
      <c r="P3013" s="849">
        <v>104000</v>
      </c>
      <c r="Q3013" s="846" t="s">
        <v>6337</v>
      </c>
      <c r="R3013" s="846" t="s">
        <v>10590</v>
      </c>
      <c r="S3013" s="849">
        <v>884.96</v>
      </c>
      <c r="T3013" s="849">
        <v>0</v>
      </c>
      <c r="U3013" s="849">
        <v>0</v>
      </c>
      <c r="V3013" s="849">
        <v>0</v>
      </c>
      <c r="W3013" s="849">
        <v>104000</v>
      </c>
      <c r="X3013" s="849">
        <v>0</v>
      </c>
      <c r="Y3013" s="849">
        <v>104000</v>
      </c>
      <c r="Z3013" s="850">
        <v>0.0447</v>
      </c>
    </row>
    <row r="3014" s="823" customFormat="1" ht="31.05" hidden="1" customHeight="1" outlineLevel="1" spans="1:26">
      <c r="A3014" s="846" t="s">
        <v>2547</v>
      </c>
      <c r="B3014" s="846" t="s">
        <v>8545</v>
      </c>
      <c r="C3014" s="846" t="s">
        <v>11642</v>
      </c>
      <c r="D3014" s="846" t="s">
        <v>8650</v>
      </c>
      <c r="E3014" s="847" t="s">
        <v>9495</v>
      </c>
      <c r="F3014" s="848" t="s">
        <v>9676</v>
      </c>
      <c r="G3014" s="846" t="s">
        <v>9446</v>
      </c>
      <c r="H3014" s="846" t="s">
        <v>7650</v>
      </c>
      <c r="I3014" s="849">
        <v>375000</v>
      </c>
      <c r="J3014" s="849">
        <v>1000</v>
      </c>
      <c r="K3014" s="849">
        <v>7240</v>
      </c>
      <c r="L3014" s="848" t="s">
        <v>9709</v>
      </c>
      <c r="M3014" s="849">
        <v>500</v>
      </c>
      <c r="N3014" s="849">
        <v>0</v>
      </c>
      <c r="O3014" s="849">
        <v>7990</v>
      </c>
      <c r="P3014" s="849">
        <v>375000</v>
      </c>
      <c r="Q3014" s="846" t="s">
        <v>6337</v>
      </c>
      <c r="R3014" s="846" t="s">
        <v>10590</v>
      </c>
      <c r="S3014" s="849">
        <v>442.48</v>
      </c>
      <c r="T3014" s="849">
        <v>0</v>
      </c>
      <c r="U3014" s="849">
        <v>0</v>
      </c>
      <c r="V3014" s="849">
        <v>0</v>
      </c>
      <c r="W3014" s="849">
        <v>375000</v>
      </c>
      <c r="X3014" s="849">
        <v>0</v>
      </c>
      <c r="Y3014" s="849">
        <v>375000</v>
      </c>
      <c r="Z3014" s="850">
        <v>0.1036</v>
      </c>
    </row>
    <row r="3015" s="823" customFormat="1" ht="31.05" hidden="1" customHeight="1" outlineLevel="1" spans="1:26">
      <c r="A3015" s="846" t="s">
        <v>2547</v>
      </c>
      <c r="B3015" s="846" t="s">
        <v>8543</v>
      </c>
      <c r="C3015" s="846" t="s">
        <v>11643</v>
      </c>
      <c r="D3015" s="846" t="s">
        <v>8650</v>
      </c>
      <c r="E3015" s="847" t="s">
        <v>9495</v>
      </c>
      <c r="F3015" s="848" t="s">
        <v>8189</v>
      </c>
      <c r="G3015" s="846" t="s">
        <v>9446</v>
      </c>
      <c r="H3015" s="846" t="s">
        <v>7650</v>
      </c>
      <c r="I3015" s="849">
        <v>-275000</v>
      </c>
      <c r="J3015" s="849">
        <v>500</v>
      </c>
      <c r="K3015" s="849">
        <v>6795</v>
      </c>
      <c r="L3015" s="848" t="s">
        <v>9790</v>
      </c>
      <c r="M3015" s="849">
        <v>500</v>
      </c>
      <c r="N3015" s="849">
        <v>0</v>
      </c>
      <c r="O3015" s="849">
        <v>6245</v>
      </c>
      <c r="P3015" s="849">
        <v>-275000</v>
      </c>
      <c r="Q3015" s="846" t="s">
        <v>6337</v>
      </c>
      <c r="R3015" s="846" t="s">
        <v>10590</v>
      </c>
      <c r="S3015" s="849">
        <v>442.48</v>
      </c>
      <c r="T3015" s="849">
        <v>0</v>
      </c>
      <c r="U3015" s="849">
        <v>0</v>
      </c>
      <c r="V3015" s="849">
        <v>0</v>
      </c>
      <c r="W3015" s="849">
        <v>-275000</v>
      </c>
      <c r="X3015" s="849">
        <v>0</v>
      </c>
      <c r="Y3015" s="849">
        <v>-275000</v>
      </c>
      <c r="Z3015" s="850">
        <v>-0.0809</v>
      </c>
    </row>
    <row r="3016" s="823" customFormat="1" ht="31.05" hidden="1" customHeight="1" outlineLevel="1" spans="1:26">
      <c r="A3016" s="846" t="s">
        <v>2547</v>
      </c>
      <c r="B3016" s="846" t="s">
        <v>8543</v>
      </c>
      <c r="C3016" s="846" t="s">
        <v>11644</v>
      </c>
      <c r="D3016" s="846" t="s">
        <v>8544</v>
      </c>
      <c r="E3016" s="847" t="s">
        <v>9495</v>
      </c>
      <c r="F3016" s="848" t="s">
        <v>9747</v>
      </c>
      <c r="G3016" s="846" t="s">
        <v>9446</v>
      </c>
      <c r="H3016" s="846" t="s">
        <v>7650</v>
      </c>
      <c r="I3016" s="849">
        <v>10000</v>
      </c>
      <c r="J3016" s="849">
        <v>500</v>
      </c>
      <c r="K3016" s="849">
        <v>6225</v>
      </c>
      <c r="L3016" s="848" t="s">
        <v>9790</v>
      </c>
      <c r="M3016" s="849">
        <v>500</v>
      </c>
      <c r="N3016" s="849">
        <v>0</v>
      </c>
      <c r="O3016" s="849">
        <v>6245</v>
      </c>
      <c r="P3016" s="849">
        <v>10000</v>
      </c>
      <c r="Q3016" s="846" t="s">
        <v>6337</v>
      </c>
      <c r="R3016" s="846" t="s">
        <v>10590</v>
      </c>
      <c r="S3016" s="849">
        <v>442.48</v>
      </c>
      <c r="T3016" s="849">
        <v>0</v>
      </c>
      <c r="U3016" s="849">
        <v>0</v>
      </c>
      <c r="V3016" s="849">
        <v>0</v>
      </c>
      <c r="W3016" s="849">
        <v>10000</v>
      </c>
      <c r="X3016" s="849">
        <v>311250</v>
      </c>
      <c r="Y3016" s="849">
        <v>321250</v>
      </c>
      <c r="Z3016" s="850">
        <v>0.1032</v>
      </c>
    </row>
    <row r="3017" s="823" customFormat="1" ht="31.05" hidden="1" customHeight="1" outlineLevel="1" spans="1:26">
      <c r="A3017" s="846" t="s">
        <v>2547</v>
      </c>
      <c r="B3017" s="846" t="s">
        <v>8545</v>
      </c>
      <c r="C3017" s="846" t="s">
        <v>11645</v>
      </c>
      <c r="D3017" s="846" t="s">
        <v>8679</v>
      </c>
      <c r="E3017" s="847" t="s">
        <v>9495</v>
      </c>
      <c r="F3017" s="848" t="s">
        <v>9730</v>
      </c>
      <c r="G3017" s="846" t="s">
        <v>9446</v>
      </c>
      <c r="H3017" s="846" t="s">
        <v>7650</v>
      </c>
      <c r="I3017" s="849">
        <v>570000</v>
      </c>
      <c r="J3017" s="849">
        <v>1000</v>
      </c>
      <c r="K3017" s="849">
        <v>7420</v>
      </c>
      <c r="L3017" s="848" t="s">
        <v>9790</v>
      </c>
      <c r="M3017" s="849">
        <v>1000</v>
      </c>
      <c r="N3017" s="849">
        <v>0</v>
      </c>
      <c r="O3017" s="849">
        <v>7990</v>
      </c>
      <c r="P3017" s="849">
        <v>570000</v>
      </c>
      <c r="Q3017" s="846" t="s">
        <v>6337</v>
      </c>
      <c r="R3017" s="846" t="s">
        <v>10590</v>
      </c>
      <c r="S3017" s="849">
        <v>884.96</v>
      </c>
      <c r="T3017" s="849">
        <v>0</v>
      </c>
      <c r="U3017" s="849">
        <v>0</v>
      </c>
      <c r="V3017" s="849">
        <v>0</v>
      </c>
      <c r="W3017" s="849">
        <v>570000</v>
      </c>
      <c r="X3017" s="849">
        <v>742000</v>
      </c>
      <c r="Y3017" s="849">
        <v>1312000</v>
      </c>
      <c r="Z3017" s="850">
        <v>0.1768</v>
      </c>
    </row>
    <row r="3018" s="823" customFormat="1" ht="31.05" hidden="1" customHeight="1" outlineLevel="1" spans="1:26">
      <c r="A3018" s="846" t="s">
        <v>2547</v>
      </c>
      <c r="B3018" s="846" t="s">
        <v>6347</v>
      </c>
      <c r="C3018" s="846" t="s">
        <v>11646</v>
      </c>
      <c r="D3018" s="846" t="s">
        <v>9168</v>
      </c>
      <c r="E3018" s="847" t="s">
        <v>9495</v>
      </c>
      <c r="F3018" s="848" t="s">
        <v>9728</v>
      </c>
      <c r="G3018" s="846" t="s">
        <v>9446</v>
      </c>
      <c r="H3018" s="846" t="s">
        <v>7650</v>
      </c>
      <c r="I3018" s="849">
        <v>48488</v>
      </c>
      <c r="J3018" s="849">
        <v>167.2</v>
      </c>
      <c r="K3018" s="849">
        <v>6460</v>
      </c>
      <c r="L3018" s="848" t="s">
        <v>9627</v>
      </c>
      <c r="M3018" s="849">
        <v>167.2</v>
      </c>
      <c r="N3018" s="849">
        <v>0</v>
      </c>
      <c r="O3018" s="849">
        <v>6750</v>
      </c>
      <c r="P3018" s="849">
        <v>48488</v>
      </c>
      <c r="Q3018" s="846" t="s">
        <v>6337</v>
      </c>
      <c r="R3018" s="846" t="s">
        <v>10590</v>
      </c>
      <c r="S3018" s="849">
        <v>147.96</v>
      </c>
      <c r="T3018" s="849">
        <v>0</v>
      </c>
      <c r="U3018" s="849">
        <v>0</v>
      </c>
      <c r="V3018" s="849">
        <v>0</v>
      </c>
      <c r="W3018" s="849">
        <v>48488</v>
      </c>
      <c r="X3018" s="849">
        <v>108011.2</v>
      </c>
      <c r="Y3018" s="849">
        <v>156499.2</v>
      </c>
      <c r="Z3018" s="850">
        <v>0.1449</v>
      </c>
    </row>
    <row r="3019" s="823" customFormat="1" ht="31.05" hidden="1" customHeight="1" outlineLevel="1" spans="1:26">
      <c r="A3019" s="846" t="s">
        <v>2547</v>
      </c>
      <c r="B3019" s="846" t="s">
        <v>6347</v>
      </c>
      <c r="C3019" s="846" t="s">
        <v>11647</v>
      </c>
      <c r="D3019" s="846" t="s">
        <v>9168</v>
      </c>
      <c r="E3019" s="847" t="s">
        <v>9495</v>
      </c>
      <c r="F3019" s="848" t="s">
        <v>8079</v>
      </c>
      <c r="G3019" s="846" t="s">
        <v>9446</v>
      </c>
      <c r="H3019" s="846" t="s">
        <v>7650</v>
      </c>
      <c r="I3019" s="849">
        <v>30723</v>
      </c>
      <c r="J3019" s="849">
        <v>133.76</v>
      </c>
      <c r="K3019" s="849">
        <v>6400</v>
      </c>
      <c r="L3019" s="848" t="s">
        <v>9627</v>
      </c>
      <c r="M3019" s="849">
        <v>87.78</v>
      </c>
      <c r="N3019" s="849">
        <v>0</v>
      </c>
      <c r="O3019" s="849">
        <v>6750</v>
      </c>
      <c r="P3019" s="849">
        <v>30723</v>
      </c>
      <c r="Q3019" s="846" t="s">
        <v>6337</v>
      </c>
      <c r="R3019" s="846" t="s">
        <v>10590</v>
      </c>
      <c r="S3019" s="849">
        <v>77.68</v>
      </c>
      <c r="T3019" s="849">
        <v>0</v>
      </c>
      <c r="U3019" s="849">
        <v>0</v>
      </c>
      <c r="V3019" s="849">
        <v>0</v>
      </c>
      <c r="W3019" s="849">
        <v>30723</v>
      </c>
      <c r="X3019" s="849">
        <v>91334.4</v>
      </c>
      <c r="Y3019" s="849">
        <v>122057.4</v>
      </c>
      <c r="Z3019" s="850">
        <v>0.2173</v>
      </c>
    </row>
    <row r="3020" s="823" customFormat="1" ht="31.05" hidden="1" customHeight="1" outlineLevel="1" spans="1:26">
      <c r="A3020" s="846" t="s">
        <v>2547</v>
      </c>
      <c r="B3020" s="846" t="s">
        <v>7853</v>
      </c>
      <c r="C3020" s="846" t="s">
        <v>11648</v>
      </c>
      <c r="D3020" s="846" t="s">
        <v>6794</v>
      </c>
      <c r="E3020" s="847" t="s">
        <v>9495</v>
      </c>
      <c r="F3020" s="848" t="s">
        <v>8187</v>
      </c>
      <c r="G3020" s="846" t="s">
        <v>9446</v>
      </c>
      <c r="H3020" s="846" t="s">
        <v>7650</v>
      </c>
      <c r="I3020" s="849">
        <v>104000</v>
      </c>
      <c r="J3020" s="849">
        <v>1000</v>
      </c>
      <c r="K3020" s="849">
        <v>2326</v>
      </c>
      <c r="L3020" s="848" t="s">
        <v>9681</v>
      </c>
      <c r="M3020" s="849">
        <v>1000</v>
      </c>
      <c r="N3020" s="849">
        <v>0</v>
      </c>
      <c r="O3020" s="849">
        <v>2430</v>
      </c>
      <c r="P3020" s="849">
        <v>104000</v>
      </c>
      <c r="Q3020" s="846" t="s">
        <v>6337</v>
      </c>
      <c r="R3020" s="846" t="s">
        <v>10590</v>
      </c>
      <c r="S3020" s="849">
        <v>884.96</v>
      </c>
      <c r="T3020" s="849">
        <v>0</v>
      </c>
      <c r="U3020" s="849">
        <v>0</v>
      </c>
      <c r="V3020" s="849">
        <v>0</v>
      </c>
      <c r="W3020" s="849">
        <v>104000</v>
      </c>
      <c r="X3020" s="849">
        <v>0</v>
      </c>
      <c r="Y3020" s="849">
        <v>104000</v>
      </c>
      <c r="Z3020" s="850">
        <v>0.0447</v>
      </c>
    </row>
    <row r="3021" s="823" customFormat="1" ht="31.05" hidden="1" customHeight="1" outlineLevel="1" spans="1:26">
      <c r="A3021" s="846" t="s">
        <v>2547</v>
      </c>
      <c r="B3021" s="846" t="s">
        <v>2552</v>
      </c>
      <c r="C3021" s="846" t="s">
        <v>11649</v>
      </c>
      <c r="D3021" s="846" t="s">
        <v>9170</v>
      </c>
      <c r="E3021" s="847" t="s">
        <v>9495</v>
      </c>
      <c r="F3021" s="848" t="s">
        <v>9549</v>
      </c>
      <c r="G3021" s="846" t="s">
        <v>9446</v>
      </c>
      <c r="H3021" s="846" t="s">
        <v>7650</v>
      </c>
      <c r="I3021" s="849">
        <v>267066.8</v>
      </c>
      <c r="J3021" s="849">
        <v>446.6</v>
      </c>
      <c r="K3021" s="849">
        <v>5590</v>
      </c>
      <c r="L3021" s="848" t="s">
        <v>9681</v>
      </c>
      <c r="M3021" s="849">
        <v>446.6</v>
      </c>
      <c r="N3021" s="849">
        <v>0</v>
      </c>
      <c r="O3021" s="849">
        <v>6188</v>
      </c>
      <c r="P3021" s="849">
        <v>267066.8</v>
      </c>
      <c r="Q3021" s="846" t="s">
        <v>6337</v>
      </c>
      <c r="R3021" s="846" t="s">
        <v>10590</v>
      </c>
      <c r="S3021" s="849">
        <v>395.22</v>
      </c>
      <c r="T3021" s="849">
        <v>0</v>
      </c>
      <c r="U3021" s="849">
        <v>0</v>
      </c>
      <c r="V3021" s="849">
        <v>0</v>
      </c>
      <c r="W3021" s="849">
        <v>267066.8</v>
      </c>
      <c r="X3021" s="849">
        <v>249649.4</v>
      </c>
      <c r="Y3021" s="849">
        <v>516716.2</v>
      </c>
      <c r="Z3021" s="850">
        <v>0.207</v>
      </c>
    </row>
    <row r="3022" s="823" customFormat="1" ht="31.05" hidden="1" customHeight="1" outlineLevel="1" spans="1:26">
      <c r="A3022" s="846" t="s">
        <v>2547</v>
      </c>
      <c r="B3022" s="846" t="s">
        <v>7853</v>
      </c>
      <c r="C3022" s="846" t="s">
        <v>11650</v>
      </c>
      <c r="D3022" s="846" t="s">
        <v>8990</v>
      </c>
      <c r="E3022" s="847" t="s">
        <v>9495</v>
      </c>
      <c r="F3022" s="848" t="s">
        <v>9676</v>
      </c>
      <c r="G3022" s="846" t="s">
        <v>9446</v>
      </c>
      <c r="H3022" s="846" t="s">
        <v>7650</v>
      </c>
      <c r="I3022" s="849">
        <v>110000</v>
      </c>
      <c r="J3022" s="849">
        <v>1000</v>
      </c>
      <c r="K3022" s="849">
        <v>2320</v>
      </c>
      <c r="L3022" s="848" t="s">
        <v>9681</v>
      </c>
      <c r="M3022" s="849">
        <v>1000</v>
      </c>
      <c r="N3022" s="849">
        <v>0</v>
      </c>
      <c r="O3022" s="849">
        <v>2430</v>
      </c>
      <c r="P3022" s="849">
        <v>110000</v>
      </c>
      <c r="Q3022" s="846" t="s">
        <v>6337</v>
      </c>
      <c r="R3022" s="846" t="s">
        <v>10590</v>
      </c>
      <c r="S3022" s="849">
        <v>884.96</v>
      </c>
      <c r="T3022" s="849">
        <v>0</v>
      </c>
      <c r="U3022" s="849">
        <v>0</v>
      </c>
      <c r="V3022" s="849">
        <v>0</v>
      </c>
      <c r="W3022" s="849">
        <v>110000</v>
      </c>
      <c r="X3022" s="849">
        <v>232000</v>
      </c>
      <c r="Y3022" s="849">
        <v>342000</v>
      </c>
      <c r="Z3022" s="850">
        <v>0.1474</v>
      </c>
    </row>
    <row r="3023" s="823" customFormat="1" ht="31.05" hidden="1" customHeight="1" outlineLevel="1" spans="1:26">
      <c r="A3023" s="846" t="s">
        <v>2547</v>
      </c>
      <c r="B3023" s="846" t="s">
        <v>7853</v>
      </c>
      <c r="C3023" s="846" t="s">
        <v>11651</v>
      </c>
      <c r="D3023" s="846" t="s">
        <v>9171</v>
      </c>
      <c r="E3023" s="847" t="s">
        <v>9495</v>
      </c>
      <c r="F3023" s="848" t="s">
        <v>9747</v>
      </c>
      <c r="G3023" s="846" t="s">
        <v>9446</v>
      </c>
      <c r="H3023" s="846" t="s">
        <v>7650</v>
      </c>
      <c r="I3023" s="849">
        <v>-12000</v>
      </c>
      <c r="J3023" s="849">
        <v>1000</v>
      </c>
      <c r="K3023" s="849">
        <v>2442</v>
      </c>
      <c r="L3023" s="848" t="s">
        <v>9681</v>
      </c>
      <c r="M3023" s="849">
        <v>1000</v>
      </c>
      <c r="N3023" s="849">
        <v>0</v>
      </c>
      <c r="O3023" s="849">
        <v>2430</v>
      </c>
      <c r="P3023" s="849">
        <v>-12000</v>
      </c>
      <c r="Q3023" s="846" t="s">
        <v>6337</v>
      </c>
      <c r="R3023" s="846" t="s">
        <v>10590</v>
      </c>
      <c r="S3023" s="849">
        <v>884.96</v>
      </c>
      <c r="T3023" s="849">
        <v>0</v>
      </c>
      <c r="U3023" s="849">
        <v>0</v>
      </c>
      <c r="V3023" s="849">
        <v>0</v>
      </c>
      <c r="W3023" s="849">
        <v>-12000</v>
      </c>
      <c r="X3023" s="849">
        <v>244200</v>
      </c>
      <c r="Y3023" s="849">
        <v>232200</v>
      </c>
      <c r="Z3023" s="850">
        <v>0.0951</v>
      </c>
    </row>
    <row r="3024" s="823" customFormat="1" ht="31.05" hidden="1" customHeight="1" outlineLevel="1" spans="1:26">
      <c r="A3024" s="846" t="s">
        <v>2547</v>
      </c>
      <c r="B3024" s="846" t="s">
        <v>7853</v>
      </c>
      <c r="C3024" s="846" t="s">
        <v>11652</v>
      </c>
      <c r="D3024" s="846" t="s">
        <v>9171</v>
      </c>
      <c r="E3024" s="847" t="s">
        <v>9495</v>
      </c>
      <c r="F3024" s="848" t="s">
        <v>9508</v>
      </c>
      <c r="G3024" s="846" t="s">
        <v>9446</v>
      </c>
      <c r="H3024" s="846" t="s">
        <v>7650</v>
      </c>
      <c r="I3024" s="849">
        <v>26000</v>
      </c>
      <c r="J3024" s="849">
        <v>1000</v>
      </c>
      <c r="K3024" s="849">
        <v>2404</v>
      </c>
      <c r="L3024" s="848" t="s">
        <v>9681</v>
      </c>
      <c r="M3024" s="849">
        <v>1000</v>
      </c>
      <c r="N3024" s="849">
        <v>0</v>
      </c>
      <c r="O3024" s="849">
        <v>2430</v>
      </c>
      <c r="P3024" s="849">
        <v>26000</v>
      </c>
      <c r="Q3024" s="846" t="s">
        <v>6337</v>
      </c>
      <c r="R3024" s="846" t="s">
        <v>10590</v>
      </c>
      <c r="S3024" s="849">
        <v>884.96</v>
      </c>
      <c r="T3024" s="849">
        <v>0</v>
      </c>
      <c r="U3024" s="849">
        <v>0</v>
      </c>
      <c r="V3024" s="849">
        <v>0</v>
      </c>
      <c r="W3024" s="849">
        <v>26000</v>
      </c>
      <c r="X3024" s="849">
        <v>240400</v>
      </c>
      <c r="Y3024" s="849">
        <v>266400</v>
      </c>
      <c r="Z3024" s="850">
        <v>0.1108</v>
      </c>
    </row>
    <row r="3025" s="823" customFormat="1" ht="31.05" hidden="1" customHeight="1" outlineLevel="1" spans="1:26">
      <c r="A3025" s="846" t="s">
        <v>2547</v>
      </c>
      <c r="B3025" s="846" t="s">
        <v>2552</v>
      </c>
      <c r="C3025" s="846" t="s">
        <v>11653</v>
      </c>
      <c r="D3025" s="846" t="s">
        <v>9173</v>
      </c>
      <c r="E3025" s="847" t="s">
        <v>9495</v>
      </c>
      <c r="F3025" s="848" t="s">
        <v>9636</v>
      </c>
      <c r="G3025" s="846" t="s">
        <v>9446</v>
      </c>
      <c r="H3025" s="846" t="s">
        <v>7650</v>
      </c>
      <c r="I3025" s="849">
        <v>19404</v>
      </c>
      <c r="J3025" s="849">
        <v>165</v>
      </c>
      <c r="K3025" s="849">
        <v>5600</v>
      </c>
      <c r="L3025" s="848" t="s">
        <v>9505</v>
      </c>
      <c r="M3025" s="849">
        <v>33</v>
      </c>
      <c r="N3025" s="849">
        <v>0</v>
      </c>
      <c r="O3025" s="849">
        <v>6188</v>
      </c>
      <c r="P3025" s="849">
        <v>19404</v>
      </c>
      <c r="Q3025" s="846" t="s">
        <v>6337</v>
      </c>
      <c r="R3025" s="846" t="s">
        <v>10590</v>
      </c>
      <c r="S3025" s="849">
        <v>29.2</v>
      </c>
      <c r="T3025" s="849">
        <v>0</v>
      </c>
      <c r="U3025" s="849">
        <v>0</v>
      </c>
      <c r="V3025" s="849">
        <v>0</v>
      </c>
      <c r="W3025" s="849">
        <v>19404</v>
      </c>
      <c r="X3025" s="849">
        <v>93225</v>
      </c>
      <c r="Y3025" s="849">
        <v>112629</v>
      </c>
      <c r="Z3025" s="850">
        <v>0.6095</v>
      </c>
    </row>
    <row r="3026" s="823" customFormat="1" ht="31.05" hidden="1" customHeight="1" outlineLevel="1" spans="1:26">
      <c r="A3026" s="846" t="s">
        <v>2547</v>
      </c>
      <c r="B3026" s="846" t="s">
        <v>7853</v>
      </c>
      <c r="C3026" s="846" t="s">
        <v>11654</v>
      </c>
      <c r="D3026" s="846" t="s">
        <v>8830</v>
      </c>
      <c r="E3026" s="847" t="s">
        <v>9495</v>
      </c>
      <c r="F3026" s="848" t="s">
        <v>9526</v>
      </c>
      <c r="G3026" s="846" t="s">
        <v>9446</v>
      </c>
      <c r="H3026" s="846" t="s">
        <v>7650</v>
      </c>
      <c r="I3026" s="849">
        <v>-171000</v>
      </c>
      <c r="J3026" s="849">
        <v>1000</v>
      </c>
      <c r="K3026" s="849">
        <v>2601</v>
      </c>
      <c r="L3026" s="848" t="s">
        <v>9681</v>
      </c>
      <c r="M3026" s="849">
        <v>1000</v>
      </c>
      <c r="N3026" s="849">
        <v>0</v>
      </c>
      <c r="O3026" s="849">
        <v>2430</v>
      </c>
      <c r="P3026" s="849">
        <v>-171000</v>
      </c>
      <c r="Q3026" s="846" t="s">
        <v>6337</v>
      </c>
      <c r="R3026" s="846" t="s">
        <v>10590</v>
      </c>
      <c r="S3026" s="849">
        <v>884.96</v>
      </c>
      <c r="T3026" s="849">
        <v>0</v>
      </c>
      <c r="U3026" s="849">
        <v>0</v>
      </c>
      <c r="V3026" s="849">
        <v>0</v>
      </c>
      <c r="W3026" s="849">
        <v>-171000</v>
      </c>
      <c r="X3026" s="849">
        <v>260100</v>
      </c>
      <c r="Y3026" s="849">
        <v>89100</v>
      </c>
      <c r="Z3026" s="850">
        <v>0.0343</v>
      </c>
    </row>
    <row r="3027" s="823" customFormat="1" ht="31.05" hidden="1" customHeight="1" outlineLevel="1" spans="1:26">
      <c r="A3027" s="846" t="s">
        <v>2547</v>
      </c>
      <c r="B3027" s="846" t="s">
        <v>10676</v>
      </c>
      <c r="C3027" s="846" t="s">
        <v>11655</v>
      </c>
      <c r="D3027" s="846" t="s">
        <v>8637</v>
      </c>
      <c r="E3027" s="847" t="s">
        <v>9495</v>
      </c>
      <c r="F3027" s="848" t="s">
        <v>9643</v>
      </c>
      <c r="G3027" s="846" t="s">
        <v>9446</v>
      </c>
      <c r="H3027" s="846" t="s">
        <v>7650</v>
      </c>
      <c r="I3027" s="849">
        <v>0</v>
      </c>
      <c r="J3027" s="849">
        <v>792</v>
      </c>
      <c r="K3027" s="849">
        <v>7100</v>
      </c>
      <c r="L3027" s="848" t="s">
        <v>9809</v>
      </c>
      <c r="M3027" s="849">
        <v>792</v>
      </c>
      <c r="N3027" s="849">
        <v>0</v>
      </c>
      <c r="O3027" s="849">
        <v>7100</v>
      </c>
      <c r="P3027" s="849">
        <v>0</v>
      </c>
      <c r="Q3027" s="846" t="s">
        <v>6337</v>
      </c>
      <c r="R3027" s="846" t="s">
        <v>10590</v>
      </c>
      <c r="S3027" s="849">
        <v>700.88</v>
      </c>
      <c r="T3027" s="849">
        <v>0</v>
      </c>
      <c r="U3027" s="849">
        <v>0</v>
      </c>
      <c r="V3027" s="849">
        <v>0</v>
      </c>
      <c r="W3027" s="849">
        <v>0</v>
      </c>
      <c r="X3027" s="849">
        <v>1124402.4</v>
      </c>
      <c r="Y3027" s="849">
        <v>1124402.4</v>
      </c>
      <c r="Z3027" s="850">
        <v>0.2</v>
      </c>
    </row>
    <row r="3028" s="823" customFormat="1" ht="31.05" hidden="1" customHeight="1" outlineLevel="1" spans="1:26">
      <c r="A3028" s="846" t="s">
        <v>2547</v>
      </c>
      <c r="B3028" s="846" t="s">
        <v>10676</v>
      </c>
      <c r="C3028" s="846" t="s">
        <v>11656</v>
      </c>
      <c r="D3028" s="846" t="s">
        <v>8637</v>
      </c>
      <c r="E3028" s="847" t="s">
        <v>9495</v>
      </c>
      <c r="F3028" s="848" t="s">
        <v>9643</v>
      </c>
      <c r="G3028" s="846" t="s">
        <v>9446</v>
      </c>
      <c r="H3028" s="846" t="s">
        <v>7650</v>
      </c>
      <c r="I3028" s="849">
        <v>0</v>
      </c>
      <c r="J3028" s="849">
        <v>1584</v>
      </c>
      <c r="K3028" s="849">
        <v>7060</v>
      </c>
      <c r="L3028" s="848" t="s">
        <v>9809</v>
      </c>
      <c r="M3028" s="849">
        <v>1584</v>
      </c>
      <c r="N3028" s="849">
        <v>0</v>
      </c>
      <c r="O3028" s="849">
        <v>7060</v>
      </c>
      <c r="P3028" s="849">
        <v>0</v>
      </c>
      <c r="Q3028" s="846" t="s">
        <v>6337</v>
      </c>
      <c r="R3028" s="846" t="s">
        <v>10590</v>
      </c>
      <c r="S3028" s="849">
        <v>1401.77</v>
      </c>
      <c r="T3028" s="849">
        <v>0</v>
      </c>
      <c r="U3028" s="849">
        <v>0</v>
      </c>
      <c r="V3028" s="849">
        <v>0</v>
      </c>
      <c r="W3028" s="849">
        <v>0</v>
      </c>
      <c r="X3028" s="849">
        <v>2237843.52</v>
      </c>
      <c r="Y3028" s="849">
        <v>2237843.52</v>
      </c>
      <c r="Z3028" s="850">
        <v>0.2001</v>
      </c>
    </row>
    <row r="3029" s="823" customFormat="1" ht="31.05" hidden="1" customHeight="1" outlineLevel="1" spans="1:26">
      <c r="A3029" s="846" t="s">
        <v>2547</v>
      </c>
      <c r="B3029" s="846" t="s">
        <v>10676</v>
      </c>
      <c r="C3029" s="846" t="s">
        <v>11657</v>
      </c>
      <c r="D3029" s="846" t="s">
        <v>8637</v>
      </c>
      <c r="E3029" s="847" t="s">
        <v>9495</v>
      </c>
      <c r="F3029" s="848" t="s">
        <v>9728</v>
      </c>
      <c r="G3029" s="846" t="s">
        <v>9446</v>
      </c>
      <c r="H3029" s="846" t="s">
        <v>7650</v>
      </c>
      <c r="I3029" s="849">
        <v>0</v>
      </c>
      <c r="J3029" s="849">
        <v>2880000</v>
      </c>
      <c r="K3029" s="849">
        <v>6970</v>
      </c>
      <c r="L3029" s="848" t="s">
        <v>10561</v>
      </c>
      <c r="M3029" s="849">
        <v>2880</v>
      </c>
      <c r="N3029" s="849">
        <v>0</v>
      </c>
      <c r="O3029" s="849">
        <v>6970</v>
      </c>
      <c r="P3029" s="849">
        <v>0</v>
      </c>
      <c r="Q3029" s="846" t="s">
        <v>6337</v>
      </c>
      <c r="R3029" s="846" t="s">
        <v>10590</v>
      </c>
      <c r="S3029" s="849">
        <v>2548.67</v>
      </c>
      <c r="T3029" s="849">
        <v>0</v>
      </c>
      <c r="U3029" s="849">
        <v>0</v>
      </c>
      <c r="V3029" s="849">
        <v>0</v>
      </c>
      <c r="W3029" s="849">
        <v>0</v>
      </c>
      <c r="X3029" s="849">
        <v>4016131.2</v>
      </c>
      <c r="Y3029" s="849">
        <v>4016131.2</v>
      </c>
      <c r="Z3029" s="850">
        <v>0.2001</v>
      </c>
    </row>
    <row r="3030" s="823" customFormat="1" ht="31.05" hidden="1" customHeight="1" outlineLevel="1" spans="1:26">
      <c r="A3030" s="846" t="s">
        <v>2547</v>
      </c>
      <c r="B3030" s="846" t="s">
        <v>8545</v>
      </c>
      <c r="C3030" s="846" t="s">
        <v>11658</v>
      </c>
      <c r="D3030" s="846" t="s">
        <v>8637</v>
      </c>
      <c r="E3030" s="847" t="s">
        <v>9495</v>
      </c>
      <c r="F3030" s="848" t="s">
        <v>9624</v>
      </c>
      <c r="G3030" s="846" t="s">
        <v>9446</v>
      </c>
      <c r="H3030" s="846" t="s">
        <v>7650</v>
      </c>
      <c r="I3030" s="849">
        <v>290500</v>
      </c>
      <c r="J3030" s="849">
        <v>500</v>
      </c>
      <c r="K3030" s="849">
        <v>7409</v>
      </c>
      <c r="L3030" s="848" t="s">
        <v>9790</v>
      </c>
      <c r="M3030" s="849">
        <v>500</v>
      </c>
      <c r="N3030" s="849">
        <v>0</v>
      </c>
      <c r="O3030" s="849">
        <v>7990</v>
      </c>
      <c r="P3030" s="849">
        <v>290500</v>
      </c>
      <c r="Q3030" s="846" t="s">
        <v>6337</v>
      </c>
      <c r="R3030" s="846" t="s">
        <v>10590</v>
      </c>
      <c r="S3030" s="849">
        <v>442.48</v>
      </c>
      <c r="T3030" s="849">
        <v>0</v>
      </c>
      <c r="U3030" s="849">
        <v>0</v>
      </c>
      <c r="V3030" s="849">
        <v>0</v>
      </c>
      <c r="W3030" s="849">
        <v>290500</v>
      </c>
      <c r="X3030" s="849">
        <v>0</v>
      </c>
      <c r="Y3030" s="849">
        <v>290500</v>
      </c>
      <c r="Z3030" s="850">
        <v>0.0784</v>
      </c>
    </row>
    <row r="3031" s="823" customFormat="1" ht="31.05" hidden="1" customHeight="1" outlineLevel="1" spans="1:26">
      <c r="A3031" s="846" t="s">
        <v>2547</v>
      </c>
      <c r="B3031" s="846" t="s">
        <v>7853</v>
      </c>
      <c r="C3031" s="846" t="s">
        <v>11659</v>
      </c>
      <c r="D3031" s="846" t="s">
        <v>8832</v>
      </c>
      <c r="E3031" s="847" t="s">
        <v>9495</v>
      </c>
      <c r="F3031" s="848" t="s">
        <v>9643</v>
      </c>
      <c r="G3031" s="846" t="s">
        <v>9446</v>
      </c>
      <c r="H3031" s="846" t="s">
        <v>7650</v>
      </c>
      <c r="I3031" s="849">
        <v>91000</v>
      </c>
      <c r="J3031" s="849">
        <v>1000</v>
      </c>
      <c r="K3031" s="849">
        <v>2339</v>
      </c>
      <c r="L3031" s="848" t="s">
        <v>9599</v>
      </c>
      <c r="M3031" s="849">
        <v>1000</v>
      </c>
      <c r="N3031" s="849">
        <v>0</v>
      </c>
      <c r="O3031" s="849">
        <v>2430</v>
      </c>
      <c r="P3031" s="849">
        <v>91000</v>
      </c>
      <c r="Q3031" s="846" t="s">
        <v>6337</v>
      </c>
      <c r="R3031" s="846" t="s">
        <v>10590</v>
      </c>
      <c r="S3031" s="849">
        <v>884.96</v>
      </c>
      <c r="T3031" s="849">
        <v>0</v>
      </c>
      <c r="U3031" s="849">
        <v>0</v>
      </c>
      <c r="V3031" s="849">
        <v>0</v>
      </c>
      <c r="W3031" s="849">
        <v>91000</v>
      </c>
      <c r="X3031" s="849">
        <v>233900</v>
      </c>
      <c r="Y3031" s="849">
        <v>324900</v>
      </c>
      <c r="Z3031" s="850">
        <v>0.1389</v>
      </c>
    </row>
    <row r="3032" s="823" customFormat="1" ht="31.05" hidden="1" customHeight="1" outlineLevel="1" spans="1:26">
      <c r="A3032" s="846" t="s">
        <v>2547</v>
      </c>
      <c r="B3032" s="846" t="s">
        <v>7853</v>
      </c>
      <c r="C3032" s="846" t="s">
        <v>11660</v>
      </c>
      <c r="D3032" s="846" t="s">
        <v>8832</v>
      </c>
      <c r="E3032" s="847" t="s">
        <v>9495</v>
      </c>
      <c r="F3032" s="848" t="s">
        <v>9628</v>
      </c>
      <c r="G3032" s="846" t="s">
        <v>9446</v>
      </c>
      <c r="H3032" s="846" t="s">
        <v>7650</v>
      </c>
      <c r="I3032" s="849">
        <v>55000</v>
      </c>
      <c r="J3032" s="849">
        <v>1000</v>
      </c>
      <c r="K3032" s="849">
        <v>2375</v>
      </c>
      <c r="L3032" s="848" t="s">
        <v>9681</v>
      </c>
      <c r="M3032" s="849">
        <v>1000</v>
      </c>
      <c r="N3032" s="849">
        <v>0</v>
      </c>
      <c r="O3032" s="849">
        <v>2430</v>
      </c>
      <c r="P3032" s="849">
        <v>55000</v>
      </c>
      <c r="Q3032" s="846" t="s">
        <v>6337</v>
      </c>
      <c r="R3032" s="846" t="s">
        <v>10590</v>
      </c>
      <c r="S3032" s="849">
        <v>884.96</v>
      </c>
      <c r="T3032" s="849">
        <v>0</v>
      </c>
      <c r="U3032" s="849">
        <v>0</v>
      </c>
      <c r="V3032" s="849">
        <v>0</v>
      </c>
      <c r="W3032" s="849">
        <v>55000</v>
      </c>
      <c r="X3032" s="849">
        <v>237500</v>
      </c>
      <c r="Y3032" s="849">
        <v>292500</v>
      </c>
      <c r="Z3032" s="850">
        <v>0.1232</v>
      </c>
    </row>
    <row r="3033" s="823" customFormat="1" ht="31.05" hidden="1" customHeight="1" outlineLevel="1" spans="1:26">
      <c r="A3033" s="846" t="s">
        <v>2547</v>
      </c>
      <c r="B3033" s="846" t="s">
        <v>7853</v>
      </c>
      <c r="C3033" s="846" t="s">
        <v>11661</v>
      </c>
      <c r="D3033" s="846" t="s">
        <v>8832</v>
      </c>
      <c r="E3033" s="847" t="s">
        <v>9495</v>
      </c>
      <c r="F3033" s="848" t="s">
        <v>9534</v>
      </c>
      <c r="G3033" s="846" t="s">
        <v>9446</v>
      </c>
      <c r="H3033" s="846" t="s">
        <v>7650</v>
      </c>
      <c r="I3033" s="849">
        <v>-150000</v>
      </c>
      <c r="J3033" s="849">
        <v>1000</v>
      </c>
      <c r="K3033" s="849">
        <v>2580</v>
      </c>
      <c r="L3033" s="848" t="s">
        <v>9681</v>
      </c>
      <c r="M3033" s="849">
        <v>1000</v>
      </c>
      <c r="N3033" s="849">
        <v>0</v>
      </c>
      <c r="O3033" s="849">
        <v>2430</v>
      </c>
      <c r="P3033" s="849">
        <v>-150000</v>
      </c>
      <c r="Q3033" s="846" t="s">
        <v>6337</v>
      </c>
      <c r="R3033" s="846" t="s">
        <v>10590</v>
      </c>
      <c r="S3033" s="849">
        <v>884.96</v>
      </c>
      <c r="T3033" s="849">
        <v>0</v>
      </c>
      <c r="U3033" s="849">
        <v>0</v>
      </c>
      <c r="V3033" s="849">
        <v>0</v>
      </c>
      <c r="W3033" s="849">
        <v>-150000</v>
      </c>
      <c r="X3033" s="849">
        <v>516000</v>
      </c>
      <c r="Y3033" s="849">
        <v>366000</v>
      </c>
      <c r="Z3033" s="850">
        <v>0.1419</v>
      </c>
    </row>
    <row r="3034" s="823" customFormat="1" ht="31.05" hidden="1" customHeight="1" outlineLevel="1" spans="1:26">
      <c r="A3034" s="846" t="s">
        <v>2547</v>
      </c>
      <c r="B3034" s="846" t="s">
        <v>2552</v>
      </c>
      <c r="C3034" s="846" t="s">
        <v>11662</v>
      </c>
      <c r="D3034" s="846" t="s">
        <v>9172</v>
      </c>
      <c r="E3034" s="847" t="s">
        <v>9495</v>
      </c>
      <c r="F3034" s="848" t="s">
        <v>8189</v>
      </c>
      <c r="G3034" s="846" t="s">
        <v>9446</v>
      </c>
      <c r="H3034" s="846" t="s">
        <v>7650</v>
      </c>
      <c r="I3034" s="849">
        <v>47212</v>
      </c>
      <c r="J3034" s="849">
        <v>319</v>
      </c>
      <c r="K3034" s="849">
        <v>6040</v>
      </c>
      <c r="L3034" s="848" t="s">
        <v>9681</v>
      </c>
      <c r="M3034" s="849">
        <v>319</v>
      </c>
      <c r="N3034" s="849">
        <v>0</v>
      </c>
      <c r="O3034" s="849">
        <v>6188</v>
      </c>
      <c r="P3034" s="849">
        <v>47212</v>
      </c>
      <c r="Q3034" s="846" t="s">
        <v>6337</v>
      </c>
      <c r="R3034" s="846" t="s">
        <v>10590</v>
      </c>
      <c r="S3034" s="849">
        <v>282.3</v>
      </c>
      <c r="T3034" s="849">
        <v>0</v>
      </c>
      <c r="U3034" s="849">
        <v>0</v>
      </c>
      <c r="V3034" s="849">
        <v>0</v>
      </c>
      <c r="W3034" s="849">
        <v>47212</v>
      </c>
      <c r="X3034" s="849">
        <v>289014</v>
      </c>
      <c r="Y3034" s="849">
        <v>336226</v>
      </c>
      <c r="Z3034" s="850">
        <v>0.1745</v>
      </c>
    </row>
    <row r="3035" s="823" customFormat="1" ht="31.05" hidden="1" customHeight="1" outlineLevel="1" spans="1:26">
      <c r="A3035" s="846" t="s">
        <v>2547</v>
      </c>
      <c r="B3035" s="846" t="s">
        <v>2552</v>
      </c>
      <c r="C3035" s="846" t="s">
        <v>11663</v>
      </c>
      <c r="D3035" s="846" t="s">
        <v>9172</v>
      </c>
      <c r="E3035" s="847" t="s">
        <v>9495</v>
      </c>
      <c r="F3035" s="848" t="s">
        <v>8189</v>
      </c>
      <c r="G3035" s="846" t="s">
        <v>9446</v>
      </c>
      <c r="H3035" s="846" t="s">
        <v>7650</v>
      </c>
      <c r="I3035" s="849">
        <v>27274.5</v>
      </c>
      <c r="J3035" s="849">
        <v>159.5</v>
      </c>
      <c r="K3035" s="849">
        <v>6017</v>
      </c>
      <c r="L3035" s="848" t="s">
        <v>9681</v>
      </c>
      <c r="M3035" s="849">
        <v>159.5</v>
      </c>
      <c r="N3035" s="849">
        <v>0</v>
      </c>
      <c r="O3035" s="849">
        <v>6188</v>
      </c>
      <c r="P3035" s="849">
        <v>27274.5</v>
      </c>
      <c r="Q3035" s="846" t="s">
        <v>6337</v>
      </c>
      <c r="R3035" s="846" t="s">
        <v>10590</v>
      </c>
      <c r="S3035" s="849">
        <v>141.15</v>
      </c>
      <c r="T3035" s="849">
        <v>0</v>
      </c>
      <c r="U3035" s="849">
        <v>0</v>
      </c>
      <c r="V3035" s="849">
        <v>0</v>
      </c>
      <c r="W3035" s="849">
        <v>27274.5</v>
      </c>
      <c r="X3035" s="849">
        <v>290187.98</v>
      </c>
      <c r="Y3035" s="849">
        <v>317462.48</v>
      </c>
      <c r="Z3035" s="850">
        <v>0.3308</v>
      </c>
    </row>
    <row r="3036" s="823" customFormat="1" ht="31.05" hidden="1" customHeight="1" outlineLevel="1" spans="1:26">
      <c r="A3036" s="846" t="s">
        <v>2547</v>
      </c>
      <c r="B3036" s="846" t="s">
        <v>8545</v>
      </c>
      <c r="C3036" s="846" t="s">
        <v>11664</v>
      </c>
      <c r="D3036" s="846" t="s">
        <v>9167</v>
      </c>
      <c r="E3036" s="847" t="s">
        <v>9495</v>
      </c>
      <c r="F3036" s="848" t="s">
        <v>9693</v>
      </c>
      <c r="G3036" s="846" t="s">
        <v>9446</v>
      </c>
      <c r="H3036" s="846" t="s">
        <v>7650</v>
      </c>
      <c r="I3036" s="849">
        <v>391500</v>
      </c>
      <c r="J3036" s="849">
        <v>500</v>
      </c>
      <c r="K3036" s="849">
        <v>7207</v>
      </c>
      <c r="L3036" s="848" t="s">
        <v>9790</v>
      </c>
      <c r="M3036" s="849">
        <v>500</v>
      </c>
      <c r="N3036" s="849">
        <v>0</v>
      </c>
      <c r="O3036" s="849">
        <v>7990</v>
      </c>
      <c r="P3036" s="849">
        <v>391500</v>
      </c>
      <c r="Q3036" s="846" t="s">
        <v>6337</v>
      </c>
      <c r="R3036" s="846" t="s">
        <v>10590</v>
      </c>
      <c r="S3036" s="849">
        <v>442.48</v>
      </c>
      <c r="T3036" s="849">
        <v>0</v>
      </c>
      <c r="U3036" s="849">
        <v>0</v>
      </c>
      <c r="V3036" s="849">
        <v>0</v>
      </c>
      <c r="W3036" s="849">
        <v>391500</v>
      </c>
      <c r="X3036" s="849">
        <v>360350</v>
      </c>
      <c r="Y3036" s="849">
        <v>751850</v>
      </c>
      <c r="Z3036" s="850">
        <v>0.2086</v>
      </c>
    </row>
    <row r="3037" s="823" customFormat="1" ht="31.05" hidden="1" customHeight="1" outlineLevel="1" spans="1:26">
      <c r="A3037" s="846" t="s">
        <v>2547</v>
      </c>
      <c r="B3037" s="846" t="s">
        <v>8545</v>
      </c>
      <c r="C3037" s="846" t="s">
        <v>11665</v>
      </c>
      <c r="D3037" s="846" t="s">
        <v>9167</v>
      </c>
      <c r="E3037" s="847" t="s">
        <v>9495</v>
      </c>
      <c r="F3037" s="848" t="s">
        <v>9693</v>
      </c>
      <c r="G3037" s="846" t="s">
        <v>9446</v>
      </c>
      <c r="H3037" s="846" t="s">
        <v>7650</v>
      </c>
      <c r="I3037" s="849">
        <v>389000</v>
      </c>
      <c r="J3037" s="849">
        <v>500</v>
      </c>
      <c r="K3037" s="849">
        <v>7212</v>
      </c>
      <c r="L3037" s="848" t="s">
        <v>9790</v>
      </c>
      <c r="M3037" s="849">
        <v>500</v>
      </c>
      <c r="N3037" s="849">
        <v>0</v>
      </c>
      <c r="O3037" s="849">
        <v>7990</v>
      </c>
      <c r="P3037" s="849">
        <v>389000</v>
      </c>
      <c r="Q3037" s="846" t="s">
        <v>6337</v>
      </c>
      <c r="R3037" s="846" t="s">
        <v>10590</v>
      </c>
      <c r="S3037" s="849">
        <v>442.48</v>
      </c>
      <c r="T3037" s="849">
        <v>0</v>
      </c>
      <c r="U3037" s="849">
        <v>0</v>
      </c>
      <c r="V3037" s="849">
        <v>0</v>
      </c>
      <c r="W3037" s="849">
        <v>389000</v>
      </c>
      <c r="X3037" s="849">
        <v>360600</v>
      </c>
      <c r="Y3037" s="849">
        <v>749600</v>
      </c>
      <c r="Z3037" s="850">
        <v>0.2079</v>
      </c>
    </row>
    <row r="3038" s="823" customFormat="1" ht="31.05" hidden="1" customHeight="1" outlineLevel="1" spans="1:26">
      <c r="A3038" s="846" t="s">
        <v>2547</v>
      </c>
      <c r="B3038" s="846" t="s">
        <v>2552</v>
      </c>
      <c r="C3038" s="846" t="s">
        <v>11666</v>
      </c>
      <c r="D3038" s="846" t="s">
        <v>8831</v>
      </c>
      <c r="E3038" s="847" t="s">
        <v>9495</v>
      </c>
      <c r="F3038" s="848" t="s">
        <v>9680</v>
      </c>
      <c r="G3038" s="846" t="s">
        <v>9446</v>
      </c>
      <c r="H3038" s="846" t="s">
        <v>7650</v>
      </c>
      <c r="I3038" s="849">
        <v>48114</v>
      </c>
      <c r="J3038" s="849">
        <v>165</v>
      </c>
      <c r="K3038" s="849">
        <v>5702</v>
      </c>
      <c r="L3038" s="848" t="s">
        <v>9681</v>
      </c>
      <c r="M3038" s="849">
        <v>99</v>
      </c>
      <c r="N3038" s="849">
        <v>0</v>
      </c>
      <c r="O3038" s="849">
        <v>6188</v>
      </c>
      <c r="P3038" s="849">
        <v>48114</v>
      </c>
      <c r="Q3038" s="846" t="s">
        <v>6337</v>
      </c>
      <c r="R3038" s="846" t="s">
        <v>10590</v>
      </c>
      <c r="S3038" s="849">
        <v>87.61</v>
      </c>
      <c r="T3038" s="849">
        <v>0</v>
      </c>
      <c r="U3038" s="849">
        <v>0</v>
      </c>
      <c r="V3038" s="849">
        <v>0</v>
      </c>
      <c r="W3038" s="849">
        <v>48114</v>
      </c>
      <c r="X3038" s="849">
        <v>92103</v>
      </c>
      <c r="Y3038" s="849">
        <v>140217</v>
      </c>
      <c r="Z3038" s="850">
        <v>0.2484</v>
      </c>
    </row>
    <row r="3039" s="823" customFormat="1" ht="31.05" hidden="1" customHeight="1" outlineLevel="1" spans="1:26">
      <c r="A3039" s="846" t="s">
        <v>2547</v>
      </c>
      <c r="B3039" s="846" t="s">
        <v>7341</v>
      </c>
      <c r="C3039" s="846" t="s">
        <v>11667</v>
      </c>
      <c r="D3039" s="846" t="s">
        <v>9174</v>
      </c>
      <c r="E3039" s="847" t="s">
        <v>9495</v>
      </c>
      <c r="F3039" s="848" t="s">
        <v>9728</v>
      </c>
      <c r="G3039" s="846" t="s">
        <v>9446</v>
      </c>
      <c r="H3039" s="846" t="s">
        <v>7650</v>
      </c>
      <c r="I3039" s="849">
        <v>51772.5</v>
      </c>
      <c r="J3039" s="849">
        <v>175.5</v>
      </c>
      <c r="K3039" s="849">
        <v>5750</v>
      </c>
      <c r="L3039" s="848" t="s">
        <v>9681</v>
      </c>
      <c r="M3039" s="849">
        <v>175.5</v>
      </c>
      <c r="N3039" s="849">
        <v>0</v>
      </c>
      <c r="O3039" s="849">
        <v>6045</v>
      </c>
      <c r="P3039" s="849">
        <v>51772.5</v>
      </c>
      <c r="Q3039" s="846" t="s">
        <v>6337</v>
      </c>
      <c r="R3039" s="846" t="s">
        <v>10590</v>
      </c>
      <c r="S3039" s="849">
        <v>155.31</v>
      </c>
      <c r="T3039" s="849">
        <v>0</v>
      </c>
      <c r="U3039" s="849">
        <v>0</v>
      </c>
      <c r="V3039" s="849">
        <v>0</v>
      </c>
      <c r="W3039" s="849">
        <v>51772.5</v>
      </c>
      <c r="X3039" s="849">
        <v>201825</v>
      </c>
      <c r="Y3039" s="849">
        <v>253597.5</v>
      </c>
      <c r="Z3039" s="850">
        <v>0.2513</v>
      </c>
    </row>
    <row r="3040" s="823" customFormat="1" ht="31.05" hidden="1" customHeight="1" outlineLevel="1" spans="1:26">
      <c r="A3040" s="846" t="s">
        <v>2547</v>
      </c>
      <c r="B3040" s="846" t="s">
        <v>7341</v>
      </c>
      <c r="C3040" s="846" t="s">
        <v>11668</v>
      </c>
      <c r="D3040" s="846" t="s">
        <v>9174</v>
      </c>
      <c r="E3040" s="847" t="s">
        <v>9495</v>
      </c>
      <c r="F3040" s="848" t="s">
        <v>9532</v>
      </c>
      <c r="G3040" s="846" t="s">
        <v>9446</v>
      </c>
      <c r="H3040" s="846" t="s">
        <v>7650</v>
      </c>
      <c r="I3040" s="849">
        <v>14917.5</v>
      </c>
      <c r="J3040" s="849">
        <v>175.5</v>
      </c>
      <c r="K3040" s="849">
        <v>5620</v>
      </c>
      <c r="L3040" s="848" t="s">
        <v>9681</v>
      </c>
      <c r="M3040" s="849">
        <v>35.1</v>
      </c>
      <c r="N3040" s="849">
        <v>0</v>
      </c>
      <c r="O3040" s="849">
        <v>6045</v>
      </c>
      <c r="P3040" s="849">
        <v>14917.5</v>
      </c>
      <c r="Q3040" s="846" t="s">
        <v>6337</v>
      </c>
      <c r="R3040" s="846" t="s">
        <v>10590</v>
      </c>
      <c r="S3040" s="849">
        <v>31.06</v>
      </c>
      <c r="T3040" s="849">
        <v>0</v>
      </c>
      <c r="U3040" s="849">
        <v>0</v>
      </c>
      <c r="V3040" s="849">
        <v>0</v>
      </c>
      <c r="W3040" s="849">
        <v>14917.5</v>
      </c>
      <c r="X3040" s="849">
        <v>197262</v>
      </c>
      <c r="Y3040" s="849">
        <v>212179.5</v>
      </c>
      <c r="Z3040" s="850">
        <v>1.0756</v>
      </c>
    </row>
    <row r="3041" s="823" customFormat="1" ht="31.05" hidden="1" customHeight="1" outlineLevel="1" spans="1:26">
      <c r="A3041" s="846" t="s">
        <v>2547</v>
      </c>
      <c r="B3041" s="846" t="s">
        <v>8543</v>
      </c>
      <c r="C3041" s="846" t="s">
        <v>11669</v>
      </c>
      <c r="D3041" s="846" t="s">
        <v>9169</v>
      </c>
      <c r="E3041" s="847" t="s">
        <v>9495</v>
      </c>
      <c r="F3041" s="848" t="s">
        <v>9642</v>
      </c>
      <c r="G3041" s="846" t="s">
        <v>9446</v>
      </c>
      <c r="H3041" s="846" t="s">
        <v>7650</v>
      </c>
      <c r="I3041" s="849">
        <v>38000</v>
      </c>
      <c r="J3041" s="849">
        <v>1000</v>
      </c>
      <c r="K3041" s="849">
        <v>6207</v>
      </c>
      <c r="L3041" s="848" t="s">
        <v>9790</v>
      </c>
      <c r="M3041" s="849">
        <v>1000</v>
      </c>
      <c r="N3041" s="849">
        <v>0</v>
      </c>
      <c r="O3041" s="849">
        <v>6245</v>
      </c>
      <c r="P3041" s="849">
        <v>38000</v>
      </c>
      <c r="Q3041" s="846" t="s">
        <v>6337</v>
      </c>
      <c r="R3041" s="846" t="s">
        <v>10590</v>
      </c>
      <c r="S3041" s="849">
        <v>884.96</v>
      </c>
      <c r="T3041" s="849">
        <v>0</v>
      </c>
      <c r="U3041" s="849">
        <v>0</v>
      </c>
      <c r="V3041" s="849">
        <v>0</v>
      </c>
      <c r="W3041" s="849">
        <v>38000</v>
      </c>
      <c r="X3041" s="849">
        <v>1241400</v>
      </c>
      <c r="Y3041" s="849">
        <v>1279400</v>
      </c>
      <c r="Z3041" s="850">
        <v>0.2061</v>
      </c>
    </row>
    <row r="3042" s="823" customFormat="1" ht="31.05" hidden="1" customHeight="1" outlineLevel="1" spans="1:26">
      <c r="A3042" s="846" t="s">
        <v>2547</v>
      </c>
      <c r="B3042" s="846" t="s">
        <v>8543</v>
      </c>
      <c r="C3042" s="846" t="s">
        <v>11670</v>
      </c>
      <c r="D3042" s="846" t="s">
        <v>9169</v>
      </c>
      <c r="E3042" s="847" t="s">
        <v>9495</v>
      </c>
      <c r="F3042" s="848" t="s">
        <v>9642</v>
      </c>
      <c r="G3042" s="846" t="s">
        <v>9446</v>
      </c>
      <c r="H3042" s="846" t="s">
        <v>7650</v>
      </c>
      <c r="I3042" s="849">
        <v>37000</v>
      </c>
      <c r="J3042" s="849">
        <v>1000</v>
      </c>
      <c r="K3042" s="849">
        <v>6208</v>
      </c>
      <c r="L3042" s="848" t="s">
        <v>9790</v>
      </c>
      <c r="M3042" s="849">
        <v>1000</v>
      </c>
      <c r="N3042" s="849">
        <v>0</v>
      </c>
      <c r="O3042" s="849">
        <v>6245</v>
      </c>
      <c r="P3042" s="849">
        <v>37000</v>
      </c>
      <c r="Q3042" s="846" t="s">
        <v>6337</v>
      </c>
      <c r="R3042" s="846" t="s">
        <v>10590</v>
      </c>
      <c r="S3042" s="849">
        <v>884.96</v>
      </c>
      <c r="T3042" s="849">
        <v>0</v>
      </c>
      <c r="U3042" s="849">
        <v>0</v>
      </c>
      <c r="V3042" s="849">
        <v>0</v>
      </c>
      <c r="W3042" s="849">
        <v>37000</v>
      </c>
      <c r="X3042" s="849">
        <v>1241600</v>
      </c>
      <c r="Y3042" s="849">
        <v>1278600</v>
      </c>
      <c r="Z3042" s="850">
        <v>0.206</v>
      </c>
    </row>
    <row r="3043" s="823" customFormat="1" ht="31.05" hidden="1" customHeight="1" outlineLevel="1" spans="1:26">
      <c r="A3043" s="846" t="s">
        <v>2547</v>
      </c>
      <c r="B3043" s="846" t="s">
        <v>8545</v>
      </c>
      <c r="C3043" s="846" t="s">
        <v>11671</v>
      </c>
      <c r="D3043" s="846" t="s">
        <v>8847</v>
      </c>
      <c r="E3043" s="847" t="s">
        <v>9495</v>
      </c>
      <c r="F3043" s="848" t="s">
        <v>9690</v>
      </c>
      <c r="G3043" s="846" t="s">
        <v>9446</v>
      </c>
      <c r="H3043" s="846" t="s">
        <v>7650</v>
      </c>
      <c r="I3043" s="849">
        <v>363500</v>
      </c>
      <c r="J3043" s="849">
        <v>500</v>
      </c>
      <c r="K3043" s="849">
        <v>7263</v>
      </c>
      <c r="L3043" s="848" t="s">
        <v>9790</v>
      </c>
      <c r="M3043" s="849">
        <v>500</v>
      </c>
      <c r="N3043" s="849">
        <v>0</v>
      </c>
      <c r="O3043" s="849">
        <v>7990</v>
      </c>
      <c r="P3043" s="849">
        <v>363500</v>
      </c>
      <c r="Q3043" s="846" t="s">
        <v>6337</v>
      </c>
      <c r="R3043" s="846" t="s">
        <v>10590</v>
      </c>
      <c r="S3043" s="849">
        <v>442.48</v>
      </c>
      <c r="T3043" s="849">
        <v>0</v>
      </c>
      <c r="U3043" s="849">
        <v>0</v>
      </c>
      <c r="V3043" s="849">
        <v>0</v>
      </c>
      <c r="W3043" s="849">
        <v>363500</v>
      </c>
      <c r="X3043" s="849">
        <v>0</v>
      </c>
      <c r="Y3043" s="849">
        <v>363500</v>
      </c>
      <c r="Z3043" s="850">
        <v>0.1001</v>
      </c>
    </row>
    <row r="3044" s="823" customFormat="1" ht="31.05" hidden="1" customHeight="1" outlineLevel="1" spans="1:26">
      <c r="A3044" s="846" t="s">
        <v>2547</v>
      </c>
      <c r="B3044" s="846" t="s">
        <v>2552</v>
      </c>
      <c r="C3044" s="846" t="s">
        <v>11672</v>
      </c>
      <c r="D3044" s="846" t="s">
        <v>8617</v>
      </c>
      <c r="E3044" s="847" t="s">
        <v>9495</v>
      </c>
      <c r="F3044" s="848" t="s">
        <v>9728</v>
      </c>
      <c r="G3044" s="846" t="s">
        <v>9446</v>
      </c>
      <c r="H3044" s="846" t="s">
        <v>7650</v>
      </c>
      <c r="I3044" s="849">
        <v>95062</v>
      </c>
      <c r="J3044" s="849">
        <v>319</v>
      </c>
      <c r="K3044" s="849">
        <v>5890</v>
      </c>
      <c r="L3044" s="848" t="s">
        <v>9599</v>
      </c>
      <c r="M3044" s="849">
        <v>319</v>
      </c>
      <c r="N3044" s="849">
        <v>0</v>
      </c>
      <c r="O3044" s="849">
        <v>6188</v>
      </c>
      <c r="P3044" s="849">
        <v>95062</v>
      </c>
      <c r="Q3044" s="846" t="s">
        <v>6337</v>
      </c>
      <c r="R3044" s="846" t="s">
        <v>10590</v>
      </c>
      <c r="S3044" s="849">
        <v>282.3</v>
      </c>
      <c r="T3044" s="849">
        <v>0</v>
      </c>
      <c r="U3044" s="849">
        <v>0</v>
      </c>
      <c r="V3044" s="849">
        <v>0</v>
      </c>
      <c r="W3044" s="849">
        <v>95062</v>
      </c>
      <c r="X3044" s="849">
        <v>187891</v>
      </c>
      <c r="Y3044" s="849">
        <v>282953</v>
      </c>
      <c r="Z3044" s="850">
        <v>0.1506</v>
      </c>
    </row>
    <row r="3045" s="823" customFormat="1" ht="31.05" hidden="1" customHeight="1" outlineLevel="1" spans="1:26">
      <c r="A3045" s="846" t="s">
        <v>2547</v>
      </c>
      <c r="B3045" s="846" t="s">
        <v>8715</v>
      </c>
      <c r="C3045" s="846" t="s">
        <v>11673</v>
      </c>
      <c r="D3045" s="846" t="s">
        <v>9161</v>
      </c>
      <c r="E3045" s="847" t="s">
        <v>9495</v>
      </c>
      <c r="F3045" s="848" t="s">
        <v>9643</v>
      </c>
      <c r="G3045" s="846" t="s">
        <v>9446</v>
      </c>
      <c r="H3045" s="846" t="s">
        <v>7650</v>
      </c>
      <c r="I3045" s="849">
        <v>1512000</v>
      </c>
      <c r="J3045" s="849">
        <v>21000</v>
      </c>
      <c r="K3045" s="849">
        <v>4790</v>
      </c>
      <c r="L3045" s="848" t="s">
        <v>9681</v>
      </c>
      <c r="M3045" s="849">
        <v>6300</v>
      </c>
      <c r="N3045" s="849">
        <v>0</v>
      </c>
      <c r="O3045" s="849">
        <v>5030</v>
      </c>
      <c r="P3045" s="849">
        <v>1512000</v>
      </c>
      <c r="Q3045" s="846" t="s">
        <v>6337</v>
      </c>
      <c r="R3045" s="846" t="s">
        <v>10590</v>
      </c>
      <c r="S3045" s="849">
        <v>5575.22</v>
      </c>
      <c r="T3045" s="849">
        <v>0</v>
      </c>
      <c r="U3045" s="849">
        <v>0</v>
      </c>
      <c r="V3045" s="849">
        <v>0</v>
      </c>
      <c r="W3045" s="849">
        <v>1512000</v>
      </c>
      <c r="X3045" s="849">
        <v>30000000</v>
      </c>
      <c r="Y3045" s="849">
        <v>31512000</v>
      </c>
      <c r="Z3045" s="850">
        <v>1.0442</v>
      </c>
    </row>
    <row r="3046" s="823" customFormat="1" ht="31.05" hidden="1" customHeight="1" outlineLevel="1" spans="1:26">
      <c r="A3046" s="846" t="s">
        <v>2547</v>
      </c>
      <c r="B3046" s="846" t="s">
        <v>8715</v>
      </c>
      <c r="C3046" s="846" t="s">
        <v>11674</v>
      </c>
      <c r="D3046" s="846" t="s">
        <v>9187</v>
      </c>
      <c r="E3046" s="847" t="s">
        <v>9764</v>
      </c>
      <c r="F3046" s="848" t="s">
        <v>9699</v>
      </c>
      <c r="G3046" s="846" t="s">
        <v>9446</v>
      </c>
      <c r="H3046" s="846" t="s">
        <v>7650</v>
      </c>
      <c r="I3046" s="849">
        <v>338452.32</v>
      </c>
      <c r="J3046" s="849">
        <v>1002</v>
      </c>
      <c r="K3046" s="849">
        <v>4650</v>
      </c>
      <c r="L3046" s="848" t="s">
        <v>8019</v>
      </c>
      <c r="M3046" s="849">
        <v>890.66</v>
      </c>
      <c r="N3046" s="849">
        <v>0</v>
      </c>
      <c r="O3046" s="849">
        <v>5030</v>
      </c>
      <c r="P3046" s="849">
        <v>338452.32</v>
      </c>
      <c r="Q3046" s="846" t="s">
        <v>6337</v>
      </c>
      <c r="R3046" s="846" t="s">
        <v>10590</v>
      </c>
      <c r="S3046" s="849">
        <v>788.2</v>
      </c>
      <c r="T3046" s="849">
        <v>0</v>
      </c>
      <c r="U3046" s="849">
        <v>0</v>
      </c>
      <c r="V3046" s="849">
        <v>0</v>
      </c>
      <c r="W3046" s="849">
        <v>338452.32</v>
      </c>
      <c r="X3046" s="849">
        <v>0</v>
      </c>
      <c r="Y3046" s="849">
        <v>338452.32</v>
      </c>
      <c r="Z3046" s="850">
        <v>0.0817</v>
      </c>
    </row>
    <row r="3047" s="823" customFormat="1" ht="31.05" hidden="1" customHeight="1" outlineLevel="1" spans="1:26">
      <c r="A3047" s="846" t="s">
        <v>2547</v>
      </c>
      <c r="B3047" s="846" t="s">
        <v>8715</v>
      </c>
      <c r="C3047" s="846" t="s">
        <v>11675</v>
      </c>
      <c r="D3047" s="846" t="s">
        <v>9142</v>
      </c>
      <c r="E3047" s="847" t="s">
        <v>9764</v>
      </c>
      <c r="F3047" s="848" t="s">
        <v>9747</v>
      </c>
      <c r="G3047" s="846" t="s">
        <v>9446</v>
      </c>
      <c r="H3047" s="846" t="s">
        <v>7650</v>
      </c>
      <c r="I3047" s="849">
        <v>20567.43</v>
      </c>
      <c r="J3047" s="849">
        <v>3006</v>
      </c>
      <c r="K3047" s="849">
        <v>4900</v>
      </c>
      <c r="L3047" s="848" t="s">
        <v>9681</v>
      </c>
      <c r="M3047" s="849">
        <v>158.21</v>
      </c>
      <c r="N3047" s="849">
        <v>0</v>
      </c>
      <c r="O3047" s="849">
        <v>5030</v>
      </c>
      <c r="P3047" s="849">
        <v>20567.43</v>
      </c>
      <c r="Q3047" s="846" t="s">
        <v>6337</v>
      </c>
      <c r="R3047" s="846" t="s">
        <v>10590</v>
      </c>
      <c r="S3047" s="849">
        <v>140.01</v>
      </c>
      <c r="T3047" s="849">
        <v>0</v>
      </c>
      <c r="U3047" s="849">
        <v>0</v>
      </c>
      <c r="V3047" s="849">
        <v>0</v>
      </c>
      <c r="W3047" s="849">
        <v>20567.43</v>
      </c>
      <c r="X3047" s="849">
        <v>0</v>
      </c>
      <c r="Y3047" s="849">
        <v>20567.43</v>
      </c>
      <c r="Z3047" s="850">
        <v>0.0265</v>
      </c>
    </row>
    <row r="3048" s="823" customFormat="1" ht="31.05" hidden="1" customHeight="1" outlineLevel="1" spans="1:26">
      <c r="A3048" s="846" t="s">
        <v>2547</v>
      </c>
      <c r="B3048" s="846" t="s">
        <v>8715</v>
      </c>
      <c r="C3048" s="846" t="s">
        <v>11676</v>
      </c>
      <c r="D3048" s="846" t="s">
        <v>9142</v>
      </c>
      <c r="E3048" s="847" t="s">
        <v>9764</v>
      </c>
      <c r="F3048" s="848" t="s">
        <v>9690</v>
      </c>
      <c r="G3048" s="846" t="s">
        <v>9446</v>
      </c>
      <c r="H3048" s="846" t="s">
        <v>7650</v>
      </c>
      <c r="I3048" s="849">
        <v>-816367.04</v>
      </c>
      <c r="J3048" s="849">
        <v>5010</v>
      </c>
      <c r="K3048" s="849">
        <v>4600</v>
      </c>
      <c r="L3048" s="848" t="s">
        <v>9681</v>
      </c>
      <c r="M3048" s="849">
        <v>0</v>
      </c>
      <c r="N3048" s="849">
        <v>1898.528</v>
      </c>
      <c r="O3048" s="849">
        <v>5030</v>
      </c>
      <c r="P3048" s="849">
        <v>-816367.04</v>
      </c>
      <c r="Q3048" s="846" t="s">
        <v>6337</v>
      </c>
      <c r="R3048" s="846" t="s">
        <v>10590</v>
      </c>
      <c r="S3048" s="849">
        <v>0</v>
      </c>
      <c r="T3048" s="849">
        <v>0</v>
      </c>
      <c r="U3048" s="849">
        <v>0</v>
      </c>
      <c r="V3048" s="849">
        <v>0</v>
      </c>
      <c r="W3048" s="849">
        <v>-816367.04</v>
      </c>
      <c r="X3048" s="849">
        <v>-47383.45</v>
      </c>
      <c r="Y3048" s="849">
        <v>-863750.49</v>
      </c>
      <c r="Z3048" s="850">
        <v>-0.0989</v>
      </c>
    </row>
    <row r="3049" s="823" customFormat="1" ht="31.05" hidden="1" customHeight="1" outlineLevel="1" spans="1:26">
      <c r="A3049" s="846" t="s">
        <v>2547</v>
      </c>
      <c r="B3049" s="846" t="s">
        <v>8545</v>
      </c>
      <c r="C3049" s="846" t="s">
        <v>11677</v>
      </c>
      <c r="D3049" s="846" t="s">
        <v>8811</v>
      </c>
      <c r="E3049" s="847" t="s">
        <v>9495</v>
      </c>
      <c r="F3049" s="848" t="s">
        <v>8187</v>
      </c>
      <c r="G3049" s="846" t="s">
        <v>9446</v>
      </c>
      <c r="H3049" s="846" t="s">
        <v>7650</v>
      </c>
      <c r="I3049" s="849">
        <v>509500</v>
      </c>
      <c r="J3049" s="849">
        <v>500</v>
      </c>
      <c r="K3049" s="849">
        <v>6971</v>
      </c>
      <c r="L3049" s="848" t="s">
        <v>10607</v>
      </c>
      <c r="M3049" s="849">
        <v>500</v>
      </c>
      <c r="N3049" s="849">
        <v>0</v>
      </c>
      <c r="O3049" s="849">
        <v>7990</v>
      </c>
      <c r="P3049" s="849">
        <v>509500</v>
      </c>
      <c r="Q3049" s="846" t="s">
        <v>6337</v>
      </c>
      <c r="R3049" s="846" t="s">
        <v>10590</v>
      </c>
      <c r="S3049" s="849">
        <v>442.48</v>
      </c>
      <c r="T3049" s="849">
        <v>0</v>
      </c>
      <c r="U3049" s="849">
        <v>0</v>
      </c>
      <c r="V3049" s="849">
        <v>0</v>
      </c>
      <c r="W3049" s="849">
        <v>509500</v>
      </c>
      <c r="X3049" s="849">
        <v>0</v>
      </c>
      <c r="Y3049" s="849">
        <v>509500</v>
      </c>
      <c r="Z3049" s="850">
        <v>0.1462</v>
      </c>
    </row>
    <row r="3050" s="823" customFormat="1" ht="31.05" hidden="1" customHeight="1" outlineLevel="1" spans="1:26">
      <c r="A3050" s="846" t="s">
        <v>2547</v>
      </c>
      <c r="B3050" s="846" t="s">
        <v>8545</v>
      </c>
      <c r="C3050" s="846" t="s">
        <v>11678</v>
      </c>
      <c r="D3050" s="846" t="s">
        <v>8811</v>
      </c>
      <c r="E3050" s="847" t="s">
        <v>9495</v>
      </c>
      <c r="F3050" s="848" t="s">
        <v>9676</v>
      </c>
      <c r="G3050" s="846" t="s">
        <v>9446</v>
      </c>
      <c r="H3050" s="846" t="s">
        <v>7650</v>
      </c>
      <c r="I3050" s="849">
        <v>452500</v>
      </c>
      <c r="J3050" s="849">
        <v>500</v>
      </c>
      <c r="K3050" s="849">
        <v>7085</v>
      </c>
      <c r="L3050" s="848" t="s">
        <v>9790</v>
      </c>
      <c r="M3050" s="849">
        <v>500</v>
      </c>
      <c r="N3050" s="849">
        <v>0</v>
      </c>
      <c r="O3050" s="849">
        <v>7990</v>
      </c>
      <c r="P3050" s="849">
        <v>452500</v>
      </c>
      <c r="Q3050" s="846" t="s">
        <v>6337</v>
      </c>
      <c r="R3050" s="846" t="s">
        <v>10590</v>
      </c>
      <c r="S3050" s="849">
        <v>442.48</v>
      </c>
      <c r="T3050" s="849">
        <v>0</v>
      </c>
      <c r="U3050" s="849">
        <v>0</v>
      </c>
      <c r="V3050" s="849">
        <v>0</v>
      </c>
      <c r="W3050" s="849">
        <v>452500</v>
      </c>
      <c r="X3050" s="849">
        <v>0</v>
      </c>
      <c r="Y3050" s="849">
        <v>452500</v>
      </c>
      <c r="Z3050" s="850">
        <v>0.1277</v>
      </c>
    </row>
    <row r="3051" s="823" customFormat="1" ht="31.05" hidden="1" customHeight="1" outlineLevel="1" spans="1:26">
      <c r="A3051" s="846" t="s">
        <v>2547</v>
      </c>
      <c r="B3051" s="846" t="s">
        <v>8545</v>
      </c>
      <c r="C3051" s="846" t="s">
        <v>11679</v>
      </c>
      <c r="D3051" s="846" t="s">
        <v>8811</v>
      </c>
      <c r="E3051" s="847" t="s">
        <v>9495</v>
      </c>
      <c r="F3051" s="848" t="s">
        <v>8071</v>
      </c>
      <c r="G3051" s="846" t="s">
        <v>9446</v>
      </c>
      <c r="H3051" s="846" t="s">
        <v>7650</v>
      </c>
      <c r="I3051" s="849">
        <v>247000</v>
      </c>
      <c r="J3051" s="849">
        <v>500</v>
      </c>
      <c r="K3051" s="849">
        <v>7496</v>
      </c>
      <c r="L3051" s="848" t="s">
        <v>9790</v>
      </c>
      <c r="M3051" s="849">
        <v>500</v>
      </c>
      <c r="N3051" s="849">
        <v>0</v>
      </c>
      <c r="O3051" s="849">
        <v>7990</v>
      </c>
      <c r="P3051" s="849">
        <v>247000</v>
      </c>
      <c r="Q3051" s="846" t="s">
        <v>6337</v>
      </c>
      <c r="R3051" s="846" t="s">
        <v>10590</v>
      </c>
      <c r="S3051" s="849">
        <v>442.48</v>
      </c>
      <c r="T3051" s="849">
        <v>0</v>
      </c>
      <c r="U3051" s="849">
        <v>0</v>
      </c>
      <c r="V3051" s="849">
        <v>0</v>
      </c>
      <c r="W3051" s="849">
        <v>247000</v>
      </c>
      <c r="X3051" s="849">
        <v>0</v>
      </c>
      <c r="Y3051" s="849">
        <v>247000</v>
      </c>
      <c r="Z3051" s="850">
        <v>0.0659</v>
      </c>
    </row>
    <row r="3052" s="823" customFormat="1" ht="31.05" hidden="1" customHeight="1" outlineLevel="1" spans="1:26">
      <c r="A3052" s="846" t="s">
        <v>2547</v>
      </c>
      <c r="B3052" s="846" t="s">
        <v>8545</v>
      </c>
      <c r="C3052" s="846" t="s">
        <v>11680</v>
      </c>
      <c r="D3052" s="846" t="s">
        <v>9176</v>
      </c>
      <c r="E3052" s="847" t="s">
        <v>9495</v>
      </c>
      <c r="F3052" s="848" t="s">
        <v>9560</v>
      </c>
      <c r="G3052" s="846" t="s">
        <v>9446</v>
      </c>
      <c r="H3052" s="846" t="s">
        <v>7650</v>
      </c>
      <c r="I3052" s="849">
        <v>154500</v>
      </c>
      <c r="J3052" s="849">
        <v>500</v>
      </c>
      <c r="K3052" s="849">
        <v>7681</v>
      </c>
      <c r="L3052" s="848" t="s">
        <v>9709</v>
      </c>
      <c r="M3052" s="849">
        <v>500</v>
      </c>
      <c r="N3052" s="849">
        <v>0</v>
      </c>
      <c r="O3052" s="849">
        <v>7990</v>
      </c>
      <c r="P3052" s="849">
        <v>154500</v>
      </c>
      <c r="Q3052" s="846" t="s">
        <v>6337</v>
      </c>
      <c r="R3052" s="846" t="s">
        <v>10590</v>
      </c>
      <c r="S3052" s="849">
        <v>442.48</v>
      </c>
      <c r="T3052" s="849">
        <v>0</v>
      </c>
      <c r="U3052" s="849">
        <v>0</v>
      </c>
      <c r="V3052" s="849">
        <v>0</v>
      </c>
      <c r="W3052" s="849">
        <v>154500</v>
      </c>
      <c r="X3052" s="849">
        <v>0</v>
      </c>
      <c r="Y3052" s="849">
        <v>154500</v>
      </c>
      <c r="Z3052" s="850">
        <v>0.0402</v>
      </c>
    </row>
    <row r="3053" s="823" customFormat="1" ht="31.05" hidden="1" customHeight="1" outlineLevel="1" spans="1:26">
      <c r="A3053" s="846" t="s">
        <v>2547</v>
      </c>
      <c r="B3053" s="846" t="s">
        <v>8545</v>
      </c>
      <c r="C3053" s="846" t="s">
        <v>11681</v>
      </c>
      <c r="D3053" s="846" t="s">
        <v>9176</v>
      </c>
      <c r="E3053" s="847" t="s">
        <v>9495</v>
      </c>
      <c r="F3053" s="848" t="s">
        <v>9516</v>
      </c>
      <c r="G3053" s="846" t="s">
        <v>9446</v>
      </c>
      <c r="H3053" s="846" t="s">
        <v>7650</v>
      </c>
      <c r="I3053" s="849">
        <v>7000</v>
      </c>
      <c r="J3053" s="849">
        <v>500</v>
      </c>
      <c r="K3053" s="849">
        <v>7976</v>
      </c>
      <c r="L3053" s="848" t="s">
        <v>9709</v>
      </c>
      <c r="M3053" s="849">
        <v>500</v>
      </c>
      <c r="N3053" s="849">
        <v>0</v>
      </c>
      <c r="O3053" s="849">
        <v>7990</v>
      </c>
      <c r="P3053" s="849">
        <v>7000</v>
      </c>
      <c r="Q3053" s="846" t="s">
        <v>6337</v>
      </c>
      <c r="R3053" s="846" t="s">
        <v>10590</v>
      </c>
      <c r="S3053" s="849">
        <v>442.48</v>
      </c>
      <c r="T3053" s="849">
        <v>0</v>
      </c>
      <c r="U3053" s="849">
        <v>0</v>
      </c>
      <c r="V3053" s="849">
        <v>0</v>
      </c>
      <c r="W3053" s="849">
        <v>7000</v>
      </c>
      <c r="X3053" s="849">
        <v>797600</v>
      </c>
      <c r="Y3053" s="849">
        <v>804600</v>
      </c>
      <c r="Z3053" s="850">
        <v>0.2018</v>
      </c>
    </row>
    <row r="3054" s="823" customFormat="1" ht="31.05" hidden="1" customHeight="1" outlineLevel="1" spans="1:26">
      <c r="A3054" s="846" t="s">
        <v>2547</v>
      </c>
      <c r="B3054" s="846" t="s">
        <v>8543</v>
      </c>
      <c r="C3054" s="846" t="s">
        <v>11682</v>
      </c>
      <c r="D3054" s="846" t="s">
        <v>8842</v>
      </c>
      <c r="E3054" s="847" t="s">
        <v>9495</v>
      </c>
      <c r="F3054" s="848" t="s">
        <v>9543</v>
      </c>
      <c r="G3054" s="846" t="s">
        <v>9446</v>
      </c>
      <c r="H3054" s="846" t="s">
        <v>7650</v>
      </c>
      <c r="I3054" s="849">
        <v>-347500</v>
      </c>
      <c r="J3054" s="849">
        <v>500</v>
      </c>
      <c r="K3054" s="849">
        <v>6940</v>
      </c>
      <c r="L3054" s="848" t="s">
        <v>9790</v>
      </c>
      <c r="M3054" s="849">
        <v>500</v>
      </c>
      <c r="N3054" s="849">
        <v>0</v>
      </c>
      <c r="O3054" s="849">
        <v>6245</v>
      </c>
      <c r="P3054" s="849">
        <v>-347500</v>
      </c>
      <c r="Q3054" s="846" t="s">
        <v>6337</v>
      </c>
      <c r="R3054" s="846" t="s">
        <v>10590</v>
      </c>
      <c r="S3054" s="849">
        <v>442.48</v>
      </c>
      <c r="T3054" s="849">
        <v>0</v>
      </c>
      <c r="U3054" s="849">
        <v>0</v>
      </c>
      <c r="V3054" s="849">
        <v>0</v>
      </c>
      <c r="W3054" s="849">
        <v>-347500</v>
      </c>
      <c r="X3054" s="849">
        <v>0</v>
      </c>
      <c r="Y3054" s="849">
        <v>-347500</v>
      </c>
      <c r="Z3054" s="850">
        <v>-0.1001</v>
      </c>
    </row>
    <row r="3055" s="823" customFormat="1" ht="31.05" hidden="1" customHeight="1" outlineLevel="1" spans="1:26">
      <c r="A3055" s="846" t="s">
        <v>2547</v>
      </c>
      <c r="B3055" s="846" t="s">
        <v>8543</v>
      </c>
      <c r="C3055" s="846" t="s">
        <v>11683</v>
      </c>
      <c r="D3055" s="846" t="s">
        <v>8842</v>
      </c>
      <c r="E3055" s="847" t="s">
        <v>9495</v>
      </c>
      <c r="F3055" s="848" t="s">
        <v>9494</v>
      </c>
      <c r="G3055" s="846" t="s">
        <v>9446</v>
      </c>
      <c r="H3055" s="846" t="s">
        <v>7650</v>
      </c>
      <c r="I3055" s="849">
        <v>-242500</v>
      </c>
      <c r="J3055" s="849">
        <v>500</v>
      </c>
      <c r="K3055" s="849">
        <v>6730</v>
      </c>
      <c r="L3055" s="848" t="s">
        <v>9790</v>
      </c>
      <c r="M3055" s="849">
        <v>500</v>
      </c>
      <c r="N3055" s="849">
        <v>0</v>
      </c>
      <c r="O3055" s="849">
        <v>6245</v>
      </c>
      <c r="P3055" s="849">
        <v>-242500</v>
      </c>
      <c r="Q3055" s="846" t="s">
        <v>6337</v>
      </c>
      <c r="R3055" s="846" t="s">
        <v>10590</v>
      </c>
      <c r="S3055" s="849">
        <v>442.48</v>
      </c>
      <c r="T3055" s="849">
        <v>0</v>
      </c>
      <c r="U3055" s="849">
        <v>0</v>
      </c>
      <c r="V3055" s="849">
        <v>0</v>
      </c>
      <c r="W3055" s="849">
        <v>-242500</v>
      </c>
      <c r="X3055" s="849">
        <v>0</v>
      </c>
      <c r="Y3055" s="849">
        <v>-242500</v>
      </c>
      <c r="Z3055" s="850">
        <v>-0.0721</v>
      </c>
    </row>
    <row r="3056" s="823" customFormat="1" ht="31.05" hidden="1" customHeight="1" outlineLevel="1" spans="1:26">
      <c r="A3056" s="846" t="s">
        <v>2547</v>
      </c>
      <c r="B3056" s="846" t="s">
        <v>8543</v>
      </c>
      <c r="C3056" s="846" t="s">
        <v>11684</v>
      </c>
      <c r="D3056" s="846" t="s">
        <v>8842</v>
      </c>
      <c r="E3056" s="847" t="s">
        <v>9495</v>
      </c>
      <c r="F3056" s="848" t="s">
        <v>9575</v>
      </c>
      <c r="G3056" s="846" t="s">
        <v>9446</v>
      </c>
      <c r="H3056" s="846" t="s">
        <v>7650</v>
      </c>
      <c r="I3056" s="849">
        <v>-617500</v>
      </c>
      <c r="J3056" s="849">
        <v>500</v>
      </c>
      <c r="K3056" s="849">
        <v>7480</v>
      </c>
      <c r="L3056" s="848" t="s">
        <v>10416</v>
      </c>
      <c r="M3056" s="849">
        <v>500</v>
      </c>
      <c r="N3056" s="849">
        <v>0</v>
      </c>
      <c r="O3056" s="849">
        <v>6245</v>
      </c>
      <c r="P3056" s="849">
        <v>-617500</v>
      </c>
      <c r="Q3056" s="846" t="s">
        <v>6337</v>
      </c>
      <c r="R3056" s="846" t="s">
        <v>10590</v>
      </c>
      <c r="S3056" s="849">
        <v>442.48</v>
      </c>
      <c r="T3056" s="849">
        <v>0</v>
      </c>
      <c r="U3056" s="849">
        <v>0</v>
      </c>
      <c r="V3056" s="849">
        <v>0</v>
      </c>
      <c r="W3056" s="849">
        <v>-617500</v>
      </c>
      <c r="X3056" s="849">
        <v>0</v>
      </c>
      <c r="Y3056" s="849">
        <v>-617500</v>
      </c>
      <c r="Z3056" s="850">
        <v>-0.1651</v>
      </c>
    </row>
    <row r="3057" s="823" customFormat="1" ht="31.05" hidden="1" customHeight="1" outlineLevel="1" spans="1:26">
      <c r="A3057" s="846" t="s">
        <v>2547</v>
      </c>
      <c r="B3057" s="846" t="s">
        <v>8545</v>
      </c>
      <c r="C3057" s="846" t="s">
        <v>11685</v>
      </c>
      <c r="D3057" s="846" t="s">
        <v>9151</v>
      </c>
      <c r="E3057" s="847" t="s">
        <v>9495</v>
      </c>
      <c r="F3057" s="848" t="s">
        <v>9728</v>
      </c>
      <c r="G3057" s="846" t="s">
        <v>9446</v>
      </c>
      <c r="H3057" s="846" t="s">
        <v>7650</v>
      </c>
      <c r="I3057" s="849">
        <v>332000</v>
      </c>
      <c r="J3057" s="849">
        <v>500</v>
      </c>
      <c r="K3057" s="849">
        <v>7326</v>
      </c>
      <c r="L3057" s="848" t="s">
        <v>9790</v>
      </c>
      <c r="M3057" s="849">
        <v>500</v>
      </c>
      <c r="N3057" s="849">
        <v>0</v>
      </c>
      <c r="O3057" s="849">
        <v>7990</v>
      </c>
      <c r="P3057" s="849">
        <v>332000</v>
      </c>
      <c r="Q3057" s="846" t="s">
        <v>6337</v>
      </c>
      <c r="R3057" s="846" t="s">
        <v>10590</v>
      </c>
      <c r="S3057" s="849">
        <v>442.48</v>
      </c>
      <c r="T3057" s="849">
        <v>0</v>
      </c>
      <c r="U3057" s="849">
        <v>0</v>
      </c>
      <c r="V3057" s="849">
        <v>0</v>
      </c>
      <c r="W3057" s="849">
        <v>332000</v>
      </c>
      <c r="X3057" s="849">
        <v>366300</v>
      </c>
      <c r="Y3057" s="849">
        <v>698300</v>
      </c>
      <c r="Z3057" s="850">
        <v>0.1906</v>
      </c>
    </row>
    <row r="3058" s="823" customFormat="1" ht="31.05" hidden="1" customHeight="1" outlineLevel="1" spans="1:26">
      <c r="A3058" s="846" t="s">
        <v>2547</v>
      </c>
      <c r="B3058" s="846" t="s">
        <v>7341</v>
      </c>
      <c r="C3058" s="846" t="s">
        <v>11686</v>
      </c>
      <c r="D3058" s="846" t="s">
        <v>9152</v>
      </c>
      <c r="E3058" s="847" t="s">
        <v>9495</v>
      </c>
      <c r="F3058" s="848" t="s">
        <v>9532</v>
      </c>
      <c r="G3058" s="846" t="s">
        <v>9446</v>
      </c>
      <c r="H3058" s="846" t="s">
        <v>7650</v>
      </c>
      <c r="I3058" s="849">
        <v>24664.5</v>
      </c>
      <c r="J3058" s="849">
        <v>99.9</v>
      </c>
      <c r="K3058" s="849">
        <v>5610</v>
      </c>
      <c r="L3058" s="848" t="s">
        <v>9681</v>
      </c>
      <c r="M3058" s="849">
        <v>56.7</v>
      </c>
      <c r="N3058" s="849">
        <v>0</v>
      </c>
      <c r="O3058" s="849">
        <v>6045</v>
      </c>
      <c r="P3058" s="849">
        <v>24664.5</v>
      </c>
      <c r="Q3058" s="846" t="s">
        <v>6337</v>
      </c>
      <c r="R3058" s="846" t="s">
        <v>10590</v>
      </c>
      <c r="S3058" s="849">
        <v>50.18</v>
      </c>
      <c r="T3058" s="849">
        <v>0</v>
      </c>
      <c r="U3058" s="849">
        <v>0</v>
      </c>
      <c r="V3058" s="849">
        <v>0</v>
      </c>
      <c r="W3058" s="849">
        <v>24664.5</v>
      </c>
      <c r="X3058" s="849">
        <v>112087.8</v>
      </c>
      <c r="Y3058" s="849">
        <v>136752.3</v>
      </c>
      <c r="Z3058" s="850">
        <v>0.4299</v>
      </c>
    </row>
    <row r="3059" s="823" customFormat="1" ht="31.05" hidden="1" customHeight="1" outlineLevel="1" spans="1:26">
      <c r="A3059" s="846" t="s">
        <v>2547</v>
      </c>
      <c r="B3059" s="846" t="s">
        <v>8545</v>
      </c>
      <c r="C3059" s="846" t="s">
        <v>11687</v>
      </c>
      <c r="D3059" s="846" t="s">
        <v>9153</v>
      </c>
      <c r="E3059" s="847" t="s">
        <v>9495</v>
      </c>
      <c r="F3059" s="848" t="s">
        <v>9728</v>
      </c>
      <c r="G3059" s="846" t="s">
        <v>9446</v>
      </c>
      <c r="H3059" s="846" t="s">
        <v>7650</v>
      </c>
      <c r="I3059" s="849">
        <v>409500</v>
      </c>
      <c r="J3059" s="849">
        <v>500</v>
      </c>
      <c r="K3059" s="849">
        <v>7171</v>
      </c>
      <c r="L3059" s="848" t="s">
        <v>9790</v>
      </c>
      <c r="M3059" s="849">
        <v>500</v>
      </c>
      <c r="N3059" s="849">
        <v>0</v>
      </c>
      <c r="O3059" s="849">
        <v>7990</v>
      </c>
      <c r="P3059" s="849">
        <v>409500</v>
      </c>
      <c r="Q3059" s="846" t="s">
        <v>6337</v>
      </c>
      <c r="R3059" s="846" t="s">
        <v>10590</v>
      </c>
      <c r="S3059" s="849">
        <v>442.48</v>
      </c>
      <c r="T3059" s="849">
        <v>0</v>
      </c>
      <c r="U3059" s="849">
        <v>0</v>
      </c>
      <c r="V3059" s="849">
        <v>0</v>
      </c>
      <c r="W3059" s="849">
        <v>409500</v>
      </c>
      <c r="X3059" s="849">
        <v>358550</v>
      </c>
      <c r="Y3059" s="849">
        <v>768050</v>
      </c>
      <c r="Z3059" s="850">
        <v>0.2142</v>
      </c>
    </row>
    <row r="3060" s="823" customFormat="1" ht="31.05" hidden="1" customHeight="1" outlineLevel="1" spans="1:26">
      <c r="A3060" s="846" t="s">
        <v>2547</v>
      </c>
      <c r="B3060" s="846" t="s">
        <v>8545</v>
      </c>
      <c r="C3060" s="846" t="s">
        <v>11688</v>
      </c>
      <c r="D3060" s="846" t="s">
        <v>9153</v>
      </c>
      <c r="E3060" s="847" t="s">
        <v>9495</v>
      </c>
      <c r="F3060" s="848" t="s">
        <v>9728</v>
      </c>
      <c r="G3060" s="846" t="s">
        <v>9446</v>
      </c>
      <c r="H3060" s="846" t="s">
        <v>7650</v>
      </c>
      <c r="I3060" s="849">
        <v>416000</v>
      </c>
      <c r="J3060" s="849">
        <v>500</v>
      </c>
      <c r="K3060" s="849">
        <v>7158</v>
      </c>
      <c r="L3060" s="848" t="s">
        <v>9790</v>
      </c>
      <c r="M3060" s="849">
        <v>500</v>
      </c>
      <c r="N3060" s="849">
        <v>0</v>
      </c>
      <c r="O3060" s="849">
        <v>7990</v>
      </c>
      <c r="P3060" s="849">
        <v>416000</v>
      </c>
      <c r="Q3060" s="846" t="s">
        <v>6337</v>
      </c>
      <c r="R3060" s="846" t="s">
        <v>10590</v>
      </c>
      <c r="S3060" s="849">
        <v>442.48</v>
      </c>
      <c r="T3060" s="849">
        <v>0</v>
      </c>
      <c r="U3060" s="849">
        <v>0</v>
      </c>
      <c r="V3060" s="849">
        <v>0</v>
      </c>
      <c r="W3060" s="849">
        <v>416000</v>
      </c>
      <c r="X3060" s="849">
        <v>357900</v>
      </c>
      <c r="Y3060" s="849">
        <v>773900</v>
      </c>
      <c r="Z3060" s="850">
        <v>0.2162</v>
      </c>
    </row>
    <row r="3061" s="823" customFormat="1" ht="31.05" hidden="1" customHeight="1" outlineLevel="1" spans="1:26">
      <c r="A3061" s="846" t="s">
        <v>2547</v>
      </c>
      <c r="B3061" s="846" t="s">
        <v>8545</v>
      </c>
      <c r="C3061" s="846" t="s">
        <v>11689</v>
      </c>
      <c r="D3061" s="846" t="s">
        <v>9153</v>
      </c>
      <c r="E3061" s="847" t="s">
        <v>9495</v>
      </c>
      <c r="F3061" s="848" t="s">
        <v>9728</v>
      </c>
      <c r="G3061" s="846" t="s">
        <v>9446</v>
      </c>
      <c r="H3061" s="846" t="s">
        <v>7650</v>
      </c>
      <c r="I3061" s="849">
        <v>413500</v>
      </c>
      <c r="J3061" s="849">
        <v>500</v>
      </c>
      <c r="K3061" s="849">
        <v>7163</v>
      </c>
      <c r="L3061" s="848" t="s">
        <v>9790</v>
      </c>
      <c r="M3061" s="849">
        <v>500</v>
      </c>
      <c r="N3061" s="849">
        <v>0</v>
      </c>
      <c r="O3061" s="849">
        <v>7990</v>
      </c>
      <c r="P3061" s="849">
        <v>413500</v>
      </c>
      <c r="Q3061" s="846" t="s">
        <v>6337</v>
      </c>
      <c r="R3061" s="846" t="s">
        <v>10590</v>
      </c>
      <c r="S3061" s="849">
        <v>442.48</v>
      </c>
      <c r="T3061" s="849">
        <v>0</v>
      </c>
      <c r="U3061" s="849">
        <v>0</v>
      </c>
      <c r="V3061" s="849">
        <v>0</v>
      </c>
      <c r="W3061" s="849">
        <v>413500</v>
      </c>
      <c r="X3061" s="849">
        <v>358150</v>
      </c>
      <c r="Y3061" s="849">
        <v>771650</v>
      </c>
      <c r="Z3061" s="850">
        <v>0.2155</v>
      </c>
    </row>
    <row r="3062" s="823" customFormat="1" ht="31.05" hidden="1" customHeight="1" outlineLevel="1" spans="1:26">
      <c r="A3062" s="846" t="s">
        <v>2547</v>
      </c>
      <c r="B3062" s="846" t="s">
        <v>8545</v>
      </c>
      <c r="C3062" s="846" t="s">
        <v>11690</v>
      </c>
      <c r="D3062" s="846" t="s">
        <v>9153</v>
      </c>
      <c r="E3062" s="847" t="s">
        <v>9495</v>
      </c>
      <c r="F3062" s="848" t="s">
        <v>9676</v>
      </c>
      <c r="G3062" s="846" t="s">
        <v>9446</v>
      </c>
      <c r="H3062" s="846" t="s">
        <v>7650</v>
      </c>
      <c r="I3062" s="849">
        <v>414000</v>
      </c>
      <c r="J3062" s="849">
        <v>500</v>
      </c>
      <c r="K3062" s="849">
        <v>7162</v>
      </c>
      <c r="L3062" s="848" t="s">
        <v>9790</v>
      </c>
      <c r="M3062" s="849">
        <v>500</v>
      </c>
      <c r="N3062" s="849">
        <v>0</v>
      </c>
      <c r="O3062" s="849">
        <v>7990</v>
      </c>
      <c r="P3062" s="849">
        <v>414000</v>
      </c>
      <c r="Q3062" s="846" t="s">
        <v>6337</v>
      </c>
      <c r="R3062" s="846" t="s">
        <v>10590</v>
      </c>
      <c r="S3062" s="849">
        <v>442.48</v>
      </c>
      <c r="T3062" s="849">
        <v>0</v>
      </c>
      <c r="U3062" s="849">
        <v>0</v>
      </c>
      <c r="V3062" s="849">
        <v>0</v>
      </c>
      <c r="W3062" s="849">
        <v>414000</v>
      </c>
      <c r="X3062" s="849">
        <v>358100</v>
      </c>
      <c r="Y3062" s="849">
        <v>772100</v>
      </c>
      <c r="Z3062" s="850">
        <v>0.2156</v>
      </c>
    </row>
    <row r="3063" s="823" customFormat="1" ht="31.05" hidden="1" customHeight="1" outlineLevel="1" spans="1:26">
      <c r="A3063" s="846" t="s">
        <v>2547</v>
      </c>
      <c r="B3063" s="846" t="s">
        <v>8545</v>
      </c>
      <c r="C3063" s="846" t="s">
        <v>11691</v>
      </c>
      <c r="D3063" s="846" t="s">
        <v>9153</v>
      </c>
      <c r="E3063" s="847" t="s">
        <v>9495</v>
      </c>
      <c r="F3063" s="848" t="s">
        <v>9693</v>
      </c>
      <c r="G3063" s="846" t="s">
        <v>9446</v>
      </c>
      <c r="H3063" s="846" t="s">
        <v>7650</v>
      </c>
      <c r="I3063" s="849">
        <v>371000</v>
      </c>
      <c r="J3063" s="849">
        <v>500</v>
      </c>
      <c r="K3063" s="849">
        <v>7248</v>
      </c>
      <c r="L3063" s="848" t="s">
        <v>9790</v>
      </c>
      <c r="M3063" s="849">
        <v>500</v>
      </c>
      <c r="N3063" s="849">
        <v>0</v>
      </c>
      <c r="O3063" s="849">
        <v>7990</v>
      </c>
      <c r="P3063" s="849">
        <v>371000</v>
      </c>
      <c r="Q3063" s="846" t="s">
        <v>6337</v>
      </c>
      <c r="R3063" s="846" t="s">
        <v>10590</v>
      </c>
      <c r="S3063" s="849">
        <v>442.48</v>
      </c>
      <c r="T3063" s="849">
        <v>0</v>
      </c>
      <c r="U3063" s="849">
        <v>0</v>
      </c>
      <c r="V3063" s="849">
        <v>0</v>
      </c>
      <c r="W3063" s="849">
        <v>371000</v>
      </c>
      <c r="X3063" s="849">
        <v>362400</v>
      </c>
      <c r="Y3063" s="849">
        <v>733400</v>
      </c>
      <c r="Z3063" s="850">
        <v>0.2024</v>
      </c>
    </row>
    <row r="3064" s="823" customFormat="1" ht="31.05" hidden="1" customHeight="1" outlineLevel="1" spans="1:26">
      <c r="A3064" s="846" t="s">
        <v>2547</v>
      </c>
      <c r="B3064" s="846" t="s">
        <v>8545</v>
      </c>
      <c r="C3064" s="846" t="s">
        <v>11692</v>
      </c>
      <c r="D3064" s="846" t="s">
        <v>9153</v>
      </c>
      <c r="E3064" s="847" t="s">
        <v>9495</v>
      </c>
      <c r="F3064" s="848" t="s">
        <v>9636</v>
      </c>
      <c r="G3064" s="846" t="s">
        <v>9446</v>
      </c>
      <c r="H3064" s="846" t="s">
        <v>7650</v>
      </c>
      <c r="I3064" s="849">
        <v>310000</v>
      </c>
      <c r="J3064" s="849">
        <v>500</v>
      </c>
      <c r="K3064" s="849">
        <v>7370</v>
      </c>
      <c r="L3064" s="848" t="s">
        <v>9790</v>
      </c>
      <c r="M3064" s="849">
        <v>500</v>
      </c>
      <c r="N3064" s="849">
        <v>0</v>
      </c>
      <c r="O3064" s="849">
        <v>7990</v>
      </c>
      <c r="P3064" s="849">
        <v>310000</v>
      </c>
      <c r="Q3064" s="846" t="s">
        <v>6337</v>
      </c>
      <c r="R3064" s="846" t="s">
        <v>10590</v>
      </c>
      <c r="S3064" s="849">
        <v>442.48</v>
      </c>
      <c r="T3064" s="849">
        <v>0</v>
      </c>
      <c r="U3064" s="849">
        <v>0</v>
      </c>
      <c r="V3064" s="849">
        <v>0</v>
      </c>
      <c r="W3064" s="849">
        <v>310000</v>
      </c>
      <c r="X3064" s="849">
        <v>368500</v>
      </c>
      <c r="Y3064" s="849">
        <v>678500</v>
      </c>
      <c r="Z3064" s="850">
        <v>0.1841</v>
      </c>
    </row>
    <row r="3065" s="823" customFormat="1" ht="31.05" hidden="1" customHeight="1" outlineLevel="1" spans="1:26">
      <c r="A3065" s="846" t="s">
        <v>2547</v>
      </c>
      <c r="B3065" s="846" t="s">
        <v>8545</v>
      </c>
      <c r="C3065" s="846" t="s">
        <v>11693</v>
      </c>
      <c r="D3065" s="846" t="s">
        <v>9153</v>
      </c>
      <c r="E3065" s="847" t="s">
        <v>9495</v>
      </c>
      <c r="F3065" s="848" t="s">
        <v>9642</v>
      </c>
      <c r="G3065" s="846" t="s">
        <v>9446</v>
      </c>
      <c r="H3065" s="846" t="s">
        <v>7650</v>
      </c>
      <c r="I3065" s="849">
        <v>265500</v>
      </c>
      <c r="J3065" s="849">
        <v>500</v>
      </c>
      <c r="K3065" s="849">
        <v>7459</v>
      </c>
      <c r="L3065" s="848" t="s">
        <v>9790</v>
      </c>
      <c r="M3065" s="849">
        <v>500</v>
      </c>
      <c r="N3065" s="849">
        <v>0</v>
      </c>
      <c r="O3065" s="849">
        <v>7990</v>
      </c>
      <c r="P3065" s="849">
        <v>265500</v>
      </c>
      <c r="Q3065" s="846" t="s">
        <v>6337</v>
      </c>
      <c r="R3065" s="846" t="s">
        <v>10590</v>
      </c>
      <c r="S3065" s="849">
        <v>442.48</v>
      </c>
      <c r="T3065" s="849">
        <v>0</v>
      </c>
      <c r="U3065" s="849">
        <v>0</v>
      </c>
      <c r="V3065" s="849">
        <v>0</v>
      </c>
      <c r="W3065" s="849">
        <v>265500</v>
      </c>
      <c r="X3065" s="849">
        <v>372950</v>
      </c>
      <c r="Y3065" s="849">
        <v>638450</v>
      </c>
      <c r="Z3065" s="850">
        <v>0.1712</v>
      </c>
    </row>
    <row r="3066" s="823" customFormat="1" ht="31.05" hidden="1" customHeight="1" outlineLevel="1" spans="1:26">
      <c r="A3066" s="846" t="s">
        <v>2547</v>
      </c>
      <c r="B3066" s="846" t="s">
        <v>8545</v>
      </c>
      <c r="C3066" s="846" t="s">
        <v>11694</v>
      </c>
      <c r="D3066" s="846" t="s">
        <v>9153</v>
      </c>
      <c r="E3066" s="847" t="s">
        <v>9495</v>
      </c>
      <c r="F3066" s="848" t="s">
        <v>9624</v>
      </c>
      <c r="G3066" s="846" t="s">
        <v>9446</v>
      </c>
      <c r="H3066" s="846" t="s">
        <v>7650</v>
      </c>
      <c r="I3066" s="849">
        <v>297500</v>
      </c>
      <c r="J3066" s="849">
        <v>500</v>
      </c>
      <c r="K3066" s="849">
        <v>7395</v>
      </c>
      <c r="L3066" s="848" t="s">
        <v>9517</v>
      </c>
      <c r="M3066" s="849">
        <v>500</v>
      </c>
      <c r="N3066" s="849">
        <v>0</v>
      </c>
      <c r="O3066" s="849">
        <v>7990</v>
      </c>
      <c r="P3066" s="849">
        <v>297500</v>
      </c>
      <c r="Q3066" s="846" t="s">
        <v>6337</v>
      </c>
      <c r="R3066" s="846" t="s">
        <v>10590</v>
      </c>
      <c r="S3066" s="849">
        <v>442.48</v>
      </c>
      <c r="T3066" s="849">
        <v>0</v>
      </c>
      <c r="U3066" s="849">
        <v>0</v>
      </c>
      <c r="V3066" s="849">
        <v>0</v>
      </c>
      <c r="W3066" s="849">
        <v>297500</v>
      </c>
      <c r="X3066" s="849">
        <v>369750</v>
      </c>
      <c r="Y3066" s="849">
        <v>667250</v>
      </c>
      <c r="Z3066" s="850">
        <v>0.1805</v>
      </c>
    </row>
    <row r="3067" s="823" customFormat="1" ht="31.05" hidden="1" customHeight="1" outlineLevel="1" spans="1:26">
      <c r="A3067" s="846" t="s">
        <v>2547</v>
      </c>
      <c r="B3067" s="846" t="s">
        <v>8545</v>
      </c>
      <c r="C3067" s="846" t="s">
        <v>11695</v>
      </c>
      <c r="D3067" s="846" t="s">
        <v>9153</v>
      </c>
      <c r="E3067" s="847" t="s">
        <v>9495</v>
      </c>
      <c r="F3067" s="848" t="s">
        <v>9560</v>
      </c>
      <c r="G3067" s="846" t="s">
        <v>9446</v>
      </c>
      <c r="H3067" s="846" t="s">
        <v>7650</v>
      </c>
      <c r="I3067" s="849">
        <v>225000</v>
      </c>
      <c r="J3067" s="849">
        <v>500</v>
      </c>
      <c r="K3067" s="849">
        <v>7540</v>
      </c>
      <c r="L3067" s="848" t="s">
        <v>9517</v>
      </c>
      <c r="M3067" s="849">
        <v>500</v>
      </c>
      <c r="N3067" s="849">
        <v>0</v>
      </c>
      <c r="O3067" s="849">
        <v>7990</v>
      </c>
      <c r="P3067" s="849">
        <v>225000</v>
      </c>
      <c r="Q3067" s="846" t="s">
        <v>6337</v>
      </c>
      <c r="R3067" s="846" t="s">
        <v>10590</v>
      </c>
      <c r="S3067" s="849">
        <v>442.48</v>
      </c>
      <c r="T3067" s="849">
        <v>0</v>
      </c>
      <c r="U3067" s="849">
        <v>0</v>
      </c>
      <c r="V3067" s="849">
        <v>0</v>
      </c>
      <c r="W3067" s="849">
        <v>225000</v>
      </c>
      <c r="X3067" s="849">
        <v>377000</v>
      </c>
      <c r="Y3067" s="849">
        <v>602000</v>
      </c>
      <c r="Z3067" s="850">
        <v>0.1597</v>
      </c>
    </row>
    <row r="3068" s="823" customFormat="1" ht="31.05" hidden="1" customHeight="1" outlineLevel="1" spans="1:26">
      <c r="A3068" s="846" t="s">
        <v>2547</v>
      </c>
      <c r="B3068" s="846" t="s">
        <v>8545</v>
      </c>
      <c r="C3068" s="846" t="s">
        <v>11696</v>
      </c>
      <c r="D3068" s="846" t="s">
        <v>9153</v>
      </c>
      <c r="E3068" s="847" t="s">
        <v>9495</v>
      </c>
      <c r="F3068" s="848" t="s">
        <v>9556</v>
      </c>
      <c r="G3068" s="846" t="s">
        <v>9446</v>
      </c>
      <c r="H3068" s="846" t="s">
        <v>7650</v>
      </c>
      <c r="I3068" s="849">
        <v>200000</v>
      </c>
      <c r="J3068" s="849">
        <v>500</v>
      </c>
      <c r="K3068" s="849">
        <v>7590</v>
      </c>
      <c r="L3068" s="848" t="s">
        <v>9709</v>
      </c>
      <c r="M3068" s="849">
        <v>500</v>
      </c>
      <c r="N3068" s="849">
        <v>0</v>
      </c>
      <c r="O3068" s="849">
        <v>7990</v>
      </c>
      <c r="P3068" s="849">
        <v>200000</v>
      </c>
      <c r="Q3068" s="846" t="s">
        <v>6337</v>
      </c>
      <c r="R3068" s="846" t="s">
        <v>10590</v>
      </c>
      <c r="S3068" s="849">
        <v>442.48</v>
      </c>
      <c r="T3068" s="849">
        <v>0</v>
      </c>
      <c r="U3068" s="849">
        <v>0</v>
      </c>
      <c r="V3068" s="849">
        <v>0</v>
      </c>
      <c r="W3068" s="849">
        <v>200000</v>
      </c>
      <c r="X3068" s="849">
        <v>379500</v>
      </c>
      <c r="Y3068" s="849">
        <v>579500</v>
      </c>
      <c r="Z3068" s="850">
        <v>0.1527</v>
      </c>
    </row>
    <row r="3069" s="823" customFormat="1" ht="31.05" hidden="1" customHeight="1" outlineLevel="1" spans="1:26">
      <c r="A3069" s="846" t="s">
        <v>2547</v>
      </c>
      <c r="B3069" s="846" t="s">
        <v>8545</v>
      </c>
      <c r="C3069" s="846" t="s">
        <v>11697</v>
      </c>
      <c r="D3069" s="846" t="s">
        <v>9153</v>
      </c>
      <c r="E3069" s="847" t="s">
        <v>9495</v>
      </c>
      <c r="F3069" s="848" t="s">
        <v>9543</v>
      </c>
      <c r="G3069" s="846" t="s">
        <v>9446</v>
      </c>
      <c r="H3069" s="846" t="s">
        <v>7650</v>
      </c>
      <c r="I3069" s="849">
        <v>-99000</v>
      </c>
      <c r="J3069" s="849">
        <v>1000</v>
      </c>
      <c r="K3069" s="849">
        <v>8089</v>
      </c>
      <c r="L3069" s="848" t="s">
        <v>9709</v>
      </c>
      <c r="M3069" s="849">
        <v>1000</v>
      </c>
      <c r="N3069" s="849">
        <v>0</v>
      </c>
      <c r="O3069" s="849">
        <v>7990</v>
      </c>
      <c r="P3069" s="849">
        <v>-99000</v>
      </c>
      <c r="Q3069" s="846" t="s">
        <v>6337</v>
      </c>
      <c r="R3069" s="846" t="s">
        <v>10590</v>
      </c>
      <c r="S3069" s="849">
        <v>884.96</v>
      </c>
      <c r="T3069" s="849">
        <v>0</v>
      </c>
      <c r="U3069" s="849">
        <v>0</v>
      </c>
      <c r="V3069" s="849">
        <v>0</v>
      </c>
      <c r="W3069" s="849">
        <v>-99000</v>
      </c>
      <c r="X3069" s="849">
        <v>808900</v>
      </c>
      <c r="Y3069" s="849">
        <v>709900</v>
      </c>
      <c r="Z3069" s="850">
        <v>0.0878</v>
      </c>
    </row>
    <row r="3070" s="823" customFormat="1" ht="31.05" hidden="1" customHeight="1" outlineLevel="1" spans="1:26">
      <c r="A3070" s="846" t="s">
        <v>2547</v>
      </c>
      <c r="B3070" s="846" t="s">
        <v>8545</v>
      </c>
      <c r="C3070" s="846" t="s">
        <v>11698</v>
      </c>
      <c r="D3070" s="846" t="s">
        <v>9153</v>
      </c>
      <c r="E3070" s="847" t="s">
        <v>9495</v>
      </c>
      <c r="F3070" s="848" t="s">
        <v>8066</v>
      </c>
      <c r="G3070" s="846" t="s">
        <v>9446</v>
      </c>
      <c r="H3070" s="846" t="s">
        <v>7650</v>
      </c>
      <c r="I3070" s="849">
        <v>-33000</v>
      </c>
      <c r="J3070" s="849">
        <v>500</v>
      </c>
      <c r="K3070" s="849">
        <v>8056</v>
      </c>
      <c r="L3070" s="848" t="s">
        <v>9709</v>
      </c>
      <c r="M3070" s="849">
        <v>500</v>
      </c>
      <c r="N3070" s="849">
        <v>0</v>
      </c>
      <c r="O3070" s="849">
        <v>7990</v>
      </c>
      <c r="P3070" s="849">
        <v>-33000</v>
      </c>
      <c r="Q3070" s="846" t="s">
        <v>6337</v>
      </c>
      <c r="R3070" s="846" t="s">
        <v>10590</v>
      </c>
      <c r="S3070" s="849">
        <v>442.48</v>
      </c>
      <c r="T3070" s="849">
        <v>0</v>
      </c>
      <c r="U3070" s="849">
        <v>0</v>
      </c>
      <c r="V3070" s="849">
        <v>0</v>
      </c>
      <c r="W3070" s="849">
        <v>-33000</v>
      </c>
      <c r="X3070" s="849">
        <v>402800</v>
      </c>
      <c r="Y3070" s="849">
        <v>369800</v>
      </c>
      <c r="Z3070" s="850">
        <v>0.0918</v>
      </c>
    </row>
    <row r="3071" s="823" customFormat="1" ht="31.05" hidden="1" customHeight="1" outlineLevel="1" spans="1:26">
      <c r="A3071" s="846" t="s">
        <v>2547</v>
      </c>
      <c r="B3071" s="846" t="s">
        <v>8543</v>
      </c>
      <c r="C3071" s="846" t="s">
        <v>11699</v>
      </c>
      <c r="D3071" s="846" t="s">
        <v>9124</v>
      </c>
      <c r="E3071" s="847" t="s">
        <v>9495</v>
      </c>
      <c r="F3071" s="848" t="s">
        <v>9560</v>
      </c>
      <c r="G3071" s="846" t="s">
        <v>9446</v>
      </c>
      <c r="H3071" s="846" t="s">
        <v>7650</v>
      </c>
      <c r="I3071" s="849">
        <v>37500</v>
      </c>
      <c r="J3071" s="849">
        <v>500</v>
      </c>
      <c r="K3071" s="849">
        <v>6170</v>
      </c>
      <c r="L3071" s="848" t="s">
        <v>9790</v>
      </c>
      <c r="M3071" s="849">
        <v>500</v>
      </c>
      <c r="N3071" s="849">
        <v>0</v>
      </c>
      <c r="O3071" s="849">
        <v>6245</v>
      </c>
      <c r="P3071" s="849">
        <v>37500</v>
      </c>
      <c r="Q3071" s="846" t="s">
        <v>6337</v>
      </c>
      <c r="R3071" s="846" t="s">
        <v>10590</v>
      </c>
      <c r="S3071" s="849">
        <v>442.48</v>
      </c>
      <c r="T3071" s="849">
        <v>0</v>
      </c>
      <c r="U3071" s="849">
        <v>0</v>
      </c>
      <c r="V3071" s="849">
        <v>0</v>
      </c>
      <c r="W3071" s="849">
        <v>37500</v>
      </c>
      <c r="X3071" s="849">
        <v>0</v>
      </c>
      <c r="Y3071" s="849">
        <v>37500</v>
      </c>
      <c r="Z3071" s="850">
        <v>0.0122</v>
      </c>
    </row>
    <row r="3072" s="823" customFormat="1" ht="31.05" hidden="1" customHeight="1" outlineLevel="1" spans="1:26">
      <c r="A3072" s="846" t="s">
        <v>2547</v>
      </c>
      <c r="B3072" s="846" t="s">
        <v>8715</v>
      </c>
      <c r="C3072" s="846" t="s">
        <v>11700</v>
      </c>
      <c r="D3072" s="846" t="s">
        <v>9112</v>
      </c>
      <c r="E3072" s="847" t="s">
        <v>9495</v>
      </c>
      <c r="F3072" s="848" t="s">
        <v>9680</v>
      </c>
      <c r="G3072" s="846" t="s">
        <v>9446</v>
      </c>
      <c r="H3072" s="846" t="s">
        <v>7650</v>
      </c>
      <c r="I3072" s="849">
        <v>990720</v>
      </c>
      <c r="J3072" s="849">
        <v>1800</v>
      </c>
      <c r="K3072" s="849">
        <v>4479.6</v>
      </c>
      <c r="L3072" s="848" t="s">
        <v>9681</v>
      </c>
      <c r="M3072" s="849">
        <v>1800</v>
      </c>
      <c r="N3072" s="849">
        <v>0</v>
      </c>
      <c r="O3072" s="849">
        <v>5030</v>
      </c>
      <c r="P3072" s="849">
        <v>990720</v>
      </c>
      <c r="Q3072" s="846" t="s">
        <v>6337</v>
      </c>
      <c r="R3072" s="846" t="s">
        <v>10590</v>
      </c>
      <c r="S3072" s="849">
        <v>1592.92</v>
      </c>
      <c r="T3072" s="849">
        <v>0</v>
      </c>
      <c r="U3072" s="849">
        <v>0</v>
      </c>
      <c r="V3072" s="849">
        <v>0</v>
      </c>
      <c r="W3072" s="849">
        <v>990720</v>
      </c>
      <c r="X3072" s="849">
        <v>0</v>
      </c>
      <c r="Y3072" s="849">
        <v>990720</v>
      </c>
      <c r="Z3072" s="850">
        <v>0.1229</v>
      </c>
    </row>
    <row r="3073" s="823" customFormat="1" ht="31.05" hidden="1" customHeight="1" outlineLevel="1" spans="1:26">
      <c r="A3073" s="846" t="s">
        <v>2547</v>
      </c>
      <c r="B3073" s="846" t="s">
        <v>8715</v>
      </c>
      <c r="C3073" s="846" t="s">
        <v>11701</v>
      </c>
      <c r="D3073" s="846" t="s">
        <v>9112</v>
      </c>
      <c r="E3073" s="847" t="s">
        <v>9495</v>
      </c>
      <c r="F3073" s="848" t="s">
        <v>9680</v>
      </c>
      <c r="G3073" s="846" t="s">
        <v>9446</v>
      </c>
      <c r="H3073" s="846" t="s">
        <v>7650</v>
      </c>
      <c r="I3073" s="849">
        <v>11110000</v>
      </c>
      <c r="J3073" s="849">
        <v>20200</v>
      </c>
      <c r="K3073" s="849">
        <v>4480</v>
      </c>
      <c r="L3073" s="848" t="s">
        <v>9681</v>
      </c>
      <c r="M3073" s="849">
        <v>20200</v>
      </c>
      <c r="N3073" s="849">
        <v>0</v>
      </c>
      <c r="O3073" s="849">
        <v>5030</v>
      </c>
      <c r="P3073" s="849">
        <v>11110000</v>
      </c>
      <c r="Q3073" s="846" t="s">
        <v>6337</v>
      </c>
      <c r="R3073" s="846" t="s">
        <v>10590</v>
      </c>
      <c r="S3073" s="849">
        <v>17876.11</v>
      </c>
      <c r="T3073" s="849">
        <v>0</v>
      </c>
      <c r="U3073" s="849">
        <v>0</v>
      </c>
      <c r="V3073" s="849">
        <v>0</v>
      </c>
      <c r="W3073" s="849">
        <v>11110000</v>
      </c>
      <c r="X3073" s="849">
        <v>0</v>
      </c>
      <c r="Y3073" s="849">
        <v>11110000</v>
      </c>
      <c r="Z3073" s="850">
        <v>0.1228</v>
      </c>
    </row>
    <row r="3074" s="823" customFormat="1" ht="31.05" hidden="1" customHeight="1" outlineLevel="1" spans="1:26">
      <c r="A3074" s="846" t="s">
        <v>2547</v>
      </c>
      <c r="B3074" s="846" t="s">
        <v>10623</v>
      </c>
      <c r="C3074" s="846" t="s">
        <v>11702</v>
      </c>
      <c r="D3074" s="846" t="s">
        <v>9138</v>
      </c>
      <c r="E3074" s="847" t="s">
        <v>9495</v>
      </c>
      <c r="F3074" s="848" t="s">
        <v>9676</v>
      </c>
      <c r="G3074" s="846" t="s">
        <v>9446</v>
      </c>
      <c r="H3074" s="846" t="s">
        <v>7650</v>
      </c>
      <c r="I3074" s="849">
        <v>79200</v>
      </c>
      <c r="J3074" s="849">
        <v>264</v>
      </c>
      <c r="K3074" s="849">
        <v>7080</v>
      </c>
      <c r="L3074" s="848" t="s">
        <v>9706</v>
      </c>
      <c r="M3074" s="849">
        <v>264</v>
      </c>
      <c r="N3074" s="849">
        <v>0</v>
      </c>
      <c r="O3074" s="849">
        <v>7380</v>
      </c>
      <c r="P3074" s="849">
        <v>79200</v>
      </c>
      <c r="Q3074" s="846" t="s">
        <v>6337</v>
      </c>
      <c r="R3074" s="846" t="s">
        <v>10590</v>
      </c>
      <c r="S3074" s="849">
        <v>233.63</v>
      </c>
      <c r="T3074" s="849">
        <v>0</v>
      </c>
      <c r="U3074" s="849">
        <v>0</v>
      </c>
      <c r="V3074" s="849">
        <v>0</v>
      </c>
      <c r="W3074" s="849">
        <v>79200</v>
      </c>
      <c r="X3074" s="849">
        <v>186912</v>
      </c>
      <c r="Y3074" s="849">
        <v>266112</v>
      </c>
      <c r="Z3074" s="850">
        <v>0.1424</v>
      </c>
    </row>
    <row r="3075" s="823" customFormat="1" ht="31.05" hidden="1" customHeight="1" outlineLevel="1" spans="1:26">
      <c r="A3075" s="846" t="s">
        <v>2547</v>
      </c>
      <c r="B3075" s="846" t="s">
        <v>7348</v>
      </c>
      <c r="C3075" s="846" t="s">
        <v>11703</v>
      </c>
      <c r="D3075" s="846" t="s">
        <v>9138</v>
      </c>
      <c r="E3075" s="847" t="s">
        <v>9495</v>
      </c>
      <c r="F3075" s="848" t="s">
        <v>9680</v>
      </c>
      <c r="G3075" s="846" t="s">
        <v>9446</v>
      </c>
      <c r="H3075" s="846" t="s">
        <v>7650</v>
      </c>
      <c r="I3075" s="849">
        <v>100650</v>
      </c>
      <c r="J3075" s="849">
        <v>330</v>
      </c>
      <c r="K3075" s="849">
        <v>7065</v>
      </c>
      <c r="L3075" s="848" t="s">
        <v>9754</v>
      </c>
      <c r="M3075" s="849">
        <v>330</v>
      </c>
      <c r="N3075" s="849">
        <v>0</v>
      </c>
      <c r="O3075" s="849">
        <v>7370</v>
      </c>
      <c r="P3075" s="849">
        <v>100650</v>
      </c>
      <c r="Q3075" s="846" t="s">
        <v>6337</v>
      </c>
      <c r="R3075" s="846" t="s">
        <v>10590</v>
      </c>
      <c r="S3075" s="849">
        <v>292.04</v>
      </c>
      <c r="T3075" s="849">
        <v>0</v>
      </c>
      <c r="U3075" s="849">
        <v>0</v>
      </c>
      <c r="V3075" s="849">
        <v>0</v>
      </c>
      <c r="W3075" s="849">
        <v>100650</v>
      </c>
      <c r="X3075" s="849">
        <v>233145</v>
      </c>
      <c r="Y3075" s="849">
        <v>333795</v>
      </c>
      <c r="Z3075" s="850">
        <v>0.1432</v>
      </c>
    </row>
    <row r="3076" s="823" customFormat="1" ht="31.05" hidden="1" customHeight="1" outlineLevel="1" spans="1:26">
      <c r="A3076" s="846" t="s">
        <v>2547</v>
      </c>
      <c r="B3076" s="846" t="s">
        <v>10623</v>
      </c>
      <c r="C3076" s="846" t="s">
        <v>11704</v>
      </c>
      <c r="D3076" s="846" t="s">
        <v>9138</v>
      </c>
      <c r="E3076" s="847" t="s">
        <v>9495</v>
      </c>
      <c r="F3076" s="848" t="s">
        <v>8241</v>
      </c>
      <c r="G3076" s="846" t="s">
        <v>9446</v>
      </c>
      <c r="H3076" s="846" t="s">
        <v>7650</v>
      </c>
      <c r="I3076" s="849">
        <v>68310</v>
      </c>
      <c r="J3076" s="849">
        <v>297</v>
      </c>
      <c r="K3076" s="849">
        <v>7150</v>
      </c>
      <c r="L3076" s="848" t="s">
        <v>10355</v>
      </c>
      <c r="M3076" s="849">
        <v>297</v>
      </c>
      <c r="N3076" s="849">
        <v>0</v>
      </c>
      <c r="O3076" s="849">
        <v>7380</v>
      </c>
      <c r="P3076" s="849">
        <v>68310</v>
      </c>
      <c r="Q3076" s="846" t="s">
        <v>6337</v>
      </c>
      <c r="R3076" s="846" t="s">
        <v>10590</v>
      </c>
      <c r="S3076" s="849">
        <v>262.83</v>
      </c>
      <c r="T3076" s="849">
        <v>0</v>
      </c>
      <c r="U3076" s="849">
        <v>0</v>
      </c>
      <c r="V3076" s="849">
        <v>0</v>
      </c>
      <c r="W3076" s="849">
        <v>68310</v>
      </c>
      <c r="X3076" s="849">
        <v>212355</v>
      </c>
      <c r="Y3076" s="849">
        <v>280665</v>
      </c>
      <c r="Z3076" s="850">
        <v>0.1322</v>
      </c>
    </row>
    <row r="3077" s="823" customFormat="1" ht="31.05" hidden="1" customHeight="1" outlineLevel="1" spans="1:26">
      <c r="A3077" s="846" t="s">
        <v>2547</v>
      </c>
      <c r="B3077" s="846" t="s">
        <v>7348</v>
      </c>
      <c r="C3077" s="846" t="s">
        <v>11705</v>
      </c>
      <c r="D3077" s="846" t="s">
        <v>9138</v>
      </c>
      <c r="E3077" s="847" t="s">
        <v>9495</v>
      </c>
      <c r="F3077" s="848" t="s">
        <v>8241</v>
      </c>
      <c r="G3077" s="846" t="s">
        <v>9446</v>
      </c>
      <c r="H3077" s="846" t="s">
        <v>7650</v>
      </c>
      <c r="I3077" s="849">
        <v>8415</v>
      </c>
      <c r="J3077" s="849">
        <v>363</v>
      </c>
      <c r="K3077" s="849">
        <v>7346.818182</v>
      </c>
      <c r="L3077" s="848" t="s">
        <v>10355</v>
      </c>
      <c r="M3077" s="849">
        <v>363</v>
      </c>
      <c r="N3077" s="849">
        <v>0</v>
      </c>
      <c r="O3077" s="849">
        <v>7370</v>
      </c>
      <c r="P3077" s="849">
        <v>8415</v>
      </c>
      <c r="Q3077" s="846" t="s">
        <v>6337</v>
      </c>
      <c r="R3077" s="846" t="s">
        <v>10590</v>
      </c>
      <c r="S3077" s="849">
        <v>321.24</v>
      </c>
      <c r="T3077" s="849">
        <v>0</v>
      </c>
      <c r="U3077" s="849">
        <v>0</v>
      </c>
      <c r="V3077" s="849">
        <v>0</v>
      </c>
      <c r="W3077" s="849">
        <v>8415</v>
      </c>
      <c r="X3077" s="849">
        <v>266689.5</v>
      </c>
      <c r="Y3077" s="849">
        <v>275104.5</v>
      </c>
      <c r="Z3077" s="850">
        <v>0.1032</v>
      </c>
    </row>
    <row r="3078" s="823" customFormat="1" ht="31.05" hidden="1" customHeight="1" outlineLevel="1" spans="1:26">
      <c r="A3078" s="846" t="s">
        <v>2547</v>
      </c>
      <c r="B3078" s="846" t="s">
        <v>7321</v>
      </c>
      <c r="C3078" s="846" t="s">
        <v>11706</v>
      </c>
      <c r="D3078" s="846" t="s">
        <v>9136</v>
      </c>
      <c r="E3078" s="847" t="s">
        <v>9495</v>
      </c>
      <c r="F3078" s="848" t="s">
        <v>9549</v>
      </c>
      <c r="G3078" s="846" t="s">
        <v>9446</v>
      </c>
      <c r="H3078" s="846" t="s">
        <v>7650</v>
      </c>
      <c r="I3078" s="849">
        <v>22457.6</v>
      </c>
      <c r="J3078" s="849">
        <v>1000</v>
      </c>
      <c r="K3078" s="849">
        <v>3410</v>
      </c>
      <c r="L3078" s="848" t="s">
        <v>9599</v>
      </c>
      <c r="M3078" s="849">
        <v>561.44</v>
      </c>
      <c r="N3078" s="849">
        <v>0</v>
      </c>
      <c r="O3078" s="849">
        <v>3450</v>
      </c>
      <c r="P3078" s="849">
        <v>22457.6</v>
      </c>
      <c r="Q3078" s="846" t="s">
        <v>6337</v>
      </c>
      <c r="R3078" s="846" t="s">
        <v>10590</v>
      </c>
      <c r="S3078" s="849">
        <v>496.85</v>
      </c>
      <c r="T3078" s="849">
        <v>0</v>
      </c>
      <c r="U3078" s="849">
        <v>0</v>
      </c>
      <c r="V3078" s="849">
        <v>0</v>
      </c>
      <c r="W3078" s="849">
        <v>22457.6</v>
      </c>
      <c r="X3078" s="849">
        <v>682000</v>
      </c>
      <c r="Y3078" s="849">
        <v>704457.6</v>
      </c>
      <c r="Z3078" s="850">
        <v>0.368</v>
      </c>
    </row>
    <row r="3079" s="823" customFormat="1" ht="31.05" hidden="1" customHeight="1" outlineLevel="1" spans="1:26">
      <c r="A3079" s="846" t="s">
        <v>2547</v>
      </c>
      <c r="B3079" s="846" t="s">
        <v>2552</v>
      </c>
      <c r="C3079" s="846" t="s">
        <v>11707</v>
      </c>
      <c r="D3079" s="846" t="s">
        <v>9137</v>
      </c>
      <c r="E3079" s="847" t="s">
        <v>9495</v>
      </c>
      <c r="F3079" s="848" t="s">
        <v>9643</v>
      </c>
      <c r="G3079" s="846" t="s">
        <v>9446</v>
      </c>
      <c r="H3079" s="846" t="s">
        <v>7650</v>
      </c>
      <c r="I3079" s="849">
        <v>6534</v>
      </c>
      <c r="J3079" s="849">
        <v>33</v>
      </c>
      <c r="K3079" s="849">
        <v>5990</v>
      </c>
      <c r="L3079" s="848" t="s">
        <v>10338</v>
      </c>
      <c r="M3079" s="849">
        <v>33</v>
      </c>
      <c r="N3079" s="849">
        <v>0</v>
      </c>
      <c r="O3079" s="849">
        <v>6188</v>
      </c>
      <c r="P3079" s="849">
        <v>6534</v>
      </c>
      <c r="Q3079" s="846" t="s">
        <v>6337</v>
      </c>
      <c r="R3079" s="846" t="s">
        <v>10590</v>
      </c>
      <c r="S3079" s="849">
        <v>29.2</v>
      </c>
      <c r="T3079" s="849">
        <v>0</v>
      </c>
      <c r="U3079" s="849">
        <v>0</v>
      </c>
      <c r="V3079" s="849">
        <v>0</v>
      </c>
      <c r="W3079" s="849">
        <v>6534</v>
      </c>
      <c r="X3079" s="849">
        <v>19767</v>
      </c>
      <c r="Y3079" s="849">
        <v>26301</v>
      </c>
      <c r="Z3079" s="850">
        <v>0.1331</v>
      </c>
    </row>
    <row r="3080" s="823" customFormat="1" ht="31.05" hidden="1" customHeight="1" outlineLevel="1" spans="1:26">
      <c r="A3080" s="846" t="s">
        <v>2547</v>
      </c>
      <c r="B3080" s="846" t="s">
        <v>7853</v>
      </c>
      <c r="C3080" s="846" t="s">
        <v>11708</v>
      </c>
      <c r="D3080" s="846" t="s">
        <v>8540</v>
      </c>
      <c r="E3080" s="847" t="s">
        <v>9495</v>
      </c>
      <c r="F3080" s="848" t="s">
        <v>9560</v>
      </c>
      <c r="G3080" s="846" t="s">
        <v>9446</v>
      </c>
      <c r="H3080" s="846" t="s">
        <v>7650</v>
      </c>
      <c r="I3080" s="849">
        <v>68000</v>
      </c>
      <c r="J3080" s="849">
        <v>1000</v>
      </c>
      <c r="K3080" s="849">
        <v>2362</v>
      </c>
      <c r="L3080" s="848" t="s">
        <v>9599</v>
      </c>
      <c r="M3080" s="849">
        <v>1000</v>
      </c>
      <c r="N3080" s="849">
        <v>0</v>
      </c>
      <c r="O3080" s="849">
        <v>2430</v>
      </c>
      <c r="P3080" s="849">
        <v>68000</v>
      </c>
      <c r="Q3080" s="846" t="s">
        <v>6337</v>
      </c>
      <c r="R3080" s="846" t="s">
        <v>10590</v>
      </c>
      <c r="S3080" s="849">
        <v>884.96</v>
      </c>
      <c r="T3080" s="849">
        <v>0</v>
      </c>
      <c r="U3080" s="849">
        <v>0</v>
      </c>
      <c r="V3080" s="849">
        <v>0</v>
      </c>
      <c r="W3080" s="849">
        <v>68000</v>
      </c>
      <c r="X3080" s="849">
        <v>236200</v>
      </c>
      <c r="Y3080" s="849">
        <v>304200</v>
      </c>
      <c r="Z3080" s="850">
        <v>0.1288</v>
      </c>
    </row>
    <row r="3081" s="823" customFormat="1" ht="31.05" hidden="1" customHeight="1" outlineLevel="1" spans="1:26">
      <c r="A3081" s="846" t="s">
        <v>2547</v>
      </c>
      <c r="B3081" s="846" t="s">
        <v>8543</v>
      </c>
      <c r="C3081" s="846" t="s">
        <v>11709</v>
      </c>
      <c r="D3081" s="846" t="s">
        <v>9181</v>
      </c>
      <c r="E3081" s="847" t="s">
        <v>9495</v>
      </c>
      <c r="F3081" s="848" t="s">
        <v>8241</v>
      </c>
      <c r="G3081" s="846" t="s">
        <v>9446</v>
      </c>
      <c r="H3081" s="846" t="s">
        <v>7650</v>
      </c>
      <c r="I3081" s="849">
        <v>22500</v>
      </c>
      <c r="J3081" s="849">
        <v>500</v>
      </c>
      <c r="K3081" s="849">
        <v>6200</v>
      </c>
      <c r="L3081" s="848" t="s">
        <v>9790</v>
      </c>
      <c r="M3081" s="849">
        <v>500</v>
      </c>
      <c r="N3081" s="849">
        <v>0</v>
      </c>
      <c r="O3081" s="849">
        <v>6245</v>
      </c>
      <c r="P3081" s="849">
        <v>22500</v>
      </c>
      <c r="Q3081" s="846" t="s">
        <v>6337</v>
      </c>
      <c r="R3081" s="846" t="s">
        <v>10590</v>
      </c>
      <c r="S3081" s="849">
        <v>442.48</v>
      </c>
      <c r="T3081" s="849">
        <v>0</v>
      </c>
      <c r="U3081" s="849">
        <v>0</v>
      </c>
      <c r="V3081" s="849">
        <v>0</v>
      </c>
      <c r="W3081" s="849">
        <v>22500</v>
      </c>
      <c r="X3081" s="849">
        <v>465000</v>
      </c>
      <c r="Y3081" s="849">
        <v>487500</v>
      </c>
      <c r="Z3081" s="850">
        <v>0.1573</v>
      </c>
    </row>
    <row r="3082" s="823" customFormat="1" ht="31.05" hidden="1" customHeight="1" outlineLevel="1" spans="1:26">
      <c r="A3082" s="846" t="s">
        <v>2547</v>
      </c>
      <c r="B3082" s="846" t="s">
        <v>6347</v>
      </c>
      <c r="C3082" s="846" t="s">
        <v>11710</v>
      </c>
      <c r="D3082" s="846" t="s">
        <v>9180</v>
      </c>
      <c r="E3082" s="847" t="s">
        <v>9495</v>
      </c>
      <c r="F3082" s="848" t="s">
        <v>9747</v>
      </c>
      <c r="G3082" s="846" t="s">
        <v>9446</v>
      </c>
      <c r="H3082" s="846" t="s">
        <v>7650</v>
      </c>
      <c r="I3082" s="849">
        <v>-127.68</v>
      </c>
      <c r="J3082" s="849">
        <v>159.6</v>
      </c>
      <c r="K3082" s="849">
        <v>6752</v>
      </c>
      <c r="L3082" s="848" t="s">
        <v>9731</v>
      </c>
      <c r="M3082" s="849">
        <v>63.84</v>
      </c>
      <c r="N3082" s="849">
        <v>0</v>
      </c>
      <c r="O3082" s="849">
        <v>6750</v>
      </c>
      <c r="P3082" s="849">
        <v>-127.68</v>
      </c>
      <c r="Q3082" s="846" t="s">
        <v>6337</v>
      </c>
      <c r="R3082" s="846" t="s">
        <v>10590</v>
      </c>
      <c r="S3082" s="849">
        <v>56.5</v>
      </c>
      <c r="T3082" s="849">
        <v>0</v>
      </c>
      <c r="U3082" s="849">
        <v>0</v>
      </c>
      <c r="V3082" s="849">
        <v>0</v>
      </c>
      <c r="W3082" s="849">
        <v>-127.68</v>
      </c>
      <c r="X3082" s="849">
        <v>109357.92</v>
      </c>
      <c r="Y3082" s="849">
        <v>109230.24</v>
      </c>
      <c r="Z3082" s="850">
        <v>0.2534</v>
      </c>
    </row>
    <row r="3083" s="823" customFormat="1" ht="31.05" hidden="1" customHeight="1" outlineLevel="1" spans="1:26">
      <c r="A3083" s="846" t="s">
        <v>2547</v>
      </c>
      <c r="B3083" s="846" t="s">
        <v>6347</v>
      </c>
      <c r="C3083" s="846" t="s">
        <v>11711</v>
      </c>
      <c r="D3083" s="846" t="s">
        <v>9180</v>
      </c>
      <c r="E3083" s="847" t="s">
        <v>9495</v>
      </c>
      <c r="F3083" s="848" t="s">
        <v>9747</v>
      </c>
      <c r="G3083" s="846" t="s">
        <v>9446</v>
      </c>
      <c r="H3083" s="846" t="s">
        <v>7650</v>
      </c>
      <c r="I3083" s="849">
        <v>-1149.12</v>
      </c>
      <c r="J3083" s="849">
        <v>95.76</v>
      </c>
      <c r="K3083" s="849">
        <v>6762</v>
      </c>
      <c r="L3083" s="848" t="s">
        <v>9731</v>
      </c>
      <c r="M3083" s="849">
        <v>95.76</v>
      </c>
      <c r="N3083" s="849">
        <v>0</v>
      </c>
      <c r="O3083" s="849">
        <v>6750</v>
      </c>
      <c r="P3083" s="849">
        <v>-1149.12</v>
      </c>
      <c r="Q3083" s="846" t="s">
        <v>6337</v>
      </c>
      <c r="R3083" s="846" t="s">
        <v>10590</v>
      </c>
      <c r="S3083" s="849">
        <v>84.74</v>
      </c>
      <c r="T3083" s="849">
        <v>0</v>
      </c>
      <c r="U3083" s="849">
        <v>0</v>
      </c>
      <c r="V3083" s="849">
        <v>0</v>
      </c>
      <c r="W3083" s="849">
        <v>-1149.12</v>
      </c>
      <c r="X3083" s="849">
        <v>64070.56</v>
      </c>
      <c r="Y3083" s="849">
        <v>62921.44</v>
      </c>
      <c r="Z3083" s="850">
        <v>0.0972</v>
      </c>
    </row>
    <row r="3084" s="823" customFormat="1" ht="31.05" hidden="1" customHeight="1" outlineLevel="1" spans="1:26">
      <c r="A3084" s="846" t="s">
        <v>2547</v>
      </c>
      <c r="B3084" s="846" t="s">
        <v>8545</v>
      </c>
      <c r="C3084" s="846" t="s">
        <v>11712</v>
      </c>
      <c r="D3084" s="846" t="s">
        <v>8624</v>
      </c>
      <c r="E3084" s="847" t="s">
        <v>9495</v>
      </c>
      <c r="F3084" s="848" t="s">
        <v>8301</v>
      </c>
      <c r="G3084" s="846" t="s">
        <v>9446</v>
      </c>
      <c r="H3084" s="846" t="s">
        <v>7650</v>
      </c>
      <c r="I3084" s="849">
        <v>-35000</v>
      </c>
      <c r="J3084" s="849">
        <v>500</v>
      </c>
      <c r="K3084" s="849">
        <v>8060</v>
      </c>
      <c r="L3084" s="848" t="s">
        <v>9709</v>
      </c>
      <c r="M3084" s="849">
        <v>500</v>
      </c>
      <c r="N3084" s="849">
        <v>0</v>
      </c>
      <c r="O3084" s="849">
        <v>7990</v>
      </c>
      <c r="P3084" s="849">
        <v>-35000</v>
      </c>
      <c r="Q3084" s="846" t="s">
        <v>6337</v>
      </c>
      <c r="R3084" s="846" t="s">
        <v>10590</v>
      </c>
      <c r="S3084" s="849">
        <v>442.48</v>
      </c>
      <c r="T3084" s="849">
        <v>0</v>
      </c>
      <c r="U3084" s="849">
        <v>0</v>
      </c>
      <c r="V3084" s="849">
        <v>0</v>
      </c>
      <c r="W3084" s="849">
        <v>-35000</v>
      </c>
      <c r="X3084" s="849">
        <v>0</v>
      </c>
      <c r="Y3084" s="849">
        <v>-35000</v>
      </c>
      <c r="Z3084" s="850">
        <v>-0.0087</v>
      </c>
    </row>
    <row r="3085" s="823" customFormat="1" ht="31.05" hidden="1" customHeight="1" outlineLevel="1" spans="1:26">
      <c r="A3085" s="846" t="s">
        <v>2547</v>
      </c>
      <c r="B3085" s="846" t="s">
        <v>8543</v>
      </c>
      <c r="C3085" s="846" t="s">
        <v>11713</v>
      </c>
      <c r="D3085" s="846" t="s">
        <v>9134</v>
      </c>
      <c r="E3085" s="847" t="s">
        <v>9495</v>
      </c>
      <c r="F3085" s="848" t="s">
        <v>8071</v>
      </c>
      <c r="G3085" s="846" t="s">
        <v>9446</v>
      </c>
      <c r="H3085" s="846" t="s">
        <v>7650</v>
      </c>
      <c r="I3085" s="849">
        <v>-30000</v>
      </c>
      <c r="J3085" s="849">
        <v>500</v>
      </c>
      <c r="K3085" s="849">
        <v>6305</v>
      </c>
      <c r="L3085" s="848" t="s">
        <v>9790</v>
      </c>
      <c r="M3085" s="849">
        <v>500</v>
      </c>
      <c r="N3085" s="849">
        <v>0</v>
      </c>
      <c r="O3085" s="849">
        <v>6245</v>
      </c>
      <c r="P3085" s="849">
        <v>-30000</v>
      </c>
      <c r="Q3085" s="846" t="s">
        <v>6337</v>
      </c>
      <c r="R3085" s="846" t="s">
        <v>10590</v>
      </c>
      <c r="S3085" s="849">
        <v>442.48</v>
      </c>
      <c r="T3085" s="849">
        <v>0</v>
      </c>
      <c r="U3085" s="849">
        <v>0</v>
      </c>
      <c r="V3085" s="849">
        <v>0</v>
      </c>
      <c r="W3085" s="849">
        <v>-30000</v>
      </c>
      <c r="X3085" s="849">
        <v>630500</v>
      </c>
      <c r="Y3085" s="849">
        <v>600500</v>
      </c>
      <c r="Z3085" s="850">
        <v>0.1905</v>
      </c>
    </row>
    <row r="3086" s="823" customFormat="1" ht="31.05" hidden="1" customHeight="1" outlineLevel="1" spans="1:26">
      <c r="A3086" s="846" t="s">
        <v>2547</v>
      </c>
      <c r="B3086" s="846" t="s">
        <v>2552</v>
      </c>
      <c r="C3086" s="846" t="s">
        <v>11714</v>
      </c>
      <c r="D3086" s="846" t="s">
        <v>9178</v>
      </c>
      <c r="E3086" s="847" t="s">
        <v>9495</v>
      </c>
      <c r="F3086" s="848" t="s">
        <v>9680</v>
      </c>
      <c r="G3086" s="846" t="s">
        <v>9446</v>
      </c>
      <c r="H3086" s="846" t="s">
        <v>7650</v>
      </c>
      <c r="I3086" s="849">
        <v>49572.6</v>
      </c>
      <c r="J3086" s="849">
        <v>95.7</v>
      </c>
      <c r="K3086" s="849">
        <v>5670</v>
      </c>
      <c r="L3086" s="848" t="s">
        <v>9681</v>
      </c>
      <c r="M3086" s="849">
        <v>95.7</v>
      </c>
      <c r="N3086" s="849">
        <v>0</v>
      </c>
      <c r="O3086" s="849">
        <v>6188</v>
      </c>
      <c r="P3086" s="849">
        <v>49572.6</v>
      </c>
      <c r="Q3086" s="846" t="s">
        <v>6337</v>
      </c>
      <c r="R3086" s="846" t="s">
        <v>10590</v>
      </c>
      <c r="S3086" s="849">
        <v>84.69</v>
      </c>
      <c r="T3086" s="849">
        <v>0</v>
      </c>
      <c r="U3086" s="849">
        <v>0</v>
      </c>
      <c r="V3086" s="849">
        <v>0</v>
      </c>
      <c r="W3086" s="849">
        <v>49572.6</v>
      </c>
      <c r="X3086" s="849">
        <v>54261.9</v>
      </c>
      <c r="Y3086" s="849">
        <v>103834.5</v>
      </c>
      <c r="Z3086" s="850">
        <v>0.1914</v>
      </c>
    </row>
    <row r="3087" s="823" customFormat="1" ht="31.05" hidden="1" customHeight="1" outlineLevel="1" spans="1:26">
      <c r="A3087" s="846" t="s">
        <v>2547</v>
      </c>
      <c r="B3087" s="846" t="s">
        <v>7853</v>
      </c>
      <c r="C3087" s="846" t="s">
        <v>11715</v>
      </c>
      <c r="D3087" s="846" t="s">
        <v>8787</v>
      </c>
      <c r="E3087" s="847" t="s">
        <v>9495</v>
      </c>
      <c r="F3087" s="848" t="s">
        <v>9824</v>
      </c>
      <c r="G3087" s="846" t="s">
        <v>9446</v>
      </c>
      <c r="H3087" s="846" t="s">
        <v>7650</v>
      </c>
      <c r="I3087" s="849">
        <v>-132500</v>
      </c>
      <c r="J3087" s="849">
        <v>1000</v>
      </c>
      <c r="K3087" s="849">
        <v>2562.5</v>
      </c>
      <c r="L3087" s="848" t="s">
        <v>9681</v>
      </c>
      <c r="M3087" s="849">
        <v>1000</v>
      </c>
      <c r="N3087" s="849">
        <v>0</v>
      </c>
      <c r="O3087" s="849">
        <v>2430</v>
      </c>
      <c r="P3087" s="849">
        <v>-132500</v>
      </c>
      <c r="Q3087" s="846" t="s">
        <v>6337</v>
      </c>
      <c r="R3087" s="846" t="s">
        <v>10590</v>
      </c>
      <c r="S3087" s="849">
        <v>884.96</v>
      </c>
      <c r="T3087" s="849">
        <v>0</v>
      </c>
      <c r="U3087" s="849">
        <v>0</v>
      </c>
      <c r="V3087" s="849">
        <v>0</v>
      </c>
      <c r="W3087" s="849">
        <v>-132500</v>
      </c>
      <c r="X3087" s="849">
        <v>384375</v>
      </c>
      <c r="Y3087" s="849">
        <v>251875</v>
      </c>
      <c r="Z3087" s="850">
        <v>0.0983</v>
      </c>
    </row>
    <row r="3088" s="823" customFormat="1" ht="31.05" hidden="1" customHeight="1" outlineLevel="1" spans="1:26">
      <c r="A3088" s="846" t="s">
        <v>2547</v>
      </c>
      <c r="B3088" s="846" t="s">
        <v>7853</v>
      </c>
      <c r="C3088" s="846" t="s">
        <v>11716</v>
      </c>
      <c r="D3088" s="846" t="s">
        <v>9113</v>
      </c>
      <c r="E3088" s="847" t="s">
        <v>9495</v>
      </c>
      <c r="F3088" s="848" t="s">
        <v>9747</v>
      </c>
      <c r="G3088" s="846" t="s">
        <v>9446</v>
      </c>
      <c r="H3088" s="846" t="s">
        <v>7650</v>
      </c>
      <c r="I3088" s="849">
        <v>-16000</v>
      </c>
      <c r="J3088" s="849">
        <v>1000</v>
      </c>
      <c r="K3088" s="849">
        <v>2446</v>
      </c>
      <c r="L3088" s="848" t="s">
        <v>9681</v>
      </c>
      <c r="M3088" s="849">
        <v>1000</v>
      </c>
      <c r="N3088" s="849">
        <v>0</v>
      </c>
      <c r="O3088" s="849">
        <v>2430</v>
      </c>
      <c r="P3088" s="849">
        <v>-16000</v>
      </c>
      <c r="Q3088" s="846" t="s">
        <v>6337</v>
      </c>
      <c r="R3088" s="846" t="s">
        <v>10590</v>
      </c>
      <c r="S3088" s="849">
        <v>884.96</v>
      </c>
      <c r="T3088" s="849">
        <v>0</v>
      </c>
      <c r="U3088" s="849">
        <v>0</v>
      </c>
      <c r="V3088" s="849">
        <v>0</v>
      </c>
      <c r="W3088" s="849">
        <v>-16000</v>
      </c>
      <c r="X3088" s="849">
        <v>244600</v>
      </c>
      <c r="Y3088" s="849">
        <v>228600</v>
      </c>
      <c r="Z3088" s="850">
        <v>0.0935</v>
      </c>
    </row>
    <row r="3089" s="823" customFormat="1" ht="31.05" hidden="1" customHeight="1" outlineLevel="1" spans="1:26">
      <c r="A3089" s="846" t="s">
        <v>2547</v>
      </c>
      <c r="B3089" s="846" t="s">
        <v>2552</v>
      </c>
      <c r="C3089" s="846" t="s">
        <v>11717</v>
      </c>
      <c r="D3089" s="846" t="s">
        <v>9116</v>
      </c>
      <c r="E3089" s="847" t="s">
        <v>9495</v>
      </c>
      <c r="F3089" s="848" t="s">
        <v>9643</v>
      </c>
      <c r="G3089" s="846" t="s">
        <v>9446</v>
      </c>
      <c r="H3089" s="846" t="s">
        <v>7650</v>
      </c>
      <c r="I3089" s="849">
        <v>9108</v>
      </c>
      <c r="J3089" s="849">
        <v>66</v>
      </c>
      <c r="K3089" s="849">
        <v>6050</v>
      </c>
      <c r="L3089" s="848" t="s">
        <v>9599</v>
      </c>
      <c r="M3089" s="849">
        <v>66</v>
      </c>
      <c r="N3089" s="849">
        <v>0</v>
      </c>
      <c r="O3089" s="849">
        <v>6188</v>
      </c>
      <c r="P3089" s="849">
        <v>9108</v>
      </c>
      <c r="Q3089" s="846" t="s">
        <v>6337</v>
      </c>
      <c r="R3089" s="846" t="s">
        <v>10590</v>
      </c>
      <c r="S3089" s="849">
        <v>58.41</v>
      </c>
      <c r="T3089" s="849">
        <v>0</v>
      </c>
      <c r="U3089" s="849">
        <v>0</v>
      </c>
      <c r="V3089" s="849">
        <v>0</v>
      </c>
      <c r="W3089" s="849">
        <v>9108</v>
      </c>
      <c r="X3089" s="849">
        <v>40000</v>
      </c>
      <c r="Y3089" s="849">
        <v>49108</v>
      </c>
      <c r="Z3089" s="850">
        <v>0.123</v>
      </c>
    </row>
    <row r="3090" s="823" customFormat="1" ht="31.05" hidden="1" customHeight="1" outlineLevel="1" spans="1:26">
      <c r="A3090" s="846" t="s">
        <v>2547</v>
      </c>
      <c r="B3090" s="846" t="s">
        <v>8545</v>
      </c>
      <c r="C3090" s="846" t="s">
        <v>11718</v>
      </c>
      <c r="D3090" s="846" t="s">
        <v>9114</v>
      </c>
      <c r="E3090" s="847" t="s">
        <v>9495</v>
      </c>
      <c r="F3090" s="848" t="s">
        <v>8004</v>
      </c>
      <c r="G3090" s="846" t="s">
        <v>9446</v>
      </c>
      <c r="H3090" s="846" t="s">
        <v>7650</v>
      </c>
      <c r="I3090" s="849">
        <v>500000</v>
      </c>
      <c r="J3090" s="849">
        <v>2000</v>
      </c>
      <c r="K3090" s="849">
        <v>7740</v>
      </c>
      <c r="L3090" s="848" t="s">
        <v>10607</v>
      </c>
      <c r="M3090" s="849">
        <v>2000</v>
      </c>
      <c r="N3090" s="849">
        <v>0</v>
      </c>
      <c r="O3090" s="849">
        <v>7990</v>
      </c>
      <c r="P3090" s="849">
        <v>500000</v>
      </c>
      <c r="Q3090" s="846" t="s">
        <v>6337</v>
      </c>
      <c r="R3090" s="846" t="s">
        <v>10590</v>
      </c>
      <c r="S3090" s="849">
        <v>1769.91</v>
      </c>
      <c r="T3090" s="849">
        <v>0</v>
      </c>
      <c r="U3090" s="849">
        <v>0</v>
      </c>
      <c r="V3090" s="849">
        <v>0</v>
      </c>
      <c r="W3090" s="849">
        <v>500000</v>
      </c>
      <c r="X3090" s="849">
        <v>0</v>
      </c>
      <c r="Y3090" s="849">
        <v>500000</v>
      </c>
      <c r="Z3090" s="850">
        <v>0.0323</v>
      </c>
    </row>
    <row r="3091" s="823" customFormat="1" ht="31.05" hidden="1" customHeight="1" outlineLevel="1" spans="1:26">
      <c r="A3091" s="846" t="s">
        <v>2547</v>
      </c>
      <c r="B3091" s="846" t="s">
        <v>8545</v>
      </c>
      <c r="C3091" s="846" t="s">
        <v>11719</v>
      </c>
      <c r="D3091" s="846" t="s">
        <v>9114</v>
      </c>
      <c r="E3091" s="847" t="s">
        <v>9495</v>
      </c>
      <c r="F3091" s="848" t="s">
        <v>9643</v>
      </c>
      <c r="G3091" s="846" t="s">
        <v>9446</v>
      </c>
      <c r="H3091" s="846" t="s">
        <v>7650</v>
      </c>
      <c r="I3091" s="849">
        <v>345000</v>
      </c>
      <c r="J3091" s="849">
        <v>500</v>
      </c>
      <c r="K3091" s="849">
        <v>7300</v>
      </c>
      <c r="L3091" s="848" t="s">
        <v>10607</v>
      </c>
      <c r="M3091" s="849">
        <v>500</v>
      </c>
      <c r="N3091" s="849">
        <v>0</v>
      </c>
      <c r="O3091" s="849">
        <v>7990</v>
      </c>
      <c r="P3091" s="849">
        <v>345000</v>
      </c>
      <c r="Q3091" s="846" t="s">
        <v>6337</v>
      </c>
      <c r="R3091" s="846" t="s">
        <v>10590</v>
      </c>
      <c r="S3091" s="849">
        <v>442.48</v>
      </c>
      <c r="T3091" s="849">
        <v>0</v>
      </c>
      <c r="U3091" s="849">
        <v>0</v>
      </c>
      <c r="V3091" s="849">
        <v>0</v>
      </c>
      <c r="W3091" s="849">
        <v>345000</v>
      </c>
      <c r="X3091" s="849">
        <v>0</v>
      </c>
      <c r="Y3091" s="849">
        <v>345000</v>
      </c>
      <c r="Z3091" s="850">
        <v>0.0945</v>
      </c>
    </row>
    <row r="3092" s="823" customFormat="1" ht="31.05" hidden="1" customHeight="1" outlineLevel="1" spans="1:26">
      <c r="A3092" s="846" t="s">
        <v>2547</v>
      </c>
      <c r="B3092" s="846" t="s">
        <v>8545</v>
      </c>
      <c r="C3092" s="846" t="s">
        <v>11720</v>
      </c>
      <c r="D3092" s="846" t="s">
        <v>9114</v>
      </c>
      <c r="E3092" s="847" t="s">
        <v>9495</v>
      </c>
      <c r="F3092" s="848" t="s">
        <v>9730</v>
      </c>
      <c r="G3092" s="846" t="s">
        <v>9446</v>
      </c>
      <c r="H3092" s="846" t="s">
        <v>7650</v>
      </c>
      <c r="I3092" s="849">
        <v>310000</v>
      </c>
      <c r="J3092" s="849">
        <v>500</v>
      </c>
      <c r="K3092" s="849">
        <v>7370</v>
      </c>
      <c r="L3092" s="848" t="s">
        <v>9790</v>
      </c>
      <c r="M3092" s="849">
        <v>500</v>
      </c>
      <c r="N3092" s="849">
        <v>0</v>
      </c>
      <c r="O3092" s="849">
        <v>7990</v>
      </c>
      <c r="P3092" s="849">
        <v>310000</v>
      </c>
      <c r="Q3092" s="846" t="s">
        <v>6337</v>
      </c>
      <c r="R3092" s="846" t="s">
        <v>10590</v>
      </c>
      <c r="S3092" s="849">
        <v>442.48</v>
      </c>
      <c r="T3092" s="849">
        <v>0</v>
      </c>
      <c r="U3092" s="849">
        <v>0</v>
      </c>
      <c r="V3092" s="849">
        <v>0</v>
      </c>
      <c r="W3092" s="849">
        <v>310000</v>
      </c>
      <c r="X3092" s="849">
        <v>0</v>
      </c>
      <c r="Y3092" s="849">
        <v>310000</v>
      </c>
      <c r="Z3092" s="850">
        <v>0.0841</v>
      </c>
    </row>
    <row r="3093" s="823" customFormat="1" ht="31.05" hidden="1" customHeight="1" outlineLevel="1" spans="1:26">
      <c r="A3093" s="846" t="s">
        <v>2547</v>
      </c>
      <c r="B3093" s="846" t="s">
        <v>8545</v>
      </c>
      <c r="C3093" s="846" t="s">
        <v>11721</v>
      </c>
      <c r="D3093" s="846" t="s">
        <v>9114</v>
      </c>
      <c r="E3093" s="847" t="s">
        <v>9495</v>
      </c>
      <c r="F3093" s="848" t="s">
        <v>9636</v>
      </c>
      <c r="G3093" s="846" t="s">
        <v>9446</v>
      </c>
      <c r="H3093" s="846" t="s">
        <v>7650</v>
      </c>
      <c r="I3093" s="849">
        <v>285000</v>
      </c>
      <c r="J3093" s="849">
        <v>500</v>
      </c>
      <c r="K3093" s="849">
        <v>7420</v>
      </c>
      <c r="L3093" s="848" t="s">
        <v>9790</v>
      </c>
      <c r="M3093" s="849">
        <v>500</v>
      </c>
      <c r="N3093" s="849">
        <v>0</v>
      </c>
      <c r="O3093" s="849">
        <v>7990</v>
      </c>
      <c r="P3093" s="849">
        <v>285000</v>
      </c>
      <c r="Q3093" s="846" t="s">
        <v>6337</v>
      </c>
      <c r="R3093" s="846" t="s">
        <v>10590</v>
      </c>
      <c r="S3093" s="849">
        <v>442.48</v>
      </c>
      <c r="T3093" s="849">
        <v>0</v>
      </c>
      <c r="U3093" s="849">
        <v>0</v>
      </c>
      <c r="V3093" s="849">
        <v>0</v>
      </c>
      <c r="W3093" s="849">
        <v>285000</v>
      </c>
      <c r="X3093" s="849">
        <v>0</v>
      </c>
      <c r="Y3093" s="849">
        <v>285000</v>
      </c>
      <c r="Z3093" s="850">
        <v>0.0768</v>
      </c>
    </row>
    <row r="3094" s="823" customFormat="1" ht="31.05" hidden="1" customHeight="1" outlineLevel="1" spans="1:26">
      <c r="A3094" s="846" t="s">
        <v>2547</v>
      </c>
      <c r="B3094" s="846" t="s">
        <v>8545</v>
      </c>
      <c r="C3094" s="846" t="s">
        <v>11722</v>
      </c>
      <c r="D3094" s="846" t="s">
        <v>9114</v>
      </c>
      <c r="E3094" s="847" t="s">
        <v>9495</v>
      </c>
      <c r="F3094" s="848" t="s">
        <v>9642</v>
      </c>
      <c r="G3094" s="846" t="s">
        <v>9446</v>
      </c>
      <c r="H3094" s="846" t="s">
        <v>7650</v>
      </c>
      <c r="I3094" s="849">
        <v>300000</v>
      </c>
      <c r="J3094" s="849">
        <v>500</v>
      </c>
      <c r="K3094" s="849">
        <v>7390</v>
      </c>
      <c r="L3094" s="848" t="s">
        <v>9790</v>
      </c>
      <c r="M3094" s="849">
        <v>500</v>
      </c>
      <c r="N3094" s="849">
        <v>0</v>
      </c>
      <c r="O3094" s="849">
        <v>7990</v>
      </c>
      <c r="P3094" s="849">
        <v>300000</v>
      </c>
      <c r="Q3094" s="846" t="s">
        <v>6337</v>
      </c>
      <c r="R3094" s="846" t="s">
        <v>10590</v>
      </c>
      <c r="S3094" s="849">
        <v>442.48</v>
      </c>
      <c r="T3094" s="849">
        <v>0</v>
      </c>
      <c r="U3094" s="849">
        <v>0</v>
      </c>
      <c r="V3094" s="849">
        <v>0</v>
      </c>
      <c r="W3094" s="849">
        <v>300000</v>
      </c>
      <c r="X3094" s="849">
        <v>0</v>
      </c>
      <c r="Y3094" s="849">
        <v>300000</v>
      </c>
      <c r="Z3094" s="850">
        <v>0.0812</v>
      </c>
    </row>
    <row r="3095" s="823" customFormat="1" ht="31.05" hidden="1" customHeight="1" outlineLevel="1" spans="1:26">
      <c r="A3095" s="846" t="s">
        <v>2547</v>
      </c>
      <c r="B3095" s="846" t="s">
        <v>8545</v>
      </c>
      <c r="C3095" s="846" t="s">
        <v>11723</v>
      </c>
      <c r="D3095" s="846" t="s">
        <v>9114</v>
      </c>
      <c r="E3095" s="847" t="s">
        <v>9495</v>
      </c>
      <c r="F3095" s="848" t="s">
        <v>9624</v>
      </c>
      <c r="G3095" s="846" t="s">
        <v>9446</v>
      </c>
      <c r="H3095" s="846" t="s">
        <v>7650</v>
      </c>
      <c r="I3095" s="849">
        <v>325000</v>
      </c>
      <c r="J3095" s="849">
        <v>500</v>
      </c>
      <c r="K3095" s="849">
        <v>7340</v>
      </c>
      <c r="L3095" s="848" t="s">
        <v>9790</v>
      </c>
      <c r="M3095" s="849">
        <v>500</v>
      </c>
      <c r="N3095" s="849">
        <v>0</v>
      </c>
      <c r="O3095" s="849">
        <v>7990</v>
      </c>
      <c r="P3095" s="849">
        <v>325000</v>
      </c>
      <c r="Q3095" s="846" t="s">
        <v>6337</v>
      </c>
      <c r="R3095" s="846" t="s">
        <v>10590</v>
      </c>
      <c r="S3095" s="849">
        <v>442.48</v>
      </c>
      <c r="T3095" s="849">
        <v>0</v>
      </c>
      <c r="U3095" s="849">
        <v>0</v>
      </c>
      <c r="V3095" s="849">
        <v>0</v>
      </c>
      <c r="W3095" s="849">
        <v>325000</v>
      </c>
      <c r="X3095" s="849">
        <v>0</v>
      </c>
      <c r="Y3095" s="849">
        <v>325000</v>
      </c>
      <c r="Z3095" s="850">
        <v>0.0886</v>
      </c>
    </row>
    <row r="3096" s="823" customFormat="1" ht="31.05" hidden="1" customHeight="1" outlineLevel="1" spans="1:26">
      <c r="A3096" s="846" t="s">
        <v>2547</v>
      </c>
      <c r="B3096" s="846" t="s">
        <v>8545</v>
      </c>
      <c r="C3096" s="846" t="s">
        <v>11724</v>
      </c>
      <c r="D3096" s="846" t="s">
        <v>9114</v>
      </c>
      <c r="E3096" s="847" t="s">
        <v>9495</v>
      </c>
      <c r="F3096" s="848" t="s">
        <v>9624</v>
      </c>
      <c r="G3096" s="846" t="s">
        <v>9446</v>
      </c>
      <c r="H3096" s="846" t="s">
        <v>7650</v>
      </c>
      <c r="I3096" s="849">
        <v>-25000</v>
      </c>
      <c r="J3096" s="849">
        <v>500</v>
      </c>
      <c r="K3096" s="849">
        <v>8040</v>
      </c>
      <c r="L3096" s="848" t="s">
        <v>9790</v>
      </c>
      <c r="M3096" s="849">
        <v>500</v>
      </c>
      <c r="N3096" s="849">
        <v>0</v>
      </c>
      <c r="O3096" s="849">
        <v>7990</v>
      </c>
      <c r="P3096" s="849">
        <v>-25000</v>
      </c>
      <c r="Q3096" s="846" t="s">
        <v>6337</v>
      </c>
      <c r="R3096" s="846" t="s">
        <v>10590</v>
      </c>
      <c r="S3096" s="849">
        <v>442.48</v>
      </c>
      <c r="T3096" s="849">
        <v>0</v>
      </c>
      <c r="U3096" s="849">
        <v>0</v>
      </c>
      <c r="V3096" s="849">
        <v>0</v>
      </c>
      <c r="W3096" s="849">
        <v>-25000</v>
      </c>
      <c r="X3096" s="849">
        <v>0</v>
      </c>
      <c r="Y3096" s="849">
        <v>-25000</v>
      </c>
      <c r="Z3096" s="850">
        <v>-0.0062</v>
      </c>
    </row>
    <row r="3097" s="823" customFormat="1" ht="31.05" hidden="1" customHeight="1" outlineLevel="1" spans="1:26">
      <c r="A3097" s="846" t="s">
        <v>2547</v>
      </c>
      <c r="B3097" s="846" t="s">
        <v>8545</v>
      </c>
      <c r="C3097" s="846" t="s">
        <v>11725</v>
      </c>
      <c r="D3097" s="846" t="s">
        <v>9114</v>
      </c>
      <c r="E3097" s="847" t="s">
        <v>9495</v>
      </c>
      <c r="F3097" s="848" t="s">
        <v>9624</v>
      </c>
      <c r="G3097" s="846" t="s">
        <v>9446</v>
      </c>
      <c r="H3097" s="846" t="s">
        <v>7650</v>
      </c>
      <c r="I3097" s="849">
        <v>75000</v>
      </c>
      <c r="J3097" s="849">
        <v>500</v>
      </c>
      <c r="K3097" s="849">
        <v>7840</v>
      </c>
      <c r="L3097" s="848" t="s">
        <v>9790</v>
      </c>
      <c r="M3097" s="849">
        <v>500</v>
      </c>
      <c r="N3097" s="849">
        <v>0</v>
      </c>
      <c r="O3097" s="849">
        <v>7990</v>
      </c>
      <c r="P3097" s="849">
        <v>75000</v>
      </c>
      <c r="Q3097" s="846" t="s">
        <v>6337</v>
      </c>
      <c r="R3097" s="846" t="s">
        <v>10590</v>
      </c>
      <c r="S3097" s="849">
        <v>442.48</v>
      </c>
      <c r="T3097" s="849">
        <v>0</v>
      </c>
      <c r="U3097" s="849">
        <v>0</v>
      </c>
      <c r="V3097" s="849">
        <v>0</v>
      </c>
      <c r="W3097" s="849">
        <v>75000</v>
      </c>
      <c r="X3097" s="849">
        <v>0</v>
      </c>
      <c r="Y3097" s="849">
        <v>75000</v>
      </c>
      <c r="Z3097" s="850">
        <v>0.0191</v>
      </c>
    </row>
    <row r="3098" s="823" customFormat="1" ht="31.05" hidden="1" customHeight="1" outlineLevel="1" spans="1:26">
      <c r="A3098" s="846" t="s">
        <v>2547</v>
      </c>
      <c r="B3098" s="846" t="s">
        <v>8545</v>
      </c>
      <c r="C3098" s="846" t="s">
        <v>11726</v>
      </c>
      <c r="D3098" s="846" t="s">
        <v>9115</v>
      </c>
      <c r="E3098" s="847" t="s">
        <v>9495</v>
      </c>
      <c r="F3098" s="848" t="s">
        <v>9636</v>
      </c>
      <c r="G3098" s="846" t="s">
        <v>9446</v>
      </c>
      <c r="H3098" s="846" t="s">
        <v>7650</v>
      </c>
      <c r="I3098" s="849">
        <v>311000</v>
      </c>
      <c r="J3098" s="849">
        <v>500</v>
      </c>
      <c r="K3098" s="849">
        <v>7368</v>
      </c>
      <c r="L3098" s="848" t="s">
        <v>9790</v>
      </c>
      <c r="M3098" s="849">
        <v>500</v>
      </c>
      <c r="N3098" s="849">
        <v>0</v>
      </c>
      <c r="O3098" s="849">
        <v>7990</v>
      </c>
      <c r="P3098" s="849">
        <v>311000</v>
      </c>
      <c r="Q3098" s="846" t="s">
        <v>6337</v>
      </c>
      <c r="R3098" s="846" t="s">
        <v>10590</v>
      </c>
      <c r="S3098" s="849">
        <v>442.48</v>
      </c>
      <c r="T3098" s="849">
        <v>0</v>
      </c>
      <c r="U3098" s="849">
        <v>0</v>
      </c>
      <c r="V3098" s="849">
        <v>0</v>
      </c>
      <c r="W3098" s="849">
        <v>311000</v>
      </c>
      <c r="X3098" s="849">
        <v>368400</v>
      </c>
      <c r="Y3098" s="849">
        <v>679400</v>
      </c>
      <c r="Z3098" s="850">
        <v>0.1844</v>
      </c>
    </row>
    <row r="3099" s="823" customFormat="1" ht="31.05" hidden="1" customHeight="1" outlineLevel="1" spans="1:26">
      <c r="A3099" s="846" t="s">
        <v>2547</v>
      </c>
      <c r="B3099" s="846" t="s">
        <v>8545</v>
      </c>
      <c r="C3099" s="846" t="s">
        <v>11727</v>
      </c>
      <c r="D3099" s="846" t="s">
        <v>9115</v>
      </c>
      <c r="E3099" s="847" t="s">
        <v>9495</v>
      </c>
      <c r="F3099" s="848" t="s">
        <v>9624</v>
      </c>
      <c r="G3099" s="846" t="s">
        <v>9446</v>
      </c>
      <c r="H3099" s="846" t="s">
        <v>7650</v>
      </c>
      <c r="I3099" s="849">
        <v>281500</v>
      </c>
      <c r="J3099" s="849">
        <v>500</v>
      </c>
      <c r="K3099" s="849">
        <v>7427</v>
      </c>
      <c r="L3099" s="848" t="s">
        <v>9709</v>
      </c>
      <c r="M3099" s="849">
        <v>500</v>
      </c>
      <c r="N3099" s="849">
        <v>0</v>
      </c>
      <c r="O3099" s="849">
        <v>7990</v>
      </c>
      <c r="P3099" s="849">
        <v>281500</v>
      </c>
      <c r="Q3099" s="846" t="s">
        <v>6337</v>
      </c>
      <c r="R3099" s="846" t="s">
        <v>10590</v>
      </c>
      <c r="S3099" s="849">
        <v>442.48</v>
      </c>
      <c r="T3099" s="849">
        <v>0</v>
      </c>
      <c r="U3099" s="849">
        <v>0</v>
      </c>
      <c r="V3099" s="849">
        <v>0</v>
      </c>
      <c r="W3099" s="849">
        <v>281500</v>
      </c>
      <c r="X3099" s="849">
        <v>371350</v>
      </c>
      <c r="Y3099" s="849">
        <v>652850</v>
      </c>
      <c r="Z3099" s="850">
        <v>0.1758</v>
      </c>
    </row>
    <row r="3100" s="823" customFormat="1" ht="31.05" hidden="1" customHeight="1" outlineLevel="1" spans="1:26">
      <c r="A3100" s="846" t="s">
        <v>2547</v>
      </c>
      <c r="B3100" s="846" t="s">
        <v>7321</v>
      </c>
      <c r="C3100" s="846" t="s">
        <v>11728</v>
      </c>
      <c r="D3100" s="846" t="s">
        <v>9188</v>
      </c>
      <c r="E3100" s="847" t="s">
        <v>9495</v>
      </c>
      <c r="F3100" s="848" t="s">
        <v>9488</v>
      </c>
      <c r="G3100" s="846" t="s">
        <v>9446</v>
      </c>
      <c r="H3100" s="846" t="s">
        <v>7650</v>
      </c>
      <c r="I3100" s="849">
        <v>-308172.8</v>
      </c>
      <c r="J3100" s="849">
        <v>1000</v>
      </c>
      <c r="K3100" s="849">
        <v>3770</v>
      </c>
      <c r="L3100" s="848" t="s">
        <v>9505</v>
      </c>
      <c r="M3100" s="849">
        <v>963.04</v>
      </c>
      <c r="N3100" s="849">
        <v>0</v>
      </c>
      <c r="O3100" s="849">
        <v>3450</v>
      </c>
      <c r="P3100" s="849">
        <v>-308172.8</v>
      </c>
      <c r="Q3100" s="846" t="s">
        <v>6337</v>
      </c>
      <c r="R3100" s="846" t="s">
        <v>10590</v>
      </c>
      <c r="S3100" s="849">
        <v>852.25</v>
      </c>
      <c r="T3100" s="849">
        <v>0</v>
      </c>
      <c r="U3100" s="849">
        <v>0</v>
      </c>
      <c r="V3100" s="849">
        <v>0</v>
      </c>
      <c r="W3100" s="849">
        <v>-308172.8</v>
      </c>
      <c r="X3100" s="849">
        <v>1718160.8</v>
      </c>
      <c r="Y3100" s="849">
        <v>1409988</v>
      </c>
      <c r="Z3100" s="850">
        <v>0.3884</v>
      </c>
    </row>
    <row r="3101" s="823" customFormat="1" ht="31.05" hidden="1" customHeight="1" outlineLevel="1" spans="1:26">
      <c r="A3101" s="846" t="s">
        <v>2547</v>
      </c>
      <c r="B3101" s="846" t="s">
        <v>7321</v>
      </c>
      <c r="C3101" s="846" t="s">
        <v>11729</v>
      </c>
      <c r="D3101" s="846" t="s">
        <v>9145</v>
      </c>
      <c r="E3101" s="847" t="s">
        <v>9495</v>
      </c>
      <c r="F3101" s="848" t="s">
        <v>9560</v>
      </c>
      <c r="G3101" s="846" t="s">
        <v>9446</v>
      </c>
      <c r="H3101" s="846" t="s">
        <v>7650</v>
      </c>
      <c r="I3101" s="849">
        <v>430000</v>
      </c>
      <c r="J3101" s="849">
        <v>4300</v>
      </c>
      <c r="K3101" s="849">
        <v>3350</v>
      </c>
      <c r="L3101" s="848" t="s">
        <v>9505</v>
      </c>
      <c r="M3101" s="849">
        <v>4300</v>
      </c>
      <c r="N3101" s="849">
        <v>0</v>
      </c>
      <c r="O3101" s="849">
        <v>3450</v>
      </c>
      <c r="P3101" s="849">
        <v>430000</v>
      </c>
      <c r="Q3101" s="846" t="s">
        <v>6337</v>
      </c>
      <c r="R3101" s="846" t="s">
        <v>10590</v>
      </c>
      <c r="S3101" s="849">
        <v>3805.31</v>
      </c>
      <c r="T3101" s="849">
        <v>0</v>
      </c>
      <c r="U3101" s="849">
        <v>0</v>
      </c>
      <c r="V3101" s="849">
        <v>0</v>
      </c>
      <c r="W3101" s="849">
        <v>430000</v>
      </c>
      <c r="X3101" s="849">
        <v>7202500</v>
      </c>
      <c r="Y3101" s="849">
        <v>7632500</v>
      </c>
      <c r="Z3101" s="850">
        <v>0.5299</v>
      </c>
    </row>
    <row r="3102" s="823" customFormat="1" ht="31.05" hidden="1" customHeight="1" outlineLevel="1" spans="1:26">
      <c r="A3102" s="846" t="s">
        <v>2547</v>
      </c>
      <c r="B3102" s="846" t="s">
        <v>7348</v>
      </c>
      <c r="C3102" s="846" t="s">
        <v>11730</v>
      </c>
      <c r="D3102" s="846" t="s">
        <v>9144</v>
      </c>
      <c r="E3102" s="847" t="s">
        <v>9495</v>
      </c>
      <c r="F3102" s="848" t="s">
        <v>8150</v>
      </c>
      <c r="G3102" s="846" t="s">
        <v>9446</v>
      </c>
      <c r="H3102" s="846" t="s">
        <v>7650</v>
      </c>
      <c r="I3102" s="849">
        <v>-275560</v>
      </c>
      <c r="J3102" s="849">
        <v>1056</v>
      </c>
      <c r="K3102" s="849">
        <v>8200</v>
      </c>
      <c r="L3102" s="848" t="s">
        <v>9532</v>
      </c>
      <c r="M3102" s="849">
        <v>332</v>
      </c>
      <c r="N3102" s="849">
        <v>0</v>
      </c>
      <c r="O3102" s="849">
        <v>7370</v>
      </c>
      <c r="P3102" s="849">
        <v>-275560</v>
      </c>
      <c r="Q3102" s="846" t="s">
        <v>6337</v>
      </c>
      <c r="R3102" s="846" t="s">
        <v>10590</v>
      </c>
      <c r="S3102" s="849">
        <v>293.81</v>
      </c>
      <c r="T3102" s="849">
        <v>0</v>
      </c>
      <c r="U3102" s="849">
        <v>0</v>
      </c>
      <c r="V3102" s="849">
        <v>0</v>
      </c>
      <c r="W3102" s="849">
        <v>-275560</v>
      </c>
      <c r="X3102" s="849">
        <v>1298880</v>
      </c>
      <c r="Y3102" s="849">
        <v>1023320</v>
      </c>
      <c r="Z3102" s="850">
        <v>0.3759</v>
      </c>
    </row>
    <row r="3103" s="823" customFormat="1" ht="31.05" hidden="1" customHeight="1" outlineLevel="1" spans="1:26">
      <c r="A3103" s="846" t="s">
        <v>2547</v>
      </c>
      <c r="B3103" s="846" t="s">
        <v>7321</v>
      </c>
      <c r="C3103" s="846" t="s">
        <v>11731</v>
      </c>
      <c r="D3103" s="846" t="s">
        <v>7329</v>
      </c>
      <c r="E3103" s="847" t="s">
        <v>9495</v>
      </c>
      <c r="F3103" s="848" t="s">
        <v>9690</v>
      </c>
      <c r="G3103" s="846" t="s">
        <v>9446</v>
      </c>
      <c r="H3103" s="846" t="s">
        <v>7650</v>
      </c>
      <c r="I3103" s="849">
        <v>7000</v>
      </c>
      <c r="J3103" s="849">
        <v>1400</v>
      </c>
      <c r="K3103" s="849">
        <v>3570</v>
      </c>
      <c r="L3103" s="848" t="s">
        <v>9599</v>
      </c>
      <c r="M3103" s="849">
        <v>1400</v>
      </c>
      <c r="N3103" s="849">
        <v>0</v>
      </c>
      <c r="O3103" s="849">
        <v>3575</v>
      </c>
      <c r="P3103" s="849">
        <v>7000</v>
      </c>
      <c r="Q3103" s="846" t="s">
        <v>6337</v>
      </c>
      <c r="R3103" s="846" t="s">
        <v>10590</v>
      </c>
      <c r="S3103" s="849">
        <v>1238.94</v>
      </c>
      <c r="T3103" s="849">
        <v>0</v>
      </c>
      <c r="U3103" s="849">
        <v>0</v>
      </c>
      <c r="V3103" s="849">
        <v>0</v>
      </c>
      <c r="W3103" s="849">
        <v>7000</v>
      </c>
      <c r="X3103" s="849">
        <v>1499400</v>
      </c>
      <c r="Y3103" s="849">
        <v>1506400</v>
      </c>
      <c r="Z3103" s="850">
        <v>0.3014</v>
      </c>
    </row>
    <row r="3104" s="823" customFormat="1" ht="31.05" hidden="1" customHeight="1" outlineLevel="1" spans="1:26">
      <c r="A3104" s="846" t="s">
        <v>2547</v>
      </c>
      <c r="B3104" s="846" t="s">
        <v>7321</v>
      </c>
      <c r="C3104" s="846" t="s">
        <v>11732</v>
      </c>
      <c r="D3104" s="846" t="s">
        <v>7329</v>
      </c>
      <c r="E3104" s="847" t="s">
        <v>9495</v>
      </c>
      <c r="F3104" s="848" t="s">
        <v>9621</v>
      </c>
      <c r="G3104" s="846" t="s">
        <v>9446</v>
      </c>
      <c r="H3104" s="846" t="s">
        <v>7650</v>
      </c>
      <c r="I3104" s="849">
        <v>117000</v>
      </c>
      <c r="J3104" s="849">
        <v>1000</v>
      </c>
      <c r="K3104" s="849">
        <v>3333</v>
      </c>
      <c r="L3104" s="848" t="s">
        <v>9618</v>
      </c>
      <c r="M3104" s="849">
        <v>1000</v>
      </c>
      <c r="N3104" s="849">
        <v>0</v>
      </c>
      <c r="O3104" s="849">
        <v>3450</v>
      </c>
      <c r="P3104" s="849">
        <v>117000</v>
      </c>
      <c r="Q3104" s="846" t="s">
        <v>6337</v>
      </c>
      <c r="R3104" s="846" t="s">
        <v>10590</v>
      </c>
      <c r="S3104" s="849">
        <v>884.96</v>
      </c>
      <c r="T3104" s="849">
        <v>0</v>
      </c>
      <c r="U3104" s="849">
        <v>0</v>
      </c>
      <c r="V3104" s="849">
        <v>0</v>
      </c>
      <c r="W3104" s="849">
        <v>117000</v>
      </c>
      <c r="X3104" s="849">
        <v>999900</v>
      </c>
      <c r="Y3104" s="849">
        <v>1116900</v>
      </c>
      <c r="Z3104" s="850">
        <v>0.3351</v>
      </c>
    </row>
    <row r="3105" s="823" customFormat="1" ht="31.05" hidden="1" customHeight="1" outlineLevel="1" spans="1:26">
      <c r="A3105" s="846" t="s">
        <v>2547</v>
      </c>
      <c r="B3105" s="846" t="s">
        <v>7321</v>
      </c>
      <c r="C3105" s="846" t="s">
        <v>11733</v>
      </c>
      <c r="D3105" s="846" t="s">
        <v>7329</v>
      </c>
      <c r="E3105" s="847" t="s">
        <v>9495</v>
      </c>
      <c r="F3105" s="848" t="s">
        <v>9621</v>
      </c>
      <c r="G3105" s="846" t="s">
        <v>9446</v>
      </c>
      <c r="H3105" s="846" t="s">
        <v>7650</v>
      </c>
      <c r="I3105" s="849">
        <v>345000</v>
      </c>
      <c r="J3105" s="849">
        <v>1500</v>
      </c>
      <c r="K3105" s="849">
        <v>3220</v>
      </c>
      <c r="L3105" s="848" t="s">
        <v>9532</v>
      </c>
      <c r="M3105" s="849">
        <v>1500</v>
      </c>
      <c r="N3105" s="849">
        <v>0</v>
      </c>
      <c r="O3105" s="849">
        <v>3450</v>
      </c>
      <c r="P3105" s="849">
        <v>345000</v>
      </c>
      <c r="Q3105" s="846" t="s">
        <v>6337</v>
      </c>
      <c r="R3105" s="846" t="s">
        <v>10590</v>
      </c>
      <c r="S3105" s="849">
        <v>1327.43</v>
      </c>
      <c r="T3105" s="849">
        <v>0</v>
      </c>
      <c r="U3105" s="849">
        <v>0</v>
      </c>
      <c r="V3105" s="849">
        <v>0</v>
      </c>
      <c r="W3105" s="849">
        <v>345000</v>
      </c>
      <c r="X3105" s="849">
        <v>1449000</v>
      </c>
      <c r="Y3105" s="849">
        <v>1794000</v>
      </c>
      <c r="Z3105" s="850">
        <v>0.3714</v>
      </c>
    </row>
    <row r="3106" s="823" customFormat="1" ht="31.05" hidden="1" customHeight="1" outlineLevel="1" spans="1:26">
      <c r="A3106" s="846" t="s">
        <v>2547</v>
      </c>
      <c r="B3106" s="846" t="s">
        <v>7321</v>
      </c>
      <c r="C3106" s="846" t="s">
        <v>11734</v>
      </c>
      <c r="D3106" s="846" t="s">
        <v>7329</v>
      </c>
      <c r="E3106" s="847" t="s">
        <v>9495</v>
      </c>
      <c r="F3106" s="848" t="s">
        <v>9549</v>
      </c>
      <c r="G3106" s="846" t="s">
        <v>9446</v>
      </c>
      <c r="H3106" s="846" t="s">
        <v>7650</v>
      </c>
      <c r="I3106" s="849">
        <v>94399.2</v>
      </c>
      <c r="J3106" s="849">
        <v>3000</v>
      </c>
      <c r="K3106" s="849">
        <v>3270</v>
      </c>
      <c r="L3106" s="848" t="s">
        <v>9532</v>
      </c>
      <c r="M3106" s="849">
        <v>524.44</v>
      </c>
      <c r="N3106" s="849">
        <v>0</v>
      </c>
      <c r="O3106" s="849">
        <v>3450</v>
      </c>
      <c r="P3106" s="849">
        <v>94399.2</v>
      </c>
      <c r="Q3106" s="846" t="s">
        <v>6337</v>
      </c>
      <c r="R3106" s="846" t="s">
        <v>10590</v>
      </c>
      <c r="S3106" s="849">
        <v>464.11</v>
      </c>
      <c r="T3106" s="849">
        <v>0</v>
      </c>
      <c r="U3106" s="849">
        <v>0</v>
      </c>
      <c r="V3106" s="849">
        <v>0</v>
      </c>
      <c r="W3106" s="849">
        <v>94399.2</v>
      </c>
      <c r="X3106" s="849">
        <v>1714918.8</v>
      </c>
      <c r="Y3106" s="849">
        <v>1809318</v>
      </c>
      <c r="Z3106" s="850">
        <v>1.055</v>
      </c>
    </row>
    <row r="3107" s="823" customFormat="1" ht="31.05" hidden="1" customHeight="1" outlineLevel="1" spans="1:26">
      <c r="A3107" s="846" t="s">
        <v>2547</v>
      </c>
      <c r="B3107" s="846" t="s">
        <v>7321</v>
      </c>
      <c r="C3107" s="846" t="s">
        <v>11735</v>
      </c>
      <c r="D3107" s="846" t="s">
        <v>7329</v>
      </c>
      <c r="E3107" s="847" t="s">
        <v>9495</v>
      </c>
      <c r="F3107" s="848" t="s">
        <v>9556</v>
      </c>
      <c r="G3107" s="846" t="s">
        <v>9446</v>
      </c>
      <c r="H3107" s="846" t="s">
        <v>7650</v>
      </c>
      <c r="I3107" s="849">
        <v>120000</v>
      </c>
      <c r="J3107" s="849">
        <v>1000</v>
      </c>
      <c r="K3107" s="849">
        <v>3330</v>
      </c>
      <c r="L3107" s="848" t="s">
        <v>9618</v>
      </c>
      <c r="M3107" s="849">
        <v>1000</v>
      </c>
      <c r="N3107" s="849">
        <v>0</v>
      </c>
      <c r="O3107" s="849">
        <v>3450</v>
      </c>
      <c r="P3107" s="849">
        <v>120000</v>
      </c>
      <c r="Q3107" s="846" t="s">
        <v>6337</v>
      </c>
      <c r="R3107" s="846" t="s">
        <v>10590</v>
      </c>
      <c r="S3107" s="849">
        <v>884.96</v>
      </c>
      <c r="T3107" s="849">
        <v>0</v>
      </c>
      <c r="U3107" s="849">
        <v>0</v>
      </c>
      <c r="V3107" s="849">
        <v>0</v>
      </c>
      <c r="W3107" s="849">
        <v>120000</v>
      </c>
      <c r="X3107" s="849">
        <v>999000</v>
      </c>
      <c r="Y3107" s="849">
        <v>1119000</v>
      </c>
      <c r="Z3107" s="850">
        <v>0.336</v>
      </c>
    </row>
    <row r="3108" s="823" customFormat="1" ht="31.05" hidden="1" customHeight="1" outlineLevel="1" spans="1:26">
      <c r="A3108" s="846" t="s">
        <v>2547</v>
      </c>
      <c r="B3108" s="846" t="s">
        <v>8715</v>
      </c>
      <c r="C3108" s="846" t="s">
        <v>11736</v>
      </c>
      <c r="D3108" s="846" t="s">
        <v>3503</v>
      </c>
      <c r="E3108" s="847" t="s">
        <v>9495</v>
      </c>
      <c r="F3108" s="848" t="s">
        <v>9728</v>
      </c>
      <c r="G3108" s="846" t="s">
        <v>9446</v>
      </c>
      <c r="H3108" s="846" t="s">
        <v>7650</v>
      </c>
      <c r="I3108" s="849">
        <v>8540000</v>
      </c>
      <c r="J3108" s="849">
        <v>20000</v>
      </c>
      <c r="K3108" s="849">
        <v>4603</v>
      </c>
      <c r="L3108" s="848" t="s">
        <v>9681</v>
      </c>
      <c r="M3108" s="849">
        <v>20000</v>
      </c>
      <c r="N3108" s="849">
        <v>0</v>
      </c>
      <c r="O3108" s="849">
        <v>5030</v>
      </c>
      <c r="P3108" s="849">
        <v>8540000</v>
      </c>
      <c r="Q3108" s="846" t="s">
        <v>6337</v>
      </c>
      <c r="R3108" s="846" t="s">
        <v>10590</v>
      </c>
      <c r="S3108" s="849">
        <v>17699.12</v>
      </c>
      <c r="T3108" s="849">
        <v>0</v>
      </c>
      <c r="U3108" s="849">
        <v>0</v>
      </c>
      <c r="V3108" s="849">
        <v>0</v>
      </c>
      <c r="W3108" s="849">
        <v>8540000</v>
      </c>
      <c r="X3108" s="849">
        <v>0</v>
      </c>
      <c r="Y3108" s="849">
        <v>8540000</v>
      </c>
      <c r="Z3108" s="850">
        <v>0.0928</v>
      </c>
    </row>
    <row r="3109" s="823" customFormat="1" ht="31.05" hidden="1" customHeight="1" outlineLevel="1" spans="1:26">
      <c r="A3109" s="846" t="s">
        <v>2547</v>
      </c>
      <c r="B3109" s="846" t="s">
        <v>8715</v>
      </c>
      <c r="C3109" s="846" t="s">
        <v>11737</v>
      </c>
      <c r="D3109" s="846" t="s">
        <v>3503</v>
      </c>
      <c r="E3109" s="847" t="s">
        <v>9495</v>
      </c>
      <c r="F3109" s="848" t="s">
        <v>8079</v>
      </c>
      <c r="G3109" s="846" t="s">
        <v>9446</v>
      </c>
      <c r="H3109" s="846" t="s">
        <v>7650</v>
      </c>
      <c r="I3109" s="849">
        <v>11700000</v>
      </c>
      <c r="J3109" s="849">
        <v>26000</v>
      </c>
      <c r="K3109" s="849">
        <v>4580</v>
      </c>
      <c r="L3109" s="848" t="s">
        <v>9681</v>
      </c>
      <c r="M3109" s="849">
        <v>26000</v>
      </c>
      <c r="N3109" s="849">
        <v>0</v>
      </c>
      <c r="O3109" s="849">
        <v>5030</v>
      </c>
      <c r="P3109" s="849">
        <v>11700000</v>
      </c>
      <c r="Q3109" s="846" t="s">
        <v>6337</v>
      </c>
      <c r="R3109" s="846" t="s">
        <v>10590</v>
      </c>
      <c r="S3109" s="849">
        <v>23008.85</v>
      </c>
      <c r="T3109" s="849">
        <v>0</v>
      </c>
      <c r="U3109" s="849">
        <v>0</v>
      </c>
      <c r="V3109" s="849">
        <v>0</v>
      </c>
      <c r="W3109" s="849">
        <v>11700000</v>
      </c>
      <c r="X3109" s="849">
        <v>0</v>
      </c>
      <c r="Y3109" s="849">
        <v>11700000</v>
      </c>
      <c r="Z3109" s="850">
        <v>0.0983</v>
      </c>
    </row>
    <row r="3110" s="823" customFormat="1" ht="31.05" hidden="1" customHeight="1" outlineLevel="1" spans="1:26">
      <c r="A3110" s="846" t="s">
        <v>2547</v>
      </c>
      <c r="B3110" s="846" t="s">
        <v>8715</v>
      </c>
      <c r="C3110" s="846" t="s">
        <v>11738</v>
      </c>
      <c r="D3110" s="846" t="s">
        <v>9126</v>
      </c>
      <c r="E3110" s="847" t="s">
        <v>9495</v>
      </c>
      <c r="F3110" s="848" t="s">
        <v>9643</v>
      </c>
      <c r="G3110" s="846" t="s">
        <v>9446</v>
      </c>
      <c r="H3110" s="846" t="s">
        <v>7650</v>
      </c>
      <c r="I3110" s="849">
        <v>1691280</v>
      </c>
      <c r="J3110" s="849">
        <v>7290</v>
      </c>
      <c r="K3110" s="849">
        <v>4798</v>
      </c>
      <c r="L3110" s="848" t="s">
        <v>9681</v>
      </c>
      <c r="M3110" s="849">
        <v>7290</v>
      </c>
      <c r="N3110" s="849">
        <v>0</v>
      </c>
      <c r="O3110" s="849">
        <v>5030</v>
      </c>
      <c r="P3110" s="849">
        <v>1691280</v>
      </c>
      <c r="Q3110" s="846" t="s">
        <v>6337</v>
      </c>
      <c r="R3110" s="846" t="s">
        <v>10590</v>
      </c>
      <c r="S3110" s="849">
        <v>6451.33</v>
      </c>
      <c r="T3110" s="849">
        <v>0</v>
      </c>
      <c r="U3110" s="849">
        <v>0</v>
      </c>
      <c r="V3110" s="849">
        <v>0</v>
      </c>
      <c r="W3110" s="849">
        <v>1691280</v>
      </c>
      <c r="X3110" s="849">
        <v>0</v>
      </c>
      <c r="Y3110" s="849">
        <v>1691280</v>
      </c>
      <c r="Z3110" s="850">
        <v>0.0484</v>
      </c>
    </row>
    <row r="3111" s="823" customFormat="1" ht="31.05" hidden="1" customHeight="1" outlineLevel="1" spans="1:26">
      <c r="A3111" s="846" t="s">
        <v>2547</v>
      </c>
      <c r="B3111" s="846" t="s">
        <v>8715</v>
      </c>
      <c r="C3111" s="846" t="s">
        <v>11739</v>
      </c>
      <c r="D3111" s="846" t="s">
        <v>9131</v>
      </c>
      <c r="E3111" s="847" t="s">
        <v>9445</v>
      </c>
      <c r="F3111" s="848" t="s">
        <v>9730</v>
      </c>
      <c r="G3111" s="846" t="s">
        <v>9446</v>
      </c>
      <c r="H3111" s="846" t="s">
        <v>7650</v>
      </c>
      <c r="I3111" s="849">
        <v>1272000</v>
      </c>
      <c r="J3111" s="849">
        <v>4800</v>
      </c>
      <c r="K3111" s="849">
        <v>4500</v>
      </c>
      <c r="L3111" s="848" t="s">
        <v>9681</v>
      </c>
      <c r="M3111" s="849">
        <v>2400</v>
      </c>
      <c r="N3111" s="849">
        <v>0</v>
      </c>
      <c r="O3111" s="849">
        <v>5030</v>
      </c>
      <c r="P3111" s="849">
        <v>1272000</v>
      </c>
      <c r="Q3111" s="846" t="s">
        <v>6337</v>
      </c>
      <c r="R3111" s="846" t="s">
        <v>10590</v>
      </c>
      <c r="S3111" s="849">
        <v>2123.89</v>
      </c>
      <c r="T3111" s="849">
        <v>0</v>
      </c>
      <c r="U3111" s="849">
        <v>0</v>
      </c>
      <c r="V3111" s="849">
        <v>0</v>
      </c>
      <c r="W3111" s="849">
        <v>1272000</v>
      </c>
      <c r="X3111" s="849">
        <v>0</v>
      </c>
      <c r="Y3111" s="849">
        <v>1272000</v>
      </c>
      <c r="Z3111" s="850">
        <v>0.1178</v>
      </c>
    </row>
    <row r="3112" s="823" customFormat="1" ht="31.05" hidden="1" customHeight="1" outlineLevel="1" spans="1:26">
      <c r="A3112" s="846" t="s">
        <v>2547</v>
      </c>
      <c r="B3112" s="846" t="s">
        <v>2552</v>
      </c>
      <c r="C3112" s="846" t="s">
        <v>11740</v>
      </c>
      <c r="D3112" s="846" t="s">
        <v>9133</v>
      </c>
      <c r="E3112" s="847" t="s">
        <v>9495</v>
      </c>
      <c r="F3112" s="848" t="s">
        <v>8066</v>
      </c>
      <c r="G3112" s="846" t="s">
        <v>9446</v>
      </c>
      <c r="H3112" s="846" t="s">
        <v>7650</v>
      </c>
      <c r="I3112" s="849">
        <v>7128</v>
      </c>
      <c r="J3112" s="849">
        <v>99</v>
      </c>
      <c r="K3112" s="849">
        <v>6080</v>
      </c>
      <c r="L3112" s="848" t="s">
        <v>9505</v>
      </c>
      <c r="M3112" s="849">
        <v>66</v>
      </c>
      <c r="N3112" s="849">
        <v>0</v>
      </c>
      <c r="O3112" s="849">
        <v>6188</v>
      </c>
      <c r="P3112" s="849">
        <v>7128</v>
      </c>
      <c r="Q3112" s="846" t="s">
        <v>6337</v>
      </c>
      <c r="R3112" s="846" t="s">
        <v>10590</v>
      </c>
      <c r="S3112" s="849">
        <v>58.41</v>
      </c>
      <c r="T3112" s="849">
        <v>0</v>
      </c>
      <c r="U3112" s="849">
        <v>0</v>
      </c>
      <c r="V3112" s="849">
        <v>0</v>
      </c>
      <c r="W3112" s="849">
        <v>7128</v>
      </c>
      <c r="X3112" s="849">
        <v>59862</v>
      </c>
      <c r="Y3112" s="849">
        <v>66990</v>
      </c>
      <c r="Z3112" s="850">
        <v>0.1669</v>
      </c>
    </row>
    <row r="3113" s="823" customFormat="1" ht="31.05" hidden="1" customHeight="1" outlineLevel="1" spans="1:26">
      <c r="A3113" s="846" t="s">
        <v>2547</v>
      </c>
      <c r="B3113" s="846" t="s">
        <v>8715</v>
      </c>
      <c r="C3113" s="846" t="s">
        <v>11741</v>
      </c>
      <c r="D3113" s="846" t="s">
        <v>9128</v>
      </c>
      <c r="E3113" s="847" t="s">
        <v>9495</v>
      </c>
      <c r="F3113" s="848" t="s">
        <v>9643</v>
      </c>
      <c r="G3113" s="846" t="s">
        <v>9446</v>
      </c>
      <c r="H3113" s="846" t="s">
        <v>7650</v>
      </c>
      <c r="I3113" s="849">
        <v>1182670</v>
      </c>
      <c r="J3113" s="849">
        <v>5210</v>
      </c>
      <c r="K3113" s="849">
        <v>4803</v>
      </c>
      <c r="L3113" s="848" t="s">
        <v>9681</v>
      </c>
      <c r="M3113" s="849">
        <v>5210</v>
      </c>
      <c r="N3113" s="849">
        <v>0</v>
      </c>
      <c r="O3113" s="849">
        <v>5030</v>
      </c>
      <c r="P3113" s="849">
        <v>1182670</v>
      </c>
      <c r="Q3113" s="846" t="s">
        <v>6337</v>
      </c>
      <c r="R3113" s="846" t="s">
        <v>10590</v>
      </c>
      <c r="S3113" s="849">
        <v>4610.62</v>
      </c>
      <c r="T3113" s="849">
        <v>0</v>
      </c>
      <c r="U3113" s="849">
        <v>0</v>
      </c>
      <c r="V3113" s="849">
        <v>0</v>
      </c>
      <c r="W3113" s="849">
        <v>1182670</v>
      </c>
      <c r="X3113" s="849">
        <v>0</v>
      </c>
      <c r="Y3113" s="849">
        <v>1182670</v>
      </c>
      <c r="Z3113" s="850">
        <v>0.0473</v>
      </c>
    </row>
    <row r="3114" s="823" customFormat="1" ht="31.05" hidden="1" customHeight="1" outlineLevel="1" spans="1:26">
      <c r="A3114" s="846" t="s">
        <v>2547</v>
      </c>
      <c r="B3114" s="846" t="s">
        <v>4673</v>
      </c>
      <c r="C3114" s="846" t="s">
        <v>11742</v>
      </c>
      <c r="D3114" s="846" t="s">
        <v>9130</v>
      </c>
      <c r="E3114" s="847" t="s">
        <v>9445</v>
      </c>
      <c r="F3114" s="848" t="s">
        <v>9532</v>
      </c>
      <c r="G3114" s="846" t="s">
        <v>9446</v>
      </c>
      <c r="H3114" s="846" t="s">
        <v>7650</v>
      </c>
      <c r="I3114" s="849">
        <v>-91812.5</v>
      </c>
      <c r="J3114" s="849">
        <v>565</v>
      </c>
      <c r="K3114" s="849">
        <v>5500</v>
      </c>
      <c r="L3114" s="848" t="s">
        <v>9517</v>
      </c>
      <c r="M3114" s="849">
        <v>141.25</v>
      </c>
      <c r="N3114" s="849">
        <v>0</v>
      </c>
      <c r="O3114" s="849">
        <v>4850</v>
      </c>
      <c r="P3114" s="849">
        <v>-91812.5</v>
      </c>
      <c r="Q3114" s="846" t="s">
        <v>6337</v>
      </c>
      <c r="R3114" s="846" t="s">
        <v>10590</v>
      </c>
      <c r="S3114" s="849">
        <v>125</v>
      </c>
      <c r="T3114" s="849">
        <v>0</v>
      </c>
      <c r="U3114" s="849">
        <v>0</v>
      </c>
      <c r="V3114" s="849">
        <v>0</v>
      </c>
      <c r="W3114" s="849">
        <v>-91812.5</v>
      </c>
      <c r="X3114" s="849">
        <v>155375</v>
      </c>
      <c r="Y3114" s="849">
        <v>63562.5</v>
      </c>
      <c r="Z3114" s="850">
        <v>0.0818</v>
      </c>
    </row>
    <row r="3115" s="823" customFormat="1" ht="31.05" hidden="1" customHeight="1" outlineLevel="1" spans="1:26">
      <c r="A3115" s="846" t="s">
        <v>2547</v>
      </c>
      <c r="B3115" s="846" t="s">
        <v>4673</v>
      </c>
      <c r="C3115" s="846" t="s">
        <v>11743</v>
      </c>
      <c r="D3115" s="846" t="s">
        <v>9130</v>
      </c>
      <c r="E3115" s="847" t="s">
        <v>9445</v>
      </c>
      <c r="F3115" s="848" t="s">
        <v>9693</v>
      </c>
      <c r="G3115" s="846" t="s">
        <v>9446</v>
      </c>
      <c r="H3115" s="846" t="s">
        <v>7650</v>
      </c>
      <c r="I3115" s="849">
        <v>5791.25</v>
      </c>
      <c r="J3115" s="849">
        <v>141.25</v>
      </c>
      <c r="K3115" s="849">
        <v>4809</v>
      </c>
      <c r="L3115" s="848" t="s">
        <v>10514</v>
      </c>
      <c r="M3115" s="849">
        <v>141.25</v>
      </c>
      <c r="N3115" s="849">
        <v>0</v>
      </c>
      <c r="O3115" s="849">
        <v>4850</v>
      </c>
      <c r="P3115" s="849">
        <v>5791.25</v>
      </c>
      <c r="Q3115" s="846" t="s">
        <v>6337</v>
      </c>
      <c r="R3115" s="846" t="s">
        <v>10590</v>
      </c>
      <c r="S3115" s="849">
        <v>125</v>
      </c>
      <c r="T3115" s="849">
        <v>0</v>
      </c>
      <c r="U3115" s="849">
        <v>0</v>
      </c>
      <c r="V3115" s="849">
        <v>0</v>
      </c>
      <c r="W3115" s="849">
        <v>5791.25</v>
      </c>
      <c r="X3115" s="849">
        <v>38843.75</v>
      </c>
      <c r="Y3115" s="849">
        <v>44635</v>
      </c>
      <c r="Z3115" s="850">
        <v>0.0657</v>
      </c>
    </row>
    <row r="3116" s="823" customFormat="1" ht="31.05" hidden="1" customHeight="1" outlineLevel="1" spans="1:26">
      <c r="A3116" s="846" t="s">
        <v>2547</v>
      </c>
      <c r="B3116" s="846" t="s">
        <v>4673</v>
      </c>
      <c r="C3116" s="846" t="s">
        <v>11744</v>
      </c>
      <c r="D3116" s="846" t="s">
        <v>9130</v>
      </c>
      <c r="E3116" s="847" t="s">
        <v>9445</v>
      </c>
      <c r="F3116" s="848" t="s">
        <v>9693</v>
      </c>
      <c r="G3116" s="846" t="s">
        <v>9446</v>
      </c>
      <c r="H3116" s="846" t="s">
        <v>7650</v>
      </c>
      <c r="I3116" s="849">
        <v>5791.25</v>
      </c>
      <c r="J3116" s="849">
        <v>141.25</v>
      </c>
      <c r="K3116" s="849">
        <v>4809</v>
      </c>
      <c r="L3116" s="848" t="s">
        <v>9904</v>
      </c>
      <c r="M3116" s="849">
        <v>141.25</v>
      </c>
      <c r="N3116" s="849">
        <v>0</v>
      </c>
      <c r="O3116" s="849">
        <v>4850</v>
      </c>
      <c r="P3116" s="849">
        <v>5791.25</v>
      </c>
      <c r="Q3116" s="846" t="s">
        <v>6337</v>
      </c>
      <c r="R3116" s="846" t="s">
        <v>10590</v>
      </c>
      <c r="S3116" s="849">
        <v>125</v>
      </c>
      <c r="T3116" s="849">
        <v>0</v>
      </c>
      <c r="U3116" s="849">
        <v>0</v>
      </c>
      <c r="V3116" s="849">
        <v>0</v>
      </c>
      <c r="W3116" s="849">
        <v>5791.25</v>
      </c>
      <c r="X3116" s="849">
        <v>38843.75</v>
      </c>
      <c r="Y3116" s="849">
        <v>44635</v>
      </c>
      <c r="Z3116" s="850">
        <v>0.0657</v>
      </c>
    </row>
    <row r="3117" s="823" customFormat="1" ht="31.05" hidden="1" customHeight="1" outlineLevel="1" spans="1:26">
      <c r="A3117" s="846" t="s">
        <v>2547</v>
      </c>
      <c r="B3117" s="846" t="s">
        <v>4673</v>
      </c>
      <c r="C3117" s="846" t="s">
        <v>11745</v>
      </c>
      <c r="D3117" s="846" t="s">
        <v>9130</v>
      </c>
      <c r="E3117" s="847" t="s">
        <v>9445</v>
      </c>
      <c r="F3117" s="848" t="s">
        <v>8074</v>
      </c>
      <c r="G3117" s="846" t="s">
        <v>9446</v>
      </c>
      <c r="H3117" s="846" t="s">
        <v>7650</v>
      </c>
      <c r="I3117" s="849">
        <v>5791.25</v>
      </c>
      <c r="J3117" s="849">
        <v>141.25</v>
      </c>
      <c r="K3117" s="849">
        <v>4809</v>
      </c>
      <c r="L3117" s="848" t="s">
        <v>9586</v>
      </c>
      <c r="M3117" s="849">
        <v>141.25</v>
      </c>
      <c r="N3117" s="849">
        <v>0</v>
      </c>
      <c r="O3117" s="849">
        <v>4850</v>
      </c>
      <c r="P3117" s="849">
        <v>5791.25</v>
      </c>
      <c r="Q3117" s="846" t="s">
        <v>6337</v>
      </c>
      <c r="R3117" s="846" t="s">
        <v>10590</v>
      </c>
      <c r="S3117" s="849">
        <v>125</v>
      </c>
      <c r="T3117" s="849">
        <v>0</v>
      </c>
      <c r="U3117" s="849">
        <v>0</v>
      </c>
      <c r="V3117" s="849">
        <v>0</v>
      </c>
      <c r="W3117" s="849">
        <v>5791.25</v>
      </c>
      <c r="X3117" s="849">
        <v>38843.75</v>
      </c>
      <c r="Y3117" s="849">
        <v>44635</v>
      </c>
      <c r="Z3117" s="850">
        <v>0.0657</v>
      </c>
    </row>
    <row r="3118" s="823" customFormat="1" ht="31.05" hidden="1" customHeight="1" outlineLevel="1" spans="1:26">
      <c r="A3118" s="846" t="s">
        <v>2547</v>
      </c>
      <c r="B3118" s="846" t="s">
        <v>4673</v>
      </c>
      <c r="C3118" s="846" t="s">
        <v>11746</v>
      </c>
      <c r="D3118" s="846" t="s">
        <v>9130</v>
      </c>
      <c r="E3118" s="847" t="s">
        <v>9445</v>
      </c>
      <c r="F3118" s="848" t="s">
        <v>9624</v>
      </c>
      <c r="G3118" s="846" t="s">
        <v>9446</v>
      </c>
      <c r="H3118" s="846" t="s">
        <v>7650</v>
      </c>
      <c r="I3118" s="849">
        <v>0</v>
      </c>
      <c r="J3118" s="849">
        <v>282.5</v>
      </c>
      <c r="K3118" s="849">
        <v>4850</v>
      </c>
      <c r="L3118" s="848" t="s">
        <v>9586</v>
      </c>
      <c r="M3118" s="849">
        <v>282.5</v>
      </c>
      <c r="N3118" s="849">
        <v>0</v>
      </c>
      <c r="O3118" s="849">
        <v>4850</v>
      </c>
      <c r="P3118" s="849">
        <v>0</v>
      </c>
      <c r="Q3118" s="846" t="s">
        <v>6337</v>
      </c>
      <c r="R3118" s="846" t="s">
        <v>10590</v>
      </c>
      <c r="S3118" s="849">
        <v>250</v>
      </c>
      <c r="T3118" s="849">
        <v>0</v>
      </c>
      <c r="U3118" s="849">
        <v>0</v>
      </c>
      <c r="V3118" s="849">
        <v>0</v>
      </c>
      <c r="W3118" s="849">
        <v>0</v>
      </c>
      <c r="X3118" s="849">
        <v>77687.5</v>
      </c>
      <c r="Y3118" s="849">
        <v>77687.5</v>
      </c>
      <c r="Z3118" s="850">
        <v>0.0567</v>
      </c>
    </row>
    <row r="3119" s="823" customFormat="1" ht="31.05" hidden="1" customHeight="1" outlineLevel="1" spans="1:26">
      <c r="A3119" s="846" t="s">
        <v>2547</v>
      </c>
      <c r="B3119" s="846" t="s">
        <v>4673</v>
      </c>
      <c r="C3119" s="846" t="s">
        <v>11747</v>
      </c>
      <c r="D3119" s="846" t="s">
        <v>9130</v>
      </c>
      <c r="E3119" s="847" t="s">
        <v>9445</v>
      </c>
      <c r="F3119" s="848" t="s">
        <v>9560</v>
      </c>
      <c r="G3119" s="846" t="s">
        <v>9446</v>
      </c>
      <c r="H3119" s="846" t="s">
        <v>7650</v>
      </c>
      <c r="I3119" s="849">
        <v>-6525.75</v>
      </c>
      <c r="J3119" s="849">
        <v>282.5</v>
      </c>
      <c r="K3119" s="849">
        <v>4883</v>
      </c>
      <c r="L3119" s="848" t="s">
        <v>9974</v>
      </c>
      <c r="M3119" s="849">
        <v>197.75</v>
      </c>
      <c r="N3119" s="849">
        <v>0</v>
      </c>
      <c r="O3119" s="849">
        <v>4850</v>
      </c>
      <c r="P3119" s="849">
        <v>-6525.75</v>
      </c>
      <c r="Q3119" s="846" t="s">
        <v>6337</v>
      </c>
      <c r="R3119" s="846" t="s">
        <v>10590</v>
      </c>
      <c r="S3119" s="849">
        <v>175</v>
      </c>
      <c r="T3119" s="849">
        <v>0</v>
      </c>
      <c r="U3119" s="849">
        <v>0</v>
      </c>
      <c r="V3119" s="849">
        <v>0</v>
      </c>
      <c r="W3119" s="849">
        <v>-6525.75</v>
      </c>
      <c r="X3119" s="849">
        <v>77687.5</v>
      </c>
      <c r="Y3119" s="849">
        <v>71161.75</v>
      </c>
      <c r="Z3119" s="850">
        <v>0.0737</v>
      </c>
    </row>
    <row r="3120" s="823" customFormat="1" ht="31.05" hidden="1" customHeight="1" outlineLevel="1" spans="1:26">
      <c r="A3120" s="846" t="s">
        <v>2547</v>
      </c>
      <c r="B3120" s="846" t="s">
        <v>8715</v>
      </c>
      <c r="C3120" s="846" t="s">
        <v>11748</v>
      </c>
      <c r="D3120" s="846" t="s">
        <v>9132</v>
      </c>
      <c r="E3120" s="847" t="s">
        <v>9445</v>
      </c>
      <c r="F3120" s="848" t="s">
        <v>9676</v>
      </c>
      <c r="G3120" s="846" t="s">
        <v>9446</v>
      </c>
      <c r="H3120" s="846" t="s">
        <v>7650</v>
      </c>
      <c r="I3120" s="849">
        <v>2320000</v>
      </c>
      <c r="J3120" s="849">
        <v>4000</v>
      </c>
      <c r="K3120" s="849">
        <v>4450</v>
      </c>
      <c r="L3120" s="848" t="s">
        <v>9681</v>
      </c>
      <c r="M3120" s="849">
        <v>4000</v>
      </c>
      <c r="N3120" s="849">
        <v>0</v>
      </c>
      <c r="O3120" s="849">
        <v>5030</v>
      </c>
      <c r="P3120" s="849">
        <v>2320000</v>
      </c>
      <c r="Q3120" s="846" t="s">
        <v>6337</v>
      </c>
      <c r="R3120" s="846" t="s">
        <v>10590</v>
      </c>
      <c r="S3120" s="849">
        <v>3539.82</v>
      </c>
      <c r="T3120" s="849">
        <v>0</v>
      </c>
      <c r="U3120" s="849">
        <v>0</v>
      </c>
      <c r="V3120" s="849">
        <v>0</v>
      </c>
      <c r="W3120" s="849">
        <v>2320000</v>
      </c>
      <c r="X3120" s="849">
        <v>13076000</v>
      </c>
      <c r="Y3120" s="849">
        <v>15396000</v>
      </c>
      <c r="Z3120" s="850">
        <v>0.8649</v>
      </c>
    </row>
    <row r="3121" s="823" customFormat="1" ht="31.05" hidden="1" customHeight="1" outlineLevel="1" spans="1:26">
      <c r="A3121" s="846" t="s">
        <v>2547</v>
      </c>
      <c r="B3121" s="846" t="s">
        <v>10352</v>
      </c>
      <c r="C3121" s="846" t="s">
        <v>11749</v>
      </c>
      <c r="D3121" s="846" t="s">
        <v>9127</v>
      </c>
      <c r="E3121" s="847" t="s">
        <v>9495</v>
      </c>
      <c r="F3121" s="848" t="s">
        <v>9680</v>
      </c>
      <c r="G3121" s="846" t="s">
        <v>9446</v>
      </c>
      <c r="H3121" s="846" t="s">
        <v>7650</v>
      </c>
      <c r="I3121" s="849">
        <v>26000</v>
      </c>
      <c r="J3121" s="849">
        <v>500</v>
      </c>
      <c r="K3121" s="849">
        <v>6480</v>
      </c>
      <c r="L3121" s="848" t="s">
        <v>9505</v>
      </c>
      <c r="M3121" s="849">
        <v>500</v>
      </c>
      <c r="N3121" s="849">
        <v>0</v>
      </c>
      <c r="O3121" s="849">
        <v>6532</v>
      </c>
      <c r="P3121" s="849">
        <v>26000</v>
      </c>
      <c r="Q3121" s="846" t="s">
        <v>6337</v>
      </c>
      <c r="R3121" s="846" t="s">
        <v>10590</v>
      </c>
      <c r="S3121" s="849">
        <v>442.48</v>
      </c>
      <c r="T3121" s="849">
        <v>0</v>
      </c>
      <c r="U3121" s="849">
        <v>0</v>
      </c>
      <c r="V3121" s="849">
        <v>0</v>
      </c>
      <c r="W3121" s="849">
        <v>26000</v>
      </c>
      <c r="X3121" s="849">
        <v>648000</v>
      </c>
      <c r="Y3121" s="849">
        <v>674000</v>
      </c>
      <c r="Z3121" s="850">
        <v>0.208</v>
      </c>
    </row>
    <row r="3122" s="823" customFormat="1" ht="31.05" hidden="1" customHeight="1" outlineLevel="1" spans="1:26">
      <c r="A3122" s="846" t="s">
        <v>2547</v>
      </c>
      <c r="B3122" s="846" t="s">
        <v>10352</v>
      </c>
      <c r="C3122" s="846" t="s">
        <v>11750</v>
      </c>
      <c r="D3122" s="846" t="s">
        <v>9127</v>
      </c>
      <c r="E3122" s="847" t="s">
        <v>9495</v>
      </c>
      <c r="F3122" s="848" t="s">
        <v>9532</v>
      </c>
      <c r="G3122" s="846" t="s">
        <v>9446</v>
      </c>
      <c r="H3122" s="846" t="s">
        <v>7650</v>
      </c>
      <c r="I3122" s="849">
        <v>-9000</v>
      </c>
      <c r="J3122" s="849">
        <v>500</v>
      </c>
      <c r="K3122" s="849">
        <v>6550</v>
      </c>
      <c r="L3122" s="848" t="s">
        <v>9505</v>
      </c>
      <c r="M3122" s="849">
        <v>500</v>
      </c>
      <c r="N3122" s="849">
        <v>0</v>
      </c>
      <c r="O3122" s="849">
        <v>6532</v>
      </c>
      <c r="P3122" s="849">
        <v>-9000</v>
      </c>
      <c r="Q3122" s="846" t="s">
        <v>6337</v>
      </c>
      <c r="R3122" s="846" t="s">
        <v>10590</v>
      </c>
      <c r="S3122" s="849">
        <v>442.48</v>
      </c>
      <c r="T3122" s="849">
        <v>0</v>
      </c>
      <c r="U3122" s="849">
        <v>0</v>
      </c>
      <c r="V3122" s="849">
        <v>0</v>
      </c>
      <c r="W3122" s="849">
        <v>-9000</v>
      </c>
      <c r="X3122" s="849">
        <v>655000</v>
      </c>
      <c r="Y3122" s="849">
        <v>646000</v>
      </c>
      <c r="Z3122" s="850">
        <v>0.1973</v>
      </c>
    </row>
    <row r="3123" s="823" customFormat="1" ht="31.05" hidden="1" customHeight="1" outlineLevel="1" spans="1:26">
      <c r="A3123" s="846" t="s">
        <v>2547</v>
      </c>
      <c r="B3123" s="846" t="s">
        <v>8715</v>
      </c>
      <c r="C3123" s="846" t="s">
        <v>11751</v>
      </c>
      <c r="D3123" s="846" t="s">
        <v>9125</v>
      </c>
      <c r="E3123" s="847" t="s">
        <v>9445</v>
      </c>
      <c r="F3123" s="848" t="s">
        <v>9693</v>
      </c>
      <c r="G3123" s="846" t="s">
        <v>9446</v>
      </c>
      <c r="H3123" s="846" t="s">
        <v>7650</v>
      </c>
      <c r="I3123" s="849">
        <v>4085000</v>
      </c>
      <c r="J3123" s="849">
        <v>12500</v>
      </c>
      <c r="K3123" s="849">
        <v>4600</v>
      </c>
      <c r="L3123" s="848" t="s">
        <v>9599</v>
      </c>
      <c r="M3123" s="849">
        <v>9500</v>
      </c>
      <c r="N3123" s="849">
        <v>0</v>
      </c>
      <c r="O3123" s="849">
        <v>5030</v>
      </c>
      <c r="P3123" s="849">
        <v>4085000</v>
      </c>
      <c r="Q3123" s="846" t="s">
        <v>6337</v>
      </c>
      <c r="R3123" s="846" t="s">
        <v>10590</v>
      </c>
      <c r="S3123" s="849">
        <v>8407.08</v>
      </c>
      <c r="T3123" s="849">
        <v>0</v>
      </c>
      <c r="U3123" s="849">
        <v>0</v>
      </c>
      <c r="V3123" s="849">
        <v>0</v>
      </c>
      <c r="W3123" s="849">
        <v>4085000</v>
      </c>
      <c r="X3123" s="849">
        <v>0</v>
      </c>
      <c r="Y3123" s="849">
        <v>4085000</v>
      </c>
      <c r="Z3123" s="850">
        <v>0.0935</v>
      </c>
    </row>
    <row r="3124" s="823" customFormat="1" ht="31.05" hidden="1" customHeight="1" outlineLevel="1" spans="1:26">
      <c r="A3124" s="846" t="s">
        <v>2547</v>
      </c>
      <c r="B3124" s="846" t="s">
        <v>10654</v>
      </c>
      <c r="C3124" s="846" t="s">
        <v>11752</v>
      </c>
      <c r="D3124" s="846" t="s">
        <v>9129</v>
      </c>
      <c r="E3124" s="847" t="s">
        <v>9495</v>
      </c>
      <c r="F3124" s="848" t="s">
        <v>8187</v>
      </c>
      <c r="G3124" s="846" t="s">
        <v>9446</v>
      </c>
      <c r="H3124" s="846" t="s">
        <v>7650</v>
      </c>
      <c r="I3124" s="849">
        <v>128000</v>
      </c>
      <c r="J3124" s="849">
        <v>4000</v>
      </c>
      <c r="K3124" s="849">
        <v>6198</v>
      </c>
      <c r="L3124" s="848" t="s">
        <v>9681</v>
      </c>
      <c r="M3124" s="849">
        <v>4000</v>
      </c>
      <c r="N3124" s="849">
        <v>0</v>
      </c>
      <c r="O3124" s="849">
        <v>6230</v>
      </c>
      <c r="P3124" s="849">
        <v>128000</v>
      </c>
      <c r="Q3124" s="846" t="s">
        <v>6337</v>
      </c>
      <c r="R3124" s="846" t="s">
        <v>10590</v>
      </c>
      <c r="S3124" s="849">
        <v>3539.82</v>
      </c>
      <c r="T3124" s="849">
        <v>0</v>
      </c>
      <c r="U3124" s="849">
        <v>0</v>
      </c>
      <c r="V3124" s="849">
        <v>0</v>
      </c>
      <c r="W3124" s="849">
        <v>128000</v>
      </c>
      <c r="X3124" s="849">
        <v>3718800</v>
      </c>
      <c r="Y3124" s="849">
        <v>3846800</v>
      </c>
      <c r="Z3124" s="850">
        <v>0.1552</v>
      </c>
    </row>
    <row r="3125" s="823" customFormat="1" ht="31.05" hidden="1" customHeight="1" outlineLevel="1" spans="1:26">
      <c r="A3125" s="846" t="s">
        <v>2547</v>
      </c>
      <c r="B3125" s="846" t="s">
        <v>2552</v>
      </c>
      <c r="C3125" s="846" t="s">
        <v>11753</v>
      </c>
      <c r="D3125" s="846" t="s">
        <v>9189</v>
      </c>
      <c r="E3125" s="847" t="s">
        <v>9495</v>
      </c>
      <c r="F3125" s="848" t="s">
        <v>9643</v>
      </c>
      <c r="G3125" s="846" t="s">
        <v>9446</v>
      </c>
      <c r="H3125" s="846" t="s">
        <v>7650</v>
      </c>
      <c r="I3125" s="849">
        <v>39556</v>
      </c>
      <c r="J3125" s="849">
        <v>159.5</v>
      </c>
      <c r="K3125" s="849">
        <v>5940</v>
      </c>
      <c r="L3125" s="848" t="s">
        <v>9505</v>
      </c>
      <c r="M3125" s="849">
        <v>159.5</v>
      </c>
      <c r="N3125" s="849">
        <v>0</v>
      </c>
      <c r="O3125" s="849">
        <v>6188</v>
      </c>
      <c r="P3125" s="849">
        <v>39556</v>
      </c>
      <c r="Q3125" s="846" t="s">
        <v>6337</v>
      </c>
      <c r="R3125" s="846" t="s">
        <v>10590</v>
      </c>
      <c r="S3125" s="849">
        <v>141.15</v>
      </c>
      <c r="T3125" s="849">
        <v>0</v>
      </c>
      <c r="U3125" s="849">
        <v>0</v>
      </c>
      <c r="V3125" s="849">
        <v>0</v>
      </c>
      <c r="W3125" s="849">
        <v>39556</v>
      </c>
      <c r="X3125" s="849">
        <v>94743</v>
      </c>
      <c r="Y3125" s="849">
        <v>134299</v>
      </c>
      <c r="Z3125" s="850">
        <v>0.1418</v>
      </c>
    </row>
    <row r="3126" s="823" customFormat="1" ht="31.05" hidden="1" customHeight="1" outlineLevel="1" spans="1:26">
      <c r="A3126" s="846" t="s">
        <v>2547</v>
      </c>
      <c r="B3126" s="846" t="s">
        <v>2552</v>
      </c>
      <c r="C3126" s="846" t="s">
        <v>11754</v>
      </c>
      <c r="D3126" s="846" t="s">
        <v>9177</v>
      </c>
      <c r="E3126" s="847" t="s">
        <v>9495</v>
      </c>
      <c r="F3126" s="848" t="s">
        <v>9680</v>
      </c>
      <c r="G3126" s="846" t="s">
        <v>9446</v>
      </c>
      <c r="H3126" s="846" t="s">
        <v>7650</v>
      </c>
      <c r="I3126" s="849">
        <v>49302</v>
      </c>
      <c r="J3126" s="849">
        <v>99</v>
      </c>
      <c r="K3126" s="849">
        <v>5690</v>
      </c>
      <c r="L3126" s="848" t="s">
        <v>9681</v>
      </c>
      <c r="M3126" s="849">
        <v>99</v>
      </c>
      <c r="N3126" s="849">
        <v>0</v>
      </c>
      <c r="O3126" s="849">
        <v>6188</v>
      </c>
      <c r="P3126" s="849">
        <v>49302</v>
      </c>
      <c r="Q3126" s="846" t="s">
        <v>6337</v>
      </c>
      <c r="R3126" s="846" t="s">
        <v>10590</v>
      </c>
      <c r="S3126" s="849">
        <v>87.61</v>
      </c>
      <c r="T3126" s="849">
        <v>0</v>
      </c>
      <c r="U3126" s="849">
        <v>0</v>
      </c>
      <c r="V3126" s="849">
        <v>0</v>
      </c>
      <c r="W3126" s="849">
        <v>49302</v>
      </c>
      <c r="X3126" s="849">
        <v>56331</v>
      </c>
      <c r="Y3126" s="849">
        <v>105633</v>
      </c>
      <c r="Z3126" s="850">
        <v>0.1875</v>
      </c>
    </row>
    <row r="3127" s="823" customFormat="1" ht="31.05" hidden="1" customHeight="1" outlineLevel="1" spans="1:26">
      <c r="A3127" s="846" t="s">
        <v>2547</v>
      </c>
      <c r="B3127" s="846" t="s">
        <v>2552</v>
      </c>
      <c r="C3127" s="846" t="s">
        <v>11755</v>
      </c>
      <c r="D3127" s="846" t="s">
        <v>9177</v>
      </c>
      <c r="E3127" s="847" t="s">
        <v>9495</v>
      </c>
      <c r="F3127" s="848" t="s">
        <v>9632</v>
      </c>
      <c r="G3127" s="846" t="s">
        <v>9446</v>
      </c>
      <c r="H3127" s="846" t="s">
        <v>7650</v>
      </c>
      <c r="I3127" s="849">
        <v>55242</v>
      </c>
      <c r="J3127" s="849">
        <v>165</v>
      </c>
      <c r="K3127" s="849">
        <v>5630</v>
      </c>
      <c r="L3127" s="848" t="s">
        <v>9681</v>
      </c>
      <c r="M3127" s="849">
        <v>99</v>
      </c>
      <c r="N3127" s="849">
        <v>0</v>
      </c>
      <c r="O3127" s="849">
        <v>6188</v>
      </c>
      <c r="P3127" s="849">
        <v>55242</v>
      </c>
      <c r="Q3127" s="846" t="s">
        <v>6337</v>
      </c>
      <c r="R3127" s="846" t="s">
        <v>10590</v>
      </c>
      <c r="S3127" s="849">
        <v>87.61</v>
      </c>
      <c r="T3127" s="849">
        <v>0</v>
      </c>
      <c r="U3127" s="849">
        <v>0</v>
      </c>
      <c r="V3127" s="849">
        <v>0</v>
      </c>
      <c r="W3127" s="849">
        <v>55242</v>
      </c>
      <c r="X3127" s="849">
        <v>90915</v>
      </c>
      <c r="Y3127" s="849">
        <v>146157</v>
      </c>
      <c r="Z3127" s="850">
        <v>0.2622</v>
      </c>
    </row>
    <row r="3128" s="823" customFormat="1" ht="31.05" hidden="1" customHeight="1" outlineLevel="1" spans="1:26">
      <c r="A3128" s="846" t="s">
        <v>2547</v>
      </c>
      <c r="B3128" s="846" t="s">
        <v>2552</v>
      </c>
      <c r="C3128" s="846" t="s">
        <v>11756</v>
      </c>
      <c r="D3128" s="846" t="s">
        <v>9177</v>
      </c>
      <c r="E3128" s="847" t="s">
        <v>9495</v>
      </c>
      <c r="F3128" s="848" t="s">
        <v>9556</v>
      </c>
      <c r="G3128" s="846" t="s">
        <v>9446</v>
      </c>
      <c r="H3128" s="846" t="s">
        <v>7650</v>
      </c>
      <c r="I3128" s="849">
        <v>190740</v>
      </c>
      <c r="J3128" s="849">
        <v>330</v>
      </c>
      <c r="K3128" s="849">
        <v>5610</v>
      </c>
      <c r="L3128" s="848" t="s">
        <v>9505</v>
      </c>
      <c r="M3128" s="849">
        <v>330</v>
      </c>
      <c r="N3128" s="849">
        <v>0</v>
      </c>
      <c r="O3128" s="849">
        <v>6188</v>
      </c>
      <c r="P3128" s="849">
        <v>190740</v>
      </c>
      <c r="Q3128" s="846" t="s">
        <v>6337</v>
      </c>
      <c r="R3128" s="846" t="s">
        <v>10590</v>
      </c>
      <c r="S3128" s="849">
        <v>292.04</v>
      </c>
      <c r="T3128" s="849">
        <v>0</v>
      </c>
      <c r="U3128" s="849">
        <v>0</v>
      </c>
      <c r="V3128" s="849">
        <v>0</v>
      </c>
      <c r="W3128" s="849">
        <v>190740</v>
      </c>
      <c r="X3128" s="849">
        <v>185130</v>
      </c>
      <c r="Y3128" s="849">
        <v>375870</v>
      </c>
      <c r="Z3128" s="850">
        <v>0.203</v>
      </c>
    </row>
    <row r="3129" s="823" customFormat="1" ht="31.05" hidden="1" customHeight="1" outlineLevel="1" spans="1:26">
      <c r="A3129" s="846" t="s">
        <v>2547</v>
      </c>
      <c r="B3129" s="846" t="s">
        <v>2552</v>
      </c>
      <c r="C3129" s="846" t="s">
        <v>11757</v>
      </c>
      <c r="D3129" s="846" t="s">
        <v>9177</v>
      </c>
      <c r="E3129" s="847" t="s">
        <v>9495</v>
      </c>
      <c r="F3129" s="848" t="s">
        <v>8189</v>
      </c>
      <c r="G3129" s="846" t="s">
        <v>9446</v>
      </c>
      <c r="H3129" s="846" t="s">
        <v>7650</v>
      </c>
      <c r="I3129" s="849">
        <v>22176</v>
      </c>
      <c r="J3129" s="849">
        <v>165</v>
      </c>
      <c r="K3129" s="849">
        <v>6020</v>
      </c>
      <c r="L3129" s="848" t="s">
        <v>9505</v>
      </c>
      <c r="M3129" s="849">
        <v>132</v>
      </c>
      <c r="N3129" s="849">
        <v>0</v>
      </c>
      <c r="O3129" s="849">
        <v>6188</v>
      </c>
      <c r="P3129" s="849">
        <v>22176</v>
      </c>
      <c r="Q3129" s="846" t="s">
        <v>6337</v>
      </c>
      <c r="R3129" s="846" t="s">
        <v>10590</v>
      </c>
      <c r="S3129" s="849">
        <v>116.81</v>
      </c>
      <c r="T3129" s="849">
        <v>0</v>
      </c>
      <c r="U3129" s="849">
        <v>0</v>
      </c>
      <c r="V3129" s="849">
        <v>0</v>
      </c>
      <c r="W3129" s="849">
        <v>22176</v>
      </c>
      <c r="X3129" s="849">
        <v>98340</v>
      </c>
      <c r="Y3129" s="849">
        <v>120516</v>
      </c>
      <c r="Z3129" s="850">
        <v>0.1517</v>
      </c>
    </row>
    <row r="3130" s="823" customFormat="1" ht="31.05" hidden="1" customHeight="1" outlineLevel="1" spans="1:26">
      <c r="A3130" s="846" t="s">
        <v>2547</v>
      </c>
      <c r="B3130" s="846" t="s">
        <v>8545</v>
      </c>
      <c r="C3130" s="846" t="s">
        <v>11758</v>
      </c>
      <c r="D3130" s="846" t="s">
        <v>8807</v>
      </c>
      <c r="E3130" s="847" t="s">
        <v>9495</v>
      </c>
      <c r="F3130" s="848" t="s">
        <v>9676</v>
      </c>
      <c r="G3130" s="846" t="s">
        <v>9446</v>
      </c>
      <c r="H3130" s="846" t="s">
        <v>7650</v>
      </c>
      <c r="I3130" s="849">
        <v>505000</v>
      </c>
      <c r="J3130" s="849">
        <v>500</v>
      </c>
      <c r="K3130" s="849">
        <v>6980</v>
      </c>
      <c r="L3130" s="848" t="s">
        <v>10607</v>
      </c>
      <c r="M3130" s="849">
        <v>500</v>
      </c>
      <c r="N3130" s="849">
        <v>0</v>
      </c>
      <c r="O3130" s="849">
        <v>7990</v>
      </c>
      <c r="P3130" s="849">
        <v>505000</v>
      </c>
      <c r="Q3130" s="846" t="s">
        <v>6337</v>
      </c>
      <c r="R3130" s="846" t="s">
        <v>10590</v>
      </c>
      <c r="S3130" s="849">
        <v>442.48</v>
      </c>
      <c r="T3130" s="849">
        <v>0</v>
      </c>
      <c r="U3130" s="849">
        <v>0</v>
      </c>
      <c r="V3130" s="849">
        <v>0</v>
      </c>
      <c r="W3130" s="849">
        <v>505000</v>
      </c>
      <c r="X3130" s="849">
        <v>349000</v>
      </c>
      <c r="Y3130" s="849">
        <v>854000</v>
      </c>
      <c r="Z3130" s="850">
        <v>0.2447</v>
      </c>
    </row>
    <row r="3131" s="823" customFormat="1" ht="31.05" hidden="1" customHeight="1" outlineLevel="1" spans="1:26">
      <c r="A3131" s="846" t="s">
        <v>2547</v>
      </c>
      <c r="B3131" s="846" t="s">
        <v>8715</v>
      </c>
      <c r="C3131" s="846" t="s">
        <v>11759</v>
      </c>
      <c r="D3131" s="846" t="s">
        <v>9141</v>
      </c>
      <c r="E3131" s="847" t="s">
        <v>9495</v>
      </c>
      <c r="F3131" s="848" t="s">
        <v>8079</v>
      </c>
      <c r="G3131" s="846" t="s">
        <v>9446</v>
      </c>
      <c r="H3131" s="846" t="s">
        <v>7650</v>
      </c>
      <c r="I3131" s="849">
        <v>8404000</v>
      </c>
      <c r="J3131" s="849">
        <v>22000</v>
      </c>
      <c r="K3131" s="849">
        <v>4648</v>
      </c>
      <c r="L3131" s="848" t="s">
        <v>9681</v>
      </c>
      <c r="M3131" s="849">
        <v>22000</v>
      </c>
      <c r="N3131" s="849">
        <v>0</v>
      </c>
      <c r="O3131" s="849">
        <v>5030</v>
      </c>
      <c r="P3131" s="849">
        <v>8404000</v>
      </c>
      <c r="Q3131" s="846" t="s">
        <v>6337</v>
      </c>
      <c r="R3131" s="846" t="s">
        <v>10590</v>
      </c>
      <c r="S3131" s="849">
        <v>19469.03</v>
      </c>
      <c r="T3131" s="849">
        <v>0</v>
      </c>
      <c r="U3131" s="849">
        <v>0</v>
      </c>
      <c r="V3131" s="849">
        <v>0</v>
      </c>
      <c r="W3131" s="849">
        <v>8404000</v>
      </c>
      <c r="X3131" s="849">
        <v>0</v>
      </c>
      <c r="Y3131" s="849">
        <v>8404000</v>
      </c>
      <c r="Z3131" s="850">
        <v>0.0822</v>
      </c>
    </row>
    <row r="3132" s="823" customFormat="1" ht="31.05" hidden="1" customHeight="1" outlineLevel="1" spans="1:26">
      <c r="A3132" s="846" t="s">
        <v>2547</v>
      </c>
      <c r="B3132" s="846" t="s">
        <v>8715</v>
      </c>
      <c r="C3132" s="846" t="s">
        <v>11760</v>
      </c>
      <c r="D3132" s="846" t="s">
        <v>9141</v>
      </c>
      <c r="E3132" s="847" t="s">
        <v>9495</v>
      </c>
      <c r="F3132" s="848" t="s">
        <v>8079</v>
      </c>
      <c r="G3132" s="846" t="s">
        <v>9446</v>
      </c>
      <c r="H3132" s="846" t="s">
        <v>7650</v>
      </c>
      <c r="I3132" s="849">
        <v>7476000</v>
      </c>
      <c r="J3132" s="849">
        <v>21000</v>
      </c>
      <c r="K3132" s="849">
        <v>4674</v>
      </c>
      <c r="L3132" s="848" t="s">
        <v>9681</v>
      </c>
      <c r="M3132" s="849">
        <v>21000</v>
      </c>
      <c r="N3132" s="849">
        <v>0</v>
      </c>
      <c r="O3132" s="849">
        <v>5030</v>
      </c>
      <c r="P3132" s="849">
        <v>7476000</v>
      </c>
      <c r="Q3132" s="846" t="s">
        <v>6337</v>
      </c>
      <c r="R3132" s="846" t="s">
        <v>10590</v>
      </c>
      <c r="S3132" s="849">
        <v>18584.07</v>
      </c>
      <c r="T3132" s="849">
        <v>0</v>
      </c>
      <c r="U3132" s="849">
        <v>0</v>
      </c>
      <c r="V3132" s="849">
        <v>0</v>
      </c>
      <c r="W3132" s="849">
        <v>7476000</v>
      </c>
      <c r="X3132" s="849">
        <v>0</v>
      </c>
      <c r="Y3132" s="849">
        <v>7476000</v>
      </c>
      <c r="Z3132" s="850">
        <v>0.0762</v>
      </c>
    </row>
    <row r="3133" s="823" customFormat="1" ht="31.05" hidden="1" customHeight="1" outlineLevel="1" spans="1:26">
      <c r="A3133" s="846" t="s">
        <v>2547</v>
      </c>
      <c r="B3133" s="846" t="s">
        <v>8715</v>
      </c>
      <c r="C3133" s="846" t="s">
        <v>11761</v>
      </c>
      <c r="D3133" s="846" t="s">
        <v>9141</v>
      </c>
      <c r="E3133" s="847" t="s">
        <v>9495</v>
      </c>
      <c r="F3133" s="848" t="s">
        <v>8079</v>
      </c>
      <c r="G3133" s="846" t="s">
        <v>9446</v>
      </c>
      <c r="H3133" s="846" t="s">
        <v>7650</v>
      </c>
      <c r="I3133" s="849">
        <v>8800000</v>
      </c>
      <c r="J3133" s="849">
        <v>22000</v>
      </c>
      <c r="K3133" s="849">
        <v>4630</v>
      </c>
      <c r="L3133" s="848" t="s">
        <v>9681</v>
      </c>
      <c r="M3133" s="849">
        <v>22000</v>
      </c>
      <c r="N3133" s="849">
        <v>0</v>
      </c>
      <c r="O3133" s="849">
        <v>5030</v>
      </c>
      <c r="P3133" s="849">
        <v>8800000</v>
      </c>
      <c r="Q3133" s="846" t="s">
        <v>6337</v>
      </c>
      <c r="R3133" s="846" t="s">
        <v>10590</v>
      </c>
      <c r="S3133" s="849">
        <v>19469.03</v>
      </c>
      <c r="T3133" s="849">
        <v>0</v>
      </c>
      <c r="U3133" s="849">
        <v>0</v>
      </c>
      <c r="V3133" s="849">
        <v>0</v>
      </c>
      <c r="W3133" s="849">
        <v>8800000</v>
      </c>
      <c r="X3133" s="849">
        <v>0</v>
      </c>
      <c r="Y3133" s="849">
        <v>8800000</v>
      </c>
      <c r="Z3133" s="850">
        <v>0.0864</v>
      </c>
    </row>
    <row r="3134" s="823" customFormat="1" ht="31.05" hidden="1" customHeight="1" outlineLevel="1" spans="1:26">
      <c r="A3134" s="846" t="s">
        <v>2547</v>
      </c>
      <c r="B3134" s="846" t="s">
        <v>8715</v>
      </c>
      <c r="C3134" s="846" t="s">
        <v>11762</v>
      </c>
      <c r="D3134" s="846" t="s">
        <v>9141</v>
      </c>
      <c r="E3134" s="847" t="s">
        <v>9495</v>
      </c>
      <c r="F3134" s="848" t="s">
        <v>8079</v>
      </c>
      <c r="G3134" s="846" t="s">
        <v>9446</v>
      </c>
      <c r="H3134" s="846" t="s">
        <v>7650</v>
      </c>
      <c r="I3134" s="849">
        <v>7140000</v>
      </c>
      <c r="J3134" s="849">
        <v>21000</v>
      </c>
      <c r="K3134" s="849">
        <v>4690</v>
      </c>
      <c r="L3134" s="848" t="s">
        <v>9681</v>
      </c>
      <c r="M3134" s="849">
        <v>21000</v>
      </c>
      <c r="N3134" s="849">
        <v>0</v>
      </c>
      <c r="O3134" s="849">
        <v>5030</v>
      </c>
      <c r="P3134" s="849">
        <v>7140000</v>
      </c>
      <c r="Q3134" s="846" t="s">
        <v>6337</v>
      </c>
      <c r="R3134" s="846" t="s">
        <v>10590</v>
      </c>
      <c r="S3134" s="849">
        <v>18584.07</v>
      </c>
      <c r="T3134" s="849">
        <v>0</v>
      </c>
      <c r="U3134" s="849">
        <v>0</v>
      </c>
      <c r="V3134" s="849">
        <v>0</v>
      </c>
      <c r="W3134" s="849">
        <v>7140000</v>
      </c>
      <c r="X3134" s="849">
        <v>0</v>
      </c>
      <c r="Y3134" s="849">
        <v>7140000</v>
      </c>
      <c r="Z3134" s="850">
        <v>0.0725</v>
      </c>
    </row>
    <row r="3135" s="823" customFormat="1" ht="31.05" hidden="1" customHeight="1" outlineLevel="1" spans="1:26">
      <c r="A3135" s="846" t="s">
        <v>2547</v>
      </c>
      <c r="B3135" s="846" t="s">
        <v>8715</v>
      </c>
      <c r="C3135" s="846" t="s">
        <v>11763</v>
      </c>
      <c r="D3135" s="846" t="s">
        <v>9140</v>
      </c>
      <c r="E3135" s="847" t="s">
        <v>9445</v>
      </c>
      <c r="F3135" s="848" t="s">
        <v>9552</v>
      </c>
      <c r="G3135" s="846" t="s">
        <v>9446</v>
      </c>
      <c r="H3135" s="846" t="s">
        <v>7650</v>
      </c>
      <c r="I3135" s="849">
        <v>-5473040</v>
      </c>
      <c r="J3135" s="849">
        <v>25050</v>
      </c>
      <c r="K3135" s="849">
        <v>4600</v>
      </c>
      <c r="L3135" s="848" t="s">
        <v>9681</v>
      </c>
      <c r="M3135" s="849">
        <v>0</v>
      </c>
      <c r="N3135" s="849">
        <v>12728</v>
      </c>
      <c r="O3135" s="849">
        <v>5030</v>
      </c>
      <c r="P3135" s="849">
        <v>-5473040</v>
      </c>
      <c r="Q3135" s="846" t="s">
        <v>6337</v>
      </c>
      <c r="R3135" s="846" t="s">
        <v>10590</v>
      </c>
      <c r="S3135" s="849">
        <v>0</v>
      </c>
      <c r="T3135" s="849">
        <v>0</v>
      </c>
      <c r="U3135" s="849">
        <v>0</v>
      </c>
      <c r="V3135" s="849">
        <v>0</v>
      </c>
      <c r="W3135" s="849">
        <v>-5473040</v>
      </c>
      <c r="X3135" s="849">
        <v>8400674.18</v>
      </c>
      <c r="Y3135" s="849">
        <v>2927634.18</v>
      </c>
      <c r="Z3135" s="850">
        <v>0.05</v>
      </c>
    </row>
    <row r="3136" s="823" customFormat="1" ht="31.05" hidden="1" customHeight="1" outlineLevel="1" spans="1:26">
      <c r="A3136" s="846" t="s">
        <v>2547</v>
      </c>
      <c r="B3136" s="846" t="s">
        <v>8545</v>
      </c>
      <c r="C3136" s="846" t="s">
        <v>11764</v>
      </c>
      <c r="D3136" s="846" t="s">
        <v>8808</v>
      </c>
      <c r="E3136" s="847" t="s">
        <v>9495</v>
      </c>
      <c r="F3136" s="848" t="s">
        <v>9676</v>
      </c>
      <c r="G3136" s="846" t="s">
        <v>9446</v>
      </c>
      <c r="H3136" s="846" t="s">
        <v>7650</v>
      </c>
      <c r="I3136" s="849">
        <v>505000</v>
      </c>
      <c r="J3136" s="849">
        <v>500</v>
      </c>
      <c r="K3136" s="849">
        <v>6980</v>
      </c>
      <c r="L3136" s="848" t="s">
        <v>10607</v>
      </c>
      <c r="M3136" s="849">
        <v>500</v>
      </c>
      <c r="N3136" s="849">
        <v>0</v>
      </c>
      <c r="O3136" s="849">
        <v>7990</v>
      </c>
      <c r="P3136" s="849">
        <v>505000</v>
      </c>
      <c r="Q3136" s="846" t="s">
        <v>6337</v>
      </c>
      <c r="R3136" s="846" t="s">
        <v>10590</v>
      </c>
      <c r="S3136" s="849">
        <v>442.48</v>
      </c>
      <c r="T3136" s="849">
        <v>0</v>
      </c>
      <c r="U3136" s="849">
        <v>0</v>
      </c>
      <c r="V3136" s="849">
        <v>0</v>
      </c>
      <c r="W3136" s="849">
        <v>505000</v>
      </c>
      <c r="X3136" s="849">
        <v>0</v>
      </c>
      <c r="Y3136" s="849">
        <v>505000</v>
      </c>
      <c r="Z3136" s="850">
        <v>0.1447</v>
      </c>
    </row>
    <row r="3137" s="823" customFormat="1" ht="31.05" hidden="1" customHeight="1" outlineLevel="1" spans="1:26">
      <c r="A3137" s="846" t="s">
        <v>2547</v>
      </c>
      <c r="B3137" s="846" t="s">
        <v>8545</v>
      </c>
      <c r="C3137" s="846" t="s">
        <v>11765</v>
      </c>
      <c r="D3137" s="846" t="s">
        <v>8808</v>
      </c>
      <c r="E3137" s="847" t="s">
        <v>9495</v>
      </c>
      <c r="F3137" s="848" t="s">
        <v>9676</v>
      </c>
      <c r="G3137" s="846" t="s">
        <v>9446</v>
      </c>
      <c r="H3137" s="846" t="s">
        <v>7650</v>
      </c>
      <c r="I3137" s="849">
        <v>502500</v>
      </c>
      <c r="J3137" s="849">
        <v>500</v>
      </c>
      <c r="K3137" s="849">
        <v>6985</v>
      </c>
      <c r="L3137" s="848" t="s">
        <v>10607</v>
      </c>
      <c r="M3137" s="849">
        <v>500</v>
      </c>
      <c r="N3137" s="849">
        <v>0</v>
      </c>
      <c r="O3137" s="849">
        <v>7990</v>
      </c>
      <c r="P3137" s="849">
        <v>502500</v>
      </c>
      <c r="Q3137" s="846" t="s">
        <v>6337</v>
      </c>
      <c r="R3137" s="846" t="s">
        <v>10590</v>
      </c>
      <c r="S3137" s="849">
        <v>442.48</v>
      </c>
      <c r="T3137" s="849">
        <v>0</v>
      </c>
      <c r="U3137" s="849">
        <v>0</v>
      </c>
      <c r="V3137" s="849">
        <v>0</v>
      </c>
      <c r="W3137" s="849">
        <v>502500</v>
      </c>
      <c r="X3137" s="849">
        <v>0</v>
      </c>
      <c r="Y3137" s="849">
        <v>502500</v>
      </c>
      <c r="Z3137" s="850">
        <v>0.1439</v>
      </c>
    </row>
    <row r="3138" s="823" customFormat="1" ht="31.05" hidden="1" customHeight="1" outlineLevel="1" spans="1:26">
      <c r="A3138" s="846" t="s">
        <v>2547</v>
      </c>
      <c r="B3138" s="846" t="s">
        <v>7853</v>
      </c>
      <c r="C3138" s="846" t="s">
        <v>11766</v>
      </c>
      <c r="D3138" s="846" t="s">
        <v>9139</v>
      </c>
      <c r="E3138" s="847" t="s">
        <v>9495</v>
      </c>
      <c r="F3138" s="848" t="s">
        <v>8079</v>
      </c>
      <c r="G3138" s="846" t="s">
        <v>9446</v>
      </c>
      <c r="H3138" s="846" t="s">
        <v>7650</v>
      </c>
      <c r="I3138" s="849">
        <v>105000</v>
      </c>
      <c r="J3138" s="849">
        <v>1000</v>
      </c>
      <c r="K3138" s="849">
        <v>2325</v>
      </c>
      <c r="L3138" s="848" t="s">
        <v>9681</v>
      </c>
      <c r="M3138" s="849">
        <v>1000</v>
      </c>
      <c r="N3138" s="849">
        <v>0</v>
      </c>
      <c r="O3138" s="849">
        <v>2430</v>
      </c>
      <c r="P3138" s="849">
        <v>105000</v>
      </c>
      <c r="Q3138" s="846" t="s">
        <v>6337</v>
      </c>
      <c r="R3138" s="846" t="s">
        <v>10590</v>
      </c>
      <c r="S3138" s="849">
        <v>884.96</v>
      </c>
      <c r="T3138" s="849">
        <v>0</v>
      </c>
      <c r="U3138" s="849">
        <v>0</v>
      </c>
      <c r="V3138" s="849">
        <v>0</v>
      </c>
      <c r="W3138" s="849">
        <v>105000</v>
      </c>
      <c r="X3138" s="849">
        <v>232500</v>
      </c>
      <c r="Y3138" s="849">
        <v>337500</v>
      </c>
      <c r="Z3138" s="850">
        <v>0.1452</v>
      </c>
    </row>
    <row r="3139" s="823" customFormat="1" ht="31.05" hidden="1" customHeight="1" outlineLevel="1" spans="1:26">
      <c r="A3139" s="846" t="s">
        <v>2547</v>
      </c>
      <c r="B3139" s="846" t="s">
        <v>2552</v>
      </c>
      <c r="C3139" s="846" t="s">
        <v>11767</v>
      </c>
      <c r="D3139" s="846" t="s">
        <v>9123</v>
      </c>
      <c r="E3139" s="847" t="s">
        <v>9495</v>
      </c>
      <c r="F3139" s="848" t="s">
        <v>9508</v>
      </c>
      <c r="G3139" s="846" t="s">
        <v>9446</v>
      </c>
      <c r="H3139" s="846" t="s">
        <v>7650</v>
      </c>
      <c r="I3139" s="849">
        <v>68376</v>
      </c>
      <c r="J3139" s="849">
        <v>330</v>
      </c>
      <c r="K3139" s="849">
        <v>5670</v>
      </c>
      <c r="L3139" s="848" t="s">
        <v>9681</v>
      </c>
      <c r="M3139" s="849">
        <v>132</v>
      </c>
      <c r="N3139" s="849">
        <v>0</v>
      </c>
      <c r="O3139" s="849">
        <v>6188</v>
      </c>
      <c r="P3139" s="849">
        <v>68376</v>
      </c>
      <c r="Q3139" s="846" t="s">
        <v>6337</v>
      </c>
      <c r="R3139" s="846" t="s">
        <v>10590</v>
      </c>
      <c r="S3139" s="849">
        <v>116.81</v>
      </c>
      <c r="T3139" s="849">
        <v>0</v>
      </c>
      <c r="U3139" s="849">
        <v>0</v>
      </c>
      <c r="V3139" s="849">
        <v>0</v>
      </c>
      <c r="W3139" s="849">
        <v>68376</v>
      </c>
      <c r="X3139" s="849">
        <v>184060</v>
      </c>
      <c r="Y3139" s="849">
        <v>252436</v>
      </c>
      <c r="Z3139" s="850">
        <v>0.3373</v>
      </c>
    </row>
    <row r="3140" s="823" customFormat="1" ht="31.05" hidden="1" customHeight="1" outlineLevel="1" spans="1:26">
      <c r="A3140" s="846" t="s">
        <v>2547</v>
      </c>
      <c r="B3140" s="846" t="s">
        <v>7348</v>
      </c>
      <c r="C3140" s="846" t="s">
        <v>11768</v>
      </c>
      <c r="D3140" s="846" t="s">
        <v>9184</v>
      </c>
      <c r="E3140" s="847" t="s">
        <v>9495</v>
      </c>
      <c r="F3140" s="848" t="s">
        <v>8079</v>
      </c>
      <c r="G3140" s="846" t="s">
        <v>9446</v>
      </c>
      <c r="H3140" s="846" t="s">
        <v>7650</v>
      </c>
      <c r="I3140" s="849">
        <v>-816510</v>
      </c>
      <c r="J3140" s="849">
        <v>453</v>
      </c>
      <c r="K3140" s="849">
        <v>9172.450331</v>
      </c>
      <c r="L3140" s="848" t="s">
        <v>11198</v>
      </c>
      <c r="M3140" s="849">
        <v>453</v>
      </c>
      <c r="N3140" s="849">
        <v>0</v>
      </c>
      <c r="O3140" s="849">
        <v>7370</v>
      </c>
      <c r="P3140" s="849">
        <v>-816510</v>
      </c>
      <c r="Q3140" s="846" t="s">
        <v>6337</v>
      </c>
      <c r="R3140" s="846" t="s">
        <v>10590</v>
      </c>
      <c r="S3140" s="849">
        <v>400.88</v>
      </c>
      <c r="T3140" s="849">
        <v>0</v>
      </c>
      <c r="U3140" s="849">
        <v>0</v>
      </c>
      <c r="V3140" s="849">
        <v>0</v>
      </c>
      <c r="W3140" s="849">
        <v>-816510</v>
      </c>
      <c r="X3140" s="849">
        <v>0</v>
      </c>
      <c r="Y3140" s="849">
        <v>-816510</v>
      </c>
      <c r="Z3140" s="850">
        <v>-0.1965</v>
      </c>
    </row>
    <row r="3141" s="823" customFormat="1" ht="31.05" hidden="1" customHeight="1" outlineLevel="1" spans="1:26">
      <c r="A3141" s="846" t="s">
        <v>2547</v>
      </c>
      <c r="B3141" s="846" t="s">
        <v>2552</v>
      </c>
      <c r="C3141" s="846" t="s">
        <v>11769</v>
      </c>
      <c r="D3141" s="846" t="s">
        <v>2551</v>
      </c>
      <c r="E3141" s="847" t="s">
        <v>9495</v>
      </c>
      <c r="F3141" s="848" t="s">
        <v>9556</v>
      </c>
      <c r="G3141" s="846" t="s">
        <v>9446</v>
      </c>
      <c r="H3141" s="846" t="s">
        <v>7650</v>
      </c>
      <c r="I3141" s="849">
        <v>200332</v>
      </c>
      <c r="J3141" s="849">
        <v>319</v>
      </c>
      <c r="K3141" s="849">
        <v>5560</v>
      </c>
      <c r="L3141" s="848" t="s">
        <v>9681</v>
      </c>
      <c r="M3141" s="849">
        <v>319</v>
      </c>
      <c r="N3141" s="849">
        <v>0</v>
      </c>
      <c r="O3141" s="849">
        <v>6188</v>
      </c>
      <c r="P3141" s="849">
        <v>200332</v>
      </c>
      <c r="Q3141" s="846" t="s">
        <v>6337</v>
      </c>
      <c r="R3141" s="846" t="s">
        <v>10590</v>
      </c>
      <c r="S3141" s="849">
        <v>282.3</v>
      </c>
      <c r="T3141" s="849">
        <v>0</v>
      </c>
      <c r="U3141" s="849">
        <v>0</v>
      </c>
      <c r="V3141" s="849">
        <v>0</v>
      </c>
      <c r="W3141" s="849">
        <v>200332</v>
      </c>
      <c r="X3141" s="849">
        <v>177364</v>
      </c>
      <c r="Y3141" s="849">
        <v>377696</v>
      </c>
      <c r="Z3141" s="850">
        <v>0.2129</v>
      </c>
    </row>
    <row r="3142" s="823" customFormat="1" ht="31.05" hidden="1" customHeight="1" outlineLevel="1" spans="1:26">
      <c r="A3142" s="846" t="s">
        <v>2547</v>
      </c>
      <c r="B3142" s="846" t="s">
        <v>2552</v>
      </c>
      <c r="C3142" s="846" t="s">
        <v>11770</v>
      </c>
      <c r="D3142" s="846" t="s">
        <v>2551</v>
      </c>
      <c r="E3142" s="847" t="s">
        <v>9495</v>
      </c>
      <c r="F3142" s="848" t="s">
        <v>9556</v>
      </c>
      <c r="G3142" s="846" t="s">
        <v>9446</v>
      </c>
      <c r="H3142" s="846" t="s">
        <v>7650</v>
      </c>
      <c r="I3142" s="849">
        <v>200332</v>
      </c>
      <c r="J3142" s="849">
        <v>319</v>
      </c>
      <c r="K3142" s="849">
        <v>5560</v>
      </c>
      <c r="L3142" s="848" t="s">
        <v>9681</v>
      </c>
      <c r="M3142" s="849">
        <v>319</v>
      </c>
      <c r="N3142" s="849">
        <v>0</v>
      </c>
      <c r="O3142" s="849">
        <v>6188</v>
      </c>
      <c r="P3142" s="849">
        <v>200332</v>
      </c>
      <c r="Q3142" s="846" t="s">
        <v>6337</v>
      </c>
      <c r="R3142" s="846" t="s">
        <v>10590</v>
      </c>
      <c r="S3142" s="849">
        <v>282.3</v>
      </c>
      <c r="T3142" s="849">
        <v>0</v>
      </c>
      <c r="U3142" s="849">
        <v>0</v>
      </c>
      <c r="V3142" s="849">
        <v>0</v>
      </c>
      <c r="W3142" s="849">
        <v>200332</v>
      </c>
      <c r="X3142" s="849">
        <v>177364</v>
      </c>
      <c r="Y3142" s="849">
        <v>377696</v>
      </c>
      <c r="Z3142" s="850">
        <v>0.2129</v>
      </c>
    </row>
    <row r="3143" s="823" customFormat="1" ht="31.05" hidden="1" customHeight="1" outlineLevel="1" spans="1:26">
      <c r="A3143" s="846" t="s">
        <v>2547</v>
      </c>
      <c r="B3143" s="846" t="s">
        <v>2552</v>
      </c>
      <c r="C3143" s="846" t="s">
        <v>11771</v>
      </c>
      <c r="D3143" s="846" t="s">
        <v>2551</v>
      </c>
      <c r="E3143" s="847" t="s">
        <v>9495</v>
      </c>
      <c r="F3143" s="848" t="s">
        <v>9556</v>
      </c>
      <c r="G3143" s="846" t="s">
        <v>9446</v>
      </c>
      <c r="H3143" s="846" t="s">
        <v>7650</v>
      </c>
      <c r="I3143" s="849">
        <v>200332</v>
      </c>
      <c r="J3143" s="849">
        <v>319</v>
      </c>
      <c r="K3143" s="849">
        <v>5560</v>
      </c>
      <c r="L3143" s="848" t="s">
        <v>9681</v>
      </c>
      <c r="M3143" s="849">
        <v>319</v>
      </c>
      <c r="N3143" s="849">
        <v>0</v>
      </c>
      <c r="O3143" s="849">
        <v>6188</v>
      </c>
      <c r="P3143" s="849">
        <v>200332</v>
      </c>
      <c r="Q3143" s="846" t="s">
        <v>6337</v>
      </c>
      <c r="R3143" s="846" t="s">
        <v>10590</v>
      </c>
      <c r="S3143" s="849">
        <v>282.3</v>
      </c>
      <c r="T3143" s="849">
        <v>0</v>
      </c>
      <c r="U3143" s="849">
        <v>0</v>
      </c>
      <c r="V3143" s="849">
        <v>0</v>
      </c>
      <c r="W3143" s="849">
        <v>200332</v>
      </c>
      <c r="X3143" s="849">
        <v>177364</v>
      </c>
      <c r="Y3143" s="849">
        <v>377696</v>
      </c>
      <c r="Z3143" s="850">
        <v>0.2129</v>
      </c>
    </row>
    <row r="3144" s="823" customFormat="1" ht="31.05" hidden="1" customHeight="1" outlineLevel="1" spans="1:26">
      <c r="A3144" s="846" t="s">
        <v>2547</v>
      </c>
      <c r="B3144" s="846" t="s">
        <v>2552</v>
      </c>
      <c r="C3144" s="846" t="s">
        <v>11772</v>
      </c>
      <c r="D3144" s="846" t="s">
        <v>2551</v>
      </c>
      <c r="E3144" s="847" t="s">
        <v>9495</v>
      </c>
      <c r="F3144" s="848" t="s">
        <v>9621</v>
      </c>
      <c r="G3144" s="846" t="s">
        <v>9446</v>
      </c>
      <c r="H3144" s="846" t="s">
        <v>7650</v>
      </c>
      <c r="I3144" s="849">
        <v>254562</v>
      </c>
      <c r="J3144" s="849">
        <v>319</v>
      </c>
      <c r="K3144" s="849">
        <v>5390</v>
      </c>
      <c r="L3144" s="848" t="s">
        <v>9681</v>
      </c>
      <c r="M3144" s="849">
        <v>319</v>
      </c>
      <c r="N3144" s="849">
        <v>0</v>
      </c>
      <c r="O3144" s="849">
        <v>6188</v>
      </c>
      <c r="P3144" s="849">
        <v>254562</v>
      </c>
      <c r="Q3144" s="846" t="s">
        <v>6337</v>
      </c>
      <c r="R3144" s="846" t="s">
        <v>10590</v>
      </c>
      <c r="S3144" s="849">
        <v>282.3</v>
      </c>
      <c r="T3144" s="849">
        <v>0</v>
      </c>
      <c r="U3144" s="849">
        <v>0</v>
      </c>
      <c r="V3144" s="849">
        <v>0</v>
      </c>
      <c r="W3144" s="849">
        <v>254562</v>
      </c>
      <c r="X3144" s="849">
        <v>171941</v>
      </c>
      <c r="Y3144" s="849">
        <v>426503</v>
      </c>
      <c r="Z3144" s="850">
        <v>0.2481</v>
      </c>
    </row>
    <row r="3145" s="823" customFormat="1" ht="31.05" hidden="1" customHeight="1" outlineLevel="1" spans="1:26">
      <c r="A3145" s="846" t="s">
        <v>2547</v>
      </c>
      <c r="B3145" s="846" t="s">
        <v>2552</v>
      </c>
      <c r="C3145" s="846" t="s">
        <v>11773</v>
      </c>
      <c r="D3145" s="846" t="s">
        <v>2551</v>
      </c>
      <c r="E3145" s="847" t="s">
        <v>9495</v>
      </c>
      <c r="F3145" s="848" t="s">
        <v>9621</v>
      </c>
      <c r="G3145" s="846" t="s">
        <v>9446</v>
      </c>
      <c r="H3145" s="846" t="s">
        <v>7650</v>
      </c>
      <c r="I3145" s="849">
        <v>254562</v>
      </c>
      <c r="J3145" s="849">
        <v>319</v>
      </c>
      <c r="K3145" s="849">
        <v>5390</v>
      </c>
      <c r="L3145" s="848" t="s">
        <v>9681</v>
      </c>
      <c r="M3145" s="849">
        <v>319</v>
      </c>
      <c r="N3145" s="849">
        <v>0</v>
      </c>
      <c r="O3145" s="849">
        <v>6188</v>
      </c>
      <c r="P3145" s="849">
        <v>254562</v>
      </c>
      <c r="Q3145" s="846" t="s">
        <v>6337</v>
      </c>
      <c r="R3145" s="846" t="s">
        <v>10590</v>
      </c>
      <c r="S3145" s="849">
        <v>282.3</v>
      </c>
      <c r="T3145" s="849">
        <v>0</v>
      </c>
      <c r="U3145" s="849">
        <v>0</v>
      </c>
      <c r="V3145" s="849">
        <v>0</v>
      </c>
      <c r="W3145" s="849">
        <v>254562</v>
      </c>
      <c r="X3145" s="849">
        <v>171941</v>
      </c>
      <c r="Y3145" s="849">
        <v>426503</v>
      </c>
      <c r="Z3145" s="850">
        <v>0.2481</v>
      </c>
    </row>
    <row r="3146" s="823" customFormat="1" ht="31.05" hidden="1" customHeight="1" outlineLevel="1" spans="1:26">
      <c r="A3146" s="846" t="s">
        <v>2547</v>
      </c>
      <c r="B3146" s="846" t="s">
        <v>2552</v>
      </c>
      <c r="C3146" s="846" t="s">
        <v>2550</v>
      </c>
      <c r="D3146" s="846" t="s">
        <v>2551</v>
      </c>
      <c r="E3146" s="847" t="s">
        <v>9495</v>
      </c>
      <c r="F3146" s="848" t="s">
        <v>9549</v>
      </c>
      <c r="G3146" s="846" t="s">
        <v>9446</v>
      </c>
      <c r="H3146" s="846" t="s">
        <v>7650</v>
      </c>
      <c r="I3146" s="849">
        <v>249202.8</v>
      </c>
      <c r="J3146" s="849">
        <v>638</v>
      </c>
      <c r="K3146" s="849">
        <v>5630</v>
      </c>
      <c r="L3146" s="848" t="s">
        <v>9532</v>
      </c>
      <c r="M3146" s="849">
        <v>446.6</v>
      </c>
      <c r="N3146" s="849">
        <v>0</v>
      </c>
      <c r="O3146" s="849">
        <v>6188</v>
      </c>
      <c r="P3146" s="849">
        <v>249202.8</v>
      </c>
      <c r="Q3146" s="846" t="s">
        <v>6337</v>
      </c>
      <c r="R3146" s="846" t="s">
        <v>10590</v>
      </c>
      <c r="S3146" s="849">
        <v>395.22</v>
      </c>
      <c r="T3146" s="849">
        <v>0</v>
      </c>
      <c r="U3146" s="849">
        <v>0</v>
      </c>
      <c r="V3146" s="849">
        <v>0</v>
      </c>
      <c r="W3146" s="849">
        <v>249202.8</v>
      </c>
      <c r="X3146" s="849">
        <v>359194</v>
      </c>
      <c r="Y3146" s="849">
        <v>608396.8</v>
      </c>
      <c r="Z3146" s="850">
        <v>0.242</v>
      </c>
    </row>
    <row r="3147" s="823" customFormat="1" ht="31.05" hidden="1" customHeight="1" outlineLevel="1" spans="1:26">
      <c r="A3147" s="846" t="s">
        <v>2547</v>
      </c>
      <c r="B3147" s="846" t="s">
        <v>8545</v>
      </c>
      <c r="C3147" s="846" t="s">
        <v>11774</v>
      </c>
      <c r="D3147" s="846" t="s">
        <v>9119</v>
      </c>
      <c r="E3147" s="847" t="s">
        <v>9495</v>
      </c>
      <c r="F3147" s="848" t="s">
        <v>9699</v>
      </c>
      <c r="G3147" s="846" t="s">
        <v>9446</v>
      </c>
      <c r="H3147" s="846" t="s">
        <v>7650</v>
      </c>
      <c r="I3147" s="849">
        <v>372500</v>
      </c>
      <c r="J3147" s="849">
        <v>500</v>
      </c>
      <c r="K3147" s="849">
        <v>7245</v>
      </c>
      <c r="L3147" s="848" t="s">
        <v>9790</v>
      </c>
      <c r="M3147" s="849">
        <v>500</v>
      </c>
      <c r="N3147" s="849">
        <v>0</v>
      </c>
      <c r="O3147" s="849">
        <v>7990</v>
      </c>
      <c r="P3147" s="849">
        <v>372500</v>
      </c>
      <c r="Q3147" s="846" t="s">
        <v>6337</v>
      </c>
      <c r="R3147" s="846" t="s">
        <v>10590</v>
      </c>
      <c r="S3147" s="849">
        <v>442.48</v>
      </c>
      <c r="T3147" s="849">
        <v>0</v>
      </c>
      <c r="U3147" s="849">
        <v>0</v>
      </c>
      <c r="V3147" s="849">
        <v>0</v>
      </c>
      <c r="W3147" s="849">
        <v>372500</v>
      </c>
      <c r="X3147" s="849">
        <v>362250</v>
      </c>
      <c r="Y3147" s="849">
        <v>734750</v>
      </c>
      <c r="Z3147" s="850">
        <v>0.2028</v>
      </c>
    </row>
    <row r="3148" s="823" customFormat="1" ht="31.05" hidden="1" customHeight="1" outlineLevel="1" spans="1:26">
      <c r="A3148" s="846" t="s">
        <v>2547</v>
      </c>
      <c r="B3148" s="846" t="s">
        <v>7853</v>
      </c>
      <c r="C3148" s="846" t="s">
        <v>11775</v>
      </c>
      <c r="D3148" s="846" t="s">
        <v>8826</v>
      </c>
      <c r="E3148" s="847" t="s">
        <v>9495</v>
      </c>
      <c r="F3148" s="848" t="s">
        <v>9747</v>
      </c>
      <c r="G3148" s="846" t="s">
        <v>9446</v>
      </c>
      <c r="H3148" s="846" t="s">
        <v>7650</v>
      </c>
      <c r="I3148" s="849">
        <v>18000</v>
      </c>
      <c r="J3148" s="849">
        <v>1000</v>
      </c>
      <c r="K3148" s="849">
        <v>2412</v>
      </c>
      <c r="L3148" s="848" t="s">
        <v>9681</v>
      </c>
      <c r="M3148" s="849">
        <v>1000</v>
      </c>
      <c r="N3148" s="849">
        <v>0</v>
      </c>
      <c r="O3148" s="849">
        <v>2430</v>
      </c>
      <c r="P3148" s="849">
        <v>18000</v>
      </c>
      <c r="Q3148" s="846" t="s">
        <v>6337</v>
      </c>
      <c r="R3148" s="846" t="s">
        <v>10590</v>
      </c>
      <c r="S3148" s="849">
        <v>884.96</v>
      </c>
      <c r="T3148" s="849">
        <v>0</v>
      </c>
      <c r="U3148" s="849">
        <v>0</v>
      </c>
      <c r="V3148" s="849">
        <v>0</v>
      </c>
      <c r="W3148" s="849">
        <v>18000</v>
      </c>
      <c r="X3148" s="849">
        <v>241200</v>
      </c>
      <c r="Y3148" s="849">
        <v>259200</v>
      </c>
      <c r="Z3148" s="850">
        <v>0.1075</v>
      </c>
    </row>
    <row r="3149" s="823" customFormat="1" ht="31.05" hidden="1" customHeight="1" outlineLevel="1" spans="1:26">
      <c r="A3149" s="846" t="s">
        <v>2547</v>
      </c>
      <c r="B3149" s="846" t="s">
        <v>8543</v>
      </c>
      <c r="C3149" s="846" t="s">
        <v>11776</v>
      </c>
      <c r="D3149" s="846" t="s">
        <v>8826</v>
      </c>
      <c r="E3149" s="847" t="s">
        <v>9495</v>
      </c>
      <c r="F3149" s="848" t="s">
        <v>9699</v>
      </c>
      <c r="G3149" s="846" t="s">
        <v>9446</v>
      </c>
      <c r="H3149" s="846" t="s">
        <v>7650</v>
      </c>
      <c r="I3149" s="849">
        <v>207500</v>
      </c>
      <c r="J3149" s="849">
        <v>500</v>
      </c>
      <c r="K3149" s="849">
        <v>5830</v>
      </c>
      <c r="L3149" s="848" t="s">
        <v>10416</v>
      </c>
      <c r="M3149" s="849">
        <v>500</v>
      </c>
      <c r="N3149" s="849">
        <v>0</v>
      </c>
      <c r="O3149" s="849">
        <v>6245</v>
      </c>
      <c r="P3149" s="849">
        <v>207500</v>
      </c>
      <c r="Q3149" s="846" t="s">
        <v>6337</v>
      </c>
      <c r="R3149" s="846" t="s">
        <v>10590</v>
      </c>
      <c r="S3149" s="849">
        <v>442.48</v>
      </c>
      <c r="T3149" s="849">
        <v>0</v>
      </c>
      <c r="U3149" s="849">
        <v>0</v>
      </c>
      <c r="V3149" s="849">
        <v>0</v>
      </c>
      <c r="W3149" s="849">
        <v>207500</v>
      </c>
      <c r="X3149" s="849">
        <v>291500</v>
      </c>
      <c r="Y3149" s="849">
        <v>499000</v>
      </c>
      <c r="Z3149" s="850">
        <v>0.1712</v>
      </c>
    </row>
    <row r="3150" s="823" customFormat="1" ht="31.05" hidden="1" customHeight="1" outlineLevel="1" spans="1:26">
      <c r="A3150" s="846" t="s">
        <v>2547</v>
      </c>
      <c r="B3150" s="846" t="s">
        <v>7341</v>
      </c>
      <c r="C3150" s="846" t="s">
        <v>11777</v>
      </c>
      <c r="D3150" s="846" t="s">
        <v>9165</v>
      </c>
      <c r="E3150" s="847" t="s">
        <v>9495</v>
      </c>
      <c r="F3150" s="848" t="s">
        <v>9728</v>
      </c>
      <c r="G3150" s="846" t="s">
        <v>9446</v>
      </c>
      <c r="H3150" s="846" t="s">
        <v>7650</v>
      </c>
      <c r="I3150" s="849">
        <v>285187.5</v>
      </c>
      <c r="J3150" s="849">
        <v>877.5</v>
      </c>
      <c r="K3150" s="849">
        <v>5720</v>
      </c>
      <c r="L3150" s="848" t="s">
        <v>9681</v>
      </c>
      <c r="M3150" s="849">
        <v>877.5</v>
      </c>
      <c r="N3150" s="849">
        <v>0</v>
      </c>
      <c r="O3150" s="849">
        <v>6045</v>
      </c>
      <c r="P3150" s="849">
        <v>285187.5</v>
      </c>
      <c r="Q3150" s="846" t="s">
        <v>6337</v>
      </c>
      <c r="R3150" s="846" t="s">
        <v>10590</v>
      </c>
      <c r="S3150" s="849">
        <v>776.55</v>
      </c>
      <c r="T3150" s="849">
        <v>0</v>
      </c>
      <c r="U3150" s="849">
        <v>0</v>
      </c>
      <c r="V3150" s="849">
        <v>0</v>
      </c>
      <c r="W3150" s="849">
        <v>285187.5</v>
      </c>
      <c r="X3150" s="849">
        <v>1003860</v>
      </c>
      <c r="Y3150" s="849">
        <v>1289047.5</v>
      </c>
      <c r="Z3150" s="850">
        <v>0.2568</v>
      </c>
    </row>
    <row r="3151" s="823" customFormat="1" ht="31.05" hidden="1" customHeight="1" outlineLevel="1" spans="1:26">
      <c r="A3151" s="846" t="s">
        <v>2547</v>
      </c>
      <c r="B3151" s="846" t="s">
        <v>7341</v>
      </c>
      <c r="C3151" s="846" t="s">
        <v>11778</v>
      </c>
      <c r="D3151" s="846" t="s">
        <v>9165</v>
      </c>
      <c r="E3151" s="847" t="s">
        <v>9495</v>
      </c>
      <c r="F3151" s="848" t="s">
        <v>9728</v>
      </c>
      <c r="G3151" s="846" t="s">
        <v>9446</v>
      </c>
      <c r="H3151" s="846" t="s">
        <v>7650</v>
      </c>
      <c r="I3151" s="849">
        <v>72657</v>
      </c>
      <c r="J3151" s="849">
        <v>210.6</v>
      </c>
      <c r="K3151" s="849">
        <v>5700</v>
      </c>
      <c r="L3151" s="848" t="s">
        <v>9681</v>
      </c>
      <c r="M3151" s="849">
        <v>210.6</v>
      </c>
      <c r="N3151" s="849">
        <v>0</v>
      </c>
      <c r="O3151" s="849">
        <v>6045</v>
      </c>
      <c r="P3151" s="849">
        <v>72657</v>
      </c>
      <c r="Q3151" s="846" t="s">
        <v>6337</v>
      </c>
      <c r="R3151" s="846" t="s">
        <v>10590</v>
      </c>
      <c r="S3151" s="849">
        <v>186.37</v>
      </c>
      <c r="T3151" s="849">
        <v>0</v>
      </c>
      <c r="U3151" s="849">
        <v>0</v>
      </c>
      <c r="V3151" s="849">
        <v>0</v>
      </c>
      <c r="W3151" s="849">
        <v>72657</v>
      </c>
      <c r="X3151" s="849">
        <v>240084</v>
      </c>
      <c r="Y3151" s="849">
        <v>312741</v>
      </c>
      <c r="Z3151" s="850">
        <v>0.2605</v>
      </c>
    </row>
    <row r="3152" s="823" customFormat="1" ht="31.05" hidden="1" customHeight="1" outlineLevel="1" spans="1:26">
      <c r="A3152" s="846" t="s">
        <v>2547</v>
      </c>
      <c r="B3152" s="846" t="s">
        <v>7341</v>
      </c>
      <c r="C3152" s="846" t="s">
        <v>11779</v>
      </c>
      <c r="D3152" s="846" t="s">
        <v>9165</v>
      </c>
      <c r="E3152" s="847" t="s">
        <v>9495</v>
      </c>
      <c r="F3152" s="848" t="s">
        <v>8187</v>
      </c>
      <c r="G3152" s="846" t="s">
        <v>9446</v>
      </c>
      <c r="H3152" s="846" t="s">
        <v>7650</v>
      </c>
      <c r="I3152" s="849">
        <v>50017.5</v>
      </c>
      <c r="J3152" s="849">
        <v>210.6</v>
      </c>
      <c r="K3152" s="849">
        <v>5570</v>
      </c>
      <c r="L3152" s="848" t="s">
        <v>9681</v>
      </c>
      <c r="M3152" s="849">
        <v>105.3</v>
      </c>
      <c r="N3152" s="849">
        <v>0</v>
      </c>
      <c r="O3152" s="849">
        <v>6045</v>
      </c>
      <c r="P3152" s="849">
        <v>50017.5</v>
      </c>
      <c r="Q3152" s="846" t="s">
        <v>6337</v>
      </c>
      <c r="R3152" s="846" t="s">
        <v>10590</v>
      </c>
      <c r="S3152" s="849">
        <v>93.19</v>
      </c>
      <c r="T3152" s="849">
        <v>0</v>
      </c>
      <c r="U3152" s="849">
        <v>0</v>
      </c>
      <c r="V3152" s="849">
        <v>0</v>
      </c>
      <c r="W3152" s="849">
        <v>50017.5</v>
      </c>
      <c r="X3152" s="849">
        <v>234608.4</v>
      </c>
      <c r="Y3152" s="849">
        <v>284625.9</v>
      </c>
      <c r="Z3152" s="850">
        <v>0.4853</v>
      </c>
    </row>
    <row r="3153" s="823" customFormat="1" ht="31.05" hidden="1" customHeight="1" outlineLevel="1" spans="1:26">
      <c r="A3153" s="846" t="s">
        <v>2547</v>
      </c>
      <c r="B3153" s="846" t="s">
        <v>7321</v>
      </c>
      <c r="C3153" s="846" t="s">
        <v>11780</v>
      </c>
      <c r="D3153" s="846" t="s">
        <v>9162</v>
      </c>
      <c r="E3153" s="847" t="s">
        <v>9495</v>
      </c>
      <c r="F3153" s="848" t="s">
        <v>9526</v>
      </c>
      <c r="G3153" s="846" t="s">
        <v>9446</v>
      </c>
      <c r="H3153" s="846" t="s">
        <v>7650</v>
      </c>
      <c r="I3153" s="849">
        <v>-690000</v>
      </c>
      <c r="J3153" s="849">
        <v>3000</v>
      </c>
      <c r="K3153" s="849">
        <v>3800</v>
      </c>
      <c r="L3153" s="848" t="s">
        <v>9532</v>
      </c>
      <c r="M3153" s="849">
        <v>3000</v>
      </c>
      <c r="N3153" s="849">
        <v>0</v>
      </c>
      <c r="O3153" s="849">
        <v>3570</v>
      </c>
      <c r="P3153" s="849">
        <v>-690000</v>
      </c>
      <c r="Q3153" s="846" t="s">
        <v>6337</v>
      </c>
      <c r="R3153" s="846" t="s">
        <v>10590</v>
      </c>
      <c r="S3153" s="849">
        <v>2654.87</v>
      </c>
      <c r="T3153" s="849">
        <v>0</v>
      </c>
      <c r="U3153" s="849">
        <v>0</v>
      </c>
      <c r="V3153" s="849">
        <v>0</v>
      </c>
      <c r="W3153" s="849">
        <v>-690000</v>
      </c>
      <c r="X3153" s="849">
        <v>1710000</v>
      </c>
      <c r="Y3153" s="849">
        <v>1020000</v>
      </c>
      <c r="Z3153" s="850">
        <v>0.0895</v>
      </c>
    </row>
    <row r="3154" s="823" customFormat="1" ht="31.05" hidden="1" customHeight="1" outlineLevel="1" spans="1:26">
      <c r="A3154" s="846" t="s">
        <v>2547</v>
      </c>
      <c r="B3154" s="846" t="s">
        <v>7321</v>
      </c>
      <c r="C3154" s="846" t="s">
        <v>11781</v>
      </c>
      <c r="D3154" s="846" t="s">
        <v>9164</v>
      </c>
      <c r="E3154" s="847" t="s">
        <v>9495</v>
      </c>
      <c r="F3154" s="848" t="s">
        <v>8339</v>
      </c>
      <c r="G3154" s="846" t="s">
        <v>9446</v>
      </c>
      <c r="H3154" s="846" t="s">
        <v>7650</v>
      </c>
      <c r="I3154" s="849">
        <v>-825000</v>
      </c>
      <c r="J3154" s="849">
        <v>4200</v>
      </c>
      <c r="K3154" s="849">
        <v>3780</v>
      </c>
      <c r="L3154" s="848" t="s">
        <v>9536</v>
      </c>
      <c r="M3154" s="849">
        <v>2500</v>
      </c>
      <c r="N3154" s="849">
        <v>0</v>
      </c>
      <c r="O3154" s="849">
        <v>3450</v>
      </c>
      <c r="P3154" s="849">
        <v>-825000</v>
      </c>
      <c r="Q3154" s="846" t="s">
        <v>6337</v>
      </c>
      <c r="R3154" s="846" t="s">
        <v>10590</v>
      </c>
      <c r="S3154" s="849">
        <v>2212.39</v>
      </c>
      <c r="T3154" s="849">
        <v>0</v>
      </c>
      <c r="U3154" s="849">
        <v>0</v>
      </c>
      <c r="V3154" s="849">
        <v>0</v>
      </c>
      <c r="W3154" s="849">
        <v>-825000</v>
      </c>
      <c r="X3154" s="849">
        <v>2060100</v>
      </c>
      <c r="Y3154" s="849">
        <v>1235100</v>
      </c>
      <c r="Z3154" s="850">
        <v>0.1307</v>
      </c>
    </row>
    <row r="3155" s="823" customFormat="1" ht="31.05" hidden="1" customHeight="1" outlineLevel="1" spans="1:26">
      <c r="A3155" s="846" t="s">
        <v>2547</v>
      </c>
      <c r="B3155" s="846" t="s">
        <v>8715</v>
      </c>
      <c r="C3155" s="846" t="s">
        <v>11782</v>
      </c>
      <c r="D3155" s="846" t="s">
        <v>9163</v>
      </c>
      <c r="E3155" s="847" t="s">
        <v>9764</v>
      </c>
      <c r="F3155" s="848" t="s">
        <v>9747</v>
      </c>
      <c r="G3155" s="846" t="s">
        <v>9446</v>
      </c>
      <c r="H3155" s="846" t="s">
        <v>7650</v>
      </c>
      <c r="I3155" s="849">
        <v>13711.62</v>
      </c>
      <c r="J3155" s="849">
        <v>2004</v>
      </c>
      <c r="K3155" s="849">
        <v>4900</v>
      </c>
      <c r="L3155" s="848" t="s">
        <v>9681</v>
      </c>
      <c r="M3155" s="849">
        <v>105.47</v>
      </c>
      <c r="N3155" s="849">
        <v>0</v>
      </c>
      <c r="O3155" s="849">
        <v>5030</v>
      </c>
      <c r="P3155" s="849">
        <v>13711.62</v>
      </c>
      <c r="Q3155" s="846" t="s">
        <v>6337</v>
      </c>
      <c r="R3155" s="846" t="s">
        <v>10590</v>
      </c>
      <c r="S3155" s="849">
        <v>93.34</v>
      </c>
      <c r="T3155" s="849">
        <v>0</v>
      </c>
      <c r="U3155" s="849">
        <v>0</v>
      </c>
      <c r="V3155" s="849">
        <v>0</v>
      </c>
      <c r="W3155" s="849">
        <v>13711.62</v>
      </c>
      <c r="X3155" s="849">
        <v>0</v>
      </c>
      <c r="Y3155" s="849">
        <v>13711.62</v>
      </c>
      <c r="Z3155" s="850">
        <v>0.0265</v>
      </c>
    </row>
    <row r="3156" s="823" customFormat="1" ht="31.05" hidden="1" customHeight="1" outlineLevel="1" spans="1:26">
      <c r="A3156" s="846" t="s">
        <v>2547</v>
      </c>
      <c r="B3156" s="846" t="s">
        <v>8715</v>
      </c>
      <c r="C3156" s="846" t="s">
        <v>11783</v>
      </c>
      <c r="D3156" s="846" t="s">
        <v>8976</v>
      </c>
      <c r="E3156" s="847" t="s">
        <v>9495</v>
      </c>
      <c r="F3156" s="848" t="s">
        <v>9747</v>
      </c>
      <c r="G3156" s="846" t="s">
        <v>9446</v>
      </c>
      <c r="H3156" s="846" t="s">
        <v>7650</v>
      </c>
      <c r="I3156" s="849">
        <v>-180360</v>
      </c>
      <c r="J3156" s="849">
        <v>3006</v>
      </c>
      <c r="K3156" s="849">
        <v>5090</v>
      </c>
      <c r="L3156" s="848" t="s">
        <v>9681</v>
      </c>
      <c r="M3156" s="849">
        <v>3006</v>
      </c>
      <c r="N3156" s="849">
        <v>0</v>
      </c>
      <c r="O3156" s="849">
        <v>5030</v>
      </c>
      <c r="P3156" s="849">
        <v>-180360</v>
      </c>
      <c r="Q3156" s="846" t="s">
        <v>6337</v>
      </c>
      <c r="R3156" s="846" t="s">
        <v>10590</v>
      </c>
      <c r="S3156" s="849">
        <v>2660.18</v>
      </c>
      <c r="T3156" s="849">
        <v>0</v>
      </c>
      <c r="U3156" s="849">
        <v>0</v>
      </c>
      <c r="V3156" s="849">
        <v>0</v>
      </c>
      <c r="W3156" s="849">
        <v>-180360</v>
      </c>
      <c r="X3156" s="849">
        <v>0</v>
      </c>
      <c r="Y3156" s="849">
        <v>-180360</v>
      </c>
      <c r="Z3156" s="850">
        <v>-0.0118</v>
      </c>
    </row>
    <row r="3157" s="823" customFormat="1" ht="31.05" hidden="1" customHeight="1" outlineLevel="1" spans="1:26">
      <c r="A3157" s="846" t="s">
        <v>2547</v>
      </c>
      <c r="B3157" s="846" t="s">
        <v>8715</v>
      </c>
      <c r="C3157" s="846" t="s">
        <v>11784</v>
      </c>
      <c r="D3157" s="846" t="s">
        <v>8976</v>
      </c>
      <c r="E3157" s="847" t="s">
        <v>9495</v>
      </c>
      <c r="F3157" s="848" t="s">
        <v>9693</v>
      </c>
      <c r="G3157" s="846" t="s">
        <v>9446</v>
      </c>
      <c r="H3157" s="846" t="s">
        <v>7650</v>
      </c>
      <c r="I3157" s="849">
        <v>391782</v>
      </c>
      <c r="J3157" s="849">
        <v>1002</v>
      </c>
      <c r="K3157" s="849">
        <v>4639</v>
      </c>
      <c r="L3157" s="848" t="s">
        <v>8019</v>
      </c>
      <c r="M3157" s="849">
        <v>1002</v>
      </c>
      <c r="N3157" s="849">
        <v>0</v>
      </c>
      <c r="O3157" s="849">
        <v>5030</v>
      </c>
      <c r="P3157" s="849">
        <v>391782</v>
      </c>
      <c r="Q3157" s="846" t="s">
        <v>6337</v>
      </c>
      <c r="R3157" s="846" t="s">
        <v>10590</v>
      </c>
      <c r="S3157" s="849">
        <v>886.73</v>
      </c>
      <c r="T3157" s="849">
        <v>0</v>
      </c>
      <c r="U3157" s="849">
        <v>0</v>
      </c>
      <c r="V3157" s="849">
        <v>0</v>
      </c>
      <c r="W3157" s="849">
        <v>391782</v>
      </c>
      <c r="X3157" s="849">
        <v>0</v>
      </c>
      <c r="Y3157" s="849">
        <v>391782</v>
      </c>
      <c r="Z3157" s="850">
        <v>0.0843</v>
      </c>
    </row>
    <row r="3158" s="823" customFormat="1" ht="31.05" hidden="1" customHeight="1" outlineLevel="1" spans="1:26">
      <c r="A3158" s="846" t="s">
        <v>2547</v>
      </c>
      <c r="B3158" s="846" t="s">
        <v>8715</v>
      </c>
      <c r="C3158" s="846" t="s">
        <v>11785</v>
      </c>
      <c r="D3158" s="846" t="s">
        <v>9149</v>
      </c>
      <c r="E3158" s="847" t="s">
        <v>9495</v>
      </c>
      <c r="F3158" s="848" t="s">
        <v>9676</v>
      </c>
      <c r="G3158" s="846" t="s">
        <v>9446</v>
      </c>
      <c r="H3158" s="846" t="s">
        <v>7650</v>
      </c>
      <c r="I3158" s="849">
        <v>13071470</v>
      </c>
      <c r="J3158" s="849">
        <v>22615</v>
      </c>
      <c r="K3158" s="849">
        <v>4452</v>
      </c>
      <c r="L3158" s="848" t="s">
        <v>9681</v>
      </c>
      <c r="M3158" s="849">
        <v>22615</v>
      </c>
      <c r="N3158" s="849">
        <v>0</v>
      </c>
      <c r="O3158" s="849">
        <v>5030</v>
      </c>
      <c r="P3158" s="849">
        <v>13071470</v>
      </c>
      <c r="Q3158" s="846" t="s">
        <v>6337</v>
      </c>
      <c r="R3158" s="846" t="s">
        <v>10590</v>
      </c>
      <c r="S3158" s="849">
        <v>20013.27</v>
      </c>
      <c r="T3158" s="849">
        <v>0</v>
      </c>
      <c r="U3158" s="849">
        <v>0</v>
      </c>
      <c r="V3158" s="849">
        <v>0</v>
      </c>
      <c r="W3158" s="849">
        <v>13071470</v>
      </c>
      <c r="X3158" s="849">
        <v>0</v>
      </c>
      <c r="Y3158" s="849">
        <v>13071470</v>
      </c>
      <c r="Z3158" s="850">
        <v>0.1298</v>
      </c>
    </row>
    <row r="3159" s="823" customFormat="1" ht="31.05" hidden="1" customHeight="1" outlineLevel="1" spans="1:26">
      <c r="A3159" s="846" t="s">
        <v>2547</v>
      </c>
      <c r="B3159" s="846" t="s">
        <v>8715</v>
      </c>
      <c r="C3159" s="846" t="s">
        <v>11786</v>
      </c>
      <c r="D3159" s="846" t="s">
        <v>9149</v>
      </c>
      <c r="E3159" s="847" t="s">
        <v>9495</v>
      </c>
      <c r="F3159" s="848" t="s">
        <v>9676</v>
      </c>
      <c r="G3159" s="846" t="s">
        <v>9446</v>
      </c>
      <c r="H3159" s="846" t="s">
        <v>7650</v>
      </c>
      <c r="I3159" s="849">
        <v>12864900</v>
      </c>
      <c r="J3159" s="849">
        <v>22570</v>
      </c>
      <c r="K3159" s="849">
        <v>4460</v>
      </c>
      <c r="L3159" s="848" t="s">
        <v>9681</v>
      </c>
      <c r="M3159" s="849">
        <v>22570</v>
      </c>
      <c r="N3159" s="849">
        <v>0</v>
      </c>
      <c r="O3159" s="849">
        <v>5030</v>
      </c>
      <c r="P3159" s="849">
        <v>12864900</v>
      </c>
      <c r="Q3159" s="846" t="s">
        <v>6337</v>
      </c>
      <c r="R3159" s="846" t="s">
        <v>10590</v>
      </c>
      <c r="S3159" s="849">
        <v>19973.45</v>
      </c>
      <c r="T3159" s="849">
        <v>0</v>
      </c>
      <c r="U3159" s="849">
        <v>0</v>
      </c>
      <c r="V3159" s="849">
        <v>0</v>
      </c>
      <c r="W3159" s="849">
        <v>12864900</v>
      </c>
      <c r="X3159" s="849">
        <v>100000000</v>
      </c>
      <c r="Y3159" s="849">
        <v>112864900</v>
      </c>
      <c r="Z3159" s="850">
        <v>1.1212</v>
      </c>
    </row>
    <row r="3160" s="823" customFormat="1" ht="31.05" hidden="1" customHeight="1" outlineLevel="1" spans="1:26">
      <c r="A3160" s="846" t="s">
        <v>2547</v>
      </c>
      <c r="B3160" s="846" t="s">
        <v>8545</v>
      </c>
      <c r="C3160" s="846" t="s">
        <v>11787</v>
      </c>
      <c r="D3160" s="846" t="s">
        <v>9182</v>
      </c>
      <c r="E3160" s="847" t="s">
        <v>9495</v>
      </c>
      <c r="F3160" s="848" t="s">
        <v>10001</v>
      </c>
      <c r="G3160" s="846" t="s">
        <v>9446</v>
      </c>
      <c r="H3160" s="846" t="s">
        <v>7650</v>
      </c>
      <c r="I3160" s="849">
        <v>-55000</v>
      </c>
      <c r="J3160" s="849">
        <v>500</v>
      </c>
      <c r="K3160" s="849">
        <v>8100</v>
      </c>
      <c r="L3160" s="848" t="s">
        <v>9709</v>
      </c>
      <c r="M3160" s="849">
        <v>500</v>
      </c>
      <c r="N3160" s="849">
        <v>0</v>
      </c>
      <c r="O3160" s="849">
        <v>7990</v>
      </c>
      <c r="P3160" s="849">
        <v>-55000</v>
      </c>
      <c r="Q3160" s="846" t="s">
        <v>6337</v>
      </c>
      <c r="R3160" s="846" t="s">
        <v>10590</v>
      </c>
      <c r="S3160" s="849">
        <v>442.48</v>
      </c>
      <c r="T3160" s="849">
        <v>0</v>
      </c>
      <c r="U3160" s="849">
        <v>0</v>
      </c>
      <c r="V3160" s="849">
        <v>0</v>
      </c>
      <c r="W3160" s="849">
        <v>-55000</v>
      </c>
      <c r="X3160" s="849">
        <v>0</v>
      </c>
      <c r="Y3160" s="849">
        <v>-55000</v>
      </c>
      <c r="Z3160" s="850">
        <v>-0.0136</v>
      </c>
    </row>
    <row r="3161" s="823" customFormat="1" ht="31.05" hidden="1" customHeight="1" outlineLevel="1" spans="1:26">
      <c r="A3161" s="846" t="s">
        <v>2547</v>
      </c>
      <c r="B3161" s="846" t="s">
        <v>8545</v>
      </c>
      <c r="C3161" s="846" t="s">
        <v>11788</v>
      </c>
      <c r="D3161" s="846" t="s">
        <v>9182</v>
      </c>
      <c r="E3161" s="847" t="s">
        <v>9495</v>
      </c>
      <c r="F3161" s="848" t="s">
        <v>10001</v>
      </c>
      <c r="G3161" s="846" t="s">
        <v>9446</v>
      </c>
      <c r="H3161" s="846" t="s">
        <v>7650</v>
      </c>
      <c r="I3161" s="849">
        <v>-100000</v>
      </c>
      <c r="J3161" s="849">
        <v>500</v>
      </c>
      <c r="K3161" s="849">
        <v>8190</v>
      </c>
      <c r="L3161" s="848" t="s">
        <v>9709</v>
      </c>
      <c r="M3161" s="849">
        <v>500</v>
      </c>
      <c r="N3161" s="849">
        <v>0</v>
      </c>
      <c r="O3161" s="849">
        <v>7990</v>
      </c>
      <c r="P3161" s="849">
        <v>-100000</v>
      </c>
      <c r="Q3161" s="846" t="s">
        <v>6337</v>
      </c>
      <c r="R3161" s="846" t="s">
        <v>10590</v>
      </c>
      <c r="S3161" s="849">
        <v>442.48</v>
      </c>
      <c r="T3161" s="849">
        <v>0</v>
      </c>
      <c r="U3161" s="849">
        <v>0</v>
      </c>
      <c r="V3161" s="849">
        <v>0</v>
      </c>
      <c r="W3161" s="849">
        <v>-100000</v>
      </c>
      <c r="X3161" s="849">
        <v>0</v>
      </c>
      <c r="Y3161" s="849">
        <v>-100000</v>
      </c>
      <c r="Z3161" s="850">
        <v>-0.0244</v>
      </c>
    </row>
    <row r="3162" s="823" customFormat="1" ht="31.05" hidden="1" customHeight="1" outlineLevel="1" spans="1:26">
      <c r="A3162" s="846" t="s">
        <v>2547</v>
      </c>
      <c r="B3162" s="846" t="s">
        <v>8545</v>
      </c>
      <c r="C3162" s="846" t="s">
        <v>11789</v>
      </c>
      <c r="D3162" s="846" t="s">
        <v>9183</v>
      </c>
      <c r="E3162" s="847" t="s">
        <v>9495</v>
      </c>
      <c r="F3162" s="848" t="s">
        <v>9747</v>
      </c>
      <c r="G3162" s="846" t="s">
        <v>9446</v>
      </c>
      <c r="H3162" s="846" t="s">
        <v>7650</v>
      </c>
      <c r="I3162" s="849">
        <v>80000</v>
      </c>
      <c r="J3162" s="849">
        <v>500</v>
      </c>
      <c r="K3162" s="849">
        <v>7830</v>
      </c>
      <c r="L3162" s="848" t="s">
        <v>9790</v>
      </c>
      <c r="M3162" s="849">
        <v>500</v>
      </c>
      <c r="N3162" s="849">
        <v>0</v>
      </c>
      <c r="O3162" s="849">
        <v>7990</v>
      </c>
      <c r="P3162" s="849">
        <v>80000</v>
      </c>
      <c r="Q3162" s="846" t="s">
        <v>6337</v>
      </c>
      <c r="R3162" s="846" t="s">
        <v>10590</v>
      </c>
      <c r="S3162" s="849">
        <v>442.48</v>
      </c>
      <c r="T3162" s="849">
        <v>0</v>
      </c>
      <c r="U3162" s="849">
        <v>0</v>
      </c>
      <c r="V3162" s="849">
        <v>0</v>
      </c>
      <c r="W3162" s="849">
        <v>80000</v>
      </c>
      <c r="X3162" s="849">
        <v>0</v>
      </c>
      <c r="Y3162" s="849">
        <v>80000</v>
      </c>
      <c r="Z3162" s="850">
        <v>0.0204</v>
      </c>
    </row>
    <row r="3163" s="823" customFormat="1" ht="31.05" hidden="1" customHeight="1" outlineLevel="1" spans="1:26">
      <c r="A3163" s="846" t="s">
        <v>2547</v>
      </c>
      <c r="B3163" s="846" t="s">
        <v>8715</v>
      </c>
      <c r="C3163" s="846" t="s">
        <v>11790</v>
      </c>
      <c r="D3163" s="846" t="s">
        <v>9121</v>
      </c>
      <c r="E3163" s="847" t="s">
        <v>9445</v>
      </c>
      <c r="F3163" s="848" t="s">
        <v>9772</v>
      </c>
      <c r="G3163" s="846" t="s">
        <v>9446</v>
      </c>
      <c r="H3163" s="846" t="s">
        <v>7650</v>
      </c>
      <c r="I3163" s="849">
        <v>-435360</v>
      </c>
      <c r="J3163" s="849">
        <v>10020</v>
      </c>
      <c r="K3163" s="849">
        <v>4950</v>
      </c>
      <c r="L3163" s="848" t="s">
        <v>10338</v>
      </c>
      <c r="M3163" s="849">
        <v>0</v>
      </c>
      <c r="N3163" s="849">
        <v>5442</v>
      </c>
      <c r="O3163" s="849">
        <v>5030</v>
      </c>
      <c r="P3163" s="849">
        <v>-435360</v>
      </c>
      <c r="Q3163" s="846" t="s">
        <v>6337</v>
      </c>
      <c r="R3163" s="846" t="s">
        <v>10590</v>
      </c>
      <c r="S3163" s="849">
        <v>0</v>
      </c>
      <c r="T3163" s="849">
        <v>0</v>
      </c>
      <c r="U3163" s="849">
        <v>0</v>
      </c>
      <c r="V3163" s="849">
        <v>0</v>
      </c>
      <c r="W3163" s="849">
        <v>-435360</v>
      </c>
      <c r="X3163" s="849">
        <v>-1473997.8</v>
      </c>
      <c r="Y3163" s="849">
        <v>-1909357.8</v>
      </c>
      <c r="Z3163" s="850">
        <v>-0.0709</v>
      </c>
    </row>
    <row r="3164" s="823" customFormat="1" ht="31.05" hidden="1" customHeight="1" outlineLevel="1" spans="1:26">
      <c r="A3164" s="846" t="s">
        <v>2547</v>
      </c>
      <c r="B3164" s="846" t="s">
        <v>8545</v>
      </c>
      <c r="C3164" s="846" t="s">
        <v>11791</v>
      </c>
      <c r="D3164" s="846" t="s">
        <v>9150</v>
      </c>
      <c r="E3164" s="847" t="s">
        <v>9495</v>
      </c>
      <c r="F3164" s="848" t="s">
        <v>8187</v>
      </c>
      <c r="G3164" s="846" t="s">
        <v>9446</v>
      </c>
      <c r="H3164" s="846" t="s">
        <v>7650</v>
      </c>
      <c r="I3164" s="849">
        <v>920000</v>
      </c>
      <c r="J3164" s="849">
        <v>1000</v>
      </c>
      <c r="K3164" s="849">
        <v>7070</v>
      </c>
      <c r="L3164" s="848" t="s">
        <v>10607</v>
      </c>
      <c r="M3164" s="849">
        <v>1000</v>
      </c>
      <c r="N3164" s="849">
        <v>0</v>
      </c>
      <c r="O3164" s="849">
        <v>7990</v>
      </c>
      <c r="P3164" s="849">
        <v>920000</v>
      </c>
      <c r="Q3164" s="846" t="s">
        <v>6337</v>
      </c>
      <c r="R3164" s="846" t="s">
        <v>10590</v>
      </c>
      <c r="S3164" s="849">
        <v>884.96</v>
      </c>
      <c r="T3164" s="849">
        <v>0</v>
      </c>
      <c r="U3164" s="849">
        <v>0</v>
      </c>
      <c r="V3164" s="849">
        <v>0</v>
      </c>
      <c r="W3164" s="849">
        <v>920000</v>
      </c>
      <c r="X3164" s="849">
        <v>1</v>
      </c>
      <c r="Y3164" s="849">
        <v>920001</v>
      </c>
      <c r="Z3164" s="850">
        <v>0.1301</v>
      </c>
    </row>
    <row r="3165" s="823" customFormat="1" ht="31.05" hidden="1" customHeight="1" outlineLevel="1" spans="1:26">
      <c r="A3165" s="846" t="s">
        <v>2547</v>
      </c>
      <c r="B3165" s="846" t="s">
        <v>8545</v>
      </c>
      <c r="C3165" s="846" t="s">
        <v>11792</v>
      </c>
      <c r="D3165" s="846" t="s">
        <v>9150</v>
      </c>
      <c r="E3165" s="847" t="s">
        <v>9495</v>
      </c>
      <c r="F3165" s="848" t="s">
        <v>8187</v>
      </c>
      <c r="G3165" s="846" t="s">
        <v>9446</v>
      </c>
      <c r="H3165" s="846" t="s">
        <v>7650</v>
      </c>
      <c r="I3165" s="849">
        <v>462500</v>
      </c>
      <c r="J3165" s="849">
        <v>500</v>
      </c>
      <c r="K3165" s="849">
        <v>7065</v>
      </c>
      <c r="L3165" s="848" t="s">
        <v>10607</v>
      </c>
      <c r="M3165" s="849">
        <v>500</v>
      </c>
      <c r="N3165" s="849">
        <v>0</v>
      </c>
      <c r="O3165" s="849">
        <v>7990</v>
      </c>
      <c r="P3165" s="849">
        <v>462500</v>
      </c>
      <c r="Q3165" s="846" t="s">
        <v>6337</v>
      </c>
      <c r="R3165" s="846" t="s">
        <v>10590</v>
      </c>
      <c r="S3165" s="849">
        <v>442.48</v>
      </c>
      <c r="T3165" s="849">
        <v>0</v>
      </c>
      <c r="U3165" s="849">
        <v>0</v>
      </c>
      <c r="V3165" s="849">
        <v>0</v>
      </c>
      <c r="W3165" s="849">
        <v>462500</v>
      </c>
      <c r="X3165" s="849">
        <v>1</v>
      </c>
      <c r="Y3165" s="849">
        <v>462501</v>
      </c>
      <c r="Z3165" s="850">
        <v>0.1309</v>
      </c>
    </row>
    <row r="3166" s="823" customFormat="1" ht="31.05" hidden="1" customHeight="1" outlineLevel="1" spans="1:26">
      <c r="A3166" s="846" t="s">
        <v>2547</v>
      </c>
      <c r="B3166" s="846" t="s">
        <v>7321</v>
      </c>
      <c r="C3166" s="846" t="s">
        <v>11793</v>
      </c>
      <c r="D3166" s="846" t="s">
        <v>9166</v>
      </c>
      <c r="E3166" s="847" t="s">
        <v>9495</v>
      </c>
      <c r="F3166" s="848" t="s">
        <v>9560</v>
      </c>
      <c r="G3166" s="846" t="s">
        <v>9446</v>
      </c>
      <c r="H3166" s="846" t="s">
        <v>7650</v>
      </c>
      <c r="I3166" s="849">
        <v>0</v>
      </c>
      <c r="J3166" s="849">
        <v>1000</v>
      </c>
      <c r="K3166" s="849">
        <v>3450</v>
      </c>
      <c r="L3166" s="848" t="s">
        <v>9618</v>
      </c>
      <c r="M3166" s="849">
        <v>1000</v>
      </c>
      <c r="N3166" s="849">
        <v>0</v>
      </c>
      <c r="O3166" s="849">
        <v>3450</v>
      </c>
      <c r="P3166" s="849">
        <v>0</v>
      </c>
      <c r="Q3166" s="846" t="s">
        <v>6337</v>
      </c>
      <c r="R3166" s="846" t="s">
        <v>10590</v>
      </c>
      <c r="S3166" s="849">
        <v>884.96</v>
      </c>
      <c r="T3166" s="849">
        <v>0</v>
      </c>
      <c r="U3166" s="849">
        <v>0</v>
      </c>
      <c r="V3166" s="849">
        <v>0</v>
      </c>
      <c r="W3166" s="849">
        <v>0</v>
      </c>
      <c r="X3166" s="849">
        <v>690000</v>
      </c>
      <c r="Y3166" s="849">
        <v>690000</v>
      </c>
      <c r="Z3166" s="850">
        <v>0.2</v>
      </c>
    </row>
    <row r="3167" s="823" customFormat="1" ht="31.05" hidden="1" customHeight="1" outlineLevel="1" spans="1:26">
      <c r="A3167" s="846" t="s">
        <v>2547</v>
      </c>
      <c r="B3167" s="846" t="s">
        <v>11794</v>
      </c>
      <c r="C3167" s="846" t="s">
        <v>11795</v>
      </c>
      <c r="D3167" s="846" t="s">
        <v>9166</v>
      </c>
      <c r="E3167" s="847" t="s">
        <v>9495</v>
      </c>
      <c r="F3167" s="848" t="s">
        <v>9488</v>
      </c>
      <c r="G3167" s="846" t="s">
        <v>9446</v>
      </c>
      <c r="H3167" s="846" t="s">
        <v>7650</v>
      </c>
      <c r="I3167" s="849">
        <v>-95725.8</v>
      </c>
      <c r="J3167" s="849">
        <v>2000</v>
      </c>
      <c r="K3167" s="849">
        <v>3740</v>
      </c>
      <c r="L3167" s="848" t="s">
        <v>9505</v>
      </c>
      <c r="M3167" s="849">
        <v>503.82</v>
      </c>
      <c r="N3167" s="849">
        <v>0</v>
      </c>
      <c r="O3167" s="849">
        <v>3550</v>
      </c>
      <c r="P3167" s="849">
        <v>-95725.8</v>
      </c>
      <c r="Q3167" s="846" t="s">
        <v>6337</v>
      </c>
      <c r="R3167" s="846" t="s">
        <v>10590</v>
      </c>
      <c r="S3167" s="849">
        <v>445.86</v>
      </c>
      <c r="T3167" s="849">
        <v>0</v>
      </c>
      <c r="U3167" s="849">
        <v>0</v>
      </c>
      <c r="V3167" s="849">
        <v>0</v>
      </c>
      <c r="W3167" s="849">
        <v>-95725.8</v>
      </c>
      <c r="X3167" s="849">
        <v>1999419</v>
      </c>
      <c r="Y3167" s="849">
        <v>1903693.2</v>
      </c>
      <c r="Z3167" s="850">
        <v>1.0103</v>
      </c>
    </row>
    <row r="3168" s="823" customFormat="1" ht="31.05" hidden="1" customHeight="1" outlineLevel="1" spans="1:26">
      <c r="A3168" s="846" t="s">
        <v>2547</v>
      </c>
      <c r="B3168" s="846" t="s">
        <v>7341</v>
      </c>
      <c r="C3168" s="846" t="s">
        <v>11796</v>
      </c>
      <c r="D3168" s="846" t="s">
        <v>9157</v>
      </c>
      <c r="E3168" s="847" t="s">
        <v>9495</v>
      </c>
      <c r="F3168" s="848" t="s">
        <v>9532</v>
      </c>
      <c r="G3168" s="846" t="s">
        <v>9446</v>
      </c>
      <c r="H3168" s="846" t="s">
        <v>7650</v>
      </c>
      <c r="I3168" s="849">
        <v>152190</v>
      </c>
      <c r="J3168" s="849">
        <v>342</v>
      </c>
      <c r="K3168" s="849">
        <v>5600</v>
      </c>
      <c r="L3168" s="848" t="s">
        <v>9681</v>
      </c>
      <c r="M3168" s="849">
        <v>342</v>
      </c>
      <c r="N3168" s="849">
        <v>0</v>
      </c>
      <c r="O3168" s="849">
        <v>6045</v>
      </c>
      <c r="P3168" s="849">
        <v>152190</v>
      </c>
      <c r="Q3168" s="846" t="s">
        <v>6337</v>
      </c>
      <c r="R3168" s="846" t="s">
        <v>10590</v>
      </c>
      <c r="S3168" s="849">
        <v>302.65</v>
      </c>
      <c r="T3168" s="849">
        <v>0</v>
      </c>
      <c r="U3168" s="849">
        <v>0</v>
      </c>
      <c r="V3168" s="849">
        <v>0</v>
      </c>
      <c r="W3168" s="849">
        <v>152190</v>
      </c>
      <c r="X3168" s="849">
        <v>383040</v>
      </c>
      <c r="Y3168" s="849">
        <v>535230</v>
      </c>
      <c r="Z3168" s="850">
        <v>0.2795</v>
      </c>
    </row>
    <row r="3169" s="823" customFormat="1" ht="31.05" hidden="1" customHeight="1" outlineLevel="1" spans="1:26">
      <c r="A3169" s="846" t="s">
        <v>2547</v>
      </c>
      <c r="B3169" s="846" t="s">
        <v>7341</v>
      </c>
      <c r="C3169" s="846" t="s">
        <v>11797</v>
      </c>
      <c r="D3169" s="846" t="s">
        <v>9157</v>
      </c>
      <c r="E3169" s="847" t="s">
        <v>9495</v>
      </c>
      <c r="F3169" s="848" t="s">
        <v>9699</v>
      </c>
      <c r="G3169" s="846" t="s">
        <v>9446</v>
      </c>
      <c r="H3169" s="846" t="s">
        <v>7650</v>
      </c>
      <c r="I3169" s="849">
        <v>151789.5</v>
      </c>
      <c r="J3169" s="849">
        <v>360</v>
      </c>
      <c r="K3169" s="849">
        <v>5600</v>
      </c>
      <c r="L3169" s="848" t="s">
        <v>9681</v>
      </c>
      <c r="M3169" s="849">
        <v>341.1</v>
      </c>
      <c r="N3169" s="849">
        <v>0</v>
      </c>
      <c r="O3169" s="849">
        <v>6045</v>
      </c>
      <c r="P3169" s="849">
        <v>151789.5</v>
      </c>
      <c r="Q3169" s="846" t="s">
        <v>6337</v>
      </c>
      <c r="R3169" s="846" t="s">
        <v>10590</v>
      </c>
      <c r="S3169" s="849">
        <v>301.86</v>
      </c>
      <c r="T3169" s="849">
        <v>0</v>
      </c>
      <c r="U3169" s="849">
        <v>0</v>
      </c>
      <c r="V3169" s="849">
        <v>0</v>
      </c>
      <c r="W3169" s="849">
        <v>151789.5</v>
      </c>
      <c r="X3169" s="849">
        <v>403200</v>
      </c>
      <c r="Y3169" s="849">
        <v>554989.5</v>
      </c>
      <c r="Z3169" s="850">
        <v>0.2905</v>
      </c>
    </row>
    <row r="3170" s="823" customFormat="1" ht="31.05" hidden="1" customHeight="1" outlineLevel="1" spans="1:26">
      <c r="A3170" s="846" t="s">
        <v>2547</v>
      </c>
      <c r="B3170" s="846" t="s">
        <v>7341</v>
      </c>
      <c r="C3170" s="846" t="s">
        <v>11798</v>
      </c>
      <c r="D3170" s="846" t="s">
        <v>9157</v>
      </c>
      <c r="E3170" s="847" t="s">
        <v>9764</v>
      </c>
      <c r="F3170" s="848" t="s">
        <v>9772</v>
      </c>
      <c r="G3170" s="846" t="s">
        <v>9446</v>
      </c>
      <c r="H3170" s="846" t="s">
        <v>7650</v>
      </c>
      <c r="I3170" s="849">
        <v>159750</v>
      </c>
      <c r="J3170" s="849">
        <v>500</v>
      </c>
      <c r="K3170" s="849">
        <v>6400</v>
      </c>
      <c r="L3170" s="848" t="s">
        <v>9532</v>
      </c>
      <c r="M3170" s="849">
        <v>0</v>
      </c>
      <c r="N3170" s="849">
        <v>450</v>
      </c>
      <c r="O3170" s="849">
        <v>6045</v>
      </c>
      <c r="P3170" s="849">
        <v>159750</v>
      </c>
      <c r="Q3170" s="846" t="s">
        <v>6337</v>
      </c>
      <c r="R3170" s="846" t="s">
        <v>10590</v>
      </c>
      <c r="S3170" s="849">
        <v>0</v>
      </c>
      <c r="T3170" s="849">
        <v>0</v>
      </c>
      <c r="U3170" s="849">
        <v>0</v>
      </c>
      <c r="V3170" s="849">
        <v>0</v>
      </c>
      <c r="W3170" s="849">
        <v>159750</v>
      </c>
      <c r="X3170" s="849">
        <v>687871</v>
      </c>
      <c r="Y3170" s="849">
        <v>847621</v>
      </c>
      <c r="Z3170" s="850">
        <v>0.2943</v>
      </c>
    </row>
    <row r="3171" s="823" customFormat="1" ht="31.05" hidden="1" customHeight="1" outlineLevel="1" spans="1:26">
      <c r="A3171" s="846" t="s">
        <v>2547</v>
      </c>
      <c r="B3171" s="846" t="s">
        <v>7341</v>
      </c>
      <c r="C3171" s="846" t="s">
        <v>11799</v>
      </c>
      <c r="D3171" s="846" t="s">
        <v>9154</v>
      </c>
      <c r="E3171" s="847" t="s">
        <v>9495</v>
      </c>
      <c r="F3171" s="848" t="s">
        <v>9728</v>
      </c>
      <c r="G3171" s="846" t="s">
        <v>9446</v>
      </c>
      <c r="H3171" s="846" t="s">
        <v>7650</v>
      </c>
      <c r="I3171" s="849">
        <v>60547.5</v>
      </c>
      <c r="J3171" s="849">
        <v>405.9</v>
      </c>
      <c r="K3171" s="849">
        <v>5700</v>
      </c>
      <c r="L3171" s="848" t="s">
        <v>9681</v>
      </c>
      <c r="M3171" s="849">
        <v>175.5</v>
      </c>
      <c r="N3171" s="849">
        <v>0</v>
      </c>
      <c r="O3171" s="849">
        <v>6045</v>
      </c>
      <c r="P3171" s="849">
        <v>60547.5</v>
      </c>
      <c r="Q3171" s="846" t="s">
        <v>6337</v>
      </c>
      <c r="R3171" s="846" t="s">
        <v>10590</v>
      </c>
      <c r="S3171" s="849">
        <v>155.31</v>
      </c>
      <c r="T3171" s="849">
        <v>0</v>
      </c>
      <c r="U3171" s="849">
        <v>0</v>
      </c>
      <c r="V3171" s="849">
        <v>0</v>
      </c>
      <c r="W3171" s="849">
        <v>60547.5</v>
      </c>
      <c r="X3171" s="849">
        <v>462726</v>
      </c>
      <c r="Y3171" s="849">
        <v>523273.5</v>
      </c>
      <c r="Z3171" s="850">
        <v>0.5231</v>
      </c>
    </row>
    <row r="3172" s="823" customFormat="1" ht="31.05" hidden="1" customHeight="1" outlineLevel="1" spans="1:26">
      <c r="A3172" s="846" t="s">
        <v>2547</v>
      </c>
      <c r="B3172" s="846" t="s">
        <v>7341</v>
      </c>
      <c r="C3172" s="846" t="s">
        <v>11800</v>
      </c>
      <c r="D3172" s="846" t="s">
        <v>9154</v>
      </c>
      <c r="E3172" s="847" t="s">
        <v>9495</v>
      </c>
      <c r="F3172" s="848" t="s">
        <v>9534</v>
      </c>
      <c r="G3172" s="846" t="s">
        <v>9446</v>
      </c>
      <c r="H3172" s="846" t="s">
        <v>7650</v>
      </c>
      <c r="I3172" s="849">
        <v>3159</v>
      </c>
      <c r="J3172" s="849">
        <v>351</v>
      </c>
      <c r="K3172" s="849">
        <v>6000</v>
      </c>
      <c r="L3172" s="848" t="s">
        <v>9532</v>
      </c>
      <c r="M3172" s="849">
        <v>70.2</v>
      </c>
      <c r="N3172" s="849">
        <v>0</v>
      </c>
      <c r="O3172" s="849">
        <v>6045</v>
      </c>
      <c r="P3172" s="849">
        <v>3159</v>
      </c>
      <c r="Q3172" s="846" t="s">
        <v>6337</v>
      </c>
      <c r="R3172" s="846" t="s">
        <v>10590</v>
      </c>
      <c r="S3172" s="849">
        <v>62.12</v>
      </c>
      <c r="T3172" s="849">
        <v>0</v>
      </c>
      <c r="U3172" s="849">
        <v>0</v>
      </c>
      <c r="V3172" s="849">
        <v>0</v>
      </c>
      <c r="W3172" s="849">
        <v>3159</v>
      </c>
      <c r="X3172" s="849">
        <v>421200</v>
      </c>
      <c r="Y3172" s="849">
        <v>424359</v>
      </c>
      <c r="Z3172" s="850">
        <v>1.0075</v>
      </c>
    </row>
    <row r="3173" s="823" customFormat="1" ht="31.05" hidden="1" customHeight="1" outlineLevel="1" spans="1:26">
      <c r="A3173" s="846" t="s">
        <v>2547</v>
      </c>
      <c r="B3173" s="846" t="s">
        <v>7341</v>
      </c>
      <c r="C3173" s="846" t="s">
        <v>11801</v>
      </c>
      <c r="D3173" s="846" t="s">
        <v>9159</v>
      </c>
      <c r="E3173" s="847" t="s">
        <v>9495</v>
      </c>
      <c r="F3173" s="848" t="s">
        <v>9730</v>
      </c>
      <c r="G3173" s="846" t="s">
        <v>9446</v>
      </c>
      <c r="H3173" s="846" t="s">
        <v>7650</v>
      </c>
      <c r="I3173" s="849">
        <v>105300</v>
      </c>
      <c r="J3173" s="849">
        <v>180</v>
      </c>
      <c r="K3173" s="849">
        <v>5460</v>
      </c>
      <c r="L3173" s="848" t="s">
        <v>9681</v>
      </c>
      <c r="M3173" s="849">
        <v>180</v>
      </c>
      <c r="N3173" s="849">
        <v>0</v>
      </c>
      <c r="O3173" s="849">
        <v>6045</v>
      </c>
      <c r="P3173" s="849">
        <v>105300</v>
      </c>
      <c r="Q3173" s="846" t="s">
        <v>6337</v>
      </c>
      <c r="R3173" s="846" t="s">
        <v>10590</v>
      </c>
      <c r="S3173" s="849">
        <v>159.29</v>
      </c>
      <c r="T3173" s="849">
        <v>0</v>
      </c>
      <c r="U3173" s="849">
        <v>0</v>
      </c>
      <c r="V3173" s="849">
        <v>0</v>
      </c>
      <c r="W3173" s="849">
        <v>105300</v>
      </c>
      <c r="X3173" s="849">
        <v>196560</v>
      </c>
      <c r="Y3173" s="849">
        <v>301860</v>
      </c>
      <c r="Z3173" s="850">
        <v>0.3071</v>
      </c>
    </row>
    <row r="3174" s="823" customFormat="1" ht="31.05" hidden="1" customHeight="1" outlineLevel="1" spans="1:26">
      <c r="A3174" s="846" t="s">
        <v>2547</v>
      </c>
      <c r="B3174" s="846" t="s">
        <v>7341</v>
      </c>
      <c r="C3174" s="846" t="s">
        <v>11802</v>
      </c>
      <c r="D3174" s="846" t="s">
        <v>9159</v>
      </c>
      <c r="E3174" s="847" t="s">
        <v>9495</v>
      </c>
      <c r="F3174" s="848" t="s">
        <v>9632</v>
      </c>
      <c r="G3174" s="846" t="s">
        <v>9446</v>
      </c>
      <c r="H3174" s="846" t="s">
        <v>7650</v>
      </c>
      <c r="I3174" s="849">
        <v>38646</v>
      </c>
      <c r="J3174" s="849">
        <v>68.4</v>
      </c>
      <c r="K3174" s="849">
        <v>5480</v>
      </c>
      <c r="L3174" s="848" t="s">
        <v>9681</v>
      </c>
      <c r="M3174" s="849">
        <v>68.4</v>
      </c>
      <c r="N3174" s="849">
        <v>0</v>
      </c>
      <c r="O3174" s="849">
        <v>6045</v>
      </c>
      <c r="P3174" s="849">
        <v>38646</v>
      </c>
      <c r="Q3174" s="846" t="s">
        <v>6337</v>
      </c>
      <c r="R3174" s="846" t="s">
        <v>10590</v>
      </c>
      <c r="S3174" s="849">
        <v>60.53</v>
      </c>
      <c r="T3174" s="849">
        <v>0</v>
      </c>
      <c r="U3174" s="849">
        <v>0</v>
      </c>
      <c r="V3174" s="849">
        <v>0</v>
      </c>
      <c r="W3174" s="849">
        <v>38646</v>
      </c>
      <c r="X3174" s="849">
        <v>374832</v>
      </c>
      <c r="Y3174" s="849">
        <v>413478</v>
      </c>
      <c r="Z3174" s="850">
        <v>1.1031</v>
      </c>
    </row>
    <row r="3175" s="823" customFormat="1" ht="31.05" hidden="1" customHeight="1" outlineLevel="1" spans="1:26">
      <c r="A3175" s="846" t="s">
        <v>2547</v>
      </c>
      <c r="B3175" s="846" t="s">
        <v>7341</v>
      </c>
      <c r="C3175" s="846" t="s">
        <v>11803</v>
      </c>
      <c r="D3175" s="846" t="s">
        <v>9159</v>
      </c>
      <c r="E3175" s="847" t="s">
        <v>9495</v>
      </c>
      <c r="F3175" s="848" t="s">
        <v>9560</v>
      </c>
      <c r="G3175" s="846" t="s">
        <v>9446</v>
      </c>
      <c r="H3175" s="846" t="s">
        <v>7650</v>
      </c>
      <c r="I3175" s="849">
        <v>67198.5</v>
      </c>
      <c r="J3175" s="849">
        <v>180</v>
      </c>
      <c r="K3175" s="849">
        <v>5500</v>
      </c>
      <c r="L3175" s="848" t="s">
        <v>9532</v>
      </c>
      <c r="M3175" s="849">
        <v>123.3</v>
      </c>
      <c r="N3175" s="849">
        <v>0</v>
      </c>
      <c r="O3175" s="849">
        <v>6045</v>
      </c>
      <c r="P3175" s="849">
        <v>67198.5</v>
      </c>
      <c r="Q3175" s="846" t="s">
        <v>6337</v>
      </c>
      <c r="R3175" s="846" t="s">
        <v>10590</v>
      </c>
      <c r="S3175" s="849">
        <v>109.12</v>
      </c>
      <c r="T3175" s="849">
        <v>0</v>
      </c>
      <c r="U3175" s="849">
        <v>0</v>
      </c>
      <c r="V3175" s="849">
        <v>0</v>
      </c>
      <c r="W3175" s="849">
        <v>67198.5</v>
      </c>
      <c r="X3175" s="849">
        <v>678150</v>
      </c>
      <c r="Y3175" s="849">
        <v>745348.5</v>
      </c>
      <c r="Z3175" s="850">
        <v>1.0991</v>
      </c>
    </row>
    <row r="3176" s="823" customFormat="1" ht="31.05" hidden="1" customHeight="1" outlineLevel="1" spans="1:26">
      <c r="A3176" s="846" t="s">
        <v>2547</v>
      </c>
      <c r="B3176" s="846" t="s">
        <v>7341</v>
      </c>
      <c r="C3176" s="846" t="s">
        <v>11804</v>
      </c>
      <c r="D3176" s="846" t="s">
        <v>9159</v>
      </c>
      <c r="E3176" s="847" t="s">
        <v>9495</v>
      </c>
      <c r="F3176" s="848" t="s">
        <v>9693</v>
      </c>
      <c r="G3176" s="846" t="s">
        <v>9446</v>
      </c>
      <c r="H3176" s="846" t="s">
        <v>7650</v>
      </c>
      <c r="I3176" s="849">
        <v>-1786.5</v>
      </c>
      <c r="J3176" s="849">
        <v>360</v>
      </c>
      <c r="K3176" s="849">
        <v>6050</v>
      </c>
      <c r="L3176" s="848" t="s">
        <v>9681</v>
      </c>
      <c r="M3176" s="849">
        <v>357.3</v>
      </c>
      <c r="N3176" s="849">
        <v>0</v>
      </c>
      <c r="O3176" s="849">
        <v>6045</v>
      </c>
      <c r="P3176" s="849">
        <v>-1786.5</v>
      </c>
      <c r="Q3176" s="846" t="s">
        <v>6337</v>
      </c>
      <c r="R3176" s="846" t="s">
        <v>10590</v>
      </c>
      <c r="S3176" s="849">
        <v>316.19</v>
      </c>
      <c r="T3176" s="849">
        <v>0</v>
      </c>
      <c r="U3176" s="849">
        <v>0</v>
      </c>
      <c r="V3176" s="849">
        <v>0</v>
      </c>
      <c r="W3176" s="849">
        <v>-1786.5</v>
      </c>
      <c r="X3176" s="849">
        <v>260865</v>
      </c>
      <c r="Y3176" s="849">
        <v>259078.5</v>
      </c>
      <c r="Z3176" s="850">
        <v>0.1199</v>
      </c>
    </row>
    <row r="3177" s="823" customFormat="1" ht="31.05" hidden="1" customHeight="1" outlineLevel="1" spans="1:26">
      <c r="A3177" s="846" t="s">
        <v>2547</v>
      </c>
      <c r="B3177" s="846" t="s">
        <v>2552</v>
      </c>
      <c r="C3177" s="846" t="s">
        <v>11805</v>
      </c>
      <c r="D3177" s="846" t="s">
        <v>9155</v>
      </c>
      <c r="E3177" s="847" t="s">
        <v>9495</v>
      </c>
      <c r="F3177" s="848" t="s">
        <v>9643</v>
      </c>
      <c r="G3177" s="846" t="s">
        <v>9446</v>
      </c>
      <c r="H3177" s="846" t="s">
        <v>7650</v>
      </c>
      <c r="I3177" s="849">
        <v>7273.2</v>
      </c>
      <c r="J3177" s="849">
        <v>31.9</v>
      </c>
      <c r="K3177" s="849">
        <v>5960</v>
      </c>
      <c r="L3177" s="848" t="s">
        <v>9599</v>
      </c>
      <c r="M3177" s="849">
        <v>31.9</v>
      </c>
      <c r="N3177" s="849">
        <v>0</v>
      </c>
      <c r="O3177" s="849">
        <v>6188</v>
      </c>
      <c r="P3177" s="849">
        <v>7273.2</v>
      </c>
      <c r="Q3177" s="846" t="s">
        <v>6337</v>
      </c>
      <c r="R3177" s="846" t="s">
        <v>10590</v>
      </c>
      <c r="S3177" s="849">
        <v>28.23</v>
      </c>
      <c r="T3177" s="849">
        <v>0</v>
      </c>
      <c r="U3177" s="849">
        <v>0</v>
      </c>
      <c r="V3177" s="849">
        <v>0</v>
      </c>
      <c r="W3177" s="849">
        <v>7273.2</v>
      </c>
      <c r="X3177" s="849">
        <v>19012.4</v>
      </c>
      <c r="Y3177" s="849">
        <v>26285.6</v>
      </c>
      <c r="Z3177" s="850">
        <v>0.1383</v>
      </c>
    </row>
    <row r="3178" s="823" customFormat="1" ht="31.05" hidden="1" customHeight="1" outlineLevel="1" spans="1:26">
      <c r="A3178" s="846" t="s">
        <v>2547</v>
      </c>
      <c r="B3178" s="846" t="s">
        <v>6347</v>
      </c>
      <c r="C3178" s="846" t="s">
        <v>11806</v>
      </c>
      <c r="D3178" s="846" t="s">
        <v>9160</v>
      </c>
      <c r="E3178" s="847" t="s">
        <v>9445</v>
      </c>
      <c r="F3178" s="848" t="s">
        <v>9552</v>
      </c>
      <c r="G3178" s="846" t="s">
        <v>9446</v>
      </c>
      <c r="H3178" s="846" t="s">
        <v>7650</v>
      </c>
      <c r="I3178" s="849">
        <v>-41230</v>
      </c>
      <c r="J3178" s="849">
        <v>300</v>
      </c>
      <c r="K3178" s="849">
        <v>6500</v>
      </c>
      <c r="L3178" s="848" t="s">
        <v>9627</v>
      </c>
      <c r="M3178" s="849">
        <v>0</v>
      </c>
      <c r="N3178" s="849">
        <v>164.92</v>
      </c>
      <c r="O3178" s="849">
        <v>6750</v>
      </c>
      <c r="P3178" s="849">
        <v>-41230</v>
      </c>
      <c r="Q3178" s="846" t="s">
        <v>6337</v>
      </c>
      <c r="R3178" s="846" t="s">
        <v>10590</v>
      </c>
      <c r="S3178" s="849">
        <v>0</v>
      </c>
      <c r="T3178" s="849">
        <v>0</v>
      </c>
      <c r="U3178" s="849">
        <v>0</v>
      </c>
      <c r="V3178" s="849">
        <v>0</v>
      </c>
      <c r="W3178" s="849">
        <v>-41230</v>
      </c>
      <c r="X3178" s="849">
        <v>255360</v>
      </c>
      <c r="Y3178" s="849">
        <v>214130</v>
      </c>
      <c r="Z3178" s="850">
        <v>0.1998</v>
      </c>
    </row>
    <row r="3179" s="823" customFormat="1" ht="31.05" hidden="1" customHeight="1" outlineLevel="1" spans="1:26">
      <c r="A3179" s="846" t="s">
        <v>2547</v>
      </c>
      <c r="B3179" s="846" t="s">
        <v>7341</v>
      </c>
      <c r="C3179" s="846" t="s">
        <v>11807</v>
      </c>
      <c r="D3179" s="846" t="s">
        <v>9156</v>
      </c>
      <c r="E3179" s="847" t="s">
        <v>9495</v>
      </c>
      <c r="F3179" s="848" t="s">
        <v>9643</v>
      </c>
      <c r="G3179" s="846" t="s">
        <v>9446</v>
      </c>
      <c r="H3179" s="846" t="s">
        <v>7650</v>
      </c>
      <c r="I3179" s="849">
        <v>136890</v>
      </c>
      <c r="J3179" s="849">
        <v>702</v>
      </c>
      <c r="K3179" s="849">
        <v>5850</v>
      </c>
      <c r="L3179" s="848" t="s">
        <v>9681</v>
      </c>
      <c r="M3179" s="849">
        <v>702</v>
      </c>
      <c r="N3179" s="849">
        <v>0</v>
      </c>
      <c r="O3179" s="849">
        <v>6045</v>
      </c>
      <c r="P3179" s="849">
        <v>136890</v>
      </c>
      <c r="Q3179" s="846" t="s">
        <v>6337</v>
      </c>
      <c r="R3179" s="846" t="s">
        <v>10590</v>
      </c>
      <c r="S3179" s="849">
        <v>621.24</v>
      </c>
      <c r="T3179" s="849">
        <v>0</v>
      </c>
      <c r="U3179" s="849">
        <v>0</v>
      </c>
      <c r="V3179" s="849">
        <v>0</v>
      </c>
      <c r="W3179" s="849">
        <v>136890</v>
      </c>
      <c r="X3179" s="849">
        <v>830000</v>
      </c>
      <c r="Y3179" s="849">
        <v>966890</v>
      </c>
      <c r="Z3179" s="850">
        <v>0.2354</v>
      </c>
    </row>
    <row r="3180" s="823" customFormat="1" ht="31.05" hidden="1" customHeight="1" outlineLevel="1" spans="1:26">
      <c r="A3180" s="846" t="s">
        <v>2547</v>
      </c>
      <c r="B3180" s="846" t="s">
        <v>7341</v>
      </c>
      <c r="C3180" s="846" t="s">
        <v>11808</v>
      </c>
      <c r="D3180" s="846" t="s">
        <v>9156</v>
      </c>
      <c r="E3180" s="847" t="s">
        <v>9495</v>
      </c>
      <c r="F3180" s="848" t="s">
        <v>9728</v>
      </c>
      <c r="G3180" s="846" t="s">
        <v>9446</v>
      </c>
      <c r="H3180" s="846" t="s">
        <v>7650</v>
      </c>
      <c r="I3180" s="849">
        <v>114075</v>
      </c>
      <c r="J3180" s="849">
        <v>351</v>
      </c>
      <c r="K3180" s="849">
        <v>5720</v>
      </c>
      <c r="L3180" s="848" t="s">
        <v>9681</v>
      </c>
      <c r="M3180" s="849">
        <v>351</v>
      </c>
      <c r="N3180" s="849">
        <v>0</v>
      </c>
      <c r="O3180" s="849">
        <v>6045</v>
      </c>
      <c r="P3180" s="849">
        <v>114075</v>
      </c>
      <c r="Q3180" s="846" t="s">
        <v>6337</v>
      </c>
      <c r="R3180" s="846" t="s">
        <v>10590</v>
      </c>
      <c r="S3180" s="849">
        <v>310.62</v>
      </c>
      <c r="T3180" s="849">
        <v>0</v>
      </c>
      <c r="U3180" s="849">
        <v>0</v>
      </c>
      <c r="V3180" s="849">
        <v>0</v>
      </c>
      <c r="W3180" s="849">
        <v>114075</v>
      </c>
      <c r="X3180" s="849">
        <v>401544</v>
      </c>
      <c r="Y3180" s="849">
        <v>515619</v>
      </c>
      <c r="Z3180" s="850">
        <v>0.2568</v>
      </c>
    </row>
    <row r="3181" s="823" customFormat="1" ht="31.05" hidden="1" customHeight="1" outlineLevel="1" spans="1:26">
      <c r="A3181" s="846" t="s">
        <v>2547</v>
      </c>
      <c r="B3181" s="846" t="s">
        <v>7341</v>
      </c>
      <c r="C3181" s="846" t="s">
        <v>11809</v>
      </c>
      <c r="D3181" s="846" t="s">
        <v>9156</v>
      </c>
      <c r="E3181" s="847" t="s">
        <v>9495</v>
      </c>
      <c r="F3181" s="848" t="s">
        <v>9728</v>
      </c>
      <c r="G3181" s="846" t="s">
        <v>9446</v>
      </c>
      <c r="H3181" s="846" t="s">
        <v>7650</v>
      </c>
      <c r="I3181" s="849">
        <v>85698</v>
      </c>
      <c r="J3181" s="849">
        <v>351</v>
      </c>
      <c r="K3181" s="849">
        <v>5700</v>
      </c>
      <c r="L3181" s="848" t="s">
        <v>9681</v>
      </c>
      <c r="M3181" s="849">
        <v>248.4</v>
      </c>
      <c r="N3181" s="849">
        <v>0</v>
      </c>
      <c r="O3181" s="849">
        <v>6045</v>
      </c>
      <c r="P3181" s="849">
        <v>85698</v>
      </c>
      <c r="Q3181" s="846" t="s">
        <v>6337</v>
      </c>
      <c r="R3181" s="846" t="s">
        <v>10590</v>
      </c>
      <c r="S3181" s="849">
        <v>219.82</v>
      </c>
      <c r="T3181" s="849">
        <v>0</v>
      </c>
      <c r="U3181" s="849">
        <v>0</v>
      </c>
      <c r="V3181" s="849">
        <v>0</v>
      </c>
      <c r="W3181" s="849">
        <v>85698</v>
      </c>
      <c r="X3181" s="849">
        <v>400140</v>
      </c>
      <c r="Y3181" s="849">
        <v>485838</v>
      </c>
      <c r="Z3181" s="850">
        <v>0.3431</v>
      </c>
    </row>
    <row r="3182" s="823" customFormat="1" ht="31.05" hidden="1" customHeight="1" outlineLevel="1" spans="1:26">
      <c r="A3182" s="846" t="s">
        <v>2547</v>
      </c>
      <c r="B3182" s="846" t="s">
        <v>6347</v>
      </c>
      <c r="C3182" s="846" t="s">
        <v>11810</v>
      </c>
      <c r="D3182" s="846" t="s">
        <v>9158</v>
      </c>
      <c r="E3182" s="847" t="s">
        <v>9495</v>
      </c>
      <c r="F3182" s="848" t="s">
        <v>9728</v>
      </c>
      <c r="G3182" s="846" t="s">
        <v>9446</v>
      </c>
      <c r="H3182" s="846" t="s">
        <v>7650</v>
      </c>
      <c r="I3182" s="849">
        <v>38410.4</v>
      </c>
      <c r="J3182" s="849">
        <v>167.2</v>
      </c>
      <c r="K3182" s="849">
        <v>6470</v>
      </c>
      <c r="L3182" s="848" t="s">
        <v>9627</v>
      </c>
      <c r="M3182" s="849">
        <v>137.18</v>
      </c>
      <c r="N3182" s="849">
        <v>0</v>
      </c>
      <c r="O3182" s="849">
        <v>6750</v>
      </c>
      <c r="P3182" s="849">
        <v>38410.4</v>
      </c>
      <c r="Q3182" s="846" t="s">
        <v>6337</v>
      </c>
      <c r="R3182" s="846" t="s">
        <v>10590</v>
      </c>
      <c r="S3182" s="849">
        <v>121.4</v>
      </c>
      <c r="T3182" s="849">
        <v>0</v>
      </c>
      <c r="U3182" s="849">
        <v>0</v>
      </c>
      <c r="V3182" s="849">
        <v>0</v>
      </c>
      <c r="W3182" s="849">
        <v>38410.4</v>
      </c>
      <c r="X3182" s="849">
        <v>887554.6</v>
      </c>
      <c r="Y3182" s="849">
        <v>925965</v>
      </c>
      <c r="Z3182" s="850">
        <v>1.0433</v>
      </c>
    </row>
    <row r="3183" s="823" customFormat="1" ht="31.05" hidden="1" customHeight="1" outlineLevel="1" spans="1:26">
      <c r="A3183" s="846" t="s">
        <v>2547</v>
      </c>
      <c r="B3183" s="846" t="s">
        <v>8715</v>
      </c>
      <c r="C3183" s="846" t="s">
        <v>11811</v>
      </c>
      <c r="D3183" s="846" t="s">
        <v>8612</v>
      </c>
      <c r="E3183" s="847" t="s">
        <v>9445</v>
      </c>
      <c r="F3183" s="848" t="s">
        <v>9699</v>
      </c>
      <c r="G3183" s="846" t="s">
        <v>9446</v>
      </c>
      <c r="H3183" s="846" t="s">
        <v>7650</v>
      </c>
      <c r="I3183" s="849">
        <v>1653300</v>
      </c>
      <c r="J3183" s="849">
        <v>6012</v>
      </c>
      <c r="K3183" s="849">
        <v>4700</v>
      </c>
      <c r="L3183" s="848" t="s">
        <v>9745</v>
      </c>
      <c r="M3183" s="849">
        <v>5010</v>
      </c>
      <c r="N3183" s="849">
        <v>0</v>
      </c>
      <c r="O3183" s="849">
        <v>5030</v>
      </c>
      <c r="P3183" s="849">
        <v>1653300</v>
      </c>
      <c r="Q3183" s="846" t="s">
        <v>6337</v>
      </c>
      <c r="R3183" s="846" t="s">
        <v>10590</v>
      </c>
      <c r="S3183" s="849">
        <v>4433.63</v>
      </c>
      <c r="T3183" s="849">
        <v>0</v>
      </c>
      <c r="U3183" s="849">
        <v>0</v>
      </c>
      <c r="V3183" s="849">
        <v>0</v>
      </c>
      <c r="W3183" s="849">
        <v>1653300</v>
      </c>
      <c r="X3183" s="849">
        <v>4983948</v>
      </c>
      <c r="Y3183" s="849">
        <v>6637248</v>
      </c>
      <c r="Z3183" s="850">
        <v>0.2819</v>
      </c>
    </row>
    <row r="3184" s="823" customFormat="1" ht="31.05" hidden="1" customHeight="1" outlineLevel="1" spans="1:26">
      <c r="A3184" s="846" t="s">
        <v>2547</v>
      </c>
      <c r="B3184" s="846" t="s">
        <v>8543</v>
      </c>
      <c r="C3184" s="846" t="s">
        <v>11812</v>
      </c>
      <c r="D3184" s="846" t="s">
        <v>8612</v>
      </c>
      <c r="E3184" s="847" t="s">
        <v>9495</v>
      </c>
      <c r="F3184" s="848" t="s">
        <v>8187</v>
      </c>
      <c r="G3184" s="846" t="s">
        <v>9446</v>
      </c>
      <c r="H3184" s="846" t="s">
        <v>7650</v>
      </c>
      <c r="I3184" s="849">
        <v>302500</v>
      </c>
      <c r="J3184" s="849">
        <v>500</v>
      </c>
      <c r="K3184" s="849">
        <v>5640</v>
      </c>
      <c r="L3184" s="848" t="s">
        <v>10416</v>
      </c>
      <c r="M3184" s="849">
        <v>500</v>
      </c>
      <c r="N3184" s="849">
        <v>0</v>
      </c>
      <c r="O3184" s="849">
        <v>6245</v>
      </c>
      <c r="P3184" s="849">
        <v>302500</v>
      </c>
      <c r="Q3184" s="846" t="s">
        <v>6337</v>
      </c>
      <c r="R3184" s="846" t="s">
        <v>10590</v>
      </c>
      <c r="S3184" s="849">
        <v>442.48</v>
      </c>
      <c r="T3184" s="849">
        <v>0</v>
      </c>
      <c r="U3184" s="849">
        <v>0</v>
      </c>
      <c r="V3184" s="849">
        <v>0</v>
      </c>
      <c r="W3184" s="849">
        <v>302500</v>
      </c>
      <c r="X3184" s="849">
        <v>282000</v>
      </c>
      <c r="Y3184" s="849">
        <v>584500</v>
      </c>
      <c r="Z3184" s="850">
        <v>0.2073</v>
      </c>
    </row>
    <row r="3185" s="823" customFormat="1" ht="31.05" hidden="1" customHeight="1" outlineLevel="1" spans="1:26">
      <c r="A3185" s="846" t="s">
        <v>2547</v>
      </c>
      <c r="B3185" s="846" t="s">
        <v>2552</v>
      </c>
      <c r="C3185" s="846" t="s">
        <v>11813</v>
      </c>
      <c r="D3185" s="846" t="s">
        <v>9175</v>
      </c>
      <c r="E3185" s="847" t="s">
        <v>9495</v>
      </c>
      <c r="F3185" s="848" t="s">
        <v>8189</v>
      </c>
      <c r="G3185" s="846" t="s">
        <v>9446</v>
      </c>
      <c r="H3185" s="846" t="s">
        <v>7650</v>
      </c>
      <c r="I3185" s="849">
        <v>70224</v>
      </c>
      <c r="J3185" s="849">
        <v>495</v>
      </c>
      <c r="K3185" s="849">
        <v>6020</v>
      </c>
      <c r="L3185" s="848" t="s">
        <v>9681</v>
      </c>
      <c r="M3185" s="849">
        <v>418</v>
      </c>
      <c r="N3185" s="849">
        <v>0</v>
      </c>
      <c r="O3185" s="849">
        <v>6188</v>
      </c>
      <c r="P3185" s="849">
        <v>70224</v>
      </c>
      <c r="Q3185" s="846" t="s">
        <v>6337</v>
      </c>
      <c r="R3185" s="846" t="s">
        <v>10590</v>
      </c>
      <c r="S3185" s="849">
        <v>369.91</v>
      </c>
      <c r="T3185" s="849">
        <v>0</v>
      </c>
      <c r="U3185" s="849">
        <v>0</v>
      </c>
      <c r="V3185" s="849">
        <v>0</v>
      </c>
      <c r="W3185" s="849">
        <v>70224</v>
      </c>
      <c r="X3185" s="849">
        <v>296285</v>
      </c>
      <c r="Y3185" s="849">
        <v>366509</v>
      </c>
      <c r="Z3185" s="850">
        <v>0.1457</v>
      </c>
    </row>
    <row r="3186" s="823" customFormat="1" ht="31.05" hidden="1" customHeight="1" outlineLevel="1" spans="1:26">
      <c r="A3186" s="846" t="s">
        <v>2547</v>
      </c>
      <c r="B3186" s="846" t="s">
        <v>2552</v>
      </c>
      <c r="C3186" s="846" t="s">
        <v>11814</v>
      </c>
      <c r="D3186" s="846" t="s">
        <v>9175</v>
      </c>
      <c r="E3186" s="847" t="s">
        <v>9495</v>
      </c>
      <c r="F3186" s="848" t="s">
        <v>8189</v>
      </c>
      <c r="G3186" s="846" t="s">
        <v>9446</v>
      </c>
      <c r="H3186" s="846" t="s">
        <v>7650</v>
      </c>
      <c r="I3186" s="849">
        <v>28050</v>
      </c>
      <c r="J3186" s="849">
        <v>165</v>
      </c>
      <c r="K3186" s="849">
        <v>6018</v>
      </c>
      <c r="L3186" s="848" t="s">
        <v>9505</v>
      </c>
      <c r="M3186" s="849">
        <v>165</v>
      </c>
      <c r="N3186" s="849">
        <v>0</v>
      </c>
      <c r="O3186" s="849">
        <v>6188</v>
      </c>
      <c r="P3186" s="849">
        <v>28050</v>
      </c>
      <c r="Q3186" s="846" t="s">
        <v>6337</v>
      </c>
      <c r="R3186" s="846" t="s">
        <v>10590</v>
      </c>
      <c r="S3186" s="849">
        <v>146.02</v>
      </c>
      <c r="T3186" s="849">
        <v>0</v>
      </c>
      <c r="U3186" s="849">
        <v>0</v>
      </c>
      <c r="V3186" s="849">
        <v>0</v>
      </c>
      <c r="W3186" s="849">
        <v>28050</v>
      </c>
      <c r="X3186" s="849">
        <v>99297</v>
      </c>
      <c r="Y3186" s="849">
        <v>127347</v>
      </c>
      <c r="Z3186" s="850">
        <v>0.1282</v>
      </c>
    </row>
    <row r="3187" s="823" customFormat="1" ht="31.05" hidden="1" customHeight="1" outlineLevel="1" spans="1:26">
      <c r="A3187" s="846" t="s">
        <v>2547</v>
      </c>
      <c r="B3187" s="846" t="s">
        <v>2552</v>
      </c>
      <c r="C3187" s="846" t="s">
        <v>11815</v>
      </c>
      <c r="D3187" s="846" t="s">
        <v>9175</v>
      </c>
      <c r="E3187" s="847" t="s">
        <v>9495</v>
      </c>
      <c r="F3187" s="848" t="s">
        <v>8189</v>
      </c>
      <c r="G3187" s="846" t="s">
        <v>9446</v>
      </c>
      <c r="H3187" s="846" t="s">
        <v>7650</v>
      </c>
      <c r="I3187" s="849">
        <v>55440</v>
      </c>
      <c r="J3187" s="849">
        <v>330</v>
      </c>
      <c r="K3187" s="849">
        <v>6020</v>
      </c>
      <c r="L3187" s="848" t="s">
        <v>9505</v>
      </c>
      <c r="M3187" s="849">
        <v>330</v>
      </c>
      <c r="N3187" s="849">
        <v>0</v>
      </c>
      <c r="O3187" s="849">
        <v>6188</v>
      </c>
      <c r="P3187" s="849">
        <v>55440</v>
      </c>
      <c r="Q3187" s="846" t="s">
        <v>6337</v>
      </c>
      <c r="R3187" s="846" t="s">
        <v>10590</v>
      </c>
      <c r="S3187" s="849">
        <v>292.04</v>
      </c>
      <c r="T3187" s="849">
        <v>0</v>
      </c>
      <c r="U3187" s="849">
        <v>0</v>
      </c>
      <c r="V3187" s="849">
        <v>0</v>
      </c>
      <c r="W3187" s="849">
        <v>55440</v>
      </c>
      <c r="X3187" s="849">
        <v>198660</v>
      </c>
      <c r="Y3187" s="849">
        <v>254100</v>
      </c>
      <c r="Z3187" s="850">
        <v>0.1279</v>
      </c>
    </row>
    <row r="3188" s="823" customFormat="1" ht="31.05" hidden="1" customHeight="1" outlineLevel="1" spans="1:26">
      <c r="A3188" s="846" t="s">
        <v>2547</v>
      </c>
      <c r="B3188" s="846" t="s">
        <v>8545</v>
      </c>
      <c r="C3188" s="846" t="s">
        <v>11816</v>
      </c>
      <c r="D3188" s="846" t="s">
        <v>8805</v>
      </c>
      <c r="E3188" s="847" t="s">
        <v>9495</v>
      </c>
      <c r="F3188" s="848" t="s">
        <v>9747</v>
      </c>
      <c r="G3188" s="846" t="s">
        <v>9446</v>
      </c>
      <c r="H3188" s="846" t="s">
        <v>7650</v>
      </c>
      <c r="I3188" s="849">
        <v>117500</v>
      </c>
      <c r="J3188" s="849">
        <v>500</v>
      </c>
      <c r="K3188" s="849">
        <v>7755</v>
      </c>
      <c r="L3188" s="848" t="s">
        <v>9790</v>
      </c>
      <c r="M3188" s="849">
        <v>500</v>
      </c>
      <c r="N3188" s="849">
        <v>0</v>
      </c>
      <c r="O3188" s="849">
        <v>7990</v>
      </c>
      <c r="P3188" s="849">
        <v>117500</v>
      </c>
      <c r="Q3188" s="846" t="s">
        <v>6337</v>
      </c>
      <c r="R3188" s="846" t="s">
        <v>10590</v>
      </c>
      <c r="S3188" s="849">
        <v>442.48</v>
      </c>
      <c r="T3188" s="849">
        <v>0</v>
      </c>
      <c r="U3188" s="849">
        <v>0</v>
      </c>
      <c r="V3188" s="849">
        <v>0</v>
      </c>
      <c r="W3188" s="849">
        <v>117500</v>
      </c>
      <c r="X3188" s="849">
        <v>387750</v>
      </c>
      <c r="Y3188" s="849">
        <v>505250</v>
      </c>
      <c r="Z3188" s="850">
        <v>0.1303</v>
      </c>
    </row>
    <row r="3189" s="823" customFormat="1" ht="31.05" hidden="1" customHeight="1" outlineLevel="1" spans="1:26">
      <c r="A3189" s="846" t="s">
        <v>2547</v>
      </c>
      <c r="B3189" s="846" t="s">
        <v>7853</v>
      </c>
      <c r="C3189" s="846" t="s">
        <v>11817</v>
      </c>
      <c r="D3189" s="846" t="s">
        <v>8806</v>
      </c>
      <c r="E3189" s="847" t="s">
        <v>9495</v>
      </c>
      <c r="F3189" s="848" t="s">
        <v>8004</v>
      </c>
      <c r="G3189" s="846" t="s">
        <v>9446</v>
      </c>
      <c r="H3189" s="846" t="s">
        <v>7650</v>
      </c>
      <c r="I3189" s="849">
        <v>84000</v>
      </c>
      <c r="J3189" s="849">
        <v>1000</v>
      </c>
      <c r="K3189" s="849">
        <v>2346</v>
      </c>
      <c r="L3189" s="848" t="s">
        <v>9599</v>
      </c>
      <c r="M3189" s="849">
        <v>1000</v>
      </c>
      <c r="N3189" s="849">
        <v>0</v>
      </c>
      <c r="O3189" s="849">
        <v>2430</v>
      </c>
      <c r="P3189" s="849">
        <v>84000</v>
      </c>
      <c r="Q3189" s="846" t="s">
        <v>6337</v>
      </c>
      <c r="R3189" s="846" t="s">
        <v>10590</v>
      </c>
      <c r="S3189" s="849">
        <v>884.96</v>
      </c>
      <c r="T3189" s="849">
        <v>0</v>
      </c>
      <c r="U3189" s="849">
        <v>0</v>
      </c>
      <c r="V3189" s="849">
        <v>0</v>
      </c>
      <c r="W3189" s="849">
        <v>84000</v>
      </c>
      <c r="X3189" s="849">
        <v>0</v>
      </c>
      <c r="Y3189" s="849">
        <v>84000</v>
      </c>
      <c r="Z3189" s="850">
        <v>0.0358</v>
      </c>
    </row>
    <row r="3190" s="823" customFormat="1" ht="31.05" hidden="1" customHeight="1" outlineLevel="1" spans="1:26">
      <c r="A3190" s="846" t="s">
        <v>2547</v>
      </c>
      <c r="B3190" s="846" t="s">
        <v>7853</v>
      </c>
      <c r="C3190" s="846" t="s">
        <v>11818</v>
      </c>
      <c r="D3190" s="846" t="s">
        <v>8806</v>
      </c>
      <c r="E3190" s="847" t="s">
        <v>9495</v>
      </c>
      <c r="F3190" s="848" t="s">
        <v>8004</v>
      </c>
      <c r="G3190" s="846" t="s">
        <v>9446</v>
      </c>
      <c r="H3190" s="846" t="s">
        <v>7650</v>
      </c>
      <c r="I3190" s="849">
        <v>50000</v>
      </c>
      <c r="J3190" s="849">
        <v>2000</v>
      </c>
      <c r="K3190" s="849">
        <v>2405</v>
      </c>
      <c r="L3190" s="848" t="s">
        <v>9599</v>
      </c>
      <c r="M3190" s="849">
        <v>2000</v>
      </c>
      <c r="N3190" s="849">
        <v>0</v>
      </c>
      <c r="O3190" s="849">
        <v>2430</v>
      </c>
      <c r="P3190" s="849">
        <v>50000</v>
      </c>
      <c r="Q3190" s="846" t="s">
        <v>6337</v>
      </c>
      <c r="R3190" s="846" t="s">
        <v>10590</v>
      </c>
      <c r="S3190" s="849">
        <v>1769.91</v>
      </c>
      <c r="T3190" s="849">
        <v>0</v>
      </c>
      <c r="U3190" s="849">
        <v>0</v>
      </c>
      <c r="V3190" s="849">
        <v>0</v>
      </c>
      <c r="W3190" s="849">
        <v>50000</v>
      </c>
      <c r="X3190" s="849">
        <v>0</v>
      </c>
      <c r="Y3190" s="849">
        <v>50000</v>
      </c>
      <c r="Z3190" s="850">
        <v>0.0104</v>
      </c>
    </row>
    <row r="3191" s="823" customFormat="1" ht="31.05" hidden="1" customHeight="1" outlineLevel="1" spans="1:26">
      <c r="A3191" s="846" t="s">
        <v>2547</v>
      </c>
      <c r="B3191" s="846" t="s">
        <v>2552</v>
      </c>
      <c r="C3191" s="846" t="s">
        <v>11819</v>
      </c>
      <c r="D3191" s="846" t="s">
        <v>9148</v>
      </c>
      <c r="E3191" s="847" t="s">
        <v>9495</v>
      </c>
      <c r="F3191" s="848" t="s">
        <v>9728</v>
      </c>
      <c r="G3191" s="846" t="s">
        <v>9446</v>
      </c>
      <c r="H3191" s="846" t="s">
        <v>7650</v>
      </c>
      <c r="I3191" s="849">
        <v>47520</v>
      </c>
      <c r="J3191" s="849">
        <v>165</v>
      </c>
      <c r="K3191" s="849">
        <v>5900</v>
      </c>
      <c r="L3191" s="848" t="s">
        <v>9599</v>
      </c>
      <c r="M3191" s="849">
        <v>165</v>
      </c>
      <c r="N3191" s="849">
        <v>0</v>
      </c>
      <c r="O3191" s="849">
        <v>6188</v>
      </c>
      <c r="P3191" s="849">
        <v>47520</v>
      </c>
      <c r="Q3191" s="846" t="s">
        <v>6337</v>
      </c>
      <c r="R3191" s="846" t="s">
        <v>10590</v>
      </c>
      <c r="S3191" s="849">
        <v>146.02</v>
      </c>
      <c r="T3191" s="849">
        <v>0</v>
      </c>
      <c r="U3191" s="849">
        <v>0</v>
      </c>
      <c r="V3191" s="849">
        <v>0</v>
      </c>
      <c r="W3191" s="849">
        <v>47520</v>
      </c>
      <c r="X3191" s="849">
        <v>97350</v>
      </c>
      <c r="Y3191" s="849">
        <v>144870</v>
      </c>
      <c r="Z3191" s="850">
        <v>0.1488</v>
      </c>
    </row>
    <row r="3192" s="823" customFormat="1" ht="31.05" hidden="1" customHeight="1" outlineLevel="1" spans="1:26">
      <c r="A3192" s="846" t="s">
        <v>2547</v>
      </c>
      <c r="B3192" s="846" t="s">
        <v>8715</v>
      </c>
      <c r="C3192" s="846" t="s">
        <v>11820</v>
      </c>
      <c r="D3192" s="846" t="s">
        <v>9143</v>
      </c>
      <c r="E3192" s="847" t="s">
        <v>9495</v>
      </c>
      <c r="F3192" s="848" t="s">
        <v>9676</v>
      </c>
      <c r="G3192" s="846" t="s">
        <v>9446</v>
      </c>
      <c r="H3192" s="846" t="s">
        <v>7650</v>
      </c>
      <c r="I3192" s="849">
        <v>3315000</v>
      </c>
      <c r="J3192" s="849">
        <v>5000</v>
      </c>
      <c r="K3192" s="849">
        <v>4367</v>
      </c>
      <c r="L3192" s="848" t="s">
        <v>9681</v>
      </c>
      <c r="M3192" s="849">
        <v>5000</v>
      </c>
      <c r="N3192" s="849">
        <v>0</v>
      </c>
      <c r="O3192" s="849">
        <v>5030</v>
      </c>
      <c r="P3192" s="849">
        <v>3315000</v>
      </c>
      <c r="Q3192" s="846" t="s">
        <v>6337</v>
      </c>
      <c r="R3192" s="846" t="s">
        <v>10590</v>
      </c>
      <c r="S3192" s="849">
        <v>4424.78</v>
      </c>
      <c r="T3192" s="849">
        <v>0</v>
      </c>
      <c r="U3192" s="849">
        <v>0</v>
      </c>
      <c r="V3192" s="849">
        <v>0</v>
      </c>
      <c r="W3192" s="849">
        <v>3315000</v>
      </c>
      <c r="X3192" s="849">
        <v>0</v>
      </c>
      <c r="Y3192" s="849">
        <v>3315000</v>
      </c>
      <c r="Z3192" s="850">
        <v>0.1518</v>
      </c>
    </row>
    <row r="3193" s="823" customFormat="1" ht="31.05" hidden="1" customHeight="1" outlineLevel="1" spans="1:26">
      <c r="A3193" s="846" t="s">
        <v>2547</v>
      </c>
      <c r="B3193" s="846" t="s">
        <v>8715</v>
      </c>
      <c r="C3193" s="846" t="s">
        <v>11821</v>
      </c>
      <c r="D3193" s="846" t="s">
        <v>9143</v>
      </c>
      <c r="E3193" s="847" t="s">
        <v>9495</v>
      </c>
      <c r="F3193" s="848" t="s">
        <v>9676</v>
      </c>
      <c r="G3193" s="846" t="s">
        <v>9446</v>
      </c>
      <c r="H3193" s="846" t="s">
        <v>7650</v>
      </c>
      <c r="I3193" s="849">
        <v>3285000</v>
      </c>
      <c r="J3193" s="849">
        <v>5000</v>
      </c>
      <c r="K3193" s="849">
        <v>4373</v>
      </c>
      <c r="L3193" s="848" t="s">
        <v>9681</v>
      </c>
      <c r="M3193" s="849">
        <v>5000</v>
      </c>
      <c r="N3193" s="849">
        <v>0</v>
      </c>
      <c r="O3193" s="849">
        <v>5030</v>
      </c>
      <c r="P3193" s="849">
        <v>3285000</v>
      </c>
      <c r="Q3193" s="846" t="s">
        <v>6337</v>
      </c>
      <c r="R3193" s="846" t="s">
        <v>10590</v>
      </c>
      <c r="S3193" s="849">
        <v>4424.78</v>
      </c>
      <c r="T3193" s="849">
        <v>0</v>
      </c>
      <c r="U3193" s="849">
        <v>0</v>
      </c>
      <c r="V3193" s="849">
        <v>0</v>
      </c>
      <c r="W3193" s="849">
        <v>3285000</v>
      </c>
      <c r="X3193" s="849">
        <v>0</v>
      </c>
      <c r="Y3193" s="849">
        <v>3285000</v>
      </c>
      <c r="Z3193" s="850">
        <v>0.1502</v>
      </c>
    </row>
    <row r="3194" s="823" customFormat="1" ht="31.05" hidden="1" customHeight="1" outlineLevel="1" spans="1:26">
      <c r="A3194" s="846" t="s">
        <v>2547</v>
      </c>
      <c r="B3194" s="846" t="s">
        <v>7853</v>
      </c>
      <c r="C3194" s="846" t="s">
        <v>11822</v>
      </c>
      <c r="D3194" s="846" t="s">
        <v>9118</v>
      </c>
      <c r="E3194" s="847" t="s">
        <v>9495</v>
      </c>
      <c r="F3194" s="848" t="s">
        <v>9549</v>
      </c>
      <c r="G3194" s="846" t="s">
        <v>9446</v>
      </c>
      <c r="H3194" s="846" t="s">
        <v>7650</v>
      </c>
      <c r="I3194" s="849">
        <v>-2000</v>
      </c>
      <c r="J3194" s="849">
        <v>500</v>
      </c>
      <c r="K3194" s="849">
        <v>2434</v>
      </c>
      <c r="L3194" s="848" t="s">
        <v>9681</v>
      </c>
      <c r="M3194" s="849">
        <v>500</v>
      </c>
      <c r="N3194" s="849">
        <v>0</v>
      </c>
      <c r="O3194" s="849">
        <v>2430</v>
      </c>
      <c r="P3194" s="849">
        <v>-2000</v>
      </c>
      <c r="Q3194" s="846" t="s">
        <v>6337</v>
      </c>
      <c r="R3194" s="846" t="s">
        <v>10590</v>
      </c>
      <c r="S3194" s="849">
        <v>442.48</v>
      </c>
      <c r="T3194" s="849">
        <v>0</v>
      </c>
      <c r="U3194" s="849">
        <v>0</v>
      </c>
      <c r="V3194" s="849">
        <v>0</v>
      </c>
      <c r="W3194" s="849">
        <v>-2000</v>
      </c>
      <c r="X3194" s="849">
        <v>121700</v>
      </c>
      <c r="Y3194" s="849">
        <v>119700</v>
      </c>
      <c r="Z3194" s="850">
        <v>0.0984</v>
      </c>
    </row>
    <row r="3195" s="823" customFormat="1" ht="31.05" hidden="1" customHeight="1" outlineLevel="1" spans="1:26">
      <c r="A3195" s="846" t="s">
        <v>2547</v>
      </c>
      <c r="B3195" s="846" t="s">
        <v>7853</v>
      </c>
      <c r="C3195" s="846" t="s">
        <v>11823</v>
      </c>
      <c r="D3195" s="846" t="s">
        <v>9118</v>
      </c>
      <c r="E3195" s="847" t="s">
        <v>9495</v>
      </c>
      <c r="F3195" s="848" t="s">
        <v>9549</v>
      </c>
      <c r="G3195" s="846" t="s">
        <v>9446</v>
      </c>
      <c r="H3195" s="846" t="s">
        <v>7650</v>
      </c>
      <c r="I3195" s="849">
        <v>-7000</v>
      </c>
      <c r="J3195" s="849">
        <v>1000</v>
      </c>
      <c r="K3195" s="849">
        <v>2437</v>
      </c>
      <c r="L3195" s="848" t="s">
        <v>9681</v>
      </c>
      <c r="M3195" s="849">
        <v>1000</v>
      </c>
      <c r="N3195" s="849">
        <v>0</v>
      </c>
      <c r="O3195" s="849">
        <v>2430</v>
      </c>
      <c r="P3195" s="849">
        <v>-7000</v>
      </c>
      <c r="Q3195" s="846" t="s">
        <v>6337</v>
      </c>
      <c r="R3195" s="846" t="s">
        <v>10590</v>
      </c>
      <c r="S3195" s="849">
        <v>884.96</v>
      </c>
      <c r="T3195" s="849">
        <v>0</v>
      </c>
      <c r="U3195" s="849">
        <v>0</v>
      </c>
      <c r="V3195" s="849">
        <v>0</v>
      </c>
      <c r="W3195" s="849">
        <v>-7000</v>
      </c>
      <c r="X3195" s="849">
        <v>243700</v>
      </c>
      <c r="Y3195" s="849">
        <v>236700</v>
      </c>
      <c r="Z3195" s="850">
        <v>0.0971</v>
      </c>
    </row>
    <row r="3196" s="823" customFormat="1" ht="31.05" hidden="1" customHeight="1" outlineLevel="1" spans="1:26">
      <c r="A3196" s="846" t="s">
        <v>2547</v>
      </c>
      <c r="B3196" s="846" t="s">
        <v>7853</v>
      </c>
      <c r="C3196" s="846" t="s">
        <v>11824</v>
      </c>
      <c r="D3196" s="846" t="s">
        <v>9117</v>
      </c>
      <c r="E3196" s="847" t="s">
        <v>9495</v>
      </c>
      <c r="F3196" s="848" t="s">
        <v>9621</v>
      </c>
      <c r="G3196" s="846" t="s">
        <v>9446</v>
      </c>
      <c r="H3196" s="846" t="s">
        <v>7650</v>
      </c>
      <c r="I3196" s="849">
        <v>73000</v>
      </c>
      <c r="J3196" s="849">
        <v>1000</v>
      </c>
      <c r="K3196" s="849">
        <v>2357</v>
      </c>
      <c r="L3196" s="848" t="s">
        <v>9681</v>
      </c>
      <c r="M3196" s="849">
        <v>1000</v>
      </c>
      <c r="N3196" s="849">
        <v>0</v>
      </c>
      <c r="O3196" s="849">
        <v>2430</v>
      </c>
      <c r="P3196" s="849">
        <v>73000</v>
      </c>
      <c r="Q3196" s="846" t="s">
        <v>6337</v>
      </c>
      <c r="R3196" s="846" t="s">
        <v>10590</v>
      </c>
      <c r="S3196" s="849">
        <v>884.96</v>
      </c>
      <c r="T3196" s="849">
        <v>0</v>
      </c>
      <c r="U3196" s="849">
        <v>0</v>
      </c>
      <c r="V3196" s="849">
        <v>0</v>
      </c>
      <c r="W3196" s="849">
        <v>73000</v>
      </c>
      <c r="X3196" s="849">
        <v>235700</v>
      </c>
      <c r="Y3196" s="849">
        <v>308700</v>
      </c>
      <c r="Z3196" s="850">
        <v>0.131</v>
      </c>
    </row>
    <row r="3197" s="823" customFormat="1" ht="31.05" hidden="1" customHeight="1" outlineLevel="1" spans="1:26">
      <c r="A3197" s="846" t="s">
        <v>2547</v>
      </c>
      <c r="B3197" s="846" t="s">
        <v>7321</v>
      </c>
      <c r="C3197" s="846" t="s">
        <v>11825</v>
      </c>
      <c r="D3197" s="846" t="s">
        <v>9135</v>
      </c>
      <c r="E3197" s="847" t="s">
        <v>9495</v>
      </c>
      <c r="F3197" s="848" t="s">
        <v>9488</v>
      </c>
      <c r="G3197" s="846" t="s">
        <v>9446</v>
      </c>
      <c r="H3197" s="846" t="s">
        <v>7650</v>
      </c>
      <c r="I3197" s="849">
        <v>-600029.8</v>
      </c>
      <c r="J3197" s="849">
        <v>5000</v>
      </c>
      <c r="K3197" s="849">
        <v>3760</v>
      </c>
      <c r="L3197" s="848" t="s">
        <v>9505</v>
      </c>
      <c r="M3197" s="849">
        <v>1935.58</v>
      </c>
      <c r="N3197" s="849">
        <v>0</v>
      </c>
      <c r="O3197" s="849">
        <v>3450</v>
      </c>
      <c r="P3197" s="849">
        <v>-600029.8</v>
      </c>
      <c r="Q3197" s="846" t="s">
        <v>6337</v>
      </c>
      <c r="R3197" s="846" t="s">
        <v>10590</v>
      </c>
      <c r="S3197" s="849">
        <v>1712.9</v>
      </c>
      <c r="T3197" s="849">
        <v>0</v>
      </c>
      <c r="U3197" s="849">
        <v>0</v>
      </c>
      <c r="V3197" s="849">
        <v>0</v>
      </c>
      <c r="W3197" s="849">
        <v>-600029.8</v>
      </c>
      <c r="X3197" s="849">
        <v>7277780.8</v>
      </c>
      <c r="Y3197" s="849">
        <v>6677751</v>
      </c>
      <c r="Z3197" s="850">
        <v>0.9176</v>
      </c>
    </row>
    <row r="3198" s="823" customFormat="1" ht="31.05" hidden="1" customHeight="1" outlineLevel="1" spans="1:26">
      <c r="A3198" s="846" t="s">
        <v>2547</v>
      </c>
      <c r="B3198" s="846" t="s">
        <v>2552</v>
      </c>
      <c r="C3198" s="846" t="s">
        <v>11826</v>
      </c>
      <c r="D3198" s="846" t="s">
        <v>9146</v>
      </c>
      <c r="E3198" s="847" t="s">
        <v>9495</v>
      </c>
      <c r="F3198" s="848" t="s">
        <v>9632</v>
      </c>
      <c r="G3198" s="846" t="s">
        <v>9446</v>
      </c>
      <c r="H3198" s="846" t="s">
        <v>7650</v>
      </c>
      <c r="I3198" s="849">
        <v>31812</v>
      </c>
      <c r="J3198" s="849">
        <v>66</v>
      </c>
      <c r="K3198" s="849">
        <v>5706</v>
      </c>
      <c r="L3198" s="848" t="s">
        <v>9681</v>
      </c>
      <c r="M3198" s="849">
        <v>66</v>
      </c>
      <c r="N3198" s="849">
        <v>0</v>
      </c>
      <c r="O3198" s="849">
        <v>6188</v>
      </c>
      <c r="P3198" s="849">
        <v>31812</v>
      </c>
      <c r="Q3198" s="846" t="s">
        <v>6337</v>
      </c>
      <c r="R3198" s="846" t="s">
        <v>10590</v>
      </c>
      <c r="S3198" s="849">
        <v>58.41</v>
      </c>
      <c r="T3198" s="849">
        <v>0</v>
      </c>
      <c r="U3198" s="849">
        <v>0</v>
      </c>
      <c r="V3198" s="849">
        <v>0</v>
      </c>
      <c r="W3198" s="849">
        <v>31812</v>
      </c>
      <c r="X3198" s="849">
        <v>37659.6</v>
      </c>
      <c r="Y3198" s="849">
        <v>69471.6</v>
      </c>
      <c r="Z3198" s="850">
        <v>0.1845</v>
      </c>
    </row>
    <row r="3199" s="823" customFormat="1" ht="31.05" hidden="1" customHeight="1" outlineLevel="1" spans="1:26">
      <c r="A3199" s="846" t="s">
        <v>2547</v>
      </c>
      <c r="B3199" s="846" t="s">
        <v>2552</v>
      </c>
      <c r="C3199" s="846" t="s">
        <v>11827</v>
      </c>
      <c r="D3199" s="846" t="s">
        <v>9147</v>
      </c>
      <c r="E3199" s="847" t="s">
        <v>9495</v>
      </c>
      <c r="F3199" s="848" t="s">
        <v>9643</v>
      </c>
      <c r="G3199" s="846" t="s">
        <v>9446</v>
      </c>
      <c r="H3199" s="846" t="s">
        <v>7650</v>
      </c>
      <c r="I3199" s="849">
        <v>24156</v>
      </c>
      <c r="J3199" s="849">
        <v>198</v>
      </c>
      <c r="K3199" s="849">
        <v>6066</v>
      </c>
      <c r="L3199" s="848" t="s">
        <v>9599</v>
      </c>
      <c r="M3199" s="849">
        <v>198</v>
      </c>
      <c r="N3199" s="849">
        <v>0</v>
      </c>
      <c r="O3199" s="849">
        <v>6188</v>
      </c>
      <c r="P3199" s="849">
        <v>24156</v>
      </c>
      <c r="Q3199" s="846" t="s">
        <v>6337</v>
      </c>
      <c r="R3199" s="846" t="s">
        <v>10590</v>
      </c>
      <c r="S3199" s="849">
        <v>175.22</v>
      </c>
      <c r="T3199" s="849">
        <v>0</v>
      </c>
      <c r="U3199" s="849">
        <v>0</v>
      </c>
      <c r="V3199" s="849">
        <v>0</v>
      </c>
      <c r="W3199" s="849">
        <v>24156</v>
      </c>
      <c r="X3199" s="849">
        <v>120106.8</v>
      </c>
      <c r="Y3199" s="849">
        <v>144262.8</v>
      </c>
      <c r="Z3199" s="850">
        <v>0.1201</v>
      </c>
    </row>
    <row r="3200" s="823" customFormat="1" ht="31.05" hidden="1" customHeight="1" outlineLevel="1" spans="1:26">
      <c r="A3200" s="846" t="s">
        <v>2547</v>
      </c>
      <c r="B3200" s="846" t="s">
        <v>2552</v>
      </c>
      <c r="C3200" s="846" t="s">
        <v>11828</v>
      </c>
      <c r="D3200" s="846" t="s">
        <v>9147</v>
      </c>
      <c r="E3200" s="847" t="s">
        <v>9495</v>
      </c>
      <c r="F3200" s="848" t="s">
        <v>9621</v>
      </c>
      <c r="G3200" s="846" t="s">
        <v>9446</v>
      </c>
      <c r="H3200" s="846" t="s">
        <v>7650</v>
      </c>
      <c r="I3200" s="849">
        <v>193578</v>
      </c>
      <c r="J3200" s="849">
        <v>330</v>
      </c>
      <c r="K3200" s="849">
        <v>5350</v>
      </c>
      <c r="L3200" s="848" t="s">
        <v>9681</v>
      </c>
      <c r="M3200" s="849">
        <v>231</v>
      </c>
      <c r="N3200" s="849">
        <v>0</v>
      </c>
      <c r="O3200" s="849">
        <v>6188</v>
      </c>
      <c r="P3200" s="849">
        <v>193578</v>
      </c>
      <c r="Q3200" s="846" t="s">
        <v>6337</v>
      </c>
      <c r="R3200" s="846" t="s">
        <v>10590</v>
      </c>
      <c r="S3200" s="849">
        <v>204.42</v>
      </c>
      <c r="T3200" s="849">
        <v>0</v>
      </c>
      <c r="U3200" s="849">
        <v>0</v>
      </c>
      <c r="V3200" s="849">
        <v>0</v>
      </c>
      <c r="W3200" s="849">
        <v>193578</v>
      </c>
      <c r="X3200" s="849">
        <v>174075</v>
      </c>
      <c r="Y3200" s="849">
        <v>367653</v>
      </c>
      <c r="Z3200" s="850">
        <v>0.2975</v>
      </c>
    </row>
    <row r="3201" s="823" customFormat="1" ht="31.05" hidden="1" customHeight="1" outlineLevel="1" spans="1:26">
      <c r="A3201" s="846" t="s">
        <v>2547</v>
      </c>
      <c r="B3201" s="846" t="s">
        <v>2552</v>
      </c>
      <c r="C3201" s="846" t="s">
        <v>11829</v>
      </c>
      <c r="D3201" s="846" t="s">
        <v>9147</v>
      </c>
      <c r="E3201" s="847" t="s">
        <v>9495</v>
      </c>
      <c r="F3201" s="848" t="s">
        <v>9552</v>
      </c>
      <c r="G3201" s="846" t="s">
        <v>9446</v>
      </c>
      <c r="H3201" s="846" t="s">
        <v>7650</v>
      </c>
      <c r="I3201" s="849">
        <v>48312</v>
      </c>
      <c r="J3201" s="849">
        <v>330</v>
      </c>
      <c r="K3201" s="849">
        <v>5700</v>
      </c>
      <c r="L3201" s="848" t="s">
        <v>9681</v>
      </c>
      <c r="M3201" s="849">
        <v>99</v>
      </c>
      <c r="N3201" s="849">
        <v>0</v>
      </c>
      <c r="O3201" s="849">
        <v>6188</v>
      </c>
      <c r="P3201" s="849">
        <v>48312</v>
      </c>
      <c r="Q3201" s="846" t="s">
        <v>6337</v>
      </c>
      <c r="R3201" s="846" t="s">
        <v>10590</v>
      </c>
      <c r="S3201" s="849">
        <v>87.61</v>
      </c>
      <c r="T3201" s="849">
        <v>0</v>
      </c>
      <c r="U3201" s="849">
        <v>0</v>
      </c>
      <c r="V3201" s="849">
        <v>0</v>
      </c>
      <c r="W3201" s="849">
        <v>48312</v>
      </c>
      <c r="X3201" s="849">
        <v>185295</v>
      </c>
      <c r="Y3201" s="849">
        <v>233607</v>
      </c>
      <c r="Z3201" s="850">
        <v>0.414</v>
      </c>
    </row>
    <row r="3202" s="823" customFormat="1" ht="31.05" hidden="1" customHeight="1" outlineLevel="1" spans="1:26">
      <c r="A3202" s="846" t="s">
        <v>2547</v>
      </c>
      <c r="B3202" s="846" t="s">
        <v>2552</v>
      </c>
      <c r="C3202" s="846" t="s">
        <v>11830</v>
      </c>
      <c r="D3202" s="846" t="s">
        <v>9147</v>
      </c>
      <c r="E3202" s="847" t="s">
        <v>9495</v>
      </c>
      <c r="F3202" s="848" t="s">
        <v>9508</v>
      </c>
      <c r="G3202" s="846" t="s">
        <v>9446</v>
      </c>
      <c r="H3202" s="846" t="s">
        <v>7650</v>
      </c>
      <c r="I3202" s="849">
        <v>50529.6</v>
      </c>
      <c r="J3202" s="849">
        <v>159.5</v>
      </c>
      <c r="K3202" s="849">
        <v>5660</v>
      </c>
      <c r="L3202" s="848" t="s">
        <v>9681</v>
      </c>
      <c r="M3202" s="849">
        <v>95.7</v>
      </c>
      <c r="N3202" s="849">
        <v>0</v>
      </c>
      <c r="O3202" s="849">
        <v>6188</v>
      </c>
      <c r="P3202" s="849">
        <v>50529.6</v>
      </c>
      <c r="Q3202" s="846" t="s">
        <v>6337</v>
      </c>
      <c r="R3202" s="846" t="s">
        <v>10590</v>
      </c>
      <c r="S3202" s="849">
        <v>84.69</v>
      </c>
      <c r="T3202" s="849">
        <v>0</v>
      </c>
      <c r="U3202" s="849">
        <v>0</v>
      </c>
      <c r="V3202" s="849">
        <v>0</v>
      </c>
      <c r="W3202" s="849">
        <v>50529.6</v>
      </c>
      <c r="X3202" s="849">
        <v>90277</v>
      </c>
      <c r="Y3202" s="849">
        <v>140806.6</v>
      </c>
      <c r="Z3202" s="850">
        <v>0.26</v>
      </c>
    </row>
    <row r="3203" s="823" customFormat="1" ht="31.05" hidden="1" customHeight="1" outlineLevel="1" spans="1:26">
      <c r="A3203" s="846" t="s">
        <v>2547</v>
      </c>
      <c r="B3203" s="846" t="s">
        <v>7321</v>
      </c>
      <c r="C3203" s="846" t="s">
        <v>11831</v>
      </c>
      <c r="D3203" s="846" t="s">
        <v>9120</v>
      </c>
      <c r="E3203" s="847" t="s">
        <v>9495</v>
      </c>
      <c r="F3203" s="848" t="s">
        <v>8071</v>
      </c>
      <c r="G3203" s="846" t="s">
        <v>9446</v>
      </c>
      <c r="H3203" s="846" t="s">
        <v>7650</v>
      </c>
      <c r="I3203" s="849">
        <v>559000</v>
      </c>
      <c r="J3203" s="849">
        <v>4300</v>
      </c>
      <c r="K3203" s="849">
        <v>3320</v>
      </c>
      <c r="L3203" s="848" t="s">
        <v>9505</v>
      </c>
      <c r="M3203" s="849">
        <v>4300</v>
      </c>
      <c r="N3203" s="849">
        <v>0</v>
      </c>
      <c r="O3203" s="849">
        <v>3450</v>
      </c>
      <c r="P3203" s="849">
        <v>559000</v>
      </c>
      <c r="Q3203" s="846" t="s">
        <v>6337</v>
      </c>
      <c r="R3203" s="846" t="s">
        <v>10590</v>
      </c>
      <c r="S3203" s="849">
        <v>3805.31</v>
      </c>
      <c r="T3203" s="849">
        <v>0</v>
      </c>
      <c r="U3203" s="849">
        <v>0</v>
      </c>
      <c r="V3203" s="849">
        <v>0</v>
      </c>
      <c r="W3203" s="849">
        <v>559000</v>
      </c>
      <c r="X3203" s="849">
        <v>14276000</v>
      </c>
      <c r="Y3203" s="849">
        <v>14835000</v>
      </c>
      <c r="Z3203" s="850">
        <v>1.0392</v>
      </c>
    </row>
    <row r="3204" s="823" customFormat="1" ht="31.05" hidden="1" customHeight="1" outlineLevel="1" spans="1:26">
      <c r="A3204" s="846" t="s">
        <v>2547</v>
      </c>
      <c r="B3204" s="846" t="s">
        <v>10623</v>
      </c>
      <c r="C3204" s="846" t="s">
        <v>11832</v>
      </c>
      <c r="D3204" s="846" t="s">
        <v>9111</v>
      </c>
      <c r="E3204" s="847" t="s">
        <v>9495</v>
      </c>
      <c r="F3204" s="848" t="s">
        <v>9643</v>
      </c>
      <c r="G3204" s="846" t="s">
        <v>9446</v>
      </c>
      <c r="H3204" s="846" t="s">
        <v>7650</v>
      </c>
      <c r="I3204" s="849">
        <v>92512</v>
      </c>
      <c r="J3204" s="849">
        <v>112</v>
      </c>
      <c r="K3204" s="849">
        <v>6554</v>
      </c>
      <c r="L3204" s="848" t="s">
        <v>9706</v>
      </c>
      <c r="M3204" s="849">
        <v>112</v>
      </c>
      <c r="N3204" s="849">
        <v>0</v>
      </c>
      <c r="O3204" s="849">
        <v>7380</v>
      </c>
      <c r="P3204" s="849">
        <v>92512</v>
      </c>
      <c r="Q3204" s="846" t="s">
        <v>6337</v>
      </c>
      <c r="R3204" s="846" t="s">
        <v>10590</v>
      </c>
      <c r="S3204" s="849">
        <v>99.12</v>
      </c>
      <c r="T3204" s="849">
        <v>0</v>
      </c>
      <c r="U3204" s="849">
        <v>0</v>
      </c>
      <c r="V3204" s="849">
        <v>0</v>
      </c>
      <c r="W3204" s="849">
        <v>92512</v>
      </c>
      <c r="X3204" s="849">
        <v>0</v>
      </c>
      <c r="Y3204" s="849">
        <v>92512</v>
      </c>
      <c r="Z3204" s="850">
        <v>0.126</v>
      </c>
    </row>
    <row r="3205" s="823" customFormat="1" ht="14.3" customHeight="1" spans="1:26">
      <c r="A3205" s="824"/>
      <c r="B3205" s="824"/>
      <c r="C3205" s="824"/>
      <c r="D3205" s="824"/>
      <c r="E3205" s="824"/>
      <c r="F3205" s="824"/>
      <c r="G3205" s="824"/>
      <c r="H3205" s="824"/>
      <c r="I3205" s="824"/>
      <c r="J3205" s="824"/>
      <c r="K3205" s="824"/>
      <c r="L3205" s="824"/>
      <c r="M3205" s="824"/>
      <c r="N3205" s="824"/>
      <c r="O3205" s="824"/>
      <c r="P3205" s="824"/>
      <c r="Q3205" s="824"/>
      <c r="R3205" s="824"/>
      <c r="S3205" s="824"/>
      <c r="T3205" s="824"/>
      <c r="U3205" s="824"/>
      <c r="V3205" s="824"/>
      <c r="W3205" s="824"/>
      <c r="X3205" s="824"/>
      <c r="Y3205" s="824"/>
      <c r="Z3205" s="824"/>
    </row>
    <row r="3206" s="823" customFormat="1" spans="1:26">
      <c r="A3206" s="824"/>
      <c r="B3206" s="824"/>
      <c r="C3206" s="824"/>
      <c r="D3206" s="824"/>
      <c r="E3206" s="824"/>
      <c r="F3206" s="824"/>
      <c r="G3206" s="824"/>
      <c r="H3206" s="824"/>
      <c r="I3206" s="824"/>
      <c r="J3206" s="824"/>
      <c r="K3206" s="824"/>
      <c r="L3206" s="824"/>
      <c r="M3206" s="824"/>
      <c r="N3206" s="824"/>
      <c r="O3206" s="824"/>
      <c r="P3206" s="824"/>
      <c r="Q3206" s="824"/>
      <c r="R3206" s="824"/>
      <c r="S3206" s="824"/>
      <c r="T3206" s="824"/>
      <c r="U3206" s="824"/>
      <c r="V3206" s="824"/>
      <c r="W3206" s="824"/>
      <c r="X3206" s="824"/>
      <c r="Y3206" s="824"/>
      <c r="Z3206" s="824"/>
    </row>
    <row r="3207" s="823" customFormat="1" spans="1:26">
      <c r="A3207" s="824"/>
      <c r="B3207" s="824"/>
      <c r="C3207" s="824"/>
      <c r="D3207" s="824"/>
      <c r="E3207" s="824"/>
      <c r="F3207" s="824"/>
      <c r="G3207" s="824"/>
      <c r="H3207" s="824"/>
      <c r="I3207" s="824"/>
      <c r="J3207" s="824"/>
      <c r="K3207" s="824"/>
      <c r="L3207" s="824"/>
      <c r="M3207" s="824"/>
      <c r="N3207" s="824"/>
      <c r="O3207" s="824"/>
      <c r="P3207" s="824"/>
      <c r="Q3207" s="824"/>
      <c r="R3207" s="824"/>
      <c r="S3207" s="824"/>
      <c r="T3207" s="824"/>
      <c r="U3207" s="824"/>
      <c r="V3207" s="824"/>
      <c r="W3207" s="824"/>
      <c r="X3207" s="824"/>
      <c r="Y3207" s="824"/>
      <c r="Z3207" s="824"/>
    </row>
    <row r="3208" s="823" customFormat="1" spans="1:26">
      <c r="A3208" s="824"/>
      <c r="B3208" s="824"/>
      <c r="C3208" s="824"/>
      <c r="D3208" s="824"/>
      <c r="E3208" s="824"/>
      <c r="F3208" s="824"/>
      <c r="G3208" s="824"/>
      <c r="H3208" s="824"/>
      <c r="I3208" s="824"/>
      <c r="J3208" s="824"/>
      <c r="K3208" s="824"/>
      <c r="L3208" s="824"/>
      <c r="M3208" s="824"/>
      <c r="N3208" s="824"/>
      <c r="O3208" s="824"/>
      <c r="P3208" s="824"/>
      <c r="Q3208" s="824"/>
      <c r="R3208" s="824"/>
      <c r="S3208" s="824"/>
      <c r="T3208" s="824"/>
      <c r="U3208" s="824"/>
      <c r="V3208" s="824"/>
      <c r="W3208" s="824"/>
      <c r="X3208" s="824"/>
      <c r="Y3208" s="824"/>
      <c r="Z3208" s="824"/>
    </row>
    <row r="3209" s="823" customFormat="1" spans="1:26">
      <c r="A3209" s="824"/>
      <c r="B3209" s="824"/>
      <c r="C3209" s="824"/>
      <c r="D3209" s="824"/>
      <c r="E3209" s="824"/>
      <c r="F3209" s="824"/>
      <c r="G3209" s="824"/>
      <c r="H3209" s="824"/>
      <c r="I3209" s="824"/>
      <c r="J3209" s="824"/>
      <c r="K3209" s="824"/>
      <c r="L3209" s="824"/>
      <c r="M3209" s="824"/>
      <c r="N3209" s="824"/>
      <c r="O3209" s="824"/>
      <c r="P3209" s="824"/>
      <c r="Q3209" s="824"/>
      <c r="R3209" s="824"/>
      <c r="S3209" s="824"/>
      <c r="T3209" s="824"/>
      <c r="U3209" s="824"/>
      <c r="V3209" s="824"/>
      <c r="W3209" s="824"/>
      <c r="X3209" s="824"/>
      <c r="Y3209" s="824"/>
      <c r="Z3209" s="824"/>
    </row>
    <row r="3210" s="823" customFormat="1" spans="1:26">
      <c r="A3210" s="824"/>
      <c r="B3210" s="824"/>
      <c r="C3210" s="824"/>
      <c r="D3210" s="824"/>
      <c r="E3210" s="824"/>
      <c r="F3210" s="824"/>
      <c r="G3210" s="824"/>
      <c r="H3210" s="824"/>
      <c r="I3210" s="824"/>
      <c r="J3210" s="824"/>
      <c r="K3210" s="824"/>
      <c r="L3210" s="824"/>
      <c r="M3210" s="824"/>
      <c r="N3210" s="824"/>
      <c r="O3210" s="824"/>
      <c r="P3210" s="824"/>
      <c r="Q3210" s="824"/>
      <c r="R3210" s="824"/>
      <c r="S3210" s="824"/>
      <c r="T3210" s="824"/>
      <c r="U3210" s="824"/>
      <c r="V3210" s="824"/>
      <c r="W3210" s="824"/>
      <c r="X3210" s="824"/>
      <c r="Y3210" s="824"/>
      <c r="Z3210" s="824"/>
    </row>
    <row r="3211" s="823" customFormat="1" spans="1:26">
      <c r="A3211" s="824"/>
      <c r="B3211" s="824"/>
      <c r="C3211" s="824"/>
      <c r="D3211" s="824"/>
      <c r="E3211" s="824"/>
      <c r="F3211" s="824"/>
      <c r="G3211" s="824"/>
      <c r="H3211" s="824"/>
      <c r="I3211" s="824"/>
      <c r="J3211" s="824"/>
      <c r="K3211" s="824"/>
      <c r="L3211" s="824"/>
      <c r="M3211" s="824"/>
      <c r="N3211" s="824"/>
      <c r="O3211" s="824"/>
      <c r="P3211" s="824"/>
      <c r="Q3211" s="824"/>
      <c r="R3211" s="824"/>
      <c r="S3211" s="824"/>
      <c r="T3211" s="824"/>
      <c r="U3211" s="824"/>
      <c r="V3211" s="824"/>
      <c r="W3211" s="824"/>
      <c r="X3211" s="824"/>
      <c r="Y3211" s="824"/>
      <c r="Z3211" s="824"/>
    </row>
  </sheetData>
  <mergeCells count="14">
    <mergeCell ref="A1:F1"/>
    <mergeCell ref="A957:G957"/>
    <mergeCell ref="A958:H958"/>
    <mergeCell ref="J958:Q958"/>
    <mergeCell ref="R958:V958"/>
    <mergeCell ref="W958:Z958"/>
    <mergeCell ref="A2144:D2144"/>
    <mergeCell ref="A2146:G2146"/>
    <mergeCell ref="A2147:H2147"/>
    <mergeCell ref="J2147:Q2147"/>
    <mergeCell ref="R2147:V2147"/>
    <mergeCell ref="W2147:Z2147"/>
    <mergeCell ref="A4:A494"/>
    <mergeCell ref="A495:A955"/>
  </mergeCells>
  <pageMargins left="0.75" right="0.75" top="0.270000010728836" bottom="0.270000010728836" header="0" footer="0"/>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11"/>
  <sheetViews>
    <sheetView workbookViewId="0">
      <pane xSplit="1" ySplit="1" topLeftCell="B2" activePane="bottomRight" state="frozen"/>
      <selection/>
      <selection pane="topRight"/>
      <selection pane="bottomLeft"/>
      <selection pane="bottomRight" activeCell="A2" sqref="A2"/>
    </sheetView>
  </sheetViews>
  <sheetFormatPr defaultColWidth="9" defaultRowHeight="15.75"/>
  <cols>
    <col min="1" max="1" width="7.50442477876106" style="694" customWidth="1"/>
    <col min="2" max="2" width="13.0176991150442" style="695" customWidth="1"/>
    <col min="3" max="3" width="11.353982300885" style="695" customWidth="1"/>
    <col min="4" max="4" width="14" style="696" customWidth="1"/>
    <col min="5" max="5" width="11.8672566371681" style="697" customWidth="1"/>
    <col min="6" max="6" width="12.5044247787611" style="698" customWidth="1"/>
    <col min="7" max="7" width="9.06194690265487" style="698" customWidth="1"/>
    <col min="8" max="8" width="10.3185840707965" style="698" customWidth="1"/>
    <col min="9" max="9" width="13.3716814159292" style="698" customWidth="1"/>
    <col min="10" max="10" width="13.6283185840708" style="698" customWidth="1"/>
    <col min="11" max="11" width="13.3716814159292" style="698" customWidth="1"/>
    <col min="12" max="12" width="15.6991150442478" style="698" customWidth="1"/>
    <col min="13" max="13" width="17.6283185840708" style="699" customWidth="1"/>
    <col min="14" max="14" width="14.9911504424779" style="700" customWidth="1"/>
    <col min="15" max="16" width="16.6283185840708" style="701" customWidth="1"/>
    <col min="17" max="17" width="11.0973451327434" style="702" customWidth="1"/>
    <col min="18" max="18" width="15.0973451327434" style="701" customWidth="1"/>
    <col min="19" max="19" width="13.8849557522124" style="701" customWidth="1"/>
    <col min="20" max="20" width="18.2035398230088" style="295" customWidth="1"/>
    <col min="21" max="21" width="14.0265486725664" style="295" customWidth="1"/>
    <col min="22" max="23" width="9" style="295" customWidth="1"/>
    <col min="24" max="28" width="9" style="295"/>
    <col min="29" max="29" width="15.1238938053097" style="295" customWidth="1"/>
    <col min="30" max="30" width="16.3716814159292" style="295" customWidth="1"/>
    <col min="31" max="32" width="22.6283185840708" style="295" customWidth="1"/>
    <col min="33" max="33" width="9" style="295"/>
    <col min="34" max="34" width="24.7522123893805" style="295" customWidth="1"/>
    <col min="35" max="35" width="14.8761061946903" style="295"/>
    <col min="36" max="16384" width="9" style="295"/>
  </cols>
  <sheetData>
    <row r="1" s="295" customFormat="1" ht="19.2" customHeight="1" spans="1:19">
      <c r="A1" s="694"/>
      <c r="B1" s="703" t="s">
        <v>11833</v>
      </c>
      <c r="C1" s="703"/>
      <c r="D1" s="703"/>
      <c r="E1" s="703"/>
      <c r="F1" s="703"/>
      <c r="G1" s="703"/>
      <c r="H1" s="703"/>
      <c r="I1" s="703"/>
      <c r="J1" s="703"/>
      <c r="K1" s="703"/>
      <c r="L1" s="703"/>
      <c r="M1" s="703"/>
      <c r="N1" s="700"/>
      <c r="O1" s="701"/>
      <c r="P1" s="701"/>
      <c r="Q1" s="702"/>
      <c r="R1" s="701"/>
      <c r="S1" s="701"/>
    </row>
    <row r="2" s="295" customFormat="1" ht="19.95" customHeight="1" spans="1:19">
      <c r="A2" s="704" t="s">
        <v>11834</v>
      </c>
      <c r="B2" s="704"/>
      <c r="C2" s="705"/>
      <c r="D2" s="706"/>
      <c r="E2" s="707"/>
      <c r="F2" s="708"/>
      <c r="G2" s="708"/>
      <c r="H2" s="708"/>
      <c r="I2" s="708"/>
      <c r="J2" s="698"/>
      <c r="K2" s="738"/>
      <c r="L2" s="738" t="s">
        <v>11835</v>
      </c>
      <c r="M2" s="739"/>
      <c r="N2" s="700"/>
      <c r="O2" s="701"/>
      <c r="P2" s="701"/>
      <c r="Q2" s="702"/>
      <c r="R2" s="701"/>
      <c r="S2" s="701"/>
    </row>
    <row r="3" s="295" customFormat="1" ht="18.6" customHeight="1" spans="1:19">
      <c r="A3" s="709" t="s">
        <v>2</v>
      </c>
      <c r="B3" s="710" t="s">
        <v>8729</v>
      </c>
      <c r="C3" s="711"/>
      <c r="D3" s="712"/>
      <c r="E3" s="713" t="s">
        <v>11836</v>
      </c>
      <c r="F3" s="714" t="s">
        <v>11837</v>
      </c>
      <c r="G3" s="714"/>
      <c r="H3" s="714"/>
      <c r="I3" s="714" t="s">
        <v>11838</v>
      </c>
      <c r="J3" s="714"/>
      <c r="K3" s="740" t="s">
        <v>11839</v>
      </c>
      <c r="L3" s="740"/>
      <c r="M3" s="741" t="s">
        <v>11840</v>
      </c>
      <c r="N3" s="742" t="s">
        <v>11841</v>
      </c>
      <c r="O3" s="710" t="s">
        <v>11842</v>
      </c>
      <c r="P3" s="710" t="s">
        <v>11843</v>
      </c>
      <c r="Q3" s="756" t="s">
        <v>11844</v>
      </c>
      <c r="R3" s="701"/>
      <c r="S3" s="701"/>
    </row>
    <row r="4" s="295" customFormat="1" ht="20.55" customHeight="1" spans="1:19">
      <c r="A4" s="709"/>
      <c r="B4" s="710"/>
      <c r="C4" s="711" t="s">
        <v>8729</v>
      </c>
      <c r="D4" s="715" t="s">
        <v>9422</v>
      </c>
      <c r="E4" s="713" t="s">
        <v>11836</v>
      </c>
      <c r="F4" s="714" t="s">
        <v>6292</v>
      </c>
      <c r="G4" s="714" t="s">
        <v>11845</v>
      </c>
      <c r="H4" s="714" t="s">
        <v>11846</v>
      </c>
      <c r="I4" s="714" t="s">
        <v>6292</v>
      </c>
      <c r="J4" s="714" t="s">
        <v>11845</v>
      </c>
      <c r="K4" s="714" t="s">
        <v>6292</v>
      </c>
      <c r="L4" s="714" t="s">
        <v>11847</v>
      </c>
      <c r="M4" s="741"/>
      <c r="N4" s="743" t="s">
        <v>11848</v>
      </c>
      <c r="O4" s="710"/>
      <c r="P4" s="710"/>
      <c r="Q4" s="756"/>
      <c r="R4" s="701"/>
      <c r="S4" s="701"/>
    </row>
    <row r="5" s="295" customFormat="1" ht="14.25" customHeight="1" spans="1:19">
      <c r="A5" s="716" t="s">
        <v>11849</v>
      </c>
      <c r="B5" s="717" t="s">
        <v>11849</v>
      </c>
      <c r="C5" s="718" t="s">
        <v>11849</v>
      </c>
      <c r="D5" s="719" t="s">
        <v>11850</v>
      </c>
      <c r="E5" s="720">
        <f>VLOOKUP(D5,[3]结算价!A:C,3,0)</f>
        <v>119</v>
      </c>
      <c r="F5" s="721">
        <v>0</v>
      </c>
      <c r="G5" s="722">
        <f>F5*E5/10000*6.5</f>
        <v>0</v>
      </c>
      <c r="H5" s="723"/>
      <c r="I5" s="721">
        <f>(17.5+17.8+16+13.9)*10000</f>
        <v>652000</v>
      </c>
      <c r="J5" s="722">
        <f>I5*E5/10000*7</f>
        <v>54311.6</v>
      </c>
      <c r="K5" s="722">
        <f t="shared" ref="K5:K7" si="0">F5+I5</f>
        <v>652000</v>
      </c>
      <c r="L5" s="744">
        <f t="shared" ref="L5:L7" si="1">G5+J5</f>
        <v>54311.6</v>
      </c>
      <c r="M5" s="745"/>
      <c r="N5" s="746">
        <v>395</v>
      </c>
      <c r="O5" s="722">
        <v>37568.3</v>
      </c>
      <c r="P5" s="744">
        <f t="shared" ref="P5:P68" si="2">L5-O5</f>
        <v>16743.3</v>
      </c>
      <c r="Q5" s="757">
        <f>('[3]期货（部门在手）'!L5-O5)/O5</f>
        <v>0.445676274944567</v>
      </c>
      <c r="R5" s="701"/>
      <c r="S5" s="701"/>
    </row>
    <row r="6" s="295" customFormat="1" ht="14.25" customHeight="1" spans="1:19">
      <c r="A6" s="716"/>
      <c r="B6" s="717"/>
      <c r="C6" s="718" t="s">
        <v>11849</v>
      </c>
      <c r="D6" s="724" t="s">
        <v>11851</v>
      </c>
      <c r="E6" s="720">
        <f>VLOOKUP(D6,[3]结算价!A:C,3,0)</f>
        <v>735</v>
      </c>
      <c r="F6" s="721">
        <v>0</v>
      </c>
      <c r="G6" s="722">
        <f t="shared" ref="G6:G9" si="3">F6*E6/10000</f>
        <v>0</v>
      </c>
      <c r="H6" s="723"/>
      <c r="I6" s="721">
        <f>(12120)*100*1.13</f>
        <v>1369560</v>
      </c>
      <c r="J6" s="722">
        <f t="shared" ref="J6:J14" si="4">I6*E6/10000</f>
        <v>100662.66</v>
      </c>
      <c r="K6" s="722">
        <f t="shared" si="0"/>
        <v>1369560</v>
      </c>
      <c r="L6" s="744">
        <f t="shared" si="1"/>
        <v>100662.66</v>
      </c>
      <c r="M6" s="745"/>
      <c r="N6" s="746"/>
      <c r="O6" s="722">
        <v>90664.42</v>
      </c>
      <c r="P6" s="744">
        <f t="shared" si="2"/>
        <v>9998.23999999999</v>
      </c>
      <c r="Q6" s="757">
        <f>('[3]期货（部门在手）'!L6-O6)/O6</f>
        <v>0.11027743849241</v>
      </c>
      <c r="R6" s="701"/>
      <c r="S6" s="701"/>
    </row>
    <row r="7" s="295" customFormat="1" ht="14.25" customHeight="1" spans="1:19">
      <c r="A7" s="716"/>
      <c r="B7" s="717"/>
      <c r="C7" s="718" t="s">
        <v>11849</v>
      </c>
      <c r="D7" s="724" t="s">
        <v>11852</v>
      </c>
      <c r="E7" s="720">
        <f>VLOOKUP(D7,[3]结算价!A:C,3,0)</f>
        <v>735</v>
      </c>
      <c r="F7" s="721"/>
      <c r="G7" s="722">
        <f t="shared" si="3"/>
        <v>0</v>
      </c>
      <c r="H7" s="723"/>
      <c r="I7" s="721">
        <f>0*1.13</f>
        <v>0</v>
      </c>
      <c r="J7" s="722">
        <f t="shared" si="4"/>
        <v>0</v>
      </c>
      <c r="K7" s="722">
        <f t="shared" si="0"/>
        <v>0</v>
      </c>
      <c r="L7" s="744">
        <f t="shared" si="1"/>
        <v>0</v>
      </c>
      <c r="M7" s="745"/>
      <c r="N7" s="746"/>
      <c r="O7" s="722">
        <v>0</v>
      </c>
      <c r="P7" s="744">
        <f t="shared" si="2"/>
        <v>0</v>
      </c>
      <c r="Q7" s="757" t="e">
        <f>('[3]期货（部门在手）'!L7-O7)/O7</f>
        <v>#DIV/0!</v>
      </c>
      <c r="R7" s="701"/>
      <c r="S7" s="701"/>
    </row>
    <row r="8" s="295" customFormat="1" ht="16.95" customHeight="1" spans="1:24">
      <c r="A8" s="716"/>
      <c r="B8" s="717"/>
      <c r="C8" s="718" t="s">
        <v>11849</v>
      </c>
      <c r="D8" s="725" t="s">
        <v>11853</v>
      </c>
      <c r="E8" s="726"/>
      <c r="F8" s="727">
        <f t="shared" ref="F8:L8" si="5">SUM(F5:F7)</f>
        <v>0</v>
      </c>
      <c r="G8" s="727">
        <f t="shared" si="5"/>
        <v>0</v>
      </c>
      <c r="H8" s="727">
        <f t="shared" si="5"/>
        <v>0</v>
      </c>
      <c r="I8" s="727">
        <f t="shared" si="5"/>
        <v>2021560</v>
      </c>
      <c r="J8" s="727">
        <f t="shared" si="5"/>
        <v>154974.26</v>
      </c>
      <c r="K8" s="727">
        <f t="shared" si="5"/>
        <v>2021560</v>
      </c>
      <c r="L8" s="727">
        <f t="shared" si="5"/>
        <v>154974.26</v>
      </c>
      <c r="M8" s="747"/>
      <c r="N8" s="746"/>
      <c r="O8" s="748">
        <v>128232.72</v>
      </c>
      <c r="P8" s="749">
        <f t="shared" si="2"/>
        <v>26741.54</v>
      </c>
      <c r="Q8" s="758">
        <f>('[3]期货（部门在手）'!L8-O8)/O8</f>
        <v>0.208539131042374</v>
      </c>
      <c r="R8" s="701"/>
      <c r="S8" s="701"/>
      <c r="X8" s="722"/>
    </row>
    <row r="9" s="295" customFormat="1" spans="1:19">
      <c r="A9" s="716" t="s">
        <v>73</v>
      </c>
      <c r="B9" s="728" t="s">
        <v>73</v>
      </c>
      <c r="C9" s="729" t="s">
        <v>73</v>
      </c>
      <c r="D9" s="724" t="s">
        <v>500</v>
      </c>
      <c r="E9" s="720">
        <f>VLOOKUP(D9,[3]结算价!A:C,3,0)</f>
        <v>3118</v>
      </c>
      <c r="F9" s="721"/>
      <c r="G9" s="722">
        <f t="shared" si="3"/>
        <v>0</v>
      </c>
      <c r="H9" s="723"/>
      <c r="I9" s="721">
        <f>(8122+21666)*10*1.13</f>
        <v>336604.4</v>
      </c>
      <c r="J9" s="722">
        <f t="shared" si="4"/>
        <v>104953.25192</v>
      </c>
      <c r="K9" s="722">
        <f t="shared" ref="K9:K14" si="6">F9+I9</f>
        <v>336604.4</v>
      </c>
      <c r="L9" s="744">
        <f t="shared" ref="L9:L14" si="7">G9+J9</f>
        <v>104953.25192</v>
      </c>
      <c r="M9" s="745"/>
      <c r="N9" s="750">
        <v>290</v>
      </c>
      <c r="O9" s="722">
        <v>93251.14368</v>
      </c>
      <c r="P9" s="744">
        <f t="shared" si="2"/>
        <v>11702.10824</v>
      </c>
      <c r="Q9" s="757">
        <f>('[3]期货（部门在手）'!L9-O9)/O9</f>
        <v>0.125490238276936</v>
      </c>
      <c r="R9" s="701"/>
      <c r="S9" s="701"/>
    </row>
    <row r="10" s="295" customFormat="1" spans="1:19">
      <c r="A10" s="716"/>
      <c r="B10" s="728"/>
      <c r="C10" s="729" t="s">
        <v>73</v>
      </c>
      <c r="D10" s="724" t="s">
        <v>11854</v>
      </c>
      <c r="E10" s="720">
        <f>VLOOKUP(D10,[3]结算价!A:C,3,0)</f>
        <v>3118</v>
      </c>
      <c r="F10" s="721"/>
      <c r="G10" s="722"/>
      <c r="H10" s="723"/>
      <c r="I10" s="721">
        <f>(0)*10*1.13</f>
        <v>0</v>
      </c>
      <c r="J10" s="722">
        <f t="shared" si="4"/>
        <v>0</v>
      </c>
      <c r="K10" s="722">
        <f t="shared" si="6"/>
        <v>0</v>
      </c>
      <c r="L10" s="744">
        <f t="shared" si="7"/>
        <v>0</v>
      </c>
      <c r="M10" s="745"/>
      <c r="N10" s="751"/>
      <c r="O10" s="722">
        <v>0</v>
      </c>
      <c r="P10" s="744">
        <f t="shared" si="2"/>
        <v>0</v>
      </c>
      <c r="Q10" s="757" t="e">
        <f>('[3]期货（部门在手）'!L10-O10)/O10</f>
        <v>#DIV/0!</v>
      </c>
      <c r="R10" s="701"/>
      <c r="S10" s="701"/>
    </row>
    <row r="11" s="295" customFormat="1" spans="1:19">
      <c r="A11" s="716"/>
      <c r="B11" s="728"/>
      <c r="C11" s="729" t="s">
        <v>73</v>
      </c>
      <c r="D11" s="724" t="s">
        <v>338</v>
      </c>
      <c r="E11" s="720">
        <f>VLOOKUP(D11,[3]结算价!A:C,3,0)</f>
        <v>3257</v>
      </c>
      <c r="F11" s="721">
        <v>0</v>
      </c>
      <c r="G11" s="722">
        <f t="shared" ref="G11:G14" si="8">F11*E11/10000</f>
        <v>0</v>
      </c>
      <c r="H11" s="723"/>
      <c r="I11" s="721">
        <f>(28503+67621)*10*1.13</f>
        <v>1086201.2</v>
      </c>
      <c r="J11" s="722">
        <f t="shared" si="4"/>
        <v>353775.73084</v>
      </c>
      <c r="K11" s="722">
        <f t="shared" si="6"/>
        <v>1086201.2</v>
      </c>
      <c r="L11" s="744">
        <f t="shared" si="7"/>
        <v>353775.73084</v>
      </c>
      <c r="M11" s="745"/>
      <c r="N11" s="751"/>
      <c r="O11" s="722">
        <v>303480.032</v>
      </c>
      <c r="P11" s="744">
        <f t="shared" si="2"/>
        <v>50295.69884</v>
      </c>
      <c r="Q11" s="757">
        <f>('[3]期货（部门在手）'!L11-O11)/O11</f>
        <v>0.165729845580087</v>
      </c>
      <c r="R11" s="701"/>
      <c r="S11" s="701"/>
    </row>
    <row r="12" s="295" customFormat="1" spans="1:19">
      <c r="A12" s="716"/>
      <c r="B12" s="728"/>
      <c r="C12" s="729" t="s">
        <v>73</v>
      </c>
      <c r="D12" s="724" t="s">
        <v>11855</v>
      </c>
      <c r="E12" s="720">
        <f>VLOOKUP(D12,[3]结算价!A:C,3,0)</f>
        <v>3257</v>
      </c>
      <c r="F12" s="721"/>
      <c r="G12" s="722"/>
      <c r="H12" s="723"/>
      <c r="I12" s="721">
        <f>0*1.13+(0)*1.13</f>
        <v>0</v>
      </c>
      <c r="J12" s="722">
        <f t="shared" si="4"/>
        <v>0</v>
      </c>
      <c r="K12" s="722">
        <f t="shared" si="6"/>
        <v>0</v>
      </c>
      <c r="L12" s="744">
        <f t="shared" si="7"/>
        <v>0</v>
      </c>
      <c r="M12" s="745"/>
      <c r="N12" s="752"/>
      <c r="O12" s="722">
        <v>0</v>
      </c>
      <c r="P12" s="744">
        <f t="shared" si="2"/>
        <v>0</v>
      </c>
      <c r="Q12" s="757" t="e">
        <f>('[3]期货（部门在手）'!L12-O12)/O12</f>
        <v>#DIV/0!</v>
      </c>
      <c r="R12" s="701"/>
      <c r="S12" s="701"/>
    </row>
    <row r="13" s="295" customFormat="1" spans="1:19">
      <c r="A13" s="716"/>
      <c r="B13" s="728"/>
      <c r="C13" s="729" t="s">
        <v>73</v>
      </c>
      <c r="D13" s="724" t="s">
        <v>609</v>
      </c>
      <c r="E13" s="720">
        <f>VLOOKUP(D13,[3]结算价!A:C,3,0)</f>
        <v>0</v>
      </c>
      <c r="F13" s="721">
        <v>0</v>
      </c>
      <c r="G13" s="722">
        <f t="shared" si="8"/>
        <v>0</v>
      </c>
      <c r="H13" s="723"/>
      <c r="I13" s="721">
        <f>0*100*1.13</f>
        <v>0</v>
      </c>
      <c r="J13" s="722">
        <f t="shared" si="4"/>
        <v>0</v>
      </c>
      <c r="K13" s="722">
        <f t="shared" si="6"/>
        <v>0</v>
      </c>
      <c r="L13" s="744">
        <f t="shared" si="7"/>
        <v>0</v>
      </c>
      <c r="M13" s="745"/>
      <c r="N13" s="750">
        <v>45</v>
      </c>
      <c r="O13" s="722">
        <v>0</v>
      </c>
      <c r="P13" s="744">
        <f t="shared" si="2"/>
        <v>0</v>
      </c>
      <c r="Q13" s="757" t="e">
        <f>('[3]期货（部门在手）'!L13-O13)/O13</f>
        <v>#DIV/0!</v>
      </c>
      <c r="R13" s="701"/>
      <c r="S13" s="701"/>
    </row>
    <row r="14" s="295" customFormat="1" ht="14.25" customHeight="1" spans="1:19">
      <c r="A14" s="716"/>
      <c r="B14" s="728"/>
      <c r="C14" s="729" t="s">
        <v>73</v>
      </c>
      <c r="D14" s="724" t="s">
        <v>564</v>
      </c>
      <c r="E14" s="720">
        <f>VLOOKUP(D14,[3]结算价!A:C,3,0)</f>
        <v>886.5</v>
      </c>
      <c r="F14" s="721">
        <v>0</v>
      </c>
      <c r="G14" s="722">
        <f t="shared" si="8"/>
        <v>0</v>
      </c>
      <c r="H14" s="723"/>
      <c r="I14" s="736">
        <f>0*60*1.13</f>
        <v>0</v>
      </c>
      <c r="J14" s="722">
        <f t="shared" si="4"/>
        <v>0</v>
      </c>
      <c r="K14" s="722">
        <f t="shared" si="6"/>
        <v>0</v>
      </c>
      <c r="L14" s="744">
        <f t="shared" si="7"/>
        <v>0</v>
      </c>
      <c r="M14" s="745"/>
      <c r="N14" s="752"/>
      <c r="O14" s="722">
        <v>0</v>
      </c>
      <c r="P14" s="744">
        <f t="shared" si="2"/>
        <v>0</v>
      </c>
      <c r="Q14" s="757" t="e">
        <f>('[3]期货（部门在手）'!L14-O14)/O14</f>
        <v>#DIV/0!</v>
      </c>
      <c r="R14" s="701"/>
      <c r="S14" s="701"/>
    </row>
    <row r="15" s="295" customFormat="1" ht="15" customHeight="1" spans="1:19">
      <c r="A15" s="716"/>
      <c r="B15" s="728"/>
      <c r="C15" s="729" t="s">
        <v>73</v>
      </c>
      <c r="D15" s="730" t="s">
        <v>11853</v>
      </c>
      <c r="E15" s="726"/>
      <c r="F15" s="731" t="s">
        <v>11856</v>
      </c>
      <c r="G15" s="731">
        <f t="shared" ref="G15:L15" si="9">SUM(G9:G14)</f>
        <v>0</v>
      </c>
      <c r="H15" s="731">
        <f t="shared" si="9"/>
        <v>0</v>
      </c>
      <c r="I15" s="731">
        <f t="shared" si="9"/>
        <v>1422805.6</v>
      </c>
      <c r="J15" s="731">
        <f t="shared" si="9"/>
        <v>458728.98276</v>
      </c>
      <c r="K15" s="731">
        <f t="shared" si="9"/>
        <v>1422805.6</v>
      </c>
      <c r="L15" s="731">
        <f t="shared" si="9"/>
        <v>458728.98276</v>
      </c>
      <c r="M15" s="747"/>
      <c r="N15" s="746"/>
      <c r="O15" s="747">
        <v>396731.17568</v>
      </c>
      <c r="P15" s="747">
        <f t="shared" si="2"/>
        <v>61997.80708</v>
      </c>
      <c r="Q15" s="758">
        <f>('[3]期货（部门在手）'!L15-O15)/O15</f>
        <v>0.15627157854115</v>
      </c>
      <c r="R15" s="701"/>
      <c r="S15" s="701"/>
    </row>
    <row r="16" s="295" customFormat="1" spans="1:19">
      <c r="A16" s="716" t="s">
        <v>2397</v>
      </c>
      <c r="B16" s="717" t="s">
        <v>2539</v>
      </c>
      <c r="C16" s="729" t="s">
        <v>2539</v>
      </c>
      <c r="D16" s="724" t="s">
        <v>8537</v>
      </c>
      <c r="E16" s="720">
        <f>VLOOKUP(D16,[3]结算价!A:C,3,0)</f>
        <v>6608</v>
      </c>
      <c r="F16" s="732">
        <v>19300</v>
      </c>
      <c r="G16" s="722">
        <f t="shared" ref="G16:G18" si="10">F16*E16/10000</f>
        <v>12753.44</v>
      </c>
      <c r="H16" s="723">
        <v>-202</v>
      </c>
      <c r="I16" s="732">
        <f>32350*1.13</f>
        <v>36555.5</v>
      </c>
      <c r="J16" s="744">
        <f t="shared" ref="J16:J27" si="11">I16*E16/10000</f>
        <v>24155.8744</v>
      </c>
      <c r="K16" s="732">
        <f t="shared" ref="K16:K24" si="12">I16+F16</f>
        <v>55855.5</v>
      </c>
      <c r="L16" s="744">
        <f t="shared" ref="L16:L27" si="13">G16+J16</f>
        <v>36909.3144</v>
      </c>
      <c r="M16" s="745"/>
      <c r="N16" s="750">
        <v>10</v>
      </c>
      <c r="O16" s="723">
        <v>28568.75552</v>
      </c>
      <c r="P16" s="744">
        <f t="shared" si="2"/>
        <v>8340.55888</v>
      </c>
      <c r="Q16" s="757">
        <f>('[3]期货（部门在手）'!L16-O16)/O16</f>
        <v>0.29194687441534</v>
      </c>
      <c r="R16" s="701"/>
      <c r="S16" s="701"/>
    </row>
    <row r="17" s="295" customFormat="1" spans="1:19">
      <c r="A17" s="716"/>
      <c r="B17" s="717"/>
      <c r="C17" s="729" t="s">
        <v>2539</v>
      </c>
      <c r="D17" s="724" t="s">
        <v>11857</v>
      </c>
      <c r="E17" s="720">
        <f>VLOOKUP(D17,[3]结算价!A:C,3,0)</f>
        <v>6608</v>
      </c>
      <c r="F17" s="732">
        <v>30000</v>
      </c>
      <c r="G17" s="722">
        <f t="shared" si="10"/>
        <v>19824</v>
      </c>
      <c r="H17" s="733">
        <v>54</v>
      </c>
      <c r="I17" s="732">
        <v>28585</v>
      </c>
      <c r="J17" s="744">
        <f t="shared" si="11"/>
        <v>18888.968</v>
      </c>
      <c r="K17" s="732">
        <f t="shared" si="12"/>
        <v>58585</v>
      </c>
      <c r="L17" s="744">
        <f t="shared" si="13"/>
        <v>38712.968</v>
      </c>
      <c r="M17" s="745"/>
      <c r="N17" s="751"/>
      <c r="O17" s="723">
        <v>31241.296</v>
      </c>
      <c r="P17" s="744">
        <f t="shared" si="2"/>
        <v>7471.672</v>
      </c>
      <c r="Q17" s="757">
        <f>('[3]期货（部门在手）'!L17-O17)/O17</f>
        <v>0.239160116789009</v>
      </c>
      <c r="R17" s="701"/>
      <c r="S17" s="701"/>
    </row>
    <row r="18" s="295" customFormat="1" spans="1:19">
      <c r="A18" s="716"/>
      <c r="B18" s="717"/>
      <c r="C18" s="729" t="s">
        <v>2539</v>
      </c>
      <c r="D18" s="724" t="s">
        <v>7304</v>
      </c>
      <c r="E18" s="720">
        <f>VLOOKUP(D18,[3]结算价!A:C,3,0)</f>
        <v>6974</v>
      </c>
      <c r="F18" s="732">
        <v>600</v>
      </c>
      <c r="G18" s="722">
        <f t="shared" si="10"/>
        <v>418.44</v>
      </c>
      <c r="H18" s="723">
        <v>2</v>
      </c>
      <c r="I18" s="732">
        <f>16440*1.13</f>
        <v>18577.2</v>
      </c>
      <c r="J18" s="744">
        <f t="shared" si="11"/>
        <v>12955.73928</v>
      </c>
      <c r="K18" s="732">
        <f t="shared" si="12"/>
        <v>19177.2</v>
      </c>
      <c r="L18" s="744">
        <f t="shared" si="13"/>
        <v>13374.17928</v>
      </c>
      <c r="M18" s="745"/>
      <c r="N18" s="746">
        <v>5</v>
      </c>
      <c r="O18" s="723">
        <v>10413.9255</v>
      </c>
      <c r="P18" s="744">
        <f t="shared" si="2"/>
        <v>2960.25378</v>
      </c>
      <c r="Q18" s="757">
        <f>('[3]期货（部门在手）'!L18-O18)/O18</f>
        <v>0.284259166248117</v>
      </c>
      <c r="R18" s="701"/>
      <c r="S18" s="701"/>
    </row>
    <row r="19" s="295" customFormat="1" spans="1:19">
      <c r="A19" s="716"/>
      <c r="B19" s="717"/>
      <c r="C19" s="729" t="s">
        <v>2539</v>
      </c>
      <c r="D19" s="724" t="s">
        <v>11858</v>
      </c>
      <c r="E19" s="720">
        <f>VLOOKUP(D19,[3]结算价!A:C,3,0)</f>
        <v>6154</v>
      </c>
      <c r="F19" s="732">
        <v>2000</v>
      </c>
      <c r="G19" s="722"/>
      <c r="H19" s="723">
        <v>-3</v>
      </c>
      <c r="I19" s="732">
        <v>14000</v>
      </c>
      <c r="J19" s="744">
        <f t="shared" si="11"/>
        <v>8615.6</v>
      </c>
      <c r="K19" s="732">
        <f t="shared" si="12"/>
        <v>16000</v>
      </c>
      <c r="L19" s="744">
        <f t="shared" si="13"/>
        <v>8615.6</v>
      </c>
      <c r="M19" s="745"/>
      <c r="N19" s="746"/>
      <c r="O19" s="723">
        <v>4604.8</v>
      </c>
      <c r="P19" s="744">
        <f t="shared" si="2"/>
        <v>4010.8</v>
      </c>
      <c r="Q19" s="757">
        <f>('[3]期货（部门在手）'!L19-O19)/O19</f>
        <v>0.871004169562196</v>
      </c>
      <c r="R19" s="701"/>
      <c r="S19" s="701"/>
    </row>
    <row r="20" s="295" customFormat="1" spans="1:19">
      <c r="A20" s="716"/>
      <c r="B20" s="717"/>
      <c r="C20" s="729" t="s">
        <v>2539</v>
      </c>
      <c r="D20" s="724" t="s">
        <v>8447</v>
      </c>
      <c r="E20" s="720">
        <f>VLOOKUP(D20,[3]结算价!A:C,3,0)</f>
        <v>6400</v>
      </c>
      <c r="F20" s="732"/>
      <c r="G20" s="722">
        <f t="shared" ref="G20:G24" si="14">F20*E20/10000</f>
        <v>0</v>
      </c>
      <c r="H20" s="723"/>
      <c r="I20" s="732">
        <v>19000</v>
      </c>
      <c r="J20" s="744">
        <f t="shared" si="11"/>
        <v>12160</v>
      </c>
      <c r="K20" s="732">
        <f t="shared" si="12"/>
        <v>19000</v>
      </c>
      <c r="L20" s="744">
        <f t="shared" si="13"/>
        <v>12160</v>
      </c>
      <c r="M20" s="745"/>
      <c r="N20" s="746"/>
      <c r="O20" s="723">
        <v>12160</v>
      </c>
      <c r="P20" s="744">
        <f t="shared" si="2"/>
        <v>0</v>
      </c>
      <c r="Q20" s="757">
        <f>('[3]期货（部门在手）'!L20-O20)/O20</f>
        <v>0</v>
      </c>
      <c r="R20" s="701"/>
      <c r="S20" s="701"/>
    </row>
    <row r="21" s="295" customFormat="1" spans="1:19">
      <c r="A21" s="716"/>
      <c r="B21" s="717"/>
      <c r="C21" s="729" t="s">
        <v>2539</v>
      </c>
      <c r="D21" s="724" t="s">
        <v>8545</v>
      </c>
      <c r="E21" s="720">
        <f>VLOOKUP(D21,[3]结算价!A:C,3,0)</f>
        <v>7771</v>
      </c>
      <c r="F21" s="732">
        <v>0</v>
      </c>
      <c r="G21" s="722">
        <f t="shared" si="14"/>
        <v>0</v>
      </c>
      <c r="H21" s="723"/>
      <c r="I21" s="732">
        <f>21040*1.13</f>
        <v>23775.2</v>
      </c>
      <c r="J21" s="744">
        <f t="shared" si="11"/>
        <v>18475.70792</v>
      </c>
      <c r="K21" s="732">
        <f t="shared" si="12"/>
        <v>23775.2</v>
      </c>
      <c r="L21" s="744">
        <f t="shared" si="13"/>
        <v>18475.70792</v>
      </c>
      <c r="M21" s="745"/>
      <c r="N21" s="746">
        <v>7</v>
      </c>
      <c r="O21" s="723">
        <v>6366.04371</v>
      </c>
      <c r="P21" s="744">
        <f t="shared" si="2"/>
        <v>12109.66421</v>
      </c>
      <c r="Q21" s="757">
        <f>('[3]期货（部门在手）'!L21-O21)/O21</f>
        <v>1.90222762545248</v>
      </c>
      <c r="R21" s="701"/>
      <c r="S21" s="701"/>
    </row>
    <row r="22" s="295" customFormat="1" spans="1:19">
      <c r="A22" s="716"/>
      <c r="B22" s="717"/>
      <c r="C22" s="729" t="s">
        <v>2539</v>
      </c>
      <c r="D22" s="724" t="s">
        <v>8613</v>
      </c>
      <c r="E22" s="720">
        <f>VLOOKUP(D22,[3]结算价!A:C,3,0)</f>
        <v>4475</v>
      </c>
      <c r="F22" s="732">
        <v>6000</v>
      </c>
      <c r="G22" s="722">
        <f t="shared" si="14"/>
        <v>2685</v>
      </c>
      <c r="H22" s="733">
        <v>2.8</v>
      </c>
      <c r="I22" s="732">
        <f>11440*1.13</f>
        <v>12927.2</v>
      </c>
      <c r="J22" s="744">
        <f t="shared" si="11"/>
        <v>5784.922</v>
      </c>
      <c r="K22" s="732">
        <f t="shared" si="12"/>
        <v>18927.2</v>
      </c>
      <c r="L22" s="744">
        <f t="shared" si="13"/>
        <v>8469.922</v>
      </c>
      <c r="M22" s="745"/>
      <c r="N22" s="746">
        <v>30</v>
      </c>
      <c r="O22" s="723">
        <v>4607.9</v>
      </c>
      <c r="P22" s="744">
        <f t="shared" si="2"/>
        <v>3862.022</v>
      </c>
      <c r="Q22" s="757">
        <f>('[3]期货（部门在手）'!L22-O22)/O22</f>
        <v>0.838130601792574</v>
      </c>
      <c r="R22" s="701"/>
      <c r="S22" s="701"/>
    </row>
    <row r="23" s="295" customFormat="1" spans="1:19">
      <c r="A23" s="716"/>
      <c r="B23" s="717"/>
      <c r="C23" s="729" t="s">
        <v>2539</v>
      </c>
      <c r="D23" s="724" t="s">
        <v>7853</v>
      </c>
      <c r="E23" s="720">
        <f>VLOOKUP(D23,[3]结算价!A:C,3,0)</f>
        <v>2336</v>
      </c>
      <c r="F23" s="732"/>
      <c r="G23" s="722">
        <f t="shared" si="14"/>
        <v>0</v>
      </c>
      <c r="H23" s="723"/>
      <c r="I23" s="732">
        <f>184270*1.13</f>
        <v>208225.1</v>
      </c>
      <c r="J23" s="744">
        <f t="shared" si="11"/>
        <v>48641.38336</v>
      </c>
      <c r="K23" s="732">
        <f t="shared" si="12"/>
        <v>208225.1</v>
      </c>
      <c r="L23" s="744">
        <f t="shared" si="13"/>
        <v>48641.38336</v>
      </c>
      <c r="M23" s="745"/>
      <c r="N23" s="750">
        <v>15</v>
      </c>
      <c r="O23" s="723">
        <v>36700.818</v>
      </c>
      <c r="P23" s="744">
        <f t="shared" si="2"/>
        <v>11940.56536</v>
      </c>
      <c r="Q23" s="757">
        <f>('[3]期货（部门在手）'!L23-O23)/O23</f>
        <v>0.325348752717174</v>
      </c>
      <c r="R23" s="701"/>
      <c r="S23" s="701"/>
    </row>
    <row r="24" s="295" customFormat="1" spans="1:19">
      <c r="A24" s="716"/>
      <c r="B24" s="717"/>
      <c r="C24" s="729" t="s">
        <v>2539</v>
      </c>
      <c r="D24" s="719" t="s">
        <v>11859</v>
      </c>
      <c r="E24" s="720">
        <f>VLOOKUP(D24,[3]结算价!A:C,3,0)</f>
        <v>471.7</v>
      </c>
      <c r="F24" s="732"/>
      <c r="G24" s="722">
        <f t="shared" si="14"/>
        <v>0</v>
      </c>
      <c r="H24" s="723"/>
      <c r="I24" s="732">
        <v>310221</v>
      </c>
      <c r="J24" s="744">
        <f t="shared" si="11"/>
        <v>14633.12457</v>
      </c>
      <c r="K24" s="732">
        <f t="shared" si="12"/>
        <v>310221</v>
      </c>
      <c r="L24" s="744">
        <f t="shared" si="13"/>
        <v>14633.12457</v>
      </c>
      <c r="M24" s="745"/>
      <c r="N24" s="746">
        <f>10+270</f>
        <v>280</v>
      </c>
      <c r="O24" s="723">
        <v>12097.4754</v>
      </c>
      <c r="P24" s="744">
        <f t="shared" si="2"/>
        <v>2535.64917</v>
      </c>
      <c r="Q24" s="757">
        <f>('[3]期货（部门在手）'!L24-O24)/O24</f>
        <v>0.209601514874748</v>
      </c>
      <c r="R24" s="701"/>
      <c r="S24" s="701"/>
    </row>
    <row r="25" s="295" customFormat="1" spans="1:19">
      <c r="A25" s="716"/>
      <c r="B25" s="717"/>
      <c r="C25" s="729" t="s">
        <v>2539</v>
      </c>
      <c r="D25" s="724" t="s">
        <v>11860</v>
      </c>
      <c r="E25" s="720">
        <f>VLOOKUP(D25,[3]结算价!A:C,3,0)</f>
        <v>2549</v>
      </c>
      <c r="F25" s="698"/>
      <c r="G25" s="722">
        <f>H25*E25/10000</f>
        <v>0.10196</v>
      </c>
      <c r="H25" s="732">
        <v>0.4</v>
      </c>
      <c r="I25" s="732">
        <f>6390*1.13</f>
        <v>7220.7</v>
      </c>
      <c r="J25" s="744">
        <f t="shared" si="11"/>
        <v>1840.55643</v>
      </c>
      <c r="K25" s="732">
        <f>I25+H25</f>
        <v>7221.1</v>
      </c>
      <c r="L25" s="744">
        <f t="shared" si="13"/>
        <v>1840.65839</v>
      </c>
      <c r="M25" s="745"/>
      <c r="N25" s="746">
        <v>6</v>
      </c>
      <c r="O25" s="723">
        <v>1901.65876</v>
      </c>
      <c r="P25" s="744">
        <f t="shared" si="2"/>
        <v>-61.0003700000004</v>
      </c>
      <c r="Q25" s="757">
        <f>('[3]期货（部门在手）'!L25-O25)/O25</f>
        <v>-0.0320774532650642</v>
      </c>
      <c r="R25" s="701"/>
      <c r="S25" s="701"/>
    </row>
    <row r="26" s="295" customFormat="1" spans="1:19">
      <c r="A26" s="716"/>
      <c r="B26" s="717"/>
      <c r="C26" s="729" t="s">
        <v>2539</v>
      </c>
      <c r="D26" s="724" t="s">
        <v>11861</v>
      </c>
      <c r="E26" s="720">
        <f>VLOOKUP(D26,[3]结算价!A:C,3,0)</f>
        <v>0</v>
      </c>
      <c r="F26" s="732"/>
      <c r="G26" s="722"/>
      <c r="H26" s="723"/>
      <c r="I26" s="732">
        <f>0*1.13</f>
        <v>0</v>
      </c>
      <c r="J26" s="744">
        <f t="shared" si="11"/>
        <v>0</v>
      </c>
      <c r="K26" s="732">
        <f>I26+H26</f>
        <v>0</v>
      </c>
      <c r="L26" s="744">
        <f t="shared" si="13"/>
        <v>0</v>
      </c>
      <c r="M26" s="745"/>
      <c r="N26" s="746">
        <v>10</v>
      </c>
      <c r="O26" s="723">
        <v>0</v>
      </c>
      <c r="P26" s="744">
        <f t="shared" si="2"/>
        <v>0</v>
      </c>
      <c r="Q26" s="757" t="e">
        <f>('[3]期货（部门在手）'!L26-O26)/O26</f>
        <v>#DIV/0!</v>
      </c>
      <c r="R26" s="701"/>
      <c r="S26" s="701"/>
    </row>
    <row r="27" s="295" customFormat="1" spans="1:19">
      <c r="A27" s="716"/>
      <c r="B27" s="717"/>
      <c r="C27" s="729" t="s">
        <v>2539</v>
      </c>
      <c r="D27" s="724" t="s">
        <v>8706</v>
      </c>
      <c r="E27" s="720">
        <f>VLOOKUP(D27,[3]结算价!A:C,3,0)</f>
        <v>4824</v>
      </c>
      <c r="F27" s="732">
        <v>22770</v>
      </c>
      <c r="G27" s="722">
        <f t="shared" ref="G27:G40" si="15">F27*E27/10000</f>
        <v>10984.248</v>
      </c>
      <c r="H27" s="723">
        <v>48</v>
      </c>
      <c r="I27" s="732">
        <f>114585*1.13</f>
        <v>129481.05</v>
      </c>
      <c r="J27" s="744">
        <f t="shared" si="11"/>
        <v>62461.65852</v>
      </c>
      <c r="K27" s="732">
        <f t="shared" ref="K27:K52" si="16">I27+F27</f>
        <v>152251.05</v>
      </c>
      <c r="L27" s="744">
        <f t="shared" si="13"/>
        <v>73445.90652</v>
      </c>
      <c r="M27" s="745"/>
      <c r="N27" s="750">
        <v>70</v>
      </c>
      <c r="O27" s="723">
        <v>67869.0621</v>
      </c>
      <c r="P27" s="744">
        <f t="shared" si="2"/>
        <v>5576.84441999999</v>
      </c>
      <c r="Q27" s="757">
        <f>('[3]期货（部门在手）'!L27-O27)/O27</f>
        <v>0.0821706422255098</v>
      </c>
      <c r="R27" s="701"/>
      <c r="S27" s="701"/>
    </row>
    <row r="28" s="295" customFormat="1" spans="1:19">
      <c r="A28" s="716"/>
      <c r="B28" s="717"/>
      <c r="C28" s="729" t="s">
        <v>2539</v>
      </c>
      <c r="D28" s="734" t="s">
        <v>11853</v>
      </c>
      <c r="E28" s="726"/>
      <c r="F28" s="727">
        <f t="shared" ref="F28:L28" si="17">SUBTOTAL(9,F16:F27)</f>
        <v>80670</v>
      </c>
      <c r="G28" s="727">
        <f t="shared" si="17"/>
        <v>46665.22996</v>
      </c>
      <c r="H28" s="727">
        <f t="shared" si="17"/>
        <v>-97.8</v>
      </c>
      <c r="I28" s="727">
        <f t="shared" si="17"/>
        <v>808567.95</v>
      </c>
      <c r="J28" s="727">
        <f t="shared" si="17"/>
        <v>228613.53448</v>
      </c>
      <c r="K28" s="727">
        <f t="shared" si="17"/>
        <v>889238.35</v>
      </c>
      <c r="L28" s="727">
        <f t="shared" si="17"/>
        <v>275278.76444</v>
      </c>
      <c r="M28" s="747"/>
      <c r="N28" s="746"/>
      <c r="O28" s="748">
        <v>216531.73499</v>
      </c>
      <c r="P28" s="749">
        <f t="shared" si="2"/>
        <v>58747.0294499999</v>
      </c>
      <c r="Q28" s="758">
        <f>('[3]期货（部门在手）'!L28-O28)/O28</f>
        <v>0.271309096806124</v>
      </c>
      <c r="R28" s="701"/>
      <c r="S28" s="701"/>
    </row>
    <row r="29" s="295" customFormat="1" spans="1:19">
      <c r="A29" s="716"/>
      <c r="B29" s="717" t="s">
        <v>2547</v>
      </c>
      <c r="C29" s="729" t="s">
        <v>2547</v>
      </c>
      <c r="D29" s="724" t="s">
        <v>4673</v>
      </c>
      <c r="E29" s="720">
        <f>VLOOKUP(D29,[3]结算价!A:C,3,0)</f>
        <v>5022</v>
      </c>
      <c r="F29" s="732">
        <v>4815</v>
      </c>
      <c r="G29" s="722">
        <f t="shared" si="15"/>
        <v>2418.093</v>
      </c>
      <c r="H29" s="723">
        <v>-14</v>
      </c>
      <c r="I29" s="732">
        <f>(7488)*5*1.13</f>
        <v>42307.2</v>
      </c>
      <c r="J29" s="744">
        <f t="shared" ref="J29:J39" si="18">I29*E29/10000</f>
        <v>21246.67584</v>
      </c>
      <c r="K29" s="732">
        <f t="shared" si="16"/>
        <v>47122.2</v>
      </c>
      <c r="L29" s="744">
        <f t="shared" ref="L29:L52" si="19">G29+J29</f>
        <v>23664.76884</v>
      </c>
      <c r="M29" s="745"/>
      <c r="N29" s="750">
        <v>15</v>
      </c>
      <c r="O29" s="723">
        <v>9614.35979</v>
      </c>
      <c r="P29" s="744">
        <f t="shared" si="2"/>
        <v>14050.40905</v>
      </c>
      <c r="Q29" s="757">
        <f>('[3]期货（部门在手）'!L29-O29)/O29</f>
        <v>1.46139829971976</v>
      </c>
      <c r="R29" s="701"/>
      <c r="S29" s="701"/>
    </row>
    <row r="30" s="295" customFormat="1" spans="1:19">
      <c r="A30" s="716"/>
      <c r="B30" s="717"/>
      <c r="C30" s="729" t="s">
        <v>2547</v>
      </c>
      <c r="D30" s="724" t="s">
        <v>11862</v>
      </c>
      <c r="E30" s="720">
        <f>VLOOKUP(D30,[3]结算价!A:C,3,0)</f>
        <v>5022</v>
      </c>
      <c r="F30" s="732"/>
      <c r="G30" s="722">
        <f t="shared" si="15"/>
        <v>0</v>
      </c>
      <c r="H30" s="723"/>
      <c r="I30" s="732">
        <f>0*5*1.13</f>
        <v>0</v>
      </c>
      <c r="J30" s="744">
        <f t="shared" si="18"/>
        <v>0</v>
      </c>
      <c r="K30" s="732">
        <f t="shared" si="16"/>
        <v>0</v>
      </c>
      <c r="L30" s="744">
        <f t="shared" si="19"/>
        <v>0</v>
      </c>
      <c r="M30" s="745"/>
      <c r="N30" s="752"/>
      <c r="O30" s="723">
        <v>0</v>
      </c>
      <c r="P30" s="744">
        <f t="shared" si="2"/>
        <v>0</v>
      </c>
      <c r="Q30" s="757" t="e">
        <f>('[3]期货（部门在手）'!L30-O30)/O30</f>
        <v>#DIV/0!</v>
      </c>
      <c r="R30" s="701"/>
      <c r="S30" s="701"/>
    </row>
    <row r="31" s="295" customFormat="1" spans="1:19">
      <c r="A31" s="716"/>
      <c r="B31" s="717"/>
      <c r="C31" s="729" t="s">
        <v>2547</v>
      </c>
      <c r="D31" s="724" t="s">
        <v>10623</v>
      </c>
      <c r="E31" s="720">
        <f>VLOOKUP(D31,[3]结算价!A:C,3,0)</f>
        <v>7167</v>
      </c>
      <c r="F31" s="732">
        <f>133*5</f>
        <v>665</v>
      </c>
      <c r="G31" s="722">
        <f t="shared" si="15"/>
        <v>476.6055</v>
      </c>
      <c r="H31" s="723">
        <v>-1</v>
      </c>
      <c r="I31" s="732">
        <f>0*5*1.13</f>
        <v>0</v>
      </c>
      <c r="J31" s="744">
        <f t="shared" si="18"/>
        <v>0</v>
      </c>
      <c r="K31" s="732">
        <f t="shared" si="16"/>
        <v>665</v>
      </c>
      <c r="L31" s="744">
        <f t="shared" si="19"/>
        <v>476.6055</v>
      </c>
      <c r="M31" s="745"/>
      <c r="N31" s="750">
        <v>2</v>
      </c>
      <c r="O31" s="723">
        <v>695.107</v>
      </c>
      <c r="P31" s="744">
        <f t="shared" si="2"/>
        <v>-218.5015</v>
      </c>
      <c r="Q31" s="757">
        <f>('[3]期货（部门在手）'!L31-O31)/O31</f>
        <v>-0.314342252343884</v>
      </c>
      <c r="R31" s="759"/>
      <c r="S31" s="701"/>
    </row>
    <row r="32" s="295" customFormat="1" spans="1:19">
      <c r="A32" s="716"/>
      <c r="B32" s="717"/>
      <c r="C32" s="729" t="s">
        <v>2547</v>
      </c>
      <c r="D32" s="724" t="s">
        <v>11863</v>
      </c>
      <c r="E32" s="720">
        <f>VLOOKUP(D32,[3]结算价!A:C,3,0)</f>
        <v>7167</v>
      </c>
      <c r="F32" s="732"/>
      <c r="G32" s="722">
        <f t="shared" si="15"/>
        <v>0</v>
      </c>
      <c r="H32" s="723"/>
      <c r="I32" s="732">
        <v>0</v>
      </c>
      <c r="J32" s="744">
        <f t="shared" si="18"/>
        <v>0</v>
      </c>
      <c r="K32" s="732">
        <f t="shared" si="16"/>
        <v>0</v>
      </c>
      <c r="L32" s="744">
        <f t="shared" si="19"/>
        <v>0</v>
      </c>
      <c r="M32" s="745"/>
      <c r="N32" s="752"/>
      <c r="O32" s="723">
        <v>0</v>
      </c>
      <c r="P32" s="744">
        <f t="shared" si="2"/>
        <v>0</v>
      </c>
      <c r="Q32" s="757" t="e">
        <f>('[3]期货（部门在手）'!L32-O32)/O32</f>
        <v>#DIV/0!</v>
      </c>
      <c r="R32" s="759"/>
      <c r="S32" s="701"/>
    </row>
    <row r="33" s="295" customFormat="1" spans="1:19">
      <c r="A33" s="716"/>
      <c r="B33" s="717"/>
      <c r="C33" s="729" t="s">
        <v>2547</v>
      </c>
      <c r="D33" s="724" t="s">
        <v>11864</v>
      </c>
      <c r="E33" s="720">
        <f>VLOOKUP(D33,[3]结算价!A:C,3,0)</f>
        <v>0</v>
      </c>
      <c r="F33" s="732"/>
      <c r="G33" s="722">
        <f t="shared" si="15"/>
        <v>0</v>
      </c>
      <c r="H33" s="723"/>
      <c r="I33" s="732">
        <f>(0)*5*1.13</f>
        <v>0</v>
      </c>
      <c r="J33" s="744">
        <f t="shared" si="18"/>
        <v>0</v>
      </c>
      <c r="K33" s="732">
        <f t="shared" si="16"/>
        <v>0</v>
      </c>
      <c r="L33" s="744">
        <f t="shared" si="19"/>
        <v>0</v>
      </c>
      <c r="M33" s="745"/>
      <c r="N33" s="746">
        <v>2</v>
      </c>
      <c r="O33" s="723">
        <v>0</v>
      </c>
      <c r="P33" s="744">
        <f t="shared" si="2"/>
        <v>0</v>
      </c>
      <c r="Q33" s="757" t="e">
        <f>('[3]期货（部门在手）'!L33-O33)/O33</f>
        <v>#DIV/0!</v>
      </c>
      <c r="R33" s="701"/>
      <c r="S33" s="701"/>
    </row>
    <row r="34" s="295" customFormat="1" spans="1:19">
      <c r="A34" s="716"/>
      <c r="B34" s="717"/>
      <c r="C34" s="729" t="s">
        <v>2547</v>
      </c>
      <c r="D34" s="724" t="s">
        <v>11865</v>
      </c>
      <c r="E34" s="720">
        <f>VLOOKUP(D34,[3]结算价!A:C,3,0)</f>
        <v>3414</v>
      </c>
      <c r="F34" s="732">
        <f>719*10</f>
        <v>7190</v>
      </c>
      <c r="G34" s="722">
        <f t="shared" si="15"/>
        <v>2454.666</v>
      </c>
      <c r="H34" s="723">
        <v>43</v>
      </c>
      <c r="I34" s="732">
        <f>(719+1994-719)*10*1.13</f>
        <v>22532.2</v>
      </c>
      <c r="J34" s="744">
        <f t="shared" si="18"/>
        <v>7692.49308</v>
      </c>
      <c r="K34" s="732">
        <f t="shared" si="16"/>
        <v>29722.2</v>
      </c>
      <c r="L34" s="744">
        <f t="shared" si="19"/>
        <v>10147.15908</v>
      </c>
      <c r="M34" s="745"/>
      <c r="N34" s="750">
        <v>15</v>
      </c>
      <c r="O34" s="723">
        <v>7255.82568</v>
      </c>
      <c r="P34" s="744">
        <f t="shared" si="2"/>
        <v>2891.3334</v>
      </c>
      <c r="Q34" s="757">
        <f>('[3]期货（部门在手）'!L34-O34)/O34</f>
        <v>0.398484407910968</v>
      </c>
      <c r="R34" s="701"/>
      <c r="S34" s="701"/>
    </row>
    <row r="35" s="295" customFormat="1" spans="1:19">
      <c r="A35" s="716"/>
      <c r="B35" s="717"/>
      <c r="C35" s="729" t="s">
        <v>2547</v>
      </c>
      <c r="D35" s="724" t="s">
        <v>11866</v>
      </c>
      <c r="E35" s="720">
        <f>VLOOKUP(D35,[3]结算价!A:C,3,0)</f>
        <v>3414</v>
      </c>
      <c r="F35" s="732">
        <v>0</v>
      </c>
      <c r="G35" s="722">
        <f t="shared" si="15"/>
        <v>0</v>
      </c>
      <c r="H35" s="723"/>
      <c r="I35" s="732">
        <v>0</v>
      </c>
      <c r="J35" s="744">
        <f t="shared" si="18"/>
        <v>0</v>
      </c>
      <c r="K35" s="732">
        <f t="shared" si="16"/>
        <v>0</v>
      </c>
      <c r="L35" s="744">
        <f t="shared" si="19"/>
        <v>0</v>
      </c>
      <c r="M35" s="745"/>
      <c r="N35" s="752"/>
      <c r="O35" s="723">
        <v>0</v>
      </c>
      <c r="P35" s="744">
        <f t="shared" si="2"/>
        <v>0</v>
      </c>
      <c r="Q35" s="757" t="e">
        <f>('[3]期货（部门在手）'!L35-O35)/O35</f>
        <v>#DIV/0!</v>
      </c>
      <c r="R35" s="701"/>
      <c r="S35" s="701"/>
    </row>
    <row r="36" s="295" customFormat="1" spans="1:19">
      <c r="A36" s="716"/>
      <c r="B36" s="717"/>
      <c r="C36" s="729" t="s">
        <v>2547</v>
      </c>
      <c r="D36" s="724" t="s">
        <v>8537</v>
      </c>
      <c r="E36" s="720">
        <f>VLOOKUP(D36,[3]结算价!A:C,3,0)</f>
        <v>6608</v>
      </c>
      <c r="F36" s="732"/>
      <c r="G36" s="722">
        <f t="shared" si="15"/>
        <v>0</v>
      </c>
      <c r="H36" s="723"/>
      <c r="I36" s="732">
        <f>(176)*5*1.13</f>
        <v>994.4</v>
      </c>
      <c r="J36" s="744">
        <f t="shared" si="18"/>
        <v>657.09952</v>
      </c>
      <c r="K36" s="732">
        <f t="shared" si="16"/>
        <v>994.4</v>
      </c>
      <c r="L36" s="744">
        <f t="shared" si="19"/>
        <v>657.09952</v>
      </c>
      <c r="M36" s="745"/>
      <c r="N36" s="750">
        <v>3</v>
      </c>
      <c r="O36" s="723">
        <v>258.21856</v>
      </c>
      <c r="P36" s="744">
        <f t="shared" si="2"/>
        <v>398.88096</v>
      </c>
      <c r="Q36" s="757">
        <f>('[3]期货（部门在手）'!L36-O36)/O36</f>
        <v>1.54474163282453</v>
      </c>
      <c r="R36" s="701"/>
      <c r="S36" s="701"/>
    </row>
    <row r="37" s="295" customFormat="1" spans="1:19">
      <c r="A37" s="716"/>
      <c r="B37" s="717"/>
      <c r="C37" s="729" t="s">
        <v>2547</v>
      </c>
      <c r="D37" s="724" t="s">
        <v>8447</v>
      </c>
      <c r="E37" s="720">
        <f>VLOOKUP(D37,[3]结算价!A:C,3,0)</f>
        <v>6400</v>
      </c>
      <c r="F37" s="732"/>
      <c r="G37" s="722">
        <f t="shared" si="15"/>
        <v>0</v>
      </c>
      <c r="H37" s="723"/>
      <c r="I37" s="732">
        <f>(100841-99841)/0.86*1.13</f>
        <v>1313.95348837209</v>
      </c>
      <c r="J37" s="744">
        <f t="shared" si="18"/>
        <v>840.93023255814</v>
      </c>
      <c r="K37" s="732">
        <f t="shared" si="16"/>
        <v>1313.95348837209</v>
      </c>
      <c r="L37" s="744">
        <f t="shared" si="19"/>
        <v>840.93023255814</v>
      </c>
      <c r="M37" s="745"/>
      <c r="N37" s="751"/>
      <c r="O37" s="723">
        <v>5657.6</v>
      </c>
      <c r="P37" s="744">
        <f t="shared" si="2"/>
        <v>-4816.66976744186</v>
      </c>
      <c r="Q37" s="757">
        <f>('[3]期货（部门在手）'!L37-O37)/O37</f>
        <v>-0.851362727559718</v>
      </c>
      <c r="R37" s="701"/>
      <c r="S37" s="701"/>
    </row>
    <row r="38" s="295" customFormat="1" spans="1:19">
      <c r="A38" s="716"/>
      <c r="B38" s="717"/>
      <c r="C38" s="729" t="s">
        <v>2547</v>
      </c>
      <c r="D38" s="724" t="s">
        <v>7304</v>
      </c>
      <c r="E38" s="720">
        <f>VLOOKUP(D38,[3]结算价!A:C,3,0)</f>
        <v>6974</v>
      </c>
      <c r="F38" s="732"/>
      <c r="G38" s="722">
        <f t="shared" si="15"/>
        <v>0</v>
      </c>
      <c r="H38" s="723"/>
      <c r="I38" s="732">
        <f>(327+123)*15*1.13</f>
        <v>7627.5</v>
      </c>
      <c r="J38" s="744">
        <f t="shared" si="18"/>
        <v>5319.4185</v>
      </c>
      <c r="K38" s="732">
        <f t="shared" si="16"/>
        <v>7627.5</v>
      </c>
      <c r="L38" s="744">
        <f t="shared" si="19"/>
        <v>5319.4185</v>
      </c>
      <c r="M38" s="745"/>
      <c r="N38" s="752"/>
      <c r="O38" s="723">
        <v>366.44883</v>
      </c>
      <c r="P38" s="744">
        <f t="shared" si="2"/>
        <v>4952.96967</v>
      </c>
      <c r="Q38" s="757">
        <f>('[3]期货（部门在手）'!L38-O38)/O38</f>
        <v>13.5161290322581</v>
      </c>
      <c r="R38" s="701"/>
      <c r="S38" s="701"/>
    </row>
    <row r="39" s="295" customFormat="1" spans="1:19">
      <c r="A39" s="716"/>
      <c r="B39" s="717"/>
      <c r="C39" s="729" t="s">
        <v>2547</v>
      </c>
      <c r="D39" s="719" t="s">
        <v>11867</v>
      </c>
      <c r="E39" s="720">
        <f>VLOOKUP(D39,[3]结算价!A:C,3,0)</f>
        <v>4193</v>
      </c>
      <c r="F39" s="732"/>
      <c r="G39" s="722">
        <f t="shared" si="15"/>
        <v>0</v>
      </c>
      <c r="H39" s="723"/>
      <c r="I39" s="732">
        <f>23000</f>
        <v>23000</v>
      </c>
      <c r="J39" s="744">
        <f t="shared" si="18"/>
        <v>9643.9</v>
      </c>
      <c r="K39" s="732">
        <f t="shared" si="16"/>
        <v>23000</v>
      </c>
      <c r="L39" s="744">
        <f t="shared" si="19"/>
        <v>9643.9</v>
      </c>
      <c r="M39" s="745"/>
      <c r="N39" s="746"/>
      <c r="O39" s="723">
        <v>0</v>
      </c>
      <c r="P39" s="744">
        <f t="shared" si="2"/>
        <v>9643.9</v>
      </c>
      <c r="Q39" s="757" t="e">
        <f>('[3]期货（部门在手）'!L39-O39)/O39</f>
        <v>#DIV/0!</v>
      </c>
      <c r="R39" s="701"/>
      <c r="S39" s="701"/>
    </row>
    <row r="40" s="295" customFormat="1" spans="1:19">
      <c r="A40" s="716"/>
      <c r="B40" s="717"/>
      <c r="C40" s="729" t="s">
        <v>2547</v>
      </c>
      <c r="D40" s="724" t="s">
        <v>11868</v>
      </c>
      <c r="E40" s="720">
        <f>VLOOKUP(D40,[3]结算价!A:C,3,0)</f>
        <v>62.5</v>
      </c>
      <c r="F40" s="732"/>
      <c r="G40" s="722">
        <f t="shared" si="15"/>
        <v>0</v>
      </c>
      <c r="H40" s="723"/>
      <c r="I40" s="732">
        <v>0</v>
      </c>
      <c r="J40" s="744">
        <f>I40*E40/10000*6.8</f>
        <v>0</v>
      </c>
      <c r="K40" s="732">
        <f t="shared" si="16"/>
        <v>0</v>
      </c>
      <c r="L40" s="744">
        <f t="shared" si="19"/>
        <v>0</v>
      </c>
      <c r="M40" s="745"/>
      <c r="N40" s="746"/>
      <c r="O40" s="723">
        <v>0</v>
      </c>
      <c r="P40" s="744">
        <f t="shared" si="2"/>
        <v>0</v>
      </c>
      <c r="Q40" s="757" t="e">
        <f>('[3]期货（部门在手）'!L40-O40)/O40</f>
        <v>#DIV/0!</v>
      </c>
      <c r="R40" s="701"/>
      <c r="S40" s="701"/>
    </row>
    <row r="41" s="295" customFormat="1" spans="1:19">
      <c r="A41" s="716"/>
      <c r="B41" s="717"/>
      <c r="C41" s="729" t="s">
        <v>2547</v>
      </c>
      <c r="D41" s="724" t="s">
        <v>11859</v>
      </c>
      <c r="E41" s="720">
        <f>VLOOKUP(D41,[3]结算价!$A$1:$C$79,3,)*7</f>
        <v>3301.9</v>
      </c>
      <c r="F41" s="732"/>
      <c r="G41" s="722"/>
      <c r="H41" s="723"/>
      <c r="I41" s="732">
        <f>(472+147)*1000/7</f>
        <v>88428.5714285714</v>
      </c>
      <c r="J41" s="744">
        <f t="shared" ref="J41:J52" si="20">I41*E41/10000</f>
        <v>29198.23</v>
      </c>
      <c r="K41" s="732">
        <f t="shared" si="16"/>
        <v>88428.5714285714</v>
      </c>
      <c r="L41" s="744">
        <f t="shared" si="19"/>
        <v>29198.23</v>
      </c>
      <c r="M41" s="745"/>
      <c r="N41" s="750">
        <v>120</v>
      </c>
      <c r="O41" s="723">
        <v>0</v>
      </c>
      <c r="P41" s="744">
        <f t="shared" si="2"/>
        <v>29198.23</v>
      </c>
      <c r="Q41" s="757" t="e">
        <f>('[3]期货（部门在手）'!L41-O41)/O41</f>
        <v>#DIV/0!</v>
      </c>
      <c r="R41" s="701"/>
      <c r="S41" s="701"/>
    </row>
    <row r="42" s="295" customFormat="1" spans="1:19">
      <c r="A42" s="716"/>
      <c r="B42" s="717"/>
      <c r="C42" s="729" t="s">
        <v>2547</v>
      </c>
      <c r="D42" s="724" t="s">
        <v>10359</v>
      </c>
      <c r="E42" s="720">
        <f>VLOOKUP(D42,[3]结算价!A:C,3,0)</f>
        <v>3026</v>
      </c>
      <c r="F42" s="732"/>
      <c r="G42" s="722">
        <f t="shared" ref="G42:G45" si="21">F42*E42/10000</f>
        <v>0</v>
      </c>
      <c r="H42" s="723"/>
      <c r="I42" s="732">
        <f>(0)/7</f>
        <v>0</v>
      </c>
      <c r="J42" s="744">
        <f t="shared" si="20"/>
        <v>0</v>
      </c>
      <c r="K42" s="732">
        <f t="shared" si="16"/>
        <v>0</v>
      </c>
      <c r="L42" s="744">
        <f t="shared" si="19"/>
        <v>0</v>
      </c>
      <c r="M42" s="745"/>
      <c r="N42" s="752"/>
      <c r="O42" s="723">
        <v>0</v>
      </c>
      <c r="P42" s="744">
        <f t="shared" si="2"/>
        <v>0</v>
      </c>
      <c r="Q42" s="757" t="e">
        <f>('[3]期货（部门在手）'!L42-O42)/O42</f>
        <v>#DIV/0!</v>
      </c>
      <c r="R42" s="701"/>
      <c r="S42" s="701"/>
    </row>
    <row r="43" s="295" customFormat="1" spans="1:19">
      <c r="A43" s="716"/>
      <c r="B43" s="717"/>
      <c r="C43" s="729" t="s">
        <v>2547</v>
      </c>
      <c r="D43" s="724" t="s">
        <v>8613</v>
      </c>
      <c r="E43" s="720">
        <f>VLOOKUP(D43,[3]结算价!A:C,3,0)</f>
        <v>4475</v>
      </c>
      <c r="F43" s="732">
        <v>0</v>
      </c>
      <c r="G43" s="722">
        <f t="shared" si="21"/>
        <v>0</v>
      </c>
      <c r="H43" s="723"/>
      <c r="I43" s="732">
        <f>(5066)*10*1.13</f>
        <v>57245.8</v>
      </c>
      <c r="J43" s="744">
        <f t="shared" si="20"/>
        <v>25617.4955</v>
      </c>
      <c r="K43" s="732">
        <f t="shared" si="16"/>
        <v>57245.8</v>
      </c>
      <c r="L43" s="744">
        <f t="shared" si="19"/>
        <v>25617.4955</v>
      </c>
      <c r="M43" s="745"/>
      <c r="N43" s="753">
        <v>10</v>
      </c>
      <c r="O43" s="723">
        <v>6939.41362</v>
      </c>
      <c r="P43" s="744">
        <f t="shared" si="2"/>
        <v>18678.08188</v>
      </c>
      <c r="Q43" s="757">
        <f>('[3]期货（部门在手）'!L43-O43)/O43</f>
        <v>2.69159368540421</v>
      </c>
      <c r="R43" s="701"/>
      <c r="S43" s="701"/>
    </row>
    <row r="44" s="295" customFormat="1" spans="1:19">
      <c r="A44" s="716"/>
      <c r="B44" s="717"/>
      <c r="C44" s="729" t="s">
        <v>2547</v>
      </c>
      <c r="D44" s="724" t="s">
        <v>11869</v>
      </c>
      <c r="E44" s="720">
        <f>VLOOKUP(D44,[3]结算价!A:C,3,0)</f>
        <v>4475</v>
      </c>
      <c r="F44" s="732">
        <v>0</v>
      </c>
      <c r="G44" s="722">
        <f t="shared" si="21"/>
        <v>0</v>
      </c>
      <c r="H44" s="723"/>
      <c r="I44" s="732">
        <v>0</v>
      </c>
      <c r="J44" s="744">
        <f t="shared" si="20"/>
        <v>0</v>
      </c>
      <c r="K44" s="732">
        <f t="shared" si="16"/>
        <v>0</v>
      </c>
      <c r="L44" s="744">
        <f t="shared" si="19"/>
        <v>0</v>
      </c>
      <c r="M44" s="745"/>
      <c r="N44" s="754"/>
      <c r="O44" s="723">
        <v>0</v>
      </c>
      <c r="P44" s="744">
        <f t="shared" si="2"/>
        <v>0</v>
      </c>
      <c r="Q44" s="757" t="e">
        <f>('[3]期货（部门在手）'!L44-O44)/O44</f>
        <v>#DIV/0!</v>
      </c>
      <c r="R44" s="701"/>
      <c r="S44" s="701"/>
    </row>
    <row r="45" s="295" customFormat="1" spans="1:19">
      <c r="A45" s="716"/>
      <c r="B45" s="717"/>
      <c r="C45" s="729" t="s">
        <v>2547</v>
      </c>
      <c r="D45" s="724" t="s">
        <v>8545</v>
      </c>
      <c r="E45" s="720">
        <f>VLOOKUP(D45,[3]结算价!A:C,3,0)</f>
        <v>7771</v>
      </c>
      <c r="F45" s="732">
        <f>6296*5</f>
        <v>31480</v>
      </c>
      <c r="G45" s="722">
        <f t="shared" si="21"/>
        <v>24463.108</v>
      </c>
      <c r="H45" s="723">
        <v>97</v>
      </c>
      <c r="I45" s="732">
        <f>(6296-4004+6296-3144)*5*1.13</f>
        <v>30758.6</v>
      </c>
      <c r="J45" s="744">
        <f t="shared" si="20"/>
        <v>23902.50806</v>
      </c>
      <c r="K45" s="732">
        <f t="shared" si="16"/>
        <v>62238.6</v>
      </c>
      <c r="L45" s="744">
        <f t="shared" si="19"/>
        <v>48365.61606</v>
      </c>
      <c r="M45" s="745"/>
      <c r="N45" s="750">
        <v>5</v>
      </c>
      <c r="O45" s="723">
        <v>51081.93168</v>
      </c>
      <c r="P45" s="744">
        <f t="shared" si="2"/>
        <v>-2716.31562</v>
      </c>
      <c r="Q45" s="757">
        <f>('[3]期货（部门在手）'!L45-O45)/O45</f>
        <v>-0.0531756636968276</v>
      </c>
      <c r="R45" s="701"/>
      <c r="S45" s="701"/>
    </row>
    <row r="46" s="295" customFormat="1" spans="1:19">
      <c r="A46" s="716"/>
      <c r="B46" s="717"/>
      <c r="C46" s="729" t="s">
        <v>2547</v>
      </c>
      <c r="D46" s="724" t="s">
        <v>11870</v>
      </c>
      <c r="E46" s="720">
        <f>VLOOKUP(D46,[3]结算价!A:C,3,0)</f>
        <v>7771</v>
      </c>
      <c r="F46" s="732"/>
      <c r="G46" s="722"/>
      <c r="H46" s="723"/>
      <c r="I46" s="732">
        <f>100*5*1.13</f>
        <v>565</v>
      </c>
      <c r="J46" s="744">
        <f t="shared" si="20"/>
        <v>439.0615</v>
      </c>
      <c r="K46" s="732">
        <f t="shared" si="16"/>
        <v>565</v>
      </c>
      <c r="L46" s="744">
        <f t="shared" si="19"/>
        <v>439.0615</v>
      </c>
      <c r="M46" s="745"/>
      <c r="N46" s="752"/>
      <c r="O46" s="723">
        <v>1972.1325</v>
      </c>
      <c r="P46" s="744">
        <f t="shared" si="2"/>
        <v>-1533.071</v>
      </c>
      <c r="Q46" s="757">
        <f>('[3]期货（部门在手）'!L46-O46)/O46</f>
        <v>-0.777367139378313</v>
      </c>
      <c r="R46" s="701"/>
      <c r="S46" s="701"/>
    </row>
    <row r="47" s="295" customFormat="1" spans="1:19">
      <c r="A47" s="716"/>
      <c r="B47" s="717"/>
      <c r="C47" s="729" t="s">
        <v>2547</v>
      </c>
      <c r="D47" s="724" t="s">
        <v>7853</v>
      </c>
      <c r="E47" s="720">
        <f>VLOOKUP(D47,[3]结算价!A:C,3,0)</f>
        <v>2336</v>
      </c>
      <c r="F47" s="732">
        <f>200*10</f>
        <v>2000</v>
      </c>
      <c r="G47" s="722">
        <f t="shared" ref="G47:G52" si="22">F47*E47/10000</f>
        <v>467.2</v>
      </c>
      <c r="H47" s="723">
        <v>-4</v>
      </c>
      <c r="I47" s="732">
        <f>(7286)*10*1.13</f>
        <v>82331.8</v>
      </c>
      <c r="J47" s="744">
        <f t="shared" si="20"/>
        <v>19232.70848</v>
      </c>
      <c r="K47" s="732">
        <f t="shared" si="16"/>
        <v>84331.8</v>
      </c>
      <c r="L47" s="744">
        <f t="shared" si="19"/>
        <v>19699.90848</v>
      </c>
      <c r="M47" s="745"/>
      <c r="N47" s="746">
        <v>15</v>
      </c>
      <c r="O47" s="723">
        <v>1838.7816</v>
      </c>
      <c r="P47" s="744">
        <f t="shared" si="2"/>
        <v>17861.12688</v>
      </c>
      <c r="Q47" s="757">
        <f>('[3]期货（部门在手）'!L47-O47)/O47</f>
        <v>9.71356624408249</v>
      </c>
      <c r="R47" s="701"/>
      <c r="S47" s="701"/>
    </row>
    <row r="48" s="295" customFormat="1" spans="1:19">
      <c r="A48" s="716"/>
      <c r="B48" s="717"/>
      <c r="C48" s="729" t="s">
        <v>2547</v>
      </c>
      <c r="D48" s="724" t="s">
        <v>11871</v>
      </c>
      <c r="E48" s="720">
        <f>VLOOKUP(D48,[3]结算价!A:C,3,0)</f>
        <v>2336</v>
      </c>
      <c r="F48" s="732"/>
      <c r="G48" s="722">
        <f t="shared" si="22"/>
        <v>0</v>
      </c>
      <c r="H48" s="723"/>
      <c r="I48" s="732">
        <f>200*10*1.13</f>
        <v>2260</v>
      </c>
      <c r="J48" s="744">
        <f t="shared" si="20"/>
        <v>527.936</v>
      </c>
      <c r="K48" s="732">
        <f t="shared" si="16"/>
        <v>2260</v>
      </c>
      <c r="L48" s="744">
        <f t="shared" si="19"/>
        <v>527.936</v>
      </c>
      <c r="M48" s="745"/>
      <c r="N48" s="746"/>
      <c r="O48" s="723">
        <v>722.4768</v>
      </c>
      <c r="P48" s="744">
        <f t="shared" si="2"/>
        <v>-194.5408</v>
      </c>
      <c r="Q48" s="757">
        <f>('[3]期货（部门在手）'!L48-O48)/O48</f>
        <v>-0.269269269269269</v>
      </c>
      <c r="R48" s="701"/>
      <c r="S48" s="701"/>
    </row>
    <row r="49" s="295" customFormat="1" spans="1:19">
      <c r="A49" s="716"/>
      <c r="B49" s="717"/>
      <c r="C49" s="729" t="s">
        <v>2547</v>
      </c>
      <c r="D49" s="724" t="s">
        <v>11872</v>
      </c>
      <c r="E49" s="720">
        <f>VLOOKUP(D49,[3]结算价!A:C,3,0)</f>
        <v>0</v>
      </c>
      <c r="F49" s="732"/>
      <c r="G49" s="722"/>
      <c r="H49" s="723"/>
      <c r="I49" s="732">
        <v>0</v>
      </c>
      <c r="J49" s="744">
        <f t="shared" si="20"/>
        <v>0</v>
      </c>
      <c r="K49" s="732">
        <f t="shared" si="16"/>
        <v>0</v>
      </c>
      <c r="L49" s="744">
        <f t="shared" si="19"/>
        <v>0</v>
      </c>
      <c r="M49" s="745"/>
      <c r="N49" s="746">
        <v>30</v>
      </c>
      <c r="O49" s="723">
        <v>0</v>
      </c>
      <c r="P49" s="744">
        <f t="shared" si="2"/>
        <v>0</v>
      </c>
      <c r="Q49" s="757" t="e">
        <f>('[3]期货（部门在手）'!L49-O49)/O49</f>
        <v>#DIV/0!</v>
      </c>
      <c r="R49" s="701"/>
      <c r="S49" s="701"/>
    </row>
    <row r="50" s="295" customFormat="1" spans="1:19">
      <c r="A50" s="716"/>
      <c r="B50" s="717"/>
      <c r="C50" s="729" t="s">
        <v>2547</v>
      </c>
      <c r="D50" s="724" t="s">
        <v>11861</v>
      </c>
      <c r="E50" s="720">
        <f>VLOOKUP(D50,[3]结算价!A:C,3,0)</f>
        <v>0</v>
      </c>
      <c r="F50" s="732"/>
      <c r="G50" s="722"/>
      <c r="H50" s="723"/>
      <c r="I50" s="732">
        <v>0</v>
      </c>
      <c r="J50" s="744">
        <f t="shared" si="20"/>
        <v>0</v>
      </c>
      <c r="K50" s="732">
        <f t="shared" si="16"/>
        <v>0</v>
      </c>
      <c r="L50" s="744">
        <f t="shared" si="19"/>
        <v>0</v>
      </c>
      <c r="M50" s="745"/>
      <c r="N50" s="746">
        <v>2</v>
      </c>
      <c r="O50" s="723">
        <v>0</v>
      </c>
      <c r="P50" s="744">
        <f t="shared" si="2"/>
        <v>0</v>
      </c>
      <c r="Q50" s="757" t="e">
        <f>('[3]期货（部门在手）'!L50-O50)/O50</f>
        <v>#DIV/0!</v>
      </c>
      <c r="R50" s="701"/>
      <c r="S50" s="701"/>
    </row>
    <row r="51" s="295" customFormat="1" ht="18" customHeight="1" spans="1:20">
      <c r="A51" s="716"/>
      <c r="B51" s="717"/>
      <c r="C51" s="729" t="s">
        <v>2547</v>
      </c>
      <c r="D51" s="724" t="s">
        <v>11873</v>
      </c>
      <c r="E51" s="720">
        <f>VLOOKUP(D51,[3]结算价!A:C,3,0)</f>
        <v>4824</v>
      </c>
      <c r="F51" s="732">
        <v>0</v>
      </c>
      <c r="G51" s="722">
        <f t="shared" si="22"/>
        <v>0</v>
      </c>
      <c r="H51" s="723"/>
      <c r="I51" s="732">
        <f>0*5*1.13</f>
        <v>0</v>
      </c>
      <c r="J51" s="744">
        <f t="shared" si="20"/>
        <v>0</v>
      </c>
      <c r="K51" s="732">
        <f t="shared" si="16"/>
        <v>0</v>
      </c>
      <c r="L51" s="744">
        <f t="shared" si="19"/>
        <v>0</v>
      </c>
      <c r="M51" s="745"/>
      <c r="N51" s="746">
        <v>55</v>
      </c>
      <c r="O51" s="723">
        <v>0</v>
      </c>
      <c r="P51" s="744">
        <f t="shared" si="2"/>
        <v>0</v>
      </c>
      <c r="Q51" s="757" t="e">
        <f>('[3]期货（部门在手）'!L51-O51)/O51</f>
        <v>#DIV/0!</v>
      </c>
      <c r="R51" s="701"/>
      <c r="S51" s="701"/>
      <c r="T51" s="760"/>
    </row>
    <row r="52" s="295" customFormat="1" spans="1:19">
      <c r="A52" s="716"/>
      <c r="B52" s="717"/>
      <c r="C52" s="729" t="s">
        <v>2547</v>
      </c>
      <c r="D52" s="724" t="s">
        <v>8706</v>
      </c>
      <c r="E52" s="720">
        <f>VLOOKUP(D52,[3]结算价!A:C,3,0)</f>
        <v>4824</v>
      </c>
      <c r="F52" s="732">
        <v>5000</v>
      </c>
      <c r="G52" s="722">
        <f t="shared" si="22"/>
        <v>2412</v>
      </c>
      <c r="H52" s="723">
        <v>-3</v>
      </c>
      <c r="I52" s="732">
        <f>(32795)*5*1.13</f>
        <v>185291.75</v>
      </c>
      <c r="J52" s="744">
        <f t="shared" si="20"/>
        <v>89384.7402</v>
      </c>
      <c r="K52" s="732">
        <f t="shared" si="16"/>
        <v>190291.75</v>
      </c>
      <c r="L52" s="744">
        <f t="shared" si="19"/>
        <v>91796.7402</v>
      </c>
      <c r="M52" s="745"/>
      <c r="N52" s="746"/>
      <c r="O52" s="723">
        <v>60266.787</v>
      </c>
      <c r="P52" s="744">
        <f t="shared" si="2"/>
        <v>31529.9532</v>
      </c>
      <c r="Q52" s="757">
        <f>('[3]期货（部门在手）'!L52-O52)/O52</f>
        <v>0.523172957602668</v>
      </c>
      <c r="R52" s="701"/>
      <c r="S52" s="701"/>
    </row>
    <row r="53" s="295" customFormat="1" spans="1:19">
      <c r="A53" s="716"/>
      <c r="B53" s="717"/>
      <c r="C53" s="729" t="s">
        <v>2547</v>
      </c>
      <c r="D53" s="734" t="s">
        <v>11853</v>
      </c>
      <c r="E53" s="726"/>
      <c r="F53" s="727">
        <f t="shared" ref="F53:L53" si="23">SUBTOTAL(9,F29:F52)</f>
        <v>51150</v>
      </c>
      <c r="G53" s="727">
        <f t="shared" si="23"/>
        <v>32691.6725</v>
      </c>
      <c r="H53" s="727">
        <f t="shared" si="23"/>
        <v>118</v>
      </c>
      <c r="I53" s="727">
        <f t="shared" si="23"/>
        <v>544656.774916943</v>
      </c>
      <c r="J53" s="727">
        <f t="shared" si="23"/>
        <v>233703.196912558</v>
      </c>
      <c r="K53" s="727">
        <f t="shared" si="23"/>
        <v>595806.774916943</v>
      </c>
      <c r="L53" s="727">
        <f t="shared" si="23"/>
        <v>266394.869412558</v>
      </c>
      <c r="M53" s="747"/>
      <c r="N53" s="746"/>
      <c r="O53" s="727">
        <v>146669.08306</v>
      </c>
      <c r="P53" s="749">
        <f t="shared" si="2"/>
        <v>119725.786352558</v>
      </c>
      <c r="Q53" s="758">
        <f>('[3]期货（部门在手）'!L53-O53)/O53</f>
        <v>0.816298730821001</v>
      </c>
      <c r="R53" s="701"/>
      <c r="S53" s="701"/>
    </row>
    <row r="54" s="295" customFormat="1" hidden="1" spans="1:19">
      <c r="A54" s="716"/>
      <c r="B54" s="735" t="s">
        <v>2399</v>
      </c>
      <c r="C54" s="729" t="s">
        <v>2399</v>
      </c>
      <c r="D54" s="724" t="s">
        <v>564</v>
      </c>
      <c r="E54" s="720">
        <f>VLOOKUP(D54,[3]结算价!$B$1:$C$64,2,)</f>
        <v>886.5</v>
      </c>
      <c r="F54" s="736"/>
      <c r="G54" s="722">
        <f>F54*E54/10000*6.85</f>
        <v>0</v>
      </c>
      <c r="H54" s="723"/>
      <c r="I54" s="736">
        <v>0</v>
      </c>
      <c r="J54" s="744">
        <f>I54*E54/10000*6.85</f>
        <v>0</v>
      </c>
      <c r="K54" s="732">
        <f t="shared" ref="K54:K56" si="24">F54+I54</f>
        <v>0</v>
      </c>
      <c r="L54" s="744">
        <f t="shared" ref="L54:L56" si="25">G54+J54</f>
        <v>0</v>
      </c>
      <c r="M54" s="745"/>
      <c r="N54" s="746">
        <v>20</v>
      </c>
      <c r="O54" s="722">
        <v>0</v>
      </c>
      <c r="P54" s="744">
        <f t="shared" si="2"/>
        <v>0</v>
      </c>
      <c r="Q54" s="757" t="e">
        <f>('[3]期货（部门在手）'!L54-O54)/O54</f>
        <v>#DIV/0!</v>
      </c>
      <c r="R54" s="701"/>
      <c r="S54" s="701"/>
    </row>
    <row r="55" s="295" customFormat="1" ht="12" hidden="1" customHeight="1" spans="1:19">
      <c r="A55" s="716"/>
      <c r="B55" s="735"/>
      <c r="C55" s="729" t="s">
        <v>2399</v>
      </c>
      <c r="D55" s="724" t="s">
        <v>11874</v>
      </c>
      <c r="E55" s="720">
        <f>VLOOKUP(D55,[3]结算价!$B$1:$C$64,2,)</f>
        <v>0</v>
      </c>
      <c r="F55" s="736"/>
      <c r="G55" s="722">
        <f t="shared" ref="G55:G60" si="26">F55*E55/10000</f>
        <v>0</v>
      </c>
      <c r="H55" s="723"/>
      <c r="I55" s="736"/>
      <c r="J55" s="744">
        <f t="shared" ref="J55:J60" si="27">I55*E55/10000</f>
        <v>0</v>
      </c>
      <c r="K55" s="732">
        <f t="shared" si="24"/>
        <v>0</v>
      </c>
      <c r="L55" s="744">
        <f t="shared" si="25"/>
        <v>0</v>
      </c>
      <c r="M55" s="745"/>
      <c r="N55" s="746">
        <v>20</v>
      </c>
      <c r="O55" s="722">
        <v>0</v>
      </c>
      <c r="P55" s="744">
        <f t="shared" si="2"/>
        <v>0</v>
      </c>
      <c r="Q55" s="757" t="e">
        <f>('[3]期货（部门在手）'!L55-O55)/O55</f>
        <v>#DIV/0!</v>
      </c>
      <c r="R55" s="701"/>
      <c r="S55" s="701"/>
    </row>
    <row r="56" s="295" customFormat="1" hidden="1" spans="1:19">
      <c r="A56" s="716"/>
      <c r="B56" s="735"/>
      <c r="C56" s="729" t="s">
        <v>2399</v>
      </c>
      <c r="D56" s="724" t="s">
        <v>8480</v>
      </c>
      <c r="E56" s="720">
        <f>VLOOKUP(D56,[3]结算价!$A$1:$C$64,3,)</f>
        <v>900</v>
      </c>
      <c r="F56" s="721">
        <v>0</v>
      </c>
      <c r="G56" s="722">
        <f t="shared" si="26"/>
        <v>0</v>
      </c>
      <c r="H56" s="723"/>
      <c r="I56" s="721">
        <v>0</v>
      </c>
      <c r="J56" s="722">
        <f t="shared" si="27"/>
        <v>0</v>
      </c>
      <c r="K56" s="722">
        <f t="shared" si="24"/>
        <v>0</v>
      </c>
      <c r="L56" s="744">
        <f t="shared" si="25"/>
        <v>0</v>
      </c>
      <c r="M56" s="745"/>
      <c r="N56" s="746">
        <v>100</v>
      </c>
      <c r="O56" s="722">
        <v>0</v>
      </c>
      <c r="P56" s="744">
        <f t="shared" si="2"/>
        <v>0</v>
      </c>
      <c r="Q56" s="757" t="e">
        <f>('[3]期货（部门在手）'!L56-O56)/O56</f>
        <v>#DIV/0!</v>
      </c>
      <c r="R56" s="701"/>
      <c r="S56" s="701"/>
    </row>
    <row r="57" s="295" customFormat="1" hidden="1" spans="1:19">
      <c r="A57" s="716"/>
      <c r="B57" s="735"/>
      <c r="C57" s="729" t="s">
        <v>2399</v>
      </c>
      <c r="D57" s="734" t="s">
        <v>11853</v>
      </c>
      <c r="E57" s="720" t="e">
        <f>VLOOKUP(D57,[3]结算价!$A$1:$C$64,3,)</f>
        <v>#N/A</v>
      </c>
      <c r="F57" s="731">
        <f t="shared" ref="F57:L57" si="28">SUM(F54:F56)</f>
        <v>0</v>
      </c>
      <c r="G57" s="731" t="s">
        <v>11875</v>
      </c>
      <c r="H57" s="731">
        <f t="shared" si="28"/>
        <v>0</v>
      </c>
      <c r="I57" s="731">
        <f>SUBTOTAL(9,I54:I56)</f>
        <v>0</v>
      </c>
      <c r="J57" s="731">
        <f t="shared" si="28"/>
        <v>0</v>
      </c>
      <c r="K57" s="731">
        <f t="shared" si="28"/>
        <v>0</v>
      </c>
      <c r="L57" s="731">
        <f t="shared" si="28"/>
        <v>0</v>
      </c>
      <c r="M57" s="747"/>
      <c r="N57" s="746"/>
      <c r="O57" s="722">
        <v>0</v>
      </c>
      <c r="P57" s="744">
        <f t="shared" si="2"/>
        <v>0</v>
      </c>
      <c r="Q57" s="757" t="e">
        <f>('[3]期货（部门在手）'!L57-O57)/O57</f>
        <v>#DIV/0!</v>
      </c>
      <c r="R57" s="701"/>
      <c r="S57" s="701"/>
    </row>
    <row r="58" s="295" customFormat="1" spans="1:19">
      <c r="A58" s="716"/>
      <c r="B58" s="728" t="s">
        <v>2499</v>
      </c>
      <c r="C58" s="729" t="s">
        <v>2499</v>
      </c>
      <c r="D58" s="724" t="s">
        <v>564</v>
      </c>
      <c r="E58" s="720">
        <f>VLOOKUP(D58,[3]结算价!A:C,3,0)</f>
        <v>886.5</v>
      </c>
      <c r="F58" s="736"/>
      <c r="G58" s="722">
        <f>F58*E58/10000*6.85</f>
        <v>0</v>
      </c>
      <c r="H58" s="723"/>
      <c r="I58" s="721">
        <f>(100+533)*60*1.13</f>
        <v>42917.4</v>
      </c>
      <c r="J58" s="744">
        <f>I58*E58/10000*6.85</f>
        <v>26061.6984435</v>
      </c>
      <c r="K58" s="732">
        <f t="shared" ref="K58:K60" si="29">F58+I58</f>
        <v>42917.4</v>
      </c>
      <c r="L58" s="744">
        <f t="shared" ref="L58:L60" si="30">G58+J58</f>
        <v>26061.6984435</v>
      </c>
      <c r="M58" s="745"/>
      <c r="N58" s="746">
        <v>20</v>
      </c>
      <c r="O58" s="722">
        <v>15146.3394825</v>
      </c>
      <c r="P58" s="744">
        <f t="shared" si="2"/>
        <v>10915.358961</v>
      </c>
      <c r="Q58" s="757">
        <f>('[3]期货（部门在手）'!L58-O58)/O58</f>
        <v>0.720659864623499</v>
      </c>
      <c r="R58" s="701"/>
      <c r="S58" s="701"/>
    </row>
    <row r="59" s="295" customFormat="1" ht="16.95" customHeight="1" spans="1:19">
      <c r="A59" s="716"/>
      <c r="B59" s="728"/>
      <c r="C59" s="729" t="s">
        <v>2499</v>
      </c>
      <c r="D59" s="724" t="s">
        <v>11874</v>
      </c>
      <c r="E59" s="720">
        <f>VLOOKUP(D59,[3]结算价!A:C,3,0)</f>
        <v>0</v>
      </c>
      <c r="F59" s="736"/>
      <c r="G59" s="722">
        <f t="shared" si="26"/>
        <v>0</v>
      </c>
      <c r="H59" s="723"/>
      <c r="I59" s="721">
        <f>0*100*1.13</f>
        <v>0</v>
      </c>
      <c r="J59" s="744">
        <f t="shared" si="27"/>
        <v>0</v>
      </c>
      <c r="K59" s="732">
        <f t="shared" si="29"/>
        <v>0</v>
      </c>
      <c r="L59" s="744">
        <f t="shared" si="30"/>
        <v>0</v>
      </c>
      <c r="M59" s="745"/>
      <c r="N59" s="746">
        <v>20</v>
      </c>
      <c r="O59" s="722">
        <v>0</v>
      </c>
      <c r="P59" s="744">
        <f t="shared" si="2"/>
        <v>0</v>
      </c>
      <c r="Q59" s="757" t="e">
        <f>('[3]期货（部门在手）'!L59-O59)/O59</f>
        <v>#DIV/0!</v>
      </c>
      <c r="R59" s="701"/>
      <c r="S59" s="701"/>
    </row>
    <row r="60" s="295" customFormat="1" spans="1:19">
      <c r="A60" s="716"/>
      <c r="B60" s="728"/>
      <c r="C60" s="729" t="s">
        <v>2499</v>
      </c>
      <c r="D60" s="724" t="s">
        <v>8480</v>
      </c>
      <c r="E60" s="720">
        <f>VLOOKUP(D60,[3]结算价!A:C,3,0)</f>
        <v>900</v>
      </c>
      <c r="F60" s="721"/>
      <c r="G60" s="722">
        <f t="shared" si="26"/>
        <v>0</v>
      </c>
      <c r="H60" s="723"/>
      <c r="I60" s="721">
        <v>0</v>
      </c>
      <c r="J60" s="722">
        <f t="shared" si="27"/>
        <v>0</v>
      </c>
      <c r="K60" s="722">
        <f t="shared" si="29"/>
        <v>0</v>
      </c>
      <c r="L60" s="744">
        <f t="shared" si="30"/>
        <v>0</v>
      </c>
      <c r="M60" s="745"/>
      <c r="N60" s="746">
        <v>100</v>
      </c>
      <c r="O60" s="722">
        <v>0</v>
      </c>
      <c r="P60" s="744">
        <f t="shared" si="2"/>
        <v>0</v>
      </c>
      <c r="Q60" s="757" t="e">
        <f>('[3]期货（部门在手）'!L60-O60)/O60</f>
        <v>#DIV/0!</v>
      </c>
      <c r="R60" s="701"/>
      <c r="S60" s="701"/>
    </row>
    <row r="61" s="295" customFormat="1" spans="1:19">
      <c r="A61" s="716"/>
      <c r="B61" s="728"/>
      <c r="C61" s="729" t="s">
        <v>2499</v>
      </c>
      <c r="D61" s="734" t="s">
        <v>11853</v>
      </c>
      <c r="E61" s="726"/>
      <c r="F61" s="731">
        <f t="shared" ref="F61:L61" si="31">SUM(F58:F60)</f>
        <v>0</v>
      </c>
      <c r="G61" s="731" t="s">
        <v>11875</v>
      </c>
      <c r="H61" s="731">
        <f t="shared" si="31"/>
        <v>0</v>
      </c>
      <c r="I61" s="731">
        <f>SUBTOTAL(9,I58:I60)</f>
        <v>42917.4</v>
      </c>
      <c r="J61" s="731">
        <f t="shared" si="31"/>
        <v>26061.6984435</v>
      </c>
      <c r="K61" s="731">
        <f t="shared" si="31"/>
        <v>42917.4</v>
      </c>
      <c r="L61" s="731">
        <f t="shared" si="31"/>
        <v>26061.6984435</v>
      </c>
      <c r="M61" s="747"/>
      <c r="N61" s="746"/>
      <c r="O61" s="755">
        <v>15146.3394825</v>
      </c>
      <c r="P61" s="749">
        <f t="shared" si="2"/>
        <v>10915.358961</v>
      </c>
      <c r="Q61" s="758">
        <f>('[3]期货（部门在手）'!L61-O61)/O61</f>
        <v>0.720659864623499</v>
      </c>
      <c r="R61" s="701"/>
      <c r="S61" s="701"/>
    </row>
    <row r="62" s="295" customFormat="1" spans="1:19">
      <c r="A62" s="737" t="s">
        <v>1470</v>
      </c>
      <c r="B62" s="717" t="s">
        <v>11876</v>
      </c>
      <c r="C62" s="729" t="s">
        <v>11876</v>
      </c>
      <c r="D62" s="724" t="s">
        <v>11877</v>
      </c>
      <c r="E62" s="720">
        <f>VLOOKUP(D62,[3]结算价!A:C,3,0)</f>
        <v>13425</v>
      </c>
      <c r="F62" s="721">
        <v>0</v>
      </c>
      <c r="G62" s="722">
        <f t="shared" ref="G62:G65" si="32">F62*E62/10000</f>
        <v>0</v>
      </c>
      <c r="H62" s="723"/>
      <c r="I62" s="721">
        <f>(217260-3595)*1.09</f>
        <v>232894.85</v>
      </c>
      <c r="J62" s="722">
        <f t="shared" ref="J62:J65" si="33">I62*E62/10000</f>
        <v>312661.336125</v>
      </c>
      <c r="K62" s="722">
        <f t="shared" ref="K62:K65" si="34">F62+I62</f>
        <v>232894.85</v>
      </c>
      <c r="L62" s="744">
        <f t="shared" ref="L62:L65" si="35">G62+J62</f>
        <v>312661.336125</v>
      </c>
      <c r="M62" s="745"/>
      <c r="N62" s="750">
        <v>35</v>
      </c>
      <c r="O62" s="722">
        <v>272982.82095</v>
      </c>
      <c r="P62" s="744">
        <f t="shared" si="2"/>
        <v>39678.5151749999</v>
      </c>
      <c r="Q62" s="757">
        <f>('[3]期货（部门在手）'!L62-O62)/O62</f>
        <v>0.145351692963373</v>
      </c>
      <c r="R62" s="701"/>
      <c r="S62" s="701"/>
    </row>
    <row r="63" s="295" customFormat="1" spans="1:19">
      <c r="A63" s="737"/>
      <c r="B63" s="717"/>
      <c r="C63" s="729" t="s">
        <v>11876</v>
      </c>
      <c r="D63" s="724" t="s">
        <v>11878</v>
      </c>
      <c r="E63" s="720">
        <f>VLOOKUP(D63,[3]结算价!A:C,3,0)</f>
        <v>13425</v>
      </c>
      <c r="F63" s="721"/>
      <c r="G63" s="722">
        <f t="shared" si="32"/>
        <v>0</v>
      </c>
      <c r="H63" s="723"/>
      <c r="I63" s="721">
        <f>(3595)*1.13</f>
        <v>4062.35</v>
      </c>
      <c r="J63" s="722">
        <f t="shared" si="33"/>
        <v>5453.704875</v>
      </c>
      <c r="K63" s="722">
        <f t="shared" si="34"/>
        <v>4062.35</v>
      </c>
      <c r="L63" s="744">
        <f t="shared" si="35"/>
        <v>5453.704875</v>
      </c>
      <c r="M63" s="745"/>
      <c r="N63" s="751"/>
      <c r="O63" s="722">
        <v>1453.745</v>
      </c>
      <c r="P63" s="744">
        <f t="shared" si="2"/>
        <v>3999.959875</v>
      </c>
      <c r="Q63" s="757">
        <f>('[3]期货（部门在手）'!L63-O63)/O63</f>
        <v>2.7514865915274</v>
      </c>
      <c r="R63" s="701"/>
      <c r="S63" s="701"/>
    </row>
    <row r="64" s="295" customFormat="1" spans="1:19">
      <c r="A64" s="737"/>
      <c r="B64" s="717"/>
      <c r="C64" s="729" t="s">
        <v>11876</v>
      </c>
      <c r="D64" s="719" t="s">
        <v>11879</v>
      </c>
      <c r="E64" s="720">
        <f>VLOOKUP(D64,[3]结算价!A:C,3,0)</f>
        <v>13425</v>
      </c>
      <c r="F64" s="721"/>
      <c r="G64" s="722"/>
      <c r="H64" s="723"/>
      <c r="I64" s="721">
        <f>197*22.68</f>
        <v>4467.96</v>
      </c>
      <c r="J64" s="722">
        <f t="shared" si="33"/>
        <v>5998.2363</v>
      </c>
      <c r="K64" s="722">
        <f t="shared" si="34"/>
        <v>4467.96</v>
      </c>
      <c r="L64" s="744">
        <f t="shared" si="35"/>
        <v>5998.2363</v>
      </c>
      <c r="M64" s="745"/>
      <c r="N64" s="752"/>
      <c r="O64" s="722">
        <v>16339.5792</v>
      </c>
      <c r="P64" s="744">
        <f t="shared" si="2"/>
        <v>-10341.3429</v>
      </c>
      <c r="Q64" s="757">
        <f>('[3]期货（部门在手）'!L64-O64)/O64</f>
        <v>-0.632901421353617</v>
      </c>
      <c r="R64" s="701"/>
      <c r="S64" s="701"/>
    </row>
    <row r="65" s="295" customFormat="1" spans="1:19">
      <c r="A65" s="737"/>
      <c r="B65" s="717"/>
      <c r="C65" s="729" t="s">
        <v>11876</v>
      </c>
      <c r="D65" s="724" t="s">
        <v>8463</v>
      </c>
      <c r="E65" s="720">
        <f>VLOOKUP(D65,[3]结算价!A:C,3,0)</f>
        <v>19750</v>
      </c>
      <c r="F65" s="721"/>
      <c r="G65" s="722">
        <f t="shared" si="32"/>
        <v>0</v>
      </c>
      <c r="H65" s="723"/>
      <c r="I65" s="769">
        <f>100*1.09</f>
        <v>109</v>
      </c>
      <c r="J65" s="722">
        <f t="shared" si="33"/>
        <v>215.275</v>
      </c>
      <c r="K65" s="722">
        <f t="shared" si="34"/>
        <v>109</v>
      </c>
      <c r="L65" s="744">
        <f t="shared" si="35"/>
        <v>215.275</v>
      </c>
      <c r="M65" s="745"/>
      <c r="N65" s="746">
        <v>3</v>
      </c>
      <c r="O65" s="722">
        <v>208.1355</v>
      </c>
      <c r="P65" s="744">
        <f t="shared" si="2"/>
        <v>7.13950000000003</v>
      </c>
      <c r="Q65" s="757">
        <f>('[3]期货（部门在手）'!L65-O65)/O65</f>
        <v>0.0343021733438073</v>
      </c>
      <c r="R65" s="701"/>
      <c r="S65" s="701"/>
    </row>
    <row r="66" s="295" customFormat="1" spans="1:19">
      <c r="A66" s="737"/>
      <c r="B66" s="717"/>
      <c r="C66" s="729" t="s">
        <v>11876</v>
      </c>
      <c r="D66" s="734" t="s">
        <v>11853</v>
      </c>
      <c r="E66" s="726"/>
      <c r="F66" s="731">
        <f t="shared" ref="F66:L66" si="36">SUM(F62:F65)</f>
        <v>0</v>
      </c>
      <c r="G66" s="731">
        <f t="shared" si="36"/>
        <v>0</v>
      </c>
      <c r="H66" s="731">
        <f t="shared" si="36"/>
        <v>0</v>
      </c>
      <c r="I66" s="731">
        <f t="shared" si="36"/>
        <v>241534.16</v>
      </c>
      <c r="J66" s="731">
        <f t="shared" si="36"/>
        <v>324328.5523</v>
      </c>
      <c r="K66" s="731">
        <f t="shared" si="36"/>
        <v>241534.16</v>
      </c>
      <c r="L66" s="731">
        <f t="shared" si="36"/>
        <v>324328.5523</v>
      </c>
      <c r="M66" s="747"/>
      <c r="N66" s="746"/>
      <c r="O66" s="755">
        <v>290984.28065</v>
      </c>
      <c r="P66" s="749">
        <f t="shared" si="2"/>
        <v>33344.27165</v>
      </c>
      <c r="Q66" s="758">
        <f>('[3]期货（部门在手）'!L66-O66)/O66</f>
        <v>0.114591315982828</v>
      </c>
      <c r="R66" s="701"/>
      <c r="S66" s="701"/>
    </row>
    <row r="67" s="295" customFormat="1" spans="1:19">
      <c r="A67" s="737"/>
      <c r="B67" s="717" t="s">
        <v>2191</v>
      </c>
      <c r="C67" s="729" t="s">
        <v>2191</v>
      </c>
      <c r="D67" s="724" t="s">
        <v>11877</v>
      </c>
      <c r="E67" s="720">
        <f>VLOOKUP(D67,[3]结算价!A:C,3,0)</f>
        <v>13425</v>
      </c>
      <c r="F67" s="721"/>
      <c r="G67" s="722">
        <f t="shared" ref="G67:G70" si="37">F67*E67/10000</f>
        <v>0</v>
      </c>
      <c r="H67" s="723"/>
      <c r="I67" s="721">
        <f>(4160)*1.09</f>
        <v>4534.4</v>
      </c>
      <c r="J67" s="722">
        <f t="shared" ref="J67:J78" si="38">I67*E67/10000</f>
        <v>6087.432</v>
      </c>
      <c r="K67" s="722">
        <f t="shared" ref="K67:K80" si="39">F67+I67</f>
        <v>4534.4</v>
      </c>
      <c r="L67" s="744">
        <f t="shared" ref="L67:L80" si="40">G67+J67</f>
        <v>6087.432</v>
      </c>
      <c r="M67" s="745"/>
      <c r="N67" s="746">
        <v>10</v>
      </c>
      <c r="O67" s="722">
        <v>5006.15745</v>
      </c>
      <c r="P67" s="744">
        <f t="shared" si="2"/>
        <v>1081.27455</v>
      </c>
      <c r="Q67" s="757">
        <f>('[3]期货（部门在手）'!L67-O67)/O67</f>
        <v>0.215988921802689</v>
      </c>
      <c r="R67" s="701"/>
      <c r="S67" s="701"/>
    </row>
    <row r="68" s="295" customFormat="1" spans="1:19">
      <c r="A68" s="737"/>
      <c r="B68" s="717"/>
      <c r="C68" s="729" t="s">
        <v>2191</v>
      </c>
      <c r="D68" s="719" t="s">
        <v>11879</v>
      </c>
      <c r="E68" s="720">
        <f>VLOOKUP(D68,[3]结算价!A:C,3,0)</f>
        <v>13425</v>
      </c>
      <c r="F68" s="721"/>
      <c r="G68" s="722">
        <f t="shared" si="37"/>
        <v>0</v>
      </c>
      <c r="H68" s="723"/>
      <c r="I68" s="721">
        <f>(115)*22.68</f>
        <v>2608.2</v>
      </c>
      <c r="J68" s="722">
        <f t="shared" si="38"/>
        <v>3501.5085</v>
      </c>
      <c r="K68" s="722">
        <f t="shared" si="39"/>
        <v>2608.2</v>
      </c>
      <c r="L68" s="744">
        <f t="shared" si="40"/>
        <v>3501.5085</v>
      </c>
      <c r="M68" s="745" t="s">
        <v>11880</v>
      </c>
      <c r="N68" s="746"/>
      <c r="O68" s="722">
        <v>3501.3384</v>
      </c>
      <c r="P68" s="744">
        <f t="shared" si="2"/>
        <v>0.17009999999982</v>
      </c>
      <c r="Q68" s="757">
        <f>('[3]期货（部门在手）'!L68-O68)/O68</f>
        <v>4.85814224639984e-5</v>
      </c>
      <c r="R68" s="701"/>
      <c r="S68" s="701"/>
    </row>
    <row r="69" s="295" customFormat="1" spans="1:19">
      <c r="A69" s="737"/>
      <c r="B69" s="717"/>
      <c r="C69" s="729" t="s">
        <v>2191</v>
      </c>
      <c r="D69" s="724" t="s">
        <v>11878</v>
      </c>
      <c r="E69" s="720">
        <f>VLOOKUP(D69,[3]结算价!A:C,3,0)</f>
        <v>13425</v>
      </c>
      <c r="F69" s="721"/>
      <c r="G69" s="722"/>
      <c r="H69" s="723"/>
      <c r="I69" s="721">
        <f>0*1.09</f>
        <v>0</v>
      </c>
      <c r="J69" s="722">
        <f t="shared" si="38"/>
        <v>0</v>
      </c>
      <c r="K69" s="722">
        <f t="shared" si="39"/>
        <v>0</v>
      </c>
      <c r="L69" s="744">
        <f t="shared" si="40"/>
        <v>0</v>
      </c>
      <c r="M69" s="745"/>
      <c r="N69" s="746"/>
      <c r="O69" s="722">
        <v>0</v>
      </c>
      <c r="P69" s="744">
        <f t="shared" ref="P69:P132" si="41">L69-O69</f>
        <v>0</v>
      </c>
      <c r="Q69" s="757" t="e">
        <f>('[3]期货（部门在手）'!L69-O69)/O69</f>
        <v>#DIV/0!</v>
      </c>
      <c r="R69" s="701"/>
      <c r="S69" s="701"/>
    </row>
    <row r="70" s="295" customFormat="1" spans="1:19">
      <c r="A70" s="737"/>
      <c r="B70" s="717"/>
      <c r="C70" s="729" t="s">
        <v>2191</v>
      </c>
      <c r="D70" s="724" t="s">
        <v>8463</v>
      </c>
      <c r="E70" s="720">
        <f>VLOOKUP(D70,[3]结算价!A:C,3,0)</f>
        <v>19750</v>
      </c>
      <c r="F70" s="721">
        <v>0</v>
      </c>
      <c r="G70" s="722">
        <f t="shared" si="37"/>
        <v>0</v>
      </c>
      <c r="H70" s="723"/>
      <c r="I70" s="721">
        <f>(155)*1.09</f>
        <v>168.95</v>
      </c>
      <c r="J70" s="722">
        <f t="shared" si="38"/>
        <v>333.67625</v>
      </c>
      <c r="K70" s="722">
        <f t="shared" si="39"/>
        <v>168.95</v>
      </c>
      <c r="L70" s="744">
        <f t="shared" si="40"/>
        <v>333.67625</v>
      </c>
      <c r="M70" s="745"/>
      <c r="N70" s="746">
        <v>5</v>
      </c>
      <c r="O70" s="722">
        <v>322.610025</v>
      </c>
      <c r="P70" s="744">
        <f t="shared" si="41"/>
        <v>11.066225</v>
      </c>
      <c r="Q70" s="757">
        <f>('[3]期货（部门在手）'!L70-O70)/O70</f>
        <v>0.0343021733438072</v>
      </c>
      <c r="R70" s="701"/>
      <c r="S70" s="701"/>
    </row>
    <row r="71" s="295" customFormat="1" spans="1:19">
      <c r="A71" s="737"/>
      <c r="B71" s="717"/>
      <c r="C71" s="729" t="s">
        <v>2191</v>
      </c>
      <c r="D71" s="724" t="s">
        <v>11881</v>
      </c>
      <c r="E71" s="720">
        <f>VLOOKUP(D71,[3]结算价!A:C,3,0)</f>
        <v>13425</v>
      </c>
      <c r="F71" s="721"/>
      <c r="G71" s="722"/>
      <c r="H71" s="723"/>
      <c r="I71" s="721">
        <v>2290</v>
      </c>
      <c r="J71" s="722">
        <f t="shared" si="38"/>
        <v>3074.325</v>
      </c>
      <c r="K71" s="722">
        <f t="shared" si="39"/>
        <v>2290</v>
      </c>
      <c r="L71" s="744">
        <f t="shared" si="40"/>
        <v>3074.325</v>
      </c>
      <c r="M71" s="745"/>
      <c r="N71" s="746"/>
      <c r="O71" s="722">
        <v>2946.085</v>
      </c>
      <c r="P71" s="744">
        <f t="shared" si="41"/>
        <v>128.24</v>
      </c>
      <c r="Q71" s="757">
        <f>('[3]期货（部门在手）'!L71-O71)/O71</f>
        <v>0.0435289545277885</v>
      </c>
      <c r="R71" s="701"/>
      <c r="S71" s="701"/>
    </row>
    <row r="72" s="295" customFormat="1" spans="1:19">
      <c r="A72" s="737"/>
      <c r="B72" s="717"/>
      <c r="C72" s="729" t="s">
        <v>2191</v>
      </c>
      <c r="D72" s="724" t="s">
        <v>11882</v>
      </c>
      <c r="E72" s="720">
        <f>VLOOKUP(D72,[3]结算价!A:C,3,0)</f>
        <v>6400</v>
      </c>
      <c r="F72" s="721">
        <v>0</v>
      </c>
      <c r="G72" s="722">
        <f t="shared" ref="G72:G80" si="42">F72*E72/10000</f>
        <v>0</v>
      </c>
      <c r="H72" s="723"/>
      <c r="I72" s="721">
        <f>(17150+6420)/1.2*1.13</f>
        <v>22195.0833333333</v>
      </c>
      <c r="J72" s="722">
        <f t="shared" si="38"/>
        <v>14204.8533333333</v>
      </c>
      <c r="K72" s="722">
        <f t="shared" si="39"/>
        <v>22195.0833333333</v>
      </c>
      <c r="L72" s="744">
        <f t="shared" si="40"/>
        <v>14204.8533333333</v>
      </c>
      <c r="M72" s="745"/>
      <c r="N72" s="746"/>
      <c r="O72" s="722">
        <v>10444.2133333333</v>
      </c>
      <c r="P72" s="744">
        <f t="shared" si="41"/>
        <v>3760.64000000003</v>
      </c>
      <c r="Q72" s="757">
        <f>('[3]期货（部门在手）'!L72-O72)/O72</f>
        <v>0.360069244085402</v>
      </c>
      <c r="R72" s="701"/>
      <c r="S72" s="701"/>
    </row>
    <row r="73" s="295" customFormat="1" spans="1:19">
      <c r="A73" s="737"/>
      <c r="B73" s="717"/>
      <c r="C73" s="729" t="s">
        <v>2191</v>
      </c>
      <c r="D73" s="724" t="s">
        <v>7304</v>
      </c>
      <c r="E73" s="720">
        <f>VLOOKUP(D73,[3]结算价!A:C,3,0)</f>
        <v>6974</v>
      </c>
      <c r="F73" s="721"/>
      <c r="G73" s="722">
        <f t="shared" si="42"/>
        <v>0</v>
      </c>
      <c r="H73" s="723"/>
      <c r="I73" s="721">
        <f>5565*1.13</f>
        <v>6288.45</v>
      </c>
      <c r="J73" s="722">
        <f t="shared" si="38"/>
        <v>4385.56503</v>
      </c>
      <c r="K73" s="722">
        <f t="shared" si="39"/>
        <v>6288.45</v>
      </c>
      <c r="L73" s="744">
        <f t="shared" si="40"/>
        <v>4385.56503</v>
      </c>
      <c r="M73" s="745"/>
      <c r="N73" s="746">
        <v>3</v>
      </c>
      <c r="O73" s="722">
        <v>1938.63252</v>
      </c>
      <c r="P73" s="744">
        <f t="shared" si="41"/>
        <v>2446.93251</v>
      </c>
      <c r="Q73" s="757">
        <f>('[3]期货（部门在手）'!L73-O73)/O73</f>
        <v>1.26219512195122</v>
      </c>
      <c r="R73" s="701"/>
      <c r="S73" s="701"/>
    </row>
    <row r="74" s="295" customFormat="1" spans="1:19">
      <c r="A74" s="737"/>
      <c r="B74" s="717"/>
      <c r="C74" s="729" t="s">
        <v>2191</v>
      </c>
      <c r="D74" s="724" t="s">
        <v>8613</v>
      </c>
      <c r="E74" s="720">
        <f>VLOOKUP(D74,[3]结算价!A:C,3,0)</f>
        <v>4475</v>
      </c>
      <c r="F74" s="721"/>
      <c r="G74" s="722">
        <f t="shared" si="42"/>
        <v>0</v>
      </c>
      <c r="H74" s="723"/>
      <c r="I74" s="721">
        <f>(36850)*1.13</f>
        <v>41640.5</v>
      </c>
      <c r="J74" s="722">
        <f t="shared" si="38"/>
        <v>18634.12375</v>
      </c>
      <c r="K74" s="722">
        <f t="shared" si="39"/>
        <v>41640.5</v>
      </c>
      <c r="L74" s="744">
        <f t="shared" si="40"/>
        <v>18634.12375</v>
      </c>
      <c r="M74" s="745"/>
      <c r="N74" s="746">
        <v>35</v>
      </c>
      <c r="O74" s="722">
        <v>21556.67778</v>
      </c>
      <c r="P74" s="744">
        <f t="shared" si="41"/>
        <v>-2922.55403</v>
      </c>
      <c r="Q74" s="757">
        <f>('[3]期货（部门在手）'!L74-O74)/O74</f>
        <v>-0.135575345135581</v>
      </c>
      <c r="R74" s="701"/>
      <c r="S74" s="701"/>
    </row>
    <row r="75" s="295" customFormat="1" spans="1:19">
      <c r="A75" s="737"/>
      <c r="B75" s="717"/>
      <c r="C75" s="729" t="s">
        <v>2191</v>
      </c>
      <c r="D75" s="724" t="s">
        <v>11869</v>
      </c>
      <c r="E75" s="720">
        <f>VLOOKUP(D75,[3]结算价!A:C,3,0)</f>
        <v>4475</v>
      </c>
      <c r="F75" s="721"/>
      <c r="G75" s="722">
        <f t="shared" si="42"/>
        <v>0</v>
      </c>
      <c r="H75" s="723"/>
      <c r="I75" s="721">
        <v>0</v>
      </c>
      <c r="J75" s="722">
        <f t="shared" si="38"/>
        <v>0</v>
      </c>
      <c r="K75" s="722">
        <f t="shared" si="39"/>
        <v>0</v>
      </c>
      <c r="L75" s="744">
        <f t="shared" si="40"/>
        <v>0</v>
      </c>
      <c r="M75" s="745"/>
      <c r="N75" s="746"/>
      <c r="O75" s="722">
        <v>0</v>
      </c>
      <c r="P75" s="744">
        <f t="shared" si="41"/>
        <v>0</v>
      </c>
      <c r="Q75" s="757" t="e">
        <f>('[3]期货（部门在手）'!L75-O75)/O75</f>
        <v>#DIV/0!</v>
      </c>
      <c r="R75" s="701"/>
      <c r="S75" s="701"/>
    </row>
    <row r="76" s="295" customFormat="1" ht="15.45" customHeight="1" spans="1:19">
      <c r="A76" s="737"/>
      <c r="B76" s="717"/>
      <c r="C76" s="729" t="s">
        <v>2191</v>
      </c>
      <c r="D76" s="724" t="s">
        <v>8537</v>
      </c>
      <c r="E76" s="720">
        <f>VLOOKUP(D76,[3]结算价!A:C,3,0)</f>
        <v>6608</v>
      </c>
      <c r="F76" s="736">
        <v>0</v>
      </c>
      <c r="G76" s="722">
        <f t="shared" si="42"/>
        <v>0</v>
      </c>
      <c r="H76" s="723"/>
      <c r="I76" s="736">
        <f>750*1.13</f>
        <v>847.5</v>
      </c>
      <c r="J76" s="722">
        <f t="shared" si="38"/>
        <v>560.028</v>
      </c>
      <c r="K76" s="732">
        <f t="shared" si="39"/>
        <v>847.5</v>
      </c>
      <c r="L76" s="744">
        <f t="shared" si="40"/>
        <v>560.028</v>
      </c>
      <c r="M76" s="745"/>
      <c r="N76" s="750">
        <v>15</v>
      </c>
      <c r="O76" s="744">
        <v>3123.0488</v>
      </c>
      <c r="P76" s="744">
        <f t="shared" si="41"/>
        <v>-2563.0208</v>
      </c>
      <c r="Q76" s="757">
        <f>('[3]期货（部门在手）'!L76-O76)/O76</f>
        <v>-0.820679074883492</v>
      </c>
      <c r="R76" s="701"/>
      <c r="S76" s="701"/>
    </row>
    <row r="77" s="295" customFormat="1" ht="15.45" customHeight="1" spans="1:19">
      <c r="A77" s="737"/>
      <c r="B77" s="717"/>
      <c r="C77" s="729" t="s">
        <v>2191</v>
      </c>
      <c r="D77" s="724" t="s">
        <v>11883</v>
      </c>
      <c r="E77" s="720">
        <f>VLOOKUP(D77,[3]结算价!A:C,3,0)</f>
        <v>6608</v>
      </c>
      <c r="F77" s="736">
        <v>0</v>
      </c>
      <c r="G77" s="722">
        <f t="shared" si="42"/>
        <v>0</v>
      </c>
      <c r="H77" s="723"/>
      <c r="I77" s="736">
        <v>0</v>
      </c>
      <c r="J77" s="722">
        <f t="shared" si="38"/>
        <v>0</v>
      </c>
      <c r="K77" s="732">
        <f t="shared" si="39"/>
        <v>0</v>
      </c>
      <c r="L77" s="744">
        <f t="shared" si="40"/>
        <v>0</v>
      </c>
      <c r="M77" s="745"/>
      <c r="N77" s="752"/>
      <c r="O77" s="744">
        <v>0</v>
      </c>
      <c r="P77" s="744">
        <f t="shared" si="41"/>
        <v>0</v>
      </c>
      <c r="Q77" s="757" t="e">
        <f>('[3]期货（部门在手）'!L77-O77)/O77</f>
        <v>#DIV/0!</v>
      </c>
      <c r="R77" s="701"/>
      <c r="S77" s="701"/>
    </row>
    <row r="78" s="295" customFormat="1" ht="15.45" customHeight="1" spans="1:19">
      <c r="A78" s="737"/>
      <c r="B78" s="717"/>
      <c r="C78" s="729" t="s">
        <v>2191</v>
      </c>
      <c r="D78" s="724" t="s">
        <v>8545</v>
      </c>
      <c r="E78" s="720">
        <f>VLOOKUP(D78,[3]结算价!A:C,3,0)</f>
        <v>7771</v>
      </c>
      <c r="F78" s="736">
        <v>0</v>
      </c>
      <c r="G78" s="722">
        <f t="shared" si="42"/>
        <v>0</v>
      </c>
      <c r="H78" s="723"/>
      <c r="I78" s="736">
        <v>0</v>
      </c>
      <c r="J78" s="722">
        <f t="shared" si="38"/>
        <v>0</v>
      </c>
      <c r="K78" s="732">
        <f t="shared" si="39"/>
        <v>0</v>
      </c>
      <c r="L78" s="744">
        <f t="shared" si="40"/>
        <v>0</v>
      </c>
      <c r="M78" s="745"/>
      <c r="N78" s="746">
        <v>5</v>
      </c>
      <c r="O78" s="744">
        <v>0</v>
      </c>
      <c r="P78" s="744">
        <f t="shared" si="41"/>
        <v>0</v>
      </c>
      <c r="Q78" s="757" t="e">
        <f>('[3]期货（部门在手）'!L78-O78)/O78</f>
        <v>#DIV/0!</v>
      </c>
      <c r="R78" s="701"/>
      <c r="S78" s="701"/>
    </row>
    <row r="79" s="295" customFormat="1" spans="1:19">
      <c r="A79" s="737"/>
      <c r="B79" s="717"/>
      <c r="C79" s="729" t="s">
        <v>2191</v>
      </c>
      <c r="D79" s="724" t="s">
        <v>11884</v>
      </c>
      <c r="E79" s="720">
        <f>VLOOKUP(D79,[3]结算价!A:C,3,0)</f>
        <v>212</v>
      </c>
      <c r="F79" s="736">
        <v>0</v>
      </c>
      <c r="G79" s="722">
        <f t="shared" si="42"/>
        <v>0</v>
      </c>
      <c r="H79" s="723"/>
      <c r="I79" s="736"/>
      <c r="J79" s="722">
        <f>197*I79/10000</f>
        <v>0</v>
      </c>
      <c r="K79" s="732">
        <f t="shared" si="39"/>
        <v>0</v>
      </c>
      <c r="L79" s="744">
        <f t="shared" si="40"/>
        <v>0</v>
      </c>
      <c r="M79" s="745"/>
      <c r="N79" s="746">
        <v>12</v>
      </c>
      <c r="O79" s="744">
        <v>0</v>
      </c>
      <c r="P79" s="744">
        <f t="shared" si="41"/>
        <v>0</v>
      </c>
      <c r="Q79" s="757" t="e">
        <f>('[3]期货（部门在手）'!L79-O79)/O79</f>
        <v>#DIV/0!</v>
      </c>
      <c r="R79" s="701"/>
      <c r="S79" s="701"/>
    </row>
    <row r="80" s="295" customFormat="1" spans="1:19">
      <c r="A80" s="737"/>
      <c r="B80" s="717"/>
      <c r="C80" s="729" t="s">
        <v>2191</v>
      </c>
      <c r="D80" s="724" t="s">
        <v>8706</v>
      </c>
      <c r="E80" s="720">
        <f>VLOOKUP(D80,[3]结算价!A:C,3,0)</f>
        <v>4824</v>
      </c>
      <c r="F80" s="736"/>
      <c r="G80" s="722">
        <f t="shared" si="42"/>
        <v>0</v>
      </c>
      <c r="H80" s="723"/>
      <c r="I80" s="736">
        <f>3570*1.13</f>
        <v>4034.1</v>
      </c>
      <c r="J80" s="732">
        <f t="shared" ref="J80:J90" si="43">I80*E80/10000</f>
        <v>1946.04984</v>
      </c>
      <c r="K80" s="732">
        <f t="shared" si="39"/>
        <v>4034.1</v>
      </c>
      <c r="L80" s="744">
        <f t="shared" si="40"/>
        <v>1946.04984</v>
      </c>
      <c r="M80" s="745"/>
      <c r="N80" s="746"/>
      <c r="O80" s="744">
        <v>4293.63501</v>
      </c>
      <c r="P80" s="744">
        <f t="shared" si="41"/>
        <v>-2347.58517</v>
      </c>
      <c r="Q80" s="757">
        <f>('[3]期货（部门在手）'!L80-O80)/O80</f>
        <v>-0.546759369283231</v>
      </c>
      <c r="R80" s="701"/>
      <c r="S80" s="701"/>
    </row>
    <row r="81" s="295" customFormat="1" spans="1:19">
      <c r="A81" s="737"/>
      <c r="B81" s="717"/>
      <c r="C81" s="729" t="s">
        <v>2191</v>
      </c>
      <c r="D81" s="734" t="s">
        <v>11853</v>
      </c>
      <c r="E81" s="726" t="e">
        <f>VLOOKUP(D81,[3]结算价!A:C,3,0)</f>
        <v>#N/A</v>
      </c>
      <c r="F81" s="731">
        <f t="shared" ref="F81:H81" si="44">SUM(F67:F80)</f>
        <v>0</v>
      </c>
      <c r="G81" s="731">
        <f t="shared" si="44"/>
        <v>0</v>
      </c>
      <c r="H81" s="731">
        <f t="shared" si="44"/>
        <v>0</v>
      </c>
      <c r="I81" s="731"/>
      <c r="J81" s="731">
        <f t="shared" ref="J81:L81" si="45">SUM(J67:J80)</f>
        <v>52727.5617033333</v>
      </c>
      <c r="K81" s="731">
        <f t="shared" si="45"/>
        <v>84607.1833333333</v>
      </c>
      <c r="L81" s="731">
        <f t="shared" si="45"/>
        <v>52727.5617033333</v>
      </c>
      <c r="M81" s="747"/>
      <c r="N81" s="746"/>
      <c r="O81" s="755">
        <v>53132.3983183333</v>
      </c>
      <c r="P81" s="749">
        <f t="shared" si="41"/>
        <v>-404.836614999971</v>
      </c>
      <c r="Q81" s="758">
        <f>('[3]期货（部门在手）'!L81-O81)/O81</f>
        <v>-0.00761939283400109</v>
      </c>
      <c r="R81" s="701"/>
      <c r="S81" s="701"/>
    </row>
    <row r="82" s="295" customFormat="1" spans="1:19">
      <c r="A82" s="737"/>
      <c r="B82" s="717" t="s">
        <v>1472</v>
      </c>
      <c r="C82" s="729" t="s">
        <v>1472</v>
      </c>
      <c r="D82" s="724" t="s">
        <v>11885</v>
      </c>
      <c r="E82" s="720">
        <f>VLOOKUP(D82,[3]结算价!A:C,3,0)</f>
        <v>2515</v>
      </c>
      <c r="F82" s="736"/>
      <c r="G82" s="722">
        <v>0</v>
      </c>
      <c r="H82" s="723"/>
      <c r="I82" s="721">
        <f>(5500+15151)*10</f>
        <v>206510</v>
      </c>
      <c r="J82" s="744">
        <f t="shared" si="43"/>
        <v>51937.265</v>
      </c>
      <c r="K82" s="736">
        <f>I82+F82</f>
        <v>206510</v>
      </c>
      <c r="L82" s="744">
        <f t="shared" ref="L82:L92" si="46">G82+J82</f>
        <v>51937.265</v>
      </c>
      <c r="M82" s="770"/>
      <c r="N82" s="750">
        <v>52</v>
      </c>
      <c r="O82" s="744">
        <v>54492.276</v>
      </c>
      <c r="P82" s="744">
        <f t="shared" si="41"/>
        <v>-2555.011</v>
      </c>
      <c r="Q82" s="757">
        <f>('[3]期货（部门在手）'!L82-O82)/O82</f>
        <v>-0.0468875809114671</v>
      </c>
      <c r="R82" s="701"/>
      <c r="S82" s="701"/>
    </row>
    <row r="83" s="295" customFormat="1" spans="1:19">
      <c r="A83" s="737"/>
      <c r="B83" s="717"/>
      <c r="C83" s="729" t="s">
        <v>1472</v>
      </c>
      <c r="D83" s="724" t="s">
        <v>11886</v>
      </c>
      <c r="E83" s="720">
        <f>VLOOKUP(D83,[3]结算价!A:C,3,0)</f>
        <v>2515</v>
      </c>
      <c r="F83" s="736"/>
      <c r="G83" s="722"/>
      <c r="H83" s="723"/>
      <c r="I83" s="721">
        <f>0*10</f>
        <v>0</v>
      </c>
      <c r="J83" s="744">
        <f t="shared" si="43"/>
        <v>0</v>
      </c>
      <c r="K83" s="736">
        <f>I83+F83</f>
        <v>0</v>
      </c>
      <c r="L83" s="744">
        <f t="shared" si="46"/>
        <v>0</v>
      </c>
      <c r="M83" s="770"/>
      <c r="N83" s="752"/>
      <c r="O83" s="744">
        <v>0</v>
      </c>
      <c r="P83" s="744">
        <f t="shared" si="41"/>
        <v>0</v>
      </c>
      <c r="Q83" s="757" t="e">
        <f>('[3]期货（部门在手）'!L83-O83)/O83</f>
        <v>#DIV/0!</v>
      </c>
      <c r="R83" s="701"/>
      <c r="S83" s="701"/>
    </row>
    <row r="84" s="295" customFormat="1" spans="1:19">
      <c r="A84" s="737"/>
      <c r="B84" s="717"/>
      <c r="C84" s="729" t="s">
        <v>1472</v>
      </c>
      <c r="D84" s="724" t="s">
        <v>1550</v>
      </c>
      <c r="E84" s="720">
        <f>VLOOKUP(D84,[3]结算价!A:C,3,0)</f>
        <v>2903</v>
      </c>
      <c r="F84" s="721"/>
      <c r="G84" s="722">
        <f t="shared" ref="G84:G86" si="47">F84*E84/10000</f>
        <v>0</v>
      </c>
      <c r="H84" s="723"/>
      <c r="I84" s="721">
        <f>(527)*10*1.09</f>
        <v>5744.3</v>
      </c>
      <c r="J84" s="722">
        <f t="shared" si="43"/>
        <v>1667.57029</v>
      </c>
      <c r="K84" s="722">
        <f t="shared" ref="K84:K92" si="48">F84+I84</f>
        <v>5744.3</v>
      </c>
      <c r="L84" s="744">
        <f t="shared" si="46"/>
        <v>1667.57029</v>
      </c>
      <c r="M84" s="770"/>
      <c r="N84" s="746">
        <v>30</v>
      </c>
      <c r="O84" s="722">
        <v>1875.88128</v>
      </c>
      <c r="P84" s="744">
        <f t="shared" si="41"/>
        <v>-208.31099</v>
      </c>
      <c r="Q84" s="757">
        <f>('[3]期货（部门在手）'!L84-O84)/O84</f>
        <v>-0.111047000799539</v>
      </c>
      <c r="R84" s="701"/>
      <c r="S84" s="701"/>
    </row>
    <row r="85" s="295" customFormat="1" spans="1:19">
      <c r="A85" s="737"/>
      <c r="B85" s="717"/>
      <c r="C85" s="729" t="s">
        <v>1472</v>
      </c>
      <c r="D85" s="724" t="s">
        <v>1558</v>
      </c>
      <c r="E85" s="720">
        <f>VLOOKUP(D85,[3]结算价!A:C,3,0)</f>
        <v>2345</v>
      </c>
      <c r="F85" s="721"/>
      <c r="G85" s="722">
        <f t="shared" si="47"/>
        <v>0</v>
      </c>
      <c r="H85" s="723"/>
      <c r="I85" s="721">
        <f>(260+41414)*10*1.09</f>
        <v>454246.6</v>
      </c>
      <c r="J85" s="722">
        <f t="shared" si="43"/>
        <v>106520.8277</v>
      </c>
      <c r="K85" s="722">
        <f t="shared" si="48"/>
        <v>454246.6</v>
      </c>
      <c r="L85" s="744">
        <f t="shared" si="46"/>
        <v>106520.8277</v>
      </c>
      <c r="M85" s="770"/>
      <c r="N85" s="750">
        <v>100</v>
      </c>
      <c r="O85" s="722">
        <v>132305.63008</v>
      </c>
      <c r="P85" s="744">
        <f t="shared" si="41"/>
        <v>-25784.80238</v>
      </c>
      <c r="Q85" s="757">
        <f>('[3]期货（部门在手）'!L85-O85)/O85</f>
        <v>-0.194888171912329</v>
      </c>
      <c r="R85" s="701"/>
      <c r="S85" s="701"/>
    </row>
    <row r="86" s="295" customFormat="1" spans="1:19">
      <c r="A86" s="737"/>
      <c r="B86" s="717"/>
      <c r="C86" s="729" t="s">
        <v>1472</v>
      </c>
      <c r="D86" s="724" t="s">
        <v>11887</v>
      </c>
      <c r="E86" s="720">
        <f>VLOOKUP(D86,[3]结算价!A:C,3,0)</f>
        <v>2345</v>
      </c>
      <c r="F86" s="721"/>
      <c r="G86" s="722">
        <f t="shared" si="47"/>
        <v>0</v>
      </c>
      <c r="H86" s="723"/>
      <c r="I86" s="721">
        <f>(0)*10*1.09</f>
        <v>0</v>
      </c>
      <c r="J86" s="722">
        <f t="shared" si="43"/>
        <v>0</v>
      </c>
      <c r="K86" s="722">
        <f t="shared" si="48"/>
        <v>0</v>
      </c>
      <c r="L86" s="744">
        <f t="shared" si="46"/>
        <v>0</v>
      </c>
      <c r="M86" s="770"/>
      <c r="N86" s="752"/>
      <c r="O86" s="722">
        <v>0</v>
      </c>
      <c r="P86" s="744">
        <f t="shared" si="41"/>
        <v>0</v>
      </c>
      <c r="Q86" s="757" t="e">
        <f>('[3]期货（部门在手）'!L86-O86)/O86</f>
        <v>#DIV/0!</v>
      </c>
      <c r="R86" s="701"/>
      <c r="S86" s="701"/>
    </row>
    <row r="87" s="295" customFormat="1" spans="1:19">
      <c r="A87" s="737"/>
      <c r="B87" s="717"/>
      <c r="C87" s="729" t="s">
        <v>1472</v>
      </c>
      <c r="D87" s="724" t="s">
        <v>11888</v>
      </c>
      <c r="E87" s="720">
        <f>VLOOKUP(D87,[3]结算价!A:C,3,0)</f>
        <v>0</v>
      </c>
      <c r="F87" s="721"/>
      <c r="G87" s="722"/>
      <c r="H87" s="723"/>
      <c r="I87" s="721">
        <f>0*10*1.13</f>
        <v>0</v>
      </c>
      <c r="J87" s="722">
        <f t="shared" si="43"/>
        <v>0</v>
      </c>
      <c r="K87" s="722">
        <f t="shared" si="48"/>
        <v>0</v>
      </c>
      <c r="L87" s="744">
        <f t="shared" si="46"/>
        <v>0</v>
      </c>
      <c r="M87" s="770"/>
      <c r="N87" s="746">
        <v>5</v>
      </c>
      <c r="O87" s="722">
        <v>0</v>
      </c>
      <c r="P87" s="744">
        <f t="shared" si="41"/>
        <v>0</v>
      </c>
      <c r="Q87" s="757" t="e">
        <f>('[3]期货（部门在手）'!L87-O87)/O87</f>
        <v>#DIV/0!</v>
      </c>
      <c r="R87" s="701"/>
      <c r="S87" s="701"/>
    </row>
    <row r="88" s="295" customFormat="1" spans="1:19">
      <c r="A88" s="737"/>
      <c r="B88" s="717"/>
      <c r="C88" s="729" t="s">
        <v>1472</v>
      </c>
      <c r="D88" s="724" t="s">
        <v>11889</v>
      </c>
      <c r="E88" s="720">
        <f>VLOOKUP(D88,[3]结算价!A:C,3,0)</f>
        <v>8104</v>
      </c>
      <c r="F88" s="761"/>
      <c r="G88" s="722">
        <f>F88*E88/10000</f>
        <v>0</v>
      </c>
      <c r="H88" s="723"/>
      <c r="I88" s="771">
        <f>(0)*10*1.09</f>
        <v>0</v>
      </c>
      <c r="J88" s="744">
        <f t="shared" si="43"/>
        <v>0</v>
      </c>
      <c r="K88" s="732">
        <f t="shared" si="48"/>
        <v>0</v>
      </c>
      <c r="L88" s="744">
        <f t="shared" si="46"/>
        <v>0</v>
      </c>
      <c r="M88" s="770"/>
      <c r="N88" s="746">
        <v>10</v>
      </c>
      <c r="O88" s="744">
        <v>0</v>
      </c>
      <c r="P88" s="744">
        <f t="shared" si="41"/>
        <v>0</v>
      </c>
      <c r="Q88" s="757" t="e">
        <f>('[3]期货（部门在手）'!L88-O88)/O88</f>
        <v>#DIV/0!</v>
      </c>
      <c r="R88" s="701"/>
      <c r="S88" s="701"/>
    </row>
    <row r="89" s="295" customFormat="1" spans="1:19">
      <c r="A89" s="737"/>
      <c r="B89" s="717"/>
      <c r="C89" s="729" t="s">
        <v>1472</v>
      </c>
      <c r="D89" s="724" t="s">
        <v>11890</v>
      </c>
      <c r="E89" s="720">
        <f>VLOOKUP(D89,[3]结算价!A:C,3,0)</f>
        <v>7840</v>
      </c>
      <c r="F89" s="762"/>
      <c r="G89" s="722">
        <f t="shared" ref="G89:G92" si="49">F89*E89/10000*6.5</f>
        <v>0</v>
      </c>
      <c r="H89" s="723"/>
      <c r="I89" s="721">
        <f>(552+57)*10*1.09</f>
        <v>6638.1</v>
      </c>
      <c r="J89" s="722">
        <f t="shared" si="43"/>
        <v>5204.2704</v>
      </c>
      <c r="K89" s="772">
        <f t="shared" si="48"/>
        <v>6638.1</v>
      </c>
      <c r="L89" s="744">
        <f t="shared" si="46"/>
        <v>5204.2704</v>
      </c>
      <c r="M89" s="770"/>
      <c r="N89" s="746">
        <v>15</v>
      </c>
      <c r="O89" s="773">
        <v>4289.11512</v>
      </c>
      <c r="P89" s="744">
        <f t="shared" si="41"/>
        <v>915.15528</v>
      </c>
      <c r="Q89" s="757">
        <f>('[3]期货（部门在手）'!L89-O89)/O89</f>
        <v>0.213366919375202</v>
      </c>
      <c r="R89" s="701"/>
      <c r="S89" s="701"/>
    </row>
    <row r="90" s="295" customFormat="1" spans="1:19">
      <c r="A90" s="737"/>
      <c r="B90" s="717"/>
      <c r="C90" s="729" t="s">
        <v>1472</v>
      </c>
      <c r="D90" s="724" t="s">
        <v>4420</v>
      </c>
      <c r="E90" s="720">
        <f>VLOOKUP(D90,[3]结算价!A:C,3,0)</f>
        <v>9352</v>
      </c>
      <c r="F90" s="736"/>
      <c r="G90" s="722">
        <f t="shared" si="49"/>
        <v>0</v>
      </c>
      <c r="H90" s="723"/>
      <c r="I90" s="721">
        <f>(182+1491)*10*1.09</f>
        <v>18235.7</v>
      </c>
      <c r="J90" s="722">
        <f t="shared" si="43"/>
        <v>17054.02664</v>
      </c>
      <c r="K90" s="772">
        <f t="shared" si="48"/>
        <v>18235.7</v>
      </c>
      <c r="L90" s="744">
        <f t="shared" si="46"/>
        <v>17054.02664</v>
      </c>
      <c r="M90" s="770"/>
      <c r="N90" s="746">
        <v>33</v>
      </c>
      <c r="O90" s="773">
        <v>15642.78075</v>
      </c>
      <c r="P90" s="744">
        <f t="shared" si="41"/>
        <v>1411.24589</v>
      </c>
      <c r="Q90" s="757">
        <f>('[3]期货（部门在手）'!L90-O90)/O90</f>
        <v>0.0902170728180794</v>
      </c>
      <c r="R90" s="701"/>
      <c r="S90" s="701"/>
    </row>
    <row r="91" s="295" customFormat="1" spans="1:19">
      <c r="A91" s="737"/>
      <c r="B91" s="717"/>
      <c r="C91" s="729" t="s">
        <v>1472</v>
      </c>
      <c r="D91" s="719" t="s">
        <v>11891</v>
      </c>
      <c r="E91" s="720">
        <f>VLOOKUP(D91,[3]结算价!A:C,3,0)</f>
        <v>16.862</v>
      </c>
      <c r="F91" s="721"/>
      <c r="G91" s="722">
        <f t="shared" si="49"/>
        <v>0</v>
      </c>
      <c r="H91" s="723"/>
      <c r="I91" s="721">
        <f>0*5000/36.7433</f>
        <v>0</v>
      </c>
      <c r="J91" s="722">
        <f>I91*E91/10000*7*36.7433</f>
        <v>0</v>
      </c>
      <c r="K91" s="722">
        <f t="shared" si="48"/>
        <v>0</v>
      </c>
      <c r="L91" s="744">
        <f t="shared" si="46"/>
        <v>0</v>
      </c>
      <c r="M91" s="774"/>
      <c r="N91" s="746">
        <v>50</v>
      </c>
      <c r="O91" s="722">
        <v>0</v>
      </c>
      <c r="P91" s="744">
        <f t="shared" si="41"/>
        <v>0</v>
      </c>
      <c r="Q91" s="757" t="e">
        <f>('[3]期货（部门在手）'!L91-O91)/O91</f>
        <v>#DIV/0!</v>
      </c>
      <c r="R91" s="701"/>
      <c r="S91" s="701"/>
    </row>
    <row r="92" s="295" customFormat="1" spans="1:19">
      <c r="A92" s="737"/>
      <c r="B92" s="717"/>
      <c r="C92" s="729" t="s">
        <v>1472</v>
      </c>
      <c r="D92" s="724" t="s">
        <v>11892</v>
      </c>
      <c r="E92" s="720">
        <f>VLOOKUP(D92,[3]结算价!A:C,3,0)</f>
        <v>0</v>
      </c>
      <c r="F92" s="721"/>
      <c r="G92" s="722">
        <f t="shared" si="49"/>
        <v>0</v>
      </c>
      <c r="H92" s="723"/>
      <c r="I92" s="721">
        <f>0*10*1.13</f>
        <v>0</v>
      </c>
      <c r="J92" s="722">
        <f t="shared" ref="J92:J101" si="50">I92*E92/10000</f>
        <v>0</v>
      </c>
      <c r="K92" s="722">
        <f t="shared" si="48"/>
        <v>0</v>
      </c>
      <c r="L92" s="744">
        <f t="shared" si="46"/>
        <v>0</v>
      </c>
      <c r="M92" s="774"/>
      <c r="N92" s="746"/>
      <c r="O92" s="722">
        <v>0</v>
      </c>
      <c r="P92" s="744">
        <f t="shared" si="41"/>
        <v>0</v>
      </c>
      <c r="Q92" s="757" t="e">
        <f>('[3]期货（部门在手）'!L92-O92)/O92</f>
        <v>#DIV/0!</v>
      </c>
      <c r="R92" s="701"/>
      <c r="S92" s="701"/>
    </row>
    <row r="93" s="295" customFormat="1" spans="1:19">
      <c r="A93" s="737"/>
      <c r="B93" s="717"/>
      <c r="C93" s="729" t="s">
        <v>1472</v>
      </c>
      <c r="D93" s="734" t="s">
        <v>11853</v>
      </c>
      <c r="E93" s="726" t="e">
        <f>VLOOKUP(D93,[3]结算价!A:C,3,0)</f>
        <v>#N/A</v>
      </c>
      <c r="F93" s="731">
        <f t="shared" ref="F93:L93" si="51">SUM(F82:F92)</f>
        <v>0</v>
      </c>
      <c r="G93" s="731">
        <f t="shared" si="51"/>
        <v>0</v>
      </c>
      <c r="H93" s="731">
        <f t="shared" si="51"/>
        <v>0</v>
      </c>
      <c r="I93" s="731">
        <f t="shared" si="51"/>
        <v>691374.7</v>
      </c>
      <c r="J93" s="775">
        <f t="shared" si="51"/>
        <v>182383.96003</v>
      </c>
      <c r="K93" s="775">
        <f t="shared" si="51"/>
        <v>691374.7</v>
      </c>
      <c r="L93" s="775">
        <f t="shared" si="51"/>
        <v>182383.96003</v>
      </c>
      <c r="M93" s="747"/>
      <c r="N93" s="746"/>
      <c r="O93" s="776">
        <v>208605.68323</v>
      </c>
      <c r="P93" s="749">
        <f t="shared" si="41"/>
        <v>-26221.7232</v>
      </c>
      <c r="Q93" s="758">
        <f>('[3]期货（部门在手）'!L93-O93)/O93</f>
        <v>-0.125699946396422</v>
      </c>
      <c r="R93" s="701"/>
      <c r="S93" s="701"/>
    </row>
    <row r="94" s="295" customFormat="1" ht="19.5" customHeight="1" spans="1:19">
      <c r="A94" s="737"/>
      <c r="B94" s="728" t="s">
        <v>1777</v>
      </c>
      <c r="C94" s="729" t="s">
        <v>1777</v>
      </c>
      <c r="D94" s="724" t="s">
        <v>11892</v>
      </c>
      <c r="E94" s="720">
        <f>VLOOKUP(D94,[3]结算价!A:C,3,0)</f>
        <v>0</v>
      </c>
      <c r="F94" s="722"/>
      <c r="G94" s="723">
        <f t="shared" ref="G94:G101" si="52">F94*E94/10000</f>
        <v>0</v>
      </c>
      <c r="H94" s="721">
        <v>0</v>
      </c>
      <c r="I94" s="722">
        <f>0*10*1.09</f>
        <v>0</v>
      </c>
      <c r="J94" s="722">
        <f t="shared" si="50"/>
        <v>0</v>
      </c>
      <c r="K94" s="722">
        <f t="shared" ref="K94:K101" si="53">F94+I94</f>
        <v>0</v>
      </c>
      <c r="L94" s="744">
        <f t="shared" ref="L94:L101" si="54">G94+J94</f>
        <v>0</v>
      </c>
      <c r="M94" s="745"/>
      <c r="N94" s="746">
        <v>80</v>
      </c>
      <c r="O94" s="777">
        <v>0</v>
      </c>
      <c r="P94" s="744">
        <f t="shared" si="41"/>
        <v>0</v>
      </c>
      <c r="Q94" s="757" t="e">
        <f>('[3]期货（部门在手）'!L94-O94)/O94</f>
        <v>#DIV/0!</v>
      </c>
      <c r="R94" s="701"/>
      <c r="S94" s="701"/>
    </row>
    <row r="95" s="295" customFormat="1" ht="19.5" customHeight="1" spans="1:19">
      <c r="A95" s="737"/>
      <c r="B95" s="728"/>
      <c r="C95" s="729" t="s">
        <v>1777</v>
      </c>
      <c r="D95" s="719" t="s">
        <v>11891</v>
      </c>
      <c r="E95" s="720">
        <f>VLOOKUP(D95,[3]结算价!A:C,3,0)</f>
        <v>16.862</v>
      </c>
      <c r="F95" s="722">
        <v>0</v>
      </c>
      <c r="G95" s="723">
        <v>0</v>
      </c>
      <c r="H95" s="721"/>
      <c r="I95" s="722">
        <f>(1594)*5000/36.7433</f>
        <v>216910.293849491</v>
      </c>
      <c r="J95" s="722">
        <f>I95*E95/10000*6.7*36.7433</f>
        <v>90041.3938</v>
      </c>
      <c r="K95" s="722">
        <v>244262.219234527</v>
      </c>
      <c r="L95" s="744">
        <f t="shared" si="54"/>
        <v>90041.3938</v>
      </c>
      <c r="M95" s="745" t="s">
        <v>11893</v>
      </c>
      <c r="N95" s="746"/>
      <c r="O95" s="777">
        <v>83262.8698</v>
      </c>
      <c r="P95" s="744">
        <f t="shared" si="41"/>
        <v>6778.52399999998</v>
      </c>
      <c r="Q95" s="757">
        <f>('[3]期货（部门在手）'!L95-O95)/O95</f>
        <v>0.0814111261872456</v>
      </c>
      <c r="R95" s="701"/>
      <c r="S95" s="701"/>
    </row>
    <row r="96" s="295" customFormat="1" ht="19.5" customHeight="1" spans="1:19">
      <c r="A96" s="737"/>
      <c r="B96" s="728"/>
      <c r="C96" s="729" t="s">
        <v>1777</v>
      </c>
      <c r="D96" s="724" t="s">
        <v>1550</v>
      </c>
      <c r="E96" s="720">
        <f>VLOOKUP(D96,[3]结算价!A:C,3,0)</f>
        <v>2903</v>
      </c>
      <c r="F96" s="721">
        <f>(734)*10*1.09</f>
        <v>8000.6</v>
      </c>
      <c r="G96" s="723">
        <f t="shared" si="52"/>
        <v>2322.57418</v>
      </c>
      <c r="H96" s="721">
        <v>16</v>
      </c>
      <c r="I96" s="721">
        <f>(845+662)*10*1.09</f>
        <v>16426.3</v>
      </c>
      <c r="J96" s="722">
        <f t="shared" si="50"/>
        <v>4768.55489</v>
      </c>
      <c r="K96" s="722">
        <f t="shared" si="53"/>
        <v>24426.9</v>
      </c>
      <c r="L96" s="744">
        <f t="shared" si="54"/>
        <v>7091.12907</v>
      </c>
      <c r="M96" s="778"/>
      <c r="N96" s="746">
        <v>15.8</v>
      </c>
      <c r="O96" s="777">
        <v>2466.26016</v>
      </c>
      <c r="P96" s="744">
        <f t="shared" si="41"/>
        <v>4624.86891</v>
      </c>
      <c r="Q96" s="757">
        <f>('[3]期货（部门在手）'!L96-O96)/O96</f>
        <v>1.87525589757733</v>
      </c>
      <c r="R96" s="701"/>
      <c r="S96" s="701"/>
    </row>
    <row r="97" s="295" customFormat="1" ht="19.5" customHeight="1" spans="1:19">
      <c r="A97" s="737"/>
      <c r="B97" s="728"/>
      <c r="C97" s="729" t="s">
        <v>1777</v>
      </c>
      <c r="D97" s="724" t="s">
        <v>1501</v>
      </c>
      <c r="E97" s="720">
        <f>VLOOKUP(D97,[3]结算价!A:C,3,0)</f>
        <v>2515</v>
      </c>
      <c r="F97" s="722"/>
      <c r="G97" s="723">
        <f t="shared" si="52"/>
        <v>0</v>
      </c>
      <c r="H97" s="721">
        <v>0</v>
      </c>
      <c r="I97" s="722">
        <f>0*1.13</f>
        <v>0</v>
      </c>
      <c r="J97" s="722">
        <f t="shared" si="50"/>
        <v>0</v>
      </c>
      <c r="K97" s="722">
        <f t="shared" si="53"/>
        <v>0</v>
      </c>
      <c r="L97" s="744">
        <f t="shared" si="54"/>
        <v>0</v>
      </c>
      <c r="M97" s="745"/>
      <c r="N97" s="746"/>
      <c r="O97" s="777">
        <v>0</v>
      </c>
      <c r="P97" s="744">
        <f t="shared" si="41"/>
        <v>0</v>
      </c>
      <c r="Q97" s="757" t="e">
        <f>('[3]期货（部门在手）'!L97-O97)/O97</f>
        <v>#DIV/0!</v>
      </c>
      <c r="R97" s="701"/>
      <c r="S97" s="701"/>
    </row>
    <row r="98" s="295" customFormat="1" ht="19.5" customHeight="1" spans="1:19">
      <c r="A98" s="737"/>
      <c r="B98" s="728"/>
      <c r="C98" s="729" t="s">
        <v>1777</v>
      </c>
      <c r="D98" s="724" t="s">
        <v>1558</v>
      </c>
      <c r="E98" s="720">
        <f>VLOOKUP(D98,[3]结算价!A:C,3,0)</f>
        <v>2345</v>
      </c>
      <c r="F98" s="722"/>
      <c r="G98" s="723">
        <f t="shared" si="52"/>
        <v>0</v>
      </c>
      <c r="H98" s="721"/>
      <c r="I98" s="722">
        <f>(0)*5000/36.7433</f>
        <v>0</v>
      </c>
      <c r="J98" s="722">
        <f t="shared" si="50"/>
        <v>0</v>
      </c>
      <c r="K98" s="722">
        <f t="shared" si="53"/>
        <v>0</v>
      </c>
      <c r="L98" s="744">
        <f t="shared" si="54"/>
        <v>0</v>
      </c>
      <c r="M98" s="745"/>
      <c r="N98" s="746">
        <v>60</v>
      </c>
      <c r="O98" s="777">
        <v>0</v>
      </c>
      <c r="P98" s="744">
        <f t="shared" si="41"/>
        <v>0</v>
      </c>
      <c r="Q98" s="757" t="e">
        <f>('[3]期货（部门在手）'!L98-O98)/O98</f>
        <v>#DIV/0!</v>
      </c>
      <c r="R98" s="701"/>
      <c r="S98" s="701"/>
    </row>
    <row r="99" s="295" customFormat="1" ht="19.5" customHeight="1" spans="1:19">
      <c r="A99" s="737"/>
      <c r="B99" s="728"/>
      <c r="C99" s="729" t="s">
        <v>1777</v>
      </c>
      <c r="D99" s="724" t="s">
        <v>11887</v>
      </c>
      <c r="E99" s="720">
        <f>VLOOKUP(D99,[3]结算价!A:C,3,0)</f>
        <v>2345</v>
      </c>
      <c r="F99" s="722"/>
      <c r="G99" s="723">
        <f t="shared" si="52"/>
        <v>0</v>
      </c>
      <c r="H99" s="721"/>
      <c r="I99" s="722">
        <f>(1937)*10*1.09</f>
        <v>21113.3</v>
      </c>
      <c r="J99" s="722">
        <f t="shared" si="50"/>
        <v>4951.06885</v>
      </c>
      <c r="K99" s="722">
        <f t="shared" si="53"/>
        <v>21113.3</v>
      </c>
      <c r="L99" s="744">
        <f t="shared" si="54"/>
        <v>4951.06885</v>
      </c>
      <c r="M99" s="745"/>
      <c r="N99" s="746"/>
      <c r="O99" s="777">
        <v>0</v>
      </c>
      <c r="P99" s="744">
        <f t="shared" si="41"/>
        <v>4951.06885</v>
      </c>
      <c r="Q99" s="757" t="e">
        <f>('[3]期货（部门在手）'!L99-O99)/O99</f>
        <v>#DIV/0!</v>
      </c>
      <c r="R99" s="701"/>
      <c r="S99" s="701"/>
    </row>
    <row r="100" s="295" customFormat="1" ht="19.5" customHeight="1" spans="1:19">
      <c r="A100" s="737"/>
      <c r="B100" s="728"/>
      <c r="C100" s="729" t="s">
        <v>1777</v>
      </c>
      <c r="D100" s="724" t="s">
        <v>1558</v>
      </c>
      <c r="E100" s="720">
        <f>VLOOKUP(D100,[3]结算价!A:C,3,0)</f>
        <v>2345</v>
      </c>
      <c r="F100" s="722">
        <v>0</v>
      </c>
      <c r="G100" s="723">
        <f t="shared" si="52"/>
        <v>0</v>
      </c>
      <c r="H100" s="721"/>
      <c r="I100" s="722">
        <f>(15746)*10*1.09</f>
        <v>171631.4</v>
      </c>
      <c r="J100" s="722">
        <f t="shared" si="50"/>
        <v>40247.5633</v>
      </c>
      <c r="K100" s="722">
        <f t="shared" si="53"/>
        <v>171631.4</v>
      </c>
      <c r="L100" s="744">
        <f t="shared" si="54"/>
        <v>40247.5633</v>
      </c>
      <c r="M100" s="745"/>
      <c r="N100" s="746"/>
      <c r="O100" s="777">
        <v>50099.5392</v>
      </c>
      <c r="P100" s="744">
        <f t="shared" si="41"/>
        <v>-9851.97589999999</v>
      </c>
      <c r="Q100" s="757">
        <f>('[3]期货（部门在手）'!L100-O100)/O100</f>
        <v>-0.196648034239804</v>
      </c>
      <c r="R100" s="701"/>
      <c r="S100" s="701"/>
    </row>
    <row r="101" s="295" customFormat="1" ht="19.5" customHeight="1" spans="1:19">
      <c r="A101" s="737"/>
      <c r="B101" s="728"/>
      <c r="C101" s="729" t="s">
        <v>1777</v>
      </c>
      <c r="D101" s="724" t="s">
        <v>11894</v>
      </c>
      <c r="E101" s="720">
        <f>VLOOKUP(D101,[3]结算价!A:C,3,0)</f>
        <v>1894</v>
      </c>
      <c r="F101" s="722">
        <v>0</v>
      </c>
      <c r="G101" s="723">
        <f t="shared" si="52"/>
        <v>0</v>
      </c>
      <c r="H101" s="721"/>
      <c r="I101" s="722">
        <f>(716)*20*1.09</f>
        <v>15608.8</v>
      </c>
      <c r="J101" s="722">
        <f t="shared" si="50"/>
        <v>2956.30672</v>
      </c>
      <c r="K101" s="722">
        <f t="shared" si="53"/>
        <v>15608.8</v>
      </c>
      <c r="L101" s="744">
        <f t="shared" si="54"/>
        <v>2956.30672</v>
      </c>
      <c r="M101" s="745"/>
      <c r="N101" s="746">
        <v>13</v>
      </c>
      <c r="O101" s="722">
        <v>6503.82944</v>
      </c>
      <c r="P101" s="744">
        <f t="shared" si="41"/>
        <v>-3547.52272</v>
      </c>
      <c r="Q101" s="757">
        <f>('[3]期货（部门在手）'!L101-O101)/O101</f>
        <v>-0.545451376412479</v>
      </c>
      <c r="R101" s="701"/>
      <c r="S101" s="701"/>
    </row>
    <row r="102" s="295" customFormat="1" ht="19.5" customHeight="1" spans="1:19">
      <c r="A102" s="737"/>
      <c r="B102" s="728"/>
      <c r="C102" s="729" t="s">
        <v>1777</v>
      </c>
      <c r="D102" s="734" t="s">
        <v>11853</v>
      </c>
      <c r="E102" s="726"/>
      <c r="F102" s="731">
        <f t="shared" ref="F102:L102" si="55">SUM(F94:F101)</f>
        <v>8000.6</v>
      </c>
      <c r="G102" s="731">
        <f t="shared" si="55"/>
        <v>2322.57418</v>
      </c>
      <c r="H102" s="731">
        <f t="shared" si="55"/>
        <v>16</v>
      </c>
      <c r="I102" s="731">
        <f t="shared" si="55"/>
        <v>441690.093849491</v>
      </c>
      <c r="J102" s="731">
        <f t="shared" si="55"/>
        <v>142964.88756</v>
      </c>
      <c r="K102" s="731">
        <f t="shared" si="55"/>
        <v>477042.619234527</v>
      </c>
      <c r="L102" s="731">
        <f t="shared" si="55"/>
        <v>145287.46174</v>
      </c>
      <c r="M102" s="747"/>
      <c r="N102" s="746"/>
      <c r="O102" s="755">
        <v>142332.4986</v>
      </c>
      <c r="P102" s="749">
        <f t="shared" si="41"/>
        <v>2954.96313999998</v>
      </c>
      <c r="Q102" s="758">
        <f>('[3]期货（部门在手）'!L102-O102)/O102</f>
        <v>0.0207609869078769</v>
      </c>
      <c r="R102" s="701"/>
      <c r="S102" s="701"/>
    </row>
    <row r="103" s="295" customFormat="1" spans="1:19">
      <c r="A103" s="737"/>
      <c r="B103" s="728" t="s">
        <v>2326</v>
      </c>
      <c r="C103" s="729" t="s">
        <v>2326</v>
      </c>
      <c r="D103" s="724" t="s">
        <v>11895</v>
      </c>
      <c r="E103" s="720">
        <f>VLOOKUP(D103,[3]结算价!A:C,3,0)</f>
        <v>15140</v>
      </c>
      <c r="F103" s="721"/>
      <c r="G103" s="722">
        <f t="shared" ref="G103:G105" si="56">F103*E103/10000</f>
        <v>0</v>
      </c>
      <c r="H103" s="723"/>
      <c r="I103" s="721">
        <f>300*10+0*5+44*10*1.09</f>
        <v>3479.6</v>
      </c>
      <c r="J103" s="722">
        <f t="shared" ref="J103:J106" si="57">I103*E103/10000</f>
        <v>5268.1144</v>
      </c>
      <c r="K103" s="722">
        <f t="shared" ref="K103:K106" si="58">F103+I103</f>
        <v>3479.6</v>
      </c>
      <c r="L103" s="744">
        <f t="shared" ref="L103:L106" si="59">G103+J103</f>
        <v>5268.1144</v>
      </c>
      <c r="M103" s="745"/>
      <c r="N103" s="746">
        <v>20</v>
      </c>
      <c r="O103" s="722">
        <v>4231.5722</v>
      </c>
      <c r="P103" s="744">
        <f t="shared" si="41"/>
        <v>1036.5422</v>
      </c>
      <c r="Q103" s="757">
        <f>('[3]期货（部门在手）'!L103-O103)/O103</f>
        <v>0.244954393074045</v>
      </c>
      <c r="R103" s="701"/>
      <c r="S103" s="701"/>
    </row>
    <row r="104" s="295" customFormat="1" ht="14.7" customHeight="1" spans="1:19">
      <c r="A104" s="737"/>
      <c r="B104" s="728"/>
      <c r="C104" s="729" t="s">
        <v>2326</v>
      </c>
      <c r="D104" s="724" t="s">
        <v>11889</v>
      </c>
      <c r="E104" s="720">
        <f>VLOOKUP(D104,[3]结算价!A:C,3,0)</f>
        <v>8104</v>
      </c>
      <c r="F104" s="721"/>
      <c r="G104" s="722">
        <f t="shared" si="56"/>
        <v>0</v>
      </c>
      <c r="H104" s="723"/>
      <c r="I104" s="721">
        <f>(4072+2772)*10*1.09</f>
        <v>74599.6</v>
      </c>
      <c r="J104" s="722">
        <f t="shared" si="57"/>
        <v>60455.51584</v>
      </c>
      <c r="K104" s="722">
        <f t="shared" si="58"/>
        <v>74599.6</v>
      </c>
      <c r="L104" s="744">
        <f t="shared" si="59"/>
        <v>60455.51584</v>
      </c>
      <c r="M104" s="745"/>
      <c r="N104" s="746">
        <v>30</v>
      </c>
      <c r="O104" s="722">
        <v>34415.6164</v>
      </c>
      <c r="P104" s="744">
        <f t="shared" si="41"/>
        <v>26039.89944</v>
      </c>
      <c r="Q104" s="757">
        <f>('[3]期货（部门在手）'!L104-O104)/O104</f>
        <v>0.756630337151248</v>
      </c>
      <c r="R104" s="701"/>
      <c r="S104" s="701"/>
    </row>
    <row r="105" s="295" customFormat="1" spans="1:19">
      <c r="A105" s="737"/>
      <c r="B105" s="728"/>
      <c r="C105" s="729" t="s">
        <v>2326</v>
      </c>
      <c r="D105" s="724" t="s">
        <v>11890</v>
      </c>
      <c r="E105" s="720">
        <f>VLOOKUP(D105,[3]结算价!A:C,3,0)</f>
        <v>7840</v>
      </c>
      <c r="F105" s="736">
        <v>0</v>
      </c>
      <c r="G105" s="722">
        <f t="shared" si="56"/>
        <v>0</v>
      </c>
      <c r="H105" s="723"/>
      <c r="I105" s="736">
        <f>0*10*1.09</f>
        <v>0</v>
      </c>
      <c r="J105" s="744">
        <f t="shared" si="57"/>
        <v>0</v>
      </c>
      <c r="K105" s="732">
        <f t="shared" si="58"/>
        <v>0</v>
      </c>
      <c r="L105" s="744">
        <f t="shared" si="59"/>
        <v>0</v>
      </c>
      <c r="M105" s="745"/>
      <c r="N105" s="746"/>
      <c r="O105" s="744">
        <v>0</v>
      </c>
      <c r="P105" s="744">
        <f t="shared" si="41"/>
        <v>0</v>
      </c>
      <c r="Q105" s="757" t="e">
        <f>('[3]期货（部门在手）'!L105-O105)/O105</f>
        <v>#DIV/0!</v>
      </c>
      <c r="R105" s="701"/>
      <c r="S105" s="701"/>
    </row>
    <row r="106" s="295" customFormat="1" ht="14.7" customHeight="1" spans="1:19">
      <c r="A106" s="737"/>
      <c r="B106" s="728"/>
      <c r="C106" s="729" t="s">
        <v>2326</v>
      </c>
      <c r="D106" s="724" t="s">
        <v>4420</v>
      </c>
      <c r="E106" s="720">
        <f>VLOOKUP(D106,[3]结算价!A:C,3,0)</f>
        <v>9352</v>
      </c>
      <c r="F106" s="721"/>
      <c r="G106" s="722"/>
      <c r="H106" s="723"/>
      <c r="I106" s="721">
        <f>(0)*10*1.09</f>
        <v>0</v>
      </c>
      <c r="J106" s="722">
        <f t="shared" si="57"/>
        <v>0</v>
      </c>
      <c r="K106" s="722">
        <f t="shared" si="58"/>
        <v>0</v>
      </c>
      <c r="L106" s="744">
        <f t="shared" si="59"/>
        <v>0</v>
      </c>
      <c r="M106" s="745"/>
      <c r="N106" s="746"/>
      <c r="O106" s="722">
        <v>0</v>
      </c>
      <c r="P106" s="744">
        <f t="shared" si="41"/>
        <v>0</v>
      </c>
      <c r="Q106" s="757" t="e">
        <f>('[3]期货（部门在手）'!L106-O106)/O106</f>
        <v>#DIV/0!</v>
      </c>
      <c r="R106" s="701"/>
      <c r="S106" s="701"/>
    </row>
    <row r="107" s="295" customFormat="1" spans="1:19">
      <c r="A107" s="737"/>
      <c r="B107" s="728"/>
      <c r="C107" s="729" t="s">
        <v>2326</v>
      </c>
      <c r="D107" s="734" t="s">
        <v>11853</v>
      </c>
      <c r="E107" s="726"/>
      <c r="F107" s="731">
        <f t="shared" ref="F107:L107" si="60">SUM(F103:F106)</f>
        <v>0</v>
      </c>
      <c r="G107" s="731">
        <f t="shared" si="60"/>
        <v>0</v>
      </c>
      <c r="H107" s="727">
        <f t="shared" si="60"/>
        <v>0</v>
      </c>
      <c r="I107" s="731">
        <f t="shared" si="60"/>
        <v>78079.2</v>
      </c>
      <c r="J107" s="731">
        <f t="shared" si="60"/>
        <v>65723.63024</v>
      </c>
      <c r="K107" s="731">
        <f t="shared" si="60"/>
        <v>78079.2</v>
      </c>
      <c r="L107" s="731">
        <f t="shared" si="60"/>
        <v>65723.63024</v>
      </c>
      <c r="M107" s="747"/>
      <c r="N107" s="746"/>
      <c r="O107" s="744">
        <v>38647.1886</v>
      </c>
      <c r="P107" s="749">
        <f t="shared" si="41"/>
        <v>27076.44164</v>
      </c>
      <c r="Q107" s="758">
        <f>('[3]期货（部门在手）'!L107-O107)/O107</f>
        <v>0.700605726337362</v>
      </c>
      <c r="R107" s="701"/>
      <c r="S107" s="701"/>
    </row>
    <row r="108" s="295" customFormat="1" ht="15" customHeight="1" spans="1:19">
      <c r="A108" s="737"/>
      <c r="B108" s="728" t="s">
        <v>3062</v>
      </c>
      <c r="C108" s="729" t="s">
        <v>3062</v>
      </c>
      <c r="D108" s="724" t="s">
        <v>1558</v>
      </c>
      <c r="E108" s="720">
        <f>VLOOKUP(D108,[3]结算价!A:C,3,0)</f>
        <v>2345</v>
      </c>
      <c r="F108" s="732"/>
      <c r="G108" s="722">
        <f t="shared" ref="G108:G112" si="61">F108*E108/10000</f>
        <v>0</v>
      </c>
      <c r="H108" s="723"/>
      <c r="I108" s="779">
        <f>0*1.09</f>
        <v>0</v>
      </c>
      <c r="J108" s="744">
        <f t="shared" ref="J108:J112" si="62">I108*E108/10000</f>
        <v>0</v>
      </c>
      <c r="K108" s="732">
        <f>I108+F108</f>
        <v>0</v>
      </c>
      <c r="L108" s="744">
        <f t="shared" ref="L108:L112" si="63">G108+J108</f>
        <v>0</v>
      </c>
      <c r="M108" s="745"/>
      <c r="N108" s="746">
        <v>6</v>
      </c>
      <c r="O108" s="777">
        <v>0</v>
      </c>
      <c r="P108" s="744">
        <f t="shared" si="41"/>
        <v>0</v>
      </c>
      <c r="Q108" s="757" t="e">
        <f>('[3]期货（部门在手）'!L108-O108)/O108</f>
        <v>#DIV/0!</v>
      </c>
      <c r="R108" s="701"/>
      <c r="S108" s="701"/>
    </row>
    <row r="109" s="295" customFormat="1" ht="19.5" customHeight="1" spans="1:19">
      <c r="A109" s="737"/>
      <c r="B109" s="728"/>
      <c r="C109" s="729" t="s">
        <v>3062</v>
      </c>
      <c r="D109" s="734" t="s">
        <v>11853</v>
      </c>
      <c r="E109" s="726"/>
      <c r="F109" s="727">
        <f t="shared" ref="F109:L109" si="64">SUM(F108:F108)</f>
        <v>0</v>
      </c>
      <c r="G109" s="727">
        <f t="shared" si="64"/>
        <v>0</v>
      </c>
      <c r="H109" s="727">
        <f t="shared" si="64"/>
        <v>0</v>
      </c>
      <c r="I109" s="727">
        <f t="shared" si="64"/>
        <v>0</v>
      </c>
      <c r="J109" s="727">
        <f t="shared" si="64"/>
        <v>0</v>
      </c>
      <c r="K109" s="727">
        <f t="shared" si="64"/>
        <v>0</v>
      </c>
      <c r="L109" s="727">
        <f t="shared" si="64"/>
        <v>0</v>
      </c>
      <c r="M109" s="727"/>
      <c r="N109" s="746"/>
      <c r="O109" s="755">
        <v>0</v>
      </c>
      <c r="P109" s="749">
        <f t="shared" si="41"/>
        <v>0</v>
      </c>
      <c r="Q109" s="758" t="e">
        <f>('[3]期货（部门在手）'!L109-O109)/O109</f>
        <v>#DIV/0!</v>
      </c>
      <c r="R109" s="701"/>
      <c r="S109" s="701"/>
    </row>
    <row r="110" s="295" customFormat="1" spans="1:19">
      <c r="A110" s="737" t="s">
        <v>3058</v>
      </c>
      <c r="B110" s="717" t="s">
        <v>11896</v>
      </c>
      <c r="C110" s="729" t="s">
        <v>11896</v>
      </c>
      <c r="D110" s="719" t="s">
        <v>11897</v>
      </c>
      <c r="E110" s="720">
        <v>70000</v>
      </c>
      <c r="F110" s="721">
        <v>0</v>
      </c>
      <c r="G110" s="722">
        <f t="shared" si="61"/>
        <v>0</v>
      </c>
      <c r="H110" s="723"/>
      <c r="I110" s="721">
        <v>0</v>
      </c>
      <c r="J110" s="722">
        <f t="shared" si="62"/>
        <v>0</v>
      </c>
      <c r="K110" s="722">
        <f t="shared" ref="K110:K124" si="65">F110+I110</f>
        <v>0</v>
      </c>
      <c r="L110" s="744">
        <f t="shared" si="63"/>
        <v>0</v>
      </c>
      <c r="M110" s="745"/>
      <c r="N110" s="746" t="s">
        <v>11898</v>
      </c>
      <c r="O110" s="722">
        <v>0</v>
      </c>
      <c r="P110" s="744">
        <f t="shared" si="41"/>
        <v>0</v>
      </c>
      <c r="Q110" s="757" t="e">
        <f>('[3]期货（部门在手）'!L110-O110)/O110</f>
        <v>#DIV/0!</v>
      </c>
      <c r="R110" s="701"/>
      <c r="S110" s="701"/>
    </row>
    <row r="111" s="295" customFormat="1" spans="1:19">
      <c r="A111" s="737"/>
      <c r="B111" s="717"/>
      <c r="C111" s="729" t="s">
        <v>11896</v>
      </c>
      <c r="D111" s="734" t="s">
        <v>11853</v>
      </c>
      <c r="E111" s="726"/>
      <c r="F111" s="731">
        <f t="shared" ref="F111:H111" si="66">SUM(F110)</f>
        <v>0</v>
      </c>
      <c r="G111" s="731">
        <f t="shared" si="66"/>
        <v>0</v>
      </c>
      <c r="H111" s="731">
        <f t="shared" si="66"/>
        <v>0</v>
      </c>
      <c r="I111" s="731">
        <f>SUBTOTAL(9,I110)</f>
        <v>0</v>
      </c>
      <c r="J111" s="731">
        <f>SUM(J110)</f>
        <v>0</v>
      </c>
      <c r="K111" s="731">
        <f>SUM(K110)</f>
        <v>0</v>
      </c>
      <c r="L111" s="731">
        <f>L110</f>
        <v>0</v>
      </c>
      <c r="M111" s="747"/>
      <c r="N111" s="746"/>
      <c r="O111" s="755">
        <v>0</v>
      </c>
      <c r="P111" s="749">
        <f t="shared" si="41"/>
        <v>0</v>
      </c>
      <c r="Q111" s="758" t="e">
        <f>('[3]期货（部门在手）'!L111-O111)/O111</f>
        <v>#DIV/0!</v>
      </c>
      <c r="R111" s="701"/>
      <c r="S111" s="701"/>
    </row>
    <row r="112" s="295" customFormat="1" spans="1:19">
      <c r="A112" s="737" t="s">
        <v>699</v>
      </c>
      <c r="B112" s="717" t="s">
        <v>1101</v>
      </c>
      <c r="C112" s="729" t="s">
        <v>1101</v>
      </c>
      <c r="D112" s="724" t="s">
        <v>11899</v>
      </c>
      <c r="E112" s="720">
        <f>VLOOKUP(D112,[3]结算价!A:C,3,0)</f>
        <v>5386</v>
      </c>
      <c r="F112" s="721">
        <v>0</v>
      </c>
      <c r="G112" s="722">
        <f t="shared" si="61"/>
        <v>0</v>
      </c>
      <c r="H112" s="723"/>
      <c r="I112" s="721">
        <f>123520*1.13</f>
        <v>139577.6</v>
      </c>
      <c r="J112" s="722">
        <f t="shared" si="62"/>
        <v>75176.49536</v>
      </c>
      <c r="K112" s="722">
        <f t="shared" si="65"/>
        <v>139577.6</v>
      </c>
      <c r="L112" s="744">
        <f t="shared" si="63"/>
        <v>75176.49536</v>
      </c>
      <c r="M112" s="745"/>
      <c r="N112" s="746">
        <v>18</v>
      </c>
      <c r="O112" s="777">
        <v>65026.528</v>
      </c>
      <c r="P112" s="744">
        <f t="shared" si="41"/>
        <v>10149.96736</v>
      </c>
      <c r="Q112" s="757">
        <f>('[3]期货（部门在手）'!L112-O112)/O112</f>
        <v>0.156089640215759</v>
      </c>
      <c r="R112" s="701"/>
      <c r="S112" s="701"/>
    </row>
    <row r="113" s="295" customFormat="1" spans="1:19">
      <c r="A113" s="737"/>
      <c r="B113" s="717"/>
      <c r="C113" s="729" t="s">
        <v>1101</v>
      </c>
      <c r="D113" s="712" t="s">
        <v>11853</v>
      </c>
      <c r="E113" s="726"/>
      <c r="F113" s="763">
        <f t="shared" ref="F113:H113" si="67">SUM(F112)</f>
        <v>0</v>
      </c>
      <c r="G113" s="731">
        <f t="shared" si="67"/>
        <v>0</v>
      </c>
      <c r="H113" s="731">
        <f t="shared" si="67"/>
        <v>0</v>
      </c>
      <c r="I113" s="731">
        <f>SUBTOTAL(9,I112)</f>
        <v>139577.6</v>
      </c>
      <c r="J113" s="731">
        <f>SUM(J112)</f>
        <v>75176.49536</v>
      </c>
      <c r="K113" s="731">
        <f>SUM(K112)</f>
        <v>139577.6</v>
      </c>
      <c r="L113" s="731">
        <f>L112</f>
        <v>75176.49536</v>
      </c>
      <c r="M113" s="747"/>
      <c r="N113" s="746"/>
      <c r="O113" s="755">
        <v>65026.528</v>
      </c>
      <c r="P113" s="749">
        <f t="shared" si="41"/>
        <v>10149.96736</v>
      </c>
      <c r="Q113" s="758">
        <f>('[3]期货（部门在手）'!L113-O113)/O113</f>
        <v>0.156089640215759</v>
      </c>
      <c r="R113" s="701"/>
      <c r="S113" s="701"/>
    </row>
    <row r="114" s="295" customFormat="1" spans="1:19">
      <c r="A114" s="716" t="s">
        <v>2566</v>
      </c>
      <c r="B114" s="728" t="s">
        <v>2568</v>
      </c>
      <c r="C114" s="729" t="s">
        <v>2568</v>
      </c>
      <c r="D114" s="724" t="s">
        <v>9942</v>
      </c>
      <c r="E114" s="720">
        <f>VLOOKUP(D114,[3]结算价!A:C,3,0)</f>
        <v>78390</v>
      </c>
      <c r="F114" s="721"/>
      <c r="G114" s="722">
        <f t="shared" ref="G114:G120" si="68">F114*E114/10000</f>
        <v>0</v>
      </c>
      <c r="H114" s="723"/>
      <c r="I114" s="721">
        <f>((546)*5)*1.13</f>
        <v>3084.9</v>
      </c>
      <c r="J114" s="722">
        <f t="shared" ref="J114:J124" si="69">I114*E114/10000</f>
        <v>24182.5311</v>
      </c>
      <c r="K114" s="722">
        <f t="shared" si="65"/>
        <v>3084.9</v>
      </c>
      <c r="L114" s="744">
        <f t="shared" ref="L114:L124" si="70">G114+J114</f>
        <v>24182.5311</v>
      </c>
      <c r="M114" s="745"/>
      <c r="N114" s="750">
        <v>8</v>
      </c>
      <c r="O114" s="722">
        <v>30770.5554</v>
      </c>
      <c r="P114" s="744">
        <f t="shared" si="41"/>
        <v>-6588.0243</v>
      </c>
      <c r="Q114" s="757">
        <f>('[3]期货（部门在手）'!L114-O114)/O114</f>
        <v>-0.21410157257025</v>
      </c>
      <c r="R114" s="701"/>
      <c r="S114" s="701"/>
    </row>
    <row r="115" s="295" customFormat="1" spans="1:19">
      <c r="A115" s="716"/>
      <c r="B115" s="728"/>
      <c r="C115" s="729" t="s">
        <v>2568</v>
      </c>
      <c r="D115" s="719" t="s">
        <v>11900</v>
      </c>
      <c r="E115" s="720">
        <f>VLOOKUP(D115,[3]结算价!A:C,3,0)</f>
        <v>78390</v>
      </c>
      <c r="F115" s="721"/>
      <c r="G115" s="722"/>
      <c r="H115" s="723"/>
      <c r="I115" s="721">
        <v>1700</v>
      </c>
      <c r="J115" s="722">
        <f t="shared" si="69"/>
        <v>13326.3</v>
      </c>
      <c r="K115" s="722">
        <f t="shared" si="65"/>
        <v>1700</v>
      </c>
      <c r="L115" s="744">
        <f t="shared" si="70"/>
        <v>13326.3</v>
      </c>
      <c r="M115" s="745"/>
      <c r="N115" s="752"/>
      <c r="O115" s="722">
        <v>13188.6</v>
      </c>
      <c r="P115" s="744">
        <f t="shared" si="41"/>
        <v>137.699999999999</v>
      </c>
      <c r="Q115" s="757">
        <f>('[3]期货（部门在手）'!L115-O115)/O115</f>
        <v>0.0104408352668213</v>
      </c>
      <c r="R115" s="701"/>
      <c r="S115" s="701"/>
    </row>
    <row r="116" s="295" customFormat="1" ht="19.5" customHeight="1" spans="1:19">
      <c r="A116" s="716"/>
      <c r="B116" s="728"/>
      <c r="C116" s="729" t="s">
        <v>2568</v>
      </c>
      <c r="D116" s="724" t="s">
        <v>7985</v>
      </c>
      <c r="E116" s="720">
        <f>VLOOKUP(D116,[3]结算价!A:C,3,0)</f>
        <v>20235</v>
      </c>
      <c r="F116" s="721"/>
      <c r="G116" s="722">
        <f t="shared" si="68"/>
        <v>0</v>
      </c>
      <c r="H116" s="723"/>
      <c r="I116" s="721">
        <f>(68+1391)*5*1.13</f>
        <v>8243.35</v>
      </c>
      <c r="J116" s="722">
        <f t="shared" si="69"/>
        <v>16680.418725</v>
      </c>
      <c r="K116" s="722">
        <f t="shared" si="65"/>
        <v>8243.35</v>
      </c>
      <c r="L116" s="744">
        <f t="shared" si="70"/>
        <v>16680.418725</v>
      </c>
      <c r="M116" s="780"/>
      <c r="N116" s="746">
        <v>5</v>
      </c>
      <c r="O116" s="722">
        <v>12459.0184</v>
      </c>
      <c r="P116" s="744">
        <f t="shared" si="41"/>
        <v>4221.400325</v>
      </c>
      <c r="Q116" s="757">
        <f>('[3]期货（部门在手）'!L116-O116)/O116</f>
        <v>0.338822866254054</v>
      </c>
      <c r="R116" s="701"/>
      <c r="S116" s="701"/>
    </row>
    <row r="117" s="295" customFormat="1" ht="19.5" customHeight="1" spans="1:19">
      <c r="A117" s="716"/>
      <c r="B117" s="728"/>
      <c r="C117" s="729" t="s">
        <v>2568</v>
      </c>
      <c r="D117" s="724" t="s">
        <v>11901</v>
      </c>
      <c r="E117" s="720">
        <f>VLOOKUP(D117,[3]结算价!A:C,3,0)</f>
        <v>5868</v>
      </c>
      <c r="F117" s="721">
        <v>0</v>
      </c>
      <c r="G117" s="722">
        <f t="shared" si="68"/>
        <v>0</v>
      </c>
      <c r="H117" s="723"/>
      <c r="I117" s="721">
        <f>(4650+4925)*5*1.13</f>
        <v>54098.75</v>
      </c>
      <c r="J117" s="722">
        <f t="shared" si="69"/>
        <v>31745.1465</v>
      </c>
      <c r="K117" s="722">
        <f t="shared" si="65"/>
        <v>54098.75</v>
      </c>
      <c r="L117" s="744">
        <f t="shared" si="70"/>
        <v>31745.1465</v>
      </c>
      <c r="M117" s="780"/>
      <c r="N117" s="746">
        <v>10</v>
      </c>
      <c r="O117" s="722">
        <v>25172.2755</v>
      </c>
      <c r="P117" s="744">
        <f t="shared" si="41"/>
        <v>6572.871</v>
      </c>
      <c r="Q117" s="757">
        <f>('[3]期货（部门在手）'!L117-O117)/O117</f>
        <v>0.261115487950225</v>
      </c>
      <c r="R117" s="701"/>
      <c r="S117" s="701"/>
    </row>
    <row r="118" s="295" customFormat="1" ht="19.5" customHeight="1" spans="1:19">
      <c r="A118" s="716"/>
      <c r="B118" s="728"/>
      <c r="C118" s="729" t="s">
        <v>2568</v>
      </c>
      <c r="D118" s="724" t="s">
        <v>11902</v>
      </c>
      <c r="E118" s="720">
        <f>VLOOKUP(D118,[3]结算价!A:C,3,0)</f>
        <v>5652</v>
      </c>
      <c r="F118" s="721">
        <v>0</v>
      </c>
      <c r="G118" s="722">
        <f t="shared" si="68"/>
        <v>0</v>
      </c>
      <c r="H118" s="723"/>
      <c r="I118" s="721">
        <f>(18)*5*1.13</f>
        <v>101.7</v>
      </c>
      <c r="J118" s="722">
        <f t="shared" si="69"/>
        <v>57.48084</v>
      </c>
      <c r="K118" s="722">
        <f t="shared" si="65"/>
        <v>101.7</v>
      </c>
      <c r="L118" s="744">
        <f t="shared" si="70"/>
        <v>57.48084</v>
      </c>
      <c r="M118" s="780"/>
      <c r="N118" s="746">
        <v>10</v>
      </c>
      <c r="O118" s="722">
        <v>0</v>
      </c>
      <c r="P118" s="744">
        <f t="shared" si="41"/>
        <v>57.48084</v>
      </c>
      <c r="Q118" s="757" t="e">
        <f>('[3]期货（部门在手）'!L118-O118)/O118</f>
        <v>#DIV/0!</v>
      </c>
      <c r="R118" s="701"/>
      <c r="S118" s="701"/>
    </row>
    <row r="119" s="295" customFormat="1" ht="19.5" customHeight="1" spans="1:19">
      <c r="A119" s="716"/>
      <c r="B119" s="728"/>
      <c r="C119" s="729" t="s">
        <v>2568</v>
      </c>
      <c r="D119" s="724" t="s">
        <v>4693</v>
      </c>
      <c r="E119" s="720">
        <f>VLOOKUP(D119,[3]结算价!A:C,3,0)</f>
        <v>0</v>
      </c>
      <c r="F119" s="721"/>
      <c r="G119" s="722">
        <f t="shared" si="68"/>
        <v>0</v>
      </c>
      <c r="H119" s="723"/>
      <c r="I119" s="721">
        <f>0*20*1.13</f>
        <v>0</v>
      </c>
      <c r="J119" s="722">
        <f t="shared" si="69"/>
        <v>0</v>
      </c>
      <c r="K119" s="722">
        <f t="shared" si="65"/>
        <v>0</v>
      </c>
      <c r="L119" s="744">
        <f t="shared" si="70"/>
        <v>0</v>
      </c>
      <c r="M119" s="780"/>
      <c r="N119" s="750">
        <v>5</v>
      </c>
      <c r="O119" s="722">
        <v>0</v>
      </c>
      <c r="P119" s="744">
        <f t="shared" si="41"/>
        <v>0</v>
      </c>
      <c r="Q119" s="757" t="e">
        <f>('[3]期货（部门在手）'!L119-O119)/O119</f>
        <v>#DIV/0!</v>
      </c>
      <c r="R119" s="701"/>
      <c r="S119" s="701"/>
    </row>
    <row r="120" s="295" customFormat="1" ht="19.5" customHeight="1" spans="1:19">
      <c r="A120" s="716"/>
      <c r="B120" s="728"/>
      <c r="C120" s="729" t="s">
        <v>2568</v>
      </c>
      <c r="D120" s="724" t="s">
        <v>11903</v>
      </c>
      <c r="E120" s="720">
        <f>VLOOKUP(D120,[3]结算价!A:C,3,0)</f>
        <v>8540</v>
      </c>
      <c r="F120" s="721"/>
      <c r="G120" s="722">
        <f t="shared" si="68"/>
        <v>0</v>
      </c>
      <c r="H120" s="723"/>
      <c r="I120" s="722">
        <v>15410</v>
      </c>
      <c r="J120" s="722">
        <f t="shared" si="69"/>
        <v>13160.14</v>
      </c>
      <c r="K120" s="722">
        <f t="shared" si="65"/>
        <v>15410</v>
      </c>
      <c r="L120" s="744">
        <f t="shared" si="70"/>
        <v>13160.14</v>
      </c>
      <c r="M120" s="780"/>
      <c r="N120" s="750">
        <v>16</v>
      </c>
      <c r="O120" s="722">
        <v>10786.875</v>
      </c>
      <c r="P120" s="744">
        <f t="shared" si="41"/>
        <v>2373.265</v>
      </c>
      <c r="Q120" s="757">
        <f>('[3]期货（部门在手）'!L120-O120)/O120</f>
        <v>0.220014137551422</v>
      </c>
      <c r="R120" s="701"/>
      <c r="S120" s="701"/>
    </row>
    <row r="121" s="295" customFormat="1" ht="19.5" customHeight="1" spans="1:19">
      <c r="A121" s="716"/>
      <c r="B121" s="728"/>
      <c r="C121" s="729" t="s">
        <v>2568</v>
      </c>
      <c r="D121" s="724" t="s">
        <v>11904</v>
      </c>
      <c r="E121" s="720">
        <f>VLOOKUP(D121,[3]结算价!A:C,3,0)</f>
        <v>38090</v>
      </c>
      <c r="F121" s="721"/>
      <c r="G121" s="722"/>
      <c r="H121" s="723"/>
      <c r="I121" s="722">
        <f>9*3</f>
        <v>27</v>
      </c>
      <c r="J121" s="722">
        <f t="shared" si="69"/>
        <v>102.843</v>
      </c>
      <c r="K121" s="722">
        <f t="shared" si="65"/>
        <v>27</v>
      </c>
      <c r="L121" s="744">
        <f t="shared" si="70"/>
        <v>102.843</v>
      </c>
      <c r="M121" s="780"/>
      <c r="N121" s="751"/>
      <c r="O121" s="722">
        <v>0</v>
      </c>
      <c r="P121" s="744">
        <f t="shared" si="41"/>
        <v>102.843</v>
      </c>
      <c r="Q121" s="757" t="e">
        <f>('[3]期货（部门在手）'!L121-O121)/O121</f>
        <v>#DIV/0!</v>
      </c>
      <c r="R121" s="701"/>
      <c r="S121" s="701"/>
    </row>
    <row r="122" s="295" customFormat="1" ht="19.5" customHeight="1" spans="1:19">
      <c r="A122" s="716"/>
      <c r="B122" s="728"/>
      <c r="C122" s="729" t="s">
        <v>2568</v>
      </c>
      <c r="D122" s="724" t="s">
        <v>11905</v>
      </c>
      <c r="E122" s="720">
        <f>VLOOKUP(D122,[3]结算价!A:C,3,0)</f>
        <v>8540</v>
      </c>
      <c r="F122" s="721"/>
      <c r="G122" s="722"/>
      <c r="H122" s="723"/>
      <c r="I122" s="722">
        <v>0</v>
      </c>
      <c r="J122" s="722">
        <f t="shared" si="69"/>
        <v>0</v>
      </c>
      <c r="K122" s="722">
        <f t="shared" si="65"/>
        <v>0</v>
      </c>
      <c r="L122" s="744">
        <f t="shared" si="70"/>
        <v>0</v>
      </c>
      <c r="M122" s="780"/>
      <c r="N122" s="752"/>
      <c r="O122" s="722">
        <v>0</v>
      </c>
      <c r="P122" s="744">
        <f t="shared" si="41"/>
        <v>0</v>
      </c>
      <c r="Q122" s="757" t="e">
        <f>('[3]期货（部门在手）'!L122-O122)/O122</f>
        <v>#DIV/0!</v>
      </c>
      <c r="R122" s="701"/>
      <c r="S122" s="701"/>
    </row>
    <row r="123" s="295" customFormat="1" ht="19.5" customHeight="1" spans="1:19">
      <c r="A123" s="716"/>
      <c r="B123" s="728"/>
      <c r="C123" s="729" t="s">
        <v>2568</v>
      </c>
      <c r="D123" s="724" t="s">
        <v>11906</v>
      </c>
      <c r="E123" s="764">
        <f>VLOOKUP(D123,[3]结算价!$B$1:$C$64,2,)*1000000</f>
        <v>0</v>
      </c>
      <c r="F123" s="721"/>
      <c r="G123" s="722"/>
      <c r="H123" s="723"/>
      <c r="I123" s="781">
        <f>0/1000000</f>
        <v>0</v>
      </c>
      <c r="J123" s="722">
        <f t="shared" si="69"/>
        <v>0</v>
      </c>
      <c r="K123" s="766">
        <f t="shared" si="65"/>
        <v>0</v>
      </c>
      <c r="L123" s="744">
        <f t="shared" si="70"/>
        <v>0</v>
      </c>
      <c r="M123" s="745"/>
      <c r="N123" s="746" t="s">
        <v>11907</v>
      </c>
      <c r="O123" s="722">
        <v>0</v>
      </c>
      <c r="P123" s="744">
        <f t="shared" si="41"/>
        <v>0</v>
      </c>
      <c r="Q123" s="757" t="e">
        <f>('[3]期货（部门在手）'!L123-O123)/O123</f>
        <v>#DIV/0!</v>
      </c>
      <c r="R123" s="701"/>
      <c r="S123" s="701"/>
    </row>
    <row r="124" s="295" customFormat="1" ht="19.5" customHeight="1" spans="1:19">
      <c r="A124" s="716"/>
      <c r="B124" s="728"/>
      <c r="C124" s="729" t="s">
        <v>2568</v>
      </c>
      <c r="D124" s="724" t="s">
        <v>11908</v>
      </c>
      <c r="E124" s="764">
        <f>VLOOKUP(D124,[3]结算价!$B$1:$C$64,2,)*1000</f>
        <v>8039000</v>
      </c>
      <c r="F124" s="721"/>
      <c r="G124" s="722"/>
      <c r="H124" s="723"/>
      <c r="I124" s="782">
        <f>36*15/1000</f>
        <v>0.54</v>
      </c>
      <c r="J124" s="722">
        <f t="shared" si="69"/>
        <v>434.106</v>
      </c>
      <c r="K124" s="766">
        <f t="shared" si="65"/>
        <v>0.54</v>
      </c>
      <c r="L124" s="744">
        <f t="shared" si="70"/>
        <v>434.106</v>
      </c>
      <c r="M124" s="745"/>
      <c r="N124" s="746" t="s">
        <v>11909</v>
      </c>
      <c r="O124" s="722">
        <v>441.558</v>
      </c>
      <c r="P124" s="744">
        <f t="shared" si="41"/>
        <v>-7.452</v>
      </c>
      <c r="Q124" s="757">
        <f>('[3]期货（部门在手）'!L124-O124)/O124</f>
        <v>-0.0168766051118992</v>
      </c>
      <c r="R124" s="701"/>
      <c r="S124" s="701"/>
    </row>
    <row r="125" s="295" customFormat="1" ht="19.5" customHeight="1" spans="1:19">
      <c r="A125" s="716"/>
      <c r="B125" s="728"/>
      <c r="C125" s="729" t="s">
        <v>2568</v>
      </c>
      <c r="D125" s="734" t="s">
        <v>11853</v>
      </c>
      <c r="E125" s="765"/>
      <c r="F125" s="727">
        <f t="shared" ref="F125:L125" si="71">SUM(F114:F124)</f>
        <v>0</v>
      </c>
      <c r="G125" s="727">
        <f t="shared" si="71"/>
        <v>0</v>
      </c>
      <c r="H125" s="727">
        <f t="shared" si="71"/>
        <v>0</v>
      </c>
      <c r="I125" s="727">
        <f t="shared" si="71"/>
        <v>82666.24</v>
      </c>
      <c r="J125" s="731">
        <f t="shared" si="71"/>
        <v>99688.966165</v>
      </c>
      <c r="K125" s="731">
        <f t="shared" si="71"/>
        <v>82666.24</v>
      </c>
      <c r="L125" s="731">
        <f t="shared" si="71"/>
        <v>99688.966165</v>
      </c>
      <c r="M125" s="747"/>
      <c r="N125" s="746"/>
      <c r="O125" s="783">
        <v>92818.8823</v>
      </c>
      <c r="P125" s="749">
        <f t="shared" si="41"/>
        <v>6870.08386499998</v>
      </c>
      <c r="Q125" s="758">
        <f>('[3]期货（部门在手）'!L125-O125)/O125</f>
        <v>0.0740160158662028</v>
      </c>
      <c r="R125" s="701"/>
      <c r="S125" s="701"/>
    </row>
    <row r="126" s="295" customFormat="1" spans="1:35">
      <c r="A126" s="716"/>
      <c r="B126" s="717" t="s">
        <v>2702</v>
      </c>
      <c r="C126" s="729" t="s">
        <v>2702</v>
      </c>
      <c r="D126" s="724" t="s">
        <v>11906</v>
      </c>
      <c r="E126" s="764">
        <f>VLOOKUP(D126,[3]结算价!$B$1:$C$64,2,)*1000000</f>
        <v>0</v>
      </c>
      <c r="F126" s="766"/>
      <c r="G126" s="722">
        <f t="shared" ref="G126:G131" si="72">F126*E126/10000</f>
        <v>0</v>
      </c>
      <c r="H126" s="767"/>
      <c r="I126" s="766">
        <v>0</v>
      </c>
      <c r="J126" s="722">
        <f>I126*E126*100</f>
        <v>0</v>
      </c>
      <c r="K126" s="766">
        <f t="shared" ref="K126:K134" si="73">F126+I126</f>
        <v>0</v>
      </c>
      <c r="L126" s="744">
        <f t="shared" ref="L126:L134" si="74">G126+J126</f>
        <v>0</v>
      </c>
      <c r="M126" s="784"/>
      <c r="N126" s="746" t="s">
        <v>11907</v>
      </c>
      <c r="O126" s="722">
        <v>0</v>
      </c>
      <c r="P126" s="744">
        <f t="shared" si="41"/>
        <v>0</v>
      </c>
      <c r="Q126" s="757" t="e">
        <f>('[3]期货（部门在手）'!L126-O126)/O126</f>
        <v>#DIV/0!</v>
      </c>
      <c r="R126" s="701"/>
      <c r="S126" s="785"/>
      <c r="AB126" s="786"/>
      <c r="AC126" s="787"/>
      <c r="AD126" s="787"/>
      <c r="AE126" s="787"/>
      <c r="AF126" s="786"/>
      <c r="AH126" s="786"/>
      <c r="AI126" s="786"/>
    </row>
    <row r="127" s="295" customFormat="1" spans="1:35">
      <c r="A127" s="716"/>
      <c r="B127" s="717"/>
      <c r="C127" s="729" t="s">
        <v>2702</v>
      </c>
      <c r="D127" s="724" t="s">
        <v>9942</v>
      </c>
      <c r="E127" s="720">
        <f>VLOOKUP(D127,[3]结算价!A:C,3,0)</f>
        <v>78390</v>
      </c>
      <c r="F127" s="768"/>
      <c r="G127" s="722">
        <f t="shared" si="72"/>
        <v>0</v>
      </c>
      <c r="H127" s="723"/>
      <c r="I127" s="722">
        <f>0*5+(204+395)*5*1.13</f>
        <v>3384.35</v>
      </c>
      <c r="J127" s="722">
        <f t="shared" ref="J127:J134" si="75">I127*E127/10000</f>
        <v>26529.91965</v>
      </c>
      <c r="K127" s="722">
        <f t="shared" si="73"/>
        <v>3384.35</v>
      </c>
      <c r="L127" s="744">
        <f t="shared" si="74"/>
        <v>26529.91965</v>
      </c>
      <c r="M127" s="745"/>
      <c r="N127" s="750">
        <v>4</v>
      </c>
      <c r="O127" s="722">
        <v>39098.7684</v>
      </c>
      <c r="P127" s="744">
        <f t="shared" si="41"/>
        <v>-12568.84875</v>
      </c>
      <c r="Q127" s="757">
        <f>('[3]期货（部门在手）'!L127-O127)/O127</f>
        <v>-0.321464057931809</v>
      </c>
      <c r="R127" s="701"/>
      <c r="S127" s="785"/>
      <c r="AB127" s="786"/>
      <c r="AC127" s="786"/>
      <c r="AD127" s="786"/>
      <c r="AE127" s="786"/>
      <c r="AF127" s="786"/>
      <c r="AH127" s="786"/>
      <c r="AI127" s="786"/>
    </row>
    <row r="128" s="295" customFormat="1" spans="1:35">
      <c r="A128" s="716"/>
      <c r="B128" s="717"/>
      <c r="C128" s="729" t="s">
        <v>2702</v>
      </c>
      <c r="D128" s="719" t="s">
        <v>11900</v>
      </c>
      <c r="E128" s="720">
        <f>VLOOKUP(D128,[3]结算价!A:C,3,0)</f>
        <v>78390</v>
      </c>
      <c r="F128" s="768"/>
      <c r="G128" s="722"/>
      <c r="H128" s="723"/>
      <c r="I128" s="722">
        <v>325</v>
      </c>
      <c r="J128" s="722">
        <f t="shared" si="75"/>
        <v>2547.675</v>
      </c>
      <c r="K128" s="722">
        <f t="shared" si="73"/>
        <v>325</v>
      </c>
      <c r="L128" s="744">
        <f t="shared" si="74"/>
        <v>2547.675</v>
      </c>
      <c r="M128" s="745"/>
      <c r="N128" s="752"/>
      <c r="O128" s="722">
        <v>2327.4</v>
      </c>
      <c r="P128" s="744">
        <f t="shared" si="41"/>
        <v>220.275</v>
      </c>
      <c r="Q128" s="757">
        <f>('[3]期货（部门在手）'!L128-O128)/O128</f>
        <v>0.0946442382057232</v>
      </c>
      <c r="R128" s="701"/>
      <c r="S128" s="785"/>
      <c r="AB128" s="786"/>
      <c r="AC128" s="786"/>
      <c r="AD128" s="786"/>
      <c r="AE128" s="786"/>
      <c r="AF128" s="786"/>
      <c r="AH128" s="786"/>
      <c r="AI128" s="786"/>
    </row>
    <row r="129" s="295" customFormat="1" spans="1:35">
      <c r="A129" s="716"/>
      <c r="B129" s="717"/>
      <c r="C129" s="729" t="s">
        <v>2702</v>
      </c>
      <c r="D129" s="724" t="s">
        <v>7985</v>
      </c>
      <c r="E129" s="720">
        <f>VLOOKUP(D129,[3]结算价!A:C,3,0)</f>
        <v>20235</v>
      </c>
      <c r="F129" s="768"/>
      <c r="G129" s="722">
        <f t="shared" si="72"/>
        <v>0</v>
      </c>
      <c r="H129" s="723"/>
      <c r="I129" s="722">
        <f>((711+1394)*5-0)*1.13</f>
        <v>11893.25</v>
      </c>
      <c r="J129" s="722">
        <f t="shared" si="75"/>
        <v>24065.991375</v>
      </c>
      <c r="K129" s="722">
        <f t="shared" si="73"/>
        <v>11893.25</v>
      </c>
      <c r="L129" s="744">
        <f t="shared" si="74"/>
        <v>24065.991375</v>
      </c>
      <c r="M129" s="745"/>
      <c r="N129" s="746">
        <v>7</v>
      </c>
      <c r="O129" s="722">
        <v>22771.8278</v>
      </c>
      <c r="P129" s="744">
        <f t="shared" si="41"/>
        <v>1294.163575</v>
      </c>
      <c r="Q129" s="757">
        <f>('[3]期货（部门在手）'!L129-O129)/O129</f>
        <v>0.0568317829541993</v>
      </c>
      <c r="R129" s="701"/>
      <c r="S129" s="819"/>
      <c r="AB129" s="786"/>
      <c r="AC129" s="786"/>
      <c r="AD129" s="786"/>
      <c r="AE129" s="786"/>
      <c r="AF129" s="786"/>
      <c r="AH129" s="786"/>
      <c r="AI129" s="786"/>
    </row>
    <row r="130" s="295" customFormat="1" spans="1:35">
      <c r="A130" s="716"/>
      <c r="B130" s="717"/>
      <c r="C130" s="729" t="s">
        <v>2702</v>
      </c>
      <c r="D130" s="724" t="s">
        <v>11910</v>
      </c>
      <c r="E130" s="720">
        <f>VLOOKUP(D130,[3]结算价!A:C,3,0)</f>
        <v>3042</v>
      </c>
      <c r="F130" s="768"/>
      <c r="G130" s="722">
        <f t="shared" si="72"/>
        <v>0</v>
      </c>
      <c r="H130" s="723"/>
      <c r="I130" s="722">
        <v>2709</v>
      </c>
      <c r="J130" s="722">
        <f t="shared" si="75"/>
        <v>824.0778</v>
      </c>
      <c r="K130" s="722">
        <f t="shared" si="73"/>
        <v>2709</v>
      </c>
      <c r="L130" s="744">
        <f t="shared" si="74"/>
        <v>824.0778</v>
      </c>
      <c r="M130" s="745"/>
      <c r="N130" s="746">
        <v>10</v>
      </c>
      <c r="O130" s="722">
        <v>744.4332</v>
      </c>
      <c r="P130" s="744">
        <f t="shared" si="41"/>
        <v>79.6446</v>
      </c>
      <c r="Q130" s="757">
        <f>('[3]期货（部门在手）'!L130-O130)/O130</f>
        <v>0.106986899563319</v>
      </c>
      <c r="R130" s="701"/>
      <c r="S130" s="819"/>
      <c r="AB130" s="786"/>
      <c r="AC130" s="786"/>
      <c r="AD130" s="786"/>
      <c r="AE130" s="786"/>
      <c r="AF130" s="786"/>
      <c r="AH130" s="786"/>
      <c r="AI130" s="786"/>
    </row>
    <row r="131" s="295" customFormat="1" spans="1:35">
      <c r="A131" s="716"/>
      <c r="B131" s="717"/>
      <c r="C131" s="729" t="s">
        <v>2702</v>
      </c>
      <c r="D131" s="724" t="s">
        <v>11911</v>
      </c>
      <c r="E131" s="720">
        <f>VLOOKUP(D131,[3]结算价!A:C,3,0)</f>
        <v>22740</v>
      </c>
      <c r="F131" s="768">
        <v>2520</v>
      </c>
      <c r="G131" s="722">
        <f t="shared" si="72"/>
        <v>5730.48</v>
      </c>
      <c r="H131" s="723">
        <v>-0.8</v>
      </c>
      <c r="I131" s="722">
        <f>((986+1116)*5-2520*2)*1.13</f>
        <v>6181.1</v>
      </c>
      <c r="J131" s="722">
        <f t="shared" si="75"/>
        <v>14055.8214</v>
      </c>
      <c r="K131" s="722">
        <f t="shared" si="73"/>
        <v>8701.1</v>
      </c>
      <c r="L131" s="744">
        <f t="shared" si="74"/>
        <v>19786.3014</v>
      </c>
      <c r="M131" s="745"/>
      <c r="N131" s="746">
        <v>8</v>
      </c>
      <c r="O131" s="722">
        <v>18644.1268</v>
      </c>
      <c r="P131" s="744">
        <f t="shared" si="41"/>
        <v>1142.1746</v>
      </c>
      <c r="Q131" s="757">
        <f>('[3]期货（部门在手）'!L131-O131)/O131</f>
        <v>0.061261898304618</v>
      </c>
      <c r="R131" s="701"/>
      <c r="S131" s="785"/>
      <c r="AE131" s="786"/>
      <c r="AF131" s="786"/>
      <c r="AH131" s="786"/>
      <c r="AI131" s="786"/>
    </row>
    <row r="132" s="295" customFormat="1" spans="1:35">
      <c r="A132" s="716"/>
      <c r="B132" s="717"/>
      <c r="C132" s="729" t="s">
        <v>2702</v>
      </c>
      <c r="D132" s="724" t="s">
        <v>11912</v>
      </c>
      <c r="E132" s="720">
        <f>VLOOKUP(D132,[3]结算价!A:C,3,0)</f>
        <v>17000</v>
      </c>
      <c r="F132" s="721"/>
      <c r="G132" s="722"/>
      <c r="H132" s="723">
        <v>0</v>
      </c>
      <c r="I132" s="721">
        <f>2956*5*1.13</f>
        <v>16701.4</v>
      </c>
      <c r="J132" s="722">
        <f t="shared" si="75"/>
        <v>28392.38</v>
      </c>
      <c r="K132" s="722">
        <f t="shared" si="73"/>
        <v>16701.4</v>
      </c>
      <c r="L132" s="744">
        <f t="shared" si="74"/>
        <v>28392.38</v>
      </c>
      <c r="M132" s="745"/>
      <c r="N132" s="746">
        <v>6</v>
      </c>
      <c r="O132" s="744">
        <v>18246.3021</v>
      </c>
      <c r="P132" s="744">
        <f t="shared" si="41"/>
        <v>10146.0779</v>
      </c>
      <c r="Q132" s="757">
        <f>('[3]期货（部门在手）'!L132-O132)/O132</f>
        <v>0.556062145874478</v>
      </c>
      <c r="R132" s="701"/>
      <c r="S132" s="701"/>
      <c r="AE132" s="786"/>
      <c r="AF132" s="786"/>
      <c r="AH132" s="786"/>
      <c r="AI132" s="786"/>
    </row>
    <row r="133" s="295" customFormat="1" spans="1:35">
      <c r="A133" s="716"/>
      <c r="B133" s="717"/>
      <c r="C133" s="729" t="s">
        <v>2702</v>
      </c>
      <c r="D133" s="724" t="s">
        <v>11913</v>
      </c>
      <c r="E133" s="720">
        <f>VLOOKUP(D133,[3]结算价!A:C,3,0)</f>
        <v>60</v>
      </c>
      <c r="F133" s="721"/>
      <c r="G133" s="722">
        <f t="shared" ref="G133:G136" si="76">F133*E133/10000</f>
        <v>0</v>
      </c>
      <c r="H133" s="723">
        <v>0</v>
      </c>
      <c r="I133" s="722">
        <v>29300</v>
      </c>
      <c r="J133" s="722">
        <f t="shared" si="75"/>
        <v>175.8</v>
      </c>
      <c r="K133" s="722">
        <f t="shared" si="73"/>
        <v>29300</v>
      </c>
      <c r="L133" s="744">
        <f t="shared" si="74"/>
        <v>175.8</v>
      </c>
      <c r="M133" s="778"/>
      <c r="N133" s="746" t="s">
        <v>11914</v>
      </c>
      <c r="O133" s="744">
        <v>175.8</v>
      </c>
      <c r="P133" s="744">
        <f t="shared" ref="P133:P142" si="77">L133-O133</f>
        <v>0</v>
      </c>
      <c r="Q133" s="757">
        <f>('[3]期货（部门在手）'!L133-O133)/O133</f>
        <v>0</v>
      </c>
      <c r="R133" s="701"/>
      <c r="S133" s="701"/>
      <c r="AE133" s="786"/>
      <c r="AF133" s="786"/>
      <c r="AH133" s="786"/>
      <c r="AI133" s="786"/>
    </row>
    <row r="134" s="295" customFormat="1" spans="1:35">
      <c r="A134" s="716"/>
      <c r="B134" s="717"/>
      <c r="C134" s="729" t="s">
        <v>2702</v>
      </c>
      <c r="D134" s="719" t="s">
        <v>11915</v>
      </c>
      <c r="E134" s="764">
        <f>VLOOKUP(D134,[3]结算价!A:D,3,FALSE)*6.5</f>
        <v>292.5</v>
      </c>
      <c r="F134" s="722">
        <v>2000000</v>
      </c>
      <c r="G134" s="722">
        <f t="shared" si="76"/>
        <v>58500</v>
      </c>
      <c r="H134" s="723">
        <v>0</v>
      </c>
      <c r="I134" s="722">
        <v>0</v>
      </c>
      <c r="J134" s="722">
        <f t="shared" si="75"/>
        <v>0</v>
      </c>
      <c r="K134" s="722">
        <f t="shared" si="73"/>
        <v>2000000</v>
      </c>
      <c r="L134" s="744">
        <f t="shared" si="74"/>
        <v>58500</v>
      </c>
      <c r="M134" s="778"/>
      <c r="N134" s="746" t="s">
        <v>11914</v>
      </c>
      <c r="O134" s="744">
        <v>58500</v>
      </c>
      <c r="P134" s="744">
        <f t="shared" si="77"/>
        <v>0</v>
      </c>
      <c r="Q134" s="757">
        <f>('[3]期货（部门在手）'!L134-O134)/O134</f>
        <v>0</v>
      </c>
      <c r="R134" s="701"/>
      <c r="S134" s="701"/>
      <c r="T134" s="701"/>
      <c r="U134" s="701"/>
      <c r="AH134" s="786"/>
      <c r="AI134" s="786"/>
    </row>
    <row r="135" s="295" customFormat="1" spans="1:35">
      <c r="A135" s="716"/>
      <c r="B135" s="717"/>
      <c r="C135" s="729" t="s">
        <v>2702</v>
      </c>
      <c r="D135" s="712" t="s">
        <v>11853</v>
      </c>
      <c r="E135" s="726"/>
      <c r="F135" s="763">
        <f t="shared" ref="F135:L135" si="78">SUM(F126:F134)</f>
        <v>2002520</v>
      </c>
      <c r="G135" s="731">
        <f t="shared" si="78"/>
        <v>64230.48</v>
      </c>
      <c r="H135" s="731">
        <f t="shared" si="78"/>
        <v>-0.8</v>
      </c>
      <c r="I135" s="731">
        <f t="shared" si="78"/>
        <v>70494.1</v>
      </c>
      <c r="J135" s="731">
        <f t="shared" si="78"/>
        <v>96591.665225</v>
      </c>
      <c r="K135" s="731">
        <f t="shared" si="78"/>
        <v>2073014.1</v>
      </c>
      <c r="L135" s="731">
        <f t="shared" si="78"/>
        <v>160822.145225</v>
      </c>
      <c r="M135" s="810"/>
      <c r="N135" s="746"/>
      <c r="O135" s="755">
        <v>160508.6583</v>
      </c>
      <c r="P135" s="749">
        <f t="shared" si="77"/>
        <v>313.486924999976</v>
      </c>
      <c r="Q135" s="758">
        <f>('[3]期货（部门在手）'!L135-O135)/O135</f>
        <v>0.00195308420318392</v>
      </c>
      <c r="R135" s="701"/>
      <c r="S135" s="701"/>
      <c r="T135" s="701"/>
      <c r="U135" s="701"/>
      <c r="AF135" s="786"/>
      <c r="AH135" s="786"/>
      <c r="AI135" s="786"/>
    </row>
    <row r="136" s="295" customFormat="1" spans="1:32">
      <c r="A136" s="737" t="s">
        <v>2732</v>
      </c>
      <c r="B136" s="728" t="s">
        <v>4714</v>
      </c>
      <c r="C136" s="788" t="s">
        <v>4714</v>
      </c>
      <c r="D136" s="724" t="s">
        <v>4718</v>
      </c>
      <c r="E136" s="720">
        <f>VLOOKUP(D136,[3]结算价!A:C,3,0)</f>
        <v>5883</v>
      </c>
      <c r="F136" s="732"/>
      <c r="G136" s="722">
        <f t="shared" si="76"/>
        <v>0</v>
      </c>
      <c r="H136" s="723"/>
      <c r="I136" s="779">
        <f>1422+3490*1.13</f>
        <v>5365.7</v>
      </c>
      <c r="J136" s="744">
        <f>I136*E136/10000</f>
        <v>3156.64131</v>
      </c>
      <c r="K136" s="732">
        <f t="shared" ref="K136:K140" si="79">I136+F136</f>
        <v>5365.7</v>
      </c>
      <c r="L136" s="744">
        <f t="shared" ref="L136:L140" si="80">G136+J136</f>
        <v>3156.64131</v>
      </c>
      <c r="M136" s="745"/>
      <c r="N136" s="746">
        <v>5</v>
      </c>
      <c r="O136" s="777">
        <v>3130.57472</v>
      </c>
      <c r="P136" s="744">
        <f t="shared" si="77"/>
        <v>26.0665899999999</v>
      </c>
      <c r="Q136" s="757">
        <f>('[3]期货（部门在手）'!L136-O136)/O136</f>
        <v>0.00832645515006264</v>
      </c>
      <c r="R136" s="701"/>
      <c r="S136" s="701"/>
      <c r="AB136" s="786"/>
      <c r="AC136" s="786"/>
      <c r="AD136" s="786"/>
      <c r="AE136" s="786"/>
      <c r="AF136" s="786"/>
    </row>
    <row r="137" s="295" customFormat="1" spans="1:32">
      <c r="A137" s="737"/>
      <c r="B137" s="728"/>
      <c r="C137" s="788" t="s">
        <v>4714</v>
      </c>
      <c r="D137" s="734" t="s">
        <v>11853</v>
      </c>
      <c r="E137" s="731">
        <v>0</v>
      </c>
      <c r="F137" s="727">
        <v>0</v>
      </c>
      <c r="G137" s="731">
        <f t="shared" ref="G137:G141" si="81">SUBTOTAL(9,G136)</f>
        <v>0</v>
      </c>
      <c r="H137" s="731">
        <f t="shared" ref="H137:H141" si="82">SUBTOTAL(9,H136)</f>
        <v>0</v>
      </c>
      <c r="I137" s="731">
        <f t="shared" ref="I137:L137" si="83">SUM(I136:I136)</f>
        <v>5365.7</v>
      </c>
      <c r="J137" s="731">
        <f t="shared" si="83"/>
        <v>3156.64131</v>
      </c>
      <c r="K137" s="731">
        <f t="shared" si="83"/>
        <v>5365.7</v>
      </c>
      <c r="L137" s="731">
        <f t="shared" si="83"/>
        <v>3156.64131</v>
      </c>
      <c r="M137" s="747"/>
      <c r="N137" s="746"/>
      <c r="O137" s="755">
        <v>3130.57472</v>
      </c>
      <c r="P137" s="749">
        <f t="shared" si="77"/>
        <v>26.0665899999999</v>
      </c>
      <c r="Q137" s="758">
        <f>('[3]期货（部门在手）'!L137-O137)/O137</f>
        <v>0.00832645515006264</v>
      </c>
      <c r="R137" s="701"/>
      <c r="S137" s="701"/>
      <c r="AB137" s="786"/>
      <c r="AC137" s="786"/>
      <c r="AD137" s="786"/>
      <c r="AE137" s="786"/>
      <c r="AF137" s="786"/>
    </row>
    <row r="138" s="295" customFormat="1" spans="1:32">
      <c r="A138" s="737"/>
      <c r="B138" s="728" t="s">
        <v>2850</v>
      </c>
      <c r="C138" s="788" t="s">
        <v>2850</v>
      </c>
      <c r="D138" s="789" t="s">
        <v>11916</v>
      </c>
      <c r="E138" s="720">
        <f>VLOOKUP(D138,[3]结算价!A:C,3,0)</f>
        <v>13050</v>
      </c>
      <c r="F138" s="721">
        <v>0</v>
      </c>
      <c r="G138" s="723">
        <f>F138*E138/10000</f>
        <v>0</v>
      </c>
      <c r="H138" s="722">
        <v>0</v>
      </c>
      <c r="I138" s="722">
        <f>71*5*1.13</f>
        <v>401.15</v>
      </c>
      <c r="J138" s="722">
        <f>E138*I138/10000</f>
        <v>523.50075</v>
      </c>
      <c r="K138" s="745">
        <f t="shared" si="79"/>
        <v>401.15</v>
      </c>
      <c r="L138" s="744">
        <f t="shared" si="80"/>
        <v>523.50075</v>
      </c>
      <c r="M138" s="745"/>
      <c r="N138" s="746">
        <v>2</v>
      </c>
      <c r="O138" s="777">
        <v>512.6697</v>
      </c>
      <c r="P138" s="744">
        <f t="shared" si="77"/>
        <v>10.83105</v>
      </c>
      <c r="Q138" s="757">
        <f>('[3]期货（部门在手）'!L138-O138)/O138</f>
        <v>0.0211267605633803</v>
      </c>
      <c r="R138" s="701"/>
      <c r="S138" s="701"/>
      <c r="AB138" s="786"/>
      <c r="AC138" s="786"/>
      <c r="AD138" s="786"/>
      <c r="AE138" s="786"/>
      <c r="AF138" s="786"/>
    </row>
    <row r="139" s="295" customFormat="1" spans="1:32">
      <c r="A139" s="737"/>
      <c r="B139" s="728"/>
      <c r="C139" s="788" t="s">
        <v>2850</v>
      </c>
      <c r="D139" s="734" t="s">
        <v>11853</v>
      </c>
      <c r="E139" s="731">
        <v>0</v>
      </c>
      <c r="F139" s="727">
        <v>0</v>
      </c>
      <c r="G139" s="731">
        <f t="shared" si="81"/>
        <v>0</v>
      </c>
      <c r="H139" s="731">
        <f t="shared" si="82"/>
        <v>0</v>
      </c>
      <c r="I139" s="731">
        <f t="shared" ref="I139:L139" si="84">SUM(I138:I138)</f>
        <v>401.15</v>
      </c>
      <c r="J139" s="731">
        <f t="shared" si="84"/>
        <v>523.50075</v>
      </c>
      <c r="K139" s="731">
        <f t="shared" si="84"/>
        <v>401.15</v>
      </c>
      <c r="L139" s="731">
        <f t="shared" si="84"/>
        <v>523.50075</v>
      </c>
      <c r="M139" s="747"/>
      <c r="N139" s="746"/>
      <c r="O139" s="755">
        <v>512.6697</v>
      </c>
      <c r="P139" s="749">
        <f t="shared" si="77"/>
        <v>10.83105</v>
      </c>
      <c r="Q139" s="758">
        <f>('[3]期货（部门在手）'!L139-O139)/O139</f>
        <v>0.0211267605633803</v>
      </c>
      <c r="R139" s="701"/>
      <c r="S139" s="701"/>
      <c r="AB139" s="786"/>
      <c r="AC139" s="786"/>
      <c r="AD139" s="786"/>
      <c r="AE139" s="786"/>
      <c r="AF139" s="786"/>
    </row>
    <row r="140" s="295" customFormat="1" spans="1:32">
      <c r="A140" s="737"/>
      <c r="B140" s="790" t="s">
        <v>11917</v>
      </c>
      <c r="C140" s="788" t="s">
        <v>11917</v>
      </c>
      <c r="D140" s="789" t="s">
        <v>2937</v>
      </c>
      <c r="E140" s="720">
        <f>VLOOKUP(D140,[3]结算价!A:C,3,0)</f>
        <v>64500</v>
      </c>
      <c r="F140" s="721">
        <f>1432/2</f>
        <v>716</v>
      </c>
      <c r="G140" s="723">
        <f>F140*E140/10000</f>
        <v>4618.2</v>
      </c>
      <c r="H140" s="722">
        <v>0</v>
      </c>
      <c r="I140" s="722">
        <f>(1465+5361-1432)*1.13</f>
        <v>6095.22</v>
      </c>
      <c r="J140" s="722">
        <f>E140*I140/10000</f>
        <v>39314.169</v>
      </c>
      <c r="K140" s="745">
        <f t="shared" si="79"/>
        <v>6811.22</v>
      </c>
      <c r="L140" s="744">
        <f t="shared" si="80"/>
        <v>43932.369</v>
      </c>
      <c r="M140" s="745"/>
      <c r="N140" s="746" t="s">
        <v>11918</v>
      </c>
      <c r="O140" s="777">
        <v>22904.11012</v>
      </c>
      <c r="P140" s="744">
        <f t="shared" si="77"/>
        <v>21028.25888</v>
      </c>
      <c r="Q140" s="757">
        <f>('[3]期货（部门在手）'!L140-O140)/O140</f>
        <v>0.918099798238308</v>
      </c>
      <c r="R140" s="701"/>
      <c r="S140" s="701"/>
      <c r="AB140" s="786"/>
      <c r="AC140" s="786"/>
      <c r="AD140" s="786"/>
      <c r="AE140" s="786"/>
      <c r="AF140" s="786"/>
    </row>
    <row r="141" s="295" customFormat="1" spans="1:32">
      <c r="A141" s="737"/>
      <c r="B141" s="790"/>
      <c r="C141" s="788" t="s">
        <v>11917</v>
      </c>
      <c r="D141" s="734" t="s">
        <v>11853</v>
      </c>
      <c r="E141" s="731">
        <v>0</v>
      </c>
      <c r="F141" s="727">
        <v>0</v>
      </c>
      <c r="G141" s="731">
        <f t="shared" si="81"/>
        <v>4618.2</v>
      </c>
      <c r="H141" s="731">
        <f t="shared" si="82"/>
        <v>0</v>
      </c>
      <c r="I141" s="731">
        <f t="shared" ref="I141:L141" si="85">SUM(I140:I140)</f>
        <v>6095.22</v>
      </c>
      <c r="J141" s="731">
        <f t="shared" si="85"/>
        <v>39314.169</v>
      </c>
      <c r="K141" s="731">
        <f t="shared" si="85"/>
        <v>6811.22</v>
      </c>
      <c r="L141" s="731">
        <f t="shared" si="85"/>
        <v>43932.369</v>
      </c>
      <c r="M141" s="747"/>
      <c r="N141" s="746"/>
      <c r="O141" s="755">
        <v>22904.11012</v>
      </c>
      <c r="P141" s="749">
        <f t="shared" si="77"/>
        <v>21028.25888</v>
      </c>
      <c r="Q141" s="758">
        <f>('[3]期货（部门在手）'!L141-O141)/O141</f>
        <v>0.918099798238308</v>
      </c>
      <c r="R141" s="701"/>
      <c r="S141" s="701"/>
      <c r="AB141" s="786"/>
      <c r="AC141" s="786"/>
      <c r="AD141" s="786"/>
      <c r="AE141" s="786"/>
      <c r="AF141" s="786"/>
    </row>
    <row r="142" s="295" customFormat="1" ht="24" customHeight="1" spans="1:35">
      <c r="A142" s="791"/>
      <c r="B142" s="792" t="s">
        <v>11919</v>
      </c>
      <c r="C142" s="793"/>
      <c r="D142" s="794"/>
      <c r="E142" s="795"/>
      <c r="F142" s="796">
        <f t="shared" ref="F142:L142" si="86">SUM(F5:F141)/2</f>
        <v>2142698.6</v>
      </c>
      <c r="G142" s="796">
        <f t="shared" si="86"/>
        <v>150528.15664</v>
      </c>
      <c r="H142" s="796">
        <f t="shared" si="86"/>
        <v>35.4</v>
      </c>
      <c r="I142" s="796">
        <f t="shared" si="86"/>
        <v>6640089.4804331</v>
      </c>
      <c r="J142" s="796">
        <f t="shared" si="86"/>
        <v>2184661.70223939</v>
      </c>
      <c r="K142" s="796">
        <f t="shared" si="86"/>
        <v>8852801.9974848</v>
      </c>
      <c r="L142" s="796">
        <f t="shared" si="86"/>
        <v>2335189.85887939</v>
      </c>
      <c r="M142" s="811"/>
      <c r="N142" s="746"/>
      <c r="O142" s="755">
        <v>1981914.52575083</v>
      </c>
      <c r="P142" s="749">
        <f t="shared" si="77"/>
        <v>353275.33312856</v>
      </c>
      <c r="Q142" s="758">
        <f>('[3]期货（部门在手）'!L142-O142)/O142</f>
        <v>0.178249530208537</v>
      </c>
      <c r="R142" s="701"/>
      <c r="S142" s="701"/>
      <c r="AF142" s="786"/>
      <c r="AH142" s="786"/>
      <c r="AI142" s="786"/>
    </row>
    <row r="143" s="295" customFormat="1" spans="1:35">
      <c r="A143" s="694"/>
      <c r="B143" s="695"/>
      <c r="C143" s="695"/>
      <c r="D143" s="696"/>
      <c r="E143" s="697"/>
      <c r="F143" s="698"/>
      <c r="G143" s="698"/>
      <c r="H143" s="698"/>
      <c r="I143" s="698"/>
      <c r="J143" s="698"/>
      <c r="K143" s="698"/>
      <c r="L143" s="698"/>
      <c r="M143" s="699"/>
      <c r="N143" s="700"/>
      <c r="O143" s="812"/>
      <c r="P143" s="813"/>
      <c r="Q143" s="820"/>
      <c r="R143" s="701"/>
      <c r="S143" s="701"/>
      <c r="AF143" s="786"/>
      <c r="AH143" s="786"/>
      <c r="AI143" s="786"/>
    </row>
    <row r="144" s="295" customFormat="1" spans="1:35">
      <c r="A144" s="694"/>
      <c r="B144" s="695"/>
      <c r="C144" s="695"/>
      <c r="D144" s="696"/>
      <c r="E144" s="697"/>
      <c r="F144" s="698"/>
      <c r="G144" s="698"/>
      <c r="H144" s="698"/>
      <c r="I144" s="698"/>
      <c r="J144" s="698"/>
      <c r="K144" s="698"/>
      <c r="L144" s="698"/>
      <c r="M144" s="295"/>
      <c r="N144" s="700"/>
      <c r="O144" s="812"/>
      <c r="P144" s="813"/>
      <c r="Q144" s="820"/>
      <c r="R144" s="701"/>
      <c r="S144" s="701"/>
      <c r="AF144" s="786"/>
      <c r="AH144" s="786"/>
      <c r="AI144" s="786"/>
    </row>
    <row r="145" s="295" customFormat="1" spans="1:35">
      <c r="A145" s="694"/>
      <c r="B145" s="695"/>
      <c r="C145" s="695"/>
      <c r="D145" s="696"/>
      <c r="E145" s="697"/>
      <c r="F145" s="698"/>
      <c r="G145" s="295"/>
      <c r="H145" s="295"/>
      <c r="I145" s="698"/>
      <c r="J145" s="698"/>
      <c r="K145" s="698"/>
      <c r="L145" s="698"/>
      <c r="M145" s="699"/>
      <c r="N145" s="700"/>
      <c r="O145" s="812"/>
      <c r="P145" s="813"/>
      <c r="Q145" s="820"/>
      <c r="R145" s="701"/>
      <c r="S145" s="701"/>
      <c r="AF145" s="786"/>
      <c r="AH145" s="786"/>
      <c r="AI145" s="786"/>
    </row>
    <row r="146" s="295" customFormat="1" spans="1:35">
      <c r="A146" s="694"/>
      <c r="B146" s="695"/>
      <c r="C146" s="695"/>
      <c r="D146" s="696"/>
      <c r="E146" s="697"/>
      <c r="F146" s="698"/>
      <c r="G146" s="698"/>
      <c r="H146" s="698"/>
      <c r="I146" s="698"/>
      <c r="J146" s="698"/>
      <c r="K146" s="698"/>
      <c r="L146" s="698"/>
      <c r="M146" s="699"/>
      <c r="N146" s="700"/>
      <c r="O146" s="812"/>
      <c r="P146" s="813"/>
      <c r="Q146" s="820"/>
      <c r="R146" s="701"/>
      <c r="S146" s="701"/>
      <c r="AF146" s="786"/>
      <c r="AH146" s="786"/>
      <c r="AI146" s="786"/>
    </row>
    <row r="147" s="295" customFormat="1" ht="23.25" spans="1:35">
      <c r="A147" s="694"/>
      <c r="B147" s="695"/>
      <c r="C147" s="695"/>
      <c r="D147" s="696"/>
      <c r="E147" s="697"/>
      <c r="F147" s="797" t="s">
        <v>11920</v>
      </c>
      <c r="G147" s="797"/>
      <c r="H147" s="797"/>
      <c r="I147" s="797"/>
      <c r="J147" s="797"/>
      <c r="K147" s="797"/>
      <c r="L147" s="797"/>
      <c r="M147" s="797"/>
      <c r="N147" s="700"/>
      <c r="O147" s="812"/>
      <c r="P147" s="813"/>
      <c r="Q147" s="820"/>
      <c r="R147" s="701"/>
      <c r="S147" s="701"/>
      <c r="AF147" s="786"/>
      <c r="AH147" s="786"/>
      <c r="AI147" s="786"/>
    </row>
    <row r="148" s="295" customFormat="1" ht="63.6" customHeight="1" spans="1:35">
      <c r="A148" s="694"/>
      <c r="B148" s="695"/>
      <c r="C148" s="695"/>
      <c r="D148" s="696"/>
      <c r="E148" s="697"/>
      <c r="F148" s="698"/>
      <c r="G148" s="698"/>
      <c r="H148" s="698"/>
      <c r="I148" s="698"/>
      <c r="J148" s="698"/>
      <c r="K148" s="698"/>
      <c r="L148" s="698"/>
      <c r="M148" s="699" t="s">
        <v>11856</v>
      </c>
      <c r="N148" s="700" t="e">
        <v>#N/A</v>
      </c>
      <c r="O148" s="812"/>
      <c r="P148" s="813"/>
      <c r="Q148" s="820"/>
      <c r="R148" s="701"/>
      <c r="S148" s="701"/>
      <c r="AF148" s="786"/>
      <c r="AH148" s="786"/>
      <c r="AI148" s="786"/>
    </row>
    <row r="149" s="295" customFormat="1" spans="1:35">
      <c r="A149" s="694"/>
      <c r="B149" s="695"/>
      <c r="C149" s="695"/>
      <c r="D149" s="696"/>
      <c r="E149" s="697"/>
      <c r="F149" s="698"/>
      <c r="G149" s="698"/>
      <c r="H149" s="698"/>
      <c r="I149" s="698"/>
      <c r="J149" s="698"/>
      <c r="K149" s="698"/>
      <c r="L149" s="698"/>
      <c r="M149" s="699"/>
      <c r="N149" s="700"/>
      <c r="O149" s="701"/>
      <c r="P149" s="701"/>
      <c r="Q149" s="702"/>
      <c r="R149" s="701"/>
      <c r="S149" s="701"/>
      <c r="AF149" s="786"/>
      <c r="AH149" s="786"/>
      <c r="AI149" s="786"/>
    </row>
    <row r="150" s="295" customFormat="1" spans="1:35">
      <c r="A150" s="694"/>
      <c r="B150" s="695"/>
      <c r="C150" s="695"/>
      <c r="D150" s="696"/>
      <c r="E150" s="697"/>
      <c r="F150" s="698"/>
      <c r="G150" s="698"/>
      <c r="H150" s="698"/>
      <c r="I150" s="698"/>
      <c r="J150" s="698"/>
      <c r="K150" s="698"/>
      <c r="L150" s="698"/>
      <c r="M150" s="699"/>
      <c r="N150" s="700"/>
      <c r="O150" s="701"/>
      <c r="P150" s="701"/>
      <c r="Q150" s="702"/>
      <c r="R150" s="701"/>
      <c r="S150" s="701"/>
      <c r="AF150" s="786"/>
      <c r="AH150" s="786"/>
      <c r="AI150" s="786"/>
    </row>
    <row r="151" s="295" customFormat="1" spans="1:35">
      <c r="A151" s="694"/>
      <c r="B151" s="695"/>
      <c r="C151" s="695"/>
      <c r="D151" s="696"/>
      <c r="E151" s="697"/>
      <c r="F151" s="698"/>
      <c r="G151" s="698"/>
      <c r="H151" s="698"/>
      <c r="I151" s="698"/>
      <c r="J151" s="698"/>
      <c r="K151" s="698"/>
      <c r="L151" s="698"/>
      <c r="M151" s="699"/>
      <c r="N151" s="700"/>
      <c r="O151" s="701"/>
      <c r="P151" s="701"/>
      <c r="Q151" s="702"/>
      <c r="R151" s="701"/>
      <c r="S151" s="701"/>
      <c r="AF151" s="786"/>
      <c r="AH151" s="786"/>
      <c r="AI151" s="786"/>
    </row>
    <row r="152" s="295" customFormat="1" spans="1:35">
      <c r="A152" s="694"/>
      <c r="B152" s="695"/>
      <c r="C152" s="695"/>
      <c r="D152" s="696"/>
      <c r="E152" s="697"/>
      <c r="F152" s="698"/>
      <c r="G152" s="698"/>
      <c r="H152" s="698"/>
      <c r="I152" s="698"/>
      <c r="J152" s="698"/>
      <c r="K152" s="698"/>
      <c r="L152" s="698"/>
      <c r="M152" s="699"/>
      <c r="N152" s="700"/>
      <c r="O152" s="701"/>
      <c r="P152" s="701"/>
      <c r="Q152" s="702"/>
      <c r="R152" s="701"/>
      <c r="S152" s="701"/>
      <c r="AF152" s="786"/>
      <c r="AH152" s="786"/>
      <c r="AI152" s="786"/>
    </row>
    <row r="153" s="295" customFormat="1" spans="1:35">
      <c r="A153" s="694"/>
      <c r="B153" s="695"/>
      <c r="C153" s="695"/>
      <c r="D153" s="696"/>
      <c r="E153" s="697"/>
      <c r="F153" s="698"/>
      <c r="G153" s="698"/>
      <c r="H153" s="698"/>
      <c r="I153" s="698"/>
      <c r="J153" s="698"/>
      <c r="K153" s="698"/>
      <c r="L153" s="698"/>
      <c r="M153" s="699"/>
      <c r="N153" s="700"/>
      <c r="O153" s="701"/>
      <c r="P153" s="701"/>
      <c r="Q153" s="702"/>
      <c r="R153" s="701"/>
      <c r="S153" s="701"/>
      <c r="AF153" s="786"/>
      <c r="AH153" s="786"/>
      <c r="AI153" s="786"/>
    </row>
    <row r="154" s="295" customFormat="1" ht="71.1" customHeight="1" spans="1:35">
      <c r="A154" s="694"/>
      <c r="B154" s="695"/>
      <c r="C154" s="695"/>
      <c r="D154" s="696"/>
      <c r="E154" s="697"/>
      <c r="F154" s="698"/>
      <c r="G154" s="698"/>
      <c r="H154" s="698"/>
      <c r="I154" s="698"/>
      <c r="J154" s="698"/>
      <c r="K154" s="698"/>
      <c r="L154" s="698"/>
      <c r="M154" s="699"/>
      <c r="N154" s="700"/>
      <c r="O154" s="701"/>
      <c r="P154" s="701"/>
      <c r="Q154" s="702"/>
      <c r="R154" s="701"/>
      <c r="S154" s="701"/>
      <c r="AF154" s="786"/>
      <c r="AH154" s="786"/>
      <c r="AI154" s="786"/>
    </row>
    <row r="155" s="295" customFormat="1" spans="1:35">
      <c r="A155" s="694"/>
      <c r="B155" s="695"/>
      <c r="C155" s="695"/>
      <c r="D155" s="696"/>
      <c r="E155" s="697"/>
      <c r="F155" s="698"/>
      <c r="G155" s="698"/>
      <c r="H155" s="698"/>
      <c r="I155" s="698"/>
      <c r="J155" s="698"/>
      <c r="K155" s="698"/>
      <c r="L155" s="698"/>
      <c r="M155" s="699"/>
      <c r="N155" s="700"/>
      <c r="O155" s="701"/>
      <c r="P155" s="701"/>
      <c r="Q155" s="702"/>
      <c r="R155" s="701"/>
      <c r="S155" s="701"/>
      <c r="AF155" s="786"/>
      <c r="AH155" s="786"/>
      <c r="AI155" s="786"/>
    </row>
    <row r="156" s="295" customFormat="1" spans="1:35">
      <c r="A156" s="694"/>
      <c r="B156" s="695"/>
      <c r="C156" s="695"/>
      <c r="D156" s="696"/>
      <c r="E156" s="697"/>
      <c r="F156" s="698"/>
      <c r="G156" s="698"/>
      <c r="H156" s="698"/>
      <c r="I156" s="698"/>
      <c r="J156" s="698"/>
      <c r="K156" s="698"/>
      <c r="L156" s="698"/>
      <c r="M156" s="699"/>
      <c r="N156" s="700"/>
      <c r="O156" s="701"/>
      <c r="P156" s="701"/>
      <c r="Q156" s="702"/>
      <c r="R156" s="701"/>
      <c r="S156" s="701"/>
      <c r="AF156" s="786"/>
      <c r="AH156" s="786"/>
      <c r="AI156" s="786"/>
    </row>
    <row r="157" s="295" customFormat="1" spans="1:35">
      <c r="A157" s="694"/>
      <c r="B157" s="695"/>
      <c r="C157" s="695"/>
      <c r="D157" s="696"/>
      <c r="E157" s="697"/>
      <c r="F157" s="698"/>
      <c r="G157" s="698"/>
      <c r="H157" s="698"/>
      <c r="I157" s="698"/>
      <c r="J157" s="698"/>
      <c r="K157" s="698"/>
      <c r="L157" s="698"/>
      <c r="M157" s="699"/>
      <c r="N157" s="700"/>
      <c r="O157" s="701"/>
      <c r="P157" s="701"/>
      <c r="Q157" s="702"/>
      <c r="R157" s="701"/>
      <c r="S157" s="701"/>
      <c r="AF157" s="786"/>
      <c r="AH157" s="786"/>
      <c r="AI157" s="786"/>
    </row>
    <row r="158" s="295" customFormat="1" spans="1:35">
      <c r="A158" s="694"/>
      <c r="B158" s="695"/>
      <c r="C158" s="695"/>
      <c r="D158" s="696"/>
      <c r="E158" s="697"/>
      <c r="F158" s="698"/>
      <c r="G158" s="698"/>
      <c r="H158" s="698"/>
      <c r="I158" s="698"/>
      <c r="J158" s="698"/>
      <c r="K158" s="698"/>
      <c r="L158" s="698"/>
      <c r="M158" s="699"/>
      <c r="N158" s="700"/>
      <c r="O158" s="701"/>
      <c r="P158" s="701"/>
      <c r="Q158" s="702"/>
      <c r="R158" s="701"/>
      <c r="S158" s="701"/>
      <c r="U158" s="701"/>
      <c r="V158" s="701"/>
      <c r="W158" s="701"/>
      <c r="X158" s="701"/>
      <c r="Y158" s="701"/>
      <c r="AF158" s="786"/>
      <c r="AH158" s="786"/>
      <c r="AI158" s="786"/>
    </row>
    <row r="159" s="295" customFormat="1" spans="1:35">
      <c r="A159" s="694"/>
      <c r="B159" s="695"/>
      <c r="C159" s="695"/>
      <c r="D159" s="696"/>
      <c r="E159" s="697"/>
      <c r="F159" s="698"/>
      <c r="G159" s="698"/>
      <c r="H159" s="698"/>
      <c r="I159" s="698"/>
      <c r="J159" s="698"/>
      <c r="K159" s="698"/>
      <c r="L159" s="698"/>
      <c r="M159" s="699"/>
      <c r="N159" s="700"/>
      <c r="O159" s="701"/>
      <c r="P159" s="701"/>
      <c r="Q159" s="702"/>
      <c r="R159" s="701"/>
      <c r="S159" s="701"/>
      <c r="U159" s="701"/>
      <c r="V159" s="701"/>
      <c r="W159" s="701"/>
      <c r="X159" s="701"/>
      <c r="Y159" s="701"/>
      <c r="AF159" s="786"/>
      <c r="AH159" s="786"/>
      <c r="AI159" s="786"/>
    </row>
    <row r="160" s="295" customFormat="1" spans="1:35">
      <c r="A160" s="694"/>
      <c r="B160" s="695"/>
      <c r="C160" s="695"/>
      <c r="D160" s="696"/>
      <c r="E160" s="697"/>
      <c r="F160" s="698"/>
      <c r="G160" s="698"/>
      <c r="H160" s="698"/>
      <c r="I160" s="698"/>
      <c r="J160" s="698"/>
      <c r="K160" s="698"/>
      <c r="L160" s="698"/>
      <c r="M160" s="699"/>
      <c r="N160" s="700"/>
      <c r="O160" s="701"/>
      <c r="P160" s="701"/>
      <c r="Q160" s="702"/>
      <c r="R160" s="701"/>
      <c r="S160" s="701"/>
      <c r="U160" s="701"/>
      <c r="V160" s="701"/>
      <c r="W160" s="701"/>
      <c r="X160" s="701"/>
      <c r="Y160" s="701"/>
      <c r="AF160" s="786"/>
      <c r="AH160" s="786"/>
      <c r="AI160" s="786"/>
    </row>
    <row r="161" s="295" customFormat="1" spans="1:35">
      <c r="A161" s="694"/>
      <c r="B161" s="695"/>
      <c r="C161" s="695"/>
      <c r="D161" s="696"/>
      <c r="E161" s="697"/>
      <c r="F161" s="698"/>
      <c r="G161" s="698"/>
      <c r="H161" s="698"/>
      <c r="I161" s="698"/>
      <c r="J161" s="698"/>
      <c r="K161" s="698"/>
      <c r="L161" s="698"/>
      <c r="M161" s="699"/>
      <c r="N161" s="700"/>
      <c r="O161" s="701"/>
      <c r="P161" s="701"/>
      <c r="Q161" s="702"/>
      <c r="R161" s="701"/>
      <c r="S161" s="701"/>
      <c r="U161" s="701"/>
      <c r="V161" s="701"/>
      <c r="W161" s="701"/>
      <c r="X161" s="701"/>
      <c r="Y161" s="701"/>
      <c r="AF161" s="786"/>
      <c r="AH161" s="786"/>
      <c r="AI161" s="786"/>
    </row>
    <row r="162" s="295" customFormat="1" spans="1:35">
      <c r="A162" s="694"/>
      <c r="B162" s="695"/>
      <c r="C162" s="695"/>
      <c r="D162" s="696"/>
      <c r="E162" s="697"/>
      <c r="F162" s="798"/>
      <c r="G162" s="698"/>
      <c r="H162" s="698"/>
      <c r="I162" s="698"/>
      <c r="J162" s="698"/>
      <c r="K162" s="698"/>
      <c r="L162" s="698"/>
      <c r="M162" s="699"/>
      <c r="N162" s="700"/>
      <c r="O162" s="701"/>
      <c r="P162" s="701"/>
      <c r="Q162" s="702"/>
      <c r="R162" s="701"/>
      <c r="S162" s="701"/>
      <c r="U162" s="701"/>
      <c r="V162" s="701"/>
      <c r="W162" s="701"/>
      <c r="X162" s="701"/>
      <c r="Y162" s="701"/>
      <c r="AF162" s="786"/>
      <c r="AH162" s="786"/>
      <c r="AI162" s="786"/>
    </row>
    <row r="163" s="295" customFormat="1" spans="1:35">
      <c r="A163" s="694"/>
      <c r="B163" s="695"/>
      <c r="C163" s="695"/>
      <c r="D163" s="696"/>
      <c r="E163" s="697"/>
      <c r="F163" s="698"/>
      <c r="G163" s="698"/>
      <c r="H163" s="698"/>
      <c r="I163" s="698"/>
      <c r="J163" s="698"/>
      <c r="K163" s="698"/>
      <c r="L163" s="698"/>
      <c r="M163" s="699"/>
      <c r="N163" s="700"/>
      <c r="O163" s="701"/>
      <c r="P163" s="701"/>
      <c r="Q163" s="702"/>
      <c r="R163" s="701"/>
      <c r="S163" s="701"/>
      <c r="U163" s="701"/>
      <c r="V163" s="701"/>
      <c r="W163" s="701"/>
      <c r="X163" s="701"/>
      <c r="Y163" s="701"/>
      <c r="AF163" s="786"/>
      <c r="AH163" s="786"/>
      <c r="AI163" s="786"/>
    </row>
    <row r="164" s="295" customFormat="1" spans="1:35">
      <c r="A164" s="694"/>
      <c r="B164" s="695"/>
      <c r="C164" s="695"/>
      <c r="D164" s="696"/>
      <c r="E164" s="697"/>
      <c r="F164" s="698"/>
      <c r="G164" s="698"/>
      <c r="H164" s="698"/>
      <c r="I164" s="698"/>
      <c r="J164" s="698"/>
      <c r="K164" s="698"/>
      <c r="L164" s="698"/>
      <c r="M164" s="699"/>
      <c r="N164" s="700"/>
      <c r="O164" s="701"/>
      <c r="P164" s="701"/>
      <c r="Q164" s="702"/>
      <c r="R164" s="701"/>
      <c r="S164" s="701"/>
      <c r="U164" s="701"/>
      <c r="V164" s="701"/>
      <c r="W164" s="701"/>
      <c r="X164" s="701"/>
      <c r="Y164" s="701"/>
      <c r="AH164" s="786"/>
      <c r="AI164" s="786"/>
    </row>
    <row r="165" s="295" customFormat="1" spans="1:35">
      <c r="A165" s="694"/>
      <c r="B165" s="695"/>
      <c r="C165" s="695"/>
      <c r="D165" s="696"/>
      <c r="E165" s="697"/>
      <c r="F165" s="698"/>
      <c r="G165" s="698"/>
      <c r="H165" s="698"/>
      <c r="I165" s="698"/>
      <c r="J165" s="698"/>
      <c r="K165" s="698"/>
      <c r="L165" s="698"/>
      <c r="M165" s="699"/>
      <c r="N165" s="700"/>
      <c r="O165" s="701"/>
      <c r="P165" s="701"/>
      <c r="Q165" s="702"/>
      <c r="R165" s="701"/>
      <c r="S165" s="701"/>
      <c r="U165" s="701"/>
      <c r="V165" s="701"/>
      <c r="W165" s="701"/>
      <c r="X165" s="701"/>
      <c r="Y165" s="701"/>
      <c r="AH165" s="786"/>
      <c r="AI165" s="786"/>
    </row>
    <row r="166" s="295" customFormat="1" spans="1:35">
      <c r="A166" s="694"/>
      <c r="B166" s="695"/>
      <c r="C166" s="695"/>
      <c r="D166" s="696"/>
      <c r="E166" s="697"/>
      <c r="F166" s="698"/>
      <c r="G166" s="698"/>
      <c r="H166" s="698"/>
      <c r="I166" s="698"/>
      <c r="J166" s="698"/>
      <c r="K166" s="698"/>
      <c r="L166" s="698"/>
      <c r="M166" s="699"/>
      <c r="N166" s="700"/>
      <c r="O166" s="701"/>
      <c r="P166" s="701"/>
      <c r="Q166" s="702"/>
      <c r="R166" s="701"/>
      <c r="S166" s="701"/>
      <c r="U166" s="701"/>
      <c r="V166" s="701"/>
      <c r="W166" s="701"/>
      <c r="X166" s="701"/>
      <c r="Y166" s="701"/>
      <c r="AH166" s="786"/>
      <c r="AI166" s="786"/>
    </row>
    <row r="167" s="295" customFormat="1" spans="1:35">
      <c r="A167" s="694"/>
      <c r="B167" s="695"/>
      <c r="C167" s="695"/>
      <c r="D167" s="696"/>
      <c r="E167" s="697"/>
      <c r="F167" s="698"/>
      <c r="G167" s="698"/>
      <c r="H167" s="698"/>
      <c r="I167" s="698"/>
      <c r="J167" s="698"/>
      <c r="K167" s="698"/>
      <c r="L167" s="698"/>
      <c r="M167" s="699"/>
      <c r="N167" s="700"/>
      <c r="O167" s="701"/>
      <c r="P167" s="701"/>
      <c r="Q167" s="702"/>
      <c r="R167" s="701"/>
      <c r="S167" s="701"/>
      <c r="U167" s="701"/>
      <c r="V167" s="701"/>
      <c r="W167" s="701"/>
      <c r="X167" s="701"/>
      <c r="Y167" s="701"/>
      <c r="AH167" s="786"/>
      <c r="AI167" s="786"/>
    </row>
    <row r="168" s="295" customFormat="1" spans="1:35">
      <c r="A168" s="694"/>
      <c r="B168" s="695"/>
      <c r="C168" s="695"/>
      <c r="D168" s="696"/>
      <c r="E168" s="697"/>
      <c r="F168" s="698"/>
      <c r="G168" s="698"/>
      <c r="H168" s="698"/>
      <c r="I168" s="698"/>
      <c r="J168" s="698"/>
      <c r="K168" s="698"/>
      <c r="L168" s="698"/>
      <c r="M168" s="699"/>
      <c r="N168" s="700"/>
      <c r="O168" s="701"/>
      <c r="P168" s="701"/>
      <c r="Q168" s="702"/>
      <c r="R168" s="701"/>
      <c r="S168" s="701"/>
      <c r="U168" s="701"/>
      <c r="V168" s="701"/>
      <c r="W168" s="701"/>
      <c r="X168" s="701"/>
      <c r="Y168" s="701"/>
      <c r="AH168" s="786"/>
      <c r="AI168" s="786"/>
    </row>
    <row r="169" s="295" customFormat="1" spans="1:35">
      <c r="A169" s="694"/>
      <c r="B169" s="695"/>
      <c r="C169" s="695"/>
      <c r="D169" s="696"/>
      <c r="E169" s="697"/>
      <c r="F169" s="698"/>
      <c r="G169" s="698"/>
      <c r="H169" s="698"/>
      <c r="I169" s="698"/>
      <c r="J169" s="698"/>
      <c r="K169" s="698"/>
      <c r="L169" s="698"/>
      <c r="M169" s="699"/>
      <c r="N169" s="700"/>
      <c r="O169" s="701"/>
      <c r="P169" s="701"/>
      <c r="Q169" s="702"/>
      <c r="R169" s="701"/>
      <c r="S169" s="701"/>
      <c r="U169" s="701"/>
      <c r="V169" s="701"/>
      <c r="W169" s="701"/>
      <c r="X169" s="701"/>
      <c r="Y169" s="701"/>
      <c r="AH169" s="786"/>
      <c r="AI169" s="786"/>
    </row>
    <row r="170" s="295" customFormat="1" spans="1:35">
      <c r="A170" s="694"/>
      <c r="B170" s="695"/>
      <c r="C170" s="695"/>
      <c r="D170" s="696"/>
      <c r="E170" s="697"/>
      <c r="F170" s="698"/>
      <c r="G170" s="698"/>
      <c r="H170" s="698"/>
      <c r="I170" s="698"/>
      <c r="J170" s="698"/>
      <c r="K170" s="698"/>
      <c r="L170" s="698"/>
      <c r="M170" s="699"/>
      <c r="N170" s="700"/>
      <c r="O170" s="701"/>
      <c r="P170" s="701"/>
      <c r="Q170" s="702"/>
      <c r="R170" s="701"/>
      <c r="S170" s="701"/>
      <c r="U170" s="701"/>
      <c r="V170" s="701"/>
      <c r="W170" s="701"/>
      <c r="X170" s="701"/>
      <c r="Y170" s="701"/>
      <c r="AH170" s="786"/>
      <c r="AI170" s="786"/>
    </row>
    <row r="171" s="295" customFormat="1" spans="1:35">
      <c r="A171" s="694"/>
      <c r="B171" s="695"/>
      <c r="C171" s="695"/>
      <c r="D171" s="696"/>
      <c r="E171" s="697"/>
      <c r="F171" s="698"/>
      <c r="G171" s="698"/>
      <c r="H171" s="698"/>
      <c r="I171" s="698"/>
      <c r="J171" s="698"/>
      <c r="K171" s="698"/>
      <c r="L171" s="698"/>
      <c r="M171" s="699"/>
      <c r="N171" s="700"/>
      <c r="O171" s="701"/>
      <c r="P171" s="701"/>
      <c r="Q171" s="702"/>
      <c r="R171" s="701"/>
      <c r="S171" s="701"/>
      <c r="U171" s="701"/>
      <c r="V171" s="701"/>
      <c r="W171" s="701"/>
      <c r="X171" s="701"/>
      <c r="Y171" s="701"/>
      <c r="AH171" s="786"/>
      <c r="AI171" s="786"/>
    </row>
    <row r="172" s="295" customFormat="1" spans="1:35">
      <c r="A172" s="694"/>
      <c r="B172" s="695"/>
      <c r="C172" s="695"/>
      <c r="D172" s="696"/>
      <c r="E172" s="697"/>
      <c r="F172" s="698"/>
      <c r="G172" s="698"/>
      <c r="H172" s="698"/>
      <c r="I172" s="698"/>
      <c r="J172" s="698"/>
      <c r="K172" s="698"/>
      <c r="L172" s="698"/>
      <c r="M172" s="699"/>
      <c r="N172" s="700"/>
      <c r="O172" s="701"/>
      <c r="P172" s="701"/>
      <c r="Q172" s="702"/>
      <c r="R172" s="701"/>
      <c r="S172" s="701"/>
      <c r="U172" s="701"/>
      <c r="V172" s="701"/>
      <c r="W172" s="701"/>
      <c r="X172" s="701"/>
      <c r="Y172" s="701"/>
      <c r="AH172" s="786"/>
      <c r="AI172" s="786"/>
    </row>
    <row r="173" s="295" customFormat="1" spans="1:34">
      <c r="A173" s="694"/>
      <c r="B173" s="695"/>
      <c r="C173" s="695"/>
      <c r="D173" s="696"/>
      <c r="E173" s="697"/>
      <c r="F173" s="698"/>
      <c r="G173" s="698"/>
      <c r="H173" s="698"/>
      <c r="I173" s="698"/>
      <c r="J173" s="698"/>
      <c r="K173" s="698"/>
      <c r="L173" s="698"/>
      <c r="M173" s="699"/>
      <c r="N173" s="700"/>
      <c r="O173" s="701"/>
      <c r="P173" s="701"/>
      <c r="Q173" s="702"/>
      <c r="R173" s="701"/>
      <c r="S173" s="701"/>
      <c r="U173" s="701"/>
      <c r="V173" s="701"/>
      <c r="W173" s="701"/>
      <c r="X173" s="701"/>
      <c r="Y173" s="701"/>
      <c r="AH173" s="786"/>
    </row>
    <row r="174" s="295" customFormat="1" spans="1:34">
      <c r="A174" s="694"/>
      <c r="B174" s="695"/>
      <c r="C174" s="695"/>
      <c r="D174" s="696"/>
      <c r="E174" s="697"/>
      <c r="F174" s="698"/>
      <c r="G174" s="698"/>
      <c r="H174" s="698"/>
      <c r="I174" s="698"/>
      <c r="J174" s="698"/>
      <c r="K174" s="698"/>
      <c r="L174" s="698"/>
      <c r="M174" s="699"/>
      <c r="N174" s="700"/>
      <c r="O174" s="701"/>
      <c r="P174" s="701"/>
      <c r="Q174" s="702"/>
      <c r="R174" s="701"/>
      <c r="S174" s="701"/>
      <c r="U174" s="701"/>
      <c r="V174" s="701"/>
      <c r="W174" s="701"/>
      <c r="X174" s="701"/>
      <c r="Y174" s="701"/>
      <c r="AH174" s="786"/>
    </row>
    <row r="175" s="295" customFormat="1" spans="1:34">
      <c r="A175" s="694"/>
      <c r="B175" s="695"/>
      <c r="C175" s="695"/>
      <c r="D175" s="696"/>
      <c r="E175" s="697"/>
      <c r="F175" s="698"/>
      <c r="G175" s="698"/>
      <c r="H175" s="698"/>
      <c r="I175" s="698"/>
      <c r="J175" s="698"/>
      <c r="K175" s="698"/>
      <c r="L175" s="698"/>
      <c r="M175" s="699"/>
      <c r="N175" s="700"/>
      <c r="O175" s="701"/>
      <c r="P175" s="701"/>
      <c r="Q175" s="702"/>
      <c r="R175" s="701"/>
      <c r="S175" s="701"/>
      <c r="U175" s="701"/>
      <c r="V175" s="701"/>
      <c r="W175" s="701"/>
      <c r="X175" s="701"/>
      <c r="Y175" s="701"/>
      <c r="AH175" s="786"/>
    </row>
    <row r="176" s="295" customFormat="1" spans="1:34">
      <c r="A176" s="694"/>
      <c r="B176" s="695"/>
      <c r="C176" s="695"/>
      <c r="D176" s="696"/>
      <c r="E176" s="697"/>
      <c r="F176" s="698"/>
      <c r="G176" s="698"/>
      <c r="H176" s="698"/>
      <c r="I176" s="698"/>
      <c r="J176" s="698"/>
      <c r="K176" s="698"/>
      <c r="L176" s="698"/>
      <c r="M176" s="699"/>
      <c r="N176" s="700"/>
      <c r="O176" s="701"/>
      <c r="P176" s="701"/>
      <c r="Q176" s="702"/>
      <c r="R176" s="701"/>
      <c r="S176" s="701"/>
      <c r="U176" s="701"/>
      <c r="V176" s="701"/>
      <c r="W176" s="701"/>
      <c r="X176" s="701"/>
      <c r="Y176" s="701"/>
      <c r="AH176" s="786"/>
    </row>
    <row r="177" s="295" customFormat="1" spans="1:34">
      <c r="A177" s="694"/>
      <c r="B177" s="695"/>
      <c r="C177" s="695"/>
      <c r="D177" s="696"/>
      <c r="E177" s="697"/>
      <c r="F177" s="698"/>
      <c r="G177" s="698"/>
      <c r="H177" s="698"/>
      <c r="I177" s="698"/>
      <c r="J177" s="698"/>
      <c r="K177" s="698"/>
      <c r="L177" s="698"/>
      <c r="M177" s="699"/>
      <c r="N177" s="700"/>
      <c r="O177" s="701"/>
      <c r="P177" s="701"/>
      <c r="Q177" s="702"/>
      <c r="R177" s="701"/>
      <c r="S177" s="701"/>
      <c r="U177" s="701"/>
      <c r="V177" s="701"/>
      <c r="W177" s="701"/>
      <c r="X177" s="701"/>
      <c r="Y177" s="701"/>
      <c r="AH177" s="786"/>
    </row>
    <row r="178" s="295" customFormat="1" spans="1:25">
      <c r="A178" s="694"/>
      <c r="B178" s="695"/>
      <c r="C178" s="695"/>
      <c r="D178" s="696"/>
      <c r="E178" s="697"/>
      <c r="F178" s="698"/>
      <c r="G178" s="698"/>
      <c r="H178" s="698"/>
      <c r="I178" s="698"/>
      <c r="J178" s="698"/>
      <c r="K178" s="698"/>
      <c r="L178" s="698"/>
      <c r="M178" s="699"/>
      <c r="N178" s="700"/>
      <c r="O178" s="701"/>
      <c r="P178" s="701"/>
      <c r="Q178" s="702"/>
      <c r="R178" s="701"/>
      <c r="S178" s="701"/>
      <c r="U178" s="701"/>
      <c r="V178" s="701"/>
      <c r="W178" s="701"/>
      <c r="X178" s="701"/>
      <c r="Y178" s="701"/>
    </row>
    <row r="179" s="295" customFormat="1" spans="1:25">
      <c r="A179" s="694"/>
      <c r="B179" s="799"/>
      <c r="C179" s="799"/>
      <c r="D179" s="800"/>
      <c r="E179" s="697"/>
      <c r="F179" s="698"/>
      <c r="G179" s="698"/>
      <c r="H179" s="698"/>
      <c r="I179" s="698"/>
      <c r="J179" s="698"/>
      <c r="K179" s="698"/>
      <c r="L179" s="698"/>
      <c r="M179" s="699"/>
      <c r="N179" s="700"/>
      <c r="O179" s="701"/>
      <c r="P179" s="701"/>
      <c r="Q179" s="702"/>
      <c r="R179" s="701"/>
      <c r="S179" s="701"/>
      <c r="U179" s="701"/>
      <c r="V179" s="701"/>
      <c r="W179" s="701"/>
      <c r="X179" s="701"/>
      <c r="Y179" s="701"/>
    </row>
    <row r="180" s="295" customFormat="1" spans="1:25">
      <c r="A180" s="694"/>
      <c r="B180" s="799"/>
      <c r="C180" s="799"/>
      <c r="D180" s="800"/>
      <c r="E180" s="697"/>
      <c r="F180" s="698"/>
      <c r="G180" s="698"/>
      <c r="H180" s="698"/>
      <c r="I180" s="698"/>
      <c r="J180" s="698"/>
      <c r="K180" s="698"/>
      <c r="L180" s="698"/>
      <c r="M180" s="699"/>
      <c r="N180" s="700"/>
      <c r="O180" s="701"/>
      <c r="P180" s="701"/>
      <c r="Q180" s="702"/>
      <c r="R180" s="701"/>
      <c r="S180" s="701"/>
      <c r="U180" s="701"/>
      <c r="V180" s="701"/>
      <c r="W180" s="701"/>
      <c r="X180" s="701"/>
      <c r="Y180" s="701"/>
    </row>
    <row r="181" s="295" customFormat="1" spans="1:25">
      <c r="A181" s="694"/>
      <c r="B181" s="799"/>
      <c r="C181" s="799"/>
      <c r="D181" s="800"/>
      <c r="E181" s="801"/>
      <c r="F181" s="295"/>
      <c r="G181" s="295"/>
      <c r="H181" s="295"/>
      <c r="I181" s="295"/>
      <c r="J181" s="295"/>
      <c r="K181" s="698"/>
      <c r="L181" s="698"/>
      <c r="M181" s="699"/>
      <c r="N181" s="700"/>
      <c r="O181" s="701"/>
      <c r="P181" s="701"/>
      <c r="Q181" s="702"/>
      <c r="R181" s="701"/>
      <c r="S181" s="701"/>
      <c r="U181" s="701"/>
      <c r="V181" s="701"/>
      <c r="W181" s="701"/>
      <c r="X181" s="701"/>
      <c r="Y181" s="701"/>
    </row>
    <row r="182" s="295" customFormat="1" ht="17.6" spans="1:17">
      <c r="A182" s="694"/>
      <c r="B182" s="799"/>
      <c r="C182" s="799"/>
      <c r="D182" s="800"/>
      <c r="E182" s="801"/>
      <c r="F182" s="802" t="s">
        <v>11921</v>
      </c>
      <c r="G182" s="802"/>
      <c r="H182" s="802"/>
      <c r="I182" s="802"/>
      <c r="J182" s="802"/>
      <c r="K182" s="802"/>
      <c r="L182" s="295"/>
      <c r="M182" s="295"/>
      <c r="N182" s="700"/>
      <c r="O182" s="698"/>
      <c r="P182" s="698"/>
      <c r="Q182" s="821"/>
    </row>
    <row r="183" s="295" customFormat="1" ht="31.5" spans="1:17">
      <c r="A183" s="694"/>
      <c r="B183" s="695"/>
      <c r="C183" s="695"/>
      <c r="D183" s="696"/>
      <c r="E183" s="801"/>
      <c r="F183" s="803" t="s">
        <v>8729</v>
      </c>
      <c r="G183" s="804" t="s">
        <v>8728</v>
      </c>
      <c r="H183" s="804"/>
      <c r="I183" s="804"/>
      <c r="J183" s="804"/>
      <c r="K183" s="814" t="s">
        <v>11922</v>
      </c>
      <c r="L183" s="295"/>
      <c r="M183" s="295"/>
      <c r="N183" s="700"/>
      <c r="O183" s="698"/>
      <c r="P183" s="698"/>
      <c r="Q183" s="821"/>
    </row>
    <row r="184" s="295" customFormat="1" spans="1:17">
      <c r="A184" s="694"/>
      <c r="B184" s="695"/>
      <c r="C184" s="695"/>
      <c r="D184" s="696"/>
      <c r="E184" s="801"/>
      <c r="F184" s="805" t="s">
        <v>2702</v>
      </c>
      <c r="G184" s="806" t="s">
        <v>11923</v>
      </c>
      <c r="H184" s="807"/>
      <c r="I184" s="807"/>
      <c r="J184" s="815"/>
      <c r="K184" s="816">
        <v>0.15</v>
      </c>
      <c r="L184" s="295"/>
      <c r="M184" s="295"/>
      <c r="N184" s="700"/>
      <c r="O184" s="698"/>
      <c r="P184" s="698"/>
      <c r="Q184" s="821"/>
    </row>
    <row r="185" s="295" customFormat="1" spans="1:17">
      <c r="A185" s="694"/>
      <c r="B185" s="695"/>
      <c r="C185" s="695"/>
      <c r="D185" s="696"/>
      <c r="E185" s="801"/>
      <c r="F185" s="805" t="s">
        <v>2702</v>
      </c>
      <c r="G185" s="806" t="s">
        <v>11924</v>
      </c>
      <c r="H185" s="807"/>
      <c r="I185" s="807"/>
      <c r="J185" s="815"/>
      <c r="K185" s="816">
        <v>0.32</v>
      </c>
      <c r="L185" s="295"/>
      <c r="M185" s="295"/>
      <c r="N185" s="700"/>
      <c r="O185" s="698"/>
      <c r="P185" s="698"/>
      <c r="Q185" s="821"/>
    </row>
    <row r="186" s="295" customFormat="1" spans="1:17">
      <c r="A186" s="694"/>
      <c r="B186" s="695"/>
      <c r="C186" s="695"/>
      <c r="D186" s="696"/>
      <c r="E186" s="697"/>
      <c r="F186" s="803" t="s">
        <v>11925</v>
      </c>
      <c r="G186" s="808"/>
      <c r="H186" s="809"/>
      <c r="I186" s="809"/>
      <c r="J186" s="817"/>
      <c r="K186" s="818">
        <f>SUM(K184:K185)</f>
        <v>0.47</v>
      </c>
      <c r="L186" s="698"/>
      <c r="M186" s="698"/>
      <c r="N186" s="700"/>
      <c r="O186" s="698"/>
      <c r="P186" s="698"/>
      <c r="Q186" s="821"/>
    </row>
    <row r="211" s="295" customFormat="1" spans="1:19">
      <c r="A211" s="694"/>
      <c r="B211" s="695"/>
      <c r="C211" s="695"/>
      <c r="D211" s="696"/>
      <c r="E211" s="697"/>
      <c r="F211" s="698"/>
      <c r="G211" s="698"/>
      <c r="H211" s="698"/>
      <c r="I211" s="698"/>
      <c r="J211" s="698"/>
      <c r="K211" s="698"/>
      <c r="L211" s="822"/>
      <c r="M211" s="699"/>
      <c r="N211" s="700"/>
      <c r="O211" s="701"/>
      <c r="P211" s="701"/>
      <c r="Q211" s="702"/>
      <c r="R211" s="701"/>
      <c r="S211" s="701"/>
    </row>
  </sheetData>
  <mergeCells count="69">
    <mergeCell ref="B1:M1"/>
    <mergeCell ref="F3:H3"/>
    <mergeCell ref="I3:J3"/>
    <mergeCell ref="K3:L3"/>
    <mergeCell ref="F182:K182"/>
    <mergeCell ref="G183:J183"/>
    <mergeCell ref="G184:J184"/>
    <mergeCell ref="G185:J185"/>
    <mergeCell ref="A3:A4"/>
    <mergeCell ref="A5:A8"/>
    <mergeCell ref="A9:A15"/>
    <mergeCell ref="A16:A61"/>
    <mergeCell ref="A62:A109"/>
    <mergeCell ref="A110:A111"/>
    <mergeCell ref="A112:A113"/>
    <mergeCell ref="A114:A135"/>
    <mergeCell ref="A136:A141"/>
    <mergeCell ref="B3:B4"/>
    <mergeCell ref="B5:B8"/>
    <mergeCell ref="B9:B15"/>
    <mergeCell ref="B16:B28"/>
    <mergeCell ref="B29:B53"/>
    <mergeCell ref="B54:B57"/>
    <mergeCell ref="B58:B61"/>
    <mergeCell ref="B62:B66"/>
    <mergeCell ref="B67:B81"/>
    <mergeCell ref="B82:B93"/>
    <mergeCell ref="B94:B102"/>
    <mergeCell ref="B103:B107"/>
    <mergeCell ref="B108:B109"/>
    <mergeCell ref="B110:B111"/>
    <mergeCell ref="B112:B113"/>
    <mergeCell ref="B114:B125"/>
    <mergeCell ref="B126:B135"/>
    <mergeCell ref="B136:B137"/>
    <mergeCell ref="B138:B139"/>
    <mergeCell ref="B140:B141"/>
    <mergeCell ref="M3:M4"/>
    <mergeCell ref="N5:N7"/>
    <mergeCell ref="N9:N12"/>
    <mergeCell ref="N13:N14"/>
    <mergeCell ref="N16:N17"/>
    <mergeCell ref="N29:N30"/>
    <mergeCell ref="N31:N32"/>
    <mergeCell ref="N34:N35"/>
    <mergeCell ref="N36:N38"/>
    <mergeCell ref="N41:N42"/>
    <mergeCell ref="N43:N44"/>
    <mergeCell ref="N45:N46"/>
    <mergeCell ref="N47:N48"/>
    <mergeCell ref="N51:N52"/>
    <mergeCell ref="N62:N64"/>
    <mergeCell ref="N67:N69"/>
    <mergeCell ref="N74:N75"/>
    <mergeCell ref="N76:N77"/>
    <mergeCell ref="N79:N80"/>
    <mergeCell ref="N82:N83"/>
    <mergeCell ref="N85:N86"/>
    <mergeCell ref="N91:N92"/>
    <mergeCell ref="N94:N95"/>
    <mergeCell ref="N96:N97"/>
    <mergeCell ref="N98:N100"/>
    <mergeCell ref="N104:N106"/>
    <mergeCell ref="N114:N115"/>
    <mergeCell ref="N120:N122"/>
    <mergeCell ref="N127:N128"/>
    <mergeCell ref="O3:O4"/>
    <mergeCell ref="P3:P4"/>
    <mergeCell ref="Q3:Q4"/>
  </mergeCell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IO311"/>
  <sheetViews>
    <sheetView workbookViewId="0">
      <pane ySplit="4" topLeftCell="A5" activePane="bottomLeft" state="frozen"/>
      <selection/>
      <selection pane="bottomLeft" activeCell="B353" sqref="B353"/>
    </sheetView>
  </sheetViews>
  <sheetFormatPr defaultColWidth="8.21238938053097" defaultRowHeight="13.5"/>
  <cols>
    <col min="1" max="1" width="20.212389380531" style="497" customWidth="1"/>
    <col min="2" max="2" width="21.7964601769912" style="497" customWidth="1"/>
    <col min="3" max="3" width="26.9380530973451" style="497" customWidth="1"/>
    <col min="4" max="4" width="16.3362831858407" style="498" customWidth="1"/>
    <col min="5" max="5" width="15.4690265486726" style="498" customWidth="1"/>
    <col min="6" max="6" width="22.1061946902655" style="498" customWidth="1"/>
    <col min="7" max="7" width="21" style="498" customWidth="1"/>
    <col min="8" max="8" width="19.8849557522124" style="498" customWidth="1"/>
    <col min="9" max="9" width="22.6637168141593" style="499" customWidth="1"/>
    <col min="10" max="10" width="27.7787610619469" style="500" customWidth="1"/>
    <col min="11" max="11" width="24.3008849557522" style="501" customWidth="1"/>
    <col min="12" max="16384" width="8.21238938053097" style="497"/>
  </cols>
  <sheetData>
    <row r="1" s="496" customFormat="1" ht="20.4" customHeight="1" spans="1:86">
      <c r="A1" s="502" t="s">
        <v>11926</v>
      </c>
      <c r="B1" s="503"/>
      <c r="C1" s="503"/>
      <c r="D1" s="504"/>
      <c r="E1" s="504"/>
      <c r="F1" s="504"/>
      <c r="G1" s="504"/>
      <c r="H1" s="504"/>
      <c r="I1" s="504"/>
      <c r="J1" s="522"/>
      <c r="K1" s="522"/>
      <c r="L1" s="523"/>
      <c r="M1" s="523"/>
      <c r="N1" s="523"/>
      <c r="O1" s="523"/>
      <c r="P1" s="523"/>
      <c r="Q1" s="523"/>
      <c r="R1" s="523"/>
      <c r="S1" s="523"/>
      <c r="T1" s="523"/>
      <c r="U1" s="523"/>
      <c r="V1" s="523"/>
      <c r="W1" s="523"/>
      <c r="X1" s="523"/>
      <c r="Y1" s="523"/>
      <c r="Z1" s="523"/>
      <c r="AA1" s="523"/>
      <c r="AB1" s="523"/>
      <c r="AC1" s="523"/>
      <c r="AD1" s="523"/>
      <c r="AE1" s="523"/>
      <c r="AF1" s="523"/>
      <c r="AG1" s="523"/>
      <c r="AH1" s="523"/>
      <c r="AI1" s="523"/>
      <c r="AJ1" s="523"/>
      <c r="AK1" s="523"/>
      <c r="AL1" s="523"/>
      <c r="AM1" s="523"/>
      <c r="AN1" s="523"/>
      <c r="AO1" s="523"/>
      <c r="AP1" s="523"/>
      <c r="AQ1" s="523"/>
      <c r="AR1" s="523"/>
      <c r="AS1" s="523"/>
      <c r="AT1" s="523"/>
      <c r="AU1" s="523"/>
      <c r="AV1" s="523"/>
      <c r="AW1" s="523"/>
      <c r="AX1" s="523"/>
      <c r="AY1" s="523"/>
      <c r="AZ1" s="523"/>
      <c r="BA1" s="523"/>
      <c r="BB1" s="523"/>
      <c r="BC1" s="523"/>
      <c r="BD1" s="523"/>
      <c r="BE1" s="523"/>
      <c r="BF1" s="523"/>
      <c r="BG1" s="523"/>
      <c r="BH1" s="523"/>
      <c r="BI1" s="523"/>
      <c r="BJ1" s="523"/>
      <c r="BK1" s="523"/>
      <c r="BL1" s="523"/>
      <c r="BM1" s="523"/>
      <c r="BN1" s="523"/>
      <c r="BO1" s="523"/>
      <c r="BP1" s="523"/>
      <c r="BQ1" s="523"/>
      <c r="BR1" s="523"/>
      <c r="BS1" s="523"/>
      <c r="BT1" s="523"/>
      <c r="BU1" s="523"/>
      <c r="BV1" s="523"/>
      <c r="BW1" s="523"/>
      <c r="BX1" s="523"/>
      <c r="BY1" s="523"/>
      <c r="BZ1" s="523"/>
      <c r="CA1" s="523"/>
      <c r="CB1" s="523"/>
      <c r="CC1" s="523"/>
      <c r="CD1" s="523"/>
      <c r="CE1" s="523"/>
      <c r="CF1" s="523"/>
      <c r="CG1" s="523"/>
      <c r="CH1" s="523"/>
    </row>
    <row r="2" s="496" customFormat="1" spans="1:86">
      <c r="A2" s="505" t="s">
        <v>11927</v>
      </c>
      <c r="B2" s="505"/>
      <c r="C2" s="505"/>
      <c r="D2" s="506"/>
      <c r="E2" s="507" t="s">
        <v>11928</v>
      </c>
      <c r="F2" s="507"/>
      <c r="G2" s="507"/>
      <c r="H2" s="508"/>
      <c r="I2" s="508" t="s">
        <v>11929</v>
      </c>
      <c r="J2" s="524"/>
      <c r="K2" s="525"/>
      <c r="L2" s="523"/>
      <c r="M2" s="523"/>
      <c r="N2" s="523"/>
      <c r="O2" s="523"/>
      <c r="P2" s="523"/>
      <c r="Q2" s="523"/>
      <c r="R2" s="523"/>
      <c r="S2" s="523"/>
      <c r="T2" s="523"/>
      <c r="U2" s="523"/>
      <c r="V2" s="523"/>
      <c r="W2" s="523"/>
      <c r="X2" s="523"/>
      <c r="Y2" s="523"/>
      <c r="Z2" s="523"/>
      <c r="AA2" s="523"/>
      <c r="AB2" s="523"/>
      <c r="AC2" s="523"/>
      <c r="AD2" s="523"/>
      <c r="AE2" s="523"/>
      <c r="AF2" s="523"/>
      <c r="AG2" s="523"/>
      <c r="AH2" s="523"/>
      <c r="AI2" s="523"/>
      <c r="AJ2" s="523"/>
      <c r="AK2" s="523"/>
      <c r="AL2" s="523"/>
      <c r="AM2" s="523"/>
      <c r="AN2" s="523"/>
      <c r="AO2" s="523"/>
      <c r="AP2" s="523"/>
      <c r="AQ2" s="523"/>
      <c r="AR2" s="523"/>
      <c r="AS2" s="523"/>
      <c r="AT2" s="523"/>
      <c r="AU2" s="523"/>
      <c r="AV2" s="523"/>
      <c r="AW2" s="523"/>
      <c r="AX2" s="523"/>
      <c r="AY2" s="523"/>
      <c r="AZ2" s="523"/>
      <c r="BA2" s="523"/>
      <c r="BB2" s="523"/>
      <c r="BC2" s="523"/>
      <c r="BD2" s="523"/>
      <c r="BE2" s="523"/>
      <c r="BF2" s="523"/>
      <c r="BG2" s="523"/>
      <c r="BH2" s="523"/>
      <c r="BI2" s="523"/>
      <c r="BJ2" s="523"/>
      <c r="BK2" s="523"/>
      <c r="BL2" s="523"/>
      <c r="BM2" s="523"/>
      <c r="BN2" s="523"/>
      <c r="BO2" s="523"/>
      <c r="BP2" s="523"/>
      <c r="BQ2" s="523"/>
      <c r="BR2" s="523"/>
      <c r="BS2" s="523"/>
      <c r="BT2" s="523"/>
      <c r="BU2" s="523"/>
      <c r="BV2" s="523"/>
      <c r="BW2" s="523"/>
      <c r="BX2" s="523"/>
      <c r="BY2" s="523"/>
      <c r="BZ2" s="523"/>
      <c r="CA2" s="523"/>
      <c r="CB2" s="523"/>
      <c r="CC2" s="523"/>
      <c r="CD2" s="523"/>
      <c r="CE2" s="523"/>
      <c r="CF2" s="523"/>
      <c r="CG2" s="523"/>
      <c r="CH2" s="523"/>
    </row>
    <row r="3" s="496" customFormat="1" spans="1:43">
      <c r="A3" s="509" t="s">
        <v>8729</v>
      </c>
      <c r="B3" s="509" t="s">
        <v>11930</v>
      </c>
      <c r="C3" s="509" t="s">
        <v>11931</v>
      </c>
      <c r="D3" s="510" t="s">
        <v>11</v>
      </c>
      <c r="E3" s="510"/>
      <c r="F3" s="510"/>
      <c r="G3" s="510"/>
      <c r="H3" s="511" t="s">
        <v>11932</v>
      </c>
      <c r="I3" s="526" t="s">
        <v>3272</v>
      </c>
      <c r="J3" s="527" t="s">
        <v>11933</v>
      </c>
      <c r="K3" s="528" t="s">
        <v>11934</v>
      </c>
      <c r="L3" s="523"/>
      <c r="M3" s="523"/>
      <c r="N3" s="523"/>
      <c r="O3" s="523"/>
      <c r="P3" s="523"/>
      <c r="Q3" s="523"/>
      <c r="R3" s="523"/>
      <c r="S3" s="523"/>
      <c r="T3" s="523"/>
      <c r="U3" s="523"/>
      <c r="V3" s="523"/>
      <c r="W3" s="523"/>
      <c r="X3" s="523"/>
      <c r="Y3" s="523"/>
      <c r="Z3" s="523"/>
      <c r="AA3" s="523"/>
      <c r="AB3" s="523"/>
      <c r="AC3" s="523"/>
      <c r="AD3" s="523"/>
      <c r="AE3" s="523"/>
      <c r="AF3" s="523"/>
      <c r="AG3" s="523"/>
      <c r="AH3" s="523"/>
      <c r="AI3" s="523"/>
      <c r="AJ3" s="523"/>
      <c r="AK3" s="523"/>
      <c r="AL3" s="523"/>
      <c r="AM3" s="523"/>
      <c r="AN3" s="523"/>
      <c r="AO3" s="523"/>
      <c r="AP3" s="523"/>
      <c r="AQ3" s="523"/>
    </row>
    <row r="4" s="496" customFormat="1" ht="10.5" customHeight="1" spans="1:43">
      <c r="A4" s="509"/>
      <c r="B4" s="509"/>
      <c r="C4" s="509"/>
      <c r="D4" s="510" t="s">
        <v>11935</v>
      </c>
      <c r="E4" s="510" t="s">
        <v>11936</v>
      </c>
      <c r="F4" s="510" t="s">
        <v>11937</v>
      </c>
      <c r="G4" s="510" t="s">
        <v>11938</v>
      </c>
      <c r="H4" s="511"/>
      <c r="I4" s="526"/>
      <c r="J4" s="529"/>
      <c r="K4" s="530"/>
      <c r="L4" s="523"/>
      <c r="M4" s="523"/>
      <c r="N4" s="523"/>
      <c r="O4" s="523"/>
      <c r="P4" s="523"/>
      <c r="Q4" s="523"/>
      <c r="R4" s="523"/>
      <c r="S4" s="523"/>
      <c r="T4" s="523"/>
      <c r="U4" s="523"/>
      <c r="V4" s="523"/>
      <c r="W4" s="523"/>
      <c r="X4" s="523"/>
      <c r="Y4" s="523"/>
      <c r="Z4" s="523"/>
      <c r="AA4" s="523"/>
      <c r="AB4" s="523"/>
      <c r="AC4" s="523"/>
      <c r="AD4" s="523"/>
      <c r="AE4" s="523"/>
      <c r="AF4" s="523"/>
      <c r="AG4" s="523"/>
      <c r="AH4" s="523"/>
      <c r="AI4" s="523"/>
      <c r="AJ4" s="523"/>
      <c r="AK4" s="523"/>
      <c r="AL4" s="523"/>
      <c r="AM4" s="523"/>
      <c r="AN4" s="523"/>
      <c r="AO4" s="523"/>
      <c r="AP4" s="523"/>
      <c r="AQ4" s="523"/>
    </row>
    <row r="5" s="496" customFormat="1" collapsed="1" spans="1:111">
      <c r="A5" s="512" t="s">
        <v>11939</v>
      </c>
      <c r="B5" s="513"/>
      <c r="C5" s="513"/>
      <c r="D5" s="514">
        <v>4143374.94</v>
      </c>
      <c r="E5" s="514">
        <v>9285547.55</v>
      </c>
      <c r="F5" s="514">
        <v>3335541.29</v>
      </c>
      <c r="G5" s="514">
        <v>7478416.94</v>
      </c>
      <c r="H5" s="514">
        <v>1502841</v>
      </c>
      <c r="I5" s="514">
        <v>22740039.72</v>
      </c>
      <c r="J5" s="531">
        <v>15981675.55</v>
      </c>
      <c r="K5" s="531"/>
      <c r="L5" s="523"/>
      <c r="M5" s="523"/>
      <c r="N5" s="523"/>
      <c r="O5" s="523"/>
      <c r="P5" s="523"/>
      <c r="Q5" s="523"/>
      <c r="R5" s="523"/>
      <c r="S5" s="523"/>
      <c r="T5" s="523"/>
      <c r="U5" s="523"/>
      <c r="V5" s="523"/>
      <c r="W5" s="523"/>
      <c r="X5" s="523"/>
      <c r="Y5" s="523"/>
      <c r="Z5" s="523"/>
      <c r="AA5" s="523"/>
      <c r="AB5" s="523"/>
      <c r="AC5" s="523"/>
      <c r="AD5" s="523"/>
      <c r="AE5" s="523"/>
      <c r="AF5" s="523"/>
      <c r="AG5" s="523"/>
      <c r="AH5" s="523"/>
      <c r="AI5" s="523"/>
      <c r="AJ5" s="523"/>
      <c r="AK5" s="523"/>
      <c r="AL5" s="523"/>
      <c r="AM5" s="523"/>
      <c r="AN5" s="523"/>
      <c r="AO5" s="523"/>
      <c r="AP5" s="523"/>
      <c r="AQ5" s="523"/>
      <c r="AR5" s="523"/>
      <c r="AS5" s="523"/>
      <c r="AT5" s="523"/>
      <c r="AU5" s="523"/>
      <c r="AV5" s="523"/>
      <c r="AW5" s="523"/>
      <c r="AX5" s="523"/>
      <c r="AY5" s="523"/>
      <c r="AZ5" s="523"/>
      <c r="BA5" s="523"/>
      <c r="BB5" s="523"/>
      <c r="BC5" s="523"/>
      <c r="BD5" s="523"/>
      <c r="BE5" s="523"/>
      <c r="BF5" s="523"/>
      <c r="BG5" s="523"/>
      <c r="BH5" s="523"/>
      <c r="BI5" s="523"/>
      <c r="BJ5" s="523"/>
      <c r="BK5" s="523"/>
      <c r="BL5" s="523"/>
      <c r="BM5" s="523"/>
      <c r="BN5" s="523"/>
      <c r="BO5" s="523"/>
      <c r="BP5" s="523"/>
      <c r="BQ5" s="523"/>
      <c r="BR5" s="523"/>
      <c r="BS5" s="523"/>
      <c r="BT5" s="523"/>
      <c r="BU5" s="523"/>
      <c r="BV5" s="523"/>
      <c r="BW5" s="523"/>
      <c r="BX5" s="523"/>
      <c r="BY5" s="523"/>
      <c r="BZ5" s="523"/>
      <c r="CA5" s="523"/>
      <c r="CB5" s="523"/>
      <c r="CC5" s="523"/>
      <c r="CD5" s="523"/>
      <c r="CE5" s="523"/>
      <c r="CF5" s="523"/>
      <c r="CG5" s="523"/>
      <c r="CH5" s="523"/>
      <c r="CI5" s="497"/>
      <c r="CJ5" s="497"/>
      <c r="CK5" s="497"/>
      <c r="CL5" s="497"/>
      <c r="CM5" s="497"/>
      <c r="CN5" s="497"/>
      <c r="CO5" s="497"/>
      <c r="CP5" s="497"/>
      <c r="CQ5" s="497"/>
      <c r="CR5" s="497"/>
      <c r="CS5" s="497"/>
      <c r="CT5" s="497"/>
      <c r="CU5" s="497"/>
      <c r="CV5" s="497"/>
      <c r="CW5" s="497"/>
      <c r="CX5" s="497"/>
      <c r="CY5" s="497"/>
      <c r="CZ5" s="497"/>
      <c r="DA5" s="497"/>
      <c r="DB5" s="497"/>
      <c r="DC5" s="497"/>
      <c r="DD5" s="497"/>
      <c r="DE5" s="497"/>
      <c r="DF5" s="497"/>
      <c r="DG5" s="497"/>
    </row>
    <row r="6" s="496" customFormat="1" ht="12.9" hidden="1" customHeight="1" outlineLevel="1" collapsed="1" spans="1:75">
      <c r="A6" s="512" t="s">
        <v>11940</v>
      </c>
      <c r="B6" s="512"/>
      <c r="C6" s="515"/>
      <c r="D6" s="514">
        <v>392208.81</v>
      </c>
      <c r="E6" s="514">
        <v>117446.5</v>
      </c>
      <c r="F6" s="514">
        <v>129333.5</v>
      </c>
      <c r="G6" s="514">
        <v>9524.7</v>
      </c>
      <c r="H6" s="514">
        <v>0</v>
      </c>
      <c r="I6" s="514">
        <v>648513.51</v>
      </c>
      <c r="J6" s="531"/>
      <c r="K6" s="531"/>
      <c r="L6" s="523"/>
      <c r="M6" s="523"/>
      <c r="N6" s="523"/>
      <c r="O6" s="523"/>
      <c r="P6" s="523"/>
      <c r="Q6" s="523"/>
      <c r="R6" s="523"/>
      <c r="S6" s="523"/>
      <c r="T6" s="523"/>
      <c r="U6" s="523"/>
      <c r="V6" s="523"/>
      <c r="W6" s="523"/>
      <c r="X6" s="523"/>
      <c r="Y6" s="523"/>
      <c r="Z6" s="523"/>
      <c r="AA6" s="523"/>
      <c r="AB6" s="523"/>
      <c r="AC6" s="523"/>
      <c r="AD6" s="523"/>
      <c r="AE6" s="523"/>
      <c r="AF6" s="523"/>
      <c r="AG6" s="523"/>
      <c r="AH6" s="523"/>
      <c r="AI6" s="523"/>
      <c r="AJ6" s="523"/>
      <c r="AK6" s="523"/>
      <c r="AL6" s="523"/>
      <c r="AM6" s="523"/>
      <c r="AN6" s="523"/>
      <c r="AO6" s="523"/>
      <c r="AP6" s="523"/>
      <c r="AQ6" s="523"/>
      <c r="AR6" s="497"/>
      <c r="AS6" s="497"/>
      <c r="AT6" s="497"/>
      <c r="AU6" s="497"/>
      <c r="AV6" s="497"/>
      <c r="AW6" s="497"/>
      <c r="AX6" s="497"/>
      <c r="AY6" s="497"/>
      <c r="AZ6" s="497"/>
      <c r="BA6" s="497"/>
      <c r="BB6" s="497"/>
      <c r="BC6" s="497"/>
      <c r="BD6" s="497"/>
      <c r="BE6" s="497"/>
      <c r="BF6" s="497"/>
      <c r="BG6" s="497"/>
      <c r="BH6" s="497"/>
      <c r="BI6" s="497"/>
      <c r="BJ6" s="497"/>
      <c r="BK6" s="497"/>
      <c r="BL6" s="497"/>
      <c r="BM6" s="497"/>
      <c r="BN6" s="497"/>
      <c r="BO6" s="497"/>
      <c r="BP6" s="497"/>
      <c r="BQ6" s="497"/>
      <c r="BR6" s="497"/>
      <c r="BS6" s="497"/>
      <c r="BT6" s="497"/>
      <c r="BU6" s="497"/>
      <c r="BV6" s="497"/>
      <c r="BW6" s="497"/>
    </row>
    <row r="7" s="496" customFormat="1" ht="15.6" hidden="1" customHeight="1" outlineLevel="2" spans="1:249">
      <c r="A7" s="516" t="s">
        <v>11940</v>
      </c>
      <c r="B7" s="517" t="s">
        <v>11941</v>
      </c>
      <c r="C7" s="517" t="s">
        <v>11941</v>
      </c>
      <c r="D7" s="518">
        <v>132889</v>
      </c>
      <c r="E7" s="518">
        <v>94047</v>
      </c>
      <c r="F7" s="518">
        <v>90118</v>
      </c>
      <c r="G7" s="519">
        <v>0</v>
      </c>
      <c r="H7" s="520"/>
      <c r="I7" s="520">
        <f t="shared" ref="I7:I66" si="0">SUM(D7:G7)</f>
        <v>317054</v>
      </c>
      <c r="J7" s="532" t="s">
        <v>11942</v>
      </c>
      <c r="K7" s="533"/>
      <c r="L7" s="534"/>
      <c r="M7" s="523"/>
      <c r="N7" s="523"/>
      <c r="O7" s="523"/>
      <c r="P7" s="523"/>
      <c r="Q7" s="523"/>
      <c r="R7" s="523"/>
      <c r="S7" s="523"/>
      <c r="T7" s="523"/>
      <c r="U7" s="523"/>
      <c r="V7" s="523"/>
      <c r="W7" s="523"/>
      <c r="X7" s="523"/>
      <c r="Y7" s="523"/>
      <c r="Z7" s="523"/>
      <c r="AA7" s="523"/>
      <c r="AB7" s="523"/>
      <c r="AC7" s="523"/>
      <c r="AD7" s="523"/>
      <c r="AE7" s="523"/>
      <c r="AF7" s="523"/>
      <c r="AG7" s="523"/>
      <c r="AH7" s="523"/>
      <c r="AI7" s="523"/>
      <c r="AJ7" s="523"/>
      <c r="AK7" s="523"/>
      <c r="AL7" s="523"/>
      <c r="AM7" s="523"/>
      <c r="AN7" s="523"/>
      <c r="AO7" s="523"/>
      <c r="AP7" s="523"/>
      <c r="AQ7" s="523"/>
      <c r="AR7" s="497"/>
      <c r="AS7" s="497"/>
      <c r="AT7" s="497"/>
      <c r="AU7" s="497"/>
      <c r="AV7" s="497"/>
      <c r="AW7" s="497"/>
      <c r="AX7" s="497"/>
      <c r="AY7" s="497"/>
      <c r="AZ7" s="497"/>
      <c r="BA7" s="497"/>
      <c r="BB7" s="497"/>
      <c r="BC7" s="497"/>
      <c r="BD7" s="497"/>
      <c r="BE7" s="497"/>
      <c r="BF7" s="497"/>
      <c r="BG7" s="497"/>
      <c r="BH7" s="497"/>
      <c r="BI7" s="497"/>
      <c r="BJ7" s="497"/>
      <c r="BK7" s="497"/>
      <c r="BL7" s="497"/>
      <c r="BM7" s="497"/>
      <c r="BN7" s="497"/>
      <c r="BO7" s="497"/>
      <c r="BP7" s="497"/>
      <c r="BQ7" s="497"/>
      <c r="BR7" s="497"/>
      <c r="BS7" s="497"/>
      <c r="BT7" s="497"/>
      <c r="BU7" s="497"/>
      <c r="BV7" s="497"/>
      <c r="BW7" s="497"/>
      <c r="BX7" s="497"/>
      <c r="BY7" s="497"/>
      <c r="BZ7" s="497"/>
      <c r="CA7" s="497"/>
      <c r="CB7" s="497"/>
      <c r="CC7" s="497"/>
      <c r="CD7" s="497"/>
      <c r="CE7" s="497"/>
      <c r="CF7" s="497"/>
      <c r="CG7" s="497"/>
      <c r="CH7" s="497"/>
      <c r="CI7" s="497"/>
      <c r="CJ7" s="497"/>
      <c r="CK7" s="497"/>
      <c r="CL7" s="497"/>
      <c r="CM7" s="497"/>
      <c r="CN7" s="497"/>
      <c r="CO7" s="497"/>
      <c r="CP7" s="497"/>
      <c r="CQ7" s="497"/>
      <c r="CR7" s="497"/>
      <c r="CS7" s="497"/>
      <c r="CT7" s="497"/>
      <c r="CU7" s="497"/>
      <c r="CV7" s="497"/>
      <c r="CW7" s="497"/>
      <c r="CX7" s="497"/>
      <c r="CY7" s="497"/>
      <c r="CZ7" s="497"/>
      <c r="DA7" s="497"/>
      <c r="DB7" s="497"/>
      <c r="DC7" s="497"/>
      <c r="DD7" s="497"/>
      <c r="DE7" s="497"/>
      <c r="DF7" s="497"/>
      <c r="DG7" s="497"/>
      <c r="DH7" s="497"/>
      <c r="DI7" s="497"/>
      <c r="DJ7" s="497"/>
      <c r="DK7" s="497"/>
      <c r="DL7" s="497"/>
      <c r="DM7" s="497"/>
      <c r="DN7" s="497"/>
      <c r="DO7" s="497"/>
      <c r="DP7" s="497"/>
      <c r="DQ7" s="497"/>
      <c r="DR7" s="497"/>
      <c r="DS7" s="497"/>
      <c r="DT7" s="497"/>
      <c r="DU7" s="497"/>
      <c r="DV7" s="497"/>
      <c r="DW7" s="497"/>
      <c r="DX7" s="497"/>
      <c r="DY7" s="497"/>
      <c r="DZ7" s="497"/>
      <c r="EA7" s="497"/>
      <c r="EB7" s="497"/>
      <c r="EC7" s="497"/>
      <c r="ED7" s="497"/>
      <c r="EE7" s="497"/>
      <c r="EF7" s="497"/>
      <c r="EG7" s="497"/>
      <c r="EH7" s="497"/>
      <c r="EI7" s="497"/>
      <c r="EJ7" s="497"/>
      <c r="EK7" s="497"/>
      <c r="EL7" s="497"/>
      <c r="EM7" s="497"/>
      <c r="EN7" s="497"/>
      <c r="EO7" s="497"/>
      <c r="EP7" s="497"/>
      <c r="EQ7" s="497"/>
      <c r="ER7" s="497"/>
      <c r="ES7" s="497"/>
      <c r="ET7" s="497"/>
      <c r="EU7" s="497"/>
      <c r="EV7" s="497"/>
      <c r="EW7" s="497"/>
      <c r="EX7" s="497"/>
      <c r="EY7" s="497"/>
      <c r="EZ7" s="497"/>
      <c r="FA7" s="497"/>
      <c r="FB7" s="497"/>
      <c r="FC7" s="497"/>
      <c r="FD7" s="497"/>
      <c r="FE7" s="497"/>
      <c r="FF7" s="497"/>
      <c r="FG7" s="497"/>
      <c r="FH7" s="497"/>
      <c r="FI7" s="497"/>
      <c r="FJ7" s="497"/>
      <c r="FK7" s="497"/>
      <c r="FL7" s="497"/>
      <c r="FM7" s="497"/>
      <c r="FN7" s="497"/>
      <c r="FO7" s="497"/>
      <c r="FP7" s="497"/>
      <c r="FQ7" s="497"/>
      <c r="FR7" s="497"/>
      <c r="FS7" s="497"/>
      <c r="FT7" s="497"/>
      <c r="FU7" s="497"/>
      <c r="FV7" s="497"/>
      <c r="FW7" s="497"/>
      <c r="FX7" s="497"/>
      <c r="FY7" s="497"/>
      <c r="FZ7" s="497"/>
      <c r="GA7" s="497"/>
      <c r="GB7" s="497"/>
      <c r="GC7" s="497"/>
      <c r="GD7" s="497"/>
      <c r="GE7" s="497"/>
      <c r="GF7" s="497"/>
      <c r="GG7" s="497"/>
      <c r="GH7" s="497"/>
      <c r="GI7" s="497"/>
      <c r="GJ7" s="497"/>
      <c r="GK7" s="497"/>
      <c r="GL7" s="497"/>
      <c r="GM7" s="497"/>
      <c r="GN7" s="497"/>
      <c r="GO7" s="497"/>
      <c r="GP7" s="497"/>
      <c r="GQ7" s="497"/>
      <c r="GR7" s="497"/>
      <c r="GS7" s="497"/>
      <c r="GT7" s="497"/>
      <c r="GU7" s="497"/>
      <c r="GV7" s="497"/>
      <c r="GW7" s="497"/>
      <c r="GX7" s="497"/>
      <c r="GY7" s="497"/>
      <c r="GZ7" s="497"/>
      <c r="HA7" s="497"/>
      <c r="HB7" s="497"/>
      <c r="HC7" s="497"/>
      <c r="HD7" s="497"/>
      <c r="HE7" s="497"/>
      <c r="HF7" s="497"/>
      <c r="HG7" s="497"/>
      <c r="HH7" s="497"/>
      <c r="HI7" s="497"/>
      <c r="HJ7" s="497"/>
      <c r="HK7" s="497"/>
      <c r="HL7" s="497"/>
      <c r="HM7" s="497"/>
      <c r="HN7" s="497"/>
      <c r="HO7" s="497"/>
      <c r="HP7" s="497"/>
      <c r="HQ7" s="497"/>
      <c r="HR7" s="497"/>
      <c r="HS7" s="497"/>
      <c r="HT7" s="497"/>
      <c r="HU7" s="497"/>
      <c r="HV7" s="497"/>
      <c r="HW7" s="497"/>
      <c r="HX7" s="497"/>
      <c r="HY7" s="497"/>
      <c r="HZ7" s="497"/>
      <c r="IA7" s="497"/>
      <c r="IB7" s="497"/>
      <c r="IC7" s="497"/>
      <c r="ID7" s="497"/>
      <c r="IE7" s="497"/>
      <c r="IF7" s="497"/>
      <c r="IG7" s="497"/>
      <c r="IH7" s="497"/>
      <c r="II7" s="497"/>
      <c r="IJ7" s="497"/>
      <c r="IK7" s="497"/>
      <c r="IL7" s="497"/>
      <c r="IM7" s="497"/>
      <c r="IN7" s="497"/>
      <c r="IO7" s="497"/>
    </row>
    <row r="8" s="496" customFormat="1" ht="15.6" hidden="1" customHeight="1" outlineLevel="2" spans="1:249">
      <c r="A8" s="521"/>
      <c r="B8" s="517" t="s">
        <v>11943</v>
      </c>
      <c r="C8" s="517" t="s">
        <v>11943</v>
      </c>
      <c r="D8" s="518">
        <v>49031</v>
      </c>
      <c r="E8" s="518">
        <v>155</v>
      </c>
      <c r="F8" s="518">
        <v>0</v>
      </c>
      <c r="G8" s="519">
        <v>0</v>
      </c>
      <c r="H8" s="520"/>
      <c r="I8" s="520">
        <f t="shared" si="0"/>
        <v>49186</v>
      </c>
      <c r="J8" s="532" t="s">
        <v>11944</v>
      </c>
      <c r="K8" s="535"/>
      <c r="L8" s="534"/>
      <c r="M8" s="523"/>
      <c r="N8" s="523"/>
      <c r="O8" s="523"/>
      <c r="P8" s="523"/>
      <c r="Q8" s="523"/>
      <c r="R8" s="523"/>
      <c r="S8" s="523"/>
      <c r="T8" s="523"/>
      <c r="U8" s="523"/>
      <c r="V8" s="523"/>
      <c r="W8" s="523"/>
      <c r="X8" s="523"/>
      <c r="Y8" s="523"/>
      <c r="Z8" s="523"/>
      <c r="AA8" s="523"/>
      <c r="AB8" s="523"/>
      <c r="AC8" s="523"/>
      <c r="AD8" s="523"/>
      <c r="AE8" s="523"/>
      <c r="AF8" s="523"/>
      <c r="AG8" s="523"/>
      <c r="AH8" s="523"/>
      <c r="AI8" s="523"/>
      <c r="AJ8" s="523"/>
      <c r="AK8" s="523"/>
      <c r="AL8" s="523"/>
      <c r="AM8" s="523"/>
      <c r="AN8" s="523"/>
      <c r="AO8" s="523"/>
      <c r="AP8" s="523"/>
      <c r="AQ8" s="523"/>
      <c r="AR8" s="497"/>
      <c r="AS8" s="497"/>
      <c r="AT8" s="497"/>
      <c r="AU8" s="497"/>
      <c r="AV8" s="497"/>
      <c r="AW8" s="497"/>
      <c r="AX8" s="497"/>
      <c r="AY8" s="497"/>
      <c r="AZ8" s="497"/>
      <c r="BA8" s="497"/>
      <c r="BB8" s="497"/>
      <c r="BC8" s="497"/>
      <c r="BD8" s="497"/>
      <c r="BE8" s="497"/>
      <c r="BF8" s="497"/>
      <c r="BG8" s="497"/>
      <c r="BH8" s="497"/>
      <c r="BI8" s="497"/>
      <c r="BJ8" s="497"/>
      <c r="BK8" s="497"/>
      <c r="BL8" s="497"/>
      <c r="BM8" s="497"/>
      <c r="BN8" s="497"/>
      <c r="BO8" s="497"/>
      <c r="BP8" s="497"/>
      <c r="BQ8" s="497"/>
      <c r="BR8" s="497"/>
      <c r="BS8" s="497"/>
      <c r="BT8" s="497"/>
      <c r="BU8" s="497"/>
      <c r="BV8" s="497"/>
      <c r="BW8" s="497"/>
      <c r="BX8" s="497"/>
      <c r="BY8" s="497"/>
      <c r="BZ8" s="497"/>
      <c r="CA8" s="497"/>
      <c r="CB8" s="497"/>
      <c r="CC8" s="497"/>
      <c r="CD8" s="497"/>
      <c r="CE8" s="497"/>
      <c r="CF8" s="497"/>
      <c r="CG8" s="497"/>
      <c r="CH8" s="497"/>
      <c r="CI8" s="497"/>
      <c r="CJ8" s="497"/>
      <c r="CK8" s="497"/>
      <c r="CL8" s="497"/>
      <c r="CM8" s="497"/>
      <c r="CN8" s="497"/>
      <c r="CO8" s="497"/>
      <c r="CP8" s="497"/>
      <c r="CQ8" s="497"/>
      <c r="CR8" s="497"/>
      <c r="CS8" s="497"/>
      <c r="CT8" s="497"/>
      <c r="CU8" s="497"/>
      <c r="CV8" s="497"/>
      <c r="CW8" s="497"/>
      <c r="CX8" s="497"/>
      <c r="CY8" s="497"/>
      <c r="CZ8" s="497"/>
      <c r="DA8" s="497"/>
      <c r="DB8" s="497"/>
      <c r="DC8" s="497"/>
      <c r="DD8" s="497"/>
      <c r="DE8" s="497"/>
      <c r="DF8" s="497"/>
      <c r="DG8" s="497"/>
      <c r="DH8" s="497"/>
      <c r="DI8" s="497"/>
      <c r="DJ8" s="497"/>
      <c r="DK8" s="497"/>
      <c r="DL8" s="497"/>
      <c r="DM8" s="497"/>
      <c r="DN8" s="497"/>
      <c r="DO8" s="497"/>
      <c r="DP8" s="497"/>
      <c r="DQ8" s="497"/>
      <c r="DR8" s="497"/>
      <c r="DS8" s="497"/>
      <c r="DT8" s="497"/>
      <c r="DU8" s="497"/>
      <c r="DV8" s="497"/>
      <c r="DW8" s="497"/>
      <c r="DX8" s="497"/>
      <c r="DY8" s="497"/>
      <c r="DZ8" s="497"/>
      <c r="EA8" s="497"/>
      <c r="EB8" s="497"/>
      <c r="EC8" s="497"/>
      <c r="ED8" s="497"/>
      <c r="EE8" s="497"/>
      <c r="EF8" s="497"/>
      <c r="EG8" s="497"/>
      <c r="EH8" s="497"/>
      <c r="EI8" s="497"/>
      <c r="EJ8" s="497"/>
      <c r="EK8" s="497"/>
      <c r="EL8" s="497"/>
      <c r="EM8" s="497"/>
      <c r="EN8" s="497"/>
      <c r="EO8" s="497"/>
      <c r="EP8" s="497"/>
      <c r="EQ8" s="497"/>
      <c r="ER8" s="497"/>
      <c r="ES8" s="497"/>
      <c r="ET8" s="497"/>
      <c r="EU8" s="497"/>
      <c r="EV8" s="497"/>
      <c r="EW8" s="497"/>
      <c r="EX8" s="497"/>
      <c r="EY8" s="497"/>
      <c r="EZ8" s="497"/>
      <c r="FA8" s="497"/>
      <c r="FB8" s="497"/>
      <c r="FC8" s="497"/>
      <c r="FD8" s="497"/>
      <c r="FE8" s="497"/>
      <c r="FF8" s="497"/>
      <c r="FG8" s="497"/>
      <c r="FH8" s="497"/>
      <c r="FI8" s="497"/>
      <c r="FJ8" s="497"/>
      <c r="FK8" s="497"/>
      <c r="FL8" s="497"/>
      <c r="FM8" s="497"/>
      <c r="FN8" s="497"/>
      <c r="FO8" s="497"/>
      <c r="FP8" s="497"/>
      <c r="FQ8" s="497"/>
      <c r="FR8" s="497"/>
      <c r="FS8" s="497"/>
      <c r="FT8" s="497"/>
      <c r="FU8" s="497"/>
      <c r="FV8" s="497"/>
      <c r="FW8" s="497"/>
      <c r="FX8" s="497"/>
      <c r="FY8" s="497"/>
      <c r="FZ8" s="497"/>
      <c r="GA8" s="497"/>
      <c r="GB8" s="497"/>
      <c r="GC8" s="497"/>
      <c r="GD8" s="497"/>
      <c r="GE8" s="497"/>
      <c r="GF8" s="497"/>
      <c r="GG8" s="497"/>
      <c r="GH8" s="497"/>
      <c r="GI8" s="497"/>
      <c r="GJ8" s="497"/>
      <c r="GK8" s="497"/>
      <c r="GL8" s="497"/>
      <c r="GM8" s="497"/>
      <c r="GN8" s="497"/>
      <c r="GO8" s="497"/>
      <c r="GP8" s="497"/>
      <c r="GQ8" s="497"/>
      <c r="GR8" s="497"/>
      <c r="GS8" s="497"/>
      <c r="GT8" s="497"/>
      <c r="GU8" s="497"/>
      <c r="GV8" s="497"/>
      <c r="GW8" s="497"/>
      <c r="GX8" s="497"/>
      <c r="GY8" s="497"/>
      <c r="GZ8" s="497"/>
      <c r="HA8" s="497"/>
      <c r="HB8" s="497"/>
      <c r="HC8" s="497"/>
      <c r="HD8" s="497"/>
      <c r="HE8" s="497"/>
      <c r="HF8" s="497"/>
      <c r="HG8" s="497"/>
      <c r="HH8" s="497"/>
      <c r="HI8" s="497"/>
      <c r="HJ8" s="497"/>
      <c r="HK8" s="497"/>
      <c r="HL8" s="497"/>
      <c r="HM8" s="497"/>
      <c r="HN8" s="497"/>
      <c r="HO8" s="497"/>
      <c r="HP8" s="497"/>
      <c r="HQ8" s="497"/>
      <c r="HR8" s="497"/>
      <c r="HS8" s="497"/>
      <c r="HT8" s="497"/>
      <c r="HU8" s="497"/>
      <c r="HV8" s="497"/>
      <c r="HW8" s="497"/>
      <c r="HX8" s="497"/>
      <c r="HY8" s="497"/>
      <c r="HZ8" s="497"/>
      <c r="IA8" s="497"/>
      <c r="IB8" s="497"/>
      <c r="IC8" s="497"/>
      <c r="ID8" s="497"/>
      <c r="IE8" s="497"/>
      <c r="IF8" s="497"/>
      <c r="IG8" s="497"/>
      <c r="IH8" s="497"/>
      <c r="II8" s="497"/>
      <c r="IJ8" s="497"/>
      <c r="IK8" s="497"/>
      <c r="IL8" s="497"/>
      <c r="IM8" s="497"/>
      <c r="IN8" s="497"/>
      <c r="IO8" s="497"/>
    </row>
    <row r="9" s="496" customFormat="1" ht="15.6" hidden="1" customHeight="1" outlineLevel="2" spans="1:249">
      <c r="A9" s="521"/>
      <c r="B9" s="517" t="s">
        <v>11945</v>
      </c>
      <c r="C9" s="517" t="s">
        <v>11945</v>
      </c>
      <c r="D9" s="518">
        <v>22096</v>
      </c>
      <c r="E9" s="518">
        <v>9929</v>
      </c>
      <c r="F9" s="518">
        <v>11850</v>
      </c>
      <c r="G9" s="519">
        <v>0</v>
      </c>
      <c r="H9" s="520"/>
      <c r="I9" s="520">
        <f t="shared" si="0"/>
        <v>43875</v>
      </c>
      <c r="J9" s="536" t="s">
        <v>11946</v>
      </c>
      <c r="K9" s="533"/>
      <c r="L9" s="534"/>
      <c r="M9" s="523"/>
      <c r="N9" s="523"/>
      <c r="O9" s="523"/>
      <c r="P9" s="523"/>
      <c r="Q9" s="523"/>
      <c r="R9" s="523"/>
      <c r="S9" s="523"/>
      <c r="T9" s="523"/>
      <c r="U9" s="523"/>
      <c r="V9" s="523"/>
      <c r="W9" s="523"/>
      <c r="X9" s="523"/>
      <c r="Y9" s="523"/>
      <c r="Z9" s="523"/>
      <c r="AA9" s="523"/>
      <c r="AB9" s="523"/>
      <c r="AC9" s="523"/>
      <c r="AD9" s="523"/>
      <c r="AE9" s="523"/>
      <c r="AF9" s="523"/>
      <c r="AG9" s="523"/>
      <c r="AH9" s="523"/>
      <c r="AI9" s="523"/>
      <c r="AJ9" s="523"/>
      <c r="AK9" s="523"/>
      <c r="AL9" s="523"/>
      <c r="AM9" s="523"/>
      <c r="AN9" s="523"/>
      <c r="AO9" s="523"/>
      <c r="AP9" s="523"/>
      <c r="AQ9" s="523"/>
      <c r="AR9" s="497"/>
      <c r="AS9" s="497"/>
      <c r="AT9" s="497"/>
      <c r="AU9" s="497"/>
      <c r="AV9" s="497"/>
      <c r="AW9" s="497"/>
      <c r="AX9" s="497"/>
      <c r="AY9" s="497"/>
      <c r="AZ9" s="497"/>
      <c r="BA9" s="497"/>
      <c r="BB9" s="497"/>
      <c r="BC9" s="497"/>
      <c r="BD9" s="497"/>
      <c r="BE9" s="497"/>
      <c r="BF9" s="497"/>
      <c r="BG9" s="497"/>
      <c r="BH9" s="497"/>
      <c r="BI9" s="497"/>
      <c r="BJ9" s="497"/>
      <c r="BK9" s="497"/>
      <c r="BL9" s="497"/>
      <c r="BM9" s="497"/>
      <c r="BN9" s="497"/>
      <c r="BO9" s="497"/>
      <c r="BP9" s="497"/>
      <c r="BQ9" s="497"/>
      <c r="BR9" s="497"/>
      <c r="BS9" s="497"/>
      <c r="BT9" s="497"/>
      <c r="BU9" s="497"/>
      <c r="BV9" s="497"/>
      <c r="BW9" s="497"/>
      <c r="BX9" s="497"/>
      <c r="BY9" s="497"/>
      <c r="BZ9" s="497"/>
      <c r="CA9" s="497"/>
      <c r="CB9" s="497"/>
      <c r="CC9" s="497"/>
      <c r="CD9" s="497"/>
      <c r="CE9" s="497"/>
      <c r="CF9" s="497"/>
      <c r="CG9" s="497"/>
      <c r="CH9" s="497"/>
      <c r="CI9" s="497"/>
      <c r="CJ9" s="497"/>
      <c r="CK9" s="497"/>
      <c r="CL9" s="497"/>
      <c r="CM9" s="497"/>
      <c r="CN9" s="497"/>
      <c r="CO9" s="497"/>
      <c r="CP9" s="497"/>
      <c r="CQ9" s="497"/>
      <c r="CR9" s="497"/>
      <c r="CS9" s="497"/>
      <c r="CT9" s="497"/>
      <c r="CU9" s="497"/>
      <c r="CV9" s="497"/>
      <c r="CW9" s="497"/>
      <c r="CX9" s="497"/>
      <c r="CY9" s="497"/>
      <c r="CZ9" s="497"/>
      <c r="DA9" s="497"/>
      <c r="DB9" s="497"/>
      <c r="DC9" s="497"/>
      <c r="DD9" s="497"/>
      <c r="DE9" s="497"/>
      <c r="DF9" s="497"/>
      <c r="DG9" s="497"/>
      <c r="DH9" s="497"/>
      <c r="DI9" s="497"/>
      <c r="DJ9" s="497"/>
      <c r="DK9" s="497"/>
      <c r="DL9" s="497"/>
      <c r="DM9" s="497"/>
      <c r="DN9" s="497"/>
      <c r="DO9" s="497"/>
      <c r="DP9" s="497"/>
      <c r="DQ9" s="497"/>
      <c r="DR9" s="497"/>
      <c r="DS9" s="497"/>
      <c r="DT9" s="497"/>
      <c r="DU9" s="497"/>
      <c r="DV9" s="497"/>
      <c r="DW9" s="497"/>
      <c r="DX9" s="497"/>
      <c r="DY9" s="497"/>
      <c r="DZ9" s="497"/>
      <c r="EA9" s="497"/>
      <c r="EB9" s="497"/>
      <c r="EC9" s="497"/>
      <c r="ED9" s="497"/>
      <c r="EE9" s="497"/>
      <c r="EF9" s="497"/>
      <c r="EG9" s="497"/>
      <c r="EH9" s="497"/>
      <c r="EI9" s="497"/>
      <c r="EJ9" s="497"/>
      <c r="EK9" s="497"/>
      <c r="EL9" s="497"/>
      <c r="EM9" s="497"/>
      <c r="EN9" s="497"/>
      <c r="EO9" s="497"/>
      <c r="EP9" s="497"/>
      <c r="EQ9" s="497"/>
      <c r="ER9" s="497"/>
      <c r="ES9" s="497"/>
      <c r="ET9" s="497"/>
      <c r="EU9" s="497"/>
      <c r="EV9" s="497"/>
      <c r="EW9" s="497"/>
      <c r="EX9" s="497"/>
      <c r="EY9" s="497"/>
      <c r="EZ9" s="497"/>
      <c r="FA9" s="497"/>
      <c r="FB9" s="497"/>
      <c r="FC9" s="497"/>
      <c r="FD9" s="497"/>
      <c r="FE9" s="497"/>
      <c r="FF9" s="497"/>
      <c r="FG9" s="497"/>
      <c r="FH9" s="497"/>
      <c r="FI9" s="497"/>
      <c r="FJ9" s="497"/>
      <c r="FK9" s="497"/>
      <c r="FL9" s="497"/>
      <c r="FM9" s="497"/>
      <c r="FN9" s="497"/>
      <c r="FO9" s="497"/>
      <c r="FP9" s="497"/>
      <c r="FQ9" s="497"/>
      <c r="FR9" s="497"/>
      <c r="FS9" s="497"/>
      <c r="FT9" s="497"/>
      <c r="FU9" s="497"/>
      <c r="FV9" s="497"/>
      <c r="FW9" s="497"/>
      <c r="FX9" s="497"/>
      <c r="FY9" s="497"/>
      <c r="FZ9" s="497"/>
      <c r="GA9" s="497"/>
      <c r="GB9" s="497"/>
      <c r="GC9" s="497"/>
      <c r="GD9" s="497"/>
      <c r="GE9" s="497"/>
      <c r="GF9" s="497"/>
      <c r="GG9" s="497"/>
      <c r="GH9" s="497"/>
      <c r="GI9" s="497"/>
      <c r="GJ9" s="497"/>
      <c r="GK9" s="497"/>
      <c r="GL9" s="497"/>
      <c r="GM9" s="497"/>
      <c r="GN9" s="497"/>
      <c r="GO9" s="497"/>
      <c r="GP9" s="497"/>
      <c r="GQ9" s="497"/>
      <c r="GR9" s="497"/>
      <c r="GS9" s="497"/>
      <c r="GT9" s="497"/>
      <c r="GU9" s="497"/>
      <c r="GV9" s="497"/>
      <c r="GW9" s="497"/>
      <c r="GX9" s="497"/>
      <c r="GY9" s="497"/>
      <c r="GZ9" s="497"/>
      <c r="HA9" s="497"/>
      <c r="HB9" s="497"/>
      <c r="HC9" s="497"/>
      <c r="HD9" s="497"/>
      <c r="HE9" s="497"/>
      <c r="HF9" s="497"/>
      <c r="HG9" s="497"/>
      <c r="HH9" s="497"/>
      <c r="HI9" s="497"/>
      <c r="HJ9" s="497"/>
      <c r="HK9" s="497"/>
      <c r="HL9" s="497"/>
      <c r="HM9" s="497"/>
      <c r="HN9" s="497"/>
      <c r="HO9" s="497"/>
      <c r="HP9" s="497"/>
      <c r="HQ9" s="497"/>
      <c r="HR9" s="497"/>
      <c r="HS9" s="497"/>
      <c r="HT9" s="497"/>
      <c r="HU9" s="497"/>
      <c r="HV9" s="497"/>
      <c r="HW9" s="497"/>
      <c r="HX9" s="497"/>
      <c r="HY9" s="497"/>
      <c r="HZ9" s="497"/>
      <c r="IA9" s="497"/>
      <c r="IB9" s="497"/>
      <c r="IC9" s="497"/>
      <c r="ID9" s="497"/>
      <c r="IE9" s="497"/>
      <c r="IF9" s="497"/>
      <c r="IG9" s="497"/>
      <c r="IH9" s="497"/>
      <c r="II9" s="497"/>
      <c r="IJ9" s="497"/>
      <c r="IK9" s="497"/>
      <c r="IL9" s="497"/>
      <c r="IM9" s="497"/>
      <c r="IN9" s="497"/>
      <c r="IO9" s="497"/>
    </row>
    <row r="10" s="496" customFormat="1" ht="15.6" hidden="1" customHeight="1" outlineLevel="2" spans="1:249">
      <c r="A10" s="521"/>
      <c r="B10" s="517" t="s">
        <v>11947</v>
      </c>
      <c r="C10" s="517" t="s">
        <v>11947</v>
      </c>
      <c r="D10" s="518">
        <v>39174.4</v>
      </c>
      <c r="E10" s="518">
        <v>2880</v>
      </c>
      <c r="F10" s="518">
        <v>0</v>
      </c>
      <c r="G10" s="519">
        <v>0</v>
      </c>
      <c r="H10" s="520"/>
      <c r="I10" s="520">
        <f t="shared" si="0"/>
        <v>42054.4</v>
      </c>
      <c r="J10" s="536" t="s">
        <v>11946</v>
      </c>
      <c r="K10" s="533"/>
      <c r="L10" s="534"/>
      <c r="M10" s="523"/>
      <c r="N10" s="523"/>
      <c r="O10" s="523"/>
      <c r="P10" s="523"/>
      <c r="Q10" s="523"/>
      <c r="R10" s="523"/>
      <c r="S10" s="523"/>
      <c r="T10" s="523"/>
      <c r="U10" s="523"/>
      <c r="V10" s="523"/>
      <c r="W10" s="523"/>
      <c r="X10" s="523"/>
      <c r="Y10" s="523"/>
      <c r="Z10" s="523"/>
      <c r="AA10" s="523"/>
      <c r="AB10" s="523"/>
      <c r="AC10" s="523"/>
      <c r="AD10" s="523"/>
      <c r="AE10" s="523"/>
      <c r="AF10" s="523"/>
      <c r="AG10" s="523"/>
      <c r="AH10" s="523"/>
      <c r="AI10" s="523"/>
      <c r="AJ10" s="523"/>
      <c r="AK10" s="523"/>
      <c r="AL10" s="523"/>
      <c r="AM10" s="523"/>
      <c r="AN10" s="523"/>
      <c r="AO10" s="523"/>
      <c r="AP10" s="523"/>
      <c r="AQ10" s="523"/>
      <c r="AR10" s="497"/>
      <c r="AS10" s="497"/>
      <c r="AT10" s="497"/>
      <c r="AU10" s="497"/>
      <c r="AV10" s="497"/>
      <c r="AW10" s="497"/>
      <c r="AX10" s="497"/>
      <c r="AY10" s="497"/>
      <c r="AZ10" s="497"/>
      <c r="BA10" s="497"/>
      <c r="BB10" s="497"/>
      <c r="BC10" s="497"/>
      <c r="BD10" s="497"/>
      <c r="BE10" s="497"/>
      <c r="BF10" s="497"/>
      <c r="BG10" s="497"/>
      <c r="BH10" s="497"/>
      <c r="BI10" s="497"/>
      <c r="BJ10" s="497"/>
      <c r="BK10" s="497"/>
      <c r="BL10" s="497"/>
      <c r="BM10" s="497"/>
      <c r="BN10" s="497"/>
      <c r="BO10" s="497"/>
      <c r="BP10" s="497"/>
      <c r="BQ10" s="497"/>
      <c r="BR10" s="497"/>
      <c r="BS10" s="497"/>
      <c r="BT10" s="497"/>
      <c r="BU10" s="497"/>
      <c r="BV10" s="497"/>
      <c r="BW10" s="497"/>
      <c r="BX10" s="497"/>
      <c r="BY10" s="497"/>
      <c r="BZ10" s="497"/>
      <c r="CA10" s="497"/>
      <c r="CB10" s="497"/>
      <c r="CC10" s="497"/>
      <c r="CD10" s="497"/>
      <c r="CE10" s="497"/>
      <c r="CF10" s="497"/>
      <c r="CG10" s="497"/>
      <c r="CH10" s="497"/>
      <c r="CI10" s="497"/>
      <c r="CJ10" s="497"/>
      <c r="CK10" s="497"/>
      <c r="CL10" s="497"/>
      <c r="CM10" s="497"/>
      <c r="CN10" s="497"/>
      <c r="CO10" s="497"/>
      <c r="CP10" s="497"/>
      <c r="CQ10" s="497"/>
      <c r="CR10" s="497"/>
      <c r="CS10" s="497"/>
      <c r="CT10" s="497"/>
      <c r="CU10" s="497"/>
      <c r="CV10" s="497"/>
      <c r="CW10" s="497"/>
      <c r="CX10" s="497"/>
      <c r="CY10" s="497"/>
      <c r="CZ10" s="497"/>
      <c r="DA10" s="497"/>
      <c r="DB10" s="497"/>
      <c r="DC10" s="497"/>
      <c r="DD10" s="497"/>
      <c r="DE10" s="497"/>
      <c r="DF10" s="497"/>
      <c r="DG10" s="497"/>
      <c r="DH10" s="497"/>
      <c r="DI10" s="497"/>
      <c r="DJ10" s="497"/>
      <c r="DK10" s="497"/>
      <c r="DL10" s="497"/>
      <c r="DM10" s="497"/>
      <c r="DN10" s="497"/>
      <c r="DO10" s="497"/>
      <c r="DP10" s="497"/>
      <c r="DQ10" s="497"/>
      <c r="DR10" s="497"/>
      <c r="DS10" s="497"/>
      <c r="DT10" s="497"/>
      <c r="DU10" s="497"/>
      <c r="DV10" s="497"/>
      <c r="DW10" s="497"/>
      <c r="DX10" s="497"/>
      <c r="DY10" s="497"/>
      <c r="DZ10" s="497"/>
      <c r="EA10" s="497"/>
      <c r="EB10" s="497"/>
      <c r="EC10" s="497"/>
      <c r="ED10" s="497"/>
      <c r="EE10" s="497"/>
      <c r="EF10" s="497"/>
      <c r="EG10" s="497"/>
      <c r="EH10" s="497"/>
      <c r="EI10" s="497"/>
      <c r="EJ10" s="497"/>
      <c r="EK10" s="497"/>
      <c r="EL10" s="497"/>
      <c r="EM10" s="497"/>
      <c r="EN10" s="497"/>
      <c r="EO10" s="497"/>
      <c r="EP10" s="497"/>
      <c r="EQ10" s="497"/>
      <c r="ER10" s="497"/>
      <c r="ES10" s="497"/>
      <c r="ET10" s="497"/>
      <c r="EU10" s="497"/>
      <c r="EV10" s="497"/>
      <c r="EW10" s="497"/>
      <c r="EX10" s="497"/>
      <c r="EY10" s="497"/>
      <c r="EZ10" s="497"/>
      <c r="FA10" s="497"/>
      <c r="FB10" s="497"/>
      <c r="FC10" s="497"/>
      <c r="FD10" s="497"/>
      <c r="FE10" s="497"/>
      <c r="FF10" s="497"/>
      <c r="FG10" s="497"/>
      <c r="FH10" s="497"/>
      <c r="FI10" s="497"/>
      <c r="FJ10" s="497"/>
      <c r="FK10" s="497"/>
      <c r="FL10" s="497"/>
      <c r="FM10" s="497"/>
      <c r="FN10" s="497"/>
      <c r="FO10" s="497"/>
      <c r="FP10" s="497"/>
      <c r="FQ10" s="497"/>
      <c r="FR10" s="497"/>
      <c r="FS10" s="497"/>
      <c r="FT10" s="497"/>
      <c r="FU10" s="497"/>
      <c r="FV10" s="497"/>
      <c r="FW10" s="497"/>
      <c r="FX10" s="497"/>
      <c r="FY10" s="497"/>
      <c r="FZ10" s="497"/>
      <c r="GA10" s="497"/>
      <c r="GB10" s="497"/>
      <c r="GC10" s="497"/>
      <c r="GD10" s="497"/>
      <c r="GE10" s="497"/>
      <c r="GF10" s="497"/>
      <c r="GG10" s="497"/>
      <c r="GH10" s="497"/>
      <c r="GI10" s="497"/>
      <c r="GJ10" s="497"/>
      <c r="GK10" s="497"/>
      <c r="GL10" s="497"/>
      <c r="GM10" s="497"/>
      <c r="GN10" s="497"/>
      <c r="GO10" s="497"/>
      <c r="GP10" s="497"/>
      <c r="GQ10" s="497"/>
      <c r="GR10" s="497"/>
      <c r="GS10" s="497"/>
      <c r="GT10" s="497"/>
      <c r="GU10" s="497"/>
      <c r="GV10" s="497"/>
      <c r="GW10" s="497"/>
      <c r="GX10" s="497"/>
      <c r="GY10" s="497"/>
      <c r="GZ10" s="497"/>
      <c r="HA10" s="497"/>
      <c r="HB10" s="497"/>
      <c r="HC10" s="497"/>
      <c r="HD10" s="497"/>
      <c r="HE10" s="497"/>
      <c r="HF10" s="497"/>
      <c r="HG10" s="497"/>
      <c r="HH10" s="497"/>
      <c r="HI10" s="497"/>
      <c r="HJ10" s="497"/>
      <c r="HK10" s="497"/>
      <c r="HL10" s="497"/>
      <c r="HM10" s="497"/>
      <c r="HN10" s="497"/>
      <c r="HO10" s="497"/>
      <c r="HP10" s="497"/>
      <c r="HQ10" s="497"/>
      <c r="HR10" s="497"/>
      <c r="HS10" s="497"/>
      <c r="HT10" s="497"/>
      <c r="HU10" s="497"/>
      <c r="HV10" s="497"/>
      <c r="HW10" s="497"/>
      <c r="HX10" s="497"/>
      <c r="HY10" s="497"/>
      <c r="HZ10" s="497"/>
      <c r="IA10" s="497"/>
      <c r="IB10" s="497"/>
      <c r="IC10" s="497"/>
      <c r="ID10" s="497"/>
      <c r="IE10" s="497"/>
      <c r="IF10" s="497"/>
      <c r="IG10" s="497"/>
      <c r="IH10" s="497"/>
      <c r="II10" s="497"/>
      <c r="IJ10" s="497"/>
      <c r="IK10" s="497"/>
      <c r="IL10" s="497"/>
      <c r="IM10" s="497"/>
      <c r="IN10" s="497"/>
      <c r="IO10" s="497"/>
    </row>
    <row r="11" s="496" customFormat="1" ht="15.6" hidden="1" customHeight="1" outlineLevel="2" spans="1:249">
      <c r="A11" s="521"/>
      <c r="B11" s="517" t="s">
        <v>11948</v>
      </c>
      <c r="C11" s="517" t="s">
        <v>11948</v>
      </c>
      <c r="D11" s="518">
        <v>40060</v>
      </c>
      <c r="E11" s="518">
        <v>0</v>
      </c>
      <c r="F11" s="518">
        <v>0</v>
      </c>
      <c r="G11" s="519">
        <v>0</v>
      </c>
      <c r="H11" s="520"/>
      <c r="I11" s="520">
        <f t="shared" si="0"/>
        <v>40060</v>
      </c>
      <c r="J11" s="532" t="s">
        <v>11949</v>
      </c>
      <c r="K11" s="533"/>
      <c r="L11" s="534"/>
      <c r="M11" s="523"/>
      <c r="N11" s="523"/>
      <c r="O11" s="523"/>
      <c r="P11" s="523"/>
      <c r="Q11" s="523"/>
      <c r="R11" s="523"/>
      <c r="S11" s="523"/>
      <c r="T11" s="523"/>
      <c r="U11" s="523"/>
      <c r="V11" s="523"/>
      <c r="W11" s="523"/>
      <c r="X11" s="523"/>
      <c r="Y11" s="523"/>
      <c r="Z11" s="523"/>
      <c r="AA11" s="523"/>
      <c r="AB11" s="523"/>
      <c r="AC11" s="523"/>
      <c r="AD11" s="523"/>
      <c r="AE11" s="523"/>
      <c r="AF11" s="523"/>
      <c r="AG11" s="523"/>
      <c r="AH11" s="523"/>
      <c r="AI11" s="523"/>
      <c r="AJ11" s="523"/>
      <c r="AK11" s="523"/>
      <c r="AL11" s="523"/>
      <c r="AM11" s="523"/>
      <c r="AN11" s="523"/>
      <c r="AO11" s="523"/>
      <c r="AP11" s="523"/>
      <c r="AQ11" s="523"/>
      <c r="AR11" s="497"/>
      <c r="AS11" s="497"/>
      <c r="AT11" s="497"/>
      <c r="AU11" s="497"/>
      <c r="AV11" s="497"/>
      <c r="AW11" s="497"/>
      <c r="AX11" s="497"/>
      <c r="AY11" s="497"/>
      <c r="AZ11" s="497"/>
      <c r="BA11" s="497"/>
      <c r="BB11" s="497"/>
      <c r="BC11" s="497"/>
      <c r="BD11" s="497"/>
      <c r="BE11" s="497"/>
      <c r="BF11" s="497"/>
      <c r="BG11" s="497"/>
      <c r="BH11" s="497"/>
      <c r="BI11" s="497"/>
      <c r="BJ11" s="497"/>
      <c r="BK11" s="497"/>
      <c r="BL11" s="497"/>
      <c r="BM11" s="497"/>
      <c r="BN11" s="497"/>
      <c r="BO11" s="497"/>
      <c r="BP11" s="497"/>
      <c r="BQ11" s="497"/>
      <c r="BR11" s="497"/>
      <c r="BS11" s="497"/>
      <c r="BT11" s="497"/>
      <c r="BU11" s="497"/>
      <c r="BV11" s="497"/>
      <c r="BW11" s="497"/>
      <c r="BX11" s="497"/>
      <c r="BY11" s="497"/>
      <c r="BZ11" s="497"/>
      <c r="CA11" s="497"/>
      <c r="CB11" s="497"/>
      <c r="CC11" s="497"/>
      <c r="CD11" s="497"/>
      <c r="CE11" s="497"/>
      <c r="CF11" s="497"/>
      <c r="CG11" s="497"/>
      <c r="CH11" s="497"/>
      <c r="CI11" s="497"/>
      <c r="CJ11" s="497"/>
      <c r="CK11" s="497"/>
      <c r="CL11" s="497"/>
      <c r="CM11" s="497"/>
      <c r="CN11" s="497"/>
      <c r="CO11" s="497"/>
      <c r="CP11" s="497"/>
      <c r="CQ11" s="497"/>
      <c r="CR11" s="497"/>
      <c r="CS11" s="497"/>
      <c r="CT11" s="497"/>
      <c r="CU11" s="497"/>
      <c r="CV11" s="497"/>
      <c r="CW11" s="497"/>
      <c r="CX11" s="497"/>
      <c r="CY11" s="497"/>
      <c r="CZ11" s="497"/>
      <c r="DA11" s="497"/>
      <c r="DB11" s="497"/>
      <c r="DC11" s="497"/>
      <c r="DD11" s="497"/>
      <c r="DE11" s="497"/>
      <c r="DF11" s="497"/>
      <c r="DG11" s="497"/>
      <c r="DH11" s="497"/>
      <c r="DI11" s="497"/>
      <c r="DJ11" s="497"/>
      <c r="DK11" s="497"/>
      <c r="DL11" s="497"/>
      <c r="DM11" s="497"/>
      <c r="DN11" s="497"/>
      <c r="DO11" s="497"/>
      <c r="DP11" s="497"/>
      <c r="DQ11" s="497"/>
      <c r="DR11" s="497"/>
      <c r="DS11" s="497"/>
      <c r="DT11" s="497"/>
      <c r="DU11" s="497"/>
      <c r="DV11" s="497"/>
      <c r="DW11" s="497"/>
      <c r="DX11" s="497"/>
      <c r="DY11" s="497"/>
      <c r="DZ11" s="497"/>
      <c r="EA11" s="497"/>
      <c r="EB11" s="497"/>
      <c r="EC11" s="497"/>
      <c r="ED11" s="497"/>
      <c r="EE11" s="497"/>
      <c r="EF11" s="497"/>
      <c r="EG11" s="497"/>
      <c r="EH11" s="497"/>
      <c r="EI11" s="497"/>
      <c r="EJ11" s="497"/>
      <c r="EK11" s="497"/>
      <c r="EL11" s="497"/>
      <c r="EM11" s="497"/>
      <c r="EN11" s="497"/>
      <c r="EO11" s="497"/>
      <c r="EP11" s="497"/>
      <c r="EQ11" s="497"/>
      <c r="ER11" s="497"/>
      <c r="ES11" s="497"/>
      <c r="ET11" s="497"/>
      <c r="EU11" s="497"/>
      <c r="EV11" s="497"/>
      <c r="EW11" s="497"/>
      <c r="EX11" s="497"/>
      <c r="EY11" s="497"/>
      <c r="EZ11" s="497"/>
      <c r="FA11" s="497"/>
      <c r="FB11" s="497"/>
      <c r="FC11" s="497"/>
      <c r="FD11" s="497"/>
      <c r="FE11" s="497"/>
      <c r="FF11" s="497"/>
      <c r="FG11" s="497"/>
      <c r="FH11" s="497"/>
      <c r="FI11" s="497"/>
      <c r="FJ11" s="497"/>
      <c r="FK11" s="497"/>
      <c r="FL11" s="497"/>
      <c r="FM11" s="497"/>
      <c r="FN11" s="497"/>
      <c r="FO11" s="497"/>
      <c r="FP11" s="497"/>
      <c r="FQ11" s="497"/>
      <c r="FR11" s="497"/>
      <c r="FS11" s="497"/>
      <c r="FT11" s="497"/>
      <c r="FU11" s="497"/>
      <c r="FV11" s="497"/>
      <c r="FW11" s="497"/>
      <c r="FX11" s="497"/>
      <c r="FY11" s="497"/>
      <c r="FZ11" s="497"/>
      <c r="GA11" s="497"/>
      <c r="GB11" s="497"/>
      <c r="GC11" s="497"/>
      <c r="GD11" s="497"/>
      <c r="GE11" s="497"/>
      <c r="GF11" s="497"/>
      <c r="GG11" s="497"/>
      <c r="GH11" s="497"/>
      <c r="GI11" s="497"/>
      <c r="GJ11" s="497"/>
      <c r="GK11" s="497"/>
      <c r="GL11" s="497"/>
      <c r="GM11" s="497"/>
      <c r="GN11" s="497"/>
      <c r="GO11" s="497"/>
      <c r="GP11" s="497"/>
      <c r="GQ11" s="497"/>
      <c r="GR11" s="497"/>
      <c r="GS11" s="497"/>
      <c r="GT11" s="497"/>
      <c r="GU11" s="497"/>
      <c r="GV11" s="497"/>
      <c r="GW11" s="497"/>
      <c r="GX11" s="497"/>
      <c r="GY11" s="497"/>
      <c r="GZ11" s="497"/>
      <c r="HA11" s="497"/>
      <c r="HB11" s="497"/>
      <c r="HC11" s="497"/>
      <c r="HD11" s="497"/>
      <c r="HE11" s="497"/>
      <c r="HF11" s="497"/>
      <c r="HG11" s="497"/>
      <c r="HH11" s="497"/>
      <c r="HI11" s="497"/>
      <c r="HJ11" s="497"/>
      <c r="HK11" s="497"/>
      <c r="HL11" s="497"/>
      <c r="HM11" s="497"/>
      <c r="HN11" s="497"/>
      <c r="HO11" s="497"/>
      <c r="HP11" s="497"/>
      <c r="HQ11" s="497"/>
      <c r="HR11" s="497"/>
      <c r="HS11" s="497"/>
      <c r="HT11" s="497"/>
      <c r="HU11" s="497"/>
      <c r="HV11" s="497"/>
      <c r="HW11" s="497"/>
      <c r="HX11" s="497"/>
      <c r="HY11" s="497"/>
      <c r="HZ11" s="497"/>
      <c r="IA11" s="497"/>
      <c r="IB11" s="497"/>
      <c r="IC11" s="497"/>
      <c r="ID11" s="497"/>
      <c r="IE11" s="497"/>
      <c r="IF11" s="497"/>
      <c r="IG11" s="497"/>
      <c r="IH11" s="497"/>
      <c r="II11" s="497"/>
      <c r="IJ11" s="497"/>
      <c r="IK11" s="497"/>
      <c r="IL11" s="497"/>
      <c r="IM11" s="497"/>
      <c r="IN11" s="497"/>
      <c r="IO11" s="497"/>
    </row>
    <row r="12" s="496" customFormat="1" ht="15.6" hidden="1" customHeight="1" outlineLevel="2" spans="1:249">
      <c r="A12" s="521"/>
      <c r="B12" s="517" t="s">
        <v>11950</v>
      </c>
      <c r="C12" s="517" t="s">
        <v>11950</v>
      </c>
      <c r="D12" s="518">
        <v>29473.68</v>
      </c>
      <c r="E12" s="518">
        <v>350</v>
      </c>
      <c r="F12" s="518">
        <v>250</v>
      </c>
      <c r="G12" s="519">
        <v>0</v>
      </c>
      <c r="H12" s="520"/>
      <c r="I12" s="520">
        <f t="shared" si="0"/>
        <v>30073.68</v>
      </c>
      <c r="J12" s="532" t="s">
        <v>11944</v>
      </c>
      <c r="K12" s="535"/>
      <c r="L12" s="534"/>
      <c r="M12" s="523"/>
      <c r="N12" s="523"/>
      <c r="O12" s="523"/>
      <c r="P12" s="523"/>
      <c r="Q12" s="523"/>
      <c r="R12" s="523"/>
      <c r="S12" s="523"/>
      <c r="T12" s="523"/>
      <c r="U12" s="523"/>
      <c r="V12" s="523"/>
      <c r="W12" s="523"/>
      <c r="X12" s="523"/>
      <c r="Y12" s="523"/>
      <c r="Z12" s="523"/>
      <c r="AA12" s="523"/>
      <c r="AB12" s="523"/>
      <c r="AC12" s="523"/>
      <c r="AD12" s="523"/>
      <c r="AE12" s="523"/>
      <c r="AF12" s="523"/>
      <c r="AG12" s="523"/>
      <c r="AH12" s="523"/>
      <c r="AI12" s="523"/>
      <c r="AJ12" s="523"/>
      <c r="AK12" s="523"/>
      <c r="AL12" s="523"/>
      <c r="AM12" s="523"/>
      <c r="AN12" s="523"/>
      <c r="AO12" s="523"/>
      <c r="AP12" s="523"/>
      <c r="AQ12" s="523"/>
      <c r="AR12" s="497"/>
      <c r="AS12" s="497"/>
      <c r="AT12" s="497"/>
      <c r="AU12" s="497"/>
      <c r="AV12" s="497"/>
      <c r="AW12" s="497"/>
      <c r="AX12" s="497"/>
      <c r="AY12" s="497"/>
      <c r="AZ12" s="497"/>
      <c r="BA12" s="497"/>
      <c r="BB12" s="497"/>
      <c r="BC12" s="497"/>
      <c r="BD12" s="497"/>
      <c r="BE12" s="497"/>
      <c r="BF12" s="497"/>
      <c r="BG12" s="497"/>
      <c r="BH12" s="497"/>
      <c r="BI12" s="497"/>
      <c r="BJ12" s="497"/>
      <c r="BK12" s="497"/>
      <c r="BL12" s="497"/>
      <c r="BM12" s="497"/>
      <c r="BN12" s="497"/>
      <c r="BO12" s="497"/>
      <c r="BP12" s="497"/>
      <c r="BQ12" s="497"/>
      <c r="BR12" s="497"/>
      <c r="BS12" s="497"/>
      <c r="BT12" s="497"/>
      <c r="BU12" s="497"/>
      <c r="BV12" s="497"/>
      <c r="BW12" s="497"/>
      <c r="BX12" s="497"/>
      <c r="BY12" s="497"/>
      <c r="BZ12" s="497"/>
      <c r="CA12" s="497"/>
      <c r="CB12" s="497"/>
      <c r="CC12" s="497"/>
      <c r="CD12" s="497"/>
      <c r="CE12" s="497"/>
      <c r="CF12" s="497"/>
      <c r="CG12" s="497"/>
      <c r="CH12" s="497"/>
      <c r="CI12" s="497"/>
      <c r="CJ12" s="497"/>
      <c r="CK12" s="497"/>
      <c r="CL12" s="497"/>
      <c r="CM12" s="497"/>
      <c r="CN12" s="497"/>
      <c r="CO12" s="497"/>
      <c r="CP12" s="497"/>
      <c r="CQ12" s="497"/>
      <c r="CR12" s="497"/>
      <c r="CS12" s="497"/>
      <c r="CT12" s="497"/>
      <c r="CU12" s="497"/>
      <c r="CV12" s="497"/>
      <c r="CW12" s="497"/>
      <c r="CX12" s="497"/>
      <c r="CY12" s="497"/>
      <c r="CZ12" s="497"/>
      <c r="DA12" s="497"/>
      <c r="DB12" s="497"/>
      <c r="DC12" s="497"/>
      <c r="DD12" s="497"/>
      <c r="DE12" s="497"/>
      <c r="DF12" s="497"/>
      <c r="DG12" s="497"/>
      <c r="DH12" s="497"/>
      <c r="DI12" s="497"/>
      <c r="DJ12" s="497"/>
      <c r="DK12" s="497"/>
      <c r="DL12" s="497"/>
      <c r="DM12" s="497"/>
      <c r="DN12" s="497"/>
      <c r="DO12" s="497"/>
      <c r="DP12" s="497"/>
      <c r="DQ12" s="497"/>
      <c r="DR12" s="497"/>
      <c r="DS12" s="497"/>
      <c r="DT12" s="497"/>
      <c r="DU12" s="497"/>
      <c r="DV12" s="497"/>
      <c r="DW12" s="497"/>
      <c r="DX12" s="497"/>
      <c r="DY12" s="497"/>
      <c r="DZ12" s="497"/>
      <c r="EA12" s="497"/>
      <c r="EB12" s="497"/>
      <c r="EC12" s="497"/>
      <c r="ED12" s="497"/>
      <c r="EE12" s="497"/>
      <c r="EF12" s="497"/>
      <c r="EG12" s="497"/>
      <c r="EH12" s="497"/>
      <c r="EI12" s="497"/>
      <c r="EJ12" s="497"/>
      <c r="EK12" s="497"/>
      <c r="EL12" s="497"/>
      <c r="EM12" s="497"/>
      <c r="EN12" s="497"/>
      <c r="EO12" s="497"/>
      <c r="EP12" s="497"/>
      <c r="EQ12" s="497"/>
      <c r="ER12" s="497"/>
      <c r="ES12" s="497"/>
      <c r="ET12" s="497"/>
      <c r="EU12" s="497"/>
      <c r="EV12" s="497"/>
      <c r="EW12" s="497"/>
      <c r="EX12" s="497"/>
      <c r="EY12" s="497"/>
      <c r="EZ12" s="497"/>
      <c r="FA12" s="497"/>
      <c r="FB12" s="497"/>
      <c r="FC12" s="497"/>
      <c r="FD12" s="497"/>
      <c r="FE12" s="497"/>
      <c r="FF12" s="497"/>
      <c r="FG12" s="497"/>
      <c r="FH12" s="497"/>
      <c r="FI12" s="497"/>
      <c r="FJ12" s="497"/>
      <c r="FK12" s="497"/>
      <c r="FL12" s="497"/>
      <c r="FM12" s="497"/>
      <c r="FN12" s="497"/>
      <c r="FO12" s="497"/>
      <c r="FP12" s="497"/>
      <c r="FQ12" s="497"/>
      <c r="FR12" s="497"/>
      <c r="FS12" s="497"/>
      <c r="FT12" s="497"/>
      <c r="FU12" s="497"/>
      <c r="FV12" s="497"/>
      <c r="FW12" s="497"/>
      <c r="FX12" s="497"/>
      <c r="FY12" s="497"/>
      <c r="FZ12" s="497"/>
      <c r="GA12" s="497"/>
      <c r="GB12" s="497"/>
      <c r="GC12" s="497"/>
      <c r="GD12" s="497"/>
      <c r="GE12" s="497"/>
      <c r="GF12" s="497"/>
      <c r="GG12" s="497"/>
      <c r="GH12" s="497"/>
      <c r="GI12" s="497"/>
      <c r="GJ12" s="497"/>
      <c r="GK12" s="497"/>
      <c r="GL12" s="497"/>
      <c r="GM12" s="497"/>
      <c r="GN12" s="497"/>
      <c r="GO12" s="497"/>
      <c r="GP12" s="497"/>
      <c r="GQ12" s="497"/>
      <c r="GR12" s="497"/>
      <c r="GS12" s="497"/>
      <c r="GT12" s="497"/>
      <c r="GU12" s="497"/>
      <c r="GV12" s="497"/>
      <c r="GW12" s="497"/>
      <c r="GX12" s="497"/>
      <c r="GY12" s="497"/>
      <c r="GZ12" s="497"/>
      <c r="HA12" s="497"/>
      <c r="HB12" s="497"/>
      <c r="HC12" s="497"/>
      <c r="HD12" s="497"/>
      <c r="HE12" s="497"/>
      <c r="HF12" s="497"/>
      <c r="HG12" s="497"/>
      <c r="HH12" s="497"/>
      <c r="HI12" s="497"/>
      <c r="HJ12" s="497"/>
      <c r="HK12" s="497"/>
      <c r="HL12" s="497"/>
      <c r="HM12" s="497"/>
      <c r="HN12" s="497"/>
      <c r="HO12" s="497"/>
      <c r="HP12" s="497"/>
      <c r="HQ12" s="497"/>
      <c r="HR12" s="497"/>
      <c r="HS12" s="497"/>
      <c r="HT12" s="497"/>
      <c r="HU12" s="497"/>
      <c r="HV12" s="497"/>
      <c r="HW12" s="497"/>
      <c r="HX12" s="497"/>
      <c r="HY12" s="497"/>
      <c r="HZ12" s="497"/>
      <c r="IA12" s="497"/>
      <c r="IB12" s="497"/>
      <c r="IC12" s="497"/>
      <c r="ID12" s="497"/>
      <c r="IE12" s="497"/>
      <c r="IF12" s="497"/>
      <c r="IG12" s="497"/>
      <c r="IH12" s="497"/>
      <c r="II12" s="497"/>
      <c r="IJ12" s="497"/>
      <c r="IK12" s="497"/>
      <c r="IL12" s="497"/>
      <c r="IM12" s="497"/>
      <c r="IN12" s="497"/>
      <c r="IO12" s="497"/>
    </row>
    <row r="13" s="496" customFormat="1" ht="15.6" hidden="1" customHeight="1" outlineLevel="2" spans="1:249">
      <c r="A13" s="521"/>
      <c r="B13" s="517" t="s">
        <v>11948</v>
      </c>
      <c r="C13" s="517" t="s">
        <v>11948</v>
      </c>
      <c r="D13" s="518">
        <v>13264</v>
      </c>
      <c r="E13" s="518">
        <v>5500</v>
      </c>
      <c r="F13" s="518">
        <v>42</v>
      </c>
      <c r="G13" s="519">
        <v>84</v>
      </c>
      <c r="H13" s="520"/>
      <c r="I13" s="520">
        <f t="shared" si="0"/>
        <v>18890</v>
      </c>
      <c r="J13" s="532" t="s">
        <v>11949</v>
      </c>
      <c r="K13" s="533"/>
      <c r="L13" s="534"/>
      <c r="M13" s="523"/>
      <c r="N13" s="523"/>
      <c r="O13" s="523"/>
      <c r="P13" s="523"/>
      <c r="Q13" s="523"/>
      <c r="R13" s="523"/>
      <c r="S13" s="523"/>
      <c r="T13" s="523"/>
      <c r="U13" s="523"/>
      <c r="V13" s="523"/>
      <c r="W13" s="523"/>
      <c r="X13" s="523"/>
      <c r="Y13" s="523"/>
      <c r="Z13" s="523"/>
      <c r="AA13" s="523"/>
      <c r="AB13" s="523"/>
      <c r="AC13" s="523"/>
      <c r="AD13" s="523"/>
      <c r="AE13" s="523"/>
      <c r="AF13" s="523"/>
      <c r="AG13" s="523"/>
      <c r="AH13" s="523"/>
      <c r="AI13" s="523"/>
      <c r="AJ13" s="523"/>
      <c r="AK13" s="523"/>
      <c r="AL13" s="523"/>
      <c r="AM13" s="523"/>
      <c r="AN13" s="523"/>
      <c r="AO13" s="523"/>
      <c r="AP13" s="523"/>
      <c r="AQ13" s="523"/>
      <c r="AR13" s="497"/>
      <c r="AS13" s="497"/>
      <c r="AT13" s="497"/>
      <c r="AU13" s="497"/>
      <c r="AV13" s="497"/>
      <c r="AW13" s="497"/>
      <c r="AX13" s="497"/>
      <c r="AY13" s="497"/>
      <c r="AZ13" s="497"/>
      <c r="BA13" s="497"/>
      <c r="BB13" s="497"/>
      <c r="BC13" s="497"/>
      <c r="BD13" s="497"/>
      <c r="BE13" s="497"/>
      <c r="BF13" s="497"/>
      <c r="BG13" s="497"/>
      <c r="BH13" s="497"/>
      <c r="BI13" s="497"/>
      <c r="BJ13" s="497"/>
      <c r="BK13" s="497"/>
      <c r="BL13" s="497"/>
      <c r="BM13" s="497"/>
      <c r="BN13" s="497"/>
      <c r="BO13" s="497"/>
      <c r="BP13" s="497"/>
      <c r="BQ13" s="497"/>
      <c r="BR13" s="497"/>
      <c r="BS13" s="497"/>
      <c r="BT13" s="497"/>
      <c r="BU13" s="497"/>
      <c r="BV13" s="497"/>
      <c r="BW13" s="497"/>
      <c r="BX13" s="497"/>
      <c r="BY13" s="497"/>
      <c r="BZ13" s="497"/>
      <c r="CA13" s="497"/>
      <c r="CB13" s="497"/>
      <c r="CC13" s="497"/>
      <c r="CD13" s="497"/>
      <c r="CE13" s="497"/>
      <c r="CF13" s="497"/>
      <c r="CG13" s="497"/>
      <c r="CH13" s="497"/>
      <c r="CI13" s="497"/>
      <c r="CJ13" s="497"/>
      <c r="CK13" s="497"/>
      <c r="CL13" s="497"/>
      <c r="CM13" s="497"/>
      <c r="CN13" s="497"/>
      <c r="CO13" s="497"/>
      <c r="CP13" s="497"/>
      <c r="CQ13" s="497"/>
      <c r="CR13" s="497"/>
      <c r="CS13" s="497"/>
      <c r="CT13" s="497"/>
      <c r="CU13" s="497"/>
      <c r="CV13" s="497"/>
      <c r="CW13" s="497"/>
      <c r="CX13" s="497"/>
      <c r="CY13" s="497"/>
      <c r="CZ13" s="497"/>
      <c r="DA13" s="497"/>
      <c r="DB13" s="497"/>
      <c r="DC13" s="497"/>
      <c r="DD13" s="497"/>
      <c r="DE13" s="497"/>
      <c r="DF13" s="497"/>
      <c r="DG13" s="497"/>
      <c r="DH13" s="497"/>
      <c r="DI13" s="497"/>
      <c r="DJ13" s="497"/>
      <c r="DK13" s="497"/>
      <c r="DL13" s="497"/>
      <c r="DM13" s="497"/>
      <c r="DN13" s="497"/>
      <c r="DO13" s="497"/>
      <c r="DP13" s="497"/>
      <c r="DQ13" s="497"/>
      <c r="DR13" s="497"/>
      <c r="DS13" s="497"/>
      <c r="DT13" s="497"/>
      <c r="DU13" s="497"/>
      <c r="DV13" s="497"/>
      <c r="DW13" s="497"/>
      <c r="DX13" s="497"/>
      <c r="DY13" s="497"/>
      <c r="DZ13" s="497"/>
      <c r="EA13" s="497"/>
      <c r="EB13" s="497"/>
      <c r="EC13" s="497"/>
      <c r="ED13" s="497"/>
      <c r="EE13" s="497"/>
      <c r="EF13" s="497"/>
      <c r="EG13" s="497"/>
      <c r="EH13" s="497"/>
      <c r="EI13" s="497"/>
      <c r="EJ13" s="497"/>
      <c r="EK13" s="497"/>
      <c r="EL13" s="497"/>
      <c r="EM13" s="497"/>
      <c r="EN13" s="497"/>
      <c r="EO13" s="497"/>
      <c r="EP13" s="497"/>
      <c r="EQ13" s="497"/>
      <c r="ER13" s="497"/>
      <c r="ES13" s="497"/>
      <c r="ET13" s="497"/>
      <c r="EU13" s="497"/>
      <c r="EV13" s="497"/>
      <c r="EW13" s="497"/>
      <c r="EX13" s="497"/>
      <c r="EY13" s="497"/>
      <c r="EZ13" s="497"/>
      <c r="FA13" s="497"/>
      <c r="FB13" s="497"/>
      <c r="FC13" s="497"/>
      <c r="FD13" s="497"/>
      <c r="FE13" s="497"/>
      <c r="FF13" s="497"/>
      <c r="FG13" s="497"/>
      <c r="FH13" s="497"/>
      <c r="FI13" s="497"/>
      <c r="FJ13" s="497"/>
      <c r="FK13" s="497"/>
      <c r="FL13" s="497"/>
      <c r="FM13" s="497"/>
      <c r="FN13" s="497"/>
      <c r="FO13" s="497"/>
      <c r="FP13" s="497"/>
      <c r="FQ13" s="497"/>
      <c r="FR13" s="497"/>
      <c r="FS13" s="497"/>
      <c r="FT13" s="497"/>
      <c r="FU13" s="497"/>
      <c r="FV13" s="497"/>
      <c r="FW13" s="497"/>
      <c r="FX13" s="497"/>
      <c r="FY13" s="497"/>
      <c r="FZ13" s="497"/>
      <c r="GA13" s="497"/>
      <c r="GB13" s="497"/>
      <c r="GC13" s="497"/>
      <c r="GD13" s="497"/>
      <c r="GE13" s="497"/>
      <c r="GF13" s="497"/>
      <c r="GG13" s="497"/>
      <c r="GH13" s="497"/>
      <c r="GI13" s="497"/>
      <c r="GJ13" s="497"/>
      <c r="GK13" s="497"/>
      <c r="GL13" s="497"/>
      <c r="GM13" s="497"/>
      <c r="GN13" s="497"/>
      <c r="GO13" s="497"/>
      <c r="GP13" s="497"/>
      <c r="GQ13" s="497"/>
      <c r="GR13" s="497"/>
      <c r="GS13" s="497"/>
      <c r="GT13" s="497"/>
      <c r="GU13" s="497"/>
      <c r="GV13" s="497"/>
      <c r="GW13" s="497"/>
      <c r="GX13" s="497"/>
      <c r="GY13" s="497"/>
      <c r="GZ13" s="497"/>
      <c r="HA13" s="497"/>
      <c r="HB13" s="497"/>
      <c r="HC13" s="497"/>
      <c r="HD13" s="497"/>
      <c r="HE13" s="497"/>
      <c r="HF13" s="497"/>
      <c r="HG13" s="497"/>
      <c r="HH13" s="497"/>
      <c r="HI13" s="497"/>
      <c r="HJ13" s="497"/>
      <c r="HK13" s="497"/>
      <c r="HL13" s="497"/>
      <c r="HM13" s="497"/>
      <c r="HN13" s="497"/>
      <c r="HO13" s="497"/>
      <c r="HP13" s="497"/>
      <c r="HQ13" s="497"/>
      <c r="HR13" s="497"/>
      <c r="HS13" s="497"/>
      <c r="HT13" s="497"/>
      <c r="HU13" s="497"/>
      <c r="HV13" s="497"/>
      <c r="HW13" s="497"/>
      <c r="HX13" s="497"/>
      <c r="HY13" s="497"/>
      <c r="HZ13" s="497"/>
      <c r="IA13" s="497"/>
      <c r="IB13" s="497"/>
      <c r="IC13" s="497"/>
      <c r="ID13" s="497"/>
      <c r="IE13" s="497"/>
      <c r="IF13" s="497"/>
      <c r="IG13" s="497"/>
      <c r="IH13" s="497"/>
      <c r="II13" s="497"/>
      <c r="IJ13" s="497"/>
      <c r="IK13" s="497"/>
      <c r="IL13" s="497"/>
      <c r="IM13" s="497"/>
      <c r="IN13" s="497"/>
      <c r="IO13" s="497"/>
    </row>
    <row r="14" s="496" customFormat="1" ht="15.6" hidden="1" customHeight="1" outlineLevel="2" spans="1:249">
      <c r="A14" s="521"/>
      <c r="B14" s="517" t="s">
        <v>11951</v>
      </c>
      <c r="C14" s="517" t="s">
        <v>11951</v>
      </c>
      <c r="D14" s="518">
        <v>0</v>
      </c>
      <c r="E14" s="518">
        <v>0</v>
      </c>
      <c r="F14" s="518">
        <v>12491.5</v>
      </c>
      <c r="G14" s="519">
        <v>2916</v>
      </c>
      <c r="H14" s="520"/>
      <c r="I14" s="520">
        <f t="shared" si="0"/>
        <v>15407.5</v>
      </c>
      <c r="J14" s="532" t="s">
        <v>11952</v>
      </c>
      <c r="K14" s="533"/>
      <c r="L14" s="534"/>
      <c r="M14" s="523"/>
      <c r="N14" s="523"/>
      <c r="O14" s="523"/>
      <c r="P14" s="523"/>
      <c r="Q14" s="523"/>
      <c r="R14" s="523"/>
      <c r="S14" s="523"/>
      <c r="T14" s="523"/>
      <c r="U14" s="523"/>
      <c r="V14" s="523"/>
      <c r="W14" s="523"/>
      <c r="X14" s="523"/>
      <c r="Y14" s="523"/>
      <c r="Z14" s="523"/>
      <c r="AA14" s="523"/>
      <c r="AB14" s="523"/>
      <c r="AC14" s="523"/>
      <c r="AD14" s="523"/>
      <c r="AE14" s="523"/>
      <c r="AF14" s="523"/>
      <c r="AG14" s="523"/>
      <c r="AH14" s="523"/>
      <c r="AI14" s="523"/>
      <c r="AJ14" s="523"/>
      <c r="AK14" s="523"/>
      <c r="AL14" s="523"/>
      <c r="AM14" s="523"/>
      <c r="AN14" s="523"/>
      <c r="AO14" s="523"/>
      <c r="AP14" s="523"/>
      <c r="AQ14" s="523"/>
      <c r="AR14" s="497"/>
      <c r="AS14" s="497"/>
      <c r="AT14" s="497"/>
      <c r="AU14" s="497"/>
      <c r="AV14" s="497"/>
      <c r="AW14" s="497"/>
      <c r="AX14" s="497"/>
      <c r="AY14" s="497"/>
      <c r="AZ14" s="497"/>
      <c r="BA14" s="497"/>
      <c r="BB14" s="497"/>
      <c r="BC14" s="497"/>
      <c r="BD14" s="497"/>
      <c r="BE14" s="497"/>
      <c r="BF14" s="497"/>
      <c r="BG14" s="497"/>
      <c r="BH14" s="497"/>
      <c r="BI14" s="497"/>
      <c r="BJ14" s="497"/>
      <c r="BK14" s="497"/>
      <c r="BL14" s="497"/>
      <c r="BM14" s="497"/>
      <c r="BN14" s="497"/>
      <c r="BO14" s="497"/>
      <c r="BP14" s="497"/>
      <c r="BQ14" s="497"/>
      <c r="BR14" s="497"/>
      <c r="BS14" s="497"/>
      <c r="BT14" s="497"/>
      <c r="BU14" s="497"/>
      <c r="BV14" s="497"/>
      <c r="BW14" s="497"/>
      <c r="BX14" s="497"/>
      <c r="BY14" s="497"/>
      <c r="BZ14" s="497"/>
      <c r="CA14" s="497"/>
      <c r="CB14" s="497"/>
      <c r="CC14" s="497"/>
      <c r="CD14" s="497"/>
      <c r="CE14" s="497"/>
      <c r="CF14" s="497"/>
      <c r="CG14" s="497"/>
      <c r="CH14" s="497"/>
      <c r="CI14" s="497"/>
      <c r="CJ14" s="497"/>
      <c r="CK14" s="497"/>
      <c r="CL14" s="497"/>
      <c r="CM14" s="497"/>
      <c r="CN14" s="497"/>
      <c r="CO14" s="497"/>
      <c r="CP14" s="497"/>
      <c r="CQ14" s="497"/>
      <c r="CR14" s="497"/>
      <c r="CS14" s="497"/>
      <c r="CT14" s="497"/>
      <c r="CU14" s="497"/>
      <c r="CV14" s="497"/>
      <c r="CW14" s="497"/>
      <c r="CX14" s="497"/>
      <c r="CY14" s="497"/>
      <c r="CZ14" s="497"/>
      <c r="DA14" s="497"/>
      <c r="DB14" s="497"/>
      <c r="DC14" s="497"/>
      <c r="DD14" s="497"/>
      <c r="DE14" s="497"/>
      <c r="DF14" s="497"/>
      <c r="DG14" s="497"/>
      <c r="DH14" s="497"/>
      <c r="DI14" s="497"/>
      <c r="DJ14" s="497"/>
      <c r="DK14" s="497"/>
      <c r="DL14" s="497"/>
      <c r="DM14" s="497"/>
      <c r="DN14" s="497"/>
      <c r="DO14" s="497"/>
      <c r="DP14" s="497"/>
      <c r="DQ14" s="497"/>
      <c r="DR14" s="497"/>
      <c r="DS14" s="497"/>
      <c r="DT14" s="497"/>
      <c r="DU14" s="497"/>
      <c r="DV14" s="497"/>
      <c r="DW14" s="497"/>
      <c r="DX14" s="497"/>
      <c r="DY14" s="497"/>
      <c r="DZ14" s="497"/>
      <c r="EA14" s="497"/>
      <c r="EB14" s="497"/>
      <c r="EC14" s="497"/>
      <c r="ED14" s="497"/>
      <c r="EE14" s="497"/>
      <c r="EF14" s="497"/>
      <c r="EG14" s="497"/>
      <c r="EH14" s="497"/>
      <c r="EI14" s="497"/>
      <c r="EJ14" s="497"/>
      <c r="EK14" s="497"/>
      <c r="EL14" s="497"/>
      <c r="EM14" s="497"/>
      <c r="EN14" s="497"/>
      <c r="EO14" s="497"/>
      <c r="EP14" s="497"/>
      <c r="EQ14" s="497"/>
      <c r="ER14" s="497"/>
      <c r="ES14" s="497"/>
      <c r="ET14" s="497"/>
      <c r="EU14" s="497"/>
      <c r="EV14" s="497"/>
      <c r="EW14" s="497"/>
      <c r="EX14" s="497"/>
      <c r="EY14" s="497"/>
      <c r="EZ14" s="497"/>
      <c r="FA14" s="497"/>
      <c r="FB14" s="497"/>
      <c r="FC14" s="497"/>
      <c r="FD14" s="497"/>
      <c r="FE14" s="497"/>
      <c r="FF14" s="497"/>
      <c r="FG14" s="497"/>
      <c r="FH14" s="497"/>
      <c r="FI14" s="497"/>
      <c r="FJ14" s="497"/>
      <c r="FK14" s="497"/>
      <c r="FL14" s="497"/>
      <c r="FM14" s="497"/>
      <c r="FN14" s="497"/>
      <c r="FO14" s="497"/>
      <c r="FP14" s="497"/>
      <c r="FQ14" s="497"/>
      <c r="FR14" s="497"/>
      <c r="FS14" s="497"/>
      <c r="FT14" s="497"/>
      <c r="FU14" s="497"/>
      <c r="FV14" s="497"/>
      <c r="FW14" s="497"/>
      <c r="FX14" s="497"/>
      <c r="FY14" s="497"/>
      <c r="FZ14" s="497"/>
      <c r="GA14" s="497"/>
      <c r="GB14" s="497"/>
      <c r="GC14" s="497"/>
      <c r="GD14" s="497"/>
      <c r="GE14" s="497"/>
      <c r="GF14" s="497"/>
      <c r="GG14" s="497"/>
      <c r="GH14" s="497"/>
      <c r="GI14" s="497"/>
      <c r="GJ14" s="497"/>
      <c r="GK14" s="497"/>
      <c r="GL14" s="497"/>
      <c r="GM14" s="497"/>
      <c r="GN14" s="497"/>
      <c r="GO14" s="497"/>
      <c r="GP14" s="497"/>
      <c r="GQ14" s="497"/>
      <c r="GR14" s="497"/>
      <c r="GS14" s="497"/>
      <c r="GT14" s="497"/>
      <c r="GU14" s="497"/>
      <c r="GV14" s="497"/>
      <c r="GW14" s="497"/>
      <c r="GX14" s="497"/>
      <c r="GY14" s="497"/>
      <c r="GZ14" s="497"/>
      <c r="HA14" s="497"/>
      <c r="HB14" s="497"/>
      <c r="HC14" s="497"/>
      <c r="HD14" s="497"/>
      <c r="HE14" s="497"/>
      <c r="HF14" s="497"/>
      <c r="HG14" s="497"/>
      <c r="HH14" s="497"/>
      <c r="HI14" s="497"/>
      <c r="HJ14" s="497"/>
      <c r="HK14" s="497"/>
      <c r="HL14" s="497"/>
      <c r="HM14" s="497"/>
      <c r="HN14" s="497"/>
      <c r="HO14" s="497"/>
      <c r="HP14" s="497"/>
      <c r="HQ14" s="497"/>
      <c r="HR14" s="497"/>
      <c r="HS14" s="497"/>
      <c r="HT14" s="497"/>
      <c r="HU14" s="497"/>
      <c r="HV14" s="497"/>
      <c r="HW14" s="497"/>
      <c r="HX14" s="497"/>
      <c r="HY14" s="497"/>
      <c r="HZ14" s="497"/>
      <c r="IA14" s="497"/>
      <c r="IB14" s="497"/>
      <c r="IC14" s="497"/>
      <c r="ID14" s="497"/>
      <c r="IE14" s="497"/>
      <c r="IF14" s="497"/>
      <c r="IG14" s="497"/>
      <c r="IH14" s="497"/>
      <c r="II14" s="497"/>
      <c r="IJ14" s="497"/>
      <c r="IK14" s="497"/>
      <c r="IL14" s="497"/>
      <c r="IM14" s="497"/>
      <c r="IN14" s="497"/>
      <c r="IO14" s="497"/>
    </row>
    <row r="15" s="496" customFormat="1" ht="15.6" hidden="1" customHeight="1" outlineLevel="2" spans="1:249">
      <c r="A15" s="521"/>
      <c r="B15" s="517" t="s">
        <v>11945</v>
      </c>
      <c r="C15" s="517" t="s">
        <v>11945</v>
      </c>
      <c r="D15" s="518">
        <v>0</v>
      </c>
      <c r="E15" s="518">
        <v>0</v>
      </c>
      <c r="F15" s="518">
        <v>4606</v>
      </c>
      <c r="G15" s="519">
        <v>10101</v>
      </c>
      <c r="H15" s="520"/>
      <c r="I15" s="520">
        <f t="shared" si="0"/>
        <v>14707</v>
      </c>
      <c r="J15" s="536" t="s">
        <v>11953</v>
      </c>
      <c r="K15" s="533"/>
      <c r="L15" s="534"/>
      <c r="M15" s="523"/>
      <c r="N15" s="523"/>
      <c r="O15" s="523"/>
      <c r="P15" s="523"/>
      <c r="Q15" s="523"/>
      <c r="R15" s="523"/>
      <c r="S15" s="523"/>
      <c r="T15" s="523"/>
      <c r="U15" s="523"/>
      <c r="V15" s="523"/>
      <c r="W15" s="523"/>
      <c r="X15" s="523"/>
      <c r="Y15" s="523"/>
      <c r="Z15" s="523"/>
      <c r="AA15" s="523"/>
      <c r="AB15" s="523"/>
      <c r="AC15" s="523"/>
      <c r="AD15" s="523"/>
      <c r="AE15" s="523"/>
      <c r="AF15" s="523"/>
      <c r="AG15" s="523"/>
      <c r="AH15" s="523"/>
      <c r="AI15" s="523"/>
      <c r="AJ15" s="523"/>
      <c r="AK15" s="523"/>
      <c r="AL15" s="523"/>
      <c r="AM15" s="523"/>
      <c r="AN15" s="523"/>
      <c r="AO15" s="523"/>
      <c r="AP15" s="523"/>
      <c r="AQ15" s="523"/>
      <c r="AR15" s="497"/>
      <c r="AS15" s="497"/>
      <c r="AT15" s="497"/>
      <c r="AU15" s="497"/>
      <c r="AV15" s="497"/>
      <c r="AW15" s="497"/>
      <c r="AX15" s="497"/>
      <c r="AY15" s="497"/>
      <c r="AZ15" s="497"/>
      <c r="BA15" s="497"/>
      <c r="BB15" s="497"/>
      <c r="BC15" s="497"/>
      <c r="BD15" s="497"/>
      <c r="BE15" s="497"/>
      <c r="BF15" s="497"/>
      <c r="BG15" s="497"/>
      <c r="BH15" s="497"/>
      <c r="BI15" s="497"/>
      <c r="BJ15" s="497"/>
      <c r="BK15" s="497"/>
      <c r="BL15" s="497"/>
      <c r="BM15" s="497"/>
      <c r="BN15" s="497"/>
      <c r="BO15" s="497"/>
      <c r="BP15" s="497"/>
      <c r="BQ15" s="497"/>
      <c r="BR15" s="497"/>
      <c r="BS15" s="497"/>
      <c r="BT15" s="497"/>
      <c r="BU15" s="497"/>
      <c r="BV15" s="497"/>
      <c r="BW15" s="497"/>
      <c r="BX15" s="497"/>
      <c r="BY15" s="497"/>
      <c r="BZ15" s="497"/>
      <c r="CA15" s="497"/>
      <c r="CB15" s="497"/>
      <c r="CC15" s="497"/>
      <c r="CD15" s="497"/>
      <c r="CE15" s="497"/>
      <c r="CF15" s="497"/>
      <c r="CG15" s="497"/>
      <c r="CH15" s="497"/>
      <c r="CI15" s="497"/>
      <c r="CJ15" s="497"/>
      <c r="CK15" s="497"/>
      <c r="CL15" s="497"/>
      <c r="CM15" s="497"/>
      <c r="CN15" s="497"/>
      <c r="CO15" s="497"/>
      <c r="CP15" s="497"/>
      <c r="CQ15" s="497"/>
      <c r="CR15" s="497"/>
      <c r="CS15" s="497"/>
      <c r="CT15" s="497"/>
      <c r="CU15" s="497"/>
      <c r="CV15" s="497"/>
      <c r="CW15" s="497"/>
      <c r="CX15" s="497"/>
      <c r="CY15" s="497"/>
      <c r="CZ15" s="497"/>
      <c r="DA15" s="497"/>
      <c r="DB15" s="497"/>
      <c r="DC15" s="497"/>
      <c r="DD15" s="497"/>
      <c r="DE15" s="497"/>
      <c r="DF15" s="497"/>
      <c r="DG15" s="497"/>
      <c r="DH15" s="497"/>
      <c r="DI15" s="497"/>
      <c r="DJ15" s="497"/>
      <c r="DK15" s="497"/>
      <c r="DL15" s="497"/>
      <c r="DM15" s="497"/>
      <c r="DN15" s="497"/>
      <c r="DO15" s="497"/>
      <c r="DP15" s="497"/>
      <c r="DQ15" s="497"/>
      <c r="DR15" s="497"/>
      <c r="DS15" s="497"/>
      <c r="DT15" s="497"/>
      <c r="DU15" s="497"/>
      <c r="DV15" s="497"/>
      <c r="DW15" s="497"/>
      <c r="DX15" s="497"/>
      <c r="DY15" s="497"/>
      <c r="DZ15" s="497"/>
      <c r="EA15" s="497"/>
      <c r="EB15" s="497"/>
      <c r="EC15" s="497"/>
      <c r="ED15" s="497"/>
      <c r="EE15" s="497"/>
      <c r="EF15" s="497"/>
      <c r="EG15" s="497"/>
      <c r="EH15" s="497"/>
      <c r="EI15" s="497"/>
      <c r="EJ15" s="497"/>
      <c r="EK15" s="497"/>
      <c r="EL15" s="497"/>
      <c r="EM15" s="497"/>
      <c r="EN15" s="497"/>
      <c r="EO15" s="497"/>
      <c r="EP15" s="497"/>
      <c r="EQ15" s="497"/>
      <c r="ER15" s="497"/>
      <c r="ES15" s="497"/>
      <c r="ET15" s="497"/>
      <c r="EU15" s="497"/>
      <c r="EV15" s="497"/>
      <c r="EW15" s="497"/>
      <c r="EX15" s="497"/>
      <c r="EY15" s="497"/>
      <c r="EZ15" s="497"/>
      <c r="FA15" s="497"/>
      <c r="FB15" s="497"/>
      <c r="FC15" s="497"/>
      <c r="FD15" s="497"/>
      <c r="FE15" s="497"/>
      <c r="FF15" s="497"/>
      <c r="FG15" s="497"/>
      <c r="FH15" s="497"/>
      <c r="FI15" s="497"/>
      <c r="FJ15" s="497"/>
      <c r="FK15" s="497"/>
      <c r="FL15" s="497"/>
      <c r="FM15" s="497"/>
      <c r="FN15" s="497"/>
      <c r="FO15" s="497"/>
      <c r="FP15" s="497"/>
      <c r="FQ15" s="497"/>
      <c r="FR15" s="497"/>
      <c r="FS15" s="497"/>
      <c r="FT15" s="497"/>
      <c r="FU15" s="497"/>
      <c r="FV15" s="497"/>
      <c r="FW15" s="497"/>
      <c r="FX15" s="497"/>
      <c r="FY15" s="497"/>
      <c r="FZ15" s="497"/>
      <c r="GA15" s="497"/>
      <c r="GB15" s="497"/>
      <c r="GC15" s="497"/>
      <c r="GD15" s="497"/>
      <c r="GE15" s="497"/>
      <c r="GF15" s="497"/>
      <c r="GG15" s="497"/>
      <c r="GH15" s="497"/>
      <c r="GI15" s="497"/>
      <c r="GJ15" s="497"/>
      <c r="GK15" s="497"/>
      <c r="GL15" s="497"/>
      <c r="GM15" s="497"/>
      <c r="GN15" s="497"/>
      <c r="GO15" s="497"/>
      <c r="GP15" s="497"/>
      <c r="GQ15" s="497"/>
      <c r="GR15" s="497"/>
      <c r="GS15" s="497"/>
      <c r="GT15" s="497"/>
      <c r="GU15" s="497"/>
      <c r="GV15" s="497"/>
      <c r="GW15" s="497"/>
      <c r="GX15" s="497"/>
      <c r="GY15" s="497"/>
      <c r="GZ15" s="497"/>
      <c r="HA15" s="497"/>
      <c r="HB15" s="497"/>
      <c r="HC15" s="497"/>
      <c r="HD15" s="497"/>
      <c r="HE15" s="497"/>
      <c r="HF15" s="497"/>
      <c r="HG15" s="497"/>
      <c r="HH15" s="497"/>
      <c r="HI15" s="497"/>
      <c r="HJ15" s="497"/>
      <c r="HK15" s="497"/>
      <c r="HL15" s="497"/>
      <c r="HM15" s="497"/>
      <c r="HN15" s="497"/>
      <c r="HO15" s="497"/>
      <c r="HP15" s="497"/>
      <c r="HQ15" s="497"/>
      <c r="HR15" s="497"/>
      <c r="HS15" s="497"/>
      <c r="HT15" s="497"/>
      <c r="HU15" s="497"/>
      <c r="HV15" s="497"/>
      <c r="HW15" s="497"/>
      <c r="HX15" s="497"/>
      <c r="HY15" s="497"/>
      <c r="HZ15" s="497"/>
      <c r="IA15" s="497"/>
      <c r="IB15" s="497"/>
      <c r="IC15" s="497"/>
      <c r="ID15" s="497"/>
      <c r="IE15" s="497"/>
      <c r="IF15" s="497"/>
      <c r="IG15" s="497"/>
      <c r="IH15" s="497"/>
      <c r="II15" s="497"/>
      <c r="IJ15" s="497"/>
      <c r="IK15" s="497"/>
      <c r="IL15" s="497"/>
      <c r="IM15" s="497"/>
      <c r="IN15" s="497"/>
      <c r="IO15" s="497"/>
    </row>
    <row r="16" s="496" customFormat="1" ht="15.6" hidden="1" customHeight="1" outlineLevel="2" spans="1:249">
      <c r="A16" s="521"/>
      <c r="B16" s="517" t="s">
        <v>11954</v>
      </c>
      <c r="C16" s="517" t="s">
        <v>11954</v>
      </c>
      <c r="D16" s="518">
        <v>14700</v>
      </c>
      <c r="E16" s="518">
        <v>0</v>
      </c>
      <c r="F16" s="518">
        <v>0</v>
      </c>
      <c r="G16" s="519">
        <v>0</v>
      </c>
      <c r="H16" s="520"/>
      <c r="I16" s="520">
        <f t="shared" si="0"/>
        <v>14700</v>
      </c>
      <c r="J16" s="536" t="s">
        <v>11946</v>
      </c>
      <c r="K16" s="533"/>
      <c r="L16" s="534"/>
      <c r="M16" s="523"/>
      <c r="N16" s="523"/>
      <c r="O16" s="523"/>
      <c r="P16" s="523"/>
      <c r="Q16" s="523"/>
      <c r="R16" s="523"/>
      <c r="S16" s="523"/>
      <c r="T16" s="523"/>
      <c r="U16" s="523"/>
      <c r="V16" s="523"/>
      <c r="W16" s="523"/>
      <c r="X16" s="523"/>
      <c r="Y16" s="523"/>
      <c r="Z16" s="523"/>
      <c r="AA16" s="523"/>
      <c r="AB16" s="523"/>
      <c r="AC16" s="523"/>
      <c r="AD16" s="523"/>
      <c r="AE16" s="523"/>
      <c r="AF16" s="523"/>
      <c r="AG16" s="523"/>
      <c r="AH16" s="523"/>
      <c r="AI16" s="523"/>
      <c r="AJ16" s="523"/>
      <c r="AK16" s="523"/>
      <c r="AL16" s="523"/>
      <c r="AM16" s="523"/>
      <c r="AN16" s="523"/>
      <c r="AO16" s="523"/>
      <c r="AP16" s="523"/>
      <c r="AQ16" s="523"/>
      <c r="AR16" s="497"/>
      <c r="AS16" s="497"/>
      <c r="AT16" s="497"/>
      <c r="AU16" s="497"/>
      <c r="AV16" s="497"/>
      <c r="AW16" s="497"/>
      <c r="AX16" s="497"/>
      <c r="AY16" s="497"/>
      <c r="AZ16" s="497"/>
      <c r="BA16" s="497"/>
      <c r="BB16" s="497"/>
      <c r="BC16" s="497"/>
      <c r="BD16" s="497"/>
      <c r="BE16" s="497"/>
      <c r="BF16" s="497"/>
      <c r="BG16" s="497"/>
      <c r="BH16" s="497"/>
      <c r="BI16" s="497"/>
      <c r="BJ16" s="497"/>
      <c r="BK16" s="497"/>
      <c r="BL16" s="497"/>
      <c r="BM16" s="497"/>
      <c r="BN16" s="497"/>
      <c r="BO16" s="497"/>
      <c r="BP16" s="497"/>
      <c r="BQ16" s="497"/>
      <c r="BR16" s="497"/>
      <c r="BS16" s="497"/>
      <c r="BT16" s="497"/>
      <c r="BU16" s="497"/>
      <c r="BV16" s="497"/>
      <c r="BW16" s="497"/>
      <c r="BX16" s="497"/>
      <c r="BY16" s="497"/>
      <c r="BZ16" s="497"/>
      <c r="CA16" s="497"/>
      <c r="CB16" s="497"/>
      <c r="CC16" s="497"/>
      <c r="CD16" s="497"/>
      <c r="CE16" s="497"/>
      <c r="CF16" s="497"/>
      <c r="CG16" s="497"/>
      <c r="CH16" s="497"/>
      <c r="CI16" s="497"/>
      <c r="CJ16" s="497"/>
      <c r="CK16" s="497"/>
      <c r="CL16" s="497"/>
      <c r="CM16" s="497"/>
      <c r="CN16" s="497"/>
      <c r="CO16" s="497"/>
      <c r="CP16" s="497"/>
      <c r="CQ16" s="497"/>
      <c r="CR16" s="497"/>
      <c r="CS16" s="497"/>
      <c r="CT16" s="497"/>
      <c r="CU16" s="497"/>
      <c r="CV16" s="497"/>
      <c r="CW16" s="497"/>
      <c r="CX16" s="497"/>
      <c r="CY16" s="497"/>
      <c r="CZ16" s="497"/>
      <c r="DA16" s="497"/>
      <c r="DB16" s="497"/>
      <c r="DC16" s="497"/>
      <c r="DD16" s="497"/>
      <c r="DE16" s="497"/>
      <c r="DF16" s="497"/>
      <c r="DG16" s="497"/>
      <c r="DH16" s="497"/>
      <c r="DI16" s="497"/>
      <c r="DJ16" s="497"/>
      <c r="DK16" s="497"/>
      <c r="DL16" s="497"/>
      <c r="DM16" s="497"/>
      <c r="DN16" s="497"/>
      <c r="DO16" s="497"/>
      <c r="DP16" s="497"/>
      <c r="DQ16" s="497"/>
      <c r="DR16" s="497"/>
      <c r="DS16" s="497"/>
      <c r="DT16" s="497"/>
      <c r="DU16" s="497"/>
      <c r="DV16" s="497"/>
      <c r="DW16" s="497"/>
      <c r="DX16" s="497"/>
      <c r="DY16" s="497"/>
      <c r="DZ16" s="497"/>
      <c r="EA16" s="497"/>
      <c r="EB16" s="497"/>
      <c r="EC16" s="497"/>
      <c r="ED16" s="497"/>
      <c r="EE16" s="497"/>
      <c r="EF16" s="497"/>
      <c r="EG16" s="497"/>
      <c r="EH16" s="497"/>
      <c r="EI16" s="497"/>
      <c r="EJ16" s="497"/>
      <c r="EK16" s="497"/>
      <c r="EL16" s="497"/>
      <c r="EM16" s="497"/>
      <c r="EN16" s="497"/>
      <c r="EO16" s="497"/>
      <c r="EP16" s="497"/>
      <c r="EQ16" s="497"/>
      <c r="ER16" s="497"/>
      <c r="ES16" s="497"/>
      <c r="ET16" s="497"/>
      <c r="EU16" s="497"/>
      <c r="EV16" s="497"/>
      <c r="EW16" s="497"/>
      <c r="EX16" s="497"/>
      <c r="EY16" s="497"/>
      <c r="EZ16" s="497"/>
      <c r="FA16" s="497"/>
      <c r="FB16" s="497"/>
      <c r="FC16" s="497"/>
      <c r="FD16" s="497"/>
      <c r="FE16" s="497"/>
      <c r="FF16" s="497"/>
      <c r="FG16" s="497"/>
      <c r="FH16" s="497"/>
      <c r="FI16" s="497"/>
      <c r="FJ16" s="497"/>
      <c r="FK16" s="497"/>
      <c r="FL16" s="497"/>
      <c r="FM16" s="497"/>
      <c r="FN16" s="497"/>
      <c r="FO16" s="497"/>
      <c r="FP16" s="497"/>
      <c r="FQ16" s="497"/>
      <c r="FR16" s="497"/>
      <c r="FS16" s="497"/>
      <c r="FT16" s="497"/>
      <c r="FU16" s="497"/>
      <c r="FV16" s="497"/>
      <c r="FW16" s="497"/>
      <c r="FX16" s="497"/>
      <c r="FY16" s="497"/>
      <c r="FZ16" s="497"/>
      <c r="GA16" s="497"/>
      <c r="GB16" s="497"/>
      <c r="GC16" s="497"/>
      <c r="GD16" s="497"/>
      <c r="GE16" s="497"/>
      <c r="GF16" s="497"/>
      <c r="GG16" s="497"/>
      <c r="GH16" s="497"/>
      <c r="GI16" s="497"/>
      <c r="GJ16" s="497"/>
      <c r="GK16" s="497"/>
      <c r="GL16" s="497"/>
      <c r="GM16" s="497"/>
      <c r="GN16" s="497"/>
      <c r="GO16" s="497"/>
      <c r="GP16" s="497"/>
      <c r="GQ16" s="497"/>
      <c r="GR16" s="497"/>
      <c r="GS16" s="497"/>
      <c r="GT16" s="497"/>
      <c r="GU16" s="497"/>
      <c r="GV16" s="497"/>
      <c r="GW16" s="497"/>
      <c r="GX16" s="497"/>
      <c r="GY16" s="497"/>
      <c r="GZ16" s="497"/>
      <c r="HA16" s="497"/>
      <c r="HB16" s="497"/>
      <c r="HC16" s="497"/>
      <c r="HD16" s="497"/>
      <c r="HE16" s="497"/>
      <c r="HF16" s="497"/>
      <c r="HG16" s="497"/>
      <c r="HH16" s="497"/>
      <c r="HI16" s="497"/>
      <c r="HJ16" s="497"/>
      <c r="HK16" s="497"/>
      <c r="HL16" s="497"/>
      <c r="HM16" s="497"/>
      <c r="HN16" s="497"/>
      <c r="HO16" s="497"/>
      <c r="HP16" s="497"/>
      <c r="HQ16" s="497"/>
      <c r="HR16" s="497"/>
      <c r="HS16" s="497"/>
      <c r="HT16" s="497"/>
      <c r="HU16" s="497"/>
      <c r="HV16" s="497"/>
      <c r="HW16" s="497"/>
      <c r="HX16" s="497"/>
      <c r="HY16" s="497"/>
      <c r="HZ16" s="497"/>
      <c r="IA16" s="497"/>
      <c r="IB16" s="497"/>
      <c r="IC16" s="497"/>
      <c r="ID16" s="497"/>
      <c r="IE16" s="497"/>
      <c r="IF16" s="497"/>
      <c r="IG16" s="497"/>
      <c r="IH16" s="497"/>
      <c r="II16" s="497"/>
      <c r="IJ16" s="497"/>
      <c r="IK16" s="497"/>
      <c r="IL16" s="497"/>
      <c r="IM16" s="497"/>
      <c r="IN16" s="497"/>
      <c r="IO16" s="497"/>
    </row>
    <row r="17" s="496" customFormat="1" ht="15.6" hidden="1" customHeight="1" outlineLevel="2" spans="1:249">
      <c r="A17" s="521"/>
      <c r="B17" s="517" t="s">
        <v>11955</v>
      </c>
      <c r="C17" s="517" t="s">
        <v>11955</v>
      </c>
      <c r="D17" s="518">
        <v>13888</v>
      </c>
      <c r="E17" s="518">
        <v>-154</v>
      </c>
      <c r="F17" s="518">
        <v>210</v>
      </c>
      <c r="G17" s="519">
        <v>0</v>
      </c>
      <c r="H17" s="520"/>
      <c r="I17" s="520">
        <f t="shared" si="0"/>
        <v>13944</v>
      </c>
      <c r="J17" s="536" t="s">
        <v>11946</v>
      </c>
      <c r="K17" s="533"/>
      <c r="L17" s="534"/>
      <c r="M17" s="523"/>
      <c r="N17" s="523"/>
      <c r="O17" s="523"/>
      <c r="P17" s="523"/>
      <c r="Q17" s="523"/>
      <c r="R17" s="523"/>
      <c r="S17" s="523"/>
      <c r="T17" s="523"/>
      <c r="U17" s="523"/>
      <c r="V17" s="523"/>
      <c r="W17" s="523"/>
      <c r="X17" s="523"/>
      <c r="Y17" s="523"/>
      <c r="Z17" s="523"/>
      <c r="AA17" s="523"/>
      <c r="AB17" s="523"/>
      <c r="AC17" s="523"/>
      <c r="AD17" s="523"/>
      <c r="AE17" s="523"/>
      <c r="AF17" s="523"/>
      <c r="AG17" s="523"/>
      <c r="AH17" s="523"/>
      <c r="AI17" s="523"/>
      <c r="AJ17" s="523"/>
      <c r="AK17" s="523"/>
      <c r="AL17" s="523"/>
      <c r="AM17" s="523"/>
      <c r="AN17" s="523"/>
      <c r="AO17" s="523"/>
      <c r="AP17" s="523"/>
      <c r="AQ17" s="523"/>
      <c r="AR17" s="497"/>
      <c r="AS17" s="497"/>
      <c r="AT17" s="497"/>
      <c r="AU17" s="497"/>
      <c r="AV17" s="497"/>
      <c r="AW17" s="497"/>
      <c r="AX17" s="497"/>
      <c r="AY17" s="497"/>
      <c r="AZ17" s="497"/>
      <c r="BA17" s="497"/>
      <c r="BB17" s="497"/>
      <c r="BC17" s="497"/>
      <c r="BD17" s="497"/>
      <c r="BE17" s="497"/>
      <c r="BF17" s="497"/>
      <c r="BG17" s="497"/>
      <c r="BH17" s="497"/>
      <c r="BI17" s="497"/>
      <c r="BJ17" s="497"/>
      <c r="BK17" s="497"/>
      <c r="BL17" s="497"/>
      <c r="BM17" s="497"/>
      <c r="BN17" s="497"/>
      <c r="BO17" s="497"/>
      <c r="BP17" s="497"/>
      <c r="BQ17" s="497"/>
      <c r="BR17" s="497"/>
      <c r="BS17" s="497"/>
      <c r="BT17" s="497"/>
      <c r="BU17" s="497"/>
      <c r="BV17" s="497"/>
      <c r="BW17" s="497"/>
      <c r="BX17" s="497"/>
      <c r="BY17" s="497"/>
      <c r="BZ17" s="497"/>
      <c r="CA17" s="497"/>
      <c r="CB17" s="497"/>
      <c r="CC17" s="497"/>
      <c r="CD17" s="497"/>
      <c r="CE17" s="497"/>
      <c r="CF17" s="497"/>
      <c r="CG17" s="497"/>
      <c r="CH17" s="497"/>
      <c r="CI17" s="497"/>
      <c r="CJ17" s="497"/>
      <c r="CK17" s="497"/>
      <c r="CL17" s="497"/>
      <c r="CM17" s="497"/>
      <c r="CN17" s="497"/>
      <c r="CO17" s="497"/>
      <c r="CP17" s="497"/>
      <c r="CQ17" s="497"/>
      <c r="CR17" s="497"/>
      <c r="CS17" s="497"/>
      <c r="CT17" s="497"/>
      <c r="CU17" s="497"/>
      <c r="CV17" s="497"/>
      <c r="CW17" s="497"/>
      <c r="CX17" s="497"/>
      <c r="CY17" s="497"/>
      <c r="CZ17" s="497"/>
      <c r="DA17" s="497"/>
      <c r="DB17" s="497"/>
      <c r="DC17" s="497"/>
      <c r="DD17" s="497"/>
      <c r="DE17" s="497"/>
      <c r="DF17" s="497"/>
      <c r="DG17" s="497"/>
      <c r="DH17" s="497"/>
      <c r="DI17" s="497"/>
      <c r="DJ17" s="497"/>
      <c r="DK17" s="497"/>
      <c r="DL17" s="497"/>
      <c r="DM17" s="497"/>
      <c r="DN17" s="497"/>
      <c r="DO17" s="497"/>
      <c r="DP17" s="497"/>
      <c r="DQ17" s="497"/>
      <c r="DR17" s="497"/>
      <c r="DS17" s="497"/>
      <c r="DT17" s="497"/>
      <c r="DU17" s="497"/>
      <c r="DV17" s="497"/>
      <c r="DW17" s="497"/>
      <c r="DX17" s="497"/>
      <c r="DY17" s="497"/>
      <c r="DZ17" s="497"/>
      <c r="EA17" s="497"/>
      <c r="EB17" s="497"/>
      <c r="EC17" s="497"/>
      <c r="ED17" s="497"/>
      <c r="EE17" s="497"/>
      <c r="EF17" s="497"/>
      <c r="EG17" s="497"/>
      <c r="EH17" s="497"/>
      <c r="EI17" s="497"/>
      <c r="EJ17" s="497"/>
      <c r="EK17" s="497"/>
      <c r="EL17" s="497"/>
      <c r="EM17" s="497"/>
      <c r="EN17" s="497"/>
      <c r="EO17" s="497"/>
      <c r="EP17" s="497"/>
      <c r="EQ17" s="497"/>
      <c r="ER17" s="497"/>
      <c r="ES17" s="497"/>
      <c r="ET17" s="497"/>
      <c r="EU17" s="497"/>
      <c r="EV17" s="497"/>
      <c r="EW17" s="497"/>
      <c r="EX17" s="497"/>
      <c r="EY17" s="497"/>
      <c r="EZ17" s="497"/>
      <c r="FA17" s="497"/>
      <c r="FB17" s="497"/>
      <c r="FC17" s="497"/>
      <c r="FD17" s="497"/>
      <c r="FE17" s="497"/>
      <c r="FF17" s="497"/>
      <c r="FG17" s="497"/>
      <c r="FH17" s="497"/>
      <c r="FI17" s="497"/>
      <c r="FJ17" s="497"/>
      <c r="FK17" s="497"/>
      <c r="FL17" s="497"/>
      <c r="FM17" s="497"/>
      <c r="FN17" s="497"/>
      <c r="FO17" s="497"/>
      <c r="FP17" s="497"/>
      <c r="FQ17" s="497"/>
      <c r="FR17" s="497"/>
      <c r="FS17" s="497"/>
      <c r="FT17" s="497"/>
      <c r="FU17" s="497"/>
      <c r="FV17" s="497"/>
      <c r="FW17" s="497"/>
      <c r="FX17" s="497"/>
      <c r="FY17" s="497"/>
      <c r="FZ17" s="497"/>
      <c r="GA17" s="497"/>
      <c r="GB17" s="497"/>
      <c r="GC17" s="497"/>
      <c r="GD17" s="497"/>
      <c r="GE17" s="497"/>
      <c r="GF17" s="497"/>
      <c r="GG17" s="497"/>
      <c r="GH17" s="497"/>
      <c r="GI17" s="497"/>
      <c r="GJ17" s="497"/>
      <c r="GK17" s="497"/>
      <c r="GL17" s="497"/>
      <c r="GM17" s="497"/>
      <c r="GN17" s="497"/>
      <c r="GO17" s="497"/>
      <c r="GP17" s="497"/>
      <c r="GQ17" s="497"/>
      <c r="GR17" s="497"/>
      <c r="GS17" s="497"/>
      <c r="GT17" s="497"/>
      <c r="GU17" s="497"/>
      <c r="GV17" s="497"/>
      <c r="GW17" s="497"/>
      <c r="GX17" s="497"/>
      <c r="GY17" s="497"/>
      <c r="GZ17" s="497"/>
      <c r="HA17" s="497"/>
      <c r="HB17" s="497"/>
      <c r="HC17" s="497"/>
      <c r="HD17" s="497"/>
      <c r="HE17" s="497"/>
      <c r="HF17" s="497"/>
      <c r="HG17" s="497"/>
      <c r="HH17" s="497"/>
      <c r="HI17" s="497"/>
      <c r="HJ17" s="497"/>
      <c r="HK17" s="497"/>
      <c r="HL17" s="497"/>
      <c r="HM17" s="497"/>
      <c r="HN17" s="497"/>
      <c r="HO17" s="497"/>
      <c r="HP17" s="497"/>
      <c r="HQ17" s="497"/>
      <c r="HR17" s="497"/>
      <c r="HS17" s="497"/>
      <c r="HT17" s="497"/>
      <c r="HU17" s="497"/>
      <c r="HV17" s="497"/>
      <c r="HW17" s="497"/>
      <c r="HX17" s="497"/>
      <c r="HY17" s="497"/>
      <c r="HZ17" s="497"/>
      <c r="IA17" s="497"/>
      <c r="IB17" s="497"/>
      <c r="IC17" s="497"/>
      <c r="ID17" s="497"/>
      <c r="IE17" s="497"/>
      <c r="IF17" s="497"/>
      <c r="IG17" s="497"/>
      <c r="IH17" s="497"/>
      <c r="II17" s="497"/>
      <c r="IJ17" s="497"/>
      <c r="IK17" s="497"/>
      <c r="IL17" s="497"/>
      <c r="IM17" s="497"/>
      <c r="IN17" s="497"/>
      <c r="IO17" s="497"/>
    </row>
    <row r="18" s="496" customFormat="1" ht="15.6" hidden="1" customHeight="1" outlineLevel="2" spans="1:249">
      <c r="A18" s="521"/>
      <c r="B18" s="517" t="s">
        <v>11956</v>
      </c>
      <c r="C18" s="517" t="s">
        <v>11956</v>
      </c>
      <c r="D18" s="518">
        <v>9000</v>
      </c>
      <c r="E18" s="518">
        <v>899</v>
      </c>
      <c r="F18" s="518">
        <v>0</v>
      </c>
      <c r="G18" s="519">
        <v>0</v>
      </c>
      <c r="H18" s="520"/>
      <c r="I18" s="520">
        <f t="shared" si="0"/>
        <v>9899</v>
      </c>
      <c r="J18" s="536" t="s">
        <v>11953</v>
      </c>
      <c r="K18" s="533"/>
      <c r="L18" s="534"/>
      <c r="M18" s="523"/>
      <c r="N18" s="523"/>
      <c r="O18" s="523"/>
      <c r="P18" s="523"/>
      <c r="Q18" s="523"/>
      <c r="R18" s="523"/>
      <c r="S18" s="523"/>
      <c r="T18" s="523"/>
      <c r="U18" s="523"/>
      <c r="V18" s="523"/>
      <c r="W18" s="523"/>
      <c r="X18" s="523"/>
      <c r="Y18" s="523"/>
      <c r="Z18" s="523"/>
      <c r="AA18" s="523"/>
      <c r="AB18" s="523"/>
      <c r="AC18" s="523"/>
      <c r="AD18" s="523"/>
      <c r="AE18" s="523"/>
      <c r="AF18" s="523"/>
      <c r="AG18" s="523"/>
      <c r="AH18" s="523"/>
      <c r="AI18" s="523"/>
      <c r="AJ18" s="523"/>
      <c r="AK18" s="523"/>
      <c r="AL18" s="523"/>
      <c r="AM18" s="523"/>
      <c r="AN18" s="523"/>
      <c r="AO18" s="523"/>
      <c r="AP18" s="523"/>
      <c r="AQ18" s="523"/>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497"/>
      <c r="CW18" s="497"/>
      <c r="CX18" s="497"/>
      <c r="CY18" s="497"/>
      <c r="CZ18" s="497"/>
      <c r="DA18" s="497"/>
      <c r="DB18" s="497"/>
      <c r="DC18" s="497"/>
      <c r="DD18" s="497"/>
      <c r="DE18" s="497"/>
      <c r="DF18" s="497"/>
      <c r="DG18" s="497"/>
      <c r="DH18" s="497"/>
      <c r="DI18" s="497"/>
      <c r="DJ18" s="497"/>
      <c r="DK18" s="497"/>
      <c r="DL18" s="497"/>
      <c r="DM18" s="497"/>
      <c r="DN18" s="497"/>
      <c r="DO18" s="497"/>
      <c r="DP18" s="497"/>
      <c r="DQ18" s="497"/>
      <c r="DR18" s="497"/>
      <c r="DS18" s="497"/>
      <c r="DT18" s="497"/>
      <c r="DU18" s="497"/>
      <c r="DV18" s="497"/>
      <c r="DW18" s="497"/>
      <c r="DX18" s="497"/>
      <c r="DY18" s="497"/>
      <c r="DZ18" s="497"/>
      <c r="EA18" s="497"/>
      <c r="EB18" s="497"/>
      <c r="EC18" s="497"/>
      <c r="ED18" s="497"/>
      <c r="EE18" s="497"/>
      <c r="EF18" s="497"/>
      <c r="EG18" s="497"/>
      <c r="EH18" s="497"/>
      <c r="EI18" s="497"/>
      <c r="EJ18" s="497"/>
      <c r="EK18" s="497"/>
      <c r="EL18" s="497"/>
      <c r="EM18" s="497"/>
      <c r="EN18" s="497"/>
      <c r="EO18" s="497"/>
      <c r="EP18" s="497"/>
      <c r="EQ18" s="497"/>
      <c r="ER18" s="497"/>
      <c r="ES18" s="497"/>
      <c r="ET18" s="497"/>
      <c r="EU18" s="497"/>
      <c r="EV18" s="497"/>
      <c r="EW18" s="497"/>
      <c r="EX18" s="497"/>
      <c r="EY18" s="497"/>
      <c r="EZ18" s="497"/>
      <c r="FA18" s="497"/>
      <c r="FB18" s="497"/>
      <c r="FC18" s="497"/>
      <c r="FD18" s="497"/>
      <c r="FE18" s="497"/>
      <c r="FF18" s="497"/>
      <c r="FG18" s="497"/>
      <c r="FH18" s="497"/>
      <c r="FI18" s="497"/>
      <c r="FJ18" s="497"/>
      <c r="FK18" s="497"/>
      <c r="FL18" s="497"/>
      <c r="FM18" s="497"/>
      <c r="FN18" s="497"/>
      <c r="FO18" s="497"/>
      <c r="FP18" s="497"/>
      <c r="FQ18" s="497"/>
      <c r="FR18" s="497"/>
      <c r="FS18" s="497"/>
      <c r="FT18" s="497"/>
      <c r="FU18" s="497"/>
      <c r="FV18" s="497"/>
      <c r="FW18" s="497"/>
      <c r="FX18" s="497"/>
      <c r="FY18" s="497"/>
      <c r="FZ18" s="497"/>
      <c r="GA18" s="497"/>
      <c r="GB18" s="497"/>
      <c r="GC18" s="497"/>
      <c r="GD18" s="497"/>
      <c r="GE18" s="497"/>
      <c r="GF18" s="497"/>
      <c r="GG18" s="497"/>
      <c r="GH18" s="497"/>
      <c r="GI18" s="497"/>
      <c r="GJ18" s="497"/>
      <c r="GK18" s="497"/>
      <c r="GL18" s="497"/>
      <c r="GM18" s="497"/>
      <c r="GN18" s="497"/>
      <c r="GO18" s="497"/>
      <c r="GP18" s="497"/>
      <c r="GQ18" s="497"/>
      <c r="GR18" s="497"/>
      <c r="GS18" s="497"/>
      <c r="GT18" s="497"/>
      <c r="GU18" s="497"/>
      <c r="GV18" s="497"/>
      <c r="GW18" s="497"/>
      <c r="GX18" s="497"/>
      <c r="GY18" s="497"/>
      <c r="GZ18" s="497"/>
      <c r="HA18" s="497"/>
      <c r="HB18" s="497"/>
      <c r="HC18" s="497"/>
      <c r="HD18" s="497"/>
      <c r="HE18" s="497"/>
      <c r="HF18" s="497"/>
      <c r="HG18" s="497"/>
      <c r="HH18" s="497"/>
      <c r="HI18" s="497"/>
      <c r="HJ18" s="497"/>
      <c r="HK18" s="497"/>
      <c r="HL18" s="497"/>
      <c r="HM18" s="497"/>
      <c r="HN18" s="497"/>
      <c r="HO18" s="497"/>
      <c r="HP18" s="497"/>
      <c r="HQ18" s="497"/>
      <c r="HR18" s="497"/>
      <c r="HS18" s="497"/>
      <c r="HT18" s="497"/>
      <c r="HU18" s="497"/>
      <c r="HV18" s="497"/>
      <c r="HW18" s="497"/>
      <c r="HX18" s="497"/>
      <c r="HY18" s="497"/>
      <c r="HZ18" s="497"/>
      <c r="IA18" s="497"/>
      <c r="IB18" s="497"/>
      <c r="IC18" s="497"/>
      <c r="ID18" s="497"/>
      <c r="IE18" s="497"/>
      <c r="IF18" s="497"/>
      <c r="IG18" s="497"/>
      <c r="IH18" s="497"/>
      <c r="II18" s="497"/>
      <c r="IJ18" s="497"/>
      <c r="IK18" s="497"/>
      <c r="IL18" s="497"/>
      <c r="IM18" s="497"/>
      <c r="IN18" s="497"/>
      <c r="IO18" s="497"/>
    </row>
    <row r="19" s="496" customFormat="1" ht="15.6" hidden="1" customHeight="1" outlineLevel="2" spans="1:249">
      <c r="A19" s="521"/>
      <c r="B19" s="517" t="s">
        <v>11957</v>
      </c>
      <c r="C19" s="517" t="s">
        <v>11957</v>
      </c>
      <c r="D19" s="518">
        <v>7121</v>
      </c>
      <c r="E19" s="518">
        <v>0</v>
      </c>
      <c r="F19" s="518">
        <v>0</v>
      </c>
      <c r="G19" s="519">
        <v>0</v>
      </c>
      <c r="H19" s="520"/>
      <c r="I19" s="520">
        <f t="shared" si="0"/>
        <v>7121</v>
      </c>
      <c r="J19" s="532" t="s">
        <v>11944</v>
      </c>
      <c r="K19" s="535"/>
      <c r="L19" s="534"/>
      <c r="M19" s="523"/>
      <c r="N19" s="523"/>
      <c r="O19" s="523"/>
      <c r="P19" s="523"/>
      <c r="Q19" s="523"/>
      <c r="R19" s="523"/>
      <c r="S19" s="523"/>
      <c r="T19" s="523"/>
      <c r="U19" s="523"/>
      <c r="V19" s="523"/>
      <c r="W19" s="523"/>
      <c r="X19" s="523"/>
      <c r="Y19" s="523"/>
      <c r="Z19" s="523"/>
      <c r="AA19" s="523"/>
      <c r="AB19" s="523"/>
      <c r="AC19" s="523"/>
      <c r="AD19" s="523"/>
      <c r="AE19" s="523"/>
      <c r="AF19" s="523"/>
      <c r="AG19" s="523"/>
      <c r="AH19" s="523"/>
      <c r="AI19" s="523"/>
      <c r="AJ19" s="523"/>
      <c r="AK19" s="523"/>
      <c r="AL19" s="523"/>
      <c r="AM19" s="523"/>
      <c r="AN19" s="523"/>
      <c r="AO19" s="523"/>
      <c r="AP19" s="523"/>
      <c r="AQ19" s="523"/>
      <c r="AR19" s="497"/>
      <c r="AS19" s="497"/>
      <c r="AT19" s="497"/>
      <c r="AU19" s="497"/>
      <c r="AV19" s="497"/>
      <c r="AW19" s="497"/>
      <c r="AX19" s="497"/>
      <c r="AY19" s="497"/>
      <c r="AZ19" s="497"/>
      <c r="BA19" s="497"/>
      <c r="BB19" s="497"/>
      <c r="BC19" s="497"/>
      <c r="BD19" s="497"/>
      <c r="BE19" s="497"/>
      <c r="BF19" s="497"/>
      <c r="BG19" s="497"/>
      <c r="BH19" s="497"/>
      <c r="BI19" s="497"/>
      <c r="BJ19" s="497"/>
      <c r="BK19" s="497"/>
      <c r="BL19" s="497"/>
      <c r="BM19" s="497"/>
      <c r="BN19" s="497"/>
      <c r="BO19" s="497"/>
      <c r="BP19" s="497"/>
      <c r="BQ19" s="497"/>
      <c r="BR19" s="497"/>
      <c r="BS19" s="497"/>
      <c r="BT19" s="497"/>
      <c r="BU19" s="497"/>
      <c r="BV19" s="497"/>
      <c r="BW19" s="497"/>
      <c r="BX19" s="497"/>
      <c r="BY19" s="497"/>
      <c r="BZ19" s="497"/>
      <c r="CA19" s="497"/>
      <c r="CB19" s="497"/>
      <c r="CC19" s="497"/>
      <c r="CD19" s="497"/>
      <c r="CE19" s="497"/>
      <c r="CF19" s="497"/>
      <c r="CG19" s="497"/>
      <c r="CH19" s="497"/>
      <c r="CI19" s="497"/>
      <c r="CJ19" s="497"/>
      <c r="CK19" s="497"/>
      <c r="CL19" s="497"/>
      <c r="CM19" s="497"/>
      <c r="CN19" s="497"/>
      <c r="CO19" s="497"/>
      <c r="CP19" s="497"/>
      <c r="CQ19" s="497"/>
      <c r="CR19" s="497"/>
      <c r="CS19" s="497"/>
      <c r="CT19" s="497"/>
      <c r="CU19" s="497"/>
      <c r="CV19" s="497"/>
      <c r="CW19" s="497"/>
      <c r="CX19" s="497"/>
      <c r="CY19" s="497"/>
      <c r="CZ19" s="497"/>
      <c r="DA19" s="497"/>
      <c r="DB19" s="497"/>
      <c r="DC19" s="497"/>
      <c r="DD19" s="497"/>
      <c r="DE19" s="497"/>
      <c r="DF19" s="497"/>
      <c r="DG19" s="497"/>
      <c r="DH19" s="497"/>
      <c r="DI19" s="497"/>
      <c r="DJ19" s="497"/>
      <c r="DK19" s="497"/>
      <c r="DL19" s="497"/>
      <c r="DM19" s="497"/>
      <c r="DN19" s="497"/>
      <c r="DO19" s="497"/>
      <c r="DP19" s="497"/>
      <c r="DQ19" s="497"/>
      <c r="DR19" s="497"/>
      <c r="DS19" s="497"/>
      <c r="DT19" s="497"/>
      <c r="DU19" s="497"/>
      <c r="DV19" s="497"/>
      <c r="DW19" s="497"/>
      <c r="DX19" s="497"/>
      <c r="DY19" s="497"/>
      <c r="DZ19" s="497"/>
      <c r="EA19" s="497"/>
      <c r="EB19" s="497"/>
      <c r="EC19" s="497"/>
      <c r="ED19" s="497"/>
      <c r="EE19" s="497"/>
      <c r="EF19" s="497"/>
      <c r="EG19" s="497"/>
      <c r="EH19" s="497"/>
      <c r="EI19" s="497"/>
      <c r="EJ19" s="497"/>
      <c r="EK19" s="497"/>
      <c r="EL19" s="497"/>
      <c r="EM19" s="497"/>
      <c r="EN19" s="497"/>
      <c r="EO19" s="497"/>
      <c r="EP19" s="497"/>
      <c r="EQ19" s="497"/>
      <c r="ER19" s="497"/>
      <c r="ES19" s="497"/>
      <c r="ET19" s="497"/>
      <c r="EU19" s="497"/>
      <c r="EV19" s="497"/>
      <c r="EW19" s="497"/>
      <c r="EX19" s="497"/>
      <c r="EY19" s="497"/>
      <c r="EZ19" s="497"/>
      <c r="FA19" s="497"/>
      <c r="FB19" s="497"/>
      <c r="FC19" s="497"/>
      <c r="FD19" s="497"/>
      <c r="FE19" s="497"/>
      <c r="FF19" s="497"/>
      <c r="FG19" s="497"/>
      <c r="FH19" s="497"/>
      <c r="FI19" s="497"/>
      <c r="FJ19" s="497"/>
      <c r="FK19" s="497"/>
      <c r="FL19" s="497"/>
      <c r="FM19" s="497"/>
      <c r="FN19" s="497"/>
      <c r="FO19" s="497"/>
      <c r="FP19" s="497"/>
      <c r="FQ19" s="497"/>
      <c r="FR19" s="497"/>
      <c r="FS19" s="497"/>
      <c r="FT19" s="497"/>
      <c r="FU19" s="497"/>
      <c r="FV19" s="497"/>
      <c r="FW19" s="497"/>
      <c r="FX19" s="497"/>
      <c r="FY19" s="497"/>
      <c r="FZ19" s="497"/>
      <c r="GA19" s="497"/>
      <c r="GB19" s="497"/>
      <c r="GC19" s="497"/>
      <c r="GD19" s="497"/>
      <c r="GE19" s="497"/>
      <c r="GF19" s="497"/>
      <c r="GG19" s="497"/>
      <c r="GH19" s="497"/>
      <c r="GI19" s="497"/>
      <c r="GJ19" s="497"/>
      <c r="GK19" s="497"/>
      <c r="GL19" s="497"/>
      <c r="GM19" s="497"/>
      <c r="GN19" s="497"/>
      <c r="GO19" s="497"/>
      <c r="GP19" s="497"/>
      <c r="GQ19" s="497"/>
      <c r="GR19" s="497"/>
      <c r="GS19" s="497"/>
      <c r="GT19" s="497"/>
      <c r="GU19" s="497"/>
      <c r="GV19" s="497"/>
      <c r="GW19" s="497"/>
      <c r="GX19" s="497"/>
      <c r="GY19" s="497"/>
      <c r="GZ19" s="497"/>
      <c r="HA19" s="497"/>
      <c r="HB19" s="497"/>
      <c r="HC19" s="497"/>
      <c r="HD19" s="497"/>
      <c r="HE19" s="497"/>
      <c r="HF19" s="497"/>
      <c r="HG19" s="497"/>
      <c r="HH19" s="497"/>
      <c r="HI19" s="497"/>
      <c r="HJ19" s="497"/>
      <c r="HK19" s="497"/>
      <c r="HL19" s="497"/>
      <c r="HM19" s="497"/>
      <c r="HN19" s="497"/>
      <c r="HO19" s="497"/>
      <c r="HP19" s="497"/>
      <c r="HQ19" s="497"/>
      <c r="HR19" s="497"/>
      <c r="HS19" s="497"/>
      <c r="HT19" s="497"/>
      <c r="HU19" s="497"/>
      <c r="HV19" s="497"/>
      <c r="HW19" s="497"/>
      <c r="HX19" s="497"/>
      <c r="HY19" s="497"/>
      <c r="HZ19" s="497"/>
      <c r="IA19" s="497"/>
      <c r="IB19" s="497"/>
      <c r="IC19" s="497"/>
      <c r="ID19" s="497"/>
      <c r="IE19" s="497"/>
      <c r="IF19" s="497"/>
      <c r="IG19" s="497"/>
      <c r="IH19" s="497"/>
      <c r="II19" s="497"/>
      <c r="IJ19" s="497"/>
      <c r="IK19" s="497"/>
      <c r="IL19" s="497"/>
      <c r="IM19" s="497"/>
      <c r="IN19" s="497"/>
      <c r="IO19" s="497"/>
    </row>
    <row r="20" s="496" customFormat="1" ht="15.6" hidden="1" customHeight="1" outlineLevel="2" spans="1:249">
      <c r="A20" s="521"/>
      <c r="B20" s="517" t="s">
        <v>11958</v>
      </c>
      <c r="C20" s="517" t="s">
        <v>2801</v>
      </c>
      <c r="D20" s="518">
        <v>0</v>
      </c>
      <c r="E20" s="518">
        <v>3524</v>
      </c>
      <c r="F20" s="518">
        <v>2749</v>
      </c>
      <c r="G20" s="519">
        <v>0</v>
      </c>
      <c r="H20" s="520"/>
      <c r="I20" s="520">
        <f t="shared" si="0"/>
        <v>6273</v>
      </c>
      <c r="J20" s="532" t="s">
        <v>11959</v>
      </c>
      <c r="K20" s="535"/>
      <c r="L20" s="534"/>
      <c r="M20" s="523"/>
      <c r="N20" s="523"/>
      <c r="O20" s="523"/>
      <c r="P20" s="523"/>
      <c r="Q20" s="523"/>
      <c r="R20" s="523"/>
      <c r="S20" s="523"/>
      <c r="T20" s="523"/>
      <c r="U20" s="523"/>
      <c r="V20" s="523"/>
      <c r="W20" s="523"/>
      <c r="X20" s="523"/>
      <c r="Y20" s="523"/>
      <c r="Z20" s="523"/>
      <c r="AA20" s="523"/>
      <c r="AB20" s="523"/>
      <c r="AC20" s="523"/>
      <c r="AD20" s="523"/>
      <c r="AE20" s="523"/>
      <c r="AF20" s="523"/>
      <c r="AG20" s="523"/>
      <c r="AH20" s="523"/>
      <c r="AI20" s="523"/>
      <c r="AJ20" s="523"/>
      <c r="AK20" s="523"/>
      <c r="AL20" s="523"/>
      <c r="AM20" s="523"/>
      <c r="AN20" s="523"/>
      <c r="AO20" s="523"/>
      <c r="AP20" s="523"/>
      <c r="AQ20" s="523"/>
      <c r="AR20" s="497"/>
      <c r="AS20" s="497"/>
      <c r="AT20" s="497"/>
      <c r="AU20" s="497"/>
      <c r="AV20" s="497"/>
      <c r="AW20" s="497"/>
      <c r="AX20" s="497"/>
      <c r="AY20" s="497"/>
      <c r="AZ20" s="497"/>
      <c r="BA20" s="497"/>
      <c r="BB20" s="497"/>
      <c r="BC20" s="497"/>
      <c r="BD20" s="497"/>
      <c r="BE20" s="497"/>
      <c r="BF20" s="497"/>
      <c r="BG20" s="497"/>
      <c r="BH20" s="497"/>
      <c r="BI20" s="497"/>
      <c r="BJ20" s="497"/>
      <c r="BK20" s="497"/>
      <c r="BL20" s="497"/>
      <c r="BM20" s="497"/>
      <c r="BN20" s="497"/>
      <c r="BO20" s="497"/>
      <c r="BP20" s="497"/>
      <c r="BQ20" s="497"/>
      <c r="BR20" s="497"/>
      <c r="BS20" s="497"/>
      <c r="BT20" s="497"/>
      <c r="BU20" s="497"/>
      <c r="BV20" s="497"/>
      <c r="BW20" s="497"/>
      <c r="BX20" s="497"/>
      <c r="BY20" s="497"/>
      <c r="BZ20" s="497"/>
      <c r="CA20" s="497"/>
      <c r="CB20" s="497"/>
      <c r="CC20" s="497"/>
      <c r="CD20" s="497"/>
      <c r="CE20" s="497"/>
      <c r="CF20" s="497"/>
      <c r="CG20" s="497"/>
      <c r="CH20" s="497"/>
      <c r="CI20" s="497"/>
      <c r="CJ20" s="497"/>
      <c r="CK20" s="497"/>
      <c r="CL20" s="497"/>
      <c r="CM20" s="497"/>
      <c r="CN20" s="497"/>
      <c r="CO20" s="497"/>
      <c r="CP20" s="497"/>
      <c r="CQ20" s="497"/>
      <c r="CR20" s="497"/>
      <c r="CS20" s="497"/>
      <c r="CT20" s="497"/>
      <c r="CU20" s="497"/>
      <c r="CV20" s="497"/>
      <c r="CW20" s="497"/>
      <c r="CX20" s="497"/>
      <c r="CY20" s="497"/>
      <c r="CZ20" s="497"/>
      <c r="DA20" s="497"/>
      <c r="DB20" s="497"/>
      <c r="DC20" s="497"/>
      <c r="DD20" s="497"/>
      <c r="DE20" s="497"/>
      <c r="DF20" s="497"/>
      <c r="DG20" s="497"/>
      <c r="DH20" s="497"/>
      <c r="DI20" s="497"/>
      <c r="DJ20" s="497"/>
      <c r="DK20" s="497"/>
      <c r="DL20" s="497"/>
      <c r="DM20" s="497"/>
      <c r="DN20" s="497"/>
      <c r="DO20" s="497"/>
      <c r="DP20" s="497"/>
      <c r="DQ20" s="497"/>
      <c r="DR20" s="497"/>
      <c r="DS20" s="497"/>
      <c r="DT20" s="497"/>
      <c r="DU20" s="497"/>
      <c r="DV20" s="497"/>
      <c r="DW20" s="497"/>
      <c r="DX20" s="497"/>
      <c r="DY20" s="497"/>
      <c r="DZ20" s="497"/>
      <c r="EA20" s="497"/>
      <c r="EB20" s="497"/>
      <c r="EC20" s="497"/>
      <c r="ED20" s="497"/>
      <c r="EE20" s="497"/>
      <c r="EF20" s="497"/>
      <c r="EG20" s="497"/>
      <c r="EH20" s="497"/>
      <c r="EI20" s="497"/>
      <c r="EJ20" s="497"/>
      <c r="EK20" s="497"/>
      <c r="EL20" s="497"/>
      <c r="EM20" s="497"/>
      <c r="EN20" s="497"/>
      <c r="EO20" s="497"/>
      <c r="EP20" s="497"/>
      <c r="EQ20" s="497"/>
      <c r="ER20" s="497"/>
      <c r="ES20" s="497"/>
      <c r="ET20" s="497"/>
      <c r="EU20" s="497"/>
      <c r="EV20" s="497"/>
      <c r="EW20" s="497"/>
      <c r="EX20" s="497"/>
      <c r="EY20" s="497"/>
      <c r="EZ20" s="497"/>
      <c r="FA20" s="497"/>
      <c r="FB20" s="497"/>
      <c r="FC20" s="497"/>
      <c r="FD20" s="497"/>
      <c r="FE20" s="497"/>
      <c r="FF20" s="497"/>
      <c r="FG20" s="497"/>
      <c r="FH20" s="497"/>
      <c r="FI20" s="497"/>
      <c r="FJ20" s="497"/>
      <c r="FK20" s="497"/>
      <c r="FL20" s="497"/>
      <c r="FM20" s="497"/>
      <c r="FN20" s="497"/>
      <c r="FO20" s="497"/>
      <c r="FP20" s="497"/>
      <c r="FQ20" s="497"/>
      <c r="FR20" s="497"/>
      <c r="FS20" s="497"/>
      <c r="FT20" s="497"/>
      <c r="FU20" s="497"/>
      <c r="FV20" s="497"/>
      <c r="FW20" s="497"/>
      <c r="FX20" s="497"/>
      <c r="FY20" s="497"/>
      <c r="FZ20" s="497"/>
      <c r="GA20" s="497"/>
      <c r="GB20" s="497"/>
      <c r="GC20" s="497"/>
      <c r="GD20" s="497"/>
      <c r="GE20" s="497"/>
      <c r="GF20" s="497"/>
      <c r="GG20" s="497"/>
      <c r="GH20" s="497"/>
      <c r="GI20" s="497"/>
      <c r="GJ20" s="497"/>
      <c r="GK20" s="497"/>
      <c r="GL20" s="497"/>
      <c r="GM20" s="497"/>
      <c r="GN20" s="497"/>
      <c r="GO20" s="497"/>
      <c r="GP20" s="497"/>
      <c r="GQ20" s="497"/>
      <c r="GR20" s="497"/>
      <c r="GS20" s="497"/>
      <c r="GT20" s="497"/>
      <c r="GU20" s="497"/>
      <c r="GV20" s="497"/>
      <c r="GW20" s="497"/>
      <c r="GX20" s="497"/>
      <c r="GY20" s="497"/>
      <c r="GZ20" s="497"/>
      <c r="HA20" s="497"/>
      <c r="HB20" s="497"/>
      <c r="HC20" s="497"/>
      <c r="HD20" s="497"/>
      <c r="HE20" s="497"/>
      <c r="HF20" s="497"/>
      <c r="HG20" s="497"/>
      <c r="HH20" s="497"/>
      <c r="HI20" s="497"/>
      <c r="HJ20" s="497"/>
      <c r="HK20" s="497"/>
      <c r="HL20" s="497"/>
      <c r="HM20" s="497"/>
      <c r="HN20" s="497"/>
      <c r="HO20" s="497"/>
      <c r="HP20" s="497"/>
      <c r="HQ20" s="497"/>
      <c r="HR20" s="497"/>
      <c r="HS20" s="497"/>
      <c r="HT20" s="497"/>
      <c r="HU20" s="497"/>
      <c r="HV20" s="497"/>
      <c r="HW20" s="497"/>
      <c r="HX20" s="497"/>
      <c r="HY20" s="497"/>
      <c r="HZ20" s="497"/>
      <c r="IA20" s="497"/>
      <c r="IB20" s="497"/>
      <c r="IC20" s="497"/>
      <c r="ID20" s="497"/>
      <c r="IE20" s="497"/>
      <c r="IF20" s="497"/>
      <c r="IG20" s="497"/>
      <c r="IH20" s="497"/>
      <c r="II20" s="497"/>
      <c r="IJ20" s="497"/>
      <c r="IK20" s="497"/>
      <c r="IL20" s="497"/>
      <c r="IM20" s="497"/>
      <c r="IN20" s="497"/>
      <c r="IO20" s="497"/>
    </row>
    <row r="21" s="496" customFormat="1" ht="15.6" hidden="1" customHeight="1" outlineLevel="2" spans="1:249">
      <c r="A21" s="521"/>
      <c r="B21" s="517" t="s">
        <v>11960</v>
      </c>
      <c r="C21" s="517" t="s">
        <v>11960</v>
      </c>
      <c r="D21" s="518">
        <v>5610.28</v>
      </c>
      <c r="E21" s="518">
        <v>0</v>
      </c>
      <c r="F21" s="518">
        <v>0</v>
      </c>
      <c r="G21" s="519">
        <v>0</v>
      </c>
      <c r="H21" s="520"/>
      <c r="I21" s="520">
        <f t="shared" si="0"/>
        <v>5610.28</v>
      </c>
      <c r="J21" s="532" t="s">
        <v>11944</v>
      </c>
      <c r="K21" s="535"/>
      <c r="L21" s="534"/>
      <c r="M21" s="523"/>
      <c r="N21" s="523"/>
      <c r="O21" s="523"/>
      <c r="P21" s="523"/>
      <c r="Q21" s="523"/>
      <c r="R21" s="523"/>
      <c r="S21" s="523"/>
      <c r="T21" s="523"/>
      <c r="U21" s="523"/>
      <c r="V21" s="523"/>
      <c r="W21" s="523"/>
      <c r="X21" s="523"/>
      <c r="Y21" s="523"/>
      <c r="Z21" s="523"/>
      <c r="AA21" s="523"/>
      <c r="AB21" s="523"/>
      <c r="AC21" s="523"/>
      <c r="AD21" s="523"/>
      <c r="AE21" s="523"/>
      <c r="AF21" s="523"/>
      <c r="AG21" s="523"/>
      <c r="AH21" s="523"/>
      <c r="AI21" s="523"/>
      <c r="AJ21" s="523"/>
      <c r="AK21" s="523"/>
      <c r="AL21" s="523"/>
      <c r="AM21" s="523"/>
      <c r="AN21" s="523"/>
      <c r="AO21" s="523"/>
      <c r="AP21" s="523"/>
      <c r="AQ21" s="523"/>
      <c r="AR21" s="497"/>
      <c r="AS21" s="497"/>
      <c r="AT21" s="497"/>
      <c r="AU21" s="497"/>
      <c r="AV21" s="497"/>
      <c r="AW21" s="497"/>
      <c r="AX21" s="497"/>
      <c r="AY21" s="497"/>
      <c r="AZ21" s="497"/>
      <c r="BA21" s="497"/>
      <c r="BB21" s="497"/>
      <c r="BC21" s="497"/>
      <c r="BD21" s="497"/>
      <c r="BE21" s="497"/>
      <c r="BF21" s="497"/>
      <c r="BG21" s="497"/>
      <c r="BH21" s="497"/>
      <c r="BI21" s="497"/>
      <c r="BJ21" s="497"/>
      <c r="BK21" s="497"/>
      <c r="BL21" s="497"/>
      <c r="BM21" s="497"/>
      <c r="BN21" s="497"/>
      <c r="BO21" s="497"/>
      <c r="BP21" s="497"/>
      <c r="BQ21" s="497"/>
      <c r="BR21" s="497"/>
      <c r="BS21" s="497"/>
      <c r="BT21" s="497"/>
      <c r="BU21" s="497"/>
      <c r="BV21" s="497"/>
      <c r="BW21" s="497"/>
      <c r="BX21" s="497"/>
      <c r="BY21" s="497"/>
      <c r="BZ21" s="497"/>
      <c r="CA21" s="497"/>
      <c r="CB21" s="497"/>
      <c r="CC21" s="497"/>
      <c r="CD21" s="497"/>
      <c r="CE21" s="497"/>
      <c r="CF21" s="497"/>
      <c r="CG21" s="497"/>
      <c r="CH21" s="497"/>
      <c r="CI21" s="497"/>
      <c r="CJ21" s="497"/>
      <c r="CK21" s="497"/>
      <c r="CL21" s="497"/>
      <c r="CM21" s="497"/>
      <c r="CN21" s="497"/>
      <c r="CO21" s="497"/>
      <c r="CP21" s="497"/>
      <c r="CQ21" s="497"/>
      <c r="CR21" s="497"/>
      <c r="CS21" s="497"/>
      <c r="CT21" s="497"/>
      <c r="CU21" s="497"/>
      <c r="CV21" s="497"/>
      <c r="CW21" s="497"/>
      <c r="CX21" s="497"/>
      <c r="CY21" s="497"/>
      <c r="CZ21" s="497"/>
      <c r="DA21" s="497"/>
      <c r="DB21" s="497"/>
      <c r="DC21" s="497"/>
      <c r="DD21" s="497"/>
      <c r="DE21" s="497"/>
      <c r="DF21" s="497"/>
      <c r="DG21" s="497"/>
      <c r="DH21" s="497"/>
      <c r="DI21" s="497"/>
      <c r="DJ21" s="497"/>
      <c r="DK21" s="497"/>
      <c r="DL21" s="497"/>
      <c r="DM21" s="497"/>
      <c r="DN21" s="497"/>
      <c r="DO21" s="497"/>
      <c r="DP21" s="497"/>
      <c r="DQ21" s="497"/>
      <c r="DR21" s="497"/>
      <c r="DS21" s="497"/>
      <c r="DT21" s="497"/>
      <c r="DU21" s="497"/>
      <c r="DV21" s="497"/>
      <c r="DW21" s="497"/>
      <c r="DX21" s="497"/>
      <c r="DY21" s="497"/>
      <c r="DZ21" s="497"/>
      <c r="EA21" s="497"/>
      <c r="EB21" s="497"/>
      <c r="EC21" s="497"/>
      <c r="ED21" s="497"/>
      <c r="EE21" s="497"/>
      <c r="EF21" s="497"/>
      <c r="EG21" s="497"/>
      <c r="EH21" s="497"/>
      <c r="EI21" s="497"/>
      <c r="EJ21" s="497"/>
      <c r="EK21" s="497"/>
      <c r="EL21" s="497"/>
      <c r="EM21" s="497"/>
      <c r="EN21" s="497"/>
      <c r="EO21" s="497"/>
      <c r="EP21" s="497"/>
      <c r="EQ21" s="497"/>
      <c r="ER21" s="497"/>
      <c r="ES21" s="497"/>
      <c r="ET21" s="497"/>
      <c r="EU21" s="497"/>
      <c r="EV21" s="497"/>
      <c r="EW21" s="497"/>
      <c r="EX21" s="497"/>
      <c r="EY21" s="497"/>
      <c r="EZ21" s="497"/>
      <c r="FA21" s="497"/>
      <c r="FB21" s="497"/>
      <c r="FC21" s="497"/>
      <c r="FD21" s="497"/>
      <c r="FE21" s="497"/>
      <c r="FF21" s="497"/>
      <c r="FG21" s="497"/>
      <c r="FH21" s="497"/>
      <c r="FI21" s="497"/>
      <c r="FJ21" s="497"/>
      <c r="FK21" s="497"/>
      <c r="FL21" s="497"/>
      <c r="FM21" s="497"/>
      <c r="FN21" s="497"/>
      <c r="FO21" s="497"/>
      <c r="FP21" s="497"/>
      <c r="FQ21" s="497"/>
      <c r="FR21" s="497"/>
      <c r="FS21" s="497"/>
      <c r="FT21" s="497"/>
      <c r="FU21" s="497"/>
      <c r="FV21" s="497"/>
      <c r="FW21" s="497"/>
      <c r="FX21" s="497"/>
      <c r="FY21" s="497"/>
      <c r="FZ21" s="497"/>
      <c r="GA21" s="497"/>
      <c r="GB21" s="497"/>
      <c r="GC21" s="497"/>
      <c r="GD21" s="497"/>
      <c r="GE21" s="497"/>
      <c r="GF21" s="497"/>
      <c r="GG21" s="497"/>
      <c r="GH21" s="497"/>
      <c r="GI21" s="497"/>
      <c r="GJ21" s="497"/>
      <c r="GK21" s="497"/>
      <c r="GL21" s="497"/>
      <c r="GM21" s="497"/>
      <c r="GN21" s="497"/>
      <c r="GO21" s="497"/>
      <c r="GP21" s="497"/>
      <c r="GQ21" s="497"/>
      <c r="GR21" s="497"/>
      <c r="GS21" s="497"/>
      <c r="GT21" s="497"/>
      <c r="GU21" s="497"/>
      <c r="GV21" s="497"/>
      <c r="GW21" s="497"/>
      <c r="GX21" s="497"/>
      <c r="GY21" s="497"/>
      <c r="GZ21" s="497"/>
      <c r="HA21" s="497"/>
      <c r="HB21" s="497"/>
      <c r="HC21" s="497"/>
      <c r="HD21" s="497"/>
      <c r="HE21" s="497"/>
      <c r="HF21" s="497"/>
      <c r="HG21" s="497"/>
      <c r="HH21" s="497"/>
      <c r="HI21" s="497"/>
      <c r="HJ21" s="497"/>
      <c r="HK21" s="497"/>
      <c r="HL21" s="497"/>
      <c r="HM21" s="497"/>
      <c r="HN21" s="497"/>
      <c r="HO21" s="497"/>
      <c r="HP21" s="497"/>
      <c r="HQ21" s="497"/>
      <c r="HR21" s="497"/>
      <c r="HS21" s="497"/>
      <c r="HT21" s="497"/>
      <c r="HU21" s="497"/>
      <c r="HV21" s="497"/>
      <c r="HW21" s="497"/>
      <c r="HX21" s="497"/>
      <c r="HY21" s="497"/>
      <c r="HZ21" s="497"/>
      <c r="IA21" s="497"/>
      <c r="IB21" s="497"/>
      <c r="IC21" s="497"/>
      <c r="ID21" s="497"/>
      <c r="IE21" s="497"/>
      <c r="IF21" s="497"/>
      <c r="IG21" s="497"/>
      <c r="IH21" s="497"/>
      <c r="II21" s="497"/>
      <c r="IJ21" s="497"/>
      <c r="IK21" s="497"/>
      <c r="IL21" s="497"/>
      <c r="IM21" s="497"/>
      <c r="IN21" s="497"/>
      <c r="IO21" s="497"/>
    </row>
    <row r="22" s="496" customFormat="1" ht="15.6" hidden="1" customHeight="1" outlineLevel="2" spans="1:249">
      <c r="A22" s="521"/>
      <c r="B22" s="517" t="s">
        <v>11961</v>
      </c>
      <c r="C22" s="517" t="s">
        <v>11961</v>
      </c>
      <c r="D22" s="518">
        <v>1404</v>
      </c>
      <c r="E22" s="518">
        <v>0</v>
      </c>
      <c r="F22" s="518">
        <v>4130</v>
      </c>
      <c r="G22" s="519">
        <v>0</v>
      </c>
      <c r="H22" s="520"/>
      <c r="I22" s="520">
        <f t="shared" si="0"/>
        <v>5534</v>
      </c>
      <c r="J22" s="536" t="s">
        <v>11946</v>
      </c>
      <c r="K22" s="533"/>
      <c r="L22" s="534"/>
      <c r="M22" s="523"/>
      <c r="N22" s="523"/>
      <c r="O22" s="523"/>
      <c r="P22" s="523"/>
      <c r="Q22" s="523"/>
      <c r="R22" s="523"/>
      <c r="S22" s="523"/>
      <c r="T22" s="523"/>
      <c r="U22" s="523"/>
      <c r="V22" s="523"/>
      <c r="W22" s="523"/>
      <c r="X22" s="523"/>
      <c r="Y22" s="523"/>
      <c r="Z22" s="523"/>
      <c r="AA22" s="523"/>
      <c r="AB22" s="523"/>
      <c r="AC22" s="523"/>
      <c r="AD22" s="523"/>
      <c r="AE22" s="523"/>
      <c r="AF22" s="523"/>
      <c r="AG22" s="523"/>
      <c r="AH22" s="523"/>
      <c r="AI22" s="523"/>
      <c r="AJ22" s="523"/>
      <c r="AK22" s="523"/>
      <c r="AL22" s="523"/>
      <c r="AM22" s="523"/>
      <c r="AN22" s="523"/>
      <c r="AO22" s="523"/>
      <c r="AP22" s="523"/>
      <c r="AQ22" s="523"/>
      <c r="AR22" s="497"/>
      <c r="AS22" s="497"/>
      <c r="AT22" s="497"/>
      <c r="AU22" s="497"/>
      <c r="AV22" s="497"/>
      <c r="AW22" s="497"/>
      <c r="AX22" s="497"/>
      <c r="AY22" s="497"/>
      <c r="AZ22" s="497"/>
      <c r="BA22" s="497"/>
      <c r="BB22" s="497"/>
      <c r="BC22" s="497"/>
      <c r="BD22" s="497"/>
      <c r="BE22" s="497"/>
      <c r="BF22" s="497"/>
      <c r="BG22" s="497"/>
      <c r="BH22" s="497"/>
      <c r="BI22" s="497"/>
      <c r="BJ22" s="497"/>
      <c r="BK22" s="497"/>
      <c r="BL22" s="497"/>
      <c r="BM22" s="497"/>
      <c r="BN22" s="497"/>
      <c r="BO22" s="497"/>
      <c r="BP22" s="497"/>
      <c r="BQ22" s="497"/>
      <c r="BR22" s="497"/>
      <c r="BS22" s="497"/>
      <c r="BT22" s="497"/>
      <c r="BU22" s="497"/>
      <c r="BV22" s="497"/>
      <c r="BW22" s="497"/>
      <c r="BX22" s="497"/>
      <c r="BY22" s="497"/>
      <c r="BZ22" s="497"/>
      <c r="CA22" s="497"/>
      <c r="CB22" s="497"/>
      <c r="CC22" s="497"/>
      <c r="CD22" s="497"/>
      <c r="CE22" s="497"/>
      <c r="CF22" s="497"/>
      <c r="CG22" s="497"/>
      <c r="CH22" s="497"/>
      <c r="CI22" s="497"/>
      <c r="CJ22" s="497"/>
      <c r="CK22" s="497"/>
      <c r="CL22" s="497"/>
      <c r="CM22" s="497"/>
      <c r="CN22" s="497"/>
      <c r="CO22" s="497"/>
      <c r="CP22" s="497"/>
      <c r="CQ22" s="497"/>
      <c r="CR22" s="497"/>
      <c r="CS22" s="497"/>
      <c r="CT22" s="497"/>
      <c r="CU22" s="497"/>
      <c r="CV22" s="497"/>
      <c r="CW22" s="497"/>
      <c r="CX22" s="497"/>
      <c r="CY22" s="497"/>
      <c r="CZ22" s="497"/>
      <c r="DA22" s="497"/>
      <c r="DB22" s="497"/>
      <c r="DC22" s="497"/>
      <c r="DD22" s="497"/>
      <c r="DE22" s="497"/>
      <c r="DF22" s="497"/>
      <c r="DG22" s="497"/>
      <c r="DH22" s="497"/>
      <c r="DI22" s="497"/>
      <c r="DJ22" s="497"/>
      <c r="DK22" s="497"/>
      <c r="DL22" s="497"/>
      <c r="DM22" s="497"/>
      <c r="DN22" s="497"/>
      <c r="DO22" s="497"/>
      <c r="DP22" s="497"/>
      <c r="DQ22" s="497"/>
      <c r="DR22" s="497"/>
      <c r="DS22" s="497"/>
      <c r="DT22" s="497"/>
      <c r="DU22" s="497"/>
      <c r="DV22" s="497"/>
      <c r="DW22" s="497"/>
      <c r="DX22" s="497"/>
      <c r="DY22" s="497"/>
      <c r="DZ22" s="497"/>
      <c r="EA22" s="497"/>
      <c r="EB22" s="497"/>
      <c r="EC22" s="497"/>
      <c r="ED22" s="497"/>
      <c r="EE22" s="497"/>
      <c r="EF22" s="497"/>
      <c r="EG22" s="497"/>
      <c r="EH22" s="497"/>
      <c r="EI22" s="497"/>
      <c r="EJ22" s="497"/>
      <c r="EK22" s="497"/>
      <c r="EL22" s="497"/>
      <c r="EM22" s="497"/>
      <c r="EN22" s="497"/>
      <c r="EO22" s="497"/>
      <c r="EP22" s="497"/>
      <c r="EQ22" s="497"/>
      <c r="ER22" s="497"/>
      <c r="ES22" s="497"/>
      <c r="ET22" s="497"/>
      <c r="EU22" s="497"/>
      <c r="EV22" s="497"/>
      <c r="EW22" s="497"/>
      <c r="EX22" s="497"/>
      <c r="EY22" s="497"/>
      <c r="EZ22" s="497"/>
      <c r="FA22" s="497"/>
      <c r="FB22" s="497"/>
      <c r="FC22" s="497"/>
      <c r="FD22" s="497"/>
      <c r="FE22" s="497"/>
      <c r="FF22" s="497"/>
      <c r="FG22" s="497"/>
      <c r="FH22" s="497"/>
      <c r="FI22" s="497"/>
      <c r="FJ22" s="497"/>
      <c r="FK22" s="497"/>
      <c r="FL22" s="497"/>
      <c r="FM22" s="497"/>
      <c r="FN22" s="497"/>
      <c r="FO22" s="497"/>
      <c r="FP22" s="497"/>
      <c r="FQ22" s="497"/>
      <c r="FR22" s="497"/>
      <c r="FS22" s="497"/>
      <c r="FT22" s="497"/>
      <c r="FU22" s="497"/>
      <c r="FV22" s="497"/>
      <c r="FW22" s="497"/>
      <c r="FX22" s="497"/>
      <c r="FY22" s="497"/>
      <c r="FZ22" s="497"/>
      <c r="GA22" s="497"/>
      <c r="GB22" s="497"/>
      <c r="GC22" s="497"/>
      <c r="GD22" s="497"/>
      <c r="GE22" s="497"/>
      <c r="GF22" s="497"/>
      <c r="GG22" s="497"/>
      <c r="GH22" s="497"/>
      <c r="GI22" s="497"/>
      <c r="GJ22" s="497"/>
      <c r="GK22" s="497"/>
      <c r="GL22" s="497"/>
      <c r="GM22" s="497"/>
      <c r="GN22" s="497"/>
      <c r="GO22" s="497"/>
      <c r="GP22" s="497"/>
      <c r="GQ22" s="497"/>
      <c r="GR22" s="497"/>
      <c r="GS22" s="497"/>
      <c r="GT22" s="497"/>
      <c r="GU22" s="497"/>
      <c r="GV22" s="497"/>
      <c r="GW22" s="497"/>
      <c r="GX22" s="497"/>
      <c r="GY22" s="497"/>
      <c r="GZ22" s="497"/>
      <c r="HA22" s="497"/>
      <c r="HB22" s="497"/>
      <c r="HC22" s="497"/>
      <c r="HD22" s="497"/>
      <c r="HE22" s="497"/>
      <c r="HF22" s="497"/>
      <c r="HG22" s="497"/>
      <c r="HH22" s="497"/>
      <c r="HI22" s="497"/>
      <c r="HJ22" s="497"/>
      <c r="HK22" s="497"/>
      <c r="HL22" s="497"/>
      <c r="HM22" s="497"/>
      <c r="HN22" s="497"/>
      <c r="HO22" s="497"/>
      <c r="HP22" s="497"/>
      <c r="HQ22" s="497"/>
      <c r="HR22" s="497"/>
      <c r="HS22" s="497"/>
      <c r="HT22" s="497"/>
      <c r="HU22" s="497"/>
      <c r="HV22" s="497"/>
      <c r="HW22" s="497"/>
      <c r="HX22" s="497"/>
      <c r="HY22" s="497"/>
      <c r="HZ22" s="497"/>
      <c r="IA22" s="497"/>
      <c r="IB22" s="497"/>
      <c r="IC22" s="497"/>
      <c r="ID22" s="497"/>
      <c r="IE22" s="497"/>
      <c r="IF22" s="497"/>
      <c r="IG22" s="497"/>
      <c r="IH22" s="497"/>
      <c r="II22" s="497"/>
      <c r="IJ22" s="497"/>
      <c r="IK22" s="497"/>
      <c r="IL22" s="497"/>
      <c r="IM22" s="497"/>
      <c r="IN22" s="497"/>
      <c r="IO22" s="497"/>
    </row>
    <row r="23" s="496" customFormat="1" ht="15.6" hidden="1" customHeight="1" outlineLevel="2" spans="1:249">
      <c r="A23" s="521"/>
      <c r="B23" s="517" t="s">
        <v>11962</v>
      </c>
      <c r="C23" s="517" t="s">
        <v>11962</v>
      </c>
      <c r="D23" s="518">
        <v>5142</v>
      </c>
      <c r="E23" s="518">
        <v>70</v>
      </c>
      <c r="F23" s="518">
        <v>0</v>
      </c>
      <c r="G23" s="519">
        <v>0</v>
      </c>
      <c r="H23" s="520"/>
      <c r="I23" s="520">
        <f t="shared" si="0"/>
        <v>5212</v>
      </c>
      <c r="J23" s="536" t="s">
        <v>11946</v>
      </c>
      <c r="K23" s="533"/>
      <c r="L23" s="534"/>
      <c r="M23" s="523"/>
      <c r="N23" s="523"/>
      <c r="O23" s="523"/>
      <c r="P23" s="523"/>
      <c r="Q23" s="523"/>
      <c r="R23" s="523"/>
      <c r="S23" s="523"/>
      <c r="T23" s="523"/>
      <c r="U23" s="523"/>
      <c r="V23" s="523"/>
      <c r="W23" s="523"/>
      <c r="X23" s="523"/>
      <c r="Y23" s="523"/>
      <c r="Z23" s="523"/>
      <c r="AA23" s="523"/>
      <c r="AB23" s="523"/>
      <c r="AC23" s="523"/>
      <c r="AD23" s="523"/>
      <c r="AE23" s="523"/>
      <c r="AF23" s="523"/>
      <c r="AG23" s="523"/>
      <c r="AH23" s="523"/>
      <c r="AI23" s="523"/>
      <c r="AJ23" s="523"/>
      <c r="AK23" s="523"/>
      <c r="AL23" s="523"/>
      <c r="AM23" s="523"/>
      <c r="AN23" s="523"/>
      <c r="AO23" s="523"/>
      <c r="AP23" s="523"/>
      <c r="AQ23" s="523"/>
      <c r="AR23" s="497"/>
      <c r="AS23" s="497"/>
      <c r="AT23" s="497"/>
      <c r="AU23" s="497"/>
      <c r="AV23" s="497"/>
      <c r="AW23" s="497"/>
      <c r="AX23" s="497"/>
      <c r="AY23" s="497"/>
      <c r="AZ23" s="497"/>
      <c r="BA23" s="497"/>
      <c r="BB23" s="497"/>
      <c r="BC23" s="497"/>
      <c r="BD23" s="497"/>
      <c r="BE23" s="497"/>
      <c r="BF23" s="497"/>
      <c r="BG23" s="497"/>
      <c r="BH23" s="497"/>
      <c r="BI23" s="497"/>
      <c r="BJ23" s="497"/>
      <c r="BK23" s="497"/>
      <c r="BL23" s="497"/>
      <c r="BM23" s="497"/>
      <c r="BN23" s="497"/>
      <c r="BO23" s="497"/>
      <c r="BP23" s="497"/>
      <c r="BQ23" s="497"/>
      <c r="BR23" s="497"/>
      <c r="BS23" s="497"/>
      <c r="BT23" s="497"/>
      <c r="BU23" s="497"/>
      <c r="BV23" s="497"/>
      <c r="BW23" s="497"/>
      <c r="BX23" s="497"/>
      <c r="BY23" s="497"/>
      <c r="BZ23" s="497"/>
      <c r="CA23" s="497"/>
      <c r="CB23" s="497"/>
      <c r="CC23" s="497"/>
      <c r="CD23" s="497"/>
      <c r="CE23" s="497"/>
      <c r="CF23" s="497"/>
      <c r="CG23" s="497"/>
      <c r="CH23" s="497"/>
      <c r="CI23" s="497"/>
      <c r="CJ23" s="497"/>
      <c r="CK23" s="497"/>
      <c r="CL23" s="497"/>
      <c r="CM23" s="497"/>
      <c r="CN23" s="497"/>
      <c r="CO23" s="497"/>
      <c r="CP23" s="497"/>
      <c r="CQ23" s="497"/>
      <c r="CR23" s="497"/>
      <c r="CS23" s="497"/>
      <c r="CT23" s="497"/>
      <c r="CU23" s="497"/>
      <c r="CV23" s="497"/>
      <c r="CW23" s="497"/>
      <c r="CX23" s="497"/>
      <c r="CY23" s="497"/>
      <c r="CZ23" s="497"/>
      <c r="DA23" s="497"/>
      <c r="DB23" s="497"/>
      <c r="DC23" s="497"/>
      <c r="DD23" s="497"/>
      <c r="DE23" s="497"/>
      <c r="DF23" s="497"/>
      <c r="DG23" s="497"/>
      <c r="DH23" s="497"/>
      <c r="DI23" s="497"/>
      <c r="DJ23" s="497"/>
      <c r="DK23" s="497"/>
      <c r="DL23" s="497"/>
      <c r="DM23" s="497"/>
      <c r="DN23" s="497"/>
      <c r="DO23" s="497"/>
      <c r="DP23" s="497"/>
      <c r="DQ23" s="497"/>
      <c r="DR23" s="497"/>
      <c r="DS23" s="497"/>
      <c r="DT23" s="497"/>
      <c r="DU23" s="497"/>
      <c r="DV23" s="497"/>
      <c r="DW23" s="497"/>
      <c r="DX23" s="497"/>
      <c r="DY23" s="497"/>
      <c r="DZ23" s="497"/>
      <c r="EA23" s="497"/>
      <c r="EB23" s="497"/>
      <c r="EC23" s="497"/>
      <c r="ED23" s="497"/>
      <c r="EE23" s="497"/>
      <c r="EF23" s="497"/>
      <c r="EG23" s="497"/>
      <c r="EH23" s="497"/>
      <c r="EI23" s="497"/>
      <c r="EJ23" s="497"/>
      <c r="EK23" s="497"/>
      <c r="EL23" s="497"/>
      <c r="EM23" s="497"/>
      <c r="EN23" s="497"/>
      <c r="EO23" s="497"/>
      <c r="EP23" s="497"/>
      <c r="EQ23" s="497"/>
      <c r="ER23" s="497"/>
      <c r="ES23" s="497"/>
      <c r="ET23" s="497"/>
      <c r="EU23" s="497"/>
      <c r="EV23" s="497"/>
      <c r="EW23" s="497"/>
      <c r="EX23" s="497"/>
      <c r="EY23" s="497"/>
      <c r="EZ23" s="497"/>
      <c r="FA23" s="497"/>
      <c r="FB23" s="497"/>
      <c r="FC23" s="497"/>
      <c r="FD23" s="497"/>
      <c r="FE23" s="497"/>
      <c r="FF23" s="497"/>
      <c r="FG23" s="497"/>
      <c r="FH23" s="497"/>
      <c r="FI23" s="497"/>
      <c r="FJ23" s="497"/>
      <c r="FK23" s="497"/>
      <c r="FL23" s="497"/>
      <c r="FM23" s="497"/>
      <c r="FN23" s="497"/>
      <c r="FO23" s="497"/>
      <c r="FP23" s="497"/>
      <c r="FQ23" s="497"/>
      <c r="FR23" s="497"/>
      <c r="FS23" s="497"/>
      <c r="FT23" s="497"/>
      <c r="FU23" s="497"/>
      <c r="FV23" s="497"/>
      <c r="FW23" s="497"/>
      <c r="FX23" s="497"/>
      <c r="FY23" s="497"/>
      <c r="FZ23" s="497"/>
      <c r="GA23" s="497"/>
      <c r="GB23" s="497"/>
      <c r="GC23" s="497"/>
      <c r="GD23" s="497"/>
      <c r="GE23" s="497"/>
      <c r="GF23" s="497"/>
      <c r="GG23" s="497"/>
      <c r="GH23" s="497"/>
      <c r="GI23" s="497"/>
      <c r="GJ23" s="497"/>
      <c r="GK23" s="497"/>
      <c r="GL23" s="497"/>
      <c r="GM23" s="497"/>
      <c r="GN23" s="497"/>
      <c r="GO23" s="497"/>
      <c r="GP23" s="497"/>
      <c r="GQ23" s="497"/>
      <c r="GR23" s="497"/>
      <c r="GS23" s="497"/>
      <c r="GT23" s="497"/>
      <c r="GU23" s="497"/>
      <c r="GV23" s="497"/>
      <c r="GW23" s="497"/>
      <c r="GX23" s="497"/>
      <c r="GY23" s="497"/>
      <c r="GZ23" s="497"/>
      <c r="HA23" s="497"/>
      <c r="HB23" s="497"/>
      <c r="HC23" s="497"/>
      <c r="HD23" s="497"/>
      <c r="HE23" s="497"/>
      <c r="HF23" s="497"/>
      <c r="HG23" s="497"/>
      <c r="HH23" s="497"/>
      <c r="HI23" s="497"/>
      <c r="HJ23" s="497"/>
      <c r="HK23" s="497"/>
      <c r="HL23" s="497"/>
      <c r="HM23" s="497"/>
      <c r="HN23" s="497"/>
      <c r="HO23" s="497"/>
      <c r="HP23" s="497"/>
      <c r="HQ23" s="497"/>
      <c r="HR23" s="497"/>
      <c r="HS23" s="497"/>
      <c r="HT23" s="497"/>
      <c r="HU23" s="497"/>
      <c r="HV23" s="497"/>
      <c r="HW23" s="497"/>
      <c r="HX23" s="497"/>
      <c r="HY23" s="497"/>
      <c r="HZ23" s="497"/>
      <c r="IA23" s="497"/>
      <c r="IB23" s="497"/>
      <c r="IC23" s="497"/>
      <c r="ID23" s="497"/>
      <c r="IE23" s="497"/>
      <c r="IF23" s="497"/>
      <c r="IG23" s="497"/>
      <c r="IH23" s="497"/>
      <c r="II23" s="497"/>
      <c r="IJ23" s="497"/>
      <c r="IK23" s="497"/>
      <c r="IL23" s="497"/>
      <c r="IM23" s="497"/>
      <c r="IN23" s="497"/>
      <c r="IO23" s="497"/>
    </row>
    <row r="24" s="496" customFormat="1" ht="15.6" hidden="1" customHeight="1" outlineLevel="2" spans="1:249">
      <c r="A24" s="521"/>
      <c r="B24" s="517" t="s">
        <v>11941</v>
      </c>
      <c r="C24" s="517" t="s">
        <v>11941</v>
      </c>
      <c r="D24" s="518">
        <v>0</v>
      </c>
      <c r="E24" s="518">
        <v>0</v>
      </c>
      <c r="F24" s="518">
        <v>3940</v>
      </c>
      <c r="G24" s="519">
        <v>0</v>
      </c>
      <c r="H24" s="520"/>
      <c r="I24" s="520">
        <f t="shared" si="0"/>
        <v>3940</v>
      </c>
      <c r="J24" s="536" t="s">
        <v>11942</v>
      </c>
      <c r="K24" s="533"/>
      <c r="L24" s="534"/>
      <c r="M24" s="523"/>
      <c r="N24" s="523"/>
      <c r="O24" s="523"/>
      <c r="P24" s="523"/>
      <c r="Q24" s="523"/>
      <c r="R24" s="523"/>
      <c r="S24" s="523"/>
      <c r="T24" s="523"/>
      <c r="U24" s="523"/>
      <c r="V24" s="523"/>
      <c r="W24" s="523"/>
      <c r="X24" s="523"/>
      <c r="Y24" s="523"/>
      <c r="Z24" s="523"/>
      <c r="AA24" s="523"/>
      <c r="AB24" s="523"/>
      <c r="AC24" s="523"/>
      <c r="AD24" s="523"/>
      <c r="AE24" s="523"/>
      <c r="AF24" s="523"/>
      <c r="AG24" s="523"/>
      <c r="AH24" s="523"/>
      <c r="AI24" s="523"/>
      <c r="AJ24" s="523"/>
      <c r="AK24" s="523"/>
      <c r="AL24" s="523"/>
      <c r="AM24" s="523"/>
      <c r="AN24" s="523"/>
      <c r="AO24" s="523"/>
      <c r="AP24" s="523"/>
      <c r="AQ24" s="523"/>
      <c r="AR24" s="497"/>
      <c r="AS24" s="497"/>
      <c r="AT24" s="497"/>
      <c r="AU24" s="497"/>
      <c r="AV24" s="497"/>
      <c r="AW24" s="497"/>
      <c r="AX24" s="497"/>
      <c r="AY24" s="497"/>
      <c r="AZ24" s="497"/>
      <c r="BA24" s="497"/>
      <c r="BB24" s="497"/>
      <c r="BC24" s="497"/>
      <c r="BD24" s="497"/>
      <c r="BE24" s="497"/>
      <c r="BF24" s="497"/>
      <c r="BG24" s="497"/>
      <c r="BH24" s="497"/>
      <c r="BI24" s="497"/>
      <c r="BJ24" s="497"/>
      <c r="BK24" s="497"/>
      <c r="BL24" s="497"/>
      <c r="BM24" s="497"/>
      <c r="BN24" s="497"/>
      <c r="BO24" s="497"/>
      <c r="BP24" s="497"/>
      <c r="BQ24" s="497"/>
      <c r="BR24" s="497"/>
      <c r="BS24" s="497"/>
      <c r="BT24" s="497"/>
      <c r="BU24" s="497"/>
      <c r="BV24" s="497"/>
      <c r="BW24" s="497"/>
      <c r="BX24" s="497"/>
      <c r="BY24" s="497"/>
      <c r="BZ24" s="497"/>
      <c r="CA24" s="497"/>
      <c r="CB24" s="497"/>
      <c r="CC24" s="497"/>
      <c r="CD24" s="497"/>
      <c r="CE24" s="497"/>
      <c r="CF24" s="497"/>
      <c r="CG24" s="497"/>
      <c r="CH24" s="497"/>
      <c r="CI24" s="497"/>
      <c r="CJ24" s="497"/>
      <c r="CK24" s="497"/>
      <c r="CL24" s="497"/>
      <c r="CM24" s="497"/>
      <c r="CN24" s="497"/>
      <c r="CO24" s="497"/>
      <c r="CP24" s="497"/>
      <c r="CQ24" s="497"/>
      <c r="CR24" s="497"/>
      <c r="CS24" s="497"/>
      <c r="CT24" s="497"/>
      <c r="CU24" s="497"/>
      <c r="CV24" s="497"/>
      <c r="CW24" s="497"/>
      <c r="CX24" s="497"/>
      <c r="CY24" s="497"/>
      <c r="CZ24" s="497"/>
      <c r="DA24" s="497"/>
      <c r="DB24" s="497"/>
      <c r="DC24" s="497"/>
      <c r="DD24" s="497"/>
      <c r="DE24" s="497"/>
      <c r="DF24" s="497"/>
      <c r="DG24" s="497"/>
      <c r="DH24" s="497"/>
      <c r="DI24" s="497"/>
      <c r="DJ24" s="497"/>
      <c r="DK24" s="497"/>
      <c r="DL24" s="497"/>
      <c r="DM24" s="497"/>
      <c r="DN24" s="497"/>
      <c r="DO24" s="497"/>
      <c r="DP24" s="497"/>
      <c r="DQ24" s="497"/>
      <c r="DR24" s="497"/>
      <c r="DS24" s="497"/>
      <c r="DT24" s="497"/>
      <c r="DU24" s="497"/>
      <c r="DV24" s="497"/>
      <c r="DW24" s="497"/>
      <c r="DX24" s="497"/>
      <c r="DY24" s="497"/>
      <c r="DZ24" s="497"/>
      <c r="EA24" s="497"/>
      <c r="EB24" s="497"/>
      <c r="EC24" s="497"/>
      <c r="ED24" s="497"/>
      <c r="EE24" s="497"/>
      <c r="EF24" s="497"/>
      <c r="EG24" s="497"/>
      <c r="EH24" s="497"/>
      <c r="EI24" s="497"/>
      <c r="EJ24" s="497"/>
      <c r="EK24" s="497"/>
      <c r="EL24" s="497"/>
      <c r="EM24" s="497"/>
      <c r="EN24" s="497"/>
      <c r="EO24" s="497"/>
      <c r="EP24" s="497"/>
      <c r="EQ24" s="497"/>
      <c r="ER24" s="497"/>
      <c r="ES24" s="497"/>
      <c r="ET24" s="497"/>
      <c r="EU24" s="497"/>
      <c r="EV24" s="497"/>
      <c r="EW24" s="497"/>
      <c r="EX24" s="497"/>
      <c r="EY24" s="497"/>
      <c r="EZ24" s="497"/>
      <c r="FA24" s="497"/>
      <c r="FB24" s="497"/>
      <c r="FC24" s="497"/>
      <c r="FD24" s="497"/>
      <c r="FE24" s="497"/>
      <c r="FF24" s="497"/>
      <c r="FG24" s="497"/>
      <c r="FH24" s="497"/>
      <c r="FI24" s="497"/>
      <c r="FJ24" s="497"/>
      <c r="FK24" s="497"/>
      <c r="FL24" s="497"/>
      <c r="FM24" s="497"/>
      <c r="FN24" s="497"/>
      <c r="FO24" s="497"/>
      <c r="FP24" s="497"/>
      <c r="FQ24" s="497"/>
      <c r="FR24" s="497"/>
      <c r="FS24" s="497"/>
      <c r="FT24" s="497"/>
      <c r="FU24" s="497"/>
      <c r="FV24" s="497"/>
      <c r="FW24" s="497"/>
      <c r="FX24" s="497"/>
      <c r="FY24" s="497"/>
      <c r="FZ24" s="497"/>
      <c r="GA24" s="497"/>
      <c r="GB24" s="497"/>
      <c r="GC24" s="497"/>
      <c r="GD24" s="497"/>
      <c r="GE24" s="497"/>
      <c r="GF24" s="497"/>
      <c r="GG24" s="497"/>
      <c r="GH24" s="497"/>
      <c r="GI24" s="497"/>
      <c r="GJ24" s="497"/>
      <c r="GK24" s="497"/>
      <c r="GL24" s="497"/>
      <c r="GM24" s="497"/>
      <c r="GN24" s="497"/>
      <c r="GO24" s="497"/>
      <c r="GP24" s="497"/>
      <c r="GQ24" s="497"/>
      <c r="GR24" s="497"/>
      <c r="GS24" s="497"/>
      <c r="GT24" s="497"/>
      <c r="GU24" s="497"/>
      <c r="GV24" s="497"/>
      <c r="GW24" s="497"/>
      <c r="GX24" s="497"/>
      <c r="GY24" s="497"/>
      <c r="GZ24" s="497"/>
      <c r="HA24" s="497"/>
      <c r="HB24" s="497"/>
      <c r="HC24" s="497"/>
      <c r="HD24" s="497"/>
      <c r="HE24" s="497"/>
      <c r="HF24" s="497"/>
      <c r="HG24" s="497"/>
      <c r="HH24" s="497"/>
      <c r="HI24" s="497"/>
      <c r="HJ24" s="497"/>
      <c r="HK24" s="497"/>
      <c r="HL24" s="497"/>
      <c r="HM24" s="497"/>
      <c r="HN24" s="497"/>
      <c r="HO24" s="497"/>
      <c r="HP24" s="497"/>
      <c r="HQ24" s="497"/>
      <c r="HR24" s="497"/>
      <c r="HS24" s="497"/>
      <c r="HT24" s="497"/>
      <c r="HU24" s="497"/>
      <c r="HV24" s="497"/>
      <c r="HW24" s="497"/>
      <c r="HX24" s="497"/>
      <c r="HY24" s="497"/>
      <c r="HZ24" s="497"/>
      <c r="IA24" s="497"/>
      <c r="IB24" s="497"/>
      <c r="IC24" s="497"/>
      <c r="ID24" s="497"/>
      <c r="IE24" s="497"/>
      <c r="IF24" s="497"/>
      <c r="IG24" s="497"/>
      <c r="IH24" s="497"/>
      <c r="II24" s="497"/>
      <c r="IJ24" s="497"/>
      <c r="IK24" s="497"/>
      <c r="IL24" s="497"/>
      <c r="IM24" s="497"/>
      <c r="IN24" s="497"/>
      <c r="IO24" s="497"/>
    </row>
    <row r="25" s="496" customFormat="1" ht="15.6" hidden="1" customHeight="1" outlineLevel="2" spans="1:249">
      <c r="A25" s="521"/>
      <c r="B25" s="517" t="s">
        <v>11963</v>
      </c>
      <c r="C25" s="517" t="s">
        <v>11963</v>
      </c>
      <c r="D25" s="518">
        <v>2484.5</v>
      </c>
      <c r="E25" s="518">
        <v>354</v>
      </c>
      <c r="F25" s="518">
        <v>0</v>
      </c>
      <c r="G25" s="519">
        <v>0</v>
      </c>
      <c r="H25" s="520"/>
      <c r="I25" s="520">
        <f t="shared" si="0"/>
        <v>2838.5</v>
      </c>
      <c r="J25" s="532" t="s">
        <v>11944</v>
      </c>
      <c r="K25" s="535"/>
      <c r="L25" s="534"/>
      <c r="M25" s="523"/>
      <c r="N25" s="523"/>
      <c r="O25" s="523"/>
      <c r="P25" s="523"/>
      <c r="Q25" s="523"/>
      <c r="R25" s="523"/>
      <c r="S25" s="523"/>
      <c r="T25" s="523"/>
      <c r="U25" s="523"/>
      <c r="V25" s="523"/>
      <c r="W25" s="523"/>
      <c r="X25" s="523"/>
      <c r="Y25" s="523"/>
      <c r="Z25" s="523"/>
      <c r="AA25" s="523"/>
      <c r="AB25" s="523"/>
      <c r="AC25" s="523"/>
      <c r="AD25" s="523"/>
      <c r="AE25" s="523"/>
      <c r="AF25" s="523"/>
      <c r="AG25" s="523"/>
      <c r="AH25" s="523"/>
      <c r="AI25" s="523"/>
      <c r="AJ25" s="523"/>
      <c r="AK25" s="523"/>
      <c r="AL25" s="523"/>
      <c r="AM25" s="523"/>
      <c r="AN25" s="523"/>
      <c r="AO25" s="523"/>
      <c r="AP25" s="523"/>
      <c r="AQ25" s="523"/>
      <c r="AR25" s="497"/>
      <c r="AS25" s="497"/>
      <c r="AT25" s="497"/>
      <c r="AU25" s="497"/>
      <c r="AV25" s="497"/>
      <c r="AW25" s="497"/>
      <c r="AX25" s="497"/>
      <c r="AY25" s="497"/>
      <c r="AZ25" s="497"/>
      <c r="BA25" s="497"/>
      <c r="BB25" s="497"/>
      <c r="BC25" s="497"/>
      <c r="BD25" s="497"/>
      <c r="BE25" s="497"/>
      <c r="BF25" s="497"/>
      <c r="BG25" s="497"/>
      <c r="BH25" s="497"/>
      <c r="BI25" s="497"/>
      <c r="BJ25" s="497"/>
      <c r="BK25" s="497"/>
      <c r="BL25" s="497"/>
      <c r="BM25" s="497"/>
      <c r="BN25" s="497"/>
      <c r="BO25" s="497"/>
      <c r="BP25" s="497"/>
      <c r="BQ25" s="497"/>
      <c r="BR25" s="497"/>
      <c r="BS25" s="497"/>
      <c r="BT25" s="497"/>
      <c r="BU25" s="497"/>
      <c r="BV25" s="497"/>
      <c r="BW25" s="497"/>
      <c r="BX25" s="497"/>
      <c r="BY25" s="497"/>
      <c r="BZ25" s="497"/>
      <c r="CA25" s="497"/>
      <c r="CB25" s="497"/>
      <c r="CC25" s="497"/>
      <c r="CD25" s="497"/>
      <c r="CE25" s="497"/>
      <c r="CF25" s="497"/>
      <c r="CG25" s="497"/>
      <c r="CH25" s="497"/>
      <c r="CI25" s="497"/>
      <c r="CJ25" s="497"/>
      <c r="CK25" s="497"/>
      <c r="CL25" s="497"/>
      <c r="CM25" s="497"/>
      <c r="CN25" s="497"/>
      <c r="CO25" s="497"/>
      <c r="CP25" s="497"/>
      <c r="CQ25" s="497"/>
      <c r="CR25" s="497"/>
      <c r="CS25" s="497"/>
      <c r="CT25" s="497"/>
      <c r="CU25" s="497"/>
      <c r="CV25" s="497"/>
      <c r="CW25" s="497"/>
      <c r="CX25" s="497"/>
      <c r="CY25" s="497"/>
      <c r="CZ25" s="497"/>
      <c r="DA25" s="497"/>
      <c r="DB25" s="497"/>
      <c r="DC25" s="497"/>
      <c r="DD25" s="497"/>
      <c r="DE25" s="497"/>
      <c r="DF25" s="497"/>
      <c r="DG25" s="497"/>
      <c r="DH25" s="497"/>
      <c r="DI25" s="497"/>
      <c r="DJ25" s="497"/>
      <c r="DK25" s="497"/>
      <c r="DL25" s="497"/>
      <c r="DM25" s="497"/>
      <c r="DN25" s="497"/>
      <c r="DO25" s="497"/>
      <c r="DP25" s="497"/>
      <c r="DQ25" s="497"/>
      <c r="DR25" s="497"/>
      <c r="DS25" s="497"/>
      <c r="DT25" s="497"/>
      <c r="DU25" s="497"/>
      <c r="DV25" s="497"/>
      <c r="DW25" s="497"/>
      <c r="DX25" s="497"/>
      <c r="DY25" s="497"/>
      <c r="DZ25" s="497"/>
      <c r="EA25" s="497"/>
      <c r="EB25" s="497"/>
      <c r="EC25" s="497"/>
      <c r="ED25" s="497"/>
      <c r="EE25" s="497"/>
      <c r="EF25" s="497"/>
      <c r="EG25" s="497"/>
      <c r="EH25" s="497"/>
      <c r="EI25" s="497"/>
      <c r="EJ25" s="497"/>
      <c r="EK25" s="497"/>
      <c r="EL25" s="497"/>
      <c r="EM25" s="497"/>
      <c r="EN25" s="497"/>
      <c r="EO25" s="497"/>
      <c r="EP25" s="497"/>
      <c r="EQ25" s="497"/>
      <c r="ER25" s="497"/>
      <c r="ES25" s="497"/>
      <c r="ET25" s="497"/>
      <c r="EU25" s="497"/>
      <c r="EV25" s="497"/>
      <c r="EW25" s="497"/>
      <c r="EX25" s="497"/>
      <c r="EY25" s="497"/>
      <c r="EZ25" s="497"/>
      <c r="FA25" s="497"/>
      <c r="FB25" s="497"/>
      <c r="FC25" s="497"/>
      <c r="FD25" s="497"/>
      <c r="FE25" s="497"/>
      <c r="FF25" s="497"/>
      <c r="FG25" s="497"/>
      <c r="FH25" s="497"/>
      <c r="FI25" s="497"/>
      <c r="FJ25" s="497"/>
      <c r="FK25" s="497"/>
      <c r="FL25" s="497"/>
      <c r="FM25" s="497"/>
      <c r="FN25" s="497"/>
      <c r="FO25" s="497"/>
      <c r="FP25" s="497"/>
      <c r="FQ25" s="497"/>
      <c r="FR25" s="497"/>
      <c r="FS25" s="497"/>
      <c r="FT25" s="497"/>
      <c r="FU25" s="497"/>
      <c r="FV25" s="497"/>
      <c r="FW25" s="497"/>
      <c r="FX25" s="497"/>
      <c r="FY25" s="497"/>
      <c r="FZ25" s="497"/>
      <c r="GA25" s="497"/>
      <c r="GB25" s="497"/>
      <c r="GC25" s="497"/>
      <c r="GD25" s="497"/>
      <c r="GE25" s="497"/>
      <c r="GF25" s="497"/>
      <c r="GG25" s="497"/>
      <c r="GH25" s="497"/>
      <c r="GI25" s="497"/>
      <c r="GJ25" s="497"/>
      <c r="GK25" s="497"/>
      <c r="GL25" s="497"/>
      <c r="GM25" s="497"/>
      <c r="GN25" s="497"/>
      <c r="GO25" s="497"/>
      <c r="GP25" s="497"/>
      <c r="GQ25" s="497"/>
      <c r="GR25" s="497"/>
      <c r="GS25" s="497"/>
      <c r="GT25" s="497"/>
      <c r="GU25" s="497"/>
      <c r="GV25" s="497"/>
      <c r="GW25" s="497"/>
      <c r="GX25" s="497"/>
      <c r="GY25" s="497"/>
      <c r="GZ25" s="497"/>
      <c r="HA25" s="497"/>
      <c r="HB25" s="497"/>
      <c r="HC25" s="497"/>
      <c r="HD25" s="497"/>
      <c r="HE25" s="497"/>
      <c r="HF25" s="497"/>
      <c r="HG25" s="497"/>
      <c r="HH25" s="497"/>
      <c r="HI25" s="497"/>
      <c r="HJ25" s="497"/>
      <c r="HK25" s="497"/>
      <c r="HL25" s="497"/>
      <c r="HM25" s="497"/>
      <c r="HN25" s="497"/>
      <c r="HO25" s="497"/>
      <c r="HP25" s="497"/>
      <c r="HQ25" s="497"/>
      <c r="HR25" s="497"/>
      <c r="HS25" s="497"/>
      <c r="HT25" s="497"/>
      <c r="HU25" s="497"/>
      <c r="HV25" s="497"/>
      <c r="HW25" s="497"/>
      <c r="HX25" s="497"/>
      <c r="HY25" s="497"/>
      <c r="HZ25" s="497"/>
      <c r="IA25" s="497"/>
      <c r="IB25" s="497"/>
      <c r="IC25" s="497"/>
      <c r="ID25" s="497"/>
      <c r="IE25" s="497"/>
      <c r="IF25" s="497"/>
      <c r="IG25" s="497"/>
      <c r="IH25" s="497"/>
      <c r="II25" s="497"/>
      <c r="IJ25" s="497"/>
      <c r="IK25" s="497"/>
      <c r="IL25" s="497"/>
      <c r="IM25" s="497"/>
      <c r="IN25" s="497"/>
      <c r="IO25" s="497"/>
    </row>
    <row r="26" s="496" customFormat="1" ht="15.6" hidden="1" customHeight="1" outlineLevel="2" spans="1:249">
      <c r="A26" s="521"/>
      <c r="B26" s="517" t="s">
        <v>11964</v>
      </c>
      <c r="C26" s="517" t="s">
        <v>11964</v>
      </c>
      <c r="D26" s="518">
        <v>2380</v>
      </c>
      <c r="E26" s="518">
        <v>0</v>
      </c>
      <c r="F26" s="518">
        <v>0</v>
      </c>
      <c r="G26" s="519">
        <v>0</v>
      </c>
      <c r="H26" s="520"/>
      <c r="I26" s="520">
        <f t="shared" si="0"/>
        <v>2380</v>
      </c>
      <c r="J26" s="536" t="s">
        <v>11946</v>
      </c>
      <c r="K26" s="533"/>
      <c r="L26" s="534"/>
      <c r="M26" s="523"/>
      <c r="N26" s="523"/>
      <c r="O26" s="523"/>
      <c r="P26" s="523"/>
      <c r="Q26" s="523"/>
      <c r="R26" s="523"/>
      <c r="S26" s="523"/>
      <c r="T26" s="523"/>
      <c r="U26" s="523"/>
      <c r="V26" s="523"/>
      <c r="W26" s="523"/>
      <c r="X26" s="523"/>
      <c r="Y26" s="523"/>
      <c r="Z26" s="523"/>
      <c r="AA26" s="523"/>
      <c r="AB26" s="523"/>
      <c r="AC26" s="523"/>
      <c r="AD26" s="523"/>
      <c r="AE26" s="523"/>
      <c r="AF26" s="523"/>
      <c r="AG26" s="523"/>
      <c r="AH26" s="523"/>
      <c r="AI26" s="523"/>
      <c r="AJ26" s="523"/>
      <c r="AK26" s="523"/>
      <c r="AL26" s="523"/>
      <c r="AM26" s="523"/>
      <c r="AN26" s="523"/>
      <c r="AO26" s="523"/>
      <c r="AP26" s="523"/>
      <c r="AQ26" s="523"/>
      <c r="AR26" s="497"/>
      <c r="AS26" s="497"/>
      <c r="AT26" s="497"/>
      <c r="AU26" s="497"/>
      <c r="AV26" s="497"/>
      <c r="AW26" s="497"/>
      <c r="AX26" s="497"/>
      <c r="AY26" s="497"/>
      <c r="AZ26" s="497"/>
      <c r="BA26" s="497"/>
      <c r="BB26" s="497"/>
      <c r="BC26" s="497"/>
      <c r="BD26" s="497"/>
      <c r="BE26" s="497"/>
      <c r="BF26" s="497"/>
      <c r="BG26" s="497"/>
      <c r="BH26" s="497"/>
      <c r="BI26" s="497"/>
      <c r="BJ26" s="497"/>
      <c r="BK26" s="497"/>
      <c r="BL26" s="497"/>
      <c r="BM26" s="497"/>
      <c r="BN26" s="497"/>
      <c r="BO26" s="497"/>
      <c r="BP26" s="497"/>
      <c r="BQ26" s="497"/>
      <c r="BR26" s="497"/>
      <c r="BS26" s="497"/>
      <c r="BT26" s="497"/>
      <c r="BU26" s="497"/>
      <c r="BV26" s="497"/>
      <c r="BW26" s="497"/>
      <c r="BX26" s="497"/>
      <c r="BY26" s="497"/>
      <c r="BZ26" s="497"/>
      <c r="CA26" s="497"/>
      <c r="CB26" s="497"/>
      <c r="CC26" s="497"/>
      <c r="CD26" s="497"/>
      <c r="CE26" s="497"/>
      <c r="CF26" s="497"/>
      <c r="CG26" s="497"/>
      <c r="CH26" s="497"/>
      <c r="CI26" s="497"/>
      <c r="CJ26" s="497"/>
      <c r="CK26" s="497"/>
      <c r="CL26" s="497"/>
      <c r="CM26" s="497"/>
      <c r="CN26" s="497"/>
      <c r="CO26" s="497"/>
      <c r="CP26" s="497"/>
      <c r="CQ26" s="497"/>
      <c r="CR26" s="497"/>
      <c r="CS26" s="497"/>
      <c r="CT26" s="497"/>
      <c r="CU26" s="497"/>
      <c r="CV26" s="497"/>
      <c r="CW26" s="497"/>
      <c r="CX26" s="497"/>
      <c r="CY26" s="497"/>
      <c r="CZ26" s="497"/>
      <c r="DA26" s="497"/>
      <c r="DB26" s="497"/>
      <c r="DC26" s="497"/>
      <c r="DD26" s="497"/>
      <c r="DE26" s="497"/>
      <c r="DF26" s="497"/>
      <c r="DG26" s="497"/>
      <c r="DH26" s="497"/>
      <c r="DI26" s="497"/>
      <c r="DJ26" s="497"/>
      <c r="DK26" s="497"/>
      <c r="DL26" s="497"/>
      <c r="DM26" s="497"/>
      <c r="DN26" s="497"/>
      <c r="DO26" s="497"/>
      <c r="DP26" s="497"/>
      <c r="DQ26" s="497"/>
      <c r="DR26" s="497"/>
      <c r="DS26" s="497"/>
      <c r="DT26" s="497"/>
      <c r="DU26" s="497"/>
      <c r="DV26" s="497"/>
      <c r="DW26" s="497"/>
      <c r="DX26" s="497"/>
      <c r="DY26" s="497"/>
      <c r="DZ26" s="497"/>
      <c r="EA26" s="497"/>
      <c r="EB26" s="497"/>
      <c r="EC26" s="497"/>
      <c r="ED26" s="497"/>
      <c r="EE26" s="497"/>
      <c r="EF26" s="497"/>
      <c r="EG26" s="497"/>
      <c r="EH26" s="497"/>
      <c r="EI26" s="497"/>
      <c r="EJ26" s="497"/>
      <c r="EK26" s="497"/>
      <c r="EL26" s="497"/>
      <c r="EM26" s="497"/>
      <c r="EN26" s="497"/>
      <c r="EO26" s="497"/>
      <c r="EP26" s="497"/>
      <c r="EQ26" s="497"/>
      <c r="ER26" s="497"/>
      <c r="ES26" s="497"/>
      <c r="ET26" s="497"/>
      <c r="EU26" s="497"/>
      <c r="EV26" s="497"/>
      <c r="EW26" s="497"/>
      <c r="EX26" s="497"/>
      <c r="EY26" s="497"/>
      <c r="EZ26" s="497"/>
      <c r="FA26" s="497"/>
      <c r="FB26" s="497"/>
      <c r="FC26" s="497"/>
      <c r="FD26" s="497"/>
      <c r="FE26" s="497"/>
      <c r="FF26" s="497"/>
      <c r="FG26" s="497"/>
      <c r="FH26" s="497"/>
      <c r="FI26" s="497"/>
      <c r="FJ26" s="497"/>
      <c r="FK26" s="497"/>
      <c r="FL26" s="497"/>
      <c r="FM26" s="497"/>
      <c r="FN26" s="497"/>
      <c r="FO26" s="497"/>
      <c r="FP26" s="497"/>
      <c r="FQ26" s="497"/>
      <c r="FR26" s="497"/>
      <c r="FS26" s="497"/>
      <c r="FT26" s="497"/>
      <c r="FU26" s="497"/>
      <c r="FV26" s="497"/>
      <c r="FW26" s="497"/>
      <c r="FX26" s="497"/>
      <c r="FY26" s="497"/>
      <c r="FZ26" s="497"/>
      <c r="GA26" s="497"/>
      <c r="GB26" s="497"/>
      <c r="GC26" s="497"/>
      <c r="GD26" s="497"/>
      <c r="GE26" s="497"/>
      <c r="GF26" s="497"/>
      <c r="GG26" s="497"/>
      <c r="GH26" s="497"/>
      <c r="GI26" s="497"/>
      <c r="GJ26" s="497"/>
      <c r="GK26" s="497"/>
      <c r="GL26" s="497"/>
      <c r="GM26" s="497"/>
      <c r="GN26" s="497"/>
      <c r="GO26" s="497"/>
      <c r="GP26" s="497"/>
      <c r="GQ26" s="497"/>
      <c r="GR26" s="497"/>
      <c r="GS26" s="497"/>
      <c r="GT26" s="497"/>
      <c r="GU26" s="497"/>
      <c r="GV26" s="497"/>
      <c r="GW26" s="497"/>
      <c r="GX26" s="497"/>
      <c r="GY26" s="497"/>
      <c r="GZ26" s="497"/>
      <c r="HA26" s="497"/>
      <c r="HB26" s="497"/>
      <c r="HC26" s="497"/>
      <c r="HD26" s="497"/>
      <c r="HE26" s="497"/>
      <c r="HF26" s="497"/>
      <c r="HG26" s="497"/>
      <c r="HH26" s="497"/>
      <c r="HI26" s="497"/>
      <c r="HJ26" s="497"/>
      <c r="HK26" s="497"/>
      <c r="HL26" s="497"/>
      <c r="HM26" s="497"/>
      <c r="HN26" s="497"/>
      <c r="HO26" s="497"/>
      <c r="HP26" s="497"/>
      <c r="HQ26" s="497"/>
      <c r="HR26" s="497"/>
      <c r="HS26" s="497"/>
      <c r="HT26" s="497"/>
      <c r="HU26" s="497"/>
      <c r="HV26" s="497"/>
      <c r="HW26" s="497"/>
      <c r="HX26" s="497"/>
      <c r="HY26" s="497"/>
      <c r="HZ26" s="497"/>
      <c r="IA26" s="497"/>
      <c r="IB26" s="497"/>
      <c r="IC26" s="497"/>
      <c r="ID26" s="497"/>
      <c r="IE26" s="497"/>
      <c r="IF26" s="497"/>
      <c r="IG26" s="497"/>
      <c r="IH26" s="497"/>
      <c r="II26" s="497"/>
      <c r="IJ26" s="497"/>
      <c r="IK26" s="497"/>
      <c r="IL26" s="497"/>
      <c r="IM26" s="497"/>
      <c r="IN26" s="497"/>
      <c r="IO26" s="497"/>
    </row>
    <row r="27" s="496" customFormat="1" ht="15.6" hidden="1" customHeight="1" outlineLevel="2" spans="1:249">
      <c r="A27" s="521"/>
      <c r="B27" s="517" t="s">
        <v>11965</v>
      </c>
      <c r="C27" s="517" t="s">
        <v>11965</v>
      </c>
      <c r="D27" s="518">
        <v>960</v>
      </c>
      <c r="E27" s="518">
        <v>0</v>
      </c>
      <c r="F27" s="518">
        <v>0</v>
      </c>
      <c r="G27" s="519">
        <v>0</v>
      </c>
      <c r="H27" s="520"/>
      <c r="I27" s="520">
        <f t="shared" si="0"/>
        <v>960</v>
      </c>
      <c r="J27" s="536" t="s">
        <v>11946</v>
      </c>
      <c r="K27" s="533"/>
      <c r="L27" s="534"/>
      <c r="M27" s="523"/>
      <c r="N27" s="523"/>
      <c r="O27" s="523"/>
      <c r="P27" s="523"/>
      <c r="Q27" s="523"/>
      <c r="R27" s="523"/>
      <c r="S27" s="523"/>
      <c r="T27" s="523"/>
      <c r="U27" s="523"/>
      <c r="V27" s="523"/>
      <c r="W27" s="523"/>
      <c r="X27" s="523"/>
      <c r="Y27" s="523"/>
      <c r="Z27" s="523"/>
      <c r="AA27" s="523"/>
      <c r="AB27" s="523"/>
      <c r="AC27" s="523"/>
      <c r="AD27" s="523"/>
      <c r="AE27" s="523"/>
      <c r="AF27" s="523"/>
      <c r="AG27" s="523"/>
      <c r="AH27" s="523"/>
      <c r="AI27" s="523"/>
      <c r="AJ27" s="523"/>
      <c r="AK27" s="523"/>
      <c r="AL27" s="523"/>
      <c r="AM27" s="523"/>
      <c r="AN27" s="523"/>
      <c r="AO27" s="523"/>
      <c r="AP27" s="523"/>
      <c r="AQ27" s="523"/>
      <c r="AR27" s="497"/>
      <c r="AS27" s="497"/>
      <c r="AT27" s="497"/>
      <c r="AU27" s="497"/>
      <c r="AV27" s="497"/>
      <c r="AW27" s="497"/>
      <c r="AX27" s="497"/>
      <c r="AY27" s="497"/>
      <c r="AZ27" s="497"/>
      <c r="BA27" s="497"/>
      <c r="BB27" s="497"/>
      <c r="BC27" s="497"/>
      <c r="BD27" s="497"/>
      <c r="BE27" s="497"/>
      <c r="BF27" s="497"/>
      <c r="BG27" s="497"/>
      <c r="BH27" s="497"/>
      <c r="BI27" s="497"/>
      <c r="BJ27" s="497"/>
      <c r="BK27" s="497"/>
      <c r="BL27" s="497"/>
      <c r="BM27" s="497"/>
      <c r="BN27" s="497"/>
      <c r="BO27" s="497"/>
      <c r="BP27" s="497"/>
      <c r="BQ27" s="497"/>
      <c r="BR27" s="497"/>
      <c r="BS27" s="497"/>
      <c r="BT27" s="497"/>
      <c r="BU27" s="497"/>
      <c r="BV27" s="497"/>
      <c r="BW27" s="497"/>
      <c r="BX27" s="497"/>
      <c r="BY27" s="497"/>
      <c r="BZ27" s="497"/>
      <c r="CA27" s="497"/>
      <c r="CB27" s="497"/>
      <c r="CC27" s="497"/>
      <c r="CD27" s="497"/>
      <c r="CE27" s="497"/>
      <c r="CF27" s="497"/>
      <c r="CG27" s="497"/>
      <c r="CH27" s="497"/>
      <c r="CI27" s="497"/>
      <c r="CJ27" s="497"/>
      <c r="CK27" s="497"/>
      <c r="CL27" s="497"/>
      <c r="CM27" s="497"/>
      <c r="CN27" s="497"/>
      <c r="CO27" s="497"/>
      <c r="CP27" s="497"/>
      <c r="CQ27" s="497"/>
      <c r="CR27" s="497"/>
      <c r="CS27" s="497"/>
      <c r="CT27" s="497"/>
      <c r="CU27" s="497"/>
      <c r="CV27" s="497"/>
      <c r="CW27" s="497"/>
      <c r="CX27" s="497"/>
      <c r="CY27" s="497"/>
      <c r="CZ27" s="497"/>
      <c r="DA27" s="497"/>
      <c r="DB27" s="497"/>
      <c r="DC27" s="497"/>
      <c r="DD27" s="497"/>
      <c r="DE27" s="497"/>
      <c r="DF27" s="497"/>
      <c r="DG27" s="497"/>
      <c r="DH27" s="497"/>
      <c r="DI27" s="497"/>
      <c r="DJ27" s="497"/>
      <c r="DK27" s="497"/>
      <c r="DL27" s="497"/>
      <c r="DM27" s="497"/>
      <c r="DN27" s="497"/>
      <c r="DO27" s="497"/>
      <c r="DP27" s="497"/>
      <c r="DQ27" s="497"/>
      <c r="DR27" s="497"/>
      <c r="DS27" s="497"/>
      <c r="DT27" s="497"/>
      <c r="DU27" s="497"/>
      <c r="DV27" s="497"/>
      <c r="DW27" s="497"/>
      <c r="DX27" s="497"/>
      <c r="DY27" s="497"/>
      <c r="DZ27" s="497"/>
      <c r="EA27" s="497"/>
      <c r="EB27" s="497"/>
      <c r="EC27" s="497"/>
      <c r="ED27" s="497"/>
      <c r="EE27" s="497"/>
      <c r="EF27" s="497"/>
      <c r="EG27" s="497"/>
      <c r="EH27" s="497"/>
      <c r="EI27" s="497"/>
      <c r="EJ27" s="497"/>
      <c r="EK27" s="497"/>
      <c r="EL27" s="497"/>
      <c r="EM27" s="497"/>
      <c r="EN27" s="497"/>
      <c r="EO27" s="497"/>
      <c r="EP27" s="497"/>
      <c r="EQ27" s="497"/>
      <c r="ER27" s="497"/>
      <c r="ES27" s="497"/>
      <c r="ET27" s="497"/>
      <c r="EU27" s="497"/>
      <c r="EV27" s="497"/>
      <c r="EW27" s="497"/>
      <c r="EX27" s="497"/>
      <c r="EY27" s="497"/>
      <c r="EZ27" s="497"/>
      <c r="FA27" s="497"/>
      <c r="FB27" s="497"/>
      <c r="FC27" s="497"/>
      <c r="FD27" s="497"/>
      <c r="FE27" s="497"/>
      <c r="FF27" s="497"/>
      <c r="FG27" s="497"/>
      <c r="FH27" s="497"/>
      <c r="FI27" s="497"/>
      <c r="FJ27" s="497"/>
      <c r="FK27" s="497"/>
      <c r="FL27" s="497"/>
      <c r="FM27" s="497"/>
      <c r="FN27" s="497"/>
      <c r="FO27" s="497"/>
      <c r="FP27" s="497"/>
      <c r="FQ27" s="497"/>
      <c r="FR27" s="497"/>
      <c r="FS27" s="497"/>
      <c r="FT27" s="497"/>
      <c r="FU27" s="497"/>
      <c r="FV27" s="497"/>
      <c r="FW27" s="497"/>
      <c r="FX27" s="497"/>
      <c r="FY27" s="497"/>
      <c r="FZ27" s="497"/>
      <c r="GA27" s="497"/>
      <c r="GB27" s="497"/>
      <c r="GC27" s="497"/>
      <c r="GD27" s="497"/>
      <c r="GE27" s="497"/>
      <c r="GF27" s="497"/>
      <c r="GG27" s="497"/>
      <c r="GH27" s="497"/>
      <c r="GI27" s="497"/>
      <c r="GJ27" s="497"/>
      <c r="GK27" s="497"/>
      <c r="GL27" s="497"/>
      <c r="GM27" s="497"/>
      <c r="GN27" s="497"/>
      <c r="GO27" s="497"/>
      <c r="GP27" s="497"/>
      <c r="GQ27" s="497"/>
      <c r="GR27" s="497"/>
      <c r="GS27" s="497"/>
      <c r="GT27" s="497"/>
      <c r="GU27" s="497"/>
      <c r="GV27" s="497"/>
      <c r="GW27" s="497"/>
      <c r="GX27" s="497"/>
      <c r="GY27" s="497"/>
      <c r="GZ27" s="497"/>
      <c r="HA27" s="497"/>
      <c r="HB27" s="497"/>
      <c r="HC27" s="497"/>
      <c r="HD27" s="497"/>
      <c r="HE27" s="497"/>
      <c r="HF27" s="497"/>
      <c r="HG27" s="497"/>
      <c r="HH27" s="497"/>
      <c r="HI27" s="497"/>
      <c r="HJ27" s="497"/>
      <c r="HK27" s="497"/>
      <c r="HL27" s="497"/>
      <c r="HM27" s="497"/>
      <c r="HN27" s="497"/>
      <c r="HO27" s="497"/>
      <c r="HP27" s="497"/>
      <c r="HQ27" s="497"/>
      <c r="HR27" s="497"/>
      <c r="HS27" s="497"/>
      <c r="HT27" s="497"/>
      <c r="HU27" s="497"/>
      <c r="HV27" s="497"/>
      <c r="HW27" s="497"/>
      <c r="HX27" s="497"/>
      <c r="HY27" s="497"/>
      <c r="HZ27" s="497"/>
      <c r="IA27" s="497"/>
      <c r="IB27" s="497"/>
      <c r="IC27" s="497"/>
      <c r="ID27" s="497"/>
      <c r="IE27" s="497"/>
      <c r="IF27" s="497"/>
      <c r="IG27" s="497"/>
      <c r="IH27" s="497"/>
      <c r="II27" s="497"/>
      <c r="IJ27" s="497"/>
      <c r="IK27" s="497"/>
      <c r="IL27" s="497"/>
      <c r="IM27" s="497"/>
      <c r="IN27" s="497"/>
      <c r="IO27" s="497"/>
    </row>
    <row r="28" s="496" customFormat="1" ht="15.6" hidden="1" customHeight="1" outlineLevel="2" spans="1:249">
      <c r="A28" s="521"/>
      <c r="B28" s="517" t="s">
        <v>11958</v>
      </c>
      <c r="C28" s="517" t="s">
        <v>2801</v>
      </c>
      <c r="D28" s="518">
        <v>869</v>
      </c>
      <c r="E28" s="518">
        <v>-18</v>
      </c>
      <c r="F28" s="518">
        <v>0</v>
      </c>
      <c r="G28" s="519">
        <v>0</v>
      </c>
      <c r="H28" s="520"/>
      <c r="I28" s="520">
        <f t="shared" si="0"/>
        <v>851</v>
      </c>
      <c r="J28" s="532" t="s">
        <v>11959</v>
      </c>
      <c r="K28" s="535"/>
      <c r="L28" s="534"/>
      <c r="M28" s="523"/>
      <c r="N28" s="523"/>
      <c r="O28" s="523"/>
      <c r="P28" s="523"/>
      <c r="Q28" s="523"/>
      <c r="R28" s="523"/>
      <c r="S28" s="523"/>
      <c r="T28" s="523"/>
      <c r="U28" s="523"/>
      <c r="V28" s="523"/>
      <c r="W28" s="523"/>
      <c r="X28" s="523"/>
      <c r="Y28" s="523"/>
      <c r="Z28" s="523"/>
      <c r="AA28" s="523"/>
      <c r="AB28" s="523"/>
      <c r="AC28" s="523"/>
      <c r="AD28" s="523"/>
      <c r="AE28" s="523"/>
      <c r="AF28" s="523"/>
      <c r="AG28" s="523"/>
      <c r="AH28" s="523"/>
      <c r="AI28" s="523"/>
      <c r="AJ28" s="523"/>
      <c r="AK28" s="523"/>
      <c r="AL28" s="523"/>
      <c r="AM28" s="523"/>
      <c r="AN28" s="523"/>
      <c r="AO28" s="523"/>
      <c r="AP28" s="523"/>
      <c r="AQ28" s="523"/>
      <c r="AR28" s="497"/>
      <c r="AS28" s="497"/>
      <c r="AT28" s="497"/>
      <c r="AU28" s="497"/>
      <c r="AV28" s="497"/>
      <c r="AW28" s="497"/>
      <c r="AX28" s="497"/>
      <c r="AY28" s="497"/>
      <c r="AZ28" s="497"/>
      <c r="BA28" s="497"/>
      <c r="BB28" s="497"/>
      <c r="BC28" s="497"/>
      <c r="BD28" s="497"/>
      <c r="BE28" s="497"/>
      <c r="BF28" s="497"/>
      <c r="BG28" s="497"/>
      <c r="BH28" s="497"/>
      <c r="BI28" s="497"/>
      <c r="BJ28" s="497"/>
      <c r="BK28" s="497"/>
      <c r="BL28" s="497"/>
      <c r="BM28" s="497"/>
      <c r="BN28" s="497"/>
      <c r="BO28" s="497"/>
      <c r="BP28" s="497"/>
      <c r="BQ28" s="497"/>
      <c r="BR28" s="497"/>
      <c r="BS28" s="497"/>
      <c r="BT28" s="497"/>
      <c r="BU28" s="497"/>
      <c r="BV28" s="497"/>
      <c r="BW28" s="497"/>
      <c r="BX28" s="497"/>
      <c r="BY28" s="497"/>
      <c r="BZ28" s="497"/>
      <c r="CA28" s="497"/>
      <c r="CB28" s="497"/>
      <c r="CC28" s="497"/>
      <c r="CD28" s="497"/>
      <c r="CE28" s="497"/>
      <c r="CF28" s="497"/>
      <c r="CG28" s="497"/>
      <c r="CH28" s="497"/>
      <c r="CI28" s="497"/>
      <c r="CJ28" s="497"/>
      <c r="CK28" s="497"/>
      <c r="CL28" s="497"/>
      <c r="CM28" s="497"/>
      <c r="CN28" s="497"/>
      <c r="CO28" s="497"/>
      <c r="CP28" s="497"/>
      <c r="CQ28" s="497"/>
      <c r="CR28" s="497"/>
      <c r="CS28" s="497"/>
      <c r="CT28" s="497"/>
      <c r="CU28" s="497"/>
      <c r="CV28" s="497"/>
      <c r="CW28" s="497"/>
      <c r="CX28" s="497"/>
      <c r="CY28" s="497"/>
      <c r="CZ28" s="497"/>
      <c r="DA28" s="497"/>
      <c r="DB28" s="497"/>
      <c r="DC28" s="497"/>
      <c r="DD28" s="497"/>
      <c r="DE28" s="497"/>
      <c r="DF28" s="497"/>
      <c r="DG28" s="497"/>
      <c r="DH28" s="497"/>
      <c r="DI28" s="497"/>
      <c r="DJ28" s="497"/>
      <c r="DK28" s="497"/>
      <c r="DL28" s="497"/>
      <c r="DM28" s="497"/>
      <c r="DN28" s="497"/>
      <c r="DO28" s="497"/>
      <c r="DP28" s="497"/>
      <c r="DQ28" s="497"/>
      <c r="DR28" s="497"/>
      <c r="DS28" s="497"/>
      <c r="DT28" s="497"/>
      <c r="DU28" s="497"/>
      <c r="DV28" s="497"/>
      <c r="DW28" s="497"/>
      <c r="DX28" s="497"/>
      <c r="DY28" s="497"/>
      <c r="DZ28" s="497"/>
      <c r="EA28" s="497"/>
      <c r="EB28" s="497"/>
      <c r="EC28" s="497"/>
      <c r="ED28" s="497"/>
      <c r="EE28" s="497"/>
      <c r="EF28" s="497"/>
      <c r="EG28" s="497"/>
      <c r="EH28" s="497"/>
      <c r="EI28" s="497"/>
      <c r="EJ28" s="497"/>
      <c r="EK28" s="497"/>
      <c r="EL28" s="497"/>
      <c r="EM28" s="497"/>
      <c r="EN28" s="497"/>
      <c r="EO28" s="497"/>
      <c r="EP28" s="497"/>
      <c r="EQ28" s="497"/>
      <c r="ER28" s="497"/>
      <c r="ES28" s="497"/>
      <c r="ET28" s="497"/>
      <c r="EU28" s="497"/>
      <c r="EV28" s="497"/>
      <c r="EW28" s="497"/>
      <c r="EX28" s="497"/>
      <c r="EY28" s="497"/>
      <c r="EZ28" s="497"/>
      <c r="FA28" s="497"/>
      <c r="FB28" s="497"/>
      <c r="FC28" s="497"/>
      <c r="FD28" s="497"/>
      <c r="FE28" s="497"/>
      <c r="FF28" s="497"/>
      <c r="FG28" s="497"/>
      <c r="FH28" s="497"/>
      <c r="FI28" s="497"/>
      <c r="FJ28" s="497"/>
      <c r="FK28" s="497"/>
      <c r="FL28" s="497"/>
      <c r="FM28" s="497"/>
      <c r="FN28" s="497"/>
      <c r="FO28" s="497"/>
      <c r="FP28" s="497"/>
      <c r="FQ28" s="497"/>
      <c r="FR28" s="497"/>
      <c r="FS28" s="497"/>
      <c r="FT28" s="497"/>
      <c r="FU28" s="497"/>
      <c r="FV28" s="497"/>
      <c r="FW28" s="497"/>
      <c r="FX28" s="497"/>
      <c r="FY28" s="497"/>
      <c r="FZ28" s="497"/>
      <c r="GA28" s="497"/>
      <c r="GB28" s="497"/>
      <c r="GC28" s="497"/>
      <c r="GD28" s="497"/>
      <c r="GE28" s="497"/>
      <c r="GF28" s="497"/>
      <c r="GG28" s="497"/>
      <c r="GH28" s="497"/>
      <c r="GI28" s="497"/>
      <c r="GJ28" s="497"/>
      <c r="GK28" s="497"/>
      <c r="GL28" s="497"/>
      <c r="GM28" s="497"/>
      <c r="GN28" s="497"/>
      <c r="GO28" s="497"/>
      <c r="GP28" s="497"/>
      <c r="GQ28" s="497"/>
      <c r="GR28" s="497"/>
      <c r="GS28" s="497"/>
      <c r="GT28" s="497"/>
      <c r="GU28" s="497"/>
      <c r="GV28" s="497"/>
      <c r="GW28" s="497"/>
      <c r="GX28" s="497"/>
      <c r="GY28" s="497"/>
      <c r="GZ28" s="497"/>
      <c r="HA28" s="497"/>
      <c r="HB28" s="497"/>
      <c r="HC28" s="497"/>
      <c r="HD28" s="497"/>
      <c r="HE28" s="497"/>
      <c r="HF28" s="497"/>
      <c r="HG28" s="497"/>
      <c r="HH28" s="497"/>
      <c r="HI28" s="497"/>
      <c r="HJ28" s="497"/>
      <c r="HK28" s="497"/>
      <c r="HL28" s="497"/>
      <c r="HM28" s="497"/>
      <c r="HN28" s="497"/>
      <c r="HO28" s="497"/>
      <c r="HP28" s="497"/>
      <c r="HQ28" s="497"/>
      <c r="HR28" s="497"/>
      <c r="HS28" s="497"/>
      <c r="HT28" s="497"/>
      <c r="HU28" s="497"/>
      <c r="HV28" s="497"/>
      <c r="HW28" s="497"/>
      <c r="HX28" s="497"/>
      <c r="HY28" s="497"/>
      <c r="HZ28" s="497"/>
      <c r="IA28" s="497"/>
      <c r="IB28" s="497"/>
      <c r="IC28" s="497"/>
      <c r="ID28" s="497"/>
      <c r="IE28" s="497"/>
      <c r="IF28" s="497"/>
      <c r="IG28" s="497"/>
      <c r="IH28" s="497"/>
      <c r="II28" s="497"/>
      <c r="IJ28" s="497"/>
      <c r="IK28" s="497"/>
      <c r="IL28" s="497"/>
      <c r="IM28" s="497"/>
      <c r="IN28" s="497"/>
      <c r="IO28" s="497"/>
    </row>
    <row r="29" s="496" customFormat="1" ht="15.6" hidden="1" customHeight="1" outlineLevel="2" spans="1:249">
      <c r="A29" s="521"/>
      <c r="B29" s="517" t="s">
        <v>11966</v>
      </c>
      <c r="C29" s="517" t="s">
        <v>11966</v>
      </c>
      <c r="D29" s="518">
        <v>400</v>
      </c>
      <c r="E29" s="518">
        <v>0</v>
      </c>
      <c r="F29" s="518">
        <v>0</v>
      </c>
      <c r="G29" s="519">
        <v>450</v>
      </c>
      <c r="H29" s="520"/>
      <c r="I29" s="520">
        <f t="shared" si="0"/>
        <v>850</v>
      </c>
      <c r="J29" s="536" t="s">
        <v>11946</v>
      </c>
      <c r="K29" s="533"/>
      <c r="L29" s="534"/>
      <c r="M29" s="523"/>
      <c r="N29" s="523"/>
      <c r="O29" s="523"/>
      <c r="P29" s="523"/>
      <c r="Q29" s="523"/>
      <c r="R29" s="523"/>
      <c r="S29" s="523"/>
      <c r="T29" s="523"/>
      <c r="U29" s="523"/>
      <c r="V29" s="523"/>
      <c r="W29" s="523"/>
      <c r="X29" s="523"/>
      <c r="Y29" s="523"/>
      <c r="Z29" s="523"/>
      <c r="AA29" s="523"/>
      <c r="AB29" s="523"/>
      <c r="AC29" s="523"/>
      <c r="AD29" s="523"/>
      <c r="AE29" s="523"/>
      <c r="AF29" s="523"/>
      <c r="AG29" s="523"/>
      <c r="AH29" s="523"/>
      <c r="AI29" s="523"/>
      <c r="AJ29" s="523"/>
      <c r="AK29" s="523"/>
      <c r="AL29" s="523"/>
      <c r="AM29" s="523"/>
      <c r="AN29" s="523"/>
      <c r="AO29" s="523"/>
      <c r="AP29" s="523"/>
      <c r="AQ29" s="523"/>
      <c r="AR29" s="497"/>
      <c r="AS29" s="497"/>
      <c r="AT29" s="497"/>
      <c r="AU29" s="497"/>
      <c r="AV29" s="497"/>
      <c r="AW29" s="497"/>
      <c r="AX29" s="497"/>
      <c r="AY29" s="497"/>
      <c r="AZ29" s="497"/>
      <c r="BA29" s="497"/>
      <c r="BB29" s="497"/>
      <c r="BC29" s="497"/>
      <c r="BD29" s="497"/>
      <c r="BE29" s="497"/>
      <c r="BF29" s="497"/>
      <c r="BG29" s="497"/>
      <c r="BH29" s="497"/>
      <c r="BI29" s="497"/>
      <c r="BJ29" s="497"/>
      <c r="BK29" s="497"/>
      <c r="BL29" s="497"/>
      <c r="BM29" s="497"/>
      <c r="BN29" s="497"/>
      <c r="BO29" s="497"/>
      <c r="BP29" s="497"/>
      <c r="BQ29" s="497"/>
      <c r="BR29" s="497"/>
      <c r="BS29" s="497"/>
      <c r="BT29" s="497"/>
      <c r="BU29" s="497"/>
      <c r="BV29" s="497"/>
      <c r="BW29" s="497"/>
      <c r="BX29" s="497"/>
      <c r="BY29" s="497"/>
      <c r="BZ29" s="497"/>
      <c r="CA29" s="497"/>
      <c r="CB29" s="497"/>
      <c r="CC29" s="497"/>
      <c r="CD29" s="497"/>
      <c r="CE29" s="497"/>
      <c r="CF29" s="497"/>
      <c r="CG29" s="497"/>
      <c r="CH29" s="497"/>
      <c r="CI29" s="497"/>
      <c r="CJ29" s="497"/>
      <c r="CK29" s="497"/>
      <c r="CL29" s="497"/>
      <c r="CM29" s="497"/>
      <c r="CN29" s="497"/>
      <c r="CO29" s="497"/>
      <c r="CP29" s="497"/>
      <c r="CQ29" s="497"/>
      <c r="CR29" s="497"/>
      <c r="CS29" s="497"/>
      <c r="CT29" s="497"/>
      <c r="CU29" s="497"/>
      <c r="CV29" s="497"/>
      <c r="CW29" s="497"/>
      <c r="CX29" s="497"/>
      <c r="CY29" s="497"/>
      <c r="CZ29" s="497"/>
      <c r="DA29" s="497"/>
      <c r="DB29" s="497"/>
      <c r="DC29" s="497"/>
      <c r="DD29" s="497"/>
      <c r="DE29" s="497"/>
      <c r="DF29" s="497"/>
      <c r="DG29" s="497"/>
      <c r="DH29" s="497"/>
      <c r="DI29" s="497"/>
      <c r="DJ29" s="497"/>
      <c r="DK29" s="497"/>
      <c r="DL29" s="497"/>
      <c r="DM29" s="497"/>
      <c r="DN29" s="497"/>
      <c r="DO29" s="497"/>
      <c r="DP29" s="497"/>
      <c r="DQ29" s="497"/>
      <c r="DR29" s="497"/>
      <c r="DS29" s="497"/>
      <c r="DT29" s="497"/>
      <c r="DU29" s="497"/>
      <c r="DV29" s="497"/>
      <c r="DW29" s="497"/>
      <c r="DX29" s="497"/>
      <c r="DY29" s="497"/>
      <c r="DZ29" s="497"/>
      <c r="EA29" s="497"/>
      <c r="EB29" s="497"/>
      <c r="EC29" s="497"/>
      <c r="ED29" s="497"/>
      <c r="EE29" s="497"/>
      <c r="EF29" s="497"/>
      <c r="EG29" s="497"/>
      <c r="EH29" s="497"/>
      <c r="EI29" s="497"/>
      <c r="EJ29" s="497"/>
      <c r="EK29" s="497"/>
      <c r="EL29" s="497"/>
      <c r="EM29" s="497"/>
      <c r="EN29" s="497"/>
      <c r="EO29" s="497"/>
      <c r="EP29" s="497"/>
      <c r="EQ29" s="497"/>
      <c r="ER29" s="497"/>
      <c r="ES29" s="497"/>
      <c r="ET29" s="497"/>
      <c r="EU29" s="497"/>
      <c r="EV29" s="497"/>
      <c r="EW29" s="497"/>
      <c r="EX29" s="497"/>
      <c r="EY29" s="497"/>
      <c r="EZ29" s="497"/>
      <c r="FA29" s="497"/>
      <c r="FB29" s="497"/>
      <c r="FC29" s="497"/>
      <c r="FD29" s="497"/>
      <c r="FE29" s="497"/>
      <c r="FF29" s="497"/>
      <c r="FG29" s="497"/>
      <c r="FH29" s="497"/>
      <c r="FI29" s="497"/>
      <c r="FJ29" s="497"/>
      <c r="FK29" s="497"/>
      <c r="FL29" s="497"/>
      <c r="FM29" s="497"/>
      <c r="FN29" s="497"/>
      <c r="FO29" s="497"/>
      <c r="FP29" s="497"/>
      <c r="FQ29" s="497"/>
      <c r="FR29" s="497"/>
      <c r="FS29" s="497"/>
      <c r="FT29" s="497"/>
      <c r="FU29" s="497"/>
      <c r="FV29" s="497"/>
      <c r="FW29" s="497"/>
      <c r="FX29" s="497"/>
      <c r="FY29" s="497"/>
      <c r="FZ29" s="497"/>
      <c r="GA29" s="497"/>
      <c r="GB29" s="497"/>
      <c r="GC29" s="497"/>
      <c r="GD29" s="497"/>
      <c r="GE29" s="497"/>
      <c r="GF29" s="497"/>
      <c r="GG29" s="497"/>
      <c r="GH29" s="497"/>
      <c r="GI29" s="497"/>
      <c r="GJ29" s="497"/>
      <c r="GK29" s="497"/>
      <c r="GL29" s="497"/>
      <c r="GM29" s="497"/>
      <c r="GN29" s="497"/>
      <c r="GO29" s="497"/>
      <c r="GP29" s="497"/>
      <c r="GQ29" s="497"/>
      <c r="GR29" s="497"/>
      <c r="GS29" s="497"/>
      <c r="GT29" s="497"/>
      <c r="GU29" s="497"/>
      <c r="GV29" s="497"/>
      <c r="GW29" s="497"/>
      <c r="GX29" s="497"/>
      <c r="GY29" s="497"/>
      <c r="GZ29" s="497"/>
      <c r="HA29" s="497"/>
      <c r="HB29" s="497"/>
      <c r="HC29" s="497"/>
      <c r="HD29" s="497"/>
      <c r="HE29" s="497"/>
      <c r="HF29" s="497"/>
      <c r="HG29" s="497"/>
      <c r="HH29" s="497"/>
      <c r="HI29" s="497"/>
      <c r="HJ29" s="497"/>
      <c r="HK29" s="497"/>
      <c r="HL29" s="497"/>
      <c r="HM29" s="497"/>
      <c r="HN29" s="497"/>
      <c r="HO29" s="497"/>
      <c r="HP29" s="497"/>
      <c r="HQ29" s="497"/>
      <c r="HR29" s="497"/>
      <c r="HS29" s="497"/>
      <c r="HT29" s="497"/>
      <c r="HU29" s="497"/>
      <c r="HV29" s="497"/>
      <c r="HW29" s="497"/>
      <c r="HX29" s="497"/>
      <c r="HY29" s="497"/>
      <c r="HZ29" s="497"/>
      <c r="IA29" s="497"/>
      <c r="IB29" s="497"/>
      <c r="IC29" s="497"/>
      <c r="ID29" s="497"/>
      <c r="IE29" s="497"/>
      <c r="IF29" s="497"/>
      <c r="IG29" s="497"/>
      <c r="IH29" s="497"/>
      <c r="II29" s="497"/>
      <c r="IJ29" s="497"/>
      <c r="IK29" s="497"/>
      <c r="IL29" s="497"/>
      <c r="IM29" s="497"/>
      <c r="IN29" s="497"/>
      <c r="IO29" s="497"/>
    </row>
    <row r="30" s="496" customFormat="1" ht="15.6" hidden="1" customHeight="1" outlineLevel="2" spans="1:249">
      <c r="A30" s="521"/>
      <c r="B30" s="517" t="s">
        <v>11967</v>
      </c>
      <c r="C30" s="517" t="s">
        <v>11967</v>
      </c>
      <c r="D30" s="518">
        <v>712</v>
      </c>
      <c r="E30" s="518">
        <v>0</v>
      </c>
      <c r="F30" s="518">
        <v>0</v>
      </c>
      <c r="G30" s="519">
        <v>0</v>
      </c>
      <c r="H30" s="520"/>
      <c r="I30" s="520">
        <f t="shared" si="0"/>
        <v>712</v>
      </c>
      <c r="J30" s="532" t="s">
        <v>2754</v>
      </c>
      <c r="K30" s="533"/>
      <c r="L30" s="534"/>
      <c r="M30" s="523"/>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3"/>
      <c r="AK30" s="523"/>
      <c r="AL30" s="523"/>
      <c r="AM30" s="523"/>
      <c r="AN30" s="523"/>
      <c r="AO30" s="523"/>
      <c r="AP30" s="523"/>
      <c r="AQ30" s="523"/>
      <c r="AR30" s="497"/>
      <c r="AS30" s="497"/>
      <c r="AT30" s="497"/>
      <c r="AU30" s="497"/>
      <c r="AV30" s="497"/>
      <c r="AW30" s="497"/>
      <c r="AX30" s="497"/>
      <c r="AY30" s="497"/>
      <c r="AZ30" s="497"/>
      <c r="BA30" s="497"/>
      <c r="BB30" s="497"/>
      <c r="BC30" s="497"/>
      <c r="BD30" s="497"/>
      <c r="BE30" s="497"/>
      <c r="BF30" s="497"/>
      <c r="BG30" s="497"/>
      <c r="BH30" s="497"/>
      <c r="BI30" s="497"/>
      <c r="BJ30" s="497"/>
      <c r="BK30" s="497"/>
      <c r="BL30" s="497"/>
      <c r="BM30" s="497"/>
      <c r="BN30" s="497"/>
      <c r="BO30" s="497"/>
      <c r="BP30" s="497"/>
      <c r="BQ30" s="497"/>
      <c r="BR30" s="497"/>
      <c r="BS30" s="497"/>
      <c r="BT30" s="497"/>
      <c r="BU30" s="497"/>
      <c r="BV30" s="497"/>
      <c r="BW30" s="497"/>
      <c r="BX30" s="497"/>
      <c r="BY30" s="497"/>
      <c r="BZ30" s="497"/>
      <c r="CA30" s="497"/>
      <c r="CB30" s="497"/>
      <c r="CC30" s="497"/>
      <c r="CD30" s="497"/>
      <c r="CE30" s="497"/>
      <c r="CF30" s="497"/>
      <c r="CG30" s="497"/>
      <c r="CH30" s="497"/>
      <c r="CI30" s="497"/>
      <c r="CJ30" s="497"/>
      <c r="CK30" s="497"/>
      <c r="CL30" s="497"/>
      <c r="CM30" s="497"/>
      <c r="CN30" s="497"/>
      <c r="CO30" s="497"/>
      <c r="CP30" s="497"/>
      <c r="CQ30" s="497"/>
      <c r="CR30" s="497"/>
      <c r="CS30" s="497"/>
      <c r="CT30" s="497"/>
      <c r="CU30" s="497"/>
      <c r="CV30" s="497"/>
      <c r="CW30" s="497"/>
      <c r="CX30" s="497"/>
      <c r="CY30" s="497"/>
      <c r="CZ30" s="497"/>
      <c r="DA30" s="497"/>
      <c r="DB30" s="497"/>
      <c r="DC30" s="497"/>
      <c r="DD30" s="497"/>
      <c r="DE30" s="497"/>
      <c r="DF30" s="497"/>
      <c r="DG30" s="497"/>
      <c r="DH30" s="497"/>
      <c r="DI30" s="497"/>
      <c r="DJ30" s="497"/>
      <c r="DK30" s="497"/>
      <c r="DL30" s="497"/>
      <c r="DM30" s="497"/>
      <c r="DN30" s="497"/>
      <c r="DO30" s="497"/>
      <c r="DP30" s="497"/>
      <c r="DQ30" s="497"/>
      <c r="DR30" s="497"/>
      <c r="DS30" s="497"/>
      <c r="DT30" s="497"/>
      <c r="DU30" s="497"/>
      <c r="DV30" s="497"/>
      <c r="DW30" s="497"/>
      <c r="DX30" s="497"/>
      <c r="DY30" s="497"/>
      <c r="DZ30" s="497"/>
      <c r="EA30" s="497"/>
      <c r="EB30" s="497"/>
      <c r="EC30" s="497"/>
      <c r="ED30" s="497"/>
      <c r="EE30" s="497"/>
      <c r="EF30" s="497"/>
      <c r="EG30" s="497"/>
      <c r="EH30" s="497"/>
      <c r="EI30" s="497"/>
      <c r="EJ30" s="497"/>
      <c r="EK30" s="497"/>
      <c r="EL30" s="497"/>
      <c r="EM30" s="497"/>
      <c r="EN30" s="497"/>
      <c r="EO30" s="497"/>
      <c r="EP30" s="497"/>
      <c r="EQ30" s="497"/>
      <c r="ER30" s="497"/>
      <c r="ES30" s="497"/>
      <c r="ET30" s="497"/>
      <c r="EU30" s="497"/>
      <c r="EV30" s="497"/>
      <c r="EW30" s="497"/>
      <c r="EX30" s="497"/>
      <c r="EY30" s="497"/>
      <c r="EZ30" s="497"/>
      <c r="FA30" s="497"/>
      <c r="FB30" s="497"/>
      <c r="FC30" s="497"/>
      <c r="FD30" s="497"/>
      <c r="FE30" s="497"/>
      <c r="FF30" s="497"/>
      <c r="FG30" s="497"/>
      <c r="FH30" s="497"/>
      <c r="FI30" s="497"/>
      <c r="FJ30" s="497"/>
      <c r="FK30" s="497"/>
      <c r="FL30" s="497"/>
      <c r="FM30" s="497"/>
      <c r="FN30" s="497"/>
      <c r="FO30" s="497"/>
      <c r="FP30" s="497"/>
      <c r="FQ30" s="497"/>
      <c r="FR30" s="497"/>
      <c r="FS30" s="497"/>
      <c r="FT30" s="497"/>
      <c r="FU30" s="497"/>
      <c r="FV30" s="497"/>
      <c r="FW30" s="497"/>
      <c r="FX30" s="497"/>
      <c r="FY30" s="497"/>
      <c r="FZ30" s="497"/>
      <c r="GA30" s="497"/>
      <c r="GB30" s="497"/>
      <c r="GC30" s="497"/>
      <c r="GD30" s="497"/>
      <c r="GE30" s="497"/>
      <c r="GF30" s="497"/>
      <c r="GG30" s="497"/>
      <c r="GH30" s="497"/>
      <c r="GI30" s="497"/>
      <c r="GJ30" s="497"/>
      <c r="GK30" s="497"/>
      <c r="GL30" s="497"/>
      <c r="GM30" s="497"/>
      <c r="GN30" s="497"/>
      <c r="GO30" s="497"/>
      <c r="GP30" s="497"/>
      <c r="GQ30" s="497"/>
      <c r="GR30" s="497"/>
      <c r="GS30" s="497"/>
      <c r="GT30" s="497"/>
      <c r="GU30" s="497"/>
      <c r="GV30" s="497"/>
      <c r="GW30" s="497"/>
      <c r="GX30" s="497"/>
      <c r="GY30" s="497"/>
      <c r="GZ30" s="497"/>
      <c r="HA30" s="497"/>
      <c r="HB30" s="497"/>
      <c r="HC30" s="497"/>
      <c r="HD30" s="497"/>
      <c r="HE30" s="497"/>
      <c r="HF30" s="497"/>
      <c r="HG30" s="497"/>
      <c r="HH30" s="497"/>
      <c r="HI30" s="497"/>
      <c r="HJ30" s="497"/>
      <c r="HK30" s="497"/>
      <c r="HL30" s="497"/>
      <c r="HM30" s="497"/>
      <c r="HN30" s="497"/>
      <c r="HO30" s="497"/>
      <c r="HP30" s="497"/>
      <c r="HQ30" s="497"/>
      <c r="HR30" s="497"/>
      <c r="HS30" s="497"/>
      <c r="HT30" s="497"/>
      <c r="HU30" s="497"/>
      <c r="HV30" s="497"/>
      <c r="HW30" s="497"/>
      <c r="HX30" s="497"/>
      <c r="HY30" s="497"/>
      <c r="HZ30" s="497"/>
      <c r="IA30" s="497"/>
      <c r="IB30" s="497"/>
      <c r="IC30" s="497"/>
      <c r="ID30" s="497"/>
      <c r="IE30" s="497"/>
      <c r="IF30" s="497"/>
      <c r="IG30" s="497"/>
      <c r="IH30" s="497"/>
      <c r="II30" s="497"/>
      <c r="IJ30" s="497"/>
      <c r="IK30" s="497"/>
      <c r="IL30" s="497"/>
      <c r="IM30" s="497"/>
      <c r="IN30" s="497"/>
      <c r="IO30" s="497"/>
    </row>
    <row r="31" s="496" customFormat="1" ht="15.6" hidden="1" customHeight="1" outlineLevel="2" spans="1:249">
      <c r="A31" s="521"/>
      <c r="B31" s="517" t="s">
        <v>11968</v>
      </c>
      <c r="C31" s="517" t="s">
        <v>11968</v>
      </c>
      <c r="D31" s="518">
        <v>0</v>
      </c>
      <c r="E31" s="518">
        <v>0</v>
      </c>
      <c r="F31" s="518">
        <v>702</v>
      </c>
      <c r="G31" s="519">
        <v>0</v>
      </c>
      <c r="H31" s="520"/>
      <c r="I31" s="520">
        <f t="shared" si="0"/>
        <v>702</v>
      </c>
      <c r="J31" s="532" t="s">
        <v>11969</v>
      </c>
      <c r="K31" s="533"/>
      <c r="L31" s="534"/>
      <c r="M31" s="523"/>
      <c r="N31" s="523"/>
      <c r="O31" s="523"/>
      <c r="P31" s="523"/>
      <c r="Q31" s="523"/>
      <c r="R31" s="523"/>
      <c r="S31" s="523"/>
      <c r="T31" s="523"/>
      <c r="U31" s="523"/>
      <c r="V31" s="523"/>
      <c r="W31" s="523"/>
      <c r="X31" s="523"/>
      <c r="Y31" s="523"/>
      <c r="Z31" s="523"/>
      <c r="AA31" s="523"/>
      <c r="AB31" s="523"/>
      <c r="AC31" s="523"/>
      <c r="AD31" s="523"/>
      <c r="AE31" s="523"/>
      <c r="AF31" s="523"/>
      <c r="AG31" s="523"/>
      <c r="AH31" s="523"/>
      <c r="AI31" s="523"/>
      <c r="AJ31" s="523"/>
      <c r="AK31" s="523"/>
      <c r="AL31" s="523"/>
      <c r="AM31" s="523"/>
      <c r="AN31" s="523"/>
      <c r="AO31" s="523"/>
      <c r="AP31" s="523"/>
      <c r="AQ31" s="523"/>
      <c r="AR31" s="497"/>
      <c r="AS31" s="497"/>
      <c r="AT31" s="497"/>
      <c r="AU31" s="497"/>
      <c r="AV31" s="497"/>
      <c r="AW31" s="497"/>
      <c r="AX31" s="497"/>
      <c r="AY31" s="497"/>
      <c r="AZ31" s="497"/>
      <c r="BA31" s="497"/>
      <c r="BB31" s="497"/>
      <c r="BC31" s="497"/>
      <c r="BD31" s="497"/>
      <c r="BE31" s="497"/>
      <c r="BF31" s="497"/>
      <c r="BG31" s="497"/>
      <c r="BH31" s="497"/>
      <c r="BI31" s="497"/>
      <c r="BJ31" s="497"/>
      <c r="BK31" s="497"/>
      <c r="BL31" s="497"/>
      <c r="BM31" s="497"/>
      <c r="BN31" s="497"/>
      <c r="BO31" s="497"/>
      <c r="BP31" s="497"/>
      <c r="BQ31" s="497"/>
      <c r="BR31" s="497"/>
      <c r="BS31" s="497"/>
      <c r="BT31" s="497"/>
      <c r="BU31" s="497"/>
      <c r="BV31" s="497"/>
      <c r="BW31" s="497"/>
      <c r="BX31" s="497"/>
      <c r="BY31" s="497"/>
      <c r="BZ31" s="497"/>
      <c r="CA31" s="497"/>
      <c r="CB31" s="497"/>
      <c r="CC31" s="497"/>
      <c r="CD31" s="497"/>
      <c r="CE31" s="497"/>
      <c r="CF31" s="497"/>
      <c r="CG31" s="497"/>
      <c r="CH31" s="497"/>
      <c r="CI31" s="497"/>
      <c r="CJ31" s="497"/>
      <c r="CK31" s="497"/>
      <c r="CL31" s="497"/>
      <c r="CM31" s="497"/>
      <c r="CN31" s="497"/>
      <c r="CO31" s="497"/>
      <c r="CP31" s="497"/>
      <c r="CQ31" s="497"/>
      <c r="CR31" s="497"/>
      <c r="CS31" s="497"/>
      <c r="CT31" s="497"/>
      <c r="CU31" s="497"/>
      <c r="CV31" s="497"/>
      <c r="CW31" s="497"/>
      <c r="CX31" s="497"/>
      <c r="CY31" s="497"/>
      <c r="CZ31" s="497"/>
      <c r="DA31" s="497"/>
      <c r="DB31" s="497"/>
      <c r="DC31" s="497"/>
      <c r="DD31" s="497"/>
      <c r="DE31" s="497"/>
      <c r="DF31" s="497"/>
      <c r="DG31" s="497"/>
      <c r="DH31" s="497"/>
      <c r="DI31" s="497"/>
      <c r="DJ31" s="497"/>
      <c r="DK31" s="497"/>
      <c r="DL31" s="497"/>
      <c r="DM31" s="497"/>
      <c r="DN31" s="497"/>
      <c r="DO31" s="497"/>
      <c r="DP31" s="497"/>
      <c r="DQ31" s="497"/>
      <c r="DR31" s="497"/>
      <c r="DS31" s="497"/>
      <c r="DT31" s="497"/>
      <c r="DU31" s="497"/>
      <c r="DV31" s="497"/>
      <c r="DW31" s="497"/>
      <c r="DX31" s="497"/>
      <c r="DY31" s="497"/>
      <c r="DZ31" s="497"/>
      <c r="EA31" s="497"/>
      <c r="EB31" s="497"/>
      <c r="EC31" s="497"/>
      <c r="ED31" s="497"/>
      <c r="EE31" s="497"/>
      <c r="EF31" s="497"/>
      <c r="EG31" s="497"/>
      <c r="EH31" s="497"/>
      <c r="EI31" s="497"/>
      <c r="EJ31" s="497"/>
      <c r="EK31" s="497"/>
      <c r="EL31" s="497"/>
      <c r="EM31" s="497"/>
      <c r="EN31" s="497"/>
      <c r="EO31" s="497"/>
      <c r="EP31" s="497"/>
      <c r="EQ31" s="497"/>
      <c r="ER31" s="497"/>
      <c r="ES31" s="497"/>
      <c r="ET31" s="497"/>
      <c r="EU31" s="497"/>
      <c r="EV31" s="497"/>
      <c r="EW31" s="497"/>
      <c r="EX31" s="497"/>
      <c r="EY31" s="497"/>
      <c r="EZ31" s="497"/>
      <c r="FA31" s="497"/>
      <c r="FB31" s="497"/>
      <c r="FC31" s="497"/>
      <c r="FD31" s="497"/>
      <c r="FE31" s="497"/>
      <c r="FF31" s="497"/>
      <c r="FG31" s="497"/>
      <c r="FH31" s="497"/>
      <c r="FI31" s="497"/>
      <c r="FJ31" s="497"/>
      <c r="FK31" s="497"/>
      <c r="FL31" s="497"/>
      <c r="FM31" s="497"/>
      <c r="FN31" s="497"/>
      <c r="FO31" s="497"/>
      <c r="FP31" s="497"/>
      <c r="FQ31" s="497"/>
      <c r="FR31" s="497"/>
      <c r="FS31" s="497"/>
      <c r="FT31" s="497"/>
      <c r="FU31" s="497"/>
      <c r="FV31" s="497"/>
      <c r="FW31" s="497"/>
      <c r="FX31" s="497"/>
      <c r="FY31" s="497"/>
      <c r="FZ31" s="497"/>
      <c r="GA31" s="497"/>
      <c r="GB31" s="497"/>
      <c r="GC31" s="497"/>
      <c r="GD31" s="497"/>
      <c r="GE31" s="497"/>
      <c r="GF31" s="497"/>
      <c r="GG31" s="497"/>
      <c r="GH31" s="497"/>
      <c r="GI31" s="497"/>
      <c r="GJ31" s="497"/>
      <c r="GK31" s="497"/>
      <c r="GL31" s="497"/>
      <c r="GM31" s="497"/>
      <c r="GN31" s="497"/>
      <c r="GO31" s="497"/>
      <c r="GP31" s="497"/>
      <c r="GQ31" s="497"/>
      <c r="GR31" s="497"/>
      <c r="GS31" s="497"/>
      <c r="GT31" s="497"/>
      <c r="GU31" s="497"/>
      <c r="GV31" s="497"/>
      <c r="GW31" s="497"/>
      <c r="GX31" s="497"/>
      <c r="GY31" s="497"/>
      <c r="GZ31" s="497"/>
      <c r="HA31" s="497"/>
      <c r="HB31" s="497"/>
      <c r="HC31" s="497"/>
      <c r="HD31" s="497"/>
      <c r="HE31" s="497"/>
      <c r="HF31" s="497"/>
      <c r="HG31" s="497"/>
      <c r="HH31" s="497"/>
      <c r="HI31" s="497"/>
      <c r="HJ31" s="497"/>
      <c r="HK31" s="497"/>
      <c r="HL31" s="497"/>
      <c r="HM31" s="497"/>
      <c r="HN31" s="497"/>
      <c r="HO31" s="497"/>
      <c r="HP31" s="497"/>
      <c r="HQ31" s="497"/>
      <c r="HR31" s="497"/>
      <c r="HS31" s="497"/>
      <c r="HT31" s="497"/>
      <c r="HU31" s="497"/>
      <c r="HV31" s="497"/>
      <c r="HW31" s="497"/>
      <c r="HX31" s="497"/>
      <c r="HY31" s="497"/>
      <c r="HZ31" s="497"/>
      <c r="IA31" s="497"/>
      <c r="IB31" s="497"/>
      <c r="IC31" s="497"/>
      <c r="ID31" s="497"/>
      <c r="IE31" s="497"/>
      <c r="IF31" s="497"/>
      <c r="IG31" s="497"/>
      <c r="IH31" s="497"/>
      <c r="II31" s="497"/>
      <c r="IJ31" s="497"/>
      <c r="IK31" s="497"/>
      <c r="IL31" s="497"/>
      <c r="IM31" s="497"/>
      <c r="IN31" s="497"/>
      <c r="IO31" s="497"/>
    </row>
    <row r="32" s="496" customFormat="1" ht="15.6" hidden="1" customHeight="1" outlineLevel="2" spans="1:249">
      <c r="A32" s="521"/>
      <c r="B32" s="517" t="s">
        <v>11970</v>
      </c>
      <c r="C32" s="517" t="s">
        <v>11970</v>
      </c>
      <c r="D32" s="518">
        <v>600</v>
      </c>
      <c r="E32" s="518">
        <v>0</v>
      </c>
      <c r="F32" s="518">
        <v>0</v>
      </c>
      <c r="G32" s="519">
        <v>0</v>
      </c>
      <c r="H32" s="520"/>
      <c r="I32" s="520">
        <f t="shared" si="0"/>
        <v>600</v>
      </c>
      <c r="J32" s="532" t="s">
        <v>11971</v>
      </c>
      <c r="K32" s="535"/>
      <c r="L32" s="534"/>
      <c r="M32" s="523"/>
      <c r="N32" s="523"/>
      <c r="O32" s="523"/>
      <c r="P32" s="523"/>
      <c r="Q32" s="523"/>
      <c r="R32" s="523"/>
      <c r="S32" s="523"/>
      <c r="T32" s="523"/>
      <c r="U32" s="523"/>
      <c r="V32" s="523"/>
      <c r="W32" s="523"/>
      <c r="X32" s="523"/>
      <c r="Y32" s="523"/>
      <c r="Z32" s="523"/>
      <c r="AA32" s="523"/>
      <c r="AB32" s="523"/>
      <c r="AC32" s="523"/>
      <c r="AD32" s="523"/>
      <c r="AE32" s="523"/>
      <c r="AF32" s="523"/>
      <c r="AG32" s="523"/>
      <c r="AH32" s="523"/>
      <c r="AI32" s="523"/>
      <c r="AJ32" s="523"/>
      <c r="AK32" s="523"/>
      <c r="AL32" s="523"/>
      <c r="AM32" s="523"/>
      <c r="AN32" s="523"/>
      <c r="AO32" s="523"/>
      <c r="AP32" s="523"/>
      <c r="AQ32" s="523"/>
      <c r="AR32" s="497"/>
      <c r="AS32" s="497"/>
      <c r="AT32" s="497"/>
      <c r="AU32" s="497"/>
      <c r="AV32" s="497"/>
      <c r="AW32" s="497"/>
      <c r="AX32" s="497"/>
      <c r="AY32" s="497"/>
      <c r="AZ32" s="497"/>
      <c r="BA32" s="497"/>
      <c r="BB32" s="497"/>
      <c r="BC32" s="497"/>
      <c r="BD32" s="497"/>
      <c r="BE32" s="497"/>
      <c r="BF32" s="497"/>
      <c r="BG32" s="497"/>
      <c r="BH32" s="497"/>
      <c r="BI32" s="497"/>
      <c r="BJ32" s="497"/>
      <c r="BK32" s="497"/>
      <c r="BL32" s="497"/>
      <c r="BM32" s="497"/>
      <c r="BN32" s="497"/>
      <c r="BO32" s="497"/>
      <c r="BP32" s="497"/>
      <c r="BQ32" s="497"/>
      <c r="BR32" s="497"/>
      <c r="BS32" s="497"/>
      <c r="BT32" s="497"/>
      <c r="BU32" s="497"/>
      <c r="BV32" s="497"/>
      <c r="BW32" s="497"/>
      <c r="BX32" s="497"/>
      <c r="BY32" s="497"/>
      <c r="BZ32" s="497"/>
      <c r="CA32" s="497"/>
      <c r="CB32" s="497"/>
      <c r="CC32" s="497"/>
      <c r="CD32" s="497"/>
      <c r="CE32" s="497"/>
      <c r="CF32" s="497"/>
      <c r="CG32" s="497"/>
      <c r="CH32" s="497"/>
      <c r="CI32" s="497"/>
      <c r="CJ32" s="497"/>
      <c r="CK32" s="497"/>
      <c r="CL32" s="497"/>
      <c r="CM32" s="497"/>
      <c r="CN32" s="497"/>
      <c r="CO32" s="497"/>
      <c r="CP32" s="497"/>
      <c r="CQ32" s="497"/>
      <c r="CR32" s="497"/>
      <c r="CS32" s="497"/>
      <c r="CT32" s="497"/>
      <c r="CU32" s="497"/>
      <c r="CV32" s="497"/>
      <c r="CW32" s="497"/>
      <c r="CX32" s="497"/>
      <c r="CY32" s="497"/>
      <c r="CZ32" s="497"/>
      <c r="DA32" s="497"/>
      <c r="DB32" s="497"/>
      <c r="DC32" s="497"/>
      <c r="DD32" s="497"/>
      <c r="DE32" s="497"/>
      <c r="DF32" s="497"/>
      <c r="DG32" s="497"/>
      <c r="DH32" s="497"/>
      <c r="DI32" s="497"/>
      <c r="DJ32" s="497"/>
      <c r="DK32" s="497"/>
      <c r="DL32" s="497"/>
      <c r="DM32" s="497"/>
      <c r="DN32" s="497"/>
      <c r="DO32" s="497"/>
      <c r="DP32" s="497"/>
      <c r="DQ32" s="497"/>
      <c r="DR32" s="497"/>
      <c r="DS32" s="497"/>
      <c r="DT32" s="497"/>
      <c r="DU32" s="497"/>
      <c r="DV32" s="497"/>
      <c r="DW32" s="497"/>
      <c r="DX32" s="497"/>
      <c r="DY32" s="497"/>
      <c r="DZ32" s="497"/>
      <c r="EA32" s="497"/>
      <c r="EB32" s="497"/>
      <c r="EC32" s="497"/>
      <c r="ED32" s="497"/>
      <c r="EE32" s="497"/>
      <c r="EF32" s="497"/>
      <c r="EG32" s="497"/>
      <c r="EH32" s="497"/>
      <c r="EI32" s="497"/>
      <c r="EJ32" s="497"/>
      <c r="EK32" s="497"/>
      <c r="EL32" s="497"/>
      <c r="EM32" s="497"/>
      <c r="EN32" s="497"/>
      <c r="EO32" s="497"/>
      <c r="EP32" s="497"/>
      <c r="EQ32" s="497"/>
      <c r="ER32" s="497"/>
      <c r="ES32" s="497"/>
      <c r="ET32" s="497"/>
      <c r="EU32" s="497"/>
      <c r="EV32" s="497"/>
      <c r="EW32" s="497"/>
      <c r="EX32" s="497"/>
      <c r="EY32" s="497"/>
      <c r="EZ32" s="497"/>
      <c r="FA32" s="497"/>
      <c r="FB32" s="497"/>
      <c r="FC32" s="497"/>
      <c r="FD32" s="497"/>
      <c r="FE32" s="497"/>
      <c r="FF32" s="497"/>
      <c r="FG32" s="497"/>
      <c r="FH32" s="497"/>
      <c r="FI32" s="497"/>
      <c r="FJ32" s="497"/>
      <c r="FK32" s="497"/>
      <c r="FL32" s="497"/>
      <c r="FM32" s="497"/>
      <c r="FN32" s="497"/>
      <c r="FO32" s="497"/>
      <c r="FP32" s="497"/>
      <c r="FQ32" s="497"/>
      <c r="FR32" s="497"/>
      <c r="FS32" s="497"/>
      <c r="FT32" s="497"/>
      <c r="FU32" s="497"/>
      <c r="FV32" s="497"/>
      <c r="FW32" s="497"/>
      <c r="FX32" s="497"/>
      <c r="FY32" s="497"/>
      <c r="FZ32" s="497"/>
      <c r="GA32" s="497"/>
      <c r="GB32" s="497"/>
      <c r="GC32" s="497"/>
      <c r="GD32" s="497"/>
      <c r="GE32" s="497"/>
      <c r="GF32" s="497"/>
      <c r="GG32" s="497"/>
      <c r="GH32" s="497"/>
      <c r="GI32" s="497"/>
      <c r="GJ32" s="497"/>
      <c r="GK32" s="497"/>
      <c r="GL32" s="497"/>
      <c r="GM32" s="497"/>
      <c r="GN32" s="497"/>
      <c r="GO32" s="497"/>
      <c r="GP32" s="497"/>
      <c r="GQ32" s="497"/>
      <c r="GR32" s="497"/>
      <c r="GS32" s="497"/>
      <c r="GT32" s="497"/>
      <c r="GU32" s="497"/>
      <c r="GV32" s="497"/>
      <c r="GW32" s="497"/>
      <c r="GX32" s="497"/>
      <c r="GY32" s="497"/>
      <c r="GZ32" s="497"/>
      <c r="HA32" s="497"/>
      <c r="HB32" s="497"/>
      <c r="HC32" s="497"/>
      <c r="HD32" s="497"/>
      <c r="HE32" s="497"/>
      <c r="HF32" s="497"/>
      <c r="HG32" s="497"/>
      <c r="HH32" s="497"/>
      <c r="HI32" s="497"/>
      <c r="HJ32" s="497"/>
      <c r="HK32" s="497"/>
      <c r="HL32" s="497"/>
      <c r="HM32" s="497"/>
      <c r="HN32" s="497"/>
      <c r="HO32" s="497"/>
      <c r="HP32" s="497"/>
      <c r="HQ32" s="497"/>
      <c r="HR32" s="497"/>
      <c r="HS32" s="497"/>
      <c r="HT32" s="497"/>
      <c r="HU32" s="497"/>
      <c r="HV32" s="497"/>
      <c r="HW32" s="497"/>
      <c r="HX32" s="497"/>
      <c r="HY32" s="497"/>
      <c r="HZ32" s="497"/>
      <c r="IA32" s="497"/>
      <c r="IB32" s="497"/>
      <c r="IC32" s="497"/>
      <c r="ID32" s="497"/>
      <c r="IE32" s="497"/>
      <c r="IF32" s="497"/>
      <c r="IG32" s="497"/>
      <c r="IH32" s="497"/>
      <c r="II32" s="497"/>
      <c r="IJ32" s="497"/>
      <c r="IK32" s="497"/>
      <c r="IL32" s="497"/>
      <c r="IM32" s="497"/>
      <c r="IN32" s="497"/>
      <c r="IO32" s="497"/>
    </row>
    <row r="33" s="496" customFormat="1" ht="15.6" hidden="1" customHeight="1" outlineLevel="2" spans="1:249">
      <c r="A33" s="521"/>
      <c r="B33" s="517" t="s">
        <v>11955</v>
      </c>
      <c r="C33" s="517" t="s">
        <v>11955</v>
      </c>
      <c r="D33" s="518">
        <v>0</v>
      </c>
      <c r="E33" s="518">
        <v>0</v>
      </c>
      <c r="F33" s="518">
        <v>784</v>
      </c>
      <c r="G33" s="519">
        <v>-196</v>
      </c>
      <c r="H33" s="520"/>
      <c r="I33" s="520">
        <f t="shared" si="0"/>
        <v>588</v>
      </c>
      <c r="J33" s="536" t="s">
        <v>11946</v>
      </c>
      <c r="K33" s="533"/>
      <c r="L33" s="534"/>
      <c r="M33" s="523"/>
      <c r="N33" s="523"/>
      <c r="O33" s="523"/>
      <c r="P33" s="523"/>
      <c r="Q33" s="523"/>
      <c r="R33" s="523"/>
      <c r="S33" s="523"/>
      <c r="T33" s="523"/>
      <c r="U33" s="523"/>
      <c r="V33" s="523"/>
      <c r="W33" s="523"/>
      <c r="X33" s="523"/>
      <c r="Y33" s="523"/>
      <c r="Z33" s="523"/>
      <c r="AA33" s="523"/>
      <c r="AB33" s="523"/>
      <c r="AC33" s="523"/>
      <c r="AD33" s="523"/>
      <c r="AE33" s="523"/>
      <c r="AF33" s="523"/>
      <c r="AG33" s="523"/>
      <c r="AH33" s="523"/>
      <c r="AI33" s="523"/>
      <c r="AJ33" s="523"/>
      <c r="AK33" s="523"/>
      <c r="AL33" s="523"/>
      <c r="AM33" s="523"/>
      <c r="AN33" s="523"/>
      <c r="AO33" s="523"/>
      <c r="AP33" s="523"/>
      <c r="AQ33" s="523"/>
      <c r="AR33" s="497"/>
      <c r="AS33" s="497"/>
      <c r="AT33" s="497"/>
      <c r="AU33" s="497"/>
      <c r="AV33" s="497"/>
      <c r="AW33" s="497"/>
      <c r="AX33" s="497"/>
      <c r="AY33" s="497"/>
      <c r="AZ33" s="497"/>
      <c r="BA33" s="497"/>
      <c r="BB33" s="497"/>
      <c r="BC33" s="497"/>
      <c r="BD33" s="497"/>
      <c r="BE33" s="497"/>
      <c r="BF33" s="497"/>
      <c r="BG33" s="497"/>
      <c r="BH33" s="497"/>
      <c r="BI33" s="497"/>
      <c r="BJ33" s="497"/>
      <c r="BK33" s="497"/>
      <c r="BL33" s="497"/>
      <c r="BM33" s="497"/>
      <c r="BN33" s="497"/>
      <c r="BO33" s="497"/>
      <c r="BP33" s="497"/>
      <c r="BQ33" s="497"/>
      <c r="BR33" s="497"/>
      <c r="BS33" s="497"/>
      <c r="BT33" s="497"/>
      <c r="BU33" s="497"/>
      <c r="BV33" s="497"/>
      <c r="BW33" s="497"/>
      <c r="BX33" s="497"/>
      <c r="BY33" s="497"/>
      <c r="BZ33" s="497"/>
      <c r="CA33" s="497"/>
      <c r="CB33" s="497"/>
      <c r="CC33" s="497"/>
      <c r="CD33" s="497"/>
      <c r="CE33" s="497"/>
      <c r="CF33" s="497"/>
      <c r="CG33" s="497"/>
      <c r="CH33" s="497"/>
      <c r="CI33" s="497"/>
      <c r="CJ33" s="497"/>
      <c r="CK33" s="497"/>
      <c r="CL33" s="497"/>
      <c r="CM33" s="497"/>
      <c r="CN33" s="497"/>
      <c r="CO33" s="497"/>
      <c r="CP33" s="497"/>
      <c r="CQ33" s="497"/>
      <c r="CR33" s="497"/>
      <c r="CS33" s="497"/>
      <c r="CT33" s="497"/>
      <c r="CU33" s="497"/>
      <c r="CV33" s="497"/>
      <c r="CW33" s="497"/>
      <c r="CX33" s="497"/>
      <c r="CY33" s="497"/>
      <c r="CZ33" s="497"/>
      <c r="DA33" s="497"/>
      <c r="DB33" s="497"/>
      <c r="DC33" s="497"/>
      <c r="DD33" s="497"/>
      <c r="DE33" s="497"/>
      <c r="DF33" s="497"/>
      <c r="DG33" s="497"/>
      <c r="DH33" s="497"/>
      <c r="DI33" s="497"/>
      <c r="DJ33" s="497"/>
      <c r="DK33" s="497"/>
      <c r="DL33" s="497"/>
      <c r="DM33" s="497"/>
      <c r="DN33" s="497"/>
      <c r="DO33" s="497"/>
      <c r="DP33" s="497"/>
      <c r="DQ33" s="497"/>
      <c r="DR33" s="497"/>
      <c r="DS33" s="497"/>
      <c r="DT33" s="497"/>
      <c r="DU33" s="497"/>
      <c r="DV33" s="497"/>
      <c r="DW33" s="497"/>
      <c r="DX33" s="497"/>
      <c r="DY33" s="497"/>
      <c r="DZ33" s="497"/>
      <c r="EA33" s="497"/>
      <c r="EB33" s="497"/>
      <c r="EC33" s="497"/>
      <c r="ED33" s="497"/>
      <c r="EE33" s="497"/>
      <c r="EF33" s="497"/>
      <c r="EG33" s="497"/>
      <c r="EH33" s="497"/>
      <c r="EI33" s="497"/>
      <c r="EJ33" s="497"/>
      <c r="EK33" s="497"/>
      <c r="EL33" s="497"/>
      <c r="EM33" s="497"/>
      <c r="EN33" s="497"/>
      <c r="EO33" s="497"/>
      <c r="EP33" s="497"/>
      <c r="EQ33" s="497"/>
      <c r="ER33" s="497"/>
      <c r="ES33" s="497"/>
      <c r="ET33" s="497"/>
      <c r="EU33" s="497"/>
      <c r="EV33" s="497"/>
      <c r="EW33" s="497"/>
      <c r="EX33" s="497"/>
      <c r="EY33" s="497"/>
      <c r="EZ33" s="497"/>
      <c r="FA33" s="497"/>
      <c r="FB33" s="497"/>
      <c r="FC33" s="497"/>
      <c r="FD33" s="497"/>
      <c r="FE33" s="497"/>
      <c r="FF33" s="497"/>
      <c r="FG33" s="497"/>
      <c r="FH33" s="497"/>
      <c r="FI33" s="497"/>
      <c r="FJ33" s="497"/>
      <c r="FK33" s="497"/>
      <c r="FL33" s="497"/>
      <c r="FM33" s="497"/>
      <c r="FN33" s="497"/>
      <c r="FO33" s="497"/>
      <c r="FP33" s="497"/>
      <c r="FQ33" s="497"/>
      <c r="FR33" s="497"/>
      <c r="FS33" s="497"/>
      <c r="FT33" s="497"/>
      <c r="FU33" s="497"/>
      <c r="FV33" s="497"/>
      <c r="FW33" s="497"/>
      <c r="FX33" s="497"/>
      <c r="FY33" s="497"/>
      <c r="FZ33" s="497"/>
      <c r="GA33" s="497"/>
      <c r="GB33" s="497"/>
      <c r="GC33" s="497"/>
      <c r="GD33" s="497"/>
      <c r="GE33" s="497"/>
      <c r="GF33" s="497"/>
      <c r="GG33" s="497"/>
      <c r="GH33" s="497"/>
      <c r="GI33" s="497"/>
      <c r="GJ33" s="497"/>
      <c r="GK33" s="497"/>
      <c r="GL33" s="497"/>
      <c r="GM33" s="497"/>
      <c r="GN33" s="497"/>
      <c r="GO33" s="497"/>
      <c r="GP33" s="497"/>
      <c r="GQ33" s="497"/>
      <c r="GR33" s="497"/>
      <c r="GS33" s="497"/>
      <c r="GT33" s="497"/>
      <c r="GU33" s="497"/>
      <c r="GV33" s="497"/>
      <c r="GW33" s="497"/>
      <c r="GX33" s="497"/>
      <c r="GY33" s="497"/>
      <c r="GZ33" s="497"/>
      <c r="HA33" s="497"/>
      <c r="HB33" s="497"/>
      <c r="HC33" s="497"/>
      <c r="HD33" s="497"/>
      <c r="HE33" s="497"/>
      <c r="HF33" s="497"/>
      <c r="HG33" s="497"/>
      <c r="HH33" s="497"/>
      <c r="HI33" s="497"/>
      <c r="HJ33" s="497"/>
      <c r="HK33" s="497"/>
      <c r="HL33" s="497"/>
      <c r="HM33" s="497"/>
      <c r="HN33" s="497"/>
      <c r="HO33" s="497"/>
      <c r="HP33" s="497"/>
      <c r="HQ33" s="497"/>
      <c r="HR33" s="497"/>
      <c r="HS33" s="497"/>
      <c r="HT33" s="497"/>
      <c r="HU33" s="497"/>
      <c r="HV33" s="497"/>
      <c r="HW33" s="497"/>
      <c r="HX33" s="497"/>
      <c r="HY33" s="497"/>
      <c r="HZ33" s="497"/>
      <c r="IA33" s="497"/>
      <c r="IB33" s="497"/>
      <c r="IC33" s="497"/>
      <c r="ID33" s="497"/>
      <c r="IE33" s="497"/>
      <c r="IF33" s="497"/>
      <c r="IG33" s="497"/>
      <c r="IH33" s="497"/>
      <c r="II33" s="497"/>
      <c r="IJ33" s="497"/>
      <c r="IK33" s="497"/>
      <c r="IL33" s="497"/>
      <c r="IM33" s="497"/>
      <c r="IN33" s="497"/>
      <c r="IO33" s="497"/>
    </row>
    <row r="34" s="496" customFormat="1" ht="15.6" hidden="1" customHeight="1" outlineLevel="2" spans="1:249">
      <c r="A34" s="521"/>
      <c r="B34" s="517" t="s">
        <v>11972</v>
      </c>
      <c r="C34" s="517" t="s">
        <v>11972</v>
      </c>
      <c r="D34" s="518">
        <v>540</v>
      </c>
      <c r="E34" s="518">
        <v>0</v>
      </c>
      <c r="F34" s="518">
        <v>0</v>
      </c>
      <c r="G34" s="519">
        <v>0</v>
      </c>
      <c r="H34" s="520"/>
      <c r="I34" s="520">
        <f t="shared" si="0"/>
        <v>540</v>
      </c>
      <c r="J34" s="532" t="s">
        <v>11971</v>
      </c>
      <c r="K34" s="535"/>
      <c r="L34" s="534"/>
      <c r="M34" s="523"/>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3"/>
      <c r="AK34" s="523"/>
      <c r="AL34" s="523"/>
      <c r="AM34" s="523"/>
      <c r="AN34" s="523"/>
      <c r="AO34" s="523"/>
      <c r="AP34" s="523"/>
      <c r="AQ34" s="523"/>
      <c r="AR34" s="497"/>
      <c r="AS34" s="497"/>
      <c r="AT34" s="497"/>
      <c r="AU34" s="497"/>
      <c r="AV34" s="497"/>
      <c r="AW34" s="497"/>
      <c r="AX34" s="497"/>
      <c r="AY34" s="497"/>
      <c r="AZ34" s="497"/>
      <c r="BA34" s="497"/>
      <c r="BB34" s="497"/>
      <c r="BC34" s="497"/>
      <c r="BD34" s="497"/>
      <c r="BE34" s="497"/>
      <c r="BF34" s="497"/>
      <c r="BG34" s="497"/>
      <c r="BH34" s="497"/>
      <c r="BI34" s="497"/>
      <c r="BJ34" s="497"/>
      <c r="BK34" s="497"/>
      <c r="BL34" s="497"/>
      <c r="BM34" s="497"/>
      <c r="BN34" s="497"/>
      <c r="BO34" s="497"/>
      <c r="BP34" s="497"/>
      <c r="BQ34" s="497"/>
      <c r="BR34" s="497"/>
      <c r="BS34" s="497"/>
      <c r="BT34" s="497"/>
      <c r="BU34" s="497"/>
      <c r="BV34" s="497"/>
      <c r="BW34" s="497"/>
      <c r="BX34" s="497"/>
      <c r="BY34" s="497"/>
      <c r="BZ34" s="497"/>
      <c r="CA34" s="497"/>
      <c r="CB34" s="497"/>
      <c r="CC34" s="497"/>
      <c r="CD34" s="497"/>
      <c r="CE34" s="497"/>
      <c r="CF34" s="497"/>
      <c r="CG34" s="497"/>
      <c r="CH34" s="497"/>
      <c r="CI34" s="497"/>
      <c r="CJ34" s="497"/>
      <c r="CK34" s="497"/>
      <c r="CL34" s="497"/>
      <c r="CM34" s="497"/>
      <c r="CN34" s="497"/>
      <c r="CO34" s="497"/>
      <c r="CP34" s="497"/>
      <c r="CQ34" s="497"/>
      <c r="CR34" s="497"/>
      <c r="CS34" s="497"/>
      <c r="CT34" s="497"/>
      <c r="CU34" s="497"/>
      <c r="CV34" s="497"/>
      <c r="CW34" s="497"/>
      <c r="CX34" s="497"/>
      <c r="CY34" s="497"/>
      <c r="CZ34" s="497"/>
      <c r="DA34" s="497"/>
      <c r="DB34" s="497"/>
      <c r="DC34" s="497"/>
      <c r="DD34" s="497"/>
      <c r="DE34" s="497"/>
      <c r="DF34" s="497"/>
      <c r="DG34" s="497"/>
      <c r="DH34" s="497"/>
      <c r="DI34" s="497"/>
      <c r="DJ34" s="497"/>
      <c r="DK34" s="497"/>
      <c r="DL34" s="497"/>
      <c r="DM34" s="497"/>
      <c r="DN34" s="497"/>
      <c r="DO34" s="497"/>
      <c r="DP34" s="497"/>
      <c r="DQ34" s="497"/>
      <c r="DR34" s="497"/>
      <c r="DS34" s="497"/>
      <c r="DT34" s="497"/>
      <c r="DU34" s="497"/>
      <c r="DV34" s="497"/>
      <c r="DW34" s="497"/>
      <c r="DX34" s="497"/>
      <c r="DY34" s="497"/>
      <c r="DZ34" s="497"/>
      <c r="EA34" s="497"/>
      <c r="EB34" s="497"/>
      <c r="EC34" s="497"/>
      <c r="ED34" s="497"/>
      <c r="EE34" s="497"/>
      <c r="EF34" s="497"/>
      <c r="EG34" s="497"/>
      <c r="EH34" s="497"/>
      <c r="EI34" s="497"/>
      <c r="EJ34" s="497"/>
      <c r="EK34" s="497"/>
      <c r="EL34" s="497"/>
      <c r="EM34" s="497"/>
      <c r="EN34" s="497"/>
      <c r="EO34" s="497"/>
      <c r="EP34" s="497"/>
      <c r="EQ34" s="497"/>
      <c r="ER34" s="497"/>
      <c r="ES34" s="497"/>
      <c r="ET34" s="497"/>
      <c r="EU34" s="497"/>
      <c r="EV34" s="497"/>
      <c r="EW34" s="497"/>
      <c r="EX34" s="497"/>
      <c r="EY34" s="497"/>
      <c r="EZ34" s="497"/>
      <c r="FA34" s="497"/>
      <c r="FB34" s="497"/>
      <c r="FC34" s="497"/>
      <c r="FD34" s="497"/>
      <c r="FE34" s="497"/>
      <c r="FF34" s="497"/>
      <c r="FG34" s="497"/>
      <c r="FH34" s="497"/>
      <c r="FI34" s="497"/>
      <c r="FJ34" s="497"/>
      <c r="FK34" s="497"/>
      <c r="FL34" s="497"/>
      <c r="FM34" s="497"/>
      <c r="FN34" s="497"/>
      <c r="FO34" s="497"/>
      <c r="FP34" s="497"/>
      <c r="FQ34" s="497"/>
      <c r="FR34" s="497"/>
      <c r="FS34" s="497"/>
      <c r="FT34" s="497"/>
      <c r="FU34" s="497"/>
      <c r="FV34" s="497"/>
      <c r="FW34" s="497"/>
      <c r="FX34" s="497"/>
      <c r="FY34" s="497"/>
      <c r="FZ34" s="497"/>
      <c r="GA34" s="497"/>
      <c r="GB34" s="497"/>
      <c r="GC34" s="497"/>
      <c r="GD34" s="497"/>
      <c r="GE34" s="497"/>
      <c r="GF34" s="497"/>
      <c r="GG34" s="497"/>
      <c r="GH34" s="497"/>
      <c r="GI34" s="497"/>
      <c r="GJ34" s="497"/>
      <c r="GK34" s="497"/>
      <c r="GL34" s="497"/>
      <c r="GM34" s="497"/>
      <c r="GN34" s="497"/>
      <c r="GO34" s="497"/>
      <c r="GP34" s="497"/>
      <c r="GQ34" s="497"/>
      <c r="GR34" s="497"/>
      <c r="GS34" s="497"/>
      <c r="GT34" s="497"/>
      <c r="GU34" s="497"/>
      <c r="GV34" s="497"/>
      <c r="GW34" s="497"/>
      <c r="GX34" s="497"/>
      <c r="GY34" s="497"/>
      <c r="GZ34" s="497"/>
      <c r="HA34" s="497"/>
      <c r="HB34" s="497"/>
      <c r="HC34" s="497"/>
      <c r="HD34" s="497"/>
      <c r="HE34" s="497"/>
      <c r="HF34" s="497"/>
      <c r="HG34" s="497"/>
      <c r="HH34" s="497"/>
      <c r="HI34" s="497"/>
      <c r="HJ34" s="497"/>
      <c r="HK34" s="497"/>
      <c r="HL34" s="497"/>
      <c r="HM34" s="497"/>
      <c r="HN34" s="497"/>
      <c r="HO34" s="497"/>
      <c r="HP34" s="497"/>
      <c r="HQ34" s="497"/>
      <c r="HR34" s="497"/>
      <c r="HS34" s="497"/>
      <c r="HT34" s="497"/>
      <c r="HU34" s="497"/>
      <c r="HV34" s="497"/>
      <c r="HW34" s="497"/>
      <c r="HX34" s="497"/>
      <c r="HY34" s="497"/>
      <c r="HZ34" s="497"/>
      <c r="IA34" s="497"/>
      <c r="IB34" s="497"/>
      <c r="IC34" s="497"/>
      <c r="ID34" s="497"/>
      <c r="IE34" s="497"/>
      <c r="IF34" s="497"/>
      <c r="IG34" s="497"/>
      <c r="IH34" s="497"/>
      <c r="II34" s="497"/>
      <c r="IJ34" s="497"/>
      <c r="IK34" s="497"/>
      <c r="IL34" s="497"/>
      <c r="IM34" s="497"/>
      <c r="IN34" s="497"/>
      <c r="IO34" s="497"/>
    </row>
    <row r="35" s="496" customFormat="1" ht="15.6" hidden="1" customHeight="1" outlineLevel="2" spans="1:249">
      <c r="A35" s="521"/>
      <c r="B35" s="517" t="s">
        <v>11973</v>
      </c>
      <c r="C35" s="517" t="s">
        <v>11943</v>
      </c>
      <c r="D35" s="518">
        <v>300</v>
      </c>
      <c r="E35" s="518">
        <v>200</v>
      </c>
      <c r="F35" s="518">
        <v>0</v>
      </c>
      <c r="G35" s="519">
        <v>0</v>
      </c>
      <c r="H35" s="520"/>
      <c r="I35" s="520">
        <f t="shared" si="0"/>
        <v>500</v>
      </c>
      <c r="J35" s="532" t="s">
        <v>11944</v>
      </c>
      <c r="K35" s="535"/>
      <c r="L35" s="534"/>
      <c r="M35" s="523"/>
      <c r="N35" s="523"/>
      <c r="O35" s="523"/>
      <c r="P35" s="523"/>
      <c r="Q35" s="523"/>
      <c r="R35" s="523"/>
      <c r="S35" s="523"/>
      <c r="T35" s="523"/>
      <c r="U35" s="523"/>
      <c r="V35" s="523"/>
      <c r="W35" s="523"/>
      <c r="X35" s="523"/>
      <c r="Y35" s="523"/>
      <c r="Z35" s="523"/>
      <c r="AA35" s="523"/>
      <c r="AB35" s="523"/>
      <c r="AC35" s="523"/>
      <c r="AD35" s="523"/>
      <c r="AE35" s="523"/>
      <c r="AF35" s="523"/>
      <c r="AG35" s="523"/>
      <c r="AH35" s="523"/>
      <c r="AI35" s="523"/>
      <c r="AJ35" s="523"/>
      <c r="AK35" s="523"/>
      <c r="AL35" s="523"/>
      <c r="AM35" s="523"/>
      <c r="AN35" s="523"/>
      <c r="AO35" s="523"/>
      <c r="AP35" s="523"/>
      <c r="AQ35" s="523"/>
      <c r="AR35" s="497"/>
      <c r="AS35" s="497"/>
      <c r="AT35" s="497"/>
      <c r="AU35" s="497"/>
      <c r="AV35" s="497"/>
      <c r="AW35" s="497"/>
      <c r="AX35" s="497"/>
      <c r="AY35" s="497"/>
      <c r="AZ35" s="497"/>
      <c r="BA35" s="497"/>
      <c r="BB35" s="497"/>
      <c r="BC35" s="497"/>
      <c r="BD35" s="497"/>
      <c r="BE35" s="497"/>
      <c r="BF35" s="497"/>
      <c r="BG35" s="497"/>
      <c r="BH35" s="497"/>
      <c r="BI35" s="497"/>
      <c r="BJ35" s="497"/>
      <c r="BK35" s="497"/>
      <c r="BL35" s="497"/>
      <c r="BM35" s="497"/>
      <c r="BN35" s="497"/>
      <c r="BO35" s="497"/>
      <c r="BP35" s="497"/>
      <c r="BQ35" s="497"/>
      <c r="BR35" s="497"/>
      <c r="BS35" s="497"/>
      <c r="BT35" s="497"/>
      <c r="BU35" s="497"/>
      <c r="BV35" s="497"/>
      <c r="BW35" s="497"/>
      <c r="BX35" s="497"/>
      <c r="BY35" s="497"/>
      <c r="BZ35" s="497"/>
      <c r="CA35" s="497"/>
      <c r="CB35" s="497"/>
      <c r="CC35" s="497"/>
      <c r="CD35" s="497"/>
      <c r="CE35" s="497"/>
      <c r="CF35" s="497"/>
      <c r="CG35" s="497"/>
      <c r="CH35" s="497"/>
      <c r="CI35" s="497"/>
      <c r="CJ35" s="497"/>
      <c r="CK35" s="497"/>
      <c r="CL35" s="497"/>
      <c r="CM35" s="497"/>
      <c r="CN35" s="497"/>
      <c r="CO35" s="497"/>
      <c r="CP35" s="497"/>
      <c r="CQ35" s="497"/>
      <c r="CR35" s="497"/>
      <c r="CS35" s="497"/>
      <c r="CT35" s="497"/>
      <c r="CU35" s="497"/>
      <c r="CV35" s="497"/>
      <c r="CW35" s="497"/>
      <c r="CX35" s="497"/>
      <c r="CY35" s="497"/>
      <c r="CZ35" s="497"/>
      <c r="DA35" s="497"/>
      <c r="DB35" s="497"/>
      <c r="DC35" s="497"/>
      <c r="DD35" s="497"/>
      <c r="DE35" s="497"/>
      <c r="DF35" s="497"/>
      <c r="DG35" s="497"/>
      <c r="DH35" s="497"/>
      <c r="DI35" s="497"/>
      <c r="DJ35" s="497"/>
      <c r="DK35" s="497"/>
      <c r="DL35" s="497"/>
      <c r="DM35" s="497"/>
      <c r="DN35" s="497"/>
      <c r="DO35" s="497"/>
      <c r="DP35" s="497"/>
      <c r="DQ35" s="497"/>
      <c r="DR35" s="497"/>
      <c r="DS35" s="497"/>
      <c r="DT35" s="497"/>
      <c r="DU35" s="497"/>
      <c r="DV35" s="497"/>
      <c r="DW35" s="497"/>
      <c r="DX35" s="497"/>
      <c r="DY35" s="497"/>
      <c r="DZ35" s="497"/>
      <c r="EA35" s="497"/>
      <c r="EB35" s="497"/>
      <c r="EC35" s="497"/>
      <c r="ED35" s="497"/>
      <c r="EE35" s="497"/>
      <c r="EF35" s="497"/>
      <c r="EG35" s="497"/>
      <c r="EH35" s="497"/>
      <c r="EI35" s="497"/>
      <c r="EJ35" s="497"/>
      <c r="EK35" s="497"/>
      <c r="EL35" s="497"/>
      <c r="EM35" s="497"/>
      <c r="EN35" s="497"/>
      <c r="EO35" s="497"/>
      <c r="EP35" s="497"/>
      <c r="EQ35" s="497"/>
      <c r="ER35" s="497"/>
      <c r="ES35" s="497"/>
      <c r="ET35" s="497"/>
      <c r="EU35" s="497"/>
      <c r="EV35" s="497"/>
      <c r="EW35" s="497"/>
      <c r="EX35" s="497"/>
      <c r="EY35" s="497"/>
      <c r="EZ35" s="497"/>
      <c r="FA35" s="497"/>
      <c r="FB35" s="497"/>
      <c r="FC35" s="497"/>
      <c r="FD35" s="497"/>
      <c r="FE35" s="497"/>
      <c r="FF35" s="497"/>
      <c r="FG35" s="497"/>
      <c r="FH35" s="497"/>
      <c r="FI35" s="497"/>
      <c r="FJ35" s="497"/>
      <c r="FK35" s="497"/>
      <c r="FL35" s="497"/>
      <c r="FM35" s="497"/>
      <c r="FN35" s="497"/>
      <c r="FO35" s="497"/>
      <c r="FP35" s="497"/>
      <c r="FQ35" s="497"/>
      <c r="FR35" s="497"/>
      <c r="FS35" s="497"/>
      <c r="FT35" s="497"/>
      <c r="FU35" s="497"/>
      <c r="FV35" s="497"/>
      <c r="FW35" s="497"/>
      <c r="FX35" s="497"/>
      <c r="FY35" s="497"/>
      <c r="FZ35" s="497"/>
      <c r="GA35" s="497"/>
      <c r="GB35" s="497"/>
      <c r="GC35" s="497"/>
      <c r="GD35" s="497"/>
      <c r="GE35" s="497"/>
      <c r="GF35" s="497"/>
      <c r="GG35" s="497"/>
      <c r="GH35" s="497"/>
      <c r="GI35" s="497"/>
      <c r="GJ35" s="497"/>
      <c r="GK35" s="497"/>
      <c r="GL35" s="497"/>
      <c r="GM35" s="497"/>
      <c r="GN35" s="497"/>
      <c r="GO35" s="497"/>
      <c r="GP35" s="497"/>
      <c r="GQ35" s="497"/>
      <c r="GR35" s="497"/>
      <c r="GS35" s="497"/>
      <c r="GT35" s="497"/>
      <c r="GU35" s="497"/>
      <c r="GV35" s="497"/>
      <c r="GW35" s="497"/>
      <c r="GX35" s="497"/>
      <c r="GY35" s="497"/>
      <c r="GZ35" s="497"/>
      <c r="HA35" s="497"/>
      <c r="HB35" s="497"/>
      <c r="HC35" s="497"/>
      <c r="HD35" s="497"/>
      <c r="HE35" s="497"/>
      <c r="HF35" s="497"/>
      <c r="HG35" s="497"/>
      <c r="HH35" s="497"/>
      <c r="HI35" s="497"/>
      <c r="HJ35" s="497"/>
      <c r="HK35" s="497"/>
      <c r="HL35" s="497"/>
      <c r="HM35" s="497"/>
      <c r="HN35" s="497"/>
      <c r="HO35" s="497"/>
      <c r="HP35" s="497"/>
      <c r="HQ35" s="497"/>
      <c r="HR35" s="497"/>
      <c r="HS35" s="497"/>
      <c r="HT35" s="497"/>
      <c r="HU35" s="497"/>
      <c r="HV35" s="497"/>
      <c r="HW35" s="497"/>
      <c r="HX35" s="497"/>
      <c r="HY35" s="497"/>
      <c r="HZ35" s="497"/>
      <c r="IA35" s="497"/>
      <c r="IB35" s="497"/>
      <c r="IC35" s="497"/>
      <c r="ID35" s="497"/>
      <c r="IE35" s="497"/>
      <c r="IF35" s="497"/>
      <c r="IG35" s="497"/>
      <c r="IH35" s="497"/>
      <c r="II35" s="497"/>
      <c r="IJ35" s="497"/>
      <c r="IK35" s="497"/>
      <c r="IL35" s="497"/>
      <c r="IM35" s="497"/>
      <c r="IN35" s="497"/>
      <c r="IO35" s="497"/>
    </row>
    <row r="36" s="496" customFormat="1" ht="15.6" hidden="1" customHeight="1" outlineLevel="2" spans="1:249">
      <c r="A36" s="521"/>
      <c r="B36" s="517" t="s">
        <v>11965</v>
      </c>
      <c r="C36" s="517" t="s">
        <v>11965</v>
      </c>
      <c r="D36" s="518">
        <v>400</v>
      </c>
      <c r="E36" s="518">
        <v>0</v>
      </c>
      <c r="F36" s="518">
        <v>0</v>
      </c>
      <c r="G36" s="519">
        <v>0</v>
      </c>
      <c r="H36" s="520"/>
      <c r="I36" s="520">
        <f t="shared" si="0"/>
        <v>400</v>
      </c>
      <c r="J36" s="536" t="s">
        <v>11946</v>
      </c>
      <c r="K36" s="533"/>
      <c r="L36" s="534"/>
      <c r="M36" s="523"/>
      <c r="N36" s="523"/>
      <c r="O36" s="523"/>
      <c r="P36" s="523"/>
      <c r="Q36" s="523"/>
      <c r="R36" s="523"/>
      <c r="S36" s="523"/>
      <c r="T36" s="523"/>
      <c r="U36" s="523"/>
      <c r="V36" s="523"/>
      <c r="W36" s="523"/>
      <c r="X36" s="523"/>
      <c r="Y36" s="523"/>
      <c r="Z36" s="523"/>
      <c r="AA36" s="523"/>
      <c r="AB36" s="523"/>
      <c r="AC36" s="523"/>
      <c r="AD36" s="523"/>
      <c r="AE36" s="523"/>
      <c r="AF36" s="523"/>
      <c r="AG36" s="523"/>
      <c r="AH36" s="523"/>
      <c r="AI36" s="523"/>
      <c r="AJ36" s="523"/>
      <c r="AK36" s="523"/>
      <c r="AL36" s="523"/>
      <c r="AM36" s="523"/>
      <c r="AN36" s="523"/>
      <c r="AO36" s="523"/>
      <c r="AP36" s="523"/>
      <c r="AQ36" s="523"/>
      <c r="AR36" s="497"/>
      <c r="AS36" s="497"/>
      <c r="AT36" s="497"/>
      <c r="AU36" s="497"/>
      <c r="AV36" s="497"/>
      <c r="AW36" s="497"/>
      <c r="AX36" s="497"/>
      <c r="AY36" s="497"/>
      <c r="AZ36" s="497"/>
      <c r="BA36" s="497"/>
      <c r="BB36" s="497"/>
      <c r="BC36" s="497"/>
      <c r="BD36" s="497"/>
      <c r="BE36" s="497"/>
      <c r="BF36" s="497"/>
      <c r="BG36" s="497"/>
      <c r="BH36" s="497"/>
      <c r="BI36" s="497"/>
      <c r="BJ36" s="497"/>
      <c r="BK36" s="497"/>
      <c r="BL36" s="497"/>
      <c r="BM36" s="497"/>
      <c r="BN36" s="497"/>
      <c r="BO36" s="497"/>
      <c r="BP36" s="497"/>
      <c r="BQ36" s="497"/>
      <c r="BR36" s="497"/>
      <c r="BS36" s="497"/>
      <c r="BT36" s="497"/>
      <c r="BU36" s="497"/>
      <c r="BV36" s="497"/>
      <c r="BW36" s="497"/>
      <c r="BX36" s="497"/>
      <c r="BY36" s="497"/>
      <c r="BZ36" s="497"/>
      <c r="CA36" s="497"/>
      <c r="CB36" s="497"/>
      <c r="CC36" s="497"/>
      <c r="CD36" s="497"/>
      <c r="CE36" s="497"/>
      <c r="CF36" s="497"/>
      <c r="CG36" s="497"/>
      <c r="CH36" s="497"/>
      <c r="CI36" s="497"/>
      <c r="CJ36" s="497"/>
      <c r="CK36" s="497"/>
      <c r="CL36" s="497"/>
      <c r="CM36" s="497"/>
      <c r="CN36" s="497"/>
      <c r="CO36" s="497"/>
      <c r="CP36" s="497"/>
      <c r="CQ36" s="497"/>
      <c r="CR36" s="497"/>
      <c r="CS36" s="497"/>
      <c r="CT36" s="497"/>
      <c r="CU36" s="497"/>
      <c r="CV36" s="497"/>
      <c r="CW36" s="497"/>
      <c r="CX36" s="497"/>
      <c r="CY36" s="497"/>
      <c r="CZ36" s="497"/>
      <c r="DA36" s="497"/>
      <c r="DB36" s="497"/>
      <c r="DC36" s="497"/>
      <c r="DD36" s="497"/>
      <c r="DE36" s="497"/>
      <c r="DF36" s="497"/>
      <c r="DG36" s="497"/>
      <c r="DH36" s="497"/>
      <c r="DI36" s="497"/>
      <c r="DJ36" s="497"/>
      <c r="DK36" s="497"/>
      <c r="DL36" s="497"/>
      <c r="DM36" s="497"/>
      <c r="DN36" s="497"/>
      <c r="DO36" s="497"/>
      <c r="DP36" s="497"/>
      <c r="DQ36" s="497"/>
      <c r="DR36" s="497"/>
      <c r="DS36" s="497"/>
      <c r="DT36" s="497"/>
      <c r="DU36" s="497"/>
      <c r="DV36" s="497"/>
      <c r="DW36" s="497"/>
      <c r="DX36" s="497"/>
      <c r="DY36" s="497"/>
      <c r="DZ36" s="497"/>
      <c r="EA36" s="497"/>
      <c r="EB36" s="497"/>
      <c r="EC36" s="497"/>
      <c r="ED36" s="497"/>
      <c r="EE36" s="497"/>
      <c r="EF36" s="497"/>
      <c r="EG36" s="497"/>
      <c r="EH36" s="497"/>
      <c r="EI36" s="497"/>
      <c r="EJ36" s="497"/>
      <c r="EK36" s="497"/>
      <c r="EL36" s="497"/>
      <c r="EM36" s="497"/>
      <c r="EN36" s="497"/>
      <c r="EO36" s="497"/>
      <c r="EP36" s="497"/>
      <c r="EQ36" s="497"/>
      <c r="ER36" s="497"/>
      <c r="ES36" s="497"/>
      <c r="ET36" s="497"/>
      <c r="EU36" s="497"/>
      <c r="EV36" s="497"/>
      <c r="EW36" s="497"/>
      <c r="EX36" s="497"/>
      <c r="EY36" s="497"/>
      <c r="EZ36" s="497"/>
      <c r="FA36" s="497"/>
      <c r="FB36" s="497"/>
      <c r="FC36" s="497"/>
      <c r="FD36" s="497"/>
      <c r="FE36" s="497"/>
      <c r="FF36" s="497"/>
      <c r="FG36" s="497"/>
      <c r="FH36" s="497"/>
      <c r="FI36" s="497"/>
      <c r="FJ36" s="497"/>
      <c r="FK36" s="497"/>
      <c r="FL36" s="497"/>
      <c r="FM36" s="497"/>
      <c r="FN36" s="497"/>
      <c r="FO36" s="497"/>
      <c r="FP36" s="497"/>
      <c r="FQ36" s="497"/>
      <c r="FR36" s="497"/>
      <c r="FS36" s="497"/>
      <c r="FT36" s="497"/>
      <c r="FU36" s="497"/>
      <c r="FV36" s="497"/>
      <c r="FW36" s="497"/>
      <c r="FX36" s="497"/>
      <c r="FY36" s="497"/>
      <c r="FZ36" s="497"/>
      <c r="GA36" s="497"/>
      <c r="GB36" s="497"/>
      <c r="GC36" s="497"/>
      <c r="GD36" s="497"/>
      <c r="GE36" s="497"/>
      <c r="GF36" s="497"/>
      <c r="GG36" s="497"/>
      <c r="GH36" s="497"/>
      <c r="GI36" s="497"/>
      <c r="GJ36" s="497"/>
      <c r="GK36" s="497"/>
      <c r="GL36" s="497"/>
      <c r="GM36" s="497"/>
      <c r="GN36" s="497"/>
      <c r="GO36" s="497"/>
      <c r="GP36" s="497"/>
      <c r="GQ36" s="497"/>
      <c r="GR36" s="497"/>
      <c r="GS36" s="497"/>
      <c r="GT36" s="497"/>
      <c r="GU36" s="497"/>
      <c r="GV36" s="497"/>
      <c r="GW36" s="497"/>
      <c r="GX36" s="497"/>
      <c r="GY36" s="497"/>
      <c r="GZ36" s="497"/>
      <c r="HA36" s="497"/>
      <c r="HB36" s="497"/>
      <c r="HC36" s="497"/>
      <c r="HD36" s="497"/>
      <c r="HE36" s="497"/>
      <c r="HF36" s="497"/>
      <c r="HG36" s="497"/>
      <c r="HH36" s="497"/>
      <c r="HI36" s="497"/>
      <c r="HJ36" s="497"/>
      <c r="HK36" s="497"/>
      <c r="HL36" s="497"/>
      <c r="HM36" s="497"/>
      <c r="HN36" s="497"/>
      <c r="HO36" s="497"/>
      <c r="HP36" s="497"/>
      <c r="HQ36" s="497"/>
      <c r="HR36" s="497"/>
      <c r="HS36" s="497"/>
      <c r="HT36" s="497"/>
      <c r="HU36" s="497"/>
      <c r="HV36" s="497"/>
      <c r="HW36" s="497"/>
      <c r="HX36" s="497"/>
      <c r="HY36" s="497"/>
      <c r="HZ36" s="497"/>
      <c r="IA36" s="497"/>
      <c r="IB36" s="497"/>
      <c r="IC36" s="497"/>
      <c r="ID36" s="497"/>
      <c r="IE36" s="497"/>
      <c r="IF36" s="497"/>
      <c r="IG36" s="497"/>
      <c r="IH36" s="497"/>
      <c r="II36" s="497"/>
      <c r="IJ36" s="497"/>
      <c r="IK36" s="497"/>
      <c r="IL36" s="497"/>
      <c r="IM36" s="497"/>
      <c r="IN36" s="497"/>
      <c r="IO36" s="497"/>
    </row>
    <row r="37" s="496" customFormat="1" ht="15.6" hidden="1" customHeight="1" outlineLevel="2" spans="1:249">
      <c r="A37" s="521"/>
      <c r="B37" s="517" t="s">
        <v>11974</v>
      </c>
      <c r="C37" s="517" t="s">
        <v>11963</v>
      </c>
      <c r="D37" s="518">
        <v>0</v>
      </c>
      <c r="E37" s="518">
        <v>350</v>
      </c>
      <c r="F37" s="518">
        <v>0</v>
      </c>
      <c r="G37" s="519">
        <v>0</v>
      </c>
      <c r="H37" s="520"/>
      <c r="I37" s="520">
        <f t="shared" si="0"/>
        <v>350</v>
      </c>
      <c r="J37" s="532" t="s">
        <v>11975</v>
      </c>
      <c r="K37" s="535"/>
      <c r="L37" s="534"/>
      <c r="M37" s="523"/>
      <c r="N37" s="523"/>
      <c r="O37" s="523"/>
      <c r="P37" s="523"/>
      <c r="Q37" s="523"/>
      <c r="R37" s="523"/>
      <c r="S37" s="523"/>
      <c r="T37" s="523"/>
      <c r="U37" s="523"/>
      <c r="V37" s="523"/>
      <c r="W37" s="523"/>
      <c r="X37" s="523"/>
      <c r="Y37" s="523"/>
      <c r="Z37" s="523"/>
      <c r="AA37" s="523"/>
      <c r="AB37" s="523"/>
      <c r="AC37" s="523"/>
      <c r="AD37" s="523"/>
      <c r="AE37" s="523"/>
      <c r="AF37" s="523"/>
      <c r="AG37" s="523"/>
      <c r="AH37" s="523"/>
      <c r="AI37" s="523"/>
      <c r="AJ37" s="523"/>
      <c r="AK37" s="523"/>
      <c r="AL37" s="523"/>
      <c r="AM37" s="523"/>
      <c r="AN37" s="523"/>
      <c r="AO37" s="523"/>
      <c r="AP37" s="523"/>
      <c r="AQ37" s="523"/>
      <c r="AR37" s="497"/>
      <c r="AS37" s="497"/>
      <c r="AT37" s="497"/>
      <c r="AU37" s="497"/>
      <c r="AV37" s="497"/>
      <c r="AW37" s="497"/>
      <c r="AX37" s="497"/>
      <c r="AY37" s="497"/>
      <c r="AZ37" s="497"/>
      <c r="BA37" s="497"/>
      <c r="BB37" s="497"/>
      <c r="BC37" s="497"/>
      <c r="BD37" s="497"/>
      <c r="BE37" s="497"/>
      <c r="BF37" s="497"/>
      <c r="BG37" s="497"/>
      <c r="BH37" s="497"/>
      <c r="BI37" s="497"/>
      <c r="BJ37" s="497"/>
      <c r="BK37" s="497"/>
      <c r="BL37" s="497"/>
      <c r="BM37" s="497"/>
      <c r="BN37" s="497"/>
      <c r="BO37" s="497"/>
      <c r="BP37" s="497"/>
      <c r="BQ37" s="497"/>
      <c r="BR37" s="497"/>
      <c r="BS37" s="497"/>
      <c r="BT37" s="497"/>
      <c r="BU37" s="497"/>
      <c r="BV37" s="497"/>
      <c r="BW37" s="497"/>
      <c r="BX37" s="497"/>
      <c r="BY37" s="497"/>
      <c r="BZ37" s="497"/>
      <c r="CA37" s="497"/>
      <c r="CB37" s="497"/>
      <c r="CC37" s="497"/>
      <c r="CD37" s="497"/>
      <c r="CE37" s="497"/>
      <c r="CF37" s="497"/>
      <c r="CG37" s="497"/>
      <c r="CH37" s="497"/>
      <c r="CI37" s="497"/>
      <c r="CJ37" s="497"/>
      <c r="CK37" s="497"/>
      <c r="CL37" s="497"/>
      <c r="CM37" s="497"/>
      <c r="CN37" s="497"/>
      <c r="CO37" s="497"/>
      <c r="CP37" s="497"/>
      <c r="CQ37" s="497"/>
      <c r="CR37" s="497"/>
      <c r="CS37" s="497"/>
      <c r="CT37" s="497"/>
      <c r="CU37" s="497"/>
      <c r="CV37" s="497"/>
      <c r="CW37" s="497"/>
      <c r="CX37" s="497"/>
      <c r="CY37" s="497"/>
      <c r="CZ37" s="497"/>
      <c r="DA37" s="497"/>
      <c r="DB37" s="497"/>
      <c r="DC37" s="497"/>
      <c r="DD37" s="497"/>
      <c r="DE37" s="497"/>
      <c r="DF37" s="497"/>
      <c r="DG37" s="497"/>
      <c r="DH37" s="497"/>
      <c r="DI37" s="497"/>
      <c r="DJ37" s="497"/>
      <c r="DK37" s="497"/>
      <c r="DL37" s="497"/>
      <c r="DM37" s="497"/>
      <c r="DN37" s="497"/>
      <c r="DO37" s="497"/>
      <c r="DP37" s="497"/>
      <c r="DQ37" s="497"/>
      <c r="DR37" s="497"/>
      <c r="DS37" s="497"/>
      <c r="DT37" s="497"/>
      <c r="DU37" s="497"/>
      <c r="DV37" s="497"/>
      <c r="DW37" s="497"/>
      <c r="DX37" s="497"/>
      <c r="DY37" s="497"/>
      <c r="DZ37" s="497"/>
      <c r="EA37" s="497"/>
      <c r="EB37" s="497"/>
      <c r="EC37" s="497"/>
      <c r="ED37" s="497"/>
      <c r="EE37" s="497"/>
      <c r="EF37" s="497"/>
      <c r="EG37" s="497"/>
      <c r="EH37" s="497"/>
      <c r="EI37" s="497"/>
      <c r="EJ37" s="497"/>
      <c r="EK37" s="497"/>
      <c r="EL37" s="497"/>
      <c r="EM37" s="497"/>
      <c r="EN37" s="497"/>
      <c r="EO37" s="497"/>
      <c r="EP37" s="497"/>
      <c r="EQ37" s="497"/>
      <c r="ER37" s="497"/>
      <c r="ES37" s="497"/>
      <c r="ET37" s="497"/>
      <c r="EU37" s="497"/>
      <c r="EV37" s="497"/>
      <c r="EW37" s="497"/>
      <c r="EX37" s="497"/>
      <c r="EY37" s="497"/>
      <c r="EZ37" s="497"/>
      <c r="FA37" s="497"/>
      <c r="FB37" s="497"/>
      <c r="FC37" s="497"/>
      <c r="FD37" s="497"/>
      <c r="FE37" s="497"/>
      <c r="FF37" s="497"/>
      <c r="FG37" s="497"/>
      <c r="FH37" s="497"/>
      <c r="FI37" s="497"/>
      <c r="FJ37" s="497"/>
      <c r="FK37" s="497"/>
      <c r="FL37" s="497"/>
      <c r="FM37" s="497"/>
      <c r="FN37" s="497"/>
      <c r="FO37" s="497"/>
      <c r="FP37" s="497"/>
      <c r="FQ37" s="497"/>
      <c r="FR37" s="497"/>
      <c r="FS37" s="497"/>
      <c r="FT37" s="497"/>
      <c r="FU37" s="497"/>
      <c r="FV37" s="497"/>
      <c r="FW37" s="497"/>
      <c r="FX37" s="497"/>
      <c r="FY37" s="497"/>
      <c r="FZ37" s="497"/>
      <c r="GA37" s="497"/>
      <c r="GB37" s="497"/>
      <c r="GC37" s="497"/>
      <c r="GD37" s="497"/>
      <c r="GE37" s="497"/>
      <c r="GF37" s="497"/>
      <c r="GG37" s="497"/>
      <c r="GH37" s="497"/>
      <c r="GI37" s="497"/>
      <c r="GJ37" s="497"/>
      <c r="GK37" s="497"/>
      <c r="GL37" s="497"/>
      <c r="GM37" s="497"/>
      <c r="GN37" s="497"/>
      <c r="GO37" s="497"/>
      <c r="GP37" s="497"/>
      <c r="GQ37" s="497"/>
      <c r="GR37" s="497"/>
      <c r="GS37" s="497"/>
      <c r="GT37" s="497"/>
      <c r="GU37" s="497"/>
      <c r="GV37" s="497"/>
      <c r="GW37" s="497"/>
      <c r="GX37" s="497"/>
      <c r="GY37" s="497"/>
      <c r="GZ37" s="497"/>
      <c r="HA37" s="497"/>
      <c r="HB37" s="497"/>
      <c r="HC37" s="497"/>
      <c r="HD37" s="497"/>
      <c r="HE37" s="497"/>
      <c r="HF37" s="497"/>
      <c r="HG37" s="497"/>
      <c r="HH37" s="497"/>
      <c r="HI37" s="497"/>
      <c r="HJ37" s="497"/>
      <c r="HK37" s="497"/>
      <c r="HL37" s="497"/>
      <c r="HM37" s="497"/>
      <c r="HN37" s="497"/>
      <c r="HO37" s="497"/>
      <c r="HP37" s="497"/>
      <c r="HQ37" s="497"/>
      <c r="HR37" s="497"/>
      <c r="HS37" s="497"/>
      <c r="HT37" s="497"/>
      <c r="HU37" s="497"/>
      <c r="HV37" s="497"/>
      <c r="HW37" s="497"/>
      <c r="HX37" s="497"/>
      <c r="HY37" s="497"/>
      <c r="HZ37" s="497"/>
      <c r="IA37" s="497"/>
      <c r="IB37" s="497"/>
      <c r="IC37" s="497"/>
      <c r="ID37" s="497"/>
      <c r="IE37" s="497"/>
      <c r="IF37" s="497"/>
      <c r="IG37" s="497"/>
      <c r="IH37" s="497"/>
      <c r="II37" s="497"/>
      <c r="IJ37" s="497"/>
      <c r="IK37" s="497"/>
      <c r="IL37" s="497"/>
      <c r="IM37" s="497"/>
      <c r="IN37" s="497"/>
      <c r="IO37" s="497"/>
    </row>
    <row r="38" s="496" customFormat="1" ht="15.6" hidden="1" customHeight="1" outlineLevel="2" spans="1:249">
      <c r="A38" s="521"/>
      <c r="B38" s="517" t="s">
        <v>11976</v>
      </c>
      <c r="C38" s="517" t="s">
        <v>11976</v>
      </c>
      <c r="D38" s="518">
        <v>0</v>
      </c>
      <c r="E38" s="518">
        <v>0</v>
      </c>
      <c r="F38" s="518">
        <v>0</v>
      </c>
      <c r="G38" s="519">
        <v>225</v>
      </c>
      <c r="H38" s="520"/>
      <c r="I38" s="520">
        <f t="shared" si="0"/>
        <v>225</v>
      </c>
      <c r="J38" s="532" t="s">
        <v>11969</v>
      </c>
      <c r="K38" s="533"/>
      <c r="L38" s="534"/>
      <c r="M38" s="523"/>
      <c r="N38" s="523"/>
      <c r="O38" s="523"/>
      <c r="P38" s="523"/>
      <c r="Q38" s="523"/>
      <c r="R38" s="523"/>
      <c r="S38" s="523"/>
      <c r="T38" s="523"/>
      <c r="U38" s="523"/>
      <c r="V38" s="523"/>
      <c r="W38" s="523"/>
      <c r="X38" s="523"/>
      <c r="Y38" s="523"/>
      <c r="Z38" s="523"/>
      <c r="AA38" s="523"/>
      <c r="AB38" s="523"/>
      <c r="AC38" s="523"/>
      <c r="AD38" s="523"/>
      <c r="AE38" s="523"/>
      <c r="AF38" s="523"/>
      <c r="AG38" s="523"/>
      <c r="AH38" s="523"/>
      <c r="AI38" s="523"/>
      <c r="AJ38" s="523"/>
      <c r="AK38" s="523"/>
      <c r="AL38" s="523"/>
      <c r="AM38" s="523"/>
      <c r="AN38" s="523"/>
      <c r="AO38" s="523"/>
      <c r="AP38" s="523"/>
      <c r="AQ38" s="523"/>
      <c r="AR38" s="497"/>
      <c r="AS38" s="497"/>
      <c r="AT38" s="497"/>
      <c r="AU38" s="497"/>
      <c r="AV38" s="497"/>
      <c r="AW38" s="497"/>
      <c r="AX38" s="497"/>
      <c r="AY38" s="497"/>
      <c r="AZ38" s="497"/>
      <c r="BA38" s="497"/>
      <c r="BB38" s="497"/>
      <c r="BC38" s="497"/>
      <c r="BD38" s="497"/>
      <c r="BE38" s="497"/>
      <c r="BF38" s="497"/>
      <c r="BG38" s="497"/>
      <c r="BH38" s="497"/>
      <c r="BI38" s="497"/>
      <c r="BJ38" s="497"/>
      <c r="BK38" s="497"/>
      <c r="BL38" s="497"/>
      <c r="BM38" s="497"/>
      <c r="BN38" s="497"/>
      <c r="BO38" s="497"/>
      <c r="BP38" s="497"/>
      <c r="BQ38" s="497"/>
      <c r="BR38" s="497"/>
      <c r="BS38" s="497"/>
      <c r="BT38" s="497"/>
      <c r="BU38" s="497"/>
      <c r="BV38" s="497"/>
      <c r="BW38" s="497"/>
      <c r="BX38" s="497"/>
      <c r="BY38" s="497"/>
      <c r="BZ38" s="497"/>
      <c r="CA38" s="497"/>
      <c r="CB38" s="497"/>
      <c r="CC38" s="497"/>
      <c r="CD38" s="497"/>
      <c r="CE38" s="497"/>
      <c r="CF38" s="497"/>
      <c r="CG38" s="497"/>
      <c r="CH38" s="497"/>
      <c r="CI38" s="497"/>
      <c r="CJ38" s="497"/>
      <c r="CK38" s="497"/>
      <c r="CL38" s="497"/>
      <c r="CM38" s="497"/>
      <c r="CN38" s="497"/>
      <c r="CO38" s="497"/>
      <c r="CP38" s="497"/>
      <c r="CQ38" s="497"/>
      <c r="CR38" s="497"/>
      <c r="CS38" s="497"/>
      <c r="CT38" s="497"/>
      <c r="CU38" s="497"/>
      <c r="CV38" s="497"/>
      <c r="CW38" s="497"/>
      <c r="CX38" s="497"/>
      <c r="CY38" s="497"/>
      <c r="CZ38" s="497"/>
      <c r="DA38" s="497"/>
      <c r="DB38" s="497"/>
      <c r="DC38" s="497"/>
      <c r="DD38" s="497"/>
      <c r="DE38" s="497"/>
      <c r="DF38" s="497"/>
      <c r="DG38" s="497"/>
      <c r="DH38" s="497"/>
      <c r="DI38" s="497"/>
      <c r="DJ38" s="497"/>
      <c r="DK38" s="497"/>
      <c r="DL38" s="497"/>
      <c r="DM38" s="497"/>
      <c r="DN38" s="497"/>
      <c r="DO38" s="497"/>
      <c r="DP38" s="497"/>
      <c r="DQ38" s="497"/>
      <c r="DR38" s="497"/>
      <c r="DS38" s="497"/>
      <c r="DT38" s="497"/>
      <c r="DU38" s="497"/>
      <c r="DV38" s="497"/>
      <c r="DW38" s="497"/>
      <c r="DX38" s="497"/>
      <c r="DY38" s="497"/>
      <c r="DZ38" s="497"/>
      <c r="EA38" s="497"/>
      <c r="EB38" s="497"/>
      <c r="EC38" s="497"/>
      <c r="ED38" s="497"/>
      <c r="EE38" s="497"/>
      <c r="EF38" s="497"/>
      <c r="EG38" s="497"/>
      <c r="EH38" s="497"/>
      <c r="EI38" s="497"/>
      <c r="EJ38" s="497"/>
      <c r="EK38" s="497"/>
      <c r="EL38" s="497"/>
      <c r="EM38" s="497"/>
      <c r="EN38" s="497"/>
      <c r="EO38" s="497"/>
      <c r="EP38" s="497"/>
      <c r="EQ38" s="497"/>
      <c r="ER38" s="497"/>
      <c r="ES38" s="497"/>
      <c r="ET38" s="497"/>
      <c r="EU38" s="497"/>
      <c r="EV38" s="497"/>
      <c r="EW38" s="497"/>
      <c r="EX38" s="497"/>
      <c r="EY38" s="497"/>
      <c r="EZ38" s="497"/>
      <c r="FA38" s="497"/>
      <c r="FB38" s="497"/>
      <c r="FC38" s="497"/>
      <c r="FD38" s="497"/>
      <c r="FE38" s="497"/>
      <c r="FF38" s="497"/>
      <c r="FG38" s="497"/>
      <c r="FH38" s="497"/>
      <c r="FI38" s="497"/>
      <c r="FJ38" s="497"/>
      <c r="FK38" s="497"/>
      <c r="FL38" s="497"/>
      <c r="FM38" s="497"/>
      <c r="FN38" s="497"/>
      <c r="FO38" s="497"/>
      <c r="FP38" s="497"/>
      <c r="FQ38" s="497"/>
      <c r="FR38" s="497"/>
      <c r="FS38" s="497"/>
      <c r="FT38" s="497"/>
      <c r="FU38" s="497"/>
      <c r="FV38" s="497"/>
      <c r="FW38" s="497"/>
      <c r="FX38" s="497"/>
      <c r="FY38" s="497"/>
      <c r="FZ38" s="497"/>
      <c r="GA38" s="497"/>
      <c r="GB38" s="497"/>
      <c r="GC38" s="497"/>
      <c r="GD38" s="497"/>
      <c r="GE38" s="497"/>
      <c r="GF38" s="497"/>
      <c r="GG38" s="497"/>
      <c r="GH38" s="497"/>
      <c r="GI38" s="497"/>
      <c r="GJ38" s="497"/>
      <c r="GK38" s="497"/>
      <c r="GL38" s="497"/>
      <c r="GM38" s="497"/>
      <c r="GN38" s="497"/>
      <c r="GO38" s="497"/>
      <c r="GP38" s="497"/>
      <c r="GQ38" s="497"/>
      <c r="GR38" s="497"/>
      <c r="GS38" s="497"/>
      <c r="GT38" s="497"/>
      <c r="GU38" s="497"/>
      <c r="GV38" s="497"/>
      <c r="GW38" s="497"/>
      <c r="GX38" s="497"/>
      <c r="GY38" s="497"/>
      <c r="GZ38" s="497"/>
      <c r="HA38" s="497"/>
      <c r="HB38" s="497"/>
      <c r="HC38" s="497"/>
      <c r="HD38" s="497"/>
      <c r="HE38" s="497"/>
      <c r="HF38" s="497"/>
      <c r="HG38" s="497"/>
      <c r="HH38" s="497"/>
      <c r="HI38" s="497"/>
      <c r="HJ38" s="497"/>
      <c r="HK38" s="497"/>
      <c r="HL38" s="497"/>
      <c r="HM38" s="497"/>
      <c r="HN38" s="497"/>
      <c r="HO38" s="497"/>
      <c r="HP38" s="497"/>
      <c r="HQ38" s="497"/>
      <c r="HR38" s="497"/>
      <c r="HS38" s="497"/>
      <c r="HT38" s="497"/>
      <c r="HU38" s="497"/>
      <c r="HV38" s="497"/>
      <c r="HW38" s="497"/>
      <c r="HX38" s="497"/>
      <c r="HY38" s="497"/>
      <c r="HZ38" s="497"/>
      <c r="IA38" s="497"/>
      <c r="IB38" s="497"/>
      <c r="IC38" s="497"/>
      <c r="ID38" s="497"/>
      <c r="IE38" s="497"/>
      <c r="IF38" s="497"/>
      <c r="IG38" s="497"/>
      <c r="IH38" s="497"/>
      <c r="II38" s="497"/>
      <c r="IJ38" s="497"/>
      <c r="IK38" s="497"/>
      <c r="IL38" s="497"/>
      <c r="IM38" s="497"/>
      <c r="IN38" s="497"/>
      <c r="IO38" s="497"/>
    </row>
    <row r="39" s="496" customFormat="1" ht="15.6" hidden="1" customHeight="1" outlineLevel="2" spans="1:249">
      <c r="A39" s="521"/>
      <c r="B39" s="517" t="s">
        <v>11968</v>
      </c>
      <c r="C39" s="517" t="s">
        <v>11968</v>
      </c>
      <c r="D39" s="518">
        <v>0</v>
      </c>
      <c r="E39" s="518">
        <v>0</v>
      </c>
      <c r="F39" s="518">
        <v>225</v>
      </c>
      <c r="G39" s="519">
        <v>0</v>
      </c>
      <c r="H39" s="520"/>
      <c r="I39" s="520">
        <f t="shared" si="0"/>
        <v>225</v>
      </c>
      <c r="J39" s="532" t="s">
        <v>11969</v>
      </c>
      <c r="K39" s="533"/>
      <c r="L39" s="534"/>
      <c r="M39" s="523"/>
      <c r="N39" s="523"/>
      <c r="O39" s="523"/>
      <c r="P39" s="523"/>
      <c r="Q39" s="523"/>
      <c r="R39" s="523"/>
      <c r="S39" s="523"/>
      <c r="T39" s="523"/>
      <c r="U39" s="523"/>
      <c r="V39" s="523"/>
      <c r="W39" s="523"/>
      <c r="X39" s="523"/>
      <c r="Y39" s="523"/>
      <c r="Z39" s="523"/>
      <c r="AA39" s="523"/>
      <c r="AB39" s="523"/>
      <c r="AC39" s="523"/>
      <c r="AD39" s="523"/>
      <c r="AE39" s="523"/>
      <c r="AF39" s="523"/>
      <c r="AG39" s="523"/>
      <c r="AH39" s="523"/>
      <c r="AI39" s="523"/>
      <c r="AJ39" s="523"/>
      <c r="AK39" s="523"/>
      <c r="AL39" s="523"/>
      <c r="AM39" s="523"/>
      <c r="AN39" s="523"/>
      <c r="AO39" s="523"/>
      <c r="AP39" s="523"/>
      <c r="AQ39" s="523"/>
      <c r="AR39" s="497"/>
      <c r="AS39" s="497"/>
      <c r="AT39" s="497"/>
      <c r="AU39" s="497"/>
      <c r="AV39" s="497"/>
      <c r="AW39" s="497"/>
      <c r="AX39" s="497"/>
      <c r="AY39" s="497"/>
      <c r="AZ39" s="497"/>
      <c r="BA39" s="497"/>
      <c r="BB39" s="497"/>
      <c r="BC39" s="497"/>
      <c r="BD39" s="497"/>
      <c r="BE39" s="497"/>
      <c r="BF39" s="497"/>
      <c r="BG39" s="497"/>
      <c r="BH39" s="497"/>
      <c r="BI39" s="497"/>
      <c r="BJ39" s="497"/>
      <c r="BK39" s="497"/>
      <c r="BL39" s="497"/>
      <c r="BM39" s="497"/>
      <c r="BN39" s="497"/>
      <c r="BO39" s="497"/>
      <c r="BP39" s="497"/>
      <c r="BQ39" s="497"/>
      <c r="BR39" s="497"/>
      <c r="BS39" s="497"/>
      <c r="BT39" s="497"/>
      <c r="BU39" s="497"/>
      <c r="BV39" s="497"/>
      <c r="BW39" s="497"/>
      <c r="BX39" s="497"/>
      <c r="BY39" s="497"/>
      <c r="BZ39" s="497"/>
      <c r="CA39" s="497"/>
      <c r="CB39" s="497"/>
      <c r="CC39" s="497"/>
      <c r="CD39" s="497"/>
      <c r="CE39" s="497"/>
      <c r="CF39" s="497"/>
      <c r="CG39" s="497"/>
      <c r="CH39" s="497"/>
      <c r="CI39" s="497"/>
      <c r="CJ39" s="497"/>
      <c r="CK39" s="497"/>
      <c r="CL39" s="497"/>
      <c r="CM39" s="497"/>
      <c r="CN39" s="497"/>
      <c r="CO39" s="497"/>
      <c r="CP39" s="497"/>
      <c r="CQ39" s="497"/>
      <c r="CR39" s="497"/>
      <c r="CS39" s="497"/>
      <c r="CT39" s="497"/>
      <c r="CU39" s="497"/>
      <c r="CV39" s="497"/>
      <c r="CW39" s="497"/>
      <c r="CX39" s="497"/>
      <c r="CY39" s="497"/>
      <c r="CZ39" s="497"/>
      <c r="DA39" s="497"/>
      <c r="DB39" s="497"/>
      <c r="DC39" s="497"/>
      <c r="DD39" s="497"/>
      <c r="DE39" s="497"/>
      <c r="DF39" s="497"/>
      <c r="DG39" s="497"/>
      <c r="DH39" s="497"/>
      <c r="DI39" s="497"/>
      <c r="DJ39" s="497"/>
      <c r="DK39" s="497"/>
      <c r="DL39" s="497"/>
      <c r="DM39" s="497"/>
      <c r="DN39" s="497"/>
      <c r="DO39" s="497"/>
      <c r="DP39" s="497"/>
      <c r="DQ39" s="497"/>
      <c r="DR39" s="497"/>
      <c r="DS39" s="497"/>
      <c r="DT39" s="497"/>
      <c r="DU39" s="497"/>
      <c r="DV39" s="497"/>
      <c r="DW39" s="497"/>
      <c r="DX39" s="497"/>
      <c r="DY39" s="497"/>
      <c r="DZ39" s="497"/>
      <c r="EA39" s="497"/>
      <c r="EB39" s="497"/>
      <c r="EC39" s="497"/>
      <c r="ED39" s="497"/>
      <c r="EE39" s="497"/>
      <c r="EF39" s="497"/>
      <c r="EG39" s="497"/>
      <c r="EH39" s="497"/>
      <c r="EI39" s="497"/>
      <c r="EJ39" s="497"/>
      <c r="EK39" s="497"/>
      <c r="EL39" s="497"/>
      <c r="EM39" s="497"/>
      <c r="EN39" s="497"/>
      <c r="EO39" s="497"/>
      <c r="EP39" s="497"/>
      <c r="EQ39" s="497"/>
      <c r="ER39" s="497"/>
      <c r="ES39" s="497"/>
      <c r="ET39" s="497"/>
      <c r="EU39" s="497"/>
      <c r="EV39" s="497"/>
      <c r="EW39" s="497"/>
      <c r="EX39" s="497"/>
      <c r="EY39" s="497"/>
      <c r="EZ39" s="497"/>
      <c r="FA39" s="497"/>
      <c r="FB39" s="497"/>
      <c r="FC39" s="497"/>
      <c r="FD39" s="497"/>
      <c r="FE39" s="497"/>
      <c r="FF39" s="497"/>
      <c r="FG39" s="497"/>
      <c r="FH39" s="497"/>
      <c r="FI39" s="497"/>
      <c r="FJ39" s="497"/>
      <c r="FK39" s="497"/>
      <c r="FL39" s="497"/>
      <c r="FM39" s="497"/>
      <c r="FN39" s="497"/>
      <c r="FO39" s="497"/>
      <c r="FP39" s="497"/>
      <c r="FQ39" s="497"/>
      <c r="FR39" s="497"/>
      <c r="FS39" s="497"/>
      <c r="FT39" s="497"/>
      <c r="FU39" s="497"/>
      <c r="FV39" s="497"/>
      <c r="FW39" s="497"/>
      <c r="FX39" s="497"/>
      <c r="FY39" s="497"/>
      <c r="FZ39" s="497"/>
      <c r="GA39" s="497"/>
      <c r="GB39" s="497"/>
      <c r="GC39" s="497"/>
      <c r="GD39" s="497"/>
      <c r="GE39" s="497"/>
      <c r="GF39" s="497"/>
      <c r="GG39" s="497"/>
      <c r="GH39" s="497"/>
      <c r="GI39" s="497"/>
      <c r="GJ39" s="497"/>
      <c r="GK39" s="497"/>
      <c r="GL39" s="497"/>
      <c r="GM39" s="497"/>
      <c r="GN39" s="497"/>
      <c r="GO39" s="497"/>
      <c r="GP39" s="497"/>
      <c r="GQ39" s="497"/>
      <c r="GR39" s="497"/>
      <c r="GS39" s="497"/>
      <c r="GT39" s="497"/>
      <c r="GU39" s="497"/>
      <c r="GV39" s="497"/>
      <c r="GW39" s="497"/>
      <c r="GX39" s="497"/>
      <c r="GY39" s="497"/>
      <c r="GZ39" s="497"/>
      <c r="HA39" s="497"/>
      <c r="HB39" s="497"/>
      <c r="HC39" s="497"/>
      <c r="HD39" s="497"/>
      <c r="HE39" s="497"/>
      <c r="HF39" s="497"/>
      <c r="HG39" s="497"/>
      <c r="HH39" s="497"/>
      <c r="HI39" s="497"/>
      <c r="HJ39" s="497"/>
      <c r="HK39" s="497"/>
      <c r="HL39" s="497"/>
      <c r="HM39" s="497"/>
      <c r="HN39" s="497"/>
      <c r="HO39" s="497"/>
      <c r="HP39" s="497"/>
      <c r="HQ39" s="497"/>
      <c r="HR39" s="497"/>
      <c r="HS39" s="497"/>
      <c r="HT39" s="497"/>
      <c r="HU39" s="497"/>
      <c r="HV39" s="497"/>
      <c r="HW39" s="497"/>
      <c r="HX39" s="497"/>
      <c r="HY39" s="497"/>
      <c r="HZ39" s="497"/>
      <c r="IA39" s="497"/>
      <c r="IB39" s="497"/>
      <c r="IC39" s="497"/>
      <c r="ID39" s="497"/>
      <c r="IE39" s="497"/>
      <c r="IF39" s="497"/>
      <c r="IG39" s="497"/>
      <c r="IH39" s="497"/>
      <c r="II39" s="497"/>
      <c r="IJ39" s="497"/>
      <c r="IK39" s="497"/>
      <c r="IL39" s="497"/>
      <c r="IM39" s="497"/>
      <c r="IN39" s="497"/>
      <c r="IO39" s="497"/>
    </row>
    <row r="40" s="496" customFormat="1" ht="15.6" hidden="1" customHeight="1" outlineLevel="2" spans="1:249">
      <c r="A40" s="521"/>
      <c r="B40" s="517" t="s">
        <v>11977</v>
      </c>
      <c r="C40" s="517" t="s">
        <v>11977</v>
      </c>
      <c r="D40" s="518">
        <v>56</v>
      </c>
      <c r="E40" s="518">
        <v>119</v>
      </c>
      <c r="F40" s="518">
        <v>0</v>
      </c>
      <c r="G40" s="519">
        <v>0</v>
      </c>
      <c r="H40" s="520"/>
      <c r="I40" s="520">
        <f t="shared" si="0"/>
        <v>175</v>
      </c>
      <c r="J40" s="532" t="s">
        <v>11978</v>
      </c>
      <c r="K40" s="533"/>
      <c r="L40" s="534"/>
      <c r="M40" s="523"/>
      <c r="N40" s="523"/>
      <c r="O40" s="523"/>
      <c r="P40" s="523"/>
      <c r="Q40" s="523"/>
      <c r="R40" s="523"/>
      <c r="S40" s="523"/>
      <c r="T40" s="523"/>
      <c r="U40" s="523"/>
      <c r="V40" s="523"/>
      <c r="W40" s="523"/>
      <c r="X40" s="523"/>
      <c r="Y40" s="523"/>
      <c r="Z40" s="523"/>
      <c r="AA40" s="523"/>
      <c r="AB40" s="523"/>
      <c r="AC40" s="523"/>
      <c r="AD40" s="523"/>
      <c r="AE40" s="523"/>
      <c r="AF40" s="523"/>
      <c r="AG40" s="523"/>
      <c r="AH40" s="523"/>
      <c r="AI40" s="523"/>
      <c r="AJ40" s="523"/>
      <c r="AK40" s="523"/>
      <c r="AL40" s="523"/>
      <c r="AM40" s="523"/>
      <c r="AN40" s="523"/>
      <c r="AO40" s="523"/>
      <c r="AP40" s="523"/>
      <c r="AQ40" s="523"/>
      <c r="AR40" s="497"/>
      <c r="AS40" s="497"/>
      <c r="AT40" s="497"/>
      <c r="AU40" s="497"/>
      <c r="AV40" s="497"/>
      <c r="AW40" s="497"/>
      <c r="AX40" s="497"/>
      <c r="AY40" s="497"/>
      <c r="AZ40" s="497"/>
      <c r="BA40" s="497"/>
      <c r="BB40" s="497"/>
      <c r="BC40" s="497"/>
      <c r="BD40" s="497"/>
      <c r="BE40" s="497"/>
      <c r="BF40" s="497"/>
      <c r="BG40" s="497"/>
      <c r="BH40" s="497"/>
      <c r="BI40" s="497"/>
      <c r="BJ40" s="497"/>
      <c r="BK40" s="497"/>
      <c r="BL40" s="497"/>
      <c r="BM40" s="497"/>
      <c r="BN40" s="497"/>
      <c r="BO40" s="497"/>
      <c r="BP40" s="497"/>
      <c r="BQ40" s="497"/>
      <c r="BR40" s="497"/>
      <c r="BS40" s="497"/>
      <c r="BT40" s="497"/>
      <c r="BU40" s="497"/>
      <c r="BV40" s="497"/>
      <c r="BW40" s="497"/>
      <c r="BX40" s="497"/>
      <c r="BY40" s="497"/>
      <c r="BZ40" s="497"/>
      <c r="CA40" s="497"/>
      <c r="CB40" s="497"/>
      <c r="CC40" s="497"/>
      <c r="CD40" s="497"/>
      <c r="CE40" s="497"/>
      <c r="CF40" s="497"/>
      <c r="CG40" s="497"/>
      <c r="CH40" s="497"/>
      <c r="CI40" s="497"/>
      <c r="CJ40" s="497"/>
      <c r="CK40" s="497"/>
      <c r="CL40" s="497"/>
      <c r="CM40" s="497"/>
      <c r="CN40" s="497"/>
      <c r="CO40" s="497"/>
      <c r="CP40" s="497"/>
      <c r="CQ40" s="497"/>
      <c r="CR40" s="497"/>
      <c r="CS40" s="497"/>
      <c r="CT40" s="497"/>
      <c r="CU40" s="497"/>
      <c r="CV40" s="497"/>
      <c r="CW40" s="497"/>
      <c r="CX40" s="497"/>
      <c r="CY40" s="497"/>
      <c r="CZ40" s="497"/>
      <c r="DA40" s="497"/>
      <c r="DB40" s="497"/>
      <c r="DC40" s="497"/>
      <c r="DD40" s="497"/>
      <c r="DE40" s="497"/>
      <c r="DF40" s="497"/>
      <c r="DG40" s="497"/>
      <c r="DH40" s="497"/>
      <c r="DI40" s="497"/>
      <c r="DJ40" s="497"/>
      <c r="DK40" s="497"/>
      <c r="DL40" s="497"/>
      <c r="DM40" s="497"/>
      <c r="DN40" s="497"/>
      <c r="DO40" s="497"/>
      <c r="DP40" s="497"/>
      <c r="DQ40" s="497"/>
      <c r="DR40" s="497"/>
      <c r="DS40" s="497"/>
      <c r="DT40" s="497"/>
      <c r="DU40" s="497"/>
      <c r="DV40" s="497"/>
      <c r="DW40" s="497"/>
      <c r="DX40" s="497"/>
      <c r="DY40" s="497"/>
      <c r="DZ40" s="497"/>
      <c r="EA40" s="497"/>
      <c r="EB40" s="497"/>
      <c r="EC40" s="497"/>
      <c r="ED40" s="497"/>
      <c r="EE40" s="497"/>
      <c r="EF40" s="497"/>
      <c r="EG40" s="497"/>
      <c r="EH40" s="497"/>
      <c r="EI40" s="497"/>
      <c r="EJ40" s="497"/>
      <c r="EK40" s="497"/>
      <c r="EL40" s="497"/>
      <c r="EM40" s="497"/>
      <c r="EN40" s="497"/>
      <c r="EO40" s="497"/>
      <c r="EP40" s="497"/>
      <c r="EQ40" s="497"/>
      <c r="ER40" s="497"/>
      <c r="ES40" s="497"/>
      <c r="ET40" s="497"/>
      <c r="EU40" s="497"/>
      <c r="EV40" s="497"/>
      <c r="EW40" s="497"/>
      <c r="EX40" s="497"/>
      <c r="EY40" s="497"/>
      <c r="EZ40" s="497"/>
      <c r="FA40" s="497"/>
      <c r="FB40" s="497"/>
      <c r="FC40" s="497"/>
      <c r="FD40" s="497"/>
      <c r="FE40" s="497"/>
      <c r="FF40" s="497"/>
      <c r="FG40" s="497"/>
      <c r="FH40" s="497"/>
      <c r="FI40" s="497"/>
      <c r="FJ40" s="497"/>
      <c r="FK40" s="497"/>
      <c r="FL40" s="497"/>
      <c r="FM40" s="497"/>
      <c r="FN40" s="497"/>
      <c r="FO40" s="497"/>
      <c r="FP40" s="497"/>
      <c r="FQ40" s="497"/>
      <c r="FR40" s="497"/>
      <c r="FS40" s="497"/>
      <c r="FT40" s="497"/>
      <c r="FU40" s="497"/>
      <c r="FV40" s="497"/>
      <c r="FW40" s="497"/>
      <c r="FX40" s="497"/>
      <c r="FY40" s="497"/>
      <c r="FZ40" s="497"/>
      <c r="GA40" s="497"/>
      <c r="GB40" s="497"/>
      <c r="GC40" s="497"/>
      <c r="GD40" s="497"/>
      <c r="GE40" s="497"/>
      <c r="GF40" s="497"/>
      <c r="GG40" s="497"/>
      <c r="GH40" s="497"/>
      <c r="GI40" s="497"/>
      <c r="GJ40" s="497"/>
      <c r="GK40" s="497"/>
      <c r="GL40" s="497"/>
      <c r="GM40" s="497"/>
      <c r="GN40" s="497"/>
      <c r="GO40" s="497"/>
      <c r="GP40" s="497"/>
      <c r="GQ40" s="497"/>
      <c r="GR40" s="497"/>
      <c r="GS40" s="497"/>
      <c r="GT40" s="497"/>
      <c r="GU40" s="497"/>
      <c r="GV40" s="497"/>
      <c r="GW40" s="497"/>
      <c r="GX40" s="497"/>
      <c r="GY40" s="497"/>
      <c r="GZ40" s="497"/>
      <c r="HA40" s="497"/>
      <c r="HB40" s="497"/>
      <c r="HC40" s="497"/>
      <c r="HD40" s="497"/>
      <c r="HE40" s="497"/>
      <c r="HF40" s="497"/>
      <c r="HG40" s="497"/>
      <c r="HH40" s="497"/>
      <c r="HI40" s="497"/>
      <c r="HJ40" s="497"/>
      <c r="HK40" s="497"/>
      <c r="HL40" s="497"/>
      <c r="HM40" s="497"/>
      <c r="HN40" s="497"/>
      <c r="HO40" s="497"/>
      <c r="HP40" s="497"/>
      <c r="HQ40" s="497"/>
      <c r="HR40" s="497"/>
      <c r="HS40" s="497"/>
      <c r="HT40" s="497"/>
      <c r="HU40" s="497"/>
      <c r="HV40" s="497"/>
      <c r="HW40" s="497"/>
      <c r="HX40" s="497"/>
      <c r="HY40" s="497"/>
      <c r="HZ40" s="497"/>
      <c r="IA40" s="497"/>
      <c r="IB40" s="497"/>
      <c r="IC40" s="497"/>
      <c r="ID40" s="497"/>
      <c r="IE40" s="497"/>
      <c r="IF40" s="497"/>
      <c r="IG40" s="497"/>
      <c r="IH40" s="497"/>
      <c r="II40" s="497"/>
      <c r="IJ40" s="497"/>
      <c r="IK40" s="497"/>
      <c r="IL40" s="497"/>
      <c r="IM40" s="497"/>
      <c r="IN40" s="497"/>
      <c r="IO40" s="497"/>
    </row>
    <row r="41" s="496" customFormat="1" ht="15.6" hidden="1" customHeight="1" outlineLevel="2" spans="1:249">
      <c r="A41" s="521"/>
      <c r="B41" s="517" t="s">
        <v>11979</v>
      </c>
      <c r="C41" s="517" t="s">
        <v>11979</v>
      </c>
      <c r="D41" s="518">
        <v>0</v>
      </c>
      <c r="E41" s="518">
        <v>155</v>
      </c>
      <c r="F41" s="518">
        <v>0</v>
      </c>
      <c r="G41" s="519">
        <v>0</v>
      </c>
      <c r="H41" s="520"/>
      <c r="I41" s="520">
        <f t="shared" si="0"/>
        <v>155</v>
      </c>
      <c r="J41" s="532" t="s">
        <v>11978</v>
      </c>
      <c r="K41" s="533"/>
      <c r="L41" s="534"/>
      <c r="M41" s="523"/>
      <c r="N41" s="523"/>
      <c r="O41" s="523"/>
      <c r="P41" s="523"/>
      <c r="Q41" s="523"/>
      <c r="R41" s="523"/>
      <c r="S41" s="523"/>
      <c r="T41" s="523"/>
      <c r="U41" s="523"/>
      <c r="V41" s="523"/>
      <c r="W41" s="523"/>
      <c r="X41" s="523"/>
      <c r="Y41" s="523"/>
      <c r="Z41" s="523"/>
      <c r="AA41" s="523"/>
      <c r="AB41" s="523"/>
      <c r="AC41" s="523"/>
      <c r="AD41" s="523"/>
      <c r="AE41" s="523"/>
      <c r="AF41" s="523"/>
      <c r="AG41" s="523"/>
      <c r="AH41" s="523"/>
      <c r="AI41" s="523"/>
      <c r="AJ41" s="523"/>
      <c r="AK41" s="523"/>
      <c r="AL41" s="523"/>
      <c r="AM41" s="523"/>
      <c r="AN41" s="523"/>
      <c r="AO41" s="523"/>
      <c r="AP41" s="523"/>
      <c r="AQ41" s="523"/>
      <c r="AR41" s="497"/>
      <c r="AS41" s="497"/>
      <c r="AT41" s="497"/>
      <c r="AU41" s="497"/>
      <c r="AV41" s="497"/>
      <c r="AW41" s="497"/>
      <c r="AX41" s="497"/>
      <c r="AY41" s="497"/>
      <c r="AZ41" s="497"/>
      <c r="BA41" s="497"/>
      <c r="BB41" s="497"/>
      <c r="BC41" s="497"/>
      <c r="BD41" s="497"/>
      <c r="BE41" s="497"/>
      <c r="BF41" s="497"/>
      <c r="BG41" s="497"/>
      <c r="BH41" s="497"/>
      <c r="BI41" s="497"/>
      <c r="BJ41" s="497"/>
      <c r="BK41" s="497"/>
      <c r="BL41" s="497"/>
      <c r="BM41" s="497"/>
      <c r="BN41" s="497"/>
      <c r="BO41" s="497"/>
      <c r="BP41" s="497"/>
      <c r="BQ41" s="497"/>
      <c r="BR41" s="497"/>
      <c r="BS41" s="497"/>
      <c r="BT41" s="497"/>
      <c r="BU41" s="497"/>
      <c r="BV41" s="497"/>
      <c r="BW41" s="497"/>
      <c r="BX41" s="497"/>
      <c r="BY41" s="497"/>
      <c r="BZ41" s="497"/>
      <c r="CA41" s="497"/>
      <c r="CB41" s="497"/>
      <c r="CC41" s="497"/>
      <c r="CD41" s="497"/>
      <c r="CE41" s="497"/>
      <c r="CF41" s="497"/>
      <c r="CG41" s="497"/>
      <c r="CH41" s="497"/>
      <c r="CI41" s="497"/>
      <c r="CJ41" s="497"/>
      <c r="CK41" s="497"/>
      <c r="CL41" s="497"/>
      <c r="CM41" s="497"/>
      <c r="CN41" s="497"/>
      <c r="CO41" s="497"/>
      <c r="CP41" s="497"/>
      <c r="CQ41" s="497"/>
      <c r="CR41" s="497"/>
      <c r="CS41" s="497"/>
      <c r="CT41" s="497"/>
      <c r="CU41" s="497"/>
      <c r="CV41" s="497"/>
      <c r="CW41" s="497"/>
      <c r="CX41" s="497"/>
      <c r="CY41" s="497"/>
      <c r="CZ41" s="497"/>
      <c r="DA41" s="497"/>
      <c r="DB41" s="497"/>
      <c r="DC41" s="497"/>
      <c r="DD41" s="497"/>
      <c r="DE41" s="497"/>
      <c r="DF41" s="497"/>
      <c r="DG41" s="497"/>
      <c r="DH41" s="497"/>
      <c r="DI41" s="497"/>
      <c r="DJ41" s="497"/>
      <c r="DK41" s="497"/>
      <c r="DL41" s="497"/>
      <c r="DM41" s="497"/>
      <c r="DN41" s="497"/>
      <c r="DO41" s="497"/>
      <c r="DP41" s="497"/>
      <c r="DQ41" s="497"/>
      <c r="DR41" s="497"/>
      <c r="DS41" s="497"/>
      <c r="DT41" s="497"/>
      <c r="DU41" s="497"/>
      <c r="DV41" s="497"/>
      <c r="DW41" s="497"/>
      <c r="DX41" s="497"/>
      <c r="DY41" s="497"/>
      <c r="DZ41" s="497"/>
      <c r="EA41" s="497"/>
      <c r="EB41" s="497"/>
      <c r="EC41" s="497"/>
      <c r="ED41" s="497"/>
      <c r="EE41" s="497"/>
      <c r="EF41" s="497"/>
      <c r="EG41" s="497"/>
      <c r="EH41" s="497"/>
      <c r="EI41" s="497"/>
      <c r="EJ41" s="497"/>
      <c r="EK41" s="497"/>
      <c r="EL41" s="497"/>
      <c r="EM41" s="497"/>
      <c r="EN41" s="497"/>
      <c r="EO41" s="497"/>
      <c r="EP41" s="497"/>
      <c r="EQ41" s="497"/>
      <c r="ER41" s="497"/>
      <c r="ES41" s="497"/>
      <c r="ET41" s="497"/>
      <c r="EU41" s="497"/>
      <c r="EV41" s="497"/>
      <c r="EW41" s="497"/>
      <c r="EX41" s="497"/>
      <c r="EY41" s="497"/>
      <c r="EZ41" s="497"/>
      <c r="FA41" s="497"/>
      <c r="FB41" s="497"/>
      <c r="FC41" s="497"/>
      <c r="FD41" s="497"/>
      <c r="FE41" s="497"/>
      <c r="FF41" s="497"/>
      <c r="FG41" s="497"/>
      <c r="FH41" s="497"/>
      <c r="FI41" s="497"/>
      <c r="FJ41" s="497"/>
      <c r="FK41" s="497"/>
      <c r="FL41" s="497"/>
      <c r="FM41" s="497"/>
      <c r="FN41" s="497"/>
      <c r="FO41" s="497"/>
      <c r="FP41" s="497"/>
      <c r="FQ41" s="497"/>
      <c r="FR41" s="497"/>
      <c r="FS41" s="497"/>
      <c r="FT41" s="497"/>
      <c r="FU41" s="497"/>
      <c r="FV41" s="497"/>
      <c r="FW41" s="497"/>
      <c r="FX41" s="497"/>
      <c r="FY41" s="497"/>
      <c r="FZ41" s="497"/>
      <c r="GA41" s="497"/>
      <c r="GB41" s="497"/>
      <c r="GC41" s="497"/>
      <c r="GD41" s="497"/>
      <c r="GE41" s="497"/>
      <c r="GF41" s="497"/>
      <c r="GG41" s="497"/>
      <c r="GH41" s="497"/>
      <c r="GI41" s="497"/>
      <c r="GJ41" s="497"/>
      <c r="GK41" s="497"/>
      <c r="GL41" s="497"/>
      <c r="GM41" s="497"/>
      <c r="GN41" s="497"/>
      <c r="GO41" s="497"/>
      <c r="GP41" s="497"/>
      <c r="GQ41" s="497"/>
      <c r="GR41" s="497"/>
      <c r="GS41" s="497"/>
      <c r="GT41" s="497"/>
      <c r="GU41" s="497"/>
      <c r="GV41" s="497"/>
      <c r="GW41" s="497"/>
      <c r="GX41" s="497"/>
      <c r="GY41" s="497"/>
      <c r="GZ41" s="497"/>
      <c r="HA41" s="497"/>
      <c r="HB41" s="497"/>
      <c r="HC41" s="497"/>
      <c r="HD41" s="497"/>
      <c r="HE41" s="497"/>
      <c r="HF41" s="497"/>
      <c r="HG41" s="497"/>
      <c r="HH41" s="497"/>
      <c r="HI41" s="497"/>
      <c r="HJ41" s="497"/>
      <c r="HK41" s="497"/>
      <c r="HL41" s="497"/>
      <c r="HM41" s="497"/>
      <c r="HN41" s="497"/>
      <c r="HO41" s="497"/>
      <c r="HP41" s="497"/>
      <c r="HQ41" s="497"/>
      <c r="HR41" s="497"/>
      <c r="HS41" s="497"/>
      <c r="HT41" s="497"/>
      <c r="HU41" s="497"/>
      <c r="HV41" s="497"/>
      <c r="HW41" s="497"/>
      <c r="HX41" s="497"/>
      <c r="HY41" s="497"/>
      <c r="HZ41" s="497"/>
      <c r="IA41" s="497"/>
      <c r="IB41" s="497"/>
      <c r="IC41" s="497"/>
      <c r="ID41" s="497"/>
      <c r="IE41" s="497"/>
      <c r="IF41" s="497"/>
      <c r="IG41" s="497"/>
      <c r="IH41" s="497"/>
      <c r="II41" s="497"/>
      <c r="IJ41" s="497"/>
      <c r="IK41" s="497"/>
      <c r="IL41" s="497"/>
      <c r="IM41" s="497"/>
      <c r="IN41" s="497"/>
      <c r="IO41" s="497"/>
    </row>
    <row r="42" s="496" customFormat="1" ht="15.6" hidden="1" customHeight="1" outlineLevel="2" spans="1:249">
      <c r="A42" s="521"/>
      <c r="B42" s="517" t="s">
        <v>11980</v>
      </c>
      <c r="C42" s="517" t="s">
        <v>11980</v>
      </c>
      <c r="D42" s="518">
        <v>115</v>
      </c>
      <c r="E42" s="518">
        <v>0</v>
      </c>
      <c r="F42" s="518">
        <v>0</v>
      </c>
      <c r="G42" s="519">
        <v>0</v>
      </c>
      <c r="H42" s="520"/>
      <c r="I42" s="520">
        <f t="shared" si="0"/>
        <v>115</v>
      </c>
      <c r="J42" s="532" t="s">
        <v>2754</v>
      </c>
      <c r="K42" s="533"/>
      <c r="L42" s="534"/>
      <c r="M42" s="523"/>
      <c r="N42" s="523"/>
      <c r="O42" s="523"/>
      <c r="P42" s="523"/>
      <c r="Q42" s="523"/>
      <c r="R42" s="523"/>
      <c r="S42" s="523"/>
      <c r="T42" s="523"/>
      <c r="U42" s="523"/>
      <c r="V42" s="523"/>
      <c r="W42" s="523"/>
      <c r="X42" s="523"/>
      <c r="Y42" s="523"/>
      <c r="Z42" s="523"/>
      <c r="AA42" s="523"/>
      <c r="AB42" s="523"/>
      <c r="AC42" s="523"/>
      <c r="AD42" s="523"/>
      <c r="AE42" s="523"/>
      <c r="AF42" s="523"/>
      <c r="AG42" s="523"/>
      <c r="AH42" s="523"/>
      <c r="AI42" s="523"/>
      <c r="AJ42" s="523"/>
      <c r="AK42" s="523"/>
      <c r="AL42" s="523"/>
      <c r="AM42" s="523"/>
      <c r="AN42" s="523"/>
      <c r="AO42" s="523"/>
      <c r="AP42" s="523"/>
      <c r="AQ42" s="523"/>
      <c r="AR42" s="497"/>
      <c r="AS42" s="497"/>
      <c r="AT42" s="497"/>
      <c r="AU42" s="497"/>
      <c r="AV42" s="497"/>
      <c r="AW42" s="497"/>
      <c r="AX42" s="497"/>
      <c r="AY42" s="497"/>
      <c r="AZ42" s="497"/>
      <c r="BA42" s="497"/>
      <c r="BB42" s="497"/>
      <c r="BC42" s="497"/>
      <c r="BD42" s="497"/>
      <c r="BE42" s="497"/>
      <c r="BF42" s="497"/>
      <c r="BG42" s="497"/>
      <c r="BH42" s="497"/>
      <c r="BI42" s="497"/>
      <c r="BJ42" s="497"/>
      <c r="BK42" s="497"/>
      <c r="BL42" s="497"/>
      <c r="BM42" s="497"/>
      <c r="BN42" s="497"/>
      <c r="BO42" s="497"/>
      <c r="BP42" s="497"/>
      <c r="BQ42" s="497"/>
      <c r="BR42" s="497"/>
      <c r="BS42" s="497"/>
      <c r="BT42" s="497"/>
      <c r="BU42" s="497"/>
      <c r="BV42" s="497"/>
      <c r="BW42" s="497"/>
      <c r="BX42" s="497"/>
      <c r="BY42" s="497"/>
      <c r="BZ42" s="497"/>
      <c r="CA42" s="497"/>
      <c r="CB42" s="497"/>
      <c r="CC42" s="497"/>
      <c r="CD42" s="497"/>
      <c r="CE42" s="497"/>
      <c r="CF42" s="497"/>
      <c r="CG42" s="497"/>
      <c r="CH42" s="497"/>
      <c r="CI42" s="497"/>
      <c r="CJ42" s="497"/>
      <c r="CK42" s="497"/>
      <c r="CL42" s="497"/>
      <c r="CM42" s="497"/>
      <c r="CN42" s="497"/>
      <c r="CO42" s="497"/>
      <c r="CP42" s="497"/>
      <c r="CQ42" s="497"/>
      <c r="CR42" s="497"/>
      <c r="CS42" s="497"/>
      <c r="CT42" s="497"/>
      <c r="CU42" s="497"/>
      <c r="CV42" s="497"/>
      <c r="CW42" s="497"/>
      <c r="CX42" s="497"/>
      <c r="CY42" s="497"/>
      <c r="CZ42" s="497"/>
      <c r="DA42" s="497"/>
      <c r="DB42" s="497"/>
      <c r="DC42" s="497"/>
      <c r="DD42" s="497"/>
      <c r="DE42" s="497"/>
      <c r="DF42" s="497"/>
      <c r="DG42" s="497"/>
      <c r="DH42" s="497"/>
      <c r="DI42" s="497"/>
      <c r="DJ42" s="497"/>
      <c r="DK42" s="497"/>
      <c r="DL42" s="497"/>
      <c r="DM42" s="497"/>
      <c r="DN42" s="497"/>
      <c r="DO42" s="497"/>
      <c r="DP42" s="497"/>
      <c r="DQ42" s="497"/>
      <c r="DR42" s="497"/>
      <c r="DS42" s="497"/>
      <c r="DT42" s="497"/>
      <c r="DU42" s="497"/>
      <c r="DV42" s="497"/>
      <c r="DW42" s="497"/>
      <c r="DX42" s="497"/>
      <c r="DY42" s="497"/>
      <c r="DZ42" s="497"/>
      <c r="EA42" s="497"/>
      <c r="EB42" s="497"/>
      <c r="EC42" s="497"/>
      <c r="ED42" s="497"/>
      <c r="EE42" s="497"/>
      <c r="EF42" s="497"/>
      <c r="EG42" s="497"/>
      <c r="EH42" s="497"/>
      <c r="EI42" s="497"/>
      <c r="EJ42" s="497"/>
      <c r="EK42" s="497"/>
      <c r="EL42" s="497"/>
      <c r="EM42" s="497"/>
      <c r="EN42" s="497"/>
      <c r="EO42" s="497"/>
      <c r="EP42" s="497"/>
      <c r="EQ42" s="497"/>
      <c r="ER42" s="497"/>
      <c r="ES42" s="497"/>
      <c r="ET42" s="497"/>
      <c r="EU42" s="497"/>
      <c r="EV42" s="497"/>
      <c r="EW42" s="497"/>
      <c r="EX42" s="497"/>
      <c r="EY42" s="497"/>
      <c r="EZ42" s="497"/>
      <c r="FA42" s="497"/>
      <c r="FB42" s="497"/>
      <c r="FC42" s="497"/>
      <c r="FD42" s="497"/>
      <c r="FE42" s="497"/>
      <c r="FF42" s="497"/>
      <c r="FG42" s="497"/>
      <c r="FH42" s="497"/>
      <c r="FI42" s="497"/>
      <c r="FJ42" s="497"/>
      <c r="FK42" s="497"/>
      <c r="FL42" s="497"/>
      <c r="FM42" s="497"/>
      <c r="FN42" s="497"/>
      <c r="FO42" s="497"/>
      <c r="FP42" s="497"/>
      <c r="FQ42" s="497"/>
      <c r="FR42" s="497"/>
      <c r="FS42" s="497"/>
      <c r="FT42" s="497"/>
      <c r="FU42" s="497"/>
      <c r="FV42" s="497"/>
      <c r="FW42" s="497"/>
      <c r="FX42" s="497"/>
      <c r="FY42" s="497"/>
      <c r="FZ42" s="497"/>
      <c r="GA42" s="497"/>
      <c r="GB42" s="497"/>
      <c r="GC42" s="497"/>
      <c r="GD42" s="497"/>
      <c r="GE42" s="497"/>
      <c r="GF42" s="497"/>
      <c r="GG42" s="497"/>
      <c r="GH42" s="497"/>
      <c r="GI42" s="497"/>
      <c r="GJ42" s="497"/>
      <c r="GK42" s="497"/>
      <c r="GL42" s="497"/>
      <c r="GM42" s="497"/>
      <c r="GN42" s="497"/>
      <c r="GO42" s="497"/>
      <c r="GP42" s="497"/>
      <c r="GQ42" s="497"/>
      <c r="GR42" s="497"/>
      <c r="GS42" s="497"/>
      <c r="GT42" s="497"/>
      <c r="GU42" s="497"/>
      <c r="GV42" s="497"/>
      <c r="GW42" s="497"/>
      <c r="GX42" s="497"/>
      <c r="GY42" s="497"/>
      <c r="GZ42" s="497"/>
      <c r="HA42" s="497"/>
      <c r="HB42" s="497"/>
      <c r="HC42" s="497"/>
      <c r="HD42" s="497"/>
      <c r="HE42" s="497"/>
      <c r="HF42" s="497"/>
      <c r="HG42" s="497"/>
      <c r="HH42" s="497"/>
      <c r="HI42" s="497"/>
      <c r="HJ42" s="497"/>
      <c r="HK42" s="497"/>
      <c r="HL42" s="497"/>
      <c r="HM42" s="497"/>
      <c r="HN42" s="497"/>
      <c r="HO42" s="497"/>
      <c r="HP42" s="497"/>
      <c r="HQ42" s="497"/>
      <c r="HR42" s="497"/>
      <c r="HS42" s="497"/>
      <c r="HT42" s="497"/>
      <c r="HU42" s="497"/>
      <c r="HV42" s="497"/>
      <c r="HW42" s="497"/>
      <c r="HX42" s="497"/>
      <c r="HY42" s="497"/>
      <c r="HZ42" s="497"/>
      <c r="IA42" s="497"/>
      <c r="IB42" s="497"/>
      <c r="IC42" s="497"/>
      <c r="ID42" s="497"/>
      <c r="IE42" s="497"/>
      <c r="IF42" s="497"/>
      <c r="IG42" s="497"/>
      <c r="IH42" s="497"/>
      <c r="II42" s="497"/>
      <c r="IJ42" s="497"/>
      <c r="IK42" s="497"/>
      <c r="IL42" s="497"/>
      <c r="IM42" s="497"/>
      <c r="IN42" s="497"/>
      <c r="IO42" s="497"/>
    </row>
    <row r="43" s="496" customFormat="1" ht="15.6" hidden="1" customHeight="1" outlineLevel="2" spans="1:249">
      <c r="A43" s="521"/>
      <c r="B43" s="517" t="s">
        <v>11981</v>
      </c>
      <c r="C43" s="517" t="s">
        <v>11981</v>
      </c>
      <c r="D43" s="518">
        <v>112</v>
      </c>
      <c r="E43" s="518">
        <v>0</v>
      </c>
      <c r="F43" s="518">
        <v>0</v>
      </c>
      <c r="G43" s="519">
        <v>0</v>
      </c>
      <c r="H43" s="520"/>
      <c r="I43" s="520">
        <f t="shared" si="0"/>
        <v>112</v>
      </c>
      <c r="J43" s="532" t="s">
        <v>11978</v>
      </c>
      <c r="K43" s="533"/>
      <c r="L43" s="534"/>
      <c r="M43" s="523"/>
      <c r="N43" s="523"/>
      <c r="O43" s="523"/>
      <c r="P43" s="523"/>
      <c r="Q43" s="523"/>
      <c r="R43" s="523"/>
      <c r="S43" s="523"/>
      <c r="T43" s="523"/>
      <c r="U43" s="523"/>
      <c r="V43" s="523"/>
      <c r="W43" s="523"/>
      <c r="X43" s="523"/>
      <c r="Y43" s="523"/>
      <c r="Z43" s="523"/>
      <c r="AA43" s="523"/>
      <c r="AB43" s="523"/>
      <c r="AC43" s="523"/>
      <c r="AD43" s="523"/>
      <c r="AE43" s="523"/>
      <c r="AF43" s="523"/>
      <c r="AG43" s="523"/>
      <c r="AH43" s="523"/>
      <c r="AI43" s="523"/>
      <c r="AJ43" s="523"/>
      <c r="AK43" s="523"/>
      <c r="AL43" s="523"/>
      <c r="AM43" s="523"/>
      <c r="AN43" s="523"/>
      <c r="AO43" s="523"/>
      <c r="AP43" s="523"/>
      <c r="AQ43" s="523"/>
      <c r="AR43" s="497"/>
      <c r="AS43" s="497"/>
      <c r="AT43" s="497"/>
      <c r="AU43" s="497"/>
      <c r="AV43" s="497"/>
      <c r="AW43" s="497"/>
      <c r="AX43" s="497"/>
      <c r="AY43" s="497"/>
      <c r="AZ43" s="497"/>
      <c r="BA43" s="497"/>
      <c r="BB43" s="497"/>
      <c r="BC43" s="497"/>
      <c r="BD43" s="497"/>
      <c r="BE43" s="497"/>
      <c r="BF43" s="497"/>
      <c r="BG43" s="497"/>
      <c r="BH43" s="497"/>
      <c r="BI43" s="497"/>
      <c r="BJ43" s="497"/>
      <c r="BK43" s="497"/>
      <c r="BL43" s="497"/>
      <c r="BM43" s="497"/>
      <c r="BN43" s="497"/>
      <c r="BO43" s="497"/>
      <c r="BP43" s="497"/>
      <c r="BQ43" s="497"/>
      <c r="BR43" s="497"/>
      <c r="BS43" s="497"/>
      <c r="BT43" s="497"/>
      <c r="BU43" s="497"/>
      <c r="BV43" s="497"/>
      <c r="BW43" s="497"/>
      <c r="BX43" s="497"/>
      <c r="BY43" s="497"/>
      <c r="BZ43" s="497"/>
      <c r="CA43" s="497"/>
      <c r="CB43" s="497"/>
      <c r="CC43" s="497"/>
      <c r="CD43" s="497"/>
      <c r="CE43" s="497"/>
      <c r="CF43" s="497"/>
      <c r="CG43" s="497"/>
      <c r="CH43" s="497"/>
      <c r="CI43" s="497"/>
      <c r="CJ43" s="497"/>
      <c r="CK43" s="497"/>
      <c r="CL43" s="497"/>
      <c r="CM43" s="497"/>
      <c r="CN43" s="497"/>
      <c r="CO43" s="497"/>
      <c r="CP43" s="497"/>
      <c r="CQ43" s="497"/>
      <c r="CR43" s="497"/>
      <c r="CS43" s="497"/>
      <c r="CT43" s="497"/>
      <c r="CU43" s="497"/>
      <c r="CV43" s="497"/>
      <c r="CW43" s="497"/>
      <c r="CX43" s="497"/>
      <c r="CY43" s="497"/>
      <c r="CZ43" s="497"/>
      <c r="DA43" s="497"/>
      <c r="DB43" s="497"/>
      <c r="DC43" s="497"/>
      <c r="DD43" s="497"/>
      <c r="DE43" s="497"/>
      <c r="DF43" s="497"/>
      <c r="DG43" s="497"/>
      <c r="DH43" s="497"/>
      <c r="DI43" s="497"/>
      <c r="DJ43" s="497"/>
      <c r="DK43" s="497"/>
      <c r="DL43" s="497"/>
      <c r="DM43" s="497"/>
      <c r="DN43" s="497"/>
      <c r="DO43" s="497"/>
      <c r="DP43" s="497"/>
      <c r="DQ43" s="497"/>
      <c r="DR43" s="497"/>
      <c r="DS43" s="497"/>
      <c r="DT43" s="497"/>
      <c r="DU43" s="497"/>
      <c r="DV43" s="497"/>
      <c r="DW43" s="497"/>
      <c r="DX43" s="497"/>
      <c r="DY43" s="497"/>
      <c r="DZ43" s="497"/>
      <c r="EA43" s="497"/>
      <c r="EB43" s="497"/>
      <c r="EC43" s="497"/>
      <c r="ED43" s="497"/>
      <c r="EE43" s="497"/>
      <c r="EF43" s="497"/>
      <c r="EG43" s="497"/>
      <c r="EH43" s="497"/>
      <c r="EI43" s="497"/>
      <c r="EJ43" s="497"/>
      <c r="EK43" s="497"/>
      <c r="EL43" s="497"/>
      <c r="EM43" s="497"/>
      <c r="EN43" s="497"/>
      <c r="EO43" s="497"/>
      <c r="EP43" s="497"/>
      <c r="EQ43" s="497"/>
      <c r="ER43" s="497"/>
      <c r="ES43" s="497"/>
      <c r="ET43" s="497"/>
      <c r="EU43" s="497"/>
      <c r="EV43" s="497"/>
      <c r="EW43" s="497"/>
      <c r="EX43" s="497"/>
      <c r="EY43" s="497"/>
      <c r="EZ43" s="497"/>
      <c r="FA43" s="497"/>
      <c r="FB43" s="497"/>
      <c r="FC43" s="497"/>
      <c r="FD43" s="497"/>
      <c r="FE43" s="497"/>
      <c r="FF43" s="497"/>
      <c r="FG43" s="497"/>
      <c r="FH43" s="497"/>
      <c r="FI43" s="497"/>
      <c r="FJ43" s="497"/>
      <c r="FK43" s="497"/>
      <c r="FL43" s="497"/>
      <c r="FM43" s="497"/>
      <c r="FN43" s="497"/>
      <c r="FO43" s="497"/>
      <c r="FP43" s="497"/>
      <c r="FQ43" s="497"/>
      <c r="FR43" s="497"/>
      <c r="FS43" s="497"/>
      <c r="FT43" s="497"/>
      <c r="FU43" s="497"/>
      <c r="FV43" s="497"/>
      <c r="FW43" s="497"/>
      <c r="FX43" s="497"/>
      <c r="FY43" s="497"/>
      <c r="FZ43" s="497"/>
      <c r="GA43" s="497"/>
      <c r="GB43" s="497"/>
      <c r="GC43" s="497"/>
      <c r="GD43" s="497"/>
      <c r="GE43" s="497"/>
      <c r="GF43" s="497"/>
      <c r="GG43" s="497"/>
      <c r="GH43" s="497"/>
      <c r="GI43" s="497"/>
      <c r="GJ43" s="497"/>
      <c r="GK43" s="497"/>
      <c r="GL43" s="497"/>
      <c r="GM43" s="497"/>
      <c r="GN43" s="497"/>
      <c r="GO43" s="497"/>
      <c r="GP43" s="497"/>
      <c r="GQ43" s="497"/>
      <c r="GR43" s="497"/>
      <c r="GS43" s="497"/>
      <c r="GT43" s="497"/>
      <c r="GU43" s="497"/>
      <c r="GV43" s="497"/>
      <c r="GW43" s="497"/>
      <c r="GX43" s="497"/>
      <c r="GY43" s="497"/>
      <c r="GZ43" s="497"/>
      <c r="HA43" s="497"/>
      <c r="HB43" s="497"/>
      <c r="HC43" s="497"/>
      <c r="HD43" s="497"/>
      <c r="HE43" s="497"/>
      <c r="HF43" s="497"/>
      <c r="HG43" s="497"/>
      <c r="HH43" s="497"/>
      <c r="HI43" s="497"/>
      <c r="HJ43" s="497"/>
      <c r="HK43" s="497"/>
      <c r="HL43" s="497"/>
      <c r="HM43" s="497"/>
      <c r="HN43" s="497"/>
      <c r="HO43" s="497"/>
      <c r="HP43" s="497"/>
      <c r="HQ43" s="497"/>
      <c r="HR43" s="497"/>
      <c r="HS43" s="497"/>
      <c r="HT43" s="497"/>
      <c r="HU43" s="497"/>
      <c r="HV43" s="497"/>
      <c r="HW43" s="497"/>
      <c r="HX43" s="497"/>
      <c r="HY43" s="497"/>
      <c r="HZ43" s="497"/>
      <c r="IA43" s="497"/>
      <c r="IB43" s="497"/>
      <c r="IC43" s="497"/>
      <c r="ID43" s="497"/>
      <c r="IE43" s="497"/>
      <c r="IF43" s="497"/>
      <c r="IG43" s="497"/>
      <c r="IH43" s="497"/>
      <c r="II43" s="497"/>
      <c r="IJ43" s="497"/>
      <c r="IK43" s="497"/>
      <c r="IL43" s="497"/>
      <c r="IM43" s="497"/>
      <c r="IN43" s="497"/>
      <c r="IO43" s="497"/>
    </row>
    <row r="44" s="496" customFormat="1" ht="15.6" hidden="1" customHeight="1" outlineLevel="2" spans="1:249">
      <c r="A44" s="521"/>
      <c r="B44" s="517" t="s">
        <v>11963</v>
      </c>
      <c r="C44" s="517" t="s">
        <v>11963</v>
      </c>
      <c r="D44" s="518">
        <v>105</v>
      </c>
      <c r="E44" s="518">
        <v>0</v>
      </c>
      <c r="F44" s="518">
        <v>0</v>
      </c>
      <c r="G44" s="519">
        <v>0</v>
      </c>
      <c r="H44" s="520"/>
      <c r="I44" s="520">
        <f t="shared" si="0"/>
        <v>105</v>
      </c>
      <c r="J44" s="532" t="s">
        <v>11944</v>
      </c>
      <c r="K44" s="535"/>
      <c r="L44" s="534"/>
      <c r="M44" s="523"/>
      <c r="N44" s="523"/>
      <c r="O44" s="523"/>
      <c r="P44" s="523"/>
      <c r="Q44" s="523"/>
      <c r="R44" s="523"/>
      <c r="S44" s="523"/>
      <c r="T44" s="523"/>
      <c r="U44" s="523"/>
      <c r="V44" s="523"/>
      <c r="W44" s="523"/>
      <c r="X44" s="523"/>
      <c r="Y44" s="523"/>
      <c r="Z44" s="523"/>
      <c r="AA44" s="523"/>
      <c r="AB44" s="523"/>
      <c r="AC44" s="523"/>
      <c r="AD44" s="523"/>
      <c r="AE44" s="523"/>
      <c r="AF44" s="523"/>
      <c r="AG44" s="523"/>
      <c r="AH44" s="523"/>
      <c r="AI44" s="523"/>
      <c r="AJ44" s="523"/>
      <c r="AK44" s="523"/>
      <c r="AL44" s="523"/>
      <c r="AM44" s="523"/>
      <c r="AN44" s="523"/>
      <c r="AO44" s="523"/>
      <c r="AP44" s="523"/>
      <c r="AQ44" s="523"/>
      <c r="AR44" s="497"/>
      <c r="AS44" s="497"/>
      <c r="AT44" s="497"/>
      <c r="AU44" s="497"/>
      <c r="AV44" s="497"/>
      <c r="AW44" s="497"/>
      <c r="AX44" s="497"/>
      <c r="AY44" s="497"/>
      <c r="AZ44" s="497"/>
      <c r="BA44" s="497"/>
      <c r="BB44" s="497"/>
      <c r="BC44" s="497"/>
      <c r="BD44" s="497"/>
      <c r="BE44" s="497"/>
      <c r="BF44" s="497"/>
      <c r="BG44" s="497"/>
      <c r="BH44" s="497"/>
      <c r="BI44" s="497"/>
      <c r="BJ44" s="497"/>
      <c r="BK44" s="497"/>
      <c r="BL44" s="497"/>
      <c r="BM44" s="497"/>
      <c r="BN44" s="497"/>
      <c r="BO44" s="497"/>
      <c r="BP44" s="497"/>
      <c r="BQ44" s="497"/>
      <c r="BR44" s="497"/>
      <c r="BS44" s="497"/>
      <c r="BT44" s="497"/>
      <c r="BU44" s="497"/>
      <c r="BV44" s="497"/>
      <c r="BW44" s="497"/>
      <c r="BX44" s="497"/>
      <c r="BY44" s="497"/>
      <c r="BZ44" s="497"/>
      <c r="CA44" s="497"/>
      <c r="CB44" s="497"/>
      <c r="CC44" s="497"/>
      <c r="CD44" s="497"/>
      <c r="CE44" s="497"/>
      <c r="CF44" s="497"/>
      <c r="CG44" s="497"/>
      <c r="CH44" s="497"/>
      <c r="CI44" s="497"/>
      <c r="CJ44" s="497"/>
      <c r="CK44" s="497"/>
      <c r="CL44" s="497"/>
      <c r="CM44" s="497"/>
      <c r="CN44" s="497"/>
      <c r="CO44" s="497"/>
      <c r="CP44" s="497"/>
      <c r="CQ44" s="497"/>
      <c r="CR44" s="497"/>
      <c r="CS44" s="497"/>
      <c r="CT44" s="497"/>
      <c r="CU44" s="497"/>
      <c r="CV44" s="497"/>
      <c r="CW44" s="497"/>
      <c r="CX44" s="497"/>
      <c r="CY44" s="497"/>
      <c r="CZ44" s="497"/>
      <c r="DA44" s="497"/>
      <c r="DB44" s="497"/>
      <c r="DC44" s="497"/>
      <c r="DD44" s="497"/>
      <c r="DE44" s="497"/>
      <c r="DF44" s="497"/>
      <c r="DG44" s="497"/>
      <c r="DH44" s="497"/>
      <c r="DI44" s="497"/>
      <c r="DJ44" s="497"/>
      <c r="DK44" s="497"/>
      <c r="DL44" s="497"/>
      <c r="DM44" s="497"/>
      <c r="DN44" s="497"/>
      <c r="DO44" s="497"/>
      <c r="DP44" s="497"/>
      <c r="DQ44" s="497"/>
      <c r="DR44" s="497"/>
      <c r="DS44" s="497"/>
      <c r="DT44" s="497"/>
      <c r="DU44" s="497"/>
      <c r="DV44" s="497"/>
      <c r="DW44" s="497"/>
      <c r="DX44" s="497"/>
      <c r="DY44" s="497"/>
      <c r="DZ44" s="497"/>
      <c r="EA44" s="497"/>
      <c r="EB44" s="497"/>
      <c r="EC44" s="497"/>
      <c r="ED44" s="497"/>
      <c r="EE44" s="497"/>
      <c r="EF44" s="497"/>
      <c r="EG44" s="497"/>
      <c r="EH44" s="497"/>
      <c r="EI44" s="497"/>
      <c r="EJ44" s="497"/>
      <c r="EK44" s="497"/>
      <c r="EL44" s="497"/>
      <c r="EM44" s="497"/>
      <c r="EN44" s="497"/>
      <c r="EO44" s="497"/>
      <c r="EP44" s="497"/>
      <c r="EQ44" s="497"/>
      <c r="ER44" s="497"/>
      <c r="ES44" s="497"/>
      <c r="ET44" s="497"/>
      <c r="EU44" s="497"/>
      <c r="EV44" s="497"/>
      <c r="EW44" s="497"/>
      <c r="EX44" s="497"/>
      <c r="EY44" s="497"/>
      <c r="EZ44" s="497"/>
      <c r="FA44" s="497"/>
      <c r="FB44" s="497"/>
      <c r="FC44" s="497"/>
      <c r="FD44" s="497"/>
      <c r="FE44" s="497"/>
      <c r="FF44" s="497"/>
      <c r="FG44" s="497"/>
      <c r="FH44" s="497"/>
      <c r="FI44" s="497"/>
      <c r="FJ44" s="497"/>
      <c r="FK44" s="497"/>
      <c r="FL44" s="497"/>
      <c r="FM44" s="497"/>
      <c r="FN44" s="497"/>
      <c r="FO44" s="497"/>
      <c r="FP44" s="497"/>
      <c r="FQ44" s="497"/>
      <c r="FR44" s="497"/>
      <c r="FS44" s="497"/>
      <c r="FT44" s="497"/>
      <c r="FU44" s="497"/>
      <c r="FV44" s="497"/>
      <c r="FW44" s="497"/>
      <c r="FX44" s="497"/>
      <c r="FY44" s="497"/>
      <c r="FZ44" s="497"/>
      <c r="GA44" s="497"/>
      <c r="GB44" s="497"/>
      <c r="GC44" s="497"/>
      <c r="GD44" s="497"/>
      <c r="GE44" s="497"/>
      <c r="GF44" s="497"/>
      <c r="GG44" s="497"/>
      <c r="GH44" s="497"/>
      <c r="GI44" s="497"/>
      <c r="GJ44" s="497"/>
      <c r="GK44" s="497"/>
      <c r="GL44" s="497"/>
      <c r="GM44" s="497"/>
      <c r="GN44" s="497"/>
      <c r="GO44" s="497"/>
      <c r="GP44" s="497"/>
      <c r="GQ44" s="497"/>
      <c r="GR44" s="497"/>
      <c r="GS44" s="497"/>
      <c r="GT44" s="497"/>
      <c r="GU44" s="497"/>
      <c r="GV44" s="497"/>
      <c r="GW44" s="497"/>
      <c r="GX44" s="497"/>
      <c r="GY44" s="497"/>
      <c r="GZ44" s="497"/>
      <c r="HA44" s="497"/>
      <c r="HB44" s="497"/>
      <c r="HC44" s="497"/>
      <c r="HD44" s="497"/>
      <c r="HE44" s="497"/>
      <c r="HF44" s="497"/>
      <c r="HG44" s="497"/>
      <c r="HH44" s="497"/>
      <c r="HI44" s="497"/>
      <c r="HJ44" s="497"/>
      <c r="HK44" s="497"/>
      <c r="HL44" s="497"/>
      <c r="HM44" s="497"/>
      <c r="HN44" s="497"/>
      <c r="HO44" s="497"/>
      <c r="HP44" s="497"/>
      <c r="HQ44" s="497"/>
      <c r="HR44" s="497"/>
      <c r="HS44" s="497"/>
      <c r="HT44" s="497"/>
      <c r="HU44" s="497"/>
      <c r="HV44" s="497"/>
      <c r="HW44" s="497"/>
      <c r="HX44" s="497"/>
      <c r="HY44" s="497"/>
      <c r="HZ44" s="497"/>
      <c r="IA44" s="497"/>
      <c r="IB44" s="497"/>
      <c r="IC44" s="497"/>
      <c r="ID44" s="497"/>
      <c r="IE44" s="497"/>
      <c r="IF44" s="497"/>
      <c r="IG44" s="497"/>
      <c r="IH44" s="497"/>
      <c r="II44" s="497"/>
      <c r="IJ44" s="497"/>
      <c r="IK44" s="497"/>
      <c r="IL44" s="497"/>
      <c r="IM44" s="497"/>
      <c r="IN44" s="497"/>
      <c r="IO44" s="497"/>
    </row>
    <row r="45" s="496" customFormat="1" ht="15.6" hidden="1" customHeight="1" outlineLevel="2" spans="1:249">
      <c r="A45" s="521"/>
      <c r="B45" s="517" t="s">
        <v>11973</v>
      </c>
      <c r="C45" s="517" t="s">
        <v>11982</v>
      </c>
      <c r="D45" s="518">
        <v>100</v>
      </c>
      <c r="E45" s="518">
        <v>0</v>
      </c>
      <c r="F45" s="518">
        <v>0</v>
      </c>
      <c r="G45" s="519">
        <v>0</v>
      </c>
      <c r="H45" s="520"/>
      <c r="I45" s="520">
        <f t="shared" si="0"/>
        <v>100</v>
      </c>
      <c r="J45" s="532" t="s">
        <v>11944</v>
      </c>
      <c r="K45" s="535"/>
      <c r="L45" s="534"/>
      <c r="M45" s="523"/>
      <c r="N45" s="523"/>
      <c r="O45" s="523"/>
      <c r="P45" s="523"/>
      <c r="Q45" s="523"/>
      <c r="R45" s="523"/>
      <c r="S45" s="523"/>
      <c r="T45" s="523"/>
      <c r="U45" s="523"/>
      <c r="V45" s="523"/>
      <c r="W45" s="523"/>
      <c r="X45" s="523"/>
      <c r="Y45" s="523"/>
      <c r="Z45" s="523"/>
      <c r="AA45" s="523"/>
      <c r="AB45" s="523"/>
      <c r="AC45" s="523"/>
      <c r="AD45" s="523"/>
      <c r="AE45" s="523"/>
      <c r="AF45" s="523"/>
      <c r="AG45" s="523"/>
      <c r="AH45" s="523"/>
      <c r="AI45" s="523"/>
      <c r="AJ45" s="523"/>
      <c r="AK45" s="523"/>
      <c r="AL45" s="523"/>
      <c r="AM45" s="523"/>
      <c r="AN45" s="523"/>
      <c r="AO45" s="523"/>
      <c r="AP45" s="523"/>
      <c r="AQ45" s="523"/>
      <c r="AR45" s="497"/>
      <c r="AS45" s="497"/>
      <c r="AT45" s="497"/>
      <c r="AU45" s="497"/>
      <c r="AV45" s="497"/>
      <c r="AW45" s="497"/>
      <c r="AX45" s="497"/>
      <c r="AY45" s="497"/>
      <c r="AZ45" s="497"/>
      <c r="BA45" s="497"/>
      <c r="BB45" s="497"/>
      <c r="BC45" s="497"/>
      <c r="BD45" s="497"/>
      <c r="BE45" s="497"/>
      <c r="BF45" s="497"/>
      <c r="BG45" s="497"/>
      <c r="BH45" s="497"/>
      <c r="BI45" s="497"/>
      <c r="BJ45" s="497"/>
      <c r="BK45" s="497"/>
      <c r="BL45" s="497"/>
      <c r="BM45" s="497"/>
      <c r="BN45" s="497"/>
      <c r="BO45" s="497"/>
      <c r="BP45" s="497"/>
      <c r="BQ45" s="497"/>
      <c r="BR45" s="497"/>
      <c r="BS45" s="497"/>
      <c r="BT45" s="497"/>
      <c r="BU45" s="497"/>
      <c r="BV45" s="497"/>
      <c r="BW45" s="497"/>
      <c r="BX45" s="497"/>
      <c r="BY45" s="497"/>
      <c r="BZ45" s="497"/>
      <c r="CA45" s="497"/>
      <c r="CB45" s="497"/>
      <c r="CC45" s="497"/>
      <c r="CD45" s="497"/>
      <c r="CE45" s="497"/>
      <c r="CF45" s="497"/>
      <c r="CG45" s="497"/>
      <c r="CH45" s="497"/>
      <c r="CI45" s="497"/>
      <c r="CJ45" s="497"/>
      <c r="CK45" s="497"/>
      <c r="CL45" s="497"/>
      <c r="CM45" s="497"/>
      <c r="CN45" s="497"/>
      <c r="CO45" s="497"/>
      <c r="CP45" s="497"/>
      <c r="CQ45" s="497"/>
      <c r="CR45" s="497"/>
      <c r="CS45" s="497"/>
      <c r="CT45" s="497"/>
      <c r="CU45" s="497"/>
      <c r="CV45" s="497"/>
      <c r="CW45" s="497"/>
      <c r="CX45" s="497"/>
      <c r="CY45" s="497"/>
      <c r="CZ45" s="497"/>
      <c r="DA45" s="497"/>
      <c r="DB45" s="497"/>
      <c r="DC45" s="497"/>
      <c r="DD45" s="497"/>
      <c r="DE45" s="497"/>
      <c r="DF45" s="497"/>
      <c r="DG45" s="497"/>
      <c r="DH45" s="497"/>
      <c r="DI45" s="497"/>
      <c r="DJ45" s="497"/>
      <c r="DK45" s="497"/>
      <c r="DL45" s="497"/>
      <c r="DM45" s="497"/>
      <c r="DN45" s="497"/>
      <c r="DO45" s="497"/>
      <c r="DP45" s="497"/>
      <c r="DQ45" s="497"/>
      <c r="DR45" s="497"/>
      <c r="DS45" s="497"/>
      <c r="DT45" s="497"/>
      <c r="DU45" s="497"/>
      <c r="DV45" s="497"/>
      <c r="DW45" s="497"/>
      <c r="DX45" s="497"/>
      <c r="DY45" s="497"/>
      <c r="DZ45" s="497"/>
      <c r="EA45" s="497"/>
      <c r="EB45" s="497"/>
      <c r="EC45" s="497"/>
      <c r="ED45" s="497"/>
      <c r="EE45" s="497"/>
      <c r="EF45" s="497"/>
      <c r="EG45" s="497"/>
      <c r="EH45" s="497"/>
      <c r="EI45" s="497"/>
      <c r="EJ45" s="497"/>
      <c r="EK45" s="497"/>
      <c r="EL45" s="497"/>
      <c r="EM45" s="497"/>
      <c r="EN45" s="497"/>
      <c r="EO45" s="497"/>
      <c r="EP45" s="497"/>
      <c r="EQ45" s="497"/>
      <c r="ER45" s="497"/>
      <c r="ES45" s="497"/>
      <c r="ET45" s="497"/>
      <c r="EU45" s="497"/>
      <c r="EV45" s="497"/>
      <c r="EW45" s="497"/>
      <c r="EX45" s="497"/>
      <c r="EY45" s="497"/>
      <c r="EZ45" s="497"/>
      <c r="FA45" s="497"/>
      <c r="FB45" s="497"/>
      <c r="FC45" s="497"/>
      <c r="FD45" s="497"/>
      <c r="FE45" s="497"/>
      <c r="FF45" s="497"/>
      <c r="FG45" s="497"/>
      <c r="FH45" s="497"/>
      <c r="FI45" s="497"/>
      <c r="FJ45" s="497"/>
      <c r="FK45" s="497"/>
      <c r="FL45" s="497"/>
      <c r="FM45" s="497"/>
      <c r="FN45" s="497"/>
      <c r="FO45" s="497"/>
      <c r="FP45" s="497"/>
      <c r="FQ45" s="497"/>
      <c r="FR45" s="497"/>
      <c r="FS45" s="497"/>
      <c r="FT45" s="497"/>
      <c r="FU45" s="497"/>
      <c r="FV45" s="497"/>
      <c r="FW45" s="497"/>
      <c r="FX45" s="497"/>
      <c r="FY45" s="497"/>
      <c r="FZ45" s="497"/>
      <c r="GA45" s="497"/>
      <c r="GB45" s="497"/>
      <c r="GC45" s="497"/>
      <c r="GD45" s="497"/>
      <c r="GE45" s="497"/>
      <c r="GF45" s="497"/>
      <c r="GG45" s="497"/>
      <c r="GH45" s="497"/>
      <c r="GI45" s="497"/>
      <c r="GJ45" s="497"/>
      <c r="GK45" s="497"/>
      <c r="GL45" s="497"/>
      <c r="GM45" s="497"/>
      <c r="GN45" s="497"/>
      <c r="GO45" s="497"/>
      <c r="GP45" s="497"/>
      <c r="GQ45" s="497"/>
      <c r="GR45" s="497"/>
      <c r="GS45" s="497"/>
      <c r="GT45" s="497"/>
      <c r="GU45" s="497"/>
      <c r="GV45" s="497"/>
      <c r="GW45" s="497"/>
      <c r="GX45" s="497"/>
      <c r="GY45" s="497"/>
      <c r="GZ45" s="497"/>
      <c r="HA45" s="497"/>
      <c r="HB45" s="497"/>
      <c r="HC45" s="497"/>
      <c r="HD45" s="497"/>
      <c r="HE45" s="497"/>
      <c r="HF45" s="497"/>
      <c r="HG45" s="497"/>
      <c r="HH45" s="497"/>
      <c r="HI45" s="497"/>
      <c r="HJ45" s="497"/>
      <c r="HK45" s="497"/>
      <c r="HL45" s="497"/>
      <c r="HM45" s="497"/>
      <c r="HN45" s="497"/>
      <c r="HO45" s="497"/>
      <c r="HP45" s="497"/>
      <c r="HQ45" s="497"/>
      <c r="HR45" s="497"/>
      <c r="HS45" s="497"/>
      <c r="HT45" s="497"/>
      <c r="HU45" s="497"/>
      <c r="HV45" s="497"/>
      <c r="HW45" s="497"/>
      <c r="HX45" s="497"/>
      <c r="HY45" s="497"/>
      <c r="HZ45" s="497"/>
      <c r="IA45" s="497"/>
      <c r="IB45" s="497"/>
      <c r="IC45" s="497"/>
      <c r="ID45" s="497"/>
      <c r="IE45" s="497"/>
      <c r="IF45" s="497"/>
      <c r="IG45" s="497"/>
      <c r="IH45" s="497"/>
      <c r="II45" s="497"/>
      <c r="IJ45" s="497"/>
      <c r="IK45" s="497"/>
      <c r="IL45" s="497"/>
      <c r="IM45" s="497"/>
      <c r="IN45" s="497"/>
      <c r="IO45" s="497"/>
    </row>
    <row r="46" s="496" customFormat="1" ht="15.6" hidden="1" customHeight="1" outlineLevel="2" spans="1:249">
      <c r="A46" s="521"/>
      <c r="B46" s="517" t="s">
        <v>2766</v>
      </c>
      <c r="C46" s="517" t="s">
        <v>2766</v>
      </c>
      <c r="D46" s="518">
        <v>100</v>
      </c>
      <c r="E46" s="518">
        <v>0</v>
      </c>
      <c r="F46" s="518">
        <v>0</v>
      </c>
      <c r="G46" s="519">
        <v>0</v>
      </c>
      <c r="H46" s="520"/>
      <c r="I46" s="520">
        <f t="shared" si="0"/>
        <v>100</v>
      </c>
      <c r="J46" s="532" t="s">
        <v>2754</v>
      </c>
      <c r="K46" s="533"/>
      <c r="L46" s="534"/>
      <c r="M46" s="523"/>
      <c r="N46" s="523"/>
      <c r="O46" s="523"/>
      <c r="P46" s="523"/>
      <c r="Q46" s="523"/>
      <c r="R46" s="523"/>
      <c r="S46" s="523"/>
      <c r="T46" s="523"/>
      <c r="U46" s="523"/>
      <c r="V46" s="523"/>
      <c r="W46" s="523"/>
      <c r="X46" s="523"/>
      <c r="Y46" s="523"/>
      <c r="Z46" s="523"/>
      <c r="AA46" s="523"/>
      <c r="AB46" s="523"/>
      <c r="AC46" s="523"/>
      <c r="AD46" s="523"/>
      <c r="AE46" s="523"/>
      <c r="AF46" s="523"/>
      <c r="AG46" s="523"/>
      <c r="AH46" s="523"/>
      <c r="AI46" s="523"/>
      <c r="AJ46" s="523"/>
      <c r="AK46" s="523"/>
      <c r="AL46" s="523"/>
      <c r="AM46" s="523"/>
      <c r="AN46" s="523"/>
      <c r="AO46" s="523"/>
      <c r="AP46" s="523"/>
      <c r="AQ46" s="523"/>
      <c r="AR46" s="497"/>
      <c r="AS46" s="497"/>
      <c r="AT46" s="497"/>
      <c r="AU46" s="497"/>
      <c r="AV46" s="497"/>
      <c r="AW46" s="497"/>
      <c r="AX46" s="497"/>
      <c r="AY46" s="497"/>
      <c r="AZ46" s="497"/>
      <c r="BA46" s="497"/>
      <c r="BB46" s="497"/>
      <c r="BC46" s="497"/>
      <c r="BD46" s="497"/>
      <c r="BE46" s="497"/>
      <c r="BF46" s="497"/>
      <c r="BG46" s="497"/>
      <c r="BH46" s="497"/>
      <c r="BI46" s="497"/>
      <c r="BJ46" s="497"/>
      <c r="BK46" s="497"/>
      <c r="BL46" s="497"/>
      <c r="BM46" s="497"/>
      <c r="BN46" s="497"/>
      <c r="BO46" s="497"/>
      <c r="BP46" s="497"/>
      <c r="BQ46" s="497"/>
      <c r="BR46" s="497"/>
      <c r="BS46" s="497"/>
      <c r="BT46" s="497"/>
      <c r="BU46" s="497"/>
      <c r="BV46" s="497"/>
      <c r="BW46" s="497"/>
      <c r="BX46" s="497"/>
      <c r="BY46" s="497"/>
      <c r="BZ46" s="497"/>
      <c r="CA46" s="497"/>
      <c r="CB46" s="497"/>
      <c r="CC46" s="497"/>
      <c r="CD46" s="497"/>
      <c r="CE46" s="497"/>
      <c r="CF46" s="497"/>
      <c r="CG46" s="497"/>
      <c r="CH46" s="497"/>
      <c r="CI46" s="497"/>
      <c r="CJ46" s="497"/>
      <c r="CK46" s="497"/>
      <c r="CL46" s="497"/>
      <c r="CM46" s="497"/>
      <c r="CN46" s="497"/>
      <c r="CO46" s="497"/>
      <c r="CP46" s="497"/>
      <c r="CQ46" s="497"/>
      <c r="CR46" s="497"/>
      <c r="CS46" s="497"/>
      <c r="CT46" s="497"/>
      <c r="CU46" s="497"/>
      <c r="CV46" s="497"/>
      <c r="CW46" s="497"/>
      <c r="CX46" s="497"/>
      <c r="CY46" s="497"/>
      <c r="CZ46" s="497"/>
      <c r="DA46" s="497"/>
      <c r="DB46" s="497"/>
      <c r="DC46" s="497"/>
      <c r="DD46" s="497"/>
      <c r="DE46" s="497"/>
      <c r="DF46" s="497"/>
      <c r="DG46" s="497"/>
      <c r="DH46" s="497"/>
      <c r="DI46" s="497"/>
      <c r="DJ46" s="497"/>
      <c r="DK46" s="497"/>
      <c r="DL46" s="497"/>
      <c r="DM46" s="497"/>
      <c r="DN46" s="497"/>
      <c r="DO46" s="497"/>
      <c r="DP46" s="497"/>
      <c r="DQ46" s="497"/>
      <c r="DR46" s="497"/>
      <c r="DS46" s="497"/>
      <c r="DT46" s="497"/>
      <c r="DU46" s="497"/>
      <c r="DV46" s="497"/>
      <c r="DW46" s="497"/>
      <c r="DX46" s="497"/>
      <c r="DY46" s="497"/>
      <c r="DZ46" s="497"/>
      <c r="EA46" s="497"/>
      <c r="EB46" s="497"/>
      <c r="EC46" s="497"/>
      <c r="ED46" s="497"/>
      <c r="EE46" s="497"/>
      <c r="EF46" s="497"/>
      <c r="EG46" s="497"/>
      <c r="EH46" s="497"/>
      <c r="EI46" s="497"/>
      <c r="EJ46" s="497"/>
      <c r="EK46" s="497"/>
      <c r="EL46" s="497"/>
      <c r="EM46" s="497"/>
      <c r="EN46" s="497"/>
      <c r="EO46" s="497"/>
      <c r="EP46" s="497"/>
      <c r="EQ46" s="497"/>
      <c r="ER46" s="497"/>
      <c r="ES46" s="497"/>
      <c r="ET46" s="497"/>
      <c r="EU46" s="497"/>
      <c r="EV46" s="497"/>
      <c r="EW46" s="497"/>
      <c r="EX46" s="497"/>
      <c r="EY46" s="497"/>
      <c r="EZ46" s="497"/>
      <c r="FA46" s="497"/>
      <c r="FB46" s="497"/>
      <c r="FC46" s="497"/>
      <c r="FD46" s="497"/>
      <c r="FE46" s="497"/>
      <c r="FF46" s="497"/>
      <c r="FG46" s="497"/>
      <c r="FH46" s="497"/>
      <c r="FI46" s="497"/>
      <c r="FJ46" s="497"/>
      <c r="FK46" s="497"/>
      <c r="FL46" s="497"/>
      <c r="FM46" s="497"/>
      <c r="FN46" s="497"/>
      <c r="FO46" s="497"/>
      <c r="FP46" s="497"/>
      <c r="FQ46" s="497"/>
      <c r="FR46" s="497"/>
      <c r="FS46" s="497"/>
      <c r="FT46" s="497"/>
      <c r="FU46" s="497"/>
      <c r="FV46" s="497"/>
      <c r="FW46" s="497"/>
      <c r="FX46" s="497"/>
      <c r="FY46" s="497"/>
      <c r="FZ46" s="497"/>
      <c r="GA46" s="497"/>
      <c r="GB46" s="497"/>
      <c r="GC46" s="497"/>
      <c r="GD46" s="497"/>
      <c r="GE46" s="497"/>
      <c r="GF46" s="497"/>
      <c r="GG46" s="497"/>
      <c r="GH46" s="497"/>
      <c r="GI46" s="497"/>
      <c r="GJ46" s="497"/>
      <c r="GK46" s="497"/>
      <c r="GL46" s="497"/>
      <c r="GM46" s="497"/>
      <c r="GN46" s="497"/>
      <c r="GO46" s="497"/>
      <c r="GP46" s="497"/>
      <c r="GQ46" s="497"/>
      <c r="GR46" s="497"/>
      <c r="GS46" s="497"/>
      <c r="GT46" s="497"/>
      <c r="GU46" s="497"/>
      <c r="GV46" s="497"/>
      <c r="GW46" s="497"/>
      <c r="GX46" s="497"/>
      <c r="GY46" s="497"/>
      <c r="GZ46" s="497"/>
      <c r="HA46" s="497"/>
      <c r="HB46" s="497"/>
      <c r="HC46" s="497"/>
      <c r="HD46" s="497"/>
      <c r="HE46" s="497"/>
      <c r="HF46" s="497"/>
      <c r="HG46" s="497"/>
      <c r="HH46" s="497"/>
      <c r="HI46" s="497"/>
      <c r="HJ46" s="497"/>
      <c r="HK46" s="497"/>
      <c r="HL46" s="497"/>
      <c r="HM46" s="497"/>
      <c r="HN46" s="497"/>
      <c r="HO46" s="497"/>
      <c r="HP46" s="497"/>
      <c r="HQ46" s="497"/>
      <c r="HR46" s="497"/>
      <c r="HS46" s="497"/>
      <c r="HT46" s="497"/>
      <c r="HU46" s="497"/>
      <c r="HV46" s="497"/>
      <c r="HW46" s="497"/>
      <c r="HX46" s="497"/>
      <c r="HY46" s="497"/>
      <c r="HZ46" s="497"/>
      <c r="IA46" s="497"/>
      <c r="IB46" s="497"/>
      <c r="IC46" s="497"/>
      <c r="ID46" s="497"/>
      <c r="IE46" s="497"/>
      <c r="IF46" s="497"/>
      <c r="IG46" s="497"/>
      <c r="IH46" s="497"/>
      <c r="II46" s="497"/>
      <c r="IJ46" s="497"/>
      <c r="IK46" s="497"/>
      <c r="IL46" s="497"/>
      <c r="IM46" s="497"/>
      <c r="IN46" s="497"/>
      <c r="IO46" s="497"/>
    </row>
    <row r="47" s="496" customFormat="1" ht="15.6" hidden="1" customHeight="1" outlineLevel="2" spans="1:249">
      <c r="A47" s="521"/>
      <c r="B47" s="517" t="s">
        <v>11983</v>
      </c>
      <c r="C47" s="517" t="s">
        <v>11983</v>
      </c>
      <c r="D47" s="518">
        <v>100</v>
      </c>
      <c r="E47" s="518">
        <v>0</v>
      </c>
      <c r="F47" s="518">
        <v>0</v>
      </c>
      <c r="G47" s="519">
        <v>0</v>
      </c>
      <c r="H47" s="520"/>
      <c r="I47" s="520">
        <f t="shared" si="0"/>
        <v>100</v>
      </c>
      <c r="J47" s="532" t="s">
        <v>11944</v>
      </c>
      <c r="K47" s="535"/>
      <c r="L47" s="534"/>
      <c r="M47" s="523"/>
      <c r="N47" s="523"/>
      <c r="O47" s="523"/>
      <c r="P47" s="523"/>
      <c r="Q47" s="523"/>
      <c r="R47" s="523"/>
      <c r="S47" s="523"/>
      <c r="T47" s="523"/>
      <c r="U47" s="523"/>
      <c r="V47" s="523"/>
      <c r="W47" s="523"/>
      <c r="X47" s="523"/>
      <c r="Y47" s="523"/>
      <c r="Z47" s="523"/>
      <c r="AA47" s="523"/>
      <c r="AB47" s="523"/>
      <c r="AC47" s="523"/>
      <c r="AD47" s="523"/>
      <c r="AE47" s="523"/>
      <c r="AF47" s="523"/>
      <c r="AG47" s="523"/>
      <c r="AH47" s="523"/>
      <c r="AI47" s="523"/>
      <c r="AJ47" s="523"/>
      <c r="AK47" s="523"/>
      <c r="AL47" s="523"/>
      <c r="AM47" s="523"/>
      <c r="AN47" s="523"/>
      <c r="AO47" s="523"/>
      <c r="AP47" s="523"/>
      <c r="AQ47" s="523"/>
      <c r="AR47" s="497"/>
      <c r="AS47" s="497"/>
      <c r="AT47" s="497"/>
      <c r="AU47" s="497"/>
      <c r="AV47" s="497"/>
      <c r="AW47" s="497"/>
      <c r="AX47" s="497"/>
      <c r="AY47" s="497"/>
      <c r="AZ47" s="497"/>
      <c r="BA47" s="497"/>
      <c r="BB47" s="497"/>
      <c r="BC47" s="497"/>
      <c r="BD47" s="497"/>
      <c r="BE47" s="497"/>
      <c r="BF47" s="497"/>
      <c r="BG47" s="497"/>
      <c r="BH47" s="497"/>
      <c r="BI47" s="497"/>
      <c r="BJ47" s="497"/>
      <c r="BK47" s="497"/>
      <c r="BL47" s="497"/>
      <c r="BM47" s="497"/>
      <c r="BN47" s="497"/>
      <c r="BO47" s="497"/>
      <c r="BP47" s="497"/>
      <c r="BQ47" s="497"/>
      <c r="BR47" s="497"/>
      <c r="BS47" s="497"/>
      <c r="BT47" s="497"/>
      <c r="BU47" s="497"/>
      <c r="BV47" s="497"/>
      <c r="BW47" s="497"/>
      <c r="BX47" s="497"/>
      <c r="BY47" s="497"/>
      <c r="BZ47" s="497"/>
      <c r="CA47" s="497"/>
      <c r="CB47" s="497"/>
      <c r="CC47" s="497"/>
      <c r="CD47" s="497"/>
      <c r="CE47" s="497"/>
      <c r="CF47" s="497"/>
      <c r="CG47" s="497"/>
      <c r="CH47" s="497"/>
      <c r="CI47" s="497"/>
      <c r="CJ47" s="497"/>
      <c r="CK47" s="497"/>
      <c r="CL47" s="497"/>
      <c r="CM47" s="497"/>
      <c r="CN47" s="497"/>
      <c r="CO47" s="497"/>
      <c r="CP47" s="497"/>
      <c r="CQ47" s="497"/>
      <c r="CR47" s="497"/>
      <c r="CS47" s="497"/>
      <c r="CT47" s="497"/>
      <c r="CU47" s="497"/>
      <c r="CV47" s="497"/>
      <c r="CW47" s="497"/>
      <c r="CX47" s="497"/>
      <c r="CY47" s="497"/>
      <c r="CZ47" s="497"/>
      <c r="DA47" s="497"/>
      <c r="DB47" s="497"/>
      <c r="DC47" s="497"/>
      <c r="DD47" s="497"/>
      <c r="DE47" s="497"/>
      <c r="DF47" s="497"/>
      <c r="DG47" s="497"/>
      <c r="DH47" s="497"/>
      <c r="DI47" s="497"/>
      <c r="DJ47" s="497"/>
      <c r="DK47" s="497"/>
      <c r="DL47" s="497"/>
      <c r="DM47" s="497"/>
      <c r="DN47" s="497"/>
      <c r="DO47" s="497"/>
      <c r="DP47" s="497"/>
      <c r="DQ47" s="497"/>
      <c r="DR47" s="497"/>
      <c r="DS47" s="497"/>
      <c r="DT47" s="497"/>
      <c r="DU47" s="497"/>
      <c r="DV47" s="497"/>
      <c r="DW47" s="497"/>
      <c r="DX47" s="497"/>
      <c r="DY47" s="497"/>
      <c r="DZ47" s="497"/>
      <c r="EA47" s="497"/>
      <c r="EB47" s="497"/>
      <c r="EC47" s="497"/>
      <c r="ED47" s="497"/>
      <c r="EE47" s="497"/>
      <c r="EF47" s="497"/>
      <c r="EG47" s="497"/>
      <c r="EH47" s="497"/>
      <c r="EI47" s="497"/>
      <c r="EJ47" s="497"/>
      <c r="EK47" s="497"/>
      <c r="EL47" s="497"/>
      <c r="EM47" s="497"/>
      <c r="EN47" s="497"/>
      <c r="EO47" s="497"/>
      <c r="EP47" s="497"/>
      <c r="EQ47" s="497"/>
      <c r="ER47" s="497"/>
      <c r="ES47" s="497"/>
      <c r="ET47" s="497"/>
      <c r="EU47" s="497"/>
      <c r="EV47" s="497"/>
      <c r="EW47" s="497"/>
      <c r="EX47" s="497"/>
      <c r="EY47" s="497"/>
      <c r="EZ47" s="497"/>
      <c r="FA47" s="497"/>
      <c r="FB47" s="497"/>
      <c r="FC47" s="497"/>
      <c r="FD47" s="497"/>
      <c r="FE47" s="497"/>
      <c r="FF47" s="497"/>
      <c r="FG47" s="497"/>
      <c r="FH47" s="497"/>
      <c r="FI47" s="497"/>
      <c r="FJ47" s="497"/>
      <c r="FK47" s="497"/>
      <c r="FL47" s="497"/>
      <c r="FM47" s="497"/>
      <c r="FN47" s="497"/>
      <c r="FO47" s="497"/>
      <c r="FP47" s="497"/>
      <c r="FQ47" s="497"/>
      <c r="FR47" s="497"/>
      <c r="FS47" s="497"/>
      <c r="FT47" s="497"/>
      <c r="FU47" s="497"/>
      <c r="FV47" s="497"/>
      <c r="FW47" s="497"/>
      <c r="FX47" s="497"/>
      <c r="FY47" s="497"/>
      <c r="FZ47" s="497"/>
      <c r="GA47" s="497"/>
      <c r="GB47" s="497"/>
      <c r="GC47" s="497"/>
      <c r="GD47" s="497"/>
      <c r="GE47" s="497"/>
      <c r="GF47" s="497"/>
      <c r="GG47" s="497"/>
      <c r="GH47" s="497"/>
      <c r="GI47" s="497"/>
      <c r="GJ47" s="497"/>
      <c r="GK47" s="497"/>
      <c r="GL47" s="497"/>
      <c r="GM47" s="497"/>
      <c r="GN47" s="497"/>
      <c r="GO47" s="497"/>
      <c r="GP47" s="497"/>
      <c r="GQ47" s="497"/>
      <c r="GR47" s="497"/>
      <c r="GS47" s="497"/>
      <c r="GT47" s="497"/>
      <c r="GU47" s="497"/>
      <c r="GV47" s="497"/>
      <c r="GW47" s="497"/>
      <c r="GX47" s="497"/>
      <c r="GY47" s="497"/>
      <c r="GZ47" s="497"/>
      <c r="HA47" s="497"/>
      <c r="HB47" s="497"/>
      <c r="HC47" s="497"/>
      <c r="HD47" s="497"/>
      <c r="HE47" s="497"/>
      <c r="HF47" s="497"/>
      <c r="HG47" s="497"/>
      <c r="HH47" s="497"/>
      <c r="HI47" s="497"/>
      <c r="HJ47" s="497"/>
      <c r="HK47" s="497"/>
      <c r="HL47" s="497"/>
      <c r="HM47" s="497"/>
      <c r="HN47" s="497"/>
      <c r="HO47" s="497"/>
      <c r="HP47" s="497"/>
      <c r="HQ47" s="497"/>
      <c r="HR47" s="497"/>
      <c r="HS47" s="497"/>
      <c r="HT47" s="497"/>
      <c r="HU47" s="497"/>
      <c r="HV47" s="497"/>
      <c r="HW47" s="497"/>
      <c r="HX47" s="497"/>
      <c r="HY47" s="497"/>
      <c r="HZ47" s="497"/>
      <c r="IA47" s="497"/>
      <c r="IB47" s="497"/>
      <c r="IC47" s="497"/>
      <c r="ID47" s="497"/>
      <c r="IE47" s="497"/>
      <c r="IF47" s="497"/>
      <c r="IG47" s="497"/>
      <c r="IH47" s="497"/>
      <c r="II47" s="497"/>
      <c r="IJ47" s="497"/>
      <c r="IK47" s="497"/>
      <c r="IL47" s="497"/>
      <c r="IM47" s="497"/>
      <c r="IN47" s="497"/>
      <c r="IO47" s="497"/>
    </row>
    <row r="48" s="496" customFormat="1" ht="15.6" hidden="1" customHeight="1" outlineLevel="2" spans="1:249">
      <c r="A48" s="521"/>
      <c r="B48" s="517" t="s">
        <v>11984</v>
      </c>
      <c r="C48" s="517" t="s">
        <v>11984</v>
      </c>
      <c r="D48" s="518">
        <v>-1143.2</v>
      </c>
      <c r="E48" s="518">
        <v>1207.5</v>
      </c>
      <c r="F48" s="518">
        <v>0</v>
      </c>
      <c r="G48" s="519">
        <v>0</v>
      </c>
      <c r="H48" s="520"/>
      <c r="I48" s="520">
        <f t="shared" si="0"/>
        <v>64.3</v>
      </c>
      <c r="J48" s="532" t="s">
        <v>11978</v>
      </c>
      <c r="K48" s="533"/>
      <c r="L48" s="534"/>
      <c r="M48" s="523"/>
      <c r="N48" s="523"/>
      <c r="O48" s="523"/>
      <c r="P48" s="523"/>
      <c r="Q48" s="523"/>
      <c r="R48" s="523"/>
      <c r="S48" s="523"/>
      <c r="T48" s="523"/>
      <c r="U48" s="523"/>
      <c r="V48" s="523"/>
      <c r="W48" s="523"/>
      <c r="X48" s="523"/>
      <c r="Y48" s="523"/>
      <c r="Z48" s="523"/>
      <c r="AA48" s="523"/>
      <c r="AB48" s="523"/>
      <c r="AC48" s="523"/>
      <c r="AD48" s="523"/>
      <c r="AE48" s="523"/>
      <c r="AF48" s="523"/>
      <c r="AG48" s="523"/>
      <c r="AH48" s="523"/>
      <c r="AI48" s="523"/>
      <c r="AJ48" s="523"/>
      <c r="AK48" s="523"/>
      <c r="AL48" s="523"/>
      <c r="AM48" s="523"/>
      <c r="AN48" s="523"/>
      <c r="AO48" s="523"/>
      <c r="AP48" s="523"/>
      <c r="AQ48" s="523"/>
      <c r="AR48" s="497"/>
      <c r="AS48" s="497"/>
      <c r="AT48" s="497"/>
      <c r="AU48" s="497"/>
      <c r="AV48" s="497"/>
      <c r="AW48" s="497"/>
      <c r="AX48" s="497"/>
      <c r="AY48" s="497"/>
      <c r="AZ48" s="497"/>
      <c r="BA48" s="497"/>
      <c r="BB48" s="497"/>
      <c r="BC48" s="497"/>
      <c r="BD48" s="497"/>
      <c r="BE48" s="497"/>
      <c r="BF48" s="497"/>
      <c r="BG48" s="497"/>
      <c r="BH48" s="497"/>
      <c r="BI48" s="497"/>
      <c r="BJ48" s="497"/>
      <c r="BK48" s="497"/>
      <c r="BL48" s="497"/>
      <c r="BM48" s="497"/>
      <c r="BN48" s="497"/>
      <c r="BO48" s="497"/>
      <c r="BP48" s="497"/>
      <c r="BQ48" s="497"/>
      <c r="BR48" s="497"/>
      <c r="BS48" s="497"/>
      <c r="BT48" s="497"/>
      <c r="BU48" s="497"/>
      <c r="BV48" s="497"/>
      <c r="BW48" s="497"/>
      <c r="BX48" s="497"/>
      <c r="BY48" s="497"/>
      <c r="BZ48" s="497"/>
      <c r="CA48" s="497"/>
      <c r="CB48" s="497"/>
      <c r="CC48" s="497"/>
      <c r="CD48" s="497"/>
      <c r="CE48" s="497"/>
      <c r="CF48" s="497"/>
      <c r="CG48" s="497"/>
      <c r="CH48" s="497"/>
      <c r="CI48" s="497"/>
      <c r="CJ48" s="497"/>
      <c r="CK48" s="497"/>
      <c r="CL48" s="497"/>
      <c r="CM48" s="497"/>
      <c r="CN48" s="497"/>
      <c r="CO48" s="497"/>
      <c r="CP48" s="497"/>
      <c r="CQ48" s="497"/>
      <c r="CR48" s="497"/>
      <c r="CS48" s="497"/>
      <c r="CT48" s="497"/>
      <c r="CU48" s="497"/>
      <c r="CV48" s="497"/>
      <c r="CW48" s="497"/>
      <c r="CX48" s="497"/>
      <c r="CY48" s="497"/>
      <c r="CZ48" s="497"/>
      <c r="DA48" s="497"/>
      <c r="DB48" s="497"/>
      <c r="DC48" s="497"/>
      <c r="DD48" s="497"/>
      <c r="DE48" s="497"/>
      <c r="DF48" s="497"/>
      <c r="DG48" s="497"/>
      <c r="DH48" s="497"/>
      <c r="DI48" s="497"/>
      <c r="DJ48" s="497"/>
      <c r="DK48" s="497"/>
      <c r="DL48" s="497"/>
      <c r="DM48" s="497"/>
      <c r="DN48" s="497"/>
      <c r="DO48" s="497"/>
      <c r="DP48" s="497"/>
      <c r="DQ48" s="497"/>
      <c r="DR48" s="497"/>
      <c r="DS48" s="497"/>
      <c r="DT48" s="497"/>
      <c r="DU48" s="497"/>
      <c r="DV48" s="497"/>
      <c r="DW48" s="497"/>
      <c r="DX48" s="497"/>
      <c r="DY48" s="497"/>
      <c r="DZ48" s="497"/>
      <c r="EA48" s="497"/>
      <c r="EB48" s="497"/>
      <c r="EC48" s="497"/>
      <c r="ED48" s="497"/>
      <c r="EE48" s="497"/>
      <c r="EF48" s="497"/>
      <c r="EG48" s="497"/>
      <c r="EH48" s="497"/>
      <c r="EI48" s="497"/>
      <c r="EJ48" s="497"/>
      <c r="EK48" s="497"/>
      <c r="EL48" s="497"/>
      <c r="EM48" s="497"/>
      <c r="EN48" s="497"/>
      <c r="EO48" s="497"/>
      <c r="EP48" s="497"/>
      <c r="EQ48" s="497"/>
      <c r="ER48" s="497"/>
      <c r="ES48" s="497"/>
      <c r="ET48" s="497"/>
      <c r="EU48" s="497"/>
      <c r="EV48" s="497"/>
      <c r="EW48" s="497"/>
      <c r="EX48" s="497"/>
      <c r="EY48" s="497"/>
      <c r="EZ48" s="497"/>
      <c r="FA48" s="497"/>
      <c r="FB48" s="497"/>
      <c r="FC48" s="497"/>
      <c r="FD48" s="497"/>
      <c r="FE48" s="497"/>
      <c r="FF48" s="497"/>
      <c r="FG48" s="497"/>
      <c r="FH48" s="497"/>
      <c r="FI48" s="497"/>
      <c r="FJ48" s="497"/>
      <c r="FK48" s="497"/>
      <c r="FL48" s="497"/>
      <c r="FM48" s="497"/>
      <c r="FN48" s="497"/>
      <c r="FO48" s="497"/>
      <c r="FP48" s="497"/>
      <c r="FQ48" s="497"/>
      <c r="FR48" s="497"/>
      <c r="FS48" s="497"/>
      <c r="FT48" s="497"/>
      <c r="FU48" s="497"/>
      <c r="FV48" s="497"/>
      <c r="FW48" s="497"/>
      <c r="FX48" s="497"/>
      <c r="FY48" s="497"/>
      <c r="FZ48" s="497"/>
      <c r="GA48" s="497"/>
      <c r="GB48" s="497"/>
      <c r="GC48" s="497"/>
      <c r="GD48" s="497"/>
      <c r="GE48" s="497"/>
      <c r="GF48" s="497"/>
      <c r="GG48" s="497"/>
      <c r="GH48" s="497"/>
      <c r="GI48" s="497"/>
      <c r="GJ48" s="497"/>
      <c r="GK48" s="497"/>
      <c r="GL48" s="497"/>
      <c r="GM48" s="497"/>
      <c r="GN48" s="497"/>
      <c r="GO48" s="497"/>
      <c r="GP48" s="497"/>
      <c r="GQ48" s="497"/>
      <c r="GR48" s="497"/>
      <c r="GS48" s="497"/>
      <c r="GT48" s="497"/>
      <c r="GU48" s="497"/>
      <c r="GV48" s="497"/>
      <c r="GW48" s="497"/>
      <c r="GX48" s="497"/>
      <c r="GY48" s="497"/>
      <c r="GZ48" s="497"/>
      <c r="HA48" s="497"/>
      <c r="HB48" s="497"/>
      <c r="HC48" s="497"/>
      <c r="HD48" s="497"/>
      <c r="HE48" s="497"/>
      <c r="HF48" s="497"/>
      <c r="HG48" s="497"/>
      <c r="HH48" s="497"/>
      <c r="HI48" s="497"/>
      <c r="HJ48" s="497"/>
      <c r="HK48" s="497"/>
      <c r="HL48" s="497"/>
      <c r="HM48" s="497"/>
      <c r="HN48" s="497"/>
      <c r="HO48" s="497"/>
      <c r="HP48" s="497"/>
      <c r="HQ48" s="497"/>
      <c r="HR48" s="497"/>
      <c r="HS48" s="497"/>
      <c r="HT48" s="497"/>
      <c r="HU48" s="497"/>
      <c r="HV48" s="497"/>
      <c r="HW48" s="497"/>
      <c r="HX48" s="497"/>
      <c r="HY48" s="497"/>
      <c r="HZ48" s="497"/>
      <c r="IA48" s="497"/>
      <c r="IB48" s="497"/>
      <c r="IC48" s="497"/>
      <c r="ID48" s="497"/>
      <c r="IE48" s="497"/>
      <c r="IF48" s="497"/>
      <c r="IG48" s="497"/>
      <c r="IH48" s="497"/>
      <c r="II48" s="497"/>
      <c r="IJ48" s="497"/>
      <c r="IK48" s="497"/>
      <c r="IL48" s="497"/>
      <c r="IM48" s="497"/>
      <c r="IN48" s="497"/>
      <c r="IO48" s="497"/>
    </row>
    <row r="49" s="496" customFormat="1" ht="15.6" hidden="1" customHeight="1" outlineLevel="2" spans="1:249">
      <c r="A49" s="521"/>
      <c r="B49" s="517" t="s">
        <v>11985</v>
      </c>
      <c r="C49" s="517" t="s">
        <v>11985</v>
      </c>
      <c r="D49" s="518">
        <v>7</v>
      </c>
      <c r="E49" s="518">
        <v>50</v>
      </c>
      <c r="F49" s="518">
        <v>0</v>
      </c>
      <c r="G49" s="519">
        <v>0</v>
      </c>
      <c r="H49" s="520"/>
      <c r="I49" s="520">
        <f t="shared" si="0"/>
        <v>57</v>
      </c>
      <c r="J49" s="532" t="s">
        <v>11978</v>
      </c>
      <c r="K49" s="533"/>
      <c r="L49" s="534"/>
      <c r="M49" s="523"/>
      <c r="N49" s="523"/>
      <c r="O49" s="523"/>
      <c r="P49" s="523"/>
      <c r="Q49" s="523"/>
      <c r="R49" s="523"/>
      <c r="S49" s="523"/>
      <c r="T49" s="523"/>
      <c r="U49" s="523"/>
      <c r="V49" s="523"/>
      <c r="W49" s="523"/>
      <c r="X49" s="523"/>
      <c r="Y49" s="523"/>
      <c r="Z49" s="523"/>
      <c r="AA49" s="523"/>
      <c r="AB49" s="523"/>
      <c r="AC49" s="523"/>
      <c r="AD49" s="523"/>
      <c r="AE49" s="523"/>
      <c r="AF49" s="523"/>
      <c r="AG49" s="523"/>
      <c r="AH49" s="523"/>
      <c r="AI49" s="523"/>
      <c r="AJ49" s="523"/>
      <c r="AK49" s="523"/>
      <c r="AL49" s="523"/>
      <c r="AM49" s="523"/>
      <c r="AN49" s="523"/>
      <c r="AO49" s="523"/>
      <c r="AP49" s="523"/>
      <c r="AQ49" s="523"/>
      <c r="AR49" s="497"/>
      <c r="AS49" s="497"/>
      <c r="AT49" s="497"/>
      <c r="AU49" s="497"/>
      <c r="AV49" s="497"/>
      <c r="AW49" s="497"/>
      <c r="AX49" s="497"/>
      <c r="AY49" s="497"/>
      <c r="AZ49" s="497"/>
      <c r="BA49" s="497"/>
      <c r="BB49" s="497"/>
      <c r="BC49" s="497"/>
      <c r="BD49" s="497"/>
      <c r="BE49" s="497"/>
      <c r="BF49" s="497"/>
      <c r="BG49" s="497"/>
      <c r="BH49" s="497"/>
      <c r="BI49" s="497"/>
      <c r="BJ49" s="497"/>
      <c r="BK49" s="497"/>
      <c r="BL49" s="497"/>
      <c r="BM49" s="497"/>
      <c r="BN49" s="497"/>
      <c r="BO49" s="497"/>
      <c r="BP49" s="497"/>
      <c r="BQ49" s="497"/>
      <c r="BR49" s="497"/>
      <c r="BS49" s="497"/>
      <c r="BT49" s="497"/>
      <c r="BU49" s="497"/>
      <c r="BV49" s="497"/>
      <c r="BW49" s="497"/>
      <c r="BX49" s="497"/>
      <c r="BY49" s="497"/>
      <c r="BZ49" s="497"/>
      <c r="CA49" s="497"/>
      <c r="CB49" s="497"/>
      <c r="CC49" s="497"/>
      <c r="CD49" s="497"/>
      <c r="CE49" s="497"/>
      <c r="CF49" s="497"/>
      <c r="CG49" s="497"/>
      <c r="CH49" s="497"/>
      <c r="CI49" s="497"/>
      <c r="CJ49" s="497"/>
      <c r="CK49" s="497"/>
      <c r="CL49" s="497"/>
      <c r="CM49" s="497"/>
      <c r="CN49" s="497"/>
      <c r="CO49" s="497"/>
      <c r="CP49" s="497"/>
      <c r="CQ49" s="497"/>
      <c r="CR49" s="497"/>
      <c r="CS49" s="497"/>
      <c r="CT49" s="497"/>
      <c r="CU49" s="497"/>
      <c r="CV49" s="497"/>
      <c r="CW49" s="497"/>
      <c r="CX49" s="497"/>
      <c r="CY49" s="497"/>
      <c r="CZ49" s="497"/>
      <c r="DA49" s="497"/>
      <c r="DB49" s="497"/>
      <c r="DC49" s="497"/>
      <c r="DD49" s="497"/>
      <c r="DE49" s="497"/>
      <c r="DF49" s="497"/>
      <c r="DG49" s="497"/>
      <c r="DH49" s="497"/>
      <c r="DI49" s="497"/>
      <c r="DJ49" s="497"/>
      <c r="DK49" s="497"/>
      <c r="DL49" s="497"/>
      <c r="DM49" s="497"/>
      <c r="DN49" s="497"/>
      <c r="DO49" s="497"/>
      <c r="DP49" s="497"/>
      <c r="DQ49" s="497"/>
      <c r="DR49" s="497"/>
      <c r="DS49" s="497"/>
      <c r="DT49" s="497"/>
      <c r="DU49" s="497"/>
      <c r="DV49" s="497"/>
      <c r="DW49" s="497"/>
      <c r="DX49" s="497"/>
      <c r="DY49" s="497"/>
      <c r="DZ49" s="497"/>
      <c r="EA49" s="497"/>
      <c r="EB49" s="497"/>
      <c r="EC49" s="497"/>
      <c r="ED49" s="497"/>
      <c r="EE49" s="497"/>
      <c r="EF49" s="497"/>
      <c r="EG49" s="497"/>
      <c r="EH49" s="497"/>
      <c r="EI49" s="497"/>
      <c r="EJ49" s="497"/>
      <c r="EK49" s="497"/>
      <c r="EL49" s="497"/>
      <c r="EM49" s="497"/>
      <c r="EN49" s="497"/>
      <c r="EO49" s="497"/>
      <c r="EP49" s="497"/>
      <c r="EQ49" s="497"/>
      <c r="ER49" s="497"/>
      <c r="ES49" s="497"/>
      <c r="ET49" s="497"/>
      <c r="EU49" s="497"/>
      <c r="EV49" s="497"/>
      <c r="EW49" s="497"/>
      <c r="EX49" s="497"/>
      <c r="EY49" s="497"/>
      <c r="EZ49" s="497"/>
      <c r="FA49" s="497"/>
      <c r="FB49" s="497"/>
      <c r="FC49" s="497"/>
      <c r="FD49" s="497"/>
      <c r="FE49" s="497"/>
      <c r="FF49" s="497"/>
      <c r="FG49" s="497"/>
      <c r="FH49" s="497"/>
      <c r="FI49" s="497"/>
      <c r="FJ49" s="497"/>
      <c r="FK49" s="497"/>
      <c r="FL49" s="497"/>
      <c r="FM49" s="497"/>
      <c r="FN49" s="497"/>
      <c r="FO49" s="497"/>
      <c r="FP49" s="497"/>
      <c r="FQ49" s="497"/>
      <c r="FR49" s="497"/>
      <c r="FS49" s="497"/>
      <c r="FT49" s="497"/>
      <c r="FU49" s="497"/>
      <c r="FV49" s="497"/>
      <c r="FW49" s="497"/>
      <c r="FX49" s="497"/>
      <c r="FY49" s="497"/>
      <c r="FZ49" s="497"/>
      <c r="GA49" s="497"/>
      <c r="GB49" s="497"/>
      <c r="GC49" s="497"/>
      <c r="GD49" s="497"/>
      <c r="GE49" s="497"/>
      <c r="GF49" s="497"/>
      <c r="GG49" s="497"/>
      <c r="GH49" s="497"/>
      <c r="GI49" s="497"/>
      <c r="GJ49" s="497"/>
      <c r="GK49" s="497"/>
      <c r="GL49" s="497"/>
      <c r="GM49" s="497"/>
      <c r="GN49" s="497"/>
      <c r="GO49" s="497"/>
      <c r="GP49" s="497"/>
      <c r="GQ49" s="497"/>
      <c r="GR49" s="497"/>
      <c r="GS49" s="497"/>
      <c r="GT49" s="497"/>
      <c r="GU49" s="497"/>
      <c r="GV49" s="497"/>
      <c r="GW49" s="497"/>
      <c r="GX49" s="497"/>
      <c r="GY49" s="497"/>
      <c r="GZ49" s="497"/>
      <c r="HA49" s="497"/>
      <c r="HB49" s="497"/>
      <c r="HC49" s="497"/>
      <c r="HD49" s="497"/>
      <c r="HE49" s="497"/>
      <c r="HF49" s="497"/>
      <c r="HG49" s="497"/>
      <c r="HH49" s="497"/>
      <c r="HI49" s="497"/>
      <c r="HJ49" s="497"/>
      <c r="HK49" s="497"/>
      <c r="HL49" s="497"/>
      <c r="HM49" s="497"/>
      <c r="HN49" s="497"/>
      <c r="HO49" s="497"/>
      <c r="HP49" s="497"/>
      <c r="HQ49" s="497"/>
      <c r="HR49" s="497"/>
      <c r="HS49" s="497"/>
      <c r="HT49" s="497"/>
      <c r="HU49" s="497"/>
      <c r="HV49" s="497"/>
      <c r="HW49" s="497"/>
      <c r="HX49" s="497"/>
      <c r="HY49" s="497"/>
      <c r="HZ49" s="497"/>
      <c r="IA49" s="497"/>
      <c r="IB49" s="497"/>
      <c r="IC49" s="497"/>
      <c r="ID49" s="497"/>
      <c r="IE49" s="497"/>
      <c r="IF49" s="497"/>
      <c r="IG49" s="497"/>
      <c r="IH49" s="497"/>
      <c r="II49" s="497"/>
      <c r="IJ49" s="497"/>
      <c r="IK49" s="497"/>
      <c r="IL49" s="497"/>
      <c r="IM49" s="497"/>
      <c r="IN49" s="497"/>
      <c r="IO49" s="497"/>
    </row>
    <row r="50" s="496" customFormat="1" ht="15.6" hidden="1" customHeight="1" outlineLevel="2" spans="1:249">
      <c r="A50" s="521"/>
      <c r="B50" s="517" t="s">
        <v>11986</v>
      </c>
      <c r="C50" s="517" t="s">
        <v>11986</v>
      </c>
      <c r="D50" s="518">
        <v>0</v>
      </c>
      <c r="E50" s="518">
        <v>0</v>
      </c>
      <c r="F50" s="518">
        <v>42</v>
      </c>
      <c r="G50" s="519">
        <v>0</v>
      </c>
      <c r="H50" s="520"/>
      <c r="I50" s="520">
        <f t="shared" si="0"/>
        <v>42</v>
      </c>
      <c r="J50" s="532" t="s">
        <v>11978</v>
      </c>
      <c r="K50" s="533"/>
      <c r="L50" s="534"/>
      <c r="M50" s="523"/>
      <c r="N50" s="523"/>
      <c r="O50" s="523"/>
      <c r="P50" s="523"/>
      <c r="Q50" s="523"/>
      <c r="R50" s="523"/>
      <c r="S50" s="523"/>
      <c r="T50" s="523"/>
      <c r="U50" s="523"/>
      <c r="V50" s="523"/>
      <c r="W50" s="523"/>
      <c r="X50" s="523"/>
      <c r="Y50" s="523"/>
      <c r="Z50" s="523"/>
      <c r="AA50" s="523"/>
      <c r="AB50" s="523"/>
      <c r="AC50" s="523"/>
      <c r="AD50" s="523"/>
      <c r="AE50" s="523"/>
      <c r="AF50" s="523"/>
      <c r="AG50" s="523"/>
      <c r="AH50" s="523"/>
      <c r="AI50" s="523"/>
      <c r="AJ50" s="523"/>
      <c r="AK50" s="523"/>
      <c r="AL50" s="523"/>
      <c r="AM50" s="523"/>
      <c r="AN50" s="523"/>
      <c r="AO50" s="523"/>
      <c r="AP50" s="523"/>
      <c r="AQ50" s="523"/>
      <c r="AR50" s="497"/>
      <c r="AS50" s="497"/>
      <c r="AT50" s="497"/>
      <c r="AU50" s="497"/>
      <c r="AV50" s="497"/>
      <c r="AW50" s="497"/>
      <c r="AX50" s="497"/>
      <c r="AY50" s="497"/>
      <c r="AZ50" s="497"/>
      <c r="BA50" s="497"/>
      <c r="BB50" s="497"/>
      <c r="BC50" s="497"/>
      <c r="BD50" s="497"/>
      <c r="BE50" s="497"/>
      <c r="BF50" s="497"/>
      <c r="BG50" s="497"/>
      <c r="BH50" s="497"/>
      <c r="BI50" s="497"/>
      <c r="BJ50" s="497"/>
      <c r="BK50" s="497"/>
      <c r="BL50" s="497"/>
      <c r="BM50" s="497"/>
      <c r="BN50" s="497"/>
      <c r="BO50" s="497"/>
      <c r="BP50" s="497"/>
      <c r="BQ50" s="497"/>
      <c r="BR50" s="497"/>
      <c r="BS50" s="497"/>
      <c r="BT50" s="497"/>
      <c r="BU50" s="497"/>
      <c r="BV50" s="497"/>
      <c r="BW50" s="497"/>
      <c r="BX50" s="497"/>
      <c r="BY50" s="497"/>
      <c r="BZ50" s="497"/>
      <c r="CA50" s="497"/>
      <c r="CB50" s="497"/>
      <c r="CC50" s="497"/>
      <c r="CD50" s="497"/>
      <c r="CE50" s="497"/>
      <c r="CF50" s="497"/>
      <c r="CG50" s="497"/>
      <c r="CH50" s="497"/>
      <c r="CI50" s="497"/>
      <c r="CJ50" s="497"/>
      <c r="CK50" s="497"/>
      <c r="CL50" s="497"/>
      <c r="CM50" s="497"/>
      <c r="CN50" s="497"/>
      <c r="CO50" s="497"/>
      <c r="CP50" s="497"/>
      <c r="CQ50" s="497"/>
      <c r="CR50" s="497"/>
      <c r="CS50" s="497"/>
      <c r="CT50" s="497"/>
      <c r="CU50" s="497"/>
      <c r="CV50" s="497"/>
      <c r="CW50" s="497"/>
      <c r="CX50" s="497"/>
      <c r="CY50" s="497"/>
      <c r="CZ50" s="497"/>
      <c r="DA50" s="497"/>
      <c r="DB50" s="497"/>
      <c r="DC50" s="497"/>
      <c r="DD50" s="497"/>
      <c r="DE50" s="497"/>
      <c r="DF50" s="497"/>
      <c r="DG50" s="497"/>
      <c r="DH50" s="497"/>
      <c r="DI50" s="497"/>
      <c r="DJ50" s="497"/>
      <c r="DK50" s="497"/>
      <c r="DL50" s="497"/>
      <c r="DM50" s="497"/>
      <c r="DN50" s="497"/>
      <c r="DO50" s="497"/>
      <c r="DP50" s="497"/>
      <c r="DQ50" s="497"/>
      <c r="DR50" s="497"/>
      <c r="DS50" s="497"/>
      <c r="DT50" s="497"/>
      <c r="DU50" s="497"/>
      <c r="DV50" s="497"/>
      <c r="DW50" s="497"/>
      <c r="DX50" s="497"/>
      <c r="DY50" s="497"/>
      <c r="DZ50" s="497"/>
      <c r="EA50" s="497"/>
      <c r="EB50" s="497"/>
      <c r="EC50" s="497"/>
      <c r="ED50" s="497"/>
      <c r="EE50" s="497"/>
      <c r="EF50" s="497"/>
      <c r="EG50" s="497"/>
      <c r="EH50" s="497"/>
      <c r="EI50" s="497"/>
      <c r="EJ50" s="497"/>
      <c r="EK50" s="497"/>
      <c r="EL50" s="497"/>
      <c r="EM50" s="497"/>
      <c r="EN50" s="497"/>
      <c r="EO50" s="497"/>
      <c r="EP50" s="497"/>
      <c r="EQ50" s="497"/>
      <c r="ER50" s="497"/>
      <c r="ES50" s="497"/>
      <c r="ET50" s="497"/>
      <c r="EU50" s="497"/>
      <c r="EV50" s="497"/>
      <c r="EW50" s="497"/>
      <c r="EX50" s="497"/>
      <c r="EY50" s="497"/>
      <c r="EZ50" s="497"/>
      <c r="FA50" s="497"/>
      <c r="FB50" s="497"/>
      <c r="FC50" s="497"/>
      <c r="FD50" s="497"/>
      <c r="FE50" s="497"/>
      <c r="FF50" s="497"/>
      <c r="FG50" s="497"/>
      <c r="FH50" s="497"/>
      <c r="FI50" s="497"/>
      <c r="FJ50" s="497"/>
      <c r="FK50" s="497"/>
      <c r="FL50" s="497"/>
      <c r="FM50" s="497"/>
      <c r="FN50" s="497"/>
      <c r="FO50" s="497"/>
      <c r="FP50" s="497"/>
      <c r="FQ50" s="497"/>
      <c r="FR50" s="497"/>
      <c r="FS50" s="497"/>
      <c r="FT50" s="497"/>
      <c r="FU50" s="497"/>
      <c r="FV50" s="497"/>
      <c r="FW50" s="497"/>
      <c r="FX50" s="497"/>
      <c r="FY50" s="497"/>
      <c r="FZ50" s="497"/>
      <c r="GA50" s="497"/>
      <c r="GB50" s="497"/>
      <c r="GC50" s="497"/>
      <c r="GD50" s="497"/>
      <c r="GE50" s="497"/>
      <c r="GF50" s="497"/>
      <c r="GG50" s="497"/>
      <c r="GH50" s="497"/>
      <c r="GI50" s="497"/>
      <c r="GJ50" s="497"/>
      <c r="GK50" s="497"/>
      <c r="GL50" s="497"/>
      <c r="GM50" s="497"/>
      <c r="GN50" s="497"/>
      <c r="GO50" s="497"/>
      <c r="GP50" s="497"/>
      <c r="GQ50" s="497"/>
      <c r="GR50" s="497"/>
      <c r="GS50" s="497"/>
      <c r="GT50" s="497"/>
      <c r="GU50" s="497"/>
      <c r="GV50" s="497"/>
      <c r="GW50" s="497"/>
      <c r="GX50" s="497"/>
      <c r="GY50" s="497"/>
      <c r="GZ50" s="497"/>
      <c r="HA50" s="497"/>
      <c r="HB50" s="497"/>
      <c r="HC50" s="497"/>
      <c r="HD50" s="497"/>
      <c r="HE50" s="497"/>
      <c r="HF50" s="497"/>
      <c r="HG50" s="497"/>
      <c r="HH50" s="497"/>
      <c r="HI50" s="497"/>
      <c r="HJ50" s="497"/>
      <c r="HK50" s="497"/>
      <c r="HL50" s="497"/>
      <c r="HM50" s="497"/>
      <c r="HN50" s="497"/>
      <c r="HO50" s="497"/>
      <c r="HP50" s="497"/>
      <c r="HQ50" s="497"/>
      <c r="HR50" s="497"/>
      <c r="HS50" s="497"/>
      <c r="HT50" s="497"/>
      <c r="HU50" s="497"/>
      <c r="HV50" s="497"/>
      <c r="HW50" s="497"/>
      <c r="HX50" s="497"/>
      <c r="HY50" s="497"/>
      <c r="HZ50" s="497"/>
      <c r="IA50" s="497"/>
      <c r="IB50" s="497"/>
      <c r="IC50" s="497"/>
      <c r="ID50" s="497"/>
      <c r="IE50" s="497"/>
      <c r="IF50" s="497"/>
      <c r="IG50" s="497"/>
      <c r="IH50" s="497"/>
      <c r="II50" s="497"/>
      <c r="IJ50" s="497"/>
      <c r="IK50" s="497"/>
      <c r="IL50" s="497"/>
      <c r="IM50" s="497"/>
      <c r="IN50" s="497"/>
      <c r="IO50" s="497"/>
    </row>
    <row r="51" s="496" customFormat="1" ht="15.6" hidden="1" customHeight="1" outlineLevel="2" spans="1:249">
      <c r="A51" s="521"/>
      <c r="B51" s="517" t="s">
        <v>11984</v>
      </c>
      <c r="C51" s="517" t="s">
        <v>11984</v>
      </c>
      <c r="D51" s="518">
        <v>0</v>
      </c>
      <c r="E51" s="518">
        <v>0</v>
      </c>
      <c r="F51" s="518">
        <v>24</v>
      </c>
      <c r="G51" s="519">
        <v>0</v>
      </c>
      <c r="H51" s="520"/>
      <c r="I51" s="520">
        <f t="shared" si="0"/>
        <v>24</v>
      </c>
      <c r="J51" s="532" t="s">
        <v>11987</v>
      </c>
      <c r="K51" s="535"/>
      <c r="L51" s="534"/>
      <c r="M51" s="523"/>
      <c r="N51" s="523"/>
      <c r="O51" s="523"/>
      <c r="P51" s="523"/>
      <c r="Q51" s="523"/>
      <c r="R51" s="523"/>
      <c r="S51" s="523"/>
      <c r="T51" s="523"/>
      <c r="U51" s="523"/>
      <c r="V51" s="523"/>
      <c r="W51" s="523"/>
      <c r="X51" s="523"/>
      <c r="Y51" s="523"/>
      <c r="Z51" s="523"/>
      <c r="AA51" s="523"/>
      <c r="AB51" s="523"/>
      <c r="AC51" s="523"/>
      <c r="AD51" s="523"/>
      <c r="AE51" s="523"/>
      <c r="AF51" s="523"/>
      <c r="AG51" s="523"/>
      <c r="AH51" s="523"/>
      <c r="AI51" s="523"/>
      <c r="AJ51" s="523"/>
      <c r="AK51" s="523"/>
      <c r="AL51" s="523"/>
      <c r="AM51" s="523"/>
      <c r="AN51" s="523"/>
      <c r="AO51" s="523"/>
      <c r="AP51" s="523"/>
      <c r="AQ51" s="523"/>
      <c r="AR51" s="497"/>
      <c r="AS51" s="497"/>
      <c r="AT51" s="497"/>
      <c r="AU51" s="497"/>
      <c r="AV51" s="497"/>
      <c r="AW51" s="497"/>
      <c r="AX51" s="497"/>
      <c r="AY51" s="497"/>
      <c r="AZ51" s="497"/>
      <c r="BA51" s="497"/>
      <c r="BB51" s="497"/>
      <c r="BC51" s="497"/>
      <c r="BD51" s="497"/>
      <c r="BE51" s="497"/>
      <c r="BF51" s="497"/>
      <c r="BG51" s="497"/>
      <c r="BH51" s="497"/>
      <c r="BI51" s="497"/>
      <c r="BJ51" s="497"/>
      <c r="BK51" s="497"/>
      <c r="BL51" s="497"/>
      <c r="BM51" s="497"/>
      <c r="BN51" s="497"/>
      <c r="BO51" s="497"/>
      <c r="BP51" s="497"/>
      <c r="BQ51" s="497"/>
      <c r="BR51" s="497"/>
      <c r="BS51" s="497"/>
      <c r="BT51" s="497"/>
      <c r="BU51" s="497"/>
      <c r="BV51" s="497"/>
      <c r="BW51" s="497"/>
      <c r="BX51" s="497"/>
      <c r="BY51" s="497"/>
      <c r="BZ51" s="497"/>
      <c r="CA51" s="497"/>
      <c r="CB51" s="497"/>
      <c r="CC51" s="497"/>
      <c r="CD51" s="497"/>
      <c r="CE51" s="497"/>
      <c r="CF51" s="497"/>
      <c r="CG51" s="497"/>
      <c r="CH51" s="497"/>
      <c r="CI51" s="497"/>
      <c r="CJ51" s="497"/>
      <c r="CK51" s="497"/>
      <c r="CL51" s="497"/>
      <c r="CM51" s="497"/>
      <c r="CN51" s="497"/>
      <c r="CO51" s="497"/>
      <c r="CP51" s="497"/>
      <c r="CQ51" s="497"/>
      <c r="CR51" s="497"/>
      <c r="CS51" s="497"/>
      <c r="CT51" s="497"/>
      <c r="CU51" s="497"/>
      <c r="CV51" s="497"/>
      <c r="CW51" s="497"/>
      <c r="CX51" s="497"/>
      <c r="CY51" s="497"/>
      <c r="CZ51" s="497"/>
      <c r="DA51" s="497"/>
      <c r="DB51" s="497"/>
      <c r="DC51" s="497"/>
      <c r="DD51" s="497"/>
      <c r="DE51" s="497"/>
      <c r="DF51" s="497"/>
      <c r="DG51" s="497"/>
      <c r="DH51" s="497"/>
      <c r="DI51" s="497"/>
      <c r="DJ51" s="497"/>
      <c r="DK51" s="497"/>
      <c r="DL51" s="497"/>
      <c r="DM51" s="497"/>
      <c r="DN51" s="497"/>
      <c r="DO51" s="497"/>
      <c r="DP51" s="497"/>
      <c r="DQ51" s="497"/>
      <c r="DR51" s="497"/>
      <c r="DS51" s="497"/>
      <c r="DT51" s="497"/>
      <c r="DU51" s="497"/>
      <c r="DV51" s="497"/>
      <c r="DW51" s="497"/>
      <c r="DX51" s="497"/>
      <c r="DY51" s="497"/>
      <c r="DZ51" s="497"/>
      <c r="EA51" s="497"/>
      <c r="EB51" s="497"/>
      <c r="EC51" s="497"/>
      <c r="ED51" s="497"/>
      <c r="EE51" s="497"/>
      <c r="EF51" s="497"/>
      <c r="EG51" s="497"/>
      <c r="EH51" s="497"/>
      <c r="EI51" s="497"/>
      <c r="EJ51" s="497"/>
      <c r="EK51" s="497"/>
      <c r="EL51" s="497"/>
      <c r="EM51" s="497"/>
      <c r="EN51" s="497"/>
      <c r="EO51" s="497"/>
      <c r="EP51" s="497"/>
      <c r="EQ51" s="497"/>
      <c r="ER51" s="497"/>
      <c r="ES51" s="497"/>
      <c r="ET51" s="497"/>
      <c r="EU51" s="497"/>
      <c r="EV51" s="497"/>
      <c r="EW51" s="497"/>
      <c r="EX51" s="497"/>
      <c r="EY51" s="497"/>
      <c r="EZ51" s="497"/>
      <c r="FA51" s="497"/>
      <c r="FB51" s="497"/>
      <c r="FC51" s="497"/>
      <c r="FD51" s="497"/>
      <c r="FE51" s="497"/>
      <c r="FF51" s="497"/>
      <c r="FG51" s="497"/>
      <c r="FH51" s="497"/>
      <c r="FI51" s="497"/>
      <c r="FJ51" s="497"/>
      <c r="FK51" s="497"/>
      <c r="FL51" s="497"/>
      <c r="FM51" s="497"/>
      <c r="FN51" s="497"/>
      <c r="FO51" s="497"/>
      <c r="FP51" s="497"/>
      <c r="FQ51" s="497"/>
      <c r="FR51" s="497"/>
      <c r="FS51" s="497"/>
      <c r="FT51" s="497"/>
      <c r="FU51" s="497"/>
      <c r="FV51" s="497"/>
      <c r="FW51" s="497"/>
      <c r="FX51" s="497"/>
      <c r="FY51" s="497"/>
      <c r="FZ51" s="497"/>
      <c r="GA51" s="497"/>
      <c r="GB51" s="497"/>
      <c r="GC51" s="497"/>
      <c r="GD51" s="497"/>
      <c r="GE51" s="497"/>
      <c r="GF51" s="497"/>
      <c r="GG51" s="497"/>
      <c r="GH51" s="497"/>
      <c r="GI51" s="497"/>
      <c r="GJ51" s="497"/>
      <c r="GK51" s="497"/>
      <c r="GL51" s="497"/>
      <c r="GM51" s="497"/>
      <c r="GN51" s="497"/>
      <c r="GO51" s="497"/>
      <c r="GP51" s="497"/>
      <c r="GQ51" s="497"/>
      <c r="GR51" s="497"/>
      <c r="GS51" s="497"/>
      <c r="GT51" s="497"/>
      <c r="GU51" s="497"/>
      <c r="GV51" s="497"/>
      <c r="GW51" s="497"/>
      <c r="GX51" s="497"/>
      <c r="GY51" s="497"/>
      <c r="GZ51" s="497"/>
      <c r="HA51" s="497"/>
      <c r="HB51" s="497"/>
      <c r="HC51" s="497"/>
      <c r="HD51" s="497"/>
      <c r="HE51" s="497"/>
      <c r="HF51" s="497"/>
      <c r="HG51" s="497"/>
      <c r="HH51" s="497"/>
      <c r="HI51" s="497"/>
      <c r="HJ51" s="497"/>
      <c r="HK51" s="497"/>
      <c r="HL51" s="497"/>
      <c r="HM51" s="497"/>
      <c r="HN51" s="497"/>
      <c r="HO51" s="497"/>
      <c r="HP51" s="497"/>
      <c r="HQ51" s="497"/>
      <c r="HR51" s="497"/>
      <c r="HS51" s="497"/>
      <c r="HT51" s="497"/>
      <c r="HU51" s="497"/>
      <c r="HV51" s="497"/>
      <c r="HW51" s="497"/>
      <c r="HX51" s="497"/>
      <c r="HY51" s="497"/>
      <c r="HZ51" s="497"/>
      <c r="IA51" s="497"/>
      <c r="IB51" s="497"/>
      <c r="IC51" s="497"/>
      <c r="ID51" s="497"/>
      <c r="IE51" s="497"/>
      <c r="IF51" s="497"/>
      <c r="IG51" s="497"/>
      <c r="IH51" s="497"/>
      <c r="II51" s="497"/>
      <c r="IJ51" s="497"/>
      <c r="IK51" s="497"/>
      <c r="IL51" s="497"/>
      <c r="IM51" s="497"/>
      <c r="IN51" s="497"/>
      <c r="IO51" s="497"/>
    </row>
    <row r="52" s="496" customFormat="1" ht="15.6" hidden="1" customHeight="1" outlineLevel="2" spans="1:249">
      <c r="A52" s="521"/>
      <c r="B52" s="517" t="s">
        <v>11988</v>
      </c>
      <c r="C52" s="517" t="s">
        <v>11988</v>
      </c>
      <c r="D52" s="518">
        <v>0</v>
      </c>
      <c r="E52" s="518">
        <v>14</v>
      </c>
      <c r="F52" s="518">
        <v>0</v>
      </c>
      <c r="G52" s="519">
        <v>0</v>
      </c>
      <c r="H52" s="520"/>
      <c r="I52" s="520">
        <f t="shared" si="0"/>
        <v>14</v>
      </c>
      <c r="J52" s="532" t="s">
        <v>11978</v>
      </c>
      <c r="K52" s="533"/>
      <c r="L52" s="534"/>
      <c r="M52" s="523"/>
      <c r="N52" s="523"/>
      <c r="O52" s="523"/>
      <c r="P52" s="523"/>
      <c r="Q52" s="523"/>
      <c r="R52" s="523"/>
      <c r="S52" s="523"/>
      <c r="T52" s="523"/>
      <c r="U52" s="523"/>
      <c r="V52" s="523"/>
      <c r="W52" s="523"/>
      <c r="X52" s="523"/>
      <c r="Y52" s="523"/>
      <c r="Z52" s="523"/>
      <c r="AA52" s="523"/>
      <c r="AB52" s="523"/>
      <c r="AC52" s="523"/>
      <c r="AD52" s="523"/>
      <c r="AE52" s="523"/>
      <c r="AF52" s="523"/>
      <c r="AG52" s="523"/>
      <c r="AH52" s="523"/>
      <c r="AI52" s="523"/>
      <c r="AJ52" s="523"/>
      <c r="AK52" s="523"/>
      <c r="AL52" s="523"/>
      <c r="AM52" s="523"/>
      <c r="AN52" s="523"/>
      <c r="AO52" s="523"/>
      <c r="AP52" s="523"/>
      <c r="AQ52" s="523"/>
      <c r="AR52" s="497"/>
      <c r="AS52" s="497"/>
      <c r="AT52" s="497"/>
      <c r="AU52" s="497"/>
      <c r="AV52" s="497"/>
      <c r="AW52" s="497"/>
      <c r="AX52" s="497"/>
      <c r="AY52" s="497"/>
      <c r="AZ52" s="497"/>
      <c r="BA52" s="497"/>
      <c r="BB52" s="497"/>
      <c r="BC52" s="497"/>
      <c r="BD52" s="497"/>
      <c r="BE52" s="497"/>
      <c r="BF52" s="497"/>
      <c r="BG52" s="497"/>
      <c r="BH52" s="497"/>
      <c r="BI52" s="497"/>
      <c r="BJ52" s="497"/>
      <c r="BK52" s="497"/>
      <c r="BL52" s="497"/>
      <c r="BM52" s="497"/>
      <c r="BN52" s="497"/>
      <c r="BO52" s="497"/>
      <c r="BP52" s="497"/>
      <c r="BQ52" s="497"/>
      <c r="BR52" s="497"/>
      <c r="BS52" s="497"/>
      <c r="BT52" s="497"/>
      <c r="BU52" s="497"/>
      <c r="BV52" s="497"/>
      <c r="BW52" s="497"/>
      <c r="BX52" s="497"/>
      <c r="BY52" s="497"/>
      <c r="BZ52" s="497"/>
      <c r="CA52" s="497"/>
      <c r="CB52" s="497"/>
      <c r="CC52" s="497"/>
      <c r="CD52" s="497"/>
      <c r="CE52" s="497"/>
      <c r="CF52" s="497"/>
      <c r="CG52" s="497"/>
      <c r="CH52" s="497"/>
      <c r="CI52" s="497"/>
      <c r="CJ52" s="497"/>
      <c r="CK52" s="497"/>
      <c r="CL52" s="497"/>
      <c r="CM52" s="497"/>
      <c r="CN52" s="497"/>
      <c r="CO52" s="497"/>
      <c r="CP52" s="497"/>
      <c r="CQ52" s="497"/>
      <c r="CR52" s="497"/>
      <c r="CS52" s="497"/>
      <c r="CT52" s="497"/>
      <c r="CU52" s="497"/>
      <c r="CV52" s="497"/>
      <c r="CW52" s="497"/>
      <c r="CX52" s="497"/>
      <c r="CY52" s="497"/>
      <c r="CZ52" s="497"/>
      <c r="DA52" s="497"/>
      <c r="DB52" s="497"/>
      <c r="DC52" s="497"/>
      <c r="DD52" s="497"/>
      <c r="DE52" s="497"/>
      <c r="DF52" s="497"/>
      <c r="DG52" s="497"/>
      <c r="DH52" s="497"/>
      <c r="DI52" s="497"/>
      <c r="DJ52" s="497"/>
      <c r="DK52" s="497"/>
      <c r="DL52" s="497"/>
      <c r="DM52" s="497"/>
      <c r="DN52" s="497"/>
      <c r="DO52" s="497"/>
      <c r="DP52" s="497"/>
      <c r="DQ52" s="497"/>
      <c r="DR52" s="497"/>
      <c r="DS52" s="497"/>
      <c r="DT52" s="497"/>
      <c r="DU52" s="497"/>
      <c r="DV52" s="497"/>
      <c r="DW52" s="497"/>
      <c r="DX52" s="497"/>
      <c r="DY52" s="497"/>
      <c r="DZ52" s="497"/>
      <c r="EA52" s="497"/>
      <c r="EB52" s="497"/>
      <c r="EC52" s="497"/>
      <c r="ED52" s="497"/>
      <c r="EE52" s="497"/>
      <c r="EF52" s="497"/>
      <c r="EG52" s="497"/>
      <c r="EH52" s="497"/>
      <c r="EI52" s="497"/>
      <c r="EJ52" s="497"/>
      <c r="EK52" s="497"/>
      <c r="EL52" s="497"/>
      <c r="EM52" s="497"/>
      <c r="EN52" s="497"/>
      <c r="EO52" s="497"/>
      <c r="EP52" s="497"/>
      <c r="EQ52" s="497"/>
      <c r="ER52" s="497"/>
      <c r="ES52" s="497"/>
      <c r="ET52" s="497"/>
      <c r="EU52" s="497"/>
      <c r="EV52" s="497"/>
      <c r="EW52" s="497"/>
      <c r="EX52" s="497"/>
      <c r="EY52" s="497"/>
      <c r="EZ52" s="497"/>
      <c r="FA52" s="497"/>
      <c r="FB52" s="497"/>
      <c r="FC52" s="497"/>
      <c r="FD52" s="497"/>
      <c r="FE52" s="497"/>
      <c r="FF52" s="497"/>
      <c r="FG52" s="497"/>
      <c r="FH52" s="497"/>
      <c r="FI52" s="497"/>
      <c r="FJ52" s="497"/>
      <c r="FK52" s="497"/>
      <c r="FL52" s="497"/>
      <c r="FM52" s="497"/>
      <c r="FN52" s="497"/>
      <c r="FO52" s="497"/>
      <c r="FP52" s="497"/>
      <c r="FQ52" s="497"/>
      <c r="FR52" s="497"/>
      <c r="FS52" s="497"/>
      <c r="FT52" s="497"/>
      <c r="FU52" s="497"/>
      <c r="FV52" s="497"/>
      <c r="FW52" s="497"/>
      <c r="FX52" s="497"/>
      <c r="FY52" s="497"/>
      <c r="FZ52" s="497"/>
      <c r="GA52" s="497"/>
      <c r="GB52" s="497"/>
      <c r="GC52" s="497"/>
      <c r="GD52" s="497"/>
      <c r="GE52" s="497"/>
      <c r="GF52" s="497"/>
      <c r="GG52" s="497"/>
      <c r="GH52" s="497"/>
      <c r="GI52" s="497"/>
      <c r="GJ52" s="497"/>
      <c r="GK52" s="497"/>
      <c r="GL52" s="497"/>
      <c r="GM52" s="497"/>
      <c r="GN52" s="497"/>
      <c r="GO52" s="497"/>
      <c r="GP52" s="497"/>
      <c r="GQ52" s="497"/>
      <c r="GR52" s="497"/>
      <c r="GS52" s="497"/>
      <c r="GT52" s="497"/>
      <c r="GU52" s="497"/>
      <c r="GV52" s="497"/>
      <c r="GW52" s="497"/>
      <c r="GX52" s="497"/>
      <c r="GY52" s="497"/>
      <c r="GZ52" s="497"/>
      <c r="HA52" s="497"/>
      <c r="HB52" s="497"/>
      <c r="HC52" s="497"/>
      <c r="HD52" s="497"/>
      <c r="HE52" s="497"/>
      <c r="HF52" s="497"/>
      <c r="HG52" s="497"/>
      <c r="HH52" s="497"/>
      <c r="HI52" s="497"/>
      <c r="HJ52" s="497"/>
      <c r="HK52" s="497"/>
      <c r="HL52" s="497"/>
      <c r="HM52" s="497"/>
      <c r="HN52" s="497"/>
      <c r="HO52" s="497"/>
      <c r="HP52" s="497"/>
      <c r="HQ52" s="497"/>
      <c r="HR52" s="497"/>
      <c r="HS52" s="497"/>
      <c r="HT52" s="497"/>
      <c r="HU52" s="497"/>
      <c r="HV52" s="497"/>
      <c r="HW52" s="497"/>
      <c r="HX52" s="497"/>
      <c r="HY52" s="497"/>
      <c r="HZ52" s="497"/>
      <c r="IA52" s="497"/>
      <c r="IB52" s="497"/>
      <c r="IC52" s="497"/>
      <c r="ID52" s="497"/>
      <c r="IE52" s="497"/>
      <c r="IF52" s="497"/>
      <c r="IG52" s="497"/>
      <c r="IH52" s="497"/>
      <c r="II52" s="497"/>
      <c r="IJ52" s="497"/>
      <c r="IK52" s="497"/>
      <c r="IL52" s="497"/>
      <c r="IM52" s="497"/>
      <c r="IN52" s="497"/>
      <c r="IO52" s="497"/>
    </row>
    <row r="53" s="496" customFormat="1" ht="15.6" hidden="1" customHeight="1" outlineLevel="2" spans="1:249">
      <c r="A53" s="521"/>
      <c r="B53" s="517" t="s">
        <v>11984</v>
      </c>
      <c r="C53" s="517" t="s">
        <v>11984</v>
      </c>
      <c r="D53" s="518">
        <v>3</v>
      </c>
      <c r="E53" s="518">
        <v>0</v>
      </c>
      <c r="F53" s="518">
        <v>0</v>
      </c>
      <c r="G53" s="519">
        <v>0</v>
      </c>
      <c r="H53" s="520"/>
      <c r="I53" s="520">
        <f t="shared" si="0"/>
        <v>3</v>
      </c>
      <c r="J53" s="532" t="s">
        <v>11987</v>
      </c>
      <c r="K53" s="535"/>
      <c r="L53" s="534"/>
      <c r="M53" s="523"/>
      <c r="N53" s="523"/>
      <c r="O53" s="523"/>
      <c r="P53" s="523"/>
      <c r="Q53" s="523"/>
      <c r="R53" s="523"/>
      <c r="S53" s="523"/>
      <c r="T53" s="523"/>
      <c r="U53" s="523"/>
      <c r="V53" s="523"/>
      <c r="W53" s="523"/>
      <c r="X53" s="523"/>
      <c r="Y53" s="523"/>
      <c r="Z53" s="523"/>
      <c r="AA53" s="523"/>
      <c r="AB53" s="523"/>
      <c r="AC53" s="523"/>
      <c r="AD53" s="523"/>
      <c r="AE53" s="523"/>
      <c r="AF53" s="523"/>
      <c r="AG53" s="523"/>
      <c r="AH53" s="523"/>
      <c r="AI53" s="523"/>
      <c r="AJ53" s="523"/>
      <c r="AK53" s="523"/>
      <c r="AL53" s="523"/>
      <c r="AM53" s="523"/>
      <c r="AN53" s="523"/>
      <c r="AO53" s="523"/>
      <c r="AP53" s="523"/>
      <c r="AQ53" s="523"/>
      <c r="AR53" s="497"/>
      <c r="AS53" s="497"/>
      <c r="AT53" s="497"/>
      <c r="AU53" s="497"/>
      <c r="AV53" s="497"/>
      <c r="AW53" s="497"/>
      <c r="AX53" s="497"/>
      <c r="AY53" s="497"/>
      <c r="AZ53" s="497"/>
      <c r="BA53" s="497"/>
      <c r="BB53" s="497"/>
      <c r="BC53" s="497"/>
      <c r="BD53" s="497"/>
      <c r="BE53" s="497"/>
      <c r="BF53" s="497"/>
      <c r="BG53" s="497"/>
      <c r="BH53" s="497"/>
      <c r="BI53" s="497"/>
      <c r="BJ53" s="497"/>
      <c r="BK53" s="497"/>
      <c r="BL53" s="497"/>
      <c r="BM53" s="497"/>
      <c r="BN53" s="497"/>
      <c r="BO53" s="497"/>
      <c r="BP53" s="497"/>
      <c r="BQ53" s="497"/>
      <c r="BR53" s="497"/>
      <c r="BS53" s="497"/>
      <c r="BT53" s="497"/>
      <c r="BU53" s="497"/>
      <c r="BV53" s="497"/>
      <c r="BW53" s="497"/>
      <c r="BX53" s="497"/>
      <c r="BY53" s="497"/>
      <c r="BZ53" s="497"/>
      <c r="CA53" s="497"/>
      <c r="CB53" s="497"/>
      <c r="CC53" s="497"/>
      <c r="CD53" s="497"/>
      <c r="CE53" s="497"/>
      <c r="CF53" s="497"/>
      <c r="CG53" s="497"/>
      <c r="CH53" s="497"/>
      <c r="CI53" s="497"/>
      <c r="CJ53" s="497"/>
      <c r="CK53" s="497"/>
      <c r="CL53" s="497"/>
      <c r="CM53" s="497"/>
      <c r="CN53" s="497"/>
      <c r="CO53" s="497"/>
      <c r="CP53" s="497"/>
      <c r="CQ53" s="497"/>
      <c r="CR53" s="497"/>
      <c r="CS53" s="497"/>
      <c r="CT53" s="497"/>
      <c r="CU53" s="497"/>
      <c r="CV53" s="497"/>
      <c r="CW53" s="497"/>
      <c r="CX53" s="497"/>
      <c r="CY53" s="497"/>
      <c r="CZ53" s="497"/>
      <c r="DA53" s="497"/>
      <c r="DB53" s="497"/>
      <c r="DC53" s="497"/>
      <c r="DD53" s="497"/>
      <c r="DE53" s="497"/>
      <c r="DF53" s="497"/>
      <c r="DG53" s="497"/>
      <c r="DH53" s="497"/>
      <c r="DI53" s="497"/>
      <c r="DJ53" s="497"/>
      <c r="DK53" s="497"/>
      <c r="DL53" s="497"/>
      <c r="DM53" s="497"/>
      <c r="DN53" s="497"/>
      <c r="DO53" s="497"/>
      <c r="DP53" s="497"/>
      <c r="DQ53" s="497"/>
      <c r="DR53" s="497"/>
      <c r="DS53" s="497"/>
      <c r="DT53" s="497"/>
      <c r="DU53" s="497"/>
      <c r="DV53" s="497"/>
      <c r="DW53" s="497"/>
      <c r="DX53" s="497"/>
      <c r="DY53" s="497"/>
      <c r="DZ53" s="497"/>
      <c r="EA53" s="497"/>
      <c r="EB53" s="497"/>
      <c r="EC53" s="497"/>
      <c r="ED53" s="497"/>
      <c r="EE53" s="497"/>
      <c r="EF53" s="497"/>
      <c r="EG53" s="497"/>
      <c r="EH53" s="497"/>
      <c r="EI53" s="497"/>
      <c r="EJ53" s="497"/>
      <c r="EK53" s="497"/>
      <c r="EL53" s="497"/>
      <c r="EM53" s="497"/>
      <c r="EN53" s="497"/>
      <c r="EO53" s="497"/>
      <c r="EP53" s="497"/>
      <c r="EQ53" s="497"/>
      <c r="ER53" s="497"/>
      <c r="ES53" s="497"/>
      <c r="ET53" s="497"/>
      <c r="EU53" s="497"/>
      <c r="EV53" s="497"/>
      <c r="EW53" s="497"/>
      <c r="EX53" s="497"/>
      <c r="EY53" s="497"/>
      <c r="EZ53" s="497"/>
      <c r="FA53" s="497"/>
      <c r="FB53" s="497"/>
      <c r="FC53" s="497"/>
      <c r="FD53" s="497"/>
      <c r="FE53" s="497"/>
      <c r="FF53" s="497"/>
      <c r="FG53" s="497"/>
      <c r="FH53" s="497"/>
      <c r="FI53" s="497"/>
      <c r="FJ53" s="497"/>
      <c r="FK53" s="497"/>
      <c r="FL53" s="497"/>
      <c r="FM53" s="497"/>
      <c r="FN53" s="497"/>
      <c r="FO53" s="497"/>
      <c r="FP53" s="497"/>
      <c r="FQ53" s="497"/>
      <c r="FR53" s="497"/>
      <c r="FS53" s="497"/>
      <c r="FT53" s="497"/>
      <c r="FU53" s="497"/>
      <c r="FV53" s="497"/>
      <c r="FW53" s="497"/>
      <c r="FX53" s="497"/>
      <c r="FY53" s="497"/>
      <c r="FZ53" s="497"/>
      <c r="GA53" s="497"/>
      <c r="GB53" s="497"/>
      <c r="GC53" s="497"/>
      <c r="GD53" s="497"/>
      <c r="GE53" s="497"/>
      <c r="GF53" s="497"/>
      <c r="GG53" s="497"/>
      <c r="GH53" s="497"/>
      <c r="GI53" s="497"/>
      <c r="GJ53" s="497"/>
      <c r="GK53" s="497"/>
      <c r="GL53" s="497"/>
      <c r="GM53" s="497"/>
      <c r="GN53" s="497"/>
      <c r="GO53" s="497"/>
      <c r="GP53" s="497"/>
      <c r="GQ53" s="497"/>
      <c r="GR53" s="497"/>
      <c r="GS53" s="497"/>
      <c r="GT53" s="497"/>
      <c r="GU53" s="497"/>
      <c r="GV53" s="497"/>
      <c r="GW53" s="497"/>
      <c r="GX53" s="497"/>
      <c r="GY53" s="497"/>
      <c r="GZ53" s="497"/>
      <c r="HA53" s="497"/>
      <c r="HB53" s="497"/>
      <c r="HC53" s="497"/>
      <c r="HD53" s="497"/>
      <c r="HE53" s="497"/>
      <c r="HF53" s="497"/>
      <c r="HG53" s="497"/>
      <c r="HH53" s="497"/>
      <c r="HI53" s="497"/>
      <c r="HJ53" s="497"/>
      <c r="HK53" s="497"/>
      <c r="HL53" s="497"/>
      <c r="HM53" s="497"/>
      <c r="HN53" s="497"/>
      <c r="HO53" s="497"/>
      <c r="HP53" s="497"/>
      <c r="HQ53" s="497"/>
      <c r="HR53" s="497"/>
      <c r="HS53" s="497"/>
      <c r="HT53" s="497"/>
      <c r="HU53" s="497"/>
      <c r="HV53" s="497"/>
      <c r="HW53" s="497"/>
      <c r="HX53" s="497"/>
      <c r="HY53" s="497"/>
      <c r="HZ53" s="497"/>
      <c r="IA53" s="497"/>
      <c r="IB53" s="497"/>
      <c r="IC53" s="497"/>
      <c r="ID53" s="497"/>
      <c r="IE53" s="497"/>
      <c r="IF53" s="497"/>
      <c r="IG53" s="497"/>
      <c r="IH53" s="497"/>
      <c r="II53" s="497"/>
      <c r="IJ53" s="497"/>
      <c r="IK53" s="497"/>
      <c r="IL53" s="497"/>
      <c r="IM53" s="497"/>
      <c r="IN53" s="497"/>
      <c r="IO53" s="497"/>
    </row>
    <row r="54" s="496" customFormat="1" ht="15.6" hidden="1" customHeight="1" outlineLevel="2" spans="1:249">
      <c r="A54" s="521"/>
      <c r="B54" s="517" t="s">
        <v>11976</v>
      </c>
      <c r="C54" s="517" t="s">
        <v>11976</v>
      </c>
      <c r="D54" s="518">
        <v>44.5</v>
      </c>
      <c r="E54" s="518">
        <v>0</v>
      </c>
      <c r="F54" s="518">
        <v>-98</v>
      </c>
      <c r="G54" s="519">
        <v>0</v>
      </c>
      <c r="H54" s="520"/>
      <c r="I54" s="520">
        <f t="shared" si="0"/>
        <v>-53.5</v>
      </c>
      <c r="J54" s="532" t="s">
        <v>11989</v>
      </c>
      <c r="K54" s="533"/>
      <c r="L54" s="534"/>
      <c r="M54" s="523"/>
      <c r="N54" s="523"/>
      <c r="O54" s="523"/>
      <c r="P54" s="523"/>
      <c r="Q54" s="523"/>
      <c r="R54" s="523"/>
      <c r="S54" s="523"/>
      <c r="T54" s="523"/>
      <c r="U54" s="523"/>
      <c r="V54" s="523"/>
      <c r="W54" s="523"/>
      <c r="X54" s="523"/>
      <c r="Y54" s="523"/>
      <c r="Z54" s="523"/>
      <c r="AA54" s="523"/>
      <c r="AB54" s="523"/>
      <c r="AC54" s="523"/>
      <c r="AD54" s="523"/>
      <c r="AE54" s="523"/>
      <c r="AF54" s="523"/>
      <c r="AG54" s="523"/>
      <c r="AH54" s="523"/>
      <c r="AI54" s="523"/>
      <c r="AJ54" s="523"/>
      <c r="AK54" s="523"/>
      <c r="AL54" s="523"/>
      <c r="AM54" s="523"/>
      <c r="AN54" s="523"/>
      <c r="AO54" s="523"/>
      <c r="AP54" s="523"/>
      <c r="AQ54" s="523"/>
      <c r="AR54" s="497"/>
      <c r="AS54" s="497"/>
      <c r="AT54" s="497"/>
      <c r="AU54" s="497"/>
      <c r="AV54" s="497"/>
      <c r="AW54" s="497"/>
      <c r="AX54" s="497"/>
      <c r="AY54" s="497"/>
      <c r="AZ54" s="497"/>
      <c r="BA54" s="497"/>
      <c r="BB54" s="497"/>
      <c r="BC54" s="497"/>
      <c r="BD54" s="497"/>
      <c r="BE54" s="497"/>
      <c r="BF54" s="497"/>
      <c r="BG54" s="497"/>
      <c r="BH54" s="497"/>
      <c r="BI54" s="497"/>
      <c r="BJ54" s="497"/>
      <c r="BK54" s="497"/>
      <c r="BL54" s="497"/>
      <c r="BM54" s="497"/>
      <c r="BN54" s="497"/>
      <c r="BO54" s="497"/>
      <c r="BP54" s="497"/>
      <c r="BQ54" s="497"/>
      <c r="BR54" s="497"/>
      <c r="BS54" s="497"/>
      <c r="BT54" s="497"/>
      <c r="BU54" s="497"/>
      <c r="BV54" s="497"/>
      <c r="BW54" s="497"/>
      <c r="BX54" s="497"/>
      <c r="BY54" s="497"/>
      <c r="BZ54" s="497"/>
      <c r="CA54" s="497"/>
      <c r="CB54" s="497"/>
      <c r="CC54" s="497"/>
      <c r="CD54" s="497"/>
      <c r="CE54" s="497"/>
      <c r="CF54" s="497"/>
      <c r="CG54" s="497"/>
      <c r="CH54" s="497"/>
      <c r="CI54" s="497"/>
      <c r="CJ54" s="497"/>
      <c r="CK54" s="497"/>
      <c r="CL54" s="497"/>
      <c r="CM54" s="497"/>
      <c r="CN54" s="497"/>
      <c r="CO54" s="497"/>
      <c r="CP54" s="497"/>
      <c r="CQ54" s="497"/>
      <c r="CR54" s="497"/>
      <c r="CS54" s="497"/>
      <c r="CT54" s="497"/>
      <c r="CU54" s="497"/>
      <c r="CV54" s="497"/>
      <c r="CW54" s="497"/>
      <c r="CX54" s="497"/>
      <c r="CY54" s="497"/>
      <c r="CZ54" s="497"/>
      <c r="DA54" s="497"/>
      <c r="DB54" s="497"/>
      <c r="DC54" s="497"/>
      <c r="DD54" s="497"/>
      <c r="DE54" s="497"/>
      <c r="DF54" s="497"/>
      <c r="DG54" s="497"/>
      <c r="DH54" s="497"/>
      <c r="DI54" s="497"/>
      <c r="DJ54" s="497"/>
      <c r="DK54" s="497"/>
      <c r="DL54" s="497"/>
      <c r="DM54" s="497"/>
      <c r="DN54" s="497"/>
      <c r="DO54" s="497"/>
      <c r="DP54" s="497"/>
      <c r="DQ54" s="497"/>
      <c r="DR54" s="497"/>
      <c r="DS54" s="497"/>
      <c r="DT54" s="497"/>
      <c r="DU54" s="497"/>
      <c r="DV54" s="497"/>
      <c r="DW54" s="497"/>
      <c r="DX54" s="497"/>
      <c r="DY54" s="497"/>
      <c r="DZ54" s="497"/>
      <c r="EA54" s="497"/>
      <c r="EB54" s="497"/>
      <c r="EC54" s="497"/>
      <c r="ED54" s="497"/>
      <c r="EE54" s="497"/>
      <c r="EF54" s="497"/>
      <c r="EG54" s="497"/>
      <c r="EH54" s="497"/>
      <c r="EI54" s="497"/>
      <c r="EJ54" s="497"/>
      <c r="EK54" s="497"/>
      <c r="EL54" s="497"/>
      <c r="EM54" s="497"/>
      <c r="EN54" s="497"/>
      <c r="EO54" s="497"/>
      <c r="EP54" s="497"/>
      <c r="EQ54" s="497"/>
      <c r="ER54" s="497"/>
      <c r="ES54" s="497"/>
      <c r="ET54" s="497"/>
      <c r="EU54" s="497"/>
      <c r="EV54" s="497"/>
      <c r="EW54" s="497"/>
      <c r="EX54" s="497"/>
      <c r="EY54" s="497"/>
      <c r="EZ54" s="497"/>
      <c r="FA54" s="497"/>
      <c r="FB54" s="497"/>
      <c r="FC54" s="497"/>
      <c r="FD54" s="497"/>
      <c r="FE54" s="497"/>
      <c r="FF54" s="497"/>
      <c r="FG54" s="497"/>
      <c r="FH54" s="497"/>
      <c r="FI54" s="497"/>
      <c r="FJ54" s="497"/>
      <c r="FK54" s="497"/>
      <c r="FL54" s="497"/>
      <c r="FM54" s="497"/>
      <c r="FN54" s="497"/>
      <c r="FO54" s="497"/>
      <c r="FP54" s="497"/>
      <c r="FQ54" s="497"/>
      <c r="FR54" s="497"/>
      <c r="FS54" s="497"/>
      <c r="FT54" s="497"/>
      <c r="FU54" s="497"/>
      <c r="FV54" s="497"/>
      <c r="FW54" s="497"/>
      <c r="FX54" s="497"/>
      <c r="FY54" s="497"/>
      <c r="FZ54" s="497"/>
      <c r="GA54" s="497"/>
      <c r="GB54" s="497"/>
      <c r="GC54" s="497"/>
      <c r="GD54" s="497"/>
      <c r="GE54" s="497"/>
      <c r="GF54" s="497"/>
      <c r="GG54" s="497"/>
      <c r="GH54" s="497"/>
      <c r="GI54" s="497"/>
      <c r="GJ54" s="497"/>
      <c r="GK54" s="497"/>
      <c r="GL54" s="497"/>
      <c r="GM54" s="497"/>
      <c r="GN54" s="497"/>
      <c r="GO54" s="497"/>
      <c r="GP54" s="497"/>
      <c r="GQ54" s="497"/>
      <c r="GR54" s="497"/>
      <c r="GS54" s="497"/>
      <c r="GT54" s="497"/>
      <c r="GU54" s="497"/>
      <c r="GV54" s="497"/>
      <c r="GW54" s="497"/>
      <c r="GX54" s="497"/>
      <c r="GY54" s="497"/>
      <c r="GZ54" s="497"/>
      <c r="HA54" s="497"/>
      <c r="HB54" s="497"/>
      <c r="HC54" s="497"/>
      <c r="HD54" s="497"/>
      <c r="HE54" s="497"/>
      <c r="HF54" s="497"/>
      <c r="HG54" s="497"/>
      <c r="HH54" s="497"/>
      <c r="HI54" s="497"/>
      <c r="HJ54" s="497"/>
      <c r="HK54" s="497"/>
      <c r="HL54" s="497"/>
      <c r="HM54" s="497"/>
      <c r="HN54" s="497"/>
      <c r="HO54" s="497"/>
      <c r="HP54" s="497"/>
      <c r="HQ54" s="497"/>
      <c r="HR54" s="497"/>
      <c r="HS54" s="497"/>
      <c r="HT54" s="497"/>
      <c r="HU54" s="497"/>
      <c r="HV54" s="497"/>
      <c r="HW54" s="497"/>
      <c r="HX54" s="497"/>
      <c r="HY54" s="497"/>
      <c r="HZ54" s="497"/>
      <c r="IA54" s="497"/>
      <c r="IB54" s="497"/>
      <c r="IC54" s="497"/>
      <c r="ID54" s="497"/>
      <c r="IE54" s="497"/>
      <c r="IF54" s="497"/>
      <c r="IG54" s="497"/>
      <c r="IH54" s="497"/>
      <c r="II54" s="497"/>
      <c r="IJ54" s="497"/>
      <c r="IK54" s="497"/>
      <c r="IL54" s="497"/>
      <c r="IM54" s="497"/>
      <c r="IN54" s="497"/>
      <c r="IO54" s="497"/>
    </row>
    <row r="55" s="496" customFormat="1" ht="15.6" hidden="1" customHeight="1" outlineLevel="2" spans="1:249">
      <c r="A55" s="521"/>
      <c r="B55" s="517" t="s">
        <v>11990</v>
      </c>
      <c r="C55" s="517" t="s">
        <v>11990</v>
      </c>
      <c r="D55" s="518">
        <v>0</v>
      </c>
      <c r="E55" s="518">
        <v>0</v>
      </c>
      <c r="F55" s="518">
        <v>0</v>
      </c>
      <c r="G55" s="519">
        <v>-68.2</v>
      </c>
      <c r="H55" s="520"/>
      <c r="I55" s="520">
        <f t="shared" si="0"/>
        <v>-68.2</v>
      </c>
      <c r="J55" s="532" t="s">
        <v>11991</v>
      </c>
      <c r="K55" s="533"/>
      <c r="L55" s="534"/>
      <c r="M55" s="523"/>
      <c r="N55" s="523"/>
      <c r="O55" s="523"/>
      <c r="P55" s="523"/>
      <c r="Q55" s="523"/>
      <c r="R55" s="523"/>
      <c r="S55" s="523"/>
      <c r="T55" s="523"/>
      <c r="U55" s="523"/>
      <c r="V55" s="523"/>
      <c r="W55" s="523"/>
      <c r="X55" s="523"/>
      <c r="Y55" s="523"/>
      <c r="Z55" s="523"/>
      <c r="AA55" s="523"/>
      <c r="AB55" s="523"/>
      <c r="AC55" s="523"/>
      <c r="AD55" s="523"/>
      <c r="AE55" s="523"/>
      <c r="AF55" s="523"/>
      <c r="AG55" s="523"/>
      <c r="AH55" s="523"/>
      <c r="AI55" s="523"/>
      <c r="AJ55" s="523"/>
      <c r="AK55" s="523"/>
      <c r="AL55" s="523"/>
      <c r="AM55" s="523"/>
      <c r="AN55" s="523"/>
      <c r="AO55" s="523"/>
      <c r="AP55" s="523"/>
      <c r="AQ55" s="523"/>
      <c r="AR55" s="497"/>
      <c r="AS55" s="497"/>
      <c r="AT55" s="497"/>
      <c r="AU55" s="497"/>
      <c r="AV55" s="497"/>
      <c r="AW55" s="497"/>
      <c r="AX55" s="497"/>
      <c r="AY55" s="497"/>
      <c r="AZ55" s="497"/>
      <c r="BA55" s="497"/>
      <c r="BB55" s="497"/>
      <c r="BC55" s="497"/>
      <c r="BD55" s="497"/>
      <c r="BE55" s="497"/>
      <c r="BF55" s="497"/>
      <c r="BG55" s="497"/>
      <c r="BH55" s="497"/>
      <c r="BI55" s="497"/>
      <c r="BJ55" s="497"/>
      <c r="BK55" s="497"/>
      <c r="BL55" s="497"/>
      <c r="BM55" s="497"/>
      <c r="BN55" s="497"/>
      <c r="BO55" s="497"/>
      <c r="BP55" s="497"/>
      <c r="BQ55" s="497"/>
      <c r="BR55" s="497"/>
      <c r="BS55" s="497"/>
      <c r="BT55" s="497"/>
      <c r="BU55" s="497"/>
      <c r="BV55" s="497"/>
      <c r="BW55" s="497"/>
      <c r="BX55" s="497"/>
      <c r="BY55" s="497"/>
      <c r="BZ55" s="497"/>
      <c r="CA55" s="497"/>
      <c r="CB55" s="497"/>
      <c r="CC55" s="497"/>
      <c r="CD55" s="497"/>
      <c r="CE55" s="497"/>
      <c r="CF55" s="497"/>
      <c r="CG55" s="497"/>
      <c r="CH55" s="497"/>
      <c r="CI55" s="497"/>
      <c r="CJ55" s="497"/>
      <c r="CK55" s="497"/>
      <c r="CL55" s="497"/>
      <c r="CM55" s="497"/>
      <c r="CN55" s="497"/>
      <c r="CO55" s="497"/>
      <c r="CP55" s="497"/>
      <c r="CQ55" s="497"/>
      <c r="CR55" s="497"/>
      <c r="CS55" s="497"/>
      <c r="CT55" s="497"/>
      <c r="CU55" s="497"/>
      <c r="CV55" s="497"/>
      <c r="CW55" s="497"/>
      <c r="CX55" s="497"/>
      <c r="CY55" s="497"/>
      <c r="CZ55" s="497"/>
      <c r="DA55" s="497"/>
      <c r="DB55" s="497"/>
      <c r="DC55" s="497"/>
      <c r="DD55" s="497"/>
      <c r="DE55" s="497"/>
      <c r="DF55" s="497"/>
      <c r="DG55" s="497"/>
      <c r="DH55" s="497"/>
      <c r="DI55" s="497"/>
      <c r="DJ55" s="497"/>
      <c r="DK55" s="497"/>
      <c r="DL55" s="497"/>
      <c r="DM55" s="497"/>
      <c r="DN55" s="497"/>
      <c r="DO55" s="497"/>
      <c r="DP55" s="497"/>
      <c r="DQ55" s="497"/>
      <c r="DR55" s="497"/>
      <c r="DS55" s="497"/>
      <c r="DT55" s="497"/>
      <c r="DU55" s="497"/>
      <c r="DV55" s="497"/>
      <c r="DW55" s="497"/>
      <c r="DX55" s="497"/>
      <c r="DY55" s="497"/>
      <c r="DZ55" s="497"/>
      <c r="EA55" s="497"/>
      <c r="EB55" s="497"/>
      <c r="EC55" s="497"/>
      <c r="ED55" s="497"/>
      <c r="EE55" s="497"/>
      <c r="EF55" s="497"/>
      <c r="EG55" s="497"/>
      <c r="EH55" s="497"/>
      <c r="EI55" s="497"/>
      <c r="EJ55" s="497"/>
      <c r="EK55" s="497"/>
      <c r="EL55" s="497"/>
      <c r="EM55" s="497"/>
      <c r="EN55" s="497"/>
      <c r="EO55" s="497"/>
      <c r="EP55" s="497"/>
      <c r="EQ55" s="497"/>
      <c r="ER55" s="497"/>
      <c r="ES55" s="497"/>
      <c r="ET55" s="497"/>
      <c r="EU55" s="497"/>
      <c r="EV55" s="497"/>
      <c r="EW55" s="497"/>
      <c r="EX55" s="497"/>
      <c r="EY55" s="497"/>
      <c r="EZ55" s="497"/>
      <c r="FA55" s="497"/>
      <c r="FB55" s="497"/>
      <c r="FC55" s="497"/>
      <c r="FD55" s="497"/>
      <c r="FE55" s="497"/>
      <c r="FF55" s="497"/>
      <c r="FG55" s="497"/>
      <c r="FH55" s="497"/>
      <c r="FI55" s="497"/>
      <c r="FJ55" s="497"/>
      <c r="FK55" s="497"/>
      <c r="FL55" s="497"/>
      <c r="FM55" s="497"/>
      <c r="FN55" s="497"/>
      <c r="FO55" s="497"/>
      <c r="FP55" s="497"/>
      <c r="FQ55" s="497"/>
      <c r="FR55" s="497"/>
      <c r="FS55" s="497"/>
      <c r="FT55" s="497"/>
      <c r="FU55" s="497"/>
      <c r="FV55" s="497"/>
      <c r="FW55" s="497"/>
      <c r="FX55" s="497"/>
      <c r="FY55" s="497"/>
      <c r="FZ55" s="497"/>
      <c r="GA55" s="497"/>
      <c r="GB55" s="497"/>
      <c r="GC55" s="497"/>
      <c r="GD55" s="497"/>
      <c r="GE55" s="497"/>
      <c r="GF55" s="497"/>
      <c r="GG55" s="497"/>
      <c r="GH55" s="497"/>
      <c r="GI55" s="497"/>
      <c r="GJ55" s="497"/>
      <c r="GK55" s="497"/>
      <c r="GL55" s="497"/>
      <c r="GM55" s="497"/>
      <c r="GN55" s="497"/>
      <c r="GO55" s="497"/>
      <c r="GP55" s="497"/>
      <c r="GQ55" s="497"/>
      <c r="GR55" s="497"/>
      <c r="GS55" s="497"/>
      <c r="GT55" s="497"/>
      <c r="GU55" s="497"/>
      <c r="GV55" s="497"/>
      <c r="GW55" s="497"/>
      <c r="GX55" s="497"/>
      <c r="GY55" s="497"/>
      <c r="GZ55" s="497"/>
      <c r="HA55" s="497"/>
      <c r="HB55" s="497"/>
      <c r="HC55" s="497"/>
      <c r="HD55" s="497"/>
      <c r="HE55" s="497"/>
      <c r="HF55" s="497"/>
      <c r="HG55" s="497"/>
      <c r="HH55" s="497"/>
      <c r="HI55" s="497"/>
      <c r="HJ55" s="497"/>
      <c r="HK55" s="497"/>
      <c r="HL55" s="497"/>
      <c r="HM55" s="497"/>
      <c r="HN55" s="497"/>
      <c r="HO55" s="497"/>
      <c r="HP55" s="497"/>
      <c r="HQ55" s="497"/>
      <c r="HR55" s="497"/>
      <c r="HS55" s="497"/>
      <c r="HT55" s="497"/>
      <c r="HU55" s="497"/>
      <c r="HV55" s="497"/>
      <c r="HW55" s="497"/>
      <c r="HX55" s="497"/>
      <c r="HY55" s="497"/>
      <c r="HZ55" s="497"/>
      <c r="IA55" s="497"/>
      <c r="IB55" s="497"/>
      <c r="IC55" s="497"/>
      <c r="ID55" s="497"/>
      <c r="IE55" s="497"/>
      <c r="IF55" s="497"/>
      <c r="IG55" s="497"/>
      <c r="IH55" s="497"/>
      <c r="II55" s="497"/>
      <c r="IJ55" s="497"/>
      <c r="IK55" s="497"/>
      <c r="IL55" s="497"/>
      <c r="IM55" s="497"/>
      <c r="IN55" s="497"/>
      <c r="IO55" s="497"/>
    </row>
    <row r="56" s="496" customFormat="1" ht="15.6" hidden="1" customHeight="1" outlineLevel="2" spans="1:249">
      <c r="A56" s="521"/>
      <c r="B56" s="517" t="s">
        <v>11981</v>
      </c>
      <c r="C56" s="517" t="s">
        <v>11981</v>
      </c>
      <c r="D56" s="518">
        <v>0</v>
      </c>
      <c r="E56" s="518">
        <v>0</v>
      </c>
      <c r="F56" s="518">
        <v>0</v>
      </c>
      <c r="G56" s="519">
        <v>-140</v>
      </c>
      <c r="H56" s="520"/>
      <c r="I56" s="520">
        <f t="shared" si="0"/>
        <v>-140</v>
      </c>
      <c r="J56" s="532" t="s">
        <v>11989</v>
      </c>
      <c r="K56" s="533"/>
      <c r="L56" s="534"/>
      <c r="M56" s="523"/>
      <c r="N56" s="523"/>
      <c r="O56" s="523"/>
      <c r="P56" s="523"/>
      <c r="Q56" s="523"/>
      <c r="R56" s="523"/>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497"/>
      <c r="AS56" s="497"/>
      <c r="AT56" s="497"/>
      <c r="AU56" s="497"/>
      <c r="AV56" s="497"/>
      <c r="AW56" s="497"/>
      <c r="AX56" s="497"/>
      <c r="AY56" s="497"/>
      <c r="AZ56" s="497"/>
      <c r="BA56" s="497"/>
      <c r="BB56" s="497"/>
      <c r="BC56" s="497"/>
      <c r="BD56" s="497"/>
      <c r="BE56" s="497"/>
      <c r="BF56" s="497"/>
      <c r="BG56" s="497"/>
      <c r="BH56" s="497"/>
      <c r="BI56" s="497"/>
      <c r="BJ56" s="497"/>
      <c r="BK56" s="497"/>
      <c r="BL56" s="497"/>
      <c r="BM56" s="497"/>
      <c r="BN56" s="497"/>
      <c r="BO56" s="497"/>
      <c r="BP56" s="497"/>
      <c r="BQ56" s="497"/>
      <c r="BR56" s="497"/>
      <c r="BS56" s="497"/>
      <c r="BT56" s="497"/>
      <c r="BU56" s="497"/>
      <c r="BV56" s="497"/>
      <c r="BW56" s="497"/>
      <c r="BX56" s="497"/>
      <c r="BY56" s="497"/>
      <c r="BZ56" s="497"/>
      <c r="CA56" s="497"/>
      <c r="CB56" s="497"/>
      <c r="CC56" s="497"/>
      <c r="CD56" s="497"/>
      <c r="CE56" s="497"/>
      <c r="CF56" s="497"/>
      <c r="CG56" s="497"/>
      <c r="CH56" s="497"/>
      <c r="CI56" s="497"/>
      <c r="CJ56" s="497"/>
      <c r="CK56" s="497"/>
      <c r="CL56" s="497"/>
      <c r="CM56" s="497"/>
      <c r="CN56" s="497"/>
      <c r="CO56" s="497"/>
      <c r="CP56" s="497"/>
      <c r="CQ56" s="497"/>
      <c r="CR56" s="497"/>
      <c r="CS56" s="497"/>
      <c r="CT56" s="497"/>
      <c r="CU56" s="497"/>
      <c r="CV56" s="497"/>
      <c r="CW56" s="497"/>
      <c r="CX56" s="497"/>
      <c r="CY56" s="497"/>
      <c r="CZ56" s="497"/>
      <c r="DA56" s="497"/>
      <c r="DB56" s="497"/>
      <c r="DC56" s="497"/>
      <c r="DD56" s="497"/>
      <c r="DE56" s="497"/>
      <c r="DF56" s="497"/>
      <c r="DG56" s="497"/>
      <c r="DH56" s="497"/>
      <c r="DI56" s="497"/>
      <c r="DJ56" s="497"/>
      <c r="DK56" s="497"/>
      <c r="DL56" s="497"/>
      <c r="DM56" s="497"/>
      <c r="DN56" s="497"/>
      <c r="DO56" s="497"/>
      <c r="DP56" s="497"/>
      <c r="DQ56" s="497"/>
      <c r="DR56" s="497"/>
      <c r="DS56" s="497"/>
      <c r="DT56" s="497"/>
      <c r="DU56" s="497"/>
      <c r="DV56" s="497"/>
      <c r="DW56" s="497"/>
      <c r="DX56" s="497"/>
      <c r="DY56" s="497"/>
      <c r="DZ56" s="497"/>
      <c r="EA56" s="497"/>
      <c r="EB56" s="497"/>
      <c r="EC56" s="497"/>
      <c r="ED56" s="497"/>
      <c r="EE56" s="497"/>
      <c r="EF56" s="497"/>
      <c r="EG56" s="497"/>
      <c r="EH56" s="497"/>
      <c r="EI56" s="497"/>
      <c r="EJ56" s="497"/>
      <c r="EK56" s="497"/>
      <c r="EL56" s="497"/>
      <c r="EM56" s="497"/>
      <c r="EN56" s="497"/>
      <c r="EO56" s="497"/>
      <c r="EP56" s="497"/>
      <c r="EQ56" s="497"/>
      <c r="ER56" s="497"/>
      <c r="ES56" s="497"/>
      <c r="ET56" s="497"/>
      <c r="EU56" s="497"/>
      <c r="EV56" s="497"/>
      <c r="EW56" s="497"/>
      <c r="EX56" s="497"/>
      <c r="EY56" s="497"/>
      <c r="EZ56" s="497"/>
      <c r="FA56" s="497"/>
      <c r="FB56" s="497"/>
      <c r="FC56" s="497"/>
      <c r="FD56" s="497"/>
      <c r="FE56" s="497"/>
      <c r="FF56" s="497"/>
      <c r="FG56" s="497"/>
      <c r="FH56" s="497"/>
      <c r="FI56" s="497"/>
      <c r="FJ56" s="497"/>
      <c r="FK56" s="497"/>
      <c r="FL56" s="497"/>
      <c r="FM56" s="497"/>
      <c r="FN56" s="497"/>
      <c r="FO56" s="497"/>
      <c r="FP56" s="497"/>
      <c r="FQ56" s="497"/>
      <c r="FR56" s="497"/>
      <c r="FS56" s="497"/>
      <c r="FT56" s="497"/>
      <c r="FU56" s="497"/>
      <c r="FV56" s="497"/>
      <c r="FW56" s="497"/>
      <c r="FX56" s="497"/>
      <c r="FY56" s="497"/>
      <c r="FZ56" s="497"/>
      <c r="GA56" s="497"/>
      <c r="GB56" s="497"/>
      <c r="GC56" s="497"/>
      <c r="GD56" s="497"/>
      <c r="GE56" s="497"/>
      <c r="GF56" s="497"/>
      <c r="GG56" s="497"/>
      <c r="GH56" s="497"/>
      <c r="GI56" s="497"/>
      <c r="GJ56" s="497"/>
      <c r="GK56" s="497"/>
      <c r="GL56" s="497"/>
      <c r="GM56" s="497"/>
      <c r="GN56" s="497"/>
      <c r="GO56" s="497"/>
      <c r="GP56" s="497"/>
      <c r="GQ56" s="497"/>
      <c r="GR56" s="497"/>
      <c r="GS56" s="497"/>
      <c r="GT56" s="497"/>
      <c r="GU56" s="497"/>
      <c r="GV56" s="497"/>
      <c r="GW56" s="497"/>
      <c r="GX56" s="497"/>
      <c r="GY56" s="497"/>
      <c r="GZ56" s="497"/>
      <c r="HA56" s="497"/>
      <c r="HB56" s="497"/>
      <c r="HC56" s="497"/>
      <c r="HD56" s="497"/>
      <c r="HE56" s="497"/>
      <c r="HF56" s="497"/>
      <c r="HG56" s="497"/>
      <c r="HH56" s="497"/>
      <c r="HI56" s="497"/>
      <c r="HJ56" s="497"/>
      <c r="HK56" s="497"/>
      <c r="HL56" s="497"/>
      <c r="HM56" s="497"/>
      <c r="HN56" s="497"/>
      <c r="HO56" s="497"/>
      <c r="HP56" s="497"/>
      <c r="HQ56" s="497"/>
      <c r="HR56" s="497"/>
      <c r="HS56" s="497"/>
      <c r="HT56" s="497"/>
      <c r="HU56" s="497"/>
      <c r="HV56" s="497"/>
      <c r="HW56" s="497"/>
      <c r="HX56" s="497"/>
      <c r="HY56" s="497"/>
      <c r="HZ56" s="497"/>
      <c r="IA56" s="497"/>
      <c r="IB56" s="497"/>
      <c r="IC56" s="497"/>
      <c r="ID56" s="497"/>
      <c r="IE56" s="497"/>
      <c r="IF56" s="497"/>
      <c r="IG56" s="497"/>
      <c r="IH56" s="497"/>
      <c r="II56" s="497"/>
      <c r="IJ56" s="497"/>
      <c r="IK56" s="497"/>
      <c r="IL56" s="497"/>
      <c r="IM56" s="497"/>
      <c r="IN56" s="497"/>
      <c r="IO56" s="497"/>
    </row>
    <row r="57" s="496" customFormat="1" ht="15.6" hidden="1" customHeight="1" outlineLevel="2" spans="1:249">
      <c r="A57" s="521"/>
      <c r="B57" s="517" t="s">
        <v>11992</v>
      </c>
      <c r="C57" s="517" t="s">
        <v>11992</v>
      </c>
      <c r="D57" s="518">
        <v>-140</v>
      </c>
      <c r="E57" s="518">
        <v>0</v>
      </c>
      <c r="F57" s="518">
        <v>0</v>
      </c>
      <c r="G57" s="519">
        <v>0</v>
      </c>
      <c r="H57" s="520"/>
      <c r="I57" s="520">
        <f t="shared" si="0"/>
        <v>-140</v>
      </c>
      <c r="J57" s="532" t="s">
        <v>11989</v>
      </c>
      <c r="K57" s="533"/>
      <c r="L57" s="534"/>
      <c r="M57" s="523"/>
      <c r="N57" s="523"/>
      <c r="O57" s="523"/>
      <c r="P57" s="523"/>
      <c r="Q57" s="523"/>
      <c r="R57" s="523"/>
      <c r="S57" s="523"/>
      <c r="T57" s="523"/>
      <c r="U57" s="523"/>
      <c r="V57" s="523"/>
      <c r="W57" s="523"/>
      <c r="X57" s="523"/>
      <c r="Y57" s="523"/>
      <c r="Z57" s="523"/>
      <c r="AA57" s="523"/>
      <c r="AB57" s="523"/>
      <c r="AC57" s="523"/>
      <c r="AD57" s="523"/>
      <c r="AE57" s="523"/>
      <c r="AF57" s="523"/>
      <c r="AG57" s="523"/>
      <c r="AH57" s="523"/>
      <c r="AI57" s="523"/>
      <c r="AJ57" s="523"/>
      <c r="AK57" s="523"/>
      <c r="AL57" s="523"/>
      <c r="AM57" s="523"/>
      <c r="AN57" s="523"/>
      <c r="AO57" s="523"/>
      <c r="AP57" s="523"/>
      <c r="AQ57" s="523"/>
      <c r="AR57" s="497"/>
      <c r="AS57" s="497"/>
      <c r="AT57" s="497"/>
      <c r="AU57" s="497"/>
      <c r="AV57" s="497"/>
      <c r="AW57" s="497"/>
      <c r="AX57" s="497"/>
      <c r="AY57" s="497"/>
      <c r="AZ57" s="497"/>
      <c r="BA57" s="497"/>
      <c r="BB57" s="497"/>
      <c r="BC57" s="497"/>
      <c r="BD57" s="497"/>
      <c r="BE57" s="497"/>
      <c r="BF57" s="497"/>
      <c r="BG57" s="497"/>
      <c r="BH57" s="497"/>
      <c r="BI57" s="497"/>
      <c r="BJ57" s="497"/>
      <c r="BK57" s="497"/>
      <c r="BL57" s="497"/>
      <c r="BM57" s="497"/>
      <c r="BN57" s="497"/>
      <c r="BO57" s="497"/>
      <c r="BP57" s="497"/>
      <c r="BQ57" s="497"/>
      <c r="BR57" s="497"/>
      <c r="BS57" s="497"/>
      <c r="BT57" s="497"/>
      <c r="BU57" s="497"/>
      <c r="BV57" s="497"/>
      <c r="BW57" s="497"/>
      <c r="BX57" s="497"/>
      <c r="BY57" s="497"/>
      <c r="BZ57" s="497"/>
      <c r="CA57" s="497"/>
      <c r="CB57" s="497"/>
      <c r="CC57" s="497"/>
      <c r="CD57" s="497"/>
      <c r="CE57" s="497"/>
      <c r="CF57" s="497"/>
      <c r="CG57" s="497"/>
      <c r="CH57" s="497"/>
      <c r="CI57" s="497"/>
      <c r="CJ57" s="497"/>
      <c r="CK57" s="497"/>
      <c r="CL57" s="497"/>
      <c r="CM57" s="497"/>
      <c r="CN57" s="497"/>
      <c r="CO57" s="497"/>
      <c r="CP57" s="497"/>
      <c r="CQ57" s="497"/>
      <c r="CR57" s="497"/>
      <c r="CS57" s="497"/>
      <c r="CT57" s="497"/>
      <c r="CU57" s="497"/>
      <c r="CV57" s="497"/>
      <c r="CW57" s="497"/>
      <c r="CX57" s="497"/>
      <c r="CY57" s="497"/>
      <c r="CZ57" s="497"/>
      <c r="DA57" s="497"/>
      <c r="DB57" s="497"/>
      <c r="DC57" s="497"/>
      <c r="DD57" s="497"/>
      <c r="DE57" s="497"/>
      <c r="DF57" s="497"/>
      <c r="DG57" s="497"/>
      <c r="DH57" s="497"/>
      <c r="DI57" s="497"/>
      <c r="DJ57" s="497"/>
      <c r="DK57" s="497"/>
      <c r="DL57" s="497"/>
      <c r="DM57" s="497"/>
      <c r="DN57" s="497"/>
      <c r="DO57" s="497"/>
      <c r="DP57" s="497"/>
      <c r="DQ57" s="497"/>
      <c r="DR57" s="497"/>
      <c r="DS57" s="497"/>
      <c r="DT57" s="497"/>
      <c r="DU57" s="497"/>
      <c r="DV57" s="497"/>
      <c r="DW57" s="497"/>
      <c r="DX57" s="497"/>
      <c r="DY57" s="497"/>
      <c r="DZ57" s="497"/>
      <c r="EA57" s="497"/>
      <c r="EB57" s="497"/>
      <c r="EC57" s="497"/>
      <c r="ED57" s="497"/>
      <c r="EE57" s="497"/>
      <c r="EF57" s="497"/>
      <c r="EG57" s="497"/>
      <c r="EH57" s="497"/>
      <c r="EI57" s="497"/>
      <c r="EJ57" s="497"/>
      <c r="EK57" s="497"/>
      <c r="EL57" s="497"/>
      <c r="EM57" s="497"/>
      <c r="EN57" s="497"/>
      <c r="EO57" s="497"/>
      <c r="EP57" s="497"/>
      <c r="EQ57" s="497"/>
      <c r="ER57" s="497"/>
      <c r="ES57" s="497"/>
      <c r="ET57" s="497"/>
      <c r="EU57" s="497"/>
      <c r="EV57" s="497"/>
      <c r="EW57" s="497"/>
      <c r="EX57" s="497"/>
      <c r="EY57" s="497"/>
      <c r="EZ57" s="497"/>
      <c r="FA57" s="497"/>
      <c r="FB57" s="497"/>
      <c r="FC57" s="497"/>
      <c r="FD57" s="497"/>
      <c r="FE57" s="497"/>
      <c r="FF57" s="497"/>
      <c r="FG57" s="497"/>
      <c r="FH57" s="497"/>
      <c r="FI57" s="497"/>
      <c r="FJ57" s="497"/>
      <c r="FK57" s="497"/>
      <c r="FL57" s="497"/>
      <c r="FM57" s="497"/>
      <c r="FN57" s="497"/>
      <c r="FO57" s="497"/>
      <c r="FP57" s="497"/>
      <c r="FQ57" s="497"/>
      <c r="FR57" s="497"/>
      <c r="FS57" s="497"/>
      <c r="FT57" s="497"/>
      <c r="FU57" s="497"/>
      <c r="FV57" s="497"/>
      <c r="FW57" s="497"/>
      <c r="FX57" s="497"/>
      <c r="FY57" s="497"/>
      <c r="FZ57" s="497"/>
      <c r="GA57" s="497"/>
      <c r="GB57" s="497"/>
      <c r="GC57" s="497"/>
      <c r="GD57" s="497"/>
      <c r="GE57" s="497"/>
      <c r="GF57" s="497"/>
      <c r="GG57" s="497"/>
      <c r="GH57" s="497"/>
      <c r="GI57" s="497"/>
      <c r="GJ57" s="497"/>
      <c r="GK57" s="497"/>
      <c r="GL57" s="497"/>
      <c r="GM57" s="497"/>
      <c r="GN57" s="497"/>
      <c r="GO57" s="497"/>
      <c r="GP57" s="497"/>
      <c r="GQ57" s="497"/>
      <c r="GR57" s="497"/>
      <c r="GS57" s="497"/>
      <c r="GT57" s="497"/>
      <c r="GU57" s="497"/>
      <c r="GV57" s="497"/>
      <c r="GW57" s="497"/>
      <c r="GX57" s="497"/>
      <c r="GY57" s="497"/>
      <c r="GZ57" s="497"/>
      <c r="HA57" s="497"/>
      <c r="HB57" s="497"/>
      <c r="HC57" s="497"/>
      <c r="HD57" s="497"/>
      <c r="HE57" s="497"/>
      <c r="HF57" s="497"/>
      <c r="HG57" s="497"/>
      <c r="HH57" s="497"/>
      <c r="HI57" s="497"/>
      <c r="HJ57" s="497"/>
      <c r="HK57" s="497"/>
      <c r="HL57" s="497"/>
      <c r="HM57" s="497"/>
      <c r="HN57" s="497"/>
      <c r="HO57" s="497"/>
      <c r="HP57" s="497"/>
      <c r="HQ57" s="497"/>
      <c r="HR57" s="497"/>
      <c r="HS57" s="497"/>
      <c r="HT57" s="497"/>
      <c r="HU57" s="497"/>
      <c r="HV57" s="497"/>
      <c r="HW57" s="497"/>
      <c r="HX57" s="497"/>
      <c r="HY57" s="497"/>
      <c r="HZ57" s="497"/>
      <c r="IA57" s="497"/>
      <c r="IB57" s="497"/>
      <c r="IC57" s="497"/>
      <c r="ID57" s="497"/>
      <c r="IE57" s="497"/>
      <c r="IF57" s="497"/>
      <c r="IG57" s="497"/>
      <c r="IH57" s="497"/>
      <c r="II57" s="497"/>
      <c r="IJ57" s="497"/>
      <c r="IK57" s="497"/>
      <c r="IL57" s="497"/>
      <c r="IM57" s="497"/>
      <c r="IN57" s="497"/>
      <c r="IO57" s="497"/>
    </row>
    <row r="58" s="496" customFormat="1" ht="15.6" hidden="1" customHeight="1" outlineLevel="2" spans="1:249">
      <c r="A58" s="521"/>
      <c r="B58" s="517" t="s">
        <v>11993</v>
      </c>
      <c r="C58" s="517" t="s">
        <v>11993</v>
      </c>
      <c r="D58" s="518">
        <v>0</v>
      </c>
      <c r="E58" s="518">
        <v>0</v>
      </c>
      <c r="F58" s="518">
        <v>0</v>
      </c>
      <c r="G58" s="519">
        <v>-225</v>
      </c>
      <c r="H58" s="520"/>
      <c r="I58" s="520">
        <f t="shared" si="0"/>
        <v>-225</v>
      </c>
      <c r="J58" s="532" t="s">
        <v>11991</v>
      </c>
      <c r="K58" s="533"/>
      <c r="L58" s="534"/>
      <c r="M58" s="523"/>
      <c r="N58" s="523"/>
      <c r="O58" s="523"/>
      <c r="P58" s="523"/>
      <c r="Q58" s="523"/>
      <c r="R58" s="523"/>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497"/>
      <c r="AS58" s="497"/>
      <c r="AT58" s="497"/>
      <c r="AU58" s="497"/>
      <c r="AV58" s="497"/>
      <c r="AW58" s="497"/>
      <c r="AX58" s="497"/>
      <c r="AY58" s="497"/>
      <c r="AZ58" s="497"/>
      <c r="BA58" s="497"/>
      <c r="BB58" s="497"/>
      <c r="BC58" s="497"/>
      <c r="BD58" s="497"/>
      <c r="BE58" s="497"/>
      <c r="BF58" s="497"/>
      <c r="BG58" s="497"/>
      <c r="BH58" s="497"/>
      <c r="BI58" s="497"/>
      <c r="BJ58" s="497"/>
      <c r="BK58" s="497"/>
      <c r="BL58" s="497"/>
      <c r="BM58" s="497"/>
      <c r="BN58" s="497"/>
      <c r="BO58" s="497"/>
      <c r="BP58" s="497"/>
      <c r="BQ58" s="497"/>
      <c r="BR58" s="497"/>
      <c r="BS58" s="497"/>
      <c r="BT58" s="497"/>
      <c r="BU58" s="497"/>
      <c r="BV58" s="497"/>
      <c r="BW58" s="497"/>
      <c r="BX58" s="497"/>
      <c r="BY58" s="497"/>
      <c r="BZ58" s="497"/>
      <c r="CA58" s="497"/>
      <c r="CB58" s="497"/>
      <c r="CC58" s="497"/>
      <c r="CD58" s="497"/>
      <c r="CE58" s="497"/>
      <c r="CF58" s="497"/>
      <c r="CG58" s="497"/>
      <c r="CH58" s="497"/>
      <c r="CI58" s="497"/>
      <c r="CJ58" s="497"/>
      <c r="CK58" s="497"/>
      <c r="CL58" s="497"/>
      <c r="CM58" s="497"/>
      <c r="CN58" s="497"/>
      <c r="CO58" s="497"/>
      <c r="CP58" s="497"/>
      <c r="CQ58" s="497"/>
      <c r="CR58" s="497"/>
      <c r="CS58" s="497"/>
      <c r="CT58" s="497"/>
      <c r="CU58" s="497"/>
      <c r="CV58" s="497"/>
      <c r="CW58" s="497"/>
      <c r="CX58" s="497"/>
      <c r="CY58" s="497"/>
      <c r="CZ58" s="497"/>
      <c r="DA58" s="497"/>
      <c r="DB58" s="497"/>
      <c r="DC58" s="497"/>
      <c r="DD58" s="497"/>
      <c r="DE58" s="497"/>
      <c r="DF58" s="497"/>
      <c r="DG58" s="497"/>
      <c r="DH58" s="497"/>
      <c r="DI58" s="497"/>
      <c r="DJ58" s="497"/>
      <c r="DK58" s="497"/>
      <c r="DL58" s="497"/>
      <c r="DM58" s="497"/>
      <c r="DN58" s="497"/>
      <c r="DO58" s="497"/>
      <c r="DP58" s="497"/>
      <c r="DQ58" s="497"/>
      <c r="DR58" s="497"/>
      <c r="DS58" s="497"/>
      <c r="DT58" s="497"/>
      <c r="DU58" s="497"/>
      <c r="DV58" s="497"/>
      <c r="DW58" s="497"/>
      <c r="DX58" s="497"/>
      <c r="DY58" s="497"/>
      <c r="DZ58" s="497"/>
      <c r="EA58" s="497"/>
      <c r="EB58" s="497"/>
      <c r="EC58" s="497"/>
      <c r="ED58" s="497"/>
      <c r="EE58" s="497"/>
      <c r="EF58" s="497"/>
      <c r="EG58" s="497"/>
      <c r="EH58" s="497"/>
      <c r="EI58" s="497"/>
      <c r="EJ58" s="497"/>
      <c r="EK58" s="497"/>
      <c r="EL58" s="497"/>
      <c r="EM58" s="497"/>
      <c r="EN58" s="497"/>
      <c r="EO58" s="497"/>
      <c r="EP58" s="497"/>
      <c r="EQ58" s="497"/>
      <c r="ER58" s="497"/>
      <c r="ES58" s="497"/>
      <c r="ET58" s="497"/>
      <c r="EU58" s="497"/>
      <c r="EV58" s="497"/>
      <c r="EW58" s="497"/>
      <c r="EX58" s="497"/>
      <c r="EY58" s="497"/>
      <c r="EZ58" s="497"/>
      <c r="FA58" s="497"/>
      <c r="FB58" s="497"/>
      <c r="FC58" s="497"/>
      <c r="FD58" s="497"/>
      <c r="FE58" s="497"/>
      <c r="FF58" s="497"/>
      <c r="FG58" s="497"/>
      <c r="FH58" s="497"/>
      <c r="FI58" s="497"/>
      <c r="FJ58" s="497"/>
      <c r="FK58" s="497"/>
      <c r="FL58" s="497"/>
      <c r="FM58" s="497"/>
      <c r="FN58" s="497"/>
      <c r="FO58" s="497"/>
      <c r="FP58" s="497"/>
      <c r="FQ58" s="497"/>
      <c r="FR58" s="497"/>
      <c r="FS58" s="497"/>
      <c r="FT58" s="497"/>
      <c r="FU58" s="497"/>
      <c r="FV58" s="497"/>
      <c r="FW58" s="497"/>
      <c r="FX58" s="497"/>
      <c r="FY58" s="497"/>
      <c r="FZ58" s="497"/>
      <c r="GA58" s="497"/>
      <c r="GB58" s="497"/>
      <c r="GC58" s="497"/>
      <c r="GD58" s="497"/>
      <c r="GE58" s="497"/>
      <c r="GF58" s="497"/>
      <c r="GG58" s="497"/>
      <c r="GH58" s="497"/>
      <c r="GI58" s="497"/>
      <c r="GJ58" s="497"/>
      <c r="GK58" s="497"/>
      <c r="GL58" s="497"/>
      <c r="GM58" s="497"/>
      <c r="GN58" s="497"/>
      <c r="GO58" s="497"/>
      <c r="GP58" s="497"/>
      <c r="GQ58" s="497"/>
      <c r="GR58" s="497"/>
      <c r="GS58" s="497"/>
      <c r="GT58" s="497"/>
      <c r="GU58" s="497"/>
      <c r="GV58" s="497"/>
      <c r="GW58" s="497"/>
      <c r="GX58" s="497"/>
      <c r="GY58" s="497"/>
      <c r="GZ58" s="497"/>
      <c r="HA58" s="497"/>
      <c r="HB58" s="497"/>
      <c r="HC58" s="497"/>
      <c r="HD58" s="497"/>
      <c r="HE58" s="497"/>
      <c r="HF58" s="497"/>
      <c r="HG58" s="497"/>
      <c r="HH58" s="497"/>
      <c r="HI58" s="497"/>
      <c r="HJ58" s="497"/>
      <c r="HK58" s="497"/>
      <c r="HL58" s="497"/>
      <c r="HM58" s="497"/>
      <c r="HN58" s="497"/>
      <c r="HO58" s="497"/>
      <c r="HP58" s="497"/>
      <c r="HQ58" s="497"/>
      <c r="HR58" s="497"/>
      <c r="HS58" s="497"/>
      <c r="HT58" s="497"/>
      <c r="HU58" s="497"/>
      <c r="HV58" s="497"/>
      <c r="HW58" s="497"/>
      <c r="HX58" s="497"/>
      <c r="HY58" s="497"/>
      <c r="HZ58" s="497"/>
      <c r="IA58" s="497"/>
      <c r="IB58" s="497"/>
      <c r="IC58" s="497"/>
      <c r="ID58" s="497"/>
      <c r="IE58" s="497"/>
      <c r="IF58" s="497"/>
      <c r="IG58" s="497"/>
      <c r="IH58" s="497"/>
      <c r="II58" s="497"/>
      <c r="IJ58" s="497"/>
      <c r="IK58" s="497"/>
      <c r="IL58" s="497"/>
      <c r="IM58" s="497"/>
      <c r="IN58" s="497"/>
      <c r="IO58" s="497"/>
    </row>
    <row r="59" s="496" customFormat="1" ht="15.6" hidden="1" customHeight="1" outlineLevel="2" spans="1:249">
      <c r="A59" s="521"/>
      <c r="B59" s="517" t="s">
        <v>11994</v>
      </c>
      <c r="C59" s="517" t="s">
        <v>11994</v>
      </c>
      <c r="D59" s="518">
        <v>0</v>
      </c>
      <c r="E59" s="518">
        <v>0</v>
      </c>
      <c r="F59" s="518">
        <v>0</v>
      </c>
      <c r="G59" s="519">
        <v>-225</v>
      </c>
      <c r="H59" s="520"/>
      <c r="I59" s="520">
        <f t="shared" si="0"/>
        <v>-225</v>
      </c>
      <c r="J59" s="532" t="s">
        <v>11989</v>
      </c>
      <c r="K59" s="533"/>
      <c r="L59" s="534"/>
      <c r="M59" s="523"/>
      <c r="N59" s="523"/>
      <c r="O59" s="523"/>
      <c r="P59" s="523"/>
      <c r="Q59" s="523"/>
      <c r="R59" s="523"/>
      <c r="S59" s="523"/>
      <c r="T59" s="523"/>
      <c r="U59" s="523"/>
      <c r="V59" s="523"/>
      <c r="W59" s="523"/>
      <c r="X59" s="523"/>
      <c r="Y59" s="523"/>
      <c r="Z59" s="523"/>
      <c r="AA59" s="523"/>
      <c r="AB59" s="523"/>
      <c r="AC59" s="523"/>
      <c r="AD59" s="523"/>
      <c r="AE59" s="523"/>
      <c r="AF59" s="523"/>
      <c r="AG59" s="523"/>
      <c r="AH59" s="523"/>
      <c r="AI59" s="523"/>
      <c r="AJ59" s="523"/>
      <c r="AK59" s="523"/>
      <c r="AL59" s="523"/>
      <c r="AM59" s="523"/>
      <c r="AN59" s="523"/>
      <c r="AO59" s="523"/>
      <c r="AP59" s="523"/>
      <c r="AQ59" s="523"/>
      <c r="AR59" s="497"/>
      <c r="AS59" s="497"/>
      <c r="AT59" s="497"/>
      <c r="AU59" s="497"/>
      <c r="AV59" s="497"/>
      <c r="AW59" s="497"/>
      <c r="AX59" s="497"/>
      <c r="AY59" s="497"/>
      <c r="AZ59" s="497"/>
      <c r="BA59" s="497"/>
      <c r="BB59" s="497"/>
      <c r="BC59" s="497"/>
      <c r="BD59" s="497"/>
      <c r="BE59" s="497"/>
      <c r="BF59" s="497"/>
      <c r="BG59" s="497"/>
      <c r="BH59" s="497"/>
      <c r="BI59" s="497"/>
      <c r="BJ59" s="497"/>
      <c r="BK59" s="497"/>
      <c r="BL59" s="497"/>
      <c r="BM59" s="497"/>
      <c r="BN59" s="497"/>
      <c r="BO59" s="497"/>
      <c r="BP59" s="497"/>
      <c r="BQ59" s="497"/>
      <c r="BR59" s="497"/>
      <c r="BS59" s="497"/>
      <c r="BT59" s="497"/>
      <c r="BU59" s="497"/>
      <c r="BV59" s="497"/>
      <c r="BW59" s="497"/>
      <c r="BX59" s="497"/>
      <c r="BY59" s="497"/>
      <c r="BZ59" s="497"/>
      <c r="CA59" s="497"/>
      <c r="CB59" s="497"/>
      <c r="CC59" s="497"/>
      <c r="CD59" s="497"/>
      <c r="CE59" s="497"/>
      <c r="CF59" s="497"/>
      <c r="CG59" s="497"/>
      <c r="CH59" s="497"/>
      <c r="CI59" s="497"/>
      <c r="CJ59" s="497"/>
      <c r="CK59" s="497"/>
      <c r="CL59" s="497"/>
      <c r="CM59" s="497"/>
      <c r="CN59" s="497"/>
      <c r="CO59" s="497"/>
      <c r="CP59" s="497"/>
      <c r="CQ59" s="497"/>
      <c r="CR59" s="497"/>
      <c r="CS59" s="497"/>
      <c r="CT59" s="497"/>
      <c r="CU59" s="497"/>
      <c r="CV59" s="497"/>
      <c r="CW59" s="497"/>
      <c r="CX59" s="497"/>
      <c r="CY59" s="497"/>
      <c r="CZ59" s="497"/>
      <c r="DA59" s="497"/>
      <c r="DB59" s="497"/>
      <c r="DC59" s="497"/>
      <c r="DD59" s="497"/>
      <c r="DE59" s="497"/>
      <c r="DF59" s="497"/>
      <c r="DG59" s="497"/>
      <c r="DH59" s="497"/>
      <c r="DI59" s="497"/>
      <c r="DJ59" s="497"/>
      <c r="DK59" s="497"/>
      <c r="DL59" s="497"/>
      <c r="DM59" s="497"/>
      <c r="DN59" s="497"/>
      <c r="DO59" s="497"/>
      <c r="DP59" s="497"/>
      <c r="DQ59" s="497"/>
      <c r="DR59" s="497"/>
      <c r="DS59" s="497"/>
      <c r="DT59" s="497"/>
      <c r="DU59" s="497"/>
      <c r="DV59" s="497"/>
      <c r="DW59" s="497"/>
      <c r="DX59" s="497"/>
      <c r="DY59" s="497"/>
      <c r="DZ59" s="497"/>
      <c r="EA59" s="497"/>
      <c r="EB59" s="497"/>
      <c r="EC59" s="497"/>
      <c r="ED59" s="497"/>
      <c r="EE59" s="497"/>
      <c r="EF59" s="497"/>
      <c r="EG59" s="497"/>
      <c r="EH59" s="497"/>
      <c r="EI59" s="497"/>
      <c r="EJ59" s="497"/>
      <c r="EK59" s="497"/>
      <c r="EL59" s="497"/>
      <c r="EM59" s="497"/>
      <c r="EN59" s="497"/>
      <c r="EO59" s="497"/>
      <c r="EP59" s="497"/>
      <c r="EQ59" s="497"/>
      <c r="ER59" s="497"/>
      <c r="ES59" s="497"/>
      <c r="ET59" s="497"/>
      <c r="EU59" s="497"/>
      <c r="EV59" s="497"/>
      <c r="EW59" s="497"/>
      <c r="EX59" s="497"/>
      <c r="EY59" s="497"/>
      <c r="EZ59" s="497"/>
      <c r="FA59" s="497"/>
      <c r="FB59" s="497"/>
      <c r="FC59" s="497"/>
      <c r="FD59" s="497"/>
      <c r="FE59" s="497"/>
      <c r="FF59" s="497"/>
      <c r="FG59" s="497"/>
      <c r="FH59" s="497"/>
      <c r="FI59" s="497"/>
      <c r="FJ59" s="497"/>
      <c r="FK59" s="497"/>
      <c r="FL59" s="497"/>
      <c r="FM59" s="497"/>
      <c r="FN59" s="497"/>
      <c r="FO59" s="497"/>
      <c r="FP59" s="497"/>
      <c r="FQ59" s="497"/>
      <c r="FR59" s="497"/>
      <c r="FS59" s="497"/>
      <c r="FT59" s="497"/>
      <c r="FU59" s="497"/>
      <c r="FV59" s="497"/>
      <c r="FW59" s="497"/>
      <c r="FX59" s="497"/>
      <c r="FY59" s="497"/>
      <c r="FZ59" s="497"/>
      <c r="GA59" s="497"/>
      <c r="GB59" s="497"/>
      <c r="GC59" s="497"/>
      <c r="GD59" s="497"/>
      <c r="GE59" s="497"/>
      <c r="GF59" s="497"/>
      <c r="GG59" s="497"/>
      <c r="GH59" s="497"/>
      <c r="GI59" s="497"/>
      <c r="GJ59" s="497"/>
      <c r="GK59" s="497"/>
      <c r="GL59" s="497"/>
      <c r="GM59" s="497"/>
      <c r="GN59" s="497"/>
      <c r="GO59" s="497"/>
      <c r="GP59" s="497"/>
      <c r="GQ59" s="497"/>
      <c r="GR59" s="497"/>
      <c r="GS59" s="497"/>
      <c r="GT59" s="497"/>
      <c r="GU59" s="497"/>
      <c r="GV59" s="497"/>
      <c r="GW59" s="497"/>
      <c r="GX59" s="497"/>
      <c r="GY59" s="497"/>
      <c r="GZ59" s="497"/>
      <c r="HA59" s="497"/>
      <c r="HB59" s="497"/>
      <c r="HC59" s="497"/>
      <c r="HD59" s="497"/>
      <c r="HE59" s="497"/>
      <c r="HF59" s="497"/>
      <c r="HG59" s="497"/>
      <c r="HH59" s="497"/>
      <c r="HI59" s="497"/>
      <c r="HJ59" s="497"/>
      <c r="HK59" s="497"/>
      <c r="HL59" s="497"/>
      <c r="HM59" s="497"/>
      <c r="HN59" s="497"/>
      <c r="HO59" s="497"/>
      <c r="HP59" s="497"/>
      <c r="HQ59" s="497"/>
      <c r="HR59" s="497"/>
      <c r="HS59" s="497"/>
      <c r="HT59" s="497"/>
      <c r="HU59" s="497"/>
      <c r="HV59" s="497"/>
      <c r="HW59" s="497"/>
      <c r="HX59" s="497"/>
      <c r="HY59" s="497"/>
      <c r="HZ59" s="497"/>
      <c r="IA59" s="497"/>
      <c r="IB59" s="497"/>
      <c r="IC59" s="497"/>
      <c r="ID59" s="497"/>
      <c r="IE59" s="497"/>
      <c r="IF59" s="497"/>
      <c r="IG59" s="497"/>
      <c r="IH59" s="497"/>
      <c r="II59" s="497"/>
      <c r="IJ59" s="497"/>
      <c r="IK59" s="497"/>
      <c r="IL59" s="497"/>
      <c r="IM59" s="497"/>
      <c r="IN59" s="497"/>
      <c r="IO59" s="497"/>
    </row>
    <row r="60" s="496" customFormat="1" ht="15.6" hidden="1" customHeight="1" outlineLevel="2" spans="1:249">
      <c r="A60" s="521"/>
      <c r="B60" s="517" t="s">
        <v>11966</v>
      </c>
      <c r="C60" s="517" t="s">
        <v>11966</v>
      </c>
      <c r="D60" s="518">
        <v>-227</v>
      </c>
      <c r="E60" s="518">
        <v>0</v>
      </c>
      <c r="F60" s="518">
        <v>0</v>
      </c>
      <c r="G60" s="519">
        <v>0</v>
      </c>
      <c r="H60" s="520"/>
      <c r="I60" s="520">
        <f t="shared" si="0"/>
        <v>-227</v>
      </c>
      <c r="J60" s="532" t="s">
        <v>11978</v>
      </c>
      <c r="K60" s="533"/>
      <c r="L60" s="534"/>
      <c r="M60" s="523"/>
      <c r="N60" s="523"/>
      <c r="O60" s="523"/>
      <c r="P60" s="523"/>
      <c r="Q60" s="523"/>
      <c r="R60" s="523"/>
      <c r="S60" s="523"/>
      <c r="T60" s="523"/>
      <c r="U60" s="523"/>
      <c r="V60" s="523"/>
      <c r="W60" s="523"/>
      <c r="X60" s="523"/>
      <c r="Y60" s="523"/>
      <c r="Z60" s="523"/>
      <c r="AA60" s="523"/>
      <c r="AB60" s="523"/>
      <c r="AC60" s="523"/>
      <c r="AD60" s="523"/>
      <c r="AE60" s="523"/>
      <c r="AF60" s="523"/>
      <c r="AG60" s="523"/>
      <c r="AH60" s="523"/>
      <c r="AI60" s="523"/>
      <c r="AJ60" s="523"/>
      <c r="AK60" s="523"/>
      <c r="AL60" s="523"/>
      <c r="AM60" s="523"/>
      <c r="AN60" s="523"/>
      <c r="AO60" s="523"/>
      <c r="AP60" s="523"/>
      <c r="AQ60" s="523"/>
      <c r="AR60" s="497"/>
      <c r="AS60" s="497"/>
      <c r="AT60" s="497"/>
      <c r="AU60" s="497"/>
      <c r="AV60" s="497"/>
      <c r="AW60" s="497"/>
      <c r="AX60" s="497"/>
      <c r="AY60" s="497"/>
      <c r="AZ60" s="497"/>
      <c r="BA60" s="497"/>
      <c r="BB60" s="497"/>
      <c r="BC60" s="497"/>
      <c r="BD60" s="497"/>
      <c r="BE60" s="497"/>
      <c r="BF60" s="497"/>
      <c r="BG60" s="497"/>
      <c r="BH60" s="497"/>
      <c r="BI60" s="497"/>
      <c r="BJ60" s="497"/>
      <c r="BK60" s="497"/>
      <c r="BL60" s="497"/>
      <c r="BM60" s="497"/>
      <c r="BN60" s="497"/>
      <c r="BO60" s="497"/>
      <c r="BP60" s="497"/>
      <c r="BQ60" s="497"/>
      <c r="BR60" s="497"/>
      <c r="BS60" s="497"/>
      <c r="BT60" s="497"/>
      <c r="BU60" s="497"/>
      <c r="BV60" s="497"/>
      <c r="BW60" s="497"/>
      <c r="BX60" s="497"/>
      <c r="BY60" s="497"/>
      <c r="BZ60" s="497"/>
      <c r="CA60" s="497"/>
      <c r="CB60" s="497"/>
      <c r="CC60" s="497"/>
      <c r="CD60" s="497"/>
      <c r="CE60" s="497"/>
      <c r="CF60" s="497"/>
      <c r="CG60" s="497"/>
      <c r="CH60" s="497"/>
      <c r="CI60" s="497"/>
      <c r="CJ60" s="497"/>
      <c r="CK60" s="497"/>
      <c r="CL60" s="497"/>
      <c r="CM60" s="497"/>
      <c r="CN60" s="497"/>
      <c r="CO60" s="497"/>
      <c r="CP60" s="497"/>
      <c r="CQ60" s="497"/>
      <c r="CR60" s="497"/>
      <c r="CS60" s="497"/>
      <c r="CT60" s="497"/>
      <c r="CU60" s="497"/>
      <c r="CV60" s="497"/>
      <c r="CW60" s="497"/>
      <c r="CX60" s="497"/>
      <c r="CY60" s="497"/>
      <c r="CZ60" s="497"/>
      <c r="DA60" s="497"/>
      <c r="DB60" s="497"/>
      <c r="DC60" s="497"/>
      <c r="DD60" s="497"/>
      <c r="DE60" s="497"/>
      <c r="DF60" s="497"/>
      <c r="DG60" s="497"/>
      <c r="DH60" s="497"/>
      <c r="DI60" s="497"/>
      <c r="DJ60" s="497"/>
      <c r="DK60" s="497"/>
      <c r="DL60" s="497"/>
      <c r="DM60" s="497"/>
      <c r="DN60" s="497"/>
      <c r="DO60" s="497"/>
      <c r="DP60" s="497"/>
      <c r="DQ60" s="497"/>
      <c r="DR60" s="497"/>
      <c r="DS60" s="497"/>
      <c r="DT60" s="497"/>
      <c r="DU60" s="497"/>
      <c r="DV60" s="497"/>
      <c r="DW60" s="497"/>
      <c r="DX60" s="497"/>
      <c r="DY60" s="497"/>
      <c r="DZ60" s="497"/>
      <c r="EA60" s="497"/>
      <c r="EB60" s="497"/>
      <c r="EC60" s="497"/>
      <c r="ED60" s="497"/>
      <c r="EE60" s="497"/>
      <c r="EF60" s="497"/>
      <c r="EG60" s="497"/>
      <c r="EH60" s="497"/>
      <c r="EI60" s="497"/>
      <c r="EJ60" s="497"/>
      <c r="EK60" s="497"/>
      <c r="EL60" s="497"/>
      <c r="EM60" s="497"/>
      <c r="EN60" s="497"/>
      <c r="EO60" s="497"/>
      <c r="EP60" s="497"/>
      <c r="EQ60" s="497"/>
      <c r="ER60" s="497"/>
      <c r="ES60" s="497"/>
      <c r="ET60" s="497"/>
      <c r="EU60" s="497"/>
      <c r="EV60" s="497"/>
      <c r="EW60" s="497"/>
      <c r="EX60" s="497"/>
      <c r="EY60" s="497"/>
      <c r="EZ60" s="497"/>
      <c r="FA60" s="497"/>
      <c r="FB60" s="497"/>
      <c r="FC60" s="497"/>
      <c r="FD60" s="497"/>
      <c r="FE60" s="497"/>
      <c r="FF60" s="497"/>
      <c r="FG60" s="497"/>
      <c r="FH60" s="497"/>
      <c r="FI60" s="497"/>
      <c r="FJ60" s="497"/>
      <c r="FK60" s="497"/>
      <c r="FL60" s="497"/>
      <c r="FM60" s="497"/>
      <c r="FN60" s="497"/>
      <c r="FO60" s="497"/>
      <c r="FP60" s="497"/>
      <c r="FQ60" s="497"/>
      <c r="FR60" s="497"/>
      <c r="FS60" s="497"/>
      <c r="FT60" s="497"/>
      <c r="FU60" s="497"/>
      <c r="FV60" s="497"/>
      <c r="FW60" s="497"/>
      <c r="FX60" s="497"/>
      <c r="FY60" s="497"/>
      <c r="FZ60" s="497"/>
      <c r="GA60" s="497"/>
      <c r="GB60" s="497"/>
      <c r="GC60" s="497"/>
      <c r="GD60" s="497"/>
      <c r="GE60" s="497"/>
      <c r="GF60" s="497"/>
      <c r="GG60" s="497"/>
      <c r="GH60" s="497"/>
      <c r="GI60" s="497"/>
      <c r="GJ60" s="497"/>
      <c r="GK60" s="497"/>
      <c r="GL60" s="497"/>
      <c r="GM60" s="497"/>
      <c r="GN60" s="497"/>
      <c r="GO60" s="497"/>
      <c r="GP60" s="497"/>
      <c r="GQ60" s="497"/>
      <c r="GR60" s="497"/>
      <c r="GS60" s="497"/>
      <c r="GT60" s="497"/>
      <c r="GU60" s="497"/>
      <c r="GV60" s="497"/>
      <c r="GW60" s="497"/>
      <c r="GX60" s="497"/>
      <c r="GY60" s="497"/>
      <c r="GZ60" s="497"/>
      <c r="HA60" s="497"/>
      <c r="HB60" s="497"/>
      <c r="HC60" s="497"/>
      <c r="HD60" s="497"/>
      <c r="HE60" s="497"/>
      <c r="HF60" s="497"/>
      <c r="HG60" s="497"/>
      <c r="HH60" s="497"/>
      <c r="HI60" s="497"/>
      <c r="HJ60" s="497"/>
      <c r="HK60" s="497"/>
      <c r="HL60" s="497"/>
      <c r="HM60" s="497"/>
      <c r="HN60" s="497"/>
      <c r="HO60" s="497"/>
      <c r="HP60" s="497"/>
      <c r="HQ60" s="497"/>
      <c r="HR60" s="497"/>
      <c r="HS60" s="497"/>
      <c r="HT60" s="497"/>
      <c r="HU60" s="497"/>
      <c r="HV60" s="497"/>
      <c r="HW60" s="497"/>
      <c r="HX60" s="497"/>
      <c r="HY60" s="497"/>
      <c r="HZ60" s="497"/>
      <c r="IA60" s="497"/>
      <c r="IB60" s="497"/>
      <c r="IC60" s="497"/>
      <c r="ID60" s="497"/>
      <c r="IE60" s="497"/>
      <c r="IF60" s="497"/>
      <c r="IG60" s="497"/>
      <c r="IH60" s="497"/>
      <c r="II60" s="497"/>
      <c r="IJ60" s="497"/>
      <c r="IK60" s="497"/>
      <c r="IL60" s="497"/>
      <c r="IM60" s="497"/>
      <c r="IN60" s="497"/>
      <c r="IO60" s="497"/>
    </row>
    <row r="61" s="496" customFormat="1" ht="15.6" hidden="1" customHeight="1" outlineLevel="2" spans="1:249">
      <c r="A61" s="521"/>
      <c r="B61" s="517" t="s">
        <v>11995</v>
      </c>
      <c r="C61" s="517" t="s">
        <v>11995</v>
      </c>
      <c r="D61" s="518">
        <v>160.15</v>
      </c>
      <c r="E61" s="518">
        <v>-455</v>
      </c>
      <c r="F61" s="518">
        <v>7</v>
      </c>
      <c r="G61" s="519">
        <v>0</v>
      </c>
      <c r="H61" s="520"/>
      <c r="I61" s="520">
        <f t="shared" si="0"/>
        <v>-287.85</v>
      </c>
      <c r="J61" s="532" t="s">
        <v>11996</v>
      </c>
      <c r="K61" s="533"/>
      <c r="L61" s="534"/>
      <c r="M61" s="523"/>
      <c r="N61" s="523"/>
      <c r="O61" s="523"/>
      <c r="P61" s="523"/>
      <c r="Q61" s="523"/>
      <c r="R61" s="523"/>
      <c r="S61" s="523"/>
      <c r="T61" s="523"/>
      <c r="U61" s="523"/>
      <c r="V61" s="523"/>
      <c r="W61" s="523"/>
      <c r="X61" s="523"/>
      <c r="Y61" s="523"/>
      <c r="Z61" s="523"/>
      <c r="AA61" s="523"/>
      <c r="AB61" s="523"/>
      <c r="AC61" s="523"/>
      <c r="AD61" s="523"/>
      <c r="AE61" s="523"/>
      <c r="AF61" s="523"/>
      <c r="AG61" s="523"/>
      <c r="AH61" s="523"/>
      <c r="AI61" s="523"/>
      <c r="AJ61" s="523"/>
      <c r="AK61" s="523"/>
      <c r="AL61" s="523"/>
      <c r="AM61" s="523"/>
      <c r="AN61" s="523"/>
      <c r="AO61" s="523"/>
      <c r="AP61" s="523"/>
      <c r="AQ61" s="523"/>
      <c r="AR61" s="497"/>
      <c r="AS61" s="497"/>
      <c r="AT61" s="497"/>
      <c r="AU61" s="497"/>
      <c r="AV61" s="497"/>
      <c r="AW61" s="497"/>
      <c r="AX61" s="497"/>
      <c r="AY61" s="497"/>
      <c r="AZ61" s="497"/>
      <c r="BA61" s="497"/>
      <c r="BB61" s="497"/>
      <c r="BC61" s="497"/>
      <c r="BD61" s="497"/>
      <c r="BE61" s="497"/>
      <c r="BF61" s="497"/>
      <c r="BG61" s="497"/>
      <c r="BH61" s="497"/>
      <c r="BI61" s="497"/>
      <c r="BJ61" s="497"/>
      <c r="BK61" s="497"/>
      <c r="BL61" s="497"/>
      <c r="BM61" s="497"/>
      <c r="BN61" s="497"/>
      <c r="BO61" s="497"/>
      <c r="BP61" s="497"/>
      <c r="BQ61" s="497"/>
      <c r="BR61" s="497"/>
      <c r="BS61" s="497"/>
      <c r="BT61" s="497"/>
      <c r="BU61" s="497"/>
      <c r="BV61" s="497"/>
      <c r="BW61" s="497"/>
      <c r="BX61" s="497"/>
      <c r="BY61" s="497"/>
      <c r="BZ61" s="497"/>
      <c r="CA61" s="497"/>
      <c r="CB61" s="497"/>
      <c r="CC61" s="497"/>
      <c r="CD61" s="497"/>
      <c r="CE61" s="497"/>
      <c r="CF61" s="497"/>
      <c r="CG61" s="497"/>
      <c r="CH61" s="497"/>
      <c r="CI61" s="497"/>
      <c r="CJ61" s="497"/>
      <c r="CK61" s="497"/>
      <c r="CL61" s="497"/>
      <c r="CM61" s="497"/>
      <c r="CN61" s="497"/>
      <c r="CO61" s="497"/>
      <c r="CP61" s="497"/>
      <c r="CQ61" s="497"/>
      <c r="CR61" s="497"/>
      <c r="CS61" s="497"/>
      <c r="CT61" s="497"/>
      <c r="CU61" s="497"/>
      <c r="CV61" s="497"/>
      <c r="CW61" s="497"/>
      <c r="CX61" s="497"/>
      <c r="CY61" s="497"/>
      <c r="CZ61" s="497"/>
      <c r="DA61" s="497"/>
      <c r="DB61" s="497"/>
      <c r="DC61" s="497"/>
      <c r="DD61" s="497"/>
      <c r="DE61" s="497"/>
      <c r="DF61" s="497"/>
      <c r="DG61" s="497"/>
      <c r="DH61" s="497"/>
      <c r="DI61" s="497"/>
      <c r="DJ61" s="497"/>
      <c r="DK61" s="497"/>
      <c r="DL61" s="497"/>
      <c r="DM61" s="497"/>
      <c r="DN61" s="497"/>
      <c r="DO61" s="497"/>
      <c r="DP61" s="497"/>
      <c r="DQ61" s="497"/>
      <c r="DR61" s="497"/>
      <c r="DS61" s="497"/>
      <c r="DT61" s="497"/>
      <c r="DU61" s="497"/>
      <c r="DV61" s="497"/>
      <c r="DW61" s="497"/>
      <c r="DX61" s="497"/>
      <c r="DY61" s="497"/>
      <c r="DZ61" s="497"/>
      <c r="EA61" s="497"/>
      <c r="EB61" s="497"/>
      <c r="EC61" s="497"/>
      <c r="ED61" s="497"/>
      <c r="EE61" s="497"/>
      <c r="EF61" s="497"/>
      <c r="EG61" s="497"/>
      <c r="EH61" s="497"/>
      <c r="EI61" s="497"/>
      <c r="EJ61" s="497"/>
      <c r="EK61" s="497"/>
      <c r="EL61" s="497"/>
      <c r="EM61" s="497"/>
      <c r="EN61" s="497"/>
      <c r="EO61" s="497"/>
      <c r="EP61" s="497"/>
      <c r="EQ61" s="497"/>
      <c r="ER61" s="497"/>
      <c r="ES61" s="497"/>
      <c r="ET61" s="497"/>
      <c r="EU61" s="497"/>
      <c r="EV61" s="497"/>
      <c r="EW61" s="497"/>
      <c r="EX61" s="497"/>
      <c r="EY61" s="497"/>
      <c r="EZ61" s="497"/>
      <c r="FA61" s="497"/>
      <c r="FB61" s="497"/>
      <c r="FC61" s="497"/>
      <c r="FD61" s="497"/>
      <c r="FE61" s="497"/>
      <c r="FF61" s="497"/>
      <c r="FG61" s="497"/>
      <c r="FH61" s="497"/>
      <c r="FI61" s="497"/>
      <c r="FJ61" s="497"/>
      <c r="FK61" s="497"/>
      <c r="FL61" s="497"/>
      <c r="FM61" s="497"/>
      <c r="FN61" s="497"/>
      <c r="FO61" s="497"/>
      <c r="FP61" s="497"/>
      <c r="FQ61" s="497"/>
      <c r="FR61" s="497"/>
      <c r="FS61" s="497"/>
      <c r="FT61" s="497"/>
      <c r="FU61" s="497"/>
      <c r="FV61" s="497"/>
      <c r="FW61" s="497"/>
      <c r="FX61" s="497"/>
      <c r="FY61" s="497"/>
      <c r="FZ61" s="497"/>
      <c r="GA61" s="497"/>
      <c r="GB61" s="497"/>
      <c r="GC61" s="497"/>
      <c r="GD61" s="497"/>
      <c r="GE61" s="497"/>
      <c r="GF61" s="497"/>
      <c r="GG61" s="497"/>
      <c r="GH61" s="497"/>
      <c r="GI61" s="497"/>
      <c r="GJ61" s="497"/>
      <c r="GK61" s="497"/>
      <c r="GL61" s="497"/>
      <c r="GM61" s="497"/>
      <c r="GN61" s="497"/>
      <c r="GO61" s="497"/>
      <c r="GP61" s="497"/>
      <c r="GQ61" s="497"/>
      <c r="GR61" s="497"/>
      <c r="GS61" s="497"/>
      <c r="GT61" s="497"/>
      <c r="GU61" s="497"/>
      <c r="GV61" s="497"/>
      <c r="GW61" s="497"/>
      <c r="GX61" s="497"/>
      <c r="GY61" s="497"/>
      <c r="GZ61" s="497"/>
      <c r="HA61" s="497"/>
      <c r="HB61" s="497"/>
      <c r="HC61" s="497"/>
      <c r="HD61" s="497"/>
      <c r="HE61" s="497"/>
      <c r="HF61" s="497"/>
      <c r="HG61" s="497"/>
      <c r="HH61" s="497"/>
      <c r="HI61" s="497"/>
      <c r="HJ61" s="497"/>
      <c r="HK61" s="497"/>
      <c r="HL61" s="497"/>
      <c r="HM61" s="497"/>
      <c r="HN61" s="497"/>
      <c r="HO61" s="497"/>
      <c r="HP61" s="497"/>
      <c r="HQ61" s="497"/>
      <c r="HR61" s="497"/>
      <c r="HS61" s="497"/>
      <c r="HT61" s="497"/>
      <c r="HU61" s="497"/>
      <c r="HV61" s="497"/>
      <c r="HW61" s="497"/>
      <c r="HX61" s="497"/>
      <c r="HY61" s="497"/>
      <c r="HZ61" s="497"/>
      <c r="IA61" s="497"/>
      <c r="IB61" s="497"/>
      <c r="IC61" s="497"/>
      <c r="ID61" s="497"/>
      <c r="IE61" s="497"/>
      <c r="IF61" s="497"/>
      <c r="IG61" s="497"/>
      <c r="IH61" s="497"/>
      <c r="II61" s="497"/>
      <c r="IJ61" s="497"/>
      <c r="IK61" s="497"/>
      <c r="IL61" s="497"/>
      <c r="IM61" s="497"/>
      <c r="IN61" s="497"/>
      <c r="IO61" s="497"/>
    </row>
    <row r="62" s="496" customFormat="1" ht="15.6" hidden="1" customHeight="1" outlineLevel="2" spans="1:249">
      <c r="A62" s="521"/>
      <c r="B62" s="517" t="s">
        <v>11997</v>
      </c>
      <c r="C62" s="517" t="s">
        <v>11997</v>
      </c>
      <c r="D62" s="518">
        <v>0</v>
      </c>
      <c r="E62" s="518">
        <v>0</v>
      </c>
      <c r="F62" s="518">
        <v>0</v>
      </c>
      <c r="G62" s="519">
        <v>-502.6</v>
      </c>
      <c r="H62" s="520"/>
      <c r="I62" s="520">
        <f t="shared" si="0"/>
        <v>-502.6</v>
      </c>
      <c r="J62" s="532" t="s">
        <v>11991</v>
      </c>
      <c r="K62" s="533"/>
      <c r="L62" s="534"/>
      <c r="M62" s="523"/>
      <c r="N62" s="523"/>
      <c r="O62" s="523"/>
      <c r="P62" s="523"/>
      <c r="Q62" s="523"/>
      <c r="R62" s="523"/>
      <c r="S62" s="523"/>
      <c r="T62" s="523"/>
      <c r="U62" s="523"/>
      <c r="V62" s="523"/>
      <c r="W62" s="523"/>
      <c r="X62" s="523"/>
      <c r="Y62" s="523"/>
      <c r="Z62" s="523"/>
      <c r="AA62" s="523"/>
      <c r="AB62" s="523"/>
      <c r="AC62" s="523"/>
      <c r="AD62" s="523"/>
      <c r="AE62" s="523"/>
      <c r="AF62" s="523"/>
      <c r="AG62" s="523"/>
      <c r="AH62" s="523"/>
      <c r="AI62" s="523"/>
      <c r="AJ62" s="523"/>
      <c r="AK62" s="523"/>
      <c r="AL62" s="523"/>
      <c r="AM62" s="523"/>
      <c r="AN62" s="523"/>
      <c r="AO62" s="523"/>
      <c r="AP62" s="523"/>
      <c r="AQ62" s="523"/>
      <c r="AR62" s="497"/>
      <c r="AS62" s="497"/>
      <c r="AT62" s="497"/>
      <c r="AU62" s="497"/>
      <c r="AV62" s="497"/>
      <c r="AW62" s="497"/>
      <c r="AX62" s="497"/>
      <c r="AY62" s="497"/>
      <c r="AZ62" s="497"/>
      <c r="BA62" s="497"/>
      <c r="BB62" s="497"/>
      <c r="BC62" s="497"/>
      <c r="BD62" s="497"/>
      <c r="BE62" s="497"/>
      <c r="BF62" s="497"/>
      <c r="BG62" s="497"/>
      <c r="BH62" s="497"/>
      <c r="BI62" s="497"/>
      <c r="BJ62" s="497"/>
      <c r="BK62" s="497"/>
      <c r="BL62" s="497"/>
      <c r="BM62" s="497"/>
      <c r="BN62" s="497"/>
      <c r="BO62" s="497"/>
      <c r="BP62" s="497"/>
      <c r="BQ62" s="497"/>
      <c r="BR62" s="497"/>
      <c r="BS62" s="497"/>
      <c r="BT62" s="497"/>
      <c r="BU62" s="497"/>
      <c r="BV62" s="497"/>
      <c r="BW62" s="497"/>
      <c r="BX62" s="497"/>
      <c r="BY62" s="497"/>
      <c r="BZ62" s="497"/>
      <c r="CA62" s="497"/>
      <c r="CB62" s="497"/>
      <c r="CC62" s="497"/>
      <c r="CD62" s="497"/>
      <c r="CE62" s="497"/>
      <c r="CF62" s="497"/>
      <c r="CG62" s="497"/>
      <c r="CH62" s="497"/>
      <c r="CI62" s="497"/>
      <c r="CJ62" s="497"/>
      <c r="CK62" s="497"/>
      <c r="CL62" s="497"/>
      <c r="CM62" s="497"/>
      <c r="CN62" s="497"/>
      <c r="CO62" s="497"/>
      <c r="CP62" s="497"/>
      <c r="CQ62" s="497"/>
      <c r="CR62" s="497"/>
      <c r="CS62" s="497"/>
      <c r="CT62" s="497"/>
      <c r="CU62" s="497"/>
      <c r="CV62" s="497"/>
      <c r="CW62" s="497"/>
      <c r="CX62" s="497"/>
      <c r="CY62" s="497"/>
      <c r="CZ62" s="497"/>
      <c r="DA62" s="497"/>
      <c r="DB62" s="497"/>
      <c r="DC62" s="497"/>
      <c r="DD62" s="497"/>
      <c r="DE62" s="497"/>
      <c r="DF62" s="497"/>
      <c r="DG62" s="497"/>
      <c r="DH62" s="497"/>
      <c r="DI62" s="497"/>
      <c r="DJ62" s="497"/>
      <c r="DK62" s="497"/>
      <c r="DL62" s="497"/>
      <c r="DM62" s="497"/>
      <c r="DN62" s="497"/>
      <c r="DO62" s="497"/>
      <c r="DP62" s="497"/>
      <c r="DQ62" s="497"/>
      <c r="DR62" s="497"/>
      <c r="DS62" s="497"/>
      <c r="DT62" s="497"/>
      <c r="DU62" s="497"/>
      <c r="DV62" s="497"/>
      <c r="DW62" s="497"/>
      <c r="DX62" s="497"/>
      <c r="DY62" s="497"/>
      <c r="DZ62" s="497"/>
      <c r="EA62" s="497"/>
      <c r="EB62" s="497"/>
      <c r="EC62" s="497"/>
      <c r="ED62" s="497"/>
      <c r="EE62" s="497"/>
      <c r="EF62" s="497"/>
      <c r="EG62" s="497"/>
      <c r="EH62" s="497"/>
      <c r="EI62" s="497"/>
      <c r="EJ62" s="497"/>
      <c r="EK62" s="497"/>
      <c r="EL62" s="497"/>
      <c r="EM62" s="497"/>
      <c r="EN62" s="497"/>
      <c r="EO62" s="497"/>
      <c r="EP62" s="497"/>
      <c r="EQ62" s="497"/>
      <c r="ER62" s="497"/>
      <c r="ES62" s="497"/>
      <c r="ET62" s="497"/>
      <c r="EU62" s="497"/>
      <c r="EV62" s="497"/>
      <c r="EW62" s="497"/>
      <c r="EX62" s="497"/>
      <c r="EY62" s="497"/>
      <c r="EZ62" s="497"/>
      <c r="FA62" s="497"/>
      <c r="FB62" s="497"/>
      <c r="FC62" s="497"/>
      <c r="FD62" s="497"/>
      <c r="FE62" s="497"/>
      <c r="FF62" s="497"/>
      <c r="FG62" s="497"/>
      <c r="FH62" s="497"/>
      <c r="FI62" s="497"/>
      <c r="FJ62" s="497"/>
      <c r="FK62" s="497"/>
      <c r="FL62" s="497"/>
      <c r="FM62" s="497"/>
      <c r="FN62" s="497"/>
      <c r="FO62" s="497"/>
      <c r="FP62" s="497"/>
      <c r="FQ62" s="497"/>
      <c r="FR62" s="497"/>
      <c r="FS62" s="497"/>
      <c r="FT62" s="497"/>
      <c r="FU62" s="497"/>
      <c r="FV62" s="497"/>
      <c r="FW62" s="497"/>
      <c r="FX62" s="497"/>
      <c r="FY62" s="497"/>
      <c r="FZ62" s="497"/>
      <c r="GA62" s="497"/>
      <c r="GB62" s="497"/>
      <c r="GC62" s="497"/>
      <c r="GD62" s="497"/>
      <c r="GE62" s="497"/>
      <c r="GF62" s="497"/>
      <c r="GG62" s="497"/>
      <c r="GH62" s="497"/>
      <c r="GI62" s="497"/>
      <c r="GJ62" s="497"/>
      <c r="GK62" s="497"/>
      <c r="GL62" s="497"/>
      <c r="GM62" s="497"/>
      <c r="GN62" s="497"/>
      <c r="GO62" s="497"/>
      <c r="GP62" s="497"/>
      <c r="GQ62" s="497"/>
      <c r="GR62" s="497"/>
      <c r="GS62" s="497"/>
      <c r="GT62" s="497"/>
      <c r="GU62" s="497"/>
      <c r="GV62" s="497"/>
      <c r="GW62" s="497"/>
      <c r="GX62" s="497"/>
      <c r="GY62" s="497"/>
      <c r="GZ62" s="497"/>
      <c r="HA62" s="497"/>
      <c r="HB62" s="497"/>
      <c r="HC62" s="497"/>
      <c r="HD62" s="497"/>
      <c r="HE62" s="497"/>
      <c r="HF62" s="497"/>
      <c r="HG62" s="497"/>
      <c r="HH62" s="497"/>
      <c r="HI62" s="497"/>
      <c r="HJ62" s="497"/>
      <c r="HK62" s="497"/>
      <c r="HL62" s="497"/>
      <c r="HM62" s="497"/>
      <c r="HN62" s="497"/>
      <c r="HO62" s="497"/>
      <c r="HP62" s="497"/>
      <c r="HQ62" s="497"/>
      <c r="HR62" s="497"/>
      <c r="HS62" s="497"/>
      <c r="HT62" s="497"/>
      <c r="HU62" s="497"/>
      <c r="HV62" s="497"/>
      <c r="HW62" s="497"/>
      <c r="HX62" s="497"/>
      <c r="HY62" s="497"/>
      <c r="HZ62" s="497"/>
      <c r="IA62" s="497"/>
      <c r="IB62" s="497"/>
      <c r="IC62" s="497"/>
      <c r="ID62" s="497"/>
      <c r="IE62" s="497"/>
      <c r="IF62" s="497"/>
      <c r="IG62" s="497"/>
      <c r="IH62" s="497"/>
      <c r="II62" s="497"/>
      <c r="IJ62" s="497"/>
      <c r="IK62" s="497"/>
      <c r="IL62" s="497"/>
      <c r="IM62" s="497"/>
      <c r="IN62" s="497"/>
      <c r="IO62" s="497"/>
    </row>
    <row r="63" s="496" customFormat="1" ht="15.6" hidden="1" customHeight="1" outlineLevel="2" spans="1:249">
      <c r="A63" s="521"/>
      <c r="B63" s="517" t="s">
        <v>11958</v>
      </c>
      <c r="C63" s="517" t="s">
        <v>2801</v>
      </c>
      <c r="D63" s="518">
        <v>0</v>
      </c>
      <c r="E63" s="518">
        <v>0</v>
      </c>
      <c r="F63" s="518">
        <v>266</v>
      </c>
      <c r="G63" s="519">
        <v>-1207</v>
      </c>
      <c r="H63" s="520"/>
      <c r="I63" s="520">
        <f t="shared" si="0"/>
        <v>-941</v>
      </c>
      <c r="J63" s="532" t="s">
        <v>11998</v>
      </c>
      <c r="K63" s="535"/>
      <c r="L63" s="534"/>
      <c r="M63" s="523"/>
      <c r="N63" s="523"/>
      <c r="O63" s="523"/>
      <c r="P63" s="523"/>
      <c r="Q63" s="523"/>
      <c r="R63" s="523"/>
      <c r="S63" s="523"/>
      <c r="T63" s="523"/>
      <c r="U63" s="523"/>
      <c r="V63" s="523"/>
      <c r="W63" s="523"/>
      <c r="X63" s="523"/>
      <c r="Y63" s="523"/>
      <c r="Z63" s="523"/>
      <c r="AA63" s="523"/>
      <c r="AB63" s="523"/>
      <c r="AC63" s="523"/>
      <c r="AD63" s="523"/>
      <c r="AE63" s="523"/>
      <c r="AF63" s="523"/>
      <c r="AG63" s="523"/>
      <c r="AH63" s="523"/>
      <c r="AI63" s="523"/>
      <c r="AJ63" s="523"/>
      <c r="AK63" s="523"/>
      <c r="AL63" s="523"/>
      <c r="AM63" s="523"/>
      <c r="AN63" s="523"/>
      <c r="AO63" s="523"/>
      <c r="AP63" s="523"/>
      <c r="AQ63" s="523"/>
      <c r="AR63" s="497"/>
      <c r="AS63" s="497"/>
      <c r="AT63" s="497"/>
      <c r="AU63" s="497"/>
      <c r="AV63" s="497"/>
      <c r="AW63" s="497"/>
      <c r="AX63" s="497"/>
      <c r="AY63" s="497"/>
      <c r="AZ63" s="497"/>
      <c r="BA63" s="497"/>
      <c r="BB63" s="497"/>
      <c r="BC63" s="497"/>
      <c r="BD63" s="497"/>
      <c r="BE63" s="497"/>
      <c r="BF63" s="497"/>
      <c r="BG63" s="497"/>
      <c r="BH63" s="497"/>
      <c r="BI63" s="497"/>
      <c r="BJ63" s="497"/>
      <c r="BK63" s="497"/>
      <c r="BL63" s="497"/>
      <c r="BM63" s="497"/>
      <c r="BN63" s="497"/>
      <c r="BO63" s="497"/>
      <c r="BP63" s="497"/>
      <c r="BQ63" s="497"/>
      <c r="BR63" s="497"/>
      <c r="BS63" s="497"/>
      <c r="BT63" s="497"/>
      <c r="BU63" s="497"/>
      <c r="BV63" s="497"/>
      <c r="BW63" s="497"/>
      <c r="BX63" s="497"/>
      <c r="BY63" s="497"/>
      <c r="BZ63" s="497"/>
      <c r="CA63" s="497"/>
      <c r="CB63" s="497"/>
      <c r="CC63" s="497"/>
      <c r="CD63" s="497"/>
      <c r="CE63" s="497"/>
      <c r="CF63" s="497"/>
      <c r="CG63" s="497"/>
      <c r="CH63" s="497"/>
      <c r="CI63" s="497"/>
      <c r="CJ63" s="497"/>
      <c r="CK63" s="497"/>
      <c r="CL63" s="497"/>
      <c r="CM63" s="497"/>
      <c r="CN63" s="497"/>
      <c r="CO63" s="497"/>
      <c r="CP63" s="497"/>
      <c r="CQ63" s="497"/>
      <c r="CR63" s="497"/>
      <c r="CS63" s="497"/>
      <c r="CT63" s="497"/>
      <c r="CU63" s="497"/>
      <c r="CV63" s="497"/>
      <c r="CW63" s="497"/>
      <c r="CX63" s="497"/>
      <c r="CY63" s="497"/>
      <c r="CZ63" s="497"/>
      <c r="DA63" s="497"/>
      <c r="DB63" s="497"/>
      <c r="DC63" s="497"/>
      <c r="DD63" s="497"/>
      <c r="DE63" s="497"/>
      <c r="DF63" s="497"/>
      <c r="DG63" s="497"/>
      <c r="DH63" s="497"/>
      <c r="DI63" s="497"/>
      <c r="DJ63" s="497"/>
      <c r="DK63" s="497"/>
      <c r="DL63" s="497"/>
      <c r="DM63" s="497"/>
      <c r="DN63" s="497"/>
      <c r="DO63" s="497"/>
      <c r="DP63" s="497"/>
      <c r="DQ63" s="497"/>
      <c r="DR63" s="497"/>
      <c r="DS63" s="497"/>
      <c r="DT63" s="497"/>
      <c r="DU63" s="497"/>
      <c r="DV63" s="497"/>
      <c r="DW63" s="497"/>
      <c r="DX63" s="497"/>
      <c r="DY63" s="497"/>
      <c r="DZ63" s="497"/>
      <c r="EA63" s="497"/>
      <c r="EB63" s="497"/>
      <c r="EC63" s="497"/>
      <c r="ED63" s="497"/>
      <c r="EE63" s="497"/>
      <c r="EF63" s="497"/>
      <c r="EG63" s="497"/>
      <c r="EH63" s="497"/>
      <c r="EI63" s="497"/>
      <c r="EJ63" s="497"/>
      <c r="EK63" s="497"/>
      <c r="EL63" s="497"/>
      <c r="EM63" s="497"/>
      <c r="EN63" s="497"/>
      <c r="EO63" s="497"/>
      <c r="EP63" s="497"/>
      <c r="EQ63" s="497"/>
      <c r="ER63" s="497"/>
      <c r="ES63" s="497"/>
      <c r="ET63" s="497"/>
      <c r="EU63" s="497"/>
      <c r="EV63" s="497"/>
      <c r="EW63" s="497"/>
      <c r="EX63" s="497"/>
      <c r="EY63" s="497"/>
      <c r="EZ63" s="497"/>
      <c r="FA63" s="497"/>
      <c r="FB63" s="497"/>
      <c r="FC63" s="497"/>
      <c r="FD63" s="497"/>
      <c r="FE63" s="497"/>
      <c r="FF63" s="497"/>
      <c r="FG63" s="497"/>
      <c r="FH63" s="497"/>
      <c r="FI63" s="497"/>
      <c r="FJ63" s="497"/>
      <c r="FK63" s="497"/>
      <c r="FL63" s="497"/>
      <c r="FM63" s="497"/>
      <c r="FN63" s="497"/>
      <c r="FO63" s="497"/>
      <c r="FP63" s="497"/>
      <c r="FQ63" s="497"/>
      <c r="FR63" s="497"/>
      <c r="FS63" s="497"/>
      <c r="FT63" s="497"/>
      <c r="FU63" s="497"/>
      <c r="FV63" s="497"/>
      <c r="FW63" s="497"/>
      <c r="FX63" s="497"/>
      <c r="FY63" s="497"/>
      <c r="FZ63" s="497"/>
      <c r="GA63" s="497"/>
      <c r="GB63" s="497"/>
      <c r="GC63" s="497"/>
      <c r="GD63" s="497"/>
      <c r="GE63" s="497"/>
      <c r="GF63" s="497"/>
      <c r="GG63" s="497"/>
      <c r="GH63" s="497"/>
      <c r="GI63" s="497"/>
      <c r="GJ63" s="497"/>
      <c r="GK63" s="497"/>
      <c r="GL63" s="497"/>
      <c r="GM63" s="497"/>
      <c r="GN63" s="497"/>
      <c r="GO63" s="497"/>
      <c r="GP63" s="497"/>
      <c r="GQ63" s="497"/>
      <c r="GR63" s="497"/>
      <c r="GS63" s="497"/>
      <c r="GT63" s="497"/>
      <c r="GU63" s="497"/>
      <c r="GV63" s="497"/>
      <c r="GW63" s="497"/>
      <c r="GX63" s="497"/>
      <c r="GY63" s="497"/>
      <c r="GZ63" s="497"/>
      <c r="HA63" s="497"/>
      <c r="HB63" s="497"/>
      <c r="HC63" s="497"/>
      <c r="HD63" s="497"/>
      <c r="HE63" s="497"/>
      <c r="HF63" s="497"/>
      <c r="HG63" s="497"/>
      <c r="HH63" s="497"/>
      <c r="HI63" s="497"/>
      <c r="HJ63" s="497"/>
      <c r="HK63" s="497"/>
      <c r="HL63" s="497"/>
      <c r="HM63" s="497"/>
      <c r="HN63" s="497"/>
      <c r="HO63" s="497"/>
      <c r="HP63" s="497"/>
      <c r="HQ63" s="497"/>
      <c r="HR63" s="497"/>
      <c r="HS63" s="497"/>
      <c r="HT63" s="497"/>
      <c r="HU63" s="497"/>
      <c r="HV63" s="497"/>
      <c r="HW63" s="497"/>
      <c r="HX63" s="497"/>
      <c r="HY63" s="497"/>
      <c r="HZ63" s="497"/>
      <c r="IA63" s="497"/>
      <c r="IB63" s="497"/>
      <c r="IC63" s="497"/>
      <c r="ID63" s="497"/>
      <c r="IE63" s="497"/>
      <c r="IF63" s="497"/>
      <c r="IG63" s="497"/>
      <c r="IH63" s="497"/>
      <c r="II63" s="497"/>
      <c r="IJ63" s="497"/>
      <c r="IK63" s="497"/>
      <c r="IL63" s="497"/>
      <c r="IM63" s="497"/>
      <c r="IN63" s="497"/>
      <c r="IO63" s="497"/>
    </row>
    <row r="64" s="496" customFormat="1" ht="15.6" hidden="1" customHeight="1" outlineLevel="2" spans="1:249">
      <c r="A64" s="521"/>
      <c r="B64" s="517" t="s">
        <v>11984</v>
      </c>
      <c r="C64" s="517" t="s">
        <v>11984</v>
      </c>
      <c r="D64" s="518">
        <v>198.5</v>
      </c>
      <c r="E64" s="518">
        <v>0</v>
      </c>
      <c r="F64" s="518">
        <v>-1513</v>
      </c>
      <c r="G64" s="519">
        <v>0</v>
      </c>
      <c r="H64" s="520"/>
      <c r="I64" s="520">
        <f t="shared" si="0"/>
        <v>-1314.5</v>
      </c>
      <c r="J64" s="532" t="s">
        <v>11989</v>
      </c>
      <c r="K64" s="533"/>
      <c r="L64" s="534"/>
      <c r="M64" s="523"/>
      <c r="N64" s="523"/>
      <c r="O64" s="523"/>
      <c r="P64" s="523"/>
      <c r="Q64" s="523"/>
      <c r="R64" s="523"/>
      <c r="S64" s="523"/>
      <c r="T64" s="523"/>
      <c r="U64" s="523"/>
      <c r="V64" s="523"/>
      <c r="W64" s="523"/>
      <c r="X64" s="523"/>
      <c r="Y64" s="523"/>
      <c r="Z64" s="523"/>
      <c r="AA64" s="523"/>
      <c r="AB64" s="523"/>
      <c r="AC64" s="523"/>
      <c r="AD64" s="523"/>
      <c r="AE64" s="523"/>
      <c r="AF64" s="523"/>
      <c r="AG64" s="523"/>
      <c r="AH64" s="523"/>
      <c r="AI64" s="523"/>
      <c r="AJ64" s="523"/>
      <c r="AK64" s="523"/>
      <c r="AL64" s="523"/>
      <c r="AM64" s="523"/>
      <c r="AN64" s="523"/>
      <c r="AO64" s="523"/>
      <c r="AP64" s="523"/>
      <c r="AQ64" s="523"/>
      <c r="AR64" s="497"/>
      <c r="AS64" s="497"/>
      <c r="AT64" s="497"/>
      <c r="AU64" s="497"/>
      <c r="AV64" s="497"/>
      <c r="AW64" s="497"/>
      <c r="AX64" s="497"/>
      <c r="AY64" s="497"/>
      <c r="AZ64" s="497"/>
      <c r="BA64" s="497"/>
      <c r="BB64" s="497"/>
      <c r="BC64" s="497"/>
      <c r="BD64" s="497"/>
      <c r="BE64" s="497"/>
      <c r="BF64" s="497"/>
      <c r="BG64" s="497"/>
      <c r="BH64" s="497"/>
      <c r="BI64" s="497"/>
      <c r="BJ64" s="497"/>
      <c r="BK64" s="497"/>
      <c r="BL64" s="497"/>
      <c r="BM64" s="497"/>
      <c r="BN64" s="497"/>
      <c r="BO64" s="497"/>
      <c r="BP64" s="497"/>
      <c r="BQ64" s="497"/>
      <c r="BR64" s="497"/>
      <c r="BS64" s="497"/>
      <c r="BT64" s="497"/>
      <c r="BU64" s="497"/>
      <c r="BV64" s="497"/>
      <c r="BW64" s="497"/>
      <c r="BX64" s="497"/>
      <c r="BY64" s="497"/>
      <c r="BZ64" s="497"/>
      <c r="CA64" s="497"/>
      <c r="CB64" s="497"/>
      <c r="CC64" s="497"/>
      <c r="CD64" s="497"/>
      <c r="CE64" s="497"/>
      <c r="CF64" s="497"/>
      <c r="CG64" s="497"/>
      <c r="CH64" s="497"/>
      <c r="CI64" s="497"/>
      <c r="CJ64" s="497"/>
      <c r="CK64" s="497"/>
      <c r="CL64" s="497"/>
      <c r="CM64" s="497"/>
      <c r="CN64" s="497"/>
      <c r="CO64" s="497"/>
      <c r="CP64" s="497"/>
      <c r="CQ64" s="497"/>
      <c r="CR64" s="497"/>
      <c r="CS64" s="497"/>
      <c r="CT64" s="497"/>
      <c r="CU64" s="497"/>
      <c r="CV64" s="497"/>
      <c r="CW64" s="497"/>
      <c r="CX64" s="497"/>
      <c r="CY64" s="497"/>
      <c r="CZ64" s="497"/>
      <c r="DA64" s="497"/>
      <c r="DB64" s="497"/>
      <c r="DC64" s="497"/>
      <c r="DD64" s="497"/>
      <c r="DE64" s="497"/>
      <c r="DF64" s="497"/>
      <c r="DG64" s="497"/>
      <c r="DH64" s="497"/>
      <c r="DI64" s="497"/>
      <c r="DJ64" s="497"/>
      <c r="DK64" s="497"/>
      <c r="DL64" s="497"/>
      <c r="DM64" s="497"/>
      <c r="DN64" s="497"/>
      <c r="DO64" s="497"/>
      <c r="DP64" s="497"/>
      <c r="DQ64" s="497"/>
      <c r="DR64" s="497"/>
      <c r="DS64" s="497"/>
      <c r="DT64" s="497"/>
      <c r="DU64" s="497"/>
      <c r="DV64" s="497"/>
      <c r="DW64" s="497"/>
      <c r="DX64" s="497"/>
      <c r="DY64" s="497"/>
      <c r="DZ64" s="497"/>
      <c r="EA64" s="497"/>
      <c r="EB64" s="497"/>
      <c r="EC64" s="497"/>
      <c r="ED64" s="497"/>
      <c r="EE64" s="497"/>
      <c r="EF64" s="497"/>
      <c r="EG64" s="497"/>
      <c r="EH64" s="497"/>
      <c r="EI64" s="497"/>
      <c r="EJ64" s="497"/>
      <c r="EK64" s="497"/>
      <c r="EL64" s="497"/>
      <c r="EM64" s="497"/>
      <c r="EN64" s="497"/>
      <c r="EO64" s="497"/>
      <c r="EP64" s="497"/>
      <c r="EQ64" s="497"/>
      <c r="ER64" s="497"/>
      <c r="ES64" s="497"/>
      <c r="ET64" s="497"/>
      <c r="EU64" s="497"/>
      <c r="EV64" s="497"/>
      <c r="EW64" s="497"/>
      <c r="EX64" s="497"/>
      <c r="EY64" s="497"/>
      <c r="EZ64" s="497"/>
      <c r="FA64" s="497"/>
      <c r="FB64" s="497"/>
      <c r="FC64" s="497"/>
      <c r="FD64" s="497"/>
      <c r="FE64" s="497"/>
      <c r="FF64" s="497"/>
      <c r="FG64" s="497"/>
      <c r="FH64" s="497"/>
      <c r="FI64" s="497"/>
      <c r="FJ64" s="497"/>
      <c r="FK64" s="497"/>
      <c r="FL64" s="497"/>
      <c r="FM64" s="497"/>
      <c r="FN64" s="497"/>
      <c r="FO64" s="497"/>
      <c r="FP64" s="497"/>
      <c r="FQ64" s="497"/>
      <c r="FR64" s="497"/>
      <c r="FS64" s="497"/>
      <c r="FT64" s="497"/>
      <c r="FU64" s="497"/>
      <c r="FV64" s="497"/>
      <c r="FW64" s="497"/>
      <c r="FX64" s="497"/>
      <c r="FY64" s="497"/>
      <c r="FZ64" s="497"/>
      <c r="GA64" s="497"/>
      <c r="GB64" s="497"/>
      <c r="GC64" s="497"/>
      <c r="GD64" s="497"/>
      <c r="GE64" s="497"/>
      <c r="GF64" s="497"/>
      <c r="GG64" s="497"/>
      <c r="GH64" s="497"/>
      <c r="GI64" s="497"/>
      <c r="GJ64" s="497"/>
      <c r="GK64" s="497"/>
      <c r="GL64" s="497"/>
      <c r="GM64" s="497"/>
      <c r="GN64" s="497"/>
      <c r="GO64" s="497"/>
      <c r="GP64" s="497"/>
      <c r="GQ64" s="497"/>
      <c r="GR64" s="497"/>
      <c r="GS64" s="497"/>
      <c r="GT64" s="497"/>
      <c r="GU64" s="497"/>
      <c r="GV64" s="497"/>
      <c r="GW64" s="497"/>
      <c r="GX64" s="497"/>
      <c r="GY64" s="497"/>
      <c r="GZ64" s="497"/>
      <c r="HA64" s="497"/>
      <c r="HB64" s="497"/>
      <c r="HC64" s="497"/>
      <c r="HD64" s="497"/>
      <c r="HE64" s="497"/>
      <c r="HF64" s="497"/>
      <c r="HG64" s="497"/>
      <c r="HH64" s="497"/>
      <c r="HI64" s="497"/>
      <c r="HJ64" s="497"/>
      <c r="HK64" s="497"/>
      <c r="HL64" s="497"/>
      <c r="HM64" s="497"/>
      <c r="HN64" s="497"/>
      <c r="HO64" s="497"/>
      <c r="HP64" s="497"/>
      <c r="HQ64" s="497"/>
      <c r="HR64" s="497"/>
      <c r="HS64" s="497"/>
      <c r="HT64" s="497"/>
      <c r="HU64" s="497"/>
      <c r="HV64" s="497"/>
      <c r="HW64" s="497"/>
      <c r="HX64" s="497"/>
      <c r="HY64" s="497"/>
      <c r="HZ64" s="497"/>
      <c r="IA64" s="497"/>
      <c r="IB64" s="497"/>
      <c r="IC64" s="497"/>
      <c r="ID64" s="497"/>
      <c r="IE64" s="497"/>
      <c r="IF64" s="497"/>
      <c r="IG64" s="497"/>
      <c r="IH64" s="497"/>
      <c r="II64" s="497"/>
      <c r="IJ64" s="497"/>
      <c r="IK64" s="497"/>
      <c r="IL64" s="497"/>
      <c r="IM64" s="497"/>
      <c r="IN64" s="497"/>
      <c r="IO64" s="497"/>
    </row>
    <row r="65" s="496" customFormat="1" ht="15.6" hidden="1" customHeight="1" outlineLevel="2" spans="1:249">
      <c r="A65" s="521"/>
      <c r="B65" s="517" t="s">
        <v>11962</v>
      </c>
      <c r="C65" s="517" t="s">
        <v>11962</v>
      </c>
      <c r="D65" s="518">
        <v>0</v>
      </c>
      <c r="E65" s="518">
        <v>0</v>
      </c>
      <c r="F65" s="518">
        <v>0</v>
      </c>
      <c r="G65" s="519">
        <v>-1687.5</v>
      </c>
      <c r="H65" s="520"/>
      <c r="I65" s="520">
        <f t="shared" si="0"/>
        <v>-1687.5</v>
      </c>
      <c r="J65" s="532" t="s">
        <v>11989</v>
      </c>
      <c r="K65" s="533"/>
      <c r="L65" s="534"/>
      <c r="M65" s="523"/>
      <c r="N65" s="523"/>
      <c r="O65" s="523"/>
      <c r="P65" s="523"/>
      <c r="Q65" s="523"/>
      <c r="R65" s="523"/>
      <c r="S65" s="523"/>
      <c r="T65" s="523"/>
      <c r="U65" s="523"/>
      <c r="V65" s="523"/>
      <c r="W65" s="523"/>
      <c r="X65" s="523"/>
      <c r="Y65" s="523"/>
      <c r="Z65" s="523"/>
      <c r="AA65" s="523"/>
      <c r="AB65" s="523"/>
      <c r="AC65" s="523"/>
      <c r="AD65" s="523"/>
      <c r="AE65" s="523"/>
      <c r="AF65" s="523"/>
      <c r="AG65" s="523"/>
      <c r="AH65" s="523"/>
      <c r="AI65" s="523"/>
      <c r="AJ65" s="523"/>
      <c r="AK65" s="523"/>
      <c r="AL65" s="523"/>
      <c r="AM65" s="523"/>
      <c r="AN65" s="523"/>
      <c r="AO65" s="523"/>
      <c r="AP65" s="523"/>
      <c r="AQ65" s="523"/>
      <c r="AR65" s="497"/>
      <c r="AS65" s="497"/>
      <c r="AT65" s="497"/>
      <c r="AU65" s="497"/>
      <c r="AV65" s="497"/>
      <c r="AW65" s="497"/>
      <c r="AX65" s="497"/>
      <c r="AY65" s="497"/>
      <c r="AZ65" s="497"/>
      <c r="BA65" s="497"/>
      <c r="BB65" s="497"/>
      <c r="BC65" s="497"/>
      <c r="BD65" s="497"/>
      <c r="BE65" s="497"/>
      <c r="BF65" s="497"/>
      <c r="BG65" s="497"/>
      <c r="BH65" s="497"/>
      <c r="BI65" s="497"/>
      <c r="BJ65" s="497"/>
      <c r="BK65" s="497"/>
      <c r="BL65" s="497"/>
      <c r="BM65" s="497"/>
      <c r="BN65" s="497"/>
      <c r="BO65" s="497"/>
      <c r="BP65" s="497"/>
      <c r="BQ65" s="497"/>
      <c r="BR65" s="497"/>
      <c r="BS65" s="497"/>
      <c r="BT65" s="497"/>
      <c r="BU65" s="497"/>
      <c r="BV65" s="497"/>
      <c r="BW65" s="497"/>
      <c r="BX65" s="497"/>
      <c r="BY65" s="497"/>
      <c r="BZ65" s="497"/>
      <c r="CA65" s="497"/>
      <c r="CB65" s="497"/>
      <c r="CC65" s="497"/>
      <c r="CD65" s="497"/>
      <c r="CE65" s="497"/>
      <c r="CF65" s="497"/>
      <c r="CG65" s="497"/>
      <c r="CH65" s="497"/>
      <c r="CI65" s="497"/>
      <c r="CJ65" s="497"/>
      <c r="CK65" s="497"/>
      <c r="CL65" s="497"/>
      <c r="CM65" s="497"/>
      <c r="CN65" s="497"/>
      <c r="CO65" s="497"/>
      <c r="CP65" s="497"/>
      <c r="CQ65" s="497"/>
      <c r="CR65" s="497"/>
      <c r="CS65" s="497"/>
      <c r="CT65" s="497"/>
      <c r="CU65" s="497"/>
      <c r="CV65" s="497"/>
      <c r="CW65" s="497"/>
      <c r="CX65" s="497"/>
      <c r="CY65" s="497"/>
      <c r="CZ65" s="497"/>
      <c r="DA65" s="497"/>
      <c r="DB65" s="497"/>
      <c r="DC65" s="497"/>
      <c r="DD65" s="497"/>
      <c r="DE65" s="497"/>
      <c r="DF65" s="497"/>
      <c r="DG65" s="497"/>
      <c r="DH65" s="497"/>
      <c r="DI65" s="497"/>
      <c r="DJ65" s="497"/>
      <c r="DK65" s="497"/>
      <c r="DL65" s="497"/>
      <c r="DM65" s="497"/>
      <c r="DN65" s="497"/>
      <c r="DO65" s="497"/>
      <c r="DP65" s="497"/>
      <c r="DQ65" s="497"/>
      <c r="DR65" s="497"/>
      <c r="DS65" s="497"/>
      <c r="DT65" s="497"/>
      <c r="DU65" s="497"/>
      <c r="DV65" s="497"/>
      <c r="DW65" s="497"/>
      <c r="DX65" s="497"/>
      <c r="DY65" s="497"/>
      <c r="DZ65" s="497"/>
      <c r="EA65" s="497"/>
      <c r="EB65" s="497"/>
      <c r="EC65" s="497"/>
      <c r="ED65" s="497"/>
      <c r="EE65" s="497"/>
      <c r="EF65" s="497"/>
      <c r="EG65" s="497"/>
      <c r="EH65" s="497"/>
      <c r="EI65" s="497"/>
      <c r="EJ65" s="497"/>
      <c r="EK65" s="497"/>
      <c r="EL65" s="497"/>
      <c r="EM65" s="497"/>
      <c r="EN65" s="497"/>
      <c r="EO65" s="497"/>
      <c r="EP65" s="497"/>
      <c r="EQ65" s="497"/>
      <c r="ER65" s="497"/>
      <c r="ES65" s="497"/>
      <c r="ET65" s="497"/>
      <c r="EU65" s="497"/>
      <c r="EV65" s="497"/>
      <c r="EW65" s="497"/>
      <c r="EX65" s="497"/>
      <c r="EY65" s="497"/>
      <c r="EZ65" s="497"/>
      <c r="FA65" s="497"/>
      <c r="FB65" s="497"/>
      <c r="FC65" s="497"/>
      <c r="FD65" s="497"/>
      <c r="FE65" s="497"/>
      <c r="FF65" s="497"/>
      <c r="FG65" s="497"/>
      <c r="FH65" s="497"/>
      <c r="FI65" s="497"/>
      <c r="FJ65" s="497"/>
      <c r="FK65" s="497"/>
      <c r="FL65" s="497"/>
      <c r="FM65" s="497"/>
      <c r="FN65" s="497"/>
      <c r="FO65" s="497"/>
      <c r="FP65" s="497"/>
      <c r="FQ65" s="497"/>
      <c r="FR65" s="497"/>
      <c r="FS65" s="497"/>
      <c r="FT65" s="497"/>
      <c r="FU65" s="497"/>
      <c r="FV65" s="497"/>
      <c r="FW65" s="497"/>
      <c r="FX65" s="497"/>
      <c r="FY65" s="497"/>
      <c r="FZ65" s="497"/>
      <c r="GA65" s="497"/>
      <c r="GB65" s="497"/>
      <c r="GC65" s="497"/>
      <c r="GD65" s="497"/>
      <c r="GE65" s="497"/>
      <c r="GF65" s="497"/>
      <c r="GG65" s="497"/>
      <c r="GH65" s="497"/>
      <c r="GI65" s="497"/>
      <c r="GJ65" s="497"/>
      <c r="GK65" s="497"/>
      <c r="GL65" s="497"/>
      <c r="GM65" s="497"/>
      <c r="GN65" s="497"/>
      <c r="GO65" s="497"/>
      <c r="GP65" s="497"/>
      <c r="GQ65" s="497"/>
      <c r="GR65" s="497"/>
      <c r="GS65" s="497"/>
      <c r="GT65" s="497"/>
      <c r="GU65" s="497"/>
      <c r="GV65" s="497"/>
      <c r="GW65" s="497"/>
      <c r="GX65" s="497"/>
      <c r="GY65" s="497"/>
      <c r="GZ65" s="497"/>
      <c r="HA65" s="497"/>
      <c r="HB65" s="497"/>
      <c r="HC65" s="497"/>
      <c r="HD65" s="497"/>
      <c r="HE65" s="497"/>
      <c r="HF65" s="497"/>
      <c r="HG65" s="497"/>
      <c r="HH65" s="497"/>
      <c r="HI65" s="497"/>
      <c r="HJ65" s="497"/>
      <c r="HK65" s="497"/>
      <c r="HL65" s="497"/>
      <c r="HM65" s="497"/>
      <c r="HN65" s="497"/>
      <c r="HO65" s="497"/>
      <c r="HP65" s="497"/>
      <c r="HQ65" s="497"/>
      <c r="HR65" s="497"/>
      <c r="HS65" s="497"/>
      <c r="HT65" s="497"/>
      <c r="HU65" s="497"/>
      <c r="HV65" s="497"/>
      <c r="HW65" s="497"/>
      <c r="HX65" s="497"/>
      <c r="HY65" s="497"/>
      <c r="HZ65" s="497"/>
      <c r="IA65" s="497"/>
      <c r="IB65" s="497"/>
      <c r="IC65" s="497"/>
      <c r="ID65" s="497"/>
      <c r="IE65" s="497"/>
      <c r="IF65" s="497"/>
      <c r="IG65" s="497"/>
      <c r="IH65" s="497"/>
      <c r="II65" s="497"/>
      <c r="IJ65" s="497"/>
      <c r="IK65" s="497"/>
      <c r="IL65" s="497"/>
      <c r="IM65" s="497"/>
      <c r="IN65" s="497"/>
      <c r="IO65" s="497"/>
    </row>
    <row r="66" s="496" customFormat="1" ht="15.6" hidden="1" customHeight="1" outlineLevel="2" spans="1:249">
      <c r="A66" s="521"/>
      <c r="B66" s="517" t="s">
        <v>11994</v>
      </c>
      <c r="C66" s="517" t="s">
        <v>11994</v>
      </c>
      <c r="D66" s="518">
        <v>119</v>
      </c>
      <c r="E66" s="518">
        <v>-1730</v>
      </c>
      <c r="F66" s="518">
        <v>-1492</v>
      </c>
      <c r="G66" s="519">
        <v>0</v>
      </c>
      <c r="H66" s="520"/>
      <c r="I66" s="520">
        <f t="shared" si="0"/>
        <v>-3103</v>
      </c>
      <c r="J66" s="532" t="s">
        <v>11989</v>
      </c>
      <c r="K66" s="533"/>
      <c r="L66" s="534"/>
      <c r="M66" s="523"/>
      <c r="N66" s="523"/>
      <c r="O66" s="523"/>
      <c r="P66" s="523"/>
      <c r="Q66" s="523"/>
      <c r="R66" s="523"/>
      <c r="S66" s="523"/>
      <c r="T66" s="523"/>
      <c r="U66" s="523"/>
      <c r="V66" s="523"/>
      <c r="W66" s="523"/>
      <c r="X66" s="523"/>
      <c r="Y66" s="523"/>
      <c r="Z66" s="523"/>
      <c r="AA66" s="523"/>
      <c r="AB66" s="523"/>
      <c r="AC66" s="523"/>
      <c r="AD66" s="523"/>
      <c r="AE66" s="523"/>
      <c r="AF66" s="523"/>
      <c r="AG66" s="523"/>
      <c r="AH66" s="523"/>
      <c r="AI66" s="523"/>
      <c r="AJ66" s="523"/>
      <c r="AK66" s="523"/>
      <c r="AL66" s="523"/>
      <c r="AM66" s="523"/>
      <c r="AN66" s="523"/>
      <c r="AO66" s="523"/>
      <c r="AP66" s="523"/>
      <c r="AQ66" s="523"/>
      <c r="AR66" s="497"/>
      <c r="AS66" s="497"/>
      <c r="AT66" s="497"/>
      <c r="AU66" s="497"/>
      <c r="AV66" s="497"/>
      <c r="AW66" s="497"/>
      <c r="AX66" s="497"/>
      <c r="AY66" s="497"/>
      <c r="AZ66" s="497"/>
      <c r="BA66" s="497"/>
      <c r="BB66" s="497"/>
      <c r="BC66" s="497"/>
      <c r="BD66" s="497"/>
      <c r="BE66" s="497"/>
      <c r="BF66" s="497"/>
      <c r="BG66" s="497"/>
      <c r="BH66" s="497"/>
      <c r="BI66" s="497"/>
      <c r="BJ66" s="497"/>
      <c r="BK66" s="497"/>
      <c r="BL66" s="497"/>
      <c r="BM66" s="497"/>
      <c r="BN66" s="497"/>
      <c r="BO66" s="497"/>
      <c r="BP66" s="497"/>
      <c r="BQ66" s="497"/>
      <c r="BR66" s="497"/>
      <c r="BS66" s="497"/>
      <c r="BT66" s="497"/>
      <c r="BU66" s="497"/>
      <c r="BV66" s="497"/>
      <c r="BW66" s="497"/>
      <c r="BX66" s="497"/>
      <c r="BY66" s="497"/>
      <c r="BZ66" s="497"/>
      <c r="CA66" s="497"/>
      <c r="CB66" s="497"/>
      <c r="CC66" s="497"/>
      <c r="CD66" s="497"/>
      <c r="CE66" s="497"/>
      <c r="CF66" s="497"/>
      <c r="CG66" s="497"/>
      <c r="CH66" s="497"/>
      <c r="CI66" s="497"/>
      <c r="CJ66" s="497"/>
      <c r="CK66" s="497"/>
      <c r="CL66" s="497"/>
      <c r="CM66" s="497"/>
      <c r="CN66" s="497"/>
      <c r="CO66" s="497"/>
      <c r="CP66" s="497"/>
      <c r="CQ66" s="497"/>
      <c r="CR66" s="497"/>
      <c r="CS66" s="497"/>
      <c r="CT66" s="497"/>
      <c r="CU66" s="497"/>
      <c r="CV66" s="497"/>
      <c r="CW66" s="497"/>
      <c r="CX66" s="497"/>
      <c r="CY66" s="497"/>
      <c r="CZ66" s="497"/>
      <c r="DA66" s="497"/>
      <c r="DB66" s="497"/>
      <c r="DC66" s="497"/>
      <c r="DD66" s="497"/>
      <c r="DE66" s="497"/>
      <c r="DF66" s="497"/>
      <c r="DG66" s="497"/>
      <c r="DH66" s="497"/>
      <c r="DI66" s="497"/>
      <c r="DJ66" s="497"/>
      <c r="DK66" s="497"/>
      <c r="DL66" s="497"/>
      <c r="DM66" s="497"/>
      <c r="DN66" s="497"/>
      <c r="DO66" s="497"/>
      <c r="DP66" s="497"/>
      <c r="DQ66" s="497"/>
      <c r="DR66" s="497"/>
      <c r="DS66" s="497"/>
      <c r="DT66" s="497"/>
      <c r="DU66" s="497"/>
      <c r="DV66" s="497"/>
      <c r="DW66" s="497"/>
      <c r="DX66" s="497"/>
      <c r="DY66" s="497"/>
      <c r="DZ66" s="497"/>
      <c r="EA66" s="497"/>
      <c r="EB66" s="497"/>
      <c r="EC66" s="497"/>
      <c r="ED66" s="497"/>
      <c r="EE66" s="497"/>
      <c r="EF66" s="497"/>
      <c r="EG66" s="497"/>
      <c r="EH66" s="497"/>
      <c r="EI66" s="497"/>
      <c r="EJ66" s="497"/>
      <c r="EK66" s="497"/>
      <c r="EL66" s="497"/>
      <c r="EM66" s="497"/>
      <c r="EN66" s="497"/>
      <c r="EO66" s="497"/>
      <c r="EP66" s="497"/>
      <c r="EQ66" s="497"/>
      <c r="ER66" s="497"/>
      <c r="ES66" s="497"/>
      <c r="ET66" s="497"/>
      <c r="EU66" s="497"/>
      <c r="EV66" s="497"/>
      <c r="EW66" s="497"/>
      <c r="EX66" s="497"/>
      <c r="EY66" s="497"/>
      <c r="EZ66" s="497"/>
      <c r="FA66" s="497"/>
      <c r="FB66" s="497"/>
      <c r="FC66" s="497"/>
      <c r="FD66" s="497"/>
      <c r="FE66" s="497"/>
      <c r="FF66" s="497"/>
      <c r="FG66" s="497"/>
      <c r="FH66" s="497"/>
      <c r="FI66" s="497"/>
      <c r="FJ66" s="497"/>
      <c r="FK66" s="497"/>
      <c r="FL66" s="497"/>
      <c r="FM66" s="497"/>
      <c r="FN66" s="497"/>
      <c r="FO66" s="497"/>
      <c r="FP66" s="497"/>
      <c r="FQ66" s="497"/>
      <c r="FR66" s="497"/>
      <c r="FS66" s="497"/>
      <c r="FT66" s="497"/>
      <c r="FU66" s="497"/>
      <c r="FV66" s="497"/>
      <c r="FW66" s="497"/>
      <c r="FX66" s="497"/>
      <c r="FY66" s="497"/>
      <c r="FZ66" s="497"/>
      <c r="GA66" s="497"/>
      <c r="GB66" s="497"/>
      <c r="GC66" s="497"/>
      <c r="GD66" s="497"/>
      <c r="GE66" s="497"/>
      <c r="GF66" s="497"/>
      <c r="GG66" s="497"/>
      <c r="GH66" s="497"/>
      <c r="GI66" s="497"/>
      <c r="GJ66" s="497"/>
      <c r="GK66" s="497"/>
      <c r="GL66" s="497"/>
      <c r="GM66" s="497"/>
      <c r="GN66" s="497"/>
      <c r="GO66" s="497"/>
      <c r="GP66" s="497"/>
      <c r="GQ66" s="497"/>
      <c r="GR66" s="497"/>
      <c r="GS66" s="497"/>
      <c r="GT66" s="497"/>
      <c r="GU66" s="497"/>
      <c r="GV66" s="497"/>
      <c r="GW66" s="497"/>
      <c r="GX66" s="497"/>
      <c r="GY66" s="497"/>
      <c r="GZ66" s="497"/>
      <c r="HA66" s="497"/>
      <c r="HB66" s="497"/>
      <c r="HC66" s="497"/>
      <c r="HD66" s="497"/>
      <c r="HE66" s="497"/>
      <c r="HF66" s="497"/>
      <c r="HG66" s="497"/>
      <c r="HH66" s="497"/>
      <c r="HI66" s="497"/>
      <c r="HJ66" s="497"/>
      <c r="HK66" s="497"/>
      <c r="HL66" s="497"/>
      <c r="HM66" s="497"/>
      <c r="HN66" s="497"/>
      <c r="HO66" s="497"/>
      <c r="HP66" s="497"/>
      <c r="HQ66" s="497"/>
      <c r="HR66" s="497"/>
      <c r="HS66" s="497"/>
      <c r="HT66" s="497"/>
      <c r="HU66" s="497"/>
      <c r="HV66" s="497"/>
      <c r="HW66" s="497"/>
      <c r="HX66" s="497"/>
      <c r="HY66" s="497"/>
      <c r="HZ66" s="497"/>
      <c r="IA66" s="497"/>
      <c r="IB66" s="497"/>
      <c r="IC66" s="497"/>
      <c r="ID66" s="497"/>
      <c r="IE66" s="497"/>
      <c r="IF66" s="497"/>
      <c r="IG66" s="497"/>
      <c r="IH66" s="497"/>
      <c r="II66" s="497"/>
      <c r="IJ66" s="497"/>
      <c r="IK66" s="497"/>
      <c r="IL66" s="497"/>
      <c r="IM66" s="497"/>
      <c r="IN66" s="497"/>
      <c r="IO66" s="497"/>
    </row>
    <row r="67" s="496" customFormat="1" ht="12.9" hidden="1" customHeight="1" outlineLevel="1" collapsed="1" spans="1:75">
      <c r="A67" s="512" t="s">
        <v>11999</v>
      </c>
      <c r="B67" s="512"/>
      <c r="C67" s="515"/>
      <c r="D67" s="514">
        <v>949169</v>
      </c>
      <c r="E67" s="514">
        <v>4725502.63</v>
      </c>
      <c r="F67" s="514">
        <v>1828279.69</v>
      </c>
      <c r="G67" s="514">
        <v>2070436</v>
      </c>
      <c r="H67" s="514">
        <v>0</v>
      </c>
      <c r="I67" s="514">
        <v>9573387.32</v>
      </c>
      <c r="J67" s="531"/>
      <c r="K67" s="531"/>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497"/>
      <c r="AS67" s="497"/>
      <c r="AT67" s="497"/>
      <c r="AU67" s="497"/>
      <c r="AV67" s="497"/>
      <c r="AW67" s="497"/>
      <c r="AX67" s="497"/>
      <c r="AY67" s="497"/>
      <c r="AZ67" s="497"/>
      <c r="BA67" s="497"/>
      <c r="BB67" s="497"/>
      <c r="BC67" s="497"/>
      <c r="BD67" s="497"/>
      <c r="BE67" s="497"/>
      <c r="BF67" s="497"/>
      <c r="BG67" s="497"/>
      <c r="BH67" s="497"/>
      <c r="BI67" s="497"/>
      <c r="BJ67" s="497"/>
      <c r="BK67" s="497"/>
      <c r="BL67" s="497"/>
      <c r="BM67" s="497"/>
      <c r="BN67" s="497"/>
      <c r="BO67" s="497"/>
      <c r="BP67" s="497"/>
      <c r="BQ67" s="497"/>
      <c r="BR67" s="497"/>
      <c r="BS67" s="497"/>
      <c r="BT67" s="497"/>
      <c r="BU67" s="497"/>
      <c r="BV67" s="497"/>
      <c r="BW67" s="497"/>
    </row>
    <row r="68" s="496" customFormat="1" ht="15.6" hidden="1" customHeight="1" outlineLevel="2" spans="1:249">
      <c r="A68" s="516" t="s">
        <v>11999</v>
      </c>
      <c r="B68" s="517" t="s">
        <v>12000</v>
      </c>
      <c r="C68" s="517" t="s">
        <v>12000</v>
      </c>
      <c r="D68" s="518">
        <v>0</v>
      </c>
      <c r="E68" s="518">
        <v>3197102.63</v>
      </c>
      <c r="F68" s="518">
        <v>243079.69</v>
      </c>
      <c r="G68" s="519">
        <v>0</v>
      </c>
      <c r="H68" s="520"/>
      <c r="I68" s="520">
        <f t="shared" ref="I68:I73" si="1">SUM(D68:G68)</f>
        <v>3440182.32</v>
      </c>
      <c r="J68" s="557" t="s">
        <v>12001</v>
      </c>
      <c r="K68" s="558"/>
      <c r="L68" s="534"/>
      <c r="M68" s="523"/>
      <c r="N68" s="523"/>
      <c r="O68" s="523"/>
      <c r="P68" s="523"/>
      <c r="Q68" s="523"/>
      <c r="R68" s="523"/>
      <c r="S68" s="523"/>
      <c r="T68" s="523"/>
      <c r="U68" s="523"/>
      <c r="V68" s="523"/>
      <c r="W68" s="523"/>
      <c r="X68" s="523"/>
      <c r="Y68" s="523"/>
      <c r="Z68" s="523"/>
      <c r="AA68" s="523"/>
      <c r="AB68" s="523"/>
      <c r="AC68" s="523"/>
      <c r="AD68" s="523"/>
      <c r="AE68" s="523"/>
      <c r="AF68" s="523"/>
      <c r="AG68" s="523"/>
      <c r="AH68" s="523"/>
      <c r="AI68" s="523"/>
      <c r="AJ68" s="523"/>
      <c r="AK68" s="523"/>
      <c r="AL68" s="523"/>
      <c r="AM68" s="523"/>
      <c r="AN68" s="523"/>
      <c r="AO68" s="523"/>
      <c r="AP68" s="523"/>
      <c r="AQ68" s="523"/>
      <c r="AR68" s="497"/>
      <c r="AS68" s="497"/>
      <c r="AT68" s="497"/>
      <c r="AU68" s="497"/>
      <c r="AV68" s="497"/>
      <c r="AW68" s="497"/>
      <c r="AX68" s="497"/>
      <c r="AY68" s="497"/>
      <c r="AZ68" s="497"/>
      <c r="BA68" s="497"/>
      <c r="BB68" s="497"/>
      <c r="BC68" s="497"/>
      <c r="BD68" s="497"/>
      <c r="BE68" s="497"/>
      <c r="BF68" s="497"/>
      <c r="BG68" s="497"/>
      <c r="BH68" s="497"/>
      <c r="BI68" s="497"/>
      <c r="BJ68" s="497"/>
      <c r="BK68" s="497"/>
      <c r="BL68" s="497"/>
      <c r="BM68" s="497"/>
      <c r="BN68" s="497"/>
      <c r="BO68" s="497"/>
      <c r="BP68" s="497"/>
      <c r="BQ68" s="497"/>
      <c r="BR68" s="497"/>
      <c r="BS68" s="497"/>
      <c r="BT68" s="497"/>
      <c r="BU68" s="497"/>
      <c r="BV68" s="497"/>
      <c r="BW68" s="497"/>
      <c r="BX68" s="497"/>
      <c r="BY68" s="497"/>
      <c r="BZ68" s="497"/>
      <c r="CA68" s="497"/>
      <c r="CB68" s="497"/>
      <c r="CC68" s="497"/>
      <c r="CD68" s="497"/>
      <c r="CE68" s="497"/>
      <c r="CF68" s="497"/>
      <c r="CG68" s="497"/>
      <c r="CH68" s="497"/>
      <c r="CI68" s="497"/>
      <c r="CJ68" s="497"/>
      <c r="CK68" s="497"/>
      <c r="CL68" s="497"/>
      <c r="CM68" s="497"/>
      <c r="CN68" s="497"/>
      <c r="CO68" s="497"/>
      <c r="CP68" s="497"/>
      <c r="CQ68" s="497"/>
      <c r="CR68" s="497"/>
      <c r="CS68" s="497"/>
      <c r="CT68" s="497"/>
      <c r="CU68" s="497"/>
      <c r="CV68" s="497"/>
      <c r="CW68" s="497"/>
      <c r="CX68" s="497"/>
      <c r="CY68" s="497"/>
      <c r="CZ68" s="497"/>
      <c r="DA68" s="497"/>
      <c r="DB68" s="497"/>
      <c r="DC68" s="497"/>
      <c r="DD68" s="497"/>
      <c r="DE68" s="497"/>
      <c r="DF68" s="497"/>
      <c r="DG68" s="497"/>
      <c r="DH68" s="497"/>
      <c r="DI68" s="497"/>
      <c r="DJ68" s="497"/>
      <c r="DK68" s="497"/>
      <c r="DL68" s="497"/>
      <c r="DM68" s="497"/>
      <c r="DN68" s="497"/>
      <c r="DO68" s="497"/>
      <c r="DP68" s="497"/>
      <c r="DQ68" s="497"/>
      <c r="DR68" s="497"/>
      <c r="DS68" s="497"/>
      <c r="DT68" s="497"/>
      <c r="DU68" s="497"/>
      <c r="DV68" s="497"/>
      <c r="DW68" s="497"/>
      <c r="DX68" s="497"/>
      <c r="DY68" s="497"/>
      <c r="DZ68" s="497"/>
      <c r="EA68" s="497"/>
      <c r="EB68" s="497"/>
      <c r="EC68" s="497"/>
      <c r="ED68" s="497"/>
      <c r="EE68" s="497"/>
      <c r="EF68" s="497"/>
      <c r="EG68" s="497"/>
      <c r="EH68" s="497"/>
      <c r="EI68" s="497"/>
      <c r="EJ68" s="497"/>
      <c r="EK68" s="497"/>
      <c r="EL68" s="497"/>
      <c r="EM68" s="497"/>
      <c r="EN68" s="497"/>
      <c r="EO68" s="497"/>
      <c r="EP68" s="497"/>
      <c r="EQ68" s="497"/>
      <c r="ER68" s="497"/>
      <c r="ES68" s="497"/>
      <c r="ET68" s="497"/>
      <c r="EU68" s="497"/>
      <c r="EV68" s="497"/>
      <c r="EW68" s="497"/>
      <c r="EX68" s="497"/>
      <c r="EY68" s="497"/>
      <c r="EZ68" s="497"/>
      <c r="FA68" s="497"/>
      <c r="FB68" s="497"/>
      <c r="FC68" s="497"/>
      <c r="FD68" s="497"/>
      <c r="FE68" s="497"/>
      <c r="FF68" s="497"/>
      <c r="FG68" s="497"/>
      <c r="FH68" s="497"/>
      <c r="FI68" s="497"/>
      <c r="FJ68" s="497"/>
      <c r="FK68" s="497"/>
      <c r="FL68" s="497"/>
      <c r="FM68" s="497"/>
      <c r="FN68" s="497"/>
      <c r="FO68" s="497"/>
      <c r="FP68" s="497"/>
      <c r="FQ68" s="497"/>
      <c r="FR68" s="497"/>
      <c r="FS68" s="497"/>
      <c r="FT68" s="497"/>
      <c r="FU68" s="497"/>
      <c r="FV68" s="497"/>
      <c r="FW68" s="497"/>
      <c r="FX68" s="497"/>
      <c r="FY68" s="497"/>
      <c r="FZ68" s="497"/>
      <c r="GA68" s="497"/>
      <c r="GB68" s="497"/>
      <c r="GC68" s="497"/>
      <c r="GD68" s="497"/>
      <c r="GE68" s="497"/>
      <c r="GF68" s="497"/>
      <c r="GG68" s="497"/>
      <c r="GH68" s="497"/>
      <c r="GI68" s="497"/>
      <c r="GJ68" s="497"/>
      <c r="GK68" s="497"/>
      <c r="GL68" s="497"/>
      <c r="GM68" s="497"/>
      <c r="GN68" s="497"/>
      <c r="GO68" s="497"/>
      <c r="GP68" s="497"/>
      <c r="GQ68" s="497"/>
      <c r="GR68" s="497"/>
      <c r="GS68" s="497"/>
      <c r="GT68" s="497"/>
      <c r="GU68" s="497"/>
      <c r="GV68" s="497"/>
      <c r="GW68" s="497"/>
      <c r="GX68" s="497"/>
      <c r="GY68" s="497"/>
      <c r="GZ68" s="497"/>
      <c r="HA68" s="497"/>
      <c r="HB68" s="497"/>
      <c r="HC68" s="497"/>
      <c r="HD68" s="497"/>
      <c r="HE68" s="497"/>
      <c r="HF68" s="497"/>
      <c r="HG68" s="497"/>
      <c r="HH68" s="497"/>
      <c r="HI68" s="497"/>
      <c r="HJ68" s="497"/>
      <c r="HK68" s="497"/>
      <c r="HL68" s="497"/>
      <c r="HM68" s="497"/>
      <c r="HN68" s="497"/>
      <c r="HO68" s="497"/>
      <c r="HP68" s="497"/>
      <c r="HQ68" s="497"/>
      <c r="HR68" s="497"/>
      <c r="HS68" s="497"/>
      <c r="HT68" s="497"/>
      <c r="HU68" s="497"/>
      <c r="HV68" s="497"/>
      <c r="HW68" s="497"/>
      <c r="HX68" s="497"/>
      <c r="HY68" s="497"/>
      <c r="HZ68" s="497"/>
      <c r="IA68" s="497"/>
      <c r="IB68" s="497"/>
      <c r="IC68" s="497"/>
      <c r="ID68" s="497"/>
      <c r="IE68" s="497"/>
      <c r="IF68" s="497"/>
      <c r="IG68" s="497"/>
      <c r="IH68" s="497"/>
      <c r="II68" s="497"/>
      <c r="IJ68" s="497"/>
      <c r="IK68" s="497"/>
      <c r="IL68" s="497"/>
      <c r="IM68" s="497"/>
      <c r="IN68" s="497"/>
      <c r="IO68" s="497"/>
    </row>
    <row r="69" s="496" customFormat="1" ht="15.6" hidden="1" customHeight="1" outlineLevel="2" spans="1:249">
      <c r="A69" s="521"/>
      <c r="B69" s="517" t="s">
        <v>12002</v>
      </c>
      <c r="C69" s="517" t="s">
        <v>12002</v>
      </c>
      <c r="D69" s="518">
        <v>0</v>
      </c>
      <c r="E69" s="518">
        <v>1452400</v>
      </c>
      <c r="F69" s="518">
        <v>1501200</v>
      </c>
      <c r="G69" s="519">
        <v>0</v>
      </c>
      <c r="H69" s="520"/>
      <c r="I69" s="520">
        <f t="shared" si="1"/>
        <v>2953600</v>
      </c>
      <c r="J69" s="557" t="s">
        <v>12003</v>
      </c>
      <c r="K69" s="558"/>
      <c r="L69" s="534"/>
      <c r="M69" s="523"/>
      <c r="N69" s="523"/>
      <c r="O69" s="523"/>
      <c r="P69" s="523"/>
      <c r="Q69" s="523"/>
      <c r="R69" s="523"/>
      <c r="S69" s="523"/>
      <c r="T69" s="523"/>
      <c r="U69" s="523"/>
      <c r="V69" s="523"/>
      <c r="W69" s="523"/>
      <c r="X69" s="523"/>
      <c r="Y69" s="523"/>
      <c r="Z69" s="523"/>
      <c r="AA69" s="523"/>
      <c r="AB69" s="523"/>
      <c r="AC69" s="523"/>
      <c r="AD69" s="523"/>
      <c r="AE69" s="523"/>
      <c r="AF69" s="523"/>
      <c r="AG69" s="523"/>
      <c r="AH69" s="523"/>
      <c r="AI69" s="523"/>
      <c r="AJ69" s="523"/>
      <c r="AK69" s="523"/>
      <c r="AL69" s="523"/>
      <c r="AM69" s="523"/>
      <c r="AN69" s="523"/>
      <c r="AO69" s="523"/>
      <c r="AP69" s="523"/>
      <c r="AQ69" s="523"/>
      <c r="AR69" s="497"/>
      <c r="AS69" s="497"/>
      <c r="AT69" s="497"/>
      <c r="AU69" s="497"/>
      <c r="AV69" s="497"/>
      <c r="AW69" s="497"/>
      <c r="AX69" s="497"/>
      <c r="AY69" s="497"/>
      <c r="AZ69" s="497"/>
      <c r="BA69" s="497"/>
      <c r="BB69" s="497"/>
      <c r="BC69" s="497"/>
      <c r="BD69" s="497"/>
      <c r="BE69" s="497"/>
      <c r="BF69" s="497"/>
      <c r="BG69" s="497"/>
      <c r="BH69" s="497"/>
      <c r="BI69" s="497"/>
      <c r="BJ69" s="497"/>
      <c r="BK69" s="497"/>
      <c r="BL69" s="497"/>
      <c r="BM69" s="497"/>
      <c r="BN69" s="497"/>
      <c r="BO69" s="497"/>
      <c r="BP69" s="497"/>
      <c r="BQ69" s="497"/>
      <c r="BR69" s="497"/>
      <c r="BS69" s="497"/>
      <c r="BT69" s="497"/>
      <c r="BU69" s="497"/>
      <c r="BV69" s="497"/>
      <c r="BW69" s="497"/>
      <c r="BX69" s="497"/>
      <c r="BY69" s="497"/>
      <c r="BZ69" s="497"/>
      <c r="CA69" s="497"/>
      <c r="CB69" s="497"/>
      <c r="CC69" s="497"/>
      <c r="CD69" s="497"/>
      <c r="CE69" s="497"/>
      <c r="CF69" s="497"/>
      <c r="CG69" s="497"/>
      <c r="CH69" s="497"/>
      <c r="CI69" s="497"/>
      <c r="CJ69" s="497"/>
      <c r="CK69" s="497"/>
      <c r="CL69" s="497"/>
      <c r="CM69" s="497"/>
      <c r="CN69" s="497"/>
      <c r="CO69" s="497"/>
      <c r="CP69" s="497"/>
      <c r="CQ69" s="497"/>
      <c r="CR69" s="497"/>
      <c r="CS69" s="497"/>
      <c r="CT69" s="497"/>
      <c r="CU69" s="497"/>
      <c r="CV69" s="497"/>
      <c r="CW69" s="497"/>
      <c r="CX69" s="497"/>
      <c r="CY69" s="497"/>
      <c r="CZ69" s="497"/>
      <c r="DA69" s="497"/>
      <c r="DB69" s="497"/>
      <c r="DC69" s="497"/>
      <c r="DD69" s="497"/>
      <c r="DE69" s="497"/>
      <c r="DF69" s="497"/>
      <c r="DG69" s="497"/>
      <c r="DH69" s="497"/>
      <c r="DI69" s="497"/>
      <c r="DJ69" s="497"/>
      <c r="DK69" s="497"/>
      <c r="DL69" s="497"/>
      <c r="DM69" s="497"/>
      <c r="DN69" s="497"/>
      <c r="DO69" s="497"/>
      <c r="DP69" s="497"/>
      <c r="DQ69" s="497"/>
      <c r="DR69" s="497"/>
      <c r="DS69" s="497"/>
      <c r="DT69" s="497"/>
      <c r="DU69" s="497"/>
      <c r="DV69" s="497"/>
      <c r="DW69" s="497"/>
      <c r="DX69" s="497"/>
      <c r="DY69" s="497"/>
      <c r="DZ69" s="497"/>
      <c r="EA69" s="497"/>
      <c r="EB69" s="497"/>
      <c r="EC69" s="497"/>
      <c r="ED69" s="497"/>
      <c r="EE69" s="497"/>
      <c r="EF69" s="497"/>
      <c r="EG69" s="497"/>
      <c r="EH69" s="497"/>
      <c r="EI69" s="497"/>
      <c r="EJ69" s="497"/>
      <c r="EK69" s="497"/>
      <c r="EL69" s="497"/>
      <c r="EM69" s="497"/>
      <c r="EN69" s="497"/>
      <c r="EO69" s="497"/>
      <c r="EP69" s="497"/>
      <c r="EQ69" s="497"/>
      <c r="ER69" s="497"/>
      <c r="ES69" s="497"/>
      <c r="ET69" s="497"/>
      <c r="EU69" s="497"/>
      <c r="EV69" s="497"/>
      <c r="EW69" s="497"/>
      <c r="EX69" s="497"/>
      <c r="EY69" s="497"/>
      <c r="EZ69" s="497"/>
      <c r="FA69" s="497"/>
      <c r="FB69" s="497"/>
      <c r="FC69" s="497"/>
      <c r="FD69" s="497"/>
      <c r="FE69" s="497"/>
      <c r="FF69" s="497"/>
      <c r="FG69" s="497"/>
      <c r="FH69" s="497"/>
      <c r="FI69" s="497"/>
      <c r="FJ69" s="497"/>
      <c r="FK69" s="497"/>
      <c r="FL69" s="497"/>
      <c r="FM69" s="497"/>
      <c r="FN69" s="497"/>
      <c r="FO69" s="497"/>
      <c r="FP69" s="497"/>
      <c r="FQ69" s="497"/>
      <c r="FR69" s="497"/>
      <c r="FS69" s="497"/>
      <c r="FT69" s="497"/>
      <c r="FU69" s="497"/>
      <c r="FV69" s="497"/>
      <c r="FW69" s="497"/>
      <c r="FX69" s="497"/>
      <c r="FY69" s="497"/>
      <c r="FZ69" s="497"/>
      <c r="GA69" s="497"/>
      <c r="GB69" s="497"/>
      <c r="GC69" s="497"/>
      <c r="GD69" s="497"/>
      <c r="GE69" s="497"/>
      <c r="GF69" s="497"/>
      <c r="GG69" s="497"/>
      <c r="GH69" s="497"/>
      <c r="GI69" s="497"/>
      <c r="GJ69" s="497"/>
      <c r="GK69" s="497"/>
      <c r="GL69" s="497"/>
      <c r="GM69" s="497"/>
      <c r="GN69" s="497"/>
      <c r="GO69" s="497"/>
      <c r="GP69" s="497"/>
      <c r="GQ69" s="497"/>
      <c r="GR69" s="497"/>
      <c r="GS69" s="497"/>
      <c r="GT69" s="497"/>
      <c r="GU69" s="497"/>
      <c r="GV69" s="497"/>
      <c r="GW69" s="497"/>
      <c r="GX69" s="497"/>
      <c r="GY69" s="497"/>
      <c r="GZ69" s="497"/>
      <c r="HA69" s="497"/>
      <c r="HB69" s="497"/>
      <c r="HC69" s="497"/>
      <c r="HD69" s="497"/>
      <c r="HE69" s="497"/>
      <c r="HF69" s="497"/>
      <c r="HG69" s="497"/>
      <c r="HH69" s="497"/>
      <c r="HI69" s="497"/>
      <c r="HJ69" s="497"/>
      <c r="HK69" s="497"/>
      <c r="HL69" s="497"/>
      <c r="HM69" s="497"/>
      <c r="HN69" s="497"/>
      <c r="HO69" s="497"/>
      <c r="HP69" s="497"/>
      <c r="HQ69" s="497"/>
      <c r="HR69" s="497"/>
      <c r="HS69" s="497"/>
      <c r="HT69" s="497"/>
      <c r="HU69" s="497"/>
      <c r="HV69" s="497"/>
      <c r="HW69" s="497"/>
      <c r="HX69" s="497"/>
      <c r="HY69" s="497"/>
      <c r="HZ69" s="497"/>
      <c r="IA69" s="497"/>
      <c r="IB69" s="497"/>
      <c r="IC69" s="497"/>
      <c r="ID69" s="497"/>
      <c r="IE69" s="497"/>
      <c r="IF69" s="497"/>
      <c r="IG69" s="497"/>
      <c r="IH69" s="497"/>
      <c r="II69" s="497"/>
      <c r="IJ69" s="497"/>
      <c r="IK69" s="497"/>
      <c r="IL69" s="497"/>
      <c r="IM69" s="497"/>
      <c r="IN69" s="497"/>
      <c r="IO69" s="497"/>
    </row>
    <row r="70" s="496" customFormat="1" ht="15.6" hidden="1" customHeight="1" outlineLevel="2" spans="1:249">
      <c r="A70" s="521"/>
      <c r="B70" s="517" t="s">
        <v>12004</v>
      </c>
      <c r="C70" s="517" t="s">
        <v>12005</v>
      </c>
      <c r="D70" s="518">
        <v>0</v>
      </c>
      <c r="E70" s="518">
        <v>0</v>
      </c>
      <c r="F70" s="518">
        <v>0</v>
      </c>
      <c r="G70" s="519">
        <v>1730436</v>
      </c>
      <c r="H70" s="520"/>
      <c r="I70" s="520">
        <f t="shared" si="1"/>
        <v>1730436</v>
      </c>
      <c r="J70" s="557" t="s">
        <v>12006</v>
      </c>
      <c r="K70" s="558"/>
      <c r="L70" s="534"/>
      <c r="M70" s="523"/>
      <c r="N70" s="523"/>
      <c r="O70" s="523"/>
      <c r="P70" s="523"/>
      <c r="Q70" s="523"/>
      <c r="R70" s="523"/>
      <c r="S70" s="523"/>
      <c r="T70" s="523"/>
      <c r="U70" s="523"/>
      <c r="V70" s="523"/>
      <c r="W70" s="523"/>
      <c r="X70" s="523"/>
      <c r="Y70" s="523"/>
      <c r="Z70" s="523"/>
      <c r="AA70" s="523"/>
      <c r="AB70" s="523"/>
      <c r="AC70" s="523"/>
      <c r="AD70" s="523"/>
      <c r="AE70" s="523"/>
      <c r="AF70" s="523"/>
      <c r="AG70" s="523"/>
      <c r="AH70" s="523"/>
      <c r="AI70" s="523"/>
      <c r="AJ70" s="523"/>
      <c r="AK70" s="523"/>
      <c r="AL70" s="523"/>
      <c r="AM70" s="523"/>
      <c r="AN70" s="523"/>
      <c r="AO70" s="523"/>
      <c r="AP70" s="523"/>
      <c r="AQ70" s="523"/>
      <c r="AR70" s="497"/>
      <c r="AS70" s="497"/>
      <c r="AT70" s="497"/>
      <c r="AU70" s="497"/>
      <c r="AV70" s="497"/>
      <c r="AW70" s="497"/>
      <c r="AX70" s="497"/>
      <c r="AY70" s="497"/>
      <c r="AZ70" s="497"/>
      <c r="BA70" s="497"/>
      <c r="BB70" s="497"/>
      <c r="BC70" s="497"/>
      <c r="BD70" s="497"/>
      <c r="BE70" s="497"/>
      <c r="BF70" s="497"/>
      <c r="BG70" s="497"/>
      <c r="BH70" s="497"/>
      <c r="BI70" s="497"/>
      <c r="BJ70" s="497"/>
      <c r="BK70" s="497"/>
      <c r="BL70" s="497"/>
      <c r="BM70" s="497"/>
      <c r="BN70" s="497"/>
      <c r="BO70" s="497"/>
      <c r="BP70" s="497"/>
      <c r="BQ70" s="497"/>
      <c r="BR70" s="497"/>
      <c r="BS70" s="497"/>
      <c r="BT70" s="497"/>
      <c r="BU70" s="497"/>
      <c r="BV70" s="497"/>
      <c r="BW70" s="497"/>
      <c r="BX70" s="497"/>
      <c r="BY70" s="497"/>
      <c r="BZ70" s="497"/>
      <c r="CA70" s="497"/>
      <c r="CB70" s="497"/>
      <c r="CC70" s="497"/>
      <c r="CD70" s="497"/>
      <c r="CE70" s="497"/>
      <c r="CF70" s="497"/>
      <c r="CG70" s="497"/>
      <c r="CH70" s="497"/>
      <c r="CI70" s="497"/>
      <c r="CJ70" s="497"/>
      <c r="CK70" s="497"/>
      <c r="CL70" s="497"/>
      <c r="CM70" s="497"/>
      <c r="CN70" s="497"/>
      <c r="CO70" s="497"/>
      <c r="CP70" s="497"/>
      <c r="CQ70" s="497"/>
      <c r="CR70" s="497"/>
      <c r="CS70" s="497"/>
      <c r="CT70" s="497"/>
      <c r="CU70" s="497"/>
      <c r="CV70" s="497"/>
      <c r="CW70" s="497"/>
      <c r="CX70" s="497"/>
      <c r="CY70" s="497"/>
      <c r="CZ70" s="497"/>
      <c r="DA70" s="497"/>
      <c r="DB70" s="497"/>
      <c r="DC70" s="497"/>
      <c r="DD70" s="497"/>
      <c r="DE70" s="497"/>
      <c r="DF70" s="497"/>
      <c r="DG70" s="497"/>
      <c r="DH70" s="497"/>
      <c r="DI70" s="497"/>
      <c r="DJ70" s="497"/>
      <c r="DK70" s="497"/>
      <c r="DL70" s="497"/>
      <c r="DM70" s="497"/>
      <c r="DN70" s="497"/>
      <c r="DO70" s="497"/>
      <c r="DP70" s="497"/>
      <c r="DQ70" s="497"/>
      <c r="DR70" s="497"/>
      <c r="DS70" s="497"/>
      <c r="DT70" s="497"/>
      <c r="DU70" s="497"/>
      <c r="DV70" s="497"/>
      <c r="DW70" s="497"/>
      <c r="DX70" s="497"/>
      <c r="DY70" s="497"/>
      <c r="DZ70" s="497"/>
      <c r="EA70" s="497"/>
      <c r="EB70" s="497"/>
      <c r="EC70" s="497"/>
      <c r="ED70" s="497"/>
      <c r="EE70" s="497"/>
      <c r="EF70" s="497"/>
      <c r="EG70" s="497"/>
      <c r="EH70" s="497"/>
      <c r="EI70" s="497"/>
      <c r="EJ70" s="497"/>
      <c r="EK70" s="497"/>
      <c r="EL70" s="497"/>
      <c r="EM70" s="497"/>
      <c r="EN70" s="497"/>
      <c r="EO70" s="497"/>
      <c r="EP70" s="497"/>
      <c r="EQ70" s="497"/>
      <c r="ER70" s="497"/>
      <c r="ES70" s="497"/>
      <c r="ET70" s="497"/>
      <c r="EU70" s="497"/>
      <c r="EV70" s="497"/>
      <c r="EW70" s="497"/>
      <c r="EX70" s="497"/>
      <c r="EY70" s="497"/>
      <c r="EZ70" s="497"/>
      <c r="FA70" s="497"/>
      <c r="FB70" s="497"/>
      <c r="FC70" s="497"/>
      <c r="FD70" s="497"/>
      <c r="FE70" s="497"/>
      <c r="FF70" s="497"/>
      <c r="FG70" s="497"/>
      <c r="FH70" s="497"/>
      <c r="FI70" s="497"/>
      <c r="FJ70" s="497"/>
      <c r="FK70" s="497"/>
      <c r="FL70" s="497"/>
      <c r="FM70" s="497"/>
      <c r="FN70" s="497"/>
      <c r="FO70" s="497"/>
      <c r="FP70" s="497"/>
      <c r="FQ70" s="497"/>
      <c r="FR70" s="497"/>
      <c r="FS70" s="497"/>
      <c r="FT70" s="497"/>
      <c r="FU70" s="497"/>
      <c r="FV70" s="497"/>
      <c r="FW70" s="497"/>
      <c r="FX70" s="497"/>
      <c r="FY70" s="497"/>
      <c r="FZ70" s="497"/>
      <c r="GA70" s="497"/>
      <c r="GB70" s="497"/>
      <c r="GC70" s="497"/>
      <c r="GD70" s="497"/>
      <c r="GE70" s="497"/>
      <c r="GF70" s="497"/>
      <c r="GG70" s="497"/>
      <c r="GH70" s="497"/>
      <c r="GI70" s="497"/>
      <c r="GJ70" s="497"/>
      <c r="GK70" s="497"/>
      <c r="GL70" s="497"/>
      <c r="GM70" s="497"/>
      <c r="GN70" s="497"/>
      <c r="GO70" s="497"/>
      <c r="GP70" s="497"/>
      <c r="GQ70" s="497"/>
      <c r="GR70" s="497"/>
      <c r="GS70" s="497"/>
      <c r="GT70" s="497"/>
      <c r="GU70" s="497"/>
      <c r="GV70" s="497"/>
      <c r="GW70" s="497"/>
      <c r="GX70" s="497"/>
      <c r="GY70" s="497"/>
      <c r="GZ70" s="497"/>
      <c r="HA70" s="497"/>
      <c r="HB70" s="497"/>
      <c r="HC70" s="497"/>
      <c r="HD70" s="497"/>
      <c r="HE70" s="497"/>
      <c r="HF70" s="497"/>
      <c r="HG70" s="497"/>
      <c r="HH70" s="497"/>
      <c r="HI70" s="497"/>
      <c r="HJ70" s="497"/>
      <c r="HK70" s="497"/>
      <c r="HL70" s="497"/>
      <c r="HM70" s="497"/>
      <c r="HN70" s="497"/>
      <c r="HO70" s="497"/>
      <c r="HP70" s="497"/>
      <c r="HQ70" s="497"/>
      <c r="HR70" s="497"/>
      <c r="HS70" s="497"/>
      <c r="HT70" s="497"/>
      <c r="HU70" s="497"/>
      <c r="HV70" s="497"/>
      <c r="HW70" s="497"/>
      <c r="HX70" s="497"/>
      <c r="HY70" s="497"/>
      <c r="HZ70" s="497"/>
      <c r="IA70" s="497"/>
      <c r="IB70" s="497"/>
      <c r="IC70" s="497"/>
      <c r="ID70" s="497"/>
      <c r="IE70" s="497"/>
      <c r="IF70" s="497"/>
      <c r="IG70" s="497"/>
      <c r="IH70" s="497"/>
      <c r="II70" s="497"/>
      <c r="IJ70" s="497"/>
      <c r="IK70" s="497"/>
      <c r="IL70" s="497"/>
      <c r="IM70" s="497"/>
      <c r="IN70" s="497"/>
      <c r="IO70" s="497"/>
    </row>
    <row r="71" s="496" customFormat="1" ht="15.6" hidden="1" customHeight="1" outlineLevel="2" spans="1:249">
      <c r="A71" s="521"/>
      <c r="B71" s="517" t="s">
        <v>12007</v>
      </c>
      <c r="C71" s="517" t="s">
        <v>12007</v>
      </c>
      <c r="D71" s="518">
        <v>521852.1</v>
      </c>
      <c r="E71" s="518">
        <v>0</v>
      </c>
      <c r="F71" s="518">
        <v>0</v>
      </c>
      <c r="G71" s="519">
        <v>0</v>
      </c>
      <c r="H71" s="520"/>
      <c r="I71" s="520">
        <f t="shared" si="1"/>
        <v>521852.1</v>
      </c>
      <c r="J71" s="557" t="s">
        <v>12008</v>
      </c>
      <c r="K71" s="559"/>
      <c r="L71" s="534"/>
      <c r="M71" s="523"/>
      <c r="N71" s="523"/>
      <c r="O71" s="523"/>
      <c r="P71" s="523"/>
      <c r="Q71" s="523"/>
      <c r="R71" s="523"/>
      <c r="S71" s="523"/>
      <c r="T71" s="523"/>
      <c r="U71" s="523"/>
      <c r="V71" s="523"/>
      <c r="W71" s="523"/>
      <c r="X71" s="523"/>
      <c r="Y71" s="523"/>
      <c r="Z71" s="523"/>
      <c r="AA71" s="523"/>
      <c r="AB71" s="523"/>
      <c r="AC71" s="523"/>
      <c r="AD71" s="523"/>
      <c r="AE71" s="523"/>
      <c r="AF71" s="523"/>
      <c r="AG71" s="523"/>
      <c r="AH71" s="523"/>
      <c r="AI71" s="523"/>
      <c r="AJ71" s="523"/>
      <c r="AK71" s="523"/>
      <c r="AL71" s="523"/>
      <c r="AM71" s="523"/>
      <c r="AN71" s="523"/>
      <c r="AO71" s="523"/>
      <c r="AP71" s="523"/>
      <c r="AQ71" s="523"/>
      <c r="AR71" s="497"/>
      <c r="AS71" s="497"/>
      <c r="AT71" s="497"/>
      <c r="AU71" s="497"/>
      <c r="AV71" s="497"/>
      <c r="AW71" s="497"/>
      <c r="AX71" s="497"/>
      <c r="AY71" s="497"/>
      <c r="AZ71" s="497"/>
      <c r="BA71" s="497"/>
      <c r="BB71" s="497"/>
      <c r="BC71" s="497"/>
      <c r="BD71" s="497"/>
      <c r="BE71" s="497"/>
      <c r="BF71" s="497"/>
      <c r="BG71" s="497"/>
      <c r="BH71" s="497"/>
      <c r="BI71" s="497"/>
      <c r="BJ71" s="497"/>
      <c r="BK71" s="497"/>
      <c r="BL71" s="497"/>
      <c r="BM71" s="497"/>
      <c r="BN71" s="497"/>
      <c r="BO71" s="497"/>
      <c r="BP71" s="497"/>
      <c r="BQ71" s="497"/>
      <c r="BR71" s="497"/>
      <c r="BS71" s="497"/>
      <c r="BT71" s="497"/>
      <c r="BU71" s="497"/>
      <c r="BV71" s="497"/>
      <c r="BW71" s="497"/>
      <c r="BX71" s="497"/>
      <c r="BY71" s="497"/>
      <c r="BZ71" s="497"/>
      <c r="CA71" s="497"/>
      <c r="CB71" s="497"/>
      <c r="CC71" s="497"/>
      <c r="CD71" s="497"/>
      <c r="CE71" s="497"/>
      <c r="CF71" s="497"/>
      <c r="CG71" s="497"/>
      <c r="CH71" s="497"/>
      <c r="CI71" s="497"/>
      <c r="CJ71" s="497"/>
      <c r="CK71" s="497"/>
      <c r="CL71" s="497"/>
      <c r="CM71" s="497"/>
      <c r="CN71" s="497"/>
      <c r="CO71" s="497"/>
      <c r="CP71" s="497"/>
      <c r="CQ71" s="497"/>
      <c r="CR71" s="497"/>
      <c r="CS71" s="497"/>
      <c r="CT71" s="497"/>
      <c r="CU71" s="497"/>
      <c r="CV71" s="497"/>
      <c r="CW71" s="497"/>
      <c r="CX71" s="497"/>
      <c r="CY71" s="497"/>
      <c r="CZ71" s="497"/>
      <c r="DA71" s="497"/>
      <c r="DB71" s="497"/>
      <c r="DC71" s="497"/>
      <c r="DD71" s="497"/>
      <c r="DE71" s="497"/>
      <c r="DF71" s="497"/>
      <c r="DG71" s="497"/>
      <c r="DH71" s="497"/>
      <c r="DI71" s="497"/>
      <c r="DJ71" s="497"/>
      <c r="DK71" s="497"/>
      <c r="DL71" s="497"/>
      <c r="DM71" s="497"/>
      <c r="DN71" s="497"/>
      <c r="DO71" s="497"/>
      <c r="DP71" s="497"/>
      <c r="DQ71" s="497"/>
      <c r="DR71" s="497"/>
      <c r="DS71" s="497"/>
      <c r="DT71" s="497"/>
      <c r="DU71" s="497"/>
      <c r="DV71" s="497"/>
      <c r="DW71" s="497"/>
      <c r="DX71" s="497"/>
      <c r="DY71" s="497"/>
      <c r="DZ71" s="497"/>
      <c r="EA71" s="497"/>
      <c r="EB71" s="497"/>
      <c r="EC71" s="497"/>
      <c r="ED71" s="497"/>
      <c r="EE71" s="497"/>
      <c r="EF71" s="497"/>
      <c r="EG71" s="497"/>
      <c r="EH71" s="497"/>
      <c r="EI71" s="497"/>
      <c r="EJ71" s="497"/>
      <c r="EK71" s="497"/>
      <c r="EL71" s="497"/>
      <c r="EM71" s="497"/>
      <c r="EN71" s="497"/>
      <c r="EO71" s="497"/>
      <c r="EP71" s="497"/>
      <c r="EQ71" s="497"/>
      <c r="ER71" s="497"/>
      <c r="ES71" s="497"/>
      <c r="ET71" s="497"/>
      <c r="EU71" s="497"/>
      <c r="EV71" s="497"/>
      <c r="EW71" s="497"/>
      <c r="EX71" s="497"/>
      <c r="EY71" s="497"/>
      <c r="EZ71" s="497"/>
      <c r="FA71" s="497"/>
      <c r="FB71" s="497"/>
      <c r="FC71" s="497"/>
      <c r="FD71" s="497"/>
      <c r="FE71" s="497"/>
      <c r="FF71" s="497"/>
      <c r="FG71" s="497"/>
      <c r="FH71" s="497"/>
      <c r="FI71" s="497"/>
      <c r="FJ71" s="497"/>
      <c r="FK71" s="497"/>
      <c r="FL71" s="497"/>
      <c r="FM71" s="497"/>
      <c r="FN71" s="497"/>
      <c r="FO71" s="497"/>
      <c r="FP71" s="497"/>
      <c r="FQ71" s="497"/>
      <c r="FR71" s="497"/>
      <c r="FS71" s="497"/>
      <c r="FT71" s="497"/>
      <c r="FU71" s="497"/>
      <c r="FV71" s="497"/>
      <c r="FW71" s="497"/>
      <c r="FX71" s="497"/>
      <c r="FY71" s="497"/>
      <c r="FZ71" s="497"/>
      <c r="GA71" s="497"/>
      <c r="GB71" s="497"/>
      <c r="GC71" s="497"/>
      <c r="GD71" s="497"/>
      <c r="GE71" s="497"/>
      <c r="GF71" s="497"/>
      <c r="GG71" s="497"/>
      <c r="GH71" s="497"/>
      <c r="GI71" s="497"/>
      <c r="GJ71" s="497"/>
      <c r="GK71" s="497"/>
      <c r="GL71" s="497"/>
      <c r="GM71" s="497"/>
      <c r="GN71" s="497"/>
      <c r="GO71" s="497"/>
      <c r="GP71" s="497"/>
      <c r="GQ71" s="497"/>
      <c r="GR71" s="497"/>
      <c r="GS71" s="497"/>
      <c r="GT71" s="497"/>
      <c r="GU71" s="497"/>
      <c r="GV71" s="497"/>
      <c r="GW71" s="497"/>
      <c r="GX71" s="497"/>
      <c r="GY71" s="497"/>
      <c r="GZ71" s="497"/>
      <c r="HA71" s="497"/>
      <c r="HB71" s="497"/>
      <c r="HC71" s="497"/>
      <c r="HD71" s="497"/>
      <c r="HE71" s="497"/>
      <c r="HF71" s="497"/>
      <c r="HG71" s="497"/>
      <c r="HH71" s="497"/>
      <c r="HI71" s="497"/>
      <c r="HJ71" s="497"/>
      <c r="HK71" s="497"/>
      <c r="HL71" s="497"/>
      <c r="HM71" s="497"/>
      <c r="HN71" s="497"/>
      <c r="HO71" s="497"/>
      <c r="HP71" s="497"/>
      <c r="HQ71" s="497"/>
      <c r="HR71" s="497"/>
      <c r="HS71" s="497"/>
      <c r="HT71" s="497"/>
      <c r="HU71" s="497"/>
      <c r="HV71" s="497"/>
      <c r="HW71" s="497"/>
      <c r="HX71" s="497"/>
      <c r="HY71" s="497"/>
      <c r="HZ71" s="497"/>
      <c r="IA71" s="497"/>
      <c r="IB71" s="497"/>
      <c r="IC71" s="497"/>
      <c r="ID71" s="497"/>
      <c r="IE71" s="497"/>
      <c r="IF71" s="497"/>
      <c r="IG71" s="497"/>
      <c r="IH71" s="497"/>
      <c r="II71" s="497"/>
      <c r="IJ71" s="497"/>
      <c r="IK71" s="497"/>
      <c r="IL71" s="497"/>
      <c r="IM71" s="497"/>
      <c r="IN71" s="497"/>
      <c r="IO71" s="497"/>
    </row>
    <row r="72" s="496" customFormat="1" ht="15.6" hidden="1" customHeight="1" outlineLevel="2" spans="1:249">
      <c r="A72" s="521"/>
      <c r="B72" s="517" t="s">
        <v>12009</v>
      </c>
      <c r="C72" s="517" t="s">
        <v>12010</v>
      </c>
      <c r="D72" s="518">
        <v>0</v>
      </c>
      <c r="E72" s="518">
        <v>76000</v>
      </c>
      <c r="F72" s="518">
        <v>84000</v>
      </c>
      <c r="G72" s="519">
        <v>340000</v>
      </c>
      <c r="H72" s="520"/>
      <c r="I72" s="520">
        <f t="shared" si="1"/>
        <v>500000</v>
      </c>
      <c r="J72" s="560" t="s">
        <v>12011</v>
      </c>
      <c r="K72" s="558"/>
      <c r="L72" s="534"/>
      <c r="M72" s="523"/>
      <c r="N72" s="523"/>
      <c r="O72" s="523"/>
      <c r="P72" s="523"/>
      <c r="Q72" s="523"/>
      <c r="R72" s="523"/>
      <c r="S72" s="523"/>
      <c r="T72" s="523"/>
      <c r="U72" s="523"/>
      <c r="V72" s="523"/>
      <c r="W72" s="523"/>
      <c r="X72" s="523"/>
      <c r="Y72" s="523"/>
      <c r="Z72" s="523"/>
      <c r="AA72" s="523"/>
      <c r="AB72" s="523"/>
      <c r="AC72" s="523"/>
      <c r="AD72" s="523"/>
      <c r="AE72" s="523"/>
      <c r="AF72" s="523"/>
      <c r="AG72" s="523"/>
      <c r="AH72" s="523"/>
      <c r="AI72" s="523"/>
      <c r="AJ72" s="523"/>
      <c r="AK72" s="523"/>
      <c r="AL72" s="523"/>
      <c r="AM72" s="523"/>
      <c r="AN72" s="523"/>
      <c r="AO72" s="523"/>
      <c r="AP72" s="523"/>
      <c r="AQ72" s="523"/>
      <c r="AR72" s="497"/>
      <c r="AS72" s="497"/>
      <c r="AT72" s="497"/>
      <c r="AU72" s="497"/>
      <c r="AV72" s="497"/>
      <c r="AW72" s="497"/>
      <c r="AX72" s="497"/>
      <c r="AY72" s="497"/>
      <c r="AZ72" s="497"/>
      <c r="BA72" s="497"/>
      <c r="BB72" s="497"/>
      <c r="BC72" s="497"/>
      <c r="BD72" s="497"/>
      <c r="BE72" s="497"/>
      <c r="BF72" s="497"/>
      <c r="BG72" s="497"/>
      <c r="BH72" s="497"/>
      <c r="BI72" s="497"/>
      <c r="BJ72" s="497"/>
      <c r="BK72" s="497"/>
      <c r="BL72" s="497"/>
      <c r="BM72" s="497"/>
      <c r="BN72" s="497"/>
      <c r="BO72" s="497"/>
      <c r="BP72" s="497"/>
      <c r="BQ72" s="497"/>
      <c r="BR72" s="497"/>
      <c r="BS72" s="497"/>
      <c r="BT72" s="497"/>
      <c r="BU72" s="497"/>
      <c r="BV72" s="497"/>
      <c r="BW72" s="497"/>
      <c r="BX72" s="497"/>
      <c r="BY72" s="497"/>
      <c r="BZ72" s="497"/>
      <c r="CA72" s="497"/>
      <c r="CB72" s="497"/>
      <c r="CC72" s="497"/>
      <c r="CD72" s="497"/>
      <c r="CE72" s="497"/>
      <c r="CF72" s="497"/>
      <c r="CG72" s="497"/>
      <c r="CH72" s="497"/>
      <c r="CI72" s="497"/>
      <c r="CJ72" s="497"/>
      <c r="CK72" s="497"/>
      <c r="CL72" s="497"/>
      <c r="CM72" s="497"/>
      <c r="CN72" s="497"/>
      <c r="CO72" s="497"/>
      <c r="CP72" s="497"/>
      <c r="CQ72" s="497"/>
      <c r="CR72" s="497"/>
      <c r="CS72" s="497"/>
      <c r="CT72" s="497"/>
      <c r="CU72" s="497"/>
      <c r="CV72" s="497"/>
      <c r="CW72" s="497"/>
      <c r="CX72" s="497"/>
      <c r="CY72" s="497"/>
      <c r="CZ72" s="497"/>
      <c r="DA72" s="497"/>
      <c r="DB72" s="497"/>
      <c r="DC72" s="497"/>
      <c r="DD72" s="497"/>
      <c r="DE72" s="497"/>
      <c r="DF72" s="497"/>
      <c r="DG72" s="497"/>
      <c r="DH72" s="497"/>
      <c r="DI72" s="497"/>
      <c r="DJ72" s="497"/>
      <c r="DK72" s="497"/>
      <c r="DL72" s="497"/>
      <c r="DM72" s="497"/>
      <c r="DN72" s="497"/>
      <c r="DO72" s="497"/>
      <c r="DP72" s="497"/>
      <c r="DQ72" s="497"/>
      <c r="DR72" s="497"/>
      <c r="DS72" s="497"/>
      <c r="DT72" s="497"/>
      <c r="DU72" s="497"/>
      <c r="DV72" s="497"/>
      <c r="DW72" s="497"/>
      <c r="DX72" s="497"/>
      <c r="DY72" s="497"/>
      <c r="DZ72" s="497"/>
      <c r="EA72" s="497"/>
      <c r="EB72" s="497"/>
      <c r="EC72" s="497"/>
      <c r="ED72" s="497"/>
      <c r="EE72" s="497"/>
      <c r="EF72" s="497"/>
      <c r="EG72" s="497"/>
      <c r="EH72" s="497"/>
      <c r="EI72" s="497"/>
      <c r="EJ72" s="497"/>
      <c r="EK72" s="497"/>
      <c r="EL72" s="497"/>
      <c r="EM72" s="497"/>
      <c r="EN72" s="497"/>
      <c r="EO72" s="497"/>
      <c r="EP72" s="497"/>
      <c r="EQ72" s="497"/>
      <c r="ER72" s="497"/>
      <c r="ES72" s="497"/>
      <c r="ET72" s="497"/>
      <c r="EU72" s="497"/>
      <c r="EV72" s="497"/>
      <c r="EW72" s="497"/>
      <c r="EX72" s="497"/>
      <c r="EY72" s="497"/>
      <c r="EZ72" s="497"/>
      <c r="FA72" s="497"/>
      <c r="FB72" s="497"/>
      <c r="FC72" s="497"/>
      <c r="FD72" s="497"/>
      <c r="FE72" s="497"/>
      <c r="FF72" s="497"/>
      <c r="FG72" s="497"/>
      <c r="FH72" s="497"/>
      <c r="FI72" s="497"/>
      <c r="FJ72" s="497"/>
      <c r="FK72" s="497"/>
      <c r="FL72" s="497"/>
      <c r="FM72" s="497"/>
      <c r="FN72" s="497"/>
      <c r="FO72" s="497"/>
      <c r="FP72" s="497"/>
      <c r="FQ72" s="497"/>
      <c r="FR72" s="497"/>
      <c r="FS72" s="497"/>
      <c r="FT72" s="497"/>
      <c r="FU72" s="497"/>
      <c r="FV72" s="497"/>
      <c r="FW72" s="497"/>
      <c r="FX72" s="497"/>
      <c r="FY72" s="497"/>
      <c r="FZ72" s="497"/>
      <c r="GA72" s="497"/>
      <c r="GB72" s="497"/>
      <c r="GC72" s="497"/>
      <c r="GD72" s="497"/>
      <c r="GE72" s="497"/>
      <c r="GF72" s="497"/>
      <c r="GG72" s="497"/>
      <c r="GH72" s="497"/>
      <c r="GI72" s="497"/>
      <c r="GJ72" s="497"/>
      <c r="GK72" s="497"/>
      <c r="GL72" s="497"/>
      <c r="GM72" s="497"/>
      <c r="GN72" s="497"/>
      <c r="GO72" s="497"/>
      <c r="GP72" s="497"/>
      <c r="GQ72" s="497"/>
      <c r="GR72" s="497"/>
      <c r="GS72" s="497"/>
      <c r="GT72" s="497"/>
      <c r="GU72" s="497"/>
      <c r="GV72" s="497"/>
      <c r="GW72" s="497"/>
      <c r="GX72" s="497"/>
      <c r="GY72" s="497"/>
      <c r="GZ72" s="497"/>
      <c r="HA72" s="497"/>
      <c r="HB72" s="497"/>
      <c r="HC72" s="497"/>
      <c r="HD72" s="497"/>
      <c r="HE72" s="497"/>
      <c r="HF72" s="497"/>
      <c r="HG72" s="497"/>
      <c r="HH72" s="497"/>
      <c r="HI72" s="497"/>
      <c r="HJ72" s="497"/>
      <c r="HK72" s="497"/>
      <c r="HL72" s="497"/>
      <c r="HM72" s="497"/>
      <c r="HN72" s="497"/>
      <c r="HO72" s="497"/>
      <c r="HP72" s="497"/>
      <c r="HQ72" s="497"/>
      <c r="HR72" s="497"/>
      <c r="HS72" s="497"/>
      <c r="HT72" s="497"/>
      <c r="HU72" s="497"/>
      <c r="HV72" s="497"/>
      <c r="HW72" s="497"/>
      <c r="HX72" s="497"/>
      <c r="HY72" s="497"/>
      <c r="HZ72" s="497"/>
      <c r="IA72" s="497"/>
      <c r="IB72" s="497"/>
      <c r="IC72" s="497"/>
      <c r="ID72" s="497"/>
      <c r="IE72" s="497"/>
      <c r="IF72" s="497"/>
      <c r="IG72" s="497"/>
      <c r="IH72" s="497"/>
      <c r="II72" s="497"/>
      <c r="IJ72" s="497"/>
      <c r="IK72" s="497"/>
      <c r="IL72" s="497"/>
      <c r="IM72" s="497"/>
      <c r="IN72" s="497"/>
      <c r="IO72" s="497"/>
    </row>
    <row r="73" s="496" customFormat="1" ht="15.6" hidden="1" customHeight="1" outlineLevel="2" spans="1:249">
      <c r="A73" s="521"/>
      <c r="B73" s="517" t="s">
        <v>12012</v>
      </c>
      <c r="C73" s="517" t="s">
        <v>12012</v>
      </c>
      <c r="D73" s="518">
        <v>427316.9</v>
      </c>
      <c r="E73" s="518">
        <v>0</v>
      </c>
      <c r="F73" s="518">
        <v>0</v>
      </c>
      <c r="G73" s="519">
        <v>0</v>
      </c>
      <c r="H73" s="520"/>
      <c r="I73" s="520">
        <f t="shared" si="1"/>
        <v>427316.9</v>
      </c>
      <c r="J73" s="557" t="s">
        <v>12013</v>
      </c>
      <c r="K73" s="558"/>
      <c r="L73" s="534"/>
      <c r="M73" s="523"/>
      <c r="N73" s="523"/>
      <c r="O73" s="523"/>
      <c r="P73" s="523"/>
      <c r="Q73" s="523"/>
      <c r="R73" s="523"/>
      <c r="S73" s="523"/>
      <c r="T73" s="523"/>
      <c r="U73" s="523"/>
      <c r="V73" s="523"/>
      <c r="W73" s="523"/>
      <c r="X73" s="523"/>
      <c r="Y73" s="523"/>
      <c r="Z73" s="523"/>
      <c r="AA73" s="523"/>
      <c r="AB73" s="523"/>
      <c r="AC73" s="523"/>
      <c r="AD73" s="523"/>
      <c r="AE73" s="523"/>
      <c r="AF73" s="523"/>
      <c r="AG73" s="523"/>
      <c r="AH73" s="523"/>
      <c r="AI73" s="523"/>
      <c r="AJ73" s="523"/>
      <c r="AK73" s="523"/>
      <c r="AL73" s="523"/>
      <c r="AM73" s="523"/>
      <c r="AN73" s="523"/>
      <c r="AO73" s="523"/>
      <c r="AP73" s="523"/>
      <c r="AQ73" s="523"/>
      <c r="AR73" s="497"/>
      <c r="AS73" s="497"/>
      <c r="AT73" s="497"/>
      <c r="AU73" s="497"/>
      <c r="AV73" s="497"/>
      <c r="AW73" s="497"/>
      <c r="AX73" s="497"/>
      <c r="AY73" s="497"/>
      <c r="AZ73" s="497"/>
      <c r="BA73" s="497"/>
      <c r="BB73" s="497"/>
      <c r="BC73" s="497"/>
      <c r="BD73" s="497"/>
      <c r="BE73" s="497"/>
      <c r="BF73" s="497"/>
      <c r="BG73" s="497"/>
      <c r="BH73" s="497"/>
      <c r="BI73" s="497"/>
      <c r="BJ73" s="497"/>
      <c r="BK73" s="497"/>
      <c r="BL73" s="497"/>
      <c r="BM73" s="497"/>
      <c r="BN73" s="497"/>
      <c r="BO73" s="497"/>
      <c r="BP73" s="497"/>
      <c r="BQ73" s="497"/>
      <c r="BR73" s="497"/>
      <c r="BS73" s="497"/>
      <c r="BT73" s="497"/>
      <c r="BU73" s="497"/>
      <c r="BV73" s="497"/>
      <c r="BW73" s="497"/>
      <c r="BX73" s="497"/>
      <c r="BY73" s="497"/>
      <c r="BZ73" s="497"/>
      <c r="CA73" s="497"/>
      <c r="CB73" s="497"/>
      <c r="CC73" s="497"/>
      <c r="CD73" s="497"/>
      <c r="CE73" s="497"/>
      <c r="CF73" s="497"/>
      <c r="CG73" s="497"/>
      <c r="CH73" s="497"/>
      <c r="CI73" s="497"/>
      <c r="CJ73" s="497"/>
      <c r="CK73" s="497"/>
      <c r="CL73" s="497"/>
      <c r="CM73" s="497"/>
      <c r="CN73" s="497"/>
      <c r="CO73" s="497"/>
      <c r="CP73" s="497"/>
      <c r="CQ73" s="497"/>
      <c r="CR73" s="497"/>
      <c r="CS73" s="497"/>
      <c r="CT73" s="497"/>
      <c r="CU73" s="497"/>
      <c r="CV73" s="497"/>
      <c r="CW73" s="497"/>
      <c r="CX73" s="497"/>
      <c r="CY73" s="497"/>
      <c r="CZ73" s="497"/>
      <c r="DA73" s="497"/>
      <c r="DB73" s="497"/>
      <c r="DC73" s="497"/>
      <c r="DD73" s="497"/>
      <c r="DE73" s="497"/>
      <c r="DF73" s="497"/>
      <c r="DG73" s="497"/>
      <c r="DH73" s="497"/>
      <c r="DI73" s="497"/>
      <c r="DJ73" s="497"/>
      <c r="DK73" s="497"/>
      <c r="DL73" s="497"/>
      <c r="DM73" s="497"/>
      <c r="DN73" s="497"/>
      <c r="DO73" s="497"/>
      <c r="DP73" s="497"/>
      <c r="DQ73" s="497"/>
      <c r="DR73" s="497"/>
      <c r="DS73" s="497"/>
      <c r="DT73" s="497"/>
      <c r="DU73" s="497"/>
      <c r="DV73" s="497"/>
      <c r="DW73" s="497"/>
      <c r="DX73" s="497"/>
      <c r="DY73" s="497"/>
      <c r="DZ73" s="497"/>
      <c r="EA73" s="497"/>
      <c r="EB73" s="497"/>
      <c r="EC73" s="497"/>
      <c r="ED73" s="497"/>
      <c r="EE73" s="497"/>
      <c r="EF73" s="497"/>
      <c r="EG73" s="497"/>
      <c r="EH73" s="497"/>
      <c r="EI73" s="497"/>
      <c r="EJ73" s="497"/>
      <c r="EK73" s="497"/>
      <c r="EL73" s="497"/>
      <c r="EM73" s="497"/>
      <c r="EN73" s="497"/>
      <c r="EO73" s="497"/>
      <c r="EP73" s="497"/>
      <c r="EQ73" s="497"/>
      <c r="ER73" s="497"/>
      <c r="ES73" s="497"/>
      <c r="ET73" s="497"/>
      <c r="EU73" s="497"/>
      <c r="EV73" s="497"/>
      <c r="EW73" s="497"/>
      <c r="EX73" s="497"/>
      <c r="EY73" s="497"/>
      <c r="EZ73" s="497"/>
      <c r="FA73" s="497"/>
      <c r="FB73" s="497"/>
      <c r="FC73" s="497"/>
      <c r="FD73" s="497"/>
      <c r="FE73" s="497"/>
      <c r="FF73" s="497"/>
      <c r="FG73" s="497"/>
      <c r="FH73" s="497"/>
      <c r="FI73" s="497"/>
      <c r="FJ73" s="497"/>
      <c r="FK73" s="497"/>
      <c r="FL73" s="497"/>
      <c r="FM73" s="497"/>
      <c r="FN73" s="497"/>
      <c r="FO73" s="497"/>
      <c r="FP73" s="497"/>
      <c r="FQ73" s="497"/>
      <c r="FR73" s="497"/>
      <c r="FS73" s="497"/>
      <c r="FT73" s="497"/>
      <c r="FU73" s="497"/>
      <c r="FV73" s="497"/>
      <c r="FW73" s="497"/>
      <c r="FX73" s="497"/>
      <c r="FY73" s="497"/>
      <c r="FZ73" s="497"/>
      <c r="GA73" s="497"/>
      <c r="GB73" s="497"/>
      <c r="GC73" s="497"/>
      <c r="GD73" s="497"/>
      <c r="GE73" s="497"/>
      <c r="GF73" s="497"/>
      <c r="GG73" s="497"/>
      <c r="GH73" s="497"/>
      <c r="GI73" s="497"/>
      <c r="GJ73" s="497"/>
      <c r="GK73" s="497"/>
      <c r="GL73" s="497"/>
      <c r="GM73" s="497"/>
      <c r="GN73" s="497"/>
      <c r="GO73" s="497"/>
      <c r="GP73" s="497"/>
      <c r="GQ73" s="497"/>
      <c r="GR73" s="497"/>
      <c r="GS73" s="497"/>
      <c r="GT73" s="497"/>
      <c r="GU73" s="497"/>
      <c r="GV73" s="497"/>
      <c r="GW73" s="497"/>
      <c r="GX73" s="497"/>
      <c r="GY73" s="497"/>
      <c r="GZ73" s="497"/>
      <c r="HA73" s="497"/>
      <c r="HB73" s="497"/>
      <c r="HC73" s="497"/>
      <c r="HD73" s="497"/>
      <c r="HE73" s="497"/>
      <c r="HF73" s="497"/>
      <c r="HG73" s="497"/>
      <c r="HH73" s="497"/>
      <c r="HI73" s="497"/>
      <c r="HJ73" s="497"/>
      <c r="HK73" s="497"/>
      <c r="HL73" s="497"/>
      <c r="HM73" s="497"/>
      <c r="HN73" s="497"/>
      <c r="HO73" s="497"/>
      <c r="HP73" s="497"/>
      <c r="HQ73" s="497"/>
      <c r="HR73" s="497"/>
      <c r="HS73" s="497"/>
      <c r="HT73" s="497"/>
      <c r="HU73" s="497"/>
      <c r="HV73" s="497"/>
      <c r="HW73" s="497"/>
      <c r="HX73" s="497"/>
      <c r="HY73" s="497"/>
      <c r="HZ73" s="497"/>
      <c r="IA73" s="497"/>
      <c r="IB73" s="497"/>
      <c r="IC73" s="497"/>
      <c r="ID73" s="497"/>
      <c r="IE73" s="497"/>
      <c r="IF73" s="497"/>
      <c r="IG73" s="497"/>
      <c r="IH73" s="497"/>
      <c r="II73" s="497"/>
      <c r="IJ73" s="497"/>
      <c r="IK73" s="497"/>
      <c r="IL73" s="497"/>
      <c r="IM73" s="497"/>
      <c r="IN73" s="497"/>
      <c r="IO73" s="497"/>
    </row>
    <row r="74" s="496" customFormat="1" hidden="1" outlineLevel="1" collapsed="1" spans="1:75">
      <c r="A74" s="512" t="s">
        <v>12014</v>
      </c>
      <c r="B74" s="512"/>
      <c r="C74" s="515"/>
      <c r="D74" s="514">
        <v>2728037.91</v>
      </c>
      <c r="E74" s="514">
        <v>4382535.3</v>
      </c>
      <c r="F74" s="514">
        <v>741265.3</v>
      </c>
      <c r="G74" s="514">
        <v>4045068.13</v>
      </c>
      <c r="H74" s="514">
        <v>1502841</v>
      </c>
      <c r="I74" s="514">
        <v>10394065.64</v>
      </c>
      <c r="J74" s="561"/>
      <c r="K74" s="562"/>
      <c r="L74" s="523"/>
      <c r="M74" s="523"/>
      <c r="N74" s="523"/>
      <c r="O74" s="523"/>
      <c r="P74" s="523"/>
      <c r="Q74" s="523"/>
      <c r="R74" s="523"/>
      <c r="S74" s="523"/>
      <c r="T74" s="523"/>
      <c r="U74" s="523"/>
      <c r="V74" s="523"/>
      <c r="W74" s="523"/>
      <c r="X74" s="523"/>
      <c r="Y74" s="523"/>
      <c r="Z74" s="523"/>
      <c r="AA74" s="523"/>
      <c r="AB74" s="523"/>
      <c r="AC74" s="523"/>
      <c r="AD74" s="523"/>
      <c r="AE74" s="523"/>
      <c r="AF74" s="523"/>
      <c r="AG74" s="523"/>
      <c r="AH74" s="523"/>
      <c r="AI74" s="523"/>
      <c r="AJ74" s="523"/>
      <c r="AK74" s="523"/>
      <c r="AL74" s="523"/>
      <c r="AM74" s="523"/>
      <c r="AN74" s="523"/>
      <c r="AO74" s="523"/>
      <c r="AP74" s="523"/>
      <c r="AQ74" s="523"/>
      <c r="AR74" s="497"/>
      <c r="AS74" s="497"/>
      <c r="AT74" s="497"/>
      <c r="AU74" s="497"/>
      <c r="AV74" s="497"/>
      <c r="AW74" s="497"/>
      <c r="AX74" s="497"/>
      <c r="AY74" s="497"/>
      <c r="AZ74" s="497"/>
      <c r="BA74" s="497"/>
      <c r="BB74" s="497"/>
      <c r="BC74" s="497"/>
      <c r="BD74" s="497"/>
      <c r="BE74" s="497"/>
      <c r="BF74" s="497"/>
      <c r="BG74" s="497"/>
      <c r="BH74" s="497"/>
      <c r="BI74" s="497"/>
      <c r="BJ74" s="497"/>
      <c r="BK74" s="497"/>
      <c r="BL74" s="497"/>
      <c r="BM74" s="497"/>
      <c r="BN74" s="497"/>
      <c r="BO74" s="497"/>
      <c r="BP74" s="497"/>
      <c r="BQ74" s="497"/>
      <c r="BR74" s="497"/>
      <c r="BS74" s="497"/>
      <c r="BT74" s="497"/>
      <c r="BU74" s="497"/>
      <c r="BV74" s="497"/>
      <c r="BW74" s="497"/>
    </row>
    <row r="75" s="496" customFormat="1" ht="15.6" hidden="1" customHeight="1" outlineLevel="2" spans="1:249">
      <c r="A75" s="537" t="s">
        <v>12014</v>
      </c>
      <c r="B75" s="538" t="s">
        <v>3366</v>
      </c>
      <c r="C75" s="538" t="s">
        <v>3366</v>
      </c>
      <c r="D75" s="518">
        <v>0</v>
      </c>
      <c r="E75" s="518">
        <v>2182569.76</v>
      </c>
      <c r="F75" s="539">
        <v>209024.1</v>
      </c>
      <c r="G75" s="540">
        <v>963855.7</v>
      </c>
      <c r="H75" s="520"/>
      <c r="I75" s="520">
        <v>3355449.56</v>
      </c>
      <c r="J75" s="563" t="s">
        <v>12015</v>
      </c>
      <c r="K75" s="564"/>
      <c r="L75" s="523"/>
      <c r="M75" s="523"/>
      <c r="N75" s="523"/>
      <c r="O75" s="523"/>
      <c r="P75" s="523"/>
      <c r="Q75" s="523"/>
      <c r="R75" s="523"/>
      <c r="S75" s="523"/>
      <c r="T75" s="523"/>
      <c r="U75" s="523"/>
      <c r="V75" s="523"/>
      <c r="W75" s="523"/>
      <c r="X75" s="523"/>
      <c r="Y75" s="523"/>
      <c r="Z75" s="523"/>
      <c r="AA75" s="523"/>
      <c r="AB75" s="523"/>
      <c r="AC75" s="523"/>
      <c r="AD75" s="523"/>
      <c r="AE75" s="523"/>
      <c r="AF75" s="523"/>
      <c r="AG75" s="523"/>
      <c r="AH75" s="523"/>
      <c r="AI75" s="523"/>
      <c r="AJ75" s="523"/>
      <c r="AK75" s="523"/>
      <c r="AL75" s="523"/>
      <c r="AM75" s="523"/>
      <c r="AN75" s="523"/>
      <c r="AO75" s="523"/>
      <c r="AP75" s="523"/>
      <c r="AQ75" s="523"/>
      <c r="AR75" s="497"/>
      <c r="AS75" s="497"/>
      <c r="AT75" s="497"/>
      <c r="AU75" s="497"/>
      <c r="AV75" s="497"/>
      <c r="AW75" s="497"/>
      <c r="AX75" s="497"/>
      <c r="AY75" s="497"/>
      <c r="AZ75" s="497"/>
      <c r="BA75" s="497"/>
      <c r="BB75" s="497"/>
      <c r="BC75" s="497"/>
      <c r="BD75" s="497"/>
      <c r="BE75" s="497"/>
      <c r="BF75" s="497"/>
      <c r="BG75" s="497"/>
      <c r="BH75" s="497"/>
      <c r="BI75" s="497"/>
      <c r="BJ75" s="497"/>
      <c r="BK75" s="497"/>
      <c r="BL75" s="497"/>
      <c r="BM75" s="497"/>
      <c r="BN75" s="497"/>
      <c r="BO75" s="497"/>
      <c r="BP75" s="497"/>
      <c r="BQ75" s="497"/>
      <c r="BR75" s="497"/>
      <c r="BS75" s="497"/>
      <c r="BT75" s="497"/>
      <c r="BU75" s="497"/>
      <c r="BV75" s="497"/>
      <c r="BW75" s="497"/>
      <c r="BX75" s="497"/>
      <c r="BY75" s="497"/>
      <c r="BZ75" s="497"/>
      <c r="CA75" s="497"/>
      <c r="CB75" s="497"/>
      <c r="CC75" s="497"/>
      <c r="CD75" s="497"/>
      <c r="CE75" s="497"/>
      <c r="CF75" s="497"/>
      <c r="CG75" s="497"/>
      <c r="CH75" s="497"/>
      <c r="CI75" s="497"/>
      <c r="CJ75" s="497"/>
      <c r="CK75" s="497"/>
      <c r="CL75" s="497"/>
      <c r="CM75" s="497"/>
      <c r="CN75" s="497"/>
      <c r="CO75" s="497"/>
      <c r="CP75" s="497"/>
      <c r="CQ75" s="497"/>
      <c r="CR75" s="497"/>
      <c r="CS75" s="497"/>
      <c r="CT75" s="497"/>
      <c r="CU75" s="497"/>
      <c r="CV75" s="497"/>
      <c r="CW75" s="497"/>
      <c r="CX75" s="497"/>
      <c r="CY75" s="497"/>
      <c r="CZ75" s="497"/>
      <c r="DA75" s="497"/>
      <c r="DB75" s="497"/>
      <c r="DC75" s="497"/>
      <c r="DD75" s="497"/>
      <c r="DE75" s="497"/>
      <c r="DF75" s="497"/>
      <c r="DG75" s="497"/>
      <c r="DH75" s="497"/>
      <c r="DI75" s="497"/>
      <c r="DJ75" s="497"/>
      <c r="DK75" s="497"/>
      <c r="DL75" s="497"/>
      <c r="DM75" s="497"/>
      <c r="DN75" s="497"/>
      <c r="DO75" s="497"/>
      <c r="DP75" s="497"/>
      <c r="DQ75" s="497"/>
      <c r="DR75" s="497"/>
      <c r="DS75" s="497"/>
      <c r="DT75" s="497"/>
      <c r="DU75" s="497"/>
      <c r="DV75" s="497"/>
      <c r="DW75" s="497"/>
      <c r="DX75" s="497"/>
      <c r="DY75" s="497"/>
      <c r="DZ75" s="497"/>
      <c r="EA75" s="497"/>
      <c r="EB75" s="497"/>
      <c r="EC75" s="497"/>
      <c r="ED75" s="497"/>
      <c r="EE75" s="497"/>
      <c r="EF75" s="497"/>
      <c r="EG75" s="497"/>
      <c r="EH75" s="497"/>
      <c r="EI75" s="497"/>
      <c r="EJ75" s="497"/>
      <c r="EK75" s="497"/>
      <c r="EL75" s="497"/>
      <c r="EM75" s="497"/>
      <c r="EN75" s="497"/>
      <c r="EO75" s="497"/>
      <c r="EP75" s="497"/>
      <c r="EQ75" s="497"/>
      <c r="ER75" s="497"/>
      <c r="ES75" s="497"/>
      <c r="ET75" s="497"/>
      <c r="EU75" s="497"/>
      <c r="EV75" s="497"/>
      <c r="EW75" s="497"/>
      <c r="EX75" s="497"/>
      <c r="EY75" s="497"/>
      <c r="EZ75" s="497"/>
      <c r="FA75" s="497"/>
      <c r="FB75" s="497"/>
      <c r="FC75" s="497"/>
      <c r="FD75" s="497"/>
      <c r="FE75" s="497"/>
      <c r="FF75" s="497"/>
      <c r="FG75" s="497"/>
      <c r="FH75" s="497"/>
      <c r="FI75" s="497"/>
      <c r="FJ75" s="497"/>
      <c r="FK75" s="497"/>
      <c r="FL75" s="497"/>
      <c r="FM75" s="497"/>
      <c r="FN75" s="497"/>
      <c r="FO75" s="497"/>
      <c r="FP75" s="497"/>
      <c r="FQ75" s="497"/>
      <c r="FR75" s="497"/>
      <c r="FS75" s="497"/>
      <c r="FT75" s="497"/>
      <c r="FU75" s="497"/>
      <c r="FV75" s="497"/>
      <c r="FW75" s="497"/>
      <c r="FX75" s="497"/>
      <c r="FY75" s="497"/>
      <c r="FZ75" s="497"/>
      <c r="GA75" s="497"/>
      <c r="GB75" s="497"/>
      <c r="GC75" s="497"/>
      <c r="GD75" s="497"/>
      <c r="GE75" s="497"/>
      <c r="GF75" s="497"/>
      <c r="GG75" s="497"/>
      <c r="GH75" s="497"/>
      <c r="GI75" s="497"/>
      <c r="GJ75" s="497"/>
      <c r="GK75" s="497"/>
      <c r="GL75" s="497"/>
      <c r="GM75" s="497"/>
      <c r="GN75" s="497"/>
      <c r="GO75" s="497"/>
      <c r="GP75" s="497"/>
      <c r="GQ75" s="497"/>
      <c r="GR75" s="497"/>
      <c r="GS75" s="497"/>
      <c r="GT75" s="497"/>
      <c r="GU75" s="497"/>
      <c r="GV75" s="497"/>
      <c r="GW75" s="497"/>
      <c r="GX75" s="497"/>
      <c r="GY75" s="497"/>
      <c r="GZ75" s="497"/>
      <c r="HA75" s="497"/>
      <c r="HB75" s="497"/>
      <c r="HC75" s="497"/>
      <c r="HD75" s="497"/>
      <c r="HE75" s="497"/>
      <c r="HF75" s="497"/>
      <c r="HG75" s="497"/>
      <c r="HH75" s="497"/>
      <c r="HI75" s="497"/>
      <c r="HJ75" s="497"/>
      <c r="HK75" s="497"/>
      <c r="HL75" s="497"/>
      <c r="HM75" s="497"/>
      <c r="HN75" s="497"/>
      <c r="HO75" s="497"/>
      <c r="HP75" s="497"/>
      <c r="HQ75" s="497"/>
      <c r="HR75" s="497"/>
      <c r="HS75" s="497"/>
      <c r="HT75" s="497"/>
      <c r="HU75" s="497"/>
      <c r="HV75" s="497"/>
      <c r="HW75" s="497"/>
      <c r="HX75" s="497"/>
      <c r="HY75" s="497"/>
      <c r="HZ75" s="497"/>
      <c r="IA75" s="497"/>
      <c r="IB75" s="497"/>
      <c r="IC75" s="497"/>
      <c r="ID75" s="497"/>
      <c r="IE75" s="497"/>
      <c r="IF75" s="497"/>
      <c r="IG75" s="497"/>
      <c r="IH75" s="497"/>
      <c r="II75" s="497"/>
      <c r="IJ75" s="497"/>
      <c r="IK75" s="497"/>
      <c r="IL75" s="497"/>
      <c r="IM75" s="497"/>
      <c r="IN75" s="497"/>
      <c r="IO75" s="497"/>
    </row>
    <row r="76" s="496" customFormat="1" ht="15.6" hidden="1" customHeight="1" outlineLevel="2" spans="1:249">
      <c r="A76" s="541"/>
      <c r="B76" s="538" t="s">
        <v>12016</v>
      </c>
      <c r="C76" s="538" t="s">
        <v>12016</v>
      </c>
      <c r="D76" s="518">
        <v>640118</v>
      </c>
      <c r="E76" s="518">
        <v>518356</v>
      </c>
      <c r="F76" s="518">
        <v>382841.2</v>
      </c>
      <c r="G76" s="539">
        <v>0</v>
      </c>
      <c r="H76" s="520"/>
      <c r="I76" s="520">
        <v>1541315.2</v>
      </c>
      <c r="J76" s="563" t="s">
        <v>12017</v>
      </c>
      <c r="K76" s="564"/>
      <c r="L76" s="523"/>
      <c r="M76" s="523"/>
      <c r="N76" s="523"/>
      <c r="O76" s="523"/>
      <c r="P76" s="523"/>
      <c r="Q76" s="523"/>
      <c r="R76" s="523"/>
      <c r="S76" s="523"/>
      <c r="T76" s="523"/>
      <c r="U76" s="523"/>
      <c r="V76" s="523"/>
      <c r="W76" s="523"/>
      <c r="X76" s="523"/>
      <c r="Y76" s="523"/>
      <c r="Z76" s="523"/>
      <c r="AA76" s="523"/>
      <c r="AB76" s="523"/>
      <c r="AC76" s="523"/>
      <c r="AD76" s="523"/>
      <c r="AE76" s="523"/>
      <c r="AF76" s="523"/>
      <c r="AG76" s="523"/>
      <c r="AH76" s="523"/>
      <c r="AI76" s="523"/>
      <c r="AJ76" s="523"/>
      <c r="AK76" s="523"/>
      <c r="AL76" s="523"/>
      <c r="AM76" s="523"/>
      <c r="AN76" s="523"/>
      <c r="AO76" s="523"/>
      <c r="AP76" s="523"/>
      <c r="AQ76" s="523"/>
      <c r="AR76" s="497"/>
      <c r="AS76" s="497"/>
      <c r="AT76" s="497"/>
      <c r="AU76" s="497"/>
      <c r="AV76" s="497"/>
      <c r="AW76" s="497"/>
      <c r="AX76" s="497"/>
      <c r="AY76" s="497"/>
      <c r="AZ76" s="497"/>
      <c r="BA76" s="497"/>
      <c r="BB76" s="497"/>
      <c r="BC76" s="497"/>
      <c r="BD76" s="497"/>
      <c r="BE76" s="497"/>
      <c r="BF76" s="497"/>
      <c r="BG76" s="497"/>
      <c r="BH76" s="497"/>
      <c r="BI76" s="497"/>
      <c r="BJ76" s="497"/>
      <c r="BK76" s="497"/>
      <c r="BL76" s="497"/>
      <c r="BM76" s="497"/>
      <c r="BN76" s="497"/>
      <c r="BO76" s="497"/>
      <c r="BP76" s="497"/>
      <c r="BQ76" s="497"/>
      <c r="BR76" s="497"/>
      <c r="BS76" s="497"/>
      <c r="BT76" s="497"/>
      <c r="BU76" s="497"/>
      <c r="BV76" s="497"/>
      <c r="BW76" s="497"/>
      <c r="BX76" s="497"/>
      <c r="BY76" s="497"/>
      <c r="BZ76" s="497"/>
      <c r="CA76" s="497"/>
      <c r="CB76" s="497"/>
      <c r="CC76" s="497"/>
      <c r="CD76" s="497"/>
      <c r="CE76" s="497"/>
      <c r="CF76" s="497"/>
      <c r="CG76" s="497"/>
      <c r="CH76" s="497"/>
      <c r="CI76" s="497"/>
      <c r="CJ76" s="497"/>
      <c r="CK76" s="497"/>
      <c r="CL76" s="497"/>
      <c r="CM76" s="497"/>
      <c r="CN76" s="497"/>
      <c r="CO76" s="497"/>
      <c r="CP76" s="497"/>
      <c r="CQ76" s="497"/>
      <c r="CR76" s="497"/>
      <c r="CS76" s="497"/>
      <c r="CT76" s="497"/>
      <c r="CU76" s="497"/>
      <c r="CV76" s="497"/>
      <c r="CW76" s="497"/>
      <c r="CX76" s="497"/>
      <c r="CY76" s="497"/>
      <c r="CZ76" s="497"/>
      <c r="DA76" s="497"/>
      <c r="DB76" s="497"/>
      <c r="DC76" s="497"/>
      <c r="DD76" s="497"/>
      <c r="DE76" s="497"/>
      <c r="DF76" s="497"/>
      <c r="DG76" s="497"/>
      <c r="DH76" s="497"/>
      <c r="DI76" s="497"/>
      <c r="DJ76" s="497"/>
      <c r="DK76" s="497"/>
      <c r="DL76" s="497"/>
      <c r="DM76" s="497"/>
      <c r="DN76" s="497"/>
      <c r="DO76" s="497"/>
      <c r="DP76" s="497"/>
      <c r="DQ76" s="497"/>
      <c r="DR76" s="497"/>
      <c r="DS76" s="497"/>
      <c r="DT76" s="497"/>
      <c r="DU76" s="497"/>
      <c r="DV76" s="497"/>
      <c r="DW76" s="497"/>
      <c r="DX76" s="497"/>
      <c r="DY76" s="497"/>
      <c r="DZ76" s="497"/>
      <c r="EA76" s="497"/>
      <c r="EB76" s="497"/>
      <c r="EC76" s="497"/>
      <c r="ED76" s="497"/>
      <c r="EE76" s="497"/>
      <c r="EF76" s="497"/>
      <c r="EG76" s="497"/>
      <c r="EH76" s="497"/>
      <c r="EI76" s="497"/>
      <c r="EJ76" s="497"/>
      <c r="EK76" s="497"/>
      <c r="EL76" s="497"/>
      <c r="EM76" s="497"/>
      <c r="EN76" s="497"/>
      <c r="EO76" s="497"/>
      <c r="EP76" s="497"/>
      <c r="EQ76" s="497"/>
      <c r="ER76" s="497"/>
      <c r="ES76" s="497"/>
      <c r="ET76" s="497"/>
      <c r="EU76" s="497"/>
      <c r="EV76" s="497"/>
      <c r="EW76" s="497"/>
      <c r="EX76" s="497"/>
      <c r="EY76" s="497"/>
      <c r="EZ76" s="497"/>
      <c r="FA76" s="497"/>
      <c r="FB76" s="497"/>
      <c r="FC76" s="497"/>
      <c r="FD76" s="497"/>
      <c r="FE76" s="497"/>
      <c r="FF76" s="497"/>
      <c r="FG76" s="497"/>
      <c r="FH76" s="497"/>
      <c r="FI76" s="497"/>
      <c r="FJ76" s="497"/>
      <c r="FK76" s="497"/>
      <c r="FL76" s="497"/>
      <c r="FM76" s="497"/>
      <c r="FN76" s="497"/>
      <c r="FO76" s="497"/>
      <c r="FP76" s="497"/>
      <c r="FQ76" s="497"/>
      <c r="FR76" s="497"/>
      <c r="FS76" s="497"/>
      <c r="FT76" s="497"/>
      <c r="FU76" s="497"/>
      <c r="FV76" s="497"/>
      <c r="FW76" s="497"/>
      <c r="FX76" s="497"/>
      <c r="FY76" s="497"/>
      <c r="FZ76" s="497"/>
      <c r="GA76" s="497"/>
      <c r="GB76" s="497"/>
      <c r="GC76" s="497"/>
      <c r="GD76" s="497"/>
      <c r="GE76" s="497"/>
      <c r="GF76" s="497"/>
      <c r="GG76" s="497"/>
      <c r="GH76" s="497"/>
      <c r="GI76" s="497"/>
      <c r="GJ76" s="497"/>
      <c r="GK76" s="497"/>
      <c r="GL76" s="497"/>
      <c r="GM76" s="497"/>
      <c r="GN76" s="497"/>
      <c r="GO76" s="497"/>
      <c r="GP76" s="497"/>
      <c r="GQ76" s="497"/>
      <c r="GR76" s="497"/>
      <c r="GS76" s="497"/>
      <c r="GT76" s="497"/>
      <c r="GU76" s="497"/>
      <c r="GV76" s="497"/>
      <c r="GW76" s="497"/>
      <c r="GX76" s="497"/>
      <c r="GY76" s="497"/>
      <c r="GZ76" s="497"/>
      <c r="HA76" s="497"/>
      <c r="HB76" s="497"/>
      <c r="HC76" s="497"/>
      <c r="HD76" s="497"/>
      <c r="HE76" s="497"/>
      <c r="HF76" s="497"/>
      <c r="HG76" s="497"/>
      <c r="HH76" s="497"/>
      <c r="HI76" s="497"/>
      <c r="HJ76" s="497"/>
      <c r="HK76" s="497"/>
      <c r="HL76" s="497"/>
      <c r="HM76" s="497"/>
      <c r="HN76" s="497"/>
      <c r="HO76" s="497"/>
      <c r="HP76" s="497"/>
      <c r="HQ76" s="497"/>
      <c r="HR76" s="497"/>
      <c r="HS76" s="497"/>
      <c r="HT76" s="497"/>
      <c r="HU76" s="497"/>
      <c r="HV76" s="497"/>
      <c r="HW76" s="497"/>
      <c r="HX76" s="497"/>
      <c r="HY76" s="497"/>
      <c r="HZ76" s="497"/>
      <c r="IA76" s="497"/>
      <c r="IB76" s="497"/>
      <c r="IC76" s="497"/>
      <c r="ID76" s="497"/>
      <c r="IE76" s="497"/>
      <c r="IF76" s="497"/>
      <c r="IG76" s="497"/>
      <c r="IH76" s="497"/>
      <c r="II76" s="497"/>
      <c r="IJ76" s="497"/>
      <c r="IK76" s="497"/>
      <c r="IL76" s="497"/>
      <c r="IM76" s="497"/>
      <c r="IN76" s="497"/>
      <c r="IO76" s="497"/>
    </row>
    <row r="77" s="496" customFormat="1" ht="15.6" hidden="1" customHeight="1" outlineLevel="2" spans="1:249">
      <c r="A77" s="541"/>
      <c r="B77" s="538" t="s">
        <v>12004</v>
      </c>
      <c r="C77" s="538" t="s">
        <v>12018</v>
      </c>
      <c r="D77" s="518">
        <v>914203.65</v>
      </c>
      <c r="E77" s="518">
        <v>0</v>
      </c>
      <c r="F77" s="518">
        <v>0</v>
      </c>
      <c r="G77" s="539">
        <v>0</v>
      </c>
      <c r="H77" s="520"/>
      <c r="I77" s="520">
        <v>914203.65</v>
      </c>
      <c r="J77" s="565" t="s">
        <v>12019</v>
      </c>
      <c r="K77" s="566"/>
      <c r="L77" s="523"/>
      <c r="M77" s="523"/>
      <c r="N77" s="523"/>
      <c r="O77" s="523"/>
      <c r="P77" s="523"/>
      <c r="Q77" s="523"/>
      <c r="R77" s="523"/>
      <c r="S77" s="523"/>
      <c r="T77" s="523"/>
      <c r="U77" s="523"/>
      <c r="V77" s="523"/>
      <c r="W77" s="523"/>
      <c r="X77" s="523"/>
      <c r="Y77" s="523"/>
      <c r="Z77" s="523"/>
      <c r="AA77" s="523"/>
      <c r="AB77" s="523"/>
      <c r="AC77" s="523"/>
      <c r="AD77" s="523"/>
      <c r="AE77" s="523"/>
      <c r="AF77" s="523"/>
      <c r="AG77" s="523"/>
      <c r="AH77" s="523"/>
      <c r="AI77" s="523"/>
      <c r="AJ77" s="523"/>
      <c r="AK77" s="523"/>
      <c r="AL77" s="523"/>
      <c r="AM77" s="523"/>
      <c r="AN77" s="523"/>
      <c r="AO77" s="523"/>
      <c r="AP77" s="523"/>
      <c r="AQ77" s="523"/>
      <c r="AR77" s="497"/>
      <c r="AS77" s="497"/>
      <c r="AT77" s="497"/>
      <c r="AU77" s="497"/>
      <c r="AV77" s="497"/>
      <c r="AW77" s="497"/>
      <c r="AX77" s="497"/>
      <c r="AY77" s="497"/>
      <c r="AZ77" s="497"/>
      <c r="BA77" s="497"/>
      <c r="BB77" s="497"/>
      <c r="BC77" s="497"/>
      <c r="BD77" s="497"/>
      <c r="BE77" s="497"/>
      <c r="BF77" s="497"/>
      <c r="BG77" s="497"/>
      <c r="BH77" s="497"/>
      <c r="BI77" s="497"/>
      <c r="BJ77" s="497"/>
      <c r="BK77" s="497"/>
      <c r="BL77" s="497"/>
      <c r="BM77" s="497"/>
      <c r="BN77" s="497"/>
      <c r="BO77" s="497"/>
      <c r="BP77" s="497"/>
      <c r="BQ77" s="497"/>
      <c r="BR77" s="497"/>
      <c r="BS77" s="497"/>
      <c r="BT77" s="497"/>
      <c r="BU77" s="497"/>
      <c r="BV77" s="497"/>
      <c r="BW77" s="497"/>
      <c r="BX77" s="497"/>
      <c r="BY77" s="497"/>
      <c r="BZ77" s="497"/>
      <c r="CA77" s="497"/>
      <c r="CB77" s="497"/>
      <c r="CC77" s="497"/>
      <c r="CD77" s="497"/>
      <c r="CE77" s="497"/>
      <c r="CF77" s="497"/>
      <c r="CG77" s="497"/>
      <c r="CH77" s="497"/>
      <c r="CI77" s="497"/>
      <c r="CJ77" s="497"/>
      <c r="CK77" s="497"/>
      <c r="CL77" s="497"/>
      <c r="CM77" s="497"/>
      <c r="CN77" s="497"/>
      <c r="CO77" s="497"/>
      <c r="CP77" s="497"/>
      <c r="CQ77" s="497"/>
      <c r="CR77" s="497"/>
      <c r="CS77" s="497"/>
      <c r="CT77" s="497"/>
      <c r="CU77" s="497"/>
      <c r="CV77" s="497"/>
      <c r="CW77" s="497"/>
      <c r="CX77" s="497"/>
      <c r="CY77" s="497"/>
      <c r="CZ77" s="497"/>
      <c r="DA77" s="497"/>
      <c r="DB77" s="497"/>
      <c r="DC77" s="497"/>
      <c r="DD77" s="497"/>
      <c r="DE77" s="497"/>
      <c r="DF77" s="497"/>
      <c r="DG77" s="497"/>
      <c r="DH77" s="497"/>
      <c r="DI77" s="497"/>
      <c r="DJ77" s="497"/>
      <c r="DK77" s="497"/>
      <c r="DL77" s="497"/>
      <c r="DM77" s="497"/>
      <c r="DN77" s="497"/>
      <c r="DO77" s="497"/>
      <c r="DP77" s="497"/>
      <c r="DQ77" s="497"/>
      <c r="DR77" s="497"/>
      <c r="DS77" s="497"/>
      <c r="DT77" s="497"/>
      <c r="DU77" s="497"/>
      <c r="DV77" s="497"/>
      <c r="DW77" s="497"/>
      <c r="DX77" s="497"/>
      <c r="DY77" s="497"/>
      <c r="DZ77" s="497"/>
      <c r="EA77" s="497"/>
      <c r="EB77" s="497"/>
      <c r="EC77" s="497"/>
      <c r="ED77" s="497"/>
      <c r="EE77" s="497"/>
      <c r="EF77" s="497"/>
      <c r="EG77" s="497"/>
      <c r="EH77" s="497"/>
      <c r="EI77" s="497"/>
      <c r="EJ77" s="497"/>
      <c r="EK77" s="497"/>
      <c r="EL77" s="497"/>
      <c r="EM77" s="497"/>
      <c r="EN77" s="497"/>
      <c r="EO77" s="497"/>
      <c r="EP77" s="497"/>
      <c r="EQ77" s="497"/>
      <c r="ER77" s="497"/>
      <c r="ES77" s="497"/>
      <c r="ET77" s="497"/>
      <c r="EU77" s="497"/>
      <c r="EV77" s="497"/>
      <c r="EW77" s="497"/>
      <c r="EX77" s="497"/>
      <c r="EY77" s="497"/>
      <c r="EZ77" s="497"/>
      <c r="FA77" s="497"/>
      <c r="FB77" s="497"/>
      <c r="FC77" s="497"/>
      <c r="FD77" s="497"/>
      <c r="FE77" s="497"/>
      <c r="FF77" s="497"/>
      <c r="FG77" s="497"/>
      <c r="FH77" s="497"/>
      <c r="FI77" s="497"/>
      <c r="FJ77" s="497"/>
      <c r="FK77" s="497"/>
      <c r="FL77" s="497"/>
      <c r="FM77" s="497"/>
      <c r="FN77" s="497"/>
      <c r="FO77" s="497"/>
      <c r="FP77" s="497"/>
      <c r="FQ77" s="497"/>
      <c r="FR77" s="497"/>
      <c r="FS77" s="497"/>
      <c r="FT77" s="497"/>
      <c r="FU77" s="497"/>
      <c r="FV77" s="497"/>
      <c r="FW77" s="497"/>
      <c r="FX77" s="497"/>
      <c r="FY77" s="497"/>
      <c r="FZ77" s="497"/>
      <c r="GA77" s="497"/>
      <c r="GB77" s="497"/>
      <c r="GC77" s="497"/>
      <c r="GD77" s="497"/>
      <c r="GE77" s="497"/>
      <c r="GF77" s="497"/>
      <c r="GG77" s="497"/>
      <c r="GH77" s="497"/>
      <c r="GI77" s="497"/>
      <c r="GJ77" s="497"/>
      <c r="GK77" s="497"/>
      <c r="GL77" s="497"/>
      <c r="GM77" s="497"/>
      <c r="GN77" s="497"/>
      <c r="GO77" s="497"/>
      <c r="GP77" s="497"/>
      <c r="GQ77" s="497"/>
      <c r="GR77" s="497"/>
      <c r="GS77" s="497"/>
      <c r="GT77" s="497"/>
      <c r="GU77" s="497"/>
      <c r="GV77" s="497"/>
      <c r="GW77" s="497"/>
      <c r="GX77" s="497"/>
      <c r="GY77" s="497"/>
      <c r="GZ77" s="497"/>
      <c r="HA77" s="497"/>
      <c r="HB77" s="497"/>
      <c r="HC77" s="497"/>
      <c r="HD77" s="497"/>
      <c r="HE77" s="497"/>
      <c r="HF77" s="497"/>
      <c r="HG77" s="497"/>
      <c r="HH77" s="497"/>
      <c r="HI77" s="497"/>
      <c r="HJ77" s="497"/>
      <c r="HK77" s="497"/>
      <c r="HL77" s="497"/>
      <c r="HM77" s="497"/>
      <c r="HN77" s="497"/>
      <c r="HO77" s="497"/>
      <c r="HP77" s="497"/>
      <c r="HQ77" s="497"/>
      <c r="HR77" s="497"/>
      <c r="HS77" s="497"/>
      <c r="HT77" s="497"/>
      <c r="HU77" s="497"/>
      <c r="HV77" s="497"/>
      <c r="HW77" s="497"/>
      <c r="HX77" s="497"/>
      <c r="HY77" s="497"/>
      <c r="HZ77" s="497"/>
      <c r="IA77" s="497"/>
      <c r="IB77" s="497"/>
      <c r="IC77" s="497"/>
      <c r="ID77" s="497"/>
      <c r="IE77" s="497"/>
      <c r="IF77" s="497"/>
      <c r="IG77" s="497"/>
      <c r="IH77" s="497"/>
      <c r="II77" s="497"/>
      <c r="IJ77" s="497"/>
      <c r="IK77" s="497"/>
      <c r="IL77" s="497"/>
      <c r="IM77" s="497"/>
      <c r="IN77" s="497"/>
      <c r="IO77" s="497"/>
    </row>
    <row r="78" s="496" customFormat="1" ht="15.6" hidden="1" customHeight="1" outlineLevel="2" spans="1:249">
      <c r="A78" s="541"/>
      <c r="B78" s="538" t="s">
        <v>12004</v>
      </c>
      <c r="C78" s="538" t="s">
        <v>12018</v>
      </c>
      <c r="D78" s="518">
        <v>0</v>
      </c>
      <c r="E78" s="518">
        <v>0</v>
      </c>
      <c r="F78" s="518">
        <v>0</v>
      </c>
      <c r="G78" s="539">
        <v>910594.65</v>
      </c>
      <c r="H78" s="520"/>
      <c r="I78" s="520">
        <v>910594.65</v>
      </c>
      <c r="J78" s="567" t="s">
        <v>12020</v>
      </c>
      <c r="K78" s="568"/>
      <c r="L78" s="523"/>
      <c r="M78" s="523"/>
      <c r="N78" s="523"/>
      <c r="O78" s="523"/>
      <c r="P78" s="523"/>
      <c r="Q78" s="523"/>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497"/>
      <c r="AS78" s="497"/>
      <c r="AT78" s="497"/>
      <c r="AU78" s="497"/>
      <c r="AV78" s="497"/>
      <c r="AW78" s="497"/>
      <c r="AX78" s="497"/>
      <c r="AY78" s="497"/>
      <c r="AZ78" s="497"/>
      <c r="BA78" s="497"/>
      <c r="BB78" s="497"/>
      <c r="BC78" s="497"/>
      <c r="BD78" s="497"/>
      <c r="BE78" s="497"/>
      <c r="BF78" s="497"/>
      <c r="BG78" s="497"/>
      <c r="BH78" s="497"/>
      <c r="BI78" s="497"/>
      <c r="BJ78" s="497"/>
      <c r="BK78" s="497"/>
      <c r="BL78" s="497"/>
      <c r="BM78" s="497"/>
      <c r="BN78" s="497"/>
      <c r="BO78" s="497"/>
      <c r="BP78" s="497"/>
      <c r="BQ78" s="497"/>
      <c r="BR78" s="497"/>
      <c r="BS78" s="497"/>
      <c r="BT78" s="497"/>
      <c r="BU78" s="497"/>
      <c r="BV78" s="497"/>
      <c r="BW78" s="497"/>
      <c r="BX78" s="497"/>
      <c r="BY78" s="497"/>
      <c r="BZ78" s="497"/>
      <c r="CA78" s="497"/>
      <c r="CB78" s="497"/>
      <c r="CC78" s="497"/>
      <c r="CD78" s="497"/>
      <c r="CE78" s="497"/>
      <c r="CF78" s="497"/>
      <c r="CG78" s="497"/>
      <c r="CH78" s="497"/>
      <c r="CI78" s="497"/>
      <c r="CJ78" s="497"/>
      <c r="CK78" s="497"/>
      <c r="CL78" s="497"/>
      <c r="CM78" s="497"/>
      <c r="CN78" s="497"/>
      <c r="CO78" s="497"/>
      <c r="CP78" s="497"/>
      <c r="CQ78" s="497"/>
      <c r="CR78" s="497"/>
      <c r="CS78" s="497"/>
      <c r="CT78" s="497"/>
      <c r="CU78" s="497"/>
      <c r="CV78" s="497"/>
      <c r="CW78" s="497"/>
      <c r="CX78" s="497"/>
      <c r="CY78" s="497"/>
      <c r="CZ78" s="497"/>
      <c r="DA78" s="497"/>
      <c r="DB78" s="497"/>
      <c r="DC78" s="497"/>
      <c r="DD78" s="497"/>
      <c r="DE78" s="497"/>
      <c r="DF78" s="497"/>
      <c r="DG78" s="497"/>
      <c r="DH78" s="497"/>
      <c r="DI78" s="497"/>
      <c r="DJ78" s="497"/>
      <c r="DK78" s="497"/>
      <c r="DL78" s="497"/>
      <c r="DM78" s="497"/>
      <c r="DN78" s="497"/>
      <c r="DO78" s="497"/>
      <c r="DP78" s="497"/>
      <c r="DQ78" s="497"/>
      <c r="DR78" s="497"/>
      <c r="DS78" s="497"/>
      <c r="DT78" s="497"/>
      <c r="DU78" s="497"/>
      <c r="DV78" s="497"/>
      <c r="DW78" s="497"/>
      <c r="DX78" s="497"/>
      <c r="DY78" s="497"/>
      <c r="DZ78" s="497"/>
      <c r="EA78" s="497"/>
      <c r="EB78" s="497"/>
      <c r="EC78" s="497"/>
      <c r="ED78" s="497"/>
      <c r="EE78" s="497"/>
      <c r="EF78" s="497"/>
      <c r="EG78" s="497"/>
      <c r="EH78" s="497"/>
      <c r="EI78" s="497"/>
      <c r="EJ78" s="497"/>
      <c r="EK78" s="497"/>
      <c r="EL78" s="497"/>
      <c r="EM78" s="497"/>
      <c r="EN78" s="497"/>
      <c r="EO78" s="497"/>
      <c r="EP78" s="497"/>
      <c r="EQ78" s="497"/>
      <c r="ER78" s="497"/>
      <c r="ES78" s="497"/>
      <c r="ET78" s="497"/>
      <c r="EU78" s="497"/>
      <c r="EV78" s="497"/>
      <c r="EW78" s="497"/>
      <c r="EX78" s="497"/>
      <c r="EY78" s="497"/>
      <c r="EZ78" s="497"/>
      <c r="FA78" s="497"/>
      <c r="FB78" s="497"/>
      <c r="FC78" s="497"/>
      <c r="FD78" s="497"/>
      <c r="FE78" s="497"/>
      <c r="FF78" s="497"/>
      <c r="FG78" s="497"/>
      <c r="FH78" s="497"/>
      <c r="FI78" s="497"/>
      <c r="FJ78" s="497"/>
      <c r="FK78" s="497"/>
      <c r="FL78" s="497"/>
      <c r="FM78" s="497"/>
      <c r="FN78" s="497"/>
      <c r="FO78" s="497"/>
      <c r="FP78" s="497"/>
      <c r="FQ78" s="497"/>
      <c r="FR78" s="497"/>
      <c r="FS78" s="497"/>
      <c r="FT78" s="497"/>
      <c r="FU78" s="497"/>
      <c r="FV78" s="497"/>
      <c r="FW78" s="497"/>
      <c r="FX78" s="497"/>
      <c r="FY78" s="497"/>
      <c r="FZ78" s="497"/>
      <c r="GA78" s="497"/>
      <c r="GB78" s="497"/>
      <c r="GC78" s="497"/>
      <c r="GD78" s="497"/>
      <c r="GE78" s="497"/>
      <c r="GF78" s="497"/>
      <c r="GG78" s="497"/>
      <c r="GH78" s="497"/>
      <c r="GI78" s="497"/>
      <c r="GJ78" s="497"/>
      <c r="GK78" s="497"/>
      <c r="GL78" s="497"/>
      <c r="GM78" s="497"/>
      <c r="GN78" s="497"/>
      <c r="GO78" s="497"/>
      <c r="GP78" s="497"/>
      <c r="GQ78" s="497"/>
      <c r="GR78" s="497"/>
      <c r="GS78" s="497"/>
      <c r="GT78" s="497"/>
      <c r="GU78" s="497"/>
      <c r="GV78" s="497"/>
      <c r="GW78" s="497"/>
      <c r="GX78" s="497"/>
      <c r="GY78" s="497"/>
      <c r="GZ78" s="497"/>
      <c r="HA78" s="497"/>
      <c r="HB78" s="497"/>
      <c r="HC78" s="497"/>
      <c r="HD78" s="497"/>
      <c r="HE78" s="497"/>
      <c r="HF78" s="497"/>
      <c r="HG78" s="497"/>
      <c r="HH78" s="497"/>
      <c r="HI78" s="497"/>
      <c r="HJ78" s="497"/>
      <c r="HK78" s="497"/>
      <c r="HL78" s="497"/>
      <c r="HM78" s="497"/>
      <c r="HN78" s="497"/>
      <c r="HO78" s="497"/>
      <c r="HP78" s="497"/>
      <c r="HQ78" s="497"/>
      <c r="HR78" s="497"/>
      <c r="HS78" s="497"/>
      <c r="HT78" s="497"/>
      <c r="HU78" s="497"/>
      <c r="HV78" s="497"/>
      <c r="HW78" s="497"/>
      <c r="HX78" s="497"/>
      <c r="HY78" s="497"/>
      <c r="HZ78" s="497"/>
      <c r="IA78" s="497"/>
      <c r="IB78" s="497"/>
      <c r="IC78" s="497"/>
      <c r="ID78" s="497"/>
      <c r="IE78" s="497"/>
      <c r="IF78" s="497"/>
      <c r="IG78" s="497"/>
      <c r="IH78" s="497"/>
      <c r="II78" s="497"/>
      <c r="IJ78" s="497"/>
      <c r="IK78" s="497"/>
      <c r="IL78" s="497"/>
      <c r="IM78" s="497"/>
      <c r="IN78" s="497"/>
      <c r="IO78" s="497"/>
    </row>
    <row r="79" s="496" customFormat="1" ht="15.6" hidden="1" customHeight="1" outlineLevel="2" spans="1:249">
      <c r="A79" s="541"/>
      <c r="B79" s="538" t="s">
        <v>2775</v>
      </c>
      <c r="C79" s="538" t="s">
        <v>12021</v>
      </c>
      <c r="D79" s="518">
        <v>406321.24</v>
      </c>
      <c r="E79" s="518">
        <v>1502841</v>
      </c>
      <c r="F79" s="518">
        <v>0</v>
      </c>
      <c r="G79" s="539">
        <v>261151.64</v>
      </c>
      <c r="H79" s="520">
        <v>1502841</v>
      </c>
      <c r="I79" s="520">
        <v>667472.88</v>
      </c>
      <c r="J79" s="563" t="s">
        <v>12022</v>
      </c>
      <c r="K79" s="569"/>
      <c r="L79" s="523"/>
      <c r="M79" s="523"/>
      <c r="N79" s="523"/>
      <c r="O79" s="523"/>
      <c r="P79" s="523"/>
      <c r="Q79" s="523"/>
      <c r="R79" s="523"/>
      <c r="S79" s="523"/>
      <c r="T79" s="523"/>
      <c r="U79" s="523"/>
      <c r="V79" s="523"/>
      <c r="W79" s="523"/>
      <c r="X79" s="523"/>
      <c r="Y79" s="523"/>
      <c r="Z79" s="523"/>
      <c r="AA79" s="523"/>
      <c r="AB79" s="523"/>
      <c r="AC79" s="523"/>
      <c r="AD79" s="523"/>
      <c r="AE79" s="523"/>
      <c r="AF79" s="523"/>
      <c r="AG79" s="523"/>
      <c r="AH79" s="523"/>
      <c r="AI79" s="523"/>
      <c r="AJ79" s="523"/>
      <c r="AK79" s="523"/>
      <c r="AL79" s="523"/>
      <c r="AM79" s="523"/>
      <c r="AN79" s="523"/>
      <c r="AO79" s="523"/>
      <c r="AP79" s="523"/>
      <c r="AQ79" s="523"/>
      <c r="AR79" s="497"/>
      <c r="AS79" s="497"/>
      <c r="AT79" s="497"/>
      <c r="AU79" s="497"/>
      <c r="AV79" s="497"/>
      <c r="AW79" s="497"/>
      <c r="AX79" s="497"/>
      <c r="AY79" s="497"/>
      <c r="AZ79" s="497"/>
      <c r="BA79" s="497"/>
      <c r="BB79" s="497"/>
      <c r="BC79" s="497"/>
      <c r="BD79" s="497"/>
      <c r="BE79" s="497"/>
      <c r="BF79" s="497"/>
      <c r="BG79" s="497"/>
      <c r="BH79" s="497"/>
      <c r="BI79" s="497"/>
      <c r="BJ79" s="497"/>
      <c r="BK79" s="497"/>
      <c r="BL79" s="497"/>
      <c r="BM79" s="497"/>
      <c r="BN79" s="497"/>
      <c r="BO79" s="497"/>
      <c r="BP79" s="497"/>
      <c r="BQ79" s="497"/>
      <c r="BR79" s="497"/>
      <c r="BS79" s="497"/>
      <c r="BT79" s="497"/>
      <c r="BU79" s="497"/>
      <c r="BV79" s="497"/>
      <c r="BW79" s="497"/>
      <c r="BX79" s="497"/>
      <c r="BY79" s="497"/>
      <c r="BZ79" s="497"/>
      <c r="CA79" s="497"/>
      <c r="CB79" s="497"/>
      <c r="CC79" s="497"/>
      <c r="CD79" s="497"/>
      <c r="CE79" s="497"/>
      <c r="CF79" s="497"/>
      <c r="CG79" s="497"/>
      <c r="CH79" s="497"/>
      <c r="CI79" s="497"/>
      <c r="CJ79" s="497"/>
      <c r="CK79" s="497"/>
      <c r="CL79" s="497"/>
      <c r="CM79" s="497"/>
      <c r="CN79" s="497"/>
      <c r="CO79" s="497"/>
      <c r="CP79" s="497"/>
      <c r="CQ79" s="497"/>
      <c r="CR79" s="497"/>
      <c r="CS79" s="497"/>
      <c r="CT79" s="497"/>
      <c r="CU79" s="497"/>
      <c r="CV79" s="497"/>
      <c r="CW79" s="497"/>
      <c r="CX79" s="497"/>
      <c r="CY79" s="497"/>
      <c r="CZ79" s="497"/>
      <c r="DA79" s="497"/>
      <c r="DB79" s="497"/>
      <c r="DC79" s="497"/>
      <c r="DD79" s="497"/>
      <c r="DE79" s="497"/>
      <c r="DF79" s="497"/>
      <c r="DG79" s="497"/>
      <c r="DH79" s="497"/>
      <c r="DI79" s="497"/>
      <c r="DJ79" s="497"/>
      <c r="DK79" s="497"/>
      <c r="DL79" s="497"/>
      <c r="DM79" s="497"/>
      <c r="DN79" s="497"/>
      <c r="DO79" s="497"/>
      <c r="DP79" s="497"/>
      <c r="DQ79" s="497"/>
      <c r="DR79" s="497"/>
      <c r="DS79" s="497"/>
      <c r="DT79" s="497"/>
      <c r="DU79" s="497"/>
      <c r="DV79" s="497"/>
      <c r="DW79" s="497"/>
      <c r="DX79" s="497"/>
      <c r="DY79" s="497"/>
      <c r="DZ79" s="497"/>
      <c r="EA79" s="497"/>
      <c r="EB79" s="497"/>
      <c r="EC79" s="497"/>
      <c r="ED79" s="497"/>
      <c r="EE79" s="497"/>
      <c r="EF79" s="497"/>
      <c r="EG79" s="497"/>
      <c r="EH79" s="497"/>
      <c r="EI79" s="497"/>
      <c r="EJ79" s="497"/>
      <c r="EK79" s="497"/>
      <c r="EL79" s="497"/>
      <c r="EM79" s="497"/>
      <c r="EN79" s="497"/>
      <c r="EO79" s="497"/>
      <c r="EP79" s="497"/>
      <c r="EQ79" s="497"/>
      <c r="ER79" s="497"/>
      <c r="ES79" s="497"/>
      <c r="ET79" s="497"/>
      <c r="EU79" s="497"/>
      <c r="EV79" s="497"/>
      <c r="EW79" s="497"/>
      <c r="EX79" s="497"/>
      <c r="EY79" s="497"/>
      <c r="EZ79" s="497"/>
      <c r="FA79" s="497"/>
      <c r="FB79" s="497"/>
      <c r="FC79" s="497"/>
      <c r="FD79" s="497"/>
      <c r="FE79" s="497"/>
      <c r="FF79" s="497"/>
      <c r="FG79" s="497"/>
      <c r="FH79" s="497"/>
      <c r="FI79" s="497"/>
      <c r="FJ79" s="497"/>
      <c r="FK79" s="497"/>
      <c r="FL79" s="497"/>
      <c r="FM79" s="497"/>
      <c r="FN79" s="497"/>
      <c r="FO79" s="497"/>
      <c r="FP79" s="497"/>
      <c r="FQ79" s="497"/>
      <c r="FR79" s="497"/>
      <c r="FS79" s="497"/>
      <c r="FT79" s="497"/>
      <c r="FU79" s="497"/>
      <c r="FV79" s="497"/>
      <c r="FW79" s="497"/>
      <c r="FX79" s="497"/>
      <c r="FY79" s="497"/>
      <c r="FZ79" s="497"/>
      <c r="GA79" s="497"/>
      <c r="GB79" s="497"/>
      <c r="GC79" s="497"/>
      <c r="GD79" s="497"/>
      <c r="GE79" s="497"/>
      <c r="GF79" s="497"/>
      <c r="GG79" s="497"/>
      <c r="GH79" s="497"/>
      <c r="GI79" s="497"/>
      <c r="GJ79" s="497"/>
      <c r="GK79" s="497"/>
      <c r="GL79" s="497"/>
      <c r="GM79" s="497"/>
      <c r="GN79" s="497"/>
      <c r="GO79" s="497"/>
      <c r="GP79" s="497"/>
      <c r="GQ79" s="497"/>
      <c r="GR79" s="497"/>
      <c r="GS79" s="497"/>
      <c r="GT79" s="497"/>
      <c r="GU79" s="497"/>
      <c r="GV79" s="497"/>
      <c r="GW79" s="497"/>
      <c r="GX79" s="497"/>
      <c r="GY79" s="497"/>
      <c r="GZ79" s="497"/>
      <c r="HA79" s="497"/>
      <c r="HB79" s="497"/>
      <c r="HC79" s="497"/>
      <c r="HD79" s="497"/>
      <c r="HE79" s="497"/>
      <c r="HF79" s="497"/>
      <c r="HG79" s="497"/>
      <c r="HH79" s="497"/>
      <c r="HI79" s="497"/>
      <c r="HJ79" s="497"/>
      <c r="HK79" s="497"/>
      <c r="HL79" s="497"/>
      <c r="HM79" s="497"/>
      <c r="HN79" s="497"/>
      <c r="HO79" s="497"/>
      <c r="HP79" s="497"/>
      <c r="HQ79" s="497"/>
      <c r="HR79" s="497"/>
      <c r="HS79" s="497"/>
      <c r="HT79" s="497"/>
      <c r="HU79" s="497"/>
      <c r="HV79" s="497"/>
      <c r="HW79" s="497"/>
      <c r="HX79" s="497"/>
      <c r="HY79" s="497"/>
      <c r="HZ79" s="497"/>
      <c r="IA79" s="497"/>
      <c r="IB79" s="497"/>
      <c r="IC79" s="497"/>
      <c r="ID79" s="497"/>
      <c r="IE79" s="497"/>
      <c r="IF79" s="497"/>
      <c r="IG79" s="497"/>
      <c r="IH79" s="497"/>
      <c r="II79" s="497"/>
      <c r="IJ79" s="497"/>
      <c r="IK79" s="497"/>
      <c r="IL79" s="497"/>
      <c r="IM79" s="497"/>
      <c r="IN79" s="497"/>
      <c r="IO79" s="497"/>
    </row>
    <row r="80" s="496" customFormat="1" ht="15.6" hidden="1" customHeight="1" outlineLevel="2" spans="1:249">
      <c r="A80" s="541"/>
      <c r="B80" s="538" t="s">
        <v>12023</v>
      </c>
      <c r="C80" s="538" t="s">
        <v>12024</v>
      </c>
      <c r="D80" s="518">
        <v>0</v>
      </c>
      <c r="E80" s="518">
        <v>0</v>
      </c>
      <c r="F80" s="518">
        <v>0</v>
      </c>
      <c r="G80" s="539">
        <v>592579.29</v>
      </c>
      <c r="H80" s="520"/>
      <c r="I80" s="520">
        <v>592579.29</v>
      </c>
      <c r="J80" s="567" t="s">
        <v>12025</v>
      </c>
      <c r="K80" s="570"/>
      <c r="L80" s="523"/>
      <c r="M80" s="523"/>
      <c r="N80" s="523"/>
      <c r="O80" s="523"/>
      <c r="P80" s="523"/>
      <c r="Q80" s="523"/>
      <c r="R80" s="523"/>
      <c r="S80" s="523"/>
      <c r="T80" s="523"/>
      <c r="U80" s="523"/>
      <c r="V80" s="523"/>
      <c r="W80" s="523"/>
      <c r="X80" s="523"/>
      <c r="Y80" s="523"/>
      <c r="Z80" s="523"/>
      <c r="AA80" s="523"/>
      <c r="AB80" s="523"/>
      <c r="AC80" s="523"/>
      <c r="AD80" s="523"/>
      <c r="AE80" s="523"/>
      <c r="AF80" s="523"/>
      <c r="AG80" s="523"/>
      <c r="AH80" s="523"/>
      <c r="AI80" s="523"/>
      <c r="AJ80" s="523"/>
      <c r="AK80" s="523"/>
      <c r="AL80" s="523"/>
      <c r="AM80" s="523"/>
      <c r="AN80" s="523"/>
      <c r="AO80" s="523"/>
      <c r="AP80" s="523"/>
      <c r="AQ80" s="523"/>
      <c r="AR80" s="497"/>
      <c r="AS80" s="497"/>
      <c r="AT80" s="497"/>
      <c r="AU80" s="497"/>
      <c r="AV80" s="497"/>
      <c r="AW80" s="497"/>
      <c r="AX80" s="497"/>
      <c r="AY80" s="497"/>
      <c r="AZ80" s="497"/>
      <c r="BA80" s="497"/>
      <c r="BB80" s="497"/>
      <c r="BC80" s="497"/>
      <c r="BD80" s="497"/>
      <c r="BE80" s="497"/>
      <c r="BF80" s="497"/>
      <c r="BG80" s="497"/>
      <c r="BH80" s="497"/>
      <c r="BI80" s="497"/>
      <c r="BJ80" s="497"/>
      <c r="BK80" s="497"/>
      <c r="BL80" s="497"/>
      <c r="BM80" s="497"/>
      <c r="BN80" s="497"/>
      <c r="BO80" s="497"/>
      <c r="BP80" s="497"/>
      <c r="BQ80" s="497"/>
      <c r="BR80" s="497"/>
      <c r="BS80" s="497"/>
      <c r="BT80" s="497"/>
      <c r="BU80" s="497"/>
      <c r="BV80" s="497"/>
      <c r="BW80" s="497"/>
      <c r="BX80" s="497"/>
      <c r="BY80" s="497"/>
      <c r="BZ80" s="497"/>
      <c r="CA80" s="497"/>
      <c r="CB80" s="497"/>
      <c r="CC80" s="497"/>
      <c r="CD80" s="497"/>
      <c r="CE80" s="497"/>
      <c r="CF80" s="497"/>
      <c r="CG80" s="497"/>
      <c r="CH80" s="497"/>
      <c r="CI80" s="497"/>
      <c r="CJ80" s="497"/>
      <c r="CK80" s="497"/>
      <c r="CL80" s="497"/>
      <c r="CM80" s="497"/>
      <c r="CN80" s="497"/>
      <c r="CO80" s="497"/>
      <c r="CP80" s="497"/>
      <c r="CQ80" s="497"/>
      <c r="CR80" s="497"/>
      <c r="CS80" s="497"/>
      <c r="CT80" s="497"/>
      <c r="CU80" s="497"/>
      <c r="CV80" s="497"/>
      <c r="CW80" s="497"/>
      <c r="CX80" s="497"/>
      <c r="CY80" s="497"/>
      <c r="CZ80" s="497"/>
      <c r="DA80" s="497"/>
      <c r="DB80" s="497"/>
      <c r="DC80" s="497"/>
      <c r="DD80" s="497"/>
      <c r="DE80" s="497"/>
      <c r="DF80" s="497"/>
      <c r="DG80" s="497"/>
      <c r="DH80" s="497"/>
      <c r="DI80" s="497"/>
      <c r="DJ80" s="497"/>
      <c r="DK80" s="497"/>
      <c r="DL80" s="497"/>
      <c r="DM80" s="497"/>
      <c r="DN80" s="497"/>
      <c r="DO80" s="497"/>
      <c r="DP80" s="497"/>
      <c r="DQ80" s="497"/>
      <c r="DR80" s="497"/>
      <c r="DS80" s="497"/>
      <c r="DT80" s="497"/>
      <c r="DU80" s="497"/>
      <c r="DV80" s="497"/>
      <c r="DW80" s="497"/>
      <c r="DX80" s="497"/>
      <c r="DY80" s="497"/>
      <c r="DZ80" s="497"/>
      <c r="EA80" s="497"/>
      <c r="EB80" s="497"/>
      <c r="EC80" s="497"/>
      <c r="ED80" s="497"/>
      <c r="EE80" s="497"/>
      <c r="EF80" s="497"/>
      <c r="EG80" s="497"/>
      <c r="EH80" s="497"/>
      <c r="EI80" s="497"/>
      <c r="EJ80" s="497"/>
      <c r="EK80" s="497"/>
      <c r="EL80" s="497"/>
      <c r="EM80" s="497"/>
      <c r="EN80" s="497"/>
      <c r="EO80" s="497"/>
      <c r="EP80" s="497"/>
      <c r="EQ80" s="497"/>
      <c r="ER80" s="497"/>
      <c r="ES80" s="497"/>
      <c r="ET80" s="497"/>
      <c r="EU80" s="497"/>
      <c r="EV80" s="497"/>
      <c r="EW80" s="497"/>
      <c r="EX80" s="497"/>
      <c r="EY80" s="497"/>
      <c r="EZ80" s="497"/>
      <c r="FA80" s="497"/>
      <c r="FB80" s="497"/>
      <c r="FC80" s="497"/>
      <c r="FD80" s="497"/>
      <c r="FE80" s="497"/>
      <c r="FF80" s="497"/>
      <c r="FG80" s="497"/>
      <c r="FH80" s="497"/>
      <c r="FI80" s="497"/>
      <c r="FJ80" s="497"/>
      <c r="FK80" s="497"/>
      <c r="FL80" s="497"/>
      <c r="FM80" s="497"/>
      <c r="FN80" s="497"/>
      <c r="FO80" s="497"/>
      <c r="FP80" s="497"/>
      <c r="FQ80" s="497"/>
      <c r="FR80" s="497"/>
      <c r="FS80" s="497"/>
      <c r="FT80" s="497"/>
      <c r="FU80" s="497"/>
      <c r="FV80" s="497"/>
      <c r="FW80" s="497"/>
      <c r="FX80" s="497"/>
      <c r="FY80" s="497"/>
      <c r="FZ80" s="497"/>
      <c r="GA80" s="497"/>
      <c r="GB80" s="497"/>
      <c r="GC80" s="497"/>
      <c r="GD80" s="497"/>
      <c r="GE80" s="497"/>
      <c r="GF80" s="497"/>
      <c r="GG80" s="497"/>
      <c r="GH80" s="497"/>
      <c r="GI80" s="497"/>
      <c r="GJ80" s="497"/>
      <c r="GK80" s="497"/>
      <c r="GL80" s="497"/>
      <c r="GM80" s="497"/>
      <c r="GN80" s="497"/>
      <c r="GO80" s="497"/>
      <c r="GP80" s="497"/>
      <c r="GQ80" s="497"/>
      <c r="GR80" s="497"/>
      <c r="GS80" s="497"/>
      <c r="GT80" s="497"/>
      <c r="GU80" s="497"/>
      <c r="GV80" s="497"/>
      <c r="GW80" s="497"/>
      <c r="GX80" s="497"/>
      <c r="GY80" s="497"/>
      <c r="GZ80" s="497"/>
      <c r="HA80" s="497"/>
      <c r="HB80" s="497"/>
      <c r="HC80" s="497"/>
      <c r="HD80" s="497"/>
      <c r="HE80" s="497"/>
      <c r="HF80" s="497"/>
      <c r="HG80" s="497"/>
      <c r="HH80" s="497"/>
      <c r="HI80" s="497"/>
      <c r="HJ80" s="497"/>
      <c r="HK80" s="497"/>
      <c r="HL80" s="497"/>
      <c r="HM80" s="497"/>
      <c r="HN80" s="497"/>
      <c r="HO80" s="497"/>
      <c r="HP80" s="497"/>
      <c r="HQ80" s="497"/>
      <c r="HR80" s="497"/>
      <c r="HS80" s="497"/>
      <c r="HT80" s="497"/>
      <c r="HU80" s="497"/>
      <c r="HV80" s="497"/>
      <c r="HW80" s="497"/>
      <c r="HX80" s="497"/>
      <c r="HY80" s="497"/>
      <c r="HZ80" s="497"/>
      <c r="IA80" s="497"/>
      <c r="IB80" s="497"/>
      <c r="IC80" s="497"/>
      <c r="ID80" s="497"/>
      <c r="IE80" s="497"/>
      <c r="IF80" s="497"/>
      <c r="IG80" s="497"/>
      <c r="IH80" s="497"/>
      <c r="II80" s="497"/>
      <c r="IJ80" s="497"/>
      <c r="IK80" s="497"/>
      <c r="IL80" s="497"/>
      <c r="IM80" s="497"/>
      <c r="IN80" s="497"/>
      <c r="IO80" s="497"/>
    </row>
    <row r="81" s="496" customFormat="1" ht="15.6" hidden="1" customHeight="1" outlineLevel="2" spans="1:249">
      <c r="A81" s="541"/>
      <c r="B81" s="538" t="s">
        <v>12026</v>
      </c>
      <c r="C81" s="538" t="s">
        <v>12018</v>
      </c>
      <c r="D81" s="518">
        <v>0</v>
      </c>
      <c r="E81" s="518">
        <v>0</v>
      </c>
      <c r="F81" s="518">
        <v>0</v>
      </c>
      <c r="G81" s="539">
        <v>524476.82</v>
      </c>
      <c r="H81" s="520"/>
      <c r="I81" s="520">
        <v>524476.82</v>
      </c>
      <c r="J81" s="571" t="s">
        <v>12027</v>
      </c>
      <c r="K81" s="572"/>
      <c r="L81" s="523"/>
      <c r="M81" s="523"/>
      <c r="N81" s="523"/>
      <c r="O81" s="523"/>
      <c r="P81" s="523"/>
      <c r="Q81" s="523"/>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497"/>
      <c r="AS81" s="497"/>
      <c r="AT81" s="497"/>
      <c r="AU81" s="497"/>
      <c r="AV81" s="497"/>
      <c r="AW81" s="497"/>
      <c r="AX81" s="497"/>
      <c r="AY81" s="497"/>
      <c r="AZ81" s="497"/>
      <c r="BA81" s="497"/>
      <c r="BB81" s="497"/>
      <c r="BC81" s="497"/>
      <c r="BD81" s="497"/>
      <c r="BE81" s="497"/>
      <c r="BF81" s="497"/>
      <c r="BG81" s="497"/>
      <c r="BH81" s="497"/>
      <c r="BI81" s="497"/>
      <c r="BJ81" s="497"/>
      <c r="BK81" s="497"/>
      <c r="BL81" s="497"/>
      <c r="BM81" s="497"/>
      <c r="BN81" s="497"/>
      <c r="BO81" s="497"/>
      <c r="BP81" s="497"/>
      <c r="BQ81" s="497"/>
      <c r="BR81" s="497"/>
      <c r="BS81" s="497"/>
      <c r="BT81" s="497"/>
      <c r="BU81" s="497"/>
      <c r="BV81" s="497"/>
      <c r="BW81" s="497"/>
      <c r="BX81" s="497"/>
      <c r="BY81" s="497"/>
      <c r="BZ81" s="497"/>
      <c r="CA81" s="497"/>
      <c r="CB81" s="497"/>
      <c r="CC81" s="497"/>
      <c r="CD81" s="497"/>
      <c r="CE81" s="497"/>
      <c r="CF81" s="497"/>
      <c r="CG81" s="497"/>
      <c r="CH81" s="497"/>
      <c r="CI81" s="497"/>
      <c r="CJ81" s="497"/>
      <c r="CK81" s="497"/>
      <c r="CL81" s="497"/>
      <c r="CM81" s="497"/>
      <c r="CN81" s="497"/>
      <c r="CO81" s="497"/>
      <c r="CP81" s="497"/>
      <c r="CQ81" s="497"/>
      <c r="CR81" s="497"/>
      <c r="CS81" s="497"/>
      <c r="CT81" s="497"/>
      <c r="CU81" s="497"/>
      <c r="CV81" s="497"/>
      <c r="CW81" s="497"/>
      <c r="CX81" s="497"/>
      <c r="CY81" s="497"/>
      <c r="CZ81" s="497"/>
      <c r="DA81" s="497"/>
      <c r="DB81" s="497"/>
      <c r="DC81" s="497"/>
      <c r="DD81" s="497"/>
      <c r="DE81" s="497"/>
      <c r="DF81" s="497"/>
      <c r="DG81" s="497"/>
      <c r="DH81" s="497"/>
      <c r="DI81" s="497"/>
      <c r="DJ81" s="497"/>
      <c r="DK81" s="497"/>
      <c r="DL81" s="497"/>
      <c r="DM81" s="497"/>
      <c r="DN81" s="497"/>
      <c r="DO81" s="497"/>
      <c r="DP81" s="497"/>
      <c r="DQ81" s="497"/>
      <c r="DR81" s="497"/>
      <c r="DS81" s="497"/>
      <c r="DT81" s="497"/>
      <c r="DU81" s="497"/>
      <c r="DV81" s="497"/>
      <c r="DW81" s="497"/>
      <c r="DX81" s="497"/>
      <c r="DY81" s="497"/>
      <c r="DZ81" s="497"/>
      <c r="EA81" s="497"/>
      <c r="EB81" s="497"/>
      <c r="EC81" s="497"/>
      <c r="ED81" s="497"/>
      <c r="EE81" s="497"/>
      <c r="EF81" s="497"/>
      <c r="EG81" s="497"/>
      <c r="EH81" s="497"/>
      <c r="EI81" s="497"/>
      <c r="EJ81" s="497"/>
      <c r="EK81" s="497"/>
      <c r="EL81" s="497"/>
      <c r="EM81" s="497"/>
      <c r="EN81" s="497"/>
      <c r="EO81" s="497"/>
      <c r="EP81" s="497"/>
      <c r="EQ81" s="497"/>
      <c r="ER81" s="497"/>
      <c r="ES81" s="497"/>
      <c r="ET81" s="497"/>
      <c r="EU81" s="497"/>
      <c r="EV81" s="497"/>
      <c r="EW81" s="497"/>
      <c r="EX81" s="497"/>
      <c r="EY81" s="497"/>
      <c r="EZ81" s="497"/>
      <c r="FA81" s="497"/>
      <c r="FB81" s="497"/>
      <c r="FC81" s="497"/>
      <c r="FD81" s="497"/>
      <c r="FE81" s="497"/>
      <c r="FF81" s="497"/>
      <c r="FG81" s="497"/>
      <c r="FH81" s="497"/>
      <c r="FI81" s="497"/>
      <c r="FJ81" s="497"/>
      <c r="FK81" s="497"/>
      <c r="FL81" s="497"/>
      <c r="FM81" s="497"/>
      <c r="FN81" s="497"/>
      <c r="FO81" s="497"/>
      <c r="FP81" s="497"/>
      <c r="FQ81" s="497"/>
      <c r="FR81" s="497"/>
      <c r="FS81" s="497"/>
      <c r="FT81" s="497"/>
      <c r="FU81" s="497"/>
      <c r="FV81" s="497"/>
      <c r="FW81" s="497"/>
      <c r="FX81" s="497"/>
      <c r="FY81" s="497"/>
      <c r="FZ81" s="497"/>
      <c r="GA81" s="497"/>
      <c r="GB81" s="497"/>
      <c r="GC81" s="497"/>
      <c r="GD81" s="497"/>
      <c r="GE81" s="497"/>
      <c r="GF81" s="497"/>
      <c r="GG81" s="497"/>
      <c r="GH81" s="497"/>
      <c r="GI81" s="497"/>
      <c r="GJ81" s="497"/>
      <c r="GK81" s="497"/>
      <c r="GL81" s="497"/>
      <c r="GM81" s="497"/>
      <c r="GN81" s="497"/>
      <c r="GO81" s="497"/>
      <c r="GP81" s="497"/>
      <c r="GQ81" s="497"/>
      <c r="GR81" s="497"/>
      <c r="GS81" s="497"/>
      <c r="GT81" s="497"/>
      <c r="GU81" s="497"/>
      <c r="GV81" s="497"/>
      <c r="GW81" s="497"/>
      <c r="GX81" s="497"/>
      <c r="GY81" s="497"/>
      <c r="GZ81" s="497"/>
      <c r="HA81" s="497"/>
      <c r="HB81" s="497"/>
      <c r="HC81" s="497"/>
      <c r="HD81" s="497"/>
      <c r="HE81" s="497"/>
      <c r="HF81" s="497"/>
      <c r="HG81" s="497"/>
      <c r="HH81" s="497"/>
      <c r="HI81" s="497"/>
      <c r="HJ81" s="497"/>
      <c r="HK81" s="497"/>
      <c r="HL81" s="497"/>
      <c r="HM81" s="497"/>
      <c r="HN81" s="497"/>
      <c r="HO81" s="497"/>
      <c r="HP81" s="497"/>
      <c r="HQ81" s="497"/>
      <c r="HR81" s="497"/>
      <c r="HS81" s="497"/>
      <c r="HT81" s="497"/>
      <c r="HU81" s="497"/>
      <c r="HV81" s="497"/>
      <c r="HW81" s="497"/>
      <c r="HX81" s="497"/>
      <c r="HY81" s="497"/>
      <c r="HZ81" s="497"/>
      <c r="IA81" s="497"/>
      <c r="IB81" s="497"/>
      <c r="IC81" s="497"/>
      <c r="ID81" s="497"/>
      <c r="IE81" s="497"/>
      <c r="IF81" s="497"/>
      <c r="IG81" s="497"/>
      <c r="IH81" s="497"/>
      <c r="II81" s="497"/>
      <c r="IJ81" s="497"/>
      <c r="IK81" s="497"/>
      <c r="IL81" s="497"/>
      <c r="IM81" s="497"/>
      <c r="IN81" s="497"/>
      <c r="IO81" s="497"/>
    </row>
    <row r="82" s="496" customFormat="1" ht="15.6" hidden="1" customHeight="1" outlineLevel="2" spans="1:249">
      <c r="A82" s="541"/>
      <c r="B82" s="538" t="s">
        <v>12021</v>
      </c>
      <c r="C82" s="538" t="s">
        <v>12021</v>
      </c>
      <c r="D82" s="518">
        <v>0</v>
      </c>
      <c r="E82" s="518">
        <v>0</v>
      </c>
      <c r="F82" s="518">
        <v>0</v>
      </c>
      <c r="G82" s="539">
        <v>385347.7</v>
      </c>
      <c r="H82" s="520"/>
      <c r="I82" s="520">
        <v>385347.7</v>
      </c>
      <c r="J82" s="573" t="s">
        <v>12028</v>
      </c>
      <c r="K82" s="574"/>
      <c r="L82" s="523"/>
      <c r="M82" s="523"/>
      <c r="N82" s="523"/>
      <c r="O82" s="523"/>
      <c r="P82" s="523"/>
      <c r="Q82" s="523"/>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497"/>
      <c r="AS82" s="497"/>
      <c r="AT82" s="497"/>
      <c r="AU82" s="497"/>
      <c r="AV82" s="497"/>
      <c r="AW82" s="497"/>
      <c r="AX82" s="497"/>
      <c r="AY82" s="497"/>
      <c r="AZ82" s="497"/>
      <c r="BA82" s="497"/>
      <c r="BB82" s="497"/>
      <c r="BC82" s="497"/>
      <c r="BD82" s="497"/>
      <c r="BE82" s="497"/>
      <c r="BF82" s="497"/>
      <c r="BG82" s="497"/>
      <c r="BH82" s="497"/>
      <c r="BI82" s="497"/>
      <c r="BJ82" s="497"/>
      <c r="BK82" s="497"/>
      <c r="BL82" s="497"/>
      <c r="BM82" s="497"/>
      <c r="BN82" s="497"/>
      <c r="BO82" s="497"/>
      <c r="BP82" s="497"/>
      <c r="BQ82" s="497"/>
      <c r="BR82" s="497"/>
      <c r="BS82" s="497"/>
      <c r="BT82" s="497"/>
      <c r="BU82" s="497"/>
      <c r="BV82" s="497"/>
      <c r="BW82" s="497"/>
      <c r="BX82" s="497"/>
      <c r="BY82" s="497"/>
      <c r="BZ82" s="497"/>
      <c r="CA82" s="497"/>
      <c r="CB82" s="497"/>
      <c r="CC82" s="497"/>
      <c r="CD82" s="497"/>
      <c r="CE82" s="497"/>
      <c r="CF82" s="497"/>
      <c r="CG82" s="497"/>
      <c r="CH82" s="497"/>
      <c r="CI82" s="497"/>
      <c r="CJ82" s="497"/>
      <c r="CK82" s="497"/>
      <c r="CL82" s="497"/>
      <c r="CM82" s="497"/>
      <c r="CN82" s="497"/>
      <c r="CO82" s="497"/>
      <c r="CP82" s="497"/>
      <c r="CQ82" s="497"/>
      <c r="CR82" s="497"/>
      <c r="CS82" s="497"/>
      <c r="CT82" s="497"/>
      <c r="CU82" s="497"/>
      <c r="CV82" s="497"/>
      <c r="CW82" s="497"/>
      <c r="CX82" s="497"/>
      <c r="CY82" s="497"/>
      <c r="CZ82" s="497"/>
      <c r="DA82" s="497"/>
      <c r="DB82" s="497"/>
      <c r="DC82" s="497"/>
      <c r="DD82" s="497"/>
      <c r="DE82" s="497"/>
      <c r="DF82" s="497"/>
      <c r="DG82" s="497"/>
      <c r="DH82" s="497"/>
      <c r="DI82" s="497"/>
      <c r="DJ82" s="497"/>
      <c r="DK82" s="497"/>
      <c r="DL82" s="497"/>
      <c r="DM82" s="497"/>
      <c r="DN82" s="497"/>
      <c r="DO82" s="497"/>
      <c r="DP82" s="497"/>
      <c r="DQ82" s="497"/>
      <c r="DR82" s="497"/>
      <c r="DS82" s="497"/>
      <c r="DT82" s="497"/>
      <c r="DU82" s="497"/>
      <c r="DV82" s="497"/>
      <c r="DW82" s="497"/>
      <c r="DX82" s="497"/>
      <c r="DY82" s="497"/>
      <c r="DZ82" s="497"/>
      <c r="EA82" s="497"/>
      <c r="EB82" s="497"/>
      <c r="EC82" s="497"/>
      <c r="ED82" s="497"/>
      <c r="EE82" s="497"/>
      <c r="EF82" s="497"/>
      <c r="EG82" s="497"/>
      <c r="EH82" s="497"/>
      <c r="EI82" s="497"/>
      <c r="EJ82" s="497"/>
      <c r="EK82" s="497"/>
      <c r="EL82" s="497"/>
      <c r="EM82" s="497"/>
      <c r="EN82" s="497"/>
      <c r="EO82" s="497"/>
      <c r="EP82" s="497"/>
      <c r="EQ82" s="497"/>
      <c r="ER82" s="497"/>
      <c r="ES82" s="497"/>
      <c r="ET82" s="497"/>
      <c r="EU82" s="497"/>
      <c r="EV82" s="497"/>
      <c r="EW82" s="497"/>
      <c r="EX82" s="497"/>
      <c r="EY82" s="497"/>
      <c r="EZ82" s="497"/>
      <c r="FA82" s="497"/>
      <c r="FB82" s="497"/>
      <c r="FC82" s="497"/>
      <c r="FD82" s="497"/>
      <c r="FE82" s="497"/>
      <c r="FF82" s="497"/>
      <c r="FG82" s="497"/>
      <c r="FH82" s="497"/>
      <c r="FI82" s="497"/>
      <c r="FJ82" s="497"/>
      <c r="FK82" s="497"/>
      <c r="FL82" s="497"/>
      <c r="FM82" s="497"/>
      <c r="FN82" s="497"/>
      <c r="FO82" s="497"/>
      <c r="FP82" s="497"/>
      <c r="FQ82" s="497"/>
      <c r="FR82" s="497"/>
      <c r="FS82" s="497"/>
      <c r="FT82" s="497"/>
      <c r="FU82" s="497"/>
      <c r="FV82" s="497"/>
      <c r="FW82" s="497"/>
      <c r="FX82" s="497"/>
      <c r="FY82" s="497"/>
      <c r="FZ82" s="497"/>
      <c r="GA82" s="497"/>
      <c r="GB82" s="497"/>
      <c r="GC82" s="497"/>
      <c r="GD82" s="497"/>
      <c r="GE82" s="497"/>
      <c r="GF82" s="497"/>
      <c r="GG82" s="497"/>
      <c r="GH82" s="497"/>
      <c r="GI82" s="497"/>
      <c r="GJ82" s="497"/>
      <c r="GK82" s="497"/>
      <c r="GL82" s="497"/>
      <c r="GM82" s="497"/>
      <c r="GN82" s="497"/>
      <c r="GO82" s="497"/>
      <c r="GP82" s="497"/>
      <c r="GQ82" s="497"/>
      <c r="GR82" s="497"/>
      <c r="GS82" s="497"/>
      <c r="GT82" s="497"/>
      <c r="GU82" s="497"/>
      <c r="GV82" s="497"/>
      <c r="GW82" s="497"/>
      <c r="GX82" s="497"/>
      <c r="GY82" s="497"/>
      <c r="GZ82" s="497"/>
      <c r="HA82" s="497"/>
      <c r="HB82" s="497"/>
      <c r="HC82" s="497"/>
      <c r="HD82" s="497"/>
      <c r="HE82" s="497"/>
      <c r="HF82" s="497"/>
      <c r="HG82" s="497"/>
      <c r="HH82" s="497"/>
      <c r="HI82" s="497"/>
      <c r="HJ82" s="497"/>
      <c r="HK82" s="497"/>
      <c r="HL82" s="497"/>
      <c r="HM82" s="497"/>
      <c r="HN82" s="497"/>
      <c r="HO82" s="497"/>
      <c r="HP82" s="497"/>
      <c r="HQ82" s="497"/>
      <c r="HR82" s="497"/>
      <c r="HS82" s="497"/>
      <c r="HT82" s="497"/>
      <c r="HU82" s="497"/>
      <c r="HV82" s="497"/>
      <c r="HW82" s="497"/>
      <c r="HX82" s="497"/>
      <c r="HY82" s="497"/>
      <c r="HZ82" s="497"/>
      <c r="IA82" s="497"/>
      <c r="IB82" s="497"/>
      <c r="IC82" s="497"/>
      <c r="ID82" s="497"/>
      <c r="IE82" s="497"/>
      <c r="IF82" s="497"/>
      <c r="IG82" s="497"/>
      <c r="IH82" s="497"/>
      <c r="II82" s="497"/>
      <c r="IJ82" s="497"/>
      <c r="IK82" s="497"/>
      <c r="IL82" s="497"/>
      <c r="IM82" s="497"/>
      <c r="IN82" s="497"/>
      <c r="IO82" s="497"/>
    </row>
    <row r="83" s="496" customFormat="1" ht="15.6" hidden="1" customHeight="1" outlineLevel="2" spans="1:249">
      <c r="A83" s="541"/>
      <c r="B83" s="538" t="s">
        <v>12029</v>
      </c>
      <c r="C83" s="538" t="s">
        <v>2801</v>
      </c>
      <c r="D83" s="518">
        <v>0</v>
      </c>
      <c r="E83" s="518">
        <v>0</v>
      </c>
      <c r="F83" s="518">
        <v>0</v>
      </c>
      <c r="G83" s="539">
        <v>352530</v>
      </c>
      <c r="H83" s="520"/>
      <c r="I83" s="520">
        <v>352530</v>
      </c>
      <c r="J83" s="575" t="s">
        <v>12030</v>
      </c>
      <c r="K83" s="576"/>
      <c r="L83" s="523"/>
      <c r="M83" s="523"/>
      <c r="N83" s="523"/>
      <c r="O83" s="523"/>
      <c r="P83" s="523"/>
      <c r="Q83" s="523"/>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497"/>
      <c r="AS83" s="497"/>
      <c r="AT83" s="497"/>
      <c r="AU83" s="497"/>
      <c r="AV83" s="497"/>
      <c r="AW83" s="497"/>
      <c r="AX83" s="497"/>
      <c r="AY83" s="497"/>
      <c r="AZ83" s="497"/>
      <c r="BA83" s="497"/>
      <c r="BB83" s="497"/>
      <c r="BC83" s="497"/>
      <c r="BD83" s="497"/>
      <c r="BE83" s="497"/>
      <c r="BF83" s="497"/>
      <c r="BG83" s="497"/>
      <c r="BH83" s="497"/>
      <c r="BI83" s="497"/>
      <c r="BJ83" s="497"/>
      <c r="BK83" s="497"/>
      <c r="BL83" s="497"/>
      <c r="BM83" s="497"/>
      <c r="BN83" s="497"/>
      <c r="BO83" s="497"/>
      <c r="BP83" s="497"/>
      <c r="BQ83" s="497"/>
      <c r="BR83" s="497"/>
      <c r="BS83" s="497"/>
      <c r="BT83" s="497"/>
      <c r="BU83" s="497"/>
      <c r="BV83" s="497"/>
      <c r="BW83" s="497"/>
      <c r="BX83" s="497"/>
      <c r="BY83" s="497"/>
      <c r="BZ83" s="497"/>
      <c r="CA83" s="497"/>
      <c r="CB83" s="497"/>
      <c r="CC83" s="497"/>
      <c r="CD83" s="497"/>
      <c r="CE83" s="497"/>
      <c r="CF83" s="497"/>
      <c r="CG83" s="497"/>
      <c r="CH83" s="497"/>
      <c r="CI83" s="497"/>
      <c r="CJ83" s="497"/>
      <c r="CK83" s="497"/>
      <c r="CL83" s="497"/>
      <c r="CM83" s="497"/>
      <c r="CN83" s="497"/>
      <c r="CO83" s="497"/>
      <c r="CP83" s="497"/>
      <c r="CQ83" s="497"/>
      <c r="CR83" s="497"/>
      <c r="CS83" s="497"/>
      <c r="CT83" s="497"/>
      <c r="CU83" s="497"/>
      <c r="CV83" s="497"/>
      <c r="CW83" s="497"/>
      <c r="CX83" s="497"/>
      <c r="CY83" s="497"/>
      <c r="CZ83" s="497"/>
      <c r="DA83" s="497"/>
      <c r="DB83" s="497"/>
      <c r="DC83" s="497"/>
      <c r="DD83" s="497"/>
      <c r="DE83" s="497"/>
      <c r="DF83" s="497"/>
      <c r="DG83" s="497"/>
      <c r="DH83" s="497"/>
      <c r="DI83" s="497"/>
      <c r="DJ83" s="497"/>
      <c r="DK83" s="497"/>
      <c r="DL83" s="497"/>
      <c r="DM83" s="497"/>
      <c r="DN83" s="497"/>
      <c r="DO83" s="497"/>
      <c r="DP83" s="497"/>
      <c r="DQ83" s="497"/>
      <c r="DR83" s="497"/>
      <c r="DS83" s="497"/>
      <c r="DT83" s="497"/>
      <c r="DU83" s="497"/>
      <c r="DV83" s="497"/>
      <c r="DW83" s="497"/>
      <c r="DX83" s="497"/>
      <c r="DY83" s="497"/>
      <c r="DZ83" s="497"/>
      <c r="EA83" s="497"/>
      <c r="EB83" s="497"/>
      <c r="EC83" s="497"/>
      <c r="ED83" s="497"/>
      <c r="EE83" s="497"/>
      <c r="EF83" s="497"/>
      <c r="EG83" s="497"/>
      <c r="EH83" s="497"/>
      <c r="EI83" s="497"/>
      <c r="EJ83" s="497"/>
      <c r="EK83" s="497"/>
      <c r="EL83" s="497"/>
      <c r="EM83" s="497"/>
      <c r="EN83" s="497"/>
      <c r="EO83" s="497"/>
      <c r="EP83" s="497"/>
      <c r="EQ83" s="497"/>
      <c r="ER83" s="497"/>
      <c r="ES83" s="497"/>
      <c r="ET83" s="497"/>
      <c r="EU83" s="497"/>
      <c r="EV83" s="497"/>
      <c r="EW83" s="497"/>
      <c r="EX83" s="497"/>
      <c r="EY83" s="497"/>
      <c r="EZ83" s="497"/>
      <c r="FA83" s="497"/>
      <c r="FB83" s="497"/>
      <c r="FC83" s="497"/>
      <c r="FD83" s="497"/>
      <c r="FE83" s="497"/>
      <c r="FF83" s="497"/>
      <c r="FG83" s="497"/>
      <c r="FH83" s="497"/>
      <c r="FI83" s="497"/>
      <c r="FJ83" s="497"/>
      <c r="FK83" s="497"/>
      <c r="FL83" s="497"/>
      <c r="FM83" s="497"/>
      <c r="FN83" s="497"/>
      <c r="FO83" s="497"/>
      <c r="FP83" s="497"/>
      <c r="FQ83" s="497"/>
      <c r="FR83" s="497"/>
      <c r="FS83" s="497"/>
      <c r="FT83" s="497"/>
      <c r="FU83" s="497"/>
      <c r="FV83" s="497"/>
      <c r="FW83" s="497"/>
      <c r="FX83" s="497"/>
      <c r="FY83" s="497"/>
      <c r="FZ83" s="497"/>
      <c r="GA83" s="497"/>
      <c r="GB83" s="497"/>
      <c r="GC83" s="497"/>
      <c r="GD83" s="497"/>
      <c r="GE83" s="497"/>
      <c r="GF83" s="497"/>
      <c r="GG83" s="497"/>
      <c r="GH83" s="497"/>
      <c r="GI83" s="497"/>
      <c r="GJ83" s="497"/>
      <c r="GK83" s="497"/>
      <c r="GL83" s="497"/>
      <c r="GM83" s="497"/>
      <c r="GN83" s="497"/>
      <c r="GO83" s="497"/>
      <c r="GP83" s="497"/>
      <c r="GQ83" s="497"/>
      <c r="GR83" s="497"/>
      <c r="GS83" s="497"/>
      <c r="GT83" s="497"/>
      <c r="GU83" s="497"/>
      <c r="GV83" s="497"/>
      <c r="GW83" s="497"/>
      <c r="GX83" s="497"/>
      <c r="GY83" s="497"/>
      <c r="GZ83" s="497"/>
      <c r="HA83" s="497"/>
      <c r="HB83" s="497"/>
      <c r="HC83" s="497"/>
      <c r="HD83" s="497"/>
      <c r="HE83" s="497"/>
      <c r="HF83" s="497"/>
      <c r="HG83" s="497"/>
      <c r="HH83" s="497"/>
      <c r="HI83" s="497"/>
      <c r="HJ83" s="497"/>
      <c r="HK83" s="497"/>
      <c r="HL83" s="497"/>
      <c r="HM83" s="497"/>
      <c r="HN83" s="497"/>
      <c r="HO83" s="497"/>
      <c r="HP83" s="497"/>
      <c r="HQ83" s="497"/>
      <c r="HR83" s="497"/>
      <c r="HS83" s="497"/>
      <c r="HT83" s="497"/>
      <c r="HU83" s="497"/>
      <c r="HV83" s="497"/>
      <c r="HW83" s="497"/>
      <c r="HX83" s="497"/>
      <c r="HY83" s="497"/>
      <c r="HZ83" s="497"/>
      <c r="IA83" s="497"/>
      <c r="IB83" s="497"/>
      <c r="IC83" s="497"/>
      <c r="ID83" s="497"/>
      <c r="IE83" s="497"/>
      <c r="IF83" s="497"/>
      <c r="IG83" s="497"/>
      <c r="IH83" s="497"/>
      <c r="II83" s="497"/>
      <c r="IJ83" s="497"/>
      <c r="IK83" s="497"/>
      <c r="IL83" s="497"/>
      <c r="IM83" s="497"/>
      <c r="IN83" s="497"/>
      <c r="IO83" s="497"/>
    </row>
    <row r="84" s="496" customFormat="1" ht="15.6" hidden="1" customHeight="1" outlineLevel="2" spans="1:249">
      <c r="A84" s="541"/>
      <c r="B84" s="538" t="s">
        <v>2823</v>
      </c>
      <c r="C84" s="538" t="s">
        <v>12031</v>
      </c>
      <c r="D84" s="518">
        <v>145714.21</v>
      </c>
      <c r="E84" s="518">
        <v>176870</v>
      </c>
      <c r="F84" s="518">
        <v>0</v>
      </c>
      <c r="G84" s="539">
        <v>0</v>
      </c>
      <c r="H84" s="520"/>
      <c r="I84" s="520">
        <v>322584.21</v>
      </c>
      <c r="J84" s="577" t="s">
        <v>12032</v>
      </c>
      <c r="K84" s="578"/>
      <c r="L84" s="523"/>
      <c r="M84" s="523"/>
      <c r="N84" s="523"/>
      <c r="O84" s="523"/>
      <c r="P84" s="523"/>
      <c r="Q84" s="523"/>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497"/>
      <c r="AS84" s="497"/>
      <c r="AT84" s="497"/>
      <c r="AU84" s="497"/>
      <c r="AV84" s="497"/>
      <c r="AW84" s="497"/>
      <c r="AX84" s="497"/>
      <c r="AY84" s="497"/>
      <c r="AZ84" s="497"/>
      <c r="BA84" s="497"/>
      <c r="BB84" s="497"/>
      <c r="BC84" s="497"/>
      <c r="BD84" s="497"/>
      <c r="BE84" s="497"/>
      <c r="BF84" s="497"/>
      <c r="BG84" s="497"/>
      <c r="BH84" s="497"/>
      <c r="BI84" s="497"/>
      <c r="BJ84" s="497"/>
      <c r="BK84" s="497"/>
      <c r="BL84" s="497"/>
      <c r="BM84" s="497"/>
      <c r="BN84" s="497"/>
      <c r="BO84" s="497"/>
      <c r="BP84" s="497"/>
      <c r="BQ84" s="497"/>
      <c r="BR84" s="497"/>
      <c r="BS84" s="497"/>
      <c r="BT84" s="497"/>
      <c r="BU84" s="497"/>
      <c r="BV84" s="497"/>
      <c r="BW84" s="497"/>
      <c r="BX84" s="497"/>
      <c r="BY84" s="497"/>
      <c r="BZ84" s="497"/>
      <c r="CA84" s="497"/>
      <c r="CB84" s="497"/>
      <c r="CC84" s="497"/>
      <c r="CD84" s="497"/>
      <c r="CE84" s="497"/>
      <c r="CF84" s="497"/>
      <c r="CG84" s="497"/>
      <c r="CH84" s="497"/>
      <c r="CI84" s="497"/>
      <c r="CJ84" s="497"/>
      <c r="CK84" s="497"/>
      <c r="CL84" s="497"/>
      <c r="CM84" s="497"/>
      <c r="CN84" s="497"/>
      <c r="CO84" s="497"/>
      <c r="CP84" s="497"/>
      <c r="CQ84" s="497"/>
      <c r="CR84" s="497"/>
      <c r="CS84" s="497"/>
      <c r="CT84" s="497"/>
      <c r="CU84" s="497"/>
      <c r="CV84" s="497"/>
      <c r="CW84" s="497"/>
      <c r="CX84" s="497"/>
      <c r="CY84" s="497"/>
      <c r="CZ84" s="497"/>
      <c r="DA84" s="497"/>
      <c r="DB84" s="497"/>
      <c r="DC84" s="497"/>
      <c r="DD84" s="497"/>
      <c r="DE84" s="497"/>
      <c r="DF84" s="497"/>
      <c r="DG84" s="497"/>
      <c r="DH84" s="497"/>
      <c r="DI84" s="497"/>
      <c r="DJ84" s="497"/>
      <c r="DK84" s="497"/>
      <c r="DL84" s="497"/>
      <c r="DM84" s="497"/>
      <c r="DN84" s="497"/>
      <c r="DO84" s="497"/>
      <c r="DP84" s="497"/>
      <c r="DQ84" s="497"/>
      <c r="DR84" s="497"/>
      <c r="DS84" s="497"/>
      <c r="DT84" s="497"/>
      <c r="DU84" s="497"/>
      <c r="DV84" s="497"/>
      <c r="DW84" s="497"/>
      <c r="DX84" s="497"/>
      <c r="DY84" s="497"/>
      <c r="DZ84" s="497"/>
      <c r="EA84" s="497"/>
      <c r="EB84" s="497"/>
      <c r="EC84" s="497"/>
      <c r="ED84" s="497"/>
      <c r="EE84" s="497"/>
      <c r="EF84" s="497"/>
      <c r="EG84" s="497"/>
      <c r="EH84" s="497"/>
      <c r="EI84" s="497"/>
      <c r="EJ84" s="497"/>
      <c r="EK84" s="497"/>
      <c r="EL84" s="497"/>
      <c r="EM84" s="497"/>
      <c r="EN84" s="497"/>
      <c r="EO84" s="497"/>
      <c r="EP84" s="497"/>
      <c r="EQ84" s="497"/>
      <c r="ER84" s="497"/>
      <c r="ES84" s="497"/>
      <c r="ET84" s="497"/>
      <c r="EU84" s="497"/>
      <c r="EV84" s="497"/>
      <c r="EW84" s="497"/>
      <c r="EX84" s="497"/>
      <c r="EY84" s="497"/>
      <c r="EZ84" s="497"/>
      <c r="FA84" s="497"/>
      <c r="FB84" s="497"/>
      <c r="FC84" s="497"/>
      <c r="FD84" s="497"/>
      <c r="FE84" s="497"/>
      <c r="FF84" s="497"/>
      <c r="FG84" s="497"/>
      <c r="FH84" s="497"/>
      <c r="FI84" s="497"/>
      <c r="FJ84" s="497"/>
      <c r="FK84" s="497"/>
      <c r="FL84" s="497"/>
      <c r="FM84" s="497"/>
      <c r="FN84" s="497"/>
      <c r="FO84" s="497"/>
      <c r="FP84" s="497"/>
      <c r="FQ84" s="497"/>
      <c r="FR84" s="497"/>
      <c r="FS84" s="497"/>
      <c r="FT84" s="497"/>
      <c r="FU84" s="497"/>
      <c r="FV84" s="497"/>
      <c r="FW84" s="497"/>
      <c r="FX84" s="497"/>
      <c r="FY84" s="497"/>
      <c r="FZ84" s="497"/>
      <c r="GA84" s="497"/>
      <c r="GB84" s="497"/>
      <c r="GC84" s="497"/>
      <c r="GD84" s="497"/>
      <c r="GE84" s="497"/>
      <c r="GF84" s="497"/>
      <c r="GG84" s="497"/>
      <c r="GH84" s="497"/>
      <c r="GI84" s="497"/>
      <c r="GJ84" s="497"/>
      <c r="GK84" s="497"/>
      <c r="GL84" s="497"/>
      <c r="GM84" s="497"/>
      <c r="GN84" s="497"/>
      <c r="GO84" s="497"/>
      <c r="GP84" s="497"/>
      <c r="GQ84" s="497"/>
      <c r="GR84" s="497"/>
      <c r="GS84" s="497"/>
      <c r="GT84" s="497"/>
      <c r="GU84" s="497"/>
      <c r="GV84" s="497"/>
      <c r="GW84" s="497"/>
      <c r="GX84" s="497"/>
      <c r="GY84" s="497"/>
      <c r="GZ84" s="497"/>
      <c r="HA84" s="497"/>
      <c r="HB84" s="497"/>
      <c r="HC84" s="497"/>
      <c r="HD84" s="497"/>
      <c r="HE84" s="497"/>
      <c r="HF84" s="497"/>
      <c r="HG84" s="497"/>
      <c r="HH84" s="497"/>
      <c r="HI84" s="497"/>
      <c r="HJ84" s="497"/>
      <c r="HK84" s="497"/>
      <c r="HL84" s="497"/>
      <c r="HM84" s="497"/>
      <c r="HN84" s="497"/>
      <c r="HO84" s="497"/>
      <c r="HP84" s="497"/>
      <c r="HQ84" s="497"/>
      <c r="HR84" s="497"/>
      <c r="HS84" s="497"/>
      <c r="HT84" s="497"/>
      <c r="HU84" s="497"/>
      <c r="HV84" s="497"/>
      <c r="HW84" s="497"/>
      <c r="HX84" s="497"/>
      <c r="HY84" s="497"/>
      <c r="HZ84" s="497"/>
      <c r="IA84" s="497"/>
      <c r="IB84" s="497"/>
      <c r="IC84" s="497"/>
      <c r="ID84" s="497"/>
      <c r="IE84" s="497"/>
      <c r="IF84" s="497"/>
      <c r="IG84" s="497"/>
      <c r="IH84" s="497"/>
      <c r="II84" s="497"/>
      <c r="IJ84" s="497"/>
      <c r="IK84" s="497"/>
      <c r="IL84" s="497"/>
      <c r="IM84" s="497"/>
      <c r="IN84" s="497"/>
      <c r="IO84" s="497"/>
    </row>
    <row r="85" s="496" customFormat="1" ht="15.6" hidden="1" customHeight="1" outlineLevel="2" spans="1:249">
      <c r="A85" s="541"/>
      <c r="B85" s="538" t="s">
        <v>2789</v>
      </c>
      <c r="C85" s="538" t="s">
        <v>2789</v>
      </c>
      <c r="D85" s="518">
        <v>262232</v>
      </c>
      <c r="E85" s="518">
        <v>0</v>
      </c>
      <c r="F85" s="518">
        <v>0</v>
      </c>
      <c r="G85" s="539">
        <v>0</v>
      </c>
      <c r="H85" s="520"/>
      <c r="I85" s="520">
        <v>262232</v>
      </c>
      <c r="J85" s="563" t="s">
        <v>12033</v>
      </c>
      <c r="K85" s="579"/>
      <c r="L85" s="523"/>
      <c r="M85" s="523"/>
      <c r="N85" s="523"/>
      <c r="O85" s="523"/>
      <c r="P85" s="523"/>
      <c r="Q85" s="523"/>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497"/>
      <c r="AS85" s="497"/>
      <c r="AT85" s="497"/>
      <c r="AU85" s="497"/>
      <c r="AV85" s="497"/>
      <c r="AW85" s="497"/>
      <c r="AX85" s="497"/>
      <c r="AY85" s="497"/>
      <c r="AZ85" s="497"/>
      <c r="BA85" s="497"/>
      <c r="BB85" s="497"/>
      <c r="BC85" s="497"/>
      <c r="BD85" s="497"/>
      <c r="BE85" s="497"/>
      <c r="BF85" s="497"/>
      <c r="BG85" s="497"/>
      <c r="BH85" s="497"/>
      <c r="BI85" s="497"/>
      <c r="BJ85" s="497"/>
      <c r="BK85" s="497"/>
      <c r="BL85" s="497"/>
      <c r="BM85" s="497"/>
      <c r="BN85" s="497"/>
      <c r="BO85" s="497"/>
      <c r="BP85" s="497"/>
      <c r="BQ85" s="497"/>
      <c r="BR85" s="497"/>
      <c r="BS85" s="497"/>
      <c r="BT85" s="497"/>
      <c r="BU85" s="497"/>
      <c r="BV85" s="497"/>
      <c r="BW85" s="497"/>
      <c r="BX85" s="497"/>
      <c r="BY85" s="497"/>
      <c r="BZ85" s="497"/>
      <c r="CA85" s="497"/>
      <c r="CB85" s="497"/>
      <c r="CC85" s="497"/>
      <c r="CD85" s="497"/>
      <c r="CE85" s="497"/>
      <c r="CF85" s="497"/>
      <c r="CG85" s="497"/>
      <c r="CH85" s="497"/>
      <c r="CI85" s="497"/>
      <c r="CJ85" s="497"/>
      <c r="CK85" s="497"/>
      <c r="CL85" s="497"/>
      <c r="CM85" s="497"/>
      <c r="CN85" s="497"/>
      <c r="CO85" s="497"/>
      <c r="CP85" s="497"/>
      <c r="CQ85" s="497"/>
      <c r="CR85" s="497"/>
      <c r="CS85" s="497"/>
      <c r="CT85" s="497"/>
      <c r="CU85" s="497"/>
      <c r="CV85" s="497"/>
      <c r="CW85" s="497"/>
      <c r="CX85" s="497"/>
      <c r="CY85" s="497"/>
      <c r="CZ85" s="497"/>
      <c r="DA85" s="497"/>
      <c r="DB85" s="497"/>
      <c r="DC85" s="497"/>
      <c r="DD85" s="497"/>
      <c r="DE85" s="497"/>
      <c r="DF85" s="497"/>
      <c r="DG85" s="497"/>
      <c r="DH85" s="497"/>
      <c r="DI85" s="497"/>
      <c r="DJ85" s="497"/>
      <c r="DK85" s="497"/>
      <c r="DL85" s="497"/>
      <c r="DM85" s="497"/>
      <c r="DN85" s="497"/>
      <c r="DO85" s="497"/>
      <c r="DP85" s="497"/>
      <c r="DQ85" s="497"/>
      <c r="DR85" s="497"/>
      <c r="DS85" s="497"/>
      <c r="DT85" s="497"/>
      <c r="DU85" s="497"/>
      <c r="DV85" s="497"/>
      <c r="DW85" s="497"/>
      <c r="DX85" s="497"/>
      <c r="DY85" s="497"/>
      <c r="DZ85" s="497"/>
      <c r="EA85" s="497"/>
      <c r="EB85" s="497"/>
      <c r="EC85" s="497"/>
      <c r="ED85" s="497"/>
      <c r="EE85" s="497"/>
      <c r="EF85" s="497"/>
      <c r="EG85" s="497"/>
      <c r="EH85" s="497"/>
      <c r="EI85" s="497"/>
      <c r="EJ85" s="497"/>
      <c r="EK85" s="497"/>
      <c r="EL85" s="497"/>
      <c r="EM85" s="497"/>
      <c r="EN85" s="497"/>
      <c r="EO85" s="497"/>
      <c r="EP85" s="497"/>
      <c r="EQ85" s="497"/>
      <c r="ER85" s="497"/>
      <c r="ES85" s="497"/>
      <c r="ET85" s="497"/>
      <c r="EU85" s="497"/>
      <c r="EV85" s="497"/>
      <c r="EW85" s="497"/>
      <c r="EX85" s="497"/>
      <c r="EY85" s="497"/>
      <c r="EZ85" s="497"/>
      <c r="FA85" s="497"/>
      <c r="FB85" s="497"/>
      <c r="FC85" s="497"/>
      <c r="FD85" s="497"/>
      <c r="FE85" s="497"/>
      <c r="FF85" s="497"/>
      <c r="FG85" s="497"/>
      <c r="FH85" s="497"/>
      <c r="FI85" s="497"/>
      <c r="FJ85" s="497"/>
      <c r="FK85" s="497"/>
      <c r="FL85" s="497"/>
      <c r="FM85" s="497"/>
      <c r="FN85" s="497"/>
      <c r="FO85" s="497"/>
      <c r="FP85" s="497"/>
      <c r="FQ85" s="497"/>
      <c r="FR85" s="497"/>
      <c r="FS85" s="497"/>
      <c r="FT85" s="497"/>
      <c r="FU85" s="497"/>
      <c r="FV85" s="497"/>
      <c r="FW85" s="497"/>
      <c r="FX85" s="497"/>
      <c r="FY85" s="497"/>
      <c r="FZ85" s="497"/>
      <c r="GA85" s="497"/>
      <c r="GB85" s="497"/>
      <c r="GC85" s="497"/>
      <c r="GD85" s="497"/>
      <c r="GE85" s="497"/>
      <c r="GF85" s="497"/>
      <c r="GG85" s="497"/>
      <c r="GH85" s="497"/>
      <c r="GI85" s="497"/>
      <c r="GJ85" s="497"/>
      <c r="GK85" s="497"/>
      <c r="GL85" s="497"/>
      <c r="GM85" s="497"/>
      <c r="GN85" s="497"/>
      <c r="GO85" s="497"/>
      <c r="GP85" s="497"/>
      <c r="GQ85" s="497"/>
      <c r="GR85" s="497"/>
      <c r="GS85" s="497"/>
      <c r="GT85" s="497"/>
      <c r="GU85" s="497"/>
      <c r="GV85" s="497"/>
      <c r="GW85" s="497"/>
      <c r="GX85" s="497"/>
      <c r="GY85" s="497"/>
      <c r="GZ85" s="497"/>
      <c r="HA85" s="497"/>
      <c r="HB85" s="497"/>
      <c r="HC85" s="497"/>
      <c r="HD85" s="497"/>
      <c r="HE85" s="497"/>
      <c r="HF85" s="497"/>
      <c r="HG85" s="497"/>
      <c r="HH85" s="497"/>
      <c r="HI85" s="497"/>
      <c r="HJ85" s="497"/>
      <c r="HK85" s="497"/>
      <c r="HL85" s="497"/>
      <c r="HM85" s="497"/>
      <c r="HN85" s="497"/>
      <c r="HO85" s="497"/>
      <c r="HP85" s="497"/>
      <c r="HQ85" s="497"/>
      <c r="HR85" s="497"/>
      <c r="HS85" s="497"/>
      <c r="HT85" s="497"/>
      <c r="HU85" s="497"/>
      <c r="HV85" s="497"/>
      <c r="HW85" s="497"/>
      <c r="HX85" s="497"/>
      <c r="HY85" s="497"/>
      <c r="HZ85" s="497"/>
      <c r="IA85" s="497"/>
      <c r="IB85" s="497"/>
      <c r="IC85" s="497"/>
      <c r="ID85" s="497"/>
      <c r="IE85" s="497"/>
      <c r="IF85" s="497"/>
      <c r="IG85" s="497"/>
      <c r="IH85" s="497"/>
      <c r="II85" s="497"/>
      <c r="IJ85" s="497"/>
      <c r="IK85" s="497"/>
      <c r="IL85" s="497"/>
      <c r="IM85" s="497"/>
      <c r="IN85" s="497"/>
      <c r="IO85" s="497"/>
    </row>
    <row r="86" s="496" customFormat="1" ht="15.6" hidden="1" customHeight="1" outlineLevel="2" spans="1:249">
      <c r="A86" s="541"/>
      <c r="B86" s="538" t="s">
        <v>2775</v>
      </c>
      <c r="C86" s="538" t="s">
        <v>12018</v>
      </c>
      <c r="D86" s="518">
        <v>183540.24</v>
      </c>
      <c r="E86" s="518">
        <v>0</v>
      </c>
      <c r="F86" s="518">
        <v>0</v>
      </c>
      <c r="G86" s="539">
        <v>0</v>
      </c>
      <c r="H86" s="520"/>
      <c r="I86" s="520">
        <v>183540.24</v>
      </c>
      <c r="J86" s="563" t="s">
        <v>12034</v>
      </c>
      <c r="K86" s="564"/>
      <c r="L86" s="523"/>
      <c r="M86" s="523"/>
      <c r="N86" s="523"/>
      <c r="O86" s="523"/>
      <c r="P86" s="523"/>
      <c r="Q86" s="523"/>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497"/>
      <c r="AS86" s="497"/>
      <c r="AT86" s="497"/>
      <c r="AU86" s="497"/>
      <c r="AV86" s="497"/>
      <c r="AW86" s="497"/>
      <c r="AX86" s="497"/>
      <c r="AY86" s="497"/>
      <c r="AZ86" s="497"/>
      <c r="BA86" s="497"/>
      <c r="BB86" s="497"/>
      <c r="BC86" s="497"/>
      <c r="BD86" s="497"/>
      <c r="BE86" s="497"/>
      <c r="BF86" s="497"/>
      <c r="BG86" s="497"/>
      <c r="BH86" s="497"/>
      <c r="BI86" s="497"/>
      <c r="BJ86" s="497"/>
      <c r="BK86" s="497"/>
      <c r="BL86" s="497"/>
      <c r="BM86" s="497"/>
      <c r="BN86" s="497"/>
      <c r="BO86" s="497"/>
      <c r="BP86" s="497"/>
      <c r="BQ86" s="497"/>
      <c r="BR86" s="497"/>
      <c r="BS86" s="497"/>
      <c r="BT86" s="497"/>
      <c r="BU86" s="497"/>
      <c r="BV86" s="497"/>
      <c r="BW86" s="497"/>
      <c r="BX86" s="497"/>
      <c r="BY86" s="497"/>
      <c r="BZ86" s="497"/>
      <c r="CA86" s="497"/>
      <c r="CB86" s="497"/>
      <c r="CC86" s="497"/>
      <c r="CD86" s="497"/>
      <c r="CE86" s="497"/>
      <c r="CF86" s="497"/>
      <c r="CG86" s="497"/>
      <c r="CH86" s="497"/>
      <c r="CI86" s="497"/>
      <c r="CJ86" s="497"/>
      <c r="CK86" s="497"/>
      <c r="CL86" s="497"/>
      <c r="CM86" s="497"/>
      <c r="CN86" s="497"/>
      <c r="CO86" s="497"/>
      <c r="CP86" s="497"/>
      <c r="CQ86" s="497"/>
      <c r="CR86" s="497"/>
      <c r="CS86" s="497"/>
      <c r="CT86" s="497"/>
      <c r="CU86" s="497"/>
      <c r="CV86" s="497"/>
      <c r="CW86" s="497"/>
      <c r="CX86" s="497"/>
      <c r="CY86" s="497"/>
      <c r="CZ86" s="497"/>
      <c r="DA86" s="497"/>
      <c r="DB86" s="497"/>
      <c r="DC86" s="497"/>
      <c r="DD86" s="497"/>
      <c r="DE86" s="497"/>
      <c r="DF86" s="497"/>
      <c r="DG86" s="497"/>
      <c r="DH86" s="497"/>
      <c r="DI86" s="497"/>
      <c r="DJ86" s="497"/>
      <c r="DK86" s="497"/>
      <c r="DL86" s="497"/>
      <c r="DM86" s="497"/>
      <c r="DN86" s="497"/>
      <c r="DO86" s="497"/>
      <c r="DP86" s="497"/>
      <c r="DQ86" s="497"/>
      <c r="DR86" s="497"/>
      <c r="DS86" s="497"/>
      <c r="DT86" s="497"/>
      <c r="DU86" s="497"/>
      <c r="DV86" s="497"/>
      <c r="DW86" s="497"/>
      <c r="DX86" s="497"/>
      <c r="DY86" s="497"/>
      <c r="DZ86" s="497"/>
      <c r="EA86" s="497"/>
      <c r="EB86" s="497"/>
      <c r="EC86" s="497"/>
      <c r="ED86" s="497"/>
      <c r="EE86" s="497"/>
      <c r="EF86" s="497"/>
      <c r="EG86" s="497"/>
      <c r="EH86" s="497"/>
      <c r="EI86" s="497"/>
      <c r="EJ86" s="497"/>
      <c r="EK86" s="497"/>
      <c r="EL86" s="497"/>
      <c r="EM86" s="497"/>
      <c r="EN86" s="497"/>
      <c r="EO86" s="497"/>
      <c r="EP86" s="497"/>
      <c r="EQ86" s="497"/>
      <c r="ER86" s="497"/>
      <c r="ES86" s="497"/>
      <c r="ET86" s="497"/>
      <c r="EU86" s="497"/>
      <c r="EV86" s="497"/>
      <c r="EW86" s="497"/>
      <c r="EX86" s="497"/>
      <c r="EY86" s="497"/>
      <c r="EZ86" s="497"/>
      <c r="FA86" s="497"/>
      <c r="FB86" s="497"/>
      <c r="FC86" s="497"/>
      <c r="FD86" s="497"/>
      <c r="FE86" s="497"/>
      <c r="FF86" s="497"/>
      <c r="FG86" s="497"/>
      <c r="FH86" s="497"/>
      <c r="FI86" s="497"/>
      <c r="FJ86" s="497"/>
      <c r="FK86" s="497"/>
      <c r="FL86" s="497"/>
      <c r="FM86" s="497"/>
      <c r="FN86" s="497"/>
      <c r="FO86" s="497"/>
      <c r="FP86" s="497"/>
      <c r="FQ86" s="497"/>
      <c r="FR86" s="497"/>
      <c r="FS86" s="497"/>
      <c r="FT86" s="497"/>
      <c r="FU86" s="497"/>
      <c r="FV86" s="497"/>
      <c r="FW86" s="497"/>
      <c r="FX86" s="497"/>
      <c r="FY86" s="497"/>
      <c r="FZ86" s="497"/>
      <c r="GA86" s="497"/>
      <c r="GB86" s="497"/>
      <c r="GC86" s="497"/>
      <c r="GD86" s="497"/>
      <c r="GE86" s="497"/>
      <c r="GF86" s="497"/>
      <c r="GG86" s="497"/>
      <c r="GH86" s="497"/>
      <c r="GI86" s="497"/>
      <c r="GJ86" s="497"/>
      <c r="GK86" s="497"/>
      <c r="GL86" s="497"/>
      <c r="GM86" s="497"/>
      <c r="GN86" s="497"/>
      <c r="GO86" s="497"/>
      <c r="GP86" s="497"/>
      <c r="GQ86" s="497"/>
      <c r="GR86" s="497"/>
      <c r="GS86" s="497"/>
      <c r="GT86" s="497"/>
      <c r="GU86" s="497"/>
      <c r="GV86" s="497"/>
      <c r="GW86" s="497"/>
      <c r="GX86" s="497"/>
      <c r="GY86" s="497"/>
      <c r="GZ86" s="497"/>
      <c r="HA86" s="497"/>
      <c r="HB86" s="497"/>
      <c r="HC86" s="497"/>
      <c r="HD86" s="497"/>
      <c r="HE86" s="497"/>
      <c r="HF86" s="497"/>
      <c r="HG86" s="497"/>
      <c r="HH86" s="497"/>
      <c r="HI86" s="497"/>
      <c r="HJ86" s="497"/>
      <c r="HK86" s="497"/>
      <c r="HL86" s="497"/>
      <c r="HM86" s="497"/>
      <c r="HN86" s="497"/>
      <c r="HO86" s="497"/>
      <c r="HP86" s="497"/>
      <c r="HQ86" s="497"/>
      <c r="HR86" s="497"/>
      <c r="HS86" s="497"/>
      <c r="HT86" s="497"/>
      <c r="HU86" s="497"/>
      <c r="HV86" s="497"/>
      <c r="HW86" s="497"/>
      <c r="HX86" s="497"/>
      <c r="HY86" s="497"/>
      <c r="HZ86" s="497"/>
      <c r="IA86" s="497"/>
      <c r="IB86" s="497"/>
      <c r="IC86" s="497"/>
      <c r="ID86" s="497"/>
      <c r="IE86" s="497"/>
      <c r="IF86" s="497"/>
      <c r="IG86" s="497"/>
      <c r="IH86" s="497"/>
      <c r="II86" s="497"/>
      <c r="IJ86" s="497"/>
      <c r="IK86" s="497"/>
      <c r="IL86" s="497"/>
      <c r="IM86" s="497"/>
      <c r="IN86" s="497"/>
      <c r="IO86" s="497"/>
    </row>
    <row r="87" s="496" customFormat="1" ht="15.6" hidden="1" customHeight="1" outlineLevel="2" spans="1:249">
      <c r="A87" s="541"/>
      <c r="B87" s="538" t="s">
        <v>12035</v>
      </c>
      <c r="C87" s="538" t="s">
        <v>12035</v>
      </c>
      <c r="D87" s="518">
        <v>0</v>
      </c>
      <c r="E87" s="518">
        <v>0</v>
      </c>
      <c r="F87" s="518">
        <v>149400</v>
      </c>
      <c r="G87" s="539">
        <v>0</v>
      </c>
      <c r="H87" s="520"/>
      <c r="I87" s="520">
        <v>149400</v>
      </c>
      <c r="J87" s="580" t="s">
        <v>12036</v>
      </c>
      <c r="K87" s="579"/>
      <c r="L87" s="523"/>
      <c r="M87" s="523"/>
      <c r="N87" s="523"/>
      <c r="O87" s="523"/>
      <c r="P87" s="523"/>
      <c r="Q87" s="523"/>
      <c r="R87" s="523"/>
      <c r="S87" s="523"/>
      <c r="T87" s="523"/>
      <c r="U87" s="523"/>
      <c r="V87" s="523"/>
      <c r="W87" s="523"/>
      <c r="X87" s="523"/>
      <c r="Y87" s="523"/>
      <c r="Z87" s="523"/>
      <c r="AA87" s="523"/>
      <c r="AB87" s="523"/>
      <c r="AC87" s="523"/>
      <c r="AD87" s="523"/>
      <c r="AE87" s="523"/>
      <c r="AF87" s="523"/>
      <c r="AG87" s="523"/>
      <c r="AH87" s="523"/>
      <c r="AI87" s="523"/>
      <c r="AJ87" s="523"/>
      <c r="AK87" s="523"/>
      <c r="AL87" s="523"/>
      <c r="AM87" s="523"/>
      <c r="AN87" s="523"/>
      <c r="AO87" s="523"/>
      <c r="AP87" s="523"/>
      <c r="AQ87" s="523"/>
      <c r="AR87" s="497"/>
      <c r="AS87" s="497"/>
      <c r="AT87" s="497"/>
      <c r="AU87" s="497"/>
      <c r="AV87" s="497"/>
      <c r="AW87" s="497"/>
      <c r="AX87" s="497"/>
      <c r="AY87" s="497"/>
      <c r="AZ87" s="497"/>
      <c r="BA87" s="497"/>
      <c r="BB87" s="497"/>
      <c r="BC87" s="497"/>
      <c r="BD87" s="497"/>
      <c r="BE87" s="497"/>
      <c r="BF87" s="497"/>
      <c r="BG87" s="497"/>
      <c r="BH87" s="497"/>
      <c r="BI87" s="497"/>
      <c r="BJ87" s="497"/>
      <c r="BK87" s="497"/>
      <c r="BL87" s="497"/>
      <c r="BM87" s="497"/>
      <c r="BN87" s="497"/>
      <c r="BO87" s="497"/>
      <c r="BP87" s="497"/>
      <c r="BQ87" s="497"/>
      <c r="BR87" s="497"/>
      <c r="BS87" s="497"/>
      <c r="BT87" s="497"/>
      <c r="BU87" s="497"/>
      <c r="BV87" s="497"/>
      <c r="BW87" s="497"/>
      <c r="BX87" s="497"/>
      <c r="BY87" s="497"/>
      <c r="BZ87" s="497"/>
      <c r="CA87" s="497"/>
      <c r="CB87" s="497"/>
      <c r="CC87" s="497"/>
      <c r="CD87" s="497"/>
      <c r="CE87" s="497"/>
      <c r="CF87" s="497"/>
      <c r="CG87" s="497"/>
      <c r="CH87" s="497"/>
      <c r="CI87" s="497"/>
      <c r="CJ87" s="497"/>
      <c r="CK87" s="497"/>
      <c r="CL87" s="497"/>
      <c r="CM87" s="497"/>
      <c r="CN87" s="497"/>
      <c r="CO87" s="497"/>
      <c r="CP87" s="497"/>
      <c r="CQ87" s="497"/>
      <c r="CR87" s="497"/>
      <c r="CS87" s="497"/>
      <c r="CT87" s="497"/>
      <c r="CU87" s="497"/>
      <c r="CV87" s="497"/>
      <c r="CW87" s="497"/>
      <c r="CX87" s="497"/>
      <c r="CY87" s="497"/>
      <c r="CZ87" s="497"/>
      <c r="DA87" s="497"/>
      <c r="DB87" s="497"/>
      <c r="DC87" s="497"/>
      <c r="DD87" s="497"/>
      <c r="DE87" s="497"/>
      <c r="DF87" s="497"/>
      <c r="DG87" s="497"/>
      <c r="DH87" s="497"/>
      <c r="DI87" s="497"/>
      <c r="DJ87" s="497"/>
      <c r="DK87" s="497"/>
      <c r="DL87" s="497"/>
      <c r="DM87" s="497"/>
      <c r="DN87" s="497"/>
      <c r="DO87" s="497"/>
      <c r="DP87" s="497"/>
      <c r="DQ87" s="497"/>
      <c r="DR87" s="497"/>
      <c r="DS87" s="497"/>
      <c r="DT87" s="497"/>
      <c r="DU87" s="497"/>
      <c r="DV87" s="497"/>
      <c r="DW87" s="497"/>
      <c r="DX87" s="497"/>
      <c r="DY87" s="497"/>
      <c r="DZ87" s="497"/>
      <c r="EA87" s="497"/>
      <c r="EB87" s="497"/>
      <c r="EC87" s="497"/>
      <c r="ED87" s="497"/>
      <c r="EE87" s="497"/>
      <c r="EF87" s="497"/>
      <c r="EG87" s="497"/>
      <c r="EH87" s="497"/>
      <c r="EI87" s="497"/>
      <c r="EJ87" s="497"/>
      <c r="EK87" s="497"/>
      <c r="EL87" s="497"/>
      <c r="EM87" s="497"/>
      <c r="EN87" s="497"/>
      <c r="EO87" s="497"/>
      <c r="EP87" s="497"/>
      <c r="EQ87" s="497"/>
      <c r="ER87" s="497"/>
      <c r="ES87" s="497"/>
      <c r="ET87" s="497"/>
      <c r="EU87" s="497"/>
      <c r="EV87" s="497"/>
      <c r="EW87" s="497"/>
      <c r="EX87" s="497"/>
      <c r="EY87" s="497"/>
      <c r="EZ87" s="497"/>
      <c r="FA87" s="497"/>
      <c r="FB87" s="497"/>
      <c r="FC87" s="497"/>
      <c r="FD87" s="497"/>
      <c r="FE87" s="497"/>
      <c r="FF87" s="497"/>
      <c r="FG87" s="497"/>
      <c r="FH87" s="497"/>
      <c r="FI87" s="497"/>
      <c r="FJ87" s="497"/>
      <c r="FK87" s="497"/>
      <c r="FL87" s="497"/>
      <c r="FM87" s="497"/>
      <c r="FN87" s="497"/>
      <c r="FO87" s="497"/>
      <c r="FP87" s="497"/>
      <c r="FQ87" s="497"/>
      <c r="FR87" s="497"/>
      <c r="FS87" s="497"/>
      <c r="FT87" s="497"/>
      <c r="FU87" s="497"/>
      <c r="FV87" s="497"/>
      <c r="FW87" s="497"/>
      <c r="FX87" s="497"/>
      <c r="FY87" s="497"/>
      <c r="FZ87" s="497"/>
      <c r="GA87" s="497"/>
      <c r="GB87" s="497"/>
      <c r="GC87" s="497"/>
      <c r="GD87" s="497"/>
      <c r="GE87" s="497"/>
      <c r="GF87" s="497"/>
      <c r="GG87" s="497"/>
      <c r="GH87" s="497"/>
      <c r="GI87" s="497"/>
      <c r="GJ87" s="497"/>
      <c r="GK87" s="497"/>
      <c r="GL87" s="497"/>
      <c r="GM87" s="497"/>
      <c r="GN87" s="497"/>
      <c r="GO87" s="497"/>
      <c r="GP87" s="497"/>
      <c r="GQ87" s="497"/>
      <c r="GR87" s="497"/>
      <c r="GS87" s="497"/>
      <c r="GT87" s="497"/>
      <c r="GU87" s="497"/>
      <c r="GV87" s="497"/>
      <c r="GW87" s="497"/>
      <c r="GX87" s="497"/>
      <c r="GY87" s="497"/>
      <c r="GZ87" s="497"/>
      <c r="HA87" s="497"/>
      <c r="HB87" s="497"/>
      <c r="HC87" s="497"/>
      <c r="HD87" s="497"/>
      <c r="HE87" s="497"/>
      <c r="HF87" s="497"/>
      <c r="HG87" s="497"/>
      <c r="HH87" s="497"/>
      <c r="HI87" s="497"/>
      <c r="HJ87" s="497"/>
      <c r="HK87" s="497"/>
      <c r="HL87" s="497"/>
      <c r="HM87" s="497"/>
      <c r="HN87" s="497"/>
      <c r="HO87" s="497"/>
      <c r="HP87" s="497"/>
      <c r="HQ87" s="497"/>
      <c r="HR87" s="497"/>
      <c r="HS87" s="497"/>
      <c r="HT87" s="497"/>
      <c r="HU87" s="497"/>
      <c r="HV87" s="497"/>
      <c r="HW87" s="497"/>
      <c r="HX87" s="497"/>
      <c r="HY87" s="497"/>
      <c r="HZ87" s="497"/>
      <c r="IA87" s="497"/>
      <c r="IB87" s="497"/>
      <c r="IC87" s="497"/>
      <c r="ID87" s="497"/>
      <c r="IE87" s="497"/>
      <c r="IF87" s="497"/>
      <c r="IG87" s="497"/>
      <c r="IH87" s="497"/>
      <c r="II87" s="497"/>
      <c r="IJ87" s="497"/>
      <c r="IK87" s="497"/>
      <c r="IL87" s="497"/>
      <c r="IM87" s="497"/>
      <c r="IN87" s="497"/>
      <c r="IO87" s="497"/>
    </row>
    <row r="88" s="496" customFormat="1" ht="15.6" hidden="1" customHeight="1" outlineLevel="2" spans="1:249">
      <c r="A88" s="541"/>
      <c r="B88" s="538" t="s">
        <v>12037</v>
      </c>
      <c r="C88" s="538" t="s">
        <v>12018</v>
      </c>
      <c r="D88" s="518">
        <v>142558</v>
      </c>
      <c r="E88" s="518">
        <v>0</v>
      </c>
      <c r="F88" s="518">
        <v>0</v>
      </c>
      <c r="G88" s="539">
        <v>0</v>
      </c>
      <c r="H88" s="520"/>
      <c r="I88" s="520">
        <v>142558</v>
      </c>
      <c r="J88" s="567" t="s">
        <v>12038</v>
      </c>
      <c r="K88" s="570"/>
      <c r="L88" s="523"/>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497"/>
      <c r="AS88" s="497"/>
      <c r="AT88" s="497"/>
      <c r="AU88" s="497"/>
      <c r="AV88" s="497"/>
      <c r="AW88" s="497"/>
      <c r="AX88" s="497"/>
      <c r="AY88" s="497"/>
      <c r="AZ88" s="497"/>
      <c r="BA88" s="497"/>
      <c r="BB88" s="497"/>
      <c r="BC88" s="497"/>
      <c r="BD88" s="497"/>
      <c r="BE88" s="497"/>
      <c r="BF88" s="497"/>
      <c r="BG88" s="497"/>
      <c r="BH88" s="497"/>
      <c r="BI88" s="497"/>
      <c r="BJ88" s="497"/>
      <c r="BK88" s="497"/>
      <c r="BL88" s="497"/>
      <c r="BM88" s="497"/>
      <c r="BN88" s="497"/>
      <c r="BO88" s="497"/>
      <c r="BP88" s="497"/>
      <c r="BQ88" s="497"/>
      <c r="BR88" s="497"/>
      <c r="BS88" s="497"/>
      <c r="BT88" s="497"/>
      <c r="BU88" s="497"/>
      <c r="BV88" s="497"/>
      <c r="BW88" s="497"/>
      <c r="BX88" s="497"/>
      <c r="BY88" s="497"/>
      <c r="BZ88" s="497"/>
      <c r="CA88" s="497"/>
      <c r="CB88" s="497"/>
      <c r="CC88" s="497"/>
      <c r="CD88" s="497"/>
      <c r="CE88" s="497"/>
      <c r="CF88" s="497"/>
      <c r="CG88" s="497"/>
      <c r="CH88" s="497"/>
      <c r="CI88" s="497"/>
      <c r="CJ88" s="497"/>
      <c r="CK88" s="497"/>
      <c r="CL88" s="497"/>
      <c r="CM88" s="497"/>
      <c r="CN88" s="497"/>
      <c r="CO88" s="497"/>
      <c r="CP88" s="497"/>
      <c r="CQ88" s="497"/>
      <c r="CR88" s="497"/>
      <c r="CS88" s="497"/>
      <c r="CT88" s="497"/>
      <c r="CU88" s="497"/>
      <c r="CV88" s="497"/>
      <c r="CW88" s="497"/>
      <c r="CX88" s="497"/>
      <c r="CY88" s="497"/>
      <c r="CZ88" s="497"/>
      <c r="DA88" s="497"/>
      <c r="DB88" s="497"/>
      <c r="DC88" s="497"/>
      <c r="DD88" s="497"/>
      <c r="DE88" s="497"/>
      <c r="DF88" s="497"/>
      <c r="DG88" s="497"/>
      <c r="DH88" s="497"/>
      <c r="DI88" s="497"/>
      <c r="DJ88" s="497"/>
      <c r="DK88" s="497"/>
      <c r="DL88" s="497"/>
      <c r="DM88" s="497"/>
      <c r="DN88" s="497"/>
      <c r="DO88" s="497"/>
      <c r="DP88" s="497"/>
      <c r="DQ88" s="497"/>
      <c r="DR88" s="497"/>
      <c r="DS88" s="497"/>
      <c r="DT88" s="497"/>
      <c r="DU88" s="497"/>
      <c r="DV88" s="497"/>
      <c r="DW88" s="497"/>
      <c r="DX88" s="497"/>
      <c r="DY88" s="497"/>
      <c r="DZ88" s="497"/>
      <c r="EA88" s="497"/>
      <c r="EB88" s="497"/>
      <c r="EC88" s="497"/>
      <c r="ED88" s="497"/>
      <c r="EE88" s="497"/>
      <c r="EF88" s="497"/>
      <c r="EG88" s="497"/>
      <c r="EH88" s="497"/>
      <c r="EI88" s="497"/>
      <c r="EJ88" s="497"/>
      <c r="EK88" s="497"/>
      <c r="EL88" s="497"/>
      <c r="EM88" s="497"/>
      <c r="EN88" s="497"/>
      <c r="EO88" s="497"/>
      <c r="EP88" s="497"/>
      <c r="EQ88" s="497"/>
      <c r="ER88" s="497"/>
      <c r="ES88" s="497"/>
      <c r="ET88" s="497"/>
      <c r="EU88" s="497"/>
      <c r="EV88" s="497"/>
      <c r="EW88" s="497"/>
      <c r="EX88" s="497"/>
      <c r="EY88" s="497"/>
      <c r="EZ88" s="497"/>
      <c r="FA88" s="497"/>
      <c r="FB88" s="497"/>
      <c r="FC88" s="497"/>
      <c r="FD88" s="497"/>
      <c r="FE88" s="497"/>
      <c r="FF88" s="497"/>
      <c r="FG88" s="497"/>
      <c r="FH88" s="497"/>
      <c r="FI88" s="497"/>
      <c r="FJ88" s="497"/>
      <c r="FK88" s="497"/>
      <c r="FL88" s="497"/>
      <c r="FM88" s="497"/>
      <c r="FN88" s="497"/>
      <c r="FO88" s="497"/>
      <c r="FP88" s="497"/>
      <c r="FQ88" s="497"/>
      <c r="FR88" s="497"/>
      <c r="FS88" s="497"/>
      <c r="FT88" s="497"/>
      <c r="FU88" s="497"/>
      <c r="FV88" s="497"/>
      <c r="FW88" s="497"/>
      <c r="FX88" s="497"/>
      <c r="FY88" s="497"/>
      <c r="FZ88" s="497"/>
      <c r="GA88" s="497"/>
      <c r="GB88" s="497"/>
      <c r="GC88" s="497"/>
      <c r="GD88" s="497"/>
      <c r="GE88" s="497"/>
      <c r="GF88" s="497"/>
      <c r="GG88" s="497"/>
      <c r="GH88" s="497"/>
      <c r="GI88" s="497"/>
      <c r="GJ88" s="497"/>
      <c r="GK88" s="497"/>
      <c r="GL88" s="497"/>
      <c r="GM88" s="497"/>
      <c r="GN88" s="497"/>
      <c r="GO88" s="497"/>
      <c r="GP88" s="497"/>
      <c r="GQ88" s="497"/>
      <c r="GR88" s="497"/>
      <c r="GS88" s="497"/>
      <c r="GT88" s="497"/>
      <c r="GU88" s="497"/>
      <c r="GV88" s="497"/>
      <c r="GW88" s="497"/>
      <c r="GX88" s="497"/>
      <c r="GY88" s="497"/>
      <c r="GZ88" s="497"/>
      <c r="HA88" s="497"/>
      <c r="HB88" s="497"/>
      <c r="HC88" s="497"/>
      <c r="HD88" s="497"/>
      <c r="HE88" s="497"/>
      <c r="HF88" s="497"/>
      <c r="HG88" s="497"/>
      <c r="HH88" s="497"/>
      <c r="HI88" s="497"/>
      <c r="HJ88" s="497"/>
      <c r="HK88" s="497"/>
      <c r="HL88" s="497"/>
      <c r="HM88" s="497"/>
      <c r="HN88" s="497"/>
      <c r="HO88" s="497"/>
      <c r="HP88" s="497"/>
      <c r="HQ88" s="497"/>
      <c r="HR88" s="497"/>
      <c r="HS88" s="497"/>
      <c r="HT88" s="497"/>
      <c r="HU88" s="497"/>
      <c r="HV88" s="497"/>
      <c r="HW88" s="497"/>
      <c r="HX88" s="497"/>
      <c r="HY88" s="497"/>
      <c r="HZ88" s="497"/>
      <c r="IA88" s="497"/>
      <c r="IB88" s="497"/>
      <c r="IC88" s="497"/>
      <c r="ID88" s="497"/>
      <c r="IE88" s="497"/>
      <c r="IF88" s="497"/>
      <c r="IG88" s="497"/>
      <c r="IH88" s="497"/>
      <c r="II88" s="497"/>
      <c r="IJ88" s="497"/>
      <c r="IK88" s="497"/>
      <c r="IL88" s="497"/>
      <c r="IM88" s="497"/>
      <c r="IN88" s="497"/>
      <c r="IO88" s="497"/>
    </row>
    <row r="89" s="496" customFormat="1" ht="15.6" hidden="1" customHeight="1" outlineLevel="2" spans="1:249">
      <c r="A89" s="541"/>
      <c r="B89" s="538" t="s">
        <v>12039</v>
      </c>
      <c r="C89" s="538" t="s">
        <v>1983</v>
      </c>
      <c r="D89" s="518">
        <v>0</v>
      </c>
      <c r="E89" s="518">
        <v>0</v>
      </c>
      <c r="F89" s="518">
        <v>0</v>
      </c>
      <c r="G89" s="539">
        <v>54532.33</v>
      </c>
      <c r="H89" s="520"/>
      <c r="I89" s="520">
        <v>54532.33</v>
      </c>
      <c r="J89" s="575" t="s">
        <v>12040</v>
      </c>
      <c r="K89" s="576"/>
      <c r="L89" s="523"/>
      <c r="M89" s="523"/>
      <c r="N89" s="523"/>
      <c r="O89" s="523"/>
      <c r="P89" s="523"/>
      <c r="Q89" s="523"/>
      <c r="R89" s="523"/>
      <c r="S89" s="523"/>
      <c r="T89" s="523"/>
      <c r="U89" s="523"/>
      <c r="V89" s="523"/>
      <c r="W89" s="523"/>
      <c r="X89" s="523"/>
      <c r="Y89" s="523"/>
      <c r="Z89" s="523"/>
      <c r="AA89" s="523"/>
      <c r="AB89" s="523"/>
      <c r="AC89" s="523"/>
      <c r="AD89" s="523"/>
      <c r="AE89" s="523"/>
      <c r="AF89" s="523"/>
      <c r="AG89" s="523"/>
      <c r="AH89" s="523"/>
      <c r="AI89" s="523"/>
      <c r="AJ89" s="523"/>
      <c r="AK89" s="523"/>
      <c r="AL89" s="523"/>
      <c r="AM89" s="523"/>
      <c r="AN89" s="523"/>
      <c r="AO89" s="523"/>
      <c r="AP89" s="523"/>
      <c r="AQ89" s="523"/>
      <c r="AR89" s="497"/>
      <c r="AS89" s="497"/>
      <c r="AT89" s="497"/>
      <c r="AU89" s="497"/>
      <c r="AV89" s="497"/>
      <c r="AW89" s="497"/>
      <c r="AX89" s="497"/>
      <c r="AY89" s="497"/>
      <c r="AZ89" s="497"/>
      <c r="BA89" s="497"/>
      <c r="BB89" s="497"/>
      <c r="BC89" s="497"/>
      <c r="BD89" s="497"/>
      <c r="BE89" s="497"/>
      <c r="BF89" s="497"/>
      <c r="BG89" s="497"/>
      <c r="BH89" s="497"/>
      <c r="BI89" s="497"/>
      <c r="BJ89" s="497"/>
      <c r="BK89" s="497"/>
      <c r="BL89" s="497"/>
      <c r="BM89" s="497"/>
      <c r="BN89" s="497"/>
      <c r="BO89" s="497"/>
      <c r="BP89" s="497"/>
      <c r="BQ89" s="497"/>
      <c r="BR89" s="497"/>
      <c r="BS89" s="497"/>
      <c r="BT89" s="497"/>
      <c r="BU89" s="497"/>
      <c r="BV89" s="497"/>
      <c r="BW89" s="497"/>
      <c r="BX89" s="497"/>
      <c r="BY89" s="497"/>
      <c r="BZ89" s="497"/>
      <c r="CA89" s="497"/>
      <c r="CB89" s="497"/>
      <c r="CC89" s="497"/>
      <c r="CD89" s="497"/>
      <c r="CE89" s="497"/>
      <c r="CF89" s="497"/>
      <c r="CG89" s="497"/>
      <c r="CH89" s="497"/>
      <c r="CI89" s="497"/>
      <c r="CJ89" s="497"/>
      <c r="CK89" s="497"/>
      <c r="CL89" s="497"/>
      <c r="CM89" s="497"/>
      <c r="CN89" s="497"/>
      <c r="CO89" s="497"/>
      <c r="CP89" s="497"/>
      <c r="CQ89" s="497"/>
      <c r="CR89" s="497"/>
      <c r="CS89" s="497"/>
      <c r="CT89" s="497"/>
      <c r="CU89" s="497"/>
      <c r="CV89" s="497"/>
      <c r="CW89" s="497"/>
      <c r="CX89" s="497"/>
      <c r="CY89" s="497"/>
      <c r="CZ89" s="497"/>
      <c r="DA89" s="497"/>
      <c r="DB89" s="497"/>
      <c r="DC89" s="497"/>
      <c r="DD89" s="497"/>
      <c r="DE89" s="497"/>
      <c r="DF89" s="497"/>
      <c r="DG89" s="497"/>
      <c r="DH89" s="497"/>
      <c r="DI89" s="497"/>
      <c r="DJ89" s="497"/>
      <c r="DK89" s="497"/>
      <c r="DL89" s="497"/>
      <c r="DM89" s="497"/>
      <c r="DN89" s="497"/>
      <c r="DO89" s="497"/>
      <c r="DP89" s="497"/>
      <c r="DQ89" s="497"/>
      <c r="DR89" s="497"/>
      <c r="DS89" s="497"/>
      <c r="DT89" s="497"/>
      <c r="DU89" s="497"/>
      <c r="DV89" s="497"/>
      <c r="DW89" s="497"/>
      <c r="DX89" s="497"/>
      <c r="DY89" s="497"/>
      <c r="DZ89" s="497"/>
      <c r="EA89" s="497"/>
      <c r="EB89" s="497"/>
      <c r="EC89" s="497"/>
      <c r="ED89" s="497"/>
      <c r="EE89" s="497"/>
      <c r="EF89" s="497"/>
      <c r="EG89" s="497"/>
      <c r="EH89" s="497"/>
      <c r="EI89" s="497"/>
      <c r="EJ89" s="497"/>
      <c r="EK89" s="497"/>
      <c r="EL89" s="497"/>
      <c r="EM89" s="497"/>
      <c r="EN89" s="497"/>
      <c r="EO89" s="497"/>
      <c r="EP89" s="497"/>
      <c r="EQ89" s="497"/>
      <c r="ER89" s="497"/>
      <c r="ES89" s="497"/>
      <c r="ET89" s="497"/>
      <c r="EU89" s="497"/>
      <c r="EV89" s="497"/>
      <c r="EW89" s="497"/>
      <c r="EX89" s="497"/>
      <c r="EY89" s="497"/>
      <c r="EZ89" s="497"/>
      <c r="FA89" s="497"/>
      <c r="FB89" s="497"/>
      <c r="FC89" s="497"/>
      <c r="FD89" s="497"/>
      <c r="FE89" s="497"/>
      <c r="FF89" s="497"/>
      <c r="FG89" s="497"/>
      <c r="FH89" s="497"/>
      <c r="FI89" s="497"/>
      <c r="FJ89" s="497"/>
      <c r="FK89" s="497"/>
      <c r="FL89" s="497"/>
      <c r="FM89" s="497"/>
      <c r="FN89" s="497"/>
      <c r="FO89" s="497"/>
      <c r="FP89" s="497"/>
      <c r="FQ89" s="497"/>
      <c r="FR89" s="497"/>
      <c r="FS89" s="497"/>
      <c r="FT89" s="497"/>
      <c r="FU89" s="497"/>
      <c r="FV89" s="497"/>
      <c r="FW89" s="497"/>
      <c r="FX89" s="497"/>
      <c r="FY89" s="497"/>
      <c r="FZ89" s="497"/>
      <c r="GA89" s="497"/>
      <c r="GB89" s="497"/>
      <c r="GC89" s="497"/>
      <c r="GD89" s="497"/>
      <c r="GE89" s="497"/>
      <c r="GF89" s="497"/>
      <c r="GG89" s="497"/>
      <c r="GH89" s="497"/>
      <c r="GI89" s="497"/>
      <c r="GJ89" s="497"/>
      <c r="GK89" s="497"/>
      <c r="GL89" s="497"/>
      <c r="GM89" s="497"/>
      <c r="GN89" s="497"/>
      <c r="GO89" s="497"/>
      <c r="GP89" s="497"/>
      <c r="GQ89" s="497"/>
      <c r="GR89" s="497"/>
      <c r="GS89" s="497"/>
      <c r="GT89" s="497"/>
      <c r="GU89" s="497"/>
      <c r="GV89" s="497"/>
      <c r="GW89" s="497"/>
      <c r="GX89" s="497"/>
      <c r="GY89" s="497"/>
      <c r="GZ89" s="497"/>
      <c r="HA89" s="497"/>
      <c r="HB89" s="497"/>
      <c r="HC89" s="497"/>
      <c r="HD89" s="497"/>
      <c r="HE89" s="497"/>
      <c r="HF89" s="497"/>
      <c r="HG89" s="497"/>
      <c r="HH89" s="497"/>
      <c r="HI89" s="497"/>
      <c r="HJ89" s="497"/>
      <c r="HK89" s="497"/>
      <c r="HL89" s="497"/>
      <c r="HM89" s="497"/>
      <c r="HN89" s="497"/>
      <c r="HO89" s="497"/>
      <c r="HP89" s="497"/>
      <c r="HQ89" s="497"/>
      <c r="HR89" s="497"/>
      <c r="HS89" s="497"/>
      <c r="HT89" s="497"/>
      <c r="HU89" s="497"/>
      <c r="HV89" s="497"/>
      <c r="HW89" s="497"/>
      <c r="HX89" s="497"/>
      <c r="HY89" s="497"/>
      <c r="HZ89" s="497"/>
      <c r="IA89" s="497"/>
      <c r="IB89" s="497"/>
      <c r="IC89" s="497"/>
      <c r="ID89" s="497"/>
      <c r="IE89" s="497"/>
      <c r="IF89" s="497"/>
      <c r="IG89" s="497"/>
      <c r="IH89" s="497"/>
      <c r="II89" s="497"/>
      <c r="IJ89" s="497"/>
      <c r="IK89" s="497"/>
      <c r="IL89" s="497"/>
      <c r="IM89" s="497"/>
      <c r="IN89" s="497"/>
      <c r="IO89" s="497"/>
    </row>
    <row r="90" s="496" customFormat="1" ht="15.6" hidden="1" customHeight="1" outlineLevel="2" spans="1:249">
      <c r="A90" s="541"/>
      <c r="B90" s="538" t="s">
        <v>12041</v>
      </c>
      <c r="C90" s="538" t="s">
        <v>12005</v>
      </c>
      <c r="D90" s="518">
        <v>15841.23</v>
      </c>
      <c r="E90" s="518">
        <v>0</v>
      </c>
      <c r="F90" s="518">
        <v>0</v>
      </c>
      <c r="G90" s="539">
        <v>0</v>
      </c>
      <c r="H90" s="520"/>
      <c r="I90" s="520">
        <v>15841.23</v>
      </c>
      <c r="J90" s="573" t="s">
        <v>12042</v>
      </c>
      <c r="K90" s="574"/>
      <c r="L90" s="523"/>
      <c r="M90" s="523"/>
      <c r="N90" s="523"/>
      <c r="O90" s="523"/>
      <c r="P90" s="523"/>
      <c r="Q90" s="523"/>
      <c r="R90" s="523"/>
      <c r="S90" s="523"/>
      <c r="T90" s="523"/>
      <c r="U90" s="523"/>
      <c r="V90" s="523"/>
      <c r="W90" s="523"/>
      <c r="X90" s="523"/>
      <c r="Y90" s="523"/>
      <c r="Z90" s="523"/>
      <c r="AA90" s="523"/>
      <c r="AB90" s="523"/>
      <c r="AC90" s="523"/>
      <c r="AD90" s="523"/>
      <c r="AE90" s="523"/>
      <c r="AF90" s="523"/>
      <c r="AG90" s="523"/>
      <c r="AH90" s="523"/>
      <c r="AI90" s="523"/>
      <c r="AJ90" s="523"/>
      <c r="AK90" s="523"/>
      <c r="AL90" s="523"/>
      <c r="AM90" s="523"/>
      <c r="AN90" s="523"/>
      <c r="AO90" s="523"/>
      <c r="AP90" s="523"/>
      <c r="AQ90" s="523"/>
      <c r="AR90" s="497"/>
      <c r="AS90" s="497"/>
      <c r="AT90" s="497"/>
      <c r="AU90" s="497"/>
      <c r="AV90" s="497"/>
      <c r="AW90" s="497"/>
      <c r="AX90" s="497"/>
      <c r="AY90" s="497"/>
      <c r="AZ90" s="497"/>
      <c r="BA90" s="497"/>
      <c r="BB90" s="497"/>
      <c r="BC90" s="497"/>
      <c r="BD90" s="497"/>
      <c r="BE90" s="497"/>
      <c r="BF90" s="497"/>
      <c r="BG90" s="497"/>
      <c r="BH90" s="497"/>
      <c r="BI90" s="497"/>
      <c r="BJ90" s="497"/>
      <c r="BK90" s="497"/>
      <c r="BL90" s="497"/>
      <c r="BM90" s="497"/>
      <c r="BN90" s="497"/>
      <c r="BO90" s="497"/>
      <c r="BP90" s="497"/>
      <c r="BQ90" s="497"/>
      <c r="BR90" s="497"/>
      <c r="BS90" s="497"/>
      <c r="BT90" s="497"/>
      <c r="BU90" s="497"/>
      <c r="BV90" s="497"/>
      <c r="BW90" s="497"/>
      <c r="BX90" s="497"/>
      <c r="BY90" s="497"/>
      <c r="BZ90" s="497"/>
      <c r="CA90" s="497"/>
      <c r="CB90" s="497"/>
      <c r="CC90" s="497"/>
      <c r="CD90" s="497"/>
      <c r="CE90" s="497"/>
      <c r="CF90" s="497"/>
      <c r="CG90" s="497"/>
      <c r="CH90" s="497"/>
      <c r="CI90" s="497"/>
      <c r="CJ90" s="497"/>
      <c r="CK90" s="497"/>
      <c r="CL90" s="497"/>
      <c r="CM90" s="497"/>
      <c r="CN90" s="497"/>
      <c r="CO90" s="497"/>
      <c r="CP90" s="497"/>
      <c r="CQ90" s="497"/>
      <c r="CR90" s="497"/>
      <c r="CS90" s="497"/>
      <c r="CT90" s="497"/>
      <c r="CU90" s="497"/>
      <c r="CV90" s="497"/>
      <c r="CW90" s="497"/>
      <c r="CX90" s="497"/>
      <c r="CY90" s="497"/>
      <c r="CZ90" s="497"/>
      <c r="DA90" s="497"/>
      <c r="DB90" s="497"/>
      <c r="DC90" s="497"/>
      <c r="DD90" s="497"/>
      <c r="DE90" s="497"/>
      <c r="DF90" s="497"/>
      <c r="DG90" s="497"/>
      <c r="DH90" s="497"/>
      <c r="DI90" s="497"/>
      <c r="DJ90" s="497"/>
      <c r="DK90" s="497"/>
      <c r="DL90" s="497"/>
      <c r="DM90" s="497"/>
      <c r="DN90" s="497"/>
      <c r="DO90" s="497"/>
      <c r="DP90" s="497"/>
      <c r="DQ90" s="497"/>
      <c r="DR90" s="497"/>
      <c r="DS90" s="497"/>
      <c r="DT90" s="497"/>
      <c r="DU90" s="497"/>
      <c r="DV90" s="497"/>
      <c r="DW90" s="497"/>
      <c r="DX90" s="497"/>
      <c r="DY90" s="497"/>
      <c r="DZ90" s="497"/>
      <c r="EA90" s="497"/>
      <c r="EB90" s="497"/>
      <c r="EC90" s="497"/>
      <c r="ED90" s="497"/>
      <c r="EE90" s="497"/>
      <c r="EF90" s="497"/>
      <c r="EG90" s="497"/>
      <c r="EH90" s="497"/>
      <c r="EI90" s="497"/>
      <c r="EJ90" s="497"/>
      <c r="EK90" s="497"/>
      <c r="EL90" s="497"/>
      <c r="EM90" s="497"/>
      <c r="EN90" s="497"/>
      <c r="EO90" s="497"/>
      <c r="EP90" s="497"/>
      <c r="EQ90" s="497"/>
      <c r="ER90" s="497"/>
      <c r="ES90" s="497"/>
      <c r="ET90" s="497"/>
      <c r="EU90" s="497"/>
      <c r="EV90" s="497"/>
      <c r="EW90" s="497"/>
      <c r="EX90" s="497"/>
      <c r="EY90" s="497"/>
      <c r="EZ90" s="497"/>
      <c r="FA90" s="497"/>
      <c r="FB90" s="497"/>
      <c r="FC90" s="497"/>
      <c r="FD90" s="497"/>
      <c r="FE90" s="497"/>
      <c r="FF90" s="497"/>
      <c r="FG90" s="497"/>
      <c r="FH90" s="497"/>
      <c r="FI90" s="497"/>
      <c r="FJ90" s="497"/>
      <c r="FK90" s="497"/>
      <c r="FL90" s="497"/>
      <c r="FM90" s="497"/>
      <c r="FN90" s="497"/>
      <c r="FO90" s="497"/>
      <c r="FP90" s="497"/>
      <c r="FQ90" s="497"/>
      <c r="FR90" s="497"/>
      <c r="FS90" s="497"/>
      <c r="FT90" s="497"/>
      <c r="FU90" s="497"/>
      <c r="FV90" s="497"/>
      <c r="FW90" s="497"/>
      <c r="FX90" s="497"/>
      <c r="FY90" s="497"/>
      <c r="FZ90" s="497"/>
      <c r="GA90" s="497"/>
      <c r="GB90" s="497"/>
      <c r="GC90" s="497"/>
      <c r="GD90" s="497"/>
      <c r="GE90" s="497"/>
      <c r="GF90" s="497"/>
      <c r="GG90" s="497"/>
      <c r="GH90" s="497"/>
      <c r="GI90" s="497"/>
      <c r="GJ90" s="497"/>
      <c r="GK90" s="497"/>
      <c r="GL90" s="497"/>
      <c r="GM90" s="497"/>
      <c r="GN90" s="497"/>
      <c r="GO90" s="497"/>
      <c r="GP90" s="497"/>
      <c r="GQ90" s="497"/>
      <c r="GR90" s="497"/>
      <c r="GS90" s="497"/>
      <c r="GT90" s="497"/>
      <c r="GU90" s="497"/>
      <c r="GV90" s="497"/>
      <c r="GW90" s="497"/>
      <c r="GX90" s="497"/>
      <c r="GY90" s="497"/>
      <c r="GZ90" s="497"/>
      <c r="HA90" s="497"/>
      <c r="HB90" s="497"/>
      <c r="HC90" s="497"/>
      <c r="HD90" s="497"/>
      <c r="HE90" s="497"/>
      <c r="HF90" s="497"/>
      <c r="HG90" s="497"/>
      <c r="HH90" s="497"/>
      <c r="HI90" s="497"/>
      <c r="HJ90" s="497"/>
      <c r="HK90" s="497"/>
      <c r="HL90" s="497"/>
      <c r="HM90" s="497"/>
      <c r="HN90" s="497"/>
      <c r="HO90" s="497"/>
      <c r="HP90" s="497"/>
      <c r="HQ90" s="497"/>
      <c r="HR90" s="497"/>
      <c r="HS90" s="497"/>
      <c r="HT90" s="497"/>
      <c r="HU90" s="497"/>
      <c r="HV90" s="497"/>
      <c r="HW90" s="497"/>
      <c r="HX90" s="497"/>
      <c r="HY90" s="497"/>
      <c r="HZ90" s="497"/>
      <c r="IA90" s="497"/>
      <c r="IB90" s="497"/>
      <c r="IC90" s="497"/>
      <c r="ID90" s="497"/>
      <c r="IE90" s="497"/>
      <c r="IF90" s="497"/>
      <c r="IG90" s="497"/>
      <c r="IH90" s="497"/>
      <c r="II90" s="497"/>
      <c r="IJ90" s="497"/>
      <c r="IK90" s="497"/>
      <c r="IL90" s="497"/>
      <c r="IM90" s="497"/>
      <c r="IN90" s="497"/>
      <c r="IO90" s="497"/>
    </row>
    <row r="91" s="496" customFormat="1" ht="15.6" hidden="1" customHeight="1" outlineLevel="2" spans="1:249">
      <c r="A91" s="541"/>
      <c r="B91" s="538" t="s">
        <v>12041</v>
      </c>
      <c r="C91" s="538" t="s">
        <v>12005</v>
      </c>
      <c r="D91" s="518">
        <v>11068.2</v>
      </c>
      <c r="E91" s="518">
        <v>0</v>
      </c>
      <c r="F91" s="518">
        <v>0</v>
      </c>
      <c r="G91" s="539">
        <v>0</v>
      </c>
      <c r="H91" s="520"/>
      <c r="I91" s="520">
        <v>11068.2</v>
      </c>
      <c r="J91" s="573" t="s">
        <v>12042</v>
      </c>
      <c r="K91" s="574"/>
      <c r="L91" s="523"/>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497"/>
      <c r="AS91" s="497"/>
      <c r="AT91" s="497"/>
      <c r="AU91" s="497"/>
      <c r="AV91" s="497"/>
      <c r="AW91" s="497"/>
      <c r="AX91" s="497"/>
      <c r="AY91" s="497"/>
      <c r="AZ91" s="497"/>
      <c r="BA91" s="497"/>
      <c r="BB91" s="497"/>
      <c r="BC91" s="497"/>
      <c r="BD91" s="497"/>
      <c r="BE91" s="497"/>
      <c r="BF91" s="497"/>
      <c r="BG91" s="497"/>
      <c r="BH91" s="497"/>
      <c r="BI91" s="497"/>
      <c r="BJ91" s="497"/>
      <c r="BK91" s="497"/>
      <c r="BL91" s="497"/>
      <c r="BM91" s="497"/>
      <c r="BN91" s="497"/>
      <c r="BO91" s="497"/>
      <c r="BP91" s="497"/>
      <c r="BQ91" s="497"/>
      <c r="BR91" s="497"/>
      <c r="BS91" s="497"/>
      <c r="BT91" s="497"/>
      <c r="BU91" s="497"/>
      <c r="BV91" s="497"/>
      <c r="BW91" s="497"/>
      <c r="BX91" s="497"/>
      <c r="BY91" s="497"/>
      <c r="BZ91" s="497"/>
      <c r="CA91" s="497"/>
      <c r="CB91" s="497"/>
      <c r="CC91" s="497"/>
      <c r="CD91" s="497"/>
      <c r="CE91" s="497"/>
      <c r="CF91" s="497"/>
      <c r="CG91" s="497"/>
      <c r="CH91" s="497"/>
      <c r="CI91" s="497"/>
      <c r="CJ91" s="497"/>
      <c r="CK91" s="497"/>
      <c r="CL91" s="497"/>
      <c r="CM91" s="497"/>
      <c r="CN91" s="497"/>
      <c r="CO91" s="497"/>
      <c r="CP91" s="497"/>
      <c r="CQ91" s="497"/>
      <c r="CR91" s="497"/>
      <c r="CS91" s="497"/>
      <c r="CT91" s="497"/>
      <c r="CU91" s="497"/>
      <c r="CV91" s="497"/>
      <c r="CW91" s="497"/>
      <c r="CX91" s="497"/>
      <c r="CY91" s="497"/>
      <c r="CZ91" s="497"/>
      <c r="DA91" s="497"/>
      <c r="DB91" s="497"/>
      <c r="DC91" s="497"/>
      <c r="DD91" s="497"/>
      <c r="DE91" s="497"/>
      <c r="DF91" s="497"/>
      <c r="DG91" s="497"/>
      <c r="DH91" s="497"/>
      <c r="DI91" s="497"/>
      <c r="DJ91" s="497"/>
      <c r="DK91" s="497"/>
      <c r="DL91" s="497"/>
      <c r="DM91" s="497"/>
      <c r="DN91" s="497"/>
      <c r="DO91" s="497"/>
      <c r="DP91" s="497"/>
      <c r="DQ91" s="497"/>
      <c r="DR91" s="497"/>
      <c r="DS91" s="497"/>
      <c r="DT91" s="497"/>
      <c r="DU91" s="497"/>
      <c r="DV91" s="497"/>
      <c r="DW91" s="497"/>
      <c r="DX91" s="497"/>
      <c r="DY91" s="497"/>
      <c r="DZ91" s="497"/>
      <c r="EA91" s="497"/>
      <c r="EB91" s="497"/>
      <c r="EC91" s="497"/>
      <c r="ED91" s="497"/>
      <c r="EE91" s="497"/>
      <c r="EF91" s="497"/>
      <c r="EG91" s="497"/>
      <c r="EH91" s="497"/>
      <c r="EI91" s="497"/>
      <c r="EJ91" s="497"/>
      <c r="EK91" s="497"/>
      <c r="EL91" s="497"/>
      <c r="EM91" s="497"/>
      <c r="EN91" s="497"/>
      <c r="EO91" s="497"/>
      <c r="EP91" s="497"/>
      <c r="EQ91" s="497"/>
      <c r="ER91" s="497"/>
      <c r="ES91" s="497"/>
      <c r="ET91" s="497"/>
      <c r="EU91" s="497"/>
      <c r="EV91" s="497"/>
      <c r="EW91" s="497"/>
      <c r="EX91" s="497"/>
      <c r="EY91" s="497"/>
      <c r="EZ91" s="497"/>
      <c r="FA91" s="497"/>
      <c r="FB91" s="497"/>
      <c r="FC91" s="497"/>
      <c r="FD91" s="497"/>
      <c r="FE91" s="497"/>
      <c r="FF91" s="497"/>
      <c r="FG91" s="497"/>
      <c r="FH91" s="497"/>
      <c r="FI91" s="497"/>
      <c r="FJ91" s="497"/>
      <c r="FK91" s="497"/>
      <c r="FL91" s="497"/>
      <c r="FM91" s="497"/>
      <c r="FN91" s="497"/>
      <c r="FO91" s="497"/>
      <c r="FP91" s="497"/>
      <c r="FQ91" s="497"/>
      <c r="FR91" s="497"/>
      <c r="FS91" s="497"/>
      <c r="FT91" s="497"/>
      <c r="FU91" s="497"/>
      <c r="FV91" s="497"/>
      <c r="FW91" s="497"/>
      <c r="FX91" s="497"/>
      <c r="FY91" s="497"/>
      <c r="FZ91" s="497"/>
      <c r="GA91" s="497"/>
      <c r="GB91" s="497"/>
      <c r="GC91" s="497"/>
      <c r="GD91" s="497"/>
      <c r="GE91" s="497"/>
      <c r="GF91" s="497"/>
      <c r="GG91" s="497"/>
      <c r="GH91" s="497"/>
      <c r="GI91" s="497"/>
      <c r="GJ91" s="497"/>
      <c r="GK91" s="497"/>
      <c r="GL91" s="497"/>
      <c r="GM91" s="497"/>
      <c r="GN91" s="497"/>
      <c r="GO91" s="497"/>
      <c r="GP91" s="497"/>
      <c r="GQ91" s="497"/>
      <c r="GR91" s="497"/>
      <c r="GS91" s="497"/>
      <c r="GT91" s="497"/>
      <c r="GU91" s="497"/>
      <c r="GV91" s="497"/>
      <c r="GW91" s="497"/>
      <c r="GX91" s="497"/>
      <c r="GY91" s="497"/>
      <c r="GZ91" s="497"/>
      <c r="HA91" s="497"/>
      <c r="HB91" s="497"/>
      <c r="HC91" s="497"/>
      <c r="HD91" s="497"/>
      <c r="HE91" s="497"/>
      <c r="HF91" s="497"/>
      <c r="HG91" s="497"/>
      <c r="HH91" s="497"/>
      <c r="HI91" s="497"/>
      <c r="HJ91" s="497"/>
      <c r="HK91" s="497"/>
      <c r="HL91" s="497"/>
      <c r="HM91" s="497"/>
      <c r="HN91" s="497"/>
      <c r="HO91" s="497"/>
      <c r="HP91" s="497"/>
      <c r="HQ91" s="497"/>
      <c r="HR91" s="497"/>
      <c r="HS91" s="497"/>
      <c r="HT91" s="497"/>
      <c r="HU91" s="497"/>
      <c r="HV91" s="497"/>
      <c r="HW91" s="497"/>
      <c r="HX91" s="497"/>
      <c r="HY91" s="497"/>
      <c r="HZ91" s="497"/>
      <c r="IA91" s="497"/>
      <c r="IB91" s="497"/>
      <c r="IC91" s="497"/>
      <c r="ID91" s="497"/>
      <c r="IE91" s="497"/>
      <c r="IF91" s="497"/>
      <c r="IG91" s="497"/>
      <c r="IH91" s="497"/>
      <c r="II91" s="497"/>
      <c r="IJ91" s="497"/>
      <c r="IK91" s="497"/>
      <c r="IL91" s="497"/>
      <c r="IM91" s="497"/>
      <c r="IN91" s="497"/>
      <c r="IO91" s="497"/>
    </row>
    <row r="92" s="496" customFormat="1" ht="15.6" hidden="1" customHeight="1" outlineLevel="2" spans="1:249">
      <c r="A92" s="541"/>
      <c r="B92" s="538" t="s">
        <v>12043</v>
      </c>
      <c r="C92" s="538" t="s">
        <v>12043</v>
      </c>
      <c r="D92" s="518">
        <v>3269.07</v>
      </c>
      <c r="E92" s="518">
        <v>0</v>
      </c>
      <c r="F92" s="518">
        <v>0</v>
      </c>
      <c r="G92" s="539">
        <v>0</v>
      </c>
      <c r="H92" s="520"/>
      <c r="I92" s="520">
        <v>3269.07</v>
      </c>
      <c r="J92" s="580" t="s">
        <v>12044</v>
      </c>
      <c r="K92" s="579"/>
      <c r="L92" s="523"/>
      <c r="M92" s="523"/>
      <c r="N92" s="523"/>
      <c r="O92" s="523"/>
      <c r="P92" s="523"/>
      <c r="Q92" s="523"/>
      <c r="R92" s="523"/>
      <c r="S92" s="523"/>
      <c r="T92" s="523"/>
      <c r="U92" s="523"/>
      <c r="V92" s="523"/>
      <c r="W92" s="523"/>
      <c r="X92" s="523"/>
      <c r="Y92" s="523"/>
      <c r="Z92" s="523"/>
      <c r="AA92" s="523"/>
      <c r="AB92" s="523"/>
      <c r="AC92" s="523"/>
      <c r="AD92" s="523"/>
      <c r="AE92" s="523"/>
      <c r="AF92" s="523"/>
      <c r="AG92" s="523"/>
      <c r="AH92" s="523"/>
      <c r="AI92" s="523"/>
      <c r="AJ92" s="523"/>
      <c r="AK92" s="523"/>
      <c r="AL92" s="523"/>
      <c r="AM92" s="523"/>
      <c r="AN92" s="523"/>
      <c r="AO92" s="523"/>
      <c r="AP92" s="523"/>
      <c r="AQ92" s="523"/>
      <c r="AR92" s="497"/>
      <c r="AS92" s="497"/>
      <c r="AT92" s="497"/>
      <c r="AU92" s="497"/>
      <c r="AV92" s="497"/>
      <c r="AW92" s="497"/>
      <c r="AX92" s="497"/>
      <c r="AY92" s="497"/>
      <c r="AZ92" s="497"/>
      <c r="BA92" s="497"/>
      <c r="BB92" s="497"/>
      <c r="BC92" s="497"/>
      <c r="BD92" s="497"/>
      <c r="BE92" s="497"/>
      <c r="BF92" s="497"/>
      <c r="BG92" s="497"/>
      <c r="BH92" s="497"/>
      <c r="BI92" s="497"/>
      <c r="BJ92" s="497"/>
      <c r="BK92" s="497"/>
      <c r="BL92" s="497"/>
      <c r="BM92" s="497"/>
      <c r="BN92" s="497"/>
      <c r="BO92" s="497"/>
      <c r="BP92" s="497"/>
      <c r="BQ92" s="497"/>
      <c r="BR92" s="497"/>
      <c r="BS92" s="497"/>
      <c r="BT92" s="497"/>
      <c r="BU92" s="497"/>
      <c r="BV92" s="497"/>
      <c r="BW92" s="497"/>
      <c r="BX92" s="497"/>
      <c r="BY92" s="497"/>
      <c r="BZ92" s="497"/>
      <c r="CA92" s="497"/>
      <c r="CB92" s="497"/>
      <c r="CC92" s="497"/>
      <c r="CD92" s="497"/>
      <c r="CE92" s="497"/>
      <c r="CF92" s="497"/>
      <c r="CG92" s="497"/>
      <c r="CH92" s="497"/>
      <c r="CI92" s="497"/>
      <c r="CJ92" s="497"/>
      <c r="CK92" s="497"/>
      <c r="CL92" s="497"/>
      <c r="CM92" s="497"/>
      <c r="CN92" s="497"/>
      <c r="CO92" s="497"/>
      <c r="CP92" s="497"/>
      <c r="CQ92" s="497"/>
      <c r="CR92" s="497"/>
      <c r="CS92" s="497"/>
      <c r="CT92" s="497"/>
      <c r="CU92" s="497"/>
      <c r="CV92" s="497"/>
      <c r="CW92" s="497"/>
      <c r="CX92" s="497"/>
      <c r="CY92" s="497"/>
      <c r="CZ92" s="497"/>
      <c r="DA92" s="497"/>
      <c r="DB92" s="497"/>
      <c r="DC92" s="497"/>
      <c r="DD92" s="497"/>
      <c r="DE92" s="497"/>
      <c r="DF92" s="497"/>
      <c r="DG92" s="497"/>
      <c r="DH92" s="497"/>
      <c r="DI92" s="497"/>
      <c r="DJ92" s="497"/>
      <c r="DK92" s="497"/>
      <c r="DL92" s="497"/>
      <c r="DM92" s="497"/>
      <c r="DN92" s="497"/>
      <c r="DO92" s="497"/>
      <c r="DP92" s="497"/>
      <c r="DQ92" s="497"/>
      <c r="DR92" s="497"/>
      <c r="DS92" s="497"/>
      <c r="DT92" s="497"/>
      <c r="DU92" s="497"/>
      <c r="DV92" s="497"/>
      <c r="DW92" s="497"/>
      <c r="DX92" s="497"/>
      <c r="DY92" s="497"/>
      <c r="DZ92" s="497"/>
      <c r="EA92" s="497"/>
      <c r="EB92" s="497"/>
      <c r="EC92" s="497"/>
      <c r="ED92" s="497"/>
      <c r="EE92" s="497"/>
      <c r="EF92" s="497"/>
      <c r="EG92" s="497"/>
      <c r="EH92" s="497"/>
      <c r="EI92" s="497"/>
      <c r="EJ92" s="497"/>
      <c r="EK92" s="497"/>
      <c r="EL92" s="497"/>
      <c r="EM92" s="497"/>
      <c r="EN92" s="497"/>
      <c r="EO92" s="497"/>
      <c r="EP92" s="497"/>
      <c r="EQ92" s="497"/>
      <c r="ER92" s="497"/>
      <c r="ES92" s="497"/>
      <c r="ET92" s="497"/>
      <c r="EU92" s="497"/>
      <c r="EV92" s="497"/>
      <c r="EW92" s="497"/>
      <c r="EX92" s="497"/>
      <c r="EY92" s="497"/>
      <c r="EZ92" s="497"/>
      <c r="FA92" s="497"/>
      <c r="FB92" s="497"/>
      <c r="FC92" s="497"/>
      <c r="FD92" s="497"/>
      <c r="FE92" s="497"/>
      <c r="FF92" s="497"/>
      <c r="FG92" s="497"/>
      <c r="FH92" s="497"/>
      <c r="FI92" s="497"/>
      <c r="FJ92" s="497"/>
      <c r="FK92" s="497"/>
      <c r="FL92" s="497"/>
      <c r="FM92" s="497"/>
      <c r="FN92" s="497"/>
      <c r="FO92" s="497"/>
      <c r="FP92" s="497"/>
      <c r="FQ92" s="497"/>
      <c r="FR92" s="497"/>
      <c r="FS92" s="497"/>
      <c r="FT92" s="497"/>
      <c r="FU92" s="497"/>
      <c r="FV92" s="497"/>
      <c r="FW92" s="497"/>
      <c r="FX92" s="497"/>
      <c r="FY92" s="497"/>
      <c r="FZ92" s="497"/>
      <c r="GA92" s="497"/>
      <c r="GB92" s="497"/>
      <c r="GC92" s="497"/>
      <c r="GD92" s="497"/>
      <c r="GE92" s="497"/>
      <c r="GF92" s="497"/>
      <c r="GG92" s="497"/>
      <c r="GH92" s="497"/>
      <c r="GI92" s="497"/>
      <c r="GJ92" s="497"/>
      <c r="GK92" s="497"/>
      <c r="GL92" s="497"/>
      <c r="GM92" s="497"/>
      <c r="GN92" s="497"/>
      <c r="GO92" s="497"/>
      <c r="GP92" s="497"/>
      <c r="GQ92" s="497"/>
      <c r="GR92" s="497"/>
      <c r="GS92" s="497"/>
      <c r="GT92" s="497"/>
      <c r="GU92" s="497"/>
      <c r="GV92" s="497"/>
      <c r="GW92" s="497"/>
      <c r="GX92" s="497"/>
      <c r="GY92" s="497"/>
      <c r="GZ92" s="497"/>
      <c r="HA92" s="497"/>
      <c r="HB92" s="497"/>
      <c r="HC92" s="497"/>
      <c r="HD92" s="497"/>
      <c r="HE92" s="497"/>
      <c r="HF92" s="497"/>
      <c r="HG92" s="497"/>
      <c r="HH92" s="497"/>
      <c r="HI92" s="497"/>
      <c r="HJ92" s="497"/>
      <c r="HK92" s="497"/>
      <c r="HL92" s="497"/>
      <c r="HM92" s="497"/>
      <c r="HN92" s="497"/>
      <c r="HO92" s="497"/>
      <c r="HP92" s="497"/>
      <c r="HQ92" s="497"/>
      <c r="HR92" s="497"/>
      <c r="HS92" s="497"/>
      <c r="HT92" s="497"/>
      <c r="HU92" s="497"/>
      <c r="HV92" s="497"/>
      <c r="HW92" s="497"/>
      <c r="HX92" s="497"/>
      <c r="HY92" s="497"/>
      <c r="HZ92" s="497"/>
      <c r="IA92" s="497"/>
      <c r="IB92" s="497"/>
      <c r="IC92" s="497"/>
      <c r="ID92" s="497"/>
      <c r="IE92" s="497"/>
      <c r="IF92" s="497"/>
      <c r="IG92" s="497"/>
      <c r="IH92" s="497"/>
      <c r="II92" s="497"/>
      <c r="IJ92" s="497"/>
      <c r="IK92" s="497"/>
      <c r="IL92" s="497"/>
      <c r="IM92" s="497"/>
      <c r="IN92" s="497"/>
      <c r="IO92" s="497"/>
    </row>
    <row r="93" s="496" customFormat="1" ht="15.6" hidden="1" customHeight="1" outlineLevel="2" spans="1:249">
      <c r="A93" s="541"/>
      <c r="B93" s="538" t="s">
        <v>12045</v>
      </c>
      <c r="C93" s="538" t="s">
        <v>12045</v>
      </c>
      <c r="D93" s="518">
        <v>803.5</v>
      </c>
      <c r="E93" s="518">
        <v>1898.54</v>
      </c>
      <c r="F93" s="518">
        <v>0</v>
      </c>
      <c r="G93" s="539">
        <v>0</v>
      </c>
      <c r="H93" s="520"/>
      <c r="I93" s="520">
        <v>2702.04</v>
      </c>
      <c r="J93" s="577" t="s">
        <v>12046</v>
      </c>
      <c r="K93" s="578"/>
      <c r="L93" s="523"/>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497"/>
      <c r="AS93" s="497"/>
      <c r="AT93" s="497"/>
      <c r="AU93" s="497"/>
      <c r="AV93" s="497"/>
      <c r="AW93" s="497"/>
      <c r="AX93" s="497"/>
      <c r="AY93" s="497"/>
      <c r="AZ93" s="497"/>
      <c r="BA93" s="497"/>
      <c r="BB93" s="497"/>
      <c r="BC93" s="497"/>
      <c r="BD93" s="497"/>
      <c r="BE93" s="497"/>
      <c r="BF93" s="497"/>
      <c r="BG93" s="497"/>
      <c r="BH93" s="497"/>
      <c r="BI93" s="497"/>
      <c r="BJ93" s="497"/>
      <c r="BK93" s="497"/>
      <c r="BL93" s="497"/>
      <c r="BM93" s="497"/>
      <c r="BN93" s="497"/>
      <c r="BO93" s="497"/>
      <c r="BP93" s="497"/>
      <c r="BQ93" s="497"/>
      <c r="BR93" s="497"/>
      <c r="BS93" s="497"/>
      <c r="BT93" s="497"/>
      <c r="BU93" s="497"/>
      <c r="BV93" s="497"/>
      <c r="BW93" s="497"/>
      <c r="BX93" s="497"/>
      <c r="BY93" s="497"/>
      <c r="BZ93" s="497"/>
      <c r="CA93" s="497"/>
      <c r="CB93" s="497"/>
      <c r="CC93" s="497"/>
      <c r="CD93" s="497"/>
      <c r="CE93" s="497"/>
      <c r="CF93" s="497"/>
      <c r="CG93" s="497"/>
      <c r="CH93" s="497"/>
      <c r="CI93" s="497"/>
      <c r="CJ93" s="497"/>
      <c r="CK93" s="497"/>
      <c r="CL93" s="497"/>
      <c r="CM93" s="497"/>
      <c r="CN93" s="497"/>
      <c r="CO93" s="497"/>
      <c r="CP93" s="497"/>
      <c r="CQ93" s="497"/>
      <c r="CR93" s="497"/>
      <c r="CS93" s="497"/>
      <c r="CT93" s="497"/>
      <c r="CU93" s="497"/>
      <c r="CV93" s="497"/>
      <c r="CW93" s="497"/>
      <c r="CX93" s="497"/>
      <c r="CY93" s="497"/>
      <c r="CZ93" s="497"/>
      <c r="DA93" s="497"/>
      <c r="DB93" s="497"/>
      <c r="DC93" s="497"/>
      <c r="DD93" s="497"/>
      <c r="DE93" s="497"/>
      <c r="DF93" s="497"/>
      <c r="DG93" s="497"/>
      <c r="DH93" s="497"/>
      <c r="DI93" s="497"/>
      <c r="DJ93" s="497"/>
      <c r="DK93" s="497"/>
      <c r="DL93" s="497"/>
      <c r="DM93" s="497"/>
      <c r="DN93" s="497"/>
      <c r="DO93" s="497"/>
      <c r="DP93" s="497"/>
      <c r="DQ93" s="497"/>
      <c r="DR93" s="497"/>
      <c r="DS93" s="497"/>
      <c r="DT93" s="497"/>
      <c r="DU93" s="497"/>
      <c r="DV93" s="497"/>
      <c r="DW93" s="497"/>
      <c r="DX93" s="497"/>
      <c r="DY93" s="497"/>
      <c r="DZ93" s="497"/>
      <c r="EA93" s="497"/>
      <c r="EB93" s="497"/>
      <c r="EC93" s="497"/>
      <c r="ED93" s="497"/>
      <c r="EE93" s="497"/>
      <c r="EF93" s="497"/>
      <c r="EG93" s="497"/>
      <c r="EH93" s="497"/>
      <c r="EI93" s="497"/>
      <c r="EJ93" s="497"/>
      <c r="EK93" s="497"/>
      <c r="EL93" s="497"/>
      <c r="EM93" s="497"/>
      <c r="EN93" s="497"/>
      <c r="EO93" s="497"/>
      <c r="EP93" s="497"/>
      <c r="EQ93" s="497"/>
      <c r="ER93" s="497"/>
      <c r="ES93" s="497"/>
      <c r="ET93" s="497"/>
      <c r="EU93" s="497"/>
      <c r="EV93" s="497"/>
      <c r="EW93" s="497"/>
      <c r="EX93" s="497"/>
      <c r="EY93" s="497"/>
      <c r="EZ93" s="497"/>
      <c r="FA93" s="497"/>
      <c r="FB93" s="497"/>
      <c r="FC93" s="497"/>
      <c r="FD93" s="497"/>
      <c r="FE93" s="497"/>
      <c r="FF93" s="497"/>
      <c r="FG93" s="497"/>
      <c r="FH93" s="497"/>
      <c r="FI93" s="497"/>
      <c r="FJ93" s="497"/>
      <c r="FK93" s="497"/>
      <c r="FL93" s="497"/>
      <c r="FM93" s="497"/>
      <c r="FN93" s="497"/>
      <c r="FO93" s="497"/>
      <c r="FP93" s="497"/>
      <c r="FQ93" s="497"/>
      <c r="FR93" s="497"/>
      <c r="FS93" s="497"/>
      <c r="FT93" s="497"/>
      <c r="FU93" s="497"/>
      <c r="FV93" s="497"/>
      <c r="FW93" s="497"/>
      <c r="FX93" s="497"/>
      <c r="FY93" s="497"/>
      <c r="FZ93" s="497"/>
      <c r="GA93" s="497"/>
      <c r="GB93" s="497"/>
      <c r="GC93" s="497"/>
      <c r="GD93" s="497"/>
      <c r="GE93" s="497"/>
      <c r="GF93" s="497"/>
      <c r="GG93" s="497"/>
      <c r="GH93" s="497"/>
      <c r="GI93" s="497"/>
      <c r="GJ93" s="497"/>
      <c r="GK93" s="497"/>
      <c r="GL93" s="497"/>
      <c r="GM93" s="497"/>
      <c r="GN93" s="497"/>
      <c r="GO93" s="497"/>
      <c r="GP93" s="497"/>
      <c r="GQ93" s="497"/>
      <c r="GR93" s="497"/>
      <c r="GS93" s="497"/>
      <c r="GT93" s="497"/>
      <c r="GU93" s="497"/>
      <c r="GV93" s="497"/>
      <c r="GW93" s="497"/>
      <c r="GX93" s="497"/>
      <c r="GY93" s="497"/>
      <c r="GZ93" s="497"/>
      <c r="HA93" s="497"/>
      <c r="HB93" s="497"/>
      <c r="HC93" s="497"/>
      <c r="HD93" s="497"/>
      <c r="HE93" s="497"/>
      <c r="HF93" s="497"/>
      <c r="HG93" s="497"/>
      <c r="HH93" s="497"/>
      <c r="HI93" s="497"/>
      <c r="HJ93" s="497"/>
      <c r="HK93" s="497"/>
      <c r="HL93" s="497"/>
      <c r="HM93" s="497"/>
      <c r="HN93" s="497"/>
      <c r="HO93" s="497"/>
      <c r="HP93" s="497"/>
      <c r="HQ93" s="497"/>
      <c r="HR93" s="497"/>
      <c r="HS93" s="497"/>
      <c r="HT93" s="497"/>
      <c r="HU93" s="497"/>
      <c r="HV93" s="497"/>
      <c r="HW93" s="497"/>
      <c r="HX93" s="497"/>
      <c r="HY93" s="497"/>
      <c r="HZ93" s="497"/>
      <c r="IA93" s="497"/>
      <c r="IB93" s="497"/>
      <c r="IC93" s="497"/>
      <c r="ID93" s="497"/>
      <c r="IE93" s="497"/>
      <c r="IF93" s="497"/>
      <c r="IG93" s="497"/>
      <c r="IH93" s="497"/>
      <c r="II93" s="497"/>
      <c r="IJ93" s="497"/>
      <c r="IK93" s="497"/>
      <c r="IL93" s="497"/>
      <c r="IM93" s="497"/>
      <c r="IN93" s="497"/>
      <c r="IO93" s="497"/>
    </row>
    <row r="94" s="496" customFormat="1" ht="15.6" hidden="1" customHeight="1" outlineLevel="2" spans="1:249">
      <c r="A94" s="541"/>
      <c r="B94" s="538" t="s">
        <v>12047</v>
      </c>
      <c r="C94" s="538" t="s">
        <v>12047</v>
      </c>
      <c r="D94" s="518">
        <v>1863.49</v>
      </c>
      <c r="E94" s="518">
        <v>0</v>
      </c>
      <c r="F94" s="518">
        <v>0</v>
      </c>
      <c r="G94" s="539">
        <v>0</v>
      </c>
      <c r="H94" s="520"/>
      <c r="I94" s="520">
        <v>1863.49</v>
      </c>
      <c r="J94" s="577" t="s">
        <v>12048</v>
      </c>
      <c r="K94" s="578"/>
      <c r="L94" s="523"/>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497"/>
      <c r="AS94" s="497"/>
      <c r="AT94" s="497"/>
      <c r="AU94" s="497"/>
      <c r="AV94" s="497"/>
      <c r="AW94" s="497"/>
      <c r="AX94" s="497"/>
      <c r="AY94" s="497"/>
      <c r="AZ94" s="497"/>
      <c r="BA94" s="497"/>
      <c r="BB94" s="497"/>
      <c r="BC94" s="497"/>
      <c r="BD94" s="497"/>
      <c r="BE94" s="497"/>
      <c r="BF94" s="497"/>
      <c r="BG94" s="497"/>
      <c r="BH94" s="497"/>
      <c r="BI94" s="497"/>
      <c r="BJ94" s="497"/>
      <c r="BK94" s="497"/>
      <c r="BL94" s="497"/>
      <c r="BM94" s="497"/>
      <c r="BN94" s="497"/>
      <c r="BO94" s="497"/>
      <c r="BP94" s="497"/>
      <c r="BQ94" s="497"/>
      <c r="BR94" s="497"/>
      <c r="BS94" s="497"/>
      <c r="BT94" s="497"/>
      <c r="BU94" s="497"/>
      <c r="BV94" s="497"/>
      <c r="BW94" s="497"/>
      <c r="BX94" s="497"/>
      <c r="BY94" s="497"/>
      <c r="BZ94" s="497"/>
      <c r="CA94" s="497"/>
      <c r="CB94" s="497"/>
      <c r="CC94" s="497"/>
      <c r="CD94" s="497"/>
      <c r="CE94" s="497"/>
      <c r="CF94" s="497"/>
      <c r="CG94" s="497"/>
      <c r="CH94" s="497"/>
      <c r="CI94" s="497"/>
      <c r="CJ94" s="497"/>
      <c r="CK94" s="497"/>
      <c r="CL94" s="497"/>
      <c r="CM94" s="497"/>
      <c r="CN94" s="497"/>
      <c r="CO94" s="497"/>
      <c r="CP94" s="497"/>
      <c r="CQ94" s="497"/>
      <c r="CR94" s="497"/>
      <c r="CS94" s="497"/>
      <c r="CT94" s="497"/>
      <c r="CU94" s="497"/>
      <c r="CV94" s="497"/>
      <c r="CW94" s="497"/>
      <c r="CX94" s="497"/>
      <c r="CY94" s="497"/>
      <c r="CZ94" s="497"/>
      <c r="DA94" s="497"/>
      <c r="DB94" s="497"/>
      <c r="DC94" s="497"/>
      <c r="DD94" s="497"/>
      <c r="DE94" s="497"/>
      <c r="DF94" s="497"/>
      <c r="DG94" s="497"/>
      <c r="DH94" s="497"/>
      <c r="DI94" s="497"/>
      <c r="DJ94" s="497"/>
      <c r="DK94" s="497"/>
      <c r="DL94" s="497"/>
      <c r="DM94" s="497"/>
      <c r="DN94" s="497"/>
      <c r="DO94" s="497"/>
      <c r="DP94" s="497"/>
      <c r="DQ94" s="497"/>
      <c r="DR94" s="497"/>
      <c r="DS94" s="497"/>
      <c r="DT94" s="497"/>
      <c r="DU94" s="497"/>
      <c r="DV94" s="497"/>
      <c r="DW94" s="497"/>
      <c r="DX94" s="497"/>
      <c r="DY94" s="497"/>
      <c r="DZ94" s="497"/>
      <c r="EA94" s="497"/>
      <c r="EB94" s="497"/>
      <c r="EC94" s="497"/>
      <c r="ED94" s="497"/>
      <c r="EE94" s="497"/>
      <c r="EF94" s="497"/>
      <c r="EG94" s="497"/>
      <c r="EH94" s="497"/>
      <c r="EI94" s="497"/>
      <c r="EJ94" s="497"/>
      <c r="EK94" s="497"/>
      <c r="EL94" s="497"/>
      <c r="EM94" s="497"/>
      <c r="EN94" s="497"/>
      <c r="EO94" s="497"/>
      <c r="EP94" s="497"/>
      <c r="EQ94" s="497"/>
      <c r="ER94" s="497"/>
      <c r="ES94" s="497"/>
      <c r="ET94" s="497"/>
      <c r="EU94" s="497"/>
      <c r="EV94" s="497"/>
      <c r="EW94" s="497"/>
      <c r="EX94" s="497"/>
      <c r="EY94" s="497"/>
      <c r="EZ94" s="497"/>
      <c r="FA94" s="497"/>
      <c r="FB94" s="497"/>
      <c r="FC94" s="497"/>
      <c r="FD94" s="497"/>
      <c r="FE94" s="497"/>
      <c r="FF94" s="497"/>
      <c r="FG94" s="497"/>
      <c r="FH94" s="497"/>
      <c r="FI94" s="497"/>
      <c r="FJ94" s="497"/>
      <c r="FK94" s="497"/>
      <c r="FL94" s="497"/>
      <c r="FM94" s="497"/>
      <c r="FN94" s="497"/>
      <c r="FO94" s="497"/>
      <c r="FP94" s="497"/>
      <c r="FQ94" s="497"/>
      <c r="FR94" s="497"/>
      <c r="FS94" s="497"/>
      <c r="FT94" s="497"/>
      <c r="FU94" s="497"/>
      <c r="FV94" s="497"/>
      <c r="FW94" s="497"/>
      <c r="FX94" s="497"/>
      <c r="FY94" s="497"/>
      <c r="FZ94" s="497"/>
      <c r="GA94" s="497"/>
      <c r="GB94" s="497"/>
      <c r="GC94" s="497"/>
      <c r="GD94" s="497"/>
      <c r="GE94" s="497"/>
      <c r="GF94" s="497"/>
      <c r="GG94" s="497"/>
      <c r="GH94" s="497"/>
      <c r="GI94" s="497"/>
      <c r="GJ94" s="497"/>
      <c r="GK94" s="497"/>
      <c r="GL94" s="497"/>
      <c r="GM94" s="497"/>
      <c r="GN94" s="497"/>
      <c r="GO94" s="497"/>
      <c r="GP94" s="497"/>
      <c r="GQ94" s="497"/>
      <c r="GR94" s="497"/>
      <c r="GS94" s="497"/>
      <c r="GT94" s="497"/>
      <c r="GU94" s="497"/>
      <c r="GV94" s="497"/>
      <c r="GW94" s="497"/>
      <c r="GX94" s="497"/>
      <c r="GY94" s="497"/>
      <c r="GZ94" s="497"/>
      <c r="HA94" s="497"/>
      <c r="HB94" s="497"/>
      <c r="HC94" s="497"/>
      <c r="HD94" s="497"/>
      <c r="HE94" s="497"/>
      <c r="HF94" s="497"/>
      <c r="HG94" s="497"/>
      <c r="HH94" s="497"/>
      <c r="HI94" s="497"/>
      <c r="HJ94" s="497"/>
      <c r="HK94" s="497"/>
      <c r="HL94" s="497"/>
      <c r="HM94" s="497"/>
      <c r="HN94" s="497"/>
      <c r="HO94" s="497"/>
      <c r="HP94" s="497"/>
      <c r="HQ94" s="497"/>
      <c r="HR94" s="497"/>
      <c r="HS94" s="497"/>
      <c r="HT94" s="497"/>
      <c r="HU94" s="497"/>
      <c r="HV94" s="497"/>
      <c r="HW94" s="497"/>
      <c r="HX94" s="497"/>
      <c r="HY94" s="497"/>
      <c r="HZ94" s="497"/>
      <c r="IA94" s="497"/>
      <c r="IB94" s="497"/>
      <c r="IC94" s="497"/>
      <c r="ID94" s="497"/>
      <c r="IE94" s="497"/>
      <c r="IF94" s="497"/>
      <c r="IG94" s="497"/>
      <c r="IH94" s="497"/>
      <c r="II94" s="497"/>
      <c r="IJ94" s="497"/>
      <c r="IK94" s="497"/>
      <c r="IL94" s="497"/>
      <c r="IM94" s="497"/>
      <c r="IN94" s="497"/>
      <c r="IO94" s="497"/>
    </row>
    <row r="95" s="496" customFormat="1" ht="15.6" hidden="1" customHeight="1" outlineLevel="2" spans="1:249">
      <c r="A95" s="541"/>
      <c r="B95" s="538" t="s">
        <v>12047</v>
      </c>
      <c r="C95" s="538" t="s">
        <v>12049</v>
      </c>
      <c r="D95" s="518">
        <v>505.08</v>
      </c>
      <c r="E95" s="518">
        <v>0</v>
      </c>
      <c r="F95" s="518">
        <v>0</v>
      </c>
      <c r="G95" s="539">
        <v>0</v>
      </c>
      <c r="H95" s="520"/>
      <c r="I95" s="520">
        <v>505.08</v>
      </c>
      <c r="J95" s="580" t="s">
        <v>12048</v>
      </c>
      <c r="K95" s="579"/>
      <c r="L95" s="523"/>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497"/>
      <c r="AS95" s="497"/>
      <c r="AT95" s="497"/>
      <c r="AU95" s="497"/>
      <c r="AV95" s="497"/>
      <c r="AW95" s="497"/>
      <c r="AX95" s="497"/>
      <c r="AY95" s="497"/>
      <c r="AZ95" s="497"/>
      <c r="BA95" s="497"/>
      <c r="BB95" s="497"/>
      <c r="BC95" s="497"/>
      <c r="BD95" s="497"/>
      <c r="BE95" s="497"/>
      <c r="BF95" s="497"/>
      <c r="BG95" s="497"/>
      <c r="BH95" s="497"/>
      <c r="BI95" s="497"/>
      <c r="BJ95" s="497"/>
      <c r="BK95" s="497"/>
      <c r="BL95" s="497"/>
      <c r="BM95" s="497"/>
      <c r="BN95" s="497"/>
      <c r="BO95" s="497"/>
      <c r="BP95" s="497"/>
      <c r="BQ95" s="497"/>
      <c r="BR95" s="497"/>
      <c r="BS95" s="497"/>
      <c r="BT95" s="497"/>
      <c r="BU95" s="497"/>
      <c r="BV95" s="497"/>
      <c r="BW95" s="497"/>
      <c r="BX95" s="497"/>
      <c r="BY95" s="497"/>
      <c r="BZ95" s="497"/>
      <c r="CA95" s="497"/>
      <c r="CB95" s="497"/>
      <c r="CC95" s="497"/>
      <c r="CD95" s="497"/>
      <c r="CE95" s="497"/>
      <c r="CF95" s="497"/>
      <c r="CG95" s="497"/>
      <c r="CH95" s="497"/>
      <c r="CI95" s="497"/>
      <c r="CJ95" s="497"/>
      <c r="CK95" s="497"/>
      <c r="CL95" s="497"/>
      <c r="CM95" s="497"/>
      <c r="CN95" s="497"/>
      <c r="CO95" s="497"/>
      <c r="CP95" s="497"/>
      <c r="CQ95" s="497"/>
      <c r="CR95" s="497"/>
      <c r="CS95" s="497"/>
      <c r="CT95" s="497"/>
      <c r="CU95" s="497"/>
      <c r="CV95" s="497"/>
      <c r="CW95" s="497"/>
      <c r="CX95" s="497"/>
      <c r="CY95" s="497"/>
      <c r="CZ95" s="497"/>
      <c r="DA95" s="497"/>
      <c r="DB95" s="497"/>
      <c r="DC95" s="497"/>
      <c r="DD95" s="497"/>
      <c r="DE95" s="497"/>
      <c r="DF95" s="497"/>
      <c r="DG95" s="497"/>
      <c r="DH95" s="497"/>
      <c r="DI95" s="497"/>
      <c r="DJ95" s="497"/>
      <c r="DK95" s="497"/>
      <c r="DL95" s="497"/>
      <c r="DM95" s="497"/>
      <c r="DN95" s="497"/>
      <c r="DO95" s="497"/>
      <c r="DP95" s="497"/>
      <c r="DQ95" s="497"/>
      <c r="DR95" s="497"/>
      <c r="DS95" s="497"/>
      <c r="DT95" s="497"/>
      <c r="DU95" s="497"/>
      <c r="DV95" s="497"/>
      <c r="DW95" s="497"/>
      <c r="DX95" s="497"/>
      <c r="DY95" s="497"/>
      <c r="DZ95" s="497"/>
      <c r="EA95" s="497"/>
      <c r="EB95" s="497"/>
      <c r="EC95" s="497"/>
      <c r="ED95" s="497"/>
      <c r="EE95" s="497"/>
      <c r="EF95" s="497"/>
      <c r="EG95" s="497"/>
      <c r="EH95" s="497"/>
      <c r="EI95" s="497"/>
      <c r="EJ95" s="497"/>
      <c r="EK95" s="497"/>
      <c r="EL95" s="497"/>
      <c r="EM95" s="497"/>
      <c r="EN95" s="497"/>
      <c r="EO95" s="497"/>
      <c r="EP95" s="497"/>
      <c r="EQ95" s="497"/>
      <c r="ER95" s="497"/>
      <c r="ES95" s="497"/>
      <c r="ET95" s="497"/>
      <c r="EU95" s="497"/>
      <c r="EV95" s="497"/>
      <c r="EW95" s="497"/>
      <c r="EX95" s="497"/>
      <c r="EY95" s="497"/>
      <c r="EZ95" s="497"/>
      <c r="FA95" s="497"/>
      <c r="FB95" s="497"/>
      <c r="FC95" s="497"/>
      <c r="FD95" s="497"/>
      <c r="FE95" s="497"/>
      <c r="FF95" s="497"/>
      <c r="FG95" s="497"/>
      <c r="FH95" s="497"/>
      <c r="FI95" s="497"/>
      <c r="FJ95" s="497"/>
      <c r="FK95" s="497"/>
      <c r="FL95" s="497"/>
      <c r="FM95" s="497"/>
      <c r="FN95" s="497"/>
      <c r="FO95" s="497"/>
      <c r="FP95" s="497"/>
      <c r="FQ95" s="497"/>
      <c r="FR95" s="497"/>
      <c r="FS95" s="497"/>
      <c r="FT95" s="497"/>
      <c r="FU95" s="497"/>
      <c r="FV95" s="497"/>
      <c r="FW95" s="497"/>
      <c r="FX95" s="497"/>
      <c r="FY95" s="497"/>
      <c r="FZ95" s="497"/>
      <c r="GA95" s="497"/>
      <c r="GB95" s="497"/>
      <c r="GC95" s="497"/>
      <c r="GD95" s="497"/>
      <c r="GE95" s="497"/>
      <c r="GF95" s="497"/>
      <c r="GG95" s="497"/>
      <c r="GH95" s="497"/>
      <c r="GI95" s="497"/>
      <c r="GJ95" s="497"/>
      <c r="GK95" s="497"/>
      <c r="GL95" s="497"/>
      <c r="GM95" s="497"/>
      <c r="GN95" s="497"/>
      <c r="GO95" s="497"/>
      <c r="GP95" s="497"/>
      <c r="GQ95" s="497"/>
      <c r="GR95" s="497"/>
      <c r="GS95" s="497"/>
      <c r="GT95" s="497"/>
      <c r="GU95" s="497"/>
      <c r="GV95" s="497"/>
      <c r="GW95" s="497"/>
      <c r="GX95" s="497"/>
      <c r="GY95" s="497"/>
      <c r="GZ95" s="497"/>
      <c r="HA95" s="497"/>
      <c r="HB95" s="497"/>
      <c r="HC95" s="497"/>
      <c r="HD95" s="497"/>
      <c r="HE95" s="497"/>
      <c r="HF95" s="497"/>
      <c r="HG95" s="497"/>
      <c r="HH95" s="497"/>
      <c r="HI95" s="497"/>
      <c r="HJ95" s="497"/>
      <c r="HK95" s="497"/>
      <c r="HL95" s="497"/>
      <c r="HM95" s="497"/>
      <c r="HN95" s="497"/>
      <c r="HO95" s="497"/>
      <c r="HP95" s="497"/>
      <c r="HQ95" s="497"/>
      <c r="HR95" s="497"/>
      <c r="HS95" s="497"/>
      <c r="HT95" s="497"/>
      <c r="HU95" s="497"/>
      <c r="HV95" s="497"/>
      <c r="HW95" s="497"/>
      <c r="HX95" s="497"/>
      <c r="HY95" s="497"/>
      <c r="HZ95" s="497"/>
      <c r="IA95" s="497"/>
      <c r="IB95" s="497"/>
      <c r="IC95" s="497"/>
      <c r="ID95" s="497"/>
      <c r="IE95" s="497"/>
      <c r="IF95" s="497"/>
      <c r="IG95" s="497"/>
      <c r="IH95" s="497"/>
      <c r="II95" s="497"/>
      <c r="IJ95" s="497"/>
      <c r="IK95" s="497"/>
      <c r="IL95" s="497"/>
      <c r="IM95" s="497"/>
      <c r="IN95" s="497"/>
      <c r="IO95" s="497"/>
    </row>
    <row r="96" s="496" customFormat="1" hidden="1" outlineLevel="1" collapsed="1" spans="1:75">
      <c r="A96" s="512" t="s">
        <v>12050</v>
      </c>
      <c r="B96" s="512"/>
      <c r="C96" s="515"/>
      <c r="D96" s="514">
        <v>73959.22</v>
      </c>
      <c r="E96" s="514">
        <v>60063.12</v>
      </c>
      <c r="F96" s="514">
        <v>636662.8</v>
      </c>
      <c r="G96" s="514">
        <v>1353388.11</v>
      </c>
      <c r="H96" s="514">
        <v>0</v>
      </c>
      <c r="I96" s="514">
        <v>2124073.25</v>
      </c>
      <c r="J96" s="561"/>
      <c r="K96" s="562"/>
      <c r="L96" s="523"/>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497"/>
      <c r="AS96" s="497"/>
      <c r="AT96" s="497"/>
      <c r="AU96" s="497"/>
      <c r="AV96" s="497"/>
      <c r="AW96" s="497"/>
      <c r="AX96" s="497"/>
      <c r="AY96" s="497"/>
      <c r="AZ96" s="497"/>
      <c r="BA96" s="497"/>
      <c r="BB96" s="497"/>
      <c r="BC96" s="497"/>
      <c r="BD96" s="497"/>
      <c r="BE96" s="497"/>
      <c r="BF96" s="497"/>
      <c r="BG96" s="497"/>
      <c r="BH96" s="497"/>
      <c r="BI96" s="497"/>
      <c r="BJ96" s="497"/>
      <c r="BK96" s="497"/>
      <c r="BL96" s="497"/>
      <c r="BM96" s="497"/>
      <c r="BN96" s="497"/>
      <c r="BO96" s="497"/>
      <c r="BP96" s="497"/>
      <c r="BQ96" s="497"/>
      <c r="BR96" s="497"/>
      <c r="BS96" s="497"/>
      <c r="BT96" s="497"/>
      <c r="BU96" s="497"/>
      <c r="BV96" s="497"/>
      <c r="BW96" s="497"/>
    </row>
    <row r="97" s="496" customFormat="1" ht="15.6" hidden="1" customHeight="1" outlineLevel="2" spans="1:249">
      <c r="A97" s="537" t="s">
        <v>12050</v>
      </c>
      <c r="B97" s="542" t="s">
        <v>12051</v>
      </c>
      <c r="C97" s="543" t="s">
        <v>12051</v>
      </c>
      <c r="D97" s="544">
        <v>0</v>
      </c>
      <c r="E97" s="544">
        <v>0</v>
      </c>
      <c r="F97" s="545">
        <v>636662.8</v>
      </c>
      <c r="G97" s="545">
        <v>1223596.51</v>
      </c>
      <c r="H97" s="545"/>
      <c r="I97" s="545">
        <v>1860259.31</v>
      </c>
      <c r="J97" s="581" t="s">
        <v>12052</v>
      </c>
      <c r="K97" s="582"/>
      <c r="L97" s="523"/>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497"/>
      <c r="AS97" s="497"/>
      <c r="AT97" s="497"/>
      <c r="AU97" s="497"/>
      <c r="AV97" s="497"/>
      <c r="AW97" s="497"/>
      <c r="AX97" s="497"/>
      <c r="AY97" s="497"/>
      <c r="AZ97" s="497"/>
      <c r="BA97" s="497"/>
      <c r="BB97" s="497"/>
      <c r="BC97" s="497"/>
      <c r="BD97" s="497"/>
      <c r="BE97" s="497"/>
      <c r="BF97" s="497"/>
      <c r="BG97" s="497"/>
      <c r="BH97" s="497"/>
      <c r="BI97" s="497"/>
      <c r="BJ97" s="497"/>
      <c r="BK97" s="497"/>
      <c r="BL97" s="497"/>
      <c r="BM97" s="497"/>
      <c r="BN97" s="497"/>
      <c r="BO97" s="497"/>
      <c r="BP97" s="497"/>
      <c r="BQ97" s="497"/>
      <c r="BR97" s="497"/>
      <c r="BS97" s="497"/>
      <c r="BT97" s="497"/>
      <c r="BU97" s="497"/>
      <c r="BV97" s="497"/>
      <c r="BW97" s="497"/>
      <c r="BX97" s="497"/>
      <c r="BY97" s="497"/>
      <c r="BZ97" s="497"/>
      <c r="CA97" s="497"/>
      <c r="CB97" s="497"/>
      <c r="CC97" s="497"/>
      <c r="CD97" s="497"/>
      <c r="CE97" s="497"/>
      <c r="CF97" s="497"/>
      <c r="CG97" s="497"/>
      <c r="CH97" s="497"/>
      <c r="CI97" s="497"/>
      <c r="CJ97" s="497"/>
      <c r="CK97" s="497"/>
      <c r="CL97" s="497"/>
      <c r="CM97" s="497"/>
      <c r="CN97" s="497"/>
      <c r="CO97" s="497"/>
      <c r="CP97" s="497"/>
      <c r="CQ97" s="497"/>
      <c r="CR97" s="497"/>
      <c r="CS97" s="497"/>
      <c r="CT97" s="497"/>
      <c r="CU97" s="497"/>
      <c r="CV97" s="497"/>
      <c r="CW97" s="497"/>
      <c r="CX97" s="497"/>
      <c r="CY97" s="497"/>
      <c r="CZ97" s="497"/>
      <c r="DA97" s="497"/>
      <c r="DB97" s="497"/>
      <c r="DC97" s="497"/>
      <c r="DD97" s="497"/>
      <c r="DE97" s="497"/>
      <c r="DF97" s="497"/>
      <c r="DG97" s="497"/>
      <c r="DH97" s="497"/>
      <c r="DI97" s="497"/>
      <c r="DJ97" s="497"/>
      <c r="DK97" s="497"/>
      <c r="DL97" s="497"/>
      <c r="DM97" s="497"/>
      <c r="DN97" s="497"/>
      <c r="DO97" s="497"/>
      <c r="DP97" s="497"/>
      <c r="DQ97" s="497"/>
      <c r="DR97" s="497"/>
      <c r="DS97" s="497"/>
      <c r="DT97" s="497"/>
      <c r="DU97" s="497"/>
      <c r="DV97" s="497"/>
      <c r="DW97" s="497"/>
      <c r="DX97" s="497"/>
      <c r="DY97" s="497"/>
      <c r="DZ97" s="497"/>
      <c r="EA97" s="497"/>
      <c r="EB97" s="497"/>
      <c r="EC97" s="497"/>
      <c r="ED97" s="497"/>
      <c r="EE97" s="497"/>
      <c r="EF97" s="497"/>
      <c r="EG97" s="497"/>
      <c r="EH97" s="497"/>
      <c r="EI97" s="497"/>
      <c r="EJ97" s="497"/>
      <c r="EK97" s="497"/>
      <c r="EL97" s="497"/>
      <c r="EM97" s="497"/>
      <c r="EN97" s="497"/>
      <c r="EO97" s="497"/>
      <c r="EP97" s="497"/>
      <c r="EQ97" s="497"/>
      <c r="ER97" s="497"/>
      <c r="ES97" s="497"/>
      <c r="ET97" s="497"/>
      <c r="EU97" s="497"/>
      <c r="EV97" s="497"/>
      <c r="EW97" s="497"/>
      <c r="EX97" s="497"/>
      <c r="EY97" s="497"/>
      <c r="EZ97" s="497"/>
      <c r="FA97" s="497"/>
      <c r="FB97" s="497"/>
      <c r="FC97" s="497"/>
      <c r="FD97" s="497"/>
      <c r="FE97" s="497"/>
      <c r="FF97" s="497"/>
      <c r="FG97" s="497"/>
      <c r="FH97" s="497"/>
      <c r="FI97" s="497"/>
      <c r="FJ97" s="497"/>
      <c r="FK97" s="497"/>
      <c r="FL97" s="497"/>
      <c r="FM97" s="497"/>
      <c r="FN97" s="497"/>
      <c r="FO97" s="497"/>
      <c r="FP97" s="497"/>
      <c r="FQ97" s="497"/>
      <c r="FR97" s="497"/>
      <c r="FS97" s="497"/>
      <c r="FT97" s="497"/>
      <c r="FU97" s="497"/>
      <c r="FV97" s="497"/>
      <c r="FW97" s="497"/>
      <c r="FX97" s="497"/>
      <c r="FY97" s="497"/>
      <c r="FZ97" s="497"/>
      <c r="GA97" s="497"/>
      <c r="GB97" s="497"/>
      <c r="GC97" s="497"/>
      <c r="GD97" s="497"/>
      <c r="GE97" s="497"/>
      <c r="GF97" s="497"/>
      <c r="GG97" s="497"/>
      <c r="GH97" s="497"/>
      <c r="GI97" s="497"/>
      <c r="GJ97" s="497"/>
      <c r="GK97" s="497"/>
      <c r="GL97" s="497"/>
      <c r="GM97" s="497"/>
      <c r="GN97" s="497"/>
      <c r="GO97" s="497"/>
      <c r="GP97" s="497"/>
      <c r="GQ97" s="497"/>
      <c r="GR97" s="497"/>
      <c r="GS97" s="497"/>
      <c r="GT97" s="497"/>
      <c r="GU97" s="497"/>
      <c r="GV97" s="497"/>
      <c r="GW97" s="497"/>
      <c r="GX97" s="497"/>
      <c r="GY97" s="497"/>
      <c r="GZ97" s="497"/>
      <c r="HA97" s="497"/>
      <c r="HB97" s="497"/>
      <c r="HC97" s="497"/>
      <c r="HD97" s="497"/>
      <c r="HE97" s="497"/>
      <c r="HF97" s="497"/>
      <c r="HG97" s="497"/>
      <c r="HH97" s="497"/>
      <c r="HI97" s="497"/>
      <c r="HJ97" s="497"/>
      <c r="HK97" s="497"/>
      <c r="HL97" s="497"/>
      <c r="HM97" s="497"/>
      <c r="HN97" s="497"/>
      <c r="HO97" s="497"/>
      <c r="HP97" s="497"/>
      <c r="HQ97" s="497"/>
      <c r="HR97" s="497"/>
      <c r="HS97" s="497"/>
      <c r="HT97" s="497"/>
      <c r="HU97" s="497"/>
      <c r="HV97" s="497"/>
      <c r="HW97" s="497"/>
      <c r="HX97" s="497"/>
      <c r="HY97" s="497"/>
      <c r="HZ97" s="497"/>
      <c r="IA97" s="497"/>
      <c r="IB97" s="497"/>
      <c r="IC97" s="497"/>
      <c r="ID97" s="497"/>
      <c r="IE97" s="497"/>
      <c r="IF97" s="497"/>
      <c r="IG97" s="497"/>
      <c r="IH97" s="497"/>
      <c r="II97" s="497"/>
      <c r="IJ97" s="497"/>
      <c r="IK97" s="497"/>
      <c r="IL97" s="497"/>
      <c r="IM97" s="497"/>
      <c r="IN97" s="497"/>
      <c r="IO97" s="497"/>
    </row>
    <row r="98" s="496" customFormat="1" ht="15.6" hidden="1" customHeight="1" outlineLevel="2" spans="1:249">
      <c r="A98" s="541"/>
      <c r="B98" s="542" t="s">
        <v>12053</v>
      </c>
      <c r="C98" s="543" t="s">
        <v>12053</v>
      </c>
      <c r="D98" s="544">
        <v>73959.22</v>
      </c>
      <c r="E98" s="544">
        <v>60063.12</v>
      </c>
      <c r="F98" s="545">
        <v>0</v>
      </c>
      <c r="G98" s="545">
        <v>0</v>
      </c>
      <c r="H98" s="545"/>
      <c r="I98" s="545">
        <v>134022.34</v>
      </c>
      <c r="J98" s="581" t="s">
        <v>12054</v>
      </c>
      <c r="K98" s="582"/>
      <c r="L98" s="523"/>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497"/>
      <c r="AS98" s="497"/>
      <c r="AT98" s="497"/>
      <c r="AU98" s="497"/>
      <c r="AV98" s="497"/>
      <c r="AW98" s="497"/>
      <c r="AX98" s="497"/>
      <c r="AY98" s="497"/>
      <c r="AZ98" s="497"/>
      <c r="BA98" s="497"/>
      <c r="BB98" s="497"/>
      <c r="BC98" s="497"/>
      <c r="BD98" s="497"/>
      <c r="BE98" s="497"/>
      <c r="BF98" s="497"/>
      <c r="BG98" s="497"/>
      <c r="BH98" s="497"/>
      <c r="BI98" s="497"/>
      <c r="BJ98" s="497"/>
      <c r="BK98" s="497"/>
      <c r="BL98" s="497"/>
      <c r="BM98" s="497"/>
      <c r="BN98" s="497"/>
      <c r="BO98" s="497"/>
      <c r="BP98" s="497"/>
      <c r="BQ98" s="497"/>
      <c r="BR98" s="497"/>
      <c r="BS98" s="497"/>
      <c r="BT98" s="497"/>
      <c r="BU98" s="497"/>
      <c r="BV98" s="497"/>
      <c r="BW98" s="497"/>
      <c r="BX98" s="497"/>
      <c r="BY98" s="497"/>
      <c r="BZ98" s="497"/>
      <c r="CA98" s="497"/>
      <c r="CB98" s="497"/>
      <c r="CC98" s="497"/>
      <c r="CD98" s="497"/>
      <c r="CE98" s="497"/>
      <c r="CF98" s="497"/>
      <c r="CG98" s="497"/>
      <c r="CH98" s="497"/>
      <c r="CI98" s="497"/>
      <c r="CJ98" s="497"/>
      <c r="CK98" s="497"/>
      <c r="CL98" s="497"/>
      <c r="CM98" s="497"/>
      <c r="CN98" s="497"/>
      <c r="CO98" s="497"/>
      <c r="CP98" s="497"/>
      <c r="CQ98" s="497"/>
      <c r="CR98" s="497"/>
      <c r="CS98" s="497"/>
      <c r="CT98" s="497"/>
      <c r="CU98" s="497"/>
      <c r="CV98" s="497"/>
      <c r="CW98" s="497"/>
      <c r="CX98" s="497"/>
      <c r="CY98" s="497"/>
      <c r="CZ98" s="497"/>
      <c r="DA98" s="497"/>
      <c r="DB98" s="497"/>
      <c r="DC98" s="497"/>
      <c r="DD98" s="497"/>
      <c r="DE98" s="497"/>
      <c r="DF98" s="497"/>
      <c r="DG98" s="497"/>
      <c r="DH98" s="497"/>
      <c r="DI98" s="497"/>
      <c r="DJ98" s="497"/>
      <c r="DK98" s="497"/>
      <c r="DL98" s="497"/>
      <c r="DM98" s="497"/>
      <c r="DN98" s="497"/>
      <c r="DO98" s="497"/>
      <c r="DP98" s="497"/>
      <c r="DQ98" s="497"/>
      <c r="DR98" s="497"/>
      <c r="DS98" s="497"/>
      <c r="DT98" s="497"/>
      <c r="DU98" s="497"/>
      <c r="DV98" s="497"/>
      <c r="DW98" s="497"/>
      <c r="DX98" s="497"/>
      <c r="DY98" s="497"/>
      <c r="DZ98" s="497"/>
      <c r="EA98" s="497"/>
      <c r="EB98" s="497"/>
      <c r="EC98" s="497"/>
      <c r="ED98" s="497"/>
      <c r="EE98" s="497"/>
      <c r="EF98" s="497"/>
      <c r="EG98" s="497"/>
      <c r="EH98" s="497"/>
      <c r="EI98" s="497"/>
      <c r="EJ98" s="497"/>
      <c r="EK98" s="497"/>
      <c r="EL98" s="497"/>
      <c r="EM98" s="497"/>
      <c r="EN98" s="497"/>
      <c r="EO98" s="497"/>
      <c r="EP98" s="497"/>
      <c r="EQ98" s="497"/>
      <c r="ER98" s="497"/>
      <c r="ES98" s="497"/>
      <c r="ET98" s="497"/>
      <c r="EU98" s="497"/>
      <c r="EV98" s="497"/>
      <c r="EW98" s="497"/>
      <c r="EX98" s="497"/>
      <c r="EY98" s="497"/>
      <c r="EZ98" s="497"/>
      <c r="FA98" s="497"/>
      <c r="FB98" s="497"/>
      <c r="FC98" s="497"/>
      <c r="FD98" s="497"/>
      <c r="FE98" s="497"/>
      <c r="FF98" s="497"/>
      <c r="FG98" s="497"/>
      <c r="FH98" s="497"/>
      <c r="FI98" s="497"/>
      <c r="FJ98" s="497"/>
      <c r="FK98" s="497"/>
      <c r="FL98" s="497"/>
      <c r="FM98" s="497"/>
      <c r="FN98" s="497"/>
      <c r="FO98" s="497"/>
      <c r="FP98" s="497"/>
      <c r="FQ98" s="497"/>
      <c r="FR98" s="497"/>
      <c r="FS98" s="497"/>
      <c r="FT98" s="497"/>
      <c r="FU98" s="497"/>
      <c r="FV98" s="497"/>
      <c r="FW98" s="497"/>
      <c r="FX98" s="497"/>
      <c r="FY98" s="497"/>
      <c r="FZ98" s="497"/>
      <c r="GA98" s="497"/>
      <c r="GB98" s="497"/>
      <c r="GC98" s="497"/>
      <c r="GD98" s="497"/>
      <c r="GE98" s="497"/>
      <c r="GF98" s="497"/>
      <c r="GG98" s="497"/>
      <c r="GH98" s="497"/>
      <c r="GI98" s="497"/>
      <c r="GJ98" s="497"/>
      <c r="GK98" s="497"/>
      <c r="GL98" s="497"/>
      <c r="GM98" s="497"/>
      <c r="GN98" s="497"/>
      <c r="GO98" s="497"/>
      <c r="GP98" s="497"/>
      <c r="GQ98" s="497"/>
      <c r="GR98" s="497"/>
      <c r="GS98" s="497"/>
      <c r="GT98" s="497"/>
      <c r="GU98" s="497"/>
      <c r="GV98" s="497"/>
      <c r="GW98" s="497"/>
      <c r="GX98" s="497"/>
      <c r="GY98" s="497"/>
      <c r="GZ98" s="497"/>
      <c r="HA98" s="497"/>
      <c r="HB98" s="497"/>
      <c r="HC98" s="497"/>
      <c r="HD98" s="497"/>
      <c r="HE98" s="497"/>
      <c r="HF98" s="497"/>
      <c r="HG98" s="497"/>
      <c r="HH98" s="497"/>
      <c r="HI98" s="497"/>
      <c r="HJ98" s="497"/>
      <c r="HK98" s="497"/>
      <c r="HL98" s="497"/>
      <c r="HM98" s="497"/>
      <c r="HN98" s="497"/>
      <c r="HO98" s="497"/>
      <c r="HP98" s="497"/>
      <c r="HQ98" s="497"/>
      <c r="HR98" s="497"/>
      <c r="HS98" s="497"/>
      <c r="HT98" s="497"/>
      <c r="HU98" s="497"/>
      <c r="HV98" s="497"/>
      <c r="HW98" s="497"/>
      <c r="HX98" s="497"/>
      <c r="HY98" s="497"/>
      <c r="HZ98" s="497"/>
      <c r="IA98" s="497"/>
      <c r="IB98" s="497"/>
      <c r="IC98" s="497"/>
      <c r="ID98" s="497"/>
      <c r="IE98" s="497"/>
      <c r="IF98" s="497"/>
      <c r="IG98" s="497"/>
      <c r="IH98" s="497"/>
      <c r="II98" s="497"/>
      <c r="IJ98" s="497"/>
      <c r="IK98" s="497"/>
      <c r="IL98" s="497"/>
      <c r="IM98" s="497"/>
      <c r="IN98" s="497"/>
      <c r="IO98" s="497"/>
    </row>
    <row r="99" s="496" customFormat="1" ht="15.6" hidden="1" customHeight="1" outlineLevel="2" spans="1:249">
      <c r="A99" s="541"/>
      <c r="B99" s="542" t="s">
        <v>12055</v>
      </c>
      <c r="C99" s="543" t="s">
        <v>12055</v>
      </c>
      <c r="D99" s="544">
        <v>0</v>
      </c>
      <c r="E99" s="544">
        <v>0</v>
      </c>
      <c r="F99" s="545">
        <v>0</v>
      </c>
      <c r="G99" s="545">
        <v>129791.6</v>
      </c>
      <c r="H99" s="545"/>
      <c r="I99" s="545">
        <v>129791.6</v>
      </c>
      <c r="J99" s="581" t="s">
        <v>12056</v>
      </c>
      <c r="K99" s="582"/>
      <c r="L99" s="523"/>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497"/>
      <c r="AS99" s="497"/>
      <c r="AT99" s="497"/>
      <c r="AU99" s="497"/>
      <c r="AV99" s="497"/>
      <c r="AW99" s="497"/>
      <c r="AX99" s="497"/>
      <c r="AY99" s="497"/>
      <c r="AZ99" s="497"/>
      <c r="BA99" s="497"/>
      <c r="BB99" s="497"/>
      <c r="BC99" s="497"/>
      <c r="BD99" s="497"/>
      <c r="BE99" s="497"/>
      <c r="BF99" s="497"/>
      <c r="BG99" s="497"/>
      <c r="BH99" s="497"/>
      <c r="BI99" s="497"/>
      <c r="BJ99" s="497"/>
      <c r="BK99" s="497"/>
      <c r="BL99" s="497"/>
      <c r="BM99" s="497"/>
      <c r="BN99" s="497"/>
      <c r="BO99" s="497"/>
      <c r="BP99" s="497"/>
      <c r="BQ99" s="497"/>
      <c r="BR99" s="497"/>
      <c r="BS99" s="497"/>
      <c r="BT99" s="497"/>
      <c r="BU99" s="497"/>
      <c r="BV99" s="497"/>
      <c r="BW99" s="497"/>
      <c r="BX99" s="497"/>
      <c r="BY99" s="497"/>
      <c r="BZ99" s="497"/>
      <c r="CA99" s="497"/>
      <c r="CB99" s="497"/>
      <c r="CC99" s="497"/>
      <c r="CD99" s="497"/>
      <c r="CE99" s="497"/>
      <c r="CF99" s="497"/>
      <c r="CG99" s="497"/>
      <c r="CH99" s="497"/>
      <c r="CI99" s="497"/>
      <c r="CJ99" s="497"/>
      <c r="CK99" s="497"/>
      <c r="CL99" s="497"/>
      <c r="CM99" s="497"/>
      <c r="CN99" s="497"/>
      <c r="CO99" s="497"/>
      <c r="CP99" s="497"/>
      <c r="CQ99" s="497"/>
      <c r="CR99" s="497"/>
      <c r="CS99" s="497"/>
      <c r="CT99" s="497"/>
      <c r="CU99" s="497"/>
      <c r="CV99" s="497"/>
      <c r="CW99" s="497"/>
      <c r="CX99" s="497"/>
      <c r="CY99" s="497"/>
      <c r="CZ99" s="497"/>
      <c r="DA99" s="497"/>
      <c r="DB99" s="497"/>
      <c r="DC99" s="497"/>
      <c r="DD99" s="497"/>
      <c r="DE99" s="497"/>
      <c r="DF99" s="497"/>
      <c r="DG99" s="497"/>
      <c r="DH99" s="497"/>
      <c r="DI99" s="497"/>
      <c r="DJ99" s="497"/>
      <c r="DK99" s="497"/>
      <c r="DL99" s="497"/>
      <c r="DM99" s="497"/>
      <c r="DN99" s="497"/>
      <c r="DO99" s="497"/>
      <c r="DP99" s="497"/>
      <c r="DQ99" s="497"/>
      <c r="DR99" s="497"/>
      <c r="DS99" s="497"/>
      <c r="DT99" s="497"/>
      <c r="DU99" s="497"/>
      <c r="DV99" s="497"/>
      <c r="DW99" s="497"/>
      <c r="DX99" s="497"/>
      <c r="DY99" s="497"/>
      <c r="DZ99" s="497"/>
      <c r="EA99" s="497"/>
      <c r="EB99" s="497"/>
      <c r="EC99" s="497"/>
      <c r="ED99" s="497"/>
      <c r="EE99" s="497"/>
      <c r="EF99" s="497"/>
      <c r="EG99" s="497"/>
      <c r="EH99" s="497"/>
      <c r="EI99" s="497"/>
      <c r="EJ99" s="497"/>
      <c r="EK99" s="497"/>
      <c r="EL99" s="497"/>
      <c r="EM99" s="497"/>
      <c r="EN99" s="497"/>
      <c r="EO99" s="497"/>
      <c r="EP99" s="497"/>
      <c r="EQ99" s="497"/>
      <c r="ER99" s="497"/>
      <c r="ES99" s="497"/>
      <c r="ET99" s="497"/>
      <c r="EU99" s="497"/>
      <c r="EV99" s="497"/>
      <c r="EW99" s="497"/>
      <c r="EX99" s="497"/>
      <c r="EY99" s="497"/>
      <c r="EZ99" s="497"/>
      <c r="FA99" s="497"/>
      <c r="FB99" s="497"/>
      <c r="FC99" s="497"/>
      <c r="FD99" s="497"/>
      <c r="FE99" s="497"/>
      <c r="FF99" s="497"/>
      <c r="FG99" s="497"/>
      <c r="FH99" s="497"/>
      <c r="FI99" s="497"/>
      <c r="FJ99" s="497"/>
      <c r="FK99" s="497"/>
      <c r="FL99" s="497"/>
      <c r="FM99" s="497"/>
      <c r="FN99" s="497"/>
      <c r="FO99" s="497"/>
      <c r="FP99" s="497"/>
      <c r="FQ99" s="497"/>
      <c r="FR99" s="497"/>
      <c r="FS99" s="497"/>
      <c r="FT99" s="497"/>
      <c r="FU99" s="497"/>
      <c r="FV99" s="497"/>
      <c r="FW99" s="497"/>
      <c r="FX99" s="497"/>
      <c r="FY99" s="497"/>
      <c r="FZ99" s="497"/>
      <c r="GA99" s="497"/>
      <c r="GB99" s="497"/>
      <c r="GC99" s="497"/>
      <c r="GD99" s="497"/>
      <c r="GE99" s="497"/>
      <c r="GF99" s="497"/>
      <c r="GG99" s="497"/>
      <c r="GH99" s="497"/>
      <c r="GI99" s="497"/>
      <c r="GJ99" s="497"/>
      <c r="GK99" s="497"/>
      <c r="GL99" s="497"/>
      <c r="GM99" s="497"/>
      <c r="GN99" s="497"/>
      <c r="GO99" s="497"/>
      <c r="GP99" s="497"/>
      <c r="GQ99" s="497"/>
      <c r="GR99" s="497"/>
      <c r="GS99" s="497"/>
      <c r="GT99" s="497"/>
      <c r="GU99" s="497"/>
      <c r="GV99" s="497"/>
      <c r="GW99" s="497"/>
      <c r="GX99" s="497"/>
      <c r="GY99" s="497"/>
      <c r="GZ99" s="497"/>
      <c r="HA99" s="497"/>
      <c r="HB99" s="497"/>
      <c r="HC99" s="497"/>
      <c r="HD99" s="497"/>
      <c r="HE99" s="497"/>
      <c r="HF99" s="497"/>
      <c r="HG99" s="497"/>
      <c r="HH99" s="497"/>
      <c r="HI99" s="497"/>
      <c r="HJ99" s="497"/>
      <c r="HK99" s="497"/>
      <c r="HL99" s="497"/>
      <c r="HM99" s="497"/>
      <c r="HN99" s="497"/>
      <c r="HO99" s="497"/>
      <c r="HP99" s="497"/>
      <c r="HQ99" s="497"/>
      <c r="HR99" s="497"/>
      <c r="HS99" s="497"/>
      <c r="HT99" s="497"/>
      <c r="HU99" s="497"/>
      <c r="HV99" s="497"/>
      <c r="HW99" s="497"/>
      <c r="HX99" s="497"/>
      <c r="HY99" s="497"/>
      <c r="HZ99" s="497"/>
      <c r="IA99" s="497"/>
      <c r="IB99" s="497"/>
      <c r="IC99" s="497"/>
      <c r="ID99" s="497"/>
      <c r="IE99" s="497"/>
      <c r="IF99" s="497"/>
      <c r="IG99" s="497"/>
      <c r="IH99" s="497"/>
      <c r="II99" s="497"/>
      <c r="IJ99" s="497"/>
      <c r="IK99" s="497"/>
      <c r="IL99" s="497"/>
      <c r="IM99" s="497"/>
      <c r="IN99" s="497"/>
      <c r="IO99" s="497"/>
    </row>
    <row r="100" s="496" customFormat="1" ht="17.1" customHeight="1" collapsed="1" spans="1:111">
      <c r="A100" s="513" t="s">
        <v>11896</v>
      </c>
      <c r="B100" s="513"/>
      <c r="C100" s="513"/>
      <c r="D100" s="546">
        <v>38899174.7817411</v>
      </c>
      <c r="E100" s="546">
        <v>882970.964516347</v>
      </c>
      <c r="F100" s="546">
        <v>4336852.52388465</v>
      </c>
      <c r="G100" s="546">
        <v>70954163.9841188</v>
      </c>
      <c r="H100" s="546">
        <v>170</v>
      </c>
      <c r="I100" s="546">
        <v>113684482.254261</v>
      </c>
      <c r="J100" s="562">
        <v>113623723.707927</v>
      </c>
      <c r="K100" s="562"/>
      <c r="L100" s="523"/>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497"/>
      <c r="CJ100" s="497"/>
      <c r="CK100" s="497"/>
      <c r="CL100" s="497"/>
      <c r="CM100" s="497"/>
      <c r="CN100" s="497"/>
      <c r="CO100" s="497"/>
      <c r="CP100" s="497"/>
      <c r="CQ100" s="497"/>
      <c r="CR100" s="497"/>
      <c r="CS100" s="497"/>
      <c r="CT100" s="497"/>
      <c r="CU100" s="497"/>
      <c r="CV100" s="497"/>
      <c r="CW100" s="497"/>
      <c r="CX100" s="497"/>
      <c r="CY100" s="497"/>
      <c r="CZ100" s="497"/>
      <c r="DA100" s="497"/>
      <c r="DB100" s="497"/>
      <c r="DC100" s="497"/>
      <c r="DD100" s="497"/>
      <c r="DE100" s="497"/>
      <c r="DF100" s="497"/>
      <c r="DG100" s="497"/>
    </row>
    <row r="101" s="496" customFormat="1" ht="17.1" hidden="1" customHeight="1" outlineLevel="1" collapsed="1" spans="1:75">
      <c r="A101" s="512" t="s">
        <v>12057</v>
      </c>
      <c r="B101" s="512"/>
      <c r="C101" s="515"/>
      <c r="D101" s="547">
        <v>3547817.21</v>
      </c>
      <c r="E101" s="547">
        <v>0</v>
      </c>
      <c r="F101" s="547">
        <v>557078.3</v>
      </c>
      <c r="G101" s="547">
        <v>0</v>
      </c>
      <c r="H101" s="547">
        <v>0</v>
      </c>
      <c r="I101" s="547">
        <v>4104895.51</v>
      </c>
      <c r="J101" s="561"/>
      <c r="K101" s="562"/>
      <c r="L101" s="523"/>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497"/>
      <c r="AS101" s="497"/>
      <c r="AT101" s="497"/>
      <c r="AU101" s="497"/>
      <c r="AV101" s="497"/>
      <c r="AW101" s="497"/>
      <c r="AX101" s="497"/>
      <c r="AY101" s="497"/>
      <c r="AZ101" s="497"/>
      <c r="BA101" s="497"/>
      <c r="BB101" s="497"/>
      <c r="BC101" s="497"/>
      <c r="BD101" s="497"/>
      <c r="BE101" s="497"/>
      <c r="BF101" s="497"/>
      <c r="BG101" s="497"/>
      <c r="BH101" s="497"/>
      <c r="BI101" s="497"/>
      <c r="BJ101" s="497"/>
      <c r="BK101" s="497"/>
      <c r="BL101" s="497"/>
      <c r="BM101" s="497"/>
      <c r="BN101" s="497"/>
      <c r="BO101" s="497"/>
      <c r="BP101" s="497"/>
      <c r="BQ101" s="497"/>
      <c r="BR101" s="497"/>
      <c r="BS101" s="497"/>
      <c r="BT101" s="497"/>
      <c r="BU101" s="497"/>
      <c r="BV101" s="497"/>
      <c r="BW101" s="497"/>
    </row>
    <row r="102" s="496" customFormat="1" ht="17.4" hidden="1" customHeight="1" outlineLevel="2" spans="1:249">
      <c r="A102" s="537" t="s">
        <v>12057</v>
      </c>
      <c r="B102" s="548" t="s">
        <v>12058</v>
      </c>
      <c r="C102" s="548" t="s">
        <v>12058</v>
      </c>
      <c r="D102" s="548"/>
      <c r="E102" s="548"/>
      <c r="F102" s="548">
        <v>557078.3</v>
      </c>
      <c r="G102" s="548"/>
      <c r="H102" s="548"/>
      <c r="I102" s="548">
        <v>557078.3</v>
      </c>
      <c r="J102" s="583" t="s">
        <v>12059</v>
      </c>
      <c r="K102" s="583"/>
      <c r="L102" s="523"/>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497"/>
      <c r="AS102" s="497"/>
      <c r="AT102" s="497"/>
      <c r="AU102" s="497"/>
      <c r="AV102" s="497"/>
      <c r="AW102" s="497"/>
      <c r="AX102" s="497"/>
      <c r="AY102" s="497"/>
      <c r="AZ102" s="497"/>
      <c r="BA102" s="497"/>
      <c r="BB102" s="497"/>
      <c r="BC102" s="497"/>
      <c r="BD102" s="497"/>
      <c r="BE102" s="497"/>
      <c r="BF102" s="497"/>
      <c r="BG102" s="497"/>
      <c r="BH102" s="497"/>
      <c r="BI102" s="497"/>
      <c r="BJ102" s="497"/>
      <c r="BK102" s="497"/>
      <c r="BL102" s="497"/>
      <c r="BM102" s="497"/>
      <c r="BN102" s="497"/>
      <c r="BO102" s="497"/>
      <c r="BP102" s="497"/>
      <c r="BQ102" s="497"/>
      <c r="BR102" s="497"/>
      <c r="BS102" s="497"/>
      <c r="BT102" s="497"/>
      <c r="BU102" s="497"/>
      <c r="BV102" s="497"/>
      <c r="BW102" s="497"/>
      <c r="BX102" s="497"/>
      <c r="BY102" s="497"/>
      <c r="BZ102" s="497"/>
      <c r="CA102" s="497"/>
      <c r="CB102" s="497"/>
      <c r="CC102" s="497"/>
      <c r="CD102" s="497"/>
      <c r="CE102" s="497"/>
      <c r="CF102" s="497"/>
      <c r="CG102" s="497"/>
      <c r="CH102" s="497"/>
      <c r="CI102" s="497"/>
      <c r="CJ102" s="497"/>
      <c r="CK102" s="497"/>
      <c r="CL102" s="497"/>
      <c r="CM102" s="497"/>
      <c r="CN102" s="497"/>
      <c r="CO102" s="497"/>
      <c r="CP102" s="497"/>
      <c r="CQ102" s="497"/>
      <c r="CR102" s="497"/>
      <c r="CS102" s="497"/>
      <c r="CT102" s="497"/>
      <c r="CU102" s="497"/>
      <c r="CV102" s="497"/>
      <c r="CW102" s="497"/>
      <c r="CX102" s="497"/>
      <c r="CY102" s="497"/>
      <c r="CZ102" s="497"/>
      <c r="DA102" s="497"/>
      <c r="DB102" s="497"/>
      <c r="DC102" s="497"/>
      <c r="DD102" s="497"/>
      <c r="DE102" s="497"/>
      <c r="DF102" s="497"/>
      <c r="DG102" s="497"/>
      <c r="DH102" s="497"/>
      <c r="DI102" s="497"/>
      <c r="DJ102" s="497"/>
      <c r="DK102" s="497"/>
      <c r="DL102" s="497"/>
      <c r="DM102" s="497"/>
      <c r="DN102" s="497"/>
      <c r="DO102" s="497"/>
      <c r="DP102" s="497"/>
      <c r="DQ102" s="497"/>
      <c r="DR102" s="497"/>
      <c r="DS102" s="497"/>
      <c r="DT102" s="497"/>
      <c r="DU102" s="497"/>
      <c r="DV102" s="497"/>
      <c r="DW102" s="497"/>
      <c r="DX102" s="497"/>
      <c r="DY102" s="497"/>
      <c r="DZ102" s="497"/>
      <c r="EA102" s="497"/>
      <c r="EB102" s="497"/>
      <c r="EC102" s="497"/>
      <c r="ED102" s="497"/>
      <c r="EE102" s="497"/>
      <c r="EF102" s="497"/>
      <c r="EG102" s="497"/>
      <c r="EH102" s="497"/>
      <c r="EI102" s="497"/>
      <c r="EJ102" s="497"/>
      <c r="EK102" s="497"/>
      <c r="EL102" s="497"/>
      <c r="EM102" s="497"/>
      <c r="EN102" s="497"/>
      <c r="EO102" s="497"/>
      <c r="EP102" s="497"/>
      <c r="EQ102" s="497"/>
      <c r="ER102" s="497"/>
      <c r="ES102" s="497"/>
      <c r="ET102" s="497"/>
      <c r="EU102" s="497"/>
      <c r="EV102" s="497"/>
      <c r="EW102" s="497"/>
      <c r="EX102" s="497"/>
      <c r="EY102" s="497"/>
      <c r="EZ102" s="497"/>
      <c r="FA102" s="497"/>
      <c r="FB102" s="497"/>
      <c r="FC102" s="497"/>
      <c r="FD102" s="497"/>
      <c r="FE102" s="497"/>
      <c r="FF102" s="497"/>
      <c r="FG102" s="497"/>
      <c r="FH102" s="497"/>
      <c r="FI102" s="497"/>
      <c r="FJ102" s="497"/>
      <c r="FK102" s="497"/>
      <c r="FL102" s="497"/>
      <c r="FM102" s="497"/>
      <c r="FN102" s="497"/>
      <c r="FO102" s="497"/>
      <c r="FP102" s="497"/>
      <c r="FQ102" s="497"/>
      <c r="FR102" s="497"/>
      <c r="FS102" s="497"/>
      <c r="FT102" s="497"/>
      <c r="FU102" s="497"/>
      <c r="FV102" s="497"/>
      <c r="FW102" s="497"/>
      <c r="FX102" s="497"/>
      <c r="FY102" s="497"/>
      <c r="FZ102" s="497"/>
      <c r="GA102" s="497"/>
      <c r="GB102" s="497"/>
      <c r="GC102" s="497"/>
      <c r="GD102" s="497"/>
      <c r="GE102" s="497"/>
      <c r="GF102" s="497"/>
      <c r="GG102" s="497"/>
      <c r="GH102" s="497"/>
      <c r="GI102" s="497"/>
      <c r="GJ102" s="497"/>
      <c r="GK102" s="497"/>
      <c r="GL102" s="497"/>
      <c r="GM102" s="497"/>
      <c r="GN102" s="497"/>
      <c r="GO102" s="497"/>
      <c r="GP102" s="497"/>
      <c r="GQ102" s="497"/>
      <c r="GR102" s="497"/>
      <c r="GS102" s="497"/>
      <c r="GT102" s="497"/>
      <c r="GU102" s="497"/>
      <c r="GV102" s="497"/>
      <c r="GW102" s="497"/>
      <c r="GX102" s="497"/>
      <c r="GY102" s="497"/>
      <c r="GZ102" s="497"/>
      <c r="HA102" s="497"/>
      <c r="HB102" s="497"/>
      <c r="HC102" s="497"/>
      <c r="HD102" s="497"/>
      <c r="HE102" s="497"/>
      <c r="HF102" s="497"/>
      <c r="HG102" s="497"/>
      <c r="HH102" s="497"/>
      <c r="HI102" s="497"/>
      <c r="HJ102" s="497"/>
      <c r="HK102" s="497"/>
      <c r="HL102" s="497"/>
      <c r="HM102" s="497"/>
      <c r="HN102" s="497"/>
      <c r="HO102" s="497"/>
      <c r="HP102" s="497"/>
      <c r="HQ102" s="497"/>
      <c r="HR102" s="497"/>
      <c r="HS102" s="497"/>
      <c r="HT102" s="497"/>
      <c r="HU102" s="497"/>
      <c r="HV102" s="497"/>
      <c r="HW102" s="497"/>
      <c r="HX102" s="497"/>
      <c r="HY102" s="497"/>
      <c r="HZ102" s="497"/>
      <c r="IA102" s="497"/>
      <c r="IB102" s="497"/>
      <c r="IC102" s="497"/>
      <c r="ID102" s="497"/>
      <c r="IE102" s="497"/>
      <c r="IF102" s="497"/>
      <c r="IG102" s="497"/>
      <c r="IH102" s="497"/>
      <c r="II102" s="497"/>
      <c r="IJ102" s="497"/>
      <c r="IK102" s="497"/>
      <c r="IL102" s="497"/>
      <c r="IM102" s="497"/>
      <c r="IN102" s="497"/>
      <c r="IO102" s="497"/>
    </row>
    <row r="103" s="496" customFormat="1" ht="17.4" hidden="1" customHeight="1" outlineLevel="2" spans="1:249">
      <c r="A103" s="549"/>
      <c r="B103" s="548" t="s">
        <v>12060</v>
      </c>
      <c r="C103" s="548" t="s">
        <v>12061</v>
      </c>
      <c r="D103" s="548">
        <v>381547.7</v>
      </c>
      <c r="E103" s="548"/>
      <c r="F103" s="548"/>
      <c r="G103" s="548"/>
      <c r="H103" s="548"/>
      <c r="I103" s="548">
        <v>381547.7</v>
      </c>
      <c r="J103" s="583" t="s">
        <v>12062</v>
      </c>
      <c r="K103" s="583"/>
      <c r="L103" s="523"/>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497"/>
      <c r="AS103" s="497"/>
      <c r="AT103" s="497"/>
      <c r="AU103" s="497"/>
      <c r="AV103" s="497"/>
      <c r="AW103" s="497"/>
      <c r="AX103" s="497"/>
      <c r="AY103" s="497"/>
      <c r="AZ103" s="497"/>
      <c r="BA103" s="497"/>
      <c r="BB103" s="497"/>
      <c r="BC103" s="497"/>
      <c r="BD103" s="497"/>
      <c r="BE103" s="497"/>
      <c r="BF103" s="497"/>
      <c r="BG103" s="497"/>
      <c r="BH103" s="497"/>
      <c r="BI103" s="497"/>
      <c r="BJ103" s="497"/>
      <c r="BK103" s="497"/>
      <c r="BL103" s="497"/>
      <c r="BM103" s="497"/>
      <c r="BN103" s="497"/>
      <c r="BO103" s="497"/>
      <c r="BP103" s="497"/>
      <c r="BQ103" s="497"/>
      <c r="BR103" s="497"/>
      <c r="BS103" s="497"/>
      <c r="BT103" s="497"/>
      <c r="BU103" s="497"/>
      <c r="BV103" s="497"/>
      <c r="BW103" s="497"/>
      <c r="BX103" s="497"/>
      <c r="BY103" s="497"/>
      <c r="BZ103" s="497"/>
      <c r="CA103" s="497"/>
      <c r="CB103" s="497"/>
      <c r="CC103" s="497"/>
      <c r="CD103" s="497"/>
      <c r="CE103" s="497"/>
      <c r="CF103" s="497"/>
      <c r="CG103" s="497"/>
      <c r="CH103" s="497"/>
      <c r="CI103" s="497"/>
      <c r="CJ103" s="497"/>
      <c r="CK103" s="497"/>
      <c r="CL103" s="497"/>
      <c r="CM103" s="497"/>
      <c r="CN103" s="497"/>
      <c r="CO103" s="497"/>
      <c r="CP103" s="497"/>
      <c r="CQ103" s="497"/>
      <c r="CR103" s="497"/>
      <c r="CS103" s="497"/>
      <c r="CT103" s="497"/>
      <c r="CU103" s="497"/>
      <c r="CV103" s="497"/>
      <c r="CW103" s="497"/>
      <c r="CX103" s="497"/>
      <c r="CY103" s="497"/>
      <c r="CZ103" s="497"/>
      <c r="DA103" s="497"/>
      <c r="DB103" s="497"/>
      <c r="DC103" s="497"/>
      <c r="DD103" s="497"/>
      <c r="DE103" s="497"/>
      <c r="DF103" s="497"/>
      <c r="DG103" s="497"/>
      <c r="DH103" s="497"/>
      <c r="DI103" s="497"/>
      <c r="DJ103" s="497"/>
      <c r="DK103" s="497"/>
      <c r="DL103" s="497"/>
      <c r="DM103" s="497"/>
      <c r="DN103" s="497"/>
      <c r="DO103" s="497"/>
      <c r="DP103" s="497"/>
      <c r="DQ103" s="497"/>
      <c r="DR103" s="497"/>
      <c r="DS103" s="497"/>
      <c r="DT103" s="497"/>
      <c r="DU103" s="497"/>
      <c r="DV103" s="497"/>
      <c r="DW103" s="497"/>
      <c r="DX103" s="497"/>
      <c r="DY103" s="497"/>
      <c r="DZ103" s="497"/>
      <c r="EA103" s="497"/>
      <c r="EB103" s="497"/>
      <c r="EC103" s="497"/>
      <c r="ED103" s="497"/>
      <c r="EE103" s="497"/>
      <c r="EF103" s="497"/>
      <c r="EG103" s="497"/>
      <c r="EH103" s="497"/>
      <c r="EI103" s="497"/>
      <c r="EJ103" s="497"/>
      <c r="EK103" s="497"/>
      <c r="EL103" s="497"/>
      <c r="EM103" s="497"/>
      <c r="EN103" s="497"/>
      <c r="EO103" s="497"/>
      <c r="EP103" s="497"/>
      <c r="EQ103" s="497"/>
      <c r="ER103" s="497"/>
      <c r="ES103" s="497"/>
      <c r="ET103" s="497"/>
      <c r="EU103" s="497"/>
      <c r="EV103" s="497"/>
      <c r="EW103" s="497"/>
      <c r="EX103" s="497"/>
      <c r="EY103" s="497"/>
      <c r="EZ103" s="497"/>
      <c r="FA103" s="497"/>
      <c r="FB103" s="497"/>
      <c r="FC103" s="497"/>
      <c r="FD103" s="497"/>
      <c r="FE103" s="497"/>
      <c r="FF103" s="497"/>
      <c r="FG103" s="497"/>
      <c r="FH103" s="497"/>
      <c r="FI103" s="497"/>
      <c r="FJ103" s="497"/>
      <c r="FK103" s="497"/>
      <c r="FL103" s="497"/>
      <c r="FM103" s="497"/>
      <c r="FN103" s="497"/>
      <c r="FO103" s="497"/>
      <c r="FP103" s="497"/>
      <c r="FQ103" s="497"/>
      <c r="FR103" s="497"/>
      <c r="FS103" s="497"/>
      <c r="FT103" s="497"/>
      <c r="FU103" s="497"/>
      <c r="FV103" s="497"/>
      <c r="FW103" s="497"/>
      <c r="FX103" s="497"/>
      <c r="FY103" s="497"/>
      <c r="FZ103" s="497"/>
      <c r="GA103" s="497"/>
      <c r="GB103" s="497"/>
      <c r="GC103" s="497"/>
      <c r="GD103" s="497"/>
      <c r="GE103" s="497"/>
      <c r="GF103" s="497"/>
      <c r="GG103" s="497"/>
      <c r="GH103" s="497"/>
      <c r="GI103" s="497"/>
      <c r="GJ103" s="497"/>
      <c r="GK103" s="497"/>
      <c r="GL103" s="497"/>
      <c r="GM103" s="497"/>
      <c r="GN103" s="497"/>
      <c r="GO103" s="497"/>
      <c r="GP103" s="497"/>
      <c r="GQ103" s="497"/>
      <c r="GR103" s="497"/>
      <c r="GS103" s="497"/>
      <c r="GT103" s="497"/>
      <c r="GU103" s="497"/>
      <c r="GV103" s="497"/>
      <c r="GW103" s="497"/>
      <c r="GX103" s="497"/>
      <c r="GY103" s="497"/>
      <c r="GZ103" s="497"/>
      <c r="HA103" s="497"/>
      <c r="HB103" s="497"/>
      <c r="HC103" s="497"/>
      <c r="HD103" s="497"/>
      <c r="HE103" s="497"/>
      <c r="HF103" s="497"/>
      <c r="HG103" s="497"/>
      <c r="HH103" s="497"/>
      <c r="HI103" s="497"/>
      <c r="HJ103" s="497"/>
      <c r="HK103" s="497"/>
      <c r="HL103" s="497"/>
      <c r="HM103" s="497"/>
      <c r="HN103" s="497"/>
      <c r="HO103" s="497"/>
      <c r="HP103" s="497"/>
      <c r="HQ103" s="497"/>
      <c r="HR103" s="497"/>
      <c r="HS103" s="497"/>
      <c r="HT103" s="497"/>
      <c r="HU103" s="497"/>
      <c r="HV103" s="497"/>
      <c r="HW103" s="497"/>
      <c r="HX103" s="497"/>
      <c r="HY103" s="497"/>
      <c r="HZ103" s="497"/>
      <c r="IA103" s="497"/>
      <c r="IB103" s="497"/>
      <c r="IC103" s="497"/>
      <c r="ID103" s="497"/>
      <c r="IE103" s="497"/>
      <c r="IF103" s="497"/>
      <c r="IG103" s="497"/>
      <c r="IH103" s="497"/>
      <c r="II103" s="497"/>
      <c r="IJ103" s="497"/>
      <c r="IK103" s="497"/>
      <c r="IL103" s="497"/>
      <c r="IM103" s="497"/>
      <c r="IN103" s="497"/>
      <c r="IO103" s="497"/>
    </row>
    <row r="104" s="496" customFormat="1" ht="17.1" hidden="1" customHeight="1" outlineLevel="2" spans="1:249">
      <c r="A104" s="549"/>
      <c r="B104" s="548" t="s">
        <v>12063</v>
      </c>
      <c r="C104" s="548" t="s">
        <v>12063</v>
      </c>
      <c r="D104" s="548">
        <v>187726.29</v>
      </c>
      <c r="E104" s="548"/>
      <c r="F104" s="548"/>
      <c r="G104" s="548"/>
      <c r="H104" s="548"/>
      <c r="I104" s="548">
        <v>187726.29</v>
      </c>
      <c r="J104" s="583" t="s">
        <v>12064</v>
      </c>
      <c r="K104" s="583"/>
      <c r="L104" s="523"/>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497"/>
      <c r="AS104" s="497"/>
      <c r="AT104" s="497"/>
      <c r="AU104" s="497"/>
      <c r="AV104" s="497"/>
      <c r="AW104" s="497"/>
      <c r="AX104" s="497"/>
      <c r="AY104" s="497"/>
      <c r="AZ104" s="497"/>
      <c r="BA104" s="497"/>
      <c r="BB104" s="497"/>
      <c r="BC104" s="497"/>
      <c r="BD104" s="497"/>
      <c r="BE104" s="497"/>
      <c r="BF104" s="497"/>
      <c r="BG104" s="497"/>
      <c r="BH104" s="497"/>
      <c r="BI104" s="497"/>
      <c r="BJ104" s="497"/>
      <c r="BK104" s="497"/>
      <c r="BL104" s="497"/>
      <c r="BM104" s="497"/>
      <c r="BN104" s="497"/>
      <c r="BO104" s="497"/>
      <c r="BP104" s="497"/>
      <c r="BQ104" s="497"/>
      <c r="BR104" s="497"/>
      <c r="BS104" s="497"/>
      <c r="BT104" s="497"/>
      <c r="BU104" s="497"/>
      <c r="BV104" s="497"/>
      <c r="BW104" s="497"/>
      <c r="BX104" s="497"/>
      <c r="BY104" s="497"/>
      <c r="BZ104" s="497"/>
      <c r="CA104" s="497"/>
      <c r="CB104" s="497"/>
      <c r="CC104" s="497"/>
      <c r="CD104" s="497"/>
      <c r="CE104" s="497"/>
      <c r="CF104" s="497"/>
      <c r="CG104" s="497"/>
      <c r="CH104" s="497"/>
      <c r="CI104" s="497"/>
      <c r="CJ104" s="497"/>
      <c r="CK104" s="497"/>
      <c r="CL104" s="497"/>
      <c r="CM104" s="497"/>
      <c r="CN104" s="497"/>
      <c r="CO104" s="497"/>
      <c r="CP104" s="497"/>
      <c r="CQ104" s="497"/>
      <c r="CR104" s="497"/>
      <c r="CS104" s="497"/>
      <c r="CT104" s="497"/>
      <c r="CU104" s="497"/>
      <c r="CV104" s="497"/>
      <c r="CW104" s="497"/>
      <c r="CX104" s="497"/>
      <c r="CY104" s="497"/>
      <c r="CZ104" s="497"/>
      <c r="DA104" s="497"/>
      <c r="DB104" s="497"/>
      <c r="DC104" s="497"/>
      <c r="DD104" s="497"/>
      <c r="DE104" s="497"/>
      <c r="DF104" s="497"/>
      <c r="DG104" s="497"/>
      <c r="DH104" s="497"/>
      <c r="DI104" s="497"/>
      <c r="DJ104" s="497"/>
      <c r="DK104" s="497"/>
      <c r="DL104" s="497"/>
      <c r="DM104" s="497"/>
      <c r="DN104" s="497"/>
      <c r="DO104" s="497"/>
      <c r="DP104" s="497"/>
      <c r="DQ104" s="497"/>
      <c r="DR104" s="497"/>
      <c r="DS104" s="497"/>
      <c r="DT104" s="497"/>
      <c r="DU104" s="497"/>
      <c r="DV104" s="497"/>
      <c r="DW104" s="497"/>
      <c r="DX104" s="497"/>
      <c r="DY104" s="497"/>
      <c r="DZ104" s="497"/>
      <c r="EA104" s="497"/>
      <c r="EB104" s="497"/>
      <c r="EC104" s="497"/>
      <c r="ED104" s="497"/>
      <c r="EE104" s="497"/>
      <c r="EF104" s="497"/>
      <c r="EG104" s="497"/>
      <c r="EH104" s="497"/>
      <c r="EI104" s="497"/>
      <c r="EJ104" s="497"/>
      <c r="EK104" s="497"/>
      <c r="EL104" s="497"/>
      <c r="EM104" s="497"/>
      <c r="EN104" s="497"/>
      <c r="EO104" s="497"/>
      <c r="EP104" s="497"/>
      <c r="EQ104" s="497"/>
      <c r="ER104" s="497"/>
      <c r="ES104" s="497"/>
      <c r="ET104" s="497"/>
      <c r="EU104" s="497"/>
      <c r="EV104" s="497"/>
      <c r="EW104" s="497"/>
      <c r="EX104" s="497"/>
      <c r="EY104" s="497"/>
      <c r="EZ104" s="497"/>
      <c r="FA104" s="497"/>
      <c r="FB104" s="497"/>
      <c r="FC104" s="497"/>
      <c r="FD104" s="497"/>
      <c r="FE104" s="497"/>
      <c r="FF104" s="497"/>
      <c r="FG104" s="497"/>
      <c r="FH104" s="497"/>
      <c r="FI104" s="497"/>
      <c r="FJ104" s="497"/>
      <c r="FK104" s="497"/>
      <c r="FL104" s="497"/>
      <c r="FM104" s="497"/>
      <c r="FN104" s="497"/>
      <c r="FO104" s="497"/>
      <c r="FP104" s="497"/>
      <c r="FQ104" s="497"/>
      <c r="FR104" s="497"/>
      <c r="FS104" s="497"/>
      <c r="FT104" s="497"/>
      <c r="FU104" s="497"/>
      <c r="FV104" s="497"/>
      <c r="FW104" s="497"/>
      <c r="FX104" s="497"/>
      <c r="FY104" s="497"/>
      <c r="FZ104" s="497"/>
      <c r="GA104" s="497"/>
      <c r="GB104" s="497"/>
      <c r="GC104" s="497"/>
      <c r="GD104" s="497"/>
      <c r="GE104" s="497"/>
      <c r="GF104" s="497"/>
      <c r="GG104" s="497"/>
      <c r="GH104" s="497"/>
      <c r="GI104" s="497"/>
      <c r="GJ104" s="497"/>
      <c r="GK104" s="497"/>
      <c r="GL104" s="497"/>
      <c r="GM104" s="497"/>
      <c r="GN104" s="497"/>
      <c r="GO104" s="497"/>
      <c r="GP104" s="497"/>
      <c r="GQ104" s="497"/>
      <c r="GR104" s="497"/>
      <c r="GS104" s="497"/>
      <c r="GT104" s="497"/>
      <c r="GU104" s="497"/>
      <c r="GV104" s="497"/>
      <c r="GW104" s="497"/>
      <c r="GX104" s="497"/>
      <c r="GY104" s="497"/>
      <c r="GZ104" s="497"/>
      <c r="HA104" s="497"/>
      <c r="HB104" s="497"/>
      <c r="HC104" s="497"/>
      <c r="HD104" s="497"/>
      <c r="HE104" s="497"/>
      <c r="HF104" s="497"/>
      <c r="HG104" s="497"/>
      <c r="HH104" s="497"/>
      <c r="HI104" s="497"/>
      <c r="HJ104" s="497"/>
      <c r="HK104" s="497"/>
      <c r="HL104" s="497"/>
      <c r="HM104" s="497"/>
      <c r="HN104" s="497"/>
      <c r="HO104" s="497"/>
      <c r="HP104" s="497"/>
      <c r="HQ104" s="497"/>
      <c r="HR104" s="497"/>
      <c r="HS104" s="497"/>
      <c r="HT104" s="497"/>
      <c r="HU104" s="497"/>
      <c r="HV104" s="497"/>
      <c r="HW104" s="497"/>
      <c r="HX104" s="497"/>
      <c r="HY104" s="497"/>
      <c r="HZ104" s="497"/>
      <c r="IA104" s="497"/>
      <c r="IB104" s="497"/>
      <c r="IC104" s="497"/>
      <c r="ID104" s="497"/>
      <c r="IE104" s="497"/>
      <c r="IF104" s="497"/>
      <c r="IG104" s="497"/>
      <c r="IH104" s="497"/>
      <c r="II104" s="497"/>
      <c r="IJ104" s="497"/>
      <c r="IK104" s="497"/>
      <c r="IL104" s="497"/>
      <c r="IM104" s="497"/>
      <c r="IN104" s="497"/>
      <c r="IO104" s="497"/>
    </row>
    <row r="105" s="496" customFormat="1" ht="17.1" hidden="1" customHeight="1" outlineLevel="2" spans="1:249">
      <c r="A105" s="541"/>
      <c r="B105" s="548" t="s">
        <v>12065</v>
      </c>
      <c r="C105" s="548" t="s">
        <v>12066</v>
      </c>
      <c r="D105" s="548">
        <v>122134.74</v>
      </c>
      <c r="E105" s="548"/>
      <c r="F105" s="548"/>
      <c r="G105" s="548"/>
      <c r="H105" s="548"/>
      <c r="I105" s="548">
        <v>122134.74</v>
      </c>
      <c r="J105" s="583" t="s">
        <v>12067</v>
      </c>
      <c r="K105" s="583"/>
      <c r="L105" s="523"/>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497"/>
      <c r="AS105" s="497"/>
      <c r="AT105" s="497"/>
      <c r="AU105" s="497"/>
      <c r="AV105" s="497"/>
      <c r="AW105" s="497"/>
      <c r="AX105" s="497"/>
      <c r="AY105" s="497"/>
      <c r="AZ105" s="497"/>
      <c r="BA105" s="497"/>
      <c r="BB105" s="497"/>
      <c r="BC105" s="497"/>
      <c r="BD105" s="497"/>
      <c r="BE105" s="497"/>
      <c r="BF105" s="497"/>
      <c r="BG105" s="497"/>
      <c r="BH105" s="497"/>
      <c r="BI105" s="497"/>
      <c r="BJ105" s="497"/>
      <c r="BK105" s="497"/>
      <c r="BL105" s="497"/>
      <c r="BM105" s="497"/>
      <c r="BN105" s="497"/>
      <c r="BO105" s="497"/>
      <c r="BP105" s="497"/>
      <c r="BQ105" s="497"/>
      <c r="BR105" s="497"/>
      <c r="BS105" s="497"/>
      <c r="BT105" s="497"/>
      <c r="BU105" s="497"/>
      <c r="BV105" s="497"/>
      <c r="BW105" s="497"/>
      <c r="BX105" s="497"/>
      <c r="BY105" s="497"/>
      <c r="BZ105" s="497"/>
      <c r="CA105" s="497"/>
      <c r="CB105" s="497"/>
      <c r="CC105" s="497"/>
      <c r="CD105" s="497"/>
      <c r="CE105" s="497"/>
      <c r="CF105" s="497"/>
      <c r="CG105" s="497"/>
      <c r="CH105" s="497"/>
      <c r="CI105" s="497"/>
      <c r="CJ105" s="497"/>
      <c r="CK105" s="497"/>
      <c r="CL105" s="497"/>
      <c r="CM105" s="497"/>
      <c r="CN105" s="497"/>
      <c r="CO105" s="497"/>
      <c r="CP105" s="497"/>
      <c r="CQ105" s="497"/>
      <c r="CR105" s="497"/>
      <c r="CS105" s="497"/>
      <c r="CT105" s="497"/>
      <c r="CU105" s="497"/>
      <c r="CV105" s="497"/>
      <c r="CW105" s="497"/>
      <c r="CX105" s="497"/>
      <c r="CY105" s="497"/>
      <c r="CZ105" s="497"/>
      <c r="DA105" s="497"/>
      <c r="DB105" s="497"/>
      <c r="DC105" s="497"/>
      <c r="DD105" s="497"/>
      <c r="DE105" s="497"/>
      <c r="DF105" s="497"/>
      <c r="DG105" s="497"/>
      <c r="DH105" s="497"/>
      <c r="DI105" s="497"/>
      <c r="DJ105" s="497"/>
      <c r="DK105" s="497"/>
      <c r="DL105" s="497"/>
      <c r="DM105" s="497"/>
      <c r="DN105" s="497"/>
      <c r="DO105" s="497"/>
      <c r="DP105" s="497"/>
      <c r="DQ105" s="497"/>
      <c r="DR105" s="497"/>
      <c r="DS105" s="497"/>
      <c r="DT105" s="497"/>
      <c r="DU105" s="497"/>
      <c r="DV105" s="497"/>
      <c r="DW105" s="497"/>
      <c r="DX105" s="497"/>
      <c r="DY105" s="497"/>
      <c r="DZ105" s="497"/>
      <c r="EA105" s="497"/>
      <c r="EB105" s="497"/>
      <c r="EC105" s="497"/>
      <c r="ED105" s="497"/>
      <c r="EE105" s="497"/>
      <c r="EF105" s="497"/>
      <c r="EG105" s="497"/>
      <c r="EH105" s="497"/>
      <c r="EI105" s="497"/>
      <c r="EJ105" s="497"/>
      <c r="EK105" s="497"/>
      <c r="EL105" s="497"/>
      <c r="EM105" s="497"/>
      <c r="EN105" s="497"/>
      <c r="EO105" s="497"/>
      <c r="EP105" s="497"/>
      <c r="EQ105" s="497"/>
      <c r="ER105" s="497"/>
      <c r="ES105" s="497"/>
      <c r="ET105" s="497"/>
      <c r="EU105" s="497"/>
      <c r="EV105" s="497"/>
      <c r="EW105" s="497"/>
      <c r="EX105" s="497"/>
      <c r="EY105" s="497"/>
      <c r="EZ105" s="497"/>
      <c r="FA105" s="497"/>
      <c r="FB105" s="497"/>
      <c r="FC105" s="497"/>
      <c r="FD105" s="497"/>
      <c r="FE105" s="497"/>
      <c r="FF105" s="497"/>
      <c r="FG105" s="497"/>
      <c r="FH105" s="497"/>
      <c r="FI105" s="497"/>
      <c r="FJ105" s="497"/>
      <c r="FK105" s="497"/>
      <c r="FL105" s="497"/>
      <c r="FM105" s="497"/>
      <c r="FN105" s="497"/>
      <c r="FO105" s="497"/>
      <c r="FP105" s="497"/>
      <c r="FQ105" s="497"/>
      <c r="FR105" s="497"/>
      <c r="FS105" s="497"/>
      <c r="FT105" s="497"/>
      <c r="FU105" s="497"/>
      <c r="FV105" s="497"/>
      <c r="FW105" s="497"/>
      <c r="FX105" s="497"/>
      <c r="FY105" s="497"/>
      <c r="FZ105" s="497"/>
      <c r="GA105" s="497"/>
      <c r="GB105" s="497"/>
      <c r="GC105" s="497"/>
      <c r="GD105" s="497"/>
      <c r="GE105" s="497"/>
      <c r="GF105" s="497"/>
      <c r="GG105" s="497"/>
      <c r="GH105" s="497"/>
      <c r="GI105" s="497"/>
      <c r="GJ105" s="497"/>
      <c r="GK105" s="497"/>
      <c r="GL105" s="497"/>
      <c r="GM105" s="497"/>
      <c r="GN105" s="497"/>
      <c r="GO105" s="497"/>
      <c r="GP105" s="497"/>
      <c r="GQ105" s="497"/>
      <c r="GR105" s="497"/>
      <c r="GS105" s="497"/>
      <c r="GT105" s="497"/>
      <c r="GU105" s="497"/>
      <c r="GV105" s="497"/>
      <c r="GW105" s="497"/>
      <c r="GX105" s="497"/>
      <c r="GY105" s="497"/>
      <c r="GZ105" s="497"/>
      <c r="HA105" s="497"/>
      <c r="HB105" s="497"/>
      <c r="HC105" s="497"/>
      <c r="HD105" s="497"/>
      <c r="HE105" s="497"/>
      <c r="HF105" s="497"/>
      <c r="HG105" s="497"/>
      <c r="HH105" s="497"/>
      <c r="HI105" s="497"/>
      <c r="HJ105" s="497"/>
      <c r="HK105" s="497"/>
      <c r="HL105" s="497"/>
      <c r="HM105" s="497"/>
      <c r="HN105" s="497"/>
      <c r="HO105" s="497"/>
      <c r="HP105" s="497"/>
      <c r="HQ105" s="497"/>
      <c r="HR105" s="497"/>
      <c r="HS105" s="497"/>
      <c r="HT105" s="497"/>
      <c r="HU105" s="497"/>
      <c r="HV105" s="497"/>
      <c r="HW105" s="497"/>
      <c r="HX105" s="497"/>
      <c r="HY105" s="497"/>
      <c r="HZ105" s="497"/>
      <c r="IA105" s="497"/>
      <c r="IB105" s="497"/>
      <c r="IC105" s="497"/>
      <c r="ID105" s="497"/>
      <c r="IE105" s="497"/>
      <c r="IF105" s="497"/>
      <c r="IG105" s="497"/>
      <c r="IH105" s="497"/>
      <c r="II105" s="497"/>
      <c r="IJ105" s="497"/>
      <c r="IK105" s="497"/>
      <c r="IL105" s="497"/>
      <c r="IM105" s="497"/>
      <c r="IN105" s="497"/>
      <c r="IO105" s="497"/>
    </row>
    <row r="106" s="496" customFormat="1" ht="17.1" hidden="1" customHeight="1" outlineLevel="2" spans="1:249">
      <c r="A106" s="541"/>
      <c r="B106" s="548" t="s">
        <v>2793</v>
      </c>
      <c r="C106" s="548" t="s">
        <v>12068</v>
      </c>
      <c r="D106" s="548">
        <v>2856408.48</v>
      </c>
      <c r="E106" s="548"/>
      <c r="F106" s="548"/>
      <c r="G106" s="548"/>
      <c r="H106" s="548"/>
      <c r="I106" s="548">
        <v>2856408.48</v>
      </c>
      <c r="J106" s="583" t="s">
        <v>12069</v>
      </c>
      <c r="K106" s="583"/>
      <c r="L106" s="523"/>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497"/>
      <c r="AS106" s="497"/>
      <c r="AT106" s="497"/>
      <c r="AU106" s="497"/>
      <c r="AV106" s="497"/>
      <c r="AW106" s="497"/>
      <c r="AX106" s="497"/>
      <c r="AY106" s="497"/>
      <c r="AZ106" s="497"/>
      <c r="BA106" s="497"/>
      <c r="BB106" s="497"/>
      <c r="BC106" s="497"/>
      <c r="BD106" s="497"/>
      <c r="BE106" s="497"/>
      <c r="BF106" s="497"/>
      <c r="BG106" s="497"/>
      <c r="BH106" s="497"/>
      <c r="BI106" s="497"/>
      <c r="BJ106" s="497"/>
      <c r="BK106" s="497"/>
      <c r="BL106" s="497"/>
      <c r="BM106" s="497"/>
      <c r="BN106" s="497"/>
      <c r="BO106" s="497"/>
      <c r="BP106" s="497"/>
      <c r="BQ106" s="497"/>
      <c r="BR106" s="497"/>
      <c r="BS106" s="497"/>
      <c r="BT106" s="497"/>
      <c r="BU106" s="497"/>
      <c r="BV106" s="497"/>
      <c r="BW106" s="497"/>
      <c r="BX106" s="497"/>
      <c r="BY106" s="497"/>
      <c r="BZ106" s="497"/>
      <c r="CA106" s="497"/>
      <c r="CB106" s="497"/>
      <c r="CC106" s="497"/>
      <c r="CD106" s="497"/>
      <c r="CE106" s="497"/>
      <c r="CF106" s="497"/>
      <c r="CG106" s="497"/>
      <c r="CH106" s="497"/>
      <c r="CI106" s="497"/>
      <c r="CJ106" s="497"/>
      <c r="CK106" s="497"/>
      <c r="CL106" s="497"/>
      <c r="CM106" s="497"/>
      <c r="CN106" s="497"/>
      <c r="CO106" s="497"/>
      <c r="CP106" s="497"/>
      <c r="CQ106" s="497"/>
      <c r="CR106" s="497"/>
      <c r="CS106" s="497"/>
      <c r="CT106" s="497"/>
      <c r="CU106" s="497"/>
      <c r="CV106" s="497"/>
      <c r="CW106" s="497"/>
      <c r="CX106" s="497"/>
      <c r="CY106" s="497"/>
      <c r="CZ106" s="497"/>
      <c r="DA106" s="497"/>
      <c r="DB106" s="497"/>
      <c r="DC106" s="497"/>
      <c r="DD106" s="497"/>
      <c r="DE106" s="497"/>
      <c r="DF106" s="497"/>
      <c r="DG106" s="497"/>
      <c r="DH106" s="497"/>
      <c r="DI106" s="497"/>
      <c r="DJ106" s="497"/>
      <c r="DK106" s="497"/>
      <c r="DL106" s="497"/>
      <c r="DM106" s="497"/>
      <c r="DN106" s="497"/>
      <c r="DO106" s="497"/>
      <c r="DP106" s="497"/>
      <c r="DQ106" s="497"/>
      <c r="DR106" s="497"/>
      <c r="DS106" s="497"/>
      <c r="DT106" s="497"/>
      <c r="DU106" s="497"/>
      <c r="DV106" s="497"/>
      <c r="DW106" s="497"/>
      <c r="DX106" s="497"/>
      <c r="DY106" s="497"/>
      <c r="DZ106" s="497"/>
      <c r="EA106" s="497"/>
      <c r="EB106" s="497"/>
      <c r="EC106" s="497"/>
      <c r="ED106" s="497"/>
      <c r="EE106" s="497"/>
      <c r="EF106" s="497"/>
      <c r="EG106" s="497"/>
      <c r="EH106" s="497"/>
      <c r="EI106" s="497"/>
      <c r="EJ106" s="497"/>
      <c r="EK106" s="497"/>
      <c r="EL106" s="497"/>
      <c r="EM106" s="497"/>
      <c r="EN106" s="497"/>
      <c r="EO106" s="497"/>
      <c r="EP106" s="497"/>
      <c r="EQ106" s="497"/>
      <c r="ER106" s="497"/>
      <c r="ES106" s="497"/>
      <c r="ET106" s="497"/>
      <c r="EU106" s="497"/>
      <c r="EV106" s="497"/>
      <c r="EW106" s="497"/>
      <c r="EX106" s="497"/>
      <c r="EY106" s="497"/>
      <c r="EZ106" s="497"/>
      <c r="FA106" s="497"/>
      <c r="FB106" s="497"/>
      <c r="FC106" s="497"/>
      <c r="FD106" s="497"/>
      <c r="FE106" s="497"/>
      <c r="FF106" s="497"/>
      <c r="FG106" s="497"/>
      <c r="FH106" s="497"/>
      <c r="FI106" s="497"/>
      <c r="FJ106" s="497"/>
      <c r="FK106" s="497"/>
      <c r="FL106" s="497"/>
      <c r="FM106" s="497"/>
      <c r="FN106" s="497"/>
      <c r="FO106" s="497"/>
      <c r="FP106" s="497"/>
      <c r="FQ106" s="497"/>
      <c r="FR106" s="497"/>
      <c r="FS106" s="497"/>
      <c r="FT106" s="497"/>
      <c r="FU106" s="497"/>
      <c r="FV106" s="497"/>
      <c r="FW106" s="497"/>
      <c r="FX106" s="497"/>
      <c r="FY106" s="497"/>
      <c r="FZ106" s="497"/>
      <c r="GA106" s="497"/>
      <c r="GB106" s="497"/>
      <c r="GC106" s="497"/>
      <c r="GD106" s="497"/>
      <c r="GE106" s="497"/>
      <c r="GF106" s="497"/>
      <c r="GG106" s="497"/>
      <c r="GH106" s="497"/>
      <c r="GI106" s="497"/>
      <c r="GJ106" s="497"/>
      <c r="GK106" s="497"/>
      <c r="GL106" s="497"/>
      <c r="GM106" s="497"/>
      <c r="GN106" s="497"/>
      <c r="GO106" s="497"/>
      <c r="GP106" s="497"/>
      <c r="GQ106" s="497"/>
      <c r="GR106" s="497"/>
      <c r="GS106" s="497"/>
      <c r="GT106" s="497"/>
      <c r="GU106" s="497"/>
      <c r="GV106" s="497"/>
      <c r="GW106" s="497"/>
      <c r="GX106" s="497"/>
      <c r="GY106" s="497"/>
      <c r="GZ106" s="497"/>
      <c r="HA106" s="497"/>
      <c r="HB106" s="497"/>
      <c r="HC106" s="497"/>
      <c r="HD106" s="497"/>
      <c r="HE106" s="497"/>
      <c r="HF106" s="497"/>
      <c r="HG106" s="497"/>
      <c r="HH106" s="497"/>
      <c r="HI106" s="497"/>
      <c r="HJ106" s="497"/>
      <c r="HK106" s="497"/>
      <c r="HL106" s="497"/>
      <c r="HM106" s="497"/>
      <c r="HN106" s="497"/>
      <c r="HO106" s="497"/>
      <c r="HP106" s="497"/>
      <c r="HQ106" s="497"/>
      <c r="HR106" s="497"/>
      <c r="HS106" s="497"/>
      <c r="HT106" s="497"/>
      <c r="HU106" s="497"/>
      <c r="HV106" s="497"/>
      <c r="HW106" s="497"/>
      <c r="HX106" s="497"/>
      <c r="HY106" s="497"/>
      <c r="HZ106" s="497"/>
      <c r="IA106" s="497"/>
      <c r="IB106" s="497"/>
      <c r="IC106" s="497"/>
      <c r="ID106" s="497"/>
      <c r="IE106" s="497"/>
      <c r="IF106" s="497"/>
      <c r="IG106" s="497"/>
      <c r="IH106" s="497"/>
      <c r="II106" s="497"/>
      <c r="IJ106" s="497"/>
      <c r="IK106" s="497"/>
      <c r="IL106" s="497"/>
      <c r="IM106" s="497"/>
      <c r="IN106" s="497"/>
      <c r="IO106" s="497"/>
    </row>
    <row r="107" s="496" customFormat="1" ht="17.1" hidden="1" customHeight="1" outlineLevel="1" collapsed="1" spans="1:75">
      <c r="A107" s="512" t="s">
        <v>12070</v>
      </c>
      <c r="B107" s="512"/>
      <c r="C107" s="512"/>
      <c r="D107" s="546">
        <v>0</v>
      </c>
      <c r="E107" s="546">
        <v>0</v>
      </c>
      <c r="F107" s="546">
        <v>1388000</v>
      </c>
      <c r="G107" s="546">
        <v>0</v>
      </c>
      <c r="H107" s="546">
        <v>0</v>
      </c>
      <c r="I107" s="546">
        <v>0</v>
      </c>
      <c r="J107" s="584"/>
      <c r="K107" s="584"/>
      <c r="L107" s="523"/>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497"/>
      <c r="AS107" s="497"/>
      <c r="AT107" s="497"/>
      <c r="AU107" s="497"/>
      <c r="AV107" s="497"/>
      <c r="AW107" s="497"/>
      <c r="AX107" s="497"/>
      <c r="AY107" s="497"/>
      <c r="AZ107" s="497"/>
      <c r="BA107" s="497"/>
      <c r="BB107" s="497"/>
      <c r="BC107" s="497"/>
      <c r="BD107" s="497"/>
      <c r="BE107" s="497"/>
      <c r="BF107" s="497"/>
      <c r="BG107" s="497"/>
      <c r="BH107" s="497"/>
      <c r="BI107" s="497"/>
      <c r="BJ107" s="497"/>
      <c r="BK107" s="497"/>
      <c r="BL107" s="497"/>
      <c r="BM107" s="497"/>
      <c r="BN107" s="497"/>
      <c r="BO107" s="497"/>
      <c r="BP107" s="497"/>
      <c r="BQ107" s="497"/>
      <c r="BR107" s="497"/>
      <c r="BS107" s="497"/>
      <c r="BT107" s="497"/>
      <c r="BU107" s="497"/>
      <c r="BV107" s="497"/>
      <c r="BW107" s="497"/>
    </row>
    <row r="108" s="496" customFormat="1" ht="17.1" hidden="1" customHeight="1" outlineLevel="2" spans="1:249">
      <c r="A108" s="550" t="s">
        <v>12070</v>
      </c>
      <c r="B108" s="551" t="s">
        <v>12071</v>
      </c>
      <c r="C108" s="551" t="s">
        <v>12071</v>
      </c>
      <c r="D108" s="552"/>
      <c r="E108" s="553"/>
      <c r="F108" s="553">
        <v>1388000</v>
      </c>
      <c r="G108" s="553" t="s">
        <v>12072</v>
      </c>
      <c r="H108" s="553"/>
      <c r="I108" s="585">
        <v>0</v>
      </c>
      <c r="J108" s="586" t="s">
        <v>12073</v>
      </c>
      <c r="K108" s="587"/>
      <c r="L108" s="523"/>
      <c r="M108" s="523"/>
      <c r="N108" s="523"/>
      <c r="O108" s="523"/>
      <c r="P108" s="523"/>
      <c r="Q108" s="523"/>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523"/>
      <c r="AO108" s="523"/>
      <c r="AP108" s="523"/>
      <c r="AQ108" s="523"/>
      <c r="AR108" s="497"/>
      <c r="AS108" s="497"/>
      <c r="AT108" s="497"/>
      <c r="AU108" s="497"/>
      <c r="AV108" s="497"/>
      <c r="AW108" s="497"/>
      <c r="AX108" s="497"/>
      <c r="AY108" s="497"/>
      <c r="AZ108" s="497"/>
      <c r="BA108" s="497"/>
      <c r="BB108" s="497"/>
      <c r="BC108" s="497"/>
      <c r="BD108" s="497"/>
      <c r="BE108" s="497"/>
      <c r="BF108" s="497"/>
      <c r="BG108" s="497"/>
      <c r="BH108" s="497"/>
      <c r="BI108" s="497"/>
      <c r="BJ108" s="497"/>
      <c r="BK108" s="497"/>
      <c r="BL108" s="497"/>
      <c r="BM108" s="497"/>
      <c r="BN108" s="497"/>
      <c r="BO108" s="497"/>
      <c r="BP108" s="497"/>
      <c r="BQ108" s="497"/>
      <c r="BR108" s="497"/>
      <c r="BS108" s="497"/>
      <c r="BT108" s="497"/>
      <c r="BU108" s="497"/>
      <c r="BV108" s="497"/>
      <c r="BW108" s="497"/>
      <c r="BX108" s="497"/>
      <c r="BY108" s="497"/>
      <c r="BZ108" s="497"/>
      <c r="CA108" s="497"/>
      <c r="CB108" s="497"/>
      <c r="CC108" s="497"/>
      <c r="CD108" s="497"/>
      <c r="CE108" s="497"/>
      <c r="CF108" s="497"/>
      <c r="CG108" s="497"/>
      <c r="CH108" s="497"/>
      <c r="CI108" s="497"/>
      <c r="CJ108" s="497"/>
      <c r="CK108" s="497"/>
      <c r="CL108" s="497"/>
      <c r="CM108" s="497"/>
      <c r="CN108" s="497"/>
      <c r="CO108" s="497"/>
      <c r="CP108" s="497"/>
      <c r="CQ108" s="497"/>
      <c r="CR108" s="497"/>
      <c r="CS108" s="497"/>
      <c r="CT108" s="497"/>
      <c r="CU108" s="497"/>
      <c r="CV108" s="497"/>
      <c r="CW108" s="497"/>
      <c r="CX108" s="497"/>
      <c r="CY108" s="497"/>
      <c r="CZ108" s="497"/>
      <c r="DA108" s="497"/>
      <c r="DB108" s="497"/>
      <c r="DC108" s="497"/>
      <c r="DD108" s="497"/>
      <c r="DE108" s="497"/>
      <c r="DF108" s="497"/>
      <c r="DG108" s="497"/>
      <c r="DH108" s="497"/>
      <c r="DI108" s="497"/>
      <c r="DJ108" s="497"/>
      <c r="DK108" s="497"/>
      <c r="DL108" s="497"/>
      <c r="DM108" s="497"/>
      <c r="DN108" s="497"/>
      <c r="DO108" s="497"/>
      <c r="DP108" s="497"/>
      <c r="DQ108" s="497"/>
      <c r="DR108" s="497"/>
      <c r="DS108" s="497"/>
      <c r="DT108" s="497"/>
      <c r="DU108" s="497"/>
      <c r="DV108" s="497"/>
      <c r="DW108" s="497"/>
      <c r="DX108" s="497"/>
      <c r="DY108" s="497"/>
      <c r="DZ108" s="497"/>
      <c r="EA108" s="497"/>
      <c r="EB108" s="497"/>
      <c r="EC108" s="497"/>
      <c r="ED108" s="497"/>
      <c r="EE108" s="497"/>
      <c r="EF108" s="497"/>
      <c r="EG108" s="497"/>
      <c r="EH108" s="497"/>
      <c r="EI108" s="497"/>
      <c r="EJ108" s="497"/>
      <c r="EK108" s="497"/>
      <c r="EL108" s="497"/>
      <c r="EM108" s="497"/>
      <c r="EN108" s="497"/>
      <c r="EO108" s="497"/>
      <c r="EP108" s="497"/>
      <c r="EQ108" s="497"/>
      <c r="ER108" s="497"/>
      <c r="ES108" s="497"/>
      <c r="ET108" s="497"/>
      <c r="EU108" s="497"/>
      <c r="EV108" s="497"/>
      <c r="EW108" s="497"/>
      <c r="EX108" s="497"/>
      <c r="EY108" s="497"/>
      <c r="EZ108" s="497"/>
      <c r="FA108" s="497"/>
      <c r="FB108" s="497"/>
      <c r="FC108" s="497"/>
      <c r="FD108" s="497"/>
      <c r="FE108" s="497"/>
      <c r="FF108" s="497"/>
      <c r="FG108" s="497"/>
      <c r="FH108" s="497"/>
      <c r="FI108" s="497"/>
      <c r="FJ108" s="497"/>
      <c r="FK108" s="497"/>
      <c r="FL108" s="497"/>
      <c r="FM108" s="497"/>
      <c r="FN108" s="497"/>
      <c r="FO108" s="497"/>
      <c r="FP108" s="497"/>
      <c r="FQ108" s="497"/>
      <c r="FR108" s="497"/>
      <c r="FS108" s="497"/>
      <c r="FT108" s="497"/>
      <c r="FU108" s="497"/>
      <c r="FV108" s="497"/>
      <c r="FW108" s="497"/>
      <c r="FX108" s="497"/>
      <c r="FY108" s="497"/>
      <c r="FZ108" s="497"/>
      <c r="GA108" s="497"/>
      <c r="GB108" s="497"/>
      <c r="GC108" s="497"/>
      <c r="GD108" s="497"/>
      <c r="GE108" s="497"/>
      <c r="GF108" s="497"/>
      <c r="GG108" s="497"/>
      <c r="GH108" s="497"/>
      <c r="GI108" s="497"/>
      <c r="GJ108" s="497"/>
      <c r="GK108" s="497"/>
      <c r="GL108" s="497"/>
      <c r="GM108" s="497"/>
      <c r="GN108" s="497"/>
      <c r="GO108" s="497"/>
      <c r="GP108" s="497"/>
      <c r="GQ108" s="497"/>
      <c r="GR108" s="497"/>
      <c r="GS108" s="497"/>
      <c r="GT108" s="497"/>
      <c r="GU108" s="497"/>
      <c r="GV108" s="497"/>
      <c r="GW108" s="497"/>
      <c r="GX108" s="497"/>
      <c r="GY108" s="497"/>
      <c r="GZ108" s="497"/>
      <c r="HA108" s="497"/>
      <c r="HB108" s="497"/>
      <c r="HC108" s="497"/>
      <c r="HD108" s="497"/>
      <c r="HE108" s="497"/>
      <c r="HF108" s="497"/>
      <c r="HG108" s="497"/>
      <c r="HH108" s="497"/>
      <c r="HI108" s="497"/>
      <c r="HJ108" s="497"/>
      <c r="HK108" s="497"/>
      <c r="HL108" s="497"/>
      <c r="HM108" s="497"/>
      <c r="HN108" s="497"/>
      <c r="HO108" s="497"/>
      <c r="HP108" s="497"/>
      <c r="HQ108" s="497"/>
      <c r="HR108" s="497"/>
      <c r="HS108" s="497"/>
      <c r="HT108" s="497"/>
      <c r="HU108" s="497"/>
      <c r="HV108" s="497"/>
      <c r="HW108" s="497"/>
      <c r="HX108" s="497"/>
      <c r="HY108" s="497"/>
      <c r="HZ108" s="497"/>
      <c r="IA108" s="497"/>
      <c r="IB108" s="497"/>
      <c r="IC108" s="497"/>
      <c r="ID108" s="497"/>
      <c r="IE108" s="497"/>
      <c r="IF108" s="497"/>
      <c r="IG108" s="497"/>
      <c r="IH108" s="497"/>
      <c r="II108" s="497"/>
      <c r="IJ108" s="497"/>
      <c r="IK108" s="497"/>
      <c r="IL108" s="497"/>
      <c r="IM108" s="497"/>
      <c r="IN108" s="497"/>
      <c r="IO108" s="497"/>
    </row>
    <row r="109" s="496" customFormat="1" ht="17.1" hidden="1" customHeight="1" outlineLevel="1" collapsed="1" spans="1:75">
      <c r="A109" s="512" t="s">
        <v>12074</v>
      </c>
      <c r="B109" s="512"/>
      <c r="C109" s="515"/>
      <c r="D109" s="547">
        <v>0</v>
      </c>
      <c r="E109" s="547">
        <v>0</v>
      </c>
      <c r="F109" s="547">
        <v>0</v>
      </c>
      <c r="G109" s="547">
        <v>0</v>
      </c>
      <c r="H109" s="547">
        <v>0</v>
      </c>
      <c r="I109" s="547">
        <v>0</v>
      </c>
      <c r="J109" s="561">
        <v>0</v>
      </c>
      <c r="K109" s="562"/>
      <c r="L109" s="523"/>
      <c r="M109" s="523"/>
      <c r="N109" s="523"/>
      <c r="O109" s="523"/>
      <c r="P109" s="523"/>
      <c r="Q109" s="523"/>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523"/>
      <c r="AO109" s="523"/>
      <c r="AP109" s="523"/>
      <c r="AQ109" s="523"/>
      <c r="AR109" s="497"/>
      <c r="AS109" s="497"/>
      <c r="AT109" s="497"/>
      <c r="AU109" s="497"/>
      <c r="AV109" s="497"/>
      <c r="AW109" s="497"/>
      <c r="AX109" s="497"/>
      <c r="AY109" s="497"/>
      <c r="AZ109" s="497"/>
      <c r="BA109" s="497"/>
      <c r="BB109" s="497"/>
      <c r="BC109" s="497"/>
      <c r="BD109" s="497"/>
      <c r="BE109" s="497"/>
      <c r="BF109" s="497"/>
      <c r="BG109" s="497"/>
      <c r="BH109" s="497"/>
      <c r="BI109" s="497"/>
      <c r="BJ109" s="497"/>
      <c r="BK109" s="497"/>
      <c r="BL109" s="497"/>
      <c r="BM109" s="497"/>
      <c r="BN109" s="497"/>
      <c r="BO109" s="497"/>
      <c r="BP109" s="497"/>
      <c r="BQ109" s="497"/>
      <c r="BR109" s="497"/>
      <c r="BS109" s="497"/>
      <c r="BT109" s="497"/>
      <c r="BU109" s="497"/>
      <c r="BV109" s="497"/>
      <c r="BW109" s="497"/>
    </row>
    <row r="110" s="496" customFormat="1" ht="17.1" hidden="1" customHeight="1" outlineLevel="2" spans="1:249">
      <c r="A110" s="537" t="s">
        <v>12074</v>
      </c>
      <c r="B110" s="554"/>
      <c r="C110" s="554"/>
      <c r="D110" s="555"/>
      <c r="E110" s="555"/>
      <c r="F110" s="555"/>
      <c r="G110" s="555"/>
      <c r="H110" s="555"/>
      <c r="I110" s="588"/>
      <c r="J110" s="589"/>
      <c r="K110" s="590"/>
      <c r="L110" s="523"/>
      <c r="M110" s="523"/>
      <c r="N110" s="523"/>
      <c r="O110" s="523"/>
      <c r="P110" s="523"/>
      <c r="Q110" s="523"/>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523"/>
      <c r="AO110" s="523"/>
      <c r="AP110" s="523"/>
      <c r="AQ110" s="523"/>
      <c r="AR110" s="497"/>
      <c r="AS110" s="497"/>
      <c r="AT110" s="497"/>
      <c r="AU110" s="497"/>
      <c r="AV110" s="497"/>
      <c r="AW110" s="497"/>
      <c r="AX110" s="497"/>
      <c r="AY110" s="497"/>
      <c r="AZ110" s="497"/>
      <c r="BA110" s="497"/>
      <c r="BB110" s="497"/>
      <c r="BC110" s="497"/>
      <c r="BD110" s="497"/>
      <c r="BE110" s="497"/>
      <c r="BF110" s="497"/>
      <c r="BG110" s="497"/>
      <c r="BH110" s="497"/>
      <c r="BI110" s="497"/>
      <c r="BJ110" s="497"/>
      <c r="BK110" s="497"/>
      <c r="BL110" s="497"/>
      <c r="BM110" s="497"/>
      <c r="BN110" s="497"/>
      <c r="BO110" s="497"/>
      <c r="BP110" s="497"/>
      <c r="BQ110" s="497"/>
      <c r="BR110" s="497"/>
      <c r="BS110" s="497"/>
      <c r="BT110" s="497"/>
      <c r="BU110" s="497"/>
      <c r="BV110" s="497"/>
      <c r="BW110" s="497"/>
      <c r="BX110" s="497"/>
      <c r="BY110" s="497"/>
      <c r="BZ110" s="497"/>
      <c r="CA110" s="497"/>
      <c r="CB110" s="497"/>
      <c r="CC110" s="497"/>
      <c r="CD110" s="497"/>
      <c r="CE110" s="497"/>
      <c r="CF110" s="497"/>
      <c r="CG110" s="497"/>
      <c r="CH110" s="497"/>
      <c r="CI110" s="497"/>
      <c r="CJ110" s="497"/>
      <c r="CK110" s="497"/>
      <c r="CL110" s="497"/>
      <c r="CM110" s="497"/>
      <c r="CN110" s="497"/>
      <c r="CO110" s="497"/>
      <c r="CP110" s="497"/>
      <c r="CQ110" s="497"/>
      <c r="CR110" s="497"/>
      <c r="CS110" s="497"/>
      <c r="CT110" s="497"/>
      <c r="CU110" s="497"/>
      <c r="CV110" s="497"/>
      <c r="CW110" s="497"/>
      <c r="CX110" s="497"/>
      <c r="CY110" s="497"/>
      <c r="CZ110" s="497"/>
      <c r="DA110" s="497"/>
      <c r="DB110" s="497"/>
      <c r="DC110" s="497"/>
      <c r="DD110" s="497"/>
      <c r="DE110" s="497"/>
      <c r="DF110" s="497"/>
      <c r="DG110" s="497"/>
      <c r="DH110" s="497"/>
      <c r="DI110" s="497"/>
      <c r="DJ110" s="497"/>
      <c r="DK110" s="497"/>
      <c r="DL110" s="497"/>
      <c r="DM110" s="497"/>
      <c r="DN110" s="497"/>
      <c r="DO110" s="497"/>
      <c r="DP110" s="497"/>
      <c r="DQ110" s="497"/>
      <c r="DR110" s="497"/>
      <c r="DS110" s="497"/>
      <c r="DT110" s="497"/>
      <c r="DU110" s="497"/>
      <c r="DV110" s="497"/>
      <c r="DW110" s="497"/>
      <c r="DX110" s="497"/>
      <c r="DY110" s="497"/>
      <c r="DZ110" s="497"/>
      <c r="EA110" s="497"/>
      <c r="EB110" s="497"/>
      <c r="EC110" s="497"/>
      <c r="ED110" s="497"/>
      <c r="EE110" s="497"/>
      <c r="EF110" s="497"/>
      <c r="EG110" s="497"/>
      <c r="EH110" s="497"/>
      <c r="EI110" s="497"/>
      <c r="EJ110" s="497"/>
      <c r="EK110" s="497"/>
      <c r="EL110" s="497"/>
      <c r="EM110" s="497"/>
      <c r="EN110" s="497"/>
      <c r="EO110" s="497"/>
      <c r="EP110" s="497"/>
      <c r="EQ110" s="497"/>
      <c r="ER110" s="497"/>
      <c r="ES110" s="497"/>
      <c r="ET110" s="497"/>
      <c r="EU110" s="497"/>
      <c r="EV110" s="497"/>
      <c r="EW110" s="497"/>
      <c r="EX110" s="497"/>
      <c r="EY110" s="497"/>
      <c r="EZ110" s="497"/>
      <c r="FA110" s="497"/>
      <c r="FB110" s="497"/>
      <c r="FC110" s="497"/>
      <c r="FD110" s="497"/>
      <c r="FE110" s="497"/>
      <c r="FF110" s="497"/>
      <c r="FG110" s="497"/>
      <c r="FH110" s="497"/>
      <c r="FI110" s="497"/>
      <c r="FJ110" s="497"/>
      <c r="FK110" s="497"/>
      <c r="FL110" s="497"/>
      <c r="FM110" s="497"/>
      <c r="FN110" s="497"/>
      <c r="FO110" s="497"/>
      <c r="FP110" s="497"/>
      <c r="FQ110" s="497"/>
      <c r="FR110" s="497"/>
      <c r="FS110" s="497"/>
      <c r="FT110" s="497"/>
      <c r="FU110" s="497"/>
      <c r="FV110" s="497"/>
      <c r="FW110" s="497"/>
      <c r="FX110" s="497"/>
      <c r="FY110" s="497"/>
      <c r="FZ110" s="497"/>
      <c r="GA110" s="497"/>
      <c r="GB110" s="497"/>
      <c r="GC110" s="497"/>
      <c r="GD110" s="497"/>
      <c r="GE110" s="497"/>
      <c r="GF110" s="497"/>
      <c r="GG110" s="497"/>
      <c r="GH110" s="497"/>
      <c r="GI110" s="497"/>
      <c r="GJ110" s="497"/>
      <c r="GK110" s="497"/>
      <c r="GL110" s="497"/>
      <c r="GM110" s="497"/>
      <c r="GN110" s="497"/>
      <c r="GO110" s="497"/>
      <c r="GP110" s="497"/>
      <c r="GQ110" s="497"/>
      <c r="GR110" s="497"/>
      <c r="GS110" s="497"/>
      <c r="GT110" s="497"/>
      <c r="GU110" s="497"/>
      <c r="GV110" s="497"/>
      <c r="GW110" s="497"/>
      <c r="GX110" s="497"/>
      <c r="GY110" s="497"/>
      <c r="GZ110" s="497"/>
      <c r="HA110" s="497"/>
      <c r="HB110" s="497"/>
      <c r="HC110" s="497"/>
      <c r="HD110" s="497"/>
      <c r="HE110" s="497"/>
      <c r="HF110" s="497"/>
      <c r="HG110" s="497"/>
      <c r="HH110" s="497"/>
      <c r="HI110" s="497"/>
      <c r="HJ110" s="497"/>
      <c r="HK110" s="497"/>
      <c r="HL110" s="497"/>
      <c r="HM110" s="497"/>
      <c r="HN110" s="497"/>
      <c r="HO110" s="497"/>
      <c r="HP110" s="497"/>
      <c r="HQ110" s="497"/>
      <c r="HR110" s="497"/>
      <c r="HS110" s="497"/>
      <c r="HT110" s="497"/>
      <c r="HU110" s="497"/>
      <c r="HV110" s="497"/>
      <c r="HW110" s="497"/>
      <c r="HX110" s="497"/>
      <c r="HY110" s="497"/>
      <c r="HZ110" s="497"/>
      <c r="IA110" s="497"/>
      <c r="IB110" s="497"/>
      <c r="IC110" s="497"/>
      <c r="ID110" s="497"/>
      <c r="IE110" s="497"/>
      <c r="IF110" s="497"/>
      <c r="IG110" s="497"/>
      <c r="IH110" s="497"/>
      <c r="II110" s="497"/>
      <c r="IJ110" s="497"/>
      <c r="IK110" s="497"/>
      <c r="IL110" s="497"/>
      <c r="IM110" s="497"/>
      <c r="IN110" s="497"/>
      <c r="IO110" s="497"/>
    </row>
    <row r="111" s="496" customFormat="1" ht="17.1" hidden="1" customHeight="1" outlineLevel="2" spans="1:249">
      <c r="A111" s="541"/>
      <c r="B111" s="554"/>
      <c r="C111" s="554"/>
      <c r="D111" s="555"/>
      <c r="E111" s="555"/>
      <c r="F111" s="555"/>
      <c r="G111" s="555"/>
      <c r="H111" s="555"/>
      <c r="I111" s="588"/>
      <c r="J111" s="589"/>
      <c r="K111" s="590"/>
      <c r="L111" s="523"/>
      <c r="M111" s="523"/>
      <c r="N111" s="523"/>
      <c r="O111" s="523"/>
      <c r="P111" s="523"/>
      <c r="Q111" s="523"/>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523"/>
      <c r="AO111" s="523"/>
      <c r="AP111" s="523"/>
      <c r="AQ111" s="523"/>
      <c r="AR111" s="497"/>
      <c r="AS111" s="497"/>
      <c r="AT111" s="497"/>
      <c r="AU111" s="497"/>
      <c r="AV111" s="497"/>
      <c r="AW111" s="497"/>
      <c r="AX111" s="497"/>
      <c r="AY111" s="497"/>
      <c r="AZ111" s="497"/>
      <c r="BA111" s="497"/>
      <c r="BB111" s="497"/>
      <c r="BC111" s="497"/>
      <c r="BD111" s="497"/>
      <c r="BE111" s="497"/>
      <c r="BF111" s="497"/>
      <c r="BG111" s="497"/>
      <c r="BH111" s="497"/>
      <c r="BI111" s="497"/>
      <c r="BJ111" s="497"/>
      <c r="BK111" s="497"/>
      <c r="BL111" s="497"/>
      <c r="BM111" s="497"/>
      <c r="BN111" s="497"/>
      <c r="BO111" s="497"/>
      <c r="BP111" s="497"/>
      <c r="BQ111" s="497"/>
      <c r="BR111" s="497"/>
      <c r="BS111" s="497"/>
      <c r="BT111" s="497"/>
      <c r="BU111" s="497"/>
      <c r="BV111" s="497"/>
      <c r="BW111" s="497"/>
      <c r="BX111" s="497"/>
      <c r="BY111" s="497"/>
      <c r="BZ111" s="497"/>
      <c r="CA111" s="497"/>
      <c r="CB111" s="497"/>
      <c r="CC111" s="497"/>
      <c r="CD111" s="497"/>
      <c r="CE111" s="497"/>
      <c r="CF111" s="497"/>
      <c r="CG111" s="497"/>
      <c r="CH111" s="497"/>
      <c r="CI111" s="497"/>
      <c r="CJ111" s="497"/>
      <c r="CK111" s="497"/>
      <c r="CL111" s="497"/>
      <c r="CM111" s="497"/>
      <c r="CN111" s="497"/>
      <c r="CO111" s="497"/>
      <c r="CP111" s="497"/>
      <c r="CQ111" s="497"/>
      <c r="CR111" s="497"/>
      <c r="CS111" s="497"/>
      <c r="CT111" s="497"/>
      <c r="CU111" s="497"/>
      <c r="CV111" s="497"/>
      <c r="CW111" s="497"/>
      <c r="CX111" s="497"/>
      <c r="CY111" s="497"/>
      <c r="CZ111" s="497"/>
      <c r="DA111" s="497"/>
      <c r="DB111" s="497"/>
      <c r="DC111" s="497"/>
      <c r="DD111" s="497"/>
      <c r="DE111" s="497"/>
      <c r="DF111" s="497"/>
      <c r="DG111" s="497"/>
      <c r="DH111" s="497"/>
      <c r="DI111" s="497"/>
      <c r="DJ111" s="497"/>
      <c r="DK111" s="497"/>
      <c r="DL111" s="497"/>
      <c r="DM111" s="497"/>
      <c r="DN111" s="497"/>
      <c r="DO111" s="497"/>
      <c r="DP111" s="497"/>
      <c r="DQ111" s="497"/>
      <c r="DR111" s="497"/>
      <c r="DS111" s="497"/>
      <c r="DT111" s="497"/>
      <c r="DU111" s="497"/>
      <c r="DV111" s="497"/>
      <c r="DW111" s="497"/>
      <c r="DX111" s="497"/>
      <c r="DY111" s="497"/>
      <c r="DZ111" s="497"/>
      <c r="EA111" s="497"/>
      <c r="EB111" s="497"/>
      <c r="EC111" s="497"/>
      <c r="ED111" s="497"/>
      <c r="EE111" s="497"/>
      <c r="EF111" s="497"/>
      <c r="EG111" s="497"/>
      <c r="EH111" s="497"/>
      <c r="EI111" s="497"/>
      <c r="EJ111" s="497"/>
      <c r="EK111" s="497"/>
      <c r="EL111" s="497"/>
      <c r="EM111" s="497"/>
      <c r="EN111" s="497"/>
      <c r="EO111" s="497"/>
      <c r="EP111" s="497"/>
      <c r="EQ111" s="497"/>
      <c r="ER111" s="497"/>
      <c r="ES111" s="497"/>
      <c r="ET111" s="497"/>
      <c r="EU111" s="497"/>
      <c r="EV111" s="497"/>
      <c r="EW111" s="497"/>
      <c r="EX111" s="497"/>
      <c r="EY111" s="497"/>
      <c r="EZ111" s="497"/>
      <c r="FA111" s="497"/>
      <c r="FB111" s="497"/>
      <c r="FC111" s="497"/>
      <c r="FD111" s="497"/>
      <c r="FE111" s="497"/>
      <c r="FF111" s="497"/>
      <c r="FG111" s="497"/>
      <c r="FH111" s="497"/>
      <c r="FI111" s="497"/>
      <c r="FJ111" s="497"/>
      <c r="FK111" s="497"/>
      <c r="FL111" s="497"/>
      <c r="FM111" s="497"/>
      <c r="FN111" s="497"/>
      <c r="FO111" s="497"/>
      <c r="FP111" s="497"/>
      <c r="FQ111" s="497"/>
      <c r="FR111" s="497"/>
      <c r="FS111" s="497"/>
      <c r="FT111" s="497"/>
      <c r="FU111" s="497"/>
      <c r="FV111" s="497"/>
      <c r="FW111" s="497"/>
      <c r="FX111" s="497"/>
      <c r="FY111" s="497"/>
      <c r="FZ111" s="497"/>
      <c r="GA111" s="497"/>
      <c r="GB111" s="497"/>
      <c r="GC111" s="497"/>
      <c r="GD111" s="497"/>
      <c r="GE111" s="497"/>
      <c r="GF111" s="497"/>
      <c r="GG111" s="497"/>
      <c r="GH111" s="497"/>
      <c r="GI111" s="497"/>
      <c r="GJ111" s="497"/>
      <c r="GK111" s="497"/>
      <c r="GL111" s="497"/>
      <c r="GM111" s="497"/>
      <c r="GN111" s="497"/>
      <c r="GO111" s="497"/>
      <c r="GP111" s="497"/>
      <c r="GQ111" s="497"/>
      <c r="GR111" s="497"/>
      <c r="GS111" s="497"/>
      <c r="GT111" s="497"/>
      <c r="GU111" s="497"/>
      <c r="GV111" s="497"/>
      <c r="GW111" s="497"/>
      <c r="GX111" s="497"/>
      <c r="GY111" s="497"/>
      <c r="GZ111" s="497"/>
      <c r="HA111" s="497"/>
      <c r="HB111" s="497"/>
      <c r="HC111" s="497"/>
      <c r="HD111" s="497"/>
      <c r="HE111" s="497"/>
      <c r="HF111" s="497"/>
      <c r="HG111" s="497"/>
      <c r="HH111" s="497"/>
      <c r="HI111" s="497"/>
      <c r="HJ111" s="497"/>
      <c r="HK111" s="497"/>
      <c r="HL111" s="497"/>
      <c r="HM111" s="497"/>
      <c r="HN111" s="497"/>
      <c r="HO111" s="497"/>
      <c r="HP111" s="497"/>
      <c r="HQ111" s="497"/>
      <c r="HR111" s="497"/>
      <c r="HS111" s="497"/>
      <c r="HT111" s="497"/>
      <c r="HU111" s="497"/>
      <c r="HV111" s="497"/>
      <c r="HW111" s="497"/>
      <c r="HX111" s="497"/>
      <c r="HY111" s="497"/>
      <c r="HZ111" s="497"/>
      <c r="IA111" s="497"/>
      <c r="IB111" s="497"/>
      <c r="IC111" s="497"/>
      <c r="ID111" s="497"/>
      <c r="IE111" s="497"/>
      <c r="IF111" s="497"/>
      <c r="IG111" s="497"/>
      <c r="IH111" s="497"/>
      <c r="II111" s="497"/>
      <c r="IJ111" s="497"/>
      <c r="IK111" s="497"/>
      <c r="IL111" s="497"/>
      <c r="IM111" s="497"/>
      <c r="IN111" s="497"/>
      <c r="IO111" s="497"/>
    </row>
    <row r="112" s="496" customFormat="1" ht="16.8" hidden="1" customHeight="1" outlineLevel="1" collapsed="1" spans="1:75">
      <c r="A112" s="512" t="s">
        <v>12075</v>
      </c>
      <c r="B112" s="512"/>
      <c r="C112" s="515"/>
      <c r="D112" s="547">
        <v>4493274.22556643</v>
      </c>
      <c r="E112" s="547">
        <v>782629.894516347</v>
      </c>
      <c r="F112" s="547">
        <v>2378941.66388465</v>
      </c>
      <c r="G112" s="547">
        <v>14343934.7667648</v>
      </c>
      <c r="H112" s="547">
        <v>0</v>
      </c>
      <c r="I112" s="547">
        <v>21998780.5507322</v>
      </c>
      <c r="J112" s="561"/>
      <c r="K112" s="562"/>
      <c r="L112" s="523"/>
      <c r="M112" s="523"/>
      <c r="N112" s="523"/>
      <c r="O112" s="523"/>
      <c r="P112" s="523"/>
      <c r="Q112" s="523"/>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523"/>
      <c r="AO112" s="523"/>
      <c r="AP112" s="523"/>
      <c r="AQ112" s="523"/>
      <c r="AR112" s="497"/>
      <c r="AS112" s="497"/>
      <c r="AT112" s="497"/>
      <c r="AU112" s="497"/>
      <c r="AV112" s="497"/>
      <c r="AW112" s="497"/>
      <c r="AX112" s="497"/>
      <c r="AY112" s="497"/>
      <c r="AZ112" s="497"/>
      <c r="BA112" s="497"/>
      <c r="BB112" s="497"/>
      <c r="BC112" s="497"/>
      <c r="BD112" s="497"/>
      <c r="BE112" s="497"/>
      <c r="BF112" s="497"/>
      <c r="BG112" s="497"/>
      <c r="BH112" s="497"/>
      <c r="BI112" s="497"/>
      <c r="BJ112" s="497"/>
      <c r="BK112" s="497"/>
      <c r="BL112" s="497"/>
      <c r="BM112" s="497"/>
      <c r="BN112" s="497"/>
      <c r="BO112" s="497"/>
      <c r="BP112" s="497"/>
      <c r="BQ112" s="497"/>
      <c r="BR112" s="497"/>
      <c r="BS112" s="497"/>
      <c r="BT112" s="497"/>
      <c r="BU112" s="497"/>
      <c r="BV112" s="497"/>
      <c r="BW112" s="497"/>
    </row>
    <row r="113" s="496" customFormat="1" ht="17.1" hidden="1" customHeight="1" outlineLevel="2" spans="1:249">
      <c r="A113" s="537" t="s">
        <v>12075</v>
      </c>
      <c r="B113" s="538" t="s">
        <v>12076</v>
      </c>
      <c r="C113" s="538" t="s">
        <v>12076</v>
      </c>
      <c r="D113" s="518">
        <v>1767629.03155273</v>
      </c>
      <c r="E113" s="518">
        <v>0</v>
      </c>
      <c r="F113" s="518">
        <v>0</v>
      </c>
      <c r="G113" s="518">
        <v>0</v>
      </c>
      <c r="H113" s="539"/>
      <c r="I113" s="591">
        <v>1767629.03155273</v>
      </c>
      <c r="J113" s="592" t="s">
        <v>12077</v>
      </c>
      <c r="K113" s="593"/>
      <c r="L113" s="523"/>
      <c r="M113" s="523"/>
      <c r="N113" s="523"/>
      <c r="O113" s="523"/>
      <c r="P113" s="523"/>
      <c r="Q113" s="523"/>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523"/>
      <c r="AO113" s="523"/>
      <c r="AP113" s="523"/>
      <c r="AQ113" s="523"/>
      <c r="AR113" s="497"/>
      <c r="AS113" s="497"/>
      <c r="AT113" s="497"/>
      <c r="AU113" s="497"/>
      <c r="AV113" s="497"/>
      <c r="AW113" s="497"/>
      <c r="AX113" s="497"/>
      <c r="AY113" s="497"/>
      <c r="AZ113" s="497"/>
      <c r="BA113" s="497"/>
      <c r="BB113" s="497"/>
      <c r="BC113" s="497"/>
      <c r="BD113" s="497"/>
      <c r="BE113" s="497"/>
      <c r="BF113" s="497"/>
      <c r="BG113" s="497"/>
      <c r="BH113" s="497"/>
      <c r="BI113" s="497"/>
      <c r="BJ113" s="497"/>
      <c r="BK113" s="497"/>
      <c r="BL113" s="497"/>
      <c r="BM113" s="497"/>
      <c r="BN113" s="497"/>
      <c r="BO113" s="497"/>
      <c r="BP113" s="497"/>
      <c r="BQ113" s="497"/>
      <c r="BR113" s="497"/>
      <c r="BS113" s="497"/>
      <c r="BT113" s="497"/>
      <c r="BU113" s="497"/>
      <c r="BV113" s="497"/>
      <c r="BW113" s="497"/>
      <c r="BX113" s="497"/>
      <c r="BY113" s="497"/>
      <c r="BZ113" s="497"/>
      <c r="CA113" s="497"/>
      <c r="CB113" s="497"/>
      <c r="CC113" s="497"/>
      <c r="CD113" s="497"/>
      <c r="CE113" s="497"/>
      <c r="CF113" s="497"/>
      <c r="CG113" s="497"/>
      <c r="CH113" s="497"/>
      <c r="CI113" s="497"/>
      <c r="CJ113" s="497"/>
      <c r="CK113" s="497"/>
      <c r="CL113" s="497"/>
      <c r="CM113" s="497"/>
      <c r="CN113" s="497"/>
      <c r="CO113" s="497"/>
      <c r="CP113" s="497"/>
      <c r="CQ113" s="497"/>
      <c r="CR113" s="497"/>
      <c r="CS113" s="497"/>
      <c r="CT113" s="497"/>
      <c r="CU113" s="497"/>
      <c r="CV113" s="497"/>
      <c r="CW113" s="497"/>
      <c r="CX113" s="497"/>
      <c r="CY113" s="497"/>
      <c r="CZ113" s="497"/>
      <c r="DA113" s="497"/>
      <c r="DB113" s="497"/>
      <c r="DC113" s="497"/>
      <c r="DD113" s="497"/>
      <c r="DE113" s="497"/>
      <c r="DF113" s="497"/>
      <c r="DG113" s="497"/>
      <c r="DH113" s="497"/>
      <c r="DI113" s="497"/>
      <c r="DJ113" s="497"/>
      <c r="DK113" s="497"/>
      <c r="DL113" s="497"/>
      <c r="DM113" s="497"/>
      <c r="DN113" s="497"/>
      <c r="DO113" s="497"/>
      <c r="DP113" s="497"/>
      <c r="DQ113" s="497"/>
      <c r="DR113" s="497"/>
      <c r="DS113" s="497"/>
      <c r="DT113" s="497"/>
      <c r="DU113" s="497"/>
      <c r="DV113" s="497"/>
      <c r="DW113" s="497"/>
      <c r="DX113" s="497"/>
      <c r="DY113" s="497"/>
      <c r="DZ113" s="497"/>
      <c r="EA113" s="497"/>
      <c r="EB113" s="497"/>
      <c r="EC113" s="497"/>
      <c r="ED113" s="497"/>
      <c r="EE113" s="497"/>
      <c r="EF113" s="497"/>
      <c r="EG113" s="497"/>
      <c r="EH113" s="497"/>
      <c r="EI113" s="497"/>
      <c r="EJ113" s="497"/>
      <c r="EK113" s="497"/>
      <c r="EL113" s="497"/>
      <c r="EM113" s="497"/>
      <c r="EN113" s="497"/>
      <c r="EO113" s="497"/>
      <c r="EP113" s="497"/>
      <c r="EQ113" s="497"/>
      <c r="ER113" s="497"/>
      <c r="ES113" s="497"/>
      <c r="ET113" s="497"/>
      <c r="EU113" s="497"/>
      <c r="EV113" s="497"/>
      <c r="EW113" s="497"/>
      <c r="EX113" s="497"/>
      <c r="EY113" s="497"/>
      <c r="EZ113" s="497"/>
      <c r="FA113" s="497"/>
      <c r="FB113" s="497"/>
      <c r="FC113" s="497"/>
      <c r="FD113" s="497"/>
      <c r="FE113" s="497"/>
      <c r="FF113" s="497"/>
      <c r="FG113" s="497"/>
      <c r="FH113" s="497"/>
      <c r="FI113" s="497"/>
      <c r="FJ113" s="497"/>
      <c r="FK113" s="497"/>
      <c r="FL113" s="497"/>
      <c r="FM113" s="497"/>
      <c r="FN113" s="497"/>
      <c r="FO113" s="497"/>
      <c r="FP113" s="497"/>
      <c r="FQ113" s="497"/>
      <c r="FR113" s="497"/>
      <c r="FS113" s="497"/>
      <c r="FT113" s="497"/>
      <c r="FU113" s="497"/>
      <c r="FV113" s="497"/>
      <c r="FW113" s="497"/>
      <c r="FX113" s="497"/>
      <c r="FY113" s="497"/>
      <c r="FZ113" s="497"/>
      <c r="GA113" s="497"/>
      <c r="GB113" s="497"/>
      <c r="GC113" s="497"/>
      <c r="GD113" s="497"/>
      <c r="GE113" s="497"/>
      <c r="GF113" s="497"/>
      <c r="GG113" s="497"/>
      <c r="GH113" s="497"/>
      <c r="GI113" s="497"/>
      <c r="GJ113" s="497"/>
      <c r="GK113" s="497"/>
      <c r="GL113" s="497"/>
      <c r="GM113" s="497"/>
      <c r="GN113" s="497"/>
      <c r="GO113" s="497"/>
      <c r="GP113" s="497"/>
      <c r="GQ113" s="497"/>
      <c r="GR113" s="497"/>
      <c r="GS113" s="497"/>
      <c r="GT113" s="497"/>
      <c r="GU113" s="497"/>
      <c r="GV113" s="497"/>
      <c r="GW113" s="497"/>
      <c r="GX113" s="497"/>
      <c r="GY113" s="497"/>
      <c r="GZ113" s="497"/>
      <c r="HA113" s="497"/>
      <c r="HB113" s="497"/>
      <c r="HC113" s="497"/>
      <c r="HD113" s="497"/>
      <c r="HE113" s="497"/>
      <c r="HF113" s="497"/>
      <c r="HG113" s="497"/>
      <c r="HH113" s="497"/>
      <c r="HI113" s="497"/>
      <c r="HJ113" s="497"/>
      <c r="HK113" s="497"/>
      <c r="HL113" s="497"/>
      <c r="HM113" s="497"/>
      <c r="HN113" s="497"/>
      <c r="HO113" s="497"/>
      <c r="HP113" s="497"/>
      <c r="HQ113" s="497"/>
      <c r="HR113" s="497"/>
      <c r="HS113" s="497"/>
      <c r="HT113" s="497"/>
      <c r="HU113" s="497"/>
      <c r="HV113" s="497"/>
      <c r="HW113" s="497"/>
      <c r="HX113" s="497"/>
      <c r="HY113" s="497"/>
      <c r="HZ113" s="497"/>
      <c r="IA113" s="497"/>
      <c r="IB113" s="497"/>
      <c r="IC113" s="497"/>
      <c r="ID113" s="497"/>
      <c r="IE113" s="497"/>
      <c r="IF113" s="497"/>
      <c r="IG113" s="497"/>
      <c r="IH113" s="497"/>
      <c r="II113" s="497"/>
      <c r="IJ113" s="497"/>
      <c r="IK113" s="497"/>
      <c r="IL113" s="497"/>
      <c r="IM113" s="497"/>
      <c r="IN113" s="497"/>
      <c r="IO113" s="497"/>
    </row>
    <row r="114" s="496" customFormat="1" ht="17.1" hidden="1" customHeight="1" outlineLevel="2" spans="1:249">
      <c r="A114" s="541"/>
      <c r="B114" s="538" t="s">
        <v>12078</v>
      </c>
      <c r="C114" s="538" t="s">
        <v>12078</v>
      </c>
      <c r="D114" s="518">
        <v>189918.743991258</v>
      </c>
      <c r="E114" s="518">
        <v>0</v>
      </c>
      <c r="F114" s="518">
        <v>0</v>
      </c>
      <c r="G114" s="518">
        <v>0</v>
      </c>
      <c r="H114" s="539"/>
      <c r="I114" s="591">
        <v>189918.743991258</v>
      </c>
      <c r="J114" s="592" t="s">
        <v>12079</v>
      </c>
      <c r="K114" s="59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3"/>
      <c r="AM114" s="523"/>
      <c r="AN114" s="523"/>
      <c r="AO114" s="523"/>
      <c r="AP114" s="523"/>
      <c r="AQ114" s="523"/>
      <c r="AR114" s="497"/>
      <c r="AS114" s="497"/>
      <c r="AT114" s="497"/>
      <c r="AU114" s="497"/>
      <c r="AV114" s="497"/>
      <c r="AW114" s="497"/>
      <c r="AX114" s="497"/>
      <c r="AY114" s="497"/>
      <c r="AZ114" s="497"/>
      <c r="BA114" s="497"/>
      <c r="BB114" s="497"/>
      <c r="BC114" s="497"/>
      <c r="BD114" s="497"/>
      <c r="BE114" s="497"/>
      <c r="BF114" s="497"/>
      <c r="BG114" s="497"/>
      <c r="BH114" s="497"/>
      <c r="BI114" s="497"/>
      <c r="BJ114" s="497"/>
      <c r="BK114" s="497"/>
      <c r="BL114" s="497"/>
      <c r="BM114" s="497"/>
      <c r="BN114" s="497"/>
      <c r="BO114" s="497"/>
      <c r="BP114" s="497"/>
      <c r="BQ114" s="497"/>
      <c r="BR114" s="497"/>
      <c r="BS114" s="497"/>
      <c r="BT114" s="497"/>
      <c r="BU114" s="497"/>
      <c r="BV114" s="497"/>
      <c r="BW114" s="497"/>
      <c r="BX114" s="497"/>
      <c r="BY114" s="497"/>
      <c r="BZ114" s="497"/>
      <c r="CA114" s="497"/>
      <c r="CB114" s="497"/>
      <c r="CC114" s="497"/>
      <c r="CD114" s="497"/>
      <c r="CE114" s="497"/>
      <c r="CF114" s="497"/>
      <c r="CG114" s="497"/>
      <c r="CH114" s="497"/>
      <c r="CI114" s="497"/>
      <c r="CJ114" s="497"/>
      <c r="CK114" s="497"/>
      <c r="CL114" s="497"/>
      <c r="CM114" s="497"/>
      <c r="CN114" s="497"/>
      <c r="CO114" s="497"/>
      <c r="CP114" s="497"/>
      <c r="CQ114" s="497"/>
      <c r="CR114" s="497"/>
      <c r="CS114" s="497"/>
      <c r="CT114" s="497"/>
      <c r="CU114" s="497"/>
      <c r="CV114" s="497"/>
      <c r="CW114" s="497"/>
      <c r="CX114" s="497"/>
      <c r="CY114" s="497"/>
      <c r="CZ114" s="497"/>
      <c r="DA114" s="497"/>
      <c r="DB114" s="497"/>
      <c r="DC114" s="497"/>
      <c r="DD114" s="497"/>
      <c r="DE114" s="497"/>
      <c r="DF114" s="497"/>
      <c r="DG114" s="497"/>
      <c r="DH114" s="497"/>
      <c r="DI114" s="497"/>
      <c r="DJ114" s="497"/>
      <c r="DK114" s="497"/>
      <c r="DL114" s="497"/>
      <c r="DM114" s="497"/>
      <c r="DN114" s="497"/>
      <c r="DO114" s="497"/>
      <c r="DP114" s="497"/>
      <c r="DQ114" s="497"/>
      <c r="DR114" s="497"/>
      <c r="DS114" s="497"/>
      <c r="DT114" s="497"/>
      <c r="DU114" s="497"/>
      <c r="DV114" s="497"/>
      <c r="DW114" s="497"/>
      <c r="DX114" s="497"/>
      <c r="DY114" s="497"/>
      <c r="DZ114" s="497"/>
      <c r="EA114" s="497"/>
      <c r="EB114" s="497"/>
      <c r="EC114" s="497"/>
      <c r="ED114" s="497"/>
      <c r="EE114" s="497"/>
      <c r="EF114" s="497"/>
      <c r="EG114" s="497"/>
      <c r="EH114" s="497"/>
      <c r="EI114" s="497"/>
      <c r="EJ114" s="497"/>
      <c r="EK114" s="497"/>
      <c r="EL114" s="497"/>
      <c r="EM114" s="497"/>
      <c r="EN114" s="497"/>
      <c r="EO114" s="497"/>
      <c r="EP114" s="497"/>
      <c r="EQ114" s="497"/>
      <c r="ER114" s="497"/>
      <c r="ES114" s="497"/>
      <c r="ET114" s="497"/>
      <c r="EU114" s="497"/>
      <c r="EV114" s="497"/>
      <c r="EW114" s="497"/>
      <c r="EX114" s="497"/>
      <c r="EY114" s="497"/>
      <c r="EZ114" s="497"/>
      <c r="FA114" s="497"/>
      <c r="FB114" s="497"/>
      <c r="FC114" s="497"/>
      <c r="FD114" s="497"/>
      <c r="FE114" s="497"/>
      <c r="FF114" s="497"/>
      <c r="FG114" s="497"/>
      <c r="FH114" s="497"/>
      <c r="FI114" s="497"/>
      <c r="FJ114" s="497"/>
      <c r="FK114" s="497"/>
      <c r="FL114" s="497"/>
      <c r="FM114" s="497"/>
      <c r="FN114" s="497"/>
      <c r="FO114" s="497"/>
      <c r="FP114" s="497"/>
      <c r="FQ114" s="497"/>
      <c r="FR114" s="497"/>
      <c r="FS114" s="497"/>
      <c r="FT114" s="497"/>
      <c r="FU114" s="497"/>
      <c r="FV114" s="497"/>
      <c r="FW114" s="497"/>
      <c r="FX114" s="497"/>
      <c r="FY114" s="497"/>
      <c r="FZ114" s="497"/>
      <c r="GA114" s="497"/>
      <c r="GB114" s="497"/>
      <c r="GC114" s="497"/>
      <c r="GD114" s="497"/>
      <c r="GE114" s="497"/>
      <c r="GF114" s="497"/>
      <c r="GG114" s="497"/>
      <c r="GH114" s="497"/>
      <c r="GI114" s="497"/>
      <c r="GJ114" s="497"/>
      <c r="GK114" s="497"/>
      <c r="GL114" s="497"/>
      <c r="GM114" s="497"/>
      <c r="GN114" s="497"/>
      <c r="GO114" s="497"/>
      <c r="GP114" s="497"/>
      <c r="GQ114" s="497"/>
      <c r="GR114" s="497"/>
      <c r="GS114" s="497"/>
      <c r="GT114" s="497"/>
      <c r="GU114" s="497"/>
      <c r="GV114" s="497"/>
      <c r="GW114" s="497"/>
      <c r="GX114" s="497"/>
      <c r="GY114" s="497"/>
      <c r="GZ114" s="497"/>
      <c r="HA114" s="497"/>
      <c r="HB114" s="497"/>
      <c r="HC114" s="497"/>
      <c r="HD114" s="497"/>
      <c r="HE114" s="497"/>
      <c r="HF114" s="497"/>
      <c r="HG114" s="497"/>
      <c r="HH114" s="497"/>
      <c r="HI114" s="497"/>
      <c r="HJ114" s="497"/>
      <c r="HK114" s="497"/>
      <c r="HL114" s="497"/>
      <c r="HM114" s="497"/>
      <c r="HN114" s="497"/>
      <c r="HO114" s="497"/>
      <c r="HP114" s="497"/>
      <c r="HQ114" s="497"/>
      <c r="HR114" s="497"/>
      <c r="HS114" s="497"/>
      <c r="HT114" s="497"/>
      <c r="HU114" s="497"/>
      <c r="HV114" s="497"/>
      <c r="HW114" s="497"/>
      <c r="HX114" s="497"/>
      <c r="HY114" s="497"/>
      <c r="HZ114" s="497"/>
      <c r="IA114" s="497"/>
      <c r="IB114" s="497"/>
      <c r="IC114" s="497"/>
      <c r="ID114" s="497"/>
      <c r="IE114" s="497"/>
      <c r="IF114" s="497"/>
      <c r="IG114" s="497"/>
      <c r="IH114" s="497"/>
      <c r="II114" s="497"/>
      <c r="IJ114" s="497"/>
      <c r="IK114" s="497"/>
      <c r="IL114" s="497"/>
      <c r="IM114" s="497"/>
      <c r="IN114" s="497"/>
      <c r="IO114" s="497"/>
    </row>
    <row r="115" s="496" customFormat="1" ht="17.1" hidden="1" customHeight="1" outlineLevel="2" spans="1:249">
      <c r="A115" s="541"/>
      <c r="B115" s="538" t="s">
        <v>12080</v>
      </c>
      <c r="C115" s="538" t="s">
        <v>12080</v>
      </c>
      <c r="D115" s="518">
        <v>184088.658</v>
      </c>
      <c r="E115" s="518">
        <v>0</v>
      </c>
      <c r="F115" s="518">
        <v>0</v>
      </c>
      <c r="G115" s="518">
        <v>0</v>
      </c>
      <c r="H115" s="539"/>
      <c r="I115" s="591">
        <v>184088.658</v>
      </c>
      <c r="J115" s="592" t="s">
        <v>12081</v>
      </c>
      <c r="K115" s="59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497"/>
      <c r="AS115" s="497"/>
      <c r="AT115" s="497"/>
      <c r="AU115" s="497"/>
      <c r="AV115" s="497"/>
      <c r="AW115" s="497"/>
      <c r="AX115" s="497"/>
      <c r="AY115" s="497"/>
      <c r="AZ115" s="497"/>
      <c r="BA115" s="497"/>
      <c r="BB115" s="497"/>
      <c r="BC115" s="497"/>
      <c r="BD115" s="497"/>
      <c r="BE115" s="497"/>
      <c r="BF115" s="497"/>
      <c r="BG115" s="497"/>
      <c r="BH115" s="497"/>
      <c r="BI115" s="497"/>
      <c r="BJ115" s="497"/>
      <c r="BK115" s="497"/>
      <c r="BL115" s="497"/>
      <c r="BM115" s="497"/>
      <c r="BN115" s="497"/>
      <c r="BO115" s="497"/>
      <c r="BP115" s="497"/>
      <c r="BQ115" s="497"/>
      <c r="BR115" s="497"/>
      <c r="BS115" s="497"/>
      <c r="BT115" s="497"/>
      <c r="BU115" s="497"/>
      <c r="BV115" s="497"/>
      <c r="BW115" s="497"/>
      <c r="BX115" s="497"/>
      <c r="BY115" s="497"/>
      <c r="BZ115" s="497"/>
      <c r="CA115" s="497"/>
      <c r="CB115" s="497"/>
      <c r="CC115" s="497"/>
      <c r="CD115" s="497"/>
      <c r="CE115" s="497"/>
      <c r="CF115" s="497"/>
      <c r="CG115" s="497"/>
      <c r="CH115" s="497"/>
      <c r="CI115" s="497"/>
      <c r="CJ115" s="497"/>
      <c r="CK115" s="497"/>
      <c r="CL115" s="497"/>
      <c r="CM115" s="497"/>
      <c r="CN115" s="497"/>
      <c r="CO115" s="497"/>
      <c r="CP115" s="497"/>
      <c r="CQ115" s="497"/>
      <c r="CR115" s="497"/>
      <c r="CS115" s="497"/>
      <c r="CT115" s="497"/>
      <c r="CU115" s="497"/>
      <c r="CV115" s="497"/>
      <c r="CW115" s="497"/>
      <c r="CX115" s="497"/>
      <c r="CY115" s="497"/>
      <c r="CZ115" s="497"/>
      <c r="DA115" s="497"/>
      <c r="DB115" s="497"/>
      <c r="DC115" s="497"/>
      <c r="DD115" s="497"/>
      <c r="DE115" s="497"/>
      <c r="DF115" s="497"/>
      <c r="DG115" s="497"/>
      <c r="DH115" s="497"/>
      <c r="DI115" s="497"/>
      <c r="DJ115" s="497"/>
      <c r="DK115" s="497"/>
      <c r="DL115" s="497"/>
      <c r="DM115" s="497"/>
      <c r="DN115" s="497"/>
      <c r="DO115" s="497"/>
      <c r="DP115" s="497"/>
      <c r="DQ115" s="497"/>
      <c r="DR115" s="497"/>
      <c r="DS115" s="497"/>
      <c r="DT115" s="497"/>
      <c r="DU115" s="497"/>
      <c r="DV115" s="497"/>
      <c r="DW115" s="497"/>
      <c r="DX115" s="497"/>
      <c r="DY115" s="497"/>
      <c r="DZ115" s="497"/>
      <c r="EA115" s="497"/>
      <c r="EB115" s="497"/>
      <c r="EC115" s="497"/>
      <c r="ED115" s="497"/>
      <c r="EE115" s="497"/>
      <c r="EF115" s="497"/>
      <c r="EG115" s="497"/>
      <c r="EH115" s="497"/>
      <c r="EI115" s="497"/>
      <c r="EJ115" s="497"/>
      <c r="EK115" s="497"/>
      <c r="EL115" s="497"/>
      <c r="EM115" s="497"/>
      <c r="EN115" s="497"/>
      <c r="EO115" s="497"/>
      <c r="EP115" s="497"/>
      <c r="EQ115" s="497"/>
      <c r="ER115" s="497"/>
      <c r="ES115" s="497"/>
      <c r="ET115" s="497"/>
      <c r="EU115" s="497"/>
      <c r="EV115" s="497"/>
      <c r="EW115" s="497"/>
      <c r="EX115" s="497"/>
      <c r="EY115" s="497"/>
      <c r="EZ115" s="497"/>
      <c r="FA115" s="497"/>
      <c r="FB115" s="497"/>
      <c r="FC115" s="497"/>
      <c r="FD115" s="497"/>
      <c r="FE115" s="497"/>
      <c r="FF115" s="497"/>
      <c r="FG115" s="497"/>
      <c r="FH115" s="497"/>
      <c r="FI115" s="497"/>
      <c r="FJ115" s="497"/>
      <c r="FK115" s="497"/>
      <c r="FL115" s="497"/>
      <c r="FM115" s="497"/>
      <c r="FN115" s="497"/>
      <c r="FO115" s="497"/>
      <c r="FP115" s="497"/>
      <c r="FQ115" s="497"/>
      <c r="FR115" s="497"/>
      <c r="FS115" s="497"/>
      <c r="FT115" s="497"/>
      <c r="FU115" s="497"/>
      <c r="FV115" s="497"/>
      <c r="FW115" s="497"/>
      <c r="FX115" s="497"/>
      <c r="FY115" s="497"/>
      <c r="FZ115" s="497"/>
      <c r="GA115" s="497"/>
      <c r="GB115" s="497"/>
      <c r="GC115" s="497"/>
      <c r="GD115" s="497"/>
      <c r="GE115" s="497"/>
      <c r="GF115" s="497"/>
      <c r="GG115" s="497"/>
      <c r="GH115" s="497"/>
      <c r="GI115" s="497"/>
      <c r="GJ115" s="497"/>
      <c r="GK115" s="497"/>
      <c r="GL115" s="497"/>
      <c r="GM115" s="497"/>
      <c r="GN115" s="497"/>
      <c r="GO115" s="497"/>
      <c r="GP115" s="497"/>
      <c r="GQ115" s="497"/>
      <c r="GR115" s="497"/>
      <c r="GS115" s="497"/>
      <c r="GT115" s="497"/>
      <c r="GU115" s="497"/>
      <c r="GV115" s="497"/>
      <c r="GW115" s="497"/>
      <c r="GX115" s="497"/>
      <c r="GY115" s="497"/>
      <c r="GZ115" s="497"/>
      <c r="HA115" s="497"/>
      <c r="HB115" s="497"/>
      <c r="HC115" s="497"/>
      <c r="HD115" s="497"/>
      <c r="HE115" s="497"/>
      <c r="HF115" s="497"/>
      <c r="HG115" s="497"/>
      <c r="HH115" s="497"/>
      <c r="HI115" s="497"/>
      <c r="HJ115" s="497"/>
      <c r="HK115" s="497"/>
      <c r="HL115" s="497"/>
      <c r="HM115" s="497"/>
      <c r="HN115" s="497"/>
      <c r="HO115" s="497"/>
      <c r="HP115" s="497"/>
      <c r="HQ115" s="497"/>
      <c r="HR115" s="497"/>
      <c r="HS115" s="497"/>
      <c r="HT115" s="497"/>
      <c r="HU115" s="497"/>
      <c r="HV115" s="497"/>
      <c r="HW115" s="497"/>
      <c r="HX115" s="497"/>
      <c r="HY115" s="497"/>
      <c r="HZ115" s="497"/>
      <c r="IA115" s="497"/>
      <c r="IB115" s="497"/>
      <c r="IC115" s="497"/>
      <c r="ID115" s="497"/>
      <c r="IE115" s="497"/>
      <c r="IF115" s="497"/>
      <c r="IG115" s="497"/>
      <c r="IH115" s="497"/>
      <c r="II115" s="497"/>
      <c r="IJ115" s="497"/>
      <c r="IK115" s="497"/>
      <c r="IL115" s="497"/>
      <c r="IM115" s="497"/>
      <c r="IN115" s="497"/>
      <c r="IO115" s="497"/>
    </row>
    <row r="116" s="496" customFormat="1" ht="17.1" hidden="1" customHeight="1" outlineLevel="2" spans="1:249">
      <c r="A116" s="541"/>
      <c r="B116" s="538" t="s">
        <v>12082</v>
      </c>
      <c r="C116" s="538" t="s">
        <v>12082</v>
      </c>
      <c r="D116" s="518">
        <v>7120.14214856037</v>
      </c>
      <c r="E116" s="518">
        <v>3322.73300266151</v>
      </c>
      <c r="F116" s="518">
        <v>3322.73300266151</v>
      </c>
      <c r="G116" s="518">
        <v>46992.9381804985</v>
      </c>
      <c r="H116" s="539"/>
      <c r="I116" s="591">
        <v>60758.5463343819</v>
      </c>
      <c r="J116" s="592" t="s">
        <v>12083</v>
      </c>
      <c r="K116" s="59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497"/>
      <c r="AS116" s="497"/>
      <c r="AT116" s="497"/>
      <c r="AU116" s="497"/>
      <c r="AV116" s="497"/>
      <c r="AW116" s="497"/>
      <c r="AX116" s="497"/>
      <c r="AY116" s="497"/>
      <c r="AZ116" s="497"/>
      <c r="BA116" s="497"/>
      <c r="BB116" s="497"/>
      <c r="BC116" s="497"/>
      <c r="BD116" s="497"/>
      <c r="BE116" s="497"/>
      <c r="BF116" s="497"/>
      <c r="BG116" s="497"/>
      <c r="BH116" s="497"/>
      <c r="BI116" s="497"/>
      <c r="BJ116" s="497"/>
      <c r="BK116" s="497"/>
      <c r="BL116" s="497"/>
      <c r="BM116" s="497"/>
      <c r="BN116" s="497"/>
      <c r="BO116" s="497"/>
      <c r="BP116" s="497"/>
      <c r="BQ116" s="497"/>
      <c r="BR116" s="497"/>
      <c r="BS116" s="497"/>
      <c r="BT116" s="497"/>
      <c r="BU116" s="497"/>
      <c r="BV116" s="497"/>
      <c r="BW116" s="497"/>
      <c r="BX116" s="497"/>
      <c r="BY116" s="497"/>
      <c r="BZ116" s="497"/>
      <c r="CA116" s="497"/>
      <c r="CB116" s="497"/>
      <c r="CC116" s="497"/>
      <c r="CD116" s="497"/>
      <c r="CE116" s="497"/>
      <c r="CF116" s="497"/>
      <c r="CG116" s="497"/>
      <c r="CH116" s="497"/>
      <c r="CI116" s="497"/>
      <c r="CJ116" s="497"/>
      <c r="CK116" s="497"/>
      <c r="CL116" s="497"/>
      <c r="CM116" s="497"/>
      <c r="CN116" s="497"/>
      <c r="CO116" s="497"/>
      <c r="CP116" s="497"/>
      <c r="CQ116" s="497"/>
      <c r="CR116" s="497"/>
      <c r="CS116" s="497"/>
      <c r="CT116" s="497"/>
      <c r="CU116" s="497"/>
      <c r="CV116" s="497"/>
      <c r="CW116" s="497"/>
      <c r="CX116" s="497"/>
      <c r="CY116" s="497"/>
      <c r="CZ116" s="497"/>
      <c r="DA116" s="497"/>
      <c r="DB116" s="497"/>
      <c r="DC116" s="497"/>
      <c r="DD116" s="497"/>
      <c r="DE116" s="497"/>
      <c r="DF116" s="497"/>
      <c r="DG116" s="497"/>
      <c r="DH116" s="497"/>
      <c r="DI116" s="497"/>
      <c r="DJ116" s="497"/>
      <c r="DK116" s="497"/>
      <c r="DL116" s="497"/>
      <c r="DM116" s="497"/>
      <c r="DN116" s="497"/>
      <c r="DO116" s="497"/>
      <c r="DP116" s="497"/>
      <c r="DQ116" s="497"/>
      <c r="DR116" s="497"/>
      <c r="DS116" s="497"/>
      <c r="DT116" s="497"/>
      <c r="DU116" s="497"/>
      <c r="DV116" s="497"/>
      <c r="DW116" s="497"/>
      <c r="DX116" s="497"/>
      <c r="DY116" s="497"/>
      <c r="DZ116" s="497"/>
      <c r="EA116" s="497"/>
      <c r="EB116" s="497"/>
      <c r="EC116" s="497"/>
      <c r="ED116" s="497"/>
      <c r="EE116" s="497"/>
      <c r="EF116" s="497"/>
      <c r="EG116" s="497"/>
      <c r="EH116" s="497"/>
      <c r="EI116" s="497"/>
      <c r="EJ116" s="497"/>
      <c r="EK116" s="497"/>
      <c r="EL116" s="497"/>
      <c r="EM116" s="497"/>
      <c r="EN116" s="497"/>
      <c r="EO116" s="497"/>
      <c r="EP116" s="497"/>
      <c r="EQ116" s="497"/>
      <c r="ER116" s="497"/>
      <c r="ES116" s="497"/>
      <c r="ET116" s="497"/>
      <c r="EU116" s="497"/>
      <c r="EV116" s="497"/>
      <c r="EW116" s="497"/>
      <c r="EX116" s="497"/>
      <c r="EY116" s="497"/>
      <c r="EZ116" s="497"/>
      <c r="FA116" s="497"/>
      <c r="FB116" s="497"/>
      <c r="FC116" s="497"/>
      <c r="FD116" s="497"/>
      <c r="FE116" s="497"/>
      <c r="FF116" s="497"/>
      <c r="FG116" s="497"/>
      <c r="FH116" s="497"/>
      <c r="FI116" s="497"/>
      <c r="FJ116" s="497"/>
      <c r="FK116" s="497"/>
      <c r="FL116" s="497"/>
      <c r="FM116" s="497"/>
      <c r="FN116" s="497"/>
      <c r="FO116" s="497"/>
      <c r="FP116" s="497"/>
      <c r="FQ116" s="497"/>
      <c r="FR116" s="497"/>
      <c r="FS116" s="497"/>
      <c r="FT116" s="497"/>
      <c r="FU116" s="497"/>
      <c r="FV116" s="497"/>
      <c r="FW116" s="497"/>
      <c r="FX116" s="497"/>
      <c r="FY116" s="497"/>
      <c r="FZ116" s="497"/>
      <c r="GA116" s="497"/>
      <c r="GB116" s="497"/>
      <c r="GC116" s="497"/>
      <c r="GD116" s="497"/>
      <c r="GE116" s="497"/>
      <c r="GF116" s="497"/>
      <c r="GG116" s="497"/>
      <c r="GH116" s="497"/>
      <c r="GI116" s="497"/>
      <c r="GJ116" s="497"/>
      <c r="GK116" s="497"/>
      <c r="GL116" s="497"/>
      <c r="GM116" s="497"/>
      <c r="GN116" s="497"/>
      <c r="GO116" s="497"/>
      <c r="GP116" s="497"/>
      <c r="GQ116" s="497"/>
      <c r="GR116" s="497"/>
      <c r="GS116" s="497"/>
      <c r="GT116" s="497"/>
      <c r="GU116" s="497"/>
      <c r="GV116" s="497"/>
      <c r="GW116" s="497"/>
      <c r="GX116" s="497"/>
      <c r="GY116" s="497"/>
      <c r="GZ116" s="497"/>
      <c r="HA116" s="497"/>
      <c r="HB116" s="497"/>
      <c r="HC116" s="497"/>
      <c r="HD116" s="497"/>
      <c r="HE116" s="497"/>
      <c r="HF116" s="497"/>
      <c r="HG116" s="497"/>
      <c r="HH116" s="497"/>
      <c r="HI116" s="497"/>
      <c r="HJ116" s="497"/>
      <c r="HK116" s="497"/>
      <c r="HL116" s="497"/>
      <c r="HM116" s="497"/>
      <c r="HN116" s="497"/>
      <c r="HO116" s="497"/>
      <c r="HP116" s="497"/>
      <c r="HQ116" s="497"/>
      <c r="HR116" s="497"/>
      <c r="HS116" s="497"/>
      <c r="HT116" s="497"/>
      <c r="HU116" s="497"/>
      <c r="HV116" s="497"/>
      <c r="HW116" s="497"/>
      <c r="HX116" s="497"/>
      <c r="HY116" s="497"/>
      <c r="HZ116" s="497"/>
      <c r="IA116" s="497"/>
      <c r="IB116" s="497"/>
      <c r="IC116" s="497"/>
      <c r="ID116" s="497"/>
      <c r="IE116" s="497"/>
      <c r="IF116" s="497"/>
      <c r="IG116" s="497"/>
      <c r="IH116" s="497"/>
      <c r="II116" s="497"/>
      <c r="IJ116" s="497"/>
      <c r="IK116" s="497"/>
      <c r="IL116" s="497"/>
      <c r="IM116" s="497"/>
      <c r="IN116" s="497"/>
      <c r="IO116" s="497"/>
    </row>
    <row r="117" s="496" customFormat="1" ht="17.1" hidden="1" customHeight="1" outlineLevel="2" spans="1:249">
      <c r="A117" s="541"/>
      <c r="B117" s="538" t="s">
        <v>12084</v>
      </c>
      <c r="C117" s="538" t="s">
        <v>12084</v>
      </c>
      <c r="D117" s="518">
        <v>0</v>
      </c>
      <c r="E117" s="518">
        <v>0</v>
      </c>
      <c r="F117" s="518">
        <v>0</v>
      </c>
      <c r="G117" s="518">
        <v>4068.77317491326</v>
      </c>
      <c r="H117" s="539"/>
      <c r="I117" s="591">
        <v>4068.77317491326</v>
      </c>
      <c r="J117" s="592" t="s">
        <v>12085</v>
      </c>
      <c r="K117" s="593"/>
      <c r="L117" s="523"/>
      <c r="M117" s="523"/>
      <c r="N117" s="523"/>
      <c r="O117" s="523"/>
      <c r="P117" s="523"/>
      <c r="Q117" s="523"/>
      <c r="R117" s="523"/>
      <c r="S117" s="523"/>
      <c r="T117" s="523"/>
      <c r="U117" s="523"/>
      <c r="V117" s="523"/>
      <c r="W117" s="523"/>
      <c r="X117" s="523"/>
      <c r="Y117" s="523"/>
      <c r="Z117" s="523"/>
      <c r="AA117" s="523"/>
      <c r="AB117" s="523"/>
      <c r="AC117" s="523"/>
      <c r="AD117" s="523"/>
      <c r="AE117" s="523"/>
      <c r="AF117" s="523"/>
      <c r="AG117" s="523"/>
      <c r="AH117" s="523"/>
      <c r="AI117" s="523"/>
      <c r="AJ117" s="523"/>
      <c r="AK117" s="523"/>
      <c r="AL117" s="523"/>
      <c r="AM117" s="523"/>
      <c r="AN117" s="523"/>
      <c r="AO117" s="523"/>
      <c r="AP117" s="523"/>
      <c r="AQ117" s="523"/>
      <c r="AR117" s="497"/>
      <c r="AS117" s="497"/>
      <c r="AT117" s="497"/>
      <c r="AU117" s="497"/>
      <c r="AV117" s="497"/>
      <c r="AW117" s="497"/>
      <c r="AX117" s="497"/>
      <c r="AY117" s="497"/>
      <c r="AZ117" s="497"/>
      <c r="BA117" s="497"/>
      <c r="BB117" s="497"/>
      <c r="BC117" s="497"/>
      <c r="BD117" s="497"/>
      <c r="BE117" s="497"/>
      <c r="BF117" s="497"/>
      <c r="BG117" s="497"/>
      <c r="BH117" s="497"/>
      <c r="BI117" s="497"/>
      <c r="BJ117" s="497"/>
      <c r="BK117" s="497"/>
      <c r="BL117" s="497"/>
      <c r="BM117" s="497"/>
      <c r="BN117" s="497"/>
      <c r="BO117" s="497"/>
      <c r="BP117" s="497"/>
      <c r="BQ117" s="497"/>
      <c r="BR117" s="497"/>
      <c r="BS117" s="497"/>
      <c r="BT117" s="497"/>
      <c r="BU117" s="497"/>
      <c r="BV117" s="497"/>
      <c r="BW117" s="497"/>
      <c r="BX117" s="497"/>
      <c r="BY117" s="497"/>
      <c r="BZ117" s="497"/>
      <c r="CA117" s="497"/>
      <c r="CB117" s="497"/>
      <c r="CC117" s="497"/>
      <c r="CD117" s="497"/>
      <c r="CE117" s="497"/>
      <c r="CF117" s="497"/>
      <c r="CG117" s="497"/>
      <c r="CH117" s="497"/>
      <c r="CI117" s="497"/>
      <c r="CJ117" s="497"/>
      <c r="CK117" s="497"/>
      <c r="CL117" s="497"/>
      <c r="CM117" s="497"/>
      <c r="CN117" s="497"/>
      <c r="CO117" s="497"/>
      <c r="CP117" s="497"/>
      <c r="CQ117" s="497"/>
      <c r="CR117" s="497"/>
      <c r="CS117" s="497"/>
      <c r="CT117" s="497"/>
      <c r="CU117" s="497"/>
      <c r="CV117" s="497"/>
      <c r="CW117" s="497"/>
      <c r="CX117" s="497"/>
      <c r="CY117" s="497"/>
      <c r="CZ117" s="497"/>
      <c r="DA117" s="497"/>
      <c r="DB117" s="497"/>
      <c r="DC117" s="497"/>
      <c r="DD117" s="497"/>
      <c r="DE117" s="497"/>
      <c r="DF117" s="497"/>
      <c r="DG117" s="497"/>
      <c r="DH117" s="497"/>
      <c r="DI117" s="497"/>
      <c r="DJ117" s="497"/>
      <c r="DK117" s="497"/>
      <c r="DL117" s="497"/>
      <c r="DM117" s="497"/>
      <c r="DN117" s="497"/>
      <c r="DO117" s="497"/>
      <c r="DP117" s="497"/>
      <c r="DQ117" s="497"/>
      <c r="DR117" s="497"/>
      <c r="DS117" s="497"/>
      <c r="DT117" s="497"/>
      <c r="DU117" s="497"/>
      <c r="DV117" s="497"/>
      <c r="DW117" s="497"/>
      <c r="DX117" s="497"/>
      <c r="DY117" s="497"/>
      <c r="DZ117" s="497"/>
      <c r="EA117" s="497"/>
      <c r="EB117" s="497"/>
      <c r="EC117" s="497"/>
      <c r="ED117" s="497"/>
      <c r="EE117" s="497"/>
      <c r="EF117" s="497"/>
      <c r="EG117" s="497"/>
      <c r="EH117" s="497"/>
      <c r="EI117" s="497"/>
      <c r="EJ117" s="497"/>
      <c r="EK117" s="497"/>
      <c r="EL117" s="497"/>
      <c r="EM117" s="497"/>
      <c r="EN117" s="497"/>
      <c r="EO117" s="497"/>
      <c r="EP117" s="497"/>
      <c r="EQ117" s="497"/>
      <c r="ER117" s="497"/>
      <c r="ES117" s="497"/>
      <c r="ET117" s="497"/>
      <c r="EU117" s="497"/>
      <c r="EV117" s="497"/>
      <c r="EW117" s="497"/>
      <c r="EX117" s="497"/>
      <c r="EY117" s="497"/>
      <c r="EZ117" s="497"/>
      <c r="FA117" s="497"/>
      <c r="FB117" s="497"/>
      <c r="FC117" s="497"/>
      <c r="FD117" s="497"/>
      <c r="FE117" s="497"/>
      <c r="FF117" s="497"/>
      <c r="FG117" s="497"/>
      <c r="FH117" s="497"/>
      <c r="FI117" s="497"/>
      <c r="FJ117" s="497"/>
      <c r="FK117" s="497"/>
      <c r="FL117" s="497"/>
      <c r="FM117" s="497"/>
      <c r="FN117" s="497"/>
      <c r="FO117" s="497"/>
      <c r="FP117" s="497"/>
      <c r="FQ117" s="497"/>
      <c r="FR117" s="497"/>
      <c r="FS117" s="497"/>
      <c r="FT117" s="497"/>
      <c r="FU117" s="497"/>
      <c r="FV117" s="497"/>
      <c r="FW117" s="497"/>
      <c r="FX117" s="497"/>
      <c r="FY117" s="497"/>
      <c r="FZ117" s="497"/>
      <c r="GA117" s="497"/>
      <c r="GB117" s="497"/>
      <c r="GC117" s="497"/>
      <c r="GD117" s="497"/>
      <c r="GE117" s="497"/>
      <c r="GF117" s="497"/>
      <c r="GG117" s="497"/>
      <c r="GH117" s="497"/>
      <c r="GI117" s="497"/>
      <c r="GJ117" s="497"/>
      <c r="GK117" s="497"/>
      <c r="GL117" s="497"/>
      <c r="GM117" s="497"/>
      <c r="GN117" s="497"/>
      <c r="GO117" s="497"/>
      <c r="GP117" s="497"/>
      <c r="GQ117" s="497"/>
      <c r="GR117" s="497"/>
      <c r="GS117" s="497"/>
      <c r="GT117" s="497"/>
      <c r="GU117" s="497"/>
      <c r="GV117" s="497"/>
      <c r="GW117" s="497"/>
      <c r="GX117" s="497"/>
      <c r="GY117" s="497"/>
      <c r="GZ117" s="497"/>
      <c r="HA117" s="497"/>
      <c r="HB117" s="497"/>
      <c r="HC117" s="497"/>
      <c r="HD117" s="497"/>
      <c r="HE117" s="497"/>
      <c r="HF117" s="497"/>
      <c r="HG117" s="497"/>
      <c r="HH117" s="497"/>
      <c r="HI117" s="497"/>
      <c r="HJ117" s="497"/>
      <c r="HK117" s="497"/>
      <c r="HL117" s="497"/>
      <c r="HM117" s="497"/>
      <c r="HN117" s="497"/>
      <c r="HO117" s="497"/>
      <c r="HP117" s="497"/>
      <c r="HQ117" s="497"/>
      <c r="HR117" s="497"/>
      <c r="HS117" s="497"/>
      <c r="HT117" s="497"/>
      <c r="HU117" s="497"/>
      <c r="HV117" s="497"/>
      <c r="HW117" s="497"/>
      <c r="HX117" s="497"/>
      <c r="HY117" s="497"/>
      <c r="HZ117" s="497"/>
      <c r="IA117" s="497"/>
      <c r="IB117" s="497"/>
      <c r="IC117" s="497"/>
      <c r="ID117" s="497"/>
      <c r="IE117" s="497"/>
      <c r="IF117" s="497"/>
      <c r="IG117" s="497"/>
      <c r="IH117" s="497"/>
      <c r="II117" s="497"/>
      <c r="IJ117" s="497"/>
      <c r="IK117" s="497"/>
      <c r="IL117" s="497"/>
      <c r="IM117" s="497"/>
      <c r="IN117" s="497"/>
      <c r="IO117" s="497"/>
    </row>
    <row r="118" s="496" customFormat="1" ht="17.1" hidden="1" customHeight="1" outlineLevel="2" spans="1:249">
      <c r="A118" s="541"/>
      <c r="B118" s="538" t="s">
        <v>12086</v>
      </c>
      <c r="C118" s="538" t="s">
        <v>12086</v>
      </c>
      <c r="D118" s="518">
        <v>611951.15982</v>
      </c>
      <c r="E118" s="518">
        <v>611951.15982</v>
      </c>
      <c r="F118" s="518">
        <v>611951.15982</v>
      </c>
      <c r="G118" s="518">
        <v>0</v>
      </c>
      <c r="H118" s="539"/>
      <c r="I118" s="591">
        <v>1835853.47946</v>
      </c>
      <c r="J118" s="592" t="s">
        <v>12087</v>
      </c>
      <c r="K118" s="593"/>
      <c r="L118" s="523"/>
      <c r="M118" s="523"/>
      <c r="N118" s="523"/>
      <c r="O118" s="523"/>
      <c r="P118" s="523"/>
      <c r="Q118" s="523"/>
      <c r="R118" s="523"/>
      <c r="S118" s="523"/>
      <c r="T118" s="523"/>
      <c r="U118" s="523"/>
      <c r="V118" s="523"/>
      <c r="W118" s="523"/>
      <c r="X118" s="523"/>
      <c r="Y118" s="523"/>
      <c r="Z118" s="523"/>
      <c r="AA118" s="523"/>
      <c r="AB118" s="523"/>
      <c r="AC118" s="523"/>
      <c r="AD118" s="523"/>
      <c r="AE118" s="523"/>
      <c r="AF118" s="523"/>
      <c r="AG118" s="523"/>
      <c r="AH118" s="523"/>
      <c r="AI118" s="523"/>
      <c r="AJ118" s="523"/>
      <c r="AK118" s="523"/>
      <c r="AL118" s="523"/>
      <c r="AM118" s="523"/>
      <c r="AN118" s="523"/>
      <c r="AO118" s="523"/>
      <c r="AP118" s="523"/>
      <c r="AQ118" s="523"/>
      <c r="AR118" s="497"/>
      <c r="AS118" s="497"/>
      <c r="AT118" s="497"/>
      <c r="AU118" s="497"/>
      <c r="AV118" s="497"/>
      <c r="AW118" s="497"/>
      <c r="AX118" s="497"/>
      <c r="AY118" s="497"/>
      <c r="AZ118" s="497"/>
      <c r="BA118" s="497"/>
      <c r="BB118" s="497"/>
      <c r="BC118" s="497"/>
      <c r="BD118" s="497"/>
      <c r="BE118" s="497"/>
      <c r="BF118" s="497"/>
      <c r="BG118" s="497"/>
      <c r="BH118" s="497"/>
      <c r="BI118" s="497"/>
      <c r="BJ118" s="497"/>
      <c r="BK118" s="497"/>
      <c r="BL118" s="497"/>
      <c r="BM118" s="497"/>
      <c r="BN118" s="497"/>
      <c r="BO118" s="497"/>
      <c r="BP118" s="497"/>
      <c r="BQ118" s="497"/>
      <c r="BR118" s="497"/>
      <c r="BS118" s="497"/>
      <c r="BT118" s="497"/>
      <c r="BU118" s="497"/>
      <c r="BV118" s="497"/>
      <c r="BW118" s="497"/>
      <c r="BX118" s="497"/>
      <c r="BY118" s="497"/>
      <c r="BZ118" s="497"/>
      <c r="CA118" s="497"/>
      <c r="CB118" s="497"/>
      <c r="CC118" s="497"/>
      <c r="CD118" s="497"/>
      <c r="CE118" s="497"/>
      <c r="CF118" s="497"/>
      <c r="CG118" s="497"/>
      <c r="CH118" s="497"/>
      <c r="CI118" s="497"/>
      <c r="CJ118" s="497"/>
      <c r="CK118" s="497"/>
      <c r="CL118" s="497"/>
      <c r="CM118" s="497"/>
      <c r="CN118" s="497"/>
      <c r="CO118" s="497"/>
      <c r="CP118" s="497"/>
      <c r="CQ118" s="497"/>
      <c r="CR118" s="497"/>
      <c r="CS118" s="497"/>
      <c r="CT118" s="497"/>
      <c r="CU118" s="497"/>
      <c r="CV118" s="497"/>
      <c r="CW118" s="497"/>
      <c r="CX118" s="497"/>
      <c r="CY118" s="497"/>
      <c r="CZ118" s="497"/>
      <c r="DA118" s="497"/>
      <c r="DB118" s="497"/>
      <c r="DC118" s="497"/>
      <c r="DD118" s="497"/>
      <c r="DE118" s="497"/>
      <c r="DF118" s="497"/>
      <c r="DG118" s="497"/>
      <c r="DH118" s="497"/>
      <c r="DI118" s="497"/>
      <c r="DJ118" s="497"/>
      <c r="DK118" s="497"/>
      <c r="DL118" s="497"/>
      <c r="DM118" s="497"/>
      <c r="DN118" s="497"/>
      <c r="DO118" s="497"/>
      <c r="DP118" s="497"/>
      <c r="DQ118" s="497"/>
      <c r="DR118" s="497"/>
      <c r="DS118" s="497"/>
      <c r="DT118" s="497"/>
      <c r="DU118" s="497"/>
      <c r="DV118" s="497"/>
      <c r="DW118" s="497"/>
      <c r="DX118" s="497"/>
      <c r="DY118" s="497"/>
      <c r="DZ118" s="497"/>
      <c r="EA118" s="497"/>
      <c r="EB118" s="497"/>
      <c r="EC118" s="497"/>
      <c r="ED118" s="497"/>
      <c r="EE118" s="497"/>
      <c r="EF118" s="497"/>
      <c r="EG118" s="497"/>
      <c r="EH118" s="497"/>
      <c r="EI118" s="497"/>
      <c r="EJ118" s="497"/>
      <c r="EK118" s="497"/>
      <c r="EL118" s="497"/>
      <c r="EM118" s="497"/>
      <c r="EN118" s="497"/>
      <c r="EO118" s="497"/>
      <c r="EP118" s="497"/>
      <c r="EQ118" s="497"/>
      <c r="ER118" s="497"/>
      <c r="ES118" s="497"/>
      <c r="ET118" s="497"/>
      <c r="EU118" s="497"/>
      <c r="EV118" s="497"/>
      <c r="EW118" s="497"/>
      <c r="EX118" s="497"/>
      <c r="EY118" s="497"/>
      <c r="EZ118" s="497"/>
      <c r="FA118" s="497"/>
      <c r="FB118" s="497"/>
      <c r="FC118" s="497"/>
      <c r="FD118" s="497"/>
      <c r="FE118" s="497"/>
      <c r="FF118" s="497"/>
      <c r="FG118" s="497"/>
      <c r="FH118" s="497"/>
      <c r="FI118" s="497"/>
      <c r="FJ118" s="497"/>
      <c r="FK118" s="497"/>
      <c r="FL118" s="497"/>
      <c r="FM118" s="497"/>
      <c r="FN118" s="497"/>
      <c r="FO118" s="497"/>
      <c r="FP118" s="497"/>
      <c r="FQ118" s="497"/>
      <c r="FR118" s="497"/>
      <c r="FS118" s="497"/>
      <c r="FT118" s="497"/>
      <c r="FU118" s="497"/>
      <c r="FV118" s="497"/>
      <c r="FW118" s="497"/>
      <c r="FX118" s="497"/>
      <c r="FY118" s="497"/>
      <c r="FZ118" s="497"/>
      <c r="GA118" s="497"/>
      <c r="GB118" s="497"/>
      <c r="GC118" s="497"/>
      <c r="GD118" s="497"/>
      <c r="GE118" s="497"/>
      <c r="GF118" s="497"/>
      <c r="GG118" s="497"/>
      <c r="GH118" s="497"/>
      <c r="GI118" s="497"/>
      <c r="GJ118" s="497"/>
      <c r="GK118" s="497"/>
      <c r="GL118" s="497"/>
      <c r="GM118" s="497"/>
      <c r="GN118" s="497"/>
      <c r="GO118" s="497"/>
      <c r="GP118" s="497"/>
      <c r="GQ118" s="497"/>
      <c r="GR118" s="497"/>
      <c r="GS118" s="497"/>
      <c r="GT118" s="497"/>
      <c r="GU118" s="497"/>
      <c r="GV118" s="497"/>
      <c r="GW118" s="497"/>
      <c r="GX118" s="497"/>
      <c r="GY118" s="497"/>
      <c r="GZ118" s="497"/>
      <c r="HA118" s="497"/>
      <c r="HB118" s="497"/>
      <c r="HC118" s="497"/>
      <c r="HD118" s="497"/>
      <c r="HE118" s="497"/>
      <c r="HF118" s="497"/>
      <c r="HG118" s="497"/>
      <c r="HH118" s="497"/>
      <c r="HI118" s="497"/>
      <c r="HJ118" s="497"/>
      <c r="HK118" s="497"/>
      <c r="HL118" s="497"/>
      <c r="HM118" s="497"/>
      <c r="HN118" s="497"/>
      <c r="HO118" s="497"/>
      <c r="HP118" s="497"/>
      <c r="HQ118" s="497"/>
      <c r="HR118" s="497"/>
      <c r="HS118" s="497"/>
      <c r="HT118" s="497"/>
      <c r="HU118" s="497"/>
      <c r="HV118" s="497"/>
      <c r="HW118" s="497"/>
      <c r="HX118" s="497"/>
      <c r="HY118" s="497"/>
      <c r="HZ118" s="497"/>
      <c r="IA118" s="497"/>
      <c r="IB118" s="497"/>
      <c r="IC118" s="497"/>
      <c r="ID118" s="497"/>
      <c r="IE118" s="497"/>
      <c r="IF118" s="497"/>
      <c r="IG118" s="497"/>
      <c r="IH118" s="497"/>
      <c r="II118" s="497"/>
      <c r="IJ118" s="497"/>
      <c r="IK118" s="497"/>
      <c r="IL118" s="497"/>
      <c r="IM118" s="497"/>
      <c r="IN118" s="497"/>
      <c r="IO118" s="497"/>
    </row>
    <row r="119" s="496" customFormat="1" ht="17.1" hidden="1" customHeight="1" outlineLevel="2" spans="1:249">
      <c r="A119" s="541"/>
      <c r="B119" s="538" t="s">
        <v>12088</v>
      </c>
      <c r="C119" s="538" t="s">
        <v>12088</v>
      </c>
      <c r="D119" s="518">
        <v>424451.280213296</v>
      </c>
      <c r="E119" s="518">
        <v>0</v>
      </c>
      <c r="F119" s="518">
        <v>0</v>
      </c>
      <c r="G119" s="518">
        <v>0</v>
      </c>
      <c r="H119" s="539"/>
      <c r="I119" s="591">
        <v>424451.280213296</v>
      </c>
      <c r="J119" s="592" t="s">
        <v>12089</v>
      </c>
      <c r="K119" s="593"/>
      <c r="L119" s="523"/>
      <c r="M119" s="523"/>
      <c r="N119" s="523"/>
      <c r="O119" s="523"/>
      <c r="P119" s="523"/>
      <c r="Q119" s="523"/>
      <c r="R119" s="523"/>
      <c r="S119" s="523"/>
      <c r="T119" s="523"/>
      <c r="U119" s="523"/>
      <c r="V119" s="523"/>
      <c r="W119" s="523"/>
      <c r="X119" s="523"/>
      <c r="Y119" s="523"/>
      <c r="Z119" s="523"/>
      <c r="AA119" s="523"/>
      <c r="AB119" s="523"/>
      <c r="AC119" s="523"/>
      <c r="AD119" s="523"/>
      <c r="AE119" s="523"/>
      <c r="AF119" s="523"/>
      <c r="AG119" s="523"/>
      <c r="AH119" s="523"/>
      <c r="AI119" s="523"/>
      <c r="AJ119" s="523"/>
      <c r="AK119" s="523"/>
      <c r="AL119" s="523"/>
      <c r="AM119" s="523"/>
      <c r="AN119" s="523"/>
      <c r="AO119" s="523"/>
      <c r="AP119" s="523"/>
      <c r="AQ119" s="523"/>
      <c r="AR119" s="497"/>
      <c r="AS119" s="497"/>
      <c r="AT119" s="497"/>
      <c r="AU119" s="497"/>
      <c r="AV119" s="497"/>
      <c r="AW119" s="497"/>
      <c r="AX119" s="497"/>
      <c r="AY119" s="497"/>
      <c r="AZ119" s="497"/>
      <c r="BA119" s="497"/>
      <c r="BB119" s="497"/>
      <c r="BC119" s="497"/>
      <c r="BD119" s="497"/>
      <c r="BE119" s="497"/>
      <c r="BF119" s="497"/>
      <c r="BG119" s="497"/>
      <c r="BH119" s="497"/>
      <c r="BI119" s="497"/>
      <c r="BJ119" s="497"/>
      <c r="BK119" s="497"/>
      <c r="BL119" s="497"/>
      <c r="BM119" s="497"/>
      <c r="BN119" s="497"/>
      <c r="BO119" s="497"/>
      <c r="BP119" s="497"/>
      <c r="BQ119" s="497"/>
      <c r="BR119" s="497"/>
      <c r="BS119" s="497"/>
      <c r="BT119" s="497"/>
      <c r="BU119" s="497"/>
      <c r="BV119" s="497"/>
      <c r="BW119" s="497"/>
      <c r="BX119" s="497"/>
      <c r="BY119" s="497"/>
      <c r="BZ119" s="497"/>
      <c r="CA119" s="497"/>
      <c r="CB119" s="497"/>
      <c r="CC119" s="497"/>
      <c r="CD119" s="497"/>
      <c r="CE119" s="497"/>
      <c r="CF119" s="497"/>
      <c r="CG119" s="497"/>
      <c r="CH119" s="497"/>
      <c r="CI119" s="497"/>
      <c r="CJ119" s="497"/>
      <c r="CK119" s="497"/>
      <c r="CL119" s="497"/>
      <c r="CM119" s="497"/>
      <c r="CN119" s="497"/>
      <c r="CO119" s="497"/>
      <c r="CP119" s="497"/>
      <c r="CQ119" s="497"/>
      <c r="CR119" s="497"/>
      <c r="CS119" s="497"/>
      <c r="CT119" s="497"/>
      <c r="CU119" s="497"/>
      <c r="CV119" s="497"/>
      <c r="CW119" s="497"/>
      <c r="CX119" s="497"/>
      <c r="CY119" s="497"/>
      <c r="CZ119" s="497"/>
      <c r="DA119" s="497"/>
      <c r="DB119" s="497"/>
      <c r="DC119" s="497"/>
      <c r="DD119" s="497"/>
      <c r="DE119" s="497"/>
      <c r="DF119" s="497"/>
      <c r="DG119" s="497"/>
      <c r="DH119" s="497"/>
      <c r="DI119" s="497"/>
      <c r="DJ119" s="497"/>
      <c r="DK119" s="497"/>
      <c r="DL119" s="497"/>
      <c r="DM119" s="497"/>
      <c r="DN119" s="497"/>
      <c r="DO119" s="497"/>
      <c r="DP119" s="497"/>
      <c r="DQ119" s="497"/>
      <c r="DR119" s="497"/>
      <c r="DS119" s="497"/>
      <c r="DT119" s="497"/>
      <c r="DU119" s="497"/>
      <c r="DV119" s="497"/>
      <c r="DW119" s="497"/>
      <c r="DX119" s="497"/>
      <c r="DY119" s="497"/>
      <c r="DZ119" s="497"/>
      <c r="EA119" s="497"/>
      <c r="EB119" s="497"/>
      <c r="EC119" s="497"/>
      <c r="ED119" s="497"/>
      <c r="EE119" s="497"/>
      <c r="EF119" s="497"/>
      <c r="EG119" s="497"/>
      <c r="EH119" s="497"/>
      <c r="EI119" s="497"/>
      <c r="EJ119" s="497"/>
      <c r="EK119" s="497"/>
      <c r="EL119" s="497"/>
      <c r="EM119" s="497"/>
      <c r="EN119" s="497"/>
      <c r="EO119" s="497"/>
      <c r="EP119" s="497"/>
      <c r="EQ119" s="497"/>
      <c r="ER119" s="497"/>
      <c r="ES119" s="497"/>
      <c r="ET119" s="497"/>
      <c r="EU119" s="497"/>
      <c r="EV119" s="497"/>
      <c r="EW119" s="497"/>
      <c r="EX119" s="497"/>
      <c r="EY119" s="497"/>
      <c r="EZ119" s="497"/>
      <c r="FA119" s="497"/>
      <c r="FB119" s="497"/>
      <c r="FC119" s="497"/>
      <c r="FD119" s="497"/>
      <c r="FE119" s="497"/>
      <c r="FF119" s="497"/>
      <c r="FG119" s="497"/>
      <c r="FH119" s="497"/>
      <c r="FI119" s="497"/>
      <c r="FJ119" s="497"/>
      <c r="FK119" s="497"/>
      <c r="FL119" s="497"/>
      <c r="FM119" s="497"/>
      <c r="FN119" s="497"/>
      <c r="FO119" s="497"/>
      <c r="FP119" s="497"/>
      <c r="FQ119" s="497"/>
      <c r="FR119" s="497"/>
      <c r="FS119" s="497"/>
      <c r="FT119" s="497"/>
      <c r="FU119" s="497"/>
      <c r="FV119" s="497"/>
      <c r="FW119" s="497"/>
      <c r="FX119" s="497"/>
      <c r="FY119" s="497"/>
      <c r="FZ119" s="497"/>
      <c r="GA119" s="497"/>
      <c r="GB119" s="497"/>
      <c r="GC119" s="497"/>
      <c r="GD119" s="497"/>
      <c r="GE119" s="497"/>
      <c r="GF119" s="497"/>
      <c r="GG119" s="497"/>
      <c r="GH119" s="497"/>
      <c r="GI119" s="497"/>
      <c r="GJ119" s="497"/>
      <c r="GK119" s="497"/>
      <c r="GL119" s="497"/>
      <c r="GM119" s="497"/>
      <c r="GN119" s="497"/>
      <c r="GO119" s="497"/>
      <c r="GP119" s="497"/>
      <c r="GQ119" s="497"/>
      <c r="GR119" s="497"/>
      <c r="GS119" s="497"/>
      <c r="GT119" s="497"/>
      <c r="GU119" s="497"/>
      <c r="GV119" s="497"/>
      <c r="GW119" s="497"/>
      <c r="GX119" s="497"/>
      <c r="GY119" s="497"/>
      <c r="GZ119" s="497"/>
      <c r="HA119" s="497"/>
      <c r="HB119" s="497"/>
      <c r="HC119" s="497"/>
      <c r="HD119" s="497"/>
      <c r="HE119" s="497"/>
      <c r="HF119" s="497"/>
      <c r="HG119" s="497"/>
      <c r="HH119" s="497"/>
      <c r="HI119" s="497"/>
      <c r="HJ119" s="497"/>
      <c r="HK119" s="497"/>
      <c r="HL119" s="497"/>
      <c r="HM119" s="497"/>
      <c r="HN119" s="497"/>
      <c r="HO119" s="497"/>
      <c r="HP119" s="497"/>
      <c r="HQ119" s="497"/>
      <c r="HR119" s="497"/>
      <c r="HS119" s="497"/>
      <c r="HT119" s="497"/>
      <c r="HU119" s="497"/>
      <c r="HV119" s="497"/>
      <c r="HW119" s="497"/>
      <c r="HX119" s="497"/>
      <c r="HY119" s="497"/>
      <c r="HZ119" s="497"/>
      <c r="IA119" s="497"/>
      <c r="IB119" s="497"/>
      <c r="IC119" s="497"/>
      <c r="ID119" s="497"/>
      <c r="IE119" s="497"/>
      <c r="IF119" s="497"/>
      <c r="IG119" s="497"/>
      <c r="IH119" s="497"/>
      <c r="II119" s="497"/>
      <c r="IJ119" s="497"/>
      <c r="IK119" s="497"/>
      <c r="IL119" s="497"/>
      <c r="IM119" s="497"/>
      <c r="IN119" s="497"/>
      <c r="IO119" s="497"/>
    </row>
    <row r="120" s="496" customFormat="1" ht="17.1" hidden="1" customHeight="1" outlineLevel="2" spans="1:249">
      <c r="A120" s="541"/>
      <c r="B120" s="556" t="s">
        <v>12090</v>
      </c>
      <c r="C120" s="556" t="s">
        <v>12090</v>
      </c>
      <c r="D120" s="518">
        <v>3403.42794701185</v>
      </c>
      <c r="E120" s="518">
        <v>0</v>
      </c>
      <c r="F120" s="518">
        <v>0</v>
      </c>
      <c r="G120" s="518">
        <v>0</v>
      </c>
      <c r="H120" s="539"/>
      <c r="I120" s="591">
        <v>3403.42794701185</v>
      </c>
      <c r="J120" s="592" t="s">
        <v>12091</v>
      </c>
      <c r="K120" s="593"/>
      <c r="L120" s="523"/>
      <c r="M120" s="523"/>
      <c r="N120" s="523"/>
      <c r="O120" s="523"/>
      <c r="P120" s="523"/>
      <c r="Q120" s="523"/>
      <c r="R120" s="523"/>
      <c r="S120" s="523"/>
      <c r="T120" s="523"/>
      <c r="U120" s="523"/>
      <c r="V120" s="523"/>
      <c r="W120" s="523"/>
      <c r="X120" s="523"/>
      <c r="Y120" s="523"/>
      <c r="Z120" s="523"/>
      <c r="AA120" s="523"/>
      <c r="AB120" s="523"/>
      <c r="AC120" s="523"/>
      <c r="AD120" s="523"/>
      <c r="AE120" s="523"/>
      <c r="AF120" s="523"/>
      <c r="AG120" s="523"/>
      <c r="AH120" s="523"/>
      <c r="AI120" s="523"/>
      <c r="AJ120" s="523"/>
      <c r="AK120" s="523"/>
      <c r="AL120" s="523"/>
      <c r="AM120" s="523"/>
      <c r="AN120" s="523"/>
      <c r="AO120" s="523"/>
      <c r="AP120" s="523"/>
      <c r="AQ120" s="523"/>
      <c r="AR120" s="497"/>
      <c r="AS120" s="497"/>
      <c r="AT120" s="497"/>
      <c r="AU120" s="497"/>
      <c r="AV120" s="497"/>
      <c r="AW120" s="497"/>
      <c r="AX120" s="497"/>
      <c r="AY120" s="497"/>
      <c r="AZ120" s="497"/>
      <c r="BA120" s="497"/>
      <c r="BB120" s="497"/>
      <c r="BC120" s="497"/>
      <c r="BD120" s="497"/>
      <c r="BE120" s="497"/>
      <c r="BF120" s="497"/>
      <c r="BG120" s="497"/>
      <c r="BH120" s="497"/>
      <c r="BI120" s="497"/>
      <c r="BJ120" s="497"/>
      <c r="BK120" s="497"/>
      <c r="BL120" s="497"/>
      <c r="BM120" s="497"/>
      <c r="BN120" s="497"/>
      <c r="BO120" s="497"/>
      <c r="BP120" s="497"/>
      <c r="BQ120" s="497"/>
      <c r="BR120" s="497"/>
      <c r="BS120" s="497"/>
      <c r="BT120" s="497"/>
      <c r="BU120" s="497"/>
      <c r="BV120" s="497"/>
      <c r="BW120" s="497"/>
      <c r="BX120" s="497"/>
      <c r="BY120" s="497"/>
      <c r="BZ120" s="497"/>
      <c r="CA120" s="497"/>
      <c r="CB120" s="497"/>
      <c r="CC120" s="497"/>
      <c r="CD120" s="497"/>
      <c r="CE120" s="497"/>
      <c r="CF120" s="497"/>
      <c r="CG120" s="497"/>
      <c r="CH120" s="497"/>
      <c r="CI120" s="497"/>
      <c r="CJ120" s="497"/>
      <c r="CK120" s="497"/>
      <c r="CL120" s="497"/>
      <c r="CM120" s="497"/>
      <c r="CN120" s="497"/>
      <c r="CO120" s="497"/>
      <c r="CP120" s="497"/>
      <c r="CQ120" s="497"/>
      <c r="CR120" s="497"/>
      <c r="CS120" s="497"/>
      <c r="CT120" s="497"/>
      <c r="CU120" s="497"/>
      <c r="CV120" s="497"/>
      <c r="CW120" s="497"/>
      <c r="CX120" s="497"/>
      <c r="CY120" s="497"/>
      <c r="CZ120" s="497"/>
      <c r="DA120" s="497"/>
      <c r="DB120" s="497"/>
      <c r="DC120" s="497"/>
      <c r="DD120" s="497"/>
      <c r="DE120" s="497"/>
      <c r="DF120" s="497"/>
      <c r="DG120" s="497"/>
      <c r="DH120" s="497"/>
      <c r="DI120" s="497"/>
      <c r="DJ120" s="497"/>
      <c r="DK120" s="497"/>
      <c r="DL120" s="497"/>
      <c r="DM120" s="497"/>
      <c r="DN120" s="497"/>
      <c r="DO120" s="497"/>
      <c r="DP120" s="497"/>
      <c r="DQ120" s="497"/>
      <c r="DR120" s="497"/>
      <c r="DS120" s="497"/>
      <c r="DT120" s="497"/>
      <c r="DU120" s="497"/>
      <c r="DV120" s="497"/>
      <c r="DW120" s="497"/>
      <c r="DX120" s="497"/>
      <c r="DY120" s="497"/>
      <c r="DZ120" s="497"/>
      <c r="EA120" s="497"/>
      <c r="EB120" s="497"/>
      <c r="EC120" s="497"/>
      <c r="ED120" s="497"/>
      <c r="EE120" s="497"/>
      <c r="EF120" s="497"/>
      <c r="EG120" s="497"/>
      <c r="EH120" s="497"/>
      <c r="EI120" s="497"/>
      <c r="EJ120" s="497"/>
      <c r="EK120" s="497"/>
      <c r="EL120" s="497"/>
      <c r="EM120" s="497"/>
      <c r="EN120" s="497"/>
      <c r="EO120" s="497"/>
      <c r="EP120" s="497"/>
      <c r="EQ120" s="497"/>
      <c r="ER120" s="497"/>
      <c r="ES120" s="497"/>
      <c r="ET120" s="497"/>
      <c r="EU120" s="497"/>
      <c r="EV120" s="497"/>
      <c r="EW120" s="497"/>
      <c r="EX120" s="497"/>
      <c r="EY120" s="497"/>
      <c r="EZ120" s="497"/>
      <c r="FA120" s="497"/>
      <c r="FB120" s="497"/>
      <c r="FC120" s="497"/>
      <c r="FD120" s="497"/>
      <c r="FE120" s="497"/>
      <c r="FF120" s="497"/>
      <c r="FG120" s="497"/>
      <c r="FH120" s="497"/>
      <c r="FI120" s="497"/>
      <c r="FJ120" s="497"/>
      <c r="FK120" s="497"/>
      <c r="FL120" s="497"/>
      <c r="FM120" s="497"/>
      <c r="FN120" s="497"/>
      <c r="FO120" s="497"/>
      <c r="FP120" s="497"/>
      <c r="FQ120" s="497"/>
      <c r="FR120" s="497"/>
      <c r="FS120" s="497"/>
      <c r="FT120" s="497"/>
      <c r="FU120" s="497"/>
      <c r="FV120" s="497"/>
      <c r="FW120" s="497"/>
      <c r="FX120" s="497"/>
      <c r="FY120" s="497"/>
      <c r="FZ120" s="497"/>
      <c r="GA120" s="497"/>
      <c r="GB120" s="497"/>
      <c r="GC120" s="497"/>
      <c r="GD120" s="497"/>
      <c r="GE120" s="497"/>
      <c r="GF120" s="497"/>
      <c r="GG120" s="497"/>
      <c r="GH120" s="497"/>
      <c r="GI120" s="497"/>
      <c r="GJ120" s="497"/>
      <c r="GK120" s="497"/>
      <c r="GL120" s="497"/>
      <c r="GM120" s="497"/>
      <c r="GN120" s="497"/>
      <c r="GO120" s="497"/>
      <c r="GP120" s="497"/>
      <c r="GQ120" s="497"/>
      <c r="GR120" s="497"/>
      <c r="GS120" s="497"/>
      <c r="GT120" s="497"/>
      <c r="GU120" s="497"/>
      <c r="GV120" s="497"/>
      <c r="GW120" s="497"/>
      <c r="GX120" s="497"/>
      <c r="GY120" s="497"/>
      <c r="GZ120" s="497"/>
      <c r="HA120" s="497"/>
      <c r="HB120" s="497"/>
      <c r="HC120" s="497"/>
      <c r="HD120" s="497"/>
      <c r="HE120" s="497"/>
      <c r="HF120" s="497"/>
      <c r="HG120" s="497"/>
      <c r="HH120" s="497"/>
      <c r="HI120" s="497"/>
      <c r="HJ120" s="497"/>
      <c r="HK120" s="497"/>
      <c r="HL120" s="497"/>
      <c r="HM120" s="497"/>
      <c r="HN120" s="497"/>
      <c r="HO120" s="497"/>
      <c r="HP120" s="497"/>
      <c r="HQ120" s="497"/>
      <c r="HR120" s="497"/>
      <c r="HS120" s="497"/>
      <c r="HT120" s="497"/>
      <c r="HU120" s="497"/>
      <c r="HV120" s="497"/>
      <c r="HW120" s="497"/>
      <c r="HX120" s="497"/>
      <c r="HY120" s="497"/>
      <c r="HZ120" s="497"/>
      <c r="IA120" s="497"/>
      <c r="IB120" s="497"/>
      <c r="IC120" s="497"/>
      <c r="ID120" s="497"/>
      <c r="IE120" s="497"/>
      <c r="IF120" s="497"/>
      <c r="IG120" s="497"/>
      <c r="IH120" s="497"/>
      <c r="II120" s="497"/>
      <c r="IJ120" s="497"/>
      <c r="IK120" s="497"/>
      <c r="IL120" s="497"/>
      <c r="IM120" s="497"/>
      <c r="IN120" s="497"/>
      <c r="IO120" s="497"/>
    </row>
    <row r="121" s="496" customFormat="1" ht="17.1" hidden="1" customHeight="1" outlineLevel="2" spans="1:249">
      <c r="A121" s="541"/>
      <c r="B121" s="538" t="s">
        <v>12092</v>
      </c>
      <c r="C121" s="538" t="s">
        <v>12092</v>
      </c>
      <c r="D121" s="518">
        <v>232618.380299594</v>
      </c>
      <c r="E121" s="518">
        <v>0</v>
      </c>
      <c r="F121" s="518">
        <v>0</v>
      </c>
      <c r="G121" s="518">
        <v>0</v>
      </c>
      <c r="H121" s="539"/>
      <c r="I121" s="591">
        <v>232618.380299594</v>
      </c>
      <c r="J121" s="592" t="s">
        <v>12093</v>
      </c>
      <c r="K121" s="593"/>
      <c r="L121" s="523"/>
      <c r="M121" s="523"/>
      <c r="N121" s="523"/>
      <c r="O121" s="523"/>
      <c r="P121" s="523"/>
      <c r="Q121" s="523"/>
      <c r="R121" s="523"/>
      <c r="S121" s="523"/>
      <c r="T121" s="523"/>
      <c r="U121" s="523"/>
      <c r="V121" s="523"/>
      <c r="W121" s="523"/>
      <c r="X121" s="523"/>
      <c r="Y121" s="523"/>
      <c r="Z121" s="523"/>
      <c r="AA121" s="523"/>
      <c r="AB121" s="523"/>
      <c r="AC121" s="523"/>
      <c r="AD121" s="523"/>
      <c r="AE121" s="523"/>
      <c r="AF121" s="523"/>
      <c r="AG121" s="523"/>
      <c r="AH121" s="523"/>
      <c r="AI121" s="523"/>
      <c r="AJ121" s="523"/>
      <c r="AK121" s="523"/>
      <c r="AL121" s="523"/>
      <c r="AM121" s="523"/>
      <c r="AN121" s="523"/>
      <c r="AO121" s="523"/>
      <c r="AP121" s="523"/>
      <c r="AQ121" s="523"/>
      <c r="AR121" s="497"/>
      <c r="AS121" s="497"/>
      <c r="AT121" s="497"/>
      <c r="AU121" s="497"/>
      <c r="AV121" s="497"/>
      <c r="AW121" s="497"/>
      <c r="AX121" s="497"/>
      <c r="AY121" s="497"/>
      <c r="AZ121" s="497"/>
      <c r="BA121" s="497"/>
      <c r="BB121" s="497"/>
      <c r="BC121" s="497"/>
      <c r="BD121" s="497"/>
      <c r="BE121" s="497"/>
      <c r="BF121" s="497"/>
      <c r="BG121" s="497"/>
      <c r="BH121" s="497"/>
      <c r="BI121" s="497"/>
      <c r="BJ121" s="497"/>
      <c r="BK121" s="497"/>
      <c r="BL121" s="497"/>
      <c r="BM121" s="497"/>
      <c r="BN121" s="497"/>
      <c r="BO121" s="497"/>
      <c r="BP121" s="497"/>
      <c r="BQ121" s="497"/>
      <c r="BR121" s="497"/>
      <c r="BS121" s="497"/>
      <c r="BT121" s="497"/>
      <c r="BU121" s="497"/>
      <c r="BV121" s="497"/>
      <c r="BW121" s="497"/>
      <c r="BX121" s="497"/>
      <c r="BY121" s="497"/>
      <c r="BZ121" s="497"/>
      <c r="CA121" s="497"/>
      <c r="CB121" s="497"/>
      <c r="CC121" s="497"/>
      <c r="CD121" s="497"/>
      <c r="CE121" s="497"/>
      <c r="CF121" s="497"/>
      <c r="CG121" s="497"/>
      <c r="CH121" s="497"/>
      <c r="CI121" s="497"/>
      <c r="CJ121" s="497"/>
      <c r="CK121" s="497"/>
      <c r="CL121" s="497"/>
      <c r="CM121" s="497"/>
      <c r="CN121" s="497"/>
      <c r="CO121" s="497"/>
      <c r="CP121" s="497"/>
      <c r="CQ121" s="497"/>
      <c r="CR121" s="497"/>
      <c r="CS121" s="497"/>
      <c r="CT121" s="497"/>
      <c r="CU121" s="497"/>
      <c r="CV121" s="497"/>
      <c r="CW121" s="497"/>
      <c r="CX121" s="497"/>
      <c r="CY121" s="497"/>
      <c r="CZ121" s="497"/>
      <c r="DA121" s="497"/>
      <c r="DB121" s="497"/>
      <c r="DC121" s="497"/>
      <c r="DD121" s="497"/>
      <c r="DE121" s="497"/>
      <c r="DF121" s="497"/>
      <c r="DG121" s="497"/>
      <c r="DH121" s="497"/>
      <c r="DI121" s="497"/>
      <c r="DJ121" s="497"/>
      <c r="DK121" s="497"/>
      <c r="DL121" s="497"/>
      <c r="DM121" s="497"/>
      <c r="DN121" s="497"/>
      <c r="DO121" s="497"/>
      <c r="DP121" s="497"/>
      <c r="DQ121" s="497"/>
      <c r="DR121" s="497"/>
      <c r="DS121" s="497"/>
      <c r="DT121" s="497"/>
      <c r="DU121" s="497"/>
      <c r="DV121" s="497"/>
      <c r="DW121" s="497"/>
      <c r="DX121" s="497"/>
      <c r="DY121" s="497"/>
      <c r="DZ121" s="497"/>
      <c r="EA121" s="497"/>
      <c r="EB121" s="497"/>
      <c r="EC121" s="497"/>
      <c r="ED121" s="497"/>
      <c r="EE121" s="497"/>
      <c r="EF121" s="497"/>
      <c r="EG121" s="497"/>
      <c r="EH121" s="497"/>
      <c r="EI121" s="497"/>
      <c r="EJ121" s="497"/>
      <c r="EK121" s="497"/>
      <c r="EL121" s="497"/>
      <c r="EM121" s="497"/>
      <c r="EN121" s="497"/>
      <c r="EO121" s="497"/>
      <c r="EP121" s="497"/>
      <c r="EQ121" s="497"/>
      <c r="ER121" s="497"/>
      <c r="ES121" s="497"/>
      <c r="ET121" s="497"/>
      <c r="EU121" s="497"/>
      <c r="EV121" s="497"/>
      <c r="EW121" s="497"/>
      <c r="EX121" s="497"/>
      <c r="EY121" s="497"/>
      <c r="EZ121" s="497"/>
      <c r="FA121" s="497"/>
      <c r="FB121" s="497"/>
      <c r="FC121" s="497"/>
      <c r="FD121" s="497"/>
      <c r="FE121" s="497"/>
      <c r="FF121" s="497"/>
      <c r="FG121" s="497"/>
      <c r="FH121" s="497"/>
      <c r="FI121" s="497"/>
      <c r="FJ121" s="497"/>
      <c r="FK121" s="497"/>
      <c r="FL121" s="497"/>
      <c r="FM121" s="497"/>
      <c r="FN121" s="497"/>
      <c r="FO121" s="497"/>
      <c r="FP121" s="497"/>
      <c r="FQ121" s="497"/>
      <c r="FR121" s="497"/>
      <c r="FS121" s="497"/>
      <c r="FT121" s="497"/>
      <c r="FU121" s="497"/>
      <c r="FV121" s="497"/>
      <c r="FW121" s="497"/>
      <c r="FX121" s="497"/>
      <c r="FY121" s="497"/>
      <c r="FZ121" s="497"/>
      <c r="GA121" s="497"/>
      <c r="GB121" s="497"/>
      <c r="GC121" s="497"/>
      <c r="GD121" s="497"/>
      <c r="GE121" s="497"/>
      <c r="GF121" s="497"/>
      <c r="GG121" s="497"/>
      <c r="GH121" s="497"/>
      <c r="GI121" s="497"/>
      <c r="GJ121" s="497"/>
      <c r="GK121" s="497"/>
      <c r="GL121" s="497"/>
      <c r="GM121" s="497"/>
      <c r="GN121" s="497"/>
      <c r="GO121" s="497"/>
      <c r="GP121" s="497"/>
      <c r="GQ121" s="497"/>
      <c r="GR121" s="497"/>
      <c r="GS121" s="497"/>
      <c r="GT121" s="497"/>
      <c r="GU121" s="497"/>
      <c r="GV121" s="497"/>
      <c r="GW121" s="497"/>
      <c r="GX121" s="497"/>
      <c r="GY121" s="497"/>
      <c r="GZ121" s="497"/>
      <c r="HA121" s="497"/>
      <c r="HB121" s="497"/>
      <c r="HC121" s="497"/>
      <c r="HD121" s="497"/>
      <c r="HE121" s="497"/>
      <c r="HF121" s="497"/>
      <c r="HG121" s="497"/>
      <c r="HH121" s="497"/>
      <c r="HI121" s="497"/>
      <c r="HJ121" s="497"/>
      <c r="HK121" s="497"/>
      <c r="HL121" s="497"/>
      <c r="HM121" s="497"/>
      <c r="HN121" s="497"/>
      <c r="HO121" s="497"/>
      <c r="HP121" s="497"/>
      <c r="HQ121" s="497"/>
      <c r="HR121" s="497"/>
      <c r="HS121" s="497"/>
      <c r="HT121" s="497"/>
      <c r="HU121" s="497"/>
      <c r="HV121" s="497"/>
      <c r="HW121" s="497"/>
      <c r="HX121" s="497"/>
      <c r="HY121" s="497"/>
      <c r="HZ121" s="497"/>
      <c r="IA121" s="497"/>
      <c r="IB121" s="497"/>
      <c r="IC121" s="497"/>
      <c r="ID121" s="497"/>
      <c r="IE121" s="497"/>
      <c r="IF121" s="497"/>
      <c r="IG121" s="497"/>
      <c r="IH121" s="497"/>
      <c r="II121" s="497"/>
      <c r="IJ121" s="497"/>
      <c r="IK121" s="497"/>
      <c r="IL121" s="497"/>
      <c r="IM121" s="497"/>
      <c r="IN121" s="497"/>
      <c r="IO121" s="497"/>
    </row>
    <row r="122" s="496" customFormat="1" ht="17.1" hidden="1" customHeight="1" outlineLevel="2" spans="1:249">
      <c r="A122" s="541"/>
      <c r="B122" s="538" t="s">
        <v>12094</v>
      </c>
      <c r="C122" s="538" t="s">
        <v>12094</v>
      </c>
      <c r="D122" s="518">
        <v>5501.49650012098</v>
      </c>
      <c r="E122" s="518">
        <v>0</v>
      </c>
      <c r="F122" s="518">
        <v>0</v>
      </c>
      <c r="G122" s="518">
        <v>0</v>
      </c>
      <c r="H122" s="539"/>
      <c r="I122" s="591">
        <v>5501.49650012098</v>
      </c>
      <c r="J122" s="592" t="s">
        <v>12095</v>
      </c>
      <c r="K122" s="593"/>
      <c r="L122" s="523"/>
      <c r="M122" s="523"/>
      <c r="N122" s="523"/>
      <c r="O122" s="523"/>
      <c r="P122" s="523"/>
      <c r="Q122" s="523"/>
      <c r="R122" s="523"/>
      <c r="S122" s="523"/>
      <c r="T122" s="523"/>
      <c r="U122" s="523"/>
      <c r="V122" s="523"/>
      <c r="W122" s="523"/>
      <c r="X122" s="523"/>
      <c r="Y122" s="523"/>
      <c r="Z122" s="523"/>
      <c r="AA122" s="523"/>
      <c r="AB122" s="523"/>
      <c r="AC122" s="523"/>
      <c r="AD122" s="523"/>
      <c r="AE122" s="523"/>
      <c r="AF122" s="523"/>
      <c r="AG122" s="523"/>
      <c r="AH122" s="523"/>
      <c r="AI122" s="523"/>
      <c r="AJ122" s="523"/>
      <c r="AK122" s="523"/>
      <c r="AL122" s="523"/>
      <c r="AM122" s="523"/>
      <c r="AN122" s="523"/>
      <c r="AO122" s="523"/>
      <c r="AP122" s="523"/>
      <c r="AQ122" s="523"/>
      <c r="AR122" s="497"/>
      <c r="AS122" s="497"/>
      <c r="AT122" s="497"/>
      <c r="AU122" s="497"/>
      <c r="AV122" s="497"/>
      <c r="AW122" s="497"/>
      <c r="AX122" s="497"/>
      <c r="AY122" s="497"/>
      <c r="AZ122" s="497"/>
      <c r="BA122" s="497"/>
      <c r="BB122" s="497"/>
      <c r="BC122" s="497"/>
      <c r="BD122" s="497"/>
      <c r="BE122" s="497"/>
      <c r="BF122" s="497"/>
      <c r="BG122" s="497"/>
      <c r="BH122" s="497"/>
      <c r="BI122" s="497"/>
      <c r="BJ122" s="497"/>
      <c r="BK122" s="497"/>
      <c r="BL122" s="497"/>
      <c r="BM122" s="497"/>
      <c r="BN122" s="497"/>
      <c r="BO122" s="497"/>
      <c r="BP122" s="497"/>
      <c r="BQ122" s="497"/>
      <c r="BR122" s="497"/>
      <c r="BS122" s="497"/>
      <c r="BT122" s="497"/>
      <c r="BU122" s="497"/>
      <c r="BV122" s="497"/>
      <c r="BW122" s="497"/>
      <c r="BX122" s="497"/>
      <c r="BY122" s="497"/>
      <c r="BZ122" s="497"/>
      <c r="CA122" s="497"/>
      <c r="CB122" s="497"/>
      <c r="CC122" s="497"/>
      <c r="CD122" s="497"/>
      <c r="CE122" s="497"/>
      <c r="CF122" s="497"/>
      <c r="CG122" s="497"/>
      <c r="CH122" s="497"/>
      <c r="CI122" s="497"/>
      <c r="CJ122" s="497"/>
      <c r="CK122" s="497"/>
      <c r="CL122" s="497"/>
      <c r="CM122" s="497"/>
      <c r="CN122" s="497"/>
      <c r="CO122" s="497"/>
      <c r="CP122" s="497"/>
      <c r="CQ122" s="497"/>
      <c r="CR122" s="497"/>
      <c r="CS122" s="497"/>
      <c r="CT122" s="497"/>
      <c r="CU122" s="497"/>
      <c r="CV122" s="497"/>
      <c r="CW122" s="497"/>
      <c r="CX122" s="497"/>
      <c r="CY122" s="497"/>
      <c r="CZ122" s="497"/>
      <c r="DA122" s="497"/>
      <c r="DB122" s="497"/>
      <c r="DC122" s="497"/>
      <c r="DD122" s="497"/>
      <c r="DE122" s="497"/>
      <c r="DF122" s="497"/>
      <c r="DG122" s="497"/>
      <c r="DH122" s="497"/>
      <c r="DI122" s="497"/>
      <c r="DJ122" s="497"/>
      <c r="DK122" s="497"/>
      <c r="DL122" s="497"/>
      <c r="DM122" s="497"/>
      <c r="DN122" s="497"/>
      <c r="DO122" s="497"/>
      <c r="DP122" s="497"/>
      <c r="DQ122" s="497"/>
      <c r="DR122" s="497"/>
      <c r="DS122" s="497"/>
      <c r="DT122" s="497"/>
      <c r="DU122" s="497"/>
      <c r="DV122" s="497"/>
      <c r="DW122" s="497"/>
      <c r="DX122" s="497"/>
      <c r="DY122" s="497"/>
      <c r="DZ122" s="497"/>
      <c r="EA122" s="497"/>
      <c r="EB122" s="497"/>
      <c r="EC122" s="497"/>
      <c r="ED122" s="497"/>
      <c r="EE122" s="497"/>
      <c r="EF122" s="497"/>
      <c r="EG122" s="497"/>
      <c r="EH122" s="497"/>
      <c r="EI122" s="497"/>
      <c r="EJ122" s="497"/>
      <c r="EK122" s="497"/>
      <c r="EL122" s="497"/>
      <c r="EM122" s="497"/>
      <c r="EN122" s="497"/>
      <c r="EO122" s="497"/>
      <c r="EP122" s="497"/>
      <c r="EQ122" s="497"/>
      <c r="ER122" s="497"/>
      <c r="ES122" s="497"/>
      <c r="ET122" s="497"/>
      <c r="EU122" s="497"/>
      <c r="EV122" s="497"/>
      <c r="EW122" s="497"/>
      <c r="EX122" s="497"/>
      <c r="EY122" s="497"/>
      <c r="EZ122" s="497"/>
      <c r="FA122" s="497"/>
      <c r="FB122" s="497"/>
      <c r="FC122" s="497"/>
      <c r="FD122" s="497"/>
      <c r="FE122" s="497"/>
      <c r="FF122" s="497"/>
      <c r="FG122" s="497"/>
      <c r="FH122" s="497"/>
      <c r="FI122" s="497"/>
      <c r="FJ122" s="497"/>
      <c r="FK122" s="497"/>
      <c r="FL122" s="497"/>
      <c r="FM122" s="497"/>
      <c r="FN122" s="497"/>
      <c r="FO122" s="497"/>
      <c r="FP122" s="497"/>
      <c r="FQ122" s="497"/>
      <c r="FR122" s="497"/>
      <c r="FS122" s="497"/>
      <c r="FT122" s="497"/>
      <c r="FU122" s="497"/>
      <c r="FV122" s="497"/>
      <c r="FW122" s="497"/>
      <c r="FX122" s="497"/>
      <c r="FY122" s="497"/>
      <c r="FZ122" s="497"/>
      <c r="GA122" s="497"/>
      <c r="GB122" s="497"/>
      <c r="GC122" s="497"/>
      <c r="GD122" s="497"/>
      <c r="GE122" s="497"/>
      <c r="GF122" s="497"/>
      <c r="GG122" s="497"/>
      <c r="GH122" s="497"/>
      <c r="GI122" s="497"/>
      <c r="GJ122" s="497"/>
      <c r="GK122" s="497"/>
      <c r="GL122" s="497"/>
      <c r="GM122" s="497"/>
      <c r="GN122" s="497"/>
      <c r="GO122" s="497"/>
      <c r="GP122" s="497"/>
      <c r="GQ122" s="497"/>
      <c r="GR122" s="497"/>
      <c r="GS122" s="497"/>
      <c r="GT122" s="497"/>
      <c r="GU122" s="497"/>
      <c r="GV122" s="497"/>
      <c r="GW122" s="497"/>
      <c r="GX122" s="497"/>
      <c r="GY122" s="497"/>
      <c r="GZ122" s="497"/>
      <c r="HA122" s="497"/>
      <c r="HB122" s="497"/>
      <c r="HC122" s="497"/>
      <c r="HD122" s="497"/>
      <c r="HE122" s="497"/>
      <c r="HF122" s="497"/>
      <c r="HG122" s="497"/>
      <c r="HH122" s="497"/>
      <c r="HI122" s="497"/>
      <c r="HJ122" s="497"/>
      <c r="HK122" s="497"/>
      <c r="HL122" s="497"/>
      <c r="HM122" s="497"/>
      <c r="HN122" s="497"/>
      <c r="HO122" s="497"/>
      <c r="HP122" s="497"/>
      <c r="HQ122" s="497"/>
      <c r="HR122" s="497"/>
      <c r="HS122" s="497"/>
      <c r="HT122" s="497"/>
      <c r="HU122" s="497"/>
      <c r="HV122" s="497"/>
      <c r="HW122" s="497"/>
      <c r="HX122" s="497"/>
      <c r="HY122" s="497"/>
      <c r="HZ122" s="497"/>
      <c r="IA122" s="497"/>
      <c r="IB122" s="497"/>
      <c r="IC122" s="497"/>
      <c r="ID122" s="497"/>
      <c r="IE122" s="497"/>
      <c r="IF122" s="497"/>
      <c r="IG122" s="497"/>
      <c r="IH122" s="497"/>
      <c r="II122" s="497"/>
      <c r="IJ122" s="497"/>
      <c r="IK122" s="497"/>
      <c r="IL122" s="497"/>
      <c r="IM122" s="497"/>
      <c r="IN122" s="497"/>
      <c r="IO122" s="497"/>
    </row>
    <row r="123" s="496" customFormat="1" ht="17.1" hidden="1" customHeight="1" outlineLevel="2" spans="1:249">
      <c r="A123" s="541"/>
      <c r="B123" s="538" t="s">
        <v>12096</v>
      </c>
      <c r="C123" s="538" t="s">
        <v>12096</v>
      </c>
      <c r="D123" s="518">
        <v>136449.2778792</v>
      </c>
      <c r="E123" s="518">
        <v>0</v>
      </c>
      <c r="F123" s="518">
        <v>0</v>
      </c>
      <c r="G123" s="518">
        <v>0</v>
      </c>
      <c r="H123" s="539"/>
      <c r="I123" s="591">
        <v>136449.2778792</v>
      </c>
      <c r="J123" s="592" t="s">
        <v>12097</v>
      </c>
      <c r="K123" s="593"/>
      <c r="L123" s="523"/>
      <c r="M123" s="523"/>
      <c r="N123" s="523"/>
      <c r="O123" s="523"/>
      <c r="P123" s="523"/>
      <c r="Q123" s="523"/>
      <c r="R123" s="523"/>
      <c r="S123" s="523"/>
      <c r="T123" s="523"/>
      <c r="U123" s="523"/>
      <c r="V123" s="523"/>
      <c r="W123" s="523"/>
      <c r="X123" s="523"/>
      <c r="Y123" s="523"/>
      <c r="Z123" s="523"/>
      <c r="AA123" s="523"/>
      <c r="AB123" s="523"/>
      <c r="AC123" s="523"/>
      <c r="AD123" s="523"/>
      <c r="AE123" s="523"/>
      <c r="AF123" s="523"/>
      <c r="AG123" s="523"/>
      <c r="AH123" s="523"/>
      <c r="AI123" s="523"/>
      <c r="AJ123" s="523"/>
      <c r="AK123" s="523"/>
      <c r="AL123" s="523"/>
      <c r="AM123" s="523"/>
      <c r="AN123" s="523"/>
      <c r="AO123" s="523"/>
      <c r="AP123" s="523"/>
      <c r="AQ123" s="523"/>
      <c r="AR123" s="497"/>
      <c r="AS123" s="497"/>
      <c r="AT123" s="497"/>
      <c r="AU123" s="497"/>
      <c r="AV123" s="497"/>
      <c r="AW123" s="497"/>
      <c r="AX123" s="497"/>
      <c r="AY123" s="497"/>
      <c r="AZ123" s="497"/>
      <c r="BA123" s="497"/>
      <c r="BB123" s="497"/>
      <c r="BC123" s="497"/>
      <c r="BD123" s="497"/>
      <c r="BE123" s="497"/>
      <c r="BF123" s="497"/>
      <c r="BG123" s="497"/>
      <c r="BH123" s="497"/>
      <c r="BI123" s="497"/>
      <c r="BJ123" s="497"/>
      <c r="BK123" s="497"/>
      <c r="BL123" s="497"/>
      <c r="BM123" s="497"/>
      <c r="BN123" s="497"/>
      <c r="BO123" s="497"/>
      <c r="BP123" s="497"/>
      <c r="BQ123" s="497"/>
      <c r="BR123" s="497"/>
      <c r="BS123" s="497"/>
      <c r="BT123" s="497"/>
      <c r="BU123" s="497"/>
      <c r="BV123" s="497"/>
      <c r="BW123" s="497"/>
      <c r="BX123" s="497"/>
      <c r="BY123" s="497"/>
      <c r="BZ123" s="497"/>
      <c r="CA123" s="497"/>
      <c r="CB123" s="497"/>
      <c r="CC123" s="497"/>
      <c r="CD123" s="497"/>
      <c r="CE123" s="497"/>
      <c r="CF123" s="497"/>
      <c r="CG123" s="497"/>
      <c r="CH123" s="497"/>
      <c r="CI123" s="497"/>
      <c r="CJ123" s="497"/>
      <c r="CK123" s="497"/>
      <c r="CL123" s="497"/>
      <c r="CM123" s="497"/>
      <c r="CN123" s="497"/>
      <c r="CO123" s="497"/>
      <c r="CP123" s="497"/>
      <c r="CQ123" s="497"/>
      <c r="CR123" s="497"/>
      <c r="CS123" s="497"/>
      <c r="CT123" s="497"/>
      <c r="CU123" s="497"/>
      <c r="CV123" s="497"/>
      <c r="CW123" s="497"/>
      <c r="CX123" s="497"/>
      <c r="CY123" s="497"/>
      <c r="CZ123" s="497"/>
      <c r="DA123" s="497"/>
      <c r="DB123" s="497"/>
      <c r="DC123" s="497"/>
      <c r="DD123" s="497"/>
      <c r="DE123" s="497"/>
      <c r="DF123" s="497"/>
      <c r="DG123" s="497"/>
      <c r="DH123" s="497"/>
      <c r="DI123" s="497"/>
      <c r="DJ123" s="497"/>
      <c r="DK123" s="497"/>
      <c r="DL123" s="497"/>
      <c r="DM123" s="497"/>
      <c r="DN123" s="497"/>
      <c r="DO123" s="497"/>
      <c r="DP123" s="497"/>
      <c r="DQ123" s="497"/>
      <c r="DR123" s="497"/>
      <c r="DS123" s="497"/>
      <c r="DT123" s="497"/>
      <c r="DU123" s="497"/>
      <c r="DV123" s="497"/>
      <c r="DW123" s="497"/>
      <c r="DX123" s="497"/>
      <c r="DY123" s="497"/>
      <c r="DZ123" s="497"/>
      <c r="EA123" s="497"/>
      <c r="EB123" s="497"/>
      <c r="EC123" s="497"/>
      <c r="ED123" s="497"/>
      <c r="EE123" s="497"/>
      <c r="EF123" s="497"/>
      <c r="EG123" s="497"/>
      <c r="EH123" s="497"/>
      <c r="EI123" s="497"/>
      <c r="EJ123" s="497"/>
      <c r="EK123" s="497"/>
      <c r="EL123" s="497"/>
      <c r="EM123" s="497"/>
      <c r="EN123" s="497"/>
      <c r="EO123" s="497"/>
      <c r="EP123" s="497"/>
      <c r="EQ123" s="497"/>
      <c r="ER123" s="497"/>
      <c r="ES123" s="497"/>
      <c r="ET123" s="497"/>
      <c r="EU123" s="497"/>
      <c r="EV123" s="497"/>
      <c r="EW123" s="497"/>
      <c r="EX123" s="497"/>
      <c r="EY123" s="497"/>
      <c r="EZ123" s="497"/>
      <c r="FA123" s="497"/>
      <c r="FB123" s="497"/>
      <c r="FC123" s="497"/>
      <c r="FD123" s="497"/>
      <c r="FE123" s="497"/>
      <c r="FF123" s="497"/>
      <c r="FG123" s="497"/>
      <c r="FH123" s="497"/>
      <c r="FI123" s="497"/>
      <c r="FJ123" s="497"/>
      <c r="FK123" s="497"/>
      <c r="FL123" s="497"/>
      <c r="FM123" s="497"/>
      <c r="FN123" s="497"/>
      <c r="FO123" s="497"/>
      <c r="FP123" s="497"/>
      <c r="FQ123" s="497"/>
      <c r="FR123" s="497"/>
      <c r="FS123" s="497"/>
      <c r="FT123" s="497"/>
      <c r="FU123" s="497"/>
      <c r="FV123" s="497"/>
      <c r="FW123" s="497"/>
      <c r="FX123" s="497"/>
      <c r="FY123" s="497"/>
      <c r="FZ123" s="497"/>
      <c r="GA123" s="497"/>
      <c r="GB123" s="497"/>
      <c r="GC123" s="497"/>
      <c r="GD123" s="497"/>
      <c r="GE123" s="497"/>
      <c r="GF123" s="497"/>
      <c r="GG123" s="497"/>
      <c r="GH123" s="497"/>
      <c r="GI123" s="497"/>
      <c r="GJ123" s="497"/>
      <c r="GK123" s="497"/>
      <c r="GL123" s="497"/>
      <c r="GM123" s="497"/>
      <c r="GN123" s="497"/>
      <c r="GO123" s="497"/>
      <c r="GP123" s="497"/>
      <c r="GQ123" s="497"/>
      <c r="GR123" s="497"/>
      <c r="GS123" s="497"/>
      <c r="GT123" s="497"/>
      <c r="GU123" s="497"/>
      <c r="GV123" s="497"/>
      <c r="GW123" s="497"/>
      <c r="GX123" s="497"/>
      <c r="GY123" s="497"/>
      <c r="GZ123" s="497"/>
      <c r="HA123" s="497"/>
      <c r="HB123" s="497"/>
      <c r="HC123" s="497"/>
      <c r="HD123" s="497"/>
      <c r="HE123" s="497"/>
      <c r="HF123" s="497"/>
      <c r="HG123" s="497"/>
      <c r="HH123" s="497"/>
      <c r="HI123" s="497"/>
      <c r="HJ123" s="497"/>
      <c r="HK123" s="497"/>
      <c r="HL123" s="497"/>
      <c r="HM123" s="497"/>
      <c r="HN123" s="497"/>
      <c r="HO123" s="497"/>
      <c r="HP123" s="497"/>
      <c r="HQ123" s="497"/>
      <c r="HR123" s="497"/>
      <c r="HS123" s="497"/>
      <c r="HT123" s="497"/>
      <c r="HU123" s="497"/>
      <c r="HV123" s="497"/>
      <c r="HW123" s="497"/>
      <c r="HX123" s="497"/>
      <c r="HY123" s="497"/>
      <c r="HZ123" s="497"/>
      <c r="IA123" s="497"/>
      <c r="IB123" s="497"/>
      <c r="IC123" s="497"/>
      <c r="ID123" s="497"/>
      <c r="IE123" s="497"/>
      <c r="IF123" s="497"/>
      <c r="IG123" s="497"/>
      <c r="IH123" s="497"/>
      <c r="II123" s="497"/>
      <c r="IJ123" s="497"/>
      <c r="IK123" s="497"/>
      <c r="IL123" s="497"/>
      <c r="IM123" s="497"/>
      <c r="IN123" s="497"/>
      <c r="IO123" s="497"/>
    </row>
    <row r="124" s="496" customFormat="1" ht="17.1" hidden="1" customHeight="1" outlineLevel="2" spans="1:249">
      <c r="A124" s="541"/>
      <c r="B124" s="538" t="s">
        <v>12098</v>
      </c>
      <c r="C124" s="538" t="s">
        <v>12098</v>
      </c>
      <c r="D124" s="518">
        <v>0</v>
      </c>
      <c r="E124" s="518">
        <v>0</v>
      </c>
      <c r="F124" s="518">
        <v>0</v>
      </c>
      <c r="G124" s="518">
        <v>142205.242695984</v>
      </c>
      <c r="H124" s="539"/>
      <c r="I124" s="591">
        <v>142205.242695984</v>
      </c>
      <c r="J124" s="592" t="s">
        <v>12099</v>
      </c>
      <c r="K124" s="593"/>
      <c r="L124" s="523"/>
      <c r="M124" s="523"/>
      <c r="N124" s="523"/>
      <c r="O124" s="523"/>
      <c r="P124" s="523"/>
      <c r="Q124" s="523"/>
      <c r="R124" s="523"/>
      <c r="S124" s="523"/>
      <c r="T124" s="523"/>
      <c r="U124" s="523"/>
      <c r="V124" s="523"/>
      <c r="W124" s="523"/>
      <c r="X124" s="523"/>
      <c r="Y124" s="523"/>
      <c r="Z124" s="523"/>
      <c r="AA124" s="523"/>
      <c r="AB124" s="523"/>
      <c r="AC124" s="523"/>
      <c r="AD124" s="523"/>
      <c r="AE124" s="523"/>
      <c r="AF124" s="523"/>
      <c r="AG124" s="523"/>
      <c r="AH124" s="523"/>
      <c r="AI124" s="523"/>
      <c r="AJ124" s="523"/>
      <c r="AK124" s="523"/>
      <c r="AL124" s="523"/>
      <c r="AM124" s="523"/>
      <c r="AN124" s="523"/>
      <c r="AO124" s="523"/>
      <c r="AP124" s="523"/>
      <c r="AQ124" s="523"/>
      <c r="AR124" s="497"/>
      <c r="AS124" s="497"/>
      <c r="AT124" s="497"/>
      <c r="AU124" s="497"/>
      <c r="AV124" s="497"/>
      <c r="AW124" s="497"/>
      <c r="AX124" s="497"/>
      <c r="AY124" s="497"/>
      <c r="AZ124" s="497"/>
      <c r="BA124" s="497"/>
      <c r="BB124" s="497"/>
      <c r="BC124" s="497"/>
      <c r="BD124" s="497"/>
      <c r="BE124" s="497"/>
      <c r="BF124" s="497"/>
      <c r="BG124" s="497"/>
      <c r="BH124" s="497"/>
      <c r="BI124" s="497"/>
      <c r="BJ124" s="497"/>
      <c r="BK124" s="497"/>
      <c r="BL124" s="497"/>
      <c r="BM124" s="497"/>
      <c r="BN124" s="497"/>
      <c r="BO124" s="497"/>
      <c r="BP124" s="497"/>
      <c r="BQ124" s="497"/>
      <c r="BR124" s="497"/>
      <c r="BS124" s="497"/>
      <c r="BT124" s="497"/>
      <c r="BU124" s="497"/>
      <c r="BV124" s="497"/>
      <c r="BW124" s="497"/>
      <c r="BX124" s="497"/>
      <c r="BY124" s="497"/>
      <c r="BZ124" s="497"/>
      <c r="CA124" s="497"/>
      <c r="CB124" s="497"/>
      <c r="CC124" s="497"/>
      <c r="CD124" s="497"/>
      <c r="CE124" s="497"/>
      <c r="CF124" s="497"/>
      <c r="CG124" s="497"/>
      <c r="CH124" s="497"/>
      <c r="CI124" s="497"/>
      <c r="CJ124" s="497"/>
      <c r="CK124" s="497"/>
      <c r="CL124" s="497"/>
      <c r="CM124" s="497"/>
      <c r="CN124" s="497"/>
      <c r="CO124" s="497"/>
      <c r="CP124" s="497"/>
      <c r="CQ124" s="497"/>
      <c r="CR124" s="497"/>
      <c r="CS124" s="497"/>
      <c r="CT124" s="497"/>
      <c r="CU124" s="497"/>
      <c r="CV124" s="497"/>
      <c r="CW124" s="497"/>
      <c r="CX124" s="497"/>
      <c r="CY124" s="497"/>
      <c r="CZ124" s="497"/>
      <c r="DA124" s="497"/>
      <c r="DB124" s="497"/>
      <c r="DC124" s="497"/>
      <c r="DD124" s="497"/>
      <c r="DE124" s="497"/>
      <c r="DF124" s="497"/>
      <c r="DG124" s="497"/>
      <c r="DH124" s="497"/>
      <c r="DI124" s="497"/>
      <c r="DJ124" s="497"/>
      <c r="DK124" s="497"/>
      <c r="DL124" s="497"/>
      <c r="DM124" s="497"/>
      <c r="DN124" s="497"/>
      <c r="DO124" s="497"/>
      <c r="DP124" s="497"/>
      <c r="DQ124" s="497"/>
      <c r="DR124" s="497"/>
      <c r="DS124" s="497"/>
      <c r="DT124" s="497"/>
      <c r="DU124" s="497"/>
      <c r="DV124" s="497"/>
      <c r="DW124" s="497"/>
      <c r="DX124" s="497"/>
      <c r="DY124" s="497"/>
      <c r="DZ124" s="497"/>
      <c r="EA124" s="497"/>
      <c r="EB124" s="497"/>
      <c r="EC124" s="497"/>
      <c r="ED124" s="497"/>
      <c r="EE124" s="497"/>
      <c r="EF124" s="497"/>
      <c r="EG124" s="497"/>
      <c r="EH124" s="497"/>
      <c r="EI124" s="497"/>
      <c r="EJ124" s="497"/>
      <c r="EK124" s="497"/>
      <c r="EL124" s="497"/>
      <c r="EM124" s="497"/>
      <c r="EN124" s="497"/>
      <c r="EO124" s="497"/>
      <c r="EP124" s="497"/>
      <c r="EQ124" s="497"/>
      <c r="ER124" s="497"/>
      <c r="ES124" s="497"/>
      <c r="ET124" s="497"/>
      <c r="EU124" s="497"/>
      <c r="EV124" s="497"/>
      <c r="EW124" s="497"/>
      <c r="EX124" s="497"/>
      <c r="EY124" s="497"/>
      <c r="EZ124" s="497"/>
      <c r="FA124" s="497"/>
      <c r="FB124" s="497"/>
      <c r="FC124" s="497"/>
      <c r="FD124" s="497"/>
      <c r="FE124" s="497"/>
      <c r="FF124" s="497"/>
      <c r="FG124" s="497"/>
      <c r="FH124" s="497"/>
      <c r="FI124" s="497"/>
      <c r="FJ124" s="497"/>
      <c r="FK124" s="497"/>
      <c r="FL124" s="497"/>
      <c r="FM124" s="497"/>
      <c r="FN124" s="497"/>
      <c r="FO124" s="497"/>
      <c r="FP124" s="497"/>
      <c r="FQ124" s="497"/>
      <c r="FR124" s="497"/>
      <c r="FS124" s="497"/>
      <c r="FT124" s="497"/>
      <c r="FU124" s="497"/>
      <c r="FV124" s="497"/>
      <c r="FW124" s="497"/>
      <c r="FX124" s="497"/>
      <c r="FY124" s="497"/>
      <c r="FZ124" s="497"/>
      <c r="GA124" s="497"/>
      <c r="GB124" s="497"/>
      <c r="GC124" s="497"/>
      <c r="GD124" s="497"/>
      <c r="GE124" s="497"/>
      <c r="GF124" s="497"/>
      <c r="GG124" s="497"/>
      <c r="GH124" s="497"/>
      <c r="GI124" s="497"/>
      <c r="GJ124" s="497"/>
      <c r="GK124" s="497"/>
      <c r="GL124" s="497"/>
      <c r="GM124" s="497"/>
      <c r="GN124" s="497"/>
      <c r="GO124" s="497"/>
      <c r="GP124" s="497"/>
      <c r="GQ124" s="497"/>
      <c r="GR124" s="497"/>
      <c r="GS124" s="497"/>
      <c r="GT124" s="497"/>
      <c r="GU124" s="497"/>
      <c r="GV124" s="497"/>
      <c r="GW124" s="497"/>
      <c r="GX124" s="497"/>
      <c r="GY124" s="497"/>
      <c r="GZ124" s="497"/>
      <c r="HA124" s="497"/>
      <c r="HB124" s="497"/>
      <c r="HC124" s="497"/>
      <c r="HD124" s="497"/>
      <c r="HE124" s="497"/>
      <c r="HF124" s="497"/>
      <c r="HG124" s="497"/>
      <c r="HH124" s="497"/>
      <c r="HI124" s="497"/>
      <c r="HJ124" s="497"/>
      <c r="HK124" s="497"/>
      <c r="HL124" s="497"/>
      <c r="HM124" s="497"/>
      <c r="HN124" s="497"/>
      <c r="HO124" s="497"/>
      <c r="HP124" s="497"/>
      <c r="HQ124" s="497"/>
      <c r="HR124" s="497"/>
      <c r="HS124" s="497"/>
      <c r="HT124" s="497"/>
      <c r="HU124" s="497"/>
      <c r="HV124" s="497"/>
      <c r="HW124" s="497"/>
      <c r="HX124" s="497"/>
      <c r="HY124" s="497"/>
      <c r="HZ124" s="497"/>
      <c r="IA124" s="497"/>
      <c r="IB124" s="497"/>
      <c r="IC124" s="497"/>
      <c r="ID124" s="497"/>
      <c r="IE124" s="497"/>
      <c r="IF124" s="497"/>
      <c r="IG124" s="497"/>
      <c r="IH124" s="497"/>
      <c r="II124" s="497"/>
      <c r="IJ124" s="497"/>
      <c r="IK124" s="497"/>
      <c r="IL124" s="497"/>
      <c r="IM124" s="497"/>
      <c r="IN124" s="497"/>
      <c r="IO124" s="497"/>
    </row>
    <row r="125" s="496" customFormat="1" ht="17.1" hidden="1" customHeight="1" outlineLevel="2" spans="1:249">
      <c r="A125" s="541"/>
      <c r="B125" s="538" t="s">
        <v>12100</v>
      </c>
      <c r="C125" s="538" t="s">
        <v>12100</v>
      </c>
      <c r="D125" s="518">
        <v>179310.001814663</v>
      </c>
      <c r="E125" s="518">
        <v>167356.001693685</v>
      </c>
      <c r="F125" s="518">
        <v>0</v>
      </c>
      <c r="G125" s="518">
        <v>0</v>
      </c>
      <c r="H125" s="539"/>
      <c r="I125" s="591">
        <v>346666.003508348</v>
      </c>
      <c r="J125" s="592" t="s">
        <v>12101</v>
      </c>
      <c r="K125" s="593"/>
      <c r="L125" s="523"/>
      <c r="M125" s="523"/>
      <c r="N125" s="523"/>
      <c r="O125" s="523"/>
      <c r="P125" s="523"/>
      <c r="Q125" s="523"/>
      <c r="R125" s="523"/>
      <c r="S125" s="523"/>
      <c r="T125" s="523"/>
      <c r="U125" s="523"/>
      <c r="V125" s="523"/>
      <c r="W125" s="523"/>
      <c r="X125" s="523"/>
      <c r="Y125" s="523"/>
      <c r="Z125" s="523"/>
      <c r="AA125" s="523"/>
      <c r="AB125" s="523"/>
      <c r="AC125" s="523"/>
      <c r="AD125" s="523"/>
      <c r="AE125" s="523"/>
      <c r="AF125" s="523"/>
      <c r="AG125" s="523"/>
      <c r="AH125" s="523"/>
      <c r="AI125" s="523"/>
      <c r="AJ125" s="523"/>
      <c r="AK125" s="523"/>
      <c r="AL125" s="523"/>
      <c r="AM125" s="523"/>
      <c r="AN125" s="523"/>
      <c r="AO125" s="523"/>
      <c r="AP125" s="523"/>
      <c r="AQ125" s="523"/>
      <c r="AR125" s="497"/>
      <c r="AS125" s="497"/>
      <c r="AT125" s="497"/>
      <c r="AU125" s="497"/>
      <c r="AV125" s="497"/>
      <c r="AW125" s="497"/>
      <c r="AX125" s="497"/>
      <c r="AY125" s="497"/>
      <c r="AZ125" s="497"/>
      <c r="BA125" s="497"/>
      <c r="BB125" s="497"/>
      <c r="BC125" s="497"/>
      <c r="BD125" s="497"/>
      <c r="BE125" s="497"/>
      <c r="BF125" s="497"/>
      <c r="BG125" s="497"/>
      <c r="BH125" s="497"/>
      <c r="BI125" s="497"/>
      <c r="BJ125" s="497"/>
      <c r="BK125" s="497"/>
      <c r="BL125" s="497"/>
      <c r="BM125" s="497"/>
      <c r="BN125" s="497"/>
      <c r="BO125" s="497"/>
      <c r="BP125" s="497"/>
      <c r="BQ125" s="497"/>
      <c r="BR125" s="497"/>
      <c r="BS125" s="497"/>
      <c r="BT125" s="497"/>
      <c r="BU125" s="497"/>
      <c r="BV125" s="497"/>
      <c r="BW125" s="497"/>
      <c r="BX125" s="497"/>
      <c r="BY125" s="497"/>
      <c r="BZ125" s="497"/>
      <c r="CA125" s="497"/>
      <c r="CB125" s="497"/>
      <c r="CC125" s="497"/>
      <c r="CD125" s="497"/>
      <c r="CE125" s="497"/>
      <c r="CF125" s="497"/>
      <c r="CG125" s="497"/>
      <c r="CH125" s="497"/>
      <c r="CI125" s="497"/>
      <c r="CJ125" s="497"/>
      <c r="CK125" s="497"/>
      <c r="CL125" s="497"/>
      <c r="CM125" s="497"/>
      <c r="CN125" s="497"/>
      <c r="CO125" s="497"/>
      <c r="CP125" s="497"/>
      <c r="CQ125" s="497"/>
      <c r="CR125" s="497"/>
      <c r="CS125" s="497"/>
      <c r="CT125" s="497"/>
      <c r="CU125" s="497"/>
      <c r="CV125" s="497"/>
      <c r="CW125" s="497"/>
      <c r="CX125" s="497"/>
      <c r="CY125" s="497"/>
      <c r="CZ125" s="497"/>
      <c r="DA125" s="497"/>
      <c r="DB125" s="497"/>
      <c r="DC125" s="497"/>
      <c r="DD125" s="497"/>
      <c r="DE125" s="497"/>
      <c r="DF125" s="497"/>
      <c r="DG125" s="497"/>
      <c r="DH125" s="497"/>
      <c r="DI125" s="497"/>
      <c r="DJ125" s="497"/>
      <c r="DK125" s="497"/>
      <c r="DL125" s="497"/>
      <c r="DM125" s="497"/>
      <c r="DN125" s="497"/>
      <c r="DO125" s="497"/>
      <c r="DP125" s="497"/>
      <c r="DQ125" s="497"/>
      <c r="DR125" s="497"/>
      <c r="DS125" s="497"/>
      <c r="DT125" s="497"/>
      <c r="DU125" s="497"/>
      <c r="DV125" s="497"/>
      <c r="DW125" s="497"/>
      <c r="DX125" s="497"/>
      <c r="DY125" s="497"/>
      <c r="DZ125" s="497"/>
      <c r="EA125" s="497"/>
      <c r="EB125" s="497"/>
      <c r="EC125" s="497"/>
      <c r="ED125" s="497"/>
      <c r="EE125" s="497"/>
      <c r="EF125" s="497"/>
      <c r="EG125" s="497"/>
      <c r="EH125" s="497"/>
      <c r="EI125" s="497"/>
      <c r="EJ125" s="497"/>
      <c r="EK125" s="497"/>
      <c r="EL125" s="497"/>
      <c r="EM125" s="497"/>
      <c r="EN125" s="497"/>
      <c r="EO125" s="497"/>
      <c r="EP125" s="497"/>
      <c r="EQ125" s="497"/>
      <c r="ER125" s="497"/>
      <c r="ES125" s="497"/>
      <c r="ET125" s="497"/>
      <c r="EU125" s="497"/>
      <c r="EV125" s="497"/>
      <c r="EW125" s="497"/>
      <c r="EX125" s="497"/>
      <c r="EY125" s="497"/>
      <c r="EZ125" s="497"/>
      <c r="FA125" s="497"/>
      <c r="FB125" s="497"/>
      <c r="FC125" s="497"/>
      <c r="FD125" s="497"/>
      <c r="FE125" s="497"/>
      <c r="FF125" s="497"/>
      <c r="FG125" s="497"/>
      <c r="FH125" s="497"/>
      <c r="FI125" s="497"/>
      <c r="FJ125" s="497"/>
      <c r="FK125" s="497"/>
      <c r="FL125" s="497"/>
      <c r="FM125" s="497"/>
      <c r="FN125" s="497"/>
      <c r="FO125" s="497"/>
      <c r="FP125" s="497"/>
      <c r="FQ125" s="497"/>
      <c r="FR125" s="497"/>
      <c r="FS125" s="497"/>
      <c r="FT125" s="497"/>
      <c r="FU125" s="497"/>
      <c r="FV125" s="497"/>
      <c r="FW125" s="497"/>
      <c r="FX125" s="497"/>
      <c r="FY125" s="497"/>
      <c r="FZ125" s="497"/>
      <c r="GA125" s="497"/>
      <c r="GB125" s="497"/>
      <c r="GC125" s="497"/>
      <c r="GD125" s="497"/>
      <c r="GE125" s="497"/>
      <c r="GF125" s="497"/>
      <c r="GG125" s="497"/>
      <c r="GH125" s="497"/>
      <c r="GI125" s="497"/>
      <c r="GJ125" s="497"/>
      <c r="GK125" s="497"/>
      <c r="GL125" s="497"/>
      <c r="GM125" s="497"/>
      <c r="GN125" s="497"/>
      <c r="GO125" s="497"/>
      <c r="GP125" s="497"/>
      <c r="GQ125" s="497"/>
      <c r="GR125" s="497"/>
      <c r="GS125" s="497"/>
      <c r="GT125" s="497"/>
      <c r="GU125" s="497"/>
      <c r="GV125" s="497"/>
      <c r="GW125" s="497"/>
      <c r="GX125" s="497"/>
      <c r="GY125" s="497"/>
      <c r="GZ125" s="497"/>
      <c r="HA125" s="497"/>
      <c r="HB125" s="497"/>
      <c r="HC125" s="497"/>
      <c r="HD125" s="497"/>
      <c r="HE125" s="497"/>
      <c r="HF125" s="497"/>
      <c r="HG125" s="497"/>
      <c r="HH125" s="497"/>
      <c r="HI125" s="497"/>
      <c r="HJ125" s="497"/>
      <c r="HK125" s="497"/>
      <c r="HL125" s="497"/>
      <c r="HM125" s="497"/>
      <c r="HN125" s="497"/>
      <c r="HO125" s="497"/>
      <c r="HP125" s="497"/>
      <c r="HQ125" s="497"/>
      <c r="HR125" s="497"/>
      <c r="HS125" s="497"/>
      <c r="HT125" s="497"/>
      <c r="HU125" s="497"/>
      <c r="HV125" s="497"/>
      <c r="HW125" s="497"/>
      <c r="HX125" s="497"/>
      <c r="HY125" s="497"/>
      <c r="HZ125" s="497"/>
      <c r="IA125" s="497"/>
      <c r="IB125" s="497"/>
      <c r="IC125" s="497"/>
      <c r="ID125" s="497"/>
      <c r="IE125" s="497"/>
      <c r="IF125" s="497"/>
      <c r="IG125" s="497"/>
      <c r="IH125" s="497"/>
      <c r="II125" s="497"/>
      <c r="IJ125" s="497"/>
      <c r="IK125" s="497"/>
      <c r="IL125" s="497"/>
      <c r="IM125" s="497"/>
      <c r="IN125" s="497"/>
      <c r="IO125" s="497"/>
    </row>
    <row r="126" s="496" customFormat="1" ht="17.1" hidden="1" customHeight="1" outlineLevel="2" spans="1:249">
      <c r="A126" s="541"/>
      <c r="B126" s="538" t="s">
        <v>12102</v>
      </c>
      <c r="C126" s="538" t="s">
        <v>12102</v>
      </c>
      <c r="D126" s="518">
        <v>0</v>
      </c>
      <c r="E126" s="518">
        <v>0</v>
      </c>
      <c r="F126" s="518">
        <v>15809.2219391878</v>
      </c>
      <c r="G126" s="518">
        <v>635503.515878904</v>
      </c>
      <c r="H126" s="539"/>
      <c r="I126" s="591">
        <v>651312.737818092</v>
      </c>
      <c r="J126" s="592" t="s">
        <v>12103</v>
      </c>
      <c r="K126" s="593"/>
      <c r="L126" s="523"/>
      <c r="M126" s="523"/>
      <c r="N126" s="523"/>
      <c r="O126" s="523"/>
      <c r="P126" s="523"/>
      <c r="Q126" s="523"/>
      <c r="R126" s="523"/>
      <c r="S126" s="523"/>
      <c r="T126" s="523"/>
      <c r="U126" s="523"/>
      <c r="V126" s="523"/>
      <c r="W126" s="523"/>
      <c r="X126" s="523"/>
      <c r="Y126" s="523"/>
      <c r="Z126" s="523"/>
      <c r="AA126" s="523"/>
      <c r="AB126" s="523"/>
      <c r="AC126" s="523"/>
      <c r="AD126" s="523"/>
      <c r="AE126" s="523"/>
      <c r="AF126" s="523"/>
      <c r="AG126" s="523"/>
      <c r="AH126" s="523"/>
      <c r="AI126" s="523"/>
      <c r="AJ126" s="523"/>
      <c r="AK126" s="523"/>
      <c r="AL126" s="523"/>
      <c r="AM126" s="523"/>
      <c r="AN126" s="523"/>
      <c r="AO126" s="523"/>
      <c r="AP126" s="523"/>
      <c r="AQ126" s="523"/>
      <c r="AR126" s="497"/>
      <c r="AS126" s="497"/>
      <c r="AT126" s="497"/>
      <c r="AU126" s="497"/>
      <c r="AV126" s="497"/>
      <c r="AW126" s="497"/>
      <c r="AX126" s="497"/>
      <c r="AY126" s="497"/>
      <c r="AZ126" s="497"/>
      <c r="BA126" s="497"/>
      <c r="BB126" s="497"/>
      <c r="BC126" s="497"/>
      <c r="BD126" s="497"/>
      <c r="BE126" s="497"/>
      <c r="BF126" s="497"/>
      <c r="BG126" s="497"/>
      <c r="BH126" s="497"/>
      <c r="BI126" s="497"/>
      <c r="BJ126" s="497"/>
      <c r="BK126" s="497"/>
      <c r="BL126" s="497"/>
      <c r="BM126" s="497"/>
      <c r="BN126" s="497"/>
      <c r="BO126" s="497"/>
      <c r="BP126" s="497"/>
      <c r="BQ126" s="497"/>
      <c r="BR126" s="497"/>
      <c r="BS126" s="497"/>
      <c r="BT126" s="497"/>
      <c r="BU126" s="497"/>
      <c r="BV126" s="497"/>
      <c r="BW126" s="497"/>
      <c r="BX126" s="497"/>
      <c r="BY126" s="497"/>
      <c r="BZ126" s="497"/>
      <c r="CA126" s="497"/>
      <c r="CB126" s="497"/>
      <c r="CC126" s="497"/>
      <c r="CD126" s="497"/>
      <c r="CE126" s="497"/>
      <c r="CF126" s="497"/>
      <c r="CG126" s="497"/>
      <c r="CH126" s="497"/>
      <c r="CI126" s="497"/>
      <c r="CJ126" s="497"/>
      <c r="CK126" s="497"/>
      <c r="CL126" s="497"/>
      <c r="CM126" s="497"/>
      <c r="CN126" s="497"/>
      <c r="CO126" s="497"/>
      <c r="CP126" s="497"/>
      <c r="CQ126" s="497"/>
      <c r="CR126" s="497"/>
      <c r="CS126" s="497"/>
      <c r="CT126" s="497"/>
      <c r="CU126" s="497"/>
      <c r="CV126" s="497"/>
      <c r="CW126" s="497"/>
      <c r="CX126" s="497"/>
      <c r="CY126" s="497"/>
      <c r="CZ126" s="497"/>
      <c r="DA126" s="497"/>
      <c r="DB126" s="497"/>
      <c r="DC126" s="497"/>
      <c r="DD126" s="497"/>
      <c r="DE126" s="497"/>
      <c r="DF126" s="497"/>
      <c r="DG126" s="497"/>
      <c r="DH126" s="497"/>
      <c r="DI126" s="497"/>
      <c r="DJ126" s="497"/>
      <c r="DK126" s="497"/>
      <c r="DL126" s="497"/>
      <c r="DM126" s="497"/>
      <c r="DN126" s="497"/>
      <c r="DO126" s="497"/>
      <c r="DP126" s="497"/>
      <c r="DQ126" s="497"/>
      <c r="DR126" s="497"/>
      <c r="DS126" s="497"/>
      <c r="DT126" s="497"/>
      <c r="DU126" s="497"/>
      <c r="DV126" s="497"/>
      <c r="DW126" s="497"/>
      <c r="DX126" s="497"/>
      <c r="DY126" s="497"/>
      <c r="DZ126" s="497"/>
      <c r="EA126" s="497"/>
      <c r="EB126" s="497"/>
      <c r="EC126" s="497"/>
      <c r="ED126" s="497"/>
      <c r="EE126" s="497"/>
      <c r="EF126" s="497"/>
      <c r="EG126" s="497"/>
      <c r="EH126" s="497"/>
      <c r="EI126" s="497"/>
      <c r="EJ126" s="497"/>
      <c r="EK126" s="497"/>
      <c r="EL126" s="497"/>
      <c r="EM126" s="497"/>
      <c r="EN126" s="497"/>
      <c r="EO126" s="497"/>
      <c r="EP126" s="497"/>
      <c r="EQ126" s="497"/>
      <c r="ER126" s="497"/>
      <c r="ES126" s="497"/>
      <c r="ET126" s="497"/>
      <c r="EU126" s="497"/>
      <c r="EV126" s="497"/>
      <c r="EW126" s="497"/>
      <c r="EX126" s="497"/>
      <c r="EY126" s="497"/>
      <c r="EZ126" s="497"/>
      <c r="FA126" s="497"/>
      <c r="FB126" s="497"/>
      <c r="FC126" s="497"/>
      <c r="FD126" s="497"/>
      <c r="FE126" s="497"/>
      <c r="FF126" s="497"/>
      <c r="FG126" s="497"/>
      <c r="FH126" s="497"/>
      <c r="FI126" s="497"/>
      <c r="FJ126" s="497"/>
      <c r="FK126" s="497"/>
      <c r="FL126" s="497"/>
      <c r="FM126" s="497"/>
      <c r="FN126" s="497"/>
      <c r="FO126" s="497"/>
      <c r="FP126" s="497"/>
      <c r="FQ126" s="497"/>
      <c r="FR126" s="497"/>
      <c r="FS126" s="497"/>
      <c r="FT126" s="497"/>
      <c r="FU126" s="497"/>
      <c r="FV126" s="497"/>
      <c r="FW126" s="497"/>
      <c r="FX126" s="497"/>
      <c r="FY126" s="497"/>
      <c r="FZ126" s="497"/>
      <c r="GA126" s="497"/>
      <c r="GB126" s="497"/>
      <c r="GC126" s="497"/>
      <c r="GD126" s="497"/>
      <c r="GE126" s="497"/>
      <c r="GF126" s="497"/>
      <c r="GG126" s="497"/>
      <c r="GH126" s="497"/>
      <c r="GI126" s="497"/>
      <c r="GJ126" s="497"/>
      <c r="GK126" s="497"/>
      <c r="GL126" s="497"/>
      <c r="GM126" s="497"/>
      <c r="GN126" s="497"/>
      <c r="GO126" s="497"/>
      <c r="GP126" s="497"/>
      <c r="GQ126" s="497"/>
      <c r="GR126" s="497"/>
      <c r="GS126" s="497"/>
      <c r="GT126" s="497"/>
      <c r="GU126" s="497"/>
      <c r="GV126" s="497"/>
      <c r="GW126" s="497"/>
      <c r="GX126" s="497"/>
      <c r="GY126" s="497"/>
      <c r="GZ126" s="497"/>
      <c r="HA126" s="497"/>
      <c r="HB126" s="497"/>
      <c r="HC126" s="497"/>
      <c r="HD126" s="497"/>
      <c r="HE126" s="497"/>
      <c r="HF126" s="497"/>
      <c r="HG126" s="497"/>
      <c r="HH126" s="497"/>
      <c r="HI126" s="497"/>
      <c r="HJ126" s="497"/>
      <c r="HK126" s="497"/>
      <c r="HL126" s="497"/>
      <c r="HM126" s="497"/>
      <c r="HN126" s="497"/>
      <c r="HO126" s="497"/>
      <c r="HP126" s="497"/>
      <c r="HQ126" s="497"/>
      <c r="HR126" s="497"/>
      <c r="HS126" s="497"/>
      <c r="HT126" s="497"/>
      <c r="HU126" s="497"/>
      <c r="HV126" s="497"/>
      <c r="HW126" s="497"/>
      <c r="HX126" s="497"/>
      <c r="HY126" s="497"/>
      <c r="HZ126" s="497"/>
      <c r="IA126" s="497"/>
      <c r="IB126" s="497"/>
      <c r="IC126" s="497"/>
      <c r="ID126" s="497"/>
      <c r="IE126" s="497"/>
      <c r="IF126" s="497"/>
      <c r="IG126" s="497"/>
      <c r="IH126" s="497"/>
      <c r="II126" s="497"/>
      <c r="IJ126" s="497"/>
      <c r="IK126" s="497"/>
      <c r="IL126" s="497"/>
      <c r="IM126" s="497"/>
      <c r="IN126" s="497"/>
      <c r="IO126" s="497"/>
    </row>
    <row r="127" s="496" customFormat="1" ht="17.1" hidden="1" customHeight="1" outlineLevel="2" spans="1:249">
      <c r="A127" s="541"/>
      <c r="B127" s="538" t="s">
        <v>12104</v>
      </c>
      <c r="C127" s="538" t="s">
        <v>12104</v>
      </c>
      <c r="D127" s="518">
        <v>0</v>
      </c>
      <c r="E127" s="518">
        <v>0</v>
      </c>
      <c r="F127" s="518">
        <v>1747858.5491228</v>
      </c>
      <c r="G127" s="518">
        <v>13515164.2968345</v>
      </c>
      <c r="H127" s="539"/>
      <c r="I127" s="591">
        <v>15263022.8459573</v>
      </c>
      <c r="J127" s="592" t="s">
        <v>12105</v>
      </c>
      <c r="K127" s="593"/>
      <c r="L127" s="523"/>
      <c r="M127" s="523"/>
      <c r="N127" s="523"/>
      <c r="O127" s="523"/>
      <c r="P127" s="523"/>
      <c r="Q127" s="523"/>
      <c r="R127" s="523"/>
      <c r="S127" s="523"/>
      <c r="T127" s="523"/>
      <c r="U127" s="523"/>
      <c r="V127" s="523"/>
      <c r="W127" s="523"/>
      <c r="X127" s="523"/>
      <c r="Y127" s="523"/>
      <c r="Z127" s="523"/>
      <c r="AA127" s="523"/>
      <c r="AB127" s="523"/>
      <c r="AC127" s="523"/>
      <c r="AD127" s="523"/>
      <c r="AE127" s="523"/>
      <c r="AF127" s="523"/>
      <c r="AG127" s="523"/>
      <c r="AH127" s="523"/>
      <c r="AI127" s="523"/>
      <c r="AJ127" s="523"/>
      <c r="AK127" s="523"/>
      <c r="AL127" s="523"/>
      <c r="AM127" s="523"/>
      <c r="AN127" s="523"/>
      <c r="AO127" s="523"/>
      <c r="AP127" s="523"/>
      <c r="AQ127" s="523"/>
      <c r="AR127" s="497"/>
      <c r="AS127" s="497"/>
      <c r="AT127" s="497"/>
      <c r="AU127" s="497"/>
      <c r="AV127" s="497"/>
      <c r="AW127" s="497"/>
      <c r="AX127" s="497"/>
      <c r="AY127" s="497"/>
      <c r="AZ127" s="497"/>
      <c r="BA127" s="497"/>
      <c r="BB127" s="497"/>
      <c r="BC127" s="497"/>
      <c r="BD127" s="497"/>
      <c r="BE127" s="497"/>
      <c r="BF127" s="497"/>
      <c r="BG127" s="497"/>
      <c r="BH127" s="497"/>
      <c r="BI127" s="497"/>
      <c r="BJ127" s="497"/>
      <c r="BK127" s="497"/>
      <c r="BL127" s="497"/>
      <c r="BM127" s="497"/>
      <c r="BN127" s="497"/>
      <c r="BO127" s="497"/>
      <c r="BP127" s="497"/>
      <c r="BQ127" s="497"/>
      <c r="BR127" s="497"/>
      <c r="BS127" s="497"/>
      <c r="BT127" s="497"/>
      <c r="BU127" s="497"/>
      <c r="BV127" s="497"/>
      <c r="BW127" s="497"/>
      <c r="BX127" s="497"/>
      <c r="BY127" s="497"/>
      <c r="BZ127" s="497"/>
      <c r="CA127" s="497"/>
      <c r="CB127" s="497"/>
      <c r="CC127" s="497"/>
      <c r="CD127" s="497"/>
      <c r="CE127" s="497"/>
      <c r="CF127" s="497"/>
      <c r="CG127" s="497"/>
      <c r="CH127" s="497"/>
      <c r="CI127" s="497"/>
      <c r="CJ127" s="497"/>
      <c r="CK127" s="497"/>
      <c r="CL127" s="497"/>
      <c r="CM127" s="497"/>
      <c r="CN127" s="497"/>
      <c r="CO127" s="497"/>
      <c r="CP127" s="497"/>
      <c r="CQ127" s="497"/>
      <c r="CR127" s="497"/>
      <c r="CS127" s="497"/>
      <c r="CT127" s="497"/>
      <c r="CU127" s="497"/>
      <c r="CV127" s="497"/>
      <c r="CW127" s="497"/>
      <c r="CX127" s="497"/>
      <c r="CY127" s="497"/>
      <c r="CZ127" s="497"/>
      <c r="DA127" s="497"/>
      <c r="DB127" s="497"/>
      <c r="DC127" s="497"/>
      <c r="DD127" s="497"/>
      <c r="DE127" s="497"/>
      <c r="DF127" s="497"/>
      <c r="DG127" s="497"/>
      <c r="DH127" s="497"/>
      <c r="DI127" s="497"/>
      <c r="DJ127" s="497"/>
      <c r="DK127" s="497"/>
      <c r="DL127" s="497"/>
      <c r="DM127" s="497"/>
      <c r="DN127" s="497"/>
      <c r="DO127" s="497"/>
      <c r="DP127" s="497"/>
      <c r="DQ127" s="497"/>
      <c r="DR127" s="497"/>
      <c r="DS127" s="497"/>
      <c r="DT127" s="497"/>
      <c r="DU127" s="497"/>
      <c r="DV127" s="497"/>
      <c r="DW127" s="497"/>
      <c r="DX127" s="497"/>
      <c r="DY127" s="497"/>
      <c r="DZ127" s="497"/>
      <c r="EA127" s="497"/>
      <c r="EB127" s="497"/>
      <c r="EC127" s="497"/>
      <c r="ED127" s="497"/>
      <c r="EE127" s="497"/>
      <c r="EF127" s="497"/>
      <c r="EG127" s="497"/>
      <c r="EH127" s="497"/>
      <c r="EI127" s="497"/>
      <c r="EJ127" s="497"/>
      <c r="EK127" s="497"/>
      <c r="EL127" s="497"/>
      <c r="EM127" s="497"/>
      <c r="EN127" s="497"/>
      <c r="EO127" s="497"/>
      <c r="EP127" s="497"/>
      <c r="EQ127" s="497"/>
      <c r="ER127" s="497"/>
      <c r="ES127" s="497"/>
      <c r="ET127" s="497"/>
      <c r="EU127" s="497"/>
      <c r="EV127" s="497"/>
      <c r="EW127" s="497"/>
      <c r="EX127" s="497"/>
      <c r="EY127" s="497"/>
      <c r="EZ127" s="497"/>
      <c r="FA127" s="497"/>
      <c r="FB127" s="497"/>
      <c r="FC127" s="497"/>
      <c r="FD127" s="497"/>
      <c r="FE127" s="497"/>
      <c r="FF127" s="497"/>
      <c r="FG127" s="497"/>
      <c r="FH127" s="497"/>
      <c r="FI127" s="497"/>
      <c r="FJ127" s="497"/>
      <c r="FK127" s="497"/>
      <c r="FL127" s="497"/>
      <c r="FM127" s="497"/>
      <c r="FN127" s="497"/>
      <c r="FO127" s="497"/>
      <c r="FP127" s="497"/>
      <c r="FQ127" s="497"/>
      <c r="FR127" s="497"/>
      <c r="FS127" s="497"/>
      <c r="FT127" s="497"/>
      <c r="FU127" s="497"/>
      <c r="FV127" s="497"/>
      <c r="FW127" s="497"/>
      <c r="FX127" s="497"/>
      <c r="FY127" s="497"/>
      <c r="FZ127" s="497"/>
      <c r="GA127" s="497"/>
      <c r="GB127" s="497"/>
      <c r="GC127" s="497"/>
      <c r="GD127" s="497"/>
      <c r="GE127" s="497"/>
      <c r="GF127" s="497"/>
      <c r="GG127" s="497"/>
      <c r="GH127" s="497"/>
      <c r="GI127" s="497"/>
      <c r="GJ127" s="497"/>
      <c r="GK127" s="497"/>
      <c r="GL127" s="497"/>
      <c r="GM127" s="497"/>
      <c r="GN127" s="497"/>
      <c r="GO127" s="497"/>
      <c r="GP127" s="497"/>
      <c r="GQ127" s="497"/>
      <c r="GR127" s="497"/>
      <c r="GS127" s="497"/>
      <c r="GT127" s="497"/>
      <c r="GU127" s="497"/>
      <c r="GV127" s="497"/>
      <c r="GW127" s="497"/>
      <c r="GX127" s="497"/>
      <c r="GY127" s="497"/>
      <c r="GZ127" s="497"/>
      <c r="HA127" s="497"/>
      <c r="HB127" s="497"/>
      <c r="HC127" s="497"/>
      <c r="HD127" s="497"/>
      <c r="HE127" s="497"/>
      <c r="HF127" s="497"/>
      <c r="HG127" s="497"/>
      <c r="HH127" s="497"/>
      <c r="HI127" s="497"/>
      <c r="HJ127" s="497"/>
      <c r="HK127" s="497"/>
      <c r="HL127" s="497"/>
      <c r="HM127" s="497"/>
      <c r="HN127" s="497"/>
      <c r="HO127" s="497"/>
      <c r="HP127" s="497"/>
      <c r="HQ127" s="497"/>
      <c r="HR127" s="497"/>
      <c r="HS127" s="497"/>
      <c r="HT127" s="497"/>
      <c r="HU127" s="497"/>
      <c r="HV127" s="497"/>
      <c r="HW127" s="497"/>
      <c r="HX127" s="497"/>
      <c r="HY127" s="497"/>
      <c r="HZ127" s="497"/>
      <c r="IA127" s="497"/>
      <c r="IB127" s="497"/>
      <c r="IC127" s="497"/>
      <c r="ID127" s="497"/>
      <c r="IE127" s="497"/>
      <c r="IF127" s="497"/>
      <c r="IG127" s="497"/>
      <c r="IH127" s="497"/>
      <c r="II127" s="497"/>
      <c r="IJ127" s="497"/>
      <c r="IK127" s="497"/>
      <c r="IL127" s="497"/>
      <c r="IM127" s="497"/>
      <c r="IN127" s="497"/>
      <c r="IO127" s="497"/>
    </row>
    <row r="128" s="496" customFormat="1" ht="17.1" hidden="1" customHeight="1" outlineLevel="2" spans="1:249">
      <c r="A128" s="541"/>
      <c r="B128" s="538" t="s">
        <v>12106</v>
      </c>
      <c r="C128" s="538" t="s">
        <v>12106</v>
      </c>
      <c r="D128" s="518">
        <v>750832.6254</v>
      </c>
      <c r="E128" s="518">
        <v>0</v>
      </c>
      <c r="F128" s="518">
        <v>0</v>
      </c>
      <c r="G128" s="518">
        <v>0</v>
      </c>
      <c r="H128" s="539"/>
      <c r="I128" s="591">
        <v>750832.6254</v>
      </c>
      <c r="J128" s="592" t="s">
        <v>12107</v>
      </c>
      <c r="K128" s="593"/>
      <c r="L128" s="523"/>
      <c r="M128" s="523"/>
      <c r="N128" s="523"/>
      <c r="O128" s="523"/>
      <c r="P128" s="523"/>
      <c r="Q128" s="523"/>
      <c r="R128" s="523"/>
      <c r="S128" s="523"/>
      <c r="T128" s="523"/>
      <c r="U128" s="523"/>
      <c r="V128" s="523"/>
      <c r="W128" s="523"/>
      <c r="X128" s="523"/>
      <c r="Y128" s="523"/>
      <c r="Z128" s="523"/>
      <c r="AA128" s="523"/>
      <c r="AB128" s="523"/>
      <c r="AC128" s="523"/>
      <c r="AD128" s="523"/>
      <c r="AE128" s="523"/>
      <c r="AF128" s="523"/>
      <c r="AG128" s="523"/>
      <c r="AH128" s="523"/>
      <c r="AI128" s="523"/>
      <c r="AJ128" s="523"/>
      <c r="AK128" s="523"/>
      <c r="AL128" s="523"/>
      <c r="AM128" s="523"/>
      <c r="AN128" s="523"/>
      <c r="AO128" s="523"/>
      <c r="AP128" s="523"/>
      <c r="AQ128" s="523"/>
      <c r="AR128" s="497"/>
      <c r="AS128" s="497"/>
      <c r="AT128" s="497"/>
      <c r="AU128" s="497"/>
      <c r="AV128" s="497"/>
      <c r="AW128" s="497"/>
      <c r="AX128" s="497"/>
      <c r="AY128" s="497"/>
      <c r="AZ128" s="497"/>
      <c r="BA128" s="497"/>
      <c r="BB128" s="497"/>
      <c r="BC128" s="497"/>
      <c r="BD128" s="497"/>
      <c r="BE128" s="497"/>
      <c r="BF128" s="497"/>
      <c r="BG128" s="497"/>
      <c r="BH128" s="497"/>
      <c r="BI128" s="497"/>
      <c r="BJ128" s="497"/>
      <c r="BK128" s="497"/>
      <c r="BL128" s="497"/>
      <c r="BM128" s="497"/>
      <c r="BN128" s="497"/>
      <c r="BO128" s="497"/>
      <c r="BP128" s="497"/>
      <c r="BQ128" s="497"/>
      <c r="BR128" s="497"/>
      <c r="BS128" s="497"/>
      <c r="BT128" s="497"/>
      <c r="BU128" s="497"/>
      <c r="BV128" s="497"/>
      <c r="BW128" s="497"/>
      <c r="BX128" s="497"/>
      <c r="BY128" s="497"/>
      <c r="BZ128" s="497"/>
      <c r="CA128" s="497"/>
      <c r="CB128" s="497"/>
      <c r="CC128" s="497"/>
      <c r="CD128" s="497"/>
      <c r="CE128" s="497"/>
      <c r="CF128" s="497"/>
      <c r="CG128" s="497"/>
      <c r="CH128" s="497"/>
      <c r="CI128" s="497"/>
      <c r="CJ128" s="497"/>
      <c r="CK128" s="497"/>
      <c r="CL128" s="497"/>
      <c r="CM128" s="497"/>
      <c r="CN128" s="497"/>
      <c r="CO128" s="497"/>
      <c r="CP128" s="497"/>
      <c r="CQ128" s="497"/>
      <c r="CR128" s="497"/>
      <c r="CS128" s="497"/>
      <c r="CT128" s="497"/>
      <c r="CU128" s="497"/>
      <c r="CV128" s="497"/>
      <c r="CW128" s="497"/>
      <c r="CX128" s="497"/>
      <c r="CY128" s="497"/>
      <c r="CZ128" s="497"/>
      <c r="DA128" s="497"/>
      <c r="DB128" s="497"/>
      <c r="DC128" s="497"/>
      <c r="DD128" s="497"/>
      <c r="DE128" s="497"/>
      <c r="DF128" s="497"/>
      <c r="DG128" s="497"/>
      <c r="DH128" s="497"/>
      <c r="DI128" s="497"/>
      <c r="DJ128" s="497"/>
      <c r="DK128" s="497"/>
      <c r="DL128" s="497"/>
      <c r="DM128" s="497"/>
      <c r="DN128" s="497"/>
      <c r="DO128" s="497"/>
      <c r="DP128" s="497"/>
      <c r="DQ128" s="497"/>
      <c r="DR128" s="497"/>
      <c r="DS128" s="497"/>
      <c r="DT128" s="497"/>
      <c r="DU128" s="497"/>
      <c r="DV128" s="497"/>
      <c r="DW128" s="497"/>
      <c r="DX128" s="497"/>
      <c r="DY128" s="497"/>
      <c r="DZ128" s="497"/>
      <c r="EA128" s="497"/>
      <c r="EB128" s="497"/>
      <c r="EC128" s="497"/>
      <c r="ED128" s="497"/>
      <c r="EE128" s="497"/>
      <c r="EF128" s="497"/>
      <c r="EG128" s="497"/>
      <c r="EH128" s="497"/>
      <c r="EI128" s="497"/>
      <c r="EJ128" s="497"/>
      <c r="EK128" s="497"/>
      <c r="EL128" s="497"/>
      <c r="EM128" s="497"/>
      <c r="EN128" s="497"/>
      <c r="EO128" s="497"/>
      <c r="EP128" s="497"/>
      <c r="EQ128" s="497"/>
      <c r="ER128" s="497"/>
      <c r="ES128" s="497"/>
      <c r="ET128" s="497"/>
      <c r="EU128" s="497"/>
      <c r="EV128" s="497"/>
      <c r="EW128" s="497"/>
      <c r="EX128" s="497"/>
      <c r="EY128" s="497"/>
      <c r="EZ128" s="497"/>
      <c r="FA128" s="497"/>
      <c r="FB128" s="497"/>
      <c r="FC128" s="497"/>
      <c r="FD128" s="497"/>
      <c r="FE128" s="497"/>
      <c r="FF128" s="497"/>
      <c r="FG128" s="497"/>
      <c r="FH128" s="497"/>
      <c r="FI128" s="497"/>
      <c r="FJ128" s="497"/>
      <c r="FK128" s="497"/>
      <c r="FL128" s="497"/>
      <c r="FM128" s="497"/>
      <c r="FN128" s="497"/>
      <c r="FO128" s="497"/>
      <c r="FP128" s="497"/>
      <c r="FQ128" s="497"/>
      <c r="FR128" s="497"/>
      <c r="FS128" s="497"/>
      <c r="FT128" s="497"/>
      <c r="FU128" s="497"/>
      <c r="FV128" s="497"/>
      <c r="FW128" s="497"/>
      <c r="FX128" s="497"/>
      <c r="FY128" s="497"/>
      <c r="FZ128" s="497"/>
      <c r="GA128" s="497"/>
      <c r="GB128" s="497"/>
      <c r="GC128" s="497"/>
      <c r="GD128" s="497"/>
      <c r="GE128" s="497"/>
      <c r="GF128" s="497"/>
      <c r="GG128" s="497"/>
      <c r="GH128" s="497"/>
      <c r="GI128" s="497"/>
      <c r="GJ128" s="497"/>
      <c r="GK128" s="497"/>
      <c r="GL128" s="497"/>
      <c r="GM128" s="497"/>
      <c r="GN128" s="497"/>
      <c r="GO128" s="497"/>
      <c r="GP128" s="497"/>
      <c r="GQ128" s="497"/>
      <c r="GR128" s="497"/>
      <c r="GS128" s="497"/>
      <c r="GT128" s="497"/>
      <c r="GU128" s="497"/>
      <c r="GV128" s="497"/>
      <c r="GW128" s="497"/>
      <c r="GX128" s="497"/>
      <c r="GY128" s="497"/>
      <c r="GZ128" s="497"/>
      <c r="HA128" s="497"/>
      <c r="HB128" s="497"/>
      <c r="HC128" s="497"/>
      <c r="HD128" s="497"/>
      <c r="HE128" s="497"/>
      <c r="HF128" s="497"/>
      <c r="HG128" s="497"/>
      <c r="HH128" s="497"/>
      <c r="HI128" s="497"/>
      <c r="HJ128" s="497"/>
      <c r="HK128" s="497"/>
      <c r="HL128" s="497"/>
      <c r="HM128" s="497"/>
      <c r="HN128" s="497"/>
      <c r="HO128" s="497"/>
      <c r="HP128" s="497"/>
      <c r="HQ128" s="497"/>
      <c r="HR128" s="497"/>
      <c r="HS128" s="497"/>
      <c r="HT128" s="497"/>
      <c r="HU128" s="497"/>
      <c r="HV128" s="497"/>
      <c r="HW128" s="497"/>
      <c r="HX128" s="497"/>
      <c r="HY128" s="497"/>
      <c r="HZ128" s="497"/>
      <c r="IA128" s="497"/>
      <c r="IB128" s="497"/>
      <c r="IC128" s="497"/>
      <c r="ID128" s="497"/>
      <c r="IE128" s="497"/>
      <c r="IF128" s="497"/>
      <c r="IG128" s="497"/>
      <c r="IH128" s="497"/>
      <c r="II128" s="497"/>
      <c r="IJ128" s="497"/>
      <c r="IK128" s="497"/>
      <c r="IL128" s="497"/>
      <c r="IM128" s="497"/>
      <c r="IN128" s="497"/>
      <c r="IO128" s="497"/>
    </row>
    <row r="129" s="496" customFormat="1" ht="17.1" hidden="1" customHeight="1" outlineLevel="1" collapsed="1" spans="1:75">
      <c r="A129" s="512" t="s">
        <v>12108</v>
      </c>
      <c r="B129" s="512"/>
      <c r="C129" s="515"/>
      <c r="D129" s="547">
        <v>30722217.6161747</v>
      </c>
      <c r="E129" s="547">
        <v>0</v>
      </c>
      <c r="F129" s="547">
        <v>0</v>
      </c>
      <c r="G129" s="547">
        <v>56542103.517354</v>
      </c>
      <c r="H129" s="547">
        <v>0</v>
      </c>
      <c r="I129" s="547">
        <v>87264321.1335287</v>
      </c>
      <c r="J129" s="561"/>
      <c r="K129" s="562"/>
      <c r="L129" s="523"/>
      <c r="M129" s="523"/>
      <c r="N129" s="523"/>
      <c r="O129" s="523"/>
      <c r="P129" s="523"/>
      <c r="Q129" s="523"/>
      <c r="R129" s="523"/>
      <c r="S129" s="523"/>
      <c r="T129" s="523"/>
      <c r="U129" s="523"/>
      <c r="V129" s="523"/>
      <c r="W129" s="523"/>
      <c r="X129" s="523"/>
      <c r="Y129" s="523"/>
      <c r="Z129" s="523"/>
      <c r="AA129" s="523"/>
      <c r="AB129" s="523"/>
      <c r="AC129" s="523"/>
      <c r="AD129" s="523"/>
      <c r="AE129" s="523"/>
      <c r="AF129" s="523"/>
      <c r="AG129" s="523"/>
      <c r="AH129" s="523"/>
      <c r="AI129" s="523"/>
      <c r="AJ129" s="523"/>
      <c r="AK129" s="523"/>
      <c r="AL129" s="523"/>
      <c r="AM129" s="523"/>
      <c r="AN129" s="523"/>
      <c r="AO129" s="523"/>
      <c r="AP129" s="523"/>
      <c r="AQ129" s="523"/>
      <c r="AR129" s="497"/>
      <c r="AS129" s="497"/>
      <c r="AT129" s="497"/>
      <c r="AU129" s="497"/>
      <c r="AV129" s="497"/>
      <c r="AW129" s="497"/>
      <c r="AX129" s="497"/>
      <c r="AY129" s="497"/>
      <c r="AZ129" s="497"/>
      <c r="BA129" s="497"/>
      <c r="BB129" s="497"/>
      <c r="BC129" s="497"/>
      <c r="BD129" s="497"/>
      <c r="BE129" s="497"/>
      <c r="BF129" s="497"/>
      <c r="BG129" s="497"/>
      <c r="BH129" s="497"/>
      <c r="BI129" s="497"/>
      <c r="BJ129" s="497"/>
      <c r="BK129" s="497"/>
      <c r="BL129" s="497"/>
      <c r="BM129" s="497"/>
      <c r="BN129" s="497"/>
      <c r="BO129" s="497"/>
      <c r="BP129" s="497"/>
      <c r="BQ129" s="497"/>
      <c r="BR129" s="497"/>
      <c r="BS129" s="497"/>
      <c r="BT129" s="497"/>
      <c r="BU129" s="497"/>
      <c r="BV129" s="497"/>
      <c r="BW129" s="497"/>
    </row>
    <row r="130" s="496" customFormat="1" ht="17.1" hidden="1" customHeight="1" outlineLevel="2" spans="1:249">
      <c r="A130" s="537" t="s">
        <v>12108</v>
      </c>
      <c r="B130" s="594" t="s">
        <v>12109</v>
      </c>
      <c r="C130" s="538" t="s">
        <v>12110</v>
      </c>
      <c r="D130" s="539">
        <v>6551454</v>
      </c>
      <c r="E130" s="539">
        <v>0</v>
      </c>
      <c r="F130" s="539">
        <v>0</v>
      </c>
      <c r="G130" s="539">
        <v>56542103.517354</v>
      </c>
      <c r="H130" s="595"/>
      <c r="I130" s="604">
        <v>63093557.517354</v>
      </c>
      <c r="J130" s="605" t="s">
        <v>12111</v>
      </c>
      <c r="K130" s="605"/>
      <c r="L130" s="523"/>
      <c r="M130" s="523"/>
      <c r="N130" s="523"/>
      <c r="O130" s="523"/>
      <c r="P130" s="523"/>
      <c r="Q130" s="523"/>
      <c r="R130" s="523"/>
      <c r="S130" s="523"/>
      <c r="T130" s="523"/>
      <c r="U130" s="523"/>
      <c r="V130" s="523"/>
      <c r="W130" s="523"/>
      <c r="X130" s="523"/>
      <c r="Y130" s="523"/>
      <c r="Z130" s="523"/>
      <c r="AA130" s="523"/>
      <c r="AB130" s="523"/>
      <c r="AC130" s="523"/>
      <c r="AD130" s="523"/>
      <c r="AE130" s="523"/>
      <c r="AF130" s="523"/>
      <c r="AG130" s="523"/>
      <c r="AH130" s="523"/>
      <c r="AI130" s="523"/>
      <c r="AJ130" s="523"/>
      <c r="AK130" s="523"/>
      <c r="AL130" s="523"/>
      <c r="AM130" s="523"/>
      <c r="AN130" s="523"/>
      <c r="AO130" s="523"/>
      <c r="AP130" s="523"/>
      <c r="AQ130" s="523"/>
      <c r="AR130" s="497"/>
      <c r="AS130" s="497"/>
      <c r="AT130" s="497"/>
      <c r="AU130" s="497"/>
      <c r="AV130" s="497"/>
      <c r="AW130" s="497"/>
      <c r="AX130" s="497"/>
      <c r="AY130" s="497"/>
      <c r="AZ130" s="497"/>
      <c r="BA130" s="497"/>
      <c r="BB130" s="497"/>
      <c r="BC130" s="497"/>
      <c r="BD130" s="497"/>
      <c r="BE130" s="497"/>
      <c r="BF130" s="497"/>
      <c r="BG130" s="497"/>
      <c r="BH130" s="497"/>
      <c r="BI130" s="497"/>
      <c r="BJ130" s="497"/>
      <c r="BK130" s="497"/>
      <c r="BL130" s="497"/>
      <c r="BM130" s="497"/>
      <c r="BN130" s="497"/>
      <c r="BO130" s="497"/>
      <c r="BP130" s="497"/>
      <c r="BQ130" s="497"/>
      <c r="BR130" s="497"/>
      <c r="BS130" s="497"/>
      <c r="BT130" s="497"/>
      <c r="BU130" s="497"/>
      <c r="BV130" s="497"/>
      <c r="BW130" s="497"/>
      <c r="BX130" s="497"/>
      <c r="BY130" s="497"/>
      <c r="BZ130" s="497"/>
      <c r="CA130" s="497"/>
      <c r="CB130" s="497"/>
      <c r="CC130" s="497"/>
      <c r="CD130" s="497"/>
      <c r="CE130" s="497"/>
      <c r="CF130" s="497"/>
      <c r="CG130" s="497"/>
      <c r="CH130" s="497"/>
      <c r="CI130" s="497"/>
      <c r="CJ130" s="497"/>
      <c r="CK130" s="497"/>
      <c r="CL130" s="497"/>
      <c r="CM130" s="497"/>
      <c r="CN130" s="497"/>
      <c r="CO130" s="497"/>
      <c r="CP130" s="497"/>
      <c r="CQ130" s="497"/>
      <c r="CR130" s="497"/>
      <c r="CS130" s="497"/>
      <c r="CT130" s="497"/>
      <c r="CU130" s="497"/>
      <c r="CV130" s="497"/>
      <c r="CW130" s="497"/>
      <c r="CX130" s="497"/>
      <c r="CY130" s="497"/>
      <c r="CZ130" s="497"/>
      <c r="DA130" s="497"/>
      <c r="DB130" s="497"/>
      <c r="DC130" s="497"/>
      <c r="DD130" s="497"/>
      <c r="DE130" s="497"/>
      <c r="DF130" s="497"/>
      <c r="DG130" s="497"/>
      <c r="DH130" s="497"/>
      <c r="DI130" s="497"/>
      <c r="DJ130" s="497"/>
      <c r="DK130" s="497"/>
      <c r="DL130" s="497"/>
      <c r="DM130" s="497"/>
      <c r="DN130" s="497"/>
      <c r="DO130" s="497"/>
      <c r="DP130" s="497"/>
      <c r="DQ130" s="497"/>
      <c r="DR130" s="497"/>
      <c r="DS130" s="497"/>
      <c r="DT130" s="497"/>
      <c r="DU130" s="497"/>
      <c r="DV130" s="497"/>
      <c r="DW130" s="497"/>
      <c r="DX130" s="497"/>
      <c r="DY130" s="497"/>
      <c r="DZ130" s="497"/>
      <c r="EA130" s="497"/>
      <c r="EB130" s="497"/>
      <c r="EC130" s="497"/>
      <c r="ED130" s="497"/>
      <c r="EE130" s="497"/>
      <c r="EF130" s="497"/>
      <c r="EG130" s="497"/>
      <c r="EH130" s="497"/>
      <c r="EI130" s="497"/>
      <c r="EJ130" s="497"/>
      <c r="EK130" s="497"/>
      <c r="EL130" s="497"/>
      <c r="EM130" s="497"/>
      <c r="EN130" s="497"/>
      <c r="EO130" s="497"/>
      <c r="EP130" s="497"/>
      <c r="EQ130" s="497"/>
      <c r="ER130" s="497"/>
      <c r="ES130" s="497"/>
      <c r="ET130" s="497"/>
      <c r="EU130" s="497"/>
      <c r="EV130" s="497"/>
      <c r="EW130" s="497"/>
      <c r="EX130" s="497"/>
      <c r="EY130" s="497"/>
      <c r="EZ130" s="497"/>
      <c r="FA130" s="497"/>
      <c r="FB130" s="497"/>
      <c r="FC130" s="497"/>
      <c r="FD130" s="497"/>
      <c r="FE130" s="497"/>
      <c r="FF130" s="497"/>
      <c r="FG130" s="497"/>
      <c r="FH130" s="497"/>
      <c r="FI130" s="497"/>
      <c r="FJ130" s="497"/>
      <c r="FK130" s="497"/>
      <c r="FL130" s="497"/>
      <c r="FM130" s="497"/>
      <c r="FN130" s="497"/>
      <c r="FO130" s="497"/>
      <c r="FP130" s="497"/>
      <c r="FQ130" s="497"/>
      <c r="FR130" s="497"/>
      <c r="FS130" s="497"/>
      <c r="FT130" s="497"/>
      <c r="FU130" s="497"/>
      <c r="FV130" s="497"/>
      <c r="FW130" s="497"/>
      <c r="FX130" s="497"/>
      <c r="FY130" s="497"/>
      <c r="FZ130" s="497"/>
      <c r="GA130" s="497"/>
      <c r="GB130" s="497"/>
      <c r="GC130" s="497"/>
      <c r="GD130" s="497"/>
      <c r="GE130" s="497"/>
      <c r="GF130" s="497"/>
      <c r="GG130" s="497"/>
      <c r="GH130" s="497"/>
      <c r="GI130" s="497"/>
      <c r="GJ130" s="497"/>
      <c r="GK130" s="497"/>
      <c r="GL130" s="497"/>
      <c r="GM130" s="497"/>
      <c r="GN130" s="497"/>
      <c r="GO130" s="497"/>
      <c r="GP130" s="497"/>
      <c r="GQ130" s="497"/>
      <c r="GR130" s="497"/>
      <c r="GS130" s="497"/>
      <c r="GT130" s="497"/>
      <c r="GU130" s="497"/>
      <c r="GV130" s="497"/>
      <c r="GW130" s="497"/>
      <c r="GX130" s="497"/>
      <c r="GY130" s="497"/>
      <c r="GZ130" s="497"/>
      <c r="HA130" s="497"/>
      <c r="HB130" s="497"/>
      <c r="HC130" s="497"/>
      <c r="HD130" s="497"/>
      <c r="HE130" s="497"/>
      <c r="HF130" s="497"/>
      <c r="HG130" s="497"/>
      <c r="HH130" s="497"/>
      <c r="HI130" s="497"/>
      <c r="HJ130" s="497"/>
      <c r="HK130" s="497"/>
      <c r="HL130" s="497"/>
      <c r="HM130" s="497"/>
      <c r="HN130" s="497"/>
      <c r="HO130" s="497"/>
      <c r="HP130" s="497"/>
      <c r="HQ130" s="497"/>
      <c r="HR130" s="497"/>
      <c r="HS130" s="497"/>
      <c r="HT130" s="497"/>
      <c r="HU130" s="497"/>
      <c r="HV130" s="497"/>
      <c r="HW130" s="497"/>
      <c r="HX130" s="497"/>
      <c r="HY130" s="497"/>
      <c r="HZ130" s="497"/>
      <c r="IA130" s="497"/>
      <c r="IB130" s="497"/>
      <c r="IC130" s="497"/>
      <c r="ID130" s="497"/>
      <c r="IE130" s="497"/>
      <c r="IF130" s="497"/>
      <c r="IG130" s="497"/>
      <c r="IH130" s="497"/>
      <c r="II130" s="497"/>
      <c r="IJ130" s="497"/>
      <c r="IK130" s="497"/>
      <c r="IL130" s="497"/>
      <c r="IM130" s="497"/>
      <c r="IN130" s="497"/>
      <c r="IO130" s="497"/>
    </row>
    <row r="131" s="496" customFormat="1" ht="17.1" hidden="1" customHeight="1" outlineLevel="2" spans="1:249">
      <c r="A131" s="549"/>
      <c r="B131" s="594" t="s">
        <v>12112</v>
      </c>
      <c r="C131" s="594" t="s">
        <v>12112</v>
      </c>
      <c r="D131" s="539">
        <v>7169698.803306</v>
      </c>
      <c r="E131" s="539"/>
      <c r="F131" s="539"/>
      <c r="G131" s="539"/>
      <c r="H131" s="595"/>
      <c r="I131" s="604">
        <v>7169698.803306</v>
      </c>
      <c r="J131" s="605" t="s">
        <v>12113</v>
      </c>
      <c r="K131" s="605"/>
      <c r="L131" s="523"/>
      <c r="M131" s="523"/>
      <c r="N131" s="523"/>
      <c r="O131" s="523"/>
      <c r="P131" s="523"/>
      <c r="Q131" s="523"/>
      <c r="R131" s="523"/>
      <c r="S131" s="523"/>
      <c r="T131" s="523"/>
      <c r="U131" s="523"/>
      <c r="V131" s="523"/>
      <c r="W131" s="523"/>
      <c r="X131" s="523"/>
      <c r="Y131" s="523"/>
      <c r="Z131" s="523"/>
      <c r="AA131" s="523"/>
      <c r="AB131" s="523"/>
      <c r="AC131" s="523"/>
      <c r="AD131" s="523"/>
      <c r="AE131" s="523"/>
      <c r="AF131" s="523"/>
      <c r="AG131" s="523"/>
      <c r="AH131" s="523"/>
      <c r="AI131" s="523"/>
      <c r="AJ131" s="523"/>
      <c r="AK131" s="523"/>
      <c r="AL131" s="523"/>
      <c r="AM131" s="523"/>
      <c r="AN131" s="523"/>
      <c r="AO131" s="523"/>
      <c r="AP131" s="523"/>
      <c r="AQ131" s="523"/>
      <c r="AR131" s="497"/>
      <c r="AS131" s="497"/>
      <c r="AT131" s="497"/>
      <c r="AU131" s="497"/>
      <c r="AV131" s="497"/>
      <c r="AW131" s="497"/>
      <c r="AX131" s="497"/>
      <c r="AY131" s="497"/>
      <c r="AZ131" s="497"/>
      <c r="BA131" s="497"/>
      <c r="BB131" s="497"/>
      <c r="BC131" s="497"/>
      <c r="BD131" s="497"/>
      <c r="BE131" s="497"/>
      <c r="BF131" s="497"/>
      <c r="BG131" s="497"/>
      <c r="BH131" s="497"/>
      <c r="BI131" s="497"/>
      <c r="BJ131" s="497"/>
      <c r="BK131" s="497"/>
      <c r="BL131" s="497"/>
      <c r="BM131" s="497"/>
      <c r="BN131" s="497"/>
      <c r="BO131" s="497"/>
      <c r="BP131" s="497"/>
      <c r="BQ131" s="497"/>
      <c r="BR131" s="497"/>
      <c r="BS131" s="497"/>
      <c r="BT131" s="497"/>
      <c r="BU131" s="497"/>
      <c r="BV131" s="497"/>
      <c r="BW131" s="497"/>
      <c r="BX131" s="497"/>
      <c r="BY131" s="497"/>
      <c r="BZ131" s="497"/>
      <c r="CA131" s="497"/>
      <c r="CB131" s="497"/>
      <c r="CC131" s="497"/>
      <c r="CD131" s="497"/>
      <c r="CE131" s="497"/>
      <c r="CF131" s="497"/>
      <c r="CG131" s="497"/>
      <c r="CH131" s="497"/>
      <c r="CI131" s="497"/>
      <c r="CJ131" s="497"/>
      <c r="CK131" s="497"/>
      <c r="CL131" s="497"/>
      <c r="CM131" s="497"/>
      <c r="CN131" s="497"/>
      <c r="CO131" s="497"/>
      <c r="CP131" s="497"/>
      <c r="CQ131" s="497"/>
      <c r="CR131" s="497"/>
      <c r="CS131" s="497"/>
      <c r="CT131" s="497"/>
      <c r="CU131" s="497"/>
      <c r="CV131" s="497"/>
      <c r="CW131" s="497"/>
      <c r="CX131" s="497"/>
      <c r="CY131" s="497"/>
      <c r="CZ131" s="497"/>
      <c r="DA131" s="497"/>
      <c r="DB131" s="497"/>
      <c r="DC131" s="497"/>
      <c r="DD131" s="497"/>
      <c r="DE131" s="497"/>
      <c r="DF131" s="497"/>
      <c r="DG131" s="497"/>
      <c r="DH131" s="497"/>
      <c r="DI131" s="497"/>
      <c r="DJ131" s="497"/>
      <c r="DK131" s="497"/>
      <c r="DL131" s="497"/>
      <c r="DM131" s="497"/>
      <c r="DN131" s="497"/>
      <c r="DO131" s="497"/>
      <c r="DP131" s="497"/>
      <c r="DQ131" s="497"/>
      <c r="DR131" s="497"/>
      <c r="DS131" s="497"/>
      <c r="DT131" s="497"/>
      <c r="DU131" s="497"/>
      <c r="DV131" s="497"/>
      <c r="DW131" s="497"/>
      <c r="DX131" s="497"/>
      <c r="DY131" s="497"/>
      <c r="DZ131" s="497"/>
      <c r="EA131" s="497"/>
      <c r="EB131" s="497"/>
      <c r="EC131" s="497"/>
      <c r="ED131" s="497"/>
      <c r="EE131" s="497"/>
      <c r="EF131" s="497"/>
      <c r="EG131" s="497"/>
      <c r="EH131" s="497"/>
      <c r="EI131" s="497"/>
      <c r="EJ131" s="497"/>
      <c r="EK131" s="497"/>
      <c r="EL131" s="497"/>
      <c r="EM131" s="497"/>
      <c r="EN131" s="497"/>
      <c r="EO131" s="497"/>
      <c r="EP131" s="497"/>
      <c r="EQ131" s="497"/>
      <c r="ER131" s="497"/>
      <c r="ES131" s="497"/>
      <c r="ET131" s="497"/>
      <c r="EU131" s="497"/>
      <c r="EV131" s="497"/>
      <c r="EW131" s="497"/>
      <c r="EX131" s="497"/>
      <c r="EY131" s="497"/>
      <c r="EZ131" s="497"/>
      <c r="FA131" s="497"/>
      <c r="FB131" s="497"/>
      <c r="FC131" s="497"/>
      <c r="FD131" s="497"/>
      <c r="FE131" s="497"/>
      <c r="FF131" s="497"/>
      <c r="FG131" s="497"/>
      <c r="FH131" s="497"/>
      <c r="FI131" s="497"/>
      <c r="FJ131" s="497"/>
      <c r="FK131" s="497"/>
      <c r="FL131" s="497"/>
      <c r="FM131" s="497"/>
      <c r="FN131" s="497"/>
      <c r="FO131" s="497"/>
      <c r="FP131" s="497"/>
      <c r="FQ131" s="497"/>
      <c r="FR131" s="497"/>
      <c r="FS131" s="497"/>
      <c r="FT131" s="497"/>
      <c r="FU131" s="497"/>
      <c r="FV131" s="497"/>
      <c r="FW131" s="497"/>
      <c r="FX131" s="497"/>
      <c r="FY131" s="497"/>
      <c r="FZ131" s="497"/>
      <c r="GA131" s="497"/>
      <c r="GB131" s="497"/>
      <c r="GC131" s="497"/>
      <c r="GD131" s="497"/>
      <c r="GE131" s="497"/>
      <c r="GF131" s="497"/>
      <c r="GG131" s="497"/>
      <c r="GH131" s="497"/>
      <c r="GI131" s="497"/>
      <c r="GJ131" s="497"/>
      <c r="GK131" s="497"/>
      <c r="GL131" s="497"/>
      <c r="GM131" s="497"/>
      <c r="GN131" s="497"/>
      <c r="GO131" s="497"/>
      <c r="GP131" s="497"/>
      <c r="GQ131" s="497"/>
      <c r="GR131" s="497"/>
      <c r="GS131" s="497"/>
      <c r="GT131" s="497"/>
      <c r="GU131" s="497"/>
      <c r="GV131" s="497"/>
      <c r="GW131" s="497"/>
      <c r="GX131" s="497"/>
      <c r="GY131" s="497"/>
      <c r="GZ131" s="497"/>
      <c r="HA131" s="497"/>
      <c r="HB131" s="497"/>
      <c r="HC131" s="497"/>
      <c r="HD131" s="497"/>
      <c r="HE131" s="497"/>
      <c r="HF131" s="497"/>
      <c r="HG131" s="497"/>
      <c r="HH131" s="497"/>
      <c r="HI131" s="497"/>
      <c r="HJ131" s="497"/>
      <c r="HK131" s="497"/>
      <c r="HL131" s="497"/>
      <c r="HM131" s="497"/>
      <c r="HN131" s="497"/>
      <c r="HO131" s="497"/>
      <c r="HP131" s="497"/>
      <c r="HQ131" s="497"/>
      <c r="HR131" s="497"/>
      <c r="HS131" s="497"/>
      <c r="HT131" s="497"/>
      <c r="HU131" s="497"/>
      <c r="HV131" s="497"/>
      <c r="HW131" s="497"/>
      <c r="HX131" s="497"/>
      <c r="HY131" s="497"/>
      <c r="HZ131" s="497"/>
      <c r="IA131" s="497"/>
      <c r="IB131" s="497"/>
      <c r="IC131" s="497"/>
      <c r="ID131" s="497"/>
      <c r="IE131" s="497"/>
      <c r="IF131" s="497"/>
      <c r="IG131" s="497"/>
      <c r="IH131" s="497"/>
      <c r="II131" s="497"/>
      <c r="IJ131" s="497"/>
      <c r="IK131" s="497"/>
      <c r="IL131" s="497"/>
      <c r="IM131" s="497"/>
      <c r="IN131" s="497"/>
      <c r="IO131" s="497"/>
    </row>
    <row r="132" s="496" customFormat="1" ht="17.1" hidden="1" customHeight="1" outlineLevel="2" spans="1:249">
      <c r="A132" s="541"/>
      <c r="B132" s="594" t="s">
        <v>12114</v>
      </c>
      <c r="C132" s="594" t="s">
        <v>12115</v>
      </c>
      <c r="D132" s="539">
        <v>17001064.8128687</v>
      </c>
      <c r="E132" s="539"/>
      <c r="F132" s="539"/>
      <c r="G132" s="539"/>
      <c r="H132" s="595"/>
      <c r="I132" s="604">
        <v>17001064.8128687</v>
      </c>
      <c r="J132" s="605" t="s">
        <v>12116</v>
      </c>
      <c r="K132" s="605"/>
      <c r="L132" s="523"/>
      <c r="M132" s="523"/>
      <c r="N132" s="523"/>
      <c r="O132" s="523"/>
      <c r="P132" s="523"/>
      <c r="Q132" s="523"/>
      <c r="R132" s="523"/>
      <c r="S132" s="523"/>
      <c r="T132" s="523"/>
      <c r="U132" s="523"/>
      <c r="V132" s="523"/>
      <c r="W132" s="523"/>
      <c r="X132" s="523"/>
      <c r="Y132" s="523"/>
      <c r="Z132" s="523"/>
      <c r="AA132" s="523"/>
      <c r="AB132" s="523"/>
      <c r="AC132" s="523"/>
      <c r="AD132" s="523"/>
      <c r="AE132" s="523"/>
      <c r="AF132" s="523"/>
      <c r="AG132" s="523"/>
      <c r="AH132" s="523"/>
      <c r="AI132" s="523"/>
      <c r="AJ132" s="523"/>
      <c r="AK132" s="523"/>
      <c r="AL132" s="523"/>
      <c r="AM132" s="523"/>
      <c r="AN132" s="523"/>
      <c r="AO132" s="523"/>
      <c r="AP132" s="523"/>
      <c r="AQ132" s="523"/>
      <c r="AR132" s="497"/>
      <c r="AS132" s="497"/>
      <c r="AT132" s="497"/>
      <c r="AU132" s="497"/>
      <c r="AV132" s="497"/>
      <c r="AW132" s="497"/>
      <c r="AX132" s="497"/>
      <c r="AY132" s="497"/>
      <c r="AZ132" s="497"/>
      <c r="BA132" s="497"/>
      <c r="BB132" s="497"/>
      <c r="BC132" s="497"/>
      <c r="BD132" s="497"/>
      <c r="BE132" s="497"/>
      <c r="BF132" s="497"/>
      <c r="BG132" s="497"/>
      <c r="BH132" s="497"/>
      <c r="BI132" s="497"/>
      <c r="BJ132" s="497"/>
      <c r="BK132" s="497"/>
      <c r="BL132" s="497"/>
      <c r="BM132" s="497"/>
      <c r="BN132" s="497"/>
      <c r="BO132" s="497"/>
      <c r="BP132" s="497"/>
      <c r="BQ132" s="497"/>
      <c r="BR132" s="497"/>
      <c r="BS132" s="497"/>
      <c r="BT132" s="497"/>
      <c r="BU132" s="497"/>
      <c r="BV132" s="497"/>
      <c r="BW132" s="497"/>
      <c r="BX132" s="497"/>
      <c r="BY132" s="497"/>
      <c r="BZ132" s="497"/>
      <c r="CA132" s="497"/>
      <c r="CB132" s="497"/>
      <c r="CC132" s="497"/>
      <c r="CD132" s="497"/>
      <c r="CE132" s="497"/>
      <c r="CF132" s="497"/>
      <c r="CG132" s="497"/>
      <c r="CH132" s="497"/>
      <c r="CI132" s="497"/>
      <c r="CJ132" s="497"/>
      <c r="CK132" s="497"/>
      <c r="CL132" s="497"/>
      <c r="CM132" s="497"/>
      <c r="CN132" s="497"/>
      <c r="CO132" s="497"/>
      <c r="CP132" s="497"/>
      <c r="CQ132" s="497"/>
      <c r="CR132" s="497"/>
      <c r="CS132" s="497"/>
      <c r="CT132" s="497"/>
      <c r="CU132" s="497"/>
      <c r="CV132" s="497"/>
      <c r="CW132" s="497"/>
      <c r="CX132" s="497"/>
      <c r="CY132" s="497"/>
      <c r="CZ132" s="497"/>
      <c r="DA132" s="497"/>
      <c r="DB132" s="497"/>
      <c r="DC132" s="497"/>
      <c r="DD132" s="497"/>
      <c r="DE132" s="497"/>
      <c r="DF132" s="497"/>
      <c r="DG132" s="497"/>
      <c r="DH132" s="497"/>
      <c r="DI132" s="497"/>
      <c r="DJ132" s="497"/>
      <c r="DK132" s="497"/>
      <c r="DL132" s="497"/>
      <c r="DM132" s="497"/>
      <c r="DN132" s="497"/>
      <c r="DO132" s="497"/>
      <c r="DP132" s="497"/>
      <c r="DQ132" s="497"/>
      <c r="DR132" s="497"/>
      <c r="DS132" s="497"/>
      <c r="DT132" s="497"/>
      <c r="DU132" s="497"/>
      <c r="DV132" s="497"/>
      <c r="DW132" s="497"/>
      <c r="DX132" s="497"/>
      <c r="DY132" s="497"/>
      <c r="DZ132" s="497"/>
      <c r="EA132" s="497"/>
      <c r="EB132" s="497"/>
      <c r="EC132" s="497"/>
      <c r="ED132" s="497"/>
      <c r="EE132" s="497"/>
      <c r="EF132" s="497"/>
      <c r="EG132" s="497"/>
      <c r="EH132" s="497"/>
      <c r="EI132" s="497"/>
      <c r="EJ132" s="497"/>
      <c r="EK132" s="497"/>
      <c r="EL132" s="497"/>
      <c r="EM132" s="497"/>
      <c r="EN132" s="497"/>
      <c r="EO132" s="497"/>
      <c r="EP132" s="497"/>
      <c r="EQ132" s="497"/>
      <c r="ER132" s="497"/>
      <c r="ES132" s="497"/>
      <c r="ET132" s="497"/>
      <c r="EU132" s="497"/>
      <c r="EV132" s="497"/>
      <c r="EW132" s="497"/>
      <c r="EX132" s="497"/>
      <c r="EY132" s="497"/>
      <c r="EZ132" s="497"/>
      <c r="FA132" s="497"/>
      <c r="FB132" s="497"/>
      <c r="FC132" s="497"/>
      <c r="FD132" s="497"/>
      <c r="FE132" s="497"/>
      <c r="FF132" s="497"/>
      <c r="FG132" s="497"/>
      <c r="FH132" s="497"/>
      <c r="FI132" s="497"/>
      <c r="FJ132" s="497"/>
      <c r="FK132" s="497"/>
      <c r="FL132" s="497"/>
      <c r="FM132" s="497"/>
      <c r="FN132" s="497"/>
      <c r="FO132" s="497"/>
      <c r="FP132" s="497"/>
      <c r="FQ132" s="497"/>
      <c r="FR132" s="497"/>
      <c r="FS132" s="497"/>
      <c r="FT132" s="497"/>
      <c r="FU132" s="497"/>
      <c r="FV132" s="497"/>
      <c r="FW132" s="497"/>
      <c r="FX132" s="497"/>
      <c r="FY132" s="497"/>
      <c r="FZ132" s="497"/>
      <c r="GA132" s="497"/>
      <c r="GB132" s="497"/>
      <c r="GC132" s="497"/>
      <c r="GD132" s="497"/>
      <c r="GE132" s="497"/>
      <c r="GF132" s="497"/>
      <c r="GG132" s="497"/>
      <c r="GH132" s="497"/>
      <c r="GI132" s="497"/>
      <c r="GJ132" s="497"/>
      <c r="GK132" s="497"/>
      <c r="GL132" s="497"/>
      <c r="GM132" s="497"/>
      <c r="GN132" s="497"/>
      <c r="GO132" s="497"/>
      <c r="GP132" s="497"/>
      <c r="GQ132" s="497"/>
      <c r="GR132" s="497"/>
      <c r="GS132" s="497"/>
      <c r="GT132" s="497"/>
      <c r="GU132" s="497"/>
      <c r="GV132" s="497"/>
      <c r="GW132" s="497"/>
      <c r="GX132" s="497"/>
      <c r="GY132" s="497"/>
      <c r="GZ132" s="497"/>
      <c r="HA132" s="497"/>
      <c r="HB132" s="497"/>
      <c r="HC132" s="497"/>
      <c r="HD132" s="497"/>
      <c r="HE132" s="497"/>
      <c r="HF132" s="497"/>
      <c r="HG132" s="497"/>
      <c r="HH132" s="497"/>
      <c r="HI132" s="497"/>
      <c r="HJ132" s="497"/>
      <c r="HK132" s="497"/>
      <c r="HL132" s="497"/>
      <c r="HM132" s="497"/>
      <c r="HN132" s="497"/>
      <c r="HO132" s="497"/>
      <c r="HP132" s="497"/>
      <c r="HQ132" s="497"/>
      <c r="HR132" s="497"/>
      <c r="HS132" s="497"/>
      <c r="HT132" s="497"/>
      <c r="HU132" s="497"/>
      <c r="HV132" s="497"/>
      <c r="HW132" s="497"/>
      <c r="HX132" s="497"/>
      <c r="HY132" s="497"/>
      <c r="HZ132" s="497"/>
      <c r="IA132" s="497"/>
      <c r="IB132" s="497"/>
      <c r="IC132" s="497"/>
      <c r="ID132" s="497"/>
      <c r="IE132" s="497"/>
      <c r="IF132" s="497"/>
      <c r="IG132" s="497"/>
      <c r="IH132" s="497"/>
      <c r="II132" s="497"/>
      <c r="IJ132" s="497"/>
      <c r="IK132" s="497"/>
      <c r="IL132" s="497"/>
      <c r="IM132" s="497"/>
      <c r="IN132" s="497"/>
      <c r="IO132" s="497"/>
    </row>
    <row r="133" s="496" customFormat="1" ht="17.1" hidden="1" customHeight="1" outlineLevel="1" collapsed="1" spans="1:75">
      <c r="A133" s="512" t="s">
        <v>12117</v>
      </c>
      <c r="B133" s="512"/>
      <c r="C133" s="515"/>
      <c r="D133" s="547">
        <v>135865.73</v>
      </c>
      <c r="E133" s="547">
        <v>100341.07</v>
      </c>
      <c r="F133" s="547">
        <v>12832.56</v>
      </c>
      <c r="G133" s="547">
        <v>68125.7</v>
      </c>
      <c r="H133" s="547">
        <v>170</v>
      </c>
      <c r="I133" s="547">
        <v>316485.06</v>
      </c>
      <c r="J133" s="606"/>
      <c r="K133" s="606"/>
      <c r="L133" s="523"/>
      <c r="M133" s="523"/>
      <c r="N133" s="523"/>
      <c r="O133" s="523"/>
      <c r="P133" s="523"/>
      <c r="Q133" s="523"/>
      <c r="R133" s="523"/>
      <c r="S133" s="523"/>
      <c r="T133" s="523"/>
      <c r="U133" s="523"/>
      <c r="V133" s="523"/>
      <c r="W133" s="523"/>
      <c r="X133" s="523"/>
      <c r="Y133" s="523"/>
      <c r="Z133" s="523"/>
      <c r="AA133" s="523"/>
      <c r="AB133" s="523"/>
      <c r="AC133" s="523"/>
      <c r="AD133" s="523"/>
      <c r="AE133" s="523"/>
      <c r="AF133" s="523"/>
      <c r="AG133" s="523"/>
      <c r="AH133" s="523"/>
      <c r="AI133" s="523"/>
      <c r="AJ133" s="523"/>
      <c r="AK133" s="523"/>
      <c r="AL133" s="523"/>
      <c r="AM133" s="523"/>
      <c r="AN133" s="523"/>
      <c r="AO133" s="523"/>
      <c r="AP133" s="523"/>
      <c r="AQ133" s="523"/>
      <c r="AR133" s="497"/>
      <c r="AS133" s="497"/>
      <c r="AT133" s="497"/>
      <c r="AU133" s="497"/>
      <c r="AV133" s="497"/>
      <c r="AW133" s="497"/>
      <c r="AX133" s="497"/>
      <c r="AY133" s="497"/>
      <c r="AZ133" s="497"/>
      <c r="BA133" s="497"/>
      <c r="BB133" s="497"/>
      <c r="BC133" s="497"/>
      <c r="BD133" s="497"/>
      <c r="BE133" s="497"/>
      <c r="BF133" s="497"/>
      <c r="BG133" s="497"/>
      <c r="BH133" s="497"/>
      <c r="BI133" s="497"/>
      <c r="BJ133" s="497"/>
      <c r="BK133" s="497"/>
      <c r="BL133" s="497"/>
      <c r="BM133" s="497"/>
      <c r="BN133" s="497"/>
      <c r="BO133" s="497"/>
      <c r="BP133" s="497"/>
      <c r="BQ133" s="497"/>
      <c r="BR133" s="497"/>
      <c r="BS133" s="497"/>
      <c r="BT133" s="497"/>
      <c r="BU133" s="497"/>
      <c r="BV133" s="497"/>
      <c r="BW133" s="497"/>
    </row>
    <row r="134" s="496" customFormat="1" ht="17.1" hidden="1" customHeight="1" outlineLevel="2" spans="1:249">
      <c r="A134" s="537" t="s">
        <v>12117</v>
      </c>
      <c r="B134" s="538" t="s">
        <v>12118</v>
      </c>
      <c r="C134" s="538" t="s">
        <v>12118</v>
      </c>
      <c r="D134" s="518">
        <v>4566</v>
      </c>
      <c r="E134" s="518">
        <v>7688</v>
      </c>
      <c r="F134" s="518">
        <v>0</v>
      </c>
      <c r="G134" s="539">
        <v>0</v>
      </c>
      <c r="H134" s="539">
        <v>0</v>
      </c>
      <c r="I134" s="607">
        <v>12254</v>
      </c>
      <c r="J134" s="592" t="s">
        <v>12119</v>
      </c>
      <c r="K134" s="608"/>
      <c r="L134" s="523"/>
      <c r="M134" s="523"/>
      <c r="N134" s="523"/>
      <c r="O134" s="523"/>
      <c r="P134" s="523"/>
      <c r="Q134" s="523"/>
      <c r="R134" s="523"/>
      <c r="S134" s="523"/>
      <c r="T134" s="523"/>
      <c r="U134" s="523"/>
      <c r="V134" s="523"/>
      <c r="W134" s="523"/>
      <c r="X134" s="523"/>
      <c r="Y134" s="523"/>
      <c r="Z134" s="523"/>
      <c r="AA134" s="523"/>
      <c r="AB134" s="523"/>
      <c r="AC134" s="523"/>
      <c r="AD134" s="523"/>
      <c r="AE134" s="523"/>
      <c r="AF134" s="523"/>
      <c r="AG134" s="523"/>
      <c r="AH134" s="523"/>
      <c r="AI134" s="523"/>
      <c r="AJ134" s="523"/>
      <c r="AK134" s="523"/>
      <c r="AL134" s="523"/>
      <c r="AM134" s="523"/>
      <c r="AN134" s="523"/>
      <c r="AO134" s="523"/>
      <c r="AP134" s="523"/>
      <c r="AQ134" s="523"/>
      <c r="AR134" s="497"/>
      <c r="AS134" s="497"/>
      <c r="AT134" s="497"/>
      <c r="AU134" s="497"/>
      <c r="AV134" s="497"/>
      <c r="AW134" s="497"/>
      <c r="AX134" s="497"/>
      <c r="AY134" s="497"/>
      <c r="AZ134" s="497"/>
      <c r="BA134" s="497"/>
      <c r="BB134" s="497"/>
      <c r="BC134" s="497"/>
      <c r="BD134" s="497"/>
      <c r="BE134" s="497"/>
      <c r="BF134" s="497"/>
      <c r="BG134" s="497"/>
      <c r="BH134" s="497"/>
      <c r="BI134" s="497"/>
      <c r="BJ134" s="497"/>
      <c r="BK134" s="497"/>
      <c r="BL134" s="497"/>
      <c r="BM134" s="497"/>
      <c r="BN134" s="497"/>
      <c r="BO134" s="497"/>
      <c r="BP134" s="497"/>
      <c r="BQ134" s="497"/>
      <c r="BR134" s="497"/>
      <c r="BS134" s="497"/>
      <c r="BT134" s="497"/>
      <c r="BU134" s="497"/>
      <c r="BV134" s="497"/>
      <c r="BW134" s="497"/>
      <c r="BX134" s="497"/>
      <c r="BY134" s="497"/>
      <c r="BZ134" s="497"/>
      <c r="CA134" s="497"/>
      <c r="CB134" s="497"/>
      <c r="CC134" s="497"/>
      <c r="CD134" s="497"/>
      <c r="CE134" s="497"/>
      <c r="CF134" s="497"/>
      <c r="CG134" s="497"/>
      <c r="CH134" s="497"/>
      <c r="CI134" s="497"/>
      <c r="CJ134" s="497"/>
      <c r="CK134" s="497"/>
      <c r="CL134" s="497"/>
      <c r="CM134" s="497"/>
      <c r="CN134" s="497"/>
      <c r="CO134" s="497"/>
      <c r="CP134" s="497"/>
      <c r="CQ134" s="497"/>
      <c r="CR134" s="497"/>
      <c r="CS134" s="497"/>
      <c r="CT134" s="497"/>
      <c r="CU134" s="497"/>
      <c r="CV134" s="497"/>
      <c r="CW134" s="497"/>
      <c r="CX134" s="497"/>
      <c r="CY134" s="497"/>
      <c r="CZ134" s="497"/>
      <c r="DA134" s="497"/>
      <c r="DB134" s="497"/>
      <c r="DC134" s="497"/>
      <c r="DD134" s="497"/>
      <c r="DE134" s="497"/>
      <c r="DF134" s="497"/>
      <c r="DG134" s="497"/>
      <c r="DH134" s="497"/>
      <c r="DI134" s="497"/>
      <c r="DJ134" s="497"/>
      <c r="DK134" s="497"/>
      <c r="DL134" s="497"/>
      <c r="DM134" s="497"/>
      <c r="DN134" s="497"/>
      <c r="DO134" s="497"/>
      <c r="DP134" s="497"/>
      <c r="DQ134" s="497"/>
      <c r="DR134" s="497"/>
      <c r="DS134" s="497"/>
      <c r="DT134" s="497"/>
      <c r="DU134" s="497"/>
      <c r="DV134" s="497"/>
      <c r="DW134" s="497"/>
      <c r="DX134" s="497"/>
      <c r="DY134" s="497"/>
      <c r="DZ134" s="497"/>
      <c r="EA134" s="497"/>
      <c r="EB134" s="497"/>
      <c r="EC134" s="497"/>
      <c r="ED134" s="497"/>
      <c r="EE134" s="497"/>
      <c r="EF134" s="497"/>
      <c r="EG134" s="497"/>
      <c r="EH134" s="497"/>
      <c r="EI134" s="497"/>
      <c r="EJ134" s="497"/>
      <c r="EK134" s="497"/>
      <c r="EL134" s="497"/>
      <c r="EM134" s="497"/>
      <c r="EN134" s="497"/>
      <c r="EO134" s="497"/>
      <c r="EP134" s="497"/>
      <c r="EQ134" s="497"/>
      <c r="ER134" s="497"/>
      <c r="ES134" s="497"/>
      <c r="ET134" s="497"/>
      <c r="EU134" s="497"/>
      <c r="EV134" s="497"/>
      <c r="EW134" s="497"/>
      <c r="EX134" s="497"/>
      <c r="EY134" s="497"/>
      <c r="EZ134" s="497"/>
      <c r="FA134" s="497"/>
      <c r="FB134" s="497"/>
      <c r="FC134" s="497"/>
      <c r="FD134" s="497"/>
      <c r="FE134" s="497"/>
      <c r="FF134" s="497"/>
      <c r="FG134" s="497"/>
      <c r="FH134" s="497"/>
      <c r="FI134" s="497"/>
      <c r="FJ134" s="497"/>
      <c r="FK134" s="497"/>
      <c r="FL134" s="497"/>
      <c r="FM134" s="497"/>
      <c r="FN134" s="497"/>
      <c r="FO134" s="497"/>
      <c r="FP134" s="497"/>
      <c r="FQ134" s="497"/>
      <c r="FR134" s="497"/>
      <c r="FS134" s="497"/>
      <c r="FT134" s="497"/>
      <c r="FU134" s="497"/>
      <c r="FV134" s="497"/>
      <c r="FW134" s="497"/>
      <c r="FX134" s="497"/>
      <c r="FY134" s="497"/>
      <c r="FZ134" s="497"/>
      <c r="GA134" s="497"/>
      <c r="GB134" s="497"/>
      <c r="GC134" s="497"/>
      <c r="GD134" s="497"/>
      <c r="GE134" s="497"/>
      <c r="GF134" s="497"/>
      <c r="GG134" s="497"/>
      <c r="GH134" s="497"/>
      <c r="GI134" s="497"/>
      <c r="GJ134" s="497"/>
      <c r="GK134" s="497"/>
      <c r="GL134" s="497"/>
      <c r="GM134" s="497"/>
      <c r="GN134" s="497"/>
      <c r="GO134" s="497"/>
      <c r="GP134" s="497"/>
      <c r="GQ134" s="497"/>
      <c r="GR134" s="497"/>
      <c r="GS134" s="497"/>
      <c r="GT134" s="497"/>
      <c r="GU134" s="497"/>
      <c r="GV134" s="497"/>
      <c r="GW134" s="497"/>
      <c r="GX134" s="497"/>
      <c r="GY134" s="497"/>
      <c r="GZ134" s="497"/>
      <c r="HA134" s="497"/>
      <c r="HB134" s="497"/>
      <c r="HC134" s="497"/>
      <c r="HD134" s="497"/>
      <c r="HE134" s="497"/>
      <c r="HF134" s="497"/>
      <c r="HG134" s="497"/>
      <c r="HH134" s="497"/>
      <c r="HI134" s="497"/>
      <c r="HJ134" s="497"/>
      <c r="HK134" s="497"/>
      <c r="HL134" s="497"/>
      <c r="HM134" s="497"/>
      <c r="HN134" s="497"/>
      <c r="HO134" s="497"/>
      <c r="HP134" s="497"/>
      <c r="HQ134" s="497"/>
      <c r="HR134" s="497"/>
      <c r="HS134" s="497"/>
      <c r="HT134" s="497"/>
      <c r="HU134" s="497"/>
      <c r="HV134" s="497"/>
      <c r="HW134" s="497"/>
      <c r="HX134" s="497"/>
      <c r="HY134" s="497"/>
      <c r="HZ134" s="497"/>
      <c r="IA134" s="497"/>
      <c r="IB134" s="497"/>
      <c r="IC134" s="497"/>
      <c r="ID134" s="497"/>
      <c r="IE134" s="497"/>
      <c r="IF134" s="497"/>
      <c r="IG134" s="497"/>
      <c r="IH134" s="497"/>
      <c r="II134" s="497"/>
      <c r="IJ134" s="497"/>
      <c r="IK134" s="497"/>
      <c r="IL134" s="497"/>
      <c r="IM134" s="497"/>
      <c r="IN134" s="497"/>
      <c r="IO134" s="497"/>
    </row>
    <row r="135" s="496" customFormat="1" ht="17.1" hidden="1" customHeight="1" outlineLevel="2" spans="1:249">
      <c r="A135" s="541"/>
      <c r="B135" s="538" t="s">
        <v>12120</v>
      </c>
      <c r="C135" s="538" t="s">
        <v>12121</v>
      </c>
      <c r="D135" s="518">
        <v>3975</v>
      </c>
      <c r="E135" s="518">
        <v>0</v>
      </c>
      <c r="F135" s="518">
        <v>0</v>
      </c>
      <c r="G135" s="539">
        <v>0</v>
      </c>
      <c r="H135" s="539">
        <v>0</v>
      </c>
      <c r="I135" s="607">
        <v>3975</v>
      </c>
      <c r="J135" s="609" t="s">
        <v>12122</v>
      </c>
      <c r="K135" s="608"/>
      <c r="L135" s="523"/>
      <c r="M135" s="523"/>
      <c r="N135" s="523"/>
      <c r="O135" s="523"/>
      <c r="P135" s="523"/>
      <c r="Q135" s="523"/>
      <c r="R135" s="523"/>
      <c r="S135" s="523"/>
      <c r="T135" s="523"/>
      <c r="U135" s="523"/>
      <c r="V135" s="523"/>
      <c r="W135" s="523"/>
      <c r="X135" s="523"/>
      <c r="Y135" s="523"/>
      <c r="Z135" s="523"/>
      <c r="AA135" s="523"/>
      <c r="AB135" s="523"/>
      <c r="AC135" s="523"/>
      <c r="AD135" s="523"/>
      <c r="AE135" s="523"/>
      <c r="AF135" s="523"/>
      <c r="AG135" s="523"/>
      <c r="AH135" s="523"/>
      <c r="AI135" s="523"/>
      <c r="AJ135" s="523"/>
      <c r="AK135" s="523"/>
      <c r="AL135" s="523"/>
      <c r="AM135" s="523"/>
      <c r="AN135" s="523"/>
      <c r="AO135" s="523"/>
      <c r="AP135" s="523"/>
      <c r="AQ135" s="523"/>
      <c r="AR135" s="497"/>
      <c r="AS135" s="497"/>
      <c r="AT135" s="497"/>
      <c r="AU135" s="497"/>
      <c r="AV135" s="497"/>
      <c r="AW135" s="497"/>
      <c r="AX135" s="497"/>
      <c r="AY135" s="497"/>
      <c r="AZ135" s="497"/>
      <c r="BA135" s="497"/>
      <c r="BB135" s="497"/>
      <c r="BC135" s="497"/>
      <c r="BD135" s="497"/>
      <c r="BE135" s="497"/>
      <c r="BF135" s="497"/>
      <c r="BG135" s="497"/>
      <c r="BH135" s="497"/>
      <c r="BI135" s="497"/>
      <c r="BJ135" s="497"/>
      <c r="BK135" s="497"/>
      <c r="BL135" s="497"/>
      <c r="BM135" s="497"/>
      <c r="BN135" s="497"/>
      <c r="BO135" s="497"/>
      <c r="BP135" s="497"/>
      <c r="BQ135" s="497"/>
      <c r="BR135" s="497"/>
      <c r="BS135" s="497"/>
      <c r="BT135" s="497"/>
      <c r="BU135" s="497"/>
      <c r="BV135" s="497"/>
      <c r="BW135" s="497"/>
      <c r="BX135" s="497"/>
      <c r="BY135" s="497"/>
      <c r="BZ135" s="497"/>
      <c r="CA135" s="497"/>
      <c r="CB135" s="497"/>
      <c r="CC135" s="497"/>
      <c r="CD135" s="497"/>
      <c r="CE135" s="497"/>
      <c r="CF135" s="497"/>
      <c r="CG135" s="497"/>
      <c r="CH135" s="497"/>
      <c r="CI135" s="497"/>
      <c r="CJ135" s="497"/>
      <c r="CK135" s="497"/>
      <c r="CL135" s="497"/>
      <c r="CM135" s="497"/>
      <c r="CN135" s="497"/>
      <c r="CO135" s="497"/>
      <c r="CP135" s="497"/>
      <c r="CQ135" s="497"/>
      <c r="CR135" s="497"/>
      <c r="CS135" s="497"/>
      <c r="CT135" s="497"/>
      <c r="CU135" s="497"/>
      <c r="CV135" s="497"/>
      <c r="CW135" s="497"/>
      <c r="CX135" s="497"/>
      <c r="CY135" s="497"/>
      <c r="CZ135" s="497"/>
      <c r="DA135" s="497"/>
      <c r="DB135" s="497"/>
      <c r="DC135" s="497"/>
      <c r="DD135" s="497"/>
      <c r="DE135" s="497"/>
      <c r="DF135" s="497"/>
      <c r="DG135" s="497"/>
      <c r="DH135" s="497"/>
      <c r="DI135" s="497"/>
      <c r="DJ135" s="497"/>
      <c r="DK135" s="497"/>
      <c r="DL135" s="497"/>
      <c r="DM135" s="497"/>
      <c r="DN135" s="497"/>
      <c r="DO135" s="497"/>
      <c r="DP135" s="497"/>
      <c r="DQ135" s="497"/>
      <c r="DR135" s="497"/>
      <c r="DS135" s="497"/>
      <c r="DT135" s="497"/>
      <c r="DU135" s="497"/>
      <c r="DV135" s="497"/>
      <c r="DW135" s="497"/>
      <c r="DX135" s="497"/>
      <c r="DY135" s="497"/>
      <c r="DZ135" s="497"/>
      <c r="EA135" s="497"/>
      <c r="EB135" s="497"/>
      <c r="EC135" s="497"/>
      <c r="ED135" s="497"/>
      <c r="EE135" s="497"/>
      <c r="EF135" s="497"/>
      <c r="EG135" s="497"/>
      <c r="EH135" s="497"/>
      <c r="EI135" s="497"/>
      <c r="EJ135" s="497"/>
      <c r="EK135" s="497"/>
      <c r="EL135" s="497"/>
      <c r="EM135" s="497"/>
      <c r="EN135" s="497"/>
      <c r="EO135" s="497"/>
      <c r="EP135" s="497"/>
      <c r="EQ135" s="497"/>
      <c r="ER135" s="497"/>
      <c r="ES135" s="497"/>
      <c r="ET135" s="497"/>
      <c r="EU135" s="497"/>
      <c r="EV135" s="497"/>
      <c r="EW135" s="497"/>
      <c r="EX135" s="497"/>
      <c r="EY135" s="497"/>
      <c r="EZ135" s="497"/>
      <c r="FA135" s="497"/>
      <c r="FB135" s="497"/>
      <c r="FC135" s="497"/>
      <c r="FD135" s="497"/>
      <c r="FE135" s="497"/>
      <c r="FF135" s="497"/>
      <c r="FG135" s="497"/>
      <c r="FH135" s="497"/>
      <c r="FI135" s="497"/>
      <c r="FJ135" s="497"/>
      <c r="FK135" s="497"/>
      <c r="FL135" s="497"/>
      <c r="FM135" s="497"/>
      <c r="FN135" s="497"/>
      <c r="FO135" s="497"/>
      <c r="FP135" s="497"/>
      <c r="FQ135" s="497"/>
      <c r="FR135" s="497"/>
      <c r="FS135" s="497"/>
      <c r="FT135" s="497"/>
      <c r="FU135" s="497"/>
      <c r="FV135" s="497"/>
      <c r="FW135" s="497"/>
      <c r="FX135" s="497"/>
      <c r="FY135" s="497"/>
      <c r="FZ135" s="497"/>
      <c r="GA135" s="497"/>
      <c r="GB135" s="497"/>
      <c r="GC135" s="497"/>
      <c r="GD135" s="497"/>
      <c r="GE135" s="497"/>
      <c r="GF135" s="497"/>
      <c r="GG135" s="497"/>
      <c r="GH135" s="497"/>
      <c r="GI135" s="497"/>
      <c r="GJ135" s="497"/>
      <c r="GK135" s="497"/>
      <c r="GL135" s="497"/>
      <c r="GM135" s="497"/>
      <c r="GN135" s="497"/>
      <c r="GO135" s="497"/>
      <c r="GP135" s="497"/>
      <c r="GQ135" s="497"/>
      <c r="GR135" s="497"/>
      <c r="GS135" s="497"/>
      <c r="GT135" s="497"/>
      <c r="GU135" s="497"/>
      <c r="GV135" s="497"/>
      <c r="GW135" s="497"/>
      <c r="GX135" s="497"/>
      <c r="GY135" s="497"/>
      <c r="GZ135" s="497"/>
      <c r="HA135" s="497"/>
      <c r="HB135" s="497"/>
      <c r="HC135" s="497"/>
      <c r="HD135" s="497"/>
      <c r="HE135" s="497"/>
      <c r="HF135" s="497"/>
      <c r="HG135" s="497"/>
      <c r="HH135" s="497"/>
      <c r="HI135" s="497"/>
      <c r="HJ135" s="497"/>
      <c r="HK135" s="497"/>
      <c r="HL135" s="497"/>
      <c r="HM135" s="497"/>
      <c r="HN135" s="497"/>
      <c r="HO135" s="497"/>
      <c r="HP135" s="497"/>
      <c r="HQ135" s="497"/>
      <c r="HR135" s="497"/>
      <c r="HS135" s="497"/>
      <c r="HT135" s="497"/>
      <c r="HU135" s="497"/>
      <c r="HV135" s="497"/>
      <c r="HW135" s="497"/>
      <c r="HX135" s="497"/>
      <c r="HY135" s="497"/>
      <c r="HZ135" s="497"/>
      <c r="IA135" s="497"/>
      <c r="IB135" s="497"/>
      <c r="IC135" s="497"/>
      <c r="ID135" s="497"/>
      <c r="IE135" s="497"/>
      <c r="IF135" s="497"/>
      <c r="IG135" s="497"/>
      <c r="IH135" s="497"/>
      <c r="II135" s="497"/>
      <c r="IJ135" s="497"/>
      <c r="IK135" s="497"/>
      <c r="IL135" s="497"/>
      <c r="IM135" s="497"/>
      <c r="IN135" s="497"/>
      <c r="IO135" s="497"/>
    </row>
    <row r="136" s="496" customFormat="1" ht="17.1" hidden="1" customHeight="1" outlineLevel="2" spans="1:249">
      <c r="A136" s="541"/>
      <c r="B136" s="538" t="s">
        <v>12123</v>
      </c>
      <c r="C136" s="538" t="s">
        <v>12123</v>
      </c>
      <c r="D136" s="518">
        <v>0</v>
      </c>
      <c r="E136" s="518">
        <v>14592</v>
      </c>
      <c r="F136" s="518">
        <v>0</v>
      </c>
      <c r="G136" s="539">
        <v>0</v>
      </c>
      <c r="H136" s="539">
        <v>0</v>
      </c>
      <c r="I136" s="607">
        <v>14592</v>
      </c>
      <c r="J136" s="609" t="s">
        <v>12124</v>
      </c>
      <c r="K136" s="608"/>
      <c r="L136" s="523"/>
      <c r="M136" s="523"/>
      <c r="N136" s="523"/>
      <c r="O136" s="523"/>
      <c r="P136" s="523"/>
      <c r="Q136" s="523"/>
      <c r="R136" s="523"/>
      <c r="S136" s="523"/>
      <c r="T136" s="523"/>
      <c r="U136" s="523"/>
      <c r="V136" s="523"/>
      <c r="W136" s="523"/>
      <c r="X136" s="523"/>
      <c r="Y136" s="523"/>
      <c r="Z136" s="523"/>
      <c r="AA136" s="523"/>
      <c r="AB136" s="523"/>
      <c r="AC136" s="523"/>
      <c r="AD136" s="523"/>
      <c r="AE136" s="523"/>
      <c r="AF136" s="523"/>
      <c r="AG136" s="523"/>
      <c r="AH136" s="523"/>
      <c r="AI136" s="523"/>
      <c r="AJ136" s="523"/>
      <c r="AK136" s="523"/>
      <c r="AL136" s="523"/>
      <c r="AM136" s="523"/>
      <c r="AN136" s="523"/>
      <c r="AO136" s="523"/>
      <c r="AP136" s="523"/>
      <c r="AQ136" s="523"/>
      <c r="AR136" s="497"/>
      <c r="AS136" s="497"/>
      <c r="AT136" s="497"/>
      <c r="AU136" s="497"/>
      <c r="AV136" s="497"/>
      <c r="AW136" s="497"/>
      <c r="AX136" s="497"/>
      <c r="AY136" s="497"/>
      <c r="AZ136" s="497"/>
      <c r="BA136" s="497"/>
      <c r="BB136" s="497"/>
      <c r="BC136" s="497"/>
      <c r="BD136" s="497"/>
      <c r="BE136" s="497"/>
      <c r="BF136" s="497"/>
      <c r="BG136" s="497"/>
      <c r="BH136" s="497"/>
      <c r="BI136" s="497"/>
      <c r="BJ136" s="497"/>
      <c r="BK136" s="497"/>
      <c r="BL136" s="497"/>
      <c r="BM136" s="497"/>
      <c r="BN136" s="497"/>
      <c r="BO136" s="497"/>
      <c r="BP136" s="497"/>
      <c r="BQ136" s="497"/>
      <c r="BR136" s="497"/>
      <c r="BS136" s="497"/>
      <c r="BT136" s="497"/>
      <c r="BU136" s="497"/>
      <c r="BV136" s="497"/>
      <c r="BW136" s="497"/>
      <c r="BX136" s="497"/>
      <c r="BY136" s="497"/>
      <c r="BZ136" s="497"/>
      <c r="CA136" s="497"/>
      <c r="CB136" s="497"/>
      <c r="CC136" s="497"/>
      <c r="CD136" s="497"/>
      <c r="CE136" s="497"/>
      <c r="CF136" s="497"/>
      <c r="CG136" s="497"/>
      <c r="CH136" s="497"/>
      <c r="CI136" s="497"/>
      <c r="CJ136" s="497"/>
      <c r="CK136" s="497"/>
      <c r="CL136" s="497"/>
      <c r="CM136" s="497"/>
      <c r="CN136" s="497"/>
      <c r="CO136" s="497"/>
      <c r="CP136" s="497"/>
      <c r="CQ136" s="497"/>
      <c r="CR136" s="497"/>
      <c r="CS136" s="497"/>
      <c r="CT136" s="497"/>
      <c r="CU136" s="497"/>
      <c r="CV136" s="497"/>
      <c r="CW136" s="497"/>
      <c r="CX136" s="497"/>
      <c r="CY136" s="497"/>
      <c r="CZ136" s="497"/>
      <c r="DA136" s="497"/>
      <c r="DB136" s="497"/>
      <c r="DC136" s="497"/>
      <c r="DD136" s="497"/>
      <c r="DE136" s="497"/>
      <c r="DF136" s="497"/>
      <c r="DG136" s="497"/>
      <c r="DH136" s="497"/>
      <c r="DI136" s="497"/>
      <c r="DJ136" s="497"/>
      <c r="DK136" s="497"/>
      <c r="DL136" s="497"/>
      <c r="DM136" s="497"/>
      <c r="DN136" s="497"/>
      <c r="DO136" s="497"/>
      <c r="DP136" s="497"/>
      <c r="DQ136" s="497"/>
      <c r="DR136" s="497"/>
      <c r="DS136" s="497"/>
      <c r="DT136" s="497"/>
      <c r="DU136" s="497"/>
      <c r="DV136" s="497"/>
      <c r="DW136" s="497"/>
      <c r="DX136" s="497"/>
      <c r="DY136" s="497"/>
      <c r="DZ136" s="497"/>
      <c r="EA136" s="497"/>
      <c r="EB136" s="497"/>
      <c r="EC136" s="497"/>
      <c r="ED136" s="497"/>
      <c r="EE136" s="497"/>
      <c r="EF136" s="497"/>
      <c r="EG136" s="497"/>
      <c r="EH136" s="497"/>
      <c r="EI136" s="497"/>
      <c r="EJ136" s="497"/>
      <c r="EK136" s="497"/>
      <c r="EL136" s="497"/>
      <c r="EM136" s="497"/>
      <c r="EN136" s="497"/>
      <c r="EO136" s="497"/>
      <c r="EP136" s="497"/>
      <c r="EQ136" s="497"/>
      <c r="ER136" s="497"/>
      <c r="ES136" s="497"/>
      <c r="ET136" s="497"/>
      <c r="EU136" s="497"/>
      <c r="EV136" s="497"/>
      <c r="EW136" s="497"/>
      <c r="EX136" s="497"/>
      <c r="EY136" s="497"/>
      <c r="EZ136" s="497"/>
      <c r="FA136" s="497"/>
      <c r="FB136" s="497"/>
      <c r="FC136" s="497"/>
      <c r="FD136" s="497"/>
      <c r="FE136" s="497"/>
      <c r="FF136" s="497"/>
      <c r="FG136" s="497"/>
      <c r="FH136" s="497"/>
      <c r="FI136" s="497"/>
      <c r="FJ136" s="497"/>
      <c r="FK136" s="497"/>
      <c r="FL136" s="497"/>
      <c r="FM136" s="497"/>
      <c r="FN136" s="497"/>
      <c r="FO136" s="497"/>
      <c r="FP136" s="497"/>
      <c r="FQ136" s="497"/>
      <c r="FR136" s="497"/>
      <c r="FS136" s="497"/>
      <c r="FT136" s="497"/>
      <c r="FU136" s="497"/>
      <c r="FV136" s="497"/>
      <c r="FW136" s="497"/>
      <c r="FX136" s="497"/>
      <c r="FY136" s="497"/>
      <c r="FZ136" s="497"/>
      <c r="GA136" s="497"/>
      <c r="GB136" s="497"/>
      <c r="GC136" s="497"/>
      <c r="GD136" s="497"/>
      <c r="GE136" s="497"/>
      <c r="GF136" s="497"/>
      <c r="GG136" s="497"/>
      <c r="GH136" s="497"/>
      <c r="GI136" s="497"/>
      <c r="GJ136" s="497"/>
      <c r="GK136" s="497"/>
      <c r="GL136" s="497"/>
      <c r="GM136" s="497"/>
      <c r="GN136" s="497"/>
      <c r="GO136" s="497"/>
      <c r="GP136" s="497"/>
      <c r="GQ136" s="497"/>
      <c r="GR136" s="497"/>
      <c r="GS136" s="497"/>
      <c r="GT136" s="497"/>
      <c r="GU136" s="497"/>
      <c r="GV136" s="497"/>
      <c r="GW136" s="497"/>
      <c r="GX136" s="497"/>
      <c r="GY136" s="497"/>
      <c r="GZ136" s="497"/>
      <c r="HA136" s="497"/>
      <c r="HB136" s="497"/>
      <c r="HC136" s="497"/>
      <c r="HD136" s="497"/>
      <c r="HE136" s="497"/>
      <c r="HF136" s="497"/>
      <c r="HG136" s="497"/>
      <c r="HH136" s="497"/>
      <c r="HI136" s="497"/>
      <c r="HJ136" s="497"/>
      <c r="HK136" s="497"/>
      <c r="HL136" s="497"/>
      <c r="HM136" s="497"/>
      <c r="HN136" s="497"/>
      <c r="HO136" s="497"/>
      <c r="HP136" s="497"/>
      <c r="HQ136" s="497"/>
      <c r="HR136" s="497"/>
      <c r="HS136" s="497"/>
      <c r="HT136" s="497"/>
      <c r="HU136" s="497"/>
      <c r="HV136" s="497"/>
      <c r="HW136" s="497"/>
      <c r="HX136" s="497"/>
      <c r="HY136" s="497"/>
      <c r="HZ136" s="497"/>
      <c r="IA136" s="497"/>
      <c r="IB136" s="497"/>
      <c r="IC136" s="497"/>
      <c r="ID136" s="497"/>
      <c r="IE136" s="497"/>
      <c r="IF136" s="497"/>
      <c r="IG136" s="497"/>
      <c r="IH136" s="497"/>
      <c r="II136" s="497"/>
      <c r="IJ136" s="497"/>
      <c r="IK136" s="497"/>
      <c r="IL136" s="497"/>
      <c r="IM136" s="497"/>
      <c r="IN136" s="497"/>
      <c r="IO136" s="497"/>
    </row>
    <row r="137" s="496" customFormat="1" ht="17.1" hidden="1" customHeight="1" outlineLevel="2" spans="1:249">
      <c r="A137" s="541"/>
      <c r="B137" s="538" t="s">
        <v>12125</v>
      </c>
      <c r="C137" s="538" t="s">
        <v>12125</v>
      </c>
      <c r="D137" s="518">
        <v>3222.87</v>
      </c>
      <c r="E137" s="518">
        <v>0</v>
      </c>
      <c r="F137" s="518">
        <v>0</v>
      </c>
      <c r="G137" s="539">
        <v>0</v>
      </c>
      <c r="H137" s="539">
        <v>0</v>
      </c>
      <c r="I137" s="607">
        <v>3222.87</v>
      </c>
      <c r="J137" s="609" t="s">
        <v>12126</v>
      </c>
      <c r="K137" s="608"/>
      <c r="L137" s="523"/>
      <c r="M137" s="523"/>
      <c r="N137" s="523"/>
      <c r="O137" s="523"/>
      <c r="P137" s="523"/>
      <c r="Q137" s="523"/>
      <c r="R137" s="523"/>
      <c r="S137" s="523"/>
      <c r="T137" s="523"/>
      <c r="U137" s="523"/>
      <c r="V137" s="523"/>
      <c r="W137" s="523"/>
      <c r="X137" s="523"/>
      <c r="Y137" s="523"/>
      <c r="Z137" s="523"/>
      <c r="AA137" s="523"/>
      <c r="AB137" s="523"/>
      <c r="AC137" s="523"/>
      <c r="AD137" s="523"/>
      <c r="AE137" s="523"/>
      <c r="AF137" s="523"/>
      <c r="AG137" s="523"/>
      <c r="AH137" s="523"/>
      <c r="AI137" s="523"/>
      <c r="AJ137" s="523"/>
      <c r="AK137" s="523"/>
      <c r="AL137" s="523"/>
      <c r="AM137" s="523"/>
      <c r="AN137" s="523"/>
      <c r="AO137" s="523"/>
      <c r="AP137" s="523"/>
      <c r="AQ137" s="523"/>
      <c r="AR137" s="497"/>
      <c r="AS137" s="497"/>
      <c r="AT137" s="497"/>
      <c r="AU137" s="497"/>
      <c r="AV137" s="497"/>
      <c r="AW137" s="497"/>
      <c r="AX137" s="497"/>
      <c r="AY137" s="497"/>
      <c r="AZ137" s="497"/>
      <c r="BA137" s="497"/>
      <c r="BB137" s="497"/>
      <c r="BC137" s="497"/>
      <c r="BD137" s="497"/>
      <c r="BE137" s="497"/>
      <c r="BF137" s="497"/>
      <c r="BG137" s="497"/>
      <c r="BH137" s="497"/>
      <c r="BI137" s="497"/>
      <c r="BJ137" s="497"/>
      <c r="BK137" s="497"/>
      <c r="BL137" s="497"/>
      <c r="BM137" s="497"/>
      <c r="BN137" s="497"/>
      <c r="BO137" s="497"/>
      <c r="BP137" s="497"/>
      <c r="BQ137" s="497"/>
      <c r="BR137" s="497"/>
      <c r="BS137" s="497"/>
      <c r="BT137" s="497"/>
      <c r="BU137" s="497"/>
      <c r="BV137" s="497"/>
      <c r="BW137" s="497"/>
      <c r="BX137" s="497"/>
      <c r="BY137" s="497"/>
      <c r="BZ137" s="497"/>
      <c r="CA137" s="497"/>
      <c r="CB137" s="497"/>
      <c r="CC137" s="497"/>
      <c r="CD137" s="497"/>
      <c r="CE137" s="497"/>
      <c r="CF137" s="497"/>
      <c r="CG137" s="497"/>
      <c r="CH137" s="497"/>
      <c r="CI137" s="497"/>
      <c r="CJ137" s="497"/>
      <c r="CK137" s="497"/>
      <c r="CL137" s="497"/>
      <c r="CM137" s="497"/>
      <c r="CN137" s="497"/>
      <c r="CO137" s="497"/>
      <c r="CP137" s="497"/>
      <c r="CQ137" s="497"/>
      <c r="CR137" s="497"/>
      <c r="CS137" s="497"/>
      <c r="CT137" s="497"/>
      <c r="CU137" s="497"/>
      <c r="CV137" s="497"/>
      <c r="CW137" s="497"/>
      <c r="CX137" s="497"/>
      <c r="CY137" s="497"/>
      <c r="CZ137" s="497"/>
      <c r="DA137" s="497"/>
      <c r="DB137" s="497"/>
      <c r="DC137" s="497"/>
      <c r="DD137" s="497"/>
      <c r="DE137" s="497"/>
      <c r="DF137" s="497"/>
      <c r="DG137" s="497"/>
      <c r="DH137" s="497"/>
      <c r="DI137" s="497"/>
      <c r="DJ137" s="497"/>
      <c r="DK137" s="497"/>
      <c r="DL137" s="497"/>
      <c r="DM137" s="497"/>
      <c r="DN137" s="497"/>
      <c r="DO137" s="497"/>
      <c r="DP137" s="497"/>
      <c r="DQ137" s="497"/>
      <c r="DR137" s="497"/>
      <c r="DS137" s="497"/>
      <c r="DT137" s="497"/>
      <c r="DU137" s="497"/>
      <c r="DV137" s="497"/>
      <c r="DW137" s="497"/>
      <c r="DX137" s="497"/>
      <c r="DY137" s="497"/>
      <c r="DZ137" s="497"/>
      <c r="EA137" s="497"/>
      <c r="EB137" s="497"/>
      <c r="EC137" s="497"/>
      <c r="ED137" s="497"/>
      <c r="EE137" s="497"/>
      <c r="EF137" s="497"/>
      <c r="EG137" s="497"/>
      <c r="EH137" s="497"/>
      <c r="EI137" s="497"/>
      <c r="EJ137" s="497"/>
      <c r="EK137" s="497"/>
      <c r="EL137" s="497"/>
      <c r="EM137" s="497"/>
      <c r="EN137" s="497"/>
      <c r="EO137" s="497"/>
      <c r="EP137" s="497"/>
      <c r="EQ137" s="497"/>
      <c r="ER137" s="497"/>
      <c r="ES137" s="497"/>
      <c r="ET137" s="497"/>
      <c r="EU137" s="497"/>
      <c r="EV137" s="497"/>
      <c r="EW137" s="497"/>
      <c r="EX137" s="497"/>
      <c r="EY137" s="497"/>
      <c r="EZ137" s="497"/>
      <c r="FA137" s="497"/>
      <c r="FB137" s="497"/>
      <c r="FC137" s="497"/>
      <c r="FD137" s="497"/>
      <c r="FE137" s="497"/>
      <c r="FF137" s="497"/>
      <c r="FG137" s="497"/>
      <c r="FH137" s="497"/>
      <c r="FI137" s="497"/>
      <c r="FJ137" s="497"/>
      <c r="FK137" s="497"/>
      <c r="FL137" s="497"/>
      <c r="FM137" s="497"/>
      <c r="FN137" s="497"/>
      <c r="FO137" s="497"/>
      <c r="FP137" s="497"/>
      <c r="FQ137" s="497"/>
      <c r="FR137" s="497"/>
      <c r="FS137" s="497"/>
      <c r="FT137" s="497"/>
      <c r="FU137" s="497"/>
      <c r="FV137" s="497"/>
      <c r="FW137" s="497"/>
      <c r="FX137" s="497"/>
      <c r="FY137" s="497"/>
      <c r="FZ137" s="497"/>
      <c r="GA137" s="497"/>
      <c r="GB137" s="497"/>
      <c r="GC137" s="497"/>
      <c r="GD137" s="497"/>
      <c r="GE137" s="497"/>
      <c r="GF137" s="497"/>
      <c r="GG137" s="497"/>
      <c r="GH137" s="497"/>
      <c r="GI137" s="497"/>
      <c r="GJ137" s="497"/>
      <c r="GK137" s="497"/>
      <c r="GL137" s="497"/>
      <c r="GM137" s="497"/>
      <c r="GN137" s="497"/>
      <c r="GO137" s="497"/>
      <c r="GP137" s="497"/>
      <c r="GQ137" s="497"/>
      <c r="GR137" s="497"/>
      <c r="GS137" s="497"/>
      <c r="GT137" s="497"/>
      <c r="GU137" s="497"/>
      <c r="GV137" s="497"/>
      <c r="GW137" s="497"/>
      <c r="GX137" s="497"/>
      <c r="GY137" s="497"/>
      <c r="GZ137" s="497"/>
      <c r="HA137" s="497"/>
      <c r="HB137" s="497"/>
      <c r="HC137" s="497"/>
      <c r="HD137" s="497"/>
      <c r="HE137" s="497"/>
      <c r="HF137" s="497"/>
      <c r="HG137" s="497"/>
      <c r="HH137" s="497"/>
      <c r="HI137" s="497"/>
      <c r="HJ137" s="497"/>
      <c r="HK137" s="497"/>
      <c r="HL137" s="497"/>
      <c r="HM137" s="497"/>
      <c r="HN137" s="497"/>
      <c r="HO137" s="497"/>
      <c r="HP137" s="497"/>
      <c r="HQ137" s="497"/>
      <c r="HR137" s="497"/>
      <c r="HS137" s="497"/>
      <c r="HT137" s="497"/>
      <c r="HU137" s="497"/>
      <c r="HV137" s="497"/>
      <c r="HW137" s="497"/>
      <c r="HX137" s="497"/>
      <c r="HY137" s="497"/>
      <c r="HZ137" s="497"/>
      <c r="IA137" s="497"/>
      <c r="IB137" s="497"/>
      <c r="IC137" s="497"/>
      <c r="ID137" s="497"/>
      <c r="IE137" s="497"/>
      <c r="IF137" s="497"/>
      <c r="IG137" s="497"/>
      <c r="IH137" s="497"/>
      <c r="II137" s="497"/>
      <c r="IJ137" s="497"/>
      <c r="IK137" s="497"/>
      <c r="IL137" s="497"/>
      <c r="IM137" s="497"/>
      <c r="IN137" s="497"/>
      <c r="IO137" s="497"/>
    </row>
    <row r="138" s="496" customFormat="1" ht="17.1" hidden="1" customHeight="1" outlineLevel="2" spans="1:249">
      <c r="A138" s="541"/>
      <c r="B138" s="538" t="s">
        <v>12118</v>
      </c>
      <c r="C138" s="538" t="s">
        <v>12118</v>
      </c>
      <c r="D138" s="518">
        <v>68943.64</v>
      </c>
      <c r="E138" s="518">
        <v>47136.36</v>
      </c>
      <c r="F138" s="518">
        <v>0</v>
      </c>
      <c r="G138" s="539">
        <v>0</v>
      </c>
      <c r="H138" s="539">
        <v>0</v>
      </c>
      <c r="I138" s="607">
        <v>116080</v>
      </c>
      <c r="J138" s="609" t="s">
        <v>12119</v>
      </c>
      <c r="K138" s="608"/>
      <c r="L138" s="523"/>
      <c r="M138" s="523"/>
      <c r="N138" s="523"/>
      <c r="O138" s="523"/>
      <c r="P138" s="523"/>
      <c r="Q138" s="523"/>
      <c r="R138" s="523"/>
      <c r="S138" s="523"/>
      <c r="T138" s="523"/>
      <c r="U138" s="523"/>
      <c r="V138" s="523"/>
      <c r="W138" s="523"/>
      <c r="X138" s="523"/>
      <c r="Y138" s="523"/>
      <c r="Z138" s="523"/>
      <c r="AA138" s="523"/>
      <c r="AB138" s="523"/>
      <c r="AC138" s="523"/>
      <c r="AD138" s="523"/>
      <c r="AE138" s="523"/>
      <c r="AF138" s="523"/>
      <c r="AG138" s="523"/>
      <c r="AH138" s="523"/>
      <c r="AI138" s="523"/>
      <c r="AJ138" s="523"/>
      <c r="AK138" s="523"/>
      <c r="AL138" s="523"/>
      <c r="AM138" s="523"/>
      <c r="AN138" s="523"/>
      <c r="AO138" s="523"/>
      <c r="AP138" s="523"/>
      <c r="AQ138" s="523"/>
      <c r="AR138" s="497"/>
      <c r="AS138" s="497"/>
      <c r="AT138" s="497"/>
      <c r="AU138" s="497"/>
      <c r="AV138" s="497"/>
      <c r="AW138" s="497"/>
      <c r="AX138" s="497"/>
      <c r="AY138" s="497"/>
      <c r="AZ138" s="497"/>
      <c r="BA138" s="497"/>
      <c r="BB138" s="497"/>
      <c r="BC138" s="497"/>
      <c r="BD138" s="497"/>
      <c r="BE138" s="497"/>
      <c r="BF138" s="497"/>
      <c r="BG138" s="497"/>
      <c r="BH138" s="497"/>
      <c r="BI138" s="497"/>
      <c r="BJ138" s="497"/>
      <c r="BK138" s="497"/>
      <c r="BL138" s="497"/>
      <c r="BM138" s="497"/>
      <c r="BN138" s="497"/>
      <c r="BO138" s="497"/>
      <c r="BP138" s="497"/>
      <c r="BQ138" s="497"/>
      <c r="BR138" s="497"/>
      <c r="BS138" s="497"/>
      <c r="BT138" s="497"/>
      <c r="BU138" s="497"/>
      <c r="BV138" s="497"/>
      <c r="BW138" s="497"/>
      <c r="BX138" s="497"/>
      <c r="BY138" s="497"/>
      <c r="BZ138" s="497"/>
      <c r="CA138" s="497"/>
      <c r="CB138" s="497"/>
      <c r="CC138" s="497"/>
      <c r="CD138" s="497"/>
      <c r="CE138" s="497"/>
      <c r="CF138" s="497"/>
      <c r="CG138" s="497"/>
      <c r="CH138" s="497"/>
      <c r="CI138" s="497"/>
      <c r="CJ138" s="497"/>
      <c r="CK138" s="497"/>
      <c r="CL138" s="497"/>
      <c r="CM138" s="497"/>
      <c r="CN138" s="497"/>
      <c r="CO138" s="497"/>
      <c r="CP138" s="497"/>
      <c r="CQ138" s="497"/>
      <c r="CR138" s="497"/>
      <c r="CS138" s="497"/>
      <c r="CT138" s="497"/>
      <c r="CU138" s="497"/>
      <c r="CV138" s="497"/>
      <c r="CW138" s="497"/>
      <c r="CX138" s="497"/>
      <c r="CY138" s="497"/>
      <c r="CZ138" s="497"/>
      <c r="DA138" s="497"/>
      <c r="DB138" s="497"/>
      <c r="DC138" s="497"/>
      <c r="DD138" s="497"/>
      <c r="DE138" s="497"/>
      <c r="DF138" s="497"/>
      <c r="DG138" s="497"/>
      <c r="DH138" s="497"/>
      <c r="DI138" s="497"/>
      <c r="DJ138" s="497"/>
      <c r="DK138" s="497"/>
      <c r="DL138" s="497"/>
      <c r="DM138" s="497"/>
      <c r="DN138" s="497"/>
      <c r="DO138" s="497"/>
      <c r="DP138" s="497"/>
      <c r="DQ138" s="497"/>
      <c r="DR138" s="497"/>
      <c r="DS138" s="497"/>
      <c r="DT138" s="497"/>
      <c r="DU138" s="497"/>
      <c r="DV138" s="497"/>
      <c r="DW138" s="497"/>
      <c r="DX138" s="497"/>
      <c r="DY138" s="497"/>
      <c r="DZ138" s="497"/>
      <c r="EA138" s="497"/>
      <c r="EB138" s="497"/>
      <c r="EC138" s="497"/>
      <c r="ED138" s="497"/>
      <c r="EE138" s="497"/>
      <c r="EF138" s="497"/>
      <c r="EG138" s="497"/>
      <c r="EH138" s="497"/>
      <c r="EI138" s="497"/>
      <c r="EJ138" s="497"/>
      <c r="EK138" s="497"/>
      <c r="EL138" s="497"/>
      <c r="EM138" s="497"/>
      <c r="EN138" s="497"/>
      <c r="EO138" s="497"/>
      <c r="EP138" s="497"/>
      <c r="EQ138" s="497"/>
      <c r="ER138" s="497"/>
      <c r="ES138" s="497"/>
      <c r="ET138" s="497"/>
      <c r="EU138" s="497"/>
      <c r="EV138" s="497"/>
      <c r="EW138" s="497"/>
      <c r="EX138" s="497"/>
      <c r="EY138" s="497"/>
      <c r="EZ138" s="497"/>
      <c r="FA138" s="497"/>
      <c r="FB138" s="497"/>
      <c r="FC138" s="497"/>
      <c r="FD138" s="497"/>
      <c r="FE138" s="497"/>
      <c r="FF138" s="497"/>
      <c r="FG138" s="497"/>
      <c r="FH138" s="497"/>
      <c r="FI138" s="497"/>
      <c r="FJ138" s="497"/>
      <c r="FK138" s="497"/>
      <c r="FL138" s="497"/>
      <c r="FM138" s="497"/>
      <c r="FN138" s="497"/>
      <c r="FO138" s="497"/>
      <c r="FP138" s="497"/>
      <c r="FQ138" s="497"/>
      <c r="FR138" s="497"/>
      <c r="FS138" s="497"/>
      <c r="FT138" s="497"/>
      <c r="FU138" s="497"/>
      <c r="FV138" s="497"/>
      <c r="FW138" s="497"/>
      <c r="FX138" s="497"/>
      <c r="FY138" s="497"/>
      <c r="FZ138" s="497"/>
      <c r="GA138" s="497"/>
      <c r="GB138" s="497"/>
      <c r="GC138" s="497"/>
      <c r="GD138" s="497"/>
      <c r="GE138" s="497"/>
      <c r="GF138" s="497"/>
      <c r="GG138" s="497"/>
      <c r="GH138" s="497"/>
      <c r="GI138" s="497"/>
      <c r="GJ138" s="497"/>
      <c r="GK138" s="497"/>
      <c r="GL138" s="497"/>
      <c r="GM138" s="497"/>
      <c r="GN138" s="497"/>
      <c r="GO138" s="497"/>
      <c r="GP138" s="497"/>
      <c r="GQ138" s="497"/>
      <c r="GR138" s="497"/>
      <c r="GS138" s="497"/>
      <c r="GT138" s="497"/>
      <c r="GU138" s="497"/>
      <c r="GV138" s="497"/>
      <c r="GW138" s="497"/>
      <c r="GX138" s="497"/>
      <c r="GY138" s="497"/>
      <c r="GZ138" s="497"/>
      <c r="HA138" s="497"/>
      <c r="HB138" s="497"/>
      <c r="HC138" s="497"/>
      <c r="HD138" s="497"/>
      <c r="HE138" s="497"/>
      <c r="HF138" s="497"/>
      <c r="HG138" s="497"/>
      <c r="HH138" s="497"/>
      <c r="HI138" s="497"/>
      <c r="HJ138" s="497"/>
      <c r="HK138" s="497"/>
      <c r="HL138" s="497"/>
      <c r="HM138" s="497"/>
      <c r="HN138" s="497"/>
      <c r="HO138" s="497"/>
      <c r="HP138" s="497"/>
      <c r="HQ138" s="497"/>
      <c r="HR138" s="497"/>
      <c r="HS138" s="497"/>
      <c r="HT138" s="497"/>
      <c r="HU138" s="497"/>
      <c r="HV138" s="497"/>
      <c r="HW138" s="497"/>
      <c r="HX138" s="497"/>
      <c r="HY138" s="497"/>
      <c r="HZ138" s="497"/>
      <c r="IA138" s="497"/>
      <c r="IB138" s="497"/>
      <c r="IC138" s="497"/>
      <c r="ID138" s="497"/>
      <c r="IE138" s="497"/>
      <c r="IF138" s="497"/>
      <c r="IG138" s="497"/>
      <c r="IH138" s="497"/>
      <c r="II138" s="497"/>
      <c r="IJ138" s="497"/>
      <c r="IK138" s="497"/>
      <c r="IL138" s="497"/>
      <c r="IM138" s="497"/>
      <c r="IN138" s="497"/>
      <c r="IO138" s="497"/>
    </row>
    <row r="139" s="496" customFormat="1" ht="17.1" hidden="1" customHeight="1" outlineLevel="2" spans="1:249">
      <c r="A139" s="541"/>
      <c r="B139" s="538" t="s">
        <v>12127</v>
      </c>
      <c r="C139" s="538" t="s">
        <v>12127</v>
      </c>
      <c r="D139" s="518">
        <v>1373.58</v>
      </c>
      <c r="E139" s="518">
        <v>0</v>
      </c>
      <c r="F139" s="518">
        <v>0</v>
      </c>
      <c r="G139" s="539">
        <v>0</v>
      </c>
      <c r="H139" s="539">
        <v>0</v>
      </c>
      <c r="I139" s="607">
        <v>1373.58</v>
      </c>
      <c r="J139" s="609" t="s">
        <v>12128</v>
      </c>
      <c r="K139" s="608"/>
      <c r="L139" s="523"/>
      <c r="M139" s="523"/>
      <c r="N139" s="523"/>
      <c r="O139" s="523"/>
      <c r="P139" s="523"/>
      <c r="Q139" s="523"/>
      <c r="R139" s="523"/>
      <c r="S139" s="523"/>
      <c r="T139" s="523"/>
      <c r="U139" s="523"/>
      <c r="V139" s="523"/>
      <c r="W139" s="523"/>
      <c r="X139" s="523"/>
      <c r="Y139" s="523"/>
      <c r="Z139" s="523"/>
      <c r="AA139" s="523"/>
      <c r="AB139" s="523"/>
      <c r="AC139" s="523"/>
      <c r="AD139" s="523"/>
      <c r="AE139" s="523"/>
      <c r="AF139" s="523"/>
      <c r="AG139" s="523"/>
      <c r="AH139" s="523"/>
      <c r="AI139" s="523"/>
      <c r="AJ139" s="523"/>
      <c r="AK139" s="523"/>
      <c r="AL139" s="523"/>
      <c r="AM139" s="523"/>
      <c r="AN139" s="523"/>
      <c r="AO139" s="523"/>
      <c r="AP139" s="523"/>
      <c r="AQ139" s="523"/>
      <c r="AR139" s="497"/>
      <c r="AS139" s="497"/>
      <c r="AT139" s="497"/>
      <c r="AU139" s="497"/>
      <c r="AV139" s="497"/>
      <c r="AW139" s="497"/>
      <c r="AX139" s="497"/>
      <c r="AY139" s="497"/>
      <c r="AZ139" s="497"/>
      <c r="BA139" s="497"/>
      <c r="BB139" s="497"/>
      <c r="BC139" s="497"/>
      <c r="BD139" s="497"/>
      <c r="BE139" s="497"/>
      <c r="BF139" s="497"/>
      <c r="BG139" s="497"/>
      <c r="BH139" s="497"/>
      <c r="BI139" s="497"/>
      <c r="BJ139" s="497"/>
      <c r="BK139" s="497"/>
      <c r="BL139" s="497"/>
      <c r="BM139" s="497"/>
      <c r="BN139" s="497"/>
      <c r="BO139" s="497"/>
      <c r="BP139" s="497"/>
      <c r="BQ139" s="497"/>
      <c r="BR139" s="497"/>
      <c r="BS139" s="497"/>
      <c r="BT139" s="497"/>
      <c r="BU139" s="497"/>
      <c r="BV139" s="497"/>
      <c r="BW139" s="497"/>
      <c r="BX139" s="497"/>
      <c r="BY139" s="497"/>
      <c r="BZ139" s="497"/>
      <c r="CA139" s="497"/>
      <c r="CB139" s="497"/>
      <c r="CC139" s="497"/>
      <c r="CD139" s="497"/>
      <c r="CE139" s="497"/>
      <c r="CF139" s="497"/>
      <c r="CG139" s="497"/>
      <c r="CH139" s="497"/>
      <c r="CI139" s="497"/>
      <c r="CJ139" s="497"/>
      <c r="CK139" s="497"/>
      <c r="CL139" s="497"/>
      <c r="CM139" s="497"/>
      <c r="CN139" s="497"/>
      <c r="CO139" s="497"/>
      <c r="CP139" s="497"/>
      <c r="CQ139" s="497"/>
      <c r="CR139" s="497"/>
      <c r="CS139" s="497"/>
      <c r="CT139" s="497"/>
      <c r="CU139" s="497"/>
      <c r="CV139" s="497"/>
      <c r="CW139" s="497"/>
      <c r="CX139" s="497"/>
      <c r="CY139" s="497"/>
      <c r="CZ139" s="497"/>
      <c r="DA139" s="497"/>
      <c r="DB139" s="497"/>
      <c r="DC139" s="497"/>
      <c r="DD139" s="497"/>
      <c r="DE139" s="497"/>
      <c r="DF139" s="497"/>
      <c r="DG139" s="497"/>
      <c r="DH139" s="497"/>
      <c r="DI139" s="497"/>
      <c r="DJ139" s="497"/>
      <c r="DK139" s="497"/>
      <c r="DL139" s="497"/>
      <c r="DM139" s="497"/>
      <c r="DN139" s="497"/>
      <c r="DO139" s="497"/>
      <c r="DP139" s="497"/>
      <c r="DQ139" s="497"/>
      <c r="DR139" s="497"/>
      <c r="DS139" s="497"/>
      <c r="DT139" s="497"/>
      <c r="DU139" s="497"/>
      <c r="DV139" s="497"/>
      <c r="DW139" s="497"/>
      <c r="DX139" s="497"/>
      <c r="DY139" s="497"/>
      <c r="DZ139" s="497"/>
      <c r="EA139" s="497"/>
      <c r="EB139" s="497"/>
      <c r="EC139" s="497"/>
      <c r="ED139" s="497"/>
      <c r="EE139" s="497"/>
      <c r="EF139" s="497"/>
      <c r="EG139" s="497"/>
      <c r="EH139" s="497"/>
      <c r="EI139" s="497"/>
      <c r="EJ139" s="497"/>
      <c r="EK139" s="497"/>
      <c r="EL139" s="497"/>
      <c r="EM139" s="497"/>
      <c r="EN139" s="497"/>
      <c r="EO139" s="497"/>
      <c r="EP139" s="497"/>
      <c r="EQ139" s="497"/>
      <c r="ER139" s="497"/>
      <c r="ES139" s="497"/>
      <c r="ET139" s="497"/>
      <c r="EU139" s="497"/>
      <c r="EV139" s="497"/>
      <c r="EW139" s="497"/>
      <c r="EX139" s="497"/>
      <c r="EY139" s="497"/>
      <c r="EZ139" s="497"/>
      <c r="FA139" s="497"/>
      <c r="FB139" s="497"/>
      <c r="FC139" s="497"/>
      <c r="FD139" s="497"/>
      <c r="FE139" s="497"/>
      <c r="FF139" s="497"/>
      <c r="FG139" s="497"/>
      <c r="FH139" s="497"/>
      <c r="FI139" s="497"/>
      <c r="FJ139" s="497"/>
      <c r="FK139" s="497"/>
      <c r="FL139" s="497"/>
      <c r="FM139" s="497"/>
      <c r="FN139" s="497"/>
      <c r="FO139" s="497"/>
      <c r="FP139" s="497"/>
      <c r="FQ139" s="497"/>
      <c r="FR139" s="497"/>
      <c r="FS139" s="497"/>
      <c r="FT139" s="497"/>
      <c r="FU139" s="497"/>
      <c r="FV139" s="497"/>
      <c r="FW139" s="497"/>
      <c r="FX139" s="497"/>
      <c r="FY139" s="497"/>
      <c r="FZ139" s="497"/>
      <c r="GA139" s="497"/>
      <c r="GB139" s="497"/>
      <c r="GC139" s="497"/>
      <c r="GD139" s="497"/>
      <c r="GE139" s="497"/>
      <c r="GF139" s="497"/>
      <c r="GG139" s="497"/>
      <c r="GH139" s="497"/>
      <c r="GI139" s="497"/>
      <c r="GJ139" s="497"/>
      <c r="GK139" s="497"/>
      <c r="GL139" s="497"/>
      <c r="GM139" s="497"/>
      <c r="GN139" s="497"/>
      <c r="GO139" s="497"/>
      <c r="GP139" s="497"/>
      <c r="GQ139" s="497"/>
      <c r="GR139" s="497"/>
      <c r="GS139" s="497"/>
      <c r="GT139" s="497"/>
      <c r="GU139" s="497"/>
      <c r="GV139" s="497"/>
      <c r="GW139" s="497"/>
      <c r="GX139" s="497"/>
      <c r="GY139" s="497"/>
      <c r="GZ139" s="497"/>
      <c r="HA139" s="497"/>
      <c r="HB139" s="497"/>
      <c r="HC139" s="497"/>
      <c r="HD139" s="497"/>
      <c r="HE139" s="497"/>
      <c r="HF139" s="497"/>
      <c r="HG139" s="497"/>
      <c r="HH139" s="497"/>
      <c r="HI139" s="497"/>
      <c r="HJ139" s="497"/>
      <c r="HK139" s="497"/>
      <c r="HL139" s="497"/>
      <c r="HM139" s="497"/>
      <c r="HN139" s="497"/>
      <c r="HO139" s="497"/>
      <c r="HP139" s="497"/>
      <c r="HQ139" s="497"/>
      <c r="HR139" s="497"/>
      <c r="HS139" s="497"/>
      <c r="HT139" s="497"/>
      <c r="HU139" s="497"/>
      <c r="HV139" s="497"/>
      <c r="HW139" s="497"/>
      <c r="HX139" s="497"/>
      <c r="HY139" s="497"/>
      <c r="HZ139" s="497"/>
      <c r="IA139" s="497"/>
      <c r="IB139" s="497"/>
      <c r="IC139" s="497"/>
      <c r="ID139" s="497"/>
      <c r="IE139" s="497"/>
      <c r="IF139" s="497"/>
      <c r="IG139" s="497"/>
      <c r="IH139" s="497"/>
      <c r="II139" s="497"/>
      <c r="IJ139" s="497"/>
      <c r="IK139" s="497"/>
      <c r="IL139" s="497"/>
      <c r="IM139" s="497"/>
      <c r="IN139" s="497"/>
      <c r="IO139" s="497"/>
    </row>
    <row r="140" s="496" customFormat="1" ht="17.1" hidden="1" customHeight="1" outlineLevel="2" spans="1:249">
      <c r="A140" s="541"/>
      <c r="B140" s="538" t="s">
        <v>12129</v>
      </c>
      <c r="C140" s="538" t="s">
        <v>12130</v>
      </c>
      <c r="D140" s="518">
        <v>10592.31</v>
      </c>
      <c r="E140" s="518">
        <v>2905.03</v>
      </c>
      <c r="F140" s="518">
        <v>0</v>
      </c>
      <c r="G140" s="539">
        <v>0</v>
      </c>
      <c r="H140" s="518">
        <v>0</v>
      </c>
      <c r="I140" s="607">
        <v>13497.34</v>
      </c>
      <c r="J140" s="609" t="s">
        <v>12131</v>
      </c>
      <c r="K140" s="608"/>
      <c r="L140" s="523"/>
      <c r="M140" s="523"/>
      <c r="N140" s="523"/>
      <c r="O140" s="523"/>
      <c r="P140" s="523"/>
      <c r="Q140" s="523"/>
      <c r="R140" s="523"/>
      <c r="S140" s="523"/>
      <c r="T140" s="523"/>
      <c r="U140" s="523"/>
      <c r="V140" s="523"/>
      <c r="W140" s="523"/>
      <c r="X140" s="523"/>
      <c r="Y140" s="523"/>
      <c r="Z140" s="523"/>
      <c r="AA140" s="523"/>
      <c r="AB140" s="523"/>
      <c r="AC140" s="523"/>
      <c r="AD140" s="523"/>
      <c r="AE140" s="523"/>
      <c r="AF140" s="523"/>
      <c r="AG140" s="523"/>
      <c r="AH140" s="523"/>
      <c r="AI140" s="523"/>
      <c r="AJ140" s="523"/>
      <c r="AK140" s="523"/>
      <c r="AL140" s="523"/>
      <c r="AM140" s="523"/>
      <c r="AN140" s="523"/>
      <c r="AO140" s="523"/>
      <c r="AP140" s="523"/>
      <c r="AQ140" s="523"/>
      <c r="AR140" s="497"/>
      <c r="AS140" s="497"/>
      <c r="AT140" s="497"/>
      <c r="AU140" s="497"/>
      <c r="AV140" s="497"/>
      <c r="AW140" s="497"/>
      <c r="AX140" s="497"/>
      <c r="AY140" s="497"/>
      <c r="AZ140" s="497"/>
      <c r="BA140" s="497"/>
      <c r="BB140" s="497"/>
      <c r="BC140" s="497"/>
      <c r="BD140" s="497"/>
      <c r="BE140" s="497"/>
      <c r="BF140" s="497"/>
      <c r="BG140" s="497"/>
      <c r="BH140" s="497"/>
      <c r="BI140" s="497"/>
      <c r="BJ140" s="497"/>
      <c r="BK140" s="497"/>
      <c r="BL140" s="497"/>
      <c r="BM140" s="497"/>
      <c r="BN140" s="497"/>
      <c r="BO140" s="497"/>
      <c r="BP140" s="497"/>
      <c r="BQ140" s="497"/>
      <c r="BR140" s="497"/>
      <c r="BS140" s="497"/>
      <c r="BT140" s="497"/>
      <c r="BU140" s="497"/>
      <c r="BV140" s="497"/>
      <c r="BW140" s="497"/>
      <c r="BX140" s="497"/>
      <c r="BY140" s="497"/>
      <c r="BZ140" s="497"/>
      <c r="CA140" s="497"/>
      <c r="CB140" s="497"/>
      <c r="CC140" s="497"/>
      <c r="CD140" s="497"/>
      <c r="CE140" s="497"/>
      <c r="CF140" s="497"/>
      <c r="CG140" s="497"/>
      <c r="CH140" s="497"/>
      <c r="CI140" s="497"/>
      <c r="CJ140" s="497"/>
      <c r="CK140" s="497"/>
      <c r="CL140" s="497"/>
      <c r="CM140" s="497"/>
      <c r="CN140" s="497"/>
      <c r="CO140" s="497"/>
      <c r="CP140" s="497"/>
      <c r="CQ140" s="497"/>
      <c r="CR140" s="497"/>
      <c r="CS140" s="497"/>
      <c r="CT140" s="497"/>
      <c r="CU140" s="497"/>
      <c r="CV140" s="497"/>
      <c r="CW140" s="497"/>
      <c r="CX140" s="497"/>
      <c r="CY140" s="497"/>
      <c r="CZ140" s="497"/>
      <c r="DA140" s="497"/>
      <c r="DB140" s="497"/>
      <c r="DC140" s="497"/>
      <c r="DD140" s="497"/>
      <c r="DE140" s="497"/>
      <c r="DF140" s="497"/>
      <c r="DG140" s="497"/>
      <c r="DH140" s="497"/>
      <c r="DI140" s="497"/>
      <c r="DJ140" s="497"/>
      <c r="DK140" s="497"/>
      <c r="DL140" s="497"/>
      <c r="DM140" s="497"/>
      <c r="DN140" s="497"/>
      <c r="DO140" s="497"/>
      <c r="DP140" s="497"/>
      <c r="DQ140" s="497"/>
      <c r="DR140" s="497"/>
      <c r="DS140" s="497"/>
      <c r="DT140" s="497"/>
      <c r="DU140" s="497"/>
      <c r="DV140" s="497"/>
      <c r="DW140" s="497"/>
      <c r="DX140" s="497"/>
      <c r="DY140" s="497"/>
      <c r="DZ140" s="497"/>
      <c r="EA140" s="497"/>
      <c r="EB140" s="497"/>
      <c r="EC140" s="497"/>
      <c r="ED140" s="497"/>
      <c r="EE140" s="497"/>
      <c r="EF140" s="497"/>
      <c r="EG140" s="497"/>
      <c r="EH140" s="497"/>
      <c r="EI140" s="497"/>
      <c r="EJ140" s="497"/>
      <c r="EK140" s="497"/>
      <c r="EL140" s="497"/>
      <c r="EM140" s="497"/>
      <c r="EN140" s="497"/>
      <c r="EO140" s="497"/>
      <c r="EP140" s="497"/>
      <c r="EQ140" s="497"/>
      <c r="ER140" s="497"/>
      <c r="ES140" s="497"/>
      <c r="ET140" s="497"/>
      <c r="EU140" s="497"/>
      <c r="EV140" s="497"/>
      <c r="EW140" s="497"/>
      <c r="EX140" s="497"/>
      <c r="EY140" s="497"/>
      <c r="EZ140" s="497"/>
      <c r="FA140" s="497"/>
      <c r="FB140" s="497"/>
      <c r="FC140" s="497"/>
      <c r="FD140" s="497"/>
      <c r="FE140" s="497"/>
      <c r="FF140" s="497"/>
      <c r="FG140" s="497"/>
      <c r="FH140" s="497"/>
      <c r="FI140" s="497"/>
      <c r="FJ140" s="497"/>
      <c r="FK140" s="497"/>
      <c r="FL140" s="497"/>
      <c r="FM140" s="497"/>
      <c r="FN140" s="497"/>
      <c r="FO140" s="497"/>
      <c r="FP140" s="497"/>
      <c r="FQ140" s="497"/>
      <c r="FR140" s="497"/>
      <c r="FS140" s="497"/>
      <c r="FT140" s="497"/>
      <c r="FU140" s="497"/>
      <c r="FV140" s="497"/>
      <c r="FW140" s="497"/>
      <c r="FX140" s="497"/>
      <c r="FY140" s="497"/>
      <c r="FZ140" s="497"/>
      <c r="GA140" s="497"/>
      <c r="GB140" s="497"/>
      <c r="GC140" s="497"/>
      <c r="GD140" s="497"/>
      <c r="GE140" s="497"/>
      <c r="GF140" s="497"/>
      <c r="GG140" s="497"/>
      <c r="GH140" s="497"/>
      <c r="GI140" s="497"/>
      <c r="GJ140" s="497"/>
      <c r="GK140" s="497"/>
      <c r="GL140" s="497"/>
      <c r="GM140" s="497"/>
      <c r="GN140" s="497"/>
      <c r="GO140" s="497"/>
      <c r="GP140" s="497"/>
      <c r="GQ140" s="497"/>
      <c r="GR140" s="497"/>
      <c r="GS140" s="497"/>
      <c r="GT140" s="497"/>
      <c r="GU140" s="497"/>
      <c r="GV140" s="497"/>
      <c r="GW140" s="497"/>
      <c r="GX140" s="497"/>
      <c r="GY140" s="497"/>
      <c r="GZ140" s="497"/>
      <c r="HA140" s="497"/>
      <c r="HB140" s="497"/>
      <c r="HC140" s="497"/>
      <c r="HD140" s="497"/>
      <c r="HE140" s="497"/>
      <c r="HF140" s="497"/>
      <c r="HG140" s="497"/>
      <c r="HH140" s="497"/>
      <c r="HI140" s="497"/>
      <c r="HJ140" s="497"/>
      <c r="HK140" s="497"/>
      <c r="HL140" s="497"/>
      <c r="HM140" s="497"/>
      <c r="HN140" s="497"/>
      <c r="HO140" s="497"/>
      <c r="HP140" s="497"/>
      <c r="HQ140" s="497"/>
      <c r="HR140" s="497"/>
      <c r="HS140" s="497"/>
      <c r="HT140" s="497"/>
      <c r="HU140" s="497"/>
      <c r="HV140" s="497"/>
      <c r="HW140" s="497"/>
      <c r="HX140" s="497"/>
      <c r="HY140" s="497"/>
      <c r="HZ140" s="497"/>
      <c r="IA140" s="497"/>
      <c r="IB140" s="497"/>
      <c r="IC140" s="497"/>
      <c r="ID140" s="497"/>
      <c r="IE140" s="497"/>
      <c r="IF140" s="497"/>
      <c r="IG140" s="497"/>
      <c r="IH140" s="497"/>
      <c r="II140" s="497"/>
      <c r="IJ140" s="497"/>
      <c r="IK140" s="497"/>
      <c r="IL140" s="497"/>
      <c r="IM140" s="497"/>
      <c r="IN140" s="497"/>
      <c r="IO140" s="497"/>
    </row>
    <row r="141" s="496" customFormat="1" ht="17.1" hidden="1" customHeight="1" outlineLevel="2" spans="1:249">
      <c r="A141" s="541"/>
      <c r="B141" s="538" t="s">
        <v>12129</v>
      </c>
      <c r="C141" s="538" t="s">
        <v>12132</v>
      </c>
      <c r="D141" s="518">
        <v>724.65</v>
      </c>
      <c r="E141" s="518">
        <v>0</v>
      </c>
      <c r="F141" s="518">
        <v>0</v>
      </c>
      <c r="G141" s="539">
        <v>0</v>
      </c>
      <c r="H141" s="539">
        <v>0</v>
      </c>
      <c r="I141" s="607">
        <v>724.65</v>
      </c>
      <c r="J141" s="609" t="s">
        <v>12131</v>
      </c>
      <c r="K141" s="608"/>
      <c r="L141" s="523"/>
      <c r="M141" s="523"/>
      <c r="N141" s="523"/>
      <c r="O141" s="523"/>
      <c r="P141" s="523"/>
      <c r="Q141" s="523"/>
      <c r="R141" s="523"/>
      <c r="S141" s="523"/>
      <c r="T141" s="523"/>
      <c r="U141" s="523"/>
      <c r="V141" s="523"/>
      <c r="W141" s="523"/>
      <c r="X141" s="523"/>
      <c r="Y141" s="523"/>
      <c r="Z141" s="523"/>
      <c r="AA141" s="523"/>
      <c r="AB141" s="523"/>
      <c r="AC141" s="523"/>
      <c r="AD141" s="523"/>
      <c r="AE141" s="523"/>
      <c r="AF141" s="523"/>
      <c r="AG141" s="523"/>
      <c r="AH141" s="523"/>
      <c r="AI141" s="523"/>
      <c r="AJ141" s="523"/>
      <c r="AK141" s="523"/>
      <c r="AL141" s="523"/>
      <c r="AM141" s="523"/>
      <c r="AN141" s="523"/>
      <c r="AO141" s="523"/>
      <c r="AP141" s="523"/>
      <c r="AQ141" s="523"/>
      <c r="AR141" s="497"/>
      <c r="AS141" s="497"/>
      <c r="AT141" s="497"/>
      <c r="AU141" s="497"/>
      <c r="AV141" s="497"/>
      <c r="AW141" s="497"/>
      <c r="AX141" s="497"/>
      <c r="AY141" s="497"/>
      <c r="AZ141" s="497"/>
      <c r="BA141" s="497"/>
      <c r="BB141" s="497"/>
      <c r="BC141" s="497"/>
      <c r="BD141" s="497"/>
      <c r="BE141" s="497"/>
      <c r="BF141" s="497"/>
      <c r="BG141" s="497"/>
      <c r="BH141" s="497"/>
      <c r="BI141" s="497"/>
      <c r="BJ141" s="497"/>
      <c r="BK141" s="497"/>
      <c r="BL141" s="497"/>
      <c r="BM141" s="497"/>
      <c r="BN141" s="497"/>
      <c r="BO141" s="497"/>
      <c r="BP141" s="497"/>
      <c r="BQ141" s="497"/>
      <c r="BR141" s="497"/>
      <c r="BS141" s="497"/>
      <c r="BT141" s="497"/>
      <c r="BU141" s="497"/>
      <c r="BV141" s="497"/>
      <c r="BW141" s="497"/>
      <c r="BX141" s="497"/>
      <c r="BY141" s="497"/>
      <c r="BZ141" s="497"/>
      <c r="CA141" s="497"/>
      <c r="CB141" s="497"/>
      <c r="CC141" s="497"/>
      <c r="CD141" s="497"/>
      <c r="CE141" s="497"/>
      <c r="CF141" s="497"/>
      <c r="CG141" s="497"/>
      <c r="CH141" s="497"/>
      <c r="CI141" s="497"/>
      <c r="CJ141" s="497"/>
      <c r="CK141" s="497"/>
      <c r="CL141" s="497"/>
      <c r="CM141" s="497"/>
      <c r="CN141" s="497"/>
      <c r="CO141" s="497"/>
      <c r="CP141" s="497"/>
      <c r="CQ141" s="497"/>
      <c r="CR141" s="497"/>
      <c r="CS141" s="497"/>
      <c r="CT141" s="497"/>
      <c r="CU141" s="497"/>
      <c r="CV141" s="497"/>
      <c r="CW141" s="497"/>
      <c r="CX141" s="497"/>
      <c r="CY141" s="497"/>
      <c r="CZ141" s="497"/>
      <c r="DA141" s="497"/>
      <c r="DB141" s="497"/>
      <c r="DC141" s="497"/>
      <c r="DD141" s="497"/>
      <c r="DE141" s="497"/>
      <c r="DF141" s="497"/>
      <c r="DG141" s="497"/>
      <c r="DH141" s="497"/>
      <c r="DI141" s="497"/>
      <c r="DJ141" s="497"/>
      <c r="DK141" s="497"/>
      <c r="DL141" s="497"/>
      <c r="DM141" s="497"/>
      <c r="DN141" s="497"/>
      <c r="DO141" s="497"/>
      <c r="DP141" s="497"/>
      <c r="DQ141" s="497"/>
      <c r="DR141" s="497"/>
      <c r="DS141" s="497"/>
      <c r="DT141" s="497"/>
      <c r="DU141" s="497"/>
      <c r="DV141" s="497"/>
      <c r="DW141" s="497"/>
      <c r="DX141" s="497"/>
      <c r="DY141" s="497"/>
      <c r="DZ141" s="497"/>
      <c r="EA141" s="497"/>
      <c r="EB141" s="497"/>
      <c r="EC141" s="497"/>
      <c r="ED141" s="497"/>
      <c r="EE141" s="497"/>
      <c r="EF141" s="497"/>
      <c r="EG141" s="497"/>
      <c r="EH141" s="497"/>
      <c r="EI141" s="497"/>
      <c r="EJ141" s="497"/>
      <c r="EK141" s="497"/>
      <c r="EL141" s="497"/>
      <c r="EM141" s="497"/>
      <c r="EN141" s="497"/>
      <c r="EO141" s="497"/>
      <c r="EP141" s="497"/>
      <c r="EQ141" s="497"/>
      <c r="ER141" s="497"/>
      <c r="ES141" s="497"/>
      <c r="ET141" s="497"/>
      <c r="EU141" s="497"/>
      <c r="EV141" s="497"/>
      <c r="EW141" s="497"/>
      <c r="EX141" s="497"/>
      <c r="EY141" s="497"/>
      <c r="EZ141" s="497"/>
      <c r="FA141" s="497"/>
      <c r="FB141" s="497"/>
      <c r="FC141" s="497"/>
      <c r="FD141" s="497"/>
      <c r="FE141" s="497"/>
      <c r="FF141" s="497"/>
      <c r="FG141" s="497"/>
      <c r="FH141" s="497"/>
      <c r="FI141" s="497"/>
      <c r="FJ141" s="497"/>
      <c r="FK141" s="497"/>
      <c r="FL141" s="497"/>
      <c r="FM141" s="497"/>
      <c r="FN141" s="497"/>
      <c r="FO141" s="497"/>
      <c r="FP141" s="497"/>
      <c r="FQ141" s="497"/>
      <c r="FR141" s="497"/>
      <c r="FS141" s="497"/>
      <c r="FT141" s="497"/>
      <c r="FU141" s="497"/>
      <c r="FV141" s="497"/>
      <c r="FW141" s="497"/>
      <c r="FX141" s="497"/>
      <c r="FY141" s="497"/>
      <c r="FZ141" s="497"/>
      <c r="GA141" s="497"/>
      <c r="GB141" s="497"/>
      <c r="GC141" s="497"/>
      <c r="GD141" s="497"/>
      <c r="GE141" s="497"/>
      <c r="GF141" s="497"/>
      <c r="GG141" s="497"/>
      <c r="GH141" s="497"/>
      <c r="GI141" s="497"/>
      <c r="GJ141" s="497"/>
      <c r="GK141" s="497"/>
      <c r="GL141" s="497"/>
      <c r="GM141" s="497"/>
      <c r="GN141" s="497"/>
      <c r="GO141" s="497"/>
      <c r="GP141" s="497"/>
      <c r="GQ141" s="497"/>
      <c r="GR141" s="497"/>
      <c r="GS141" s="497"/>
      <c r="GT141" s="497"/>
      <c r="GU141" s="497"/>
      <c r="GV141" s="497"/>
      <c r="GW141" s="497"/>
      <c r="GX141" s="497"/>
      <c r="GY141" s="497"/>
      <c r="GZ141" s="497"/>
      <c r="HA141" s="497"/>
      <c r="HB141" s="497"/>
      <c r="HC141" s="497"/>
      <c r="HD141" s="497"/>
      <c r="HE141" s="497"/>
      <c r="HF141" s="497"/>
      <c r="HG141" s="497"/>
      <c r="HH141" s="497"/>
      <c r="HI141" s="497"/>
      <c r="HJ141" s="497"/>
      <c r="HK141" s="497"/>
      <c r="HL141" s="497"/>
      <c r="HM141" s="497"/>
      <c r="HN141" s="497"/>
      <c r="HO141" s="497"/>
      <c r="HP141" s="497"/>
      <c r="HQ141" s="497"/>
      <c r="HR141" s="497"/>
      <c r="HS141" s="497"/>
      <c r="HT141" s="497"/>
      <c r="HU141" s="497"/>
      <c r="HV141" s="497"/>
      <c r="HW141" s="497"/>
      <c r="HX141" s="497"/>
      <c r="HY141" s="497"/>
      <c r="HZ141" s="497"/>
      <c r="IA141" s="497"/>
      <c r="IB141" s="497"/>
      <c r="IC141" s="497"/>
      <c r="ID141" s="497"/>
      <c r="IE141" s="497"/>
      <c r="IF141" s="497"/>
      <c r="IG141" s="497"/>
      <c r="IH141" s="497"/>
      <c r="II141" s="497"/>
      <c r="IJ141" s="497"/>
      <c r="IK141" s="497"/>
      <c r="IL141" s="497"/>
      <c r="IM141" s="497"/>
      <c r="IN141" s="497"/>
      <c r="IO141" s="497"/>
    </row>
    <row r="142" s="496" customFormat="1" ht="17.1" hidden="1" customHeight="1" outlineLevel="2" spans="1:249">
      <c r="A142" s="541"/>
      <c r="B142" s="538" t="s">
        <v>12129</v>
      </c>
      <c r="C142" s="538" t="s">
        <v>12127</v>
      </c>
      <c r="D142" s="518">
        <v>561.1</v>
      </c>
      <c r="E142" s="518">
        <v>0</v>
      </c>
      <c r="F142" s="518">
        <v>0</v>
      </c>
      <c r="G142" s="539">
        <v>0</v>
      </c>
      <c r="H142" s="539">
        <v>0</v>
      </c>
      <c r="I142" s="607">
        <v>561.1</v>
      </c>
      <c r="J142" s="609" t="s">
        <v>12131</v>
      </c>
      <c r="K142" s="608"/>
      <c r="L142" s="523"/>
      <c r="M142" s="523"/>
      <c r="N142" s="523"/>
      <c r="O142" s="523"/>
      <c r="P142" s="523"/>
      <c r="Q142" s="523"/>
      <c r="R142" s="523"/>
      <c r="S142" s="523"/>
      <c r="T142" s="523"/>
      <c r="U142" s="523"/>
      <c r="V142" s="523"/>
      <c r="W142" s="523"/>
      <c r="X142" s="523"/>
      <c r="Y142" s="523"/>
      <c r="Z142" s="523"/>
      <c r="AA142" s="523"/>
      <c r="AB142" s="523"/>
      <c r="AC142" s="523"/>
      <c r="AD142" s="523"/>
      <c r="AE142" s="523"/>
      <c r="AF142" s="523"/>
      <c r="AG142" s="523"/>
      <c r="AH142" s="523"/>
      <c r="AI142" s="523"/>
      <c r="AJ142" s="523"/>
      <c r="AK142" s="523"/>
      <c r="AL142" s="523"/>
      <c r="AM142" s="523"/>
      <c r="AN142" s="523"/>
      <c r="AO142" s="523"/>
      <c r="AP142" s="523"/>
      <c r="AQ142" s="523"/>
      <c r="AR142" s="497"/>
      <c r="AS142" s="497"/>
      <c r="AT142" s="497"/>
      <c r="AU142" s="497"/>
      <c r="AV142" s="497"/>
      <c r="AW142" s="497"/>
      <c r="AX142" s="497"/>
      <c r="AY142" s="497"/>
      <c r="AZ142" s="497"/>
      <c r="BA142" s="497"/>
      <c r="BB142" s="497"/>
      <c r="BC142" s="497"/>
      <c r="BD142" s="497"/>
      <c r="BE142" s="497"/>
      <c r="BF142" s="497"/>
      <c r="BG142" s="497"/>
      <c r="BH142" s="497"/>
      <c r="BI142" s="497"/>
      <c r="BJ142" s="497"/>
      <c r="BK142" s="497"/>
      <c r="BL142" s="497"/>
      <c r="BM142" s="497"/>
      <c r="BN142" s="497"/>
      <c r="BO142" s="497"/>
      <c r="BP142" s="497"/>
      <c r="BQ142" s="497"/>
      <c r="BR142" s="497"/>
      <c r="BS142" s="497"/>
      <c r="BT142" s="497"/>
      <c r="BU142" s="497"/>
      <c r="BV142" s="497"/>
      <c r="BW142" s="497"/>
      <c r="BX142" s="497"/>
      <c r="BY142" s="497"/>
      <c r="BZ142" s="497"/>
      <c r="CA142" s="497"/>
      <c r="CB142" s="497"/>
      <c r="CC142" s="497"/>
      <c r="CD142" s="497"/>
      <c r="CE142" s="497"/>
      <c r="CF142" s="497"/>
      <c r="CG142" s="497"/>
      <c r="CH142" s="497"/>
      <c r="CI142" s="497"/>
      <c r="CJ142" s="497"/>
      <c r="CK142" s="497"/>
      <c r="CL142" s="497"/>
      <c r="CM142" s="497"/>
      <c r="CN142" s="497"/>
      <c r="CO142" s="497"/>
      <c r="CP142" s="497"/>
      <c r="CQ142" s="497"/>
      <c r="CR142" s="497"/>
      <c r="CS142" s="497"/>
      <c r="CT142" s="497"/>
      <c r="CU142" s="497"/>
      <c r="CV142" s="497"/>
      <c r="CW142" s="497"/>
      <c r="CX142" s="497"/>
      <c r="CY142" s="497"/>
      <c r="CZ142" s="497"/>
      <c r="DA142" s="497"/>
      <c r="DB142" s="497"/>
      <c r="DC142" s="497"/>
      <c r="DD142" s="497"/>
      <c r="DE142" s="497"/>
      <c r="DF142" s="497"/>
      <c r="DG142" s="497"/>
      <c r="DH142" s="497"/>
      <c r="DI142" s="497"/>
      <c r="DJ142" s="497"/>
      <c r="DK142" s="497"/>
      <c r="DL142" s="497"/>
      <c r="DM142" s="497"/>
      <c r="DN142" s="497"/>
      <c r="DO142" s="497"/>
      <c r="DP142" s="497"/>
      <c r="DQ142" s="497"/>
      <c r="DR142" s="497"/>
      <c r="DS142" s="497"/>
      <c r="DT142" s="497"/>
      <c r="DU142" s="497"/>
      <c r="DV142" s="497"/>
      <c r="DW142" s="497"/>
      <c r="DX142" s="497"/>
      <c r="DY142" s="497"/>
      <c r="DZ142" s="497"/>
      <c r="EA142" s="497"/>
      <c r="EB142" s="497"/>
      <c r="EC142" s="497"/>
      <c r="ED142" s="497"/>
      <c r="EE142" s="497"/>
      <c r="EF142" s="497"/>
      <c r="EG142" s="497"/>
      <c r="EH142" s="497"/>
      <c r="EI142" s="497"/>
      <c r="EJ142" s="497"/>
      <c r="EK142" s="497"/>
      <c r="EL142" s="497"/>
      <c r="EM142" s="497"/>
      <c r="EN142" s="497"/>
      <c r="EO142" s="497"/>
      <c r="EP142" s="497"/>
      <c r="EQ142" s="497"/>
      <c r="ER142" s="497"/>
      <c r="ES142" s="497"/>
      <c r="ET142" s="497"/>
      <c r="EU142" s="497"/>
      <c r="EV142" s="497"/>
      <c r="EW142" s="497"/>
      <c r="EX142" s="497"/>
      <c r="EY142" s="497"/>
      <c r="EZ142" s="497"/>
      <c r="FA142" s="497"/>
      <c r="FB142" s="497"/>
      <c r="FC142" s="497"/>
      <c r="FD142" s="497"/>
      <c r="FE142" s="497"/>
      <c r="FF142" s="497"/>
      <c r="FG142" s="497"/>
      <c r="FH142" s="497"/>
      <c r="FI142" s="497"/>
      <c r="FJ142" s="497"/>
      <c r="FK142" s="497"/>
      <c r="FL142" s="497"/>
      <c r="FM142" s="497"/>
      <c r="FN142" s="497"/>
      <c r="FO142" s="497"/>
      <c r="FP142" s="497"/>
      <c r="FQ142" s="497"/>
      <c r="FR142" s="497"/>
      <c r="FS142" s="497"/>
      <c r="FT142" s="497"/>
      <c r="FU142" s="497"/>
      <c r="FV142" s="497"/>
      <c r="FW142" s="497"/>
      <c r="FX142" s="497"/>
      <c r="FY142" s="497"/>
      <c r="FZ142" s="497"/>
      <c r="GA142" s="497"/>
      <c r="GB142" s="497"/>
      <c r="GC142" s="497"/>
      <c r="GD142" s="497"/>
      <c r="GE142" s="497"/>
      <c r="GF142" s="497"/>
      <c r="GG142" s="497"/>
      <c r="GH142" s="497"/>
      <c r="GI142" s="497"/>
      <c r="GJ142" s="497"/>
      <c r="GK142" s="497"/>
      <c r="GL142" s="497"/>
      <c r="GM142" s="497"/>
      <c r="GN142" s="497"/>
      <c r="GO142" s="497"/>
      <c r="GP142" s="497"/>
      <c r="GQ142" s="497"/>
      <c r="GR142" s="497"/>
      <c r="GS142" s="497"/>
      <c r="GT142" s="497"/>
      <c r="GU142" s="497"/>
      <c r="GV142" s="497"/>
      <c r="GW142" s="497"/>
      <c r="GX142" s="497"/>
      <c r="GY142" s="497"/>
      <c r="GZ142" s="497"/>
      <c r="HA142" s="497"/>
      <c r="HB142" s="497"/>
      <c r="HC142" s="497"/>
      <c r="HD142" s="497"/>
      <c r="HE142" s="497"/>
      <c r="HF142" s="497"/>
      <c r="HG142" s="497"/>
      <c r="HH142" s="497"/>
      <c r="HI142" s="497"/>
      <c r="HJ142" s="497"/>
      <c r="HK142" s="497"/>
      <c r="HL142" s="497"/>
      <c r="HM142" s="497"/>
      <c r="HN142" s="497"/>
      <c r="HO142" s="497"/>
      <c r="HP142" s="497"/>
      <c r="HQ142" s="497"/>
      <c r="HR142" s="497"/>
      <c r="HS142" s="497"/>
      <c r="HT142" s="497"/>
      <c r="HU142" s="497"/>
      <c r="HV142" s="497"/>
      <c r="HW142" s="497"/>
      <c r="HX142" s="497"/>
      <c r="HY142" s="497"/>
      <c r="HZ142" s="497"/>
      <c r="IA142" s="497"/>
      <c r="IB142" s="497"/>
      <c r="IC142" s="497"/>
      <c r="ID142" s="497"/>
      <c r="IE142" s="497"/>
      <c r="IF142" s="497"/>
      <c r="IG142" s="497"/>
      <c r="IH142" s="497"/>
      <c r="II142" s="497"/>
      <c r="IJ142" s="497"/>
      <c r="IK142" s="497"/>
      <c r="IL142" s="497"/>
      <c r="IM142" s="497"/>
      <c r="IN142" s="497"/>
      <c r="IO142" s="497"/>
    </row>
    <row r="143" s="496" customFormat="1" ht="17.1" hidden="1" customHeight="1" outlineLevel="2" spans="1:249">
      <c r="A143" s="541"/>
      <c r="B143" s="538" t="s">
        <v>12133</v>
      </c>
      <c r="C143" s="538" t="s">
        <v>12133</v>
      </c>
      <c r="D143" s="518">
        <v>1120</v>
      </c>
      <c r="E143" s="518">
        <v>0</v>
      </c>
      <c r="F143" s="518">
        <v>0</v>
      </c>
      <c r="G143" s="539">
        <v>0</v>
      </c>
      <c r="H143" s="539"/>
      <c r="I143" s="607">
        <v>1120</v>
      </c>
      <c r="J143" s="609" t="s">
        <v>12134</v>
      </c>
      <c r="K143" s="608"/>
      <c r="L143" s="523"/>
      <c r="M143" s="523"/>
      <c r="N143" s="523"/>
      <c r="O143" s="523"/>
      <c r="P143" s="523"/>
      <c r="Q143" s="523"/>
      <c r="R143" s="523"/>
      <c r="S143" s="523"/>
      <c r="T143" s="523"/>
      <c r="U143" s="523"/>
      <c r="V143" s="523"/>
      <c r="W143" s="523"/>
      <c r="X143" s="523"/>
      <c r="Y143" s="523"/>
      <c r="Z143" s="523"/>
      <c r="AA143" s="523"/>
      <c r="AB143" s="523"/>
      <c r="AC143" s="523"/>
      <c r="AD143" s="523"/>
      <c r="AE143" s="523"/>
      <c r="AF143" s="523"/>
      <c r="AG143" s="523"/>
      <c r="AH143" s="523"/>
      <c r="AI143" s="523"/>
      <c r="AJ143" s="523"/>
      <c r="AK143" s="523"/>
      <c r="AL143" s="523"/>
      <c r="AM143" s="523"/>
      <c r="AN143" s="523"/>
      <c r="AO143" s="523"/>
      <c r="AP143" s="523"/>
      <c r="AQ143" s="523"/>
      <c r="AR143" s="497"/>
      <c r="AS143" s="497"/>
      <c r="AT143" s="497"/>
      <c r="AU143" s="497"/>
      <c r="AV143" s="497"/>
      <c r="AW143" s="497"/>
      <c r="AX143" s="497"/>
      <c r="AY143" s="497"/>
      <c r="AZ143" s="497"/>
      <c r="BA143" s="497"/>
      <c r="BB143" s="497"/>
      <c r="BC143" s="497"/>
      <c r="BD143" s="497"/>
      <c r="BE143" s="497"/>
      <c r="BF143" s="497"/>
      <c r="BG143" s="497"/>
      <c r="BH143" s="497"/>
      <c r="BI143" s="497"/>
      <c r="BJ143" s="497"/>
      <c r="BK143" s="497"/>
      <c r="BL143" s="497"/>
      <c r="BM143" s="497"/>
      <c r="BN143" s="497"/>
      <c r="BO143" s="497"/>
      <c r="BP143" s="497"/>
      <c r="BQ143" s="497"/>
      <c r="BR143" s="497"/>
      <c r="BS143" s="497"/>
      <c r="BT143" s="497"/>
      <c r="BU143" s="497"/>
      <c r="BV143" s="497"/>
      <c r="BW143" s="497"/>
      <c r="BX143" s="497"/>
      <c r="BY143" s="497"/>
      <c r="BZ143" s="497"/>
      <c r="CA143" s="497"/>
      <c r="CB143" s="497"/>
      <c r="CC143" s="497"/>
      <c r="CD143" s="497"/>
      <c r="CE143" s="497"/>
      <c r="CF143" s="497"/>
      <c r="CG143" s="497"/>
      <c r="CH143" s="497"/>
      <c r="CI143" s="497"/>
      <c r="CJ143" s="497"/>
      <c r="CK143" s="497"/>
      <c r="CL143" s="497"/>
      <c r="CM143" s="497"/>
      <c r="CN143" s="497"/>
      <c r="CO143" s="497"/>
      <c r="CP143" s="497"/>
      <c r="CQ143" s="497"/>
      <c r="CR143" s="497"/>
      <c r="CS143" s="497"/>
      <c r="CT143" s="497"/>
      <c r="CU143" s="497"/>
      <c r="CV143" s="497"/>
      <c r="CW143" s="497"/>
      <c r="CX143" s="497"/>
      <c r="CY143" s="497"/>
      <c r="CZ143" s="497"/>
      <c r="DA143" s="497"/>
      <c r="DB143" s="497"/>
      <c r="DC143" s="497"/>
      <c r="DD143" s="497"/>
      <c r="DE143" s="497"/>
      <c r="DF143" s="497"/>
      <c r="DG143" s="497"/>
      <c r="DH143" s="497"/>
      <c r="DI143" s="497"/>
      <c r="DJ143" s="497"/>
      <c r="DK143" s="497"/>
      <c r="DL143" s="497"/>
      <c r="DM143" s="497"/>
      <c r="DN143" s="497"/>
      <c r="DO143" s="497"/>
      <c r="DP143" s="497"/>
      <c r="DQ143" s="497"/>
      <c r="DR143" s="497"/>
      <c r="DS143" s="497"/>
      <c r="DT143" s="497"/>
      <c r="DU143" s="497"/>
      <c r="DV143" s="497"/>
      <c r="DW143" s="497"/>
      <c r="DX143" s="497"/>
      <c r="DY143" s="497"/>
      <c r="DZ143" s="497"/>
      <c r="EA143" s="497"/>
      <c r="EB143" s="497"/>
      <c r="EC143" s="497"/>
      <c r="ED143" s="497"/>
      <c r="EE143" s="497"/>
      <c r="EF143" s="497"/>
      <c r="EG143" s="497"/>
      <c r="EH143" s="497"/>
      <c r="EI143" s="497"/>
      <c r="EJ143" s="497"/>
      <c r="EK143" s="497"/>
      <c r="EL143" s="497"/>
      <c r="EM143" s="497"/>
      <c r="EN143" s="497"/>
      <c r="EO143" s="497"/>
      <c r="EP143" s="497"/>
      <c r="EQ143" s="497"/>
      <c r="ER143" s="497"/>
      <c r="ES143" s="497"/>
      <c r="ET143" s="497"/>
      <c r="EU143" s="497"/>
      <c r="EV143" s="497"/>
      <c r="EW143" s="497"/>
      <c r="EX143" s="497"/>
      <c r="EY143" s="497"/>
      <c r="EZ143" s="497"/>
      <c r="FA143" s="497"/>
      <c r="FB143" s="497"/>
      <c r="FC143" s="497"/>
      <c r="FD143" s="497"/>
      <c r="FE143" s="497"/>
      <c r="FF143" s="497"/>
      <c r="FG143" s="497"/>
      <c r="FH143" s="497"/>
      <c r="FI143" s="497"/>
      <c r="FJ143" s="497"/>
      <c r="FK143" s="497"/>
      <c r="FL143" s="497"/>
      <c r="FM143" s="497"/>
      <c r="FN143" s="497"/>
      <c r="FO143" s="497"/>
      <c r="FP143" s="497"/>
      <c r="FQ143" s="497"/>
      <c r="FR143" s="497"/>
      <c r="FS143" s="497"/>
      <c r="FT143" s="497"/>
      <c r="FU143" s="497"/>
      <c r="FV143" s="497"/>
      <c r="FW143" s="497"/>
      <c r="FX143" s="497"/>
      <c r="FY143" s="497"/>
      <c r="FZ143" s="497"/>
      <c r="GA143" s="497"/>
      <c r="GB143" s="497"/>
      <c r="GC143" s="497"/>
      <c r="GD143" s="497"/>
      <c r="GE143" s="497"/>
      <c r="GF143" s="497"/>
      <c r="GG143" s="497"/>
      <c r="GH143" s="497"/>
      <c r="GI143" s="497"/>
      <c r="GJ143" s="497"/>
      <c r="GK143" s="497"/>
      <c r="GL143" s="497"/>
      <c r="GM143" s="497"/>
      <c r="GN143" s="497"/>
      <c r="GO143" s="497"/>
      <c r="GP143" s="497"/>
      <c r="GQ143" s="497"/>
      <c r="GR143" s="497"/>
      <c r="GS143" s="497"/>
      <c r="GT143" s="497"/>
      <c r="GU143" s="497"/>
      <c r="GV143" s="497"/>
      <c r="GW143" s="497"/>
      <c r="GX143" s="497"/>
      <c r="GY143" s="497"/>
      <c r="GZ143" s="497"/>
      <c r="HA143" s="497"/>
      <c r="HB143" s="497"/>
      <c r="HC143" s="497"/>
      <c r="HD143" s="497"/>
      <c r="HE143" s="497"/>
      <c r="HF143" s="497"/>
      <c r="HG143" s="497"/>
      <c r="HH143" s="497"/>
      <c r="HI143" s="497"/>
      <c r="HJ143" s="497"/>
      <c r="HK143" s="497"/>
      <c r="HL143" s="497"/>
      <c r="HM143" s="497"/>
      <c r="HN143" s="497"/>
      <c r="HO143" s="497"/>
      <c r="HP143" s="497"/>
      <c r="HQ143" s="497"/>
      <c r="HR143" s="497"/>
      <c r="HS143" s="497"/>
      <c r="HT143" s="497"/>
      <c r="HU143" s="497"/>
      <c r="HV143" s="497"/>
      <c r="HW143" s="497"/>
      <c r="HX143" s="497"/>
      <c r="HY143" s="497"/>
      <c r="HZ143" s="497"/>
      <c r="IA143" s="497"/>
      <c r="IB143" s="497"/>
      <c r="IC143" s="497"/>
      <c r="ID143" s="497"/>
      <c r="IE143" s="497"/>
      <c r="IF143" s="497"/>
      <c r="IG143" s="497"/>
      <c r="IH143" s="497"/>
      <c r="II143" s="497"/>
      <c r="IJ143" s="497"/>
      <c r="IK143" s="497"/>
      <c r="IL143" s="497"/>
      <c r="IM143" s="497"/>
      <c r="IN143" s="497"/>
      <c r="IO143" s="497"/>
    </row>
    <row r="144" s="496" customFormat="1" ht="17.1" hidden="1" customHeight="1" outlineLevel="2" spans="1:249">
      <c r="A144" s="541"/>
      <c r="B144" s="538" t="s">
        <v>12135</v>
      </c>
      <c r="C144" s="538" t="s">
        <v>12130</v>
      </c>
      <c r="D144" s="518">
        <v>1339.58</v>
      </c>
      <c r="E144" s="518">
        <v>0</v>
      </c>
      <c r="F144" s="518">
        <v>0</v>
      </c>
      <c r="G144" s="539">
        <v>0</v>
      </c>
      <c r="H144" s="539"/>
      <c r="I144" s="607">
        <v>1339.58</v>
      </c>
      <c r="J144" s="609" t="s">
        <v>12136</v>
      </c>
      <c r="K144" s="608"/>
      <c r="L144" s="523"/>
      <c r="M144" s="523"/>
      <c r="N144" s="523"/>
      <c r="O144" s="523"/>
      <c r="P144" s="523"/>
      <c r="Q144" s="523"/>
      <c r="R144" s="523"/>
      <c r="S144" s="523"/>
      <c r="T144" s="523"/>
      <c r="U144" s="523"/>
      <c r="V144" s="523"/>
      <c r="W144" s="523"/>
      <c r="X144" s="523"/>
      <c r="Y144" s="523"/>
      <c r="Z144" s="523"/>
      <c r="AA144" s="523"/>
      <c r="AB144" s="523"/>
      <c r="AC144" s="523"/>
      <c r="AD144" s="523"/>
      <c r="AE144" s="523"/>
      <c r="AF144" s="523"/>
      <c r="AG144" s="523"/>
      <c r="AH144" s="523"/>
      <c r="AI144" s="523"/>
      <c r="AJ144" s="523"/>
      <c r="AK144" s="523"/>
      <c r="AL144" s="523"/>
      <c r="AM144" s="523"/>
      <c r="AN144" s="523"/>
      <c r="AO144" s="523"/>
      <c r="AP144" s="523"/>
      <c r="AQ144" s="523"/>
      <c r="AR144" s="497"/>
      <c r="AS144" s="497"/>
      <c r="AT144" s="497"/>
      <c r="AU144" s="497"/>
      <c r="AV144" s="497"/>
      <c r="AW144" s="497"/>
      <c r="AX144" s="497"/>
      <c r="AY144" s="497"/>
      <c r="AZ144" s="497"/>
      <c r="BA144" s="497"/>
      <c r="BB144" s="497"/>
      <c r="BC144" s="497"/>
      <c r="BD144" s="497"/>
      <c r="BE144" s="497"/>
      <c r="BF144" s="497"/>
      <c r="BG144" s="497"/>
      <c r="BH144" s="497"/>
      <c r="BI144" s="497"/>
      <c r="BJ144" s="497"/>
      <c r="BK144" s="497"/>
      <c r="BL144" s="497"/>
      <c r="BM144" s="497"/>
      <c r="BN144" s="497"/>
      <c r="BO144" s="497"/>
      <c r="BP144" s="497"/>
      <c r="BQ144" s="497"/>
      <c r="BR144" s="497"/>
      <c r="BS144" s="497"/>
      <c r="BT144" s="497"/>
      <c r="BU144" s="497"/>
      <c r="BV144" s="497"/>
      <c r="BW144" s="497"/>
      <c r="BX144" s="497"/>
      <c r="BY144" s="497"/>
      <c r="BZ144" s="497"/>
      <c r="CA144" s="497"/>
      <c r="CB144" s="497"/>
      <c r="CC144" s="497"/>
      <c r="CD144" s="497"/>
      <c r="CE144" s="497"/>
      <c r="CF144" s="497"/>
      <c r="CG144" s="497"/>
      <c r="CH144" s="497"/>
      <c r="CI144" s="497"/>
      <c r="CJ144" s="497"/>
      <c r="CK144" s="497"/>
      <c r="CL144" s="497"/>
      <c r="CM144" s="497"/>
      <c r="CN144" s="497"/>
      <c r="CO144" s="497"/>
      <c r="CP144" s="497"/>
      <c r="CQ144" s="497"/>
      <c r="CR144" s="497"/>
      <c r="CS144" s="497"/>
      <c r="CT144" s="497"/>
      <c r="CU144" s="497"/>
      <c r="CV144" s="497"/>
      <c r="CW144" s="497"/>
      <c r="CX144" s="497"/>
      <c r="CY144" s="497"/>
      <c r="CZ144" s="497"/>
      <c r="DA144" s="497"/>
      <c r="DB144" s="497"/>
      <c r="DC144" s="497"/>
      <c r="DD144" s="497"/>
      <c r="DE144" s="497"/>
      <c r="DF144" s="497"/>
      <c r="DG144" s="497"/>
      <c r="DH144" s="497"/>
      <c r="DI144" s="497"/>
      <c r="DJ144" s="497"/>
      <c r="DK144" s="497"/>
      <c r="DL144" s="497"/>
      <c r="DM144" s="497"/>
      <c r="DN144" s="497"/>
      <c r="DO144" s="497"/>
      <c r="DP144" s="497"/>
      <c r="DQ144" s="497"/>
      <c r="DR144" s="497"/>
      <c r="DS144" s="497"/>
      <c r="DT144" s="497"/>
      <c r="DU144" s="497"/>
      <c r="DV144" s="497"/>
      <c r="DW144" s="497"/>
      <c r="DX144" s="497"/>
      <c r="DY144" s="497"/>
      <c r="DZ144" s="497"/>
      <c r="EA144" s="497"/>
      <c r="EB144" s="497"/>
      <c r="EC144" s="497"/>
      <c r="ED144" s="497"/>
      <c r="EE144" s="497"/>
      <c r="EF144" s="497"/>
      <c r="EG144" s="497"/>
      <c r="EH144" s="497"/>
      <c r="EI144" s="497"/>
      <c r="EJ144" s="497"/>
      <c r="EK144" s="497"/>
      <c r="EL144" s="497"/>
      <c r="EM144" s="497"/>
      <c r="EN144" s="497"/>
      <c r="EO144" s="497"/>
      <c r="EP144" s="497"/>
      <c r="EQ144" s="497"/>
      <c r="ER144" s="497"/>
      <c r="ES144" s="497"/>
      <c r="ET144" s="497"/>
      <c r="EU144" s="497"/>
      <c r="EV144" s="497"/>
      <c r="EW144" s="497"/>
      <c r="EX144" s="497"/>
      <c r="EY144" s="497"/>
      <c r="EZ144" s="497"/>
      <c r="FA144" s="497"/>
      <c r="FB144" s="497"/>
      <c r="FC144" s="497"/>
      <c r="FD144" s="497"/>
      <c r="FE144" s="497"/>
      <c r="FF144" s="497"/>
      <c r="FG144" s="497"/>
      <c r="FH144" s="497"/>
      <c r="FI144" s="497"/>
      <c r="FJ144" s="497"/>
      <c r="FK144" s="497"/>
      <c r="FL144" s="497"/>
      <c r="FM144" s="497"/>
      <c r="FN144" s="497"/>
      <c r="FO144" s="497"/>
      <c r="FP144" s="497"/>
      <c r="FQ144" s="497"/>
      <c r="FR144" s="497"/>
      <c r="FS144" s="497"/>
      <c r="FT144" s="497"/>
      <c r="FU144" s="497"/>
      <c r="FV144" s="497"/>
      <c r="FW144" s="497"/>
      <c r="FX144" s="497"/>
      <c r="FY144" s="497"/>
      <c r="FZ144" s="497"/>
      <c r="GA144" s="497"/>
      <c r="GB144" s="497"/>
      <c r="GC144" s="497"/>
      <c r="GD144" s="497"/>
      <c r="GE144" s="497"/>
      <c r="GF144" s="497"/>
      <c r="GG144" s="497"/>
      <c r="GH144" s="497"/>
      <c r="GI144" s="497"/>
      <c r="GJ144" s="497"/>
      <c r="GK144" s="497"/>
      <c r="GL144" s="497"/>
      <c r="GM144" s="497"/>
      <c r="GN144" s="497"/>
      <c r="GO144" s="497"/>
      <c r="GP144" s="497"/>
      <c r="GQ144" s="497"/>
      <c r="GR144" s="497"/>
      <c r="GS144" s="497"/>
      <c r="GT144" s="497"/>
      <c r="GU144" s="497"/>
      <c r="GV144" s="497"/>
      <c r="GW144" s="497"/>
      <c r="GX144" s="497"/>
      <c r="GY144" s="497"/>
      <c r="GZ144" s="497"/>
      <c r="HA144" s="497"/>
      <c r="HB144" s="497"/>
      <c r="HC144" s="497"/>
      <c r="HD144" s="497"/>
      <c r="HE144" s="497"/>
      <c r="HF144" s="497"/>
      <c r="HG144" s="497"/>
      <c r="HH144" s="497"/>
      <c r="HI144" s="497"/>
      <c r="HJ144" s="497"/>
      <c r="HK144" s="497"/>
      <c r="HL144" s="497"/>
      <c r="HM144" s="497"/>
      <c r="HN144" s="497"/>
      <c r="HO144" s="497"/>
      <c r="HP144" s="497"/>
      <c r="HQ144" s="497"/>
      <c r="HR144" s="497"/>
      <c r="HS144" s="497"/>
      <c r="HT144" s="497"/>
      <c r="HU144" s="497"/>
      <c r="HV144" s="497"/>
      <c r="HW144" s="497"/>
      <c r="HX144" s="497"/>
      <c r="HY144" s="497"/>
      <c r="HZ144" s="497"/>
      <c r="IA144" s="497"/>
      <c r="IB144" s="497"/>
      <c r="IC144" s="497"/>
      <c r="ID144" s="497"/>
      <c r="IE144" s="497"/>
      <c r="IF144" s="497"/>
      <c r="IG144" s="497"/>
      <c r="IH144" s="497"/>
      <c r="II144" s="497"/>
      <c r="IJ144" s="497"/>
      <c r="IK144" s="497"/>
      <c r="IL144" s="497"/>
      <c r="IM144" s="497"/>
      <c r="IN144" s="497"/>
      <c r="IO144" s="497"/>
    </row>
    <row r="145" s="496" customFormat="1" ht="17.1" hidden="1" customHeight="1" outlineLevel="2" spans="1:249">
      <c r="A145" s="541"/>
      <c r="B145" s="538" t="s">
        <v>12135</v>
      </c>
      <c r="C145" s="538" t="s">
        <v>12137</v>
      </c>
      <c r="D145" s="518">
        <v>224.21</v>
      </c>
      <c r="E145" s="518">
        <v>0</v>
      </c>
      <c r="F145" s="518">
        <v>0</v>
      </c>
      <c r="G145" s="539">
        <v>0</v>
      </c>
      <c r="H145" s="539"/>
      <c r="I145" s="607">
        <v>224.21</v>
      </c>
      <c r="J145" s="609" t="s">
        <v>12136</v>
      </c>
      <c r="K145" s="608"/>
      <c r="L145" s="523"/>
      <c r="M145" s="523"/>
      <c r="N145" s="523"/>
      <c r="O145" s="523"/>
      <c r="P145" s="523"/>
      <c r="Q145" s="523"/>
      <c r="R145" s="523"/>
      <c r="S145" s="523"/>
      <c r="T145" s="523"/>
      <c r="U145" s="523"/>
      <c r="V145" s="523"/>
      <c r="W145" s="523"/>
      <c r="X145" s="523"/>
      <c r="Y145" s="523"/>
      <c r="Z145" s="523"/>
      <c r="AA145" s="523"/>
      <c r="AB145" s="523"/>
      <c r="AC145" s="523"/>
      <c r="AD145" s="523"/>
      <c r="AE145" s="523"/>
      <c r="AF145" s="523"/>
      <c r="AG145" s="523"/>
      <c r="AH145" s="523"/>
      <c r="AI145" s="523"/>
      <c r="AJ145" s="523"/>
      <c r="AK145" s="523"/>
      <c r="AL145" s="523"/>
      <c r="AM145" s="523"/>
      <c r="AN145" s="523"/>
      <c r="AO145" s="523"/>
      <c r="AP145" s="523"/>
      <c r="AQ145" s="523"/>
      <c r="AR145" s="497"/>
      <c r="AS145" s="497"/>
      <c r="AT145" s="497"/>
      <c r="AU145" s="497"/>
      <c r="AV145" s="497"/>
      <c r="AW145" s="497"/>
      <c r="AX145" s="497"/>
      <c r="AY145" s="497"/>
      <c r="AZ145" s="497"/>
      <c r="BA145" s="497"/>
      <c r="BB145" s="497"/>
      <c r="BC145" s="497"/>
      <c r="BD145" s="497"/>
      <c r="BE145" s="497"/>
      <c r="BF145" s="497"/>
      <c r="BG145" s="497"/>
      <c r="BH145" s="497"/>
      <c r="BI145" s="497"/>
      <c r="BJ145" s="497"/>
      <c r="BK145" s="497"/>
      <c r="BL145" s="497"/>
      <c r="BM145" s="497"/>
      <c r="BN145" s="497"/>
      <c r="BO145" s="497"/>
      <c r="BP145" s="497"/>
      <c r="BQ145" s="497"/>
      <c r="BR145" s="497"/>
      <c r="BS145" s="497"/>
      <c r="BT145" s="497"/>
      <c r="BU145" s="497"/>
      <c r="BV145" s="497"/>
      <c r="BW145" s="497"/>
      <c r="BX145" s="497"/>
      <c r="BY145" s="497"/>
      <c r="BZ145" s="497"/>
      <c r="CA145" s="497"/>
      <c r="CB145" s="497"/>
      <c r="CC145" s="497"/>
      <c r="CD145" s="497"/>
      <c r="CE145" s="497"/>
      <c r="CF145" s="497"/>
      <c r="CG145" s="497"/>
      <c r="CH145" s="497"/>
      <c r="CI145" s="497"/>
      <c r="CJ145" s="497"/>
      <c r="CK145" s="497"/>
      <c r="CL145" s="497"/>
      <c r="CM145" s="497"/>
      <c r="CN145" s="497"/>
      <c r="CO145" s="497"/>
      <c r="CP145" s="497"/>
      <c r="CQ145" s="497"/>
      <c r="CR145" s="497"/>
      <c r="CS145" s="497"/>
      <c r="CT145" s="497"/>
      <c r="CU145" s="497"/>
      <c r="CV145" s="497"/>
      <c r="CW145" s="497"/>
      <c r="CX145" s="497"/>
      <c r="CY145" s="497"/>
      <c r="CZ145" s="497"/>
      <c r="DA145" s="497"/>
      <c r="DB145" s="497"/>
      <c r="DC145" s="497"/>
      <c r="DD145" s="497"/>
      <c r="DE145" s="497"/>
      <c r="DF145" s="497"/>
      <c r="DG145" s="497"/>
      <c r="DH145" s="497"/>
      <c r="DI145" s="497"/>
      <c r="DJ145" s="497"/>
      <c r="DK145" s="497"/>
      <c r="DL145" s="497"/>
      <c r="DM145" s="497"/>
      <c r="DN145" s="497"/>
      <c r="DO145" s="497"/>
      <c r="DP145" s="497"/>
      <c r="DQ145" s="497"/>
      <c r="DR145" s="497"/>
      <c r="DS145" s="497"/>
      <c r="DT145" s="497"/>
      <c r="DU145" s="497"/>
      <c r="DV145" s="497"/>
      <c r="DW145" s="497"/>
      <c r="DX145" s="497"/>
      <c r="DY145" s="497"/>
      <c r="DZ145" s="497"/>
      <c r="EA145" s="497"/>
      <c r="EB145" s="497"/>
      <c r="EC145" s="497"/>
      <c r="ED145" s="497"/>
      <c r="EE145" s="497"/>
      <c r="EF145" s="497"/>
      <c r="EG145" s="497"/>
      <c r="EH145" s="497"/>
      <c r="EI145" s="497"/>
      <c r="EJ145" s="497"/>
      <c r="EK145" s="497"/>
      <c r="EL145" s="497"/>
      <c r="EM145" s="497"/>
      <c r="EN145" s="497"/>
      <c r="EO145" s="497"/>
      <c r="EP145" s="497"/>
      <c r="EQ145" s="497"/>
      <c r="ER145" s="497"/>
      <c r="ES145" s="497"/>
      <c r="ET145" s="497"/>
      <c r="EU145" s="497"/>
      <c r="EV145" s="497"/>
      <c r="EW145" s="497"/>
      <c r="EX145" s="497"/>
      <c r="EY145" s="497"/>
      <c r="EZ145" s="497"/>
      <c r="FA145" s="497"/>
      <c r="FB145" s="497"/>
      <c r="FC145" s="497"/>
      <c r="FD145" s="497"/>
      <c r="FE145" s="497"/>
      <c r="FF145" s="497"/>
      <c r="FG145" s="497"/>
      <c r="FH145" s="497"/>
      <c r="FI145" s="497"/>
      <c r="FJ145" s="497"/>
      <c r="FK145" s="497"/>
      <c r="FL145" s="497"/>
      <c r="FM145" s="497"/>
      <c r="FN145" s="497"/>
      <c r="FO145" s="497"/>
      <c r="FP145" s="497"/>
      <c r="FQ145" s="497"/>
      <c r="FR145" s="497"/>
      <c r="FS145" s="497"/>
      <c r="FT145" s="497"/>
      <c r="FU145" s="497"/>
      <c r="FV145" s="497"/>
      <c r="FW145" s="497"/>
      <c r="FX145" s="497"/>
      <c r="FY145" s="497"/>
      <c r="FZ145" s="497"/>
      <c r="GA145" s="497"/>
      <c r="GB145" s="497"/>
      <c r="GC145" s="497"/>
      <c r="GD145" s="497"/>
      <c r="GE145" s="497"/>
      <c r="GF145" s="497"/>
      <c r="GG145" s="497"/>
      <c r="GH145" s="497"/>
      <c r="GI145" s="497"/>
      <c r="GJ145" s="497"/>
      <c r="GK145" s="497"/>
      <c r="GL145" s="497"/>
      <c r="GM145" s="497"/>
      <c r="GN145" s="497"/>
      <c r="GO145" s="497"/>
      <c r="GP145" s="497"/>
      <c r="GQ145" s="497"/>
      <c r="GR145" s="497"/>
      <c r="GS145" s="497"/>
      <c r="GT145" s="497"/>
      <c r="GU145" s="497"/>
      <c r="GV145" s="497"/>
      <c r="GW145" s="497"/>
      <c r="GX145" s="497"/>
      <c r="GY145" s="497"/>
      <c r="GZ145" s="497"/>
      <c r="HA145" s="497"/>
      <c r="HB145" s="497"/>
      <c r="HC145" s="497"/>
      <c r="HD145" s="497"/>
      <c r="HE145" s="497"/>
      <c r="HF145" s="497"/>
      <c r="HG145" s="497"/>
      <c r="HH145" s="497"/>
      <c r="HI145" s="497"/>
      <c r="HJ145" s="497"/>
      <c r="HK145" s="497"/>
      <c r="HL145" s="497"/>
      <c r="HM145" s="497"/>
      <c r="HN145" s="497"/>
      <c r="HO145" s="497"/>
      <c r="HP145" s="497"/>
      <c r="HQ145" s="497"/>
      <c r="HR145" s="497"/>
      <c r="HS145" s="497"/>
      <c r="HT145" s="497"/>
      <c r="HU145" s="497"/>
      <c r="HV145" s="497"/>
      <c r="HW145" s="497"/>
      <c r="HX145" s="497"/>
      <c r="HY145" s="497"/>
      <c r="HZ145" s="497"/>
      <c r="IA145" s="497"/>
      <c r="IB145" s="497"/>
      <c r="IC145" s="497"/>
      <c r="ID145" s="497"/>
      <c r="IE145" s="497"/>
      <c r="IF145" s="497"/>
      <c r="IG145" s="497"/>
      <c r="IH145" s="497"/>
      <c r="II145" s="497"/>
      <c r="IJ145" s="497"/>
      <c r="IK145" s="497"/>
      <c r="IL145" s="497"/>
      <c r="IM145" s="497"/>
      <c r="IN145" s="497"/>
      <c r="IO145" s="497"/>
    </row>
    <row r="146" s="496" customFormat="1" ht="17.1" hidden="1" customHeight="1" outlineLevel="2" spans="1:249">
      <c r="A146" s="541"/>
      <c r="B146" s="538" t="s">
        <v>12135</v>
      </c>
      <c r="C146" s="538" t="s">
        <v>12138</v>
      </c>
      <c r="D146" s="518">
        <v>5757.05</v>
      </c>
      <c r="E146" s="518">
        <v>0</v>
      </c>
      <c r="F146" s="518">
        <v>0</v>
      </c>
      <c r="G146" s="539">
        <v>0</v>
      </c>
      <c r="H146" s="539"/>
      <c r="I146" s="607">
        <v>5757.05</v>
      </c>
      <c r="J146" s="609" t="s">
        <v>12136</v>
      </c>
      <c r="K146" s="608"/>
      <c r="L146" s="523"/>
      <c r="M146" s="523"/>
      <c r="N146" s="523"/>
      <c r="O146" s="523"/>
      <c r="P146" s="523"/>
      <c r="Q146" s="523"/>
      <c r="R146" s="523"/>
      <c r="S146" s="523"/>
      <c r="T146" s="523"/>
      <c r="U146" s="523"/>
      <c r="V146" s="523"/>
      <c r="W146" s="523"/>
      <c r="X146" s="523"/>
      <c r="Y146" s="523"/>
      <c r="Z146" s="523"/>
      <c r="AA146" s="523"/>
      <c r="AB146" s="523"/>
      <c r="AC146" s="523"/>
      <c r="AD146" s="523"/>
      <c r="AE146" s="523"/>
      <c r="AF146" s="523"/>
      <c r="AG146" s="523"/>
      <c r="AH146" s="523"/>
      <c r="AI146" s="523"/>
      <c r="AJ146" s="523"/>
      <c r="AK146" s="523"/>
      <c r="AL146" s="523"/>
      <c r="AM146" s="523"/>
      <c r="AN146" s="523"/>
      <c r="AO146" s="523"/>
      <c r="AP146" s="523"/>
      <c r="AQ146" s="523"/>
      <c r="AR146" s="497"/>
      <c r="AS146" s="497"/>
      <c r="AT146" s="497"/>
      <c r="AU146" s="497"/>
      <c r="AV146" s="497"/>
      <c r="AW146" s="497"/>
      <c r="AX146" s="497"/>
      <c r="AY146" s="497"/>
      <c r="AZ146" s="497"/>
      <c r="BA146" s="497"/>
      <c r="BB146" s="497"/>
      <c r="BC146" s="497"/>
      <c r="BD146" s="497"/>
      <c r="BE146" s="497"/>
      <c r="BF146" s="497"/>
      <c r="BG146" s="497"/>
      <c r="BH146" s="497"/>
      <c r="BI146" s="497"/>
      <c r="BJ146" s="497"/>
      <c r="BK146" s="497"/>
      <c r="BL146" s="497"/>
      <c r="BM146" s="497"/>
      <c r="BN146" s="497"/>
      <c r="BO146" s="497"/>
      <c r="BP146" s="497"/>
      <c r="BQ146" s="497"/>
      <c r="BR146" s="497"/>
      <c r="BS146" s="497"/>
      <c r="BT146" s="497"/>
      <c r="BU146" s="497"/>
      <c r="BV146" s="497"/>
      <c r="BW146" s="497"/>
      <c r="BX146" s="497"/>
      <c r="BY146" s="497"/>
      <c r="BZ146" s="497"/>
      <c r="CA146" s="497"/>
      <c r="CB146" s="497"/>
      <c r="CC146" s="497"/>
      <c r="CD146" s="497"/>
      <c r="CE146" s="497"/>
      <c r="CF146" s="497"/>
      <c r="CG146" s="497"/>
      <c r="CH146" s="497"/>
      <c r="CI146" s="497"/>
      <c r="CJ146" s="497"/>
      <c r="CK146" s="497"/>
      <c r="CL146" s="497"/>
      <c r="CM146" s="497"/>
      <c r="CN146" s="497"/>
      <c r="CO146" s="497"/>
      <c r="CP146" s="497"/>
      <c r="CQ146" s="497"/>
      <c r="CR146" s="497"/>
      <c r="CS146" s="497"/>
      <c r="CT146" s="497"/>
      <c r="CU146" s="497"/>
      <c r="CV146" s="497"/>
      <c r="CW146" s="497"/>
      <c r="CX146" s="497"/>
      <c r="CY146" s="497"/>
      <c r="CZ146" s="497"/>
      <c r="DA146" s="497"/>
      <c r="DB146" s="497"/>
      <c r="DC146" s="497"/>
      <c r="DD146" s="497"/>
      <c r="DE146" s="497"/>
      <c r="DF146" s="497"/>
      <c r="DG146" s="497"/>
      <c r="DH146" s="497"/>
      <c r="DI146" s="497"/>
      <c r="DJ146" s="497"/>
      <c r="DK146" s="497"/>
      <c r="DL146" s="497"/>
      <c r="DM146" s="497"/>
      <c r="DN146" s="497"/>
      <c r="DO146" s="497"/>
      <c r="DP146" s="497"/>
      <c r="DQ146" s="497"/>
      <c r="DR146" s="497"/>
      <c r="DS146" s="497"/>
      <c r="DT146" s="497"/>
      <c r="DU146" s="497"/>
      <c r="DV146" s="497"/>
      <c r="DW146" s="497"/>
      <c r="DX146" s="497"/>
      <c r="DY146" s="497"/>
      <c r="DZ146" s="497"/>
      <c r="EA146" s="497"/>
      <c r="EB146" s="497"/>
      <c r="EC146" s="497"/>
      <c r="ED146" s="497"/>
      <c r="EE146" s="497"/>
      <c r="EF146" s="497"/>
      <c r="EG146" s="497"/>
      <c r="EH146" s="497"/>
      <c r="EI146" s="497"/>
      <c r="EJ146" s="497"/>
      <c r="EK146" s="497"/>
      <c r="EL146" s="497"/>
      <c r="EM146" s="497"/>
      <c r="EN146" s="497"/>
      <c r="EO146" s="497"/>
      <c r="EP146" s="497"/>
      <c r="EQ146" s="497"/>
      <c r="ER146" s="497"/>
      <c r="ES146" s="497"/>
      <c r="ET146" s="497"/>
      <c r="EU146" s="497"/>
      <c r="EV146" s="497"/>
      <c r="EW146" s="497"/>
      <c r="EX146" s="497"/>
      <c r="EY146" s="497"/>
      <c r="EZ146" s="497"/>
      <c r="FA146" s="497"/>
      <c r="FB146" s="497"/>
      <c r="FC146" s="497"/>
      <c r="FD146" s="497"/>
      <c r="FE146" s="497"/>
      <c r="FF146" s="497"/>
      <c r="FG146" s="497"/>
      <c r="FH146" s="497"/>
      <c r="FI146" s="497"/>
      <c r="FJ146" s="497"/>
      <c r="FK146" s="497"/>
      <c r="FL146" s="497"/>
      <c r="FM146" s="497"/>
      <c r="FN146" s="497"/>
      <c r="FO146" s="497"/>
      <c r="FP146" s="497"/>
      <c r="FQ146" s="497"/>
      <c r="FR146" s="497"/>
      <c r="FS146" s="497"/>
      <c r="FT146" s="497"/>
      <c r="FU146" s="497"/>
      <c r="FV146" s="497"/>
      <c r="FW146" s="497"/>
      <c r="FX146" s="497"/>
      <c r="FY146" s="497"/>
      <c r="FZ146" s="497"/>
      <c r="GA146" s="497"/>
      <c r="GB146" s="497"/>
      <c r="GC146" s="497"/>
      <c r="GD146" s="497"/>
      <c r="GE146" s="497"/>
      <c r="GF146" s="497"/>
      <c r="GG146" s="497"/>
      <c r="GH146" s="497"/>
      <c r="GI146" s="497"/>
      <c r="GJ146" s="497"/>
      <c r="GK146" s="497"/>
      <c r="GL146" s="497"/>
      <c r="GM146" s="497"/>
      <c r="GN146" s="497"/>
      <c r="GO146" s="497"/>
      <c r="GP146" s="497"/>
      <c r="GQ146" s="497"/>
      <c r="GR146" s="497"/>
      <c r="GS146" s="497"/>
      <c r="GT146" s="497"/>
      <c r="GU146" s="497"/>
      <c r="GV146" s="497"/>
      <c r="GW146" s="497"/>
      <c r="GX146" s="497"/>
      <c r="GY146" s="497"/>
      <c r="GZ146" s="497"/>
      <c r="HA146" s="497"/>
      <c r="HB146" s="497"/>
      <c r="HC146" s="497"/>
      <c r="HD146" s="497"/>
      <c r="HE146" s="497"/>
      <c r="HF146" s="497"/>
      <c r="HG146" s="497"/>
      <c r="HH146" s="497"/>
      <c r="HI146" s="497"/>
      <c r="HJ146" s="497"/>
      <c r="HK146" s="497"/>
      <c r="HL146" s="497"/>
      <c r="HM146" s="497"/>
      <c r="HN146" s="497"/>
      <c r="HO146" s="497"/>
      <c r="HP146" s="497"/>
      <c r="HQ146" s="497"/>
      <c r="HR146" s="497"/>
      <c r="HS146" s="497"/>
      <c r="HT146" s="497"/>
      <c r="HU146" s="497"/>
      <c r="HV146" s="497"/>
      <c r="HW146" s="497"/>
      <c r="HX146" s="497"/>
      <c r="HY146" s="497"/>
      <c r="HZ146" s="497"/>
      <c r="IA146" s="497"/>
      <c r="IB146" s="497"/>
      <c r="IC146" s="497"/>
      <c r="ID146" s="497"/>
      <c r="IE146" s="497"/>
      <c r="IF146" s="497"/>
      <c r="IG146" s="497"/>
      <c r="IH146" s="497"/>
      <c r="II146" s="497"/>
      <c r="IJ146" s="497"/>
      <c r="IK146" s="497"/>
      <c r="IL146" s="497"/>
      <c r="IM146" s="497"/>
      <c r="IN146" s="497"/>
      <c r="IO146" s="497"/>
    </row>
    <row r="147" s="496" customFormat="1" ht="17.1" hidden="1" customHeight="1" outlineLevel="2" spans="1:249">
      <c r="A147" s="541"/>
      <c r="B147" s="538" t="s">
        <v>12135</v>
      </c>
      <c r="C147" s="538" t="s">
        <v>12139</v>
      </c>
      <c r="D147" s="518">
        <v>1292.77</v>
      </c>
      <c r="E147" s="518">
        <v>0</v>
      </c>
      <c r="F147" s="518">
        <v>0</v>
      </c>
      <c r="G147" s="539">
        <v>0</v>
      </c>
      <c r="H147" s="539">
        <v>170</v>
      </c>
      <c r="I147" s="607">
        <v>612.77</v>
      </c>
      <c r="J147" s="609" t="s">
        <v>12136</v>
      </c>
      <c r="K147" s="608"/>
      <c r="L147" s="523"/>
      <c r="M147" s="523"/>
      <c r="N147" s="523"/>
      <c r="O147" s="523"/>
      <c r="P147" s="523"/>
      <c r="Q147" s="523"/>
      <c r="R147" s="523"/>
      <c r="S147" s="523"/>
      <c r="T147" s="523"/>
      <c r="U147" s="523"/>
      <c r="V147" s="523"/>
      <c r="W147" s="523"/>
      <c r="X147" s="523"/>
      <c r="Y147" s="523"/>
      <c r="Z147" s="523"/>
      <c r="AA147" s="523"/>
      <c r="AB147" s="523"/>
      <c r="AC147" s="523"/>
      <c r="AD147" s="523"/>
      <c r="AE147" s="523"/>
      <c r="AF147" s="523"/>
      <c r="AG147" s="523"/>
      <c r="AH147" s="523"/>
      <c r="AI147" s="523"/>
      <c r="AJ147" s="523"/>
      <c r="AK147" s="523"/>
      <c r="AL147" s="523"/>
      <c r="AM147" s="523"/>
      <c r="AN147" s="523"/>
      <c r="AO147" s="523"/>
      <c r="AP147" s="523"/>
      <c r="AQ147" s="523"/>
      <c r="AR147" s="497"/>
      <c r="AS147" s="497"/>
      <c r="AT147" s="497"/>
      <c r="AU147" s="497"/>
      <c r="AV147" s="497"/>
      <c r="AW147" s="497"/>
      <c r="AX147" s="497"/>
      <c r="AY147" s="497"/>
      <c r="AZ147" s="497"/>
      <c r="BA147" s="497"/>
      <c r="BB147" s="497"/>
      <c r="BC147" s="497"/>
      <c r="BD147" s="497"/>
      <c r="BE147" s="497"/>
      <c r="BF147" s="497"/>
      <c r="BG147" s="497"/>
      <c r="BH147" s="497"/>
      <c r="BI147" s="497"/>
      <c r="BJ147" s="497"/>
      <c r="BK147" s="497"/>
      <c r="BL147" s="497"/>
      <c r="BM147" s="497"/>
      <c r="BN147" s="497"/>
      <c r="BO147" s="497"/>
      <c r="BP147" s="497"/>
      <c r="BQ147" s="497"/>
      <c r="BR147" s="497"/>
      <c r="BS147" s="497"/>
      <c r="BT147" s="497"/>
      <c r="BU147" s="497"/>
      <c r="BV147" s="497"/>
      <c r="BW147" s="497"/>
      <c r="BX147" s="497"/>
      <c r="BY147" s="497"/>
      <c r="BZ147" s="497"/>
      <c r="CA147" s="497"/>
      <c r="CB147" s="497"/>
      <c r="CC147" s="497"/>
      <c r="CD147" s="497"/>
      <c r="CE147" s="497"/>
      <c r="CF147" s="497"/>
      <c r="CG147" s="497"/>
      <c r="CH147" s="497"/>
      <c r="CI147" s="497"/>
      <c r="CJ147" s="497"/>
      <c r="CK147" s="497"/>
      <c r="CL147" s="497"/>
      <c r="CM147" s="497"/>
      <c r="CN147" s="497"/>
      <c r="CO147" s="497"/>
      <c r="CP147" s="497"/>
      <c r="CQ147" s="497"/>
      <c r="CR147" s="497"/>
      <c r="CS147" s="497"/>
      <c r="CT147" s="497"/>
      <c r="CU147" s="497"/>
      <c r="CV147" s="497"/>
      <c r="CW147" s="497"/>
      <c r="CX147" s="497"/>
      <c r="CY147" s="497"/>
      <c r="CZ147" s="497"/>
      <c r="DA147" s="497"/>
      <c r="DB147" s="497"/>
      <c r="DC147" s="497"/>
      <c r="DD147" s="497"/>
      <c r="DE147" s="497"/>
      <c r="DF147" s="497"/>
      <c r="DG147" s="497"/>
      <c r="DH147" s="497"/>
      <c r="DI147" s="497"/>
      <c r="DJ147" s="497"/>
      <c r="DK147" s="497"/>
      <c r="DL147" s="497"/>
      <c r="DM147" s="497"/>
      <c r="DN147" s="497"/>
      <c r="DO147" s="497"/>
      <c r="DP147" s="497"/>
      <c r="DQ147" s="497"/>
      <c r="DR147" s="497"/>
      <c r="DS147" s="497"/>
      <c r="DT147" s="497"/>
      <c r="DU147" s="497"/>
      <c r="DV147" s="497"/>
      <c r="DW147" s="497"/>
      <c r="DX147" s="497"/>
      <c r="DY147" s="497"/>
      <c r="DZ147" s="497"/>
      <c r="EA147" s="497"/>
      <c r="EB147" s="497"/>
      <c r="EC147" s="497"/>
      <c r="ED147" s="497"/>
      <c r="EE147" s="497"/>
      <c r="EF147" s="497"/>
      <c r="EG147" s="497"/>
      <c r="EH147" s="497"/>
      <c r="EI147" s="497"/>
      <c r="EJ147" s="497"/>
      <c r="EK147" s="497"/>
      <c r="EL147" s="497"/>
      <c r="EM147" s="497"/>
      <c r="EN147" s="497"/>
      <c r="EO147" s="497"/>
      <c r="EP147" s="497"/>
      <c r="EQ147" s="497"/>
      <c r="ER147" s="497"/>
      <c r="ES147" s="497"/>
      <c r="ET147" s="497"/>
      <c r="EU147" s="497"/>
      <c r="EV147" s="497"/>
      <c r="EW147" s="497"/>
      <c r="EX147" s="497"/>
      <c r="EY147" s="497"/>
      <c r="EZ147" s="497"/>
      <c r="FA147" s="497"/>
      <c r="FB147" s="497"/>
      <c r="FC147" s="497"/>
      <c r="FD147" s="497"/>
      <c r="FE147" s="497"/>
      <c r="FF147" s="497"/>
      <c r="FG147" s="497"/>
      <c r="FH147" s="497"/>
      <c r="FI147" s="497"/>
      <c r="FJ147" s="497"/>
      <c r="FK147" s="497"/>
      <c r="FL147" s="497"/>
      <c r="FM147" s="497"/>
      <c r="FN147" s="497"/>
      <c r="FO147" s="497"/>
      <c r="FP147" s="497"/>
      <c r="FQ147" s="497"/>
      <c r="FR147" s="497"/>
      <c r="FS147" s="497"/>
      <c r="FT147" s="497"/>
      <c r="FU147" s="497"/>
      <c r="FV147" s="497"/>
      <c r="FW147" s="497"/>
      <c r="FX147" s="497"/>
      <c r="FY147" s="497"/>
      <c r="FZ147" s="497"/>
      <c r="GA147" s="497"/>
      <c r="GB147" s="497"/>
      <c r="GC147" s="497"/>
      <c r="GD147" s="497"/>
      <c r="GE147" s="497"/>
      <c r="GF147" s="497"/>
      <c r="GG147" s="497"/>
      <c r="GH147" s="497"/>
      <c r="GI147" s="497"/>
      <c r="GJ147" s="497"/>
      <c r="GK147" s="497"/>
      <c r="GL147" s="497"/>
      <c r="GM147" s="497"/>
      <c r="GN147" s="497"/>
      <c r="GO147" s="497"/>
      <c r="GP147" s="497"/>
      <c r="GQ147" s="497"/>
      <c r="GR147" s="497"/>
      <c r="GS147" s="497"/>
      <c r="GT147" s="497"/>
      <c r="GU147" s="497"/>
      <c r="GV147" s="497"/>
      <c r="GW147" s="497"/>
      <c r="GX147" s="497"/>
      <c r="GY147" s="497"/>
      <c r="GZ147" s="497"/>
      <c r="HA147" s="497"/>
      <c r="HB147" s="497"/>
      <c r="HC147" s="497"/>
      <c r="HD147" s="497"/>
      <c r="HE147" s="497"/>
      <c r="HF147" s="497"/>
      <c r="HG147" s="497"/>
      <c r="HH147" s="497"/>
      <c r="HI147" s="497"/>
      <c r="HJ147" s="497"/>
      <c r="HK147" s="497"/>
      <c r="HL147" s="497"/>
      <c r="HM147" s="497"/>
      <c r="HN147" s="497"/>
      <c r="HO147" s="497"/>
      <c r="HP147" s="497"/>
      <c r="HQ147" s="497"/>
      <c r="HR147" s="497"/>
      <c r="HS147" s="497"/>
      <c r="HT147" s="497"/>
      <c r="HU147" s="497"/>
      <c r="HV147" s="497"/>
      <c r="HW147" s="497"/>
      <c r="HX147" s="497"/>
      <c r="HY147" s="497"/>
      <c r="HZ147" s="497"/>
      <c r="IA147" s="497"/>
      <c r="IB147" s="497"/>
      <c r="IC147" s="497"/>
      <c r="ID147" s="497"/>
      <c r="IE147" s="497"/>
      <c r="IF147" s="497"/>
      <c r="IG147" s="497"/>
      <c r="IH147" s="497"/>
      <c r="II147" s="497"/>
      <c r="IJ147" s="497"/>
      <c r="IK147" s="497"/>
      <c r="IL147" s="497"/>
      <c r="IM147" s="497"/>
      <c r="IN147" s="497"/>
      <c r="IO147" s="497"/>
    </row>
    <row r="148" s="496" customFormat="1" ht="17.1" hidden="1" customHeight="1" outlineLevel="2" spans="1:249">
      <c r="A148" s="541"/>
      <c r="B148" s="592" t="s">
        <v>12137</v>
      </c>
      <c r="C148" s="592" t="s">
        <v>12137</v>
      </c>
      <c r="D148" s="518">
        <v>40</v>
      </c>
      <c r="E148" s="518">
        <v>40</v>
      </c>
      <c r="F148" s="518">
        <v>0</v>
      </c>
      <c r="G148" s="518">
        <v>0</v>
      </c>
      <c r="H148" s="539">
        <v>0</v>
      </c>
      <c r="I148" s="607">
        <v>80</v>
      </c>
      <c r="J148" s="609" t="s">
        <v>12140</v>
      </c>
      <c r="K148" s="608"/>
      <c r="L148" s="523"/>
      <c r="M148" s="523"/>
      <c r="N148" s="523"/>
      <c r="O148" s="523"/>
      <c r="P148" s="523"/>
      <c r="Q148" s="523"/>
      <c r="R148" s="523"/>
      <c r="S148" s="523"/>
      <c r="T148" s="523"/>
      <c r="U148" s="523"/>
      <c r="V148" s="523"/>
      <c r="W148" s="523"/>
      <c r="X148" s="523"/>
      <c r="Y148" s="523"/>
      <c r="Z148" s="523"/>
      <c r="AA148" s="523"/>
      <c r="AB148" s="523"/>
      <c r="AC148" s="523"/>
      <c r="AD148" s="523"/>
      <c r="AE148" s="523"/>
      <c r="AF148" s="523"/>
      <c r="AG148" s="523"/>
      <c r="AH148" s="523"/>
      <c r="AI148" s="523"/>
      <c r="AJ148" s="523"/>
      <c r="AK148" s="523"/>
      <c r="AL148" s="523"/>
      <c r="AM148" s="523"/>
      <c r="AN148" s="523"/>
      <c r="AO148" s="523"/>
      <c r="AP148" s="523"/>
      <c r="AQ148" s="523"/>
      <c r="AR148" s="497"/>
      <c r="AS148" s="497"/>
      <c r="AT148" s="497"/>
      <c r="AU148" s="497"/>
      <c r="AV148" s="497"/>
      <c r="AW148" s="497"/>
      <c r="AX148" s="497"/>
      <c r="AY148" s="497"/>
      <c r="AZ148" s="497"/>
      <c r="BA148" s="497"/>
      <c r="BB148" s="497"/>
      <c r="BC148" s="497"/>
      <c r="BD148" s="497"/>
      <c r="BE148" s="497"/>
      <c r="BF148" s="497"/>
      <c r="BG148" s="497"/>
      <c r="BH148" s="497"/>
      <c r="BI148" s="497"/>
      <c r="BJ148" s="497"/>
      <c r="BK148" s="497"/>
      <c r="BL148" s="497"/>
      <c r="BM148" s="497"/>
      <c r="BN148" s="497"/>
      <c r="BO148" s="497"/>
      <c r="BP148" s="497"/>
      <c r="BQ148" s="497"/>
      <c r="BR148" s="497"/>
      <c r="BS148" s="497"/>
      <c r="BT148" s="497"/>
      <c r="BU148" s="497"/>
      <c r="BV148" s="497"/>
      <c r="BW148" s="497"/>
      <c r="BX148" s="497"/>
      <c r="BY148" s="497"/>
      <c r="BZ148" s="497"/>
      <c r="CA148" s="497"/>
      <c r="CB148" s="497"/>
      <c r="CC148" s="497"/>
      <c r="CD148" s="497"/>
      <c r="CE148" s="497"/>
      <c r="CF148" s="497"/>
      <c r="CG148" s="497"/>
      <c r="CH148" s="497"/>
      <c r="CI148" s="497"/>
      <c r="CJ148" s="497"/>
      <c r="CK148" s="497"/>
      <c r="CL148" s="497"/>
      <c r="CM148" s="497"/>
      <c r="CN148" s="497"/>
      <c r="CO148" s="497"/>
      <c r="CP148" s="497"/>
      <c r="CQ148" s="497"/>
      <c r="CR148" s="497"/>
      <c r="CS148" s="497"/>
      <c r="CT148" s="497"/>
      <c r="CU148" s="497"/>
      <c r="CV148" s="497"/>
      <c r="CW148" s="497"/>
      <c r="CX148" s="497"/>
      <c r="CY148" s="497"/>
      <c r="CZ148" s="497"/>
      <c r="DA148" s="497"/>
      <c r="DB148" s="497"/>
      <c r="DC148" s="497"/>
      <c r="DD148" s="497"/>
      <c r="DE148" s="497"/>
      <c r="DF148" s="497"/>
      <c r="DG148" s="497"/>
      <c r="DH148" s="497"/>
      <c r="DI148" s="497"/>
      <c r="DJ148" s="497"/>
      <c r="DK148" s="497"/>
      <c r="DL148" s="497"/>
      <c r="DM148" s="497"/>
      <c r="DN148" s="497"/>
      <c r="DO148" s="497"/>
      <c r="DP148" s="497"/>
      <c r="DQ148" s="497"/>
      <c r="DR148" s="497"/>
      <c r="DS148" s="497"/>
      <c r="DT148" s="497"/>
      <c r="DU148" s="497"/>
      <c r="DV148" s="497"/>
      <c r="DW148" s="497"/>
      <c r="DX148" s="497"/>
      <c r="DY148" s="497"/>
      <c r="DZ148" s="497"/>
      <c r="EA148" s="497"/>
      <c r="EB148" s="497"/>
      <c r="EC148" s="497"/>
      <c r="ED148" s="497"/>
      <c r="EE148" s="497"/>
      <c r="EF148" s="497"/>
      <c r="EG148" s="497"/>
      <c r="EH148" s="497"/>
      <c r="EI148" s="497"/>
      <c r="EJ148" s="497"/>
      <c r="EK148" s="497"/>
      <c r="EL148" s="497"/>
      <c r="EM148" s="497"/>
      <c r="EN148" s="497"/>
      <c r="EO148" s="497"/>
      <c r="EP148" s="497"/>
      <c r="EQ148" s="497"/>
      <c r="ER148" s="497"/>
      <c r="ES148" s="497"/>
      <c r="ET148" s="497"/>
      <c r="EU148" s="497"/>
      <c r="EV148" s="497"/>
      <c r="EW148" s="497"/>
      <c r="EX148" s="497"/>
      <c r="EY148" s="497"/>
      <c r="EZ148" s="497"/>
      <c r="FA148" s="497"/>
      <c r="FB148" s="497"/>
      <c r="FC148" s="497"/>
      <c r="FD148" s="497"/>
      <c r="FE148" s="497"/>
      <c r="FF148" s="497"/>
      <c r="FG148" s="497"/>
      <c r="FH148" s="497"/>
      <c r="FI148" s="497"/>
      <c r="FJ148" s="497"/>
      <c r="FK148" s="497"/>
      <c r="FL148" s="497"/>
      <c r="FM148" s="497"/>
      <c r="FN148" s="497"/>
      <c r="FO148" s="497"/>
      <c r="FP148" s="497"/>
      <c r="FQ148" s="497"/>
      <c r="FR148" s="497"/>
      <c r="FS148" s="497"/>
      <c r="FT148" s="497"/>
      <c r="FU148" s="497"/>
      <c r="FV148" s="497"/>
      <c r="FW148" s="497"/>
      <c r="FX148" s="497"/>
      <c r="FY148" s="497"/>
      <c r="FZ148" s="497"/>
      <c r="GA148" s="497"/>
      <c r="GB148" s="497"/>
      <c r="GC148" s="497"/>
      <c r="GD148" s="497"/>
      <c r="GE148" s="497"/>
      <c r="GF148" s="497"/>
      <c r="GG148" s="497"/>
      <c r="GH148" s="497"/>
      <c r="GI148" s="497"/>
      <c r="GJ148" s="497"/>
      <c r="GK148" s="497"/>
      <c r="GL148" s="497"/>
      <c r="GM148" s="497"/>
      <c r="GN148" s="497"/>
      <c r="GO148" s="497"/>
      <c r="GP148" s="497"/>
      <c r="GQ148" s="497"/>
      <c r="GR148" s="497"/>
      <c r="GS148" s="497"/>
      <c r="GT148" s="497"/>
      <c r="GU148" s="497"/>
      <c r="GV148" s="497"/>
      <c r="GW148" s="497"/>
      <c r="GX148" s="497"/>
      <c r="GY148" s="497"/>
      <c r="GZ148" s="497"/>
      <c r="HA148" s="497"/>
      <c r="HB148" s="497"/>
      <c r="HC148" s="497"/>
      <c r="HD148" s="497"/>
      <c r="HE148" s="497"/>
      <c r="HF148" s="497"/>
      <c r="HG148" s="497"/>
      <c r="HH148" s="497"/>
      <c r="HI148" s="497"/>
      <c r="HJ148" s="497"/>
      <c r="HK148" s="497"/>
      <c r="HL148" s="497"/>
      <c r="HM148" s="497"/>
      <c r="HN148" s="497"/>
      <c r="HO148" s="497"/>
      <c r="HP148" s="497"/>
      <c r="HQ148" s="497"/>
      <c r="HR148" s="497"/>
      <c r="HS148" s="497"/>
      <c r="HT148" s="497"/>
      <c r="HU148" s="497"/>
      <c r="HV148" s="497"/>
      <c r="HW148" s="497"/>
      <c r="HX148" s="497"/>
      <c r="HY148" s="497"/>
      <c r="HZ148" s="497"/>
      <c r="IA148" s="497"/>
      <c r="IB148" s="497"/>
      <c r="IC148" s="497"/>
      <c r="ID148" s="497"/>
      <c r="IE148" s="497"/>
      <c r="IF148" s="497"/>
      <c r="IG148" s="497"/>
      <c r="IH148" s="497"/>
      <c r="II148" s="497"/>
      <c r="IJ148" s="497"/>
      <c r="IK148" s="497"/>
      <c r="IL148" s="497"/>
      <c r="IM148" s="497"/>
      <c r="IN148" s="497"/>
      <c r="IO148" s="497"/>
    </row>
    <row r="149" s="496" customFormat="1" ht="17.1" hidden="1" customHeight="1" outlineLevel="2" spans="1:249">
      <c r="A149" s="541"/>
      <c r="B149" s="592" t="s">
        <v>12141</v>
      </c>
      <c r="C149" s="592" t="s">
        <v>12141</v>
      </c>
      <c r="D149" s="518">
        <v>28126</v>
      </c>
      <c r="E149" s="518">
        <v>18916.5</v>
      </c>
      <c r="F149" s="518">
        <v>5200</v>
      </c>
      <c r="G149" s="518">
        <v>50300</v>
      </c>
      <c r="H149" s="539">
        <v>0</v>
      </c>
      <c r="I149" s="607">
        <v>102542.5</v>
      </c>
      <c r="J149" s="609" t="s">
        <v>12140</v>
      </c>
      <c r="K149" s="608"/>
      <c r="L149" s="523"/>
      <c r="M149" s="523"/>
      <c r="N149" s="523"/>
      <c r="O149" s="523"/>
      <c r="P149" s="523"/>
      <c r="Q149" s="523"/>
      <c r="R149" s="523"/>
      <c r="S149" s="523"/>
      <c r="T149" s="523"/>
      <c r="U149" s="523"/>
      <c r="V149" s="523"/>
      <c r="W149" s="523"/>
      <c r="X149" s="523"/>
      <c r="Y149" s="523"/>
      <c r="Z149" s="523"/>
      <c r="AA149" s="523"/>
      <c r="AB149" s="523"/>
      <c r="AC149" s="523"/>
      <c r="AD149" s="523"/>
      <c r="AE149" s="523"/>
      <c r="AF149" s="523"/>
      <c r="AG149" s="523"/>
      <c r="AH149" s="523"/>
      <c r="AI149" s="523"/>
      <c r="AJ149" s="523"/>
      <c r="AK149" s="523"/>
      <c r="AL149" s="523"/>
      <c r="AM149" s="523"/>
      <c r="AN149" s="523"/>
      <c r="AO149" s="523"/>
      <c r="AP149" s="523"/>
      <c r="AQ149" s="523"/>
      <c r="AR149" s="497"/>
      <c r="AS149" s="497"/>
      <c r="AT149" s="497"/>
      <c r="AU149" s="497"/>
      <c r="AV149" s="497"/>
      <c r="AW149" s="497"/>
      <c r="AX149" s="497"/>
      <c r="AY149" s="497"/>
      <c r="AZ149" s="497"/>
      <c r="BA149" s="497"/>
      <c r="BB149" s="497"/>
      <c r="BC149" s="497"/>
      <c r="BD149" s="497"/>
      <c r="BE149" s="497"/>
      <c r="BF149" s="497"/>
      <c r="BG149" s="497"/>
      <c r="BH149" s="497"/>
      <c r="BI149" s="497"/>
      <c r="BJ149" s="497"/>
      <c r="BK149" s="497"/>
      <c r="BL149" s="497"/>
      <c r="BM149" s="497"/>
      <c r="BN149" s="497"/>
      <c r="BO149" s="497"/>
      <c r="BP149" s="497"/>
      <c r="BQ149" s="497"/>
      <c r="BR149" s="497"/>
      <c r="BS149" s="497"/>
      <c r="BT149" s="497"/>
      <c r="BU149" s="497"/>
      <c r="BV149" s="497"/>
      <c r="BW149" s="497"/>
      <c r="BX149" s="497"/>
      <c r="BY149" s="497"/>
      <c r="BZ149" s="497"/>
      <c r="CA149" s="497"/>
      <c r="CB149" s="497"/>
      <c r="CC149" s="497"/>
      <c r="CD149" s="497"/>
      <c r="CE149" s="497"/>
      <c r="CF149" s="497"/>
      <c r="CG149" s="497"/>
      <c r="CH149" s="497"/>
      <c r="CI149" s="497"/>
      <c r="CJ149" s="497"/>
      <c r="CK149" s="497"/>
      <c r="CL149" s="497"/>
      <c r="CM149" s="497"/>
      <c r="CN149" s="497"/>
      <c r="CO149" s="497"/>
      <c r="CP149" s="497"/>
      <c r="CQ149" s="497"/>
      <c r="CR149" s="497"/>
      <c r="CS149" s="497"/>
      <c r="CT149" s="497"/>
      <c r="CU149" s="497"/>
      <c r="CV149" s="497"/>
      <c r="CW149" s="497"/>
      <c r="CX149" s="497"/>
      <c r="CY149" s="497"/>
      <c r="CZ149" s="497"/>
      <c r="DA149" s="497"/>
      <c r="DB149" s="497"/>
      <c r="DC149" s="497"/>
      <c r="DD149" s="497"/>
      <c r="DE149" s="497"/>
      <c r="DF149" s="497"/>
      <c r="DG149" s="497"/>
      <c r="DH149" s="497"/>
      <c r="DI149" s="497"/>
      <c r="DJ149" s="497"/>
      <c r="DK149" s="497"/>
      <c r="DL149" s="497"/>
      <c r="DM149" s="497"/>
      <c r="DN149" s="497"/>
      <c r="DO149" s="497"/>
      <c r="DP149" s="497"/>
      <c r="DQ149" s="497"/>
      <c r="DR149" s="497"/>
      <c r="DS149" s="497"/>
      <c r="DT149" s="497"/>
      <c r="DU149" s="497"/>
      <c r="DV149" s="497"/>
      <c r="DW149" s="497"/>
      <c r="DX149" s="497"/>
      <c r="DY149" s="497"/>
      <c r="DZ149" s="497"/>
      <c r="EA149" s="497"/>
      <c r="EB149" s="497"/>
      <c r="EC149" s="497"/>
      <c r="ED149" s="497"/>
      <c r="EE149" s="497"/>
      <c r="EF149" s="497"/>
      <c r="EG149" s="497"/>
      <c r="EH149" s="497"/>
      <c r="EI149" s="497"/>
      <c r="EJ149" s="497"/>
      <c r="EK149" s="497"/>
      <c r="EL149" s="497"/>
      <c r="EM149" s="497"/>
      <c r="EN149" s="497"/>
      <c r="EO149" s="497"/>
      <c r="EP149" s="497"/>
      <c r="EQ149" s="497"/>
      <c r="ER149" s="497"/>
      <c r="ES149" s="497"/>
      <c r="ET149" s="497"/>
      <c r="EU149" s="497"/>
      <c r="EV149" s="497"/>
      <c r="EW149" s="497"/>
      <c r="EX149" s="497"/>
      <c r="EY149" s="497"/>
      <c r="EZ149" s="497"/>
      <c r="FA149" s="497"/>
      <c r="FB149" s="497"/>
      <c r="FC149" s="497"/>
      <c r="FD149" s="497"/>
      <c r="FE149" s="497"/>
      <c r="FF149" s="497"/>
      <c r="FG149" s="497"/>
      <c r="FH149" s="497"/>
      <c r="FI149" s="497"/>
      <c r="FJ149" s="497"/>
      <c r="FK149" s="497"/>
      <c r="FL149" s="497"/>
      <c r="FM149" s="497"/>
      <c r="FN149" s="497"/>
      <c r="FO149" s="497"/>
      <c r="FP149" s="497"/>
      <c r="FQ149" s="497"/>
      <c r="FR149" s="497"/>
      <c r="FS149" s="497"/>
      <c r="FT149" s="497"/>
      <c r="FU149" s="497"/>
      <c r="FV149" s="497"/>
      <c r="FW149" s="497"/>
      <c r="FX149" s="497"/>
      <c r="FY149" s="497"/>
      <c r="FZ149" s="497"/>
      <c r="GA149" s="497"/>
      <c r="GB149" s="497"/>
      <c r="GC149" s="497"/>
      <c r="GD149" s="497"/>
      <c r="GE149" s="497"/>
      <c r="GF149" s="497"/>
      <c r="GG149" s="497"/>
      <c r="GH149" s="497"/>
      <c r="GI149" s="497"/>
      <c r="GJ149" s="497"/>
      <c r="GK149" s="497"/>
      <c r="GL149" s="497"/>
      <c r="GM149" s="497"/>
      <c r="GN149" s="497"/>
      <c r="GO149" s="497"/>
      <c r="GP149" s="497"/>
      <c r="GQ149" s="497"/>
      <c r="GR149" s="497"/>
      <c r="GS149" s="497"/>
      <c r="GT149" s="497"/>
      <c r="GU149" s="497"/>
      <c r="GV149" s="497"/>
      <c r="GW149" s="497"/>
      <c r="GX149" s="497"/>
      <c r="GY149" s="497"/>
      <c r="GZ149" s="497"/>
      <c r="HA149" s="497"/>
      <c r="HB149" s="497"/>
      <c r="HC149" s="497"/>
      <c r="HD149" s="497"/>
      <c r="HE149" s="497"/>
      <c r="HF149" s="497"/>
      <c r="HG149" s="497"/>
      <c r="HH149" s="497"/>
      <c r="HI149" s="497"/>
      <c r="HJ149" s="497"/>
      <c r="HK149" s="497"/>
      <c r="HL149" s="497"/>
      <c r="HM149" s="497"/>
      <c r="HN149" s="497"/>
      <c r="HO149" s="497"/>
      <c r="HP149" s="497"/>
      <c r="HQ149" s="497"/>
      <c r="HR149" s="497"/>
      <c r="HS149" s="497"/>
      <c r="HT149" s="497"/>
      <c r="HU149" s="497"/>
      <c r="HV149" s="497"/>
      <c r="HW149" s="497"/>
      <c r="HX149" s="497"/>
      <c r="HY149" s="497"/>
      <c r="HZ149" s="497"/>
      <c r="IA149" s="497"/>
      <c r="IB149" s="497"/>
      <c r="IC149" s="497"/>
      <c r="ID149" s="497"/>
      <c r="IE149" s="497"/>
      <c r="IF149" s="497"/>
      <c r="IG149" s="497"/>
      <c r="IH149" s="497"/>
      <c r="II149" s="497"/>
      <c r="IJ149" s="497"/>
      <c r="IK149" s="497"/>
      <c r="IL149" s="497"/>
      <c r="IM149" s="497"/>
      <c r="IN149" s="497"/>
      <c r="IO149" s="497"/>
    </row>
    <row r="150" s="496" customFormat="1" ht="17.1" hidden="1" customHeight="1" outlineLevel="2" spans="1:249">
      <c r="A150" s="541"/>
      <c r="B150" s="592" t="s">
        <v>12137</v>
      </c>
      <c r="C150" s="592" t="s">
        <v>12137</v>
      </c>
      <c r="D150" s="518">
        <v>4006.97</v>
      </c>
      <c r="E150" s="518">
        <v>4602.03</v>
      </c>
      <c r="F150" s="518">
        <v>0</v>
      </c>
      <c r="G150" s="518">
        <v>625.7</v>
      </c>
      <c r="H150" s="539"/>
      <c r="I150" s="607">
        <v>9234.7</v>
      </c>
      <c r="J150" s="609" t="s">
        <v>12140</v>
      </c>
      <c r="K150" s="608"/>
      <c r="L150" s="523"/>
      <c r="M150" s="523"/>
      <c r="N150" s="523"/>
      <c r="O150" s="523"/>
      <c r="P150" s="523"/>
      <c r="Q150" s="523"/>
      <c r="R150" s="523"/>
      <c r="S150" s="523"/>
      <c r="T150" s="523"/>
      <c r="U150" s="523"/>
      <c r="V150" s="523"/>
      <c r="W150" s="523"/>
      <c r="X150" s="523"/>
      <c r="Y150" s="523"/>
      <c r="Z150" s="523"/>
      <c r="AA150" s="523"/>
      <c r="AB150" s="523"/>
      <c r="AC150" s="523"/>
      <c r="AD150" s="523"/>
      <c r="AE150" s="523"/>
      <c r="AF150" s="523"/>
      <c r="AG150" s="523"/>
      <c r="AH150" s="523"/>
      <c r="AI150" s="523"/>
      <c r="AJ150" s="523"/>
      <c r="AK150" s="523"/>
      <c r="AL150" s="523"/>
      <c r="AM150" s="523"/>
      <c r="AN150" s="523"/>
      <c r="AO150" s="523"/>
      <c r="AP150" s="523"/>
      <c r="AQ150" s="523"/>
      <c r="AR150" s="497"/>
      <c r="AS150" s="497"/>
      <c r="AT150" s="497"/>
      <c r="AU150" s="497"/>
      <c r="AV150" s="497"/>
      <c r="AW150" s="497"/>
      <c r="AX150" s="497"/>
      <c r="AY150" s="497"/>
      <c r="AZ150" s="497"/>
      <c r="BA150" s="497"/>
      <c r="BB150" s="497"/>
      <c r="BC150" s="497"/>
      <c r="BD150" s="497"/>
      <c r="BE150" s="497"/>
      <c r="BF150" s="497"/>
      <c r="BG150" s="497"/>
      <c r="BH150" s="497"/>
      <c r="BI150" s="497"/>
      <c r="BJ150" s="497"/>
      <c r="BK150" s="497"/>
      <c r="BL150" s="497"/>
      <c r="BM150" s="497"/>
      <c r="BN150" s="497"/>
      <c r="BO150" s="497"/>
      <c r="BP150" s="497"/>
      <c r="BQ150" s="497"/>
      <c r="BR150" s="497"/>
      <c r="BS150" s="497"/>
      <c r="BT150" s="497"/>
      <c r="BU150" s="497"/>
      <c r="BV150" s="497"/>
      <c r="BW150" s="497"/>
      <c r="BX150" s="497"/>
      <c r="BY150" s="497"/>
      <c r="BZ150" s="497"/>
      <c r="CA150" s="497"/>
      <c r="CB150" s="497"/>
      <c r="CC150" s="497"/>
      <c r="CD150" s="497"/>
      <c r="CE150" s="497"/>
      <c r="CF150" s="497"/>
      <c r="CG150" s="497"/>
      <c r="CH150" s="497"/>
      <c r="CI150" s="497"/>
      <c r="CJ150" s="497"/>
      <c r="CK150" s="497"/>
      <c r="CL150" s="497"/>
      <c r="CM150" s="497"/>
      <c r="CN150" s="497"/>
      <c r="CO150" s="497"/>
      <c r="CP150" s="497"/>
      <c r="CQ150" s="497"/>
      <c r="CR150" s="497"/>
      <c r="CS150" s="497"/>
      <c r="CT150" s="497"/>
      <c r="CU150" s="497"/>
      <c r="CV150" s="497"/>
      <c r="CW150" s="497"/>
      <c r="CX150" s="497"/>
      <c r="CY150" s="497"/>
      <c r="CZ150" s="497"/>
      <c r="DA150" s="497"/>
      <c r="DB150" s="497"/>
      <c r="DC150" s="497"/>
      <c r="DD150" s="497"/>
      <c r="DE150" s="497"/>
      <c r="DF150" s="497"/>
      <c r="DG150" s="497"/>
      <c r="DH150" s="497"/>
      <c r="DI150" s="497"/>
      <c r="DJ150" s="497"/>
      <c r="DK150" s="497"/>
      <c r="DL150" s="497"/>
      <c r="DM150" s="497"/>
      <c r="DN150" s="497"/>
      <c r="DO150" s="497"/>
      <c r="DP150" s="497"/>
      <c r="DQ150" s="497"/>
      <c r="DR150" s="497"/>
      <c r="DS150" s="497"/>
      <c r="DT150" s="497"/>
      <c r="DU150" s="497"/>
      <c r="DV150" s="497"/>
      <c r="DW150" s="497"/>
      <c r="DX150" s="497"/>
      <c r="DY150" s="497"/>
      <c r="DZ150" s="497"/>
      <c r="EA150" s="497"/>
      <c r="EB150" s="497"/>
      <c r="EC150" s="497"/>
      <c r="ED150" s="497"/>
      <c r="EE150" s="497"/>
      <c r="EF150" s="497"/>
      <c r="EG150" s="497"/>
      <c r="EH150" s="497"/>
      <c r="EI150" s="497"/>
      <c r="EJ150" s="497"/>
      <c r="EK150" s="497"/>
      <c r="EL150" s="497"/>
      <c r="EM150" s="497"/>
      <c r="EN150" s="497"/>
      <c r="EO150" s="497"/>
      <c r="EP150" s="497"/>
      <c r="EQ150" s="497"/>
      <c r="ER150" s="497"/>
      <c r="ES150" s="497"/>
      <c r="ET150" s="497"/>
      <c r="EU150" s="497"/>
      <c r="EV150" s="497"/>
      <c r="EW150" s="497"/>
      <c r="EX150" s="497"/>
      <c r="EY150" s="497"/>
      <c r="EZ150" s="497"/>
      <c r="FA150" s="497"/>
      <c r="FB150" s="497"/>
      <c r="FC150" s="497"/>
      <c r="FD150" s="497"/>
      <c r="FE150" s="497"/>
      <c r="FF150" s="497"/>
      <c r="FG150" s="497"/>
      <c r="FH150" s="497"/>
      <c r="FI150" s="497"/>
      <c r="FJ150" s="497"/>
      <c r="FK150" s="497"/>
      <c r="FL150" s="497"/>
      <c r="FM150" s="497"/>
      <c r="FN150" s="497"/>
      <c r="FO150" s="497"/>
      <c r="FP150" s="497"/>
      <c r="FQ150" s="497"/>
      <c r="FR150" s="497"/>
      <c r="FS150" s="497"/>
      <c r="FT150" s="497"/>
      <c r="FU150" s="497"/>
      <c r="FV150" s="497"/>
      <c r="FW150" s="497"/>
      <c r="FX150" s="497"/>
      <c r="FY150" s="497"/>
      <c r="FZ150" s="497"/>
      <c r="GA150" s="497"/>
      <c r="GB150" s="497"/>
      <c r="GC150" s="497"/>
      <c r="GD150" s="497"/>
      <c r="GE150" s="497"/>
      <c r="GF150" s="497"/>
      <c r="GG150" s="497"/>
      <c r="GH150" s="497"/>
      <c r="GI150" s="497"/>
      <c r="GJ150" s="497"/>
      <c r="GK150" s="497"/>
      <c r="GL150" s="497"/>
      <c r="GM150" s="497"/>
      <c r="GN150" s="497"/>
      <c r="GO150" s="497"/>
      <c r="GP150" s="497"/>
      <c r="GQ150" s="497"/>
      <c r="GR150" s="497"/>
      <c r="GS150" s="497"/>
      <c r="GT150" s="497"/>
      <c r="GU150" s="497"/>
      <c r="GV150" s="497"/>
      <c r="GW150" s="497"/>
      <c r="GX150" s="497"/>
      <c r="GY150" s="497"/>
      <c r="GZ150" s="497"/>
      <c r="HA150" s="497"/>
      <c r="HB150" s="497"/>
      <c r="HC150" s="497"/>
      <c r="HD150" s="497"/>
      <c r="HE150" s="497"/>
      <c r="HF150" s="497"/>
      <c r="HG150" s="497"/>
      <c r="HH150" s="497"/>
      <c r="HI150" s="497"/>
      <c r="HJ150" s="497"/>
      <c r="HK150" s="497"/>
      <c r="HL150" s="497"/>
      <c r="HM150" s="497"/>
      <c r="HN150" s="497"/>
      <c r="HO150" s="497"/>
      <c r="HP150" s="497"/>
      <c r="HQ150" s="497"/>
      <c r="HR150" s="497"/>
      <c r="HS150" s="497"/>
      <c r="HT150" s="497"/>
      <c r="HU150" s="497"/>
      <c r="HV150" s="497"/>
      <c r="HW150" s="497"/>
      <c r="HX150" s="497"/>
      <c r="HY150" s="497"/>
      <c r="HZ150" s="497"/>
      <c r="IA150" s="497"/>
      <c r="IB150" s="497"/>
      <c r="IC150" s="497"/>
      <c r="ID150" s="497"/>
      <c r="IE150" s="497"/>
      <c r="IF150" s="497"/>
      <c r="IG150" s="497"/>
      <c r="IH150" s="497"/>
      <c r="II150" s="497"/>
      <c r="IJ150" s="497"/>
      <c r="IK150" s="497"/>
      <c r="IL150" s="497"/>
      <c r="IM150" s="497"/>
      <c r="IN150" s="497"/>
      <c r="IO150" s="497"/>
    </row>
    <row r="151" s="496" customFormat="1" ht="16.8" hidden="1" customHeight="1" outlineLevel="2" spans="1:249">
      <c r="A151" s="541"/>
      <c r="B151" s="592" t="s">
        <v>12141</v>
      </c>
      <c r="C151" s="592" t="s">
        <v>12141</v>
      </c>
      <c r="D151" s="518">
        <v>0</v>
      </c>
      <c r="E151" s="518">
        <v>4461.15</v>
      </c>
      <c r="F151" s="518">
        <v>7632.56</v>
      </c>
      <c r="G151" s="518">
        <v>17200</v>
      </c>
      <c r="H151" s="539"/>
      <c r="I151" s="607">
        <v>29293.71</v>
      </c>
      <c r="J151" s="609" t="s">
        <v>12140</v>
      </c>
      <c r="K151" s="608"/>
      <c r="L151" s="523"/>
      <c r="M151" s="523"/>
      <c r="N151" s="523"/>
      <c r="O151" s="523"/>
      <c r="P151" s="523"/>
      <c r="Q151" s="523"/>
      <c r="R151" s="523"/>
      <c r="S151" s="523"/>
      <c r="T151" s="523"/>
      <c r="U151" s="523"/>
      <c r="V151" s="523"/>
      <c r="W151" s="523"/>
      <c r="X151" s="523"/>
      <c r="Y151" s="523"/>
      <c r="Z151" s="523"/>
      <c r="AA151" s="523"/>
      <c r="AB151" s="523"/>
      <c r="AC151" s="523"/>
      <c r="AD151" s="523"/>
      <c r="AE151" s="523"/>
      <c r="AF151" s="523"/>
      <c r="AG151" s="523"/>
      <c r="AH151" s="523"/>
      <c r="AI151" s="523"/>
      <c r="AJ151" s="523"/>
      <c r="AK151" s="523"/>
      <c r="AL151" s="523"/>
      <c r="AM151" s="523"/>
      <c r="AN151" s="523"/>
      <c r="AO151" s="523"/>
      <c r="AP151" s="523"/>
      <c r="AQ151" s="523"/>
      <c r="AR151" s="497"/>
      <c r="AS151" s="497"/>
      <c r="AT151" s="497"/>
      <c r="AU151" s="497"/>
      <c r="AV151" s="497"/>
      <c r="AW151" s="497"/>
      <c r="AX151" s="497"/>
      <c r="AY151" s="497"/>
      <c r="AZ151" s="497"/>
      <c r="BA151" s="497"/>
      <c r="BB151" s="497"/>
      <c r="BC151" s="497"/>
      <c r="BD151" s="497"/>
      <c r="BE151" s="497"/>
      <c r="BF151" s="497"/>
      <c r="BG151" s="497"/>
      <c r="BH151" s="497"/>
      <c r="BI151" s="497"/>
      <c r="BJ151" s="497"/>
      <c r="BK151" s="497"/>
      <c r="BL151" s="497"/>
      <c r="BM151" s="497"/>
      <c r="BN151" s="497"/>
      <c r="BO151" s="497"/>
      <c r="BP151" s="497"/>
      <c r="BQ151" s="497"/>
      <c r="BR151" s="497"/>
      <c r="BS151" s="497"/>
      <c r="BT151" s="497"/>
      <c r="BU151" s="497"/>
      <c r="BV151" s="497"/>
      <c r="BW151" s="497"/>
      <c r="BX151" s="497"/>
      <c r="BY151" s="497"/>
      <c r="BZ151" s="497"/>
      <c r="CA151" s="497"/>
      <c r="CB151" s="497"/>
      <c r="CC151" s="497"/>
      <c r="CD151" s="497"/>
      <c r="CE151" s="497"/>
      <c r="CF151" s="497"/>
      <c r="CG151" s="497"/>
      <c r="CH151" s="497"/>
      <c r="CI151" s="497"/>
      <c r="CJ151" s="497"/>
      <c r="CK151" s="497"/>
      <c r="CL151" s="497"/>
      <c r="CM151" s="497"/>
      <c r="CN151" s="497"/>
      <c r="CO151" s="497"/>
      <c r="CP151" s="497"/>
      <c r="CQ151" s="497"/>
      <c r="CR151" s="497"/>
      <c r="CS151" s="497"/>
      <c r="CT151" s="497"/>
      <c r="CU151" s="497"/>
      <c r="CV151" s="497"/>
      <c r="CW151" s="497"/>
      <c r="CX151" s="497"/>
      <c r="CY151" s="497"/>
      <c r="CZ151" s="497"/>
      <c r="DA151" s="497"/>
      <c r="DB151" s="497"/>
      <c r="DC151" s="497"/>
      <c r="DD151" s="497"/>
      <c r="DE151" s="497"/>
      <c r="DF151" s="497"/>
      <c r="DG151" s="497"/>
      <c r="DH151" s="497"/>
      <c r="DI151" s="497"/>
      <c r="DJ151" s="497"/>
      <c r="DK151" s="497"/>
      <c r="DL151" s="497"/>
      <c r="DM151" s="497"/>
      <c r="DN151" s="497"/>
      <c r="DO151" s="497"/>
      <c r="DP151" s="497"/>
      <c r="DQ151" s="497"/>
      <c r="DR151" s="497"/>
      <c r="DS151" s="497"/>
      <c r="DT151" s="497"/>
      <c r="DU151" s="497"/>
      <c r="DV151" s="497"/>
      <c r="DW151" s="497"/>
      <c r="DX151" s="497"/>
      <c r="DY151" s="497"/>
      <c r="DZ151" s="497"/>
      <c r="EA151" s="497"/>
      <c r="EB151" s="497"/>
      <c r="EC151" s="497"/>
      <c r="ED151" s="497"/>
      <c r="EE151" s="497"/>
      <c r="EF151" s="497"/>
      <c r="EG151" s="497"/>
      <c r="EH151" s="497"/>
      <c r="EI151" s="497"/>
      <c r="EJ151" s="497"/>
      <c r="EK151" s="497"/>
      <c r="EL151" s="497"/>
      <c r="EM151" s="497"/>
      <c r="EN151" s="497"/>
      <c r="EO151" s="497"/>
      <c r="EP151" s="497"/>
      <c r="EQ151" s="497"/>
      <c r="ER151" s="497"/>
      <c r="ES151" s="497"/>
      <c r="ET151" s="497"/>
      <c r="EU151" s="497"/>
      <c r="EV151" s="497"/>
      <c r="EW151" s="497"/>
      <c r="EX151" s="497"/>
      <c r="EY151" s="497"/>
      <c r="EZ151" s="497"/>
      <c r="FA151" s="497"/>
      <c r="FB151" s="497"/>
      <c r="FC151" s="497"/>
      <c r="FD151" s="497"/>
      <c r="FE151" s="497"/>
      <c r="FF151" s="497"/>
      <c r="FG151" s="497"/>
      <c r="FH151" s="497"/>
      <c r="FI151" s="497"/>
      <c r="FJ151" s="497"/>
      <c r="FK151" s="497"/>
      <c r="FL151" s="497"/>
      <c r="FM151" s="497"/>
      <c r="FN151" s="497"/>
      <c r="FO151" s="497"/>
      <c r="FP151" s="497"/>
      <c r="FQ151" s="497"/>
      <c r="FR151" s="497"/>
      <c r="FS151" s="497"/>
      <c r="FT151" s="497"/>
      <c r="FU151" s="497"/>
      <c r="FV151" s="497"/>
      <c r="FW151" s="497"/>
      <c r="FX151" s="497"/>
      <c r="FY151" s="497"/>
      <c r="FZ151" s="497"/>
      <c r="GA151" s="497"/>
      <c r="GB151" s="497"/>
      <c r="GC151" s="497"/>
      <c r="GD151" s="497"/>
      <c r="GE151" s="497"/>
      <c r="GF151" s="497"/>
      <c r="GG151" s="497"/>
      <c r="GH151" s="497"/>
      <c r="GI151" s="497"/>
      <c r="GJ151" s="497"/>
      <c r="GK151" s="497"/>
      <c r="GL151" s="497"/>
      <c r="GM151" s="497"/>
      <c r="GN151" s="497"/>
      <c r="GO151" s="497"/>
      <c r="GP151" s="497"/>
      <c r="GQ151" s="497"/>
      <c r="GR151" s="497"/>
      <c r="GS151" s="497"/>
      <c r="GT151" s="497"/>
      <c r="GU151" s="497"/>
      <c r="GV151" s="497"/>
      <c r="GW151" s="497"/>
      <c r="GX151" s="497"/>
      <c r="GY151" s="497"/>
      <c r="GZ151" s="497"/>
      <c r="HA151" s="497"/>
      <c r="HB151" s="497"/>
      <c r="HC151" s="497"/>
      <c r="HD151" s="497"/>
      <c r="HE151" s="497"/>
      <c r="HF151" s="497"/>
      <c r="HG151" s="497"/>
      <c r="HH151" s="497"/>
      <c r="HI151" s="497"/>
      <c r="HJ151" s="497"/>
      <c r="HK151" s="497"/>
      <c r="HL151" s="497"/>
      <c r="HM151" s="497"/>
      <c r="HN151" s="497"/>
      <c r="HO151" s="497"/>
      <c r="HP151" s="497"/>
      <c r="HQ151" s="497"/>
      <c r="HR151" s="497"/>
      <c r="HS151" s="497"/>
      <c r="HT151" s="497"/>
      <c r="HU151" s="497"/>
      <c r="HV151" s="497"/>
      <c r="HW151" s="497"/>
      <c r="HX151" s="497"/>
      <c r="HY151" s="497"/>
      <c r="HZ151" s="497"/>
      <c r="IA151" s="497"/>
      <c r="IB151" s="497"/>
      <c r="IC151" s="497"/>
      <c r="ID151" s="497"/>
      <c r="IE151" s="497"/>
      <c r="IF151" s="497"/>
      <c r="IG151" s="497"/>
      <c r="IH151" s="497"/>
      <c r="II151" s="497"/>
      <c r="IJ151" s="497"/>
      <c r="IK151" s="497"/>
      <c r="IL151" s="497"/>
      <c r="IM151" s="497"/>
      <c r="IN151" s="497"/>
      <c r="IO151" s="497"/>
    </row>
    <row r="152" s="496" customFormat="1" ht="17.1" hidden="1" customHeight="1" outlineLevel="1" collapsed="1" spans="1:75">
      <c r="A152" s="512" t="s">
        <v>12142</v>
      </c>
      <c r="B152" s="512"/>
      <c r="C152" s="515"/>
      <c r="D152" s="547">
        <v>0</v>
      </c>
      <c r="E152" s="547">
        <v>0</v>
      </c>
      <c r="F152" s="547">
        <v>0</v>
      </c>
      <c r="G152" s="547">
        <v>0</v>
      </c>
      <c r="H152" s="547">
        <v>0</v>
      </c>
      <c r="I152" s="547">
        <v>0</v>
      </c>
      <c r="J152" s="561">
        <v>0</v>
      </c>
      <c r="K152" s="562"/>
      <c r="L152" s="523"/>
      <c r="M152" s="523"/>
      <c r="N152" s="523"/>
      <c r="O152" s="523"/>
      <c r="P152" s="523"/>
      <c r="Q152" s="523"/>
      <c r="R152" s="523"/>
      <c r="S152" s="523"/>
      <c r="T152" s="523"/>
      <c r="U152" s="523"/>
      <c r="V152" s="523"/>
      <c r="W152" s="523"/>
      <c r="X152" s="523"/>
      <c r="Y152" s="523"/>
      <c r="Z152" s="523"/>
      <c r="AA152" s="523"/>
      <c r="AB152" s="523"/>
      <c r="AC152" s="523"/>
      <c r="AD152" s="523"/>
      <c r="AE152" s="523"/>
      <c r="AF152" s="523"/>
      <c r="AG152" s="523"/>
      <c r="AH152" s="523"/>
      <c r="AI152" s="523"/>
      <c r="AJ152" s="523"/>
      <c r="AK152" s="523"/>
      <c r="AL152" s="523"/>
      <c r="AM152" s="523"/>
      <c r="AN152" s="523"/>
      <c r="AO152" s="523"/>
      <c r="AP152" s="523"/>
      <c r="AQ152" s="523"/>
      <c r="AR152" s="497"/>
      <c r="AS152" s="497"/>
      <c r="AT152" s="497"/>
      <c r="AU152" s="497"/>
      <c r="AV152" s="497"/>
      <c r="AW152" s="497"/>
      <c r="AX152" s="497"/>
      <c r="AY152" s="497"/>
      <c r="AZ152" s="497"/>
      <c r="BA152" s="497"/>
      <c r="BB152" s="497"/>
      <c r="BC152" s="497"/>
      <c r="BD152" s="497"/>
      <c r="BE152" s="497"/>
      <c r="BF152" s="497"/>
      <c r="BG152" s="497"/>
      <c r="BH152" s="497"/>
      <c r="BI152" s="497"/>
      <c r="BJ152" s="497"/>
      <c r="BK152" s="497"/>
      <c r="BL152" s="497"/>
      <c r="BM152" s="497"/>
      <c r="BN152" s="497"/>
      <c r="BO152" s="497"/>
      <c r="BP152" s="497"/>
      <c r="BQ152" s="497"/>
      <c r="BR152" s="497"/>
      <c r="BS152" s="497"/>
      <c r="BT152" s="497"/>
      <c r="BU152" s="497"/>
      <c r="BV152" s="497"/>
      <c r="BW152" s="497"/>
    </row>
    <row r="153" s="496" customFormat="1" ht="17.4" hidden="1" customHeight="1" outlineLevel="2" spans="1:249">
      <c r="A153" s="596" t="s">
        <v>12142</v>
      </c>
      <c r="B153" s="597"/>
      <c r="C153" s="519"/>
      <c r="D153" s="598"/>
      <c r="E153" s="598"/>
      <c r="F153" s="598"/>
      <c r="G153" s="598"/>
      <c r="H153" s="519"/>
      <c r="I153" s="610"/>
      <c r="J153" s="611"/>
      <c r="K153" s="612"/>
      <c r="L153" s="523"/>
      <c r="M153" s="523"/>
      <c r="N153" s="523"/>
      <c r="O153" s="523"/>
      <c r="P153" s="523"/>
      <c r="Q153" s="523"/>
      <c r="R153" s="523"/>
      <c r="S153" s="523"/>
      <c r="T153" s="523"/>
      <c r="U153" s="523"/>
      <c r="V153" s="523"/>
      <c r="W153" s="523"/>
      <c r="X153" s="523"/>
      <c r="Y153" s="523"/>
      <c r="Z153" s="523"/>
      <c r="AA153" s="523"/>
      <c r="AB153" s="523"/>
      <c r="AC153" s="523"/>
      <c r="AD153" s="523"/>
      <c r="AE153" s="523"/>
      <c r="AF153" s="523"/>
      <c r="AG153" s="523"/>
      <c r="AH153" s="523"/>
      <c r="AI153" s="523"/>
      <c r="AJ153" s="523"/>
      <c r="AK153" s="523"/>
      <c r="AL153" s="523"/>
      <c r="AM153" s="523"/>
      <c r="AN153" s="523"/>
      <c r="AO153" s="523"/>
      <c r="AP153" s="523"/>
      <c r="AQ153" s="523"/>
      <c r="AR153" s="497"/>
      <c r="AS153" s="497"/>
      <c r="AT153" s="497"/>
      <c r="AU153" s="497"/>
      <c r="AV153" s="497"/>
      <c r="AW153" s="497"/>
      <c r="AX153" s="497"/>
      <c r="AY153" s="497"/>
      <c r="AZ153" s="497"/>
      <c r="BA153" s="497"/>
      <c r="BB153" s="497"/>
      <c r="BC153" s="497"/>
      <c r="BD153" s="497"/>
      <c r="BE153" s="497"/>
      <c r="BF153" s="497"/>
      <c r="BG153" s="497"/>
      <c r="BH153" s="497"/>
      <c r="BI153" s="497"/>
      <c r="BJ153" s="497"/>
      <c r="BK153" s="497"/>
      <c r="BL153" s="497"/>
      <c r="BM153" s="497"/>
      <c r="BN153" s="497"/>
      <c r="BO153" s="497"/>
      <c r="BP153" s="497"/>
      <c r="BQ153" s="497"/>
      <c r="BR153" s="497"/>
      <c r="BS153" s="497"/>
      <c r="BT153" s="497"/>
      <c r="BU153" s="497"/>
      <c r="BV153" s="497"/>
      <c r="BW153" s="497"/>
      <c r="BX153" s="497"/>
      <c r="BY153" s="497"/>
      <c r="BZ153" s="497"/>
      <c r="CA153" s="497"/>
      <c r="CB153" s="497"/>
      <c r="CC153" s="497"/>
      <c r="CD153" s="497"/>
      <c r="CE153" s="497"/>
      <c r="CF153" s="497"/>
      <c r="CG153" s="497"/>
      <c r="CH153" s="497"/>
      <c r="CI153" s="497"/>
      <c r="CJ153" s="497"/>
      <c r="CK153" s="497"/>
      <c r="CL153" s="497"/>
      <c r="CM153" s="497"/>
      <c r="CN153" s="497"/>
      <c r="CO153" s="497"/>
      <c r="CP153" s="497"/>
      <c r="CQ153" s="497"/>
      <c r="CR153" s="497"/>
      <c r="CS153" s="497"/>
      <c r="CT153" s="497"/>
      <c r="CU153" s="497"/>
      <c r="CV153" s="497"/>
      <c r="CW153" s="497"/>
      <c r="CX153" s="497"/>
      <c r="CY153" s="497"/>
      <c r="CZ153" s="497"/>
      <c r="DA153" s="497"/>
      <c r="DB153" s="497"/>
      <c r="DC153" s="497"/>
      <c r="DD153" s="497"/>
      <c r="DE153" s="497"/>
      <c r="DF153" s="497"/>
      <c r="DG153" s="497"/>
      <c r="DH153" s="497"/>
      <c r="DI153" s="497"/>
      <c r="DJ153" s="497"/>
      <c r="DK153" s="497"/>
      <c r="DL153" s="497"/>
      <c r="DM153" s="497"/>
      <c r="DN153" s="497"/>
      <c r="DO153" s="497"/>
      <c r="DP153" s="497"/>
      <c r="DQ153" s="497"/>
      <c r="DR153" s="497"/>
      <c r="DS153" s="497"/>
      <c r="DT153" s="497"/>
      <c r="DU153" s="497"/>
      <c r="DV153" s="497"/>
      <c r="DW153" s="497"/>
      <c r="DX153" s="497"/>
      <c r="DY153" s="497"/>
      <c r="DZ153" s="497"/>
      <c r="EA153" s="497"/>
      <c r="EB153" s="497"/>
      <c r="EC153" s="497"/>
      <c r="ED153" s="497"/>
      <c r="EE153" s="497"/>
      <c r="EF153" s="497"/>
      <c r="EG153" s="497"/>
      <c r="EH153" s="497"/>
      <c r="EI153" s="497"/>
      <c r="EJ153" s="497"/>
      <c r="EK153" s="497"/>
      <c r="EL153" s="497"/>
      <c r="EM153" s="497"/>
      <c r="EN153" s="497"/>
      <c r="EO153" s="497"/>
      <c r="EP153" s="497"/>
      <c r="EQ153" s="497"/>
      <c r="ER153" s="497"/>
      <c r="ES153" s="497"/>
      <c r="ET153" s="497"/>
      <c r="EU153" s="497"/>
      <c r="EV153" s="497"/>
      <c r="EW153" s="497"/>
      <c r="EX153" s="497"/>
      <c r="EY153" s="497"/>
      <c r="EZ153" s="497"/>
      <c r="FA153" s="497"/>
      <c r="FB153" s="497"/>
      <c r="FC153" s="497"/>
      <c r="FD153" s="497"/>
      <c r="FE153" s="497"/>
      <c r="FF153" s="497"/>
      <c r="FG153" s="497"/>
      <c r="FH153" s="497"/>
      <c r="FI153" s="497"/>
      <c r="FJ153" s="497"/>
      <c r="FK153" s="497"/>
      <c r="FL153" s="497"/>
      <c r="FM153" s="497"/>
      <c r="FN153" s="497"/>
      <c r="FO153" s="497"/>
      <c r="FP153" s="497"/>
      <c r="FQ153" s="497"/>
      <c r="FR153" s="497"/>
      <c r="FS153" s="497"/>
      <c r="FT153" s="497"/>
      <c r="FU153" s="497"/>
      <c r="FV153" s="497"/>
      <c r="FW153" s="497"/>
      <c r="FX153" s="497"/>
      <c r="FY153" s="497"/>
      <c r="FZ153" s="497"/>
      <c r="GA153" s="497"/>
      <c r="GB153" s="497"/>
      <c r="GC153" s="497"/>
      <c r="GD153" s="497"/>
      <c r="GE153" s="497"/>
      <c r="GF153" s="497"/>
      <c r="GG153" s="497"/>
      <c r="GH153" s="497"/>
      <c r="GI153" s="497"/>
      <c r="GJ153" s="497"/>
      <c r="GK153" s="497"/>
      <c r="GL153" s="497"/>
      <c r="GM153" s="497"/>
      <c r="GN153" s="497"/>
      <c r="GO153" s="497"/>
      <c r="GP153" s="497"/>
      <c r="GQ153" s="497"/>
      <c r="GR153" s="497"/>
      <c r="GS153" s="497"/>
      <c r="GT153" s="497"/>
      <c r="GU153" s="497"/>
      <c r="GV153" s="497"/>
      <c r="GW153" s="497"/>
      <c r="GX153" s="497"/>
      <c r="GY153" s="497"/>
      <c r="GZ153" s="497"/>
      <c r="HA153" s="497"/>
      <c r="HB153" s="497"/>
      <c r="HC153" s="497"/>
      <c r="HD153" s="497"/>
      <c r="HE153" s="497"/>
      <c r="HF153" s="497"/>
      <c r="HG153" s="497"/>
      <c r="HH153" s="497"/>
      <c r="HI153" s="497"/>
      <c r="HJ153" s="497"/>
      <c r="HK153" s="497"/>
      <c r="HL153" s="497"/>
      <c r="HM153" s="497"/>
      <c r="HN153" s="497"/>
      <c r="HO153" s="497"/>
      <c r="HP153" s="497"/>
      <c r="HQ153" s="497"/>
      <c r="HR153" s="497"/>
      <c r="HS153" s="497"/>
      <c r="HT153" s="497"/>
      <c r="HU153" s="497"/>
      <c r="HV153" s="497"/>
      <c r="HW153" s="497"/>
      <c r="HX153" s="497"/>
      <c r="HY153" s="497"/>
      <c r="HZ153" s="497"/>
      <c r="IA153" s="497"/>
      <c r="IB153" s="497"/>
      <c r="IC153" s="497"/>
      <c r="ID153" s="497"/>
      <c r="IE153" s="497"/>
      <c r="IF153" s="497"/>
      <c r="IG153" s="497"/>
      <c r="IH153" s="497"/>
      <c r="II153" s="497"/>
      <c r="IJ153" s="497"/>
      <c r="IK153" s="497"/>
      <c r="IL153" s="497"/>
      <c r="IM153" s="497"/>
      <c r="IN153" s="497"/>
      <c r="IO153" s="497"/>
    </row>
    <row r="154" s="496" customFormat="1" ht="17.1" hidden="1" customHeight="1" outlineLevel="1" collapsed="1" spans="1:75">
      <c r="A154" s="512" t="s">
        <v>12143</v>
      </c>
      <c r="B154" s="512"/>
      <c r="C154" s="515"/>
      <c r="D154" s="547">
        <v>0</v>
      </c>
      <c r="E154" s="547">
        <v>0</v>
      </c>
      <c r="F154" s="547">
        <v>0</v>
      </c>
      <c r="G154" s="547">
        <v>0</v>
      </c>
      <c r="H154" s="547">
        <v>0</v>
      </c>
      <c r="I154" s="547">
        <v>0</v>
      </c>
      <c r="J154" s="561">
        <v>0</v>
      </c>
      <c r="K154" s="562"/>
      <c r="L154" s="523"/>
      <c r="M154" s="523"/>
      <c r="N154" s="523"/>
      <c r="O154" s="523"/>
      <c r="P154" s="523"/>
      <c r="Q154" s="523"/>
      <c r="R154" s="523"/>
      <c r="S154" s="523"/>
      <c r="T154" s="523"/>
      <c r="U154" s="523"/>
      <c r="V154" s="523"/>
      <c r="W154" s="523"/>
      <c r="X154" s="523"/>
      <c r="Y154" s="523"/>
      <c r="Z154" s="523"/>
      <c r="AA154" s="523"/>
      <c r="AB154" s="523"/>
      <c r="AC154" s="523"/>
      <c r="AD154" s="523"/>
      <c r="AE154" s="523"/>
      <c r="AF154" s="523"/>
      <c r="AG154" s="523"/>
      <c r="AH154" s="523"/>
      <c r="AI154" s="523"/>
      <c r="AJ154" s="523"/>
      <c r="AK154" s="523"/>
      <c r="AL154" s="523"/>
      <c r="AM154" s="523"/>
      <c r="AN154" s="523"/>
      <c r="AO154" s="523"/>
      <c r="AP154" s="523"/>
      <c r="AQ154" s="523"/>
      <c r="AR154" s="497"/>
      <c r="AS154" s="497"/>
      <c r="AT154" s="497"/>
      <c r="AU154" s="497"/>
      <c r="AV154" s="497"/>
      <c r="AW154" s="497"/>
      <c r="AX154" s="497"/>
      <c r="AY154" s="497"/>
      <c r="AZ154" s="497"/>
      <c r="BA154" s="497"/>
      <c r="BB154" s="497"/>
      <c r="BC154" s="497"/>
      <c r="BD154" s="497"/>
      <c r="BE154" s="497"/>
      <c r="BF154" s="497"/>
      <c r="BG154" s="497"/>
      <c r="BH154" s="497"/>
      <c r="BI154" s="497"/>
      <c r="BJ154" s="497"/>
      <c r="BK154" s="497"/>
      <c r="BL154" s="497"/>
      <c r="BM154" s="497"/>
      <c r="BN154" s="497"/>
      <c r="BO154" s="497"/>
      <c r="BP154" s="497"/>
      <c r="BQ154" s="497"/>
      <c r="BR154" s="497"/>
      <c r="BS154" s="497"/>
      <c r="BT154" s="497"/>
      <c r="BU154" s="497"/>
      <c r="BV154" s="497"/>
      <c r="BW154" s="497"/>
    </row>
    <row r="155" s="496" customFormat="1" ht="17.4" hidden="1" customHeight="1" outlineLevel="2" spans="1:249">
      <c r="A155" s="596" t="s">
        <v>12143</v>
      </c>
      <c r="B155" s="597"/>
      <c r="C155" s="519"/>
      <c r="D155" s="598"/>
      <c r="E155" s="598"/>
      <c r="F155" s="598"/>
      <c r="G155" s="598"/>
      <c r="H155" s="519"/>
      <c r="I155" s="610"/>
      <c r="J155" s="611"/>
      <c r="K155" s="612"/>
      <c r="L155" s="523"/>
      <c r="M155" s="523"/>
      <c r="N155" s="523"/>
      <c r="O155" s="523"/>
      <c r="P155" s="523"/>
      <c r="Q155" s="523"/>
      <c r="R155" s="523"/>
      <c r="S155" s="523"/>
      <c r="T155" s="523"/>
      <c r="U155" s="523"/>
      <c r="V155" s="523"/>
      <c r="W155" s="523"/>
      <c r="X155" s="523"/>
      <c r="Y155" s="523"/>
      <c r="Z155" s="523"/>
      <c r="AA155" s="523"/>
      <c r="AB155" s="523"/>
      <c r="AC155" s="523"/>
      <c r="AD155" s="523"/>
      <c r="AE155" s="523"/>
      <c r="AF155" s="523"/>
      <c r="AG155" s="523"/>
      <c r="AH155" s="523"/>
      <c r="AI155" s="523"/>
      <c r="AJ155" s="523"/>
      <c r="AK155" s="523"/>
      <c r="AL155" s="523"/>
      <c r="AM155" s="523"/>
      <c r="AN155" s="523"/>
      <c r="AO155" s="523"/>
      <c r="AP155" s="523"/>
      <c r="AQ155" s="523"/>
      <c r="AR155" s="497"/>
      <c r="AS155" s="497"/>
      <c r="AT155" s="497"/>
      <c r="AU155" s="497"/>
      <c r="AV155" s="497"/>
      <c r="AW155" s="497"/>
      <c r="AX155" s="497"/>
      <c r="AY155" s="497"/>
      <c r="AZ155" s="497"/>
      <c r="BA155" s="497"/>
      <c r="BB155" s="497"/>
      <c r="BC155" s="497"/>
      <c r="BD155" s="497"/>
      <c r="BE155" s="497"/>
      <c r="BF155" s="497"/>
      <c r="BG155" s="497"/>
      <c r="BH155" s="497"/>
      <c r="BI155" s="497"/>
      <c r="BJ155" s="497"/>
      <c r="BK155" s="497"/>
      <c r="BL155" s="497"/>
      <c r="BM155" s="497"/>
      <c r="BN155" s="497"/>
      <c r="BO155" s="497"/>
      <c r="BP155" s="497"/>
      <c r="BQ155" s="497"/>
      <c r="BR155" s="497"/>
      <c r="BS155" s="497"/>
      <c r="BT155" s="497"/>
      <c r="BU155" s="497"/>
      <c r="BV155" s="497"/>
      <c r="BW155" s="497"/>
      <c r="BX155" s="497"/>
      <c r="BY155" s="497"/>
      <c r="BZ155" s="497"/>
      <c r="CA155" s="497"/>
      <c r="CB155" s="497"/>
      <c r="CC155" s="497"/>
      <c r="CD155" s="497"/>
      <c r="CE155" s="497"/>
      <c r="CF155" s="497"/>
      <c r="CG155" s="497"/>
      <c r="CH155" s="497"/>
      <c r="CI155" s="497"/>
      <c r="CJ155" s="497"/>
      <c r="CK155" s="497"/>
      <c r="CL155" s="497"/>
      <c r="CM155" s="497"/>
      <c r="CN155" s="497"/>
      <c r="CO155" s="497"/>
      <c r="CP155" s="497"/>
      <c r="CQ155" s="497"/>
      <c r="CR155" s="497"/>
      <c r="CS155" s="497"/>
      <c r="CT155" s="497"/>
      <c r="CU155" s="497"/>
      <c r="CV155" s="497"/>
      <c r="CW155" s="497"/>
      <c r="CX155" s="497"/>
      <c r="CY155" s="497"/>
      <c r="CZ155" s="497"/>
      <c r="DA155" s="497"/>
      <c r="DB155" s="497"/>
      <c r="DC155" s="497"/>
      <c r="DD155" s="497"/>
      <c r="DE155" s="497"/>
      <c r="DF155" s="497"/>
      <c r="DG155" s="497"/>
      <c r="DH155" s="497"/>
      <c r="DI155" s="497"/>
      <c r="DJ155" s="497"/>
      <c r="DK155" s="497"/>
      <c r="DL155" s="497"/>
      <c r="DM155" s="497"/>
      <c r="DN155" s="497"/>
      <c r="DO155" s="497"/>
      <c r="DP155" s="497"/>
      <c r="DQ155" s="497"/>
      <c r="DR155" s="497"/>
      <c r="DS155" s="497"/>
      <c r="DT155" s="497"/>
      <c r="DU155" s="497"/>
      <c r="DV155" s="497"/>
      <c r="DW155" s="497"/>
      <c r="DX155" s="497"/>
      <c r="DY155" s="497"/>
      <c r="DZ155" s="497"/>
      <c r="EA155" s="497"/>
      <c r="EB155" s="497"/>
      <c r="EC155" s="497"/>
      <c r="ED155" s="497"/>
      <c r="EE155" s="497"/>
      <c r="EF155" s="497"/>
      <c r="EG155" s="497"/>
      <c r="EH155" s="497"/>
      <c r="EI155" s="497"/>
      <c r="EJ155" s="497"/>
      <c r="EK155" s="497"/>
      <c r="EL155" s="497"/>
      <c r="EM155" s="497"/>
      <c r="EN155" s="497"/>
      <c r="EO155" s="497"/>
      <c r="EP155" s="497"/>
      <c r="EQ155" s="497"/>
      <c r="ER155" s="497"/>
      <c r="ES155" s="497"/>
      <c r="ET155" s="497"/>
      <c r="EU155" s="497"/>
      <c r="EV155" s="497"/>
      <c r="EW155" s="497"/>
      <c r="EX155" s="497"/>
      <c r="EY155" s="497"/>
      <c r="EZ155" s="497"/>
      <c r="FA155" s="497"/>
      <c r="FB155" s="497"/>
      <c r="FC155" s="497"/>
      <c r="FD155" s="497"/>
      <c r="FE155" s="497"/>
      <c r="FF155" s="497"/>
      <c r="FG155" s="497"/>
      <c r="FH155" s="497"/>
      <c r="FI155" s="497"/>
      <c r="FJ155" s="497"/>
      <c r="FK155" s="497"/>
      <c r="FL155" s="497"/>
      <c r="FM155" s="497"/>
      <c r="FN155" s="497"/>
      <c r="FO155" s="497"/>
      <c r="FP155" s="497"/>
      <c r="FQ155" s="497"/>
      <c r="FR155" s="497"/>
      <c r="FS155" s="497"/>
      <c r="FT155" s="497"/>
      <c r="FU155" s="497"/>
      <c r="FV155" s="497"/>
      <c r="FW155" s="497"/>
      <c r="FX155" s="497"/>
      <c r="FY155" s="497"/>
      <c r="FZ155" s="497"/>
      <c r="GA155" s="497"/>
      <c r="GB155" s="497"/>
      <c r="GC155" s="497"/>
      <c r="GD155" s="497"/>
      <c r="GE155" s="497"/>
      <c r="GF155" s="497"/>
      <c r="GG155" s="497"/>
      <c r="GH155" s="497"/>
      <c r="GI155" s="497"/>
      <c r="GJ155" s="497"/>
      <c r="GK155" s="497"/>
      <c r="GL155" s="497"/>
      <c r="GM155" s="497"/>
      <c r="GN155" s="497"/>
      <c r="GO155" s="497"/>
      <c r="GP155" s="497"/>
      <c r="GQ155" s="497"/>
      <c r="GR155" s="497"/>
      <c r="GS155" s="497"/>
      <c r="GT155" s="497"/>
      <c r="GU155" s="497"/>
      <c r="GV155" s="497"/>
      <c r="GW155" s="497"/>
      <c r="GX155" s="497"/>
      <c r="GY155" s="497"/>
      <c r="GZ155" s="497"/>
      <c r="HA155" s="497"/>
      <c r="HB155" s="497"/>
      <c r="HC155" s="497"/>
      <c r="HD155" s="497"/>
      <c r="HE155" s="497"/>
      <c r="HF155" s="497"/>
      <c r="HG155" s="497"/>
      <c r="HH155" s="497"/>
      <c r="HI155" s="497"/>
      <c r="HJ155" s="497"/>
      <c r="HK155" s="497"/>
      <c r="HL155" s="497"/>
      <c r="HM155" s="497"/>
      <c r="HN155" s="497"/>
      <c r="HO155" s="497"/>
      <c r="HP155" s="497"/>
      <c r="HQ155" s="497"/>
      <c r="HR155" s="497"/>
      <c r="HS155" s="497"/>
      <c r="HT155" s="497"/>
      <c r="HU155" s="497"/>
      <c r="HV155" s="497"/>
      <c r="HW155" s="497"/>
      <c r="HX155" s="497"/>
      <c r="HY155" s="497"/>
      <c r="HZ155" s="497"/>
      <c r="IA155" s="497"/>
      <c r="IB155" s="497"/>
      <c r="IC155" s="497"/>
      <c r="ID155" s="497"/>
      <c r="IE155" s="497"/>
      <c r="IF155" s="497"/>
      <c r="IG155" s="497"/>
      <c r="IH155" s="497"/>
      <c r="II155" s="497"/>
      <c r="IJ155" s="497"/>
      <c r="IK155" s="497"/>
      <c r="IL155" s="497"/>
      <c r="IM155" s="497"/>
      <c r="IN155" s="497"/>
      <c r="IO155" s="497"/>
    </row>
    <row r="156" s="496" customFormat="1" ht="17.4" hidden="1" customHeight="1" outlineLevel="2" spans="1:249">
      <c r="A156" s="599"/>
      <c r="B156" s="597"/>
      <c r="C156" s="519"/>
      <c r="D156" s="598"/>
      <c r="E156" s="598"/>
      <c r="F156" s="598"/>
      <c r="G156" s="598"/>
      <c r="H156" s="519"/>
      <c r="I156" s="610"/>
      <c r="J156" s="611"/>
      <c r="K156" s="612"/>
      <c r="L156" s="523"/>
      <c r="M156" s="523"/>
      <c r="N156" s="523"/>
      <c r="O156" s="523"/>
      <c r="P156" s="523"/>
      <c r="Q156" s="523"/>
      <c r="R156" s="523"/>
      <c r="S156" s="523"/>
      <c r="T156" s="523"/>
      <c r="U156" s="523"/>
      <c r="V156" s="523"/>
      <c r="W156" s="523"/>
      <c r="X156" s="523"/>
      <c r="Y156" s="523"/>
      <c r="Z156" s="523"/>
      <c r="AA156" s="523"/>
      <c r="AB156" s="523"/>
      <c r="AC156" s="523"/>
      <c r="AD156" s="523"/>
      <c r="AE156" s="523"/>
      <c r="AF156" s="523"/>
      <c r="AG156" s="523"/>
      <c r="AH156" s="523"/>
      <c r="AI156" s="523"/>
      <c r="AJ156" s="523"/>
      <c r="AK156" s="523"/>
      <c r="AL156" s="523"/>
      <c r="AM156" s="523"/>
      <c r="AN156" s="523"/>
      <c r="AO156" s="523"/>
      <c r="AP156" s="523"/>
      <c r="AQ156" s="523"/>
      <c r="AR156" s="497"/>
      <c r="AS156" s="497"/>
      <c r="AT156" s="497"/>
      <c r="AU156" s="497"/>
      <c r="AV156" s="497"/>
      <c r="AW156" s="497"/>
      <c r="AX156" s="497"/>
      <c r="AY156" s="497"/>
      <c r="AZ156" s="497"/>
      <c r="BA156" s="497"/>
      <c r="BB156" s="497"/>
      <c r="BC156" s="497"/>
      <c r="BD156" s="497"/>
      <c r="BE156" s="497"/>
      <c r="BF156" s="497"/>
      <c r="BG156" s="497"/>
      <c r="BH156" s="497"/>
      <c r="BI156" s="497"/>
      <c r="BJ156" s="497"/>
      <c r="BK156" s="497"/>
      <c r="BL156" s="497"/>
      <c r="BM156" s="497"/>
      <c r="BN156" s="497"/>
      <c r="BO156" s="497"/>
      <c r="BP156" s="497"/>
      <c r="BQ156" s="497"/>
      <c r="BR156" s="497"/>
      <c r="BS156" s="497"/>
      <c r="BT156" s="497"/>
      <c r="BU156" s="497"/>
      <c r="BV156" s="497"/>
      <c r="BW156" s="497"/>
      <c r="BX156" s="497"/>
      <c r="BY156" s="497"/>
      <c r="BZ156" s="497"/>
      <c r="CA156" s="497"/>
      <c r="CB156" s="497"/>
      <c r="CC156" s="497"/>
      <c r="CD156" s="497"/>
      <c r="CE156" s="497"/>
      <c r="CF156" s="497"/>
      <c r="CG156" s="497"/>
      <c r="CH156" s="497"/>
      <c r="CI156" s="497"/>
      <c r="CJ156" s="497"/>
      <c r="CK156" s="497"/>
      <c r="CL156" s="497"/>
      <c r="CM156" s="497"/>
      <c r="CN156" s="497"/>
      <c r="CO156" s="497"/>
      <c r="CP156" s="497"/>
      <c r="CQ156" s="497"/>
      <c r="CR156" s="497"/>
      <c r="CS156" s="497"/>
      <c r="CT156" s="497"/>
      <c r="CU156" s="497"/>
      <c r="CV156" s="497"/>
      <c r="CW156" s="497"/>
      <c r="CX156" s="497"/>
      <c r="CY156" s="497"/>
      <c r="CZ156" s="497"/>
      <c r="DA156" s="497"/>
      <c r="DB156" s="497"/>
      <c r="DC156" s="497"/>
      <c r="DD156" s="497"/>
      <c r="DE156" s="497"/>
      <c r="DF156" s="497"/>
      <c r="DG156" s="497"/>
      <c r="DH156" s="497"/>
      <c r="DI156" s="497"/>
      <c r="DJ156" s="497"/>
      <c r="DK156" s="497"/>
      <c r="DL156" s="497"/>
      <c r="DM156" s="497"/>
      <c r="DN156" s="497"/>
      <c r="DO156" s="497"/>
      <c r="DP156" s="497"/>
      <c r="DQ156" s="497"/>
      <c r="DR156" s="497"/>
      <c r="DS156" s="497"/>
      <c r="DT156" s="497"/>
      <c r="DU156" s="497"/>
      <c r="DV156" s="497"/>
      <c r="DW156" s="497"/>
      <c r="DX156" s="497"/>
      <c r="DY156" s="497"/>
      <c r="DZ156" s="497"/>
      <c r="EA156" s="497"/>
      <c r="EB156" s="497"/>
      <c r="EC156" s="497"/>
      <c r="ED156" s="497"/>
      <c r="EE156" s="497"/>
      <c r="EF156" s="497"/>
      <c r="EG156" s="497"/>
      <c r="EH156" s="497"/>
      <c r="EI156" s="497"/>
      <c r="EJ156" s="497"/>
      <c r="EK156" s="497"/>
      <c r="EL156" s="497"/>
      <c r="EM156" s="497"/>
      <c r="EN156" s="497"/>
      <c r="EO156" s="497"/>
      <c r="EP156" s="497"/>
      <c r="EQ156" s="497"/>
      <c r="ER156" s="497"/>
      <c r="ES156" s="497"/>
      <c r="ET156" s="497"/>
      <c r="EU156" s="497"/>
      <c r="EV156" s="497"/>
      <c r="EW156" s="497"/>
      <c r="EX156" s="497"/>
      <c r="EY156" s="497"/>
      <c r="EZ156" s="497"/>
      <c r="FA156" s="497"/>
      <c r="FB156" s="497"/>
      <c r="FC156" s="497"/>
      <c r="FD156" s="497"/>
      <c r="FE156" s="497"/>
      <c r="FF156" s="497"/>
      <c r="FG156" s="497"/>
      <c r="FH156" s="497"/>
      <c r="FI156" s="497"/>
      <c r="FJ156" s="497"/>
      <c r="FK156" s="497"/>
      <c r="FL156" s="497"/>
      <c r="FM156" s="497"/>
      <c r="FN156" s="497"/>
      <c r="FO156" s="497"/>
      <c r="FP156" s="497"/>
      <c r="FQ156" s="497"/>
      <c r="FR156" s="497"/>
      <c r="FS156" s="497"/>
      <c r="FT156" s="497"/>
      <c r="FU156" s="497"/>
      <c r="FV156" s="497"/>
      <c r="FW156" s="497"/>
      <c r="FX156" s="497"/>
      <c r="FY156" s="497"/>
      <c r="FZ156" s="497"/>
      <c r="GA156" s="497"/>
      <c r="GB156" s="497"/>
      <c r="GC156" s="497"/>
      <c r="GD156" s="497"/>
      <c r="GE156" s="497"/>
      <c r="GF156" s="497"/>
      <c r="GG156" s="497"/>
      <c r="GH156" s="497"/>
      <c r="GI156" s="497"/>
      <c r="GJ156" s="497"/>
      <c r="GK156" s="497"/>
      <c r="GL156" s="497"/>
      <c r="GM156" s="497"/>
      <c r="GN156" s="497"/>
      <c r="GO156" s="497"/>
      <c r="GP156" s="497"/>
      <c r="GQ156" s="497"/>
      <c r="GR156" s="497"/>
      <c r="GS156" s="497"/>
      <c r="GT156" s="497"/>
      <c r="GU156" s="497"/>
      <c r="GV156" s="497"/>
      <c r="GW156" s="497"/>
      <c r="GX156" s="497"/>
      <c r="GY156" s="497"/>
      <c r="GZ156" s="497"/>
      <c r="HA156" s="497"/>
      <c r="HB156" s="497"/>
      <c r="HC156" s="497"/>
      <c r="HD156" s="497"/>
      <c r="HE156" s="497"/>
      <c r="HF156" s="497"/>
      <c r="HG156" s="497"/>
      <c r="HH156" s="497"/>
      <c r="HI156" s="497"/>
      <c r="HJ156" s="497"/>
      <c r="HK156" s="497"/>
      <c r="HL156" s="497"/>
      <c r="HM156" s="497"/>
      <c r="HN156" s="497"/>
      <c r="HO156" s="497"/>
      <c r="HP156" s="497"/>
      <c r="HQ156" s="497"/>
      <c r="HR156" s="497"/>
      <c r="HS156" s="497"/>
      <c r="HT156" s="497"/>
      <c r="HU156" s="497"/>
      <c r="HV156" s="497"/>
      <c r="HW156" s="497"/>
      <c r="HX156" s="497"/>
      <c r="HY156" s="497"/>
      <c r="HZ156" s="497"/>
      <c r="IA156" s="497"/>
      <c r="IB156" s="497"/>
      <c r="IC156" s="497"/>
      <c r="ID156" s="497"/>
      <c r="IE156" s="497"/>
      <c r="IF156" s="497"/>
      <c r="IG156" s="497"/>
      <c r="IH156" s="497"/>
      <c r="II156" s="497"/>
      <c r="IJ156" s="497"/>
      <c r="IK156" s="497"/>
      <c r="IL156" s="497"/>
      <c r="IM156" s="497"/>
      <c r="IN156" s="497"/>
      <c r="IO156" s="497"/>
    </row>
    <row r="157" ht="17.1" customHeight="1" collapsed="1" spans="1:86">
      <c r="A157" s="513" t="s">
        <v>12144</v>
      </c>
      <c r="B157" s="513"/>
      <c r="C157" s="513"/>
      <c r="D157" s="514">
        <v>1920978.8</v>
      </c>
      <c r="E157" s="514">
        <v>606668.71</v>
      </c>
      <c r="F157" s="514">
        <v>285032.16</v>
      </c>
      <c r="G157" s="514">
        <v>1233857.68</v>
      </c>
      <c r="H157" s="514">
        <v>0</v>
      </c>
      <c r="I157" s="514">
        <v>4046537.35</v>
      </c>
      <c r="J157" s="562">
        <v>1671862.01</v>
      </c>
      <c r="K157" s="562"/>
      <c r="L157" s="523"/>
      <c r="M157" s="523"/>
      <c r="N157" s="523"/>
      <c r="O157" s="523"/>
      <c r="P157" s="523"/>
      <c r="Q157" s="523"/>
      <c r="R157" s="523"/>
      <c r="S157" s="523"/>
      <c r="T157" s="523"/>
      <c r="U157" s="523"/>
      <c r="V157" s="523"/>
      <c r="W157" s="523"/>
      <c r="X157" s="523"/>
      <c r="Y157" s="523"/>
      <c r="Z157" s="523"/>
      <c r="AA157" s="523"/>
      <c r="AB157" s="523"/>
      <c r="AC157" s="523"/>
      <c r="AD157" s="523"/>
      <c r="AE157" s="523"/>
      <c r="AF157" s="523"/>
      <c r="AG157" s="523"/>
      <c r="AH157" s="523"/>
      <c r="AI157" s="523"/>
      <c r="AJ157" s="523"/>
      <c r="AK157" s="523"/>
      <c r="AL157" s="523"/>
      <c r="AM157" s="523"/>
      <c r="AN157" s="523"/>
      <c r="AO157" s="523"/>
      <c r="AP157" s="523"/>
      <c r="AQ157" s="523"/>
      <c r="AR157" s="523"/>
      <c r="AS157" s="523"/>
      <c r="AT157" s="523"/>
      <c r="AU157" s="523"/>
      <c r="AV157" s="523"/>
      <c r="AW157" s="523"/>
      <c r="AX157" s="523"/>
      <c r="AY157" s="523"/>
      <c r="AZ157" s="523"/>
      <c r="BA157" s="523"/>
      <c r="BB157" s="523"/>
      <c r="BC157" s="523"/>
      <c r="BD157" s="523"/>
      <c r="BE157" s="523"/>
      <c r="BF157" s="523"/>
      <c r="BG157" s="523"/>
      <c r="BH157" s="523"/>
      <c r="BI157" s="523"/>
      <c r="BJ157" s="523"/>
      <c r="BK157" s="523"/>
      <c r="BL157" s="523"/>
      <c r="BM157" s="523"/>
      <c r="BN157" s="523"/>
      <c r="BO157" s="523"/>
      <c r="BP157" s="523"/>
      <c r="BQ157" s="523"/>
      <c r="BR157" s="523"/>
      <c r="BS157" s="523"/>
      <c r="BT157" s="523"/>
      <c r="BU157" s="523"/>
      <c r="BV157" s="523"/>
      <c r="BW157" s="523"/>
      <c r="BX157" s="523"/>
      <c r="BY157" s="523"/>
      <c r="BZ157" s="523"/>
      <c r="CA157" s="523"/>
      <c r="CB157" s="523"/>
      <c r="CC157" s="523"/>
      <c r="CD157" s="523"/>
      <c r="CE157" s="523"/>
      <c r="CF157" s="523"/>
      <c r="CG157" s="523"/>
      <c r="CH157" s="523"/>
    </row>
    <row r="158" ht="17.1" hidden="1" customHeight="1" outlineLevel="1" collapsed="1" spans="1:43">
      <c r="A158" s="512" t="s">
        <v>12144</v>
      </c>
      <c r="B158" s="512"/>
      <c r="C158" s="515"/>
      <c r="D158" s="514">
        <v>1920978.8</v>
      </c>
      <c r="E158" s="514">
        <v>606668.71</v>
      </c>
      <c r="F158" s="514">
        <v>285032.16</v>
      </c>
      <c r="G158" s="514">
        <v>1233857.68</v>
      </c>
      <c r="H158" s="514">
        <v>0</v>
      </c>
      <c r="I158" s="514">
        <v>4046537.35</v>
      </c>
      <c r="J158" s="531"/>
      <c r="K158" s="562"/>
      <c r="L158" s="523"/>
      <c r="M158" s="523"/>
      <c r="N158" s="523"/>
      <c r="O158" s="523"/>
      <c r="P158" s="523"/>
      <c r="Q158" s="523"/>
      <c r="R158" s="523"/>
      <c r="S158" s="523"/>
      <c r="T158" s="523"/>
      <c r="U158" s="523"/>
      <c r="V158" s="523"/>
      <c r="W158" s="523"/>
      <c r="X158" s="523"/>
      <c r="Y158" s="523"/>
      <c r="Z158" s="523"/>
      <c r="AA158" s="523"/>
      <c r="AB158" s="523"/>
      <c r="AC158" s="523"/>
      <c r="AD158" s="523"/>
      <c r="AE158" s="523"/>
      <c r="AF158" s="523"/>
      <c r="AG158" s="523"/>
      <c r="AH158" s="523"/>
      <c r="AI158" s="523"/>
      <c r="AJ158" s="523"/>
      <c r="AK158" s="523"/>
      <c r="AL158" s="523"/>
      <c r="AM158" s="523"/>
      <c r="AN158" s="523"/>
      <c r="AO158" s="523"/>
      <c r="AP158" s="523"/>
      <c r="AQ158" s="523"/>
    </row>
    <row r="159" s="496" customFormat="1" ht="13.85" hidden="1" outlineLevel="2" spans="1:249">
      <c r="A159" s="549" t="s">
        <v>12144</v>
      </c>
      <c r="B159" s="600" t="s">
        <v>12145</v>
      </c>
      <c r="C159" s="600" t="s">
        <v>12145</v>
      </c>
      <c r="D159" s="601">
        <v>120500</v>
      </c>
      <c r="E159" s="601"/>
      <c r="F159" s="601"/>
      <c r="G159" s="601"/>
      <c r="H159" s="601"/>
      <c r="I159" s="601">
        <v>120500</v>
      </c>
      <c r="J159" s="613" t="s">
        <v>12146</v>
      </c>
      <c r="K159" s="613"/>
      <c r="L159" s="523"/>
      <c r="M159" s="523"/>
      <c r="N159" s="523"/>
      <c r="O159" s="523"/>
      <c r="P159" s="523"/>
      <c r="Q159" s="523"/>
      <c r="R159" s="523"/>
      <c r="S159" s="523"/>
      <c r="T159" s="523"/>
      <c r="U159" s="523"/>
      <c r="V159" s="523"/>
      <c r="W159" s="523"/>
      <c r="X159" s="523"/>
      <c r="Y159" s="523"/>
      <c r="Z159" s="523"/>
      <c r="AA159" s="523"/>
      <c r="AB159" s="523"/>
      <c r="AC159" s="523"/>
      <c r="AD159" s="523"/>
      <c r="AE159" s="523"/>
      <c r="AF159" s="523"/>
      <c r="AG159" s="523"/>
      <c r="AH159" s="523"/>
      <c r="AI159" s="523"/>
      <c r="AJ159" s="523"/>
      <c r="AK159" s="523"/>
      <c r="AL159" s="523"/>
      <c r="AM159" s="523"/>
      <c r="AN159" s="523"/>
      <c r="AO159" s="523"/>
      <c r="AP159" s="523"/>
      <c r="AQ159" s="523"/>
      <c r="AR159" s="497"/>
      <c r="AS159" s="497"/>
      <c r="AT159" s="497"/>
      <c r="AU159" s="497"/>
      <c r="AV159" s="497"/>
      <c r="AW159" s="497"/>
      <c r="AX159" s="497"/>
      <c r="AY159" s="497"/>
      <c r="AZ159" s="497"/>
      <c r="BA159" s="497"/>
      <c r="BB159" s="497"/>
      <c r="BC159" s="497"/>
      <c r="BD159" s="497"/>
      <c r="BE159" s="497"/>
      <c r="BF159" s="497"/>
      <c r="BG159" s="497"/>
      <c r="BH159" s="497"/>
      <c r="BI159" s="497"/>
      <c r="BJ159" s="497"/>
      <c r="BK159" s="497"/>
      <c r="BL159" s="497"/>
      <c r="BM159" s="497"/>
      <c r="BN159" s="497"/>
      <c r="BO159" s="497"/>
      <c r="BP159" s="497"/>
      <c r="BQ159" s="497"/>
      <c r="BR159" s="497"/>
      <c r="BS159" s="497"/>
      <c r="BT159" s="497"/>
      <c r="BU159" s="497"/>
      <c r="BV159" s="497"/>
      <c r="BW159" s="497"/>
      <c r="BX159" s="497"/>
      <c r="BY159" s="497"/>
      <c r="BZ159" s="497"/>
      <c r="CA159" s="497"/>
      <c r="CB159" s="497"/>
      <c r="CC159" s="497"/>
      <c r="CD159" s="497"/>
      <c r="CE159" s="497"/>
      <c r="CF159" s="497"/>
      <c r="CG159" s="497"/>
      <c r="CH159" s="497"/>
      <c r="CI159" s="497"/>
      <c r="CJ159" s="497"/>
      <c r="CK159" s="497"/>
      <c r="CL159" s="497"/>
      <c r="CM159" s="497"/>
      <c r="CN159" s="497"/>
      <c r="CO159" s="497"/>
      <c r="CP159" s="497"/>
      <c r="CQ159" s="497"/>
      <c r="CR159" s="497"/>
      <c r="CS159" s="497"/>
      <c r="CT159" s="497"/>
      <c r="CU159" s="497"/>
      <c r="CV159" s="497"/>
      <c r="CW159" s="497"/>
      <c r="CX159" s="497"/>
      <c r="CY159" s="497"/>
      <c r="CZ159" s="497"/>
      <c r="DA159" s="497"/>
      <c r="DB159" s="497"/>
      <c r="DC159" s="497"/>
      <c r="DD159" s="497"/>
      <c r="DE159" s="497"/>
      <c r="DF159" s="497"/>
      <c r="DG159" s="497"/>
      <c r="DH159" s="497"/>
      <c r="DI159" s="497"/>
      <c r="DJ159" s="497"/>
      <c r="DK159" s="497"/>
      <c r="DL159" s="497"/>
      <c r="DM159" s="497"/>
      <c r="DN159" s="497"/>
      <c r="DO159" s="497"/>
      <c r="DP159" s="497"/>
      <c r="DQ159" s="497"/>
      <c r="DR159" s="497"/>
      <c r="DS159" s="497"/>
      <c r="DT159" s="497"/>
      <c r="DU159" s="497"/>
      <c r="DV159" s="497"/>
      <c r="DW159" s="497"/>
      <c r="DX159" s="497"/>
      <c r="DY159" s="497"/>
      <c r="DZ159" s="497"/>
      <c r="EA159" s="497"/>
      <c r="EB159" s="497"/>
      <c r="EC159" s="497"/>
      <c r="ED159" s="497"/>
      <c r="EE159" s="497"/>
      <c r="EF159" s="497"/>
      <c r="EG159" s="497"/>
      <c r="EH159" s="497"/>
      <c r="EI159" s="497"/>
      <c r="EJ159" s="497"/>
      <c r="EK159" s="497"/>
      <c r="EL159" s="497"/>
      <c r="EM159" s="497"/>
      <c r="EN159" s="497"/>
      <c r="EO159" s="497"/>
      <c r="EP159" s="497"/>
      <c r="EQ159" s="497"/>
      <c r="ER159" s="497"/>
      <c r="ES159" s="497"/>
      <c r="ET159" s="497"/>
      <c r="EU159" s="497"/>
      <c r="EV159" s="497"/>
      <c r="EW159" s="497"/>
      <c r="EX159" s="497"/>
      <c r="EY159" s="497"/>
      <c r="EZ159" s="497"/>
      <c r="FA159" s="497"/>
      <c r="FB159" s="497"/>
      <c r="FC159" s="497"/>
      <c r="FD159" s="497"/>
      <c r="FE159" s="497"/>
      <c r="FF159" s="497"/>
      <c r="FG159" s="497"/>
      <c r="FH159" s="497"/>
      <c r="FI159" s="497"/>
      <c r="FJ159" s="497"/>
      <c r="FK159" s="497"/>
      <c r="FL159" s="497"/>
      <c r="FM159" s="497"/>
      <c r="FN159" s="497"/>
      <c r="FO159" s="497"/>
      <c r="FP159" s="497"/>
      <c r="FQ159" s="497"/>
      <c r="FR159" s="497"/>
      <c r="FS159" s="497"/>
      <c r="FT159" s="497"/>
      <c r="FU159" s="497"/>
      <c r="FV159" s="497"/>
      <c r="FW159" s="497"/>
      <c r="FX159" s="497"/>
      <c r="FY159" s="497"/>
      <c r="FZ159" s="497"/>
      <c r="GA159" s="497"/>
      <c r="GB159" s="497"/>
      <c r="GC159" s="497"/>
      <c r="GD159" s="497"/>
      <c r="GE159" s="497"/>
      <c r="GF159" s="497"/>
      <c r="GG159" s="497"/>
      <c r="GH159" s="497"/>
      <c r="GI159" s="497"/>
      <c r="GJ159" s="497"/>
      <c r="GK159" s="497"/>
      <c r="GL159" s="497"/>
      <c r="GM159" s="497"/>
      <c r="GN159" s="497"/>
      <c r="GO159" s="497"/>
      <c r="GP159" s="497"/>
      <c r="GQ159" s="497"/>
      <c r="GR159" s="497"/>
      <c r="GS159" s="497"/>
      <c r="GT159" s="497"/>
      <c r="GU159" s="497"/>
      <c r="GV159" s="497"/>
      <c r="GW159" s="497"/>
      <c r="GX159" s="497"/>
      <c r="GY159" s="497"/>
      <c r="GZ159" s="497"/>
      <c r="HA159" s="497"/>
      <c r="HB159" s="497"/>
      <c r="HC159" s="497"/>
      <c r="HD159" s="497"/>
      <c r="HE159" s="497"/>
      <c r="HF159" s="497"/>
      <c r="HG159" s="497"/>
      <c r="HH159" s="497"/>
      <c r="HI159" s="497"/>
      <c r="HJ159" s="497"/>
      <c r="HK159" s="497"/>
      <c r="HL159" s="497"/>
      <c r="HM159" s="497"/>
      <c r="HN159" s="497"/>
      <c r="HO159" s="497"/>
      <c r="HP159" s="497"/>
      <c r="HQ159" s="497"/>
      <c r="HR159" s="497"/>
      <c r="HS159" s="497"/>
      <c r="HT159" s="497"/>
      <c r="HU159" s="497"/>
      <c r="HV159" s="497"/>
      <c r="HW159" s="497"/>
      <c r="HX159" s="497"/>
      <c r="HY159" s="497"/>
      <c r="HZ159" s="497"/>
      <c r="IA159" s="497"/>
      <c r="IB159" s="497"/>
      <c r="IC159" s="497"/>
      <c r="ID159" s="497"/>
      <c r="IE159" s="497"/>
      <c r="IF159" s="497"/>
      <c r="IG159" s="497"/>
      <c r="IH159" s="497"/>
      <c r="II159" s="497"/>
      <c r="IJ159" s="497"/>
      <c r="IK159" s="497"/>
      <c r="IL159" s="497"/>
      <c r="IM159" s="497"/>
      <c r="IN159" s="497"/>
      <c r="IO159" s="497"/>
    </row>
    <row r="160" s="496" customFormat="1" ht="13.85" hidden="1" outlineLevel="2" spans="1:249">
      <c r="A160" s="541"/>
      <c r="B160" s="600" t="s">
        <v>12147</v>
      </c>
      <c r="C160" s="600" t="s">
        <v>12147</v>
      </c>
      <c r="D160" s="601">
        <v>289650.11</v>
      </c>
      <c r="E160" s="601">
        <v>318347.75</v>
      </c>
      <c r="F160" s="601"/>
      <c r="G160" s="601"/>
      <c r="H160" s="601"/>
      <c r="I160" s="601">
        <v>607997.86</v>
      </c>
      <c r="J160" s="613" t="s">
        <v>12148</v>
      </c>
      <c r="K160" s="613"/>
      <c r="L160" s="523"/>
      <c r="M160" s="523"/>
      <c r="N160" s="523"/>
      <c r="O160" s="523"/>
      <c r="P160" s="523"/>
      <c r="Q160" s="523"/>
      <c r="R160" s="523"/>
      <c r="S160" s="523"/>
      <c r="T160" s="523"/>
      <c r="U160" s="523"/>
      <c r="V160" s="523"/>
      <c r="W160" s="523"/>
      <c r="X160" s="523"/>
      <c r="Y160" s="523"/>
      <c r="Z160" s="523"/>
      <c r="AA160" s="523"/>
      <c r="AB160" s="523"/>
      <c r="AC160" s="523"/>
      <c r="AD160" s="523"/>
      <c r="AE160" s="523"/>
      <c r="AF160" s="523"/>
      <c r="AG160" s="523"/>
      <c r="AH160" s="523"/>
      <c r="AI160" s="523"/>
      <c r="AJ160" s="523"/>
      <c r="AK160" s="523"/>
      <c r="AL160" s="523"/>
      <c r="AM160" s="523"/>
      <c r="AN160" s="523"/>
      <c r="AO160" s="523"/>
      <c r="AP160" s="523"/>
      <c r="AQ160" s="523"/>
      <c r="AR160" s="497"/>
      <c r="AS160" s="497"/>
      <c r="AT160" s="497"/>
      <c r="AU160" s="497"/>
      <c r="AV160" s="497"/>
      <c r="AW160" s="497"/>
      <c r="AX160" s="497"/>
      <c r="AY160" s="497"/>
      <c r="AZ160" s="497"/>
      <c r="BA160" s="497"/>
      <c r="BB160" s="497"/>
      <c r="BC160" s="497"/>
      <c r="BD160" s="497"/>
      <c r="BE160" s="497"/>
      <c r="BF160" s="497"/>
      <c r="BG160" s="497"/>
      <c r="BH160" s="497"/>
      <c r="BI160" s="497"/>
      <c r="BJ160" s="497"/>
      <c r="BK160" s="497"/>
      <c r="BL160" s="497"/>
      <c r="BM160" s="497"/>
      <c r="BN160" s="497"/>
      <c r="BO160" s="497"/>
      <c r="BP160" s="497"/>
      <c r="BQ160" s="497"/>
      <c r="BR160" s="497"/>
      <c r="BS160" s="497"/>
      <c r="BT160" s="497"/>
      <c r="BU160" s="497"/>
      <c r="BV160" s="497"/>
      <c r="BW160" s="497"/>
      <c r="BX160" s="497"/>
      <c r="BY160" s="497"/>
      <c r="BZ160" s="497"/>
      <c r="CA160" s="497"/>
      <c r="CB160" s="497"/>
      <c r="CC160" s="497"/>
      <c r="CD160" s="497"/>
      <c r="CE160" s="497"/>
      <c r="CF160" s="497"/>
      <c r="CG160" s="497"/>
      <c r="CH160" s="497"/>
      <c r="CI160" s="497"/>
      <c r="CJ160" s="497"/>
      <c r="CK160" s="497"/>
      <c r="CL160" s="497"/>
      <c r="CM160" s="497"/>
      <c r="CN160" s="497"/>
      <c r="CO160" s="497"/>
      <c r="CP160" s="497"/>
      <c r="CQ160" s="497"/>
      <c r="CR160" s="497"/>
      <c r="CS160" s="497"/>
      <c r="CT160" s="497"/>
      <c r="CU160" s="497"/>
      <c r="CV160" s="497"/>
      <c r="CW160" s="497"/>
      <c r="CX160" s="497"/>
      <c r="CY160" s="497"/>
      <c r="CZ160" s="497"/>
      <c r="DA160" s="497"/>
      <c r="DB160" s="497"/>
      <c r="DC160" s="497"/>
      <c r="DD160" s="497"/>
      <c r="DE160" s="497"/>
      <c r="DF160" s="497"/>
      <c r="DG160" s="497"/>
      <c r="DH160" s="497"/>
      <c r="DI160" s="497"/>
      <c r="DJ160" s="497"/>
      <c r="DK160" s="497"/>
      <c r="DL160" s="497"/>
      <c r="DM160" s="497"/>
      <c r="DN160" s="497"/>
      <c r="DO160" s="497"/>
      <c r="DP160" s="497"/>
      <c r="DQ160" s="497"/>
      <c r="DR160" s="497"/>
      <c r="DS160" s="497"/>
      <c r="DT160" s="497"/>
      <c r="DU160" s="497"/>
      <c r="DV160" s="497"/>
      <c r="DW160" s="497"/>
      <c r="DX160" s="497"/>
      <c r="DY160" s="497"/>
      <c r="DZ160" s="497"/>
      <c r="EA160" s="497"/>
      <c r="EB160" s="497"/>
      <c r="EC160" s="497"/>
      <c r="ED160" s="497"/>
      <c r="EE160" s="497"/>
      <c r="EF160" s="497"/>
      <c r="EG160" s="497"/>
      <c r="EH160" s="497"/>
      <c r="EI160" s="497"/>
      <c r="EJ160" s="497"/>
      <c r="EK160" s="497"/>
      <c r="EL160" s="497"/>
      <c r="EM160" s="497"/>
      <c r="EN160" s="497"/>
      <c r="EO160" s="497"/>
      <c r="EP160" s="497"/>
      <c r="EQ160" s="497"/>
      <c r="ER160" s="497"/>
      <c r="ES160" s="497"/>
      <c r="ET160" s="497"/>
      <c r="EU160" s="497"/>
      <c r="EV160" s="497"/>
      <c r="EW160" s="497"/>
      <c r="EX160" s="497"/>
      <c r="EY160" s="497"/>
      <c r="EZ160" s="497"/>
      <c r="FA160" s="497"/>
      <c r="FB160" s="497"/>
      <c r="FC160" s="497"/>
      <c r="FD160" s="497"/>
      <c r="FE160" s="497"/>
      <c r="FF160" s="497"/>
      <c r="FG160" s="497"/>
      <c r="FH160" s="497"/>
      <c r="FI160" s="497"/>
      <c r="FJ160" s="497"/>
      <c r="FK160" s="497"/>
      <c r="FL160" s="497"/>
      <c r="FM160" s="497"/>
      <c r="FN160" s="497"/>
      <c r="FO160" s="497"/>
      <c r="FP160" s="497"/>
      <c r="FQ160" s="497"/>
      <c r="FR160" s="497"/>
      <c r="FS160" s="497"/>
      <c r="FT160" s="497"/>
      <c r="FU160" s="497"/>
      <c r="FV160" s="497"/>
      <c r="FW160" s="497"/>
      <c r="FX160" s="497"/>
      <c r="FY160" s="497"/>
      <c r="FZ160" s="497"/>
      <c r="GA160" s="497"/>
      <c r="GB160" s="497"/>
      <c r="GC160" s="497"/>
      <c r="GD160" s="497"/>
      <c r="GE160" s="497"/>
      <c r="GF160" s="497"/>
      <c r="GG160" s="497"/>
      <c r="GH160" s="497"/>
      <c r="GI160" s="497"/>
      <c r="GJ160" s="497"/>
      <c r="GK160" s="497"/>
      <c r="GL160" s="497"/>
      <c r="GM160" s="497"/>
      <c r="GN160" s="497"/>
      <c r="GO160" s="497"/>
      <c r="GP160" s="497"/>
      <c r="GQ160" s="497"/>
      <c r="GR160" s="497"/>
      <c r="GS160" s="497"/>
      <c r="GT160" s="497"/>
      <c r="GU160" s="497"/>
      <c r="GV160" s="497"/>
      <c r="GW160" s="497"/>
      <c r="GX160" s="497"/>
      <c r="GY160" s="497"/>
      <c r="GZ160" s="497"/>
      <c r="HA160" s="497"/>
      <c r="HB160" s="497"/>
      <c r="HC160" s="497"/>
      <c r="HD160" s="497"/>
      <c r="HE160" s="497"/>
      <c r="HF160" s="497"/>
      <c r="HG160" s="497"/>
      <c r="HH160" s="497"/>
      <c r="HI160" s="497"/>
      <c r="HJ160" s="497"/>
      <c r="HK160" s="497"/>
      <c r="HL160" s="497"/>
      <c r="HM160" s="497"/>
      <c r="HN160" s="497"/>
      <c r="HO160" s="497"/>
      <c r="HP160" s="497"/>
      <c r="HQ160" s="497"/>
      <c r="HR160" s="497"/>
      <c r="HS160" s="497"/>
      <c r="HT160" s="497"/>
      <c r="HU160" s="497"/>
      <c r="HV160" s="497"/>
      <c r="HW160" s="497"/>
      <c r="HX160" s="497"/>
      <c r="HY160" s="497"/>
      <c r="HZ160" s="497"/>
      <c r="IA160" s="497"/>
      <c r="IB160" s="497"/>
      <c r="IC160" s="497"/>
      <c r="ID160" s="497"/>
      <c r="IE160" s="497"/>
      <c r="IF160" s="497"/>
      <c r="IG160" s="497"/>
      <c r="IH160" s="497"/>
      <c r="II160" s="497"/>
      <c r="IJ160" s="497"/>
      <c r="IK160" s="497"/>
      <c r="IL160" s="497"/>
      <c r="IM160" s="497"/>
      <c r="IN160" s="497"/>
      <c r="IO160" s="497"/>
    </row>
    <row r="161" s="496" customFormat="1" ht="13.85" hidden="1" outlineLevel="2" spans="1:249">
      <c r="A161" s="541"/>
      <c r="B161" s="600" t="s">
        <v>12149</v>
      </c>
      <c r="C161" s="600" t="s">
        <v>12149</v>
      </c>
      <c r="D161" s="601">
        <v>96655.25</v>
      </c>
      <c r="E161" s="601">
        <v>72499.83</v>
      </c>
      <c r="F161" s="601">
        <v>75923.75</v>
      </c>
      <c r="G161" s="601">
        <v>52371.69</v>
      </c>
      <c r="H161" s="601"/>
      <c r="I161" s="601">
        <v>297450.52</v>
      </c>
      <c r="J161" s="613" t="s">
        <v>12150</v>
      </c>
      <c r="K161" s="613"/>
      <c r="L161" s="523"/>
      <c r="M161" s="523"/>
      <c r="N161" s="523"/>
      <c r="O161" s="523"/>
      <c r="P161" s="523"/>
      <c r="Q161" s="523"/>
      <c r="R161" s="523"/>
      <c r="S161" s="523"/>
      <c r="T161" s="523"/>
      <c r="U161" s="523"/>
      <c r="V161" s="523"/>
      <c r="W161" s="523"/>
      <c r="X161" s="523"/>
      <c r="Y161" s="523"/>
      <c r="Z161" s="523"/>
      <c r="AA161" s="523"/>
      <c r="AB161" s="523"/>
      <c r="AC161" s="523"/>
      <c r="AD161" s="523"/>
      <c r="AE161" s="523"/>
      <c r="AF161" s="523"/>
      <c r="AG161" s="523"/>
      <c r="AH161" s="523"/>
      <c r="AI161" s="523"/>
      <c r="AJ161" s="523"/>
      <c r="AK161" s="523"/>
      <c r="AL161" s="523"/>
      <c r="AM161" s="523"/>
      <c r="AN161" s="523"/>
      <c r="AO161" s="523"/>
      <c r="AP161" s="523"/>
      <c r="AQ161" s="523"/>
      <c r="AR161" s="497"/>
      <c r="AS161" s="497"/>
      <c r="AT161" s="497"/>
      <c r="AU161" s="497"/>
      <c r="AV161" s="497"/>
      <c r="AW161" s="497"/>
      <c r="AX161" s="497"/>
      <c r="AY161" s="497"/>
      <c r="AZ161" s="497"/>
      <c r="BA161" s="497"/>
      <c r="BB161" s="497"/>
      <c r="BC161" s="497"/>
      <c r="BD161" s="497"/>
      <c r="BE161" s="497"/>
      <c r="BF161" s="497"/>
      <c r="BG161" s="497"/>
      <c r="BH161" s="497"/>
      <c r="BI161" s="497"/>
      <c r="BJ161" s="497"/>
      <c r="BK161" s="497"/>
      <c r="BL161" s="497"/>
      <c r="BM161" s="497"/>
      <c r="BN161" s="497"/>
      <c r="BO161" s="497"/>
      <c r="BP161" s="497"/>
      <c r="BQ161" s="497"/>
      <c r="BR161" s="497"/>
      <c r="BS161" s="497"/>
      <c r="BT161" s="497"/>
      <c r="BU161" s="497"/>
      <c r="BV161" s="497"/>
      <c r="BW161" s="497"/>
      <c r="BX161" s="497"/>
      <c r="BY161" s="497"/>
      <c r="BZ161" s="497"/>
      <c r="CA161" s="497"/>
      <c r="CB161" s="497"/>
      <c r="CC161" s="497"/>
      <c r="CD161" s="497"/>
      <c r="CE161" s="497"/>
      <c r="CF161" s="497"/>
      <c r="CG161" s="497"/>
      <c r="CH161" s="497"/>
      <c r="CI161" s="497"/>
      <c r="CJ161" s="497"/>
      <c r="CK161" s="497"/>
      <c r="CL161" s="497"/>
      <c r="CM161" s="497"/>
      <c r="CN161" s="497"/>
      <c r="CO161" s="497"/>
      <c r="CP161" s="497"/>
      <c r="CQ161" s="497"/>
      <c r="CR161" s="497"/>
      <c r="CS161" s="497"/>
      <c r="CT161" s="497"/>
      <c r="CU161" s="497"/>
      <c r="CV161" s="497"/>
      <c r="CW161" s="497"/>
      <c r="CX161" s="497"/>
      <c r="CY161" s="497"/>
      <c r="CZ161" s="497"/>
      <c r="DA161" s="497"/>
      <c r="DB161" s="497"/>
      <c r="DC161" s="497"/>
      <c r="DD161" s="497"/>
      <c r="DE161" s="497"/>
      <c r="DF161" s="497"/>
      <c r="DG161" s="497"/>
      <c r="DH161" s="497"/>
      <c r="DI161" s="497"/>
      <c r="DJ161" s="497"/>
      <c r="DK161" s="497"/>
      <c r="DL161" s="497"/>
      <c r="DM161" s="497"/>
      <c r="DN161" s="497"/>
      <c r="DO161" s="497"/>
      <c r="DP161" s="497"/>
      <c r="DQ161" s="497"/>
      <c r="DR161" s="497"/>
      <c r="DS161" s="497"/>
      <c r="DT161" s="497"/>
      <c r="DU161" s="497"/>
      <c r="DV161" s="497"/>
      <c r="DW161" s="497"/>
      <c r="DX161" s="497"/>
      <c r="DY161" s="497"/>
      <c r="DZ161" s="497"/>
      <c r="EA161" s="497"/>
      <c r="EB161" s="497"/>
      <c r="EC161" s="497"/>
      <c r="ED161" s="497"/>
      <c r="EE161" s="497"/>
      <c r="EF161" s="497"/>
      <c r="EG161" s="497"/>
      <c r="EH161" s="497"/>
      <c r="EI161" s="497"/>
      <c r="EJ161" s="497"/>
      <c r="EK161" s="497"/>
      <c r="EL161" s="497"/>
      <c r="EM161" s="497"/>
      <c r="EN161" s="497"/>
      <c r="EO161" s="497"/>
      <c r="EP161" s="497"/>
      <c r="EQ161" s="497"/>
      <c r="ER161" s="497"/>
      <c r="ES161" s="497"/>
      <c r="ET161" s="497"/>
      <c r="EU161" s="497"/>
      <c r="EV161" s="497"/>
      <c r="EW161" s="497"/>
      <c r="EX161" s="497"/>
      <c r="EY161" s="497"/>
      <c r="EZ161" s="497"/>
      <c r="FA161" s="497"/>
      <c r="FB161" s="497"/>
      <c r="FC161" s="497"/>
      <c r="FD161" s="497"/>
      <c r="FE161" s="497"/>
      <c r="FF161" s="497"/>
      <c r="FG161" s="497"/>
      <c r="FH161" s="497"/>
      <c r="FI161" s="497"/>
      <c r="FJ161" s="497"/>
      <c r="FK161" s="497"/>
      <c r="FL161" s="497"/>
      <c r="FM161" s="497"/>
      <c r="FN161" s="497"/>
      <c r="FO161" s="497"/>
      <c r="FP161" s="497"/>
      <c r="FQ161" s="497"/>
      <c r="FR161" s="497"/>
      <c r="FS161" s="497"/>
      <c r="FT161" s="497"/>
      <c r="FU161" s="497"/>
      <c r="FV161" s="497"/>
      <c r="FW161" s="497"/>
      <c r="FX161" s="497"/>
      <c r="FY161" s="497"/>
      <c r="FZ161" s="497"/>
      <c r="GA161" s="497"/>
      <c r="GB161" s="497"/>
      <c r="GC161" s="497"/>
      <c r="GD161" s="497"/>
      <c r="GE161" s="497"/>
      <c r="GF161" s="497"/>
      <c r="GG161" s="497"/>
      <c r="GH161" s="497"/>
      <c r="GI161" s="497"/>
      <c r="GJ161" s="497"/>
      <c r="GK161" s="497"/>
      <c r="GL161" s="497"/>
      <c r="GM161" s="497"/>
      <c r="GN161" s="497"/>
      <c r="GO161" s="497"/>
      <c r="GP161" s="497"/>
      <c r="GQ161" s="497"/>
      <c r="GR161" s="497"/>
      <c r="GS161" s="497"/>
      <c r="GT161" s="497"/>
      <c r="GU161" s="497"/>
      <c r="GV161" s="497"/>
      <c r="GW161" s="497"/>
      <c r="GX161" s="497"/>
      <c r="GY161" s="497"/>
      <c r="GZ161" s="497"/>
      <c r="HA161" s="497"/>
      <c r="HB161" s="497"/>
      <c r="HC161" s="497"/>
      <c r="HD161" s="497"/>
      <c r="HE161" s="497"/>
      <c r="HF161" s="497"/>
      <c r="HG161" s="497"/>
      <c r="HH161" s="497"/>
      <c r="HI161" s="497"/>
      <c r="HJ161" s="497"/>
      <c r="HK161" s="497"/>
      <c r="HL161" s="497"/>
      <c r="HM161" s="497"/>
      <c r="HN161" s="497"/>
      <c r="HO161" s="497"/>
      <c r="HP161" s="497"/>
      <c r="HQ161" s="497"/>
      <c r="HR161" s="497"/>
      <c r="HS161" s="497"/>
      <c r="HT161" s="497"/>
      <c r="HU161" s="497"/>
      <c r="HV161" s="497"/>
      <c r="HW161" s="497"/>
      <c r="HX161" s="497"/>
      <c r="HY161" s="497"/>
      <c r="HZ161" s="497"/>
      <c r="IA161" s="497"/>
      <c r="IB161" s="497"/>
      <c r="IC161" s="497"/>
      <c r="ID161" s="497"/>
      <c r="IE161" s="497"/>
      <c r="IF161" s="497"/>
      <c r="IG161" s="497"/>
      <c r="IH161" s="497"/>
      <c r="II161" s="497"/>
      <c r="IJ161" s="497"/>
      <c r="IK161" s="497"/>
      <c r="IL161" s="497"/>
      <c r="IM161" s="497"/>
      <c r="IN161" s="497"/>
      <c r="IO161" s="497"/>
    </row>
    <row r="162" s="496" customFormat="1" ht="13.85" hidden="1" outlineLevel="2" spans="1:249">
      <c r="A162" s="541"/>
      <c r="B162" s="600" t="s">
        <v>12151</v>
      </c>
      <c r="C162" s="600" t="s">
        <v>12151</v>
      </c>
      <c r="D162" s="601"/>
      <c r="E162" s="601"/>
      <c r="F162" s="601">
        <v>7386</v>
      </c>
      <c r="G162" s="601"/>
      <c r="H162" s="601"/>
      <c r="I162" s="601">
        <v>7386</v>
      </c>
      <c r="J162" s="613" t="s">
        <v>12146</v>
      </c>
      <c r="K162" s="613"/>
      <c r="L162" s="523"/>
      <c r="M162" s="523"/>
      <c r="N162" s="523"/>
      <c r="O162" s="523"/>
      <c r="P162" s="523"/>
      <c r="Q162" s="523"/>
      <c r="R162" s="523"/>
      <c r="S162" s="523"/>
      <c r="T162" s="523"/>
      <c r="U162" s="523"/>
      <c r="V162" s="523"/>
      <c r="W162" s="523"/>
      <c r="X162" s="523"/>
      <c r="Y162" s="523"/>
      <c r="Z162" s="523"/>
      <c r="AA162" s="523"/>
      <c r="AB162" s="523"/>
      <c r="AC162" s="523"/>
      <c r="AD162" s="523"/>
      <c r="AE162" s="523"/>
      <c r="AF162" s="523"/>
      <c r="AG162" s="523"/>
      <c r="AH162" s="523"/>
      <c r="AI162" s="523"/>
      <c r="AJ162" s="523"/>
      <c r="AK162" s="523"/>
      <c r="AL162" s="523"/>
      <c r="AM162" s="523"/>
      <c r="AN162" s="523"/>
      <c r="AO162" s="523"/>
      <c r="AP162" s="523"/>
      <c r="AQ162" s="523"/>
      <c r="AR162" s="497"/>
      <c r="AS162" s="497"/>
      <c r="AT162" s="497"/>
      <c r="AU162" s="497"/>
      <c r="AV162" s="497"/>
      <c r="AW162" s="497"/>
      <c r="AX162" s="497"/>
      <c r="AY162" s="497"/>
      <c r="AZ162" s="497"/>
      <c r="BA162" s="497"/>
      <c r="BB162" s="497"/>
      <c r="BC162" s="497"/>
      <c r="BD162" s="497"/>
      <c r="BE162" s="497"/>
      <c r="BF162" s="497"/>
      <c r="BG162" s="497"/>
      <c r="BH162" s="497"/>
      <c r="BI162" s="497"/>
      <c r="BJ162" s="497"/>
      <c r="BK162" s="497"/>
      <c r="BL162" s="497"/>
      <c r="BM162" s="497"/>
      <c r="BN162" s="497"/>
      <c r="BO162" s="497"/>
      <c r="BP162" s="497"/>
      <c r="BQ162" s="497"/>
      <c r="BR162" s="497"/>
      <c r="BS162" s="497"/>
      <c r="BT162" s="497"/>
      <c r="BU162" s="497"/>
      <c r="BV162" s="497"/>
      <c r="BW162" s="497"/>
      <c r="BX162" s="497"/>
      <c r="BY162" s="497"/>
      <c r="BZ162" s="497"/>
      <c r="CA162" s="497"/>
      <c r="CB162" s="497"/>
      <c r="CC162" s="497"/>
      <c r="CD162" s="497"/>
      <c r="CE162" s="497"/>
      <c r="CF162" s="497"/>
      <c r="CG162" s="497"/>
      <c r="CH162" s="497"/>
      <c r="CI162" s="497"/>
      <c r="CJ162" s="497"/>
      <c r="CK162" s="497"/>
      <c r="CL162" s="497"/>
      <c r="CM162" s="497"/>
      <c r="CN162" s="497"/>
      <c r="CO162" s="497"/>
      <c r="CP162" s="497"/>
      <c r="CQ162" s="497"/>
      <c r="CR162" s="497"/>
      <c r="CS162" s="497"/>
      <c r="CT162" s="497"/>
      <c r="CU162" s="497"/>
      <c r="CV162" s="497"/>
      <c r="CW162" s="497"/>
      <c r="CX162" s="497"/>
      <c r="CY162" s="497"/>
      <c r="CZ162" s="497"/>
      <c r="DA162" s="497"/>
      <c r="DB162" s="497"/>
      <c r="DC162" s="497"/>
      <c r="DD162" s="497"/>
      <c r="DE162" s="497"/>
      <c r="DF162" s="497"/>
      <c r="DG162" s="497"/>
      <c r="DH162" s="497"/>
      <c r="DI162" s="497"/>
      <c r="DJ162" s="497"/>
      <c r="DK162" s="497"/>
      <c r="DL162" s="497"/>
      <c r="DM162" s="497"/>
      <c r="DN162" s="497"/>
      <c r="DO162" s="497"/>
      <c r="DP162" s="497"/>
      <c r="DQ162" s="497"/>
      <c r="DR162" s="497"/>
      <c r="DS162" s="497"/>
      <c r="DT162" s="497"/>
      <c r="DU162" s="497"/>
      <c r="DV162" s="497"/>
      <c r="DW162" s="497"/>
      <c r="DX162" s="497"/>
      <c r="DY162" s="497"/>
      <c r="DZ162" s="497"/>
      <c r="EA162" s="497"/>
      <c r="EB162" s="497"/>
      <c r="EC162" s="497"/>
      <c r="ED162" s="497"/>
      <c r="EE162" s="497"/>
      <c r="EF162" s="497"/>
      <c r="EG162" s="497"/>
      <c r="EH162" s="497"/>
      <c r="EI162" s="497"/>
      <c r="EJ162" s="497"/>
      <c r="EK162" s="497"/>
      <c r="EL162" s="497"/>
      <c r="EM162" s="497"/>
      <c r="EN162" s="497"/>
      <c r="EO162" s="497"/>
      <c r="EP162" s="497"/>
      <c r="EQ162" s="497"/>
      <c r="ER162" s="497"/>
      <c r="ES162" s="497"/>
      <c r="ET162" s="497"/>
      <c r="EU162" s="497"/>
      <c r="EV162" s="497"/>
      <c r="EW162" s="497"/>
      <c r="EX162" s="497"/>
      <c r="EY162" s="497"/>
      <c r="EZ162" s="497"/>
      <c r="FA162" s="497"/>
      <c r="FB162" s="497"/>
      <c r="FC162" s="497"/>
      <c r="FD162" s="497"/>
      <c r="FE162" s="497"/>
      <c r="FF162" s="497"/>
      <c r="FG162" s="497"/>
      <c r="FH162" s="497"/>
      <c r="FI162" s="497"/>
      <c r="FJ162" s="497"/>
      <c r="FK162" s="497"/>
      <c r="FL162" s="497"/>
      <c r="FM162" s="497"/>
      <c r="FN162" s="497"/>
      <c r="FO162" s="497"/>
      <c r="FP162" s="497"/>
      <c r="FQ162" s="497"/>
      <c r="FR162" s="497"/>
      <c r="FS162" s="497"/>
      <c r="FT162" s="497"/>
      <c r="FU162" s="497"/>
      <c r="FV162" s="497"/>
      <c r="FW162" s="497"/>
      <c r="FX162" s="497"/>
      <c r="FY162" s="497"/>
      <c r="FZ162" s="497"/>
      <c r="GA162" s="497"/>
      <c r="GB162" s="497"/>
      <c r="GC162" s="497"/>
      <c r="GD162" s="497"/>
      <c r="GE162" s="497"/>
      <c r="GF162" s="497"/>
      <c r="GG162" s="497"/>
      <c r="GH162" s="497"/>
      <c r="GI162" s="497"/>
      <c r="GJ162" s="497"/>
      <c r="GK162" s="497"/>
      <c r="GL162" s="497"/>
      <c r="GM162" s="497"/>
      <c r="GN162" s="497"/>
      <c r="GO162" s="497"/>
      <c r="GP162" s="497"/>
      <c r="GQ162" s="497"/>
      <c r="GR162" s="497"/>
      <c r="GS162" s="497"/>
      <c r="GT162" s="497"/>
      <c r="GU162" s="497"/>
      <c r="GV162" s="497"/>
      <c r="GW162" s="497"/>
      <c r="GX162" s="497"/>
      <c r="GY162" s="497"/>
      <c r="GZ162" s="497"/>
      <c r="HA162" s="497"/>
      <c r="HB162" s="497"/>
      <c r="HC162" s="497"/>
      <c r="HD162" s="497"/>
      <c r="HE162" s="497"/>
      <c r="HF162" s="497"/>
      <c r="HG162" s="497"/>
      <c r="HH162" s="497"/>
      <c r="HI162" s="497"/>
      <c r="HJ162" s="497"/>
      <c r="HK162" s="497"/>
      <c r="HL162" s="497"/>
      <c r="HM162" s="497"/>
      <c r="HN162" s="497"/>
      <c r="HO162" s="497"/>
      <c r="HP162" s="497"/>
      <c r="HQ162" s="497"/>
      <c r="HR162" s="497"/>
      <c r="HS162" s="497"/>
      <c r="HT162" s="497"/>
      <c r="HU162" s="497"/>
      <c r="HV162" s="497"/>
      <c r="HW162" s="497"/>
      <c r="HX162" s="497"/>
      <c r="HY162" s="497"/>
      <c r="HZ162" s="497"/>
      <c r="IA162" s="497"/>
      <c r="IB162" s="497"/>
      <c r="IC162" s="497"/>
      <c r="ID162" s="497"/>
      <c r="IE162" s="497"/>
      <c r="IF162" s="497"/>
      <c r="IG162" s="497"/>
      <c r="IH162" s="497"/>
      <c r="II162" s="497"/>
      <c r="IJ162" s="497"/>
      <c r="IK162" s="497"/>
      <c r="IL162" s="497"/>
      <c r="IM162" s="497"/>
      <c r="IN162" s="497"/>
      <c r="IO162" s="497"/>
    </row>
    <row r="163" s="496" customFormat="1" ht="13.85" hidden="1" outlineLevel="2" spans="1:249">
      <c r="A163" s="541"/>
      <c r="B163" s="600" t="s">
        <v>12152</v>
      </c>
      <c r="C163" s="600" t="s">
        <v>12152</v>
      </c>
      <c r="D163" s="601"/>
      <c r="E163" s="601">
        <v>11052.48</v>
      </c>
      <c r="F163" s="601"/>
      <c r="G163" s="601"/>
      <c r="H163" s="601"/>
      <c r="I163" s="601">
        <v>11052.48</v>
      </c>
      <c r="J163" s="613" t="s">
        <v>12153</v>
      </c>
      <c r="K163" s="613"/>
      <c r="L163" s="523"/>
      <c r="M163" s="523"/>
      <c r="N163" s="523"/>
      <c r="O163" s="523"/>
      <c r="P163" s="523"/>
      <c r="Q163" s="523"/>
      <c r="R163" s="523"/>
      <c r="S163" s="523"/>
      <c r="T163" s="523"/>
      <c r="U163" s="523"/>
      <c r="V163" s="523"/>
      <c r="W163" s="523"/>
      <c r="X163" s="523"/>
      <c r="Y163" s="523"/>
      <c r="Z163" s="523"/>
      <c r="AA163" s="523"/>
      <c r="AB163" s="523"/>
      <c r="AC163" s="523"/>
      <c r="AD163" s="523"/>
      <c r="AE163" s="523"/>
      <c r="AF163" s="523"/>
      <c r="AG163" s="523"/>
      <c r="AH163" s="523"/>
      <c r="AI163" s="523"/>
      <c r="AJ163" s="523"/>
      <c r="AK163" s="523"/>
      <c r="AL163" s="523"/>
      <c r="AM163" s="523"/>
      <c r="AN163" s="523"/>
      <c r="AO163" s="523"/>
      <c r="AP163" s="523"/>
      <c r="AQ163" s="523"/>
      <c r="AR163" s="497"/>
      <c r="AS163" s="497"/>
      <c r="AT163" s="497"/>
      <c r="AU163" s="497"/>
      <c r="AV163" s="497"/>
      <c r="AW163" s="497"/>
      <c r="AX163" s="497"/>
      <c r="AY163" s="497"/>
      <c r="AZ163" s="497"/>
      <c r="BA163" s="497"/>
      <c r="BB163" s="497"/>
      <c r="BC163" s="497"/>
      <c r="BD163" s="497"/>
      <c r="BE163" s="497"/>
      <c r="BF163" s="497"/>
      <c r="BG163" s="497"/>
      <c r="BH163" s="497"/>
      <c r="BI163" s="497"/>
      <c r="BJ163" s="497"/>
      <c r="BK163" s="497"/>
      <c r="BL163" s="497"/>
      <c r="BM163" s="497"/>
      <c r="BN163" s="497"/>
      <c r="BO163" s="497"/>
      <c r="BP163" s="497"/>
      <c r="BQ163" s="497"/>
      <c r="BR163" s="497"/>
      <c r="BS163" s="497"/>
      <c r="BT163" s="497"/>
      <c r="BU163" s="497"/>
      <c r="BV163" s="497"/>
      <c r="BW163" s="497"/>
      <c r="BX163" s="497"/>
      <c r="BY163" s="497"/>
      <c r="BZ163" s="497"/>
      <c r="CA163" s="497"/>
      <c r="CB163" s="497"/>
      <c r="CC163" s="497"/>
      <c r="CD163" s="497"/>
      <c r="CE163" s="497"/>
      <c r="CF163" s="497"/>
      <c r="CG163" s="497"/>
      <c r="CH163" s="497"/>
      <c r="CI163" s="497"/>
      <c r="CJ163" s="497"/>
      <c r="CK163" s="497"/>
      <c r="CL163" s="497"/>
      <c r="CM163" s="497"/>
      <c r="CN163" s="497"/>
      <c r="CO163" s="497"/>
      <c r="CP163" s="497"/>
      <c r="CQ163" s="497"/>
      <c r="CR163" s="497"/>
      <c r="CS163" s="497"/>
      <c r="CT163" s="497"/>
      <c r="CU163" s="497"/>
      <c r="CV163" s="497"/>
      <c r="CW163" s="497"/>
      <c r="CX163" s="497"/>
      <c r="CY163" s="497"/>
      <c r="CZ163" s="497"/>
      <c r="DA163" s="497"/>
      <c r="DB163" s="497"/>
      <c r="DC163" s="497"/>
      <c r="DD163" s="497"/>
      <c r="DE163" s="497"/>
      <c r="DF163" s="497"/>
      <c r="DG163" s="497"/>
      <c r="DH163" s="497"/>
      <c r="DI163" s="497"/>
      <c r="DJ163" s="497"/>
      <c r="DK163" s="497"/>
      <c r="DL163" s="497"/>
      <c r="DM163" s="497"/>
      <c r="DN163" s="497"/>
      <c r="DO163" s="497"/>
      <c r="DP163" s="497"/>
      <c r="DQ163" s="497"/>
      <c r="DR163" s="497"/>
      <c r="DS163" s="497"/>
      <c r="DT163" s="497"/>
      <c r="DU163" s="497"/>
      <c r="DV163" s="497"/>
      <c r="DW163" s="497"/>
      <c r="DX163" s="497"/>
      <c r="DY163" s="497"/>
      <c r="DZ163" s="497"/>
      <c r="EA163" s="497"/>
      <c r="EB163" s="497"/>
      <c r="EC163" s="497"/>
      <c r="ED163" s="497"/>
      <c r="EE163" s="497"/>
      <c r="EF163" s="497"/>
      <c r="EG163" s="497"/>
      <c r="EH163" s="497"/>
      <c r="EI163" s="497"/>
      <c r="EJ163" s="497"/>
      <c r="EK163" s="497"/>
      <c r="EL163" s="497"/>
      <c r="EM163" s="497"/>
      <c r="EN163" s="497"/>
      <c r="EO163" s="497"/>
      <c r="EP163" s="497"/>
      <c r="EQ163" s="497"/>
      <c r="ER163" s="497"/>
      <c r="ES163" s="497"/>
      <c r="ET163" s="497"/>
      <c r="EU163" s="497"/>
      <c r="EV163" s="497"/>
      <c r="EW163" s="497"/>
      <c r="EX163" s="497"/>
      <c r="EY163" s="497"/>
      <c r="EZ163" s="497"/>
      <c r="FA163" s="497"/>
      <c r="FB163" s="497"/>
      <c r="FC163" s="497"/>
      <c r="FD163" s="497"/>
      <c r="FE163" s="497"/>
      <c r="FF163" s="497"/>
      <c r="FG163" s="497"/>
      <c r="FH163" s="497"/>
      <c r="FI163" s="497"/>
      <c r="FJ163" s="497"/>
      <c r="FK163" s="497"/>
      <c r="FL163" s="497"/>
      <c r="FM163" s="497"/>
      <c r="FN163" s="497"/>
      <c r="FO163" s="497"/>
      <c r="FP163" s="497"/>
      <c r="FQ163" s="497"/>
      <c r="FR163" s="497"/>
      <c r="FS163" s="497"/>
      <c r="FT163" s="497"/>
      <c r="FU163" s="497"/>
      <c r="FV163" s="497"/>
      <c r="FW163" s="497"/>
      <c r="FX163" s="497"/>
      <c r="FY163" s="497"/>
      <c r="FZ163" s="497"/>
      <c r="GA163" s="497"/>
      <c r="GB163" s="497"/>
      <c r="GC163" s="497"/>
      <c r="GD163" s="497"/>
      <c r="GE163" s="497"/>
      <c r="GF163" s="497"/>
      <c r="GG163" s="497"/>
      <c r="GH163" s="497"/>
      <c r="GI163" s="497"/>
      <c r="GJ163" s="497"/>
      <c r="GK163" s="497"/>
      <c r="GL163" s="497"/>
      <c r="GM163" s="497"/>
      <c r="GN163" s="497"/>
      <c r="GO163" s="497"/>
      <c r="GP163" s="497"/>
      <c r="GQ163" s="497"/>
      <c r="GR163" s="497"/>
      <c r="GS163" s="497"/>
      <c r="GT163" s="497"/>
      <c r="GU163" s="497"/>
      <c r="GV163" s="497"/>
      <c r="GW163" s="497"/>
      <c r="GX163" s="497"/>
      <c r="GY163" s="497"/>
      <c r="GZ163" s="497"/>
      <c r="HA163" s="497"/>
      <c r="HB163" s="497"/>
      <c r="HC163" s="497"/>
      <c r="HD163" s="497"/>
      <c r="HE163" s="497"/>
      <c r="HF163" s="497"/>
      <c r="HG163" s="497"/>
      <c r="HH163" s="497"/>
      <c r="HI163" s="497"/>
      <c r="HJ163" s="497"/>
      <c r="HK163" s="497"/>
      <c r="HL163" s="497"/>
      <c r="HM163" s="497"/>
      <c r="HN163" s="497"/>
      <c r="HO163" s="497"/>
      <c r="HP163" s="497"/>
      <c r="HQ163" s="497"/>
      <c r="HR163" s="497"/>
      <c r="HS163" s="497"/>
      <c r="HT163" s="497"/>
      <c r="HU163" s="497"/>
      <c r="HV163" s="497"/>
      <c r="HW163" s="497"/>
      <c r="HX163" s="497"/>
      <c r="HY163" s="497"/>
      <c r="HZ163" s="497"/>
      <c r="IA163" s="497"/>
      <c r="IB163" s="497"/>
      <c r="IC163" s="497"/>
      <c r="ID163" s="497"/>
      <c r="IE163" s="497"/>
      <c r="IF163" s="497"/>
      <c r="IG163" s="497"/>
      <c r="IH163" s="497"/>
      <c r="II163" s="497"/>
      <c r="IJ163" s="497"/>
      <c r="IK163" s="497"/>
      <c r="IL163" s="497"/>
      <c r="IM163" s="497"/>
      <c r="IN163" s="497"/>
      <c r="IO163" s="497"/>
    </row>
    <row r="164" s="496" customFormat="1" ht="13.85" hidden="1" outlineLevel="2" spans="1:249">
      <c r="A164" s="541"/>
      <c r="B164" s="600" t="s">
        <v>12154</v>
      </c>
      <c r="C164" s="600" t="s">
        <v>12154</v>
      </c>
      <c r="D164" s="601">
        <v>1157570.7</v>
      </c>
      <c r="E164" s="601"/>
      <c r="F164" s="601"/>
      <c r="G164" s="601"/>
      <c r="H164" s="601"/>
      <c r="I164" s="601">
        <v>1157570.7</v>
      </c>
      <c r="J164" s="613" t="s">
        <v>12155</v>
      </c>
      <c r="K164" s="613"/>
      <c r="L164" s="523"/>
      <c r="M164" s="523"/>
      <c r="N164" s="523"/>
      <c r="O164" s="523"/>
      <c r="P164" s="523"/>
      <c r="Q164" s="523"/>
      <c r="R164" s="523"/>
      <c r="S164" s="523"/>
      <c r="T164" s="523"/>
      <c r="U164" s="523"/>
      <c r="V164" s="523"/>
      <c r="W164" s="523"/>
      <c r="X164" s="523"/>
      <c r="Y164" s="523"/>
      <c r="Z164" s="523"/>
      <c r="AA164" s="523"/>
      <c r="AB164" s="523"/>
      <c r="AC164" s="523"/>
      <c r="AD164" s="523"/>
      <c r="AE164" s="523"/>
      <c r="AF164" s="523"/>
      <c r="AG164" s="523"/>
      <c r="AH164" s="523"/>
      <c r="AI164" s="523"/>
      <c r="AJ164" s="523"/>
      <c r="AK164" s="523"/>
      <c r="AL164" s="523"/>
      <c r="AM164" s="523"/>
      <c r="AN164" s="523"/>
      <c r="AO164" s="523"/>
      <c r="AP164" s="523"/>
      <c r="AQ164" s="523"/>
      <c r="AR164" s="497"/>
      <c r="AS164" s="497"/>
      <c r="AT164" s="497"/>
      <c r="AU164" s="497"/>
      <c r="AV164" s="497"/>
      <c r="AW164" s="497"/>
      <c r="AX164" s="497"/>
      <c r="AY164" s="497"/>
      <c r="AZ164" s="497"/>
      <c r="BA164" s="497"/>
      <c r="BB164" s="497"/>
      <c r="BC164" s="497"/>
      <c r="BD164" s="497"/>
      <c r="BE164" s="497"/>
      <c r="BF164" s="497"/>
      <c r="BG164" s="497"/>
      <c r="BH164" s="497"/>
      <c r="BI164" s="497"/>
      <c r="BJ164" s="497"/>
      <c r="BK164" s="497"/>
      <c r="BL164" s="497"/>
      <c r="BM164" s="497"/>
      <c r="BN164" s="497"/>
      <c r="BO164" s="497"/>
      <c r="BP164" s="497"/>
      <c r="BQ164" s="497"/>
      <c r="BR164" s="497"/>
      <c r="BS164" s="497"/>
      <c r="BT164" s="497"/>
      <c r="BU164" s="497"/>
      <c r="BV164" s="497"/>
      <c r="BW164" s="497"/>
      <c r="BX164" s="497"/>
      <c r="BY164" s="497"/>
      <c r="BZ164" s="497"/>
      <c r="CA164" s="497"/>
      <c r="CB164" s="497"/>
      <c r="CC164" s="497"/>
      <c r="CD164" s="497"/>
      <c r="CE164" s="497"/>
      <c r="CF164" s="497"/>
      <c r="CG164" s="497"/>
      <c r="CH164" s="497"/>
      <c r="CI164" s="497"/>
      <c r="CJ164" s="497"/>
      <c r="CK164" s="497"/>
      <c r="CL164" s="497"/>
      <c r="CM164" s="497"/>
      <c r="CN164" s="497"/>
      <c r="CO164" s="497"/>
      <c r="CP164" s="497"/>
      <c r="CQ164" s="497"/>
      <c r="CR164" s="497"/>
      <c r="CS164" s="497"/>
      <c r="CT164" s="497"/>
      <c r="CU164" s="497"/>
      <c r="CV164" s="497"/>
      <c r="CW164" s="497"/>
      <c r="CX164" s="497"/>
      <c r="CY164" s="497"/>
      <c r="CZ164" s="497"/>
      <c r="DA164" s="497"/>
      <c r="DB164" s="497"/>
      <c r="DC164" s="497"/>
      <c r="DD164" s="497"/>
      <c r="DE164" s="497"/>
      <c r="DF164" s="497"/>
      <c r="DG164" s="497"/>
      <c r="DH164" s="497"/>
      <c r="DI164" s="497"/>
      <c r="DJ164" s="497"/>
      <c r="DK164" s="497"/>
      <c r="DL164" s="497"/>
      <c r="DM164" s="497"/>
      <c r="DN164" s="497"/>
      <c r="DO164" s="497"/>
      <c r="DP164" s="497"/>
      <c r="DQ164" s="497"/>
      <c r="DR164" s="497"/>
      <c r="DS164" s="497"/>
      <c r="DT164" s="497"/>
      <c r="DU164" s="497"/>
      <c r="DV164" s="497"/>
      <c r="DW164" s="497"/>
      <c r="DX164" s="497"/>
      <c r="DY164" s="497"/>
      <c r="DZ164" s="497"/>
      <c r="EA164" s="497"/>
      <c r="EB164" s="497"/>
      <c r="EC164" s="497"/>
      <c r="ED164" s="497"/>
      <c r="EE164" s="497"/>
      <c r="EF164" s="497"/>
      <c r="EG164" s="497"/>
      <c r="EH164" s="497"/>
      <c r="EI164" s="497"/>
      <c r="EJ164" s="497"/>
      <c r="EK164" s="497"/>
      <c r="EL164" s="497"/>
      <c r="EM164" s="497"/>
      <c r="EN164" s="497"/>
      <c r="EO164" s="497"/>
      <c r="EP164" s="497"/>
      <c r="EQ164" s="497"/>
      <c r="ER164" s="497"/>
      <c r="ES164" s="497"/>
      <c r="ET164" s="497"/>
      <c r="EU164" s="497"/>
      <c r="EV164" s="497"/>
      <c r="EW164" s="497"/>
      <c r="EX164" s="497"/>
      <c r="EY164" s="497"/>
      <c r="EZ164" s="497"/>
      <c r="FA164" s="497"/>
      <c r="FB164" s="497"/>
      <c r="FC164" s="497"/>
      <c r="FD164" s="497"/>
      <c r="FE164" s="497"/>
      <c r="FF164" s="497"/>
      <c r="FG164" s="497"/>
      <c r="FH164" s="497"/>
      <c r="FI164" s="497"/>
      <c r="FJ164" s="497"/>
      <c r="FK164" s="497"/>
      <c r="FL164" s="497"/>
      <c r="FM164" s="497"/>
      <c r="FN164" s="497"/>
      <c r="FO164" s="497"/>
      <c r="FP164" s="497"/>
      <c r="FQ164" s="497"/>
      <c r="FR164" s="497"/>
      <c r="FS164" s="497"/>
      <c r="FT164" s="497"/>
      <c r="FU164" s="497"/>
      <c r="FV164" s="497"/>
      <c r="FW164" s="497"/>
      <c r="FX164" s="497"/>
      <c r="FY164" s="497"/>
      <c r="FZ164" s="497"/>
      <c r="GA164" s="497"/>
      <c r="GB164" s="497"/>
      <c r="GC164" s="497"/>
      <c r="GD164" s="497"/>
      <c r="GE164" s="497"/>
      <c r="GF164" s="497"/>
      <c r="GG164" s="497"/>
      <c r="GH164" s="497"/>
      <c r="GI164" s="497"/>
      <c r="GJ164" s="497"/>
      <c r="GK164" s="497"/>
      <c r="GL164" s="497"/>
      <c r="GM164" s="497"/>
      <c r="GN164" s="497"/>
      <c r="GO164" s="497"/>
      <c r="GP164" s="497"/>
      <c r="GQ164" s="497"/>
      <c r="GR164" s="497"/>
      <c r="GS164" s="497"/>
      <c r="GT164" s="497"/>
      <c r="GU164" s="497"/>
      <c r="GV164" s="497"/>
      <c r="GW164" s="497"/>
      <c r="GX164" s="497"/>
      <c r="GY164" s="497"/>
      <c r="GZ164" s="497"/>
      <c r="HA164" s="497"/>
      <c r="HB164" s="497"/>
      <c r="HC164" s="497"/>
      <c r="HD164" s="497"/>
      <c r="HE164" s="497"/>
      <c r="HF164" s="497"/>
      <c r="HG164" s="497"/>
      <c r="HH164" s="497"/>
      <c r="HI164" s="497"/>
      <c r="HJ164" s="497"/>
      <c r="HK164" s="497"/>
      <c r="HL164" s="497"/>
      <c r="HM164" s="497"/>
      <c r="HN164" s="497"/>
      <c r="HO164" s="497"/>
      <c r="HP164" s="497"/>
      <c r="HQ164" s="497"/>
      <c r="HR164" s="497"/>
      <c r="HS164" s="497"/>
      <c r="HT164" s="497"/>
      <c r="HU164" s="497"/>
      <c r="HV164" s="497"/>
      <c r="HW164" s="497"/>
      <c r="HX164" s="497"/>
      <c r="HY164" s="497"/>
      <c r="HZ164" s="497"/>
      <c r="IA164" s="497"/>
      <c r="IB164" s="497"/>
      <c r="IC164" s="497"/>
      <c r="ID164" s="497"/>
      <c r="IE164" s="497"/>
      <c r="IF164" s="497"/>
      <c r="IG164" s="497"/>
      <c r="IH164" s="497"/>
      <c r="II164" s="497"/>
      <c r="IJ164" s="497"/>
      <c r="IK164" s="497"/>
      <c r="IL164" s="497"/>
      <c r="IM164" s="497"/>
      <c r="IN164" s="497"/>
      <c r="IO164" s="497"/>
    </row>
    <row r="165" s="496" customFormat="1" ht="13.85" hidden="1" outlineLevel="2" spans="1:249">
      <c r="A165" s="541"/>
      <c r="B165" s="600" t="s">
        <v>12156</v>
      </c>
      <c r="C165" s="600" t="s">
        <v>12156</v>
      </c>
      <c r="D165" s="601">
        <v>181931.87</v>
      </c>
      <c r="E165" s="601">
        <v>201537.21</v>
      </c>
      <c r="F165" s="601">
        <v>201722.41</v>
      </c>
      <c r="G165" s="601">
        <v>1181485.99</v>
      </c>
      <c r="H165" s="601"/>
      <c r="I165" s="601">
        <v>1766677.48</v>
      </c>
      <c r="J165" s="613" t="s">
        <v>12157</v>
      </c>
      <c r="K165" s="613"/>
      <c r="L165" s="523"/>
      <c r="M165" s="523"/>
      <c r="N165" s="523"/>
      <c r="O165" s="523"/>
      <c r="P165" s="523"/>
      <c r="Q165" s="523"/>
      <c r="R165" s="523"/>
      <c r="S165" s="523"/>
      <c r="T165" s="523"/>
      <c r="U165" s="523"/>
      <c r="V165" s="523"/>
      <c r="W165" s="523"/>
      <c r="X165" s="523"/>
      <c r="Y165" s="523"/>
      <c r="Z165" s="523"/>
      <c r="AA165" s="523"/>
      <c r="AB165" s="523"/>
      <c r="AC165" s="523"/>
      <c r="AD165" s="523"/>
      <c r="AE165" s="523"/>
      <c r="AF165" s="523"/>
      <c r="AG165" s="523"/>
      <c r="AH165" s="523"/>
      <c r="AI165" s="523"/>
      <c r="AJ165" s="523"/>
      <c r="AK165" s="523"/>
      <c r="AL165" s="523"/>
      <c r="AM165" s="523"/>
      <c r="AN165" s="523"/>
      <c r="AO165" s="523"/>
      <c r="AP165" s="523"/>
      <c r="AQ165" s="523"/>
      <c r="AR165" s="497"/>
      <c r="AS165" s="497"/>
      <c r="AT165" s="497"/>
      <c r="AU165" s="497"/>
      <c r="AV165" s="497"/>
      <c r="AW165" s="497"/>
      <c r="AX165" s="497"/>
      <c r="AY165" s="497"/>
      <c r="AZ165" s="497"/>
      <c r="BA165" s="497"/>
      <c r="BB165" s="497"/>
      <c r="BC165" s="497"/>
      <c r="BD165" s="497"/>
      <c r="BE165" s="497"/>
      <c r="BF165" s="497"/>
      <c r="BG165" s="497"/>
      <c r="BH165" s="497"/>
      <c r="BI165" s="497"/>
      <c r="BJ165" s="497"/>
      <c r="BK165" s="497"/>
      <c r="BL165" s="497"/>
      <c r="BM165" s="497"/>
      <c r="BN165" s="497"/>
      <c r="BO165" s="497"/>
      <c r="BP165" s="497"/>
      <c r="BQ165" s="497"/>
      <c r="BR165" s="497"/>
      <c r="BS165" s="497"/>
      <c r="BT165" s="497"/>
      <c r="BU165" s="497"/>
      <c r="BV165" s="497"/>
      <c r="BW165" s="497"/>
      <c r="BX165" s="497"/>
      <c r="BY165" s="497"/>
      <c r="BZ165" s="497"/>
      <c r="CA165" s="497"/>
      <c r="CB165" s="497"/>
      <c r="CC165" s="497"/>
      <c r="CD165" s="497"/>
      <c r="CE165" s="497"/>
      <c r="CF165" s="497"/>
      <c r="CG165" s="497"/>
      <c r="CH165" s="497"/>
      <c r="CI165" s="497"/>
      <c r="CJ165" s="497"/>
      <c r="CK165" s="497"/>
      <c r="CL165" s="497"/>
      <c r="CM165" s="497"/>
      <c r="CN165" s="497"/>
      <c r="CO165" s="497"/>
      <c r="CP165" s="497"/>
      <c r="CQ165" s="497"/>
      <c r="CR165" s="497"/>
      <c r="CS165" s="497"/>
      <c r="CT165" s="497"/>
      <c r="CU165" s="497"/>
      <c r="CV165" s="497"/>
      <c r="CW165" s="497"/>
      <c r="CX165" s="497"/>
      <c r="CY165" s="497"/>
      <c r="CZ165" s="497"/>
      <c r="DA165" s="497"/>
      <c r="DB165" s="497"/>
      <c r="DC165" s="497"/>
      <c r="DD165" s="497"/>
      <c r="DE165" s="497"/>
      <c r="DF165" s="497"/>
      <c r="DG165" s="497"/>
      <c r="DH165" s="497"/>
      <c r="DI165" s="497"/>
      <c r="DJ165" s="497"/>
      <c r="DK165" s="497"/>
      <c r="DL165" s="497"/>
      <c r="DM165" s="497"/>
      <c r="DN165" s="497"/>
      <c r="DO165" s="497"/>
      <c r="DP165" s="497"/>
      <c r="DQ165" s="497"/>
      <c r="DR165" s="497"/>
      <c r="DS165" s="497"/>
      <c r="DT165" s="497"/>
      <c r="DU165" s="497"/>
      <c r="DV165" s="497"/>
      <c r="DW165" s="497"/>
      <c r="DX165" s="497"/>
      <c r="DY165" s="497"/>
      <c r="DZ165" s="497"/>
      <c r="EA165" s="497"/>
      <c r="EB165" s="497"/>
      <c r="EC165" s="497"/>
      <c r="ED165" s="497"/>
      <c r="EE165" s="497"/>
      <c r="EF165" s="497"/>
      <c r="EG165" s="497"/>
      <c r="EH165" s="497"/>
      <c r="EI165" s="497"/>
      <c r="EJ165" s="497"/>
      <c r="EK165" s="497"/>
      <c r="EL165" s="497"/>
      <c r="EM165" s="497"/>
      <c r="EN165" s="497"/>
      <c r="EO165" s="497"/>
      <c r="EP165" s="497"/>
      <c r="EQ165" s="497"/>
      <c r="ER165" s="497"/>
      <c r="ES165" s="497"/>
      <c r="ET165" s="497"/>
      <c r="EU165" s="497"/>
      <c r="EV165" s="497"/>
      <c r="EW165" s="497"/>
      <c r="EX165" s="497"/>
      <c r="EY165" s="497"/>
      <c r="EZ165" s="497"/>
      <c r="FA165" s="497"/>
      <c r="FB165" s="497"/>
      <c r="FC165" s="497"/>
      <c r="FD165" s="497"/>
      <c r="FE165" s="497"/>
      <c r="FF165" s="497"/>
      <c r="FG165" s="497"/>
      <c r="FH165" s="497"/>
      <c r="FI165" s="497"/>
      <c r="FJ165" s="497"/>
      <c r="FK165" s="497"/>
      <c r="FL165" s="497"/>
      <c r="FM165" s="497"/>
      <c r="FN165" s="497"/>
      <c r="FO165" s="497"/>
      <c r="FP165" s="497"/>
      <c r="FQ165" s="497"/>
      <c r="FR165" s="497"/>
      <c r="FS165" s="497"/>
      <c r="FT165" s="497"/>
      <c r="FU165" s="497"/>
      <c r="FV165" s="497"/>
      <c r="FW165" s="497"/>
      <c r="FX165" s="497"/>
      <c r="FY165" s="497"/>
      <c r="FZ165" s="497"/>
      <c r="GA165" s="497"/>
      <c r="GB165" s="497"/>
      <c r="GC165" s="497"/>
      <c r="GD165" s="497"/>
      <c r="GE165" s="497"/>
      <c r="GF165" s="497"/>
      <c r="GG165" s="497"/>
      <c r="GH165" s="497"/>
      <c r="GI165" s="497"/>
      <c r="GJ165" s="497"/>
      <c r="GK165" s="497"/>
      <c r="GL165" s="497"/>
      <c r="GM165" s="497"/>
      <c r="GN165" s="497"/>
      <c r="GO165" s="497"/>
      <c r="GP165" s="497"/>
      <c r="GQ165" s="497"/>
      <c r="GR165" s="497"/>
      <c r="GS165" s="497"/>
      <c r="GT165" s="497"/>
      <c r="GU165" s="497"/>
      <c r="GV165" s="497"/>
      <c r="GW165" s="497"/>
      <c r="GX165" s="497"/>
      <c r="GY165" s="497"/>
      <c r="GZ165" s="497"/>
      <c r="HA165" s="497"/>
      <c r="HB165" s="497"/>
      <c r="HC165" s="497"/>
      <c r="HD165" s="497"/>
      <c r="HE165" s="497"/>
      <c r="HF165" s="497"/>
      <c r="HG165" s="497"/>
      <c r="HH165" s="497"/>
      <c r="HI165" s="497"/>
      <c r="HJ165" s="497"/>
      <c r="HK165" s="497"/>
      <c r="HL165" s="497"/>
      <c r="HM165" s="497"/>
      <c r="HN165" s="497"/>
      <c r="HO165" s="497"/>
      <c r="HP165" s="497"/>
      <c r="HQ165" s="497"/>
      <c r="HR165" s="497"/>
      <c r="HS165" s="497"/>
      <c r="HT165" s="497"/>
      <c r="HU165" s="497"/>
      <c r="HV165" s="497"/>
      <c r="HW165" s="497"/>
      <c r="HX165" s="497"/>
      <c r="HY165" s="497"/>
      <c r="HZ165" s="497"/>
      <c r="IA165" s="497"/>
      <c r="IB165" s="497"/>
      <c r="IC165" s="497"/>
      <c r="ID165" s="497"/>
      <c r="IE165" s="497"/>
      <c r="IF165" s="497"/>
      <c r="IG165" s="497"/>
      <c r="IH165" s="497"/>
      <c r="II165" s="497"/>
      <c r="IJ165" s="497"/>
      <c r="IK165" s="497"/>
      <c r="IL165" s="497"/>
      <c r="IM165" s="497"/>
      <c r="IN165" s="497"/>
      <c r="IO165" s="497"/>
    </row>
    <row r="166" s="496" customFormat="1" ht="13.85" hidden="1" outlineLevel="2" spans="1:249">
      <c r="A166" s="541"/>
      <c r="B166" s="600" t="s">
        <v>12158</v>
      </c>
      <c r="C166" s="600" t="s">
        <v>12158</v>
      </c>
      <c r="D166" s="601"/>
      <c r="E166" s="601">
        <v>3231.44</v>
      </c>
      <c r="F166" s="601"/>
      <c r="G166" s="601"/>
      <c r="H166" s="601"/>
      <c r="I166" s="601">
        <v>3231.44</v>
      </c>
      <c r="J166" s="613" t="s">
        <v>12159</v>
      </c>
      <c r="K166" s="613"/>
      <c r="L166" s="523"/>
      <c r="M166" s="523"/>
      <c r="N166" s="523"/>
      <c r="O166" s="523"/>
      <c r="P166" s="523"/>
      <c r="Q166" s="523"/>
      <c r="R166" s="523"/>
      <c r="S166" s="523"/>
      <c r="T166" s="523"/>
      <c r="U166" s="523"/>
      <c r="V166" s="523"/>
      <c r="W166" s="523"/>
      <c r="X166" s="523"/>
      <c r="Y166" s="523"/>
      <c r="Z166" s="523"/>
      <c r="AA166" s="523"/>
      <c r="AB166" s="523"/>
      <c r="AC166" s="523"/>
      <c r="AD166" s="523"/>
      <c r="AE166" s="523"/>
      <c r="AF166" s="523"/>
      <c r="AG166" s="523"/>
      <c r="AH166" s="523"/>
      <c r="AI166" s="523"/>
      <c r="AJ166" s="523"/>
      <c r="AK166" s="523"/>
      <c r="AL166" s="523"/>
      <c r="AM166" s="523"/>
      <c r="AN166" s="523"/>
      <c r="AO166" s="523"/>
      <c r="AP166" s="523"/>
      <c r="AQ166" s="523"/>
      <c r="AR166" s="497"/>
      <c r="AS166" s="497"/>
      <c r="AT166" s="497"/>
      <c r="AU166" s="497"/>
      <c r="AV166" s="497"/>
      <c r="AW166" s="497"/>
      <c r="AX166" s="497"/>
      <c r="AY166" s="497"/>
      <c r="AZ166" s="497"/>
      <c r="BA166" s="497"/>
      <c r="BB166" s="497"/>
      <c r="BC166" s="497"/>
      <c r="BD166" s="497"/>
      <c r="BE166" s="497"/>
      <c r="BF166" s="497"/>
      <c r="BG166" s="497"/>
      <c r="BH166" s="497"/>
      <c r="BI166" s="497"/>
      <c r="BJ166" s="497"/>
      <c r="BK166" s="497"/>
      <c r="BL166" s="497"/>
      <c r="BM166" s="497"/>
      <c r="BN166" s="497"/>
      <c r="BO166" s="497"/>
      <c r="BP166" s="497"/>
      <c r="BQ166" s="497"/>
      <c r="BR166" s="497"/>
      <c r="BS166" s="497"/>
      <c r="BT166" s="497"/>
      <c r="BU166" s="497"/>
      <c r="BV166" s="497"/>
      <c r="BW166" s="497"/>
      <c r="BX166" s="497"/>
      <c r="BY166" s="497"/>
      <c r="BZ166" s="497"/>
      <c r="CA166" s="497"/>
      <c r="CB166" s="497"/>
      <c r="CC166" s="497"/>
      <c r="CD166" s="497"/>
      <c r="CE166" s="497"/>
      <c r="CF166" s="497"/>
      <c r="CG166" s="497"/>
      <c r="CH166" s="497"/>
      <c r="CI166" s="497"/>
      <c r="CJ166" s="497"/>
      <c r="CK166" s="497"/>
      <c r="CL166" s="497"/>
      <c r="CM166" s="497"/>
      <c r="CN166" s="497"/>
      <c r="CO166" s="497"/>
      <c r="CP166" s="497"/>
      <c r="CQ166" s="497"/>
      <c r="CR166" s="497"/>
      <c r="CS166" s="497"/>
      <c r="CT166" s="497"/>
      <c r="CU166" s="497"/>
      <c r="CV166" s="497"/>
      <c r="CW166" s="497"/>
      <c r="CX166" s="497"/>
      <c r="CY166" s="497"/>
      <c r="CZ166" s="497"/>
      <c r="DA166" s="497"/>
      <c r="DB166" s="497"/>
      <c r="DC166" s="497"/>
      <c r="DD166" s="497"/>
      <c r="DE166" s="497"/>
      <c r="DF166" s="497"/>
      <c r="DG166" s="497"/>
      <c r="DH166" s="497"/>
      <c r="DI166" s="497"/>
      <c r="DJ166" s="497"/>
      <c r="DK166" s="497"/>
      <c r="DL166" s="497"/>
      <c r="DM166" s="497"/>
      <c r="DN166" s="497"/>
      <c r="DO166" s="497"/>
      <c r="DP166" s="497"/>
      <c r="DQ166" s="497"/>
      <c r="DR166" s="497"/>
      <c r="DS166" s="497"/>
      <c r="DT166" s="497"/>
      <c r="DU166" s="497"/>
      <c r="DV166" s="497"/>
      <c r="DW166" s="497"/>
      <c r="DX166" s="497"/>
      <c r="DY166" s="497"/>
      <c r="DZ166" s="497"/>
      <c r="EA166" s="497"/>
      <c r="EB166" s="497"/>
      <c r="EC166" s="497"/>
      <c r="ED166" s="497"/>
      <c r="EE166" s="497"/>
      <c r="EF166" s="497"/>
      <c r="EG166" s="497"/>
      <c r="EH166" s="497"/>
      <c r="EI166" s="497"/>
      <c r="EJ166" s="497"/>
      <c r="EK166" s="497"/>
      <c r="EL166" s="497"/>
      <c r="EM166" s="497"/>
      <c r="EN166" s="497"/>
      <c r="EO166" s="497"/>
      <c r="EP166" s="497"/>
      <c r="EQ166" s="497"/>
      <c r="ER166" s="497"/>
      <c r="ES166" s="497"/>
      <c r="ET166" s="497"/>
      <c r="EU166" s="497"/>
      <c r="EV166" s="497"/>
      <c r="EW166" s="497"/>
      <c r="EX166" s="497"/>
      <c r="EY166" s="497"/>
      <c r="EZ166" s="497"/>
      <c r="FA166" s="497"/>
      <c r="FB166" s="497"/>
      <c r="FC166" s="497"/>
      <c r="FD166" s="497"/>
      <c r="FE166" s="497"/>
      <c r="FF166" s="497"/>
      <c r="FG166" s="497"/>
      <c r="FH166" s="497"/>
      <c r="FI166" s="497"/>
      <c r="FJ166" s="497"/>
      <c r="FK166" s="497"/>
      <c r="FL166" s="497"/>
      <c r="FM166" s="497"/>
      <c r="FN166" s="497"/>
      <c r="FO166" s="497"/>
      <c r="FP166" s="497"/>
      <c r="FQ166" s="497"/>
      <c r="FR166" s="497"/>
      <c r="FS166" s="497"/>
      <c r="FT166" s="497"/>
      <c r="FU166" s="497"/>
      <c r="FV166" s="497"/>
      <c r="FW166" s="497"/>
      <c r="FX166" s="497"/>
      <c r="FY166" s="497"/>
      <c r="FZ166" s="497"/>
      <c r="GA166" s="497"/>
      <c r="GB166" s="497"/>
      <c r="GC166" s="497"/>
      <c r="GD166" s="497"/>
      <c r="GE166" s="497"/>
      <c r="GF166" s="497"/>
      <c r="GG166" s="497"/>
      <c r="GH166" s="497"/>
      <c r="GI166" s="497"/>
      <c r="GJ166" s="497"/>
      <c r="GK166" s="497"/>
      <c r="GL166" s="497"/>
      <c r="GM166" s="497"/>
      <c r="GN166" s="497"/>
      <c r="GO166" s="497"/>
      <c r="GP166" s="497"/>
      <c r="GQ166" s="497"/>
      <c r="GR166" s="497"/>
      <c r="GS166" s="497"/>
      <c r="GT166" s="497"/>
      <c r="GU166" s="497"/>
      <c r="GV166" s="497"/>
      <c r="GW166" s="497"/>
      <c r="GX166" s="497"/>
      <c r="GY166" s="497"/>
      <c r="GZ166" s="497"/>
      <c r="HA166" s="497"/>
      <c r="HB166" s="497"/>
      <c r="HC166" s="497"/>
      <c r="HD166" s="497"/>
      <c r="HE166" s="497"/>
      <c r="HF166" s="497"/>
      <c r="HG166" s="497"/>
      <c r="HH166" s="497"/>
      <c r="HI166" s="497"/>
      <c r="HJ166" s="497"/>
      <c r="HK166" s="497"/>
      <c r="HL166" s="497"/>
      <c r="HM166" s="497"/>
      <c r="HN166" s="497"/>
      <c r="HO166" s="497"/>
      <c r="HP166" s="497"/>
      <c r="HQ166" s="497"/>
      <c r="HR166" s="497"/>
      <c r="HS166" s="497"/>
      <c r="HT166" s="497"/>
      <c r="HU166" s="497"/>
      <c r="HV166" s="497"/>
      <c r="HW166" s="497"/>
      <c r="HX166" s="497"/>
      <c r="HY166" s="497"/>
      <c r="HZ166" s="497"/>
      <c r="IA166" s="497"/>
      <c r="IB166" s="497"/>
      <c r="IC166" s="497"/>
      <c r="ID166" s="497"/>
      <c r="IE166" s="497"/>
      <c r="IF166" s="497"/>
      <c r="IG166" s="497"/>
      <c r="IH166" s="497"/>
      <c r="II166" s="497"/>
      <c r="IJ166" s="497"/>
      <c r="IK166" s="497"/>
      <c r="IL166" s="497"/>
      <c r="IM166" s="497"/>
      <c r="IN166" s="497"/>
      <c r="IO166" s="497"/>
    </row>
    <row r="167" s="496" customFormat="1" ht="13.9" hidden="1" outlineLevel="2" spans="1:249">
      <c r="A167" s="541"/>
      <c r="B167" s="600" t="s">
        <v>12160</v>
      </c>
      <c r="C167" s="600" t="s">
        <v>12160</v>
      </c>
      <c r="D167" s="601">
        <v>53621.04</v>
      </c>
      <c r="E167" s="601"/>
      <c r="F167" s="601"/>
      <c r="G167" s="601"/>
      <c r="H167" s="601"/>
      <c r="I167" s="601">
        <v>53621.04</v>
      </c>
      <c r="J167" s="614" t="s">
        <v>12161</v>
      </c>
      <c r="K167" s="613"/>
      <c r="L167" s="523"/>
      <c r="M167" s="523"/>
      <c r="N167" s="523"/>
      <c r="O167" s="523"/>
      <c r="P167" s="523"/>
      <c r="Q167" s="523"/>
      <c r="R167" s="523"/>
      <c r="S167" s="523"/>
      <c r="T167" s="523"/>
      <c r="U167" s="523"/>
      <c r="V167" s="523"/>
      <c r="W167" s="523"/>
      <c r="X167" s="523"/>
      <c r="Y167" s="523"/>
      <c r="Z167" s="523"/>
      <c r="AA167" s="523"/>
      <c r="AB167" s="523"/>
      <c r="AC167" s="523"/>
      <c r="AD167" s="523"/>
      <c r="AE167" s="523"/>
      <c r="AF167" s="523"/>
      <c r="AG167" s="523"/>
      <c r="AH167" s="523"/>
      <c r="AI167" s="523"/>
      <c r="AJ167" s="523"/>
      <c r="AK167" s="523"/>
      <c r="AL167" s="523"/>
      <c r="AM167" s="523"/>
      <c r="AN167" s="523"/>
      <c r="AO167" s="523"/>
      <c r="AP167" s="523"/>
      <c r="AQ167" s="523"/>
      <c r="AR167" s="497"/>
      <c r="AS167" s="497"/>
      <c r="AT167" s="497"/>
      <c r="AU167" s="497"/>
      <c r="AV167" s="497"/>
      <c r="AW167" s="497"/>
      <c r="AX167" s="497"/>
      <c r="AY167" s="497"/>
      <c r="AZ167" s="497"/>
      <c r="BA167" s="497"/>
      <c r="BB167" s="497"/>
      <c r="BC167" s="497"/>
      <c r="BD167" s="497"/>
      <c r="BE167" s="497"/>
      <c r="BF167" s="497"/>
      <c r="BG167" s="497"/>
      <c r="BH167" s="497"/>
      <c r="BI167" s="497"/>
      <c r="BJ167" s="497"/>
      <c r="BK167" s="497"/>
      <c r="BL167" s="497"/>
      <c r="BM167" s="497"/>
      <c r="BN167" s="497"/>
      <c r="BO167" s="497"/>
      <c r="BP167" s="497"/>
      <c r="BQ167" s="497"/>
      <c r="BR167" s="497"/>
      <c r="BS167" s="497"/>
      <c r="BT167" s="497"/>
      <c r="BU167" s="497"/>
      <c r="BV167" s="497"/>
      <c r="BW167" s="497"/>
      <c r="BX167" s="497"/>
      <c r="BY167" s="497"/>
      <c r="BZ167" s="497"/>
      <c r="CA167" s="497"/>
      <c r="CB167" s="497"/>
      <c r="CC167" s="497"/>
      <c r="CD167" s="497"/>
      <c r="CE167" s="497"/>
      <c r="CF167" s="497"/>
      <c r="CG167" s="497"/>
      <c r="CH167" s="497"/>
      <c r="CI167" s="497"/>
      <c r="CJ167" s="497"/>
      <c r="CK167" s="497"/>
      <c r="CL167" s="497"/>
      <c r="CM167" s="497"/>
      <c r="CN167" s="497"/>
      <c r="CO167" s="497"/>
      <c r="CP167" s="497"/>
      <c r="CQ167" s="497"/>
      <c r="CR167" s="497"/>
      <c r="CS167" s="497"/>
      <c r="CT167" s="497"/>
      <c r="CU167" s="497"/>
      <c r="CV167" s="497"/>
      <c r="CW167" s="497"/>
      <c r="CX167" s="497"/>
      <c r="CY167" s="497"/>
      <c r="CZ167" s="497"/>
      <c r="DA167" s="497"/>
      <c r="DB167" s="497"/>
      <c r="DC167" s="497"/>
      <c r="DD167" s="497"/>
      <c r="DE167" s="497"/>
      <c r="DF167" s="497"/>
      <c r="DG167" s="497"/>
      <c r="DH167" s="497"/>
      <c r="DI167" s="497"/>
      <c r="DJ167" s="497"/>
      <c r="DK167" s="497"/>
      <c r="DL167" s="497"/>
      <c r="DM167" s="497"/>
      <c r="DN167" s="497"/>
      <c r="DO167" s="497"/>
      <c r="DP167" s="497"/>
      <c r="DQ167" s="497"/>
      <c r="DR167" s="497"/>
      <c r="DS167" s="497"/>
      <c r="DT167" s="497"/>
      <c r="DU167" s="497"/>
      <c r="DV167" s="497"/>
      <c r="DW167" s="497"/>
      <c r="DX167" s="497"/>
      <c r="DY167" s="497"/>
      <c r="DZ167" s="497"/>
      <c r="EA167" s="497"/>
      <c r="EB167" s="497"/>
      <c r="EC167" s="497"/>
      <c r="ED167" s="497"/>
      <c r="EE167" s="497"/>
      <c r="EF167" s="497"/>
      <c r="EG167" s="497"/>
      <c r="EH167" s="497"/>
      <c r="EI167" s="497"/>
      <c r="EJ167" s="497"/>
      <c r="EK167" s="497"/>
      <c r="EL167" s="497"/>
      <c r="EM167" s="497"/>
      <c r="EN167" s="497"/>
      <c r="EO167" s="497"/>
      <c r="EP167" s="497"/>
      <c r="EQ167" s="497"/>
      <c r="ER167" s="497"/>
      <c r="ES167" s="497"/>
      <c r="ET167" s="497"/>
      <c r="EU167" s="497"/>
      <c r="EV167" s="497"/>
      <c r="EW167" s="497"/>
      <c r="EX167" s="497"/>
      <c r="EY167" s="497"/>
      <c r="EZ167" s="497"/>
      <c r="FA167" s="497"/>
      <c r="FB167" s="497"/>
      <c r="FC167" s="497"/>
      <c r="FD167" s="497"/>
      <c r="FE167" s="497"/>
      <c r="FF167" s="497"/>
      <c r="FG167" s="497"/>
      <c r="FH167" s="497"/>
      <c r="FI167" s="497"/>
      <c r="FJ167" s="497"/>
      <c r="FK167" s="497"/>
      <c r="FL167" s="497"/>
      <c r="FM167" s="497"/>
      <c r="FN167" s="497"/>
      <c r="FO167" s="497"/>
      <c r="FP167" s="497"/>
      <c r="FQ167" s="497"/>
      <c r="FR167" s="497"/>
      <c r="FS167" s="497"/>
      <c r="FT167" s="497"/>
      <c r="FU167" s="497"/>
      <c r="FV167" s="497"/>
      <c r="FW167" s="497"/>
      <c r="FX167" s="497"/>
      <c r="FY167" s="497"/>
      <c r="FZ167" s="497"/>
      <c r="GA167" s="497"/>
      <c r="GB167" s="497"/>
      <c r="GC167" s="497"/>
      <c r="GD167" s="497"/>
      <c r="GE167" s="497"/>
      <c r="GF167" s="497"/>
      <c r="GG167" s="497"/>
      <c r="GH167" s="497"/>
      <c r="GI167" s="497"/>
      <c r="GJ167" s="497"/>
      <c r="GK167" s="497"/>
      <c r="GL167" s="497"/>
      <c r="GM167" s="497"/>
      <c r="GN167" s="497"/>
      <c r="GO167" s="497"/>
      <c r="GP167" s="497"/>
      <c r="GQ167" s="497"/>
      <c r="GR167" s="497"/>
      <c r="GS167" s="497"/>
      <c r="GT167" s="497"/>
      <c r="GU167" s="497"/>
      <c r="GV167" s="497"/>
      <c r="GW167" s="497"/>
      <c r="GX167" s="497"/>
      <c r="GY167" s="497"/>
      <c r="GZ167" s="497"/>
      <c r="HA167" s="497"/>
      <c r="HB167" s="497"/>
      <c r="HC167" s="497"/>
      <c r="HD167" s="497"/>
      <c r="HE167" s="497"/>
      <c r="HF167" s="497"/>
      <c r="HG167" s="497"/>
      <c r="HH167" s="497"/>
      <c r="HI167" s="497"/>
      <c r="HJ167" s="497"/>
      <c r="HK167" s="497"/>
      <c r="HL167" s="497"/>
      <c r="HM167" s="497"/>
      <c r="HN167" s="497"/>
      <c r="HO167" s="497"/>
      <c r="HP167" s="497"/>
      <c r="HQ167" s="497"/>
      <c r="HR167" s="497"/>
      <c r="HS167" s="497"/>
      <c r="HT167" s="497"/>
      <c r="HU167" s="497"/>
      <c r="HV167" s="497"/>
      <c r="HW167" s="497"/>
      <c r="HX167" s="497"/>
      <c r="HY167" s="497"/>
      <c r="HZ167" s="497"/>
      <c r="IA167" s="497"/>
      <c r="IB167" s="497"/>
      <c r="IC167" s="497"/>
      <c r="ID167" s="497"/>
      <c r="IE167" s="497"/>
      <c r="IF167" s="497"/>
      <c r="IG167" s="497"/>
      <c r="IH167" s="497"/>
      <c r="II167" s="497"/>
      <c r="IJ167" s="497"/>
      <c r="IK167" s="497"/>
      <c r="IL167" s="497"/>
      <c r="IM167" s="497"/>
      <c r="IN167" s="497"/>
      <c r="IO167" s="497"/>
    </row>
    <row r="168" s="496" customFormat="1" ht="13.85" hidden="1" outlineLevel="2" spans="1:249">
      <c r="A168" s="541"/>
      <c r="B168" s="600" t="s">
        <v>12162</v>
      </c>
      <c r="C168" s="600" t="s">
        <v>12162</v>
      </c>
      <c r="D168" s="601">
        <v>6582.6</v>
      </c>
      <c r="E168" s="601"/>
      <c r="F168" s="601"/>
      <c r="G168" s="601"/>
      <c r="H168" s="601"/>
      <c r="I168" s="601">
        <v>6582.6</v>
      </c>
      <c r="J168" s="613" t="s">
        <v>12163</v>
      </c>
      <c r="K168" s="613"/>
      <c r="L168" s="523"/>
      <c r="M168" s="523"/>
      <c r="N168" s="523"/>
      <c r="O168" s="523"/>
      <c r="P168" s="523"/>
      <c r="Q168" s="523"/>
      <c r="R168" s="523"/>
      <c r="S168" s="523"/>
      <c r="T168" s="523"/>
      <c r="U168" s="523"/>
      <c r="V168" s="523"/>
      <c r="W168" s="523"/>
      <c r="X168" s="523"/>
      <c r="Y168" s="523"/>
      <c r="Z168" s="523"/>
      <c r="AA168" s="523"/>
      <c r="AB168" s="523"/>
      <c r="AC168" s="523"/>
      <c r="AD168" s="523"/>
      <c r="AE168" s="523"/>
      <c r="AF168" s="523"/>
      <c r="AG168" s="523"/>
      <c r="AH168" s="523"/>
      <c r="AI168" s="523"/>
      <c r="AJ168" s="523"/>
      <c r="AK168" s="523"/>
      <c r="AL168" s="523"/>
      <c r="AM168" s="523"/>
      <c r="AN168" s="523"/>
      <c r="AO168" s="523"/>
      <c r="AP168" s="523"/>
      <c r="AQ168" s="523"/>
      <c r="AR168" s="497"/>
      <c r="AS168" s="497"/>
      <c r="AT168" s="497"/>
      <c r="AU168" s="497"/>
      <c r="AV168" s="497"/>
      <c r="AW168" s="497"/>
      <c r="AX168" s="497"/>
      <c r="AY168" s="497"/>
      <c r="AZ168" s="497"/>
      <c r="BA168" s="497"/>
      <c r="BB168" s="497"/>
      <c r="BC168" s="497"/>
      <c r="BD168" s="497"/>
      <c r="BE168" s="497"/>
      <c r="BF168" s="497"/>
      <c r="BG168" s="497"/>
      <c r="BH168" s="497"/>
      <c r="BI168" s="497"/>
      <c r="BJ168" s="497"/>
      <c r="BK168" s="497"/>
      <c r="BL168" s="497"/>
      <c r="BM168" s="497"/>
      <c r="BN168" s="497"/>
      <c r="BO168" s="497"/>
      <c r="BP168" s="497"/>
      <c r="BQ168" s="497"/>
      <c r="BR168" s="497"/>
      <c r="BS168" s="497"/>
      <c r="BT168" s="497"/>
      <c r="BU168" s="497"/>
      <c r="BV168" s="497"/>
      <c r="BW168" s="497"/>
      <c r="BX168" s="497"/>
      <c r="BY168" s="497"/>
      <c r="BZ168" s="497"/>
      <c r="CA168" s="497"/>
      <c r="CB168" s="497"/>
      <c r="CC168" s="497"/>
      <c r="CD168" s="497"/>
      <c r="CE168" s="497"/>
      <c r="CF168" s="497"/>
      <c r="CG168" s="497"/>
      <c r="CH168" s="497"/>
      <c r="CI168" s="497"/>
      <c r="CJ168" s="497"/>
      <c r="CK168" s="497"/>
      <c r="CL168" s="497"/>
      <c r="CM168" s="497"/>
      <c r="CN168" s="497"/>
      <c r="CO168" s="497"/>
      <c r="CP168" s="497"/>
      <c r="CQ168" s="497"/>
      <c r="CR168" s="497"/>
      <c r="CS168" s="497"/>
      <c r="CT168" s="497"/>
      <c r="CU168" s="497"/>
      <c r="CV168" s="497"/>
      <c r="CW168" s="497"/>
      <c r="CX168" s="497"/>
      <c r="CY168" s="497"/>
      <c r="CZ168" s="497"/>
      <c r="DA168" s="497"/>
      <c r="DB168" s="497"/>
      <c r="DC168" s="497"/>
      <c r="DD168" s="497"/>
      <c r="DE168" s="497"/>
      <c r="DF168" s="497"/>
      <c r="DG168" s="497"/>
      <c r="DH168" s="497"/>
      <c r="DI168" s="497"/>
      <c r="DJ168" s="497"/>
      <c r="DK168" s="497"/>
      <c r="DL168" s="497"/>
      <c r="DM168" s="497"/>
      <c r="DN168" s="497"/>
      <c r="DO168" s="497"/>
      <c r="DP168" s="497"/>
      <c r="DQ168" s="497"/>
      <c r="DR168" s="497"/>
      <c r="DS168" s="497"/>
      <c r="DT168" s="497"/>
      <c r="DU168" s="497"/>
      <c r="DV168" s="497"/>
      <c r="DW168" s="497"/>
      <c r="DX168" s="497"/>
      <c r="DY168" s="497"/>
      <c r="DZ168" s="497"/>
      <c r="EA168" s="497"/>
      <c r="EB168" s="497"/>
      <c r="EC168" s="497"/>
      <c r="ED168" s="497"/>
      <c r="EE168" s="497"/>
      <c r="EF168" s="497"/>
      <c r="EG168" s="497"/>
      <c r="EH168" s="497"/>
      <c r="EI168" s="497"/>
      <c r="EJ168" s="497"/>
      <c r="EK168" s="497"/>
      <c r="EL168" s="497"/>
      <c r="EM168" s="497"/>
      <c r="EN168" s="497"/>
      <c r="EO168" s="497"/>
      <c r="EP168" s="497"/>
      <c r="EQ168" s="497"/>
      <c r="ER168" s="497"/>
      <c r="ES168" s="497"/>
      <c r="ET168" s="497"/>
      <c r="EU168" s="497"/>
      <c r="EV168" s="497"/>
      <c r="EW168" s="497"/>
      <c r="EX168" s="497"/>
      <c r="EY168" s="497"/>
      <c r="EZ168" s="497"/>
      <c r="FA168" s="497"/>
      <c r="FB168" s="497"/>
      <c r="FC168" s="497"/>
      <c r="FD168" s="497"/>
      <c r="FE168" s="497"/>
      <c r="FF168" s="497"/>
      <c r="FG168" s="497"/>
      <c r="FH168" s="497"/>
      <c r="FI168" s="497"/>
      <c r="FJ168" s="497"/>
      <c r="FK168" s="497"/>
      <c r="FL168" s="497"/>
      <c r="FM168" s="497"/>
      <c r="FN168" s="497"/>
      <c r="FO168" s="497"/>
      <c r="FP168" s="497"/>
      <c r="FQ168" s="497"/>
      <c r="FR168" s="497"/>
      <c r="FS168" s="497"/>
      <c r="FT168" s="497"/>
      <c r="FU168" s="497"/>
      <c r="FV168" s="497"/>
      <c r="FW168" s="497"/>
      <c r="FX168" s="497"/>
      <c r="FY168" s="497"/>
      <c r="FZ168" s="497"/>
      <c r="GA168" s="497"/>
      <c r="GB168" s="497"/>
      <c r="GC168" s="497"/>
      <c r="GD168" s="497"/>
      <c r="GE168" s="497"/>
      <c r="GF168" s="497"/>
      <c r="GG168" s="497"/>
      <c r="GH168" s="497"/>
      <c r="GI168" s="497"/>
      <c r="GJ168" s="497"/>
      <c r="GK168" s="497"/>
      <c r="GL168" s="497"/>
      <c r="GM168" s="497"/>
      <c r="GN168" s="497"/>
      <c r="GO168" s="497"/>
      <c r="GP168" s="497"/>
      <c r="GQ168" s="497"/>
      <c r="GR168" s="497"/>
      <c r="GS168" s="497"/>
      <c r="GT168" s="497"/>
      <c r="GU168" s="497"/>
      <c r="GV168" s="497"/>
      <c r="GW168" s="497"/>
      <c r="GX168" s="497"/>
      <c r="GY168" s="497"/>
      <c r="GZ168" s="497"/>
      <c r="HA168" s="497"/>
      <c r="HB168" s="497"/>
      <c r="HC168" s="497"/>
      <c r="HD168" s="497"/>
      <c r="HE168" s="497"/>
      <c r="HF168" s="497"/>
      <c r="HG168" s="497"/>
      <c r="HH168" s="497"/>
      <c r="HI168" s="497"/>
      <c r="HJ168" s="497"/>
      <c r="HK168" s="497"/>
      <c r="HL168" s="497"/>
      <c r="HM168" s="497"/>
      <c r="HN168" s="497"/>
      <c r="HO168" s="497"/>
      <c r="HP168" s="497"/>
      <c r="HQ168" s="497"/>
      <c r="HR168" s="497"/>
      <c r="HS168" s="497"/>
      <c r="HT168" s="497"/>
      <c r="HU168" s="497"/>
      <c r="HV168" s="497"/>
      <c r="HW168" s="497"/>
      <c r="HX168" s="497"/>
      <c r="HY168" s="497"/>
      <c r="HZ168" s="497"/>
      <c r="IA168" s="497"/>
      <c r="IB168" s="497"/>
      <c r="IC168" s="497"/>
      <c r="ID168" s="497"/>
      <c r="IE168" s="497"/>
      <c r="IF168" s="497"/>
      <c r="IG168" s="497"/>
      <c r="IH168" s="497"/>
      <c r="II168" s="497"/>
      <c r="IJ168" s="497"/>
      <c r="IK168" s="497"/>
      <c r="IL168" s="497"/>
      <c r="IM168" s="497"/>
      <c r="IN168" s="497"/>
      <c r="IO168" s="497"/>
    </row>
    <row r="169" s="496" customFormat="1" ht="13.85" hidden="1" outlineLevel="2" spans="1:249">
      <c r="A169" s="541"/>
      <c r="B169" s="600" t="s">
        <v>12164</v>
      </c>
      <c r="C169" s="600" t="s">
        <v>12164</v>
      </c>
      <c r="D169" s="601">
        <v>14362.56</v>
      </c>
      <c r="E169" s="601"/>
      <c r="F169" s="601"/>
      <c r="G169" s="601"/>
      <c r="H169" s="601"/>
      <c r="I169" s="601">
        <v>14362.56</v>
      </c>
      <c r="J169" s="613" t="s">
        <v>12165</v>
      </c>
      <c r="K169" s="613"/>
      <c r="L169" s="523"/>
      <c r="M169" s="523"/>
      <c r="N169" s="523"/>
      <c r="O169" s="523"/>
      <c r="P169" s="523"/>
      <c r="Q169" s="523"/>
      <c r="R169" s="523"/>
      <c r="S169" s="523"/>
      <c r="T169" s="523"/>
      <c r="U169" s="523"/>
      <c r="V169" s="523"/>
      <c r="W169" s="523"/>
      <c r="X169" s="523"/>
      <c r="Y169" s="523"/>
      <c r="Z169" s="523"/>
      <c r="AA169" s="523"/>
      <c r="AB169" s="523"/>
      <c r="AC169" s="523"/>
      <c r="AD169" s="523"/>
      <c r="AE169" s="523"/>
      <c r="AF169" s="523"/>
      <c r="AG169" s="523"/>
      <c r="AH169" s="523"/>
      <c r="AI169" s="523"/>
      <c r="AJ169" s="523"/>
      <c r="AK169" s="523"/>
      <c r="AL169" s="523"/>
      <c r="AM169" s="523"/>
      <c r="AN169" s="523"/>
      <c r="AO169" s="523"/>
      <c r="AP169" s="523"/>
      <c r="AQ169" s="523"/>
      <c r="AR169" s="497"/>
      <c r="AS169" s="497"/>
      <c r="AT169" s="497"/>
      <c r="AU169" s="497"/>
      <c r="AV169" s="497"/>
      <c r="AW169" s="497"/>
      <c r="AX169" s="497"/>
      <c r="AY169" s="497"/>
      <c r="AZ169" s="497"/>
      <c r="BA169" s="497"/>
      <c r="BB169" s="497"/>
      <c r="BC169" s="497"/>
      <c r="BD169" s="497"/>
      <c r="BE169" s="497"/>
      <c r="BF169" s="497"/>
      <c r="BG169" s="497"/>
      <c r="BH169" s="497"/>
      <c r="BI169" s="497"/>
      <c r="BJ169" s="497"/>
      <c r="BK169" s="497"/>
      <c r="BL169" s="497"/>
      <c r="BM169" s="497"/>
      <c r="BN169" s="497"/>
      <c r="BO169" s="497"/>
      <c r="BP169" s="497"/>
      <c r="BQ169" s="497"/>
      <c r="BR169" s="497"/>
      <c r="BS169" s="497"/>
      <c r="BT169" s="497"/>
      <c r="BU169" s="497"/>
      <c r="BV169" s="497"/>
      <c r="BW169" s="497"/>
      <c r="BX169" s="497"/>
      <c r="BY169" s="497"/>
      <c r="BZ169" s="497"/>
      <c r="CA169" s="497"/>
      <c r="CB169" s="497"/>
      <c r="CC169" s="497"/>
      <c r="CD169" s="497"/>
      <c r="CE169" s="497"/>
      <c r="CF169" s="497"/>
      <c r="CG169" s="497"/>
      <c r="CH169" s="497"/>
      <c r="CI169" s="497"/>
      <c r="CJ169" s="497"/>
      <c r="CK169" s="497"/>
      <c r="CL169" s="497"/>
      <c r="CM169" s="497"/>
      <c r="CN169" s="497"/>
      <c r="CO169" s="497"/>
      <c r="CP169" s="497"/>
      <c r="CQ169" s="497"/>
      <c r="CR169" s="497"/>
      <c r="CS169" s="497"/>
      <c r="CT169" s="497"/>
      <c r="CU169" s="497"/>
      <c r="CV169" s="497"/>
      <c r="CW169" s="497"/>
      <c r="CX169" s="497"/>
      <c r="CY169" s="497"/>
      <c r="CZ169" s="497"/>
      <c r="DA169" s="497"/>
      <c r="DB169" s="497"/>
      <c r="DC169" s="497"/>
      <c r="DD169" s="497"/>
      <c r="DE169" s="497"/>
      <c r="DF169" s="497"/>
      <c r="DG169" s="497"/>
      <c r="DH169" s="497"/>
      <c r="DI169" s="497"/>
      <c r="DJ169" s="497"/>
      <c r="DK169" s="497"/>
      <c r="DL169" s="497"/>
      <c r="DM169" s="497"/>
      <c r="DN169" s="497"/>
      <c r="DO169" s="497"/>
      <c r="DP169" s="497"/>
      <c r="DQ169" s="497"/>
      <c r="DR169" s="497"/>
      <c r="DS169" s="497"/>
      <c r="DT169" s="497"/>
      <c r="DU169" s="497"/>
      <c r="DV169" s="497"/>
      <c r="DW169" s="497"/>
      <c r="DX169" s="497"/>
      <c r="DY169" s="497"/>
      <c r="DZ169" s="497"/>
      <c r="EA169" s="497"/>
      <c r="EB169" s="497"/>
      <c r="EC169" s="497"/>
      <c r="ED169" s="497"/>
      <c r="EE169" s="497"/>
      <c r="EF169" s="497"/>
      <c r="EG169" s="497"/>
      <c r="EH169" s="497"/>
      <c r="EI169" s="497"/>
      <c r="EJ169" s="497"/>
      <c r="EK169" s="497"/>
      <c r="EL169" s="497"/>
      <c r="EM169" s="497"/>
      <c r="EN169" s="497"/>
      <c r="EO169" s="497"/>
      <c r="EP169" s="497"/>
      <c r="EQ169" s="497"/>
      <c r="ER169" s="497"/>
      <c r="ES169" s="497"/>
      <c r="ET169" s="497"/>
      <c r="EU169" s="497"/>
      <c r="EV169" s="497"/>
      <c r="EW169" s="497"/>
      <c r="EX169" s="497"/>
      <c r="EY169" s="497"/>
      <c r="EZ169" s="497"/>
      <c r="FA169" s="497"/>
      <c r="FB169" s="497"/>
      <c r="FC169" s="497"/>
      <c r="FD169" s="497"/>
      <c r="FE169" s="497"/>
      <c r="FF169" s="497"/>
      <c r="FG169" s="497"/>
      <c r="FH169" s="497"/>
      <c r="FI169" s="497"/>
      <c r="FJ169" s="497"/>
      <c r="FK169" s="497"/>
      <c r="FL169" s="497"/>
      <c r="FM169" s="497"/>
      <c r="FN169" s="497"/>
      <c r="FO169" s="497"/>
      <c r="FP169" s="497"/>
      <c r="FQ169" s="497"/>
      <c r="FR169" s="497"/>
      <c r="FS169" s="497"/>
      <c r="FT169" s="497"/>
      <c r="FU169" s="497"/>
      <c r="FV169" s="497"/>
      <c r="FW169" s="497"/>
      <c r="FX169" s="497"/>
      <c r="FY169" s="497"/>
      <c r="FZ169" s="497"/>
      <c r="GA169" s="497"/>
      <c r="GB169" s="497"/>
      <c r="GC169" s="497"/>
      <c r="GD169" s="497"/>
      <c r="GE169" s="497"/>
      <c r="GF169" s="497"/>
      <c r="GG169" s="497"/>
      <c r="GH169" s="497"/>
      <c r="GI169" s="497"/>
      <c r="GJ169" s="497"/>
      <c r="GK169" s="497"/>
      <c r="GL169" s="497"/>
      <c r="GM169" s="497"/>
      <c r="GN169" s="497"/>
      <c r="GO169" s="497"/>
      <c r="GP169" s="497"/>
      <c r="GQ169" s="497"/>
      <c r="GR169" s="497"/>
      <c r="GS169" s="497"/>
      <c r="GT169" s="497"/>
      <c r="GU169" s="497"/>
      <c r="GV169" s="497"/>
      <c r="GW169" s="497"/>
      <c r="GX169" s="497"/>
      <c r="GY169" s="497"/>
      <c r="GZ169" s="497"/>
      <c r="HA169" s="497"/>
      <c r="HB169" s="497"/>
      <c r="HC169" s="497"/>
      <c r="HD169" s="497"/>
      <c r="HE169" s="497"/>
      <c r="HF169" s="497"/>
      <c r="HG169" s="497"/>
      <c r="HH169" s="497"/>
      <c r="HI169" s="497"/>
      <c r="HJ169" s="497"/>
      <c r="HK169" s="497"/>
      <c r="HL169" s="497"/>
      <c r="HM169" s="497"/>
      <c r="HN169" s="497"/>
      <c r="HO169" s="497"/>
      <c r="HP169" s="497"/>
      <c r="HQ169" s="497"/>
      <c r="HR169" s="497"/>
      <c r="HS169" s="497"/>
      <c r="HT169" s="497"/>
      <c r="HU169" s="497"/>
      <c r="HV169" s="497"/>
      <c r="HW169" s="497"/>
      <c r="HX169" s="497"/>
      <c r="HY169" s="497"/>
      <c r="HZ169" s="497"/>
      <c r="IA169" s="497"/>
      <c r="IB169" s="497"/>
      <c r="IC169" s="497"/>
      <c r="ID169" s="497"/>
      <c r="IE169" s="497"/>
      <c r="IF169" s="497"/>
      <c r="IG169" s="497"/>
      <c r="IH169" s="497"/>
      <c r="II169" s="497"/>
      <c r="IJ169" s="497"/>
      <c r="IK169" s="497"/>
      <c r="IL169" s="497"/>
      <c r="IM169" s="497"/>
      <c r="IN169" s="497"/>
      <c r="IO169" s="497"/>
    </row>
    <row r="170" s="496" customFormat="1" ht="13.9" hidden="1" outlineLevel="2" spans="1:249">
      <c r="A170" s="541"/>
      <c r="B170" s="600" t="s">
        <v>12166</v>
      </c>
      <c r="C170" s="600" t="s">
        <v>12166</v>
      </c>
      <c r="D170" s="601">
        <v>104.67</v>
      </c>
      <c r="E170" s="601"/>
      <c r="F170" s="601"/>
      <c r="G170" s="601"/>
      <c r="H170" s="601"/>
      <c r="I170" s="601">
        <v>104.67</v>
      </c>
      <c r="J170" s="614" t="s">
        <v>12167</v>
      </c>
      <c r="K170" s="613"/>
      <c r="L170" s="523"/>
      <c r="M170" s="523"/>
      <c r="N170" s="523"/>
      <c r="O170" s="523"/>
      <c r="P170" s="523"/>
      <c r="Q170" s="523"/>
      <c r="R170" s="523"/>
      <c r="S170" s="523"/>
      <c r="T170" s="523"/>
      <c r="U170" s="523"/>
      <c r="V170" s="523"/>
      <c r="W170" s="523"/>
      <c r="X170" s="523"/>
      <c r="Y170" s="523"/>
      <c r="Z170" s="523"/>
      <c r="AA170" s="523"/>
      <c r="AB170" s="523"/>
      <c r="AC170" s="523"/>
      <c r="AD170" s="523"/>
      <c r="AE170" s="523"/>
      <c r="AF170" s="523"/>
      <c r="AG170" s="523"/>
      <c r="AH170" s="523"/>
      <c r="AI170" s="523"/>
      <c r="AJ170" s="523"/>
      <c r="AK170" s="523"/>
      <c r="AL170" s="523"/>
      <c r="AM170" s="523"/>
      <c r="AN170" s="523"/>
      <c r="AO170" s="523"/>
      <c r="AP170" s="523"/>
      <c r="AQ170" s="523"/>
      <c r="AR170" s="497"/>
      <c r="AS170" s="497"/>
      <c r="AT170" s="497"/>
      <c r="AU170" s="497"/>
      <c r="AV170" s="497"/>
      <c r="AW170" s="497"/>
      <c r="AX170" s="497"/>
      <c r="AY170" s="497"/>
      <c r="AZ170" s="497"/>
      <c r="BA170" s="497"/>
      <c r="BB170" s="497"/>
      <c r="BC170" s="497"/>
      <c r="BD170" s="497"/>
      <c r="BE170" s="497"/>
      <c r="BF170" s="497"/>
      <c r="BG170" s="497"/>
      <c r="BH170" s="497"/>
      <c r="BI170" s="497"/>
      <c r="BJ170" s="497"/>
      <c r="BK170" s="497"/>
      <c r="BL170" s="497"/>
      <c r="BM170" s="497"/>
      <c r="BN170" s="497"/>
      <c r="BO170" s="497"/>
      <c r="BP170" s="497"/>
      <c r="BQ170" s="497"/>
      <c r="BR170" s="497"/>
      <c r="BS170" s="497"/>
      <c r="BT170" s="497"/>
      <c r="BU170" s="497"/>
      <c r="BV170" s="497"/>
      <c r="BW170" s="497"/>
      <c r="BX170" s="497"/>
      <c r="BY170" s="497"/>
      <c r="BZ170" s="497"/>
      <c r="CA170" s="497"/>
      <c r="CB170" s="497"/>
      <c r="CC170" s="497"/>
      <c r="CD170" s="497"/>
      <c r="CE170" s="497"/>
      <c r="CF170" s="497"/>
      <c r="CG170" s="497"/>
      <c r="CH170" s="497"/>
      <c r="CI170" s="497"/>
      <c r="CJ170" s="497"/>
      <c r="CK170" s="497"/>
      <c r="CL170" s="497"/>
      <c r="CM170" s="497"/>
      <c r="CN170" s="497"/>
      <c r="CO170" s="497"/>
      <c r="CP170" s="497"/>
      <c r="CQ170" s="497"/>
      <c r="CR170" s="497"/>
      <c r="CS170" s="497"/>
      <c r="CT170" s="497"/>
      <c r="CU170" s="497"/>
      <c r="CV170" s="497"/>
      <c r="CW170" s="497"/>
      <c r="CX170" s="497"/>
      <c r="CY170" s="497"/>
      <c r="CZ170" s="497"/>
      <c r="DA170" s="497"/>
      <c r="DB170" s="497"/>
      <c r="DC170" s="497"/>
      <c r="DD170" s="497"/>
      <c r="DE170" s="497"/>
      <c r="DF170" s="497"/>
      <c r="DG170" s="497"/>
      <c r="DH170" s="497"/>
      <c r="DI170" s="497"/>
      <c r="DJ170" s="497"/>
      <c r="DK170" s="497"/>
      <c r="DL170" s="497"/>
      <c r="DM170" s="497"/>
      <c r="DN170" s="497"/>
      <c r="DO170" s="497"/>
      <c r="DP170" s="497"/>
      <c r="DQ170" s="497"/>
      <c r="DR170" s="497"/>
      <c r="DS170" s="497"/>
      <c r="DT170" s="497"/>
      <c r="DU170" s="497"/>
      <c r="DV170" s="497"/>
      <c r="DW170" s="497"/>
      <c r="DX170" s="497"/>
      <c r="DY170" s="497"/>
      <c r="DZ170" s="497"/>
      <c r="EA170" s="497"/>
      <c r="EB170" s="497"/>
      <c r="EC170" s="497"/>
      <c r="ED170" s="497"/>
      <c r="EE170" s="497"/>
      <c r="EF170" s="497"/>
      <c r="EG170" s="497"/>
      <c r="EH170" s="497"/>
      <c r="EI170" s="497"/>
      <c r="EJ170" s="497"/>
      <c r="EK170" s="497"/>
      <c r="EL170" s="497"/>
      <c r="EM170" s="497"/>
      <c r="EN170" s="497"/>
      <c r="EO170" s="497"/>
      <c r="EP170" s="497"/>
      <c r="EQ170" s="497"/>
      <c r="ER170" s="497"/>
      <c r="ES170" s="497"/>
      <c r="ET170" s="497"/>
      <c r="EU170" s="497"/>
      <c r="EV170" s="497"/>
      <c r="EW170" s="497"/>
      <c r="EX170" s="497"/>
      <c r="EY170" s="497"/>
      <c r="EZ170" s="497"/>
      <c r="FA170" s="497"/>
      <c r="FB170" s="497"/>
      <c r="FC170" s="497"/>
      <c r="FD170" s="497"/>
      <c r="FE170" s="497"/>
      <c r="FF170" s="497"/>
      <c r="FG170" s="497"/>
      <c r="FH170" s="497"/>
      <c r="FI170" s="497"/>
      <c r="FJ170" s="497"/>
      <c r="FK170" s="497"/>
      <c r="FL170" s="497"/>
      <c r="FM170" s="497"/>
      <c r="FN170" s="497"/>
      <c r="FO170" s="497"/>
      <c r="FP170" s="497"/>
      <c r="FQ170" s="497"/>
      <c r="FR170" s="497"/>
      <c r="FS170" s="497"/>
      <c r="FT170" s="497"/>
      <c r="FU170" s="497"/>
      <c r="FV170" s="497"/>
      <c r="FW170" s="497"/>
      <c r="FX170" s="497"/>
      <c r="FY170" s="497"/>
      <c r="FZ170" s="497"/>
      <c r="GA170" s="497"/>
      <c r="GB170" s="497"/>
      <c r="GC170" s="497"/>
      <c r="GD170" s="497"/>
      <c r="GE170" s="497"/>
      <c r="GF170" s="497"/>
      <c r="GG170" s="497"/>
      <c r="GH170" s="497"/>
      <c r="GI170" s="497"/>
      <c r="GJ170" s="497"/>
      <c r="GK170" s="497"/>
      <c r="GL170" s="497"/>
      <c r="GM170" s="497"/>
      <c r="GN170" s="497"/>
      <c r="GO170" s="497"/>
      <c r="GP170" s="497"/>
      <c r="GQ170" s="497"/>
      <c r="GR170" s="497"/>
      <c r="GS170" s="497"/>
      <c r="GT170" s="497"/>
      <c r="GU170" s="497"/>
      <c r="GV170" s="497"/>
      <c r="GW170" s="497"/>
      <c r="GX170" s="497"/>
      <c r="GY170" s="497"/>
      <c r="GZ170" s="497"/>
      <c r="HA170" s="497"/>
      <c r="HB170" s="497"/>
      <c r="HC170" s="497"/>
      <c r="HD170" s="497"/>
      <c r="HE170" s="497"/>
      <c r="HF170" s="497"/>
      <c r="HG170" s="497"/>
      <c r="HH170" s="497"/>
      <c r="HI170" s="497"/>
      <c r="HJ170" s="497"/>
      <c r="HK170" s="497"/>
      <c r="HL170" s="497"/>
      <c r="HM170" s="497"/>
      <c r="HN170" s="497"/>
      <c r="HO170" s="497"/>
      <c r="HP170" s="497"/>
      <c r="HQ170" s="497"/>
      <c r="HR170" s="497"/>
      <c r="HS170" s="497"/>
      <c r="HT170" s="497"/>
      <c r="HU170" s="497"/>
      <c r="HV170" s="497"/>
      <c r="HW170" s="497"/>
      <c r="HX170" s="497"/>
      <c r="HY170" s="497"/>
      <c r="HZ170" s="497"/>
      <c r="IA170" s="497"/>
      <c r="IB170" s="497"/>
      <c r="IC170" s="497"/>
      <c r="ID170" s="497"/>
      <c r="IE170" s="497"/>
      <c r="IF170" s="497"/>
      <c r="IG170" s="497"/>
      <c r="IH170" s="497"/>
      <c r="II170" s="497"/>
      <c r="IJ170" s="497"/>
      <c r="IK170" s="497"/>
      <c r="IL170" s="497"/>
      <c r="IM170" s="497"/>
      <c r="IN170" s="497"/>
      <c r="IO170" s="497"/>
    </row>
    <row r="171" s="496" customFormat="1" ht="17.1" customHeight="1" collapsed="1" spans="1:111">
      <c r="A171" s="513" t="s">
        <v>12168</v>
      </c>
      <c r="B171" s="513"/>
      <c r="C171" s="513"/>
      <c r="D171" s="546">
        <v>657907.93</v>
      </c>
      <c r="E171" s="546">
        <v>3838093.41</v>
      </c>
      <c r="F171" s="546">
        <v>94826.74</v>
      </c>
      <c r="G171" s="546">
        <v>162450.49</v>
      </c>
      <c r="H171" s="546">
        <v>1111731.51</v>
      </c>
      <c r="I171" s="546">
        <v>3641547.06</v>
      </c>
      <c r="J171" s="562">
        <v>3641547.06</v>
      </c>
      <c r="K171" s="562"/>
      <c r="L171" s="523"/>
      <c r="M171" s="523"/>
      <c r="N171" s="523"/>
      <c r="O171" s="523"/>
      <c r="P171" s="523"/>
      <c r="Q171" s="523"/>
      <c r="R171" s="523"/>
      <c r="S171" s="523"/>
      <c r="T171" s="523"/>
      <c r="U171" s="523"/>
      <c r="V171" s="523"/>
      <c r="W171" s="523"/>
      <c r="X171" s="523"/>
      <c r="Y171" s="523"/>
      <c r="Z171" s="523"/>
      <c r="AA171" s="523"/>
      <c r="AB171" s="523"/>
      <c r="AC171" s="523"/>
      <c r="AD171" s="523"/>
      <c r="AE171" s="523"/>
      <c r="AF171" s="523"/>
      <c r="AG171" s="523"/>
      <c r="AH171" s="523"/>
      <c r="AI171" s="523"/>
      <c r="AJ171" s="523"/>
      <c r="AK171" s="523"/>
      <c r="AL171" s="523"/>
      <c r="AM171" s="523"/>
      <c r="AN171" s="523"/>
      <c r="AO171" s="523"/>
      <c r="AP171" s="523"/>
      <c r="AQ171" s="523"/>
      <c r="AR171" s="523"/>
      <c r="AS171" s="523"/>
      <c r="AT171" s="523"/>
      <c r="AU171" s="523"/>
      <c r="AV171" s="523"/>
      <c r="AW171" s="523"/>
      <c r="AX171" s="523"/>
      <c r="AY171" s="523"/>
      <c r="AZ171" s="523"/>
      <c r="BA171" s="523"/>
      <c r="BB171" s="523"/>
      <c r="BC171" s="523"/>
      <c r="BD171" s="523"/>
      <c r="BE171" s="523"/>
      <c r="BF171" s="523"/>
      <c r="BG171" s="523"/>
      <c r="BH171" s="523"/>
      <c r="BI171" s="523"/>
      <c r="BJ171" s="523"/>
      <c r="BK171" s="523"/>
      <c r="BL171" s="523"/>
      <c r="BM171" s="523"/>
      <c r="BN171" s="523"/>
      <c r="BO171" s="523"/>
      <c r="BP171" s="523"/>
      <c r="BQ171" s="523"/>
      <c r="BR171" s="523"/>
      <c r="BS171" s="523"/>
      <c r="BT171" s="523"/>
      <c r="BU171" s="523"/>
      <c r="BV171" s="523"/>
      <c r="BW171" s="523"/>
      <c r="BX171" s="523"/>
      <c r="BY171" s="523"/>
      <c r="BZ171" s="523"/>
      <c r="CA171" s="523"/>
      <c r="CB171" s="523"/>
      <c r="CC171" s="523"/>
      <c r="CD171" s="523"/>
      <c r="CE171" s="523"/>
      <c r="CF171" s="523"/>
      <c r="CG171" s="523"/>
      <c r="CH171" s="523"/>
      <c r="CI171" s="497"/>
      <c r="CJ171" s="497"/>
      <c r="CK171" s="497"/>
      <c r="CL171" s="497"/>
      <c r="CM171" s="497"/>
      <c r="CN171" s="497"/>
      <c r="CO171" s="497"/>
      <c r="CP171" s="497"/>
      <c r="CQ171" s="497"/>
      <c r="CR171" s="497"/>
      <c r="CS171" s="497"/>
      <c r="CT171" s="497"/>
      <c r="CU171" s="497"/>
      <c r="CV171" s="497"/>
      <c r="CW171" s="497"/>
      <c r="CX171" s="497"/>
      <c r="CY171" s="497"/>
      <c r="CZ171" s="497"/>
      <c r="DA171" s="497"/>
      <c r="DB171" s="497"/>
      <c r="DC171" s="497"/>
      <c r="DD171" s="497"/>
      <c r="DE171" s="497"/>
      <c r="DF171" s="497"/>
      <c r="DG171" s="497"/>
    </row>
    <row r="172" s="496" customFormat="1" ht="17.1" hidden="1" customHeight="1" outlineLevel="1" collapsed="1" spans="1:75">
      <c r="A172" s="512" t="s">
        <v>12169</v>
      </c>
      <c r="B172" s="512"/>
      <c r="C172" s="515"/>
      <c r="D172" s="547">
        <v>329188</v>
      </c>
      <c r="E172" s="547">
        <v>0</v>
      </c>
      <c r="F172" s="547">
        <v>0</v>
      </c>
      <c r="G172" s="547">
        <v>0</v>
      </c>
      <c r="H172" s="547">
        <v>0</v>
      </c>
      <c r="I172" s="547">
        <v>329188</v>
      </c>
      <c r="J172" s="561"/>
      <c r="K172" s="562"/>
      <c r="L172" s="523"/>
      <c r="M172" s="523"/>
      <c r="N172" s="523"/>
      <c r="O172" s="523"/>
      <c r="P172" s="523"/>
      <c r="Q172" s="523"/>
      <c r="R172" s="523"/>
      <c r="S172" s="523"/>
      <c r="T172" s="523"/>
      <c r="U172" s="523"/>
      <c r="V172" s="523"/>
      <c r="W172" s="523"/>
      <c r="X172" s="523"/>
      <c r="Y172" s="523"/>
      <c r="Z172" s="523"/>
      <c r="AA172" s="523"/>
      <c r="AB172" s="523"/>
      <c r="AC172" s="523"/>
      <c r="AD172" s="523"/>
      <c r="AE172" s="523"/>
      <c r="AF172" s="523"/>
      <c r="AG172" s="523"/>
      <c r="AH172" s="523"/>
      <c r="AI172" s="523"/>
      <c r="AJ172" s="523"/>
      <c r="AK172" s="523"/>
      <c r="AL172" s="523"/>
      <c r="AM172" s="523"/>
      <c r="AN172" s="523"/>
      <c r="AO172" s="523"/>
      <c r="AP172" s="523"/>
      <c r="AQ172" s="523"/>
      <c r="AR172" s="497"/>
      <c r="AS172" s="497"/>
      <c r="AT172" s="497"/>
      <c r="AU172" s="497"/>
      <c r="AV172" s="497"/>
      <c r="AW172" s="497"/>
      <c r="AX172" s="497"/>
      <c r="AY172" s="497"/>
      <c r="AZ172" s="497"/>
      <c r="BA172" s="497"/>
      <c r="BB172" s="497"/>
      <c r="BC172" s="497"/>
      <c r="BD172" s="497"/>
      <c r="BE172" s="497"/>
      <c r="BF172" s="497"/>
      <c r="BG172" s="497"/>
      <c r="BH172" s="497"/>
      <c r="BI172" s="497"/>
      <c r="BJ172" s="497"/>
      <c r="BK172" s="497"/>
      <c r="BL172" s="497"/>
      <c r="BM172" s="497"/>
      <c r="BN172" s="497"/>
      <c r="BO172" s="497"/>
      <c r="BP172" s="497"/>
      <c r="BQ172" s="497"/>
      <c r="BR172" s="497"/>
      <c r="BS172" s="497"/>
      <c r="BT172" s="497"/>
      <c r="BU172" s="497"/>
      <c r="BV172" s="497"/>
      <c r="BW172" s="497"/>
    </row>
    <row r="173" s="496" customFormat="1" ht="17.1" hidden="1" customHeight="1" outlineLevel="2" spans="1:249">
      <c r="A173" s="537" t="s">
        <v>12169</v>
      </c>
      <c r="B173" s="602" t="s">
        <v>12170</v>
      </c>
      <c r="C173" s="602" t="s">
        <v>12170</v>
      </c>
      <c r="D173" s="603">
        <v>329188</v>
      </c>
      <c r="E173" s="603"/>
      <c r="F173" s="603">
        <v>0</v>
      </c>
      <c r="G173" s="603">
        <v>0</v>
      </c>
      <c r="H173" s="603">
        <v>0</v>
      </c>
      <c r="I173" s="603">
        <v>329188</v>
      </c>
      <c r="J173" s="532" t="s">
        <v>12171</v>
      </c>
      <c r="K173" s="615" t="s">
        <v>12172</v>
      </c>
      <c r="L173" s="523"/>
      <c r="M173" s="523"/>
      <c r="N173" s="523"/>
      <c r="O173" s="523"/>
      <c r="P173" s="523"/>
      <c r="Q173" s="523"/>
      <c r="R173" s="523"/>
      <c r="S173" s="523"/>
      <c r="T173" s="523"/>
      <c r="U173" s="523"/>
      <c r="V173" s="523"/>
      <c r="W173" s="523"/>
      <c r="X173" s="523"/>
      <c r="Y173" s="523"/>
      <c r="Z173" s="523"/>
      <c r="AA173" s="523"/>
      <c r="AB173" s="523"/>
      <c r="AC173" s="523"/>
      <c r="AD173" s="523"/>
      <c r="AE173" s="523"/>
      <c r="AF173" s="523"/>
      <c r="AG173" s="523"/>
      <c r="AH173" s="523"/>
      <c r="AI173" s="523"/>
      <c r="AJ173" s="523"/>
      <c r="AK173" s="523"/>
      <c r="AL173" s="523"/>
      <c r="AM173" s="523"/>
      <c r="AN173" s="523"/>
      <c r="AO173" s="523"/>
      <c r="AP173" s="523"/>
      <c r="AQ173" s="523"/>
      <c r="AR173" s="497"/>
      <c r="AS173" s="497"/>
      <c r="AT173" s="497"/>
      <c r="AU173" s="497"/>
      <c r="AV173" s="497"/>
      <c r="AW173" s="497"/>
      <c r="AX173" s="497"/>
      <c r="AY173" s="497"/>
      <c r="AZ173" s="497"/>
      <c r="BA173" s="497"/>
      <c r="BB173" s="497"/>
      <c r="BC173" s="497"/>
      <c r="BD173" s="497"/>
      <c r="BE173" s="497"/>
      <c r="BF173" s="497"/>
      <c r="BG173" s="497"/>
      <c r="BH173" s="497"/>
      <c r="BI173" s="497"/>
      <c r="BJ173" s="497"/>
      <c r="BK173" s="497"/>
      <c r="BL173" s="497"/>
      <c r="BM173" s="497"/>
      <c r="BN173" s="497"/>
      <c r="BO173" s="497"/>
      <c r="BP173" s="497"/>
      <c r="BQ173" s="497"/>
      <c r="BR173" s="497"/>
      <c r="BS173" s="497"/>
      <c r="BT173" s="497"/>
      <c r="BU173" s="497"/>
      <c r="BV173" s="497"/>
      <c r="BW173" s="497"/>
      <c r="BX173" s="497"/>
      <c r="BY173" s="497"/>
      <c r="BZ173" s="497"/>
      <c r="CA173" s="497"/>
      <c r="CB173" s="497"/>
      <c r="CC173" s="497"/>
      <c r="CD173" s="497"/>
      <c r="CE173" s="497"/>
      <c r="CF173" s="497"/>
      <c r="CG173" s="497"/>
      <c r="CH173" s="497"/>
      <c r="CI173" s="497"/>
      <c r="CJ173" s="497"/>
      <c r="CK173" s="497"/>
      <c r="CL173" s="497"/>
      <c r="CM173" s="497"/>
      <c r="CN173" s="497"/>
      <c r="CO173" s="497"/>
      <c r="CP173" s="497"/>
      <c r="CQ173" s="497"/>
      <c r="CR173" s="497"/>
      <c r="CS173" s="497"/>
      <c r="CT173" s="497"/>
      <c r="CU173" s="497"/>
      <c r="CV173" s="497"/>
      <c r="CW173" s="497"/>
      <c r="CX173" s="497"/>
      <c r="CY173" s="497"/>
      <c r="CZ173" s="497"/>
      <c r="DA173" s="497"/>
      <c r="DB173" s="497"/>
      <c r="DC173" s="497"/>
      <c r="DD173" s="497"/>
      <c r="DE173" s="497"/>
      <c r="DF173" s="497"/>
      <c r="DG173" s="497"/>
      <c r="DH173" s="497"/>
      <c r="DI173" s="497"/>
      <c r="DJ173" s="497"/>
      <c r="DK173" s="497"/>
      <c r="DL173" s="497"/>
      <c r="DM173" s="497"/>
      <c r="DN173" s="497"/>
      <c r="DO173" s="497"/>
      <c r="DP173" s="497"/>
      <c r="DQ173" s="497"/>
      <c r="DR173" s="497"/>
      <c r="DS173" s="497"/>
      <c r="DT173" s="497"/>
      <c r="DU173" s="497"/>
      <c r="DV173" s="497"/>
      <c r="DW173" s="497"/>
      <c r="DX173" s="497"/>
      <c r="DY173" s="497"/>
      <c r="DZ173" s="497"/>
      <c r="EA173" s="497"/>
      <c r="EB173" s="497"/>
      <c r="EC173" s="497"/>
      <c r="ED173" s="497"/>
      <c r="EE173" s="497"/>
      <c r="EF173" s="497"/>
      <c r="EG173" s="497"/>
      <c r="EH173" s="497"/>
      <c r="EI173" s="497"/>
      <c r="EJ173" s="497"/>
      <c r="EK173" s="497"/>
      <c r="EL173" s="497"/>
      <c r="EM173" s="497"/>
      <c r="EN173" s="497"/>
      <c r="EO173" s="497"/>
      <c r="EP173" s="497"/>
      <c r="EQ173" s="497"/>
      <c r="ER173" s="497"/>
      <c r="ES173" s="497"/>
      <c r="ET173" s="497"/>
      <c r="EU173" s="497"/>
      <c r="EV173" s="497"/>
      <c r="EW173" s="497"/>
      <c r="EX173" s="497"/>
      <c r="EY173" s="497"/>
      <c r="EZ173" s="497"/>
      <c r="FA173" s="497"/>
      <c r="FB173" s="497"/>
      <c r="FC173" s="497"/>
      <c r="FD173" s="497"/>
      <c r="FE173" s="497"/>
      <c r="FF173" s="497"/>
      <c r="FG173" s="497"/>
      <c r="FH173" s="497"/>
      <c r="FI173" s="497"/>
      <c r="FJ173" s="497"/>
      <c r="FK173" s="497"/>
      <c r="FL173" s="497"/>
      <c r="FM173" s="497"/>
      <c r="FN173" s="497"/>
      <c r="FO173" s="497"/>
      <c r="FP173" s="497"/>
      <c r="FQ173" s="497"/>
      <c r="FR173" s="497"/>
      <c r="FS173" s="497"/>
      <c r="FT173" s="497"/>
      <c r="FU173" s="497"/>
      <c r="FV173" s="497"/>
      <c r="FW173" s="497"/>
      <c r="FX173" s="497"/>
      <c r="FY173" s="497"/>
      <c r="FZ173" s="497"/>
      <c r="GA173" s="497"/>
      <c r="GB173" s="497"/>
      <c r="GC173" s="497"/>
      <c r="GD173" s="497"/>
      <c r="GE173" s="497"/>
      <c r="GF173" s="497"/>
      <c r="GG173" s="497"/>
      <c r="GH173" s="497"/>
      <c r="GI173" s="497"/>
      <c r="GJ173" s="497"/>
      <c r="GK173" s="497"/>
      <c r="GL173" s="497"/>
      <c r="GM173" s="497"/>
      <c r="GN173" s="497"/>
      <c r="GO173" s="497"/>
      <c r="GP173" s="497"/>
      <c r="GQ173" s="497"/>
      <c r="GR173" s="497"/>
      <c r="GS173" s="497"/>
      <c r="GT173" s="497"/>
      <c r="GU173" s="497"/>
      <c r="GV173" s="497"/>
      <c r="GW173" s="497"/>
      <c r="GX173" s="497"/>
      <c r="GY173" s="497"/>
      <c r="GZ173" s="497"/>
      <c r="HA173" s="497"/>
      <c r="HB173" s="497"/>
      <c r="HC173" s="497"/>
      <c r="HD173" s="497"/>
      <c r="HE173" s="497"/>
      <c r="HF173" s="497"/>
      <c r="HG173" s="497"/>
      <c r="HH173" s="497"/>
      <c r="HI173" s="497"/>
      <c r="HJ173" s="497"/>
      <c r="HK173" s="497"/>
      <c r="HL173" s="497"/>
      <c r="HM173" s="497"/>
      <c r="HN173" s="497"/>
      <c r="HO173" s="497"/>
      <c r="HP173" s="497"/>
      <c r="HQ173" s="497"/>
      <c r="HR173" s="497"/>
      <c r="HS173" s="497"/>
      <c r="HT173" s="497"/>
      <c r="HU173" s="497"/>
      <c r="HV173" s="497"/>
      <c r="HW173" s="497"/>
      <c r="HX173" s="497"/>
      <c r="HY173" s="497"/>
      <c r="HZ173" s="497"/>
      <c r="IA173" s="497"/>
      <c r="IB173" s="497"/>
      <c r="IC173" s="497"/>
      <c r="ID173" s="497"/>
      <c r="IE173" s="497"/>
      <c r="IF173" s="497"/>
      <c r="IG173" s="497"/>
      <c r="IH173" s="497"/>
      <c r="II173" s="497"/>
      <c r="IJ173" s="497"/>
      <c r="IK173" s="497"/>
      <c r="IL173" s="497"/>
      <c r="IM173" s="497"/>
      <c r="IN173" s="497"/>
      <c r="IO173" s="497"/>
    </row>
    <row r="174" s="496" customFormat="1" ht="17.1" hidden="1" customHeight="1" outlineLevel="1" collapsed="1" spans="1:75">
      <c r="A174" s="512" t="s">
        <v>12173</v>
      </c>
      <c r="B174" s="512"/>
      <c r="C174" s="515"/>
      <c r="D174" s="547">
        <v>0</v>
      </c>
      <c r="E174" s="547">
        <v>0</v>
      </c>
      <c r="F174" s="547">
        <v>0</v>
      </c>
      <c r="G174" s="547">
        <v>0</v>
      </c>
      <c r="H174" s="547">
        <v>0</v>
      </c>
      <c r="I174" s="547">
        <v>0</v>
      </c>
      <c r="J174" s="561">
        <v>0</v>
      </c>
      <c r="K174" s="562"/>
      <c r="L174" s="523"/>
      <c r="M174" s="523"/>
      <c r="N174" s="523"/>
      <c r="O174" s="523"/>
      <c r="P174" s="523"/>
      <c r="Q174" s="523"/>
      <c r="R174" s="523"/>
      <c r="S174" s="523"/>
      <c r="T174" s="523"/>
      <c r="U174" s="523"/>
      <c r="V174" s="523"/>
      <c r="W174" s="523"/>
      <c r="X174" s="523"/>
      <c r="Y174" s="523"/>
      <c r="Z174" s="523"/>
      <c r="AA174" s="523"/>
      <c r="AB174" s="523"/>
      <c r="AC174" s="523"/>
      <c r="AD174" s="523"/>
      <c r="AE174" s="523"/>
      <c r="AF174" s="523"/>
      <c r="AG174" s="523"/>
      <c r="AH174" s="523"/>
      <c r="AI174" s="523"/>
      <c r="AJ174" s="523"/>
      <c r="AK174" s="523"/>
      <c r="AL174" s="523"/>
      <c r="AM174" s="523"/>
      <c r="AN174" s="523"/>
      <c r="AO174" s="523"/>
      <c r="AP174" s="523"/>
      <c r="AQ174" s="523"/>
      <c r="AR174" s="497"/>
      <c r="AS174" s="497"/>
      <c r="AT174" s="497"/>
      <c r="AU174" s="497"/>
      <c r="AV174" s="497"/>
      <c r="AW174" s="497"/>
      <c r="AX174" s="497"/>
      <c r="AY174" s="497"/>
      <c r="AZ174" s="497"/>
      <c r="BA174" s="497"/>
      <c r="BB174" s="497"/>
      <c r="BC174" s="497"/>
      <c r="BD174" s="497"/>
      <c r="BE174" s="497"/>
      <c r="BF174" s="497"/>
      <c r="BG174" s="497"/>
      <c r="BH174" s="497"/>
      <c r="BI174" s="497"/>
      <c r="BJ174" s="497"/>
      <c r="BK174" s="497"/>
      <c r="BL174" s="497"/>
      <c r="BM174" s="497"/>
      <c r="BN174" s="497"/>
      <c r="BO174" s="497"/>
      <c r="BP174" s="497"/>
      <c r="BQ174" s="497"/>
      <c r="BR174" s="497"/>
      <c r="BS174" s="497"/>
      <c r="BT174" s="497"/>
      <c r="BU174" s="497"/>
      <c r="BV174" s="497"/>
      <c r="BW174" s="497"/>
    </row>
    <row r="175" s="496" customFormat="1" ht="17.1" hidden="1" customHeight="1" outlineLevel="2" spans="1:249">
      <c r="A175" s="550" t="s">
        <v>12173</v>
      </c>
      <c r="B175" s="554"/>
      <c r="C175" s="554"/>
      <c r="D175" s="555"/>
      <c r="E175" s="555"/>
      <c r="F175" s="555"/>
      <c r="G175" s="555"/>
      <c r="H175" s="555"/>
      <c r="I175" s="588"/>
      <c r="J175" s="589"/>
      <c r="K175" s="590"/>
      <c r="L175" s="523"/>
      <c r="M175" s="523"/>
      <c r="N175" s="523"/>
      <c r="O175" s="523"/>
      <c r="P175" s="523"/>
      <c r="Q175" s="523"/>
      <c r="R175" s="523"/>
      <c r="S175" s="523"/>
      <c r="T175" s="523"/>
      <c r="U175" s="523"/>
      <c r="V175" s="523"/>
      <c r="W175" s="523"/>
      <c r="X175" s="523"/>
      <c r="Y175" s="523"/>
      <c r="Z175" s="523"/>
      <c r="AA175" s="523"/>
      <c r="AB175" s="523"/>
      <c r="AC175" s="523"/>
      <c r="AD175" s="523"/>
      <c r="AE175" s="523"/>
      <c r="AF175" s="523"/>
      <c r="AG175" s="523"/>
      <c r="AH175" s="523"/>
      <c r="AI175" s="523"/>
      <c r="AJ175" s="523"/>
      <c r="AK175" s="523"/>
      <c r="AL175" s="523"/>
      <c r="AM175" s="523"/>
      <c r="AN175" s="523"/>
      <c r="AO175" s="523"/>
      <c r="AP175" s="523"/>
      <c r="AQ175" s="523"/>
      <c r="AR175" s="497"/>
      <c r="AS175" s="497"/>
      <c r="AT175" s="497"/>
      <c r="AU175" s="497"/>
      <c r="AV175" s="497"/>
      <c r="AW175" s="497"/>
      <c r="AX175" s="497"/>
      <c r="AY175" s="497"/>
      <c r="AZ175" s="497"/>
      <c r="BA175" s="497"/>
      <c r="BB175" s="497"/>
      <c r="BC175" s="497"/>
      <c r="BD175" s="497"/>
      <c r="BE175" s="497"/>
      <c r="BF175" s="497"/>
      <c r="BG175" s="497"/>
      <c r="BH175" s="497"/>
      <c r="BI175" s="497"/>
      <c r="BJ175" s="497"/>
      <c r="BK175" s="497"/>
      <c r="BL175" s="497"/>
      <c r="BM175" s="497"/>
      <c r="BN175" s="497"/>
      <c r="BO175" s="497"/>
      <c r="BP175" s="497"/>
      <c r="BQ175" s="497"/>
      <c r="BR175" s="497"/>
      <c r="BS175" s="497"/>
      <c r="BT175" s="497"/>
      <c r="BU175" s="497"/>
      <c r="BV175" s="497"/>
      <c r="BW175" s="497"/>
      <c r="BX175" s="497"/>
      <c r="BY175" s="497"/>
      <c r="BZ175" s="497"/>
      <c r="CA175" s="497"/>
      <c r="CB175" s="497"/>
      <c r="CC175" s="497"/>
      <c r="CD175" s="497"/>
      <c r="CE175" s="497"/>
      <c r="CF175" s="497"/>
      <c r="CG175" s="497"/>
      <c r="CH175" s="497"/>
      <c r="CI175" s="497"/>
      <c r="CJ175" s="497"/>
      <c r="CK175" s="497"/>
      <c r="CL175" s="497"/>
      <c r="CM175" s="497"/>
      <c r="CN175" s="497"/>
      <c r="CO175" s="497"/>
      <c r="CP175" s="497"/>
      <c r="CQ175" s="497"/>
      <c r="CR175" s="497"/>
      <c r="CS175" s="497"/>
      <c r="CT175" s="497"/>
      <c r="CU175" s="497"/>
      <c r="CV175" s="497"/>
      <c r="CW175" s="497"/>
      <c r="CX175" s="497"/>
      <c r="CY175" s="497"/>
      <c r="CZ175" s="497"/>
      <c r="DA175" s="497"/>
      <c r="DB175" s="497"/>
      <c r="DC175" s="497"/>
      <c r="DD175" s="497"/>
      <c r="DE175" s="497"/>
      <c r="DF175" s="497"/>
      <c r="DG175" s="497"/>
      <c r="DH175" s="497"/>
      <c r="DI175" s="497"/>
      <c r="DJ175" s="497"/>
      <c r="DK175" s="497"/>
      <c r="DL175" s="497"/>
      <c r="DM175" s="497"/>
      <c r="DN175" s="497"/>
      <c r="DO175" s="497"/>
      <c r="DP175" s="497"/>
      <c r="DQ175" s="497"/>
      <c r="DR175" s="497"/>
      <c r="DS175" s="497"/>
      <c r="DT175" s="497"/>
      <c r="DU175" s="497"/>
      <c r="DV175" s="497"/>
      <c r="DW175" s="497"/>
      <c r="DX175" s="497"/>
      <c r="DY175" s="497"/>
      <c r="DZ175" s="497"/>
      <c r="EA175" s="497"/>
      <c r="EB175" s="497"/>
      <c r="EC175" s="497"/>
      <c r="ED175" s="497"/>
      <c r="EE175" s="497"/>
      <c r="EF175" s="497"/>
      <c r="EG175" s="497"/>
      <c r="EH175" s="497"/>
      <c r="EI175" s="497"/>
      <c r="EJ175" s="497"/>
      <c r="EK175" s="497"/>
      <c r="EL175" s="497"/>
      <c r="EM175" s="497"/>
      <c r="EN175" s="497"/>
      <c r="EO175" s="497"/>
      <c r="EP175" s="497"/>
      <c r="EQ175" s="497"/>
      <c r="ER175" s="497"/>
      <c r="ES175" s="497"/>
      <c r="ET175" s="497"/>
      <c r="EU175" s="497"/>
      <c r="EV175" s="497"/>
      <c r="EW175" s="497"/>
      <c r="EX175" s="497"/>
      <c r="EY175" s="497"/>
      <c r="EZ175" s="497"/>
      <c r="FA175" s="497"/>
      <c r="FB175" s="497"/>
      <c r="FC175" s="497"/>
      <c r="FD175" s="497"/>
      <c r="FE175" s="497"/>
      <c r="FF175" s="497"/>
      <c r="FG175" s="497"/>
      <c r="FH175" s="497"/>
      <c r="FI175" s="497"/>
      <c r="FJ175" s="497"/>
      <c r="FK175" s="497"/>
      <c r="FL175" s="497"/>
      <c r="FM175" s="497"/>
      <c r="FN175" s="497"/>
      <c r="FO175" s="497"/>
      <c r="FP175" s="497"/>
      <c r="FQ175" s="497"/>
      <c r="FR175" s="497"/>
      <c r="FS175" s="497"/>
      <c r="FT175" s="497"/>
      <c r="FU175" s="497"/>
      <c r="FV175" s="497"/>
      <c r="FW175" s="497"/>
      <c r="FX175" s="497"/>
      <c r="FY175" s="497"/>
      <c r="FZ175" s="497"/>
      <c r="GA175" s="497"/>
      <c r="GB175" s="497"/>
      <c r="GC175" s="497"/>
      <c r="GD175" s="497"/>
      <c r="GE175" s="497"/>
      <c r="GF175" s="497"/>
      <c r="GG175" s="497"/>
      <c r="GH175" s="497"/>
      <c r="GI175" s="497"/>
      <c r="GJ175" s="497"/>
      <c r="GK175" s="497"/>
      <c r="GL175" s="497"/>
      <c r="GM175" s="497"/>
      <c r="GN175" s="497"/>
      <c r="GO175" s="497"/>
      <c r="GP175" s="497"/>
      <c r="GQ175" s="497"/>
      <c r="GR175" s="497"/>
      <c r="GS175" s="497"/>
      <c r="GT175" s="497"/>
      <c r="GU175" s="497"/>
      <c r="GV175" s="497"/>
      <c r="GW175" s="497"/>
      <c r="GX175" s="497"/>
      <c r="GY175" s="497"/>
      <c r="GZ175" s="497"/>
      <c r="HA175" s="497"/>
      <c r="HB175" s="497"/>
      <c r="HC175" s="497"/>
      <c r="HD175" s="497"/>
      <c r="HE175" s="497"/>
      <c r="HF175" s="497"/>
      <c r="HG175" s="497"/>
      <c r="HH175" s="497"/>
      <c r="HI175" s="497"/>
      <c r="HJ175" s="497"/>
      <c r="HK175" s="497"/>
      <c r="HL175" s="497"/>
      <c r="HM175" s="497"/>
      <c r="HN175" s="497"/>
      <c r="HO175" s="497"/>
      <c r="HP175" s="497"/>
      <c r="HQ175" s="497"/>
      <c r="HR175" s="497"/>
      <c r="HS175" s="497"/>
      <c r="HT175" s="497"/>
      <c r="HU175" s="497"/>
      <c r="HV175" s="497"/>
      <c r="HW175" s="497"/>
      <c r="HX175" s="497"/>
      <c r="HY175" s="497"/>
      <c r="HZ175" s="497"/>
      <c r="IA175" s="497"/>
      <c r="IB175" s="497"/>
      <c r="IC175" s="497"/>
      <c r="ID175" s="497"/>
      <c r="IE175" s="497"/>
      <c r="IF175" s="497"/>
      <c r="IG175" s="497"/>
      <c r="IH175" s="497"/>
      <c r="II175" s="497"/>
      <c r="IJ175" s="497"/>
      <c r="IK175" s="497"/>
      <c r="IL175" s="497"/>
      <c r="IM175" s="497"/>
      <c r="IN175" s="497"/>
      <c r="IO175" s="497"/>
    </row>
    <row r="176" s="496" customFormat="1" ht="17.1" hidden="1" customHeight="1" outlineLevel="2" spans="1:249">
      <c r="A176" s="541"/>
      <c r="B176" s="554"/>
      <c r="C176" s="554"/>
      <c r="D176" s="555"/>
      <c r="E176" s="555"/>
      <c r="F176" s="555"/>
      <c r="G176" s="555"/>
      <c r="H176" s="555"/>
      <c r="I176" s="588"/>
      <c r="J176" s="589"/>
      <c r="K176" s="590"/>
      <c r="L176" s="523"/>
      <c r="M176" s="523"/>
      <c r="N176" s="523"/>
      <c r="O176" s="523"/>
      <c r="P176" s="523"/>
      <c r="Q176" s="523"/>
      <c r="R176" s="523"/>
      <c r="S176" s="523"/>
      <c r="T176" s="523"/>
      <c r="U176" s="523"/>
      <c r="V176" s="523"/>
      <c r="W176" s="523"/>
      <c r="X176" s="523"/>
      <c r="Y176" s="523"/>
      <c r="Z176" s="523"/>
      <c r="AA176" s="523"/>
      <c r="AB176" s="523"/>
      <c r="AC176" s="523"/>
      <c r="AD176" s="523"/>
      <c r="AE176" s="523"/>
      <c r="AF176" s="523"/>
      <c r="AG176" s="523"/>
      <c r="AH176" s="523"/>
      <c r="AI176" s="523"/>
      <c r="AJ176" s="523"/>
      <c r="AK176" s="523"/>
      <c r="AL176" s="523"/>
      <c r="AM176" s="523"/>
      <c r="AN176" s="523"/>
      <c r="AO176" s="523"/>
      <c r="AP176" s="523"/>
      <c r="AQ176" s="523"/>
      <c r="AR176" s="497"/>
      <c r="AS176" s="497"/>
      <c r="AT176" s="497"/>
      <c r="AU176" s="497"/>
      <c r="AV176" s="497"/>
      <c r="AW176" s="497"/>
      <c r="AX176" s="497"/>
      <c r="AY176" s="497"/>
      <c r="AZ176" s="497"/>
      <c r="BA176" s="497"/>
      <c r="BB176" s="497"/>
      <c r="BC176" s="497"/>
      <c r="BD176" s="497"/>
      <c r="BE176" s="497"/>
      <c r="BF176" s="497"/>
      <c r="BG176" s="497"/>
      <c r="BH176" s="497"/>
      <c r="BI176" s="497"/>
      <c r="BJ176" s="497"/>
      <c r="BK176" s="497"/>
      <c r="BL176" s="497"/>
      <c r="BM176" s="497"/>
      <c r="BN176" s="497"/>
      <c r="BO176" s="497"/>
      <c r="BP176" s="497"/>
      <c r="BQ176" s="497"/>
      <c r="BR176" s="497"/>
      <c r="BS176" s="497"/>
      <c r="BT176" s="497"/>
      <c r="BU176" s="497"/>
      <c r="BV176" s="497"/>
      <c r="BW176" s="497"/>
      <c r="BX176" s="497"/>
      <c r="BY176" s="497"/>
      <c r="BZ176" s="497"/>
      <c r="CA176" s="497"/>
      <c r="CB176" s="497"/>
      <c r="CC176" s="497"/>
      <c r="CD176" s="497"/>
      <c r="CE176" s="497"/>
      <c r="CF176" s="497"/>
      <c r="CG176" s="497"/>
      <c r="CH176" s="497"/>
      <c r="CI176" s="497"/>
      <c r="CJ176" s="497"/>
      <c r="CK176" s="497"/>
      <c r="CL176" s="497"/>
      <c r="CM176" s="497"/>
      <c r="CN176" s="497"/>
      <c r="CO176" s="497"/>
      <c r="CP176" s="497"/>
      <c r="CQ176" s="497"/>
      <c r="CR176" s="497"/>
      <c r="CS176" s="497"/>
      <c r="CT176" s="497"/>
      <c r="CU176" s="497"/>
      <c r="CV176" s="497"/>
      <c r="CW176" s="497"/>
      <c r="CX176" s="497"/>
      <c r="CY176" s="497"/>
      <c r="CZ176" s="497"/>
      <c r="DA176" s="497"/>
      <c r="DB176" s="497"/>
      <c r="DC176" s="497"/>
      <c r="DD176" s="497"/>
      <c r="DE176" s="497"/>
      <c r="DF176" s="497"/>
      <c r="DG176" s="497"/>
      <c r="DH176" s="497"/>
      <c r="DI176" s="497"/>
      <c r="DJ176" s="497"/>
      <c r="DK176" s="497"/>
      <c r="DL176" s="497"/>
      <c r="DM176" s="497"/>
      <c r="DN176" s="497"/>
      <c r="DO176" s="497"/>
      <c r="DP176" s="497"/>
      <c r="DQ176" s="497"/>
      <c r="DR176" s="497"/>
      <c r="DS176" s="497"/>
      <c r="DT176" s="497"/>
      <c r="DU176" s="497"/>
      <c r="DV176" s="497"/>
      <c r="DW176" s="497"/>
      <c r="DX176" s="497"/>
      <c r="DY176" s="497"/>
      <c r="DZ176" s="497"/>
      <c r="EA176" s="497"/>
      <c r="EB176" s="497"/>
      <c r="EC176" s="497"/>
      <c r="ED176" s="497"/>
      <c r="EE176" s="497"/>
      <c r="EF176" s="497"/>
      <c r="EG176" s="497"/>
      <c r="EH176" s="497"/>
      <c r="EI176" s="497"/>
      <c r="EJ176" s="497"/>
      <c r="EK176" s="497"/>
      <c r="EL176" s="497"/>
      <c r="EM176" s="497"/>
      <c r="EN176" s="497"/>
      <c r="EO176" s="497"/>
      <c r="EP176" s="497"/>
      <c r="EQ176" s="497"/>
      <c r="ER176" s="497"/>
      <c r="ES176" s="497"/>
      <c r="ET176" s="497"/>
      <c r="EU176" s="497"/>
      <c r="EV176" s="497"/>
      <c r="EW176" s="497"/>
      <c r="EX176" s="497"/>
      <c r="EY176" s="497"/>
      <c r="EZ176" s="497"/>
      <c r="FA176" s="497"/>
      <c r="FB176" s="497"/>
      <c r="FC176" s="497"/>
      <c r="FD176" s="497"/>
      <c r="FE176" s="497"/>
      <c r="FF176" s="497"/>
      <c r="FG176" s="497"/>
      <c r="FH176" s="497"/>
      <c r="FI176" s="497"/>
      <c r="FJ176" s="497"/>
      <c r="FK176" s="497"/>
      <c r="FL176" s="497"/>
      <c r="FM176" s="497"/>
      <c r="FN176" s="497"/>
      <c r="FO176" s="497"/>
      <c r="FP176" s="497"/>
      <c r="FQ176" s="497"/>
      <c r="FR176" s="497"/>
      <c r="FS176" s="497"/>
      <c r="FT176" s="497"/>
      <c r="FU176" s="497"/>
      <c r="FV176" s="497"/>
      <c r="FW176" s="497"/>
      <c r="FX176" s="497"/>
      <c r="FY176" s="497"/>
      <c r="FZ176" s="497"/>
      <c r="GA176" s="497"/>
      <c r="GB176" s="497"/>
      <c r="GC176" s="497"/>
      <c r="GD176" s="497"/>
      <c r="GE176" s="497"/>
      <c r="GF176" s="497"/>
      <c r="GG176" s="497"/>
      <c r="GH176" s="497"/>
      <c r="GI176" s="497"/>
      <c r="GJ176" s="497"/>
      <c r="GK176" s="497"/>
      <c r="GL176" s="497"/>
      <c r="GM176" s="497"/>
      <c r="GN176" s="497"/>
      <c r="GO176" s="497"/>
      <c r="GP176" s="497"/>
      <c r="GQ176" s="497"/>
      <c r="GR176" s="497"/>
      <c r="GS176" s="497"/>
      <c r="GT176" s="497"/>
      <c r="GU176" s="497"/>
      <c r="GV176" s="497"/>
      <c r="GW176" s="497"/>
      <c r="GX176" s="497"/>
      <c r="GY176" s="497"/>
      <c r="GZ176" s="497"/>
      <c r="HA176" s="497"/>
      <c r="HB176" s="497"/>
      <c r="HC176" s="497"/>
      <c r="HD176" s="497"/>
      <c r="HE176" s="497"/>
      <c r="HF176" s="497"/>
      <c r="HG176" s="497"/>
      <c r="HH176" s="497"/>
      <c r="HI176" s="497"/>
      <c r="HJ176" s="497"/>
      <c r="HK176" s="497"/>
      <c r="HL176" s="497"/>
      <c r="HM176" s="497"/>
      <c r="HN176" s="497"/>
      <c r="HO176" s="497"/>
      <c r="HP176" s="497"/>
      <c r="HQ176" s="497"/>
      <c r="HR176" s="497"/>
      <c r="HS176" s="497"/>
      <c r="HT176" s="497"/>
      <c r="HU176" s="497"/>
      <c r="HV176" s="497"/>
      <c r="HW176" s="497"/>
      <c r="HX176" s="497"/>
      <c r="HY176" s="497"/>
      <c r="HZ176" s="497"/>
      <c r="IA176" s="497"/>
      <c r="IB176" s="497"/>
      <c r="IC176" s="497"/>
      <c r="ID176" s="497"/>
      <c r="IE176" s="497"/>
      <c r="IF176" s="497"/>
      <c r="IG176" s="497"/>
      <c r="IH176" s="497"/>
      <c r="II176" s="497"/>
      <c r="IJ176" s="497"/>
      <c r="IK176" s="497"/>
      <c r="IL176" s="497"/>
      <c r="IM176" s="497"/>
      <c r="IN176" s="497"/>
      <c r="IO176" s="497"/>
    </row>
    <row r="177" s="496" customFormat="1" ht="17.1" hidden="1" customHeight="1" outlineLevel="1" collapsed="1" spans="1:75">
      <c r="A177" s="512" t="s">
        <v>12174</v>
      </c>
      <c r="B177" s="512"/>
      <c r="C177" s="515"/>
      <c r="D177" s="547">
        <v>328719.93</v>
      </c>
      <c r="E177" s="547">
        <v>3838093.41</v>
      </c>
      <c r="F177" s="547">
        <v>94826.74</v>
      </c>
      <c r="G177" s="547">
        <v>162450.49</v>
      </c>
      <c r="H177" s="547">
        <v>1111731.51</v>
      </c>
      <c r="I177" s="547">
        <v>3312359.06</v>
      </c>
      <c r="J177" s="561"/>
      <c r="K177" s="562"/>
      <c r="L177" s="523"/>
      <c r="M177" s="523"/>
      <c r="N177" s="523"/>
      <c r="O177" s="523"/>
      <c r="P177" s="523"/>
      <c r="Q177" s="523"/>
      <c r="R177" s="523"/>
      <c r="S177" s="523"/>
      <c r="T177" s="523"/>
      <c r="U177" s="523"/>
      <c r="V177" s="523"/>
      <c r="W177" s="523"/>
      <c r="X177" s="523"/>
      <c r="Y177" s="523"/>
      <c r="Z177" s="523"/>
      <c r="AA177" s="523"/>
      <c r="AB177" s="523"/>
      <c r="AC177" s="523"/>
      <c r="AD177" s="523"/>
      <c r="AE177" s="523"/>
      <c r="AF177" s="523"/>
      <c r="AG177" s="523"/>
      <c r="AH177" s="523"/>
      <c r="AI177" s="523"/>
      <c r="AJ177" s="523"/>
      <c r="AK177" s="523"/>
      <c r="AL177" s="523"/>
      <c r="AM177" s="523"/>
      <c r="AN177" s="523"/>
      <c r="AO177" s="523"/>
      <c r="AP177" s="523"/>
      <c r="AQ177" s="523"/>
      <c r="AR177" s="497"/>
      <c r="AS177" s="497"/>
      <c r="AT177" s="497"/>
      <c r="AU177" s="497"/>
      <c r="AV177" s="497"/>
      <c r="AW177" s="497"/>
      <c r="AX177" s="497"/>
      <c r="AY177" s="497"/>
      <c r="AZ177" s="497"/>
      <c r="BA177" s="497"/>
      <c r="BB177" s="497"/>
      <c r="BC177" s="497"/>
      <c r="BD177" s="497"/>
      <c r="BE177" s="497"/>
      <c r="BF177" s="497"/>
      <c r="BG177" s="497"/>
      <c r="BH177" s="497"/>
      <c r="BI177" s="497"/>
      <c r="BJ177" s="497"/>
      <c r="BK177" s="497"/>
      <c r="BL177" s="497"/>
      <c r="BM177" s="497"/>
      <c r="BN177" s="497"/>
      <c r="BO177" s="497"/>
      <c r="BP177" s="497"/>
      <c r="BQ177" s="497"/>
      <c r="BR177" s="497"/>
      <c r="BS177" s="497"/>
      <c r="BT177" s="497"/>
      <c r="BU177" s="497"/>
      <c r="BV177" s="497"/>
      <c r="BW177" s="497"/>
    </row>
    <row r="178" s="496" customFormat="1" ht="17.1" hidden="1" customHeight="1" outlineLevel="2" spans="1:249">
      <c r="A178" s="537" t="s">
        <v>12174</v>
      </c>
      <c r="B178" s="602" t="s">
        <v>12175</v>
      </c>
      <c r="C178" s="602" t="s">
        <v>12176</v>
      </c>
      <c r="D178" s="603">
        <v>0</v>
      </c>
      <c r="E178" s="603">
        <v>0</v>
      </c>
      <c r="F178" s="603">
        <v>0</v>
      </c>
      <c r="G178" s="603">
        <v>-8600</v>
      </c>
      <c r="H178" s="520">
        <v>-8600</v>
      </c>
      <c r="I178" s="616">
        <f t="shared" ref="I178:I203" si="2">SUM(D178:G178)-H178</f>
        <v>0</v>
      </c>
      <c r="J178" s="532" t="s">
        <v>12177</v>
      </c>
      <c r="K178" s="615" t="s">
        <v>12178</v>
      </c>
      <c r="L178" s="523"/>
      <c r="M178" s="523"/>
      <c r="N178" s="523"/>
      <c r="O178" s="523"/>
      <c r="P178" s="523"/>
      <c r="Q178" s="523"/>
      <c r="R178" s="523"/>
      <c r="S178" s="523"/>
      <c r="T178" s="523"/>
      <c r="U178" s="523"/>
      <c r="V178" s="523"/>
      <c r="W178" s="523"/>
      <c r="X178" s="523"/>
      <c r="Y178" s="523"/>
      <c r="Z178" s="523"/>
      <c r="AA178" s="523"/>
      <c r="AB178" s="523"/>
      <c r="AC178" s="523"/>
      <c r="AD178" s="523"/>
      <c r="AE178" s="523"/>
      <c r="AF178" s="523"/>
      <c r="AG178" s="523"/>
      <c r="AH178" s="523"/>
      <c r="AI178" s="523"/>
      <c r="AJ178" s="523"/>
      <c r="AK178" s="523"/>
      <c r="AL178" s="523"/>
      <c r="AM178" s="523"/>
      <c r="AN178" s="523"/>
      <c r="AO178" s="523"/>
      <c r="AP178" s="523"/>
      <c r="AQ178" s="523"/>
      <c r="AR178" s="497"/>
      <c r="AS178" s="497"/>
      <c r="AT178" s="497"/>
      <c r="AU178" s="497"/>
      <c r="AV178" s="497"/>
      <c r="AW178" s="497"/>
      <c r="AX178" s="497"/>
      <c r="AY178" s="497"/>
      <c r="AZ178" s="497"/>
      <c r="BA178" s="497"/>
      <c r="BB178" s="497"/>
      <c r="BC178" s="497"/>
      <c r="BD178" s="497"/>
      <c r="BE178" s="497"/>
      <c r="BF178" s="497"/>
      <c r="BG178" s="497"/>
      <c r="BH178" s="497"/>
      <c r="BI178" s="497"/>
      <c r="BJ178" s="497"/>
      <c r="BK178" s="497"/>
      <c r="BL178" s="497"/>
      <c r="BM178" s="497"/>
      <c r="BN178" s="497"/>
      <c r="BO178" s="497"/>
      <c r="BP178" s="497"/>
      <c r="BQ178" s="497"/>
      <c r="BR178" s="497"/>
      <c r="BS178" s="497"/>
      <c r="BT178" s="497"/>
      <c r="BU178" s="497"/>
      <c r="BV178" s="497"/>
      <c r="BW178" s="497"/>
      <c r="BX178" s="497"/>
      <c r="BY178" s="497"/>
      <c r="BZ178" s="497"/>
      <c r="CA178" s="497"/>
      <c r="CB178" s="497"/>
      <c r="CC178" s="497"/>
      <c r="CD178" s="497"/>
      <c r="CE178" s="497"/>
      <c r="CF178" s="497"/>
      <c r="CG178" s="497"/>
      <c r="CH178" s="497"/>
      <c r="CI178" s="497"/>
      <c r="CJ178" s="497"/>
      <c r="CK178" s="497"/>
      <c r="CL178" s="497"/>
      <c r="CM178" s="497"/>
      <c r="CN178" s="497"/>
      <c r="CO178" s="497"/>
      <c r="CP178" s="497"/>
      <c r="CQ178" s="497"/>
      <c r="CR178" s="497"/>
      <c r="CS178" s="497"/>
      <c r="CT178" s="497"/>
      <c r="CU178" s="497"/>
      <c r="CV178" s="497"/>
      <c r="CW178" s="497"/>
      <c r="CX178" s="497"/>
      <c r="CY178" s="497"/>
      <c r="CZ178" s="497"/>
      <c r="DA178" s="497"/>
      <c r="DB178" s="497"/>
      <c r="DC178" s="497"/>
      <c r="DD178" s="497"/>
      <c r="DE178" s="497"/>
      <c r="DF178" s="497"/>
      <c r="DG178" s="497"/>
      <c r="DH178" s="497"/>
      <c r="DI178" s="497"/>
      <c r="DJ178" s="497"/>
      <c r="DK178" s="497"/>
      <c r="DL178" s="497"/>
      <c r="DM178" s="497"/>
      <c r="DN178" s="497"/>
      <c r="DO178" s="497"/>
      <c r="DP178" s="497"/>
      <c r="DQ178" s="497"/>
      <c r="DR178" s="497"/>
      <c r="DS178" s="497"/>
      <c r="DT178" s="497"/>
      <c r="DU178" s="497"/>
      <c r="DV178" s="497"/>
      <c r="DW178" s="497"/>
      <c r="DX178" s="497"/>
      <c r="DY178" s="497"/>
      <c r="DZ178" s="497"/>
      <c r="EA178" s="497"/>
      <c r="EB178" s="497"/>
      <c r="EC178" s="497"/>
      <c r="ED178" s="497"/>
      <c r="EE178" s="497"/>
      <c r="EF178" s="497"/>
      <c r="EG178" s="497"/>
      <c r="EH178" s="497"/>
      <c r="EI178" s="497"/>
      <c r="EJ178" s="497"/>
      <c r="EK178" s="497"/>
      <c r="EL178" s="497"/>
      <c r="EM178" s="497"/>
      <c r="EN178" s="497"/>
      <c r="EO178" s="497"/>
      <c r="EP178" s="497"/>
      <c r="EQ178" s="497"/>
      <c r="ER178" s="497"/>
      <c r="ES178" s="497"/>
      <c r="ET178" s="497"/>
      <c r="EU178" s="497"/>
      <c r="EV178" s="497"/>
      <c r="EW178" s="497"/>
      <c r="EX178" s="497"/>
      <c r="EY178" s="497"/>
      <c r="EZ178" s="497"/>
      <c r="FA178" s="497"/>
      <c r="FB178" s="497"/>
      <c r="FC178" s="497"/>
      <c r="FD178" s="497"/>
      <c r="FE178" s="497"/>
      <c r="FF178" s="497"/>
      <c r="FG178" s="497"/>
      <c r="FH178" s="497"/>
      <c r="FI178" s="497"/>
      <c r="FJ178" s="497"/>
      <c r="FK178" s="497"/>
      <c r="FL178" s="497"/>
      <c r="FM178" s="497"/>
      <c r="FN178" s="497"/>
      <c r="FO178" s="497"/>
      <c r="FP178" s="497"/>
      <c r="FQ178" s="497"/>
      <c r="FR178" s="497"/>
      <c r="FS178" s="497"/>
      <c r="FT178" s="497"/>
      <c r="FU178" s="497"/>
      <c r="FV178" s="497"/>
      <c r="FW178" s="497"/>
      <c r="FX178" s="497"/>
      <c r="FY178" s="497"/>
      <c r="FZ178" s="497"/>
      <c r="GA178" s="497"/>
      <c r="GB178" s="497"/>
      <c r="GC178" s="497"/>
      <c r="GD178" s="497"/>
      <c r="GE178" s="497"/>
      <c r="GF178" s="497"/>
      <c r="GG178" s="497"/>
      <c r="GH178" s="497"/>
      <c r="GI178" s="497"/>
      <c r="GJ178" s="497"/>
      <c r="GK178" s="497"/>
      <c r="GL178" s="497"/>
      <c r="GM178" s="497"/>
      <c r="GN178" s="497"/>
      <c r="GO178" s="497"/>
      <c r="GP178" s="497"/>
      <c r="GQ178" s="497"/>
      <c r="GR178" s="497"/>
      <c r="GS178" s="497"/>
      <c r="GT178" s="497"/>
      <c r="GU178" s="497"/>
      <c r="GV178" s="497"/>
      <c r="GW178" s="497"/>
      <c r="GX178" s="497"/>
      <c r="GY178" s="497"/>
      <c r="GZ178" s="497"/>
      <c r="HA178" s="497"/>
      <c r="HB178" s="497"/>
      <c r="HC178" s="497"/>
      <c r="HD178" s="497"/>
      <c r="HE178" s="497"/>
      <c r="HF178" s="497"/>
      <c r="HG178" s="497"/>
      <c r="HH178" s="497"/>
      <c r="HI178" s="497"/>
      <c r="HJ178" s="497"/>
      <c r="HK178" s="497"/>
      <c r="HL178" s="497"/>
      <c r="HM178" s="497"/>
      <c r="HN178" s="497"/>
      <c r="HO178" s="497"/>
      <c r="HP178" s="497"/>
      <c r="HQ178" s="497"/>
      <c r="HR178" s="497"/>
      <c r="HS178" s="497"/>
      <c r="HT178" s="497"/>
      <c r="HU178" s="497"/>
      <c r="HV178" s="497"/>
      <c r="HW178" s="497"/>
      <c r="HX178" s="497"/>
      <c r="HY178" s="497"/>
      <c r="HZ178" s="497"/>
      <c r="IA178" s="497"/>
      <c r="IB178" s="497"/>
      <c r="IC178" s="497"/>
      <c r="ID178" s="497"/>
      <c r="IE178" s="497"/>
      <c r="IF178" s="497"/>
      <c r="IG178" s="497"/>
      <c r="IH178" s="497"/>
      <c r="II178" s="497"/>
      <c r="IJ178" s="497"/>
      <c r="IK178" s="497"/>
      <c r="IL178" s="497"/>
      <c r="IM178" s="497"/>
      <c r="IN178" s="497"/>
      <c r="IO178" s="497"/>
    </row>
    <row r="179" s="496" customFormat="1" ht="17.1" hidden="1" customHeight="1" outlineLevel="2" spans="1:249">
      <c r="A179" s="541"/>
      <c r="B179" s="602" t="s">
        <v>12179</v>
      </c>
      <c r="C179" s="602" t="s">
        <v>12180</v>
      </c>
      <c r="D179" s="603">
        <v>0</v>
      </c>
      <c r="E179" s="603">
        <v>0</v>
      </c>
      <c r="F179" s="603">
        <v>0</v>
      </c>
      <c r="G179" s="603">
        <v>-2288.16</v>
      </c>
      <c r="H179" s="520">
        <v>-2288.16</v>
      </c>
      <c r="I179" s="616">
        <f t="shared" si="2"/>
        <v>0</v>
      </c>
      <c r="J179" s="532" t="s">
        <v>12177</v>
      </c>
      <c r="K179" s="615" t="s">
        <v>12178</v>
      </c>
      <c r="L179" s="523"/>
      <c r="M179" s="523"/>
      <c r="N179" s="523"/>
      <c r="O179" s="523"/>
      <c r="P179" s="523"/>
      <c r="Q179" s="523"/>
      <c r="R179" s="523"/>
      <c r="S179" s="523"/>
      <c r="T179" s="523"/>
      <c r="U179" s="523"/>
      <c r="V179" s="523"/>
      <c r="W179" s="523"/>
      <c r="X179" s="523"/>
      <c r="Y179" s="523"/>
      <c r="Z179" s="523"/>
      <c r="AA179" s="523"/>
      <c r="AB179" s="523"/>
      <c r="AC179" s="523"/>
      <c r="AD179" s="523"/>
      <c r="AE179" s="523"/>
      <c r="AF179" s="523"/>
      <c r="AG179" s="523"/>
      <c r="AH179" s="523"/>
      <c r="AI179" s="523"/>
      <c r="AJ179" s="523"/>
      <c r="AK179" s="523"/>
      <c r="AL179" s="523"/>
      <c r="AM179" s="523"/>
      <c r="AN179" s="523"/>
      <c r="AO179" s="523"/>
      <c r="AP179" s="523"/>
      <c r="AQ179" s="523"/>
      <c r="AR179" s="497"/>
      <c r="AS179" s="497"/>
      <c r="AT179" s="497"/>
      <c r="AU179" s="497"/>
      <c r="AV179" s="497"/>
      <c r="AW179" s="497"/>
      <c r="AX179" s="497"/>
      <c r="AY179" s="497"/>
      <c r="AZ179" s="497"/>
      <c r="BA179" s="497"/>
      <c r="BB179" s="497"/>
      <c r="BC179" s="497"/>
      <c r="BD179" s="497"/>
      <c r="BE179" s="497"/>
      <c r="BF179" s="497"/>
      <c r="BG179" s="497"/>
      <c r="BH179" s="497"/>
      <c r="BI179" s="497"/>
      <c r="BJ179" s="497"/>
      <c r="BK179" s="497"/>
      <c r="BL179" s="497"/>
      <c r="BM179" s="497"/>
      <c r="BN179" s="497"/>
      <c r="BO179" s="497"/>
      <c r="BP179" s="497"/>
      <c r="BQ179" s="497"/>
      <c r="BR179" s="497"/>
      <c r="BS179" s="497"/>
      <c r="BT179" s="497"/>
      <c r="BU179" s="497"/>
      <c r="BV179" s="497"/>
      <c r="BW179" s="497"/>
      <c r="BX179" s="497"/>
      <c r="BY179" s="497"/>
      <c r="BZ179" s="497"/>
      <c r="CA179" s="497"/>
      <c r="CB179" s="497"/>
      <c r="CC179" s="497"/>
      <c r="CD179" s="497"/>
      <c r="CE179" s="497"/>
      <c r="CF179" s="497"/>
      <c r="CG179" s="497"/>
      <c r="CH179" s="497"/>
      <c r="CI179" s="497"/>
      <c r="CJ179" s="497"/>
      <c r="CK179" s="497"/>
      <c r="CL179" s="497"/>
      <c r="CM179" s="497"/>
      <c r="CN179" s="497"/>
      <c r="CO179" s="497"/>
      <c r="CP179" s="497"/>
      <c r="CQ179" s="497"/>
      <c r="CR179" s="497"/>
      <c r="CS179" s="497"/>
      <c r="CT179" s="497"/>
      <c r="CU179" s="497"/>
      <c r="CV179" s="497"/>
      <c r="CW179" s="497"/>
      <c r="CX179" s="497"/>
      <c r="CY179" s="497"/>
      <c r="CZ179" s="497"/>
      <c r="DA179" s="497"/>
      <c r="DB179" s="497"/>
      <c r="DC179" s="497"/>
      <c r="DD179" s="497"/>
      <c r="DE179" s="497"/>
      <c r="DF179" s="497"/>
      <c r="DG179" s="497"/>
      <c r="DH179" s="497"/>
      <c r="DI179" s="497"/>
      <c r="DJ179" s="497"/>
      <c r="DK179" s="497"/>
      <c r="DL179" s="497"/>
      <c r="DM179" s="497"/>
      <c r="DN179" s="497"/>
      <c r="DO179" s="497"/>
      <c r="DP179" s="497"/>
      <c r="DQ179" s="497"/>
      <c r="DR179" s="497"/>
      <c r="DS179" s="497"/>
      <c r="DT179" s="497"/>
      <c r="DU179" s="497"/>
      <c r="DV179" s="497"/>
      <c r="DW179" s="497"/>
      <c r="DX179" s="497"/>
      <c r="DY179" s="497"/>
      <c r="DZ179" s="497"/>
      <c r="EA179" s="497"/>
      <c r="EB179" s="497"/>
      <c r="EC179" s="497"/>
      <c r="ED179" s="497"/>
      <c r="EE179" s="497"/>
      <c r="EF179" s="497"/>
      <c r="EG179" s="497"/>
      <c r="EH179" s="497"/>
      <c r="EI179" s="497"/>
      <c r="EJ179" s="497"/>
      <c r="EK179" s="497"/>
      <c r="EL179" s="497"/>
      <c r="EM179" s="497"/>
      <c r="EN179" s="497"/>
      <c r="EO179" s="497"/>
      <c r="EP179" s="497"/>
      <c r="EQ179" s="497"/>
      <c r="ER179" s="497"/>
      <c r="ES179" s="497"/>
      <c r="ET179" s="497"/>
      <c r="EU179" s="497"/>
      <c r="EV179" s="497"/>
      <c r="EW179" s="497"/>
      <c r="EX179" s="497"/>
      <c r="EY179" s="497"/>
      <c r="EZ179" s="497"/>
      <c r="FA179" s="497"/>
      <c r="FB179" s="497"/>
      <c r="FC179" s="497"/>
      <c r="FD179" s="497"/>
      <c r="FE179" s="497"/>
      <c r="FF179" s="497"/>
      <c r="FG179" s="497"/>
      <c r="FH179" s="497"/>
      <c r="FI179" s="497"/>
      <c r="FJ179" s="497"/>
      <c r="FK179" s="497"/>
      <c r="FL179" s="497"/>
      <c r="FM179" s="497"/>
      <c r="FN179" s="497"/>
      <c r="FO179" s="497"/>
      <c r="FP179" s="497"/>
      <c r="FQ179" s="497"/>
      <c r="FR179" s="497"/>
      <c r="FS179" s="497"/>
      <c r="FT179" s="497"/>
      <c r="FU179" s="497"/>
      <c r="FV179" s="497"/>
      <c r="FW179" s="497"/>
      <c r="FX179" s="497"/>
      <c r="FY179" s="497"/>
      <c r="FZ179" s="497"/>
      <c r="GA179" s="497"/>
      <c r="GB179" s="497"/>
      <c r="GC179" s="497"/>
      <c r="GD179" s="497"/>
      <c r="GE179" s="497"/>
      <c r="GF179" s="497"/>
      <c r="GG179" s="497"/>
      <c r="GH179" s="497"/>
      <c r="GI179" s="497"/>
      <c r="GJ179" s="497"/>
      <c r="GK179" s="497"/>
      <c r="GL179" s="497"/>
      <c r="GM179" s="497"/>
      <c r="GN179" s="497"/>
      <c r="GO179" s="497"/>
      <c r="GP179" s="497"/>
      <c r="GQ179" s="497"/>
      <c r="GR179" s="497"/>
      <c r="GS179" s="497"/>
      <c r="GT179" s="497"/>
      <c r="GU179" s="497"/>
      <c r="GV179" s="497"/>
      <c r="GW179" s="497"/>
      <c r="GX179" s="497"/>
      <c r="GY179" s="497"/>
      <c r="GZ179" s="497"/>
      <c r="HA179" s="497"/>
      <c r="HB179" s="497"/>
      <c r="HC179" s="497"/>
      <c r="HD179" s="497"/>
      <c r="HE179" s="497"/>
      <c r="HF179" s="497"/>
      <c r="HG179" s="497"/>
      <c r="HH179" s="497"/>
      <c r="HI179" s="497"/>
      <c r="HJ179" s="497"/>
      <c r="HK179" s="497"/>
      <c r="HL179" s="497"/>
      <c r="HM179" s="497"/>
      <c r="HN179" s="497"/>
      <c r="HO179" s="497"/>
      <c r="HP179" s="497"/>
      <c r="HQ179" s="497"/>
      <c r="HR179" s="497"/>
      <c r="HS179" s="497"/>
      <c r="HT179" s="497"/>
      <c r="HU179" s="497"/>
      <c r="HV179" s="497"/>
      <c r="HW179" s="497"/>
      <c r="HX179" s="497"/>
      <c r="HY179" s="497"/>
      <c r="HZ179" s="497"/>
      <c r="IA179" s="497"/>
      <c r="IB179" s="497"/>
      <c r="IC179" s="497"/>
      <c r="ID179" s="497"/>
      <c r="IE179" s="497"/>
      <c r="IF179" s="497"/>
      <c r="IG179" s="497"/>
      <c r="IH179" s="497"/>
      <c r="II179" s="497"/>
      <c r="IJ179" s="497"/>
      <c r="IK179" s="497"/>
      <c r="IL179" s="497"/>
      <c r="IM179" s="497"/>
      <c r="IN179" s="497"/>
      <c r="IO179" s="497"/>
    </row>
    <row r="180" s="496" customFormat="1" ht="17.1" hidden="1" customHeight="1" outlineLevel="2" spans="1:249">
      <c r="A180" s="541"/>
      <c r="B180" s="602" t="s">
        <v>12181</v>
      </c>
      <c r="C180" s="602" t="s">
        <v>12181</v>
      </c>
      <c r="D180" s="603">
        <v>0</v>
      </c>
      <c r="E180" s="603">
        <v>0</v>
      </c>
      <c r="F180" s="603">
        <v>0</v>
      </c>
      <c r="G180" s="603">
        <v>0.01</v>
      </c>
      <c r="H180" s="520"/>
      <c r="I180" s="616">
        <f t="shared" si="2"/>
        <v>0.01</v>
      </c>
      <c r="J180" s="532" t="s">
        <v>7533</v>
      </c>
      <c r="K180" s="615" t="s">
        <v>12182</v>
      </c>
      <c r="L180" s="523"/>
      <c r="M180" s="523"/>
      <c r="N180" s="523"/>
      <c r="O180" s="523"/>
      <c r="P180" s="523"/>
      <c r="Q180" s="523"/>
      <c r="R180" s="523"/>
      <c r="S180" s="523"/>
      <c r="T180" s="523"/>
      <c r="U180" s="523"/>
      <c r="V180" s="523"/>
      <c r="W180" s="523"/>
      <c r="X180" s="523"/>
      <c r="Y180" s="523"/>
      <c r="Z180" s="523"/>
      <c r="AA180" s="523"/>
      <c r="AB180" s="523"/>
      <c r="AC180" s="523"/>
      <c r="AD180" s="523"/>
      <c r="AE180" s="523"/>
      <c r="AF180" s="523"/>
      <c r="AG180" s="523"/>
      <c r="AH180" s="523"/>
      <c r="AI180" s="523"/>
      <c r="AJ180" s="523"/>
      <c r="AK180" s="523"/>
      <c r="AL180" s="523"/>
      <c r="AM180" s="523"/>
      <c r="AN180" s="523"/>
      <c r="AO180" s="523"/>
      <c r="AP180" s="523"/>
      <c r="AQ180" s="523"/>
      <c r="AR180" s="497"/>
      <c r="AS180" s="497"/>
      <c r="AT180" s="497"/>
      <c r="AU180" s="497"/>
      <c r="AV180" s="497"/>
      <c r="AW180" s="497"/>
      <c r="AX180" s="497"/>
      <c r="AY180" s="497"/>
      <c r="AZ180" s="497"/>
      <c r="BA180" s="497"/>
      <c r="BB180" s="497"/>
      <c r="BC180" s="497"/>
      <c r="BD180" s="497"/>
      <c r="BE180" s="497"/>
      <c r="BF180" s="497"/>
      <c r="BG180" s="497"/>
      <c r="BH180" s="497"/>
      <c r="BI180" s="497"/>
      <c r="BJ180" s="497"/>
      <c r="BK180" s="497"/>
      <c r="BL180" s="497"/>
      <c r="BM180" s="497"/>
      <c r="BN180" s="497"/>
      <c r="BO180" s="497"/>
      <c r="BP180" s="497"/>
      <c r="BQ180" s="497"/>
      <c r="BR180" s="497"/>
      <c r="BS180" s="497"/>
      <c r="BT180" s="497"/>
      <c r="BU180" s="497"/>
      <c r="BV180" s="497"/>
      <c r="BW180" s="497"/>
      <c r="BX180" s="497"/>
      <c r="BY180" s="497"/>
      <c r="BZ180" s="497"/>
      <c r="CA180" s="497"/>
      <c r="CB180" s="497"/>
      <c r="CC180" s="497"/>
      <c r="CD180" s="497"/>
      <c r="CE180" s="497"/>
      <c r="CF180" s="497"/>
      <c r="CG180" s="497"/>
      <c r="CH180" s="497"/>
      <c r="CI180" s="497"/>
      <c r="CJ180" s="497"/>
      <c r="CK180" s="497"/>
      <c r="CL180" s="497"/>
      <c r="CM180" s="497"/>
      <c r="CN180" s="497"/>
      <c r="CO180" s="497"/>
      <c r="CP180" s="497"/>
      <c r="CQ180" s="497"/>
      <c r="CR180" s="497"/>
      <c r="CS180" s="497"/>
      <c r="CT180" s="497"/>
      <c r="CU180" s="497"/>
      <c r="CV180" s="497"/>
      <c r="CW180" s="497"/>
      <c r="CX180" s="497"/>
      <c r="CY180" s="497"/>
      <c r="CZ180" s="497"/>
      <c r="DA180" s="497"/>
      <c r="DB180" s="497"/>
      <c r="DC180" s="497"/>
      <c r="DD180" s="497"/>
      <c r="DE180" s="497"/>
      <c r="DF180" s="497"/>
      <c r="DG180" s="497"/>
      <c r="DH180" s="497"/>
      <c r="DI180" s="497"/>
      <c r="DJ180" s="497"/>
      <c r="DK180" s="497"/>
      <c r="DL180" s="497"/>
      <c r="DM180" s="497"/>
      <c r="DN180" s="497"/>
      <c r="DO180" s="497"/>
      <c r="DP180" s="497"/>
      <c r="DQ180" s="497"/>
      <c r="DR180" s="497"/>
      <c r="DS180" s="497"/>
      <c r="DT180" s="497"/>
      <c r="DU180" s="497"/>
      <c r="DV180" s="497"/>
      <c r="DW180" s="497"/>
      <c r="DX180" s="497"/>
      <c r="DY180" s="497"/>
      <c r="DZ180" s="497"/>
      <c r="EA180" s="497"/>
      <c r="EB180" s="497"/>
      <c r="EC180" s="497"/>
      <c r="ED180" s="497"/>
      <c r="EE180" s="497"/>
      <c r="EF180" s="497"/>
      <c r="EG180" s="497"/>
      <c r="EH180" s="497"/>
      <c r="EI180" s="497"/>
      <c r="EJ180" s="497"/>
      <c r="EK180" s="497"/>
      <c r="EL180" s="497"/>
      <c r="EM180" s="497"/>
      <c r="EN180" s="497"/>
      <c r="EO180" s="497"/>
      <c r="EP180" s="497"/>
      <c r="EQ180" s="497"/>
      <c r="ER180" s="497"/>
      <c r="ES180" s="497"/>
      <c r="ET180" s="497"/>
      <c r="EU180" s="497"/>
      <c r="EV180" s="497"/>
      <c r="EW180" s="497"/>
      <c r="EX180" s="497"/>
      <c r="EY180" s="497"/>
      <c r="EZ180" s="497"/>
      <c r="FA180" s="497"/>
      <c r="FB180" s="497"/>
      <c r="FC180" s="497"/>
      <c r="FD180" s="497"/>
      <c r="FE180" s="497"/>
      <c r="FF180" s="497"/>
      <c r="FG180" s="497"/>
      <c r="FH180" s="497"/>
      <c r="FI180" s="497"/>
      <c r="FJ180" s="497"/>
      <c r="FK180" s="497"/>
      <c r="FL180" s="497"/>
      <c r="FM180" s="497"/>
      <c r="FN180" s="497"/>
      <c r="FO180" s="497"/>
      <c r="FP180" s="497"/>
      <c r="FQ180" s="497"/>
      <c r="FR180" s="497"/>
      <c r="FS180" s="497"/>
      <c r="FT180" s="497"/>
      <c r="FU180" s="497"/>
      <c r="FV180" s="497"/>
      <c r="FW180" s="497"/>
      <c r="FX180" s="497"/>
      <c r="FY180" s="497"/>
      <c r="FZ180" s="497"/>
      <c r="GA180" s="497"/>
      <c r="GB180" s="497"/>
      <c r="GC180" s="497"/>
      <c r="GD180" s="497"/>
      <c r="GE180" s="497"/>
      <c r="GF180" s="497"/>
      <c r="GG180" s="497"/>
      <c r="GH180" s="497"/>
      <c r="GI180" s="497"/>
      <c r="GJ180" s="497"/>
      <c r="GK180" s="497"/>
      <c r="GL180" s="497"/>
      <c r="GM180" s="497"/>
      <c r="GN180" s="497"/>
      <c r="GO180" s="497"/>
      <c r="GP180" s="497"/>
      <c r="GQ180" s="497"/>
      <c r="GR180" s="497"/>
      <c r="GS180" s="497"/>
      <c r="GT180" s="497"/>
      <c r="GU180" s="497"/>
      <c r="GV180" s="497"/>
      <c r="GW180" s="497"/>
      <c r="GX180" s="497"/>
      <c r="GY180" s="497"/>
      <c r="GZ180" s="497"/>
      <c r="HA180" s="497"/>
      <c r="HB180" s="497"/>
      <c r="HC180" s="497"/>
      <c r="HD180" s="497"/>
      <c r="HE180" s="497"/>
      <c r="HF180" s="497"/>
      <c r="HG180" s="497"/>
      <c r="HH180" s="497"/>
      <c r="HI180" s="497"/>
      <c r="HJ180" s="497"/>
      <c r="HK180" s="497"/>
      <c r="HL180" s="497"/>
      <c r="HM180" s="497"/>
      <c r="HN180" s="497"/>
      <c r="HO180" s="497"/>
      <c r="HP180" s="497"/>
      <c r="HQ180" s="497"/>
      <c r="HR180" s="497"/>
      <c r="HS180" s="497"/>
      <c r="HT180" s="497"/>
      <c r="HU180" s="497"/>
      <c r="HV180" s="497"/>
      <c r="HW180" s="497"/>
      <c r="HX180" s="497"/>
      <c r="HY180" s="497"/>
      <c r="HZ180" s="497"/>
      <c r="IA180" s="497"/>
      <c r="IB180" s="497"/>
      <c r="IC180" s="497"/>
      <c r="ID180" s="497"/>
      <c r="IE180" s="497"/>
      <c r="IF180" s="497"/>
      <c r="IG180" s="497"/>
      <c r="IH180" s="497"/>
      <c r="II180" s="497"/>
      <c r="IJ180" s="497"/>
      <c r="IK180" s="497"/>
      <c r="IL180" s="497"/>
      <c r="IM180" s="497"/>
      <c r="IN180" s="497"/>
      <c r="IO180" s="497"/>
    </row>
    <row r="181" s="496" customFormat="1" ht="17.1" hidden="1" customHeight="1" outlineLevel="2" spans="1:249">
      <c r="A181" s="541"/>
      <c r="B181" s="602" t="s">
        <v>12183</v>
      </c>
      <c r="C181" s="602" t="s">
        <v>12183</v>
      </c>
      <c r="D181" s="603">
        <v>0</v>
      </c>
      <c r="E181" s="603">
        <v>0</v>
      </c>
      <c r="F181" s="603">
        <v>0</v>
      </c>
      <c r="G181" s="603">
        <v>0.01</v>
      </c>
      <c r="H181" s="520"/>
      <c r="I181" s="616">
        <f t="shared" si="2"/>
        <v>0.01</v>
      </c>
      <c r="J181" s="532" t="s">
        <v>7533</v>
      </c>
      <c r="K181" s="615" t="s">
        <v>12182</v>
      </c>
      <c r="L181" s="523"/>
      <c r="M181" s="523"/>
      <c r="N181" s="523"/>
      <c r="O181" s="523"/>
      <c r="P181" s="523"/>
      <c r="Q181" s="523"/>
      <c r="R181" s="523"/>
      <c r="S181" s="523"/>
      <c r="T181" s="523"/>
      <c r="U181" s="523"/>
      <c r="V181" s="523"/>
      <c r="W181" s="523"/>
      <c r="X181" s="523"/>
      <c r="Y181" s="523"/>
      <c r="Z181" s="523"/>
      <c r="AA181" s="523"/>
      <c r="AB181" s="523"/>
      <c r="AC181" s="523"/>
      <c r="AD181" s="523"/>
      <c r="AE181" s="523"/>
      <c r="AF181" s="523"/>
      <c r="AG181" s="523"/>
      <c r="AH181" s="523"/>
      <c r="AI181" s="523"/>
      <c r="AJ181" s="523"/>
      <c r="AK181" s="523"/>
      <c r="AL181" s="523"/>
      <c r="AM181" s="523"/>
      <c r="AN181" s="523"/>
      <c r="AO181" s="523"/>
      <c r="AP181" s="523"/>
      <c r="AQ181" s="523"/>
      <c r="AR181" s="497"/>
      <c r="AS181" s="497"/>
      <c r="AT181" s="497"/>
      <c r="AU181" s="497"/>
      <c r="AV181" s="497"/>
      <c r="AW181" s="497"/>
      <c r="AX181" s="497"/>
      <c r="AY181" s="497"/>
      <c r="AZ181" s="497"/>
      <c r="BA181" s="497"/>
      <c r="BB181" s="497"/>
      <c r="BC181" s="497"/>
      <c r="BD181" s="497"/>
      <c r="BE181" s="497"/>
      <c r="BF181" s="497"/>
      <c r="BG181" s="497"/>
      <c r="BH181" s="497"/>
      <c r="BI181" s="497"/>
      <c r="BJ181" s="497"/>
      <c r="BK181" s="497"/>
      <c r="BL181" s="497"/>
      <c r="BM181" s="497"/>
      <c r="BN181" s="497"/>
      <c r="BO181" s="497"/>
      <c r="BP181" s="497"/>
      <c r="BQ181" s="497"/>
      <c r="BR181" s="497"/>
      <c r="BS181" s="497"/>
      <c r="BT181" s="497"/>
      <c r="BU181" s="497"/>
      <c r="BV181" s="497"/>
      <c r="BW181" s="497"/>
      <c r="BX181" s="497"/>
      <c r="BY181" s="497"/>
      <c r="BZ181" s="497"/>
      <c r="CA181" s="497"/>
      <c r="CB181" s="497"/>
      <c r="CC181" s="497"/>
      <c r="CD181" s="497"/>
      <c r="CE181" s="497"/>
      <c r="CF181" s="497"/>
      <c r="CG181" s="497"/>
      <c r="CH181" s="497"/>
      <c r="CI181" s="497"/>
      <c r="CJ181" s="497"/>
      <c r="CK181" s="497"/>
      <c r="CL181" s="497"/>
      <c r="CM181" s="497"/>
      <c r="CN181" s="497"/>
      <c r="CO181" s="497"/>
      <c r="CP181" s="497"/>
      <c r="CQ181" s="497"/>
      <c r="CR181" s="497"/>
      <c r="CS181" s="497"/>
      <c r="CT181" s="497"/>
      <c r="CU181" s="497"/>
      <c r="CV181" s="497"/>
      <c r="CW181" s="497"/>
      <c r="CX181" s="497"/>
      <c r="CY181" s="497"/>
      <c r="CZ181" s="497"/>
      <c r="DA181" s="497"/>
      <c r="DB181" s="497"/>
      <c r="DC181" s="497"/>
      <c r="DD181" s="497"/>
      <c r="DE181" s="497"/>
      <c r="DF181" s="497"/>
      <c r="DG181" s="497"/>
      <c r="DH181" s="497"/>
      <c r="DI181" s="497"/>
      <c r="DJ181" s="497"/>
      <c r="DK181" s="497"/>
      <c r="DL181" s="497"/>
      <c r="DM181" s="497"/>
      <c r="DN181" s="497"/>
      <c r="DO181" s="497"/>
      <c r="DP181" s="497"/>
      <c r="DQ181" s="497"/>
      <c r="DR181" s="497"/>
      <c r="DS181" s="497"/>
      <c r="DT181" s="497"/>
      <c r="DU181" s="497"/>
      <c r="DV181" s="497"/>
      <c r="DW181" s="497"/>
      <c r="DX181" s="497"/>
      <c r="DY181" s="497"/>
      <c r="DZ181" s="497"/>
      <c r="EA181" s="497"/>
      <c r="EB181" s="497"/>
      <c r="EC181" s="497"/>
      <c r="ED181" s="497"/>
      <c r="EE181" s="497"/>
      <c r="EF181" s="497"/>
      <c r="EG181" s="497"/>
      <c r="EH181" s="497"/>
      <c r="EI181" s="497"/>
      <c r="EJ181" s="497"/>
      <c r="EK181" s="497"/>
      <c r="EL181" s="497"/>
      <c r="EM181" s="497"/>
      <c r="EN181" s="497"/>
      <c r="EO181" s="497"/>
      <c r="EP181" s="497"/>
      <c r="EQ181" s="497"/>
      <c r="ER181" s="497"/>
      <c r="ES181" s="497"/>
      <c r="ET181" s="497"/>
      <c r="EU181" s="497"/>
      <c r="EV181" s="497"/>
      <c r="EW181" s="497"/>
      <c r="EX181" s="497"/>
      <c r="EY181" s="497"/>
      <c r="EZ181" s="497"/>
      <c r="FA181" s="497"/>
      <c r="FB181" s="497"/>
      <c r="FC181" s="497"/>
      <c r="FD181" s="497"/>
      <c r="FE181" s="497"/>
      <c r="FF181" s="497"/>
      <c r="FG181" s="497"/>
      <c r="FH181" s="497"/>
      <c r="FI181" s="497"/>
      <c r="FJ181" s="497"/>
      <c r="FK181" s="497"/>
      <c r="FL181" s="497"/>
      <c r="FM181" s="497"/>
      <c r="FN181" s="497"/>
      <c r="FO181" s="497"/>
      <c r="FP181" s="497"/>
      <c r="FQ181" s="497"/>
      <c r="FR181" s="497"/>
      <c r="FS181" s="497"/>
      <c r="FT181" s="497"/>
      <c r="FU181" s="497"/>
      <c r="FV181" s="497"/>
      <c r="FW181" s="497"/>
      <c r="FX181" s="497"/>
      <c r="FY181" s="497"/>
      <c r="FZ181" s="497"/>
      <c r="GA181" s="497"/>
      <c r="GB181" s="497"/>
      <c r="GC181" s="497"/>
      <c r="GD181" s="497"/>
      <c r="GE181" s="497"/>
      <c r="GF181" s="497"/>
      <c r="GG181" s="497"/>
      <c r="GH181" s="497"/>
      <c r="GI181" s="497"/>
      <c r="GJ181" s="497"/>
      <c r="GK181" s="497"/>
      <c r="GL181" s="497"/>
      <c r="GM181" s="497"/>
      <c r="GN181" s="497"/>
      <c r="GO181" s="497"/>
      <c r="GP181" s="497"/>
      <c r="GQ181" s="497"/>
      <c r="GR181" s="497"/>
      <c r="GS181" s="497"/>
      <c r="GT181" s="497"/>
      <c r="GU181" s="497"/>
      <c r="GV181" s="497"/>
      <c r="GW181" s="497"/>
      <c r="GX181" s="497"/>
      <c r="GY181" s="497"/>
      <c r="GZ181" s="497"/>
      <c r="HA181" s="497"/>
      <c r="HB181" s="497"/>
      <c r="HC181" s="497"/>
      <c r="HD181" s="497"/>
      <c r="HE181" s="497"/>
      <c r="HF181" s="497"/>
      <c r="HG181" s="497"/>
      <c r="HH181" s="497"/>
      <c r="HI181" s="497"/>
      <c r="HJ181" s="497"/>
      <c r="HK181" s="497"/>
      <c r="HL181" s="497"/>
      <c r="HM181" s="497"/>
      <c r="HN181" s="497"/>
      <c r="HO181" s="497"/>
      <c r="HP181" s="497"/>
      <c r="HQ181" s="497"/>
      <c r="HR181" s="497"/>
      <c r="HS181" s="497"/>
      <c r="HT181" s="497"/>
      <c r="HU181" s="497"/>
      <c r="HV181" s="497"/>
      <c r="HW181" s="497"/>
      <c r="HX181" s="497"/>
      <c r="HY181" s="497"/>
      <c r="HZ181" s="497"/>
      <c r="IA181" s="497"/>
      <c r="IB181" s="497"/>
      <c r="IC181" s="497"/>
      <c r="ID181" s="497"/>
      <c r="IE181" s="497"/>
      <c r="IF181" s="497"/>
      <c r="IG181" s="497"/>
      <c r="IH181" s="497"/>
      <c r="II181" s="497"/>
      <c r="IJ181" s="497"/>
      <c r="IK181" s="497"/>
      <c r="IL181" s="497"/>
      <c r="IM181" s="497"/>
      <c r="IN181" s="497"/>
      <c r="IO181" s="497"/>
    </row>
    <row r="182" s="496" customFormat="1" ht="17.1" hidden="1" customHeight="1" outlineLevel="2" spans="1:249">
      <c r="A182" s="541"/>
      <c r="B182" s="602" t="s">
        <v>12184</v>
      </c>
      <c r="C182" s="602" t="s">
        <v>12185</v>
      </c>
      <c r="D182" s="603">
        <v>0</v>
      </c>
      <c r="E182" s="603">
        <v>0</v>
      </c>
      <c r="F182" s="603">
        <v>0</v>
      </c>
      <c r="G182" s="603">
        <v>0.02</v>
      </c>
      <c r="H182" s="520"/>
      <c r="I182" s="616">
        <f t="shared" si="2"/>
        <v>0.02</v>
      </c>
      <c r="J182" s="532" t="s">
        <v>7533</v>
      </c>
      <c r="K182" s="615" t="s">
        <v>12186</v>
      </c>
      <c r="L182" s="523"/>
      <c r="M182" s="523"/>
      <c r="N182" s="523"/>
      <c r="O182" s="523"/>
      <c r="P182" s="523"/>
      <c r="Q182" s="523"/>
      <c r="R182" s="523"/>
      <c r="S182" s="523"/>
      <c r="T182" s="523"/>
      <c r="U182" s="523"/>
      <c r="V182" s="523"/>
      <c r="W182" s="523"/>
      <c r="X182" s="523"/>
      <c r="Y182" s="523"/>
      <c r="Z182" s="523"/>
      <c r="AA182" s="523"/>
      <c r="AB182" s="523"/>
      <c r="AC182" s="523"/>
      <c r="AD182" s="523"/>
      <c r="AE182" s="523"/>
      <c r="AF182" s="523"/>
      <c r="AG182" s="523"/>
      <c r="AH182" s="523"/>
      <c r="AI182" s="523"/>
      <c r="AJ182" s="523"/>
      <c r="AK182" s="523"/>
      <c r="AL182" s="523"/>
      <c r="AM182" s="523"/>
      <c r="AN182" s="523"/>
      <c r="AO182" s="523"/>
      <c r="AP182" s="523"/>
      <c r="AQ182" s="523"/>
      <c r="AR182" s="497"/>
      <c r="AS182" s="497"/>
      <c r="AT182" s="497"/>
      <c r="AU182" s="497"/>
      <c r="AV182" s="497"/>
      <c r="AW182" s="497"/>
      <c r="AX182" s="497"/>
      <c r="AY182" s="497"/>
      <c r="AZ182" s="497"/>
      <c r="BA182" s="497"/>
      <c r="BB182" s="497"/>
      <c r="BC182" s="497"/>
      <c r="BD182" s="497"/>
      <c r="BE182" s="497"/>
      <c r="BF182" s="497"/>
      <c r="BG182" s="497"/>
      <c r="BH182" s="497"/>
      <c r="BI182" s="497"/>
      <c r="BJ182" s="497"/>
      <c r="BK182" s="497"/>
      <c r="BL182" s="497"/>
      <c r="BM182" s="497"/>
      <c r="BN182" s="497"/>
      <c r="BO182" s="497"/>
      <c r="BP182" s="497"/>
      <c r="BQ182" s="497"/>
      <c r="BR182" s="497"/>
      <c r="BS182" s="497"/>
      <c r="BT182" s="497"/>
      <c r="BU182" s="497"/>
      <c r="BV182" s="497"/>
      <c r="BW182" s="497"/>
      <c r="BX182" s="497"/>
      <c r="BY182" s="497"/>
      <c r="BZ182" s="497"/>
      <c r="CA182" s="497"/>
      <c r="CB182" s="497"/>
      <c r="CC182" s="497"/>
      <c r="CD182" s="497"/>
      <c r="CE182" s="497"/>
      <c r="CF182" s="497"/>
      <c r="CG182" s="497"/>
      <c r="CH182" s="497"/>
      <c r="CI182" s="497"/>
      <c r="CJ182" s="497"/>
      <c r="CK182" s="497"/>
      <c r="CL182" s="497"/>
      <c r="CM182" s="497"/>
      <c r="CN182" s="497"/>
      <c r="CO182" s="497"/>
      <c r="CP182" s="497"/>
      <c r="CQ182" s="497"/>
      <c r="CR182" s="497"/>
      <c r="CS182" s="497"/>
      <c r="CT182" s="497"/>
      <c r="CU182" s="497"/>
      <c r="CV182" s="497"/>
      <c r="CW182" s="497"/>
      <c r="CX182" s="497"/>
      <c r="CY182" s="497"/>
      <c r="CZ182" s="497"/>
      <c r="DA182" s="497"/>
      <c r="DB182" s="497"/>
      <c r="DC182" s="497"/>
      <c r="DD182" s="497"/>
      <c r="DE182" s="497"/>
      <c r="DF182" s="497"/>
      <c r="DG182" s="497"/>
      <c r="DH182" s="497"/>
      <c r="DI182" s="497"/>
      <c r="DJ182" s="497"/>
      <c r="DK182" s="497"/>
      <c r="DL182" s="497"/>
      <c r="DM182" s="497"/>
      <c r="DN182" s="497"/>
      <c r="DO182" s="497"/>
      <c r="DP182" s="497"/>
      <c r="DQ182" s="497"/>
      <c r="DR182" s="497"/>
      <c r="DS182" s="497"/>
      <c r="DT182" s="497"/>
      <c r="DU182" s="497"/>
      <c r="DV182" s="497"/>
      <c r="DW182" s="497"/>
      <c r="DX182" s="497"/>
      <c r="DY182" s="497"/>
      <c r="DZ182" s="497"/>
      <c r="EA182" s="497"/>
      <c r="EB182" s="497"/>
      <c r="EC182" s="497"/>
      <c r="ED182" s="497"/>
      <c r="EE182" s="497"/>
      <c r="EF182" s="497"/>
      <c r="EG182" s="497"/>
      <c r="EH182" s="497"/>
      <c r="EI182" s="497"/>
      <c r="EJ182" s="497"/>
      <c r="EK182" s="497"/>
      <c r="EL182" s="497"/>
      <c r="EM182" s="497"/>
      <c r="EN182" s="497"/>
      <c r="EO182" s="497"/>
      <c r="EP182" s="497"/>
      <c r="EQ182" s="497"/>
      <c r="ER182" s="497"/>
      <c r="ES182" s="497"/>
      <c r="ET182" s="497"/>
      <c r="EU182" s="497"/>
      <c r="EV182" s="497"/>
      <c r="EW182" s="497"/>
      <c r="EX182" s="497"/>
      <c r="EY182" s="497"/>
      <c r="EZ182" s="497"/>
      <c r="FA182" s="497"/>
      <c r="FB182" s="497"/>
      <c r="FC182" s="497"/>
      <c r="FD182" s="497"/>
      <c r="FE182" s="497"/>
      <c r="FF182" s="497"/>
      <c r="FG182" s="497"/>
      <c r="FH182" s="497"/>
      <c r="FI182" s="497"/>
      <c r="FJ182" s="497"/>
      <c r="FK182" s="497"/>
      <c r="FL182" s="497"/>
      <c r="FM182" s="497"/>
      <c r="FN182" s="497"/>
      <c r="FO182" s="497"/>
      <c r="FP182" s="497"/>
      <c r="FQ182" s="497"/>
      <c r="FR182" s="497"/>
      <c r="FS182" s="497"/>
      <c r="FT182" s="497"/>
      <c r="FU182" s="497"/>
      <c r="FV182" s="497"/>
      <c r="FW182" s="497"/>
      <c r="FX182" s="497"/>
      <c r="FY182" s="497"/>
      <c r="FZ182" s="497"/>
      <c r="GA182" s="497"/>
      <c r="GB182" s="497"/>
      <c r="GC182" s="497"/>
      <c r="GD182" s="497"/>
      <c r="GE182" s="497"/>
      <c r="GF182" s="497"/>
      <c r="GG182" s="497"/>
      <c r="GH182" s="497"/>
      <c r="GI182" s="497"/>
      <c r="GJ182" s="497"/>
      <c r="GK182" s="497"/>
      <c r="GL182" s="497"/>
      <c r="GM182" s="497"/>
      <c r="GN182" s="497"/>
      <c r="GO182" s="497"/>
      <c r="GP182" s="497"/>
      <c r="GQ182" s="497"/>
      <c r="GR182" s="497"/>
      <c r="GS182" s="497"/>
      <c r="GT182" s="497"/>
      <c r="GU182" s="497"/>
      <c r="GV182" s="497"/>
      <c r="GW182" s="497"/>
      <c r="GX182" s="497"/>
      <c r="GY182" s="497"/>
      <c r="GZ182" s="497"/>
      <c r="HA182" s="497"/>
      <c r="HB182" s="497"/>
      <c r="HC182" s="497"/>
      <c r="HD182" s="497"/>
      <c r="HE182" s="497"/>
      <c r="HF182" s="497"/>
      <c r="HG182" s="497"/>
      <c r="HH182" s="497"/>
      <c r="HI182" s="497"/>
      <c r="HJ182" s="497"/>
      <c r="HK182" s="497"/>
      <c r="HL182" s="497"/>
      <c r="HM182" s="497"/>
      <c r="HN182" s="497"/>
      <c r="HO182" s="497"/>
      <c r="HP182" s="497"/>
      <c r="HQ182" s="497"/>
      <c r="HR182" s="497"/>
      <c r="HS182" s="497"/>
      <c r="HT182" s="497"/>
      <c r="HU182" s="497"/>
      <c r="HV182" s="497"/>
      <c r="HW182" s="497"/>
      <c r="HX182" s="497"/>
      <c r="HY182" s="497"/>
      <c r="HZ182" s="497"/>
      <c r="IA182" s="497"/>
      <c r="IB182" s="497"/>
      <c r="IC182" s="497"/>
      <c r="ID182" s="497"/>
      <c r="IE182" s="497"/>
      <c r="IF182" s="497"/>
      <c r="IG182" s="497"/>
      <c r="IH182" s="497"/>
      <c r="II182" s="497"/>
      <c r="IJ182" s="497"/>
      <c r="IK182" s="497"/>
      <c r="IL182" s="497"/>
      <c r="IM182" s="497"/>
      <c r="IN182" s="497"/>
      <c r="IO182" s="497"/>
    </row>
    <row r="183" s="496" customFormat="1" ht="17.1" hidden="1" customHeight="1" outlineLevel="2" spans="1:249">
      <c r="A183" s="541"/>
      <c r="B183" s="602" t="s">
        <v>12187</v>
      </c>
      <c r="C183" s="602" t="s">
        <v>12176</v>
      </c>
      <c r="D183" s="603">
        <v>0</v>
      </c>
      <c r="E183" s="603">
        <v>0</v>
      </c>
      <c r="F183" s="603">
        <v>0</v>
      </c>
      <c r="G183" s="603">
        <v>237.6</v>
      </c>
      <c r="H183" s="520">
        <v>237.6</v>
      </c>
      <c r="I183" s="616">
        <f t="shared" si="2"/>
        <v>0</v>
      </c>
      <c r="J183" s="532" t="s">
        <v>12177</v>
      </c>
      <c r="K183" s="615" t="s">
        <v>12178</v>
      </c>
      <c r="L183" s="523"/>
      <c r="M183" s="523"/>
      <c r="N183" s="523"/>
      <c r="O183" s="523"/>
      <c r="P183" s="523"/>
      <c r="Q183" s="523"/>
      <c r="R183" s="523"/>
      <c r="S183" s="523"/>
      <c r="T183" s="523"/>
      <c r="U183" s="523"/>
      <c r="V183" s="523"/>
      <c r="W183" s="523"/>
      <c r="X183" s="523"/>
      <c r="Y183" s="523"/>
      <c r="Z183" s="523"/>
      <c r="AA183" s="523"/>
      <c r="AB183" s="523"/>
      <c r="AC183" s="523"/>
      <c r="AD183" s="523"/>
      <c r="AE183" s="523"/>
      <c r="AF183" s="523"/>
      <c r="AG183" s="523"/>
      <c r="AH183" s="523"/>
      <c r="AI183" s="523"/>
      <c r="AJ183" s="523"/>
      <c r="AK183" s="523"/>
      <c r="AL183" s="523"/>
      <c r="AM183" s="523"/>
      <c r="AN183" s="523"/>
      <c r="AO183" s="523"/>
      <c r="AP183" s="523"/>
      <c r="AQ183" s="523"/>
      <c r="AR183" s="497"/>
      <c r="AS183" s="497"/>
      <c r="AT183" s="497"/>
      <c r="AU183" s="497"/>
      <c r="AV183" s="497"/>
      <c r="AW183" s="497"/>
      <c r="AX183" s="497"/>
      <c r="AY183" s="497"/>
      <c r="AZ183" s="497"/>
      <c r="BA183" s="497"/>
      <c r="BB183" s="497"/>
      <c r="BC183" s="497"/>
      <c r="BD183" s="497"/>
      <c r="BE183" s="497"/>
      <c r="BF183" s="497"/>
      <c r="BG183" s="497"/>
      <c r="BH183" s="497"/>
      <c r="BI183" s="497"/>
      <c r="BJ183" s="497"/>
      <c r="BK183" s="497"/>
      <c r="BL183" s="497"/>
      <c r="BM183" s="497"/>
      <c r="BN183" s="497"/>
      <c r="BO183" s="497"/>
      <c r="BP183" s="497"/>
      <c r="BQ183" s="497"/>
      <c r="BR183" s="497"/>
      <c r="BS183" s="497"/>
      <c r="BT183" s="497"/>
      <c r="BU183" s="497"/>
      <c r="BV183" s="497"/>
      <c r="BW183" s="497"/>
      <c r="BX183" s="497"/>
      <c r="BY183" s="497"/>
      <c r="BZ183" s="497"/>
      <c r="CA183" s="497"/>
      <c r="CB183" s="497"/>
      <c r="CC183" s="497"/>
      <c r="CD183" s="497"/>
      <c r="CE183" s="497"/>
      <c r="CF183" s="497"/>
      <c r="CG183" s="497"/>
      <c r="CH183" s="497"/>
      <c r="CI183" s="497"/>
      <c r="CJ183" s="497"/>
      <c r="CK183" s="497"/>
      <c r="CL183" s="497"/>
      <c r="CM183" s="497"/>
      <c r="CN183" s="497"/>
      <c r="CO183" s="497"/>
      <c r="CP183" s="497"/>
      <c r="CQ183" s="497"/>
      <c r="CR183" s="497"/>
      <c r="CS183" s="497"/>
      <c r="CT183" s="497"/>
      <c r="CU183" s="497"/>
      <c r="CV183" s="497"/>
      <c r="CW183" s="497"/>
      <c r="CX183" s="497"/>
      <c r="CY183" s="497"/>
      <c r="CZ183" s="497"/>
      <c r="DA183" s="497"/>
      <c r="DB183" s="497"/>
      <c r="DC183" s="497"/>
      <c r="DD183" s="497"/>
      <c r="DE183" s="497"/>
      <c r="DF183" s="497"/>
      <c r="DG183" s="497"/>
      <c r="DH183" s="497"/>
      <c r="DI183" s="497"/>
      <c r="DJ183" s="497"/>
      <c r="DK183" s="497"/>
      <c r="DL183" s="497"/>
      <c r="DM183" s="497"/>
      <c r="DN183" s="497"/>
      <c r="DO183" s="497"/>
      <c r="DP183" s="497"/>
      <c r="DQ183" s="497"/>
      <c r="DR183" s="497"/>
      <c r="DS183" s="497"/>
      <c r="DT183" s="497"/>
      <c r="DU183" s="497"/>
      <c r="DV183" s="497"/>
      <c r="DW183" s="497"/>
      <c r="DX183" s="497"/>
      <c r="DY183" s="497"/>
      <c r="DZ183" s="497"/>
      <c r="EA183" s="497"/>
      <c r="EB183" s="497"/>
      <c r="EC183" s="497"/>
      <c r="ED183" s="497"/>
      <c r="EE183" s="497"/>
      <c r="EF183" s="497"/>
      <c r="EG183" s="497"/>
      <c r="EH183" s="497"/>
      <c r="EI183" s="497"/>
      <c r="EJ183" s="497"/>
      <c r="EK183" s="497"/>
      <c r="EL183" s="497"/>
      <c r="EM183" s="497"/>
      <c r="EN183" s="497"/>
      <c r="EO183" s="497"/>
      <c r="EP183" s="497"/>
      <c r="EQ183" s="497"/>
      <c r="ER183" s="497"/>
      <c r="ES183" s="497"/>
      <c r="ET183" s="497"/>
      <c r="EU183" s="497"/>
      <c r="EV183" s="497"/>
      <c r="EW183" s="497"/>
      <c r="EX183" s="497"/>
      <c r="EY183" s="497"/>
      <c r="EZ183" s="497"/>
      <c r="FA183" s="497"/>
      <c r="FB183" s="497"/>
      <c r="FC183" s="497"/>
      <c r="FD183" s="497"/>
      <c r="FE183" s="497"/>
      <c r="FF183" s="497"/>
      <c r="FG183" s="497"/>
      <c r="FH183" s="497"/>
      <c r="FI183" s="497"/>
      <c r="FJ183" s="497"/>
      <c r="FK183" s="497"/>
      <c r="FL183" s="497"/>
      <c r="FM183" s="497"/>
      <c r="FN183" s="497"/>
      <c r="FO183" s="497"/>
      <c r="FP183" s="497"/>
      <c r="FQ183" s="497"/>
      <c r="FR183" s="497"/>
      <c r="FS183" s="497"/>
      <c r="FT183" s="497"/>
      <c r="FU183" s="497"/>
      <c r="FV183" s="497"/>
      <c r="FW183" s="497"/>
      <c r="FX183" s="497"/>
      <c r="FY183" s="497"/>
      <c r="FZ183" s="497"/>
      <c r="GA183" s="497"/>
      <c r="GB183" s="497"/>
      <c r="GC183" s="497"/>
      <c r="GD183" s="497"/>
      <c r="GE183" s="497"/>
      <c r="GF183" s="497"/>
      <c r="GG183" s="497"/>
      <c r="GH183" s="497"/>
      <c r="GI183" s="497"/>
      <c r="GJ183" s="497"/>
      <c r="GK183" s="497"/>
      <c r="GL183" s="497"/>
      <c r="GM183" s="497"/>
      <c r="GN183" s="497"/>
      <c r="GO183" s="497"/>
      <c r="GP183" s="497"/>
      <c r="GQ183" s="497"/>
      <c r="GR183" s="497"/>
      <c r="GS183" s="497"/>
      <c r="GT183" s="497"/>
      <c r="GU183" s="497"/>
      <c r="GV183" s="497"/>
      <c r="GW183" s="497"/>
      <c r="GX183" s="497"/>
      <c r="GY183" s="497"/>
      <c r="GZ183" s="497"/>
      <c r="HA183" s="497"/>
      <c r="HB183" s="497"/>
      <c r="HC183" s="497"/>
      <c r="HD183" s="497"/>
      <c r="HE183" s="497"/>
      <c r="HF183" s="497"/>
      <c r="HG183" s="497"/>
      <c r="HH183" s="497"/>
      <c r="HI183" s="497"/>
      <c r="HJ183" s="497"/>
      <c r="HK183" s="497"/>
      <c r="HL183" s="497"/>
      <c r="HM183" s="497"/>
      <c r="HN183" s="497"/>
      <c r="HO183" s="497"/>
      <c r="HP183" s="497"/>
      <c r="HQ183" s="497"/>
      <c r="HR183" s="497"/>
      <c r="HS183" s="497"/>
      <c r="HT183" s="497"/>
      <c r="HU183" s="497"/>
      <c r="HV183" s="497"/>
      <c r="HW183" s="497"/>
      <c r="HX183" s="497"/>
      <c r="HY183" s="497"/>
      <c r="HZ183" s="497"/>
      <c r="IA183" s="497"/>
      <c r="IB183" s="497"/>
      <c r="IC183" s="497"/>
      <c r="ID183" s="497"/>
      <c r="IE183" s="497"/>
      <c r="IF183" s="497"/>
      <c r="IG183" s="497"/>
      <c r="IH183" s="497"/>
      <c r="II183" s="497"/>
      <c r="IJ183" s="497"/>
      <c r="IK183" s="497"/>
      <c r="IL183" s="497"/>
      <c r="IM183" s="497"/>
      <c r="IN183" s="497"/>
      <c r="IO183" s="497"/>
    </row>
    <row r="184" s="496" customFormat="1" ht="17.1" hidden="1" customHeight="1" outlineLevel="2" spans="1:249">
      <c r="A184" s="541"/>
      <c r="B184" s="602" t="s">
        <v>12188</v>
      </c>
      <c r="C184" s="602" t="s">
        <v>12189</v>
      </c>
      <c r="D184" s="603">
        <v>365.84</v>
      </c>
      <c r="E184" s="603">
        <v>0</v>
      </c>
      <c r="F184" s="603">
        <v>0</v>
      </c>
      <c r="G184" s="603">
        <v>0</v>
      </c>
      <c r="H184" s="520"/>
      <c r="I184" s="616">
        <f t="shared" si="2"/>
        <v>365.84</v>
      </c>
      <c r="J184" s="532" t="s">
        <v>12190</v>
      </c>
      <c r="K184" s="615" t="s">
        <v>12191</v>
      </c>
      <c r="L184" s="523"/>
      <c r="M184" s="523"/>
      <c r="N184" s="523"/>
      <c r="O184" s="523"/>
      <c r="P184" s="523"/>
      <c r="Q184" s="523"/>
      <c r="R184" s="523"/>
      <c r="S184" s="523"/>
      <c r="T184" s="523"/>
      <c r="U184" s="523"/>
      <c r="V184" s="523"/>
      <c r="W184" s="523"/>
      <c r="X184" s="523"/>
      <c r="Y184" s="523"/>
      <c r="Z184" s="523"/>
      <c r="AA184" s="523"/>
      <c r="AB184" s="523"/>
      <c r="AC184" s="523"/>
      <c r="AD184" s="523"/>
      <c r="AE184" s="523"/>
      <c r="AF184" s="523"/>
      <c r="AG184" s="523"/>
      <c r="AH184" s="523"/>
      <c r="AI184" s="523"/>
      <c r="AJ184" s="523"/>
      <c r="AK184" s="523"/>
      <c r="AL184" s="523"/>
      <c r="AM184" s="523"/>
      <c r="AN184" s="523"/>
      <c r="AO184" s="523"/>
      <c r="AP184" s="523"/>
      <c r="AQ184" s="523"/>
      <c r="AR184" s="497"/>
      <c r="AS184" s="497"/>
      <c r="AT184" s="497"/>
      <c r="AU184" s="497"/>
      <c r="AV184" s="497"/>
      <c r="AW184" s="497"/>
      <c r="AX184" s="497"/>
      <c r="AY184" s="497"/>
      <c r="AZ184" s="497"/>
      <c r="BA184" s="497"/>
      <c r="BB184" s="497"/>
      <c r="BC184" s="497"/>
      <c r="BD184" s="497"/>
      <c r="BE184" s="497"/>
      <c r="BF184" s="497"/>
      <c r="BG184" s="497"/>
      <c r="BH184" s="497"/>
      <c r="BI184" s="497"/>
      <c r="BJ184" s="497"/>
      <c r="BK184" s="497"/>
      <c r="BL184" s="497"/>
      <c r="BM184" s="497"/>
      <c r="BN184" s="497"/>
      <c r="BO184" s="497"/>
      <c r="BP184" s="497"/>
      <c r="BQ184" s="497"/>
      <c r="BR184" s="497"/>
      <c r="BS184" s="497"/>
      <c r="BT184" s="497"/>
      <c r="BU184" s="497"/>
      <c r="BV184" s="497"/>
      <c r="BW184" s="497"/>
      <c r="BX184" s="497"/>
      <c r="BY184" s="497"/>
      <c r="BZ184" s="497"/>
      <c r="CA184" s="497"/>
      <c r="CB184" s="497"/>
      <c r="CC184" s="497"/>
      <c r="CD184" s="497"/>
      <c r="CE184" s="497"/>
      <c r="CF184" s="497"/>
      <c r="CG184" s="497"/>
      <c r="CH184" s="497"/>
      <c r="CI184" s="497"/>
      <c r="CJ184" s="497"/>
      <c r="CK184" s="497"/>
      <c r="CL184" s="497"/>
      <c r="CM184" s="497"/>
      <c r="CN184" s="497"/>
      <c r="CO184" s="497"/>
      <c r="CP184" s="497"/>
      <c r="CQ184" s="497"/>
      <c r="CR184" s="497"/>
      <c r="CS184" s="497"/>
      <c r="CT184" s="497"/>
      <c r="CU184" s="497"/>
      <c r="CV184" s="497"/>
      <c r="CW184" s="497"/>
      <c r="CX184" s="497"/>
      <c r="CY184" s="497"/>
      <c r="CZ184" s="497"/>
      <c r="DA184" s="497"/>
      <c r="DB184" s="497"/>
      <c r="DC184" s="497"/>
      <c r="DD184" s="497"/>
      <c r="DE184" s="497"/>
      <c r="DF184" s="497"/>
      <c r="DG184" s="497"/>
      <c r="DH184" s="497"/>
      <c r="DI184" s="497"/>
      <c r="DJ184" s="497"/>
      <c r="DK184" s="497"/>
      <c r="DL184" s="497"/>
      <c r="DM184" s="497"/>
      <c r="DN184" s="497"/>
      <c r="DO184" s="497"/>
      <c r="DP184" s="497"/>
      <c r="DQ184" s="497"/>
      <c r="DR184" s="497"/>
      <c r="DS184" s="497"/>
      <c r="DT184" s="497"/>
      <c r="DU184" s="497"/>
      <c r="DV184" s="497"/>
      <c r="DW184" s="497"/>
      <c r="DX184" s="497"/>
      <c r="DY184" s="497"/>
      <c r="DZ184" s="497"/>
      <c r="EA184" s="497"/>
      <c r="EB184" s="497"/>
      <c r="EC184" s="497"/>
      <c r="ED184" s="497"/>
      <c r="EE184" s="497"/>
      <c r="EF184" s="497"/>
      <c r="EG184" s="497"/>
      <c r="EH184" s="497"/>
      <c r="EI184" s="497"/>
      <c r="EJ184" s="497"/>
      <c r="EK184" s="497"/>
      <c r="EL184" s="497"/>
      <c r="EM184" s="497"/>
      <c r="EN184" s="497"/>
      <c r="EO184" s="497"/>
      <c r="EP184" s="497"/>
      <c r="EQ184" s="497"/>
      <c r="ER184" s="497"/>
      <c r="ES184" s="497"/>
      <c r="ET184" s="497"/>
      <c r="EU184" s="497"/>
      <c r="EV184" s="497"/>
      <c r="EW184" s="497"/>
      <c r="EX184" s="497"/>
      <c r="EY184" s="497"/>
      <c r="EZ184" s="497"/>
      <c r="FA184" s="497"/>
      <c r="FB184" s="497"/>
      <c r="FC184" s="497"/>
      <c r="FD184" s="497"/>
      <c r="FE184" s="497"/>
      <c r="FF184" s="497"/>
      <c r="FG184" s="497"/>
      <c r="FH184" s="497"/>
      <c r="FI184" s="497"/>
      <c r="FJ184" s="497"/>
      <c r="FK184" s="497"/>
      <c r="FL184" s="497"/>
      <c r="FM184" s="497"/>
      <c r="FN184" s="497"/>
      <c r="FO184" s="497"/>
      <c r="FP184" s="497"/>
      <c r="FQ184" s="497"/>
      <c r="FR184" s="497"/>
      <c r="FS184" s="497"/>
      <c r="FT184" s="497"/>
      <c r="FU184" s="497"/>
      <c r="FV184" s="497"/>
      <c r="FW184" s="497"/>
      <c r="FX184" s="497"/>
      <c r="FY184" s="497"/>
      <c r="FZ184" s="497"/>
      <c r="GA184" s="497"/>
      <c r="GB184" s="497"/>
      <c r="GC184" s="497"/>
      <c r="GD184" s="497"/>
      <c r="GE184" s="497"/>
      <c r="GF184" s="497"/>
      <c r="GG184" s="497"/>
      <c r="GH184" s="497"/>
      <c r="GI184" s="497"/>
      <c r="GJ184" s="497"/>
      <c r="GK184" s="497"/>
      <c r="GL184" s="497"/>
      <c r="GM184" s="497"/>
      <c r="GN184" s="497"/>
      <c r="GO184" s="497"/>
      <c r="GP184" s="497"/>
      <c r="GQ184" s="497"/>
      <c r="GR184" s="497"/>
      <c r="GS184" s="497"/>
      <c r="GT184" s="497"/>
      <c r="GU184" s="497"/>
      <c r="GV184" s="497"/>
      <c r="GW184" s="497"/>
      <c r="GX184" s="497"/>
      <c r="GY184" s="497"/>
      <c r="GZ184" s="497"/>
      <c r="HA184" s="497"/>
      <c r="HB184" s="497"/>
      <c r="HC184" s="497"/>
      <c r="HD184" s="497"/>
      <c r="HE184" s="497"/>
      <c r="HF184" s="497"/>
      <c r="HG184" s="497"/>
      <c r="HH184" s="497"/>
      <c r="HI184" s="497"/>
      <c r="HJ184" s="497"/>
      <c r="HK184" s="497"/>
      <c r="HL184" s="497"/>
      <c r="HM184" s="497"/>
      <c r="HN184" s="497"/>
      <c r="HO184" s="497"/>
      <c r="HP184" s="497"/>
      <c r="HQ184" s="497"/>
      <c r="HR184" s="497"/>
      <c r="HS184" s="497"/>
      <c r="HT184" s="497"/>
      <c r="HU184" s="497"/>
      <c r="HV184" s="497"/>
      <c r="HW184" s="497"/>
      <c r="HX184" s="497"/>
      <c r="HY184" s="497"/>
      <c r="HZ184" s="497"/>
      <c r="IA184" s="497"/>
      <c r="IB184" s="497"/>
      <c r="IC184" s="497"/>
      <c r="ID184" s="497"/>
      <c r="IE184" s="497"/>
      <c r="IF184" s="497"/>
      <c r="IG184" s="497"/>
      <c r="IH184" s="497"/>
      <c r="II184" s="497"/>
      <c r="IJ184" s="497"/>
      <c r="IK184" s="497"/>
      <c r="IL184" s="497"/>
      <c r="IM184" s="497"/>
      <c r="IN184" s="497"/>
      <c r="IO184" s="497"/>
    </row>
    <row r="185" s="496" customFormat="1" ht="17.1" hidden="1" customHeight="1" outlineLevel="2" spans="1:249">
      <c r="A185" s="541"/>
      <c r="B185" s="602" t="s">
        <v>12192</v>
      </c>
      <c r="C185" s="602" t="s">
        <v>12180</v>
      </c>
      <c r="D185" s="603">
        <v>0</v>
      </c>
      <c r="E185" s="603">
        <v>0</v>
      </c>
      <c r="F185" s="603">
        <v>0</v>
      </c>
      <c r="G185" s="603">
        <v>949.69</v>
      </c>
      <c r="H185" s="520"/>
      <c r="I185" s="616">
        <f t="shared" si="2"/>
        <v>949.69</v>
      </c>
      <c r="J185" s="532" t="s">
        <v>12193</v>
      </c>
      <c r="K185" s="615" t="s">
        <v>12178</v>
      </c>
      <c r="L185" s="523"/>
      <c r="M185" s="523"/>
      <c r="N185" s="523"/>
      <c r="O185" s="523"/>
      <c r="P185" s="523"/>
      <c r="Q185" s="523"/>
      <c r="R185" s="523"/>
      <c r="S185" s="523"/>
      <c r="T185" s="523"/>
      <c r="U185" s="523"/>
      <c r="V185" s="523"/>
      <c r="W185" s="523"/>
      <c r="X185" s="523"/>
      <c r="Y185" s="523"/>
      <c r="Z185" s="523"/>
      <c r="AA185" s="523"/>
      <c r="AB185" s="523"/>
      <c r="AC185" s="523"/>
      <c r="AD185" s="523"/>
      <c r="AE185" s="523"/>
      <c r="AF185" s="523"/>
      <c r="AG185" s="523"/>
      <c r="AH185" s="523"/>
      <c r="AI185" s="523"/>
      <c r="AJ185" s="523"/>
      <c r="AK185" s="523"/>
      <c r="AL185" s="523"/>
      <c r="AM185" s="523"/>
      <c r="AN185" s="523"/>
      <c r="AO185" s="523"/>
      <c r="AP185" s="523"/>
      <c r="AQ185" s="523"/>
      <c r="AR185" s="497"/>
      <c r="AS185" s="497"/>
      <c r="AT185" s="497"/>
      <c r="AU185" s="497"/>
      <c r="AV185" s="497"/>
      <c r="AW185" s="497"/>
      <c r="AX185" s="497"/>
      <c r="AY185" s="497"/>
      <c r="AZ185" s="497"/>
      <c r="BA185" s="497"/>
      <c r="BB185" s="497"/>
      <c r="BC185" s="497"/>
      <c r="BD185" s="497"/>
      <c r="BE185" s="497"/>
      <c r="BF185" s="497"/>
      <c r="BG185" s="497"/>
      <c r="BH185" s="497"/>
      <c r="BI185" s="497"/>
      <c r="BJ185" s="497"/>
      <c r="BK185" s="497"/>
      <c r="BL185" s="497"/>
      <c r="BM185" s="497"/>
      <c r="BN185" s="497"/>
      <c r="BO185" s="497"/>
      <c r="BP185" s="497"/>
      <c r="BQ185" s="497"/>
      <c r="BR185" s="497"/>
      <c r="BS185" s="497"/>
      <c r="BT185" s="497"/>
      <c r="BU185" s="497"/>
      <c r="BV185" s="497"/>
      <c r="BW185" s="497"/>
      <c r="BX185" s="497"/>
      <c r="BY185" s="497"/>
      <c r="BZ185" s="497"/>
      <c r="CA185" s="497"/>
      <c r="CB185" s="497"/>
      <c r="CC185" s="497"/>
      <c r="CD185" s="497"/>
      <c r="CE185" s="497"/>
      <c r="CF185" s="497"/>
      <c r="CG185" s="497"/>
      <c r="CH185" s="497"/>
      <c r="CI185" s="497"/>
      <c r="CJ185" s="497"/>
      <c r="CK185" s="497"/>
      <c r="CL185" s="497"/>
      <c r="CM185" s="497"/>
      <c r="CN185" s="497"/>
      <c r="CO185" s="497"/>
      <c r="CP185" s="497"/>
      <c r="CQ185" s="497"/>
      <c r="CR185" s="497"/>
      <c r="CS185" s="497"/>
      <c r="CT185" s="497"/>
      <c r="CU185" s="497"/>
      <c r="CV185" s="497"/>
      <c r="CW185" s="497"/>
      <c r="CX185" s="497"/>
      <c r="CY185" s="497"/>
      <c r="CZ185" s="497"/>
      <c r="DA185" s="497"/>
      <c r="DB185" s="497"/>
      <c r="DC185" s="497"/>
      <c r="DD185" s="497"/>
      <c r="DE185" s="497"/>
      <c r="DF185" s="497"/>
      <c r="DG185" s="497"/>
      <c r="DH185" s="497"/>
      <c r="DI185" s="497"/>
      <c r="DJ185" s="497"/>
      <c r="DK185" s="497"/>
      <c r="DL185" s="497"/>
      <c r="DM185" s="497"/>
      <c r="DN185" s="497"/>
      <c r="DO185" s="497"/>
      <c r="DP185" s="497"/>
      <c r="DQ185" s="497"/>
      <c r="DR185" s="497"/>
      <c r="DS185" s="497"/>
      <c r="DT185" s="497"/>
      <c r="DU185" s="497"/>
      <c r="DV185" s="497"/>
      <c r="DW185" s="497"/>
      <c r="DX185" s="497"/>
      <c r="DY185" s="497"/>
      <c r="DZ185" s="497"/>
      <c r="EA185" s="497"/>
      <c r="EB185" s="497"/>
      <c r="EC185" s="497"/>
      <c r="ED185" s="497"/>
      <c r="EE185" s="497"/>
      <c r="EF185" s="497"/>
      <c r="EG185" s="497"/>
      <c r="EH185" s="497"/>
      <c r="EI185" s="497"/>
      <c r="EJ185" s="497"/>
      <c r="EK185" s="497"/>
      <c r="EL185" s="497"/>
      <c r="EM185" s="497"/>
      <c r="EN185" s="497"/>
      <c r="EO185" s="497"/>
      <c r="EP185" s="497"/>
      <c r="EQ185" s="497"/>
      <c r="ER185" s="497"/>
      <c r="ES185" s="497"/>
      <c r="ET185" s="497"/>
      <c r="EU185" s="497"/>
      <c r="EV185" s="497"/>
      <c r="EW185" s="497"/>
      <c r="EX185" s="497"/>
      <c r="EY185" s="497"/>
      <c r="EZ185" s="497"/>
      <c r="FA185" s="497"/>
      <c r="FB185" s="497"/>
      <c r="FC185" s="497"/>
      <c r="FD185" s="497"/>
      <c r="FE185" s="497"/>
      <c r="FF185" s="497"/>
      <c r="FG185" s="497"/>
      <c r="FH185" s="497"/>
      <c r="FI185" s="497"/>
      <c r="FJ185" s="497"/>
      <c r="FK185" s="497"/>
      <c r="FL185" s="497"/>
      <c r="FM185" s="497"/>
      <c r="FN185" s="497"/>
      <c r="FO185" s="497"/>
      <c r="FP185" s="497"/>
      <c r="FQ185" s="497"/>
      <c r="FR185" s="497"/>
      <c r="FS185" s="497"/>
      <c r="FT185" s="497"/>
      <c r="FU185" s="497"/>
      <c r="FV185" s="497"/>
      <c r="FW185" s="497"/>
      <c r="FX185" s="497"/>
      <c r="FY185" s="497"/>
      <c r="FZ185" s="497"/>
      <c r="GA185" s="497"/>
      <c r="GB185" s="497"/>
      <c r="GC185" s="497"/>
      <c r="GD185" s="497"/>
      <c r="GE185" s="497"/>
      <c r="GF185" s="497"/>
      <c r="GG185" s="497"/>
      <c r="GH185" s="497"/>
      <c r="GI185" s="497"/>
      <c r="GJ185" s="497"/>
      <c r="GK185" s="497"/>
      <c r="GL185" s="497"/>
      <c r="GM185" s="497"/>
      <c r="GN185" s="497"/>
      <c r="GO185" s="497"/>
      <c r="GP185" s="497"/>
      <c r="GQ185" s="497"/>
      <c r="GR185" s="497"/>
      <c r="GS185" s="497"/>
      <c r="GT185" s="497"/>
      <c r="GU185" s="497"/>
      <c r="GV185" s="497"/>
      <c r="GW185" s="497"/>
      <c r="GX185" s="497"/>
      <c r="GY185" s="497"/>
      <c r="GZ185" s="497"/>
      <c r="HA185" s="497"/>
      <c r="HB185" s="497"/>
      <c r="HC185" s="497"/>
      <c r="HD185" s="497"/>
      <c r="HE185" s="497"/>
      <c r="HF185" s="497"/>
      <c r="HG185" s="497"/>
      <c r="HH185" s="497"/>
      <c r="HI185" s="497"/>
      <c r="HJ185" s="497"/>
      <c r="HK185" s="497"/>
      <c r="HL185" s="497"/>
      <c r="HM185" s="497"/>
      <c r="HN185" s="497"/>
      <c r="HO185" s="497"/>
      <c r="HP185" s="497"/>
      <c r="HQ185" s="497"/>
      <c r="HR185" s="497"/>
      <c r="HS185" s="497"/>
      <c r="HT185" s="497"/>
      <c r="HU185" s="497"/>
      <c r="HV185" s="497"/>
      <c r="HW185" s="497"/>
      <c r="HX185" s="497"/>
      <c r="HY185" s="497"/>
      <c r="HZ185" s="497"/>
      <c r="IA185" s="497"/>
      <c r="IB185" s="497"/>
      <c r="IC185" s="497"/>
      <c r="ID185" s="497"/>
      <c r="IE185" s="497"/>
      <c r="IF185" s="497"/>
      <c r="IG185" s="497"/>
      <c r="IH185" s="497"/>
      <c r="II185" s="497"/>
      <c r="IJ185" s="497"/>
      <c r="IK185" s="497"/>
      <c r="IL185" s="497"/>
      <c r="IM185" s="497"/>
      <c r="IN185" s="497"/>
      <c r="IO185" s="497"/>
    </row>
    <row r="186" s="496" customFormat="1" ht="17.1" hidden="1" customHeight="1" outlineLevel="2" spans="1:249">
      <c r="A186" s="541"/>
      <c r="B186" s="602" t="s">
        <v>12194</v>
      </c>
      <c r="C186" s="602" t="s">
        <v>12194</v>
      </c>
      <c r="D186" s="603">
        <v>1945</v>
      </c>
      <c r="E186" s="603">
        <v>0</v>
      </c>
      <c r="F186" s="603">
        <v>0</v>
      </c>
      <c r="G186" s="603">
        <v>0</v>
      </c>
      <c r="H186" s="520"/>
      <c r="I186" s="616">
        <f t="shared" si="2"/>
        <v>1945</v>
      </c>
      <c r="J186" s="532" t="s">
        <v>12177</v>
      </c>
      <c r="K186" s="615" t="s">
        <v>12178</v>
      </c>
      <c r="L186" s="523"/>
      <c r="M186" s="523"/>
      <c r="N186" s="523"/>
      <c r="O186" s="523"/>
      <c r="P186" s="523"/>
      <c r="Q186" s="523"/>
      <c r="R186" s="523"/>
      <c r="S186" s="523"/>
      <c r="T186" s="523"/>
      <c r="U186" s="523"/>
      <c r="V186" s="523"/>
      <c r="W186" s="523"/>
      <c r="X186" s="523"/>
      <c r="Y186" s="523"/>
      <c r="Z186" s="523"/>
      <c r="AA186" s="523"/>
      <c r="AB186" s="523"/>
      <c r="AC186" s="523"/>
      <c r="AD186" s="523"/>
      <c r="AE186" s="523"/>
      <c r="AF186" s="523"/>
      <c r="AG186" s="523"/>
      <c r="AH186" s="523"/>
      <c r="AI186" s="523"/>
      <c r="AJ186" s="523"/>
      <c r="AK186" s="523"/>
      <c r="AL186" s="523"/>
      <c r="AM186" s="523"/>
      <c r="AN186" s="523"/>
      <c r="AO186" s="523"/>
      <c r="AP186" s="523"/>
      <c r="AQ186" s="523"/>
      <c r="AR186" s="497"/>
      <c r="AS186" s="497"/>
      <c r="AT186" s="497"/>
      <c r="AU186" s="497"/>
      <c r="AV186" s="497"/>
      <c r="AW186" s="497"/>
      <c r="AX186" s="497"/>
      <c r="AY186" s="497"/>
      <c r="AZ186" s="497"/>
      <c r="BA186" s="497"/>
      <c r="BB186" s="497"/>
      <c r="BC186" s="497"/>
      <c r="BD186" s="497"/>
      <c r="BE186" s="497"/>
      <c r="BF186" s="497"/>
      <c r="BG186" s="497"/>
      <c r="BH186" s="497"/>
      <c r="BI186" s="497"/>
      <c r="BJ186" s="497"/>
      <c r="BK186" s="497"/>
      <c r="BL186" s="497"/>
      <c r="BM186" s="497"/>
      <c r="BN186" s="497"/>
      <c r="BO186" s="497"/>
      <c r="BP186" s="497"/>
      <c r="BQ186" s="497"/>
      <c r="BR186" s="497"/>
      <c r="BS186" s="497"/>
      <c r="BT186" s="497"/>
      <c r="BU186" s="497"/>
      <c r="BV186" s="497"/>
      <c r="BW186" s="497"/>
      <c r="BX186" s="497"/>
      <c r="BY186" s="497"/>
      <c r="BZ186" s="497"/>
      <c r="CA186" s="497"/>
      <c r="CB186" s="497"/>
      <c r="CC186" s="497"/>
      <c r="CD186" s="497"/>
      <c r="CE186" s="497"/>
      <c r="CF186" s="497"/>
      <c r="CG186" s="497"/>
      <c r="CH186" s="497"/>
      <c r="CI186" s="497"/>
      <c r="CJ186" s="497"/>
      <c r="CK186" s="497"/>
      <c r="CL186" s="497"/>
      <c r="CM186" s="497"/>
      <c r="CN186" s="497"/>
      <c r="CO186" s="497"/>
      <c r="CP186" s="497"/>
      <c r="CQ186" s="497"/>
      <c r="CR186" s="497"/>
      <c r="CS186" s="497"/>
      <c r="CT186" s="497"/>
      <c r="CU186" s="497"/>
      <c r="CV186" s="497"/>
      <c r="CW186" s="497"/>
      <c r="CX186" s="497"/>
      <c r="CY186" s="497"/>
      <c r="CZ186" s="497"/>
      <c r="DA186" s="497"/>
      <c r="DB186" s="497"/>
      <c r="DC186" s="497"/>
      <c r="DD186" s="497"/>
      <c r="DE186" s="497"/>
      <c r="DF186" s="497"/>
      <c r="DG186" s="497"/>
      <c r="DH186" s="497"/>
      <c r="DI186" s="497"/>
      <c r="DJ186" s="497"/>
      <c r="DK186" s="497"/>
      <c r="DL186" s="497"/>
      <c r="DM186" s="497"/>
      <c r="DN186" s="497"/>
      <c r="DO186" s="497"/>
      <c r="DP186" s="497"/>
      <c r="DQ186" s="497"/>
      <c r="DR186" s="497"/>
      <c r="DS186" s="497"/>
      <c r="DT186" s="497"/>
      <c r="DU186" s="497"/>
      <c r="DV186" s="497"/>
      <c r="DW186" s="497"/>
      <c r="DX186" s="497"/>
      <c r="DY186" s="497"/>
      <c r="DZ186" s="497"/>
      <c r="EA186" s="497"/>
      <c r="EB186" s="497"/>
      <c r="EC186" s="497"/>
      <c r="ED186" s="497"/>
      <c r="EE186" s="497"/>
      <c r="EF186" s="497"/>
      <c r="EG186" s="497"/>
      <c r="EH186" s="497"/>
      <c r="EI186" s="497"/>
      <c r="EJ186" s="497"/>
      <c r="EK186" s="497"/>
      <c r="EL186" s="497"/>
      <c r="EM186" s="497"/>
      <c r="EN186" s="497"/>
      <c r="EO186" s="497"/>
      <c r="EP186" s="497"/>
      <c r="EQ186" s="497"/>
      <c r="ER186" s="497"/>
      <c r="ES186" s="497"/>
      <c r="ET186" s="497"/>
      <c r="EU186" s="497"/>
      <c r="EV186" s="497"/>
      <c r="EW186" s="497"/>
      <c r="EX186" s="497"/>
      <c r="EY186" s="497"/>
      <c r="EZ186" s="497"/>
      <c r="FA186" s="497"/>
      <c r="FB186" s="497"/>
      <c r="FC186" s="497"/>
      <c r="FD186" s="497"/>
      <c r="FE186" s="497"/>
      <c r="FF186" s="497"/>
      <c r="FG186" s="497"/>
      <c r="FH186" s="497"/>
      <c r="FI186" s="497"/>
      <c r="FJ186" s="497"/>
      <c r="FK186" s="497"/>
      <c r="FL186" s="497"/>
      <c r="FM186" s="497"/>
      <c r="FN186" s="497"/>
      <c r="FO186" s="497"/>
      <c r="FP186" s="497"/>
      <c r="FQ186" s="497"/>
      <c r="FR186" s="497"/>
      <c r="FS186" s="497"/>
      <c r="FT186" s="497"/>
      <c r="FU186" s="497"/>
      <c r="FV186" s="497"/>
      <c r="FW186" s="497"/>
      <c r="FX186" s="497"/>
      <c r="FY186" s="497"/>
      <c r="FZ186" s="497"/>
      <c r="GA186" s="497"/>
      <c r="GB186" s="497"/>
      <c r="GC186" s="497"/>
      <c r="GD186" s="497"/>
      <c r="GE186" s="497"/>
      <c r="GF186" s="497"/>
      <c r="GG186" s="497"/>
      <c r="GH186" s="497"/>
      <c r="GI186" s="497"/>
      <c r="GJ186" s="497"/>
      <c r="GK186" s="497"/>
      <c r="GL186" s="497"/>
      <c r="GM186" s="497"/>
      <c r="GN186" s="497"/>
      <c r="GO186" s="497"/>
      <c r="GP186" s="497"/>
      <c r="GQ186" s="497"/>
      <c r="GR186" s="497"/>
      <c r="GS186" s="497"/>
      <c r="GT186" s="497"/>
      <c r="GU186" s="497"/>
      <c r="GV186" s="497"/>
      <c r="GW186" s="497"/>
      <c r="GX186" s="497"/>
      <c r="GY186" s="497"/>
      <c r="GZ186" s="497"/>
      <c r="HA186" s="497"/>
      <c r="HB186" s="497"/>
      <c r="HC186" s="497"/>
      <c r="HD186" s="497"/>
      <c r="HE186" s="497"/>
      <c r="HF186" s="497"/>
      <c r="HG186" s="497"/>
      <c r="HH186" s="497"/>
      <c r="HI186" s="497"/>
      <c r="HJ186" s="497"/>
      <c r="HK186" s="497"/>
      <c r="HL186" s="497"/>
      <c r="HM186" s="497"/>
      <c r="HN186" s="497"/>
      <c r="HO186" s="497"/>
      <c r="HP186" s="497"/>
      <c r="HQ186" s="497"/>
      <c r="HR186" s="497"/>
      <c r="HS186" s="497"/>
      <c r="HT186" s="497"/>
      <c r="HU186" s="497"/>
      <c r="HV186" s="497"/>
      <c r="HW186" s="497"/>
      <c r="HX186" s="497"/>
      <c r="HY186" s="497"/>
      <c r="HZ186" s="497"/>
      <c r="IA186" s="497"/>
      <c r="IB186" s="497"/>
      <c r="IC186" s="497"/>
      <c r="ID186" s="497"/>
      <c r="IE186" s="497"/>
      <c r="IF186" s="497"/>
      <c r="IG186" s="497"/>
      <c r="IH186" s="497"/>
      <c r="II186" s="497"/>
      <c r="IJ186" s="497"/>
      <c r="IK186" s="497"/>
      <c r="IL186" s="497"/>
      <c r="IM186" s="497"/>
      <c r="IN186" s="497"/>
      <c r="IO186" s="497"/>
    </row>
    <row r="187" s="496" customFormat="1" ht="17.1" hidden="1" customHeight="1" outlineLevel="2" spans="1:249">
      <c r="A187" s="541"/>
      <c r="B187" s="602" t="s">
        <v>12179</v>
      </c>
      <c r="C187" s="602" t="s">
        <v>12195</v>
      </c>
      <c r="D187" s="603">
        <v>0</v>
      </c>
      <c r="E187" s="603">
        <v>0</v>
      </c>
      <c r="F187" s="603">
        <v>0</v>
      </c>
      <c r="G187" s="603">
        <v>2288.16</v>
      </c>
      <c r="H187" s="520">
        <v>2288.16</v>
      </c>
      <c r="I187" s="616">
        <f t="shared" si="2"/>
        <v>0</v>
      </c>
      <c r="J187" s="532" t="s">
        <v>12196</v>
      </c>
      <c r="K187" s="615" t="s">
        <v>12191</v>
      </c>
      <c r="L187" s="523"/>
      <c r="M187" s="523"/>
      <c r="N187" s="523"/>
      <c r="O187" s="523"/>
      <c r="P187" s="523"/>
      <c r="Q187" s="523"/>
      <c r="R187" s="523"/>
      <c r="S187" s="523"/>
      <c r="T187" s="523"/>
      <c r="U187" s="523"/>
      <c r="V187" s="523"/>
      <c r="W187" s="523"/>
      <c r="X187" s="523"/>
      <c r="Y187" s="523"/>
      <c r="Z187" s="523"/>
      <c r="AA187" s="523"/>
      <c r="AB187" s="523"/>
      <c r="AC187" s="523"/>
      <c r="AD187" s="523"/>
      <c r="AE187" s="523"/>
      <c r="AF187" s="523"/>
      <c r="AG187" s="523"/>
      <c r="AH187" s="523"/>
      <c r="AI187" s="523"/>
      <c r="AJ187" s="523"/>
      <c r="AK187" s="523"/>
      <c r="AL187" s="523"/>
      <c r="AM187" s="523"/>
      <c r="AN187" s="523"/>
      <c r="AO187" s="523"/>
      <c r="AP187" s="523"/>
      <c r="AQ187" s="523"/>
      <c r="AR187" s="497"/>
      <c r="AS187" s="497"/>
      <c r="AT187" s="497"/>
      <c r="AU187" s="497"/>
      <c r="AV187" s="497"/>
      <c r="AW187" s="497"/>
      <c r="AX187" s="497"/>
      <c r="AY187" s="497"/>
      <c r="AZ187" s="497"/>
      <c r="BA187" s="497"/>
      <c r="BB187" s="497"/>
      <c r="BC187" s="497"/>
      <c r="BD187" s="497"/>
      <c r="BE187" s="497"/>
      <c r="BF187" s="497"/>
      <c r="BG187" s="497"/>
      <c r="BH187" s="497"/>
      <c r="BI187" s="497"/>
      <c r="BJ187" s="497"/>
      <c r="BK187" s="497"/>
      <c r="BL187" s="497"/>
      <c r="BM187" s="497"/>
      <c r="BN187" s="497"/>
      <c r="BO187" s="497"/>
      <c r="BP187" s="497"/>
      <c r="BQ187" s="497"/>
      <c r="BR187" s="497"/>
      <c r="BS187" s="497"/>
      <c r="BT187" s="497"/>
      <c r="BU187" s="497"/>
      <c r="BV187" s="497"/>
      <c r="BW187" s="497"/>
      <c r="BX187" s="497"/>
      <c r="BY187" s="497"/>
      <c r="BZ187" s="497"/>
      <c r="CA187" s="497"/>
      <c r="CB187" s="497"/>
      <c r="CC187" s="497"/>
      <c r="CD187" s="497"/>
      <c r="CE187" s="497"/>
      <c r="CF187" s="497"/>
      <c r="CG187" s="497"/>
      <c r="CH187" s="497"/>
      <c r="CI187" s="497"/>
      <c r="CJ187" s="497"/>
      <c r="CK187" s="497"/>
      <c r="CL187" s="497"/>
      <c r="CM187" s="497"/>
      <c r="CN187" s="497"/>
      <c r="CO187" s="497"/>
      <c r="CP187" s="497"/>
      <c r="CQ187" s="497"/>
      <c r="CR187" s="497"/>
      <c r="CS187" s="497"/>
      <c r="CT187" s="497"/>
      <c r="CU187" s="497"/>
      <c r="CV187" s="497"/>
      <c r="CW187" s="497"/>
      <c r="CX187" s="497"/>
      <c r="CY187" s="497"/>
      <c r="CZ187" s="497"/>
      <c r="DA187" s="497"/>
      <c r="DB187" s="497"/>
      <c r="DC187" s="497"/>
      <c r="DD187" s="497"/>
      <c r="DE187" s="497"/>
      <c r="DF187" s="497"/>
      <c r="DG187" s="497"/>
      <c r="DH187" s="497"/>
      <c r="DI187" s="497"/>
      <c r="DJ187" s="497"/>
      <c r="DK187" s="497"/>
      <c r="DL187" s="497"/>
      <c r="DM187" s="497"/>
      <c r="DN187" s="497"/>
      <c r="DO187" s="497"/>
      <c r="DP187" s="497"/>
      <c r="DQ187" s="497"/>
      <c r="DR187" s="497"/>
      <c r="DS187" s="497"/>
      <c r="DT187" s="497"/>
      <c r="DU187" s="497"/>
      <c r="DV187" s="497"/>
      <c r="DW187" s="497"/>
      <c r="DX187" s="497"/>
      <c r="DY187" s="497"/>
      <c r="DZ187" s="497"/>
      <c r="EA187" s="497"/>
      <c r="EB187" s="497"/>
      <c r="EC187" s="497"/>
      <c r="ED187" s="497"/>
      <c r="EE187" s="497"/>
      <c r="EF187" s="497"/>
      <c r="EG187" s="497"/>
      <c r="EH187" s="497"/>
      <c r="EI187" s="497"/>
      <c r="EJ187" s="497"/>
      <c r="EK187" s="497"/>
      <c r="EL187" s="497"/>
      <c r="EM187" s="497"/>
      <c r="EN187" s="497"/>
      <c r="EO187" s="497"/>
      <c r="EP187" s="497"/>
      <c r="EQ187" s="497"/>
      <c r="ER187" s="497"/>
      <c r="ES187" s="497"/>
      <c r="ET187" s="497"/>
      <c r="EU187" s="497"/>
      <c r="EV187" s="497"/>
      <c r="EW187" s="497"/>
      <c r="EX187" s="497"/>
      <c r="EY187" s="497"/>
      <c r="EZ187" s="497"/>
      <c r="FA187" s="497"/>
      <c r="FB187" s="497"/>
      <c r="FC187" s="497"/>
      <c r="FD187" s="497"/>
      <c r="FE187" s="497"/>
      <c r="FF187" s="497"/>
      <c r="FG187" s="497"/>
      <c r="FH187" s="497"/>
      <c r="FI187" s="497"/>
      <c r="FJ187" s="497"/>
      <c r="FK187" s="497"/>
      <c r="FL187" s="497"/>
      <c r="FM187" s="497"/>
      <c r="FN187" s="497"/>
      <c r="FO187" s="497"/>
      <c r="FP187" s="497"/>
      <c r="FQ187" s="497"/>
      <c r="FR187" s="497"/>
      <c r="FS187" s="497"/>
      <c r="FT187" s="497"/>
      <c r="FU187" s="497"/>
      <c r="FV187" s="497"/>
      <c r="FW187" s="497"/>
      <c r="FX187" s="497"/>
      <c r="FY187" s="497"/>
      <c r="FZ187" s="497"/>
      <c r="GA187" s="497"/>
      <c r="GB187" s="497"/>
      <c r="GC187" s="497"/>
      <c r="GD187" s="497"/>
      <c r="GE187" s="497"/>
      <c r="GF187" s="497"/>
      <c r="GG187" s="497"/>
      <c r="GH187" s="497"/>
      <c r="GI187" s="497"/>
      <c r="GJ187" s="497"/>
      <c r="GK187" s="497"/>
      <c r="GL187" s="497"/>
      <c r="GM187" s="497"/>
      <c r="GN187" s="497"/>
      <c r="GO187" s="497"/>
      <c r="GP187" s="497"/>
      <c r="GQ187" s="497"/>
      <c r="GR187" s="497"/>
      <c r="GS187" s="497"/>
      <c r="GT187" s="497"/>
      <c r="GU187" s="497"/>
      <c r="GV187" s="497"/>
      <c r="GW187" s="497"/>
      <c r="GX187" s="497"/>
      <c r="GY187" s="497"/>
      <c r="GZ187" s="497"/>
      <c r="HA187" s="497"/>
      <c r="HB187" s="497"/>
      <c r="HC187" s="497"/>
      <c r="HD187" s="497"/>
      <c r="HE187" s="497"/>
      <c r="HF187" s="497"/>
      <c r="HG187" s="497"/>
      <c r="HH187" s="497"/>
      <c r="HI187" s="497"/>
      <c r="HJ187" s="497"/>
      <c r="HK187" s="497"/>
      <c r="HL187" s="497"/>
      <c r="HM187" s="497"/>
      <c r="HN187" s="497"/>
      <c r="HO187" s="497"/>
      <c r="HP187" s="497"/>
      <c r="HQ187" s="497"/>
      <c r="HR187" s="497"/>
      <c r="HS187" s="497"/>
      <c r="HT187" s="497"/>
      <c r="HU187" s="497"/>
      <c r="HV187" s="497"/>
      <c r="HW187" s="497"/>
      <c r="HX187" s="497"/>
      <c r="HY187" s="497"/>
      <c r="HZ187" s="497"/>
      <c r="IA187" s="497"/>
      <c r="IB187" s="497"/>
      <c r="IC187" s="497"/>
      <c r="ID187" s="497"/>
      <c r="IE187" s="497"/>
      <c r="IF187" s="497"/>
      <c r="IG187" s="497"/>
      <c r="IH187" s="497"/>
      <c r="II187" s="497"/>
      <c r="IJ187" s="497"/>
      <c r="IK187" s="497"/>
      <c r="IL187" s="497"/>
      <c r="IM187" s="497"/>
      <c r="IN187" s="497"/>
      <c r="IO187" s="497"/>
    </row>
    <row r="188" s="496" customFormat="1" ht="17.1" hidden="1" customHeight="1" outlineLevel="2" spans="1:249">
      <c r="A188" s="541"/>
      <c r="B188" s="602" t="s">
        <v>12197</v>
      </c>
      <c r="C188" s="602" t="s">
        <v>12197</v>
      </c>
      <c r="D188" s="603">
        <v>6550</v>
      </c>
      <c r="E188" s="603">
        <v>0</v>
      </c>
      <c r="F188" s="603">
        <v>0</v>
      </c>
      <c r="G188" s="603">
        <v>0</v>
      </c>
      <c r="H188" s="520"/>
      <c r="I188" s="616">
        <f t="shared" si="2"/>
        <v>6550</v>
      </c>
      <c r="J188" s="532" t="s">
        <v>12193</v>
      </c>
      <c r="K188" s="615" t="s">
        <v>12191</v>
      </c>
      <c r="L188" s="523"/>
      <c r="M188" s="523"/>
      <c r="N188" s="523"/>
      <c r="O188" s="523"/>
      <c r="P188" s="523"/>
      <c r="Q188" s="523"/>
      <c r="R188" s="523"/>
      <c r="S188" s="523"/>
      <c r="T188" s="523"/>
      <c r="U188" s="523"/>
      <c r="V188" s="523"/>
      <c r="W188" s="523"/>
      <c r="X188" s="523"/>
      <c r="Y188" s="523"/>
      <c r="Z188" s="523"/>
      <c r="AA188" s="523"/>
      <c r="AB188" s="523"/>
      <c r="AC188" s="523"/>
      <c r="AD188" s="523"/>
      <c r="AE188" s="523"/>
      <c r="AF188" s="523"/>
      <c r="AG188" s="523"/>
      <c r="AH188" s="523"/>
      <c r="AI188" s="523"/>
      <c r="AJ188" s="523"/>
      <c r="AK188" s="523"/>
      <c r="AL188" s="523"/>
      <c r="AM188" s="523"/>
      <c r="AN188" s="523"/>
      <c r="AO188" s="523"/>
      <c r="AP188" s="523"/>
      <c r="AQ188" s="523"/>
      <c r="AR188" s="497"/>
      <c r="AS188" s="497"/>
      <c r="AT188" s="497"/>
      <c r="AU188" s="497"/>
      <c r="AV188" s="497"/>
      <c r="AW188" s="497"/>
      <c r="AX188" s="497"/>
      <c r="AY188" s="497"/>
      <c r="AZ188" s="497"/>
      <c r="BA188" s="497"/>
      <c r="BB188" s="497"/>
      <c r="BC188" s="497"/>
      <c r="BD188" s="497"/>
      <c r="BE188" s="497"/>
      <c r="BF188" s="497"/>
      <c r="BG188" s="497"/>
      <c r="BH188" s="497"/>
      <c r="BI188" s="497"/>
      <c r="BJ188" s="497"/>
      <c r="BK188" s="497"/>
      <c r="BL188" s="497"/>
      <c r="BM188" s="497"/>
      <c r="BN188" s="497"/>
      <c r="BO188" s="497"/>
      <c r="BP188" s="497"/>
      <c r="BQ188" s="497"/>
      <c r="BR188" s="497"/>
      <c r="BS188" s="497"/>
      <c r="BT188" s="497"/>
      <c r="BU188" s="497"/>
      <c r="BV188" s="497"/>
      <c r="BW188" s="497"/>
      <c r="BX188" s="497"/>
      <c r="BY188" s="497"/>
      <c r="BZ188" s="497"/>
      <c r="CA188" s="497"/>
      <c r="CB188" s="497"/>
      <c r="CC188" s="497"/>
      <c r="CD188" s="497"/>
      <c r="CE188" s="497"/>
      <c r="CF188" s="497"/>
      <c r="CG188" s="497"/>
      <c r="CH188" s="497"/>
      <c r="CI188" s="497"/>
      <c r="CJ188" s="497"/>
      <c r="CK188" s="497"/>
      <c r="CL188" s="497"/>
      <c r="CM188" s="497"/>
      <c r="CN188" s="497"/>
      <c r="CO188" s="497"/>
      <c r="CP188" s="497"/>
      <c r="CQ188" s="497"/>
      <c r="CR188" s="497"/>
      <c r="CS188" s="497"/>
      <c r="CT188" s="497"/>
      <c r="CU188" s="497"/>
      <c r="CV188" s="497"/>
      <c r="CW188" s="497"/>
      <c r="CX188" s="497"/>
      <c r="CY188" s="497"/>
      <c r="CZ188" s="497"/>
      <c r="DA188" s="497"/>
      <c r="DB188" s="497"/>
      <c r="DC188" s="497"/>
      <c r="DD188" s="497"/>
      <c r="DE188" s="497"/>
      <c r="DF188" s="497"/>
      <c r="DG188" s="497"/>
      <c r="DH188" s="497"/>
      <c r="DI188" s="497"/>
      <c r="DJ188" s="497"/>
      <c r="DK188" s="497"/>
      <c r="DL188" s="497"/>
      <c r="DM188" s="497"/>
      <c r="DN188" s="497"/>
      <c r="DO188" s="497"/>
      <c r="DP188" s="497"/>
      <c r="DQ188" s="497"/>
      <c r="DR188" s="497"/>
      <c r="DS188" s="497"/>
      <c r="DT188" s="497"/>
      <c r="DU188" s="497"/>
      <c r="DV188" s="497"/>
      <c r="DW188" s="497"/>
      <c r="DX188" s="497"/>
      <c r="DY188" s="497"/>
      <c r="DZ188" s="497"/>
      <c r="EA188" s="497"/>
      <c r="EB188" s="497"/>
      <c r="EC188" s="497"/>
      <c r="ED188" s="497"/>
      <c r="EE188" s="497"/>
      <c r="EF188" s="497"/>
      <c r="EG188" s="497"/>
      <c r="EH188" s="497"/>
      <c r="EI188" s="497"/>
      <c r="EJ188" s="497"/>
      <c r="EK188" s="497"/>
      <c r="EL188" s="497"/>
      <c r="EM188" s="497"/>
      <c r="EN188" s="497"/>
      <c r="EO188" s="497"/>
      <c r="EP188" s="497"/>
      <c r="EQ188" s="497"/>
      <c r="ER188" s="497"/>
      <c r="ES188" s="497"/>
      <c r="ET188" s="497"/>
      <c r="EU188" s="497"/>
      <c r="EV188" s="497"/>
      <c r="EW188" s="497"/>
      <c r="EX188" s="497"/>
      <c r="EY188" s="497"/>
      <c r="EZ188" s="497"/>
      <c r="FA188" s="497"/>
      <c r="FB188" s="497"/>
      <c r="FC188" s="497"/>
      <c r="FD188" s="497"/>
      <c r="FE188" s="497"/>
      <c r="FF188" s="497"/>
      <c r="FG188" s="497"/>
      <c r="FH188" s="497"/>
      <c r="FI188" s="497"/>
      <c r="FJ188" s="497"/>
      <c r="FK188" s="497"/>
      <c r="FL188" s="497"/>
      <c r="FM188" s="497"/>
      <c r="FN188" s="497"/>
      <c r="FO188" s="497"/>
      <c r="FP188" s="497"/>
      <c r="FQ188" s="497"/>
      <c r="FR188" s="497"/>
      <c r="FS188" s="497"/>
      <c r="FT188" s="497"/>
      <c r="FU188" s="497"/>
      <c r="FV188" s="497"/>
      <c r="FW188" s="497"/>
      <c r="FX188" s="497"/>
      <c r="FY188" s="497"/>
      <c r="FZ188" s="497"/>
      <c r="GA188" s="497"/>
      <c r="GB188" s="497"/>
      <c r="GC188" s="497"/>
      <c r="GD188" s="497"/>
      <c r="GE188" s="497"/>
      <c r="GF188" s="497"/>
      <c r="GG188" s="497"/>
      <c r="GH188" s="497"/>
      <c r="GI188" s="497"/>
      <c r="GJ188" s="497"/>
      <c r="GK188" s="497"/>
      <c r="GL188" s="497"/>
      <c r="GM188" s="497"/>
      <c r="GN188" s="497"/>
      <c r="GO188" s="497"/>
      <c r="GP188" s="497"/>
      <c r="GQ188" s="497"/>
      <c r="GR188" s="497"/>
      <c r="GS188" s="497"/>
      <c r="GT188" s="497"/>
      <c r="GU188" s="497"/>
      <c r="GV188" s="497"/>
      <c r="GW188" s="497"/>
      <c r="GX188" s="497"/>
      <c r="GY188" s="497"/>
      <c r="GZ188" s="497"/>
      <c r="HA188" s="497"/>
      <c r="HB188" s="497"/>
      <c r="HC188" s="497"/>
      <c r="HD188" s="497"/>
      <c r="HE188" s="497"/>
      <c r="HF188" s="497"/>
      <c r="HG188" s="497"/>
      <c r="HH188" s="497"/>
      <c r="HI188" s="497"/>
      <c r="HJ188" s="497"/>
      <c r="HK188" s="497"/>
      <c r="HL188" s="497"/>
      <c r="HM188" s="497"/>
      <c r="HN188" s="497"/>
      <c r="HO188" s="497"/>
      <c r="HP188" s="497"/>
      <c r="HQ188" s="497"/>
      <c r="HR188" s="497"/>
      <c r="HS188" s="497"/>
      <c r="HT188" s="497"/>
      <c r="HU188" s="497"/>
      <c r="HV188" s="497"/>
      <c r="HW188" s="497"/>
      <c r="HX188" s="497"/>
      <c r="HY188" s="497"/>
      <c r="HZ188" s="497"/>
      <c r="IA188" s="497"/>
      <c r="IB188" s="497"/>
      <c r="IC188" s="497"/>
      <c r="ID188" s="497"/>
      <c r="IE188" s="497"/>
      <c r="IF188" s="497"/>
      <c r="IG188" s="497"/>
      <c r="IH188" s="497"/>
      <c r="II188" s="497"/>
      <c r="IJ188" s="497"/>
      <c r="IK188" s="497"/>
      <c r="IL188" s="497"/>
      <c r="IM188" s="497"/>
      <c r="IN188" s="497"/>
      <c r="IO188" s="497"/>
    </row>
    <row r="189" s="496" customFormat="1" ht="17.1" hidden="1" customHeight="1" outlineLevel="2" spans="1:249">
      <c r="A189" s="541"/>
      <c r="B189" s="602" t="s">
        <v>12175</v>
      </c>
      <c r="C189" s="602" t="s">
        <v>12180</v>
      </c>
      <c r="D189" s="603">
        <v>0</v>
      </c>
      <c r="E189" s="603">
        <v>0</v>
      </c>
      <c r="F189" s="603">
        <v>0</v>
      </c>
      <c r="G189" s="603">
        <v>8600</v>
      </c>
      <c r="H189" s="520">
        <v>8600</v>
      </c>
      <c r="I189" s="616">
        <f t="shared" si="2"/>
        <v>0</v>
      </c>
      <c r="J189" s="532" t="s">
        <v>12177</v>
      </c>
      <c r="K189" s="615" t="s">
        <v>12178</v>
      </c>
      <c r="L189" s="523"/>
      <c r="M189" s="523"/>
      <c r="N189" s="523"/>
      <c r="O189" s="523"/>
      <c r="P189" s="523"/>
      <c r="Q189" s="523"/>
      <c r="R189" s="523"/>
      <c r="S189" s="523"/>
      <c r="T189" s="523"/>
      <c r="U189" s="523"/>
      <c r="V189" s="523"/>
      <c r="W189" s="523"/>
      <c r="X189" s="523"/>
      <c r="Y189" s="523"/>
      <c r="Z189" s="523"/>
      <c r="AA189" s="523"/>
      <c r="AB189" s="523"/>
      <c r="AC189" s="523"/>
      <c r="AD189" s="523"/>
      <c r="AE189" s="523"/>
      <c r="AF189" s="523"/>
      <c r="AG189" s="523"/>
      <c r="AH189" s="523"/>
      <c r="AI189" s="523"/>
      <c r="AJ189" s="523"/>
      <c r="AK189" s="523"/>
      <c r="AL189" s="523"/>
      <c r="AM189" s="523"/>
      <c r="AN189" s="523"/>
      <c r="AO189" s="523"/>
      <c r="AP189" s="523"/>
      <c r="AQ189" s="523"/>
      <c r="AR189" s="497"/>
      <c r="AS189" s="497"/>
      <c r="AT189" s="497"/>
      <c r="AU189" s="497"/>
      <c r="AV189" s="497"/>
      <c r="AW189" s="497"/>
      <c r="AX189" s="497"/>
      <c r="AY189" s="497"/>
      <c r="AZ189" s="497"/>
      <c r="BA189" s="497"/>
      <c r="BB189" s="497"/>
      <c r="BC189" s="497"/>
      <c r="BD189" s="497"/>
      <c r="BE189" s="497"/>
      <c r="BF189" s="497"/>
      <c r="BG189" s="497"/>
      <c r="BH189" s="497"/>
      <c r="BI189" s="497"/>
      <c r="BJ189" s="497"/>
      <c r="BK189" s="497"/>
      <c r="BL189" s="497"/>
      <c r="BM189" s="497"/>
      <c r="BN189" s="497"/>
      <c r="BO189" s="497"/>
      <c r="BP189" s="497"/>
      <c r="BQ189" s="497"/>
      <c r="BR189" s="497"/>
      <c r="BS189" s="497"/>
      <c r="BT189" s="497"/>
      <c r="BU189" s="497"/>
      <c r="BV189" s="497"/>
      <c r="BW189" s="497"/>
      <c r="BX189" s="497"/>
      <c r="BY189" s="497"/>
      <c r="BZ189" s="497"/>
      <c r="CA189" s="497"/>
      <c r="CB189" s="497"/>
      <c r="CC189" s="497"/>
      <c r="CD189" s="497"/>
      <c r="CE189" s="497"/>
      <c r="CF189" s="497"/>
      <c r="CG189" s="497"/>
      <c r="CH189" s="497"/>
      <c r="CI189" s="497"/>
      <c r="CJ189" s="497"/>
      <c r="CK189" s="497"/>
      <c r="CL189" s="497"/>
      <c r="CM189" s="497"/>
      <c r="CN189" s="497"/>
      <c r="CO189" s="497"/>
      <c r="CP189" s="497"/>
      <c r="CQ189" s="497"/>
      <c r="CR189" s="497"/>
      <c r="CS189" s="497"/>
      <c r="CT189" s="497"/>
      <c r="CU189" s="497"/>
      <c r="CV189" s="497"/>
      <c r="CW189" s="497"/>
      <c r="CX189" s="497"/>
      <c r="CY189" s="497"/>
      <c r="CZ189" s="497"/>
      <c r="DA189" s="497"/>
      <c r="DB189" s="497"/>
      <c r="DC189" s="497"/>
      <c r="DD189" s="497"/>
      <c r="DE189" s="497"/>
      <c r="DF189" s="497"/>
      <c r="DG189" s="497"/>
      <c r="DH189" s="497"/>
      <c r="DI189" s="497"/>
      <c r="DJ189" s="497"/>
      <c r="DK189" s="497"/>
      <c r="DL189" s="497"/>
      <c r="DM189" s="497"/>
      <c r="DN189" s="497"/>
      <c r="DO189" s="497"/>
      <c r="DP189" s="497"/>
      <c r="DQ189" s="497"/>
      <c r="DR189" s="497"/>
      <c r="DS189" s="497"/>
      <c r="DT189" s="497"/>
      <c r="DU189" s="497"/>
      <c r="DV189" s="497"/>
      <c r="DW189" s="497"/>
      <c r="DX189" s="497"/>
      <c r="DY189" s="497"/>
      <c r="DZ189" s="497"/>
      <c r="EA189" s="497"/>
      <c r="EB189" s="497"/>
      <c r="EC189" s="497"/>
      <c r="ED189" s="497"/>
      <c r="EE189" s="497"/>
      <c r="EF189" s="497"/>
      <c r="EG189" s="497"/>
      <c r="EH189" s="497"/>
      <c r="EI189" s="497"/>
      <c r="EJ189" s="497"/>
      <c r="EK189" s="497"/>
      <c r="EL189" s="497"/>
      <c r="EM189" s="497"/>
      <c r="EN189" s="497"/>
      <c r="EO189" s="497"/>
      <c r="EP189" s="497"/>
      <c r="EQ189" s="497"/>
      <c r="ER189" s="497"/>
      <c r="ES189" s="497"/>
      <c r="ET189" s="497"/>
      <c r="EU189" s="497"/>
      <c r="EV189" s="497"/>
      <c r="EW189" s="497"/>
      <c r="EX189" s="497"/>
      <c r="EY189" s="497"/>
      <c r="EZ189" s="497"/>
      <c r="FA189" s="497"/>
      <c r="FB189" s="497"/>
      <c r="FC189" s="497"/>
      <c r="FD189" s="497"/>
      <c r="FE189" s="497"/>
      <c r="FF189" s="497"/>
      <c r="FG189" s="497"/>
      <c r="FH189" s="497"/>
      <c r="FI189" s="497"/>
      <c r="FJ189" s="497"/>
      <c r="FK189" s="497"/>
      <c r="FL189" s="497"/>
      <c r="FM189" s="497"/>
      <c r="FN189" s="497"/>
      <c r="FO189" s="497"/>
      <c r="FP189" s="497"/>
      <c r="FQ189" s="497"/>
      <c r="FR189" s="497"/>
      <c r="FS189" s="497"/>
      <c r="FT189" s="497"/>
      <c r="FU189" s="497"/>
      <c r="FV189" s="497"/>
      <c r="FW189" s="497"/>
      <c r="FX189" s="497"/>
      <c r="FY189" s="497"/>
      <c r="FZ189" s="497"/>
      <c r="GA189" s="497"/>
      <c r="GB189" s="497"/>
      <c r="GC189" s="497"/>
      <c r="GD189" s="497"/>
      <c r="GE189" s="497"/>
      <c r="GF189" s="497"/>
      <c r="GG189" s="497"/>
      <c r="GH189" s="497"/>
      <c r="GI189" s="497"/>
      <c r="GJ189" s="497"/>
      <c r="GK189" s="497"/>
      <c r="GL189" s="497"/>
      <c r="GM189" s="497"/>
      <c r="GN189" s="497"/>
      <c r="GO189" s="497"/>
      <c r="GP189" s="497"/>
      <c r="GQ189" s="497"/>
      <c r="GR189" s="497"/>
      <c r="GS189" s="497"/>
      <c r="GT189" s="497"/>
      <c r="GU189" s="497"/>
      <c r="GV189" s="497"/>
      <c r="GW189" s="497"/>
      <c r="GX189" s="497"/>
      <c r="GY189" s="497"/>
      <c r="GZ189" s="497"/>
      <c r="HA189" s="497"/>
      <c r="HB189" s="497"/>
      <c r="HC189" s="497"/>
      <c r="HD189" s="497"/>
      <c r="HE189" s="497"/>
      <c r="HF189" s="497"/>
      <c r="HG189" s="497"/>
      <c r="HH189" s="497"/>
      <c r="HI189" s="497"/>
      <c r="HJ189" s="497"/>
      <c r="HK189" s="497"/>
      <c r="HL189" s="497"/>
      <c r="HM189" s="497"/>
      <c r="HN189" s="497"/>
      <c r="HO189" s="497"/>
      <c r="HP189" s="497"/>
      <c r="HQ189" s="497"/>
      <c r="HR189" s="497"/>
      <c r="HS189" s="497"/>
      <c r="HT189" s="497"/>
      <c r="HU189" s="497"/>
      <c r="HV189" s="497"/>
      <c r="HW189" s="497"/>
      <c r="HX189" s="497"/>
      <c r="HY189" s="497"/>
      <c r="HZ189" s="497"/>
      <c r="IA189" s="497"/>
      <c r="IB189" s="497"/>
      <c r="IC189" s="497"/>
      <c r="ID189" s="497"/>
      <c r="IE189" s="497"/>
      <c r="IF189" s="497"/>
      <c r="IG189" s="497"/>
      <c r="IH189" s="497"/>
      <c r="II189" s="497"/>
      <c r="IJ189" s="497"/>
      <c r="IK189" s="497"/>
      <c r="IL189" s="497"/>
      <c r="IM189" s="497"/>
      <c r="IN189" s="497"/>
      <c r="IO189" s="497"/>
    </row>
    <row r="190" s="496" customFormat="1" ht="17.1" hidden="1" customHeight="1" outlineLevel="2" spans="1:249">
      <c r="A190" s="541"/>
      <c r="B190" s="602" t="s">
        <v>12198</v>
      </c>
      <c r="C190" s="602" t="s">
        <v>12198</v>
      </c>
      <c r="D190" s="603">
        <v>10469.95</v>
      </c>
      <c r="E190" s="603">
        <v>0</v>
      </c>
      <c r="F190" s="603">
        <v>0</v>
      </c>
      <c r="G190" s="603">
        <v>0</v>
      </c>
      <c r="H190" s="520"/>
      <c r="I190" s="616">
        <f t="shared" si="2"/>
        <v>10469.95</v>
      </c>
      <c r="J190" s="532" t="s">
        <v>12199</v>
      </c>
      <c r="K190" s="615" t="s">
        <v>12178</v>
      </c>
      <c r="L190" s="523"/>
      <c r="M190" s="523"/>
      <c r="N190" s="523"/>
      <c r="O190" s="523"/>
      <c r="P190" s="523"/>
      <c r="Q190" s="523"/>
      <c r="R190" s="523"/>
      <c r="S190" s="523"/>
      <c r="T190" s="523"/>
      <c r="U190" s="523"/>
      <c r="V190" s="523"/>
      <c r="W190" s="523"/>
      <c r="X190" s="523"/>
      <c r="Y190" s="523"/>
      <c r="Z190" s="523"/>
      <c r="AA190" s="523"/>
      <c r="AB190" s="523"/>
      <c r="AC190" s="523"/>
      <c r="AD190" s="523"/>
      <c r="AE190" s="523"/>
      <c r="AF190" s="523"/>
      <c r="AG190" s="523"/>
      <c r="AH190" s="523"/>
      <c r="AI190" s="523"/>
      <c r="AJ190" s="523"/>
      <c r="AK190" s="523"/>
      <c r="AL190" s="523"/>
      <c r="AM190" s="523"/>
      <c r="AN190" s="523"/>
      <c r="AO190" s="523"/>
      <c r="AP190" s="523"/>
      <c r="AQ190" s="523"/>
      <c r="AR190" s="497"/>
      <c r="AS190" s="497"/>
      <c r="AT190" s="497"/>
      <c r="AU190" s="497"/>
      <c r="AV190" s="497"/>
      <c r="AW190" s="497"/>
      <c r="AX190" s="497"/>
      <c r="AY190" s="497"/>
      <c r="AZ190" s="497"/>
      <c r="BA190" s="497"/>
      <c r="BB190" s="497"/>
      <c r="BC190" s="497"/>
      <c r="BD190" s="497"/>
      <c r="BE190" s="497"/>
      <c r="BF190" s="497"/>
      <c r="BG190" s="497"/>
      <c r="BH190" s="497"/>
      <c r="BI190" s="497"/>
      <c r="BJ190" s="497"/>
      <c r="BK190" s="497"/>
      <c r="BL190" s="497"/>
      <c r="BM190" s="497"/>
      <c r="BN190" s="497"/>
      <c r="BO190" s="497"/>
      <c r="BP190" s="497"/>
      <c r="BQ190" s="497"/>
      <c r="BR190" s="497"/>
      <c r="BS190" s="497"/>
      <c r="BT190" s="497"/>
      <c r="BU190" s="497"/>
      <c r="BV190" s="497"/>
      <c r="BW190" s="497"/>
      <c r="BX190" s="497"/>
      <c r="BY190" s="497"/>
      <c r="BZ190" s="497"/>
      <c r="CA190" s="497"/>
      <c r="CB190" s="497"/>
      <c r="CC190" s="497"/>
      <c r="CD190" s="497"/>
      <c r="CE190" s="497"/>
      <c r="CF190" s="497"/>
      <c r="CG190" s="497"/>
      <c r="CH190" s="497"/>
      <c r="CI190" s="497"/>
      <c r="CJ190" s="497"/>
      <c r="CK190" s="497"/>
      <c r="CL190" s="497"/>
      <c r="CM190" s="497"/>
      <c r="CN190" s="497"/>
      <c r="CO190" s="497"/>
      <c r="CP190" s="497"/>
      <c r="CQ190" s="497"/>
      <c r="CR190" s="497"/>
      <c r="CS190" s="497"/>
      <c r="CT190" s="497"/>
      <c r="CU190" s="497"/>
      <c r="CV190" s="497"/>
      <c r="CW190" s="497"/>
      <c r="CX190" s="497"/>
      <c r="CY190" s="497"/>
      <c r="CZ190" s="497"/>
      <c r="DA190" s="497"/>
      <c r="DB190" s="497"/>
      <c r="DC190" s="497"/>
      <c r="DD190" s="497"/>
      <c r="DE190" s="497"/>
      <c r="DF190" s="497"/>
      <c r="DG190" s="497"/>
      <c r="DH190" s="497"/>
      <c r="DI190" s="497"/>
      <c r="DJ190" s="497"/>
      <c r="DK190" s="497"/>
      <c r="DL190" s="497"/>
      <c r="DM190" s="497"/>
      <c r="DN190" s="497"/>
      <c r="DO190" s="497"/>
      <c r="DP190" s="497"/>
      <c r="DQ190" s="497"/>
      <c r="DR190" s="497"/>
      <c r="DS190" s="497"/>
      <c r="DT190" s="497"/>
      <c r="DU190" s="497"/>
      <c r="DV190" s="497"/>
      <c r="DW190" s="497"/>
      <c r="DX190" s="497"/>
      <c r="DY190" s="497"/>
      <c r="DZ190" s="497"/>
      <c r="EA190" s="497"/>
      <c r="EB190" s="497"/>
      <c r="EC190" s="497"/>
      <c r="ED190" s="497"/>
      <c r="EE190" s="497"/>
      <c r="EF190" s="497"/>
      <c r="EG190" s="497"/>
      <c r="EH190" s="497"/>
      <c r="EI190" s="497"/>
      <c r="EJ190" s="497"/>
      <c r="EK190" s="497"/>
      <c r="EL190" s="497"/>
      <c r="EM190" s="497"/>
      <c r="EN190" s="497"/>
      <c r="EO190" s="497"/>
      <c r="EP190" s="497"/>
      <c r="EQ190" s="497"/>
      <c r="ER190" s="497"/>
      <c r="ES190" s="497"/>
      <c r="ET190" s="497"/>
      <c r="EU190" s="497"/>
      <c r="EV190" s="497"/>
      <c r="EW190" s="497"/>
      <c r="EX190" s="497"/>
      <c r="EY190" s="497"/>
      <c r="EZ190" s="497"/>
      <c r="FA190" s="497"/>
      <c r="FB190" s="497"/>
      <c r="FC190" s="497"/>
      <c r="FD190" s="497"/>
      <c r="FE190" s="497"/>
      <c r="FF190" s="497"/>
      <c r="FG190" s="497"/>
      <c r="FH190" s="497"/>
      <c r="FI190" s="497"/>
      <c r="FJ190" s="497"/>
      <c r="FK190" s="497"/>
      <c r="FL190" s="497"/>
      <c r="FM190" s="497"/>
      <c r="FN190" s="497"/>
      <c r="FO190" s="497"/>
      <c r="FP190" s="497"/>
      <c r="FQ190" s="497"/>
      <c r="FR190" s="497"/>
      <c r="FS190" s="497"/>
      <c r="FT190" s="497"/>
      <c r="FU190" s="497"/>
      <c r="FV190" s="497"/>
      <c r="FW190" s="497"/>
      <c r="FX190" s="497"/>
      <c r="FY190" s="497"/>
      <c r="FZ190" s="497"/>
      <c r="GA190" s="497"/>
      <c r="GB190" s="497"/>
      <c r="GC190" s="497"/>
      <c r="GD190" s="497"/>
      <c r="GE190" s="497"/>
      <c r="GF190" s="497"/>
      <c r="GG190" s="497"/>
      <c r="GH190" s="497"/>
      <c r="GI190" s="497"/>
      <c r="GJ190" s="497"/>
      <c r="GK190" s="497"/>
      <c r="GL190" s="497"/>
      <c r="GM190" s="497"/>
      <c r="GN190" s="497"/>
      <c r="GO190" s="497"/>
      <c r="GP190" s="497"/>
      <c r="GQ190" s="497"/>
      <c r="GR190" s="497"/>
      <c r="GS190" s="497"/>
      <c r="GT190" s="497"/>
      <c r="GU190" s="497"/>
      <c r="GV190" s="497"/>
      <c r="GW190" s="497"/>
      <c r="GX190" s="497"/>
      <c r="GY190" s="497"/>
      <c r="GZ190" s="497"/>
      <c r="HA190" s="497"/>
      <c r="HB190" s="497"/>
      <c r="HC190" s="497"/>
      <c r="HD190" s="497"/>
      <c r="HE190" s="497"/>
      <c r="HF190" s="497"/>
      <c r="HG190" s="497"/>
      <c r="HH190" s="497"/>
      <c r="HI190" s="497"/>
      <c r="HJ190" s="497"/>
      <c r="HK190" s="497"/>
      <c r="HL190" s="497"/>
      <c r="HM190" s="497"/>
      <c r="HN190" s="497"/>
      <c r="HO190" s="497"/>
      <c r="HP190" s="497"/>
      <c r="HQ190" s="497"/>
      <c r="HR190" s="497"/>
      <c r="HS190" s="497"/>
      <c r="HT190" s="497"/>
      <c r="HU190" s="497"/>
      <c r="HV190" s="497"/>
      <c r="HW190" s="497"/>
      <c r="HX190" s="497"/>
      <c r="HY190" s="497"/>
      <c r="HZ190" s="497"/>
      <c r="IA190" s="497"/>
      <c r="IB190" s="497"/>
      <c r="IC190" s="497"/>
      <c r="ID190" s="497"/>
      <c r="IE190" s="497"/>
      <c r="IF190" s="497"/>
      <c r="IG190" s="497"/>
      <c r="IH190" s="497"/>
      <c r="II190" s="497"/>
      <c r="IJ190" s="497"/>
      <c r="IK190" s="497"/>
      <c r="IL190" s="497"/>
      <c r="IM190" s="497"/>
      <c r="IN190" s="497"/>
      <c r="IO190" s="497"/>
    </row>
    <row r="191" s="496" customFormat="1" ht="17.1" hidden="1" customHeight="1" outlineLevel="2" spans="1:249">
      <c r="A191" s="541"/>
      <c r="B191" s="602" t="s">
        <v>12200</v>
      </c>
      <c r="C191" s="602" t="s">
        <v>12200</v>
      </c>
      <c r="D191" s="603">
        <v>16295</v>
      </c>
      <c r="E191" s="603">
        <v>0</v>
      </c>
      <c r="F191" s="603">
        <v>0</v>
      </c>
      <c r="G191" s="603">
        <v>0</v>
      </c>
      <c r="H191" s="520"/>
      <c r="I191" s="616">
        <f t="shared" si="2"/>
        <v>16295</v>
      </c>
      <c r="J191" s="532" t="s">
        <v>12193</v>
      </c>
      <c r="K191" s="615" t="s">
        <v>12191</v>
      </c>
      <c r="L191" s="523"/>
      <c r="M191" s="523"/>
      <c r="N191" s="523"/>
      <c r="O191" s="523"/>
      <c r="P191" s="523"/>
      <c r="Q191" s="523"/>
      <c r="R191" s="523"/>
      <c r="S191" s="523"/>
      <c r="T191" s="523"/>
      <c r="U191" s="523"/>
      <c r="V191" s="523"/>
      <c r="W191" s="523"/>
      <c r="X191" s="523"/>
      <c r="Y191" s="523"/>
      <c r="Z191" s="523"/>
      <c r="AA191" s="523"/>
      <c r="AB191" s="523"/>
      <c r="AC191" s="523"/>
      <c r="AD191" s="523"/>
      <c r="AE191" s="523"/>
      <c r="AF191" s="523"/>
      <c r="AG191" s="523"/>
      <c r="AH191" s="523"/>
      <c r="AI191" s="523"/>
      <c r="AJ191" s="523"/>
      <c r="AK191" s="523"/>
      <c r="AL191" s="523"/>
      <c r="AM191" s="523"/>
      <c r="AN191" s="523"/>
      <c r="AO191" s="523"/>
      <c r="AP191" s="523"/>
      <c r="AQ191" s="523"/>
      <c r="AR191" s="497"/>
      <c r="AS191" s="497"/>
      <c r="AT191" s="497"/>
      <c r="AU191" s="497"/>
      <c r="AV191" s="497"/>
      <c r="AW191" s="497"/>
      <c r="AX191" s="497"/>
      <c r="AY191" s="497"/>
      <c r="AZ191" s="497"/>
      <c r="BA191" s="497"/>
      <c r="BB191" s="497"/>
      <c r="BC191" s="497"/>
      <c r="BD191" s="497"/>
      <c r="BE191" s="497"/>
      <c r="BF191" s="497"/>
      <c r="BG191" s="497"/>
      <c r="BH191" s="497"/>
      <c r="BI191" s="497"/>
      <c r="BJ191" s="497"/>
      <c r="BK191" s="497"/>
      <c r="BL191" s="497"/>
      <c r="BM191" s="497"/>
      <c r="BN191" s="497"/>
      <c r="BO191" s="497"/>
      <c r="BP191" s="497"/>
      <c r="BQ191" s="497"/>
      <c r="BR191" s="497"/>
      <c r="BS191" s="497"/>
      <c r="BT191" s="497"/>
      <c r="BU191" s="497"/>
      <c r="BV191" s="497"/>
      <c r="BW191" s="497"/>
      <c r="BX191" s="497"/>
      <c r="BY191" s="497"/>
      <c r="BZ191" s="497"/>
      <c r="CA191" s="497"/>
      <c r="CB191" s="497"/>
      <c r="CC191" s="497"/>
      <c r="CD191" s="497"/>
      <c r="CE191" s="497"/>
      <c r="CF191" s="497"/>
      <c r="CG191" s="497"/>
      <c r="CH191" s="497"/>
      <c r="CI191" s="497"/>
      <c r="CJ191" s="497"/>
      <c r="CK191" s="497"/>
      <c r="CL191" s="497"/>
      <c r="CM191" s="497"/>
      <c r="CN191" s="497"/>
      <c r="CO191" s="497"/>
      <c r="CP191" s="497"/>
      <c r="CQ191" s="497"/>
      <c r="CR191" s="497"/>
      <c r="CS191" s="497"/>
      <c r="CT191" s="497"/>
      <c r="CU191" s="497"/>
      <c r="CV191" s="497"/>
      <c r="CW191" s="497"/>
      <c r="CX191" s="497"/>
      <c r="CY191" s="497"/>
      <c r="CZ191" s="497"/>
      <c r="DA191" s="497"/>
      <c r="DB191" s="497"/>
      <c r="DC191" s="497"/>
      <c r="DD191" s="497"/>
      <c r="DE191" s="497"/>
      <c r="DF191" s="497"/>
      <c r="DG191" s="497"/>
      <c r="DH191" s="497"/>
      <c r="DI191" s="497"/>
      <c r="DJ191" s="497"/>
      <c r="DK191" s="497"/>
      <c r="DL191" s="497"/>
      <c r="DM191" s="497"/>
      <c r="DN191" s="497"/>
      <c r="DO191" s="497"/>
      <c r="DP191" s="497"/>
      <c r="DQ191" s="497"/>
      <c r="DR191" s="497"/>
      <c r="DS191" s="497"/>
      <c r="DT191" s="497"/>
      <c r="DU191" s="497"/>
      <c r="DV191" s="497"/>
      <c r="DW191" s="497"/>
      <c r="DX191" s="497"/>
      <c r="DY191" s="497"/>
      <c r="DZ191" s="497"/>
      <c r="EA191" s="497"/>
      <c r="EB191" s="497"/>
      <c r="EC191" s="497"/>
      <c r="ED191" s="497"/>
      <c r="EE191" s="497"/>
      <c r="EF191" s="497"/>
      <c r="EG191" s="497"/>
      <c r="EH191" s="497"/>
      <c r="EI191" s="497"/>
      <c r="EJ191" s="497"/>
      <c r="EK191" s="497"/>
      <c r="EL191" s="497"/>
      <c r="EM191" s="497"/>
      <c r="EN191" s="497"/>
      <c r="EO191" s="497"/>
      <c r="EP191" s="497"/>
      <c r="EQ191" s="497"/>
      <c r="ER191" s="497"/>
      <c r="ES191" s="497"/>
      <c r="ET191" s="497"/>
      <c r="EU191" s="497"/>
      <c r="EV191" s="497"/>
      <c r="EW191" s="497"/>
      <c r="EX191" s="497"/>
      <c r="EY191" s="497"/>
      <c r="EZ191" s="497"/>
      <c r="FA191" s="497"/>
      <c r="FB191" s="497"/>
      <c r="FC191" s="497"/>
      <c r="FD191" s="497"/>
      <c r="FE191" s="497"/>
      <c r="FF191" s="497"/>
      <c r="FG191" s="497"/>
      <c r="FH191" s="497"/>
      <c r="FI191" s="497"/>
      <c r="FJ191" s="497"/>
      <c r="FK191" s="497"/>
      <c r="FL191" s="497"/>
      <c r="FM191" s="497"/>
      <c r="FN191" s="497"/>
      <c r="FO191" s="497"/>
      <c r="FP191" s="497"/>
      <c r="FQ191" s="497"/>
      <c r="FR191" s="497"/>
      <c r="FS191" s="497"/>
      <c r="FT191" s="497"/>
      <c r="FU191" s="497"/>
      <c r="FV191" s="497"/>
      <c r="FW191" s="497"/>
      <c r="FX191" s="497"/>
      <c r="FY191" s="497"/>
      <c r="FZ191" s="497"/>
      <c r="GA191" s="497"/>
      <c r="GB191" s="497"/>
      <c r="GC191" s="497"/>
      <c r="GD191" s="497"/>
      <c r="GE191" s="497"/>
      <c r="GF191" s="497"/>
      <c r="GG191" s="497"/>
      <c r="GH191" s="497"/>
      <c r="GI191" s="497"/>
      <c r="GJ191" s="497"/>
      <c r="GK191" s="497"/>
      <c r="GL191" s="497"/>
      <c r="GM191" s="497"/>
      <c r="GN191" s="497"/>
      <c r="GO191" s="497"/>
      <c r="GP191" s="497"/>
      <c r="GQ191" s="497"/>
      <c r="GR191" s="497"/>
      <c r="GS191" s="497"/>
      <c r="GT191" s="497"/>
      <c r="GU191" s="497"/>
      <c r="GV191" s="497"/>
      <c r="GW191" s="497"/>
      <c r="GX191" s="497"/>
      <c r="GY191" s="497"/>
      <c r="GZ191" s="497"/>
      <c r="HA191" s="497"/>
      <c r="HB191" s="497"/>
      <c r="HC191" s="497"/>
      <c r="HD191" s="497"/>
      <c r="HE191" s="497"/>
      <c r="HF191" s="497"/>
      <c r="HG191" s="497"/>
      <c r="HH191" s="497"/>
      <c r="HI191" s="497"/>
      <c r="HJ191" s="497"/>
      <c r="HK191" s="497"/>
      <c r="HL191" s="497"/>
      <c r="HM191" s="497"/>
      <c r="HN191" s="497"/>
      <c r="HO191" s="497"/>
      <c r="HP191" s="497"/>
      <c r="HQ191" s="497"/>
      <c r="HR191" s="497"/>
      <c r="HS191" s="497"/>
      <c r="HT191" s="497"/>
      <c r="HU191" s="497"/>
      <c r="HV191" s="497"/>
      <c r="HW191" s="497"/>
      <c r="HX191" s="497"/>
      <c r="HY191" s="497"/>
      <c r="HZ191" s="497"/>
      <c r="IA191" s="497"/>
      <c r="IB191" s="497"/>
      <c r="IC191" s="497"/>
      <c r="ID191" s="497"/>
      <c r="IE191" s="497"/>
      <c r="IF191" s="497"/>
      <c r="IG191" s="497"/>
      <c r="IH191" s="497"/>
      <c r="II191" s="497"/>
      <c r="IJ191" s="497"/>
      <c r="IK191" s="497"/>
      <c r="IL191" s="497"/>
      <c r="IM191" s="497"/>
      <c r="IN191" s="497"/>
      <c r="IO191" s="497"/>
    </row>
    <row r="192" s="496" customFormat="1" ht="17.1" hidden="1" customHeight="1" outlineLevel="2" spans="1:249">
      <c r="A192" s="541"/>
      <c r="B192" s="602" t="s">
        <v>12201</v>
      </c>
      <c r="C192" s="602" t="s">
        <v>12176</v>
      </c>
      <c r="D192" s="603">
        <v>16975.9</v>
      </c>
      <c r="E192" s="603">
        <v>0</v>
      </c>
      <c r="F192" s="603">
        <v>0</v>
      </c>
      <c r="G192" s="603">
        <v>0</v>
      </c>
      <c r="H192" s="520">
        <v>16975.9</v>
      </c>
      <c r="I192" s="616">
        <f t="shared" si="2"/>
        <v>0</v>
      </c>
      <c r="J192" s="532" t="s">
        <v>12202</v>
      </c>
      <c r="K192" s="615" t="s">
        <v>12186</v>
      </c>
      <c r="L192" s="523"/>
      <c r="M192" s="523"/>
      <c r="N192" s="523"/>
      <c r="O192" s="523"/>
      <c r="P192" s="523"/>
      <c r="Q192" s="523"/>
      <c r="R192" s="523"/>
      <c r="S192" s="523"/>
      <c r="T192" s="523"/>
      <c r="U192" s="523"/>
      <c r="V192" s="523"/>
      <c r="W192" s="523"/>
      <c r="X192" s="523"/>
      <c r="Y192" s="523"/>
      <c r="Z192" s="523"/>
      <c r="AA192" s="523"/>
      <c r="AB192" s="523"/>
      <c r="AC192" s="523"/>
      <c r="AD192" s="523"/>
      <c r="AE192" s="523"/>
      <c r="AF192" s="523"/>
      <c r="AG192" s="523"/>
      <c r="AH192" s="523"/>
      <c r="AI192" s="523"/>
      <c r="AJ192" s="523"/>
      <c r="AK192" s="523"/>
      <c r="AL192" s="523"/>
      <c r="AM192" s="523"/>
      <c r="AN192" s="523"/>
      <c r="AO192" s="523"/>
      <c r="AP192" s="523"/>
      <c r="AQ192" s="523"/>
      <c r="AR192" s="497"/>
      <c r="AS192" s="497"/>
      <c r="AT192" s="497"/>
      <c r="AU192" s="497"/>
      <c r="AV192" s="497"/>
      <c r="AW192" s="497"/>
      <c r="AX192" s="497"/>
      <c r="AY192" s="497"/>
      <c r="AZ192" s="497"/>
      <c r="BA192" s="497"/>
      <c r="BB192" s="497"/>
      <c r="BC192" s="497"/>
      <c r="BD192" s="497"/>
      <c r="BE192" s="497"/>
      <c r="BF192" s="497"/>
      <c r="BG192" s="497"/>
      <c r="BH192" s="497"/>
      <c r="BI192" s="497"/>
      <c r="BJ192" s="497"/>
      <c r="BK192" s="497"/>
      <c r="BL192" s="497"/>
      <c r="BM192" s="497"/>
      <c r="BN192" s="497"/>
      <c r="BO192" s="497"/>
      <c r="BP192" s="497"/>
      <c r="BQ192" s="497"/>
      <c r="BR192" s="497"/>
      <c r="BS192" s="497"/>
      <c r="BT192" s="497"/>
      <c r="BU192" s="497"/>
      <c r="BV192" s="497"/>
      <c r="BW192" s="497"/>
      <c r="BX192" s="497"/>
      <c r="BY192" s="497"/>
      <c r="BZ192" s="497"/>
      <c r="CA192" s="497"/>
      <c r="CB192" s="497"/>
      <c r="CC192" s="497"/>
      <c r="CD192" s="497"/>
      <c r="CE192" s="497"/>
      <c r="CF192" s="497"/>
      <c r="CG192" s="497"/>
      <c r="CH192" s="497"/>
      <c r="CI192" s="497"/>
      <c r="CJ192" s="497"/>
      <c r="CK192" s="497"/>
      <c r="CL192" s="497"/>
      <c r="CM192" s="497"/>
      <c r="CN192" s="497"/>
      <c r="CO192" s="497"/>
      <c r="CP192" s="497"/>
      <c r="CQ192" s="497"/>
      <c r="CR192" s="497"/>
      <c r="CS192" s="497"/>
      <c r="CT192" s="497"/>
      <c r="CU192" s="497"/>
      <c r="CV192" s="497"/>
      <c r="CW192" s="497"/>
      <c r="CX192" s="497"/>
      <c r="CY192" s="497"/>
      <c r="CZ192" s="497"/>
      <c r="DA192" s="497"/>
      <c r="DB192" s="497"/>
      <c r="DC192" s="497"/>
      <c r="DD192" s="497"/>
      <c r="DE192" s="497"/>
      <c r="DF192" s="497"/>
      <c r="DG192" s="497"/>
      <c r="DH192" s="497"/>
      <c r="DI192" s="497"/>
      <c r="DJ192" s="497"/>
      <c r="DK192" s="497"/>
      <c r="DL192" s="497"/>
      <c r="DM192" s="497"/>
      <c r="DN192" s="497"/>
      <c r="DO192" s="497"/>
      <c r="DP192" s="497"/>
      <c r="DQ192" s="497"/>
      <c r="DR192" s="497"/>
      <c r="DS192" s="497"/>
      <c r="DT192" s="497"/>
      <c r="DU192" s="497"/>
      <c r="DV192" s="497"/>
      <c r="DW192" s="497"/>
      <c r="DX192" s="497"/>
      <c r="DY192" s="497"/>
      <c r="DZ192" s="497"/>
      <c r="EA192" s="497"/>
      <c r="EB192" s="497"/>
      <c r="EC192" s="497"/>
      <c r="ED192" s="497"/>
      <c r="EE192" s="497"/>
      <c r="EF192" s="497"/>
      <c r="EG192" s="497"/>
      <c r="EH192" s="497"/>
      <c r="EI192" s="497"/>
      <c r="EJ192" s="497"/>
      <c r="EK192" s="497"/>
      <c r="EL192" s="497"/>
      <c r="EM192" s="497"/>
      <c r="EN192" s="497"/>
      <c r="EO192" s="497"/>
      <c r="EP192" s="497"/>
      <c r="EQ192" s="497"/>
      <c r="ER192" s="497"/>
      <c r="ES192" s="497"/>
      <c r="ET192" s="497"/>
      <c r="EU192" s="497"/>
      <c r="EV192" s="497"/>
      <c r="EW192" s="497"/>
      <c r="EX192" s="497"/>
      <c r="EY192" s="497"/>
      <c r="EZ192" s="497"/>
      <c r="FA192" s="497"/>
      <c r="FB192" s="497"/>
      <c r="FC192" s="497"/>
      <c r="FD192" s="497"/>
      <c r="FE192" s="497"/>
      <c r="FF192" s="497"/>
      <c r="FG192" s="497"/>
      <c r="FH192" s="497"/>
      <c r="FI192" s="497"/>
      <c r="FJ192" s="497"/>
      <c r="FK192" s="497"/>
      <c r="FL192" s="497"/>
      <c r="FM192" s="497"/>
      <c r="FN192" s="497"/>
      <c r="FO192" s="497"/>
      <c r="FP192" s="497"/>
      <c r="FQ192" s="497"/>
      <c r="FR192" s="497"/>
      <c r="FS192" s="497"/>
      <c r="FT192" s="497"/>
      <c r="FU192" s="497"/>
      <c r="FV192" s="497"/>
      <c r="FW192" s="497"/>
      <c r="FX192" s="497"/>
      <c r="FY192" s="497"/>
      <c r="FZ192" s="497"/>
      <c r="GA192" s="497"/>
      <c r="GB192" s="497"/>
      <c r="GC192" s="497"/>
      <c r="GD192" s="497"/>
      <c r="GE192" s="497"/>
      <c r="GF192" s="497"/>
      <c r="GG192" s="497"/>
      <c r="GH192" s="497"/>
      <c r="GI192" s="497"/>
      <c r="GJ192" s="497"/>
      <c r="GK192" s="497"/>
      <c r="GL192" s="497"/>
      <c r="GM192" s="497"/>
      <c r="GN192" s="497"/>
      <c r="GO192" s="497"/>
      <c r="GP192" s="497"/>
      <c r="GQ192" s="497"/>
      <c r="GR192" s="497"/>
      <c r="GS192" s="497"/>
      <c r="GT192" s="497"/>
      <c r="GU192" s="497"/>
      <c r="GV192" s="497"/>
      <c r="GW192" s="497"/>
      <c r="GX192" s="497"/>
      <c r="GY192" s="497"/>
      <c r="GZ192" s="497"/>
      <c r="HA192" s="497"/>
      <c r="HB192" s="497"/>
      <c r="HC192" s="497"/>
      <c r="HD192" s="497"/>
      <c r="HE192" s="497"/>
      <c r="HF192" s="497"/>
      <c r="HG192" s="497"/>
      <c r="HH192" s="497"/>
      <c r="HI192" s="497"/>
      <c r="HJ192" s="497"/>
      <c r="HK192" s="497"/>
      <c r="HL192" s="497"/>
      <c r="HM192" s="497"/>
      <c r="HN192" s="497"/>
      <c r="HO192" s="497"/>
      <c r="HP192" s="497"/>
      <c r="HQ192" s="497"/>
      <c r="HR192" s="497"/>
      <c r="HS192" s="497"/>
      <c r="HT192" s="497"/>
      <c r="HU192" s="497"/>
      <c r="HV192" s="497"/>
      <c r="HW192" s="497"/>
      <c r="HX192" s="497"/>
      <c r="HY192" s="497"/>
      <c r="HZ192" s="497"/>
      <c r="IA192" s="497"/>
      <c r="IB192" s="497"/>
      <c r="IC192" s="497"/>
      <c r="ID192" s="497"/>
      <c r="IE192" s="497"/>
      <c r="IF192" s="497"/>
      <c r="IG192" s="497"/>
      <c r="IH192" s="497"/>
      <c r="II192" s="497"/>
      <c r="IJ192" s="497"/>
      <c r="IK192" s="497"/>
      <c r="IL192" s="497"/>
      <c r="IM192" s="497"/>
      <c r="IN192" s="497"/>
      <c r="IO192" s="497"/>
    </row>
    <row r="193" s="496" customFormat="1" ht="17.1" hidden="1" customHeight="1" outlineLevel="2" spans="1:249">
      <c r="A193" s="541"/>
      <c r="B193" s="602" t="s">
        <v>12189</v>
      </c>
      <c r="C193" s="602" t="s">
        <v>12189</v>
      </c>
      <c r="D193" s="603">
        <v>19170</v>
      </c>
      <c r="E193" s="603">
        <v>0</v>
      </c>
      <c r="F193" s="603">
        <v>0</v>
      </c>
      <c r="G193" s="603">
        <v>0</v>
      </c>
      <c r="H193" s="520"/>
      <c r="I193" s="616">
        <f t="shared" si="2"/>
        <v>19170</v>
      </c>
      <c r="J193" s="532" t="s">
        <v>12203</v>
      </c>
      <c r="K193" s="615" t="s">
        <v>12186</v>
      </c>
      <c r="L193" s="523"/>
      <c r="M193" s="523"/>
      <c r="N193" s="523"/>
      <c r="O193" s="523"/>
      <c r="P193" s="523"/>
      <c r="Q193" s="523"/>
      <c r="R193" s="523"/>
      <c r="S193" s="523"/>
      <c r="T193" s="523"/>
      <c r="U193" s="523"/>
      <c r="V193" s="523"/>
      <c r="W193" s="523"/>
      <c r="X193" s="523"/>
      <c r="Y193" s="523"/>
      <c r="Z193" s="523"/>
      <c r="AA193" s="523"/>
      <c r="AB193" s="523"/>
      <c r="AC193" s="523"/>
      <c r="AD193" s="523"/>
      <c r="AE193" s="523"/>
      <c r="AF193" s="523"/>
      <c r="AG193" s="523"/>
      <c r="AH193" s="523"/>
      <c r="AI193" s="523"/>
      <c r="AJ193" s="523"/>
      <c r="AK193" s="523"/>
      <c r="AL193" s="523"/>
      <c r="AM193" s="523"/>
      <c r="AN193" s="523"/>
      <c r="AO193" s="523"/>
      <c r="AP193" s="523"/>
      <c r="AQ193" s="523"/>
      <c r="AR193" s="497"/>
      <c r="AS193" s="497"/>
      <c r="AT193" s="497"/>
      <c r="AU193" s="497"/>
      <c r="AV193" s="497"/>
      <c r="AW193" s="497"/>
      <c r="AX193" s="497"/>
      <c r="AY193" s="497"/>
      <c r="AZ193" s="497"/>
      <c r="BA193" s="497"/>
      <c r="BB193" s="497"/>
      <c r="BC193" s="497"/>
      <c r="BD193" s="497"/>
      <c r="BE193" s="497"/>
      <c r="BF193" s="497"/>
      <c r="BG193" s="497"/>
      <c r="BH193" s="497"/>
      <c r="BI193" s="497"/>
      <c r="BJ193" s="497"/>
      <c r="BK193" s="497"/>
      <c r="BL193" s="497"/>
      <c r="BM193" s="497"/>
      <c r="BN193" s="497"/>
      <c r="BO193" s="497"/>
      <c r="BP193" s="497"/>
      <c r="BQ193" s="497"/>
      <c r="BR193" s="497"/>
      <c r="BS193" s="497"/>
      <c r="BT193" s="497"/>
      <c r="BU193" s="497"/>
      <c r="BV193" s="497"/>
      <c r="BW193" s="497"/>
      <c r="BX193" s="497"/>
      <c r="BY193" s="497"/>
      <c r="BZ193" s="497"/>
      <c r="CA193" s="497"/>
      <c r="CB193" s="497"/>
      <c r="CC193" s="497"/>
      <c r="CD193" s="497"/>
      <c r="CE193" s="497"/>
      <c r="CF193" s="497"/>
      <c r="CG193" s="497"/>
      <c r="CH193" s="497"/>
      <c r="CI193" s="497"/>
      <c r="CJ193" s="497"/>
      <c r="CK193" s="497"/>
      <c r="CL193" s="497"/>
      <c r="CM193" s="497"/>
      <c r="CN193" s="497"/>
      <c r="CO193" s="497"/>
      <c r="CP193" s="497"/>
      <c r="CQ193" s="497"/>
      <c r="CR193" s="497"/>
      <c r="CS193" s="497"/>
      <c r="CT193" s="497"/>
      <c r="CU193" s="497"/>
      <c r="CV193" s="497"/>
      <c r="CW193" s="497"/>
      <c r="CX193" s="497"/>
      <c r="CY193" s="497"/>
      <c r="CZ193" s="497"/>
      <c r="DA193" s="497"/>
      <c r="DB193" s="497"/>
      <c r="DC193" s="497"/>
      <c r="DD193" s="497"/>
      <c r="DE193" s="497"/>
      <c r="DF193" s="497"/>
      <c r="DG193" s="497"/>
      <c r="DH193" s="497"/>
      <c r="DI193" s="497"/>
      <c r="DJ193" s="497"/>
      <c r="DK193" s="497"/>
      <c r="DL193" s="497"/>
      <c r="DM193" s="497"/>
      <c r="DN193" s="497"/>
      <c r="DO193" s="497"/>
      <c r="DP193" s="497"/>
      <c r="DQ193" s="497"/>
      <c r="DR193" s="497"/>
      <c r="DS193" s="497"/>
      <c r="DT193" s="497"/>
      <c r="DU193" s="497"/>
      <c r="DV193" s="497"/>
      <c r="DW193" s="497"/>
      <c r="DX193" s="497"/>
      <c r="DY193" s="497"/>
      <c r="DZ193" s="497"/>
      <c r="EA193" s="497"/>
      <c r="EB193" s="497"/>
      <c r="EC193" s="497"/>
      <c r="ED193" s="497"/>
      <c r="EE193" s="497"/>
      <c r="EF193" s="497"/>
      <c r="EG193" s="497"/>
      <c r="EH193" s="497"/>
      <c r="EI193" s="497"/>
      <c r="EJ193" s="497"/>
      <c r="EK193" s="497"/>
      <c r="EL193" s="497"/>
      <c r="EM193" s="497"/>
      <c r="EN193" s="497"/>
      <c r="EO193" s="497"/>
      <c r="EP193" s="497"/>
      <c r="EQ193" s="497"/>
      <c r="ER193" s="497"/>
      <c r="ES193" s="497"/>
      <c r="ET193" s="497"/>
      <c r="EU193" s="497"/>
      <c r="EV193" s="497"/>
      <c r="EW193" s="497"/>
      <c r="EX193" s="497"/>
      <c r="EY193" s="497"/>
      <c r="EZ193" s="497"/>
      <c r="FA193" s="497"/>
      <c r="FB193" s="497"/>
      <c r="FC193" s="497"/>
      <c r="FD193" s="497"/>
      <c r="FE193" s="497"/>
      <c r="FF193" s="497"/>
      <c r="FG193" s="497"/>
      <c r="FH193" s="497"/>
      <c r="FI193" s="497"/>
      <c r="FJ193" s="497"/>
      <c r="FK193" s="497"/>
      <c r="FL193" s="497"/>
      <c r="FM193" s="497"/>
      <c r="FN193" s="497"/>
      <c r="FO193" s="497"/>
      <c r="FP193" s="497"/>
      <c r="FQ193" s="497"/>
      <c r="FR193" s="497"/>
      <c r="FS193" s="497"/>
      <c r="FT193" s="497"/>
      <c r="FU193" s="497"/>
      <c r="FV193" s="497"/>
      <c r="FW193" s="497"/>
      <c r="FX193" s="497"/>
      <c r="FY193" s="497"/>
      <c r="FZ193" s="497"/>
      <c r="GA193" s="497"/>
      <c r="GB193" s="497"/>
      <c r="GC193" s="497"/>
      <c r="GD193" s="497"/>
      <c r="GE193" s="497"/>
      <c r="GF193" s="497"/>
      <c r="GG193" s="497"/>
      <c r="GH193" s="497"/>
      <c r="GI193" s="497"/>
      <c r="GJ193" s="497"/>
      <c r="GK193" s="497"/>
      <c r="GL193" s="497"/>
      <c r="GM193" s="497"/>
      <c r="GN193" s="497"/>
      <c r="GO193" s="497"/>
      <c r="GP193" s="497"/>
      <c r="GQ193" s="497"/>
      <c r="GR193" s="497"/>
      <c r="GS193" s="497"/>
      <c r="GT193" s="497"/>
      <c r="GU193" s="497"/>
      <c r="GV193" s="497"/>
      <c r="GW193" s="497"/>
      <c r="GX193" s="497"/>
      <c r="GY193" s="497"/>
      <c r="GZ193" s="497"/>
      <c r="HA193" s="497"/>
      <c r="HB193" s="497"/>
      <c r="HC193" s="497"/>
      <c r="HD193" s="497"/>
      <c r="HE193" s="497"/>
      <c r="HF193" s="497"/>
      <c r="HG193" s="497"/>
      <c r="HH193" s="497"/>
      <c r="HI193" s="497"/>
      <c r="HJ193" s="497"/>
      <c r="HK193" s="497"/>
      <c r="HL193" s="497"/>
      <c r="HM193" s="497"/>
      <c r="HN193" s="497"/>
      <c r="HO193" s="497"/>
      <c r="HP193" s="497"/>
      <c r="HQ193" s="497"/>
      <c r="HR193" s="497"/>
      <c r="HS193" s="497"/>
      <c r="HT193" s="497"/>
      <c r="HU193" s="497"/>
      <c r="HV193" s="497"/>
      <c r="HW193" s="497"/>
      <c r="HX193" s="497"/>
      <c r="HY193" s="497"/>
      <c r="HZ193" s="497"/>
      <c r="IA193" s="497"/>
      <c r="IB193" s="497"/>
      <c r="IC193" s="497"/>
      <c r="ID193" s="497"/>
      <c r="IE193" s="497"/>
      <c r="IF193" s="497"/>
      <c r="IG193" s="497"/>
      <c r="IH193" s="497"/>
      <c r="II193" s="497"/>
      <c r="IJ193" s="497"/>
      <c r="IK193" s="497"/>
      <c r="IL193" s="497"/>
      <c r="IM193" s="497"/>
      <c r="IN193" s="497"/>
      <c r="IO193" s="497"/>
    </row>
    <row r="194" s="496" customFormat="1" ht="17.1" hidden="1" customHeight="1" outlineLevel="2" spans="1:249">
      <c r="A194" s="541"/>
      <c r="B194" s="602" t="s">
        <v>12204</v>
      </c>
      <c r="C194" s="602" t="s">
        <v>12176</v>
      </c>
      <c r="D194" s="603">
        <v>30980.11</v>
      </c>
      <c r="E194" s="603">
        <v>0</v>
      </c>
      <c r="F194" s="603">
        <v>0</v>
      </c>
      <c r="G194" s="603">
        <v>0</v>
      </c>
      <c r="H194" s="520">
        <v>30980.11</v>
      </c>
      <c r="I194" s="616">
        <f t="shared" si="2"/>
        <v>0</v>
      </c>
      <c r="J194" s="532" t="s">
        <v>12202</v>
      </c>
      <c r="K194" s="615" t="s">
        <v>12205</v>
      </c>
      <c r="L194" s="523"/>
      <c r="M194" s="523"/>
      <c r="N194" s="523"/>
      <c r="O194" s="523"/>
      <c r="P194" s="523"/>
      <c r="Q194" s="523"/>
      <c r="R194" s="523"/>
      <c r="S194" s="523"/>
      <c r="T194" s="523"/>
      <c r="U194" s="523"/>
      <c r="V194" s="523"/>
      <c r="W194" s="523"/>
      <c r="X194" s="523"/>
      <c r="Y194" s="523"/>
      <c r="Z194" s="523"/>
      <c r="AA194" s="523"/>
      <c r="AB194" s="523"/>
      <c r="AC194" s="523"/>
      <c r="AD194" s="523"/>
      <c r="AE194" s="523"/>
      <c r="AF194" s="523"/>
      <c r="AG194" s="523"/>
      <c r="AH194" s="523"/>
      <c r="AI194" s="523"/>
      <c r="AJ194" s="523"/>
      <c r="AK194" s="523"/>
      <c r="AL194" s="523"/>
      <c r="AM194" s="523"/>
      <c r="AN194" s="523"/>
      <c r="AO194" s="523"/>
      <c r="AP194" s="523"/>
      <c r="AQ194" s="523"/>
      <c r="AR194" s="497"/>
      <c r="AS194" s="497"/>
      <c r="AT194" s="497"/>
      <c r="AU194" s="497"/>
      <c r="AV194" s="497"/>
      <c r="AW194" s="497"/>
      <c r="AX194" s="497"/>
      <c r="AY194" s="497"/>
      <c r="AZ194" s="497"/>
      <c r="BA194" s="497"/>
      <c r="BB194" s="497"/>
      <c r="BC194" s="497"/>
      <c r="BD194" s="497"/>
      <c r="BE194" s="497"/>
      <c r="BF194" s="497"/>
      <c r="BG194" s="497"/>
      <c r="BH194" s="497"/>
      <c r="BI194" s="497"/>
      <c r="BJ194" s="497"/>
      <c r="BK194" s="497"/>
      <c r="BL194" s="497"/>
      <c r="BM194" s="497"/>
      <c r="BN194" s="497"/>
      <c r="BO194" s="497"/>
      <c r="BP194" s="497"/>
      <c r="BQ194" s="497"/>
      <c r="BR194" s="497"/>
      <c r="BS194" s="497"/>
      <c r="BT194" s="497"/>
      <c r="BU194" s="497"/>
      <c r="BV194" s="497"/>
      <c r="BW194" s="497"/>
      <c r="BX194" s="497"/>
      <c r="BY194" s="497"/>
      <c r="BZ194" s="497"/>
      <c r="CA194" s="497"/>
      <c r="CB194" s="497"/>
      <c r="CC194" s="497"/>
      <c r="CD194" s="497"/>
      <c r="CE194" s="497"/>
      <c r="CF194" s="497"/>
      <c r="CG194" s="497"/>
      <c r="CH194" s="497"/>
      <c r="CI194" s="497"/>
      <c r="CJ194" s="497"/>
      <c r="CK194" s="497"/>
      <c r="CL194" s="497"/>
      <c r="CM194" s="497"/>
      <c r="CN194" s="497"/>
      <c r="CO194" s="497"/>
      <c r="CP194" s="497"/>
      <c r="CQ194" s="497"/>
      <c r="CR194" s="497"/>
      <c r="CS194" s="497"/>
      <c r="CT194" s="497"/>
      <c r="CU194" s="497"/>
      <c r="CV194" s="497"/>
      <c r="CW194" s="497"/>
      <c r="CX194" s="497"/>
      <c r="CY194" s="497"/>
      <c r="CZ194" s="497"/>
      <c r="DA194" s="497"/>
      <c r="DB194" s="497"/>
      <c r="DC194" s="497"/>
      <c r="DD194" s="497"/>
      <c r="DE194" s="497"/>
      <c r="DF194" s="497"/>
      <c r="DG194" s="497"/>
      <c r="DH194" s="497"/>
      <c r="DI194" s="497"/>
      <c r="DJ194" s="497"/>
      <c r="DK194" s="497"/>
      <c r="DL194" s="497"/>
      <c r="DM194" s="497"/>
      <c r="DN194" s="497"/>
      <c r="DO194" s="497"/>
      <c r="DP194" s="497"/>
      <c r="DQ194" s="497"/>
      <c r="DR194" s="497"/>
      <c r="DS194" s="497"/>
      <c r="DT194" s="497"/>
      <c r="DU194" s="497"/>
      <c r="DV194" s="497"/>
      <c r="DW194" s="497"/>
      <c r="DX194" s="497"/>
      <c r="DY194" s="497"/>
      <c r="DZ194" s="497"/>
      <c r="EA194" s="497"/>
      <c r="EB194" s="497"/>
      <c r="EC194" s="497"/>
      <c r="ED194" s="497"/>
      <c r="EE194" s="497"/>
      <c r="EF194" s="497"/>
      <c r="EG194" s="497"/>
      <c r="EH194" s="497"/>
      <c r="EI194" s="497"/>
      <c r="EJ194" s="497"/>
      <c r="EK194" s="497"/>
      <c r="EL194" s="497"/>
      <c r="EM194" s="497"/>
      <c r="EN194" s="497"/>
      <c r="EO194" s="497"/>
      <c r="EP194" s="497"/>
      <c r="EQ194" s="497"/>
      <c r="ER194" s="497"/>
      <c r="ES194" s="497"/>
      <c r="ET194" s="497"/>
      <c r="EU194" s="497"/>
      <c r="EV194" s="497"/>
      <c r="EW194" s="497"/>
      <c r="EX194" s="497"/>
      <c r="EY194" s="497"/>
      <c r="EZ194" s="497"/>
      <c r="FA194" s="497"/>
      <c r="FB194" s="497"/>
      <c r="FC194" s="497"/>
      <c r="FD194" s="497"/>
      <c r="FE194" s="497"/>
      <c r="FF194" s="497"/>
      <c r="FG194" s="497"/>
      <c r="FH194" s="497"/>
      <c r="FI194" s="497"/>
      <c r="FJ194" s="497"/>
      <c r="FK194" s="497"/>
      <c r="FL194" s="497"/>
      <c r="FM194" s="497"/>
      <c r="FN194" s="497"/>
      <c r="FO194" s="497"/>
      <c r="FP194" s="497"/>
      <c r="FQ194" s="497"/>
      <c r="FR194" s="497"/>
      <c r="FS194" s="497"/>
      <c r="FT194" s="497"/>
      <c r="FU194" s="497"/>
      <c r="FV194" s="497"/>
      <c r="FW194" s="497"/>
      <c r="FX194" s="497"/>
      <c r="FY194" s="497"/>
      <c r="FZ194" s="497"/>
      <c r="GA194" s="497"/>
      <c r="GB194" s="497"/>
      <c r="GC194" s="497"/>
      <c r="GD194" s="497"/>
      <c r="GE194" s="497"/>
      <c r="GF194" s="497"/>
      <c r="GG194" s="497"/>
      <c r="GH194" s="497"/>
      <c r="GI194" s="497"/>
      <c r="GJ194" s="497"/>
      <c r="GK194" s="497"/>
      <c r="GL194" s="497"/>
      <c r="GM194" s="497"/>
      <c r="GN194" s="497"/>
      <c r="GO194" s="497"/>
      <c r="GP194" s="497"/>
      <c r="GQ194" s="497"/>
      <c r="GR194" s="497"/>
      <c r="GS194" s="497"/>
      <c r="GT194" s="497"/>
      <c r="GU194" s="497"/>
      <c r="GV194" s="497"/>
      <c r="GW194" s="497"/>
      <c r="GX194" s="497"/>
      <c r="GY194" s="497"/>
      <c r="GZ194" s="497"/>
      <c r="HA194" s="497"/>
      <c r="HB194" s="497"/>
      <c r="HC194" s="497"/>
      <c r="HD194" s="497"/>
      <c r="HE194" s="497"/>
      <c r="HF194" s="497"/>
      <c r="HG194" s="497"/>
      <c r="HH194" s="497"/>
      <c r="HI194" s="497"/>
      <c r="HJ194" s="497"/>
      <c r="HK194" s="497"/>
      <c r="HL194" s="497"/>
      <c r="HM194" s="497"/>
      <c r="HN194" s="497"/>
      <c r="HO194" s="497"/>
      <c r="HP194" s="497"/>
      <c r="HQ194" s="497"/>
      <c r="HR194" s="497"/>
      <c r="HS194" s="497"/>
      <c r="HT194" s="497"/>
      <c r="HU194" s="497"/>
      <c r="HV194" s="497"/>
      <c r="HW194" s="497"/>
      <c r="HX194" s="497"/>
      <c r="HY194" s="497"/>
      <c r="HZ194" s="497"/>
      <c r="IA194" s="497"/>
      <c r="IB194" s="497"/>
      <c r="IC194" s="497"/>
      <c r="ID194" s="497"/>
      <c r="IE194" s="497"/>
      <c r="IF194" s="497"/>
      <c r="IG194" s="497"/>
      <c r="IH194" s="497"/>
      <c r="II194" s="497"/>
      <c r="IJ194" s="497"/>
      <c r="IK194" s="497"/>
      <c r="IL194" s="497"/>
      <c r="IM194" s="497"/>
      <c r="IN194" s="497"/>
      <c r="IO194" s="497"/>
    </row>
    <row r="195" s="496" customFormat="1" ht="17.1" hidden="1" customHeight="1" outlineLevel="2" spans="1:249">
      <c r="A195" s="541"/>
      <c r="B195" s="602" t="s">
        <v>12206</v>
      </c>
      <c r="C195" s="602" t="s">
        <v>12206</v>
      </c>
      <c r="D195" s="603">
        <v>0</v>
      </c>
      <c r="E195" s="603">
        <v>0</v>
      </c>
      <c r="F195" s="603">
        <v>0</v>
      </c>
      <c r="G195" s="603">
        <v>33273.56</v>
      </c>
      <c r="H195" s="520">
        <v>33273.56</v>
      </c>
      <c r="I195" s="616">
        <f t="shared" si="2"/>
        <v>0</v>
      </c>
      <c r="J195" s="532" t="s">
        <v>12203</v>
      </c>
      <c r="K195" s="615" t="s">
        <v>12186</v>
      </c>
      <c r="L195" s="523"/>
      <c r="M195" s="523"/>
      <c r="N195" s="523"/>
      <c r="O195" s="523"/>
      <c r="P195" s="523"/>
      <c r="Q195" s="523"/>
      <c r="R195" s="523"/>
      <c r="S195" s="523"/>
      <c r="T195" s="523"/>
      <c r="U195" s="523"/>
      <c r="V195" s="523"/>
      <c r="W195" s="523"/>
      <c r="X195" s="523"/>
      <c r="Y195" s="523"/>
      <c r="Z195" s="523"/>
      <c r="AA195" s="523"/>
      <c r="AB195" s="523"/>
      <c r="AC195" s="523"/>
      <c r="AD195" s="523"/>
      <c r="AE195" s="523"/>
      <c r="AF195" s="523"/>
      <c r="AG195" s="523"/>
      <c r="AH195" s="523"/>
      <c r="AI195" s="523"/>
      <c r="AJ195" s="523"/>
      <c r="AK195" s="523"/>
      <c r="AL195" s="523"/>
      <c r="AM195" s="523"/>
      <c r="AN195" s="523"/>
      <c r="AO195" s="523"/>
      <c r="AP195" s="523"/>
      <c r="AQ195" s="523"/>
      <c r="AR195" s="497"/>
      <c r="AS195" s="497"/>
      <c r="AT195" s="497"/>
      <c r="AU195" s="497"/>
      <c r="AV195" s="497"/>
      <c r="AW195" s="497"/>
      <c r="AX195" s="497"/>
      <c r="AY195" s="497"/>
      <c r="AZ195" s="497"/>
      <c r="BA195" s="497"/>
      <c r="BB195" s="497"/>
      <c r="BC195" s="497"/>
      <c r="BD195" s="497"/>
      <c r="BE195" s="497"/>
      <c r="BF195" s="497"/>
      <c r="BG195" s="497"/>
      <c r="BH195" s="497"/>
      <c r="BI195" s="497"/>
      <c r="BJ195" s="497"/>
      <c r="BK195" s="497"/>
      <c r="BL195" s="497"/>
      <c r="BM195" s="497"/>
      <c r="BN195" s="497"/>
      <c r="BO195" s="497"/>
      <c r="BP195" s="497"/>
      <c r="BQ195" s="497"/>
      <c r="BR195" s="497"/>
      <c r="BS195" s="497"/>
      <c r="BT195" s="497"/>
      <c r="BU195" s="497"/>
      <c r="BV195" s="497"/>
      <c r="BW195" s="497"/>
      <c r="BX195" s="497"/>
      <c r="BY195" s="497"/>
      <c r="BZ195" s="497"/>
      <c r="CA195" s="497"/>
      <c r="CB195" s="497"/>
      <c r="CC195" s="497"/>
      <c r="CD195" s="497"/>
      <c r="CE195" s="497"/>
      <c r="CF195" s="497"/>
      <c r="CG195" s="497"/>
      <c r="CH195" s="497"/>
      <c r="CI195" s="497"/>
      <c r="CJ195" s="497"/>
      <c r="CK195" s="497"/>
      <c r="CL195" s="497"/>
      <c r="CM195" s="497"/>
      <c r="CN195" s="497"/>
      <c r="CO195" s="497"/>
      <c r="CP195" s="497"/>
      <c r="CQ195" s="497"/>
      <c r="CR195" s="497"/>
      <c r="CS195" s="497"/>
      <c r="CT195" s="497"/>
      <c r="CU195" s="497"/>
      <c r="CV195" s="497"/>
      <c r="CW195" s="497"/>
      <c r="CX195" s="497"/>
      <c r="CY195" s="497"/>
      <c r="CZ195" s="497"/>
      <c r="DA195" s="497"/>
      <c r="DB195" s="497"/>
      <c r="DC195" s="497"/>
      <c r="DD195" s="497"/>
      <c r="DE195" s="497"/>
      <c r="DF195" s="497"/>
      <c r="DG195" s="497"/>
      <c r="DH195" s="497"/>
      <c r="DI195" s="497"/>
      <c r="DJ195" s="497"/>
      <c r="DK195" s="497"/>
      <c r="DL195" s="497"/>
      <c r="DM195" s="497"/>
      <c r="DN195" s="497"/>
      <c r="DO195" s="497"/>
      <c r="DP195" s="497"/>
      <c r="DQ195" s="497"/>
      <c r="DR195" s="497"/>
      <c r="DS195" s="497"/>
      <c r="DT195" s="497"/>
      <c r="DU195" s="497"/>
      <c r="DV195" s="497"/>
      <c r="DW195" s="497"/>
      <c r="DX195" s="497"/>
      <c r="DY195" s="497"/>
      <c r="DZ195" s="497"/>
      <c r="EA195" s="497"/>
      <c r="EB195" s="497"/>
      <c r="EC195" s="497"/>
      <c r="ED195" s="497"/>
      <c r="EE195" s="497"/>
      <c r="EF195" s="497"/>
      <c r="EG195" s="497"/>
      <c r="EH195" s="497"/>
      <c r="EI195" s="497"/>
      <c r="EJ195" s="497"/>
      <c r="EK195" s="497"/>
      <c r="EL195" s="497"/>
      <c r="EM195" s="497"/>
      <c r="EN195" s="497"/>
      <c r="EO195" s="497"/>
      <c r="EP195" s="497"/>
      <c r="EQ195" s="497"/>
      <c r="ER195" s="497"/>
      <c r="ES195" s="497"/>
      <c r="ET195" s="497"/>
      <c r="EU195" s="497"/>
      <c r="EV195" s="497"/>
      <c r="EW195" s="497"/>
      <c r="EX195" s="497"/>
      <c r="EY195" s="497"/>
      <c r="EZ195" s="497"/>
      <c r="FA195" s="497"/>
      <c r="FB195" s="497"/>
      <c r="FC195" s="497"/>
      <c r="FD195" s="497"/>
      <c r="FE195" s="497"/>
      <c r="FF195" s="497"/>
      <c r="FG195" s="497"/>
      <c r="FH195" s="497"/>
      <c r="FI195" s="497"/>
      <c r="FJ195" s="497"/>
      <c r="FK195" s="497"/>
      <c r="FL195" s="497"/>
      <c r="FM195" s="497"/>
      <c r="FN195" s="497"/>
      <c r="FO195" s="497"/>
      <c r="FP195" s="497"/>
      <c r="FQ195" s="497"/>
      <c r="FR195" s="497"/>
      <c r="FS195" s="497"/>
      <c r="FT195" s="497"/>
      <c r="FU195" s="497"/>
      <c r="FV195" s="497"/>
      <c r="FW195" s="497"/>
      <c r="FX195" s="497"/>
      <c r="FY195" s="497"/>
      <c r="FZ195" s="497"/>
      <c r="GA195" s="497"/>
      <c r="GB195" s="497"/>
      <c r="GC195" s="497"/>
      <c r="GD195" s="497"/>
      <c r="GE195" s="497"/>
      <c r="GF195" s="497"/>
      <c r="GG195" s="497"/>
      <c r="GH195" s="497"/>
      <c r="GI195" s="497"/>
      <c r="GJ195" s="497"/>
      <c r="GK195" s="497"/>
      <c r="GL195" s="497"/>
      <c r="GM195" s="497"/>
      <c r="GN195" s="497"/>
      <c r="GO195" s="497"/>
      <c r="GP195" s="497"/>
      <c r="GQ195" s="497"/>
      <c r="GR195" s="497"/>
      <c r="GS195" s="497"/>
      <c r="GT195" s="497"/>
      <c r="GU195" s="497"/>
      <c r="GV195" s="497"/>
      <c r="GW195" s="497"/>
      <c r="GX195" s="497"/>
      <c r="GY195" s="497"/>
      <c r="GZ195" s="497"/>
      <c r="HA195" s="497"/>
      <c r="HB195" s="497"/>
      <c r="HC195" s="497"/>
      <c r="HD195" s="497"/>
      <c r="HE195" s="497"/>
      <c r="HF195" s="497"/>
      <c r="HG195" s="497"/>
      <c r="HH195" s="497"/>
      <c r="HI195" s="497"/>
      <c r="HJ195" s="497"/>
      <c r="HK195" s="497"/>
      <c r="HL195" s="497"/>
      <c r="HM195" s="497"/>
      <c r="HN195" s="497"/>
      <c r="HO195" s="497"/>
      <c r="HP195" s="497"/>
      <c r="HQ195" s="497"/>
      <c r="HR195" s="497"/>
      <c r="HS195" s="497"/>
      <c r="HT195" s="497"/>
      <c r="HU195" s="497"/>
      <c r="HV195" s="497"/>
      <c r="HW195" s="497"/>
      <c r="HX195" s="497"/>
      <c r="HY195" s="497"/>
      <c r="HZ195" s="497"/>
      <c r="IA195" s="497"/>
      <c r="IB195" s="497"/>
      <c r="IC195" s="497"/>
      <c r="ID195" s="497"/>
      <c r="IE195" s="497"/>
      <c r="IF195" s="497"/>
      <c r="IG195" s="497"/>
      <c r="IH195" s="497"/>
      <c r="II195" s="497"/>
      <c r="IJ195" s="497"/>
      <c r="IK195" s="497"/>
      <c r="IL195" s="497"/>
      <c r="IM195" s="497"/>
      <c r="IN195" s="497"/>
      <c r="IO195" s="497"/>
    </row>
    <row r="196" s="496" customFormat="1" ht="17.1" hidden="1" customHeight="1" outlineLevel="2" spans="1:249">
      <c r="A196" s="541"/>
      <c r="B196" s="602" t="s">
        <v>12207</v>
      </c>
      <c r="C196" s="602" t="s">
        <v>12185</v>
      </c>
      <c r="D196" s="603">
        <v>0</v>
      </c>
      <c r="E196" s="603">
        <v>0</v>
      </c>
      <c r="F196" s="603">
        <v>0</v>
      </c>
      <c r="G196" s="603">
        <v>47011.4</v>
      </c>
      <c r="H196" s="520">
        <v>47011.4</v>
      </c>
      <c r="I196" s="616">
        <f t="shared" si="2"/>
        <v>0</v>
      </c>
      <c r="J196" s="532" t="s">
        <v>12208</v>
      </c>
      <c r="K196" s="615" t="s">
        <v>12205</v>
      </c>
      <c r="L196" s="523"/>
      <c r="M196" s="523"/>
      <c r="N196" s="523"/>
      <c r="O196" s="523"/>
      <c r="P196" s="523"/>
      <c r="Q196" s="523"/>
      <c r="R196" s="523"/>
      <c r="S196" s="523"/>
      <c r="T196" s="523"/>
      <c r="U196" s="523"/>
      <c r="V196" s="523"/>
      <c r="W196" s="523"/>
      <c r="X196" s="523"/>
      <c r="Y196" s="523"/>
      <c r="Z196" s="523"/>
      <c r="AA196" s="523"/>
      <c r="AB196" s="523"/>
      <c r="AC196" s="523"/>
      <c r="AD196" s="523"/>
      <c r="AE196" s="523"/>
      <c r="AF196" s="523"/>
      <c r="AG196" s="523"/>
      <c r="AH196" s="523"/>
      <c r="AI196" s="523"/>
      <c r="AJ196" s="523"/>
      <c r="AK196" s="523"/>
      <c r="AL196" s="523"/>
      <c r="AM196" s="523"/>
      <c r="AN196" s="523"/>
      <c r="AO196" s="523"/>
      <c r="AP196" s="523"/>
      <c r="AQ196" s="523"/>
      <c r="AR196" s="497"/>
      <c r="AS196" s="497"/>
      <c r="AT196" s="497"/>
      <c r="AU196" s="497"/>
      <c r="AV196" s="497"/>
      <c r="AW196" s="497"/>
      <c r="AX196" s="497"/>
      <c r="AY196" s="497"/>
      <c r="AZ196" s="497"/>
      <c r="BA196" s="497"/>
      <c r="BB196" s="497"/>
      <c r="BC196" s="497"/>
      <c r="BD196" s="497"/>
      <c r="BE196" s="497"/>
      <c r="BF196" s="497"/>
      <c r="BG196" s="497"/>
      <c r="BH196" s="497"/>
      <c r="BI196" s="497"/>
      <c r="BJ196" s="497"/>
      <c r="BK196" s="497"/>
      <c r="BL196" s="497"/>
      <c r="BM196" s="497"/>
      <c r="BN196" s="497"/>
      <c r="BO196" s="497"/>
      <c r="BP196" s="497"/>
      <c r="BQ196" s="497"/>
      <c r="BR196" s="497"/>
      <c r="BS196" s="497"/>
      <c r="BT196" s="497"/>
      <c r="BU196" s="497"/>
      <c r="BV196" s="497"/>
      <c r="BW196" s="497"/>
      <c r="BX196" s="497"/>
      <c r="BY196" s="497"/>
      <c r="BZ196" s="497"/>
      <c r="CA196" s="497"/>
      <c r="CB196" s="497"/>
      <c r="CC196" s="497"/>
      <c r="CD196" s="497"/>
      <c r="CE196" s="497"/>
      <c r="CF196" s="497"/>
      <c r="CG196" s="497"/>
      <c r="CH196" s="497"/>
      <c r="CI196" s="497"/>
      <c r="CJ196" s="497"/>
      <c r="CK196" s="497"/>
      <c r="CL196" s="497"/>
      <c r="CM196" s="497"/>
      <c r="CN196" s="497"/>
      <c r="CO196" s="497"/>
      <c r="CP196" s="497"/>
      <c r="CQ196" s="497"/>
      <c r="CR196" s="497"/>
      <c r="CS196" s="497"/>
      <c r="CT196" s="497"/>
      <c r="CU196" s="497"/>
      <c r="CV196" s="497"/>
      <c r="CW196" s="497"/>
      <c r="CX196" s="497"/>
      <c r="CY196" s="497"/>
      <c r="CZ196" s="497"/>
      <c r="DA196" s="497"/>
      <c r="DB196" s="497"/>
      <c r="DC196" s="497"/>
      <c r="DD196" s="497"/>
      <c r="DE196" s="497"/>
      <c r="DF196" s="497"/>
      <c r="DG196" s="497"/>
      <c r="DH196" s="497"/>
      <c r="DI196" s="497"/>
      <c r="DJ196" s="497"/>
      <c r="DK196" s="497"/>
      <c r="DL196" s="497"/>
      <c r="DM196" s="497"/>
      <c r="DN196" s="497"/>
      <c r="DO196" s="497"/>
      <c r="DP196" s="497"/>
      <c r="DQ196" s="497"/>
      <c r="DR196" s="497"/>
      <c r="DS196" s="497"/>
      <c r="DT196" s="497"/>
      <c r="DU196" s="497"/>
      <c r="DV196" s="497"/>
      <c r="DW196" s="497"/>
      <c r="DX196" s="497"/>
      <c r="DY196" s="497"/>
      <c r="DZ196" s="497"/>
      <c r="EA196" s="497"/>
      <c r="EB196" s="497"/>
      <c r="EC196" s="497"/>
      <c r="ED196" s="497"/>
      <c r="EE196" s="497"/>
      <c r="EF196" s="497"/>
      <c r="EG196" s="497"/>
      <c r="EH196" s="497"/>
      <c r="EI196" s="497"/>
      <c r="EJ196" s="497"/>
      <c r="EK196" s="497"/>
      <c r="EL196" s="497"/>
      <c r="EM196" s="497"/>
      <c r="EN196" s="497"/>
      <c r="EO196" s="497"/>
      <c r="EP196" s="497"/>
      <c r="EQ196" s="497"/>
      <c r="ER196" s="497"/>
      <c r="ES196" s="497"/>
      <c r="ET196" s="497"/>
      <c r="EU196" s="497"/>
      <c r="EV196" s="497"/>
      <c r="EW196" s="497"/>
      <c r="EX196" s="497"/>
      <c r="EY196" s="497"/>
      <c r="EZ196" s="497"/>
      <c r="FA196" s="497"/>
      <c r="FB196" s="497"/>
      <c r="FC196" s="497"/>
      <c r="FD196" s="497"/>
      <c r="FE196" s="497"/>
      <c r="FF196" s="497"/>
      <c r="FG196" s="497"/>
      <c r="FH196" s="497"/>
      <c r="FI196" s="497"/>
      <c r="FJ196" s="497"/>
      <c r="FK196" s="497"/>
      <c r="FL196" s="497"/>
      <c r="FM196" s="497"/>
      <c r="FN196" s="497"/>
      <c r="FO196" s="497"/>
      <c r="FP196" s="497"/>
      <c r="FQ196" s="497"/>
      <c r="FR196" s="497"/>
      <c r="FS196" s="497"/>
      <c r="FT196" s="497"/>
      <c r="FU196" s="497"/>
      <c r="FV196" s="497"/>
      <c r="FW196" s="497"/>
      <c r="FX196" s="497"/>
      <c r="FY196" s="497"/>
      <c r="FZ196" s="497"/>
      <c r="GA196" s="497"/>
      <c r="GB196" s="497"/>
      <c r="GC196" s="497"/>
      <c r="GD196" s="497"/>
      <c r="GE196" s="497"/>
      <c r="GF196" s="497"/>
      <c r="GG196" s="497"/>
      <c r="GH196" s="497"/>
      <c r="GI196" s="497"/>
      <c r="GJ196" s="497"/>
      <c r="GK196" s="497"/>
      <c r="GL196" s="497"/>
      <c r="GM196" s="497"/>
      <c r="GN196" s="497"/>
      <c r="GO196" s="497"/>
      <c r="GP196" s="497"/>
      <c r="GQ196" s="497"/>
      <c r="GR196" s="497"/>
      <c r="GS196" s="497"/>
      <c r="GT196" s="497"/>
      <c r="GU196" s="497"/>
      <c r="GV196" s="497"/>
      <c r="GW196" s="497"/>
      <c r="GX196" s="497"/>
      <c r="GY196" s="497"/>
      <c r="GZ196" s="497"/>
      <c r="HA196" s="497"/>
      <c r="HB196" s="497"/>
      <c r="HC196" s="497"/>
      <c r="HD196" s="497"/>
      <c r="HE196" s="497"/>
      <c r="HF196" s="497"/>
      <c r="HG196" s="497"/>
      <c r="HH196" s="497"/>
      <c r="HI196" s="497"/>
      <c r="HJ196" s="497"/>
      <c r="HK196" s="497"/>
      <c r="HL196" s="497"/>
      <c r="HM196" s="497"/>
      <c r="HN196" s="497"/>
      <c r="HO196" s="497"/>
      <c r="HP196" s="497"/>
      <c r="HQ196" s="497"/>
      <c r="HR196" s="497"/>
      <c r="HS196" s="497"/>
      <c r="HT196" s="497"/>
      <c r="HU196" s="497"/>
      <c r="HV196" s="497"/>
      <c r="HW196" s="497"/>
      <c r="HX196" s="497"/>
      <c r="HY196" s="497"/>
      <c r="HZ196" s="497"/>
      <c r="IA196" s="497"/>
      <c r="IB196" s="497"/>
      <c r="IC196" s="497"/>
      <c r="ID196" s="497"/>
      <c r="IE196" s="497"/>
      <c r="IF196" s="497"/>
      <c r="IG196" s="497"/>
      <c r="IH196" s="497"/>
      <c r="II196" s="497"/>
      <c r="IJ196" s="497"/>
      <c r="IK196" s="497"/>
      <c r="IL196" s="497"/>
      <c r="IM196" s="497"/>
      <c r="IN196" s="497"/>
      <c r="IO196" s="497"/>
    </row>
    <row r="197" s="496" customFormat="1" ht="17.1" hidden="1" customHeight="1" outlineLevel="2" spans="1:249">
      <c r="A197" s="541"/>
      <c r="B197" s="602" t="s">
        <v>12209</v>
      </c>
      <c r="C197" s="602" t="s">
        <v>12210</v>
      </c>
      <c r="D197" s="603">
        <v>56672</v>
      </c>
      <c r="E197" s="603">
        <v>0</v>
      </c>
      <c r="F197" s="603">
        <v>0</v>
      </c>
      <c r="G197" s="603">
        <v>0</v>
      </c>
      <c r="H197" s="520"/>
      <c r="I197" s="616">
        <f t="shared" si="2"/>
        <v>56672</v>
      </c>
      <c r="J197" s="532" t="s">
        <v>12203</v>
      </c>
      <c r="K197" s="615" t="s">
        <v>12186</v>
      </c>
      <c r="L197" s="523"/>
      <c r="M197" s="523"/>
      <c r="N197" s="523"/>
      <c r="O197" s="523"/>
      <c r="P197" s="523"/>
      <c r="Q197" s="523"/>
      <c r="R197" s="523"/>
      <c r="S197" s="523"/>
      <c r="T197" s="523"/>
      <c r="U197" s="523"/>
      <c r="V197" s="523"/>
      <c r="W197" s="523"/>
      <c r="X197" s="523"/>
      <c r="Y197" s="523"/>
      <c r="Z197" s="523"/>
      <c r="AA197" s="523"/>
      <c r="AB197" s="523"/>
      <c r="AC197" s="523"/>
      <c r="AD197" s="523"/>
      <c r="AE197" s="523"/>
      <c r="AF197" s="523"/>
      <c r="AG197" s="523"/>
      <c r="AH197" s="523"/>
      <c r="AI197" s="523"/>
      <c r="AJ197" s="523"/>
      <c r="AK197" s="523"/>
      <c r="AL197" s="523"/>
      <c r="AM197" s="523"/>
      <c r="AN197" s="523"/>
      <c r="AO197" s="523"/>
      <c r="AP197" s="523"/>
      <c r="AQ197" s="523"/>
      <c r="AR197" s="497"/>
      <c r="AS197" s="497"/>
      <c r="AT197" s="497"/>
      <c r="AU197" s="497"/>
      <c r="AV197" s="497"/>
      <c r="AW197" s="497"/>
      <c r="AX197" s="497"/>
      <c r="AY197" s="497"/>
      <c r="AZ197" s="497"/>
      <c r="BA197" s="497"/>
      <c r="BB197" s="497"/>
      <c r="BC197" s="497"/>
      <c r="BD197" s="497"/>
      <c r="BE197" s="497"/>
      <c r="BF197" s="497"/>
      <c r="BG197" s="497"/>
      <c r="BH197" s="497"/>
      <c r="BI197" s="497"/>
      <c r="BJ197" s="497"/>
      <c r="BK197" s="497"/>
      <c r="BL197" s="497"/>
      <c r="BM197" s="497"/>
      <c r="BN197" s="497"/>
      <c r="BO197" s="497"/>
      <c r="BP197" s="497"/>
      <c r="BQ197" s="497"/>
      <c r="BR197" s="497"/>
      <c r="BS197" s="497"/>
      <c r="BT197" s="497"/>
      <c r="BU197" s="497"/>
      <c r="BV197" s="497"/>
      <c r="BW197" s="497"/>
      <c r="BX197" s="497"/>
      <c r="BY197" s="497"/>
      <c r="BZ197" s="497"/>
      <c r="CA197" s="497"/>
      <c r="CB197" s="497"/>
      <c r="CC197" s="497"/>
      <c r="CD197" s="497"/>
      <c r="CE197" s="497"/>
      <c r="CF197" s="497"/>
      <c r="CG197" s="497"/>
      <c r="CH197" s="497"/>
      <c r="CI197" s="497"/>
      <c r="CJ197" s="497"/>
      <c r="CK197" s="497"/>
      <c r="CL197" s="497"/>
      <c r="CM197" s="497"/>
      <c r="CN197" s="497"/>
      <c r="CO197" s="497"/>
      <c r="CP197" s="497"/>
      <c r="CQ197" s="497"/>
      <c r="CR197" s="497"/>
      <c r="CS197" s="497"/>
      <c r="CT197" s="497"/>
      <c r="CU197" s="497"/>
      <c r="CV197" s="497"/>
      <c r="CW197" s="497"/>
      <c r="CX197" s="497"/>
      <c r="CY197" s="497"/>
      <c r="CZ197" s="497"/>
      <c r="DA197" s="497"/>
      <c r="DB197" s="497"/>
      <c r="DC197" s="497"/>
      <c r="DD197" s="497"/>
      <c r="DE197" s="497"/>
      <c r="DF197" s="497"/>
      <c r="DG197" s="497"/>
      <c r="DH197" s="497"/>
      <c r="DI197" s="497"/>
      <c r="DJ197" s="497"/>
      <c r="DK197" s="497"/>
      <c r="DL197" s="497"/>
      <c r="DM197" s="497"/>
      <c r="DN197" s="497"/>
      <c r="DO197" s="497"/>
      <c r="DP197" s="497"/>
      <c r="DQ197" s="497"/>
      <c r="DR197" s="497"/>
      <c r="DS197" s="497"/>
      <c r="DT197" s="497"/>
      <c r="DU197" s="497"/>
      <c r="DV197" s="497"/>
      <c r="DW197" s="497"/>
      <c r="DX197" s="497"/>
      <c r="DY197" s="497"/>
      <c r="DZ197" s="497"/>
      <c r="EA197" s="497"/>
      <c r="EB197" s="497"/>
      <c r="EC197" s="497"/>
      <c r="ED197" s="497"/>
      <c r="EE197" s="497"/>
      <c r="EF197" s="497"/>
      <c r="EG197" s="497"/>
      <c r="EH197" s="497"/>
      <c r="EI197" s="497"/>
      <c r="EJ197" s="497"/>
      <c r="EK197" s="497"/>
      <c r="EL197" s="497"/>
      <c r="EM197" s="497"/>
      <c r="EN197" s="497"/>
      <c r="EO197" s="497"/>
      <c r="EP197" s="497"/>
      <c r="EQ197" s="497"/>
      <c r="ER197" s="497"/>
      <c r="ES197" s="497"/>
      <c r="ET197" s="497"/>
      <c r="EU197" s="497"/>
      <c r="EV197" s="497"/>
      <c r="EW197" s="497"/>
      <c r="EX197" s="497"/>
      <c r="EY197" s="497"/>
      <c r="EZ197" s="497"/>
      <c r="FA197" s="497"/>
      <c r="FB197" s="497"/>
      <c r="FC197" s="497"/>
      <c r="FD197" s="497"/>
      <c r="FE197" s="497"/>
      <c r="FF197" s="497"/>
      <c r="FG197" s="497"/>
      <c r="FH197" s="497"/>
      <c r="FI197" s="497"/>
      <c r="FJ197" s="497"/>
      <c r="FK197" s="497"/>
      <c r="FL197" s="497"/>
      <c r="FM197" s="497"/>
      <c r="FN197" s="497"/>
      <c r="FO197" s="497"/>
      <c r="FP197" s="497"/>
      <c r="FQ197" s="497"/>
      <c r="FR197" s="497"/>
      <c r="FS197" s="497"/>
      <c r="FT197" s="497"/>
      <c r="FU197" s="497"/>
      <c r="FV197" s="497"/>
      <c r="FW197" s="497"/>
      <c r="FX197" s="497"/>
      <c r="FY197" s="497"/>
      <c r="FZ197" s="497"/>
      <c r="GA197" s="497"/>
      <c r="GB197" s="497"/>
      <c r="GC197" s="497"/>
      <c r="GD197" s="497"/>
      <c r="GE197" s="497"/>
      <c r="GF197" s="497"/>
      <c r="GG197" s="497"/>
      <c r="GH197" s="497"/>
      <c r="GI197" s="497"/>
      <c r="GJ197" s="497"/>
      <c r="GK197" s="497"/>
      <c r="GL197" s="497"/>
      <c r="GM197" s="497"/>
      <c r="GN197" s="497"/>
      <c r="GO197" s="497"/>
      <c r="GP197" s="497"/>
      <c r="GQ197" s="497"/>
      <c r="GR197" s="497"/>
      <c r="GS197" s="497"/>
      <c r="GT197" s="497"/>
      <c r="GU197" s="497"/>
      <c r="GV197" s="497"/>
      <c r="GW197" s="497"/>
      <c r="GX197" s="497"/>
      <c r="GY197" s="497"/>
      <c r="GZ197" s="497"/>
      <c r="HA197" s="497"/>
      <c r="HB197" s="497"/>
      <c r="HC197" s="497"/>
      <c r="HD197" s="497"/>
      <c r="HE197" s="497"/>
      <c r="HF197" s="497"/>
      <c r="HG197" s="497"/>
      <c r="HH197" s="497"/>
      <c r="HI197" s="497"/>
      <c r="HJ197" s="497"/>
      <c r="HK197" s="497"/>
      <c r="HL197" s="497"/>
      <c r="HM197" s="497"/>
      <c r="HN197" s="497"/>
      <c r="HO197" s="497"/>
      <c r="HP197" s="497"/>
      <c r="HQ197" s="497"/>
      <c r="HR197" s="497"/>
      <c r="HS197" s="497"/>
      <c r="HT197" s="497"/>
      <c r="HU197" s="497"/>
      <c r="HV197" s="497"/>
      <c r="HW197" s="497"/>
      <c r="HX197" s="497"/>
      <c r="HY197" s="497"/>
      <c r="HZ197" s="497"/>
      <c r="IA197" s="497"/>
      <c r="IB197" s="497"/>
      <c r="IC197" s="497"/>
      <c r="ID197" s="497"/>
      <c r="IE197" s="497"/>
      <c r="IF197" s="497"/>
      <c r="IG197" s="497"/>
      <c r="IH197" s="497"/>
      <c r="II197" s="497"/>
      <c r="IJ197" s="497"/>
      <c r="IK197" s="497"/>
      <c r="IL197" s="497"/>
      <c r="IM197" s="497"/>
      <c r="IN197" s="497"/>
      <c r="IO197" s="497"/>
    </row>
    <row r="198" s="496" customFormat="1" ht="17.1" hidden="1" customHeight="1" outlineLevel="2" spans="1:249">
      <c r="A198" s="541"/>
      <c r="B198" s="602" t="s">
        <v>12211</v>
      </c>
      <c r="C198" s="602" t="s">
        <v>2807</v>
      </c>
      <c r="D198" s="603">
        <v>68000</v>
      </c>
      <c r="E198" s="603">
        <v>0</v>
      </c>
      <c r="F198" s="603">
        <v>0</v>
      </c>
      <c r="G198" s="603">
        <v>0</v>
      </c>
      <c r="H198" s="520">
        <v>68000</v>
      </c>
      <c r="I198" s="616">
        <f t="shared" si="2"/>
        <v>0</v>
      </c>
      <c r="J198" s="532" t="s">
        <v>12203</v>
      </c>
      <c r="K198" s="615" t="s">
        <v>12186</v>
      </c>
      <c r="L198" s="523"/>
      <c r="M198" s="523"/>
      <c r="N198" s="523"/>
      <c r="O198" s="523"/>
      <c r="P198" s="523"/>
      <c r="Q198" s="523"/>
      <c r="R198" s="523"/>
      <c r="S198" s="523"/>
      <c r="T198" s="523"/>
      <c r="U198" s="523"/>
      <c r="V198" s="523"/>
      <c r="W198" s="523"/>
      <c r="X198" s="523"/>
      <c r="Y198" s="523"/>
      <c r="Z198" s="523"/>
      <c r="AA198" s="523"/>
      <c r="AB198" s="523"/>
      <c r="AC198" s="523"/>
      <c r="AD198" s="523"/>
      <c r="AE198" s="523"/>
      <c r="AF198" s="523"/>
      <c r="AG198" s="523"/>
      <c r="AH198" s="523"/>
      <c r="AI198" s="523"/>
      <c r="AJ198" s="523"/>
      <c r="AK198" s="523"/>
      <c r="AL198" s="523"/>
      <c r="AM198" s="523"/>
      <c r="AN198" s="523"/>
      <c r="AO198" s="523"/>
      <c r="AP198" s="523"/>
      <c r="AQ198" s="523"/>
      <c r="AR198" s="497"/>
      <c r="AS198" s="497"/>
      <c r="AT198" s="497"/>
      <c r="AU198" s="497"/>
      <c r="AV198" s="497"/>
      <c r="AW198" s="497"/>
      <c r="AX198" s="497"/>
      <c r="AY198" s="497"/>
      <c r="AZ198" s="497"/>
      <c r="BA198" s="497"/>
      <c r="BB198" s="497"/>
      <c r="BC198" s="497"/>
      <c r="BD198" s="497"/>
      <c r="BE198" s="497"/>
      <c r="BF198" s="497"/>
      <c r="BG198" s="497"/>
      <c r="BH198" s="497"/>
      <c r="BI198" s="497"/>
      <c r="BJ198" s="497"/>
      <c r="BK198" s="497"/>
      <c r="BL198" s="497"/>
      <c r="BM198" s="497"/>
      <c r="BN198" s="497"/>
      <c r="BO198" s="497"/>
      <c r="BP198" s="497"/>
      <c r="BQ198" s="497"/>
      <c r="BR198" s="497"/>
      <c r="BS198" s="497"/>
      <c r="BT198" s="497"/>
      <c r="BU198" s="497"/>
      <c r="BV198" s="497"/>
      <c r="BW198" s="497"/>
      <c r="BX198" s="497"/>
      <c r="BY198" s="497"/>
      <c r="BZ198" s="497"/>
      <c r="CA198" s="497"/>
      <c r="CB198" s="497"/>
      <c r="CC198" s="497"/>
      <c r="CD198" s="497"/>
      <c r="CE198" s="497"/>
      <c r="CF198" s="497"/>
      <c r="CG198" s="497"/>
      <c r="CH198" s="497"/>
      <c r="CI198" s="497"/>
      <c r="CJ198" s="497"/>
      <c r="CK198" s="497"/>
      <c r="CL198" s="497"/>
      <c r="CM198" s="497"/>
      <c r="CN198" s="497"/>
      <c r="CO198" s="497"/>
      <c r="CP198" s="497"/>
      <c r="CQ198" s="497"/>
      <c r="CR198" s="497"/>
      <c r="CS198" s="497"/>
      <c r="CT198" s="497"/>
      <c r="CU198" s="497"/>
      <c r="CV198" s="497"/>
      <c r="CW198" s="497"/>
      <c r="CX198" s="497"/>
      <c r="CY198" s="497"/>
      <c r="CZ198" s="497"/>
      <c r="DA198" s="497"/>
      <c r="DB198" s="497"/>
      <c r="DC198" s="497"/>
      <c r="DD198" s="497"/>
      <c r="DE198" s="497"/>
      <c r="DF198" s="497"/>
      <c r="DG198" s="497"/>
      <c r="DH198" s="497"/>
      <c r="DI198" s="497"/>
      <c r="DJ198" s="497"/>
      <c r="DK198" s="497"/>
      <c r="DL198" s="497"/>
      <c r="DM198" s="497"/>
      <c r="DN198" s="497"/>
      <c r="DO198" s="497"/>
      <c r="DP198" s="497"/>
      <c r="DQ198" s="497"/>
      <c r="DR198" s="497"/>
      <c r="DS198" s="497"/>
      <c r="DT198" s="497"/>
      <c r="DU198" s="497"/>
      <c r="DV198" s="497"/>
      <c r="DW198" s="497"/>
      <c r="DX198" s="497"/>
      <c r="DY198" s="497"/>
      <c r="DZ198" s="497"/>
      <c r="EA198" s="497"/>
      <c r="EB198" s="497"/>
      <c r="EC198" s="497"/>
      <c r="ED198" s="497"/>
      <c r="EE198" s="497"/>
      <c r="EF198" s="497"/>
      <c r="EG198" s="497"/>
      <c r="EH198" s="497"/>
      <c r="EI198" s="497"/>
      <c r="EJ198" s="497"/>
      <c r="EK198" s="497"/>
      <c r="EL198" s="497"/>
      <c r="EM198" s="497"/>
      <c r="EN198" s="497"/>
      <c r="EO198" s="497"/>
      <c r="EP198" s="497"/>
      <c r="EQ198" s="497"/>
      <c r="ER198" s="497"/>
      <c r="ES198" s="497"/>
      <c r="ET198" s="497"/>
      <c r="EU198" s="497"/>
      <c r="EV198" s="497"/>
      <c r="EW198" s="497"/>
      <c r="EX198" s="497"/>
      <c r="EY198" s="497"/>
      <c r="EZ198" s="497"/>
      <c r="FA198" s="497"/>
      <c r="FB198" s="497"/>
      <c r="FC198" s="497"/>
      <c r="FD198" s="497"/>
      <c r="FE198" s="497"/>
      <c r="FF198" s="497"/>
      <c r="FG198" s="497"/>
      <c r="FH198" s="497"/>
      <c r="FI198" s="497"/>
      <c r="FJ198" s="497"/>
      <c r="FK198" s="497"/>
      <c r="FL198" s="497"/>
      <c r="FM198" s="497"/>
      <c r="FN198" s="497"/>
      <c r="FO198" s="497"/>
      <c r="FP198" s="497"/>
      <c r="FQ198" s="497"/>
      <c r="FR198" s="497"/>
      <c r="FS198" s="497"/>
      <c r="FT198" s="497"/>
      <c r="FU198" s="497"/>
      <c r="FV198" s="497"/>
      <c r="FW198" s="497"/>
      <c r="FX198" s="497"/>
      <c r="FY198" s="497"/>
      <c r="FZ198" s="497"/>
      <c r="GA198" s="497"/>
      <c r="GB198" s="497"/>
      <c r="GC198" s="497"/>
      <c r="GD198" s="497"/>
      <c r="GE198" s="497"/>
      <c r="GF198" s="497"/>
      <c r="GG198" s="497"/>
      <c r="GH198" s="497"/>
      <c r="GI198" s="497"/>
      <c r="GJ198" s="497"/>
      <c r="GK198" s="497"/>
      <c r="GL198" s="497"/>
      <c r="GM198" s="497"/>
      <c r="GN198" s="497"/>
      <c r="GO198" s="497"/>
      <c r="GP198" s="497"/>
      <c r="GQ198" s="497"/>
      <c r="GR198" s="497"/>
      <c r="GS198" s="497"/>
      <c r="GT198" s="497"/>
      <c r="GU198" s="497"/>
      <c r="GV198" s="497"/>
      <c r="GW198" s="497"/>
      <c r="GX198" s="497"/>
      <c r="GY198" s="497"/>
      <c r="GZ198" s="497"/>
      <c r="HA198" s="497"/>
      <c r="HB198" s="497"/>
      <c r="HC198" s="497"/>
      <c r="HD198" s="497"/>
      <c r="HE198" s="497"/>
      <c r="HF198" s="497"/>
      <c r="HG198" s="497"/>
      <c r="HH198" s="497"/>
      <c r="HI198" s="497"/>
      <c r="HJ198" s="497"/>
      <c r="HK198" s="497"/>
      <c r="HL198" s="497"/>
      <c r="HM198" s="497"/>
      <c r="HN198" s="497"/>
      <c r="HO198" s="497"/>
      <c r="HP198" s="497"/>
      <c r="HQ198" s="497"/>
      <c r="HR198" s="497"/>
      <c r="HS198" s="497"/>
      <c r="HT198" s="497"/>
      <c r="HU198" s="497"/>
      <c r="HV198" s="497"/>
      <c r="HW198" s="497"/>
      <c r="HX198" s="497"/>
      <c r="HY198" s="497"/>
      <c r="HZ198" s="497"/>
      <c r="IA198" s="497"/>
      <c r="IB198" s="497"/>
      <c r="IC198" s="497"/>
      <c r="ID198" s="497"/>
      <c r="IE198" s="497"/>
      <c r="IF198" s="497"/>
      <c r="IG198" s="497"/>
      <c r="IH198" s="497"/>
      <c r="II198" s="497"/>
      <c r="IJ198" s="497"/>
      <c r="IK198" s="497"/>
      <c r="IL198" s="497"/>
      <c r="IM198" s="497"/>
      <c r="IN198" s="497"/>
      <c r="IO198" s="497"/>
    </row>
    <row r="199" s="496" customFormat="1" ht="17.1" hidden="1" customHeight="1" outlineLevel="2" spans="1:249">
      <c r="A199" s="541"/>
      <c r="B199" s="602" t="s">
        <v>12212</v>
      </c>
      <c r="C199" s="602" t="s">
        <v>12212</v>
      </c>
      <c r="D199" s="603">
        <v>0</v>
      </c>
      <c r="E199" s="603">
        <v>0</v>
      </c>
      <c r="F199" s="603">
        <v>0</v>
      </c>
      <c r="G199" s="603">
        <v>76851.2</v>
      </c>
      <c r="H199" s="520">
        <v>76854.2</v>
      </c>
      <c r="I199" s="616">
        <f t="shared" si="2"/>
        <v>-3</v>
      </c>
      <c r="J199" s="532" t="s">
        <v>12203</v>
      </c>
      <c r="K199" s="615" t="s">
        <v>12186</v>
      </c>
      <c r="L199" s="523"/>
      <c r="M199" s="523"/>
      <c r="N199" s="523"/>
      <c r="O199" s="523"/>
      <c r="P199" s="523"/>
      <c r="Q199" s="523"/>
      <c r="R199" s="523"/>
      <c r="S199" s="523"/>
      <c r="T199" s="523"/>
      <c r="U199" s="523"/>
      <c r="V199" s="523"/>
      <c r="W199" s="523"/>
      <c r="X199" s="523"/>
      <c r="Y199" s="523"/>
      <c r="Z199" s="523"/>
      <c r="AA199" s="523"/>
      <c r="AB199" s="523"/>
      <c r="AC199" s="523"/>
      <c r="AD199" s="523"/>
      <c r="AE199" s="523"/>
      <c r="AF199" s="523"/>
      <c r="AG199" s="523"/>
      <c r="AH199" s="523"/>
      <c r="AI199" s="523"/>
      <c r="AJ199" s="523"/>
      <c r="AK199" s="523"/>
      <c r="AL199" s="523"/>
      <c r="AM199" s="523"/>
      <c r="AN199" s="523"/>
      <c r="AO199" s="523"/>
      <c r="AP199" s="523"/>
      <c r="AQ199" s="523"/>
      <c r="AR199" s="497"/>
      <c r="AS199" s="497"/>
      <c r="AT199" s="497"/>
      <c r="AU199" s="497"/>
      <c r="AV199" s="497"/>
      <c r="AW199" s="497"/>
      <c r="AX199" s="497"/>
      <c r="AY199" s="497"/>
      <c r="AZ199" s="497"/>
      <c r="BA199" s="497"/>
      <c r="BB199" s="497"/>
      <c r="BC199" s="497"/>
      <c r="BD199" s="497"/>
      <c r="BE199" s="497"/>
      <c r="BF199" s="497"/>
      <c r="BG199" s="497"/>
      <c r="BH199" s="497"/>
      <c r="BI199" s="497"/>
      <c r="BJ199" s="497"/>
      <c r="BK199" s="497"/>
      <c r="BL199" s="497"/>
      <c r="BM199" s="497"/>
      <c r="BN199" s="497"/>
      <c r="BO199" s="497"/>
      <c r="BP199" s="497"/>
      <c r="BQ199" s="497"/>
      <c r="BR199" s="497"/>
      <c r="BS199" s="497"/>
      <c r="BT199" s="497"/>
      <c r="BU199" s="497"/>
      <c r="BV199" s="497"/>
      <c r="BW199" s="497"/>
      <c r="BX199" s="497"/>
      <c r="BY199" s="497"/>
      <c r="BZ199" s="497"/>
      <c r="CA199" s="497"/>
      <c r="CB199" s="497"/>
      <c r="CC199" s="497"/>
      <c r="CD199" s="497"/>
      <c r="CE199" s="497"/>
      <c r="CF199" s="497"/>
      <c r="CG199" s="497"/>
      <c r="CH199" s="497"/>
      <c r="CI199" s="497"/>
      <c r="CJ199" s="497"/>
      <c r="CK199" s="497"/>
      <c r="CL199" s="497"/>
      <c r="CM199" s="497"/>
      <c r="CN199" s="497"/>
      <c r="CO199" s="497"/>
      <c r="CP199" s="497"/>
      <c r="CQ199" s="497"/>
      <c r="CR199" s="497"/>
      <c r="CS199" s="497"/>
      <c r="CT199" s="497"/>
      <c r="CU199" s="497"/>
      <c r="CV199" s="497"/>
      <c r="CW199" s="497"/>
      <c r="CX199" s="497"/>
      <c r="CY199" s="497"/>
      <c r="CZ199" s="497"/>
      <c r="DA199" s="497"/>
      <c r="DB199" s="497"/>
      <c r="DC199" s="497"/>
      <c r="DD199" s="497"/>
      <c r="DE199" s="497"/>
      <c r="DF199" s="497"/>
      <c r="DG199" s="497"/>
      <c r="DH199" s="497"/>
      <c r="DI199" s="497"/>
      <c r="DJ199" s="497"/>
      <c r="DK199" s="497"/>
      <c r="DL199" s="497"/>
      <c r="DM199" s="497"/>
      <c r="DN199" s="497"/>
      <c r="DO199" s="497"/>
      <c r="DP199" s="497"/>
      <c r="DQ199" s="497"/>
      <c r="DR199" s="497"/>
      <c r="DS199" s="497"/>
      <c r="DT199" s="497"/>
      <c r="DU199" s="497"/>
      <c r="DV199" s="497"/>
      <c r="DW199" s="497"/>
      <c r="DX199" s="497"/>
      <c r="DY199" s="497"/>
      <c r="DZ199" s="497"/>
      <c r="EA199" s="497"/>
      <c r="EB199" s="497"/>
      <c r="EC199" s="497"/>
      <c r="ED199" s="497"/>
      <c r="EE199" s="497"/>
      <c r="EF199" s="497"/>
      <c r="EG199" s="497"/>
      <c r="EH199" s="497"/>
      <c r="EI199" s="497"/>
      <c r="EJ199" s="497"/>
      <c r="EK199" s="497"/>
      <c r="EL199" s="497"/>
      <c r="EM199" s="497"/>
      <c r="EN199" s="497"/>
      <c r="EO199" s="497"/>
      <c r="EP199" s="497"/>
      <c r="EQ199" s="497"/>
      <c r="ER199" s="497"/>
      <c r="ES199" s="497"/>
      <c r="ET199" s="497"/>
      <c r="EU199" s="497"/>
      <c r="EV199" s="497"/>
      <c r="EW199" s="497"/>
      <c r="EX199" s="497"/>
      <c r="EY199" s="497"/>
      <c r="EZ199" s="497"/>
      <c r="FA199" s="497"/>
      <c r="FB199" s="497"/>
      <c r="FC199" s="497"/>
      <c r="FD199" s="497"/>
      <c r="FE199" s="497"/>
      <c r="FF199" s="497"/>
      <c r="FG199" s="497"/>
      <c r="FH199" s="497"/>
      <c r="FI199" s="497"/>
      <c r="FJ199" s="497"/>
      <c r="FK199" s="497"/>
      <c r="FL199" s="497"/>
      <c r="FM199" s="497"/>
      <c r="FN199" s="497"/>
      <c r="FO199" s="497"/>
      <c r="FP199" s="497"/>
      <c r="FQ199" s="497"/>
      <c r="FR199" s="497"/>
      <c r="FS199" s="497"/>
      <c r="FT199" s="497"/>
      <c r="FU199" s="497"/>
      <c r="FV199" s="497"/>
      <c r="FW199" s="497"/>
      <c r="FX199" s="497"/>
      <c r="FY199" s="497"/>
      <c r="FZ199" s="497"/>
      <c r="GA199" s="497"/>
      <c r="GB199" s="497"/>
      <c r="GC199" s="497"/>
      <c r="GD199" s="497"/>
      <c r="GE199" s="497"/>
      <c r="GF199" s="497"/>
      <c r="GG199" s="497"/>
      <c r="GH199" s="497"/>
      <c r="GI199" s="497"/>
      <c r="GJ199" s="497"/>
      <c r="GK199" s="497"/>
      <c r="GL199" s="497"/>
      <c r="GM199" s="497"/>
      <c r="GN199" s="497"/>
      <c r="GO199" s="497"/>
      <c r="GP199" s="497"/>
      <c r="GQ199" s="497"/>
      <c r="GR199" s="497"/>
      <c r="GS199" s="497"/>
      <c r="GT199" s="497"/>
      <c r="GU199" s="497"/>
      <c r="GV199" s="497"/>
      <c r="GW199" s="497"/>
      <c r="GX199" s="497"/>
      <c r="GY199" s="497"/>
      <c r="GZ199" s="497"/>
      <c r="HA199" s="497"/>
      <c r="HB199" s="497"/>
      <c r="HC199" s="497"/>
      <c r="HD199" s="497"/>
      <c r="HE199" s="497"/>
      <c r="HF199" s="497"/>
      <c r="HG199" s="497"/>
      <c r="HH199" s="497"/>
      <c r="HI199" s="497"/>
      <c r="HJ199" s="497"/>
      <c r="HK199" s="497"/>
      <c r="HL199" s="497"/>
      <c r="HM199" s="497"/>
      <c r="HN199" s="497"/>
      <c r="HO199" s="497"/>
      <c r="HP199" s="497"/>
      <c r="HQ199" s="497"/>
      <c r="HR199" s="497"/>
      <c r="HS199" s="497"/>
      <c r="HT199" s="497"/>
      <c r="HU199" s="497"/>
      <c r="HV199" s="497"/>
      <c r="HW199" s="497"/>
      <c r="HX199" s="497"/>
      <c r="HY199" s="497"/>
      <c r="HZ199" s="497"/>
      <c r="IA199" s="497"/>
      <c r="IB199" s="497"/>
      <c r="IC199" s="497"/>
      <c r="ID199" s="497"/>
      <c r="IE199" s="497"/>
      <c r="IF199" s="497"/>
      <c r="IG199" s="497"/>
      <c r="IH199" s="497"/>
      <c r="II199" s="497"/>
      <c r="IJ199" s="497"/>
      <c r="IK199" s="497"/>
      <c r="IL199" s="497"/>
      <c r="IM199" s="497"/>
      <c r="IN199" s="497"/>
      <c r="IO199" s="497"/>
    </row>
    <row r="200" s="496" customFormat="1" ht="17.1" hidden="1" customHeight="1" outlineLevel="2" spans="1:249">
      <c r="A200" s="541"/>
      <c r="B200" s="602" t="s">
        <v>12213</v>
      </c>
      <c r="C200" s="602" t="s">
        <v>12214</v>
      </c>
      <c r="D200" s="603">
        <v>77724.13</v>
      </c>
      <c r="E200" s="603">
        <v>0</v>
      </c>
      <c r="F200" s="603">
        <v>0</v>
      </c>
      <c r="G200" s="603">
        <v>4127</v>
      </c>
      <c r="H200" s="520"/>
      <c r="I200" s="616">
        <f t="shared" si="2"/>
        <v>81851.13</v>
      </c>
      <c r="J200" s="532" t="s">
        <v>12208</v>
      </c>
      <c r="K200" s="615" t="s">
        <v>12205</v>
      </c>
      <c r="L200" s="523"/>
      <c r="M200" s="523"/>
      <c r="N200" s="523"/>
      <c r="O200" s="523"/>
      <c r="P200" s="523"/>
      <c r="Q200" s="523"/>
      <c r="R200" s="523"/>
      <c r="S200" s="523"/>
      <c r="T200" s="523"/>
      <c r="U200" s="523"/>
      <c r="V200" s="523"/>
      <c r="W200" s="523"/>
      <c r="X200" s="523"/>
      <c r="Y200" s="523"/>
      <c r="Z200" s="523"/>
      <c r="AA200" s="523"/>
      <c r="AB200" s="523"/>
      <c r="AC200" s="523"/>
      <c r="AD200" s="523"/>
      <c r="AE200" s="523"/>
      <c r="AF200" s="523"/>
      <c r="AG200" s="523"/>
      <c r="AH200" s="523"/>
      <c r="AI200" s="523"/>
      <c r="AJ200" s="523"/>
      <c r="AK200" s="523"/>
      <c r="AL200" s="523"/>
      <c r="AM200" s="523"/>
      <c r="AN200" s="523"/>
      <c r="AO200" s="523"/>
      <c r="AP200" s="523"/>
      <c r="AQ200" s="523"/>
      <c r="AR200" s="497"/>
      <c r="AS200" s="497"/>
      <c r="AT200" s="497"/>
      <c r="AU200" s="497"/>
      <c r="AV200" s="497"/>
      <c r="AW200" s="497"/>
      <c r="AX200" s="497"/>
      <c r="AY200" s="497"/>
      <c r="AZ200" s="497"/>
      <c r="BA200" s="497"/>
      <c r="BB200" s="497"/>
      <c r="BC200" s="497"/>
      <c r="BD200" s="497"/>
      <c r="BE200" s="497"/>
      <c r="BF200" s="497"/>
      <c r="BG200" s="497"/>
      <c r="BH200" s="497"/>
      <c r="BI200" s="497"/>
      <c r="BJ200" s="497"/>
      <c r="BK200" s="497"/>
      <c r="BL200" s="497"/>
      <c r="BM200" s="497"/>
      <c r="BN200" s="497"/>
      <c r="BO200" s="497"/>
      <c r="BP200" s="497"/>
      <c r="BQ200" s="497"/>
      <c r="BR200" s="497"/>
      <c r="BS200" s="497"/>
      <c r="BT200" s="497"/>
      <c r="BU200" s="497"/>
      <c r="BV200" s="497"/>
      <c r="BW200" s="497"/>
      <c r="BX200" s="497"/>
      <c r="BY200" s="497"/>
      <c r="BZ200" s="497"/>
      <c r="CA200" s="497"/>
      <c r="CB200" s="497"/>
      <c r="CC200" s="497"/>
      <c r="CD200" s="497"/>
      <c r="CE200" s="497"/>
      <c r="CF200" s="497"/>
      <c r="CG200" s="497"/>
      <c r="CH200" s="497"/>
      <c r="CI200" s="497"/>
      <c r="CJ200" s="497"/>
      <c r="CK200" s="497"/>
      <c r="CL200" s="497"/>
      <c r="CM200" s="497"/>
      <c r="CN200" s="497"/>
      <c r="CO200" s="497"/>
      <c r="CP200" s="497"/>
      <c r="CQ200" s="497"/>
      <c r="CR200" s="497"/>
      <c r="CS200" s="497"/>
      <c r="CT200" s="497"/>
      <c r="CU200" s="497"/>
      <c r="CV200" s="497"/>
      <c r="CW200" s="497"/>
      <c r="CX200" s="497"/>
      <c r="CY200" s="497"/>
      <c r="CZ200" s="497"/>
      <c r="DA200" s="497"/>
      <c r="DB200" s="497"/>
      <c r="DC200" s="497"/>
      <c r="DD200" s="497"/>
      <c r="DE200" s="497"/>
      <c r="DF200" s="497"/>
      <c r="DG200" s="497"/>
      <c r="DH200" s="497"/>
      <c r="DI200" s="497"/>
      <c r="DJ200" s="497"/>
      <c r="DK200" s="497"/>
      <c r="DL200" s="497"/>
      <c r="DM200" s="497"/>
      <c r="DN200" s="497"/>
      <c r="DO200" s="497"/>
      <c r="DP200" s="497"/>
      <c r="DQ200" s="497"/>
      <c r="DR200" s="497"/>
      <c r="DS200" s="497"/>
      <c r="DT200" s="497"/>
      <c r="DU200" s="497"/>
      <c r="DV200" s="497"/>
      <c r="DW200" s="497"/>
      <c r="DX200" s="497"/>
      <c r="DY200" s="497"/>
      <c r="DZ200" s="497"/>
      <c r="EA200" s="497"/>
      <c r="EB200" s="497"/>
      <c r="EC200" s="497"/>
      <c r="ED200" s="497"/>
      <c r="EE200" s="497"/>
      <c r="EF200" s="497"/>
      <c r="EG200" s="497"/>
      <c r="EH200" s="497"/>
      <c r="EI200" s="497"/>
      <c r="EJ200" s="497"/>
      <c r="EK200" s="497"/>
      <c r="EL200" s="497"/>
      <c r="EM200" s="497"/>
      <c r="EN200" s="497"/>
      <c r="EO200" s="497"/>
      <c r="EP200" s="497"/>
      <c r="EQ200" s="497"/>
      <c r="ER200" s="497"/>
      <c r="ES200" s="497"/>
      <c r="ET200" s="497"/>
      <c r="EU200" s="497"/>
      <c r="EV200" s="497"/>
      <c r="EW200" s="497"/>
      <c r="EX200" s="497"/>
      <c r="EY200" s="497"/>
      <c r="EZ200" s="497"/>
      <c r="FA200" s="497"/>
      <c r="FB200" s="497"/>
      <c r="FC200" s="497"/>
      <c r="FD200" s="497"/>
      <c r="FE200" s="497"/>
      <c r="FF200" s="497"/>
      <c r="FG200" s="497"/>
      <c r="FH200" s="497"/>
      <c r="FI200" s="497"/>
      <c r="FJ200" s="497"/>
      <c r="FK200" s="497"/>
      <c r="FL200" s="497"/>
      <c r="FM200" s="497"/>
      <c r="FN200" s="497"/>
      <c r="FO200" s="497"/>
      <c r="FP200" s="497"/>
      <c r="FQ200" s="497"/>
      <c r="FR200" s="497"/>
      <c r="FS200" s="497"/>
      <c r="FT200" s="497"/>
      <c r="FU200" s="497"/>
      <c r="FV200" s="497"/>
      <c r="FW200" s="497"/>
      <c r="FX200" s="497"/>
      <c r="FY200" s="497"/>
      <c r="FZ200" s="497"/>
      <c r="GA200" s="497"/>
      <c r="GB200" s="497"/>
      <c r="GC200" s="497"/>
      <c r="GD200" s="497"/>
      <c r="GE200" s="497"/>
      <c r="GF200" s="497"/>
      <c r="GG200" s="497"/>
      <c r="GH200" s="497"/>
      <c r="GI200" s="497"/>
      <c r="GJ200" s="497"/>
      <c r="GK200" s="497"/>
      <c r="GL200" s="497"/>
      <c r="GM200" s="497"/>
      <c r="GN200" s="497"/>
      <c r="GO200" s="497"/>
      <c r="GP200" s="497"/>
      <c r="GQ200" s="497"/>
      <c r="GR200" s="497"/>
      <c r="GS200" s="497"/>
      <c r="GT200" s="497"/>
      <c r="GU200" s="497"/>
      <c r="GV200" s="497"/>
      <c r="GW200" s="497"/>
      <c r="GX200" s="497"/>
      <c r="GY200" s="497"/>
      <c r="GZ200" s="497"/>
      <c r="HA200" s="497"/>
      <c r="HB200" s="497"/>
      <c r="HC200" s="497"/>
      <c r="HD200" s="497"/>
      <c r="HE200" s="497"/>
      <c r="HF200" s="497"/>
      <c r="HG200" s="497"/>
      <c r="HH200" s="497"/>
      <c r="HI200" s="497"/>
      <c r="HJ200" s="497"/>
      <c r="HK200" s="497"/>
      <c r="HL200" s="497"/>
      <c r="HM200" s="497"/>
      <c r="HN200" s="497"/>
      <c r="HO200" s="497"/>
      <c r="HP200" s="497"/>
      <c r="HQ200" s="497"/>
      <c r="HR200" s="497"/>
      <c r="HS200" s="497"/>
      <c r="HT200" s="497"/>
      <c r="HU200" s="497"/>
      <c r="HV200" s="497"/>
      <c r="HW200" s="497"/>
      <c r="HX200" s="497"/>
      <c r="HY200" s="497"/>
      <c r="HZ200" s="497"/>
      <c r="IA200" s="497"/>
      <c r="IB200" s="497"/>
      <c r="IC200" s="497"/>
      <c r="ID200" s="497"/>
      <c r="IE200" s="497"/>
      <c r="IF200" s="497"/>
      <c r="IG200" s="497"/>
      <c r="IH200" s="497"/>
      <c r="II200" s="497"/>
      <c r="IJ200" s="497"/>
      <c r="IK200" s="497"/>
      <c r="IL200" s="497"/>
      <c r="IM200" s="497"/>
      <c r="IN200" s="497"/>
      <c r="IO200" s="497"/>
    </row>
    <row r="201" s="496" customFormat="1" ht="17.1" hidden="1" customHeight="1" outlineLevel="2" spans="1:249">
      <c r="A201" s="541"/>
      <c r="B201" s="602" t="s">
        <v>12207</v>
      </c>
      <c r="C201" s="602" t="s">
        <v>12214</v>
      </c>
      <c r="D201" s="603">
        <v>23572</v>
      </c>
      <c r="E201" s="603">
        <v>0</v>
      </c>
      <c r="F201" s="603">
        <v>94826.74</v>
      </c>
      <c r="G201" s="603">
        <v>0</v>
      </c>
      <c r="H201" s="520">
        <v>118398.74</v>
      </c>
      <c r="I201" s="616">
        <f t="shared" si="2"/>
        <v>0</v>
      </c>
      <c r="J201" s="532" t="s">
        <v>12203</v>
      </c>
      <c r="K201" s="615" t="s">
        <v>12186</v>
      </c>
      <c r="L201" s="523"/>
      <c r="M201" s="523"/>
      <c r="N201" s="523"/>
      <c r="O201" s="523"/>
      <c r="P201" s="523"/>
      <c r="Q201" s="523"/>
      <c r="R201" s="523"/>
      <c r="S201" s="523"/>
      <c r="T201" s="523"/>
      <c r="U201" s="523"/>
      <c r="V201" s="523"/>
      <c r="W201" s="523"/>
      <c r="X201" s="523"/>
      <c r="Y201" s="523"/>
      <c r="Z201" s="523"/>
      <c r="AA201" s="523"/>
      <c r="AB201" s="523"/>
      <c r="AC201" s="523"/>
      <c r="AD201" s="523"/>
      <c r="AE201" s="523"/>
      <c r="AF201" s="523"/>
      <c r="AG201" s="523"/>
      <c r="AH201" s="523"/>
      <c r="AI201" s="523"/>
      <c r="AJ201" s="523"/>
      <c r="AK201" s="523"/>
      <c r="AL201" s="523"/>
      <c r="AM201" s="523"/>
      <c r="AN201" s="523"/>
      <c r="AO201" s="523"/>
      <c r="AP201" s="523"/>
      <c r="AQ201" s="523"/>
      <c r="AR201" s="497"/>
      <c r="AS201" s="497"/>
      <c r="AT201" s="497"/>
      <c r="AU201" s="497"/>
      <c r="AV201" s="497"/>
      <c r="AW201" s="497"/>
      <c r="AX201" s="497"/>
      <c r="AY201" s="497"/>
      <c r="AZ201" s="497"/>
      <c r="BA201" s="497"/>
      <c r="BB201" s="497"/>
      <c r="BC201" s="497"/>
      <c r="BD201" s="497"/>
      <c r="BE201" s="497"/>
      <c r="BF201" s="497"/>
      <c r="BG201" s="497"/>
      <c r="BH201" s="497"/>
      <c r="BI201" s="497"/>
      <c r="BJ201" s="497"/>
      <c r="BK201" s="497"/>
      <c r="BL201" s="497"/>
      <c r="BM201" s="497"/>
      <c r="BN201" s="497"/>
      <c r="BO201" s="497"/>
      <c r="BP201" s="497"/>
      <c r="BQ201" s="497"/>
      <c r="BR201" s="497"/>
      <c r="BS201" s="497"/>
      <c r="BT201" s="497"/>
      <c r="BU201" s="497"/>
      <c r="BV201" s="497"/>
      <c r="BW201" s="497"/>
      <c r="BX201" s="497"/>
      <c r="BY201" s="497"/>
      <c r="BZ201" s="497"/>
      <c r="CA201" s="497"/>
      <c r="CB201" s="497"/>
      <c r="CC201" s="497"/>
      <c r="CD201" s="497"/>
      <c r="CE201" s="497"/>
      <c r="CF201" s="497"/>
      <c r="CG201" s="497"/>
      <c r="CH201" s="497"/>
      <c r="CI201" s="497"/>
      <c r="CJ201" s="497"/>
      <c r="CK201" s="497"/>
      <c r="CL201" s="497"/>
      <c r="CM201" s="497"/>
      <c r="CN201" s="497"/>
      <c r="CO201" s="497"/>
      <c r="CP201" s="497"/>
      <c r="CQ201" s="497"/>
      <c r="CR201" s="497"/>
      <c r="CS201" s="497"/>
      <c r="CT201" s="497"/>
      <c r="CU201" s="497"/>
      <c r="CV201" s="497"/>
      <c r="CW201" s="497"/>
      <c r="CX201" s="497"/>
      <c r="CY201" s="497"/>
      <c r="CZ201" s="497"/>
      <c r="DA201" s="497"/>
      <c r="DB201" s="497"/>
      <c r="DC201" s="497"/>
      <c r="DD201" s="497"/>
      <c r="DE201" s="497"/>
      <c r="DF201" s="497"/>
      <c r="DG201" s="497"/>
      <c r="DH201" s="497"/>
      <c r="DI201" s="497"/>
      <c r="DJ201" s="497"/>
      <c r="DK201" s="497"/>
      <c r="DL201" s="497"/>
      <c r="DM201" s="497"/>
      <c r="DN201" s="497"/>
      <c r="DO201" s="497"/>
      <c r="DP201" s="497"/>
      <c r="DQ201" s="497"/>
      <c r="DR201" s="497"/>
      <c r="DS201" s="497"/>
      <c r="DT201" s="497"/>
      <c r="DU201" s="497"/>
      <c r="DV201" s="497"/>
      <c r="DW201" s="497"/>
      <c r="DX201" s="497"/>
      <c r="DY201" s="497"/>
      <c r="DZ201" s="497"/>
      <c r="EA201" s="497"/>
      <c r="EB201" s="497"/>
      <c r="EC201" s="497"/>
      <c r="ED201" s="497"/>
      <c r="EE201" s="497"/>
      <c r="EF201" s="497"/>
      <c r="EG201" s="497"/>
      <c r="EH201" s="497"/>
      <c r="EI201" s="497"/>
      <c r="EJ201" s="497"/>
      <c r="EK201" s="497"/>
      <c r="EL201" s="497"/>
      <c r="EM201" s="497"/>
      <c r="EN201" s="497"/>
      <c r="EO201" s="497"/>
      <c r="EP201" s="497"/>
      <c r="EQ201" s="497"/>
      <c r="ER201" s="497"/>
      <c r="ES201" s="497"/>
      <c r="ET201" s="497"/>
      <c r="EU201" s="497"/>
      <c r="EV201" s="497"/>
      <c r="EW201" s="497"/>
      <c r="EX201" s="497"/>
      <c r="EY201" s="497"/>
      <c r="EZ201" s="497"/>
      <c r="FA201" s="497"/>
      <c r="FB201" s="497"/>
      <c r="FC201" s="497"/>
      <c r="FD201" s="497"/>
      <c r="FE201" s="497"/>
      <c r="FF201" s="497"/>
      <c r="FG201" s="497"/>
      <c r="FH201" s="497"/>
      <c r="FI201" s="497"/>
      <c r="FJ201" s="497"/>
      <c r="FK201" s="497"/>
      <c r="FL201" s="497"/>
      <c r="FM201" s="497"/>
      <c r="FN201" s="497"/>
      <c r="FO201" s="497"/>
      <c r="FP201" s="497"/>
      <c r="FQ201" s="497"/>
      <c r="FR201" s="497"/>
      <c r="FS201" s="497"/>
      <c r="FT201" s="497"/>
      <c r="FU201" s="497"/>
      <c r="FV201" s="497"/>
      <c r="FW201" s="497"/>
      <c r="FX201" s="497"/>
      <c r="FY201" s="497"/>
      <c r="FZ201" s="497"/>
      <c r="GA201" s="497"/>
      <c r="GB201" s="497"/>
      <c r="GC201" s="497"/>
      <c r="GD201" s="497"/>
      <c r="GE201" s="497"/>
      <c r="GF201" s="497"/>
      <c r="GG201" s="497"/>
      <c r="GH201" s="497"/>
      <c r="GI201" s="497"/>
      <c r="GJ201" s="497"/>
      <c r="GK201" s="497"/>
      <c r="GL201" s="497"/>
      <c r="GM201" s="497"/>
      <c r="GN201" s="497"/>
      <c r="GO201" s="497"/>
      <c r="GP201" s="497"/>
      <c r="GQ201" s="497"/>
      <c r="GR201" s="497"/>
      <c r="GS201" s="497"/>
      <c r="GT201" s="497"/>
      <c r="GU201" s="497"/>
      <c r="GV201" s="497"/>
      <c r="GW201" s="497"/>
      <c r="GX201" s="497"/>
      <c r="GY201" s="497"/>
      <c r="GZ201" s="497"/>
      <c r="HA201" s="497"/>
      <c r="HB201" s="497"/>
      <c r="HC201" s="497"/>
      <c r="HD201" s="497"/>
      <c r="HE201" s="497"/>
      <c r="HF201" s="497"/>
      <c r="HG201" s="497"/>
      <c r="HH201" s="497"/>
      <c r="HI201" s="497"/>
      <c r="HJ201" s="497"/>
      <c r="HK201" s="497"/>
      <c r="HL201" s="497"/>
      <c r="HM201" s="497"/>
      <c r="HN201" s="497"/>
      <c r="HO201" s="497"/>
      <c r="HP201" s="497"/>
      <c r="HQ201" s="497"/>
      <c r="HR201" s="497"/>
      <c r="HS201" s="497"/>
      <c r="HT201" s="497"/>
      <c r="HU201" s="497"/>
      <c r="HV201" s="497"/>
      <c r="HW201" s="497"/>
      <c r="HX201" s="497"/>
      <c r="HY201" s="497"/>
      <c r="HZ201" s="497"/>
      <c r="IA201" s="497"/>
      <c r="IB201" s="497"/>
      <c r="IC201" s="497"/>
      <c r="ID201" s="497"/>
      <c r="IE201" s="497"/>
      <c r="IF201" s="497"/>
      <c r="IG201" s="497"/>
      <c r="IH201" s="497"/>
      <c r="II201" s="497"/>
      <c r="IJ201" s="497"/>
      <c r="IK201" s="497"/>
      <c r="IL201" s="497"/>
      <c r="IM201" s="497"/>
      <c r="IN201" s="497"/>
      <c r="IO201" s="497"/>
    </row>
    <row r="202" s="496" customFormat="1" ht="17.1" hidden="1" customHeight="1" outlineLevel="2" spans="1:249">
      <c r="A202" s="541"/>
      <c r="B202" s="602" t="s">
        <v>9364</v>
      </c>
      <c r="C202" s="602" t="s">
        <v>9364</v>
      </c>
      <c r="D202" s="603">
        <v>0</v>
      </c>
      <c r="E202" s="603">
        <v>227773.29</v>
      </c>
      <c r="F202" s="603">
        <v>0</v>
      </c>
      <c r="G202" s="603">
        <v>0</v>
      </c>
      <c r="H202" s="520"/>
      <c r="I202" s="616">
        <f t="shared" si="2"/>
        <v>227773.29</v>
      </c>
      <c r="J202" s="532" t="s">
        <v>12203</v>
      </c>
      <c r="K202" s="615" t="s">
        <v>12186</v>
      </c>
      <c r="L202" s="523"/>
      <c r="M202" s="523"/>
      <c r="N202" s="523"/>
      <c r="O202" s="523"/>
      <c r="P202" s="523"/>
      <c r="Q202" s="523"/>
      <c r="R202" s="523"/>
      <c r="S202" s="523"/>
      <c r="T202" s="523"/>
      <c r="U202" s="523"/>
      <c r="V202" s="523"/>
      <c r="W202" s="523"/>
      <c r="X202" s="523"/>
      <c r="Y202" s="523"/>
      <c r="Z202" s="523"/>
      <c r="AA202" s="523"/>
      <c r="AB202" s="523"/>
      <c r="AC202" s="523"/>
      <c r="AD202" s="523"/>
      <c r="AE202" s="523"/>
      <c r="AF202" s="523"/>
      <c r="AG202" s="523"/>
      <c r="AH202" s="523"/>
      <c r="AI202" s="523"/>
      <c r="AJ202" s="523"/>
      <c r="AK202" s="523"/>
      <c r="AL202" s="523"/>
      <c r="AM202" s="523"/>
      <c r="AN202" s="523"/>
      <c r="AO202" s="523"/>
      <c r="AP202" s="523"/>
      <c r="AQ202" s="523"/>
      <c r="AR202" s="497"/>
      <c r="AS202" s="497"/>
      <c r="AT202" s="497"/>
      <c r="AU202" s="497"/>
      <c r="AV202" s="497"/>
      <c r="AW202" s="497"/>
      <c r="AX202" s="497"/>
      <c r="AY202" s="497"/>
      <c r="AZ202" s="497"/>
      <c r="BA202" s="497"/>
      <c r="BB202" s="497"/>
      <c r="BC202" s="497"/>
      <c r="BD202" s="497"/>
      <c r="BE202" s="497"/>
      <c r="BF202" s="497"/>
      <c r="BG202" s="497"/>
      <c r="BH202" s="497"/>
      <c r="BI202" s="497"/>
      <c r="BJ202" s="497"/>
      <c r="BK202" s="497"/>
      <c r="BL202" s="497"/>
      <c r="BM202" s="497"/>
      <c r="BN202" s="497"/>
      <c r="BO202" s="497"/>
      <c r="BP202" s="497"/>
      <c r="BQ202" s="497"/>
      <c r="BR202" s="497"/>
      <c r="BS202" s="497"/>
      <c r="BT202" s="497"/>
      <c r="BU202" s="497"/>
      <c r="BV202" s="497"/>
      <c r="BW202" s="497"/>
      <c r="BX202" s="497"/>
      <c r="BY202" s="497"/>
      <c r="BZ202" s="497"/>
      <c r="CA202" s="497"/>
      <c r="CB202" s="497"/>
      <c r="CC202" s="497"/>
      <c r="CD202" s="497"/>
      <c r="CE202" s="497"/>
      <c r="CF202" s="497"/>
      <c r="CG202" s="497"/>
      <c r="CH202" s="497"/>
      <c r="CI202" s="497"/>
      <c r="CJ202" s="497"/>
      <c r="CK202" s="497"/>
      <c r="CL202" s="497"/>
      <c r="CM202" s="497"/>
      <c r="CN202" s="497"/>
      <c r="CO202" s="497"/>
      <c r="CP202" s="497"/>
      <c r="CQ202" s="497"/>
      <c r="CR202" s="497"/>
      <c r="CS202" s="497"/>
      <c r="CT202" s="497"/>
      <c r="CU202" s="497"/>
      <c r="CV202" s="497"/>
      <c r="CW202" s="497"/>
      <c r="CX202" s="497"/>
      <c r="CY202" s="497"/>
      <c r="CZ202" s="497"/>
      <c r="DA202" s="497"/>
      <c r="DB202" s="497"/>
      <c r="DC202" s="497"/>
      <c r="DD202" s="497"/>
      <c r="DE202" s="497"/>
      <c r="DF202" s="497"/>
      <c r="DG202" s="497"/>
      <c r="DH202" s="497"/>
      <c r="DI202" s="497"/>
      <c r="DJ202" s="497"/>
      <c r="DK202" s="497"/>
      <c r="DL202" s="497"/>
      <c r="DM202" s="497"/>
      <c r="DN202" s="497"/>
      <c r="DO202" s="497"/>
      <c r="DP202" s="497"/>
      <c r="DQ202" s="497"/>
      <c r="DR202" s="497"/>
      <c r="DS202" s="497"/>
      <c r="DT202" s="497"/>
      <c r="DU202" s="497"/>
      <c r="DV202" s="497"/>
      <c r="DW202" s="497"/>
      <c r="DX202" s="497"/>
      <c r="DY202" s="497"/>
      <c r="DZ202" s="497"/>
      <c r="EA202" s="497"/>
      <c r="EB202" s="497"/>
      <c r="EC202" s="497"/>
      <c r="ED202" s="497"/>
      <c r="EE202" s="497"/>
      <c r="EF202" s="497"/>
      <c r="EG202" s="497"/>
      <c r="EH202" s="497"/>
      <c r="EI202" s="497"/>
      <c r="EJ202" s="497"/>
      <c r="EK202" s="497"/>
      <c r="EL202" s="497"/>
      <c r="EM202" s="497"/>
      <c r="EN202" s="497"/>
      <c r="EO202" s="497"/>
      <c r="EP202" s="497"/>
      <c r="EQ202" s="497"/>
      <c r="ER202" s="497"/>
      <c r="ES202" s="497"/>
      <c r="ET202" s="497"/>
      <c r="EU202" s="497"/>
      <c r="EV202" s="497"/>
      <c r="EW202" s="497"/>
      <c r="EX202" s="497"/>
      <c r="EY202" s="497"/>
      <c r="EZ202" s="497"/>
      <c r="FA202" s="497"/>
      <c r="FB202" s="497"/>
      <c r="FC202" s="497"/>
      <c r="FD202" s="497"/>
      <c r="FE202" s="497"/>
      <c r="FF202" s="497"/>
      <c r="FG202" s="497"/>
      <c r="FH202" s="497"/>
      <c r="FI202" s="497"/>
      <c r="FJ202" s="497"/>
      <c r="FK202" s="497"/>
      <c r="FL202" s="497"/>
      <c r="FM202" s="497"/>
      <c r="FN202" s="497"/>
      <c r="FO202" s="497"/>
      <c r="FP202" s="497"/>
      <c r="FQ202" s="497"/>
      <c r="FR202" s="497"/>
      <c r="FS202" s="497"/>
      <c r="FT202" s="497"/>
      <c r="FU202" s="497"/>
      <c r="FV202" s="497"/>
      <c r="FW202" s="497"/>
      <c r="FX202" s="497"/>
      <c r="FY202" s="497"/>
      <c r="FZ202" s="497"/>
      <c r="GA202" s="497"/>
      <c r="GB202" s="497"/>
      <c r="GC202" s="497"/>
      <c r="GD202" s="497"/>
      <c r="GE202" s="497"/>
      <c r="GF202" s="497"/>
      <c r="GG202" s="497"/>
      <c r="GH202" s="497"/>
      <c r="GI202" s="497"/>
      <c r="GJ202" s="497"/>
      <c r="GK202" s="497"/>
      <c r="GL202" s="497"/>
      <c r="GM202" s="497"/>
      <c r="GN202" s="497"/>
      <c r="GO202" s="497"/>
      <c r="GP202" s="497"/>
      <c r="GQ202" s="497"/>
      <c r="GR202" s="497"/>
      <c r="GS202" s="497"/>
      <c r="GT202" s="497"/>
      <c r="GU202" s="497"/>
      <c r="GV202" s="497"/>
      <c r="GW202" s="497"/>
      <c r="GX202" s="497"/>
      <c r="GY202" s="497"/>
      <c r="GZ202" s="497"/>
      <c r="HA202" s="497"/>
      <c r="HB202" s="497"/>
      <c r="HC202" s="497"/>
      <c r="HD202" s="497"/>
      <c r="HE202" s="497"/>
      <c r="HF202" s="497"/>
      <c r="HG202" s="497"/>
      <c r="HH202" s="497"/>
      <c r="HI202" s="497"/>
      <c r="HJ202" s="497"/>
      <c r="HK202" s="497"/>
      <c r="HL202" s="497"/>
      <c r="HM202" s="497"/>
      <c r="HN202" s="497"/>
      <c r="HO202" s="497"/>
      <c r="HP202" s="497"/>
      <c r="HQ202" s="497"/>
      <c r="HR202" s="497"/>
      <c r="HS202" s="497"/>
      <c r="HT202" s="497"/>
      <c r="HU202" s="497"/>
      <c r="HV202" s="497"/>
      <c r="HW202" s="497"/>
      <c r="HX202" s="497"/>
      <c r="HY202" s="497"/>
      <c r="HZ202" s="497"/>
      <c r="IA202" s="497"/>
      <c r="IB202" s="497"/>
      <c r="IC202" s="497"/>
      <c r="ID202" s="497"/>
      <c r="IE202" s="497"/>
      <c r="IF202" s="497"/>
      <c r="IG202" s="497"/>
      <c r="IH202" s="497"/>
      <c r="II202" s="497"/>
      <c r="IJ202" s="497"/>
      <c r="IK202" s="497"/>
      <c r="IL202" s="497"/>
      <c r="IM202" s="497"/>
      <c r="IN202" s="497"/>
      <c r="IO202" s="497"/>
    </row>
    <row r="203" s="496" customFormat="1" ht="17.1" hidden="1" customHeight="1" outlineLevel="2" spans="1:249">
      <c r="A203" s="541"/>
      <c r="B203" s="602" t="s">
        <v>12215</v>
      </c>
      <c r="C203" s="602" t="s">
        <v>12215</v>
      </c>
      <c r="D203" s="603"/>
      <c r="E203" s="603">
        <v>3610320.12</v>
      </c>
      <c r="F203" s="603" t="s">
        <v>12216</v>
      </c>
      <c r="G203" s="603"/>
      <c r="H203" s="520">
        <v>720000</v>
      </c>
      <c r="I203" s="616">
        <f t="shared" si="2"/>
        <v>2890320.12</v>
      </c>
      <c r="J203" s="532" t="s">
        <v>12217</v>
      </c>
      <c r="K203" s="615" t="s">
        <v>12218</v>
      </c>
      <c r="L203" s="523"/>
      <c r="M203" s="523"/>
      <c r="N203" s="523"/>
      <c r="O203" s="523"/>
      <c r="P203" s="523"/>
      <c r="Q203" s="523"/>
      <c r="R203" s="523"/>
      <c r="S203" s="523"/>
      <c r="T203" s="523"/>
      <c r="U203" s="523"/>
      <c r="V203" s="523"/>
      <c r="W203" s="523"/>
      <c r="X203" s="523"/>
      <c r="Y203" s="523"/>
      <c r="Z203" s="523"/>
      <c r="AA203" s="523"/>
      <c r="AB203" s="523"/>
      <c r="AC203" s="523"/>
      <c r="AD203" s="523"/>
      <c r="AE203" s="523"/>
      <c r="AF203" s="523"/>
      <c r="AG203" s="523"/>
      <c r="AH203" s="523"/>
      <c r="AI203" s="523"/>
      <c r="AJ203" s="523"/>
      <c r="AK203" s="523"/>
      <c r="AL203" s="523"/>
      <c r="AM203" s="523"/>
      <c r="AN203" s="523"/>
      <c r="AO203" s="523"/>
      <c r="AP203" s="523"/>
      <c r="AQ203" s="523"/>
      <c r="AR203" s="497"/>
      <c r="AS203" s="497"/>
      <c r="AT203" s="497"/>
      <c r="AU203" s="497"/>
      <c r="AV203" s="497"/>
      <c r="AW203" s="497"/>
      <c r="AX203" s="497"/>
      <c r="AY203" s="497"/>
      <c r="AZ203" s="497"/>
      <c r="BA203" s="497"/>
      <c r="BB203" s="497"/>
      <c r="BC203" s="497"/>
      <c r="BD203" s="497"/>
      <c r="BE203" s="497"/>
      <c r="BF203" s="497"/>
      <c r="BG203" s="497"/>
      <c r="BH203" s="497"/>
      <c r="BI203" s="497"/>
      <c r="BJ203" s="497"/>
      <c r="BK203" s="497"/>
      <c r="BL203" s="497"/>
      <c r="BM203" s="497"/>
      <c r="BN203" s="497"/>
      <c r="BO203" s="497"/>
      <c r="BP203" s="497"/>
      <c r="BQ203" s="497"/>
      <c r="BR203" s="497"/>
      <c r="BS203" s="497"/>
      <c r="BT203" s="497"/>
      <c r="BU203" s="497"/>
      <c r="BV203" s="497"/>
      <c r="BW203" s="497"/>
      <c r="BX203" s="497"/>
      <c r="BY203" s="497"/>
      <c r="BZ203" s="497"/>
      <c r="CA203" s="497"/>
      <c r="CB203" s="497"/>
      <c r="CC203" s="497"/>
      <c r="CD203" s="497"/>
      <c r="CE203" s="497"/>
      <c r="CF203" s="497"/>
      <c r="CG203" s="497"/>
      <c r="CH203" s="497"/>
      <c r="CI203" s="497"/>
      <c r="CJ203" s="497"/>
      <c r="CK203" s="497"/>
      <c r="CL203" s="497"/>
      <c r="CM203" s="497"/>
      <c r="CN203" s="497"/>
      <c r="CO203" s="497"/>
      <c r="CP203" s="497"/>
      <c r="CQ203" s="497"/>
      <c r="CR203" s="497"/>
      <c r="CS203" s="497"/>
      <c r="CT203" s="497"/>
      <c r="CU203" s="497"/>
      <c r="CV203" s="497"/>
      <c r="CW203" s="497"/>
      <c r="CX203" s="497"/>
      <c r="CY203" s="497"/>
      <c r="CZ203" s="497"/>
      <c r="DA203" s="497"/>
      <c r="DB203" s="497"/>
      <c r="DC203" s="497"/>
      <c r="DD203" s="497"/>
      <c r="DE203" s="497"/>
      <c r="DF203" s="497"/>
      <c r="DG203" s="497"/>
      <c r="DH203" s="497"/>
      <c r="DI203" s="497"/>
      <c r="DJ203" s="497"/>
      <c r="DK203" s="497"/>
      <c r="DL203" s="497"/>
      <c r="DM203" s="497"/>
      <c r="DN203" s="497"/>
      <c r="DO203" s="497"/>
      <c r="DP203" s="497"/>
      <c r="DQ203" s="497"/>
      <c r="DR203" s="497"/>
      <c r="DS203" s="497"/>
      <c r="DT203" s="497"/>
      <c r="DU203" s="497"/>
      <c r="DV203" s="497"/>
      <c r="DW203" s="497"/>
      <c r="DX203" s="497"/>
      <c r="DY203" s="497"/>
      <c r="DZ203" s="497"/>
      <c r="EA203" s="497"/>
      <c r="EB203" s="497"/>
      <c r="EC203" s="497"/>
      <c r="ED203" s="497"/>
      <c r="EE203" s="497"/>
      <c r="EF203" s="497"/>
      <c r="EG203" s="497"/>
      <c r="EH203" s="497"/>
      <c r="EI203" s="497"/>
      <c r="EJ203" s="497"/>
      <c r="EK203" s="497"/>
      <c r="EL203" s="497"/>
      <c r="EM203" s="497"/>
      <c r="EN203" s="497"/>
      <c r="EO203" s="497"/>
      <c r="EP203" s="497"/>
      <c r="EQ203" s="497"/>
      <c r="ER203" s="497"/>
      <c r="ES203" s="497"/>
      <c r="ET203" s="497"/>
      <c r="EU203" s="497"/>
      <c r="EV203" s="497"/>
      <c r="EW203" s="497"/>
      <c r="EX203" s="497"/>
      <c r="EY203" s="497"/>
      <c r="EZ203" s="497"/>
      <c r="FA203" s="497"/>
      <c r="FB203" s="497"/>
      <c r="FC203" s="497"/>
      <c r="FD203" s="497"/>
      <c r="FE203" s="497"/>
      <c r="FF203" s="497"/>
      <c r="FG203" s="497"/>
      <c r="FH203" s="497"/>
      <c r="FI203" s="497"/>
      <c r="FJ203" s="497"/>
      <c r="FK203" s="497"/>
      <c r="FL203" s="497"/>
      <c r="FM203" s="497"/>
      <c r="FN203" s="497"/>
      <c r="FO203" s="497"/>
      <c r="FP203" s="497"/>
      <c r="FQ203" s="497"/>
      <c r="FR203" s="497"/>
      <c r="FS203" s="497"/>
      <c r="FT203" s="497"/>
      <c r="FU203" s="497"/>
      <c r="FV203" s="497"/>
      <c r="FW203" s="497"/>
      <c r="FX203" s="497"/>
      <c r="FY203" s="497"/>
      <c r="FZ203" s="497"/>
      <c r="GA203" s="497"/>
      <c r="GB203" s="497"/>
      <c r="GC203" s="497"/>
      <c r="GD203" s="497"/>
      <c r="GE203" s="497"/>
      <c r="GF203" s="497"/>
      <c r="GG203" s="497"/>
      <c r="GH203" s="497"/>
      <c r="GI203" s="497"/>
      <c r="GJ203" s="497"/>
      <c r="GK203" s="497"/>
      <c r="GL203" s="497"/>
      <c r="GM203" s="497"/>
      <c r="GN203" s="497"/>
      <c r="GO203" s="497"/>
      <c r="GP203" s="497"/>
      <c r="GQ203" s="497"/>
      <c r="GR203" s="497"/>
      <c r="GS203" s="497"/>
      <c r="GT203" s="497"/>
      <c r="GU203" s="497"/>
      <c r="GV203" s="497"/>
      <c r="GW203" s="497"/>
      <c r="GX203" s="497"/>
      <c r="GY203" s="497"/>
      <c r="GZ203" s="497"/>
      <c r="HA203" s="497"/>
      <c r="HB203" s="497"/>
      <c r="HC203" s="497"/>
      <c r="HD203" s="497"/>
      <c r="HE203" s="497"/>
      <c r="HF203" s="497"/>
      <c r="HG203" s="497"/>
      <c r="HH203" s="497"/>
      <c r="HI203" s="497"/>
      <c r="HJ203" s="497"/>
      <c r="HK203" s="497"/>
      <c r="HL203" s="497"/>
      <c r="HM203" s="497"/>
      <c r="HN203" s="497"/>
      <c r="HO203" s="497"/>
      <c r="HP203" s="497"/>
      <c r="HQ203" s="497"/>
      <c r="HR203" s="497"/>
      <c r="HS203" s="497"/>
      <c r="HT203" s="497"/>
      <c r="HU203" s="497"/>
      <c r="HV203" s="497"/>
      <c r="HW203" s="497"/>
      <c r="HX203" s="497"/>
      <c r="HY203" s="497"/>
      <c r="HZ203" s="497"/>
      <c r="IA203" s="497"/>
      <c r="IB203" s="497"/>
      <c r="IC203" s="497"/>
      <c r="ID203" s="497"/>
      <c r="IE203" s="497"/>
      <c r="IF203" s="497"/>
      <c r="IG203" s="497"/>
      <c r="IH203" s="497"/>
      <c r="II203" s="497"/>
      <c r="IJ203" s="497"/>
      <c r="IK203" s="497"/>
      <c r="IL203" s="497"/>
      <c r="IM203" s="497"/>
      <c r="IN203" s="497"/>
      <c r="IO203" s="497"/>
    </row>
    <row r="204" spans="1:86">
      <c r="A204" s="510" t="s">
        <v>3272</v>
      </c>
      <c r="B204" s="510"/>
      <c r="C204" s="617"/>
      <c r="D204" s="618">
        <f>SUM(D171,D157,D100,D5)</f>
        <v>45621436.4517411</v>
      </c>
      <c r="E204" s="618">
        <f t="shared" ref="E204:K204" si="3">SUM(E171,E157,E100,E5)</f>
        <v>14613280.6345163</v>
      </c>
      <c r="F204" s="618">
        <f t="shared" si="3"/>
        <v>8052252.71388465</v>
      </c>
      <c r="G204" s="618">
        <f t="shared" si="3"/>
        <v>79828889.0941188</v>
      </c>
      <c r="H204" s="618">
        <f t="shared" si="3"/>
        <v>2614742.51</v>
      </c>
      <c r="I204" s="618">
        <f t="shared" si="3"/>
        <v>144112606.384261</v>
      </c>
      <c r="J204" s="655">
        <f t="shared" si="3"/>
        <v>134918808.327927</v>
      </c>
      <c r="K204" s="655">
        <f t="shared" si="3"/>
        <v>0</v>
      </c>
      <c r="L204" s="523"/>
      <c r="M204" s="523"/>
      <c r="N204" s="523"/>
      <c r="O204" s="523"/>
      <c r="P204" s="523"/>
      <c r="Q204" s="523"/>
      <c r="R204" s="523"/>
      <c r="S204" s="523"/>
      <c r="T204" s="523"/>
      <c r="U204" s="523"/>
      <c r="V204" s="523"/>
      <c r="W204" s="523"/>
      <c r="X204" s="523"/>
      <c r="Y204" s="523"/>
      <c r="Z204" s="523"/>
      <c r="AA204" s="523"/>
      <c r="AB204" s="523"/>
      <c r="AC204" s="523"/>
      <c r="AD204" s="523"/>
      <c r="AE204" s="523"/>
      <c r="AF204" s="523"/>
      <c r="AG204" s="523"/>
      <c r="AH204" s="523"/>
      <c r="AI204" s="523"/>
      <c r="AJ204" s="523"/>
      <c r="AK204" s="523"/>
      <c r="AL204" s="523"/>
      <c r="AM204" s="523"/>
      <c r="AN204" s="523"/>
      <c r="AO204" s="523"/>
      <c r="AP204" s="523"/>
      <c r="AQ204" s="523"/>
      <c r="AR204" s="523"/>
      <c r="AS204" s="523"/>
      <c r="AT204" s="523"/>
      <c r="AU204" s="523"/>
      <c r="AV204" s="523"/>
      <c r="AW204" s="523"/>
      <c r="AX204" s="523"/>
      <c r="AY204" s="523"/>
      <c r="AZ204" s="523"/>
      <c r="BA204" s="523"/>
      <c r="BB204" s="523"/>
      <c r="BC204" s="523"/>
      <c r="BD204" s="523"/>
      <c r="BE204" s="523"/>
      <c r="BF204" s="523"/>
      <c r="BG204" s="523"/>
      <c r="BH204" s="523"/>
      <c r="BI204" s="523"/>
      <c r="BJ204" s="523"/>
      <c r="BK204" s="523"/>
      <c r="BL204" s="523"/>
      <c r="BM204" s="523"/>
      <c r="BN204" s="523"/>
      <c r="BO204" s="523"/>
      <c r="BP204" s="523"/>
      <c r="BQ204" s="523"/>
      <c r="BR204" s="523"/>
      <c r="BS204" s="523"/>
      <c r="BT204" s="523"/>
      <c r="BU204" s="523"/>
      <c r="BV204" s="523"/>
      <c r="BW204" s="523"/>
      <c r="BX204" s="523"/>
      <c r="BY204" s="523"/>
      <c r="BZ204" s="523"/>
      <c r="CA204" s="523"/>
      <c r="CB204" s="523"/>
      <c r="CC204" s="523"/>
      <c r="CD204" s="523"/>
      <c r="CE204" s="523"/>
      <c r="CF204" s="523"/>
      <c r="CG204" s="523"/>
      <c r="CH204" s="523"/>
    </row>
    <row r="205" spans="11:75">
      <c r="K205" s="656"/>
      <c r="L205" s="523"/>
      <c r="M205" s="523"/>
      <c r="N205" s="523"/>
      <c r="O205" s="523"/>
      <c r="P205" s="523"/>
      <c r="Q205" s="523"/>
      <c r="R205" s="523"/>
      <c r="S205" s="523"/>
      <c r="T205" s="523"/>
      <c r="U205" s="523"/>
      <c r="V205" s="523"/>
      <c r="W205" s="523"/>
      <c r="X205" s="523"/>
      <c r="Y205" s="523"/>
      <c r="Z205" s="523"/>
      <c r="AA205" s="523"/>
      <c r="AB205" s="523"/>
      <c r="AC205" s="523"/>
      <c r="AD205" s="523"/>
      <c r="AE205" s="523"/>
      <c r="AF205" s="523"/>
      <c r="AG205" s="523"/>
      <c r="AH205" s="523"/>
      <c r="AI205" s="523"/>
      <c r="AJ205" s="523"/>
      <c r="AK205" s="523"/>
      <c r="AL205" s="523"/>
      <c r="AM205" s="523"/>
      <c r="AN205" s="523"/>
      <c r="AO205" s="523"/>
      <c r="AP205" s="523"/>
      <c r="AQ205" s="523"/>
      <c r="AR205" s="523"/>
      <c r="AS205" s="523"/>
      <c r="AT205" s="523"/>
      <c r="AU205" s="523"/>
      <c r="AV205" s="523"/>
      <c r="AW205" s="523"/>
      <c r="AX205" s="523"/>
      <c r="AY205" s="523"/>
      <c r="AZ205" s="523"/>
      <c r="BA205" s="523"/>
      <c r="BB205" s="523"/>
      <c r="BC205" s="523"/>
      <c r="BD205" s="523"/>
      <c r="BE205" s="523"/>
      <c r="BF205" s="523"/>
      <c r="BG205" s="523"/>
      <c r="BH205" s="523"/>
      <c r="BI205" s="523"/>
      <c r="BJ205" s="523"/>
      <c r="BK205" s="523"/>
      <c r="BL205" s="523"/>
      <c r="BM205" s="523"/>
      <c r="BN205" s="523"/>
      <c r="BO205" s="523"/>
      <c r="BP205" s="523"/>
      <c r="BQ205" s="523"/>
      <c r="BR205" s="523"/>
      <c r="BS205" s="523"/>
      <c r="BT205" s="523"/>
      <c r="BU205" s="523"/>
      <c r="BV205" s="523"/>
      <c r="BW205" s="523"/>
    </row>
    <row r="206" spans="11:75">
      <c r="K206" s="656"/>
      <c r="L206" s="523"/>
      <c r="M206" s="523"/>
      <c r="N206" s="523"/>
      <c r="O206" s="523"/>
      <c r="P206" s="523"/>
      <c r="Q206" s="523"/>
      <c r="R206" s="523"/>
      <c r="S206" s="523"/>
      <c r="T206" s="523"/>
      <c r="U206" s="523"/>
      <c r="V206" s="523"/>
      <c r="W206" s="523"/>
      <c r="X206" s="523"/>
      <c r="Y206" s="523"/>
      <c r="Z206" s="523"/>
      <c r="AA206" s="523"/>
      <c r="AB206" s="523"/>
      <c r="AC206" s="523"/>
      <c r="AD206" s="523"/>
      <c r="AE206" s="523"/>
      <c r="AF206" s="523"/>
      <c r="AG206" s="523"/>
      <c r="AH206" s="523"/>
      <c r="AI206" s="523"/>
      <c r="AJ206" s="523"/>
      <c r="AK206" s="523"/>
      <c r="AL206" s="523"/>
      <c r="AM206" s="523"/>
      <c r="AN206" s="523"/>
      <c r="AO206" s="523"/>
      <c r="AP206" s="523"/>
      <c r="AQ206" s="523"/>
      <c r="AR206" s="523"/>
      <c r="AS206" s="523"/>
      <c r="AT206" s="523"/>
      <c r="AU206" s="523"/>
      <c r="AV206" s="523"/>
      <c r="AW206" s="523"/>
      <c r="AX206" s="523"/>
      <c r="AY206" s="523"/>
      <c r="AZ206" s="523"/>
      <c r="BA206" s="523"/>
      <c r="BB206" s="523"/>
      <c r="BC206" s="523"/>
      <c r="BD206" s="523"/>
      <c r="BE206" s="523"/>
      <c r="BF206" s="523"/>
      <c r="BG206" s="523"/>
      <c r="BH206" s="523"/>
      <c r="BI206" s="523"/>
      <c r="BJ206" s="523"/>
      <c r="BK206" s="523"/>
      <c r="BL206" s="523"/>
      <c r="BM206" s="523"/>
      <c r="BN206" s="523"/>
      <c r="BO206" s="523"/>
      <c r="BP206" s="523"/>
      <c r="BQ206" s="523"/>
      <c r="BR206" s="523"/>
      <c r="BS206" s="523"/>
      <c r="BT206" s="523"/>
      <c r="BU206" s="523"/>
      <c r="BV206" s="523"/>
      <c r="BW206" s="523"/>
    </row>
    <row r="207" ht="21" customHeight="1" spans="1:249">
      <c r="A207" s="619" t="s">
        <v>12219</v>
      </c>
      <c r="B207" s="620"/>
      <c r="C207" s="620"/>
      <c r="D207" s="621"/>
      <c r="E207" s="621"/>
      <c r="F207" s="621"/>
      <c r="G207" s="621"/>
      <c r="H207" s="621"/>
      <c r="I207" s="621"/>
      <c r="J207" s="657"/>
      <c r="K207" s="657"/>
      <c r="L207" s="658"/>
      <c r="M207" s="658"/>
      <c r="N207" s="658"/>
      <c r="O207" s="658"/>
      <c r="P207" s="658"/>
      <c r="Q207" s="658"/>
      <c r="R207" s="658"/>
      <c r="S207" s="658"/>
      <c r="T207" s="658"/>
      <c r="U207" s="658"/>
      <c r="V207" s="658"/>
      <c r="W207" s="658"/>
      <c r="X207" s="658"/>
      <c r="Y207" s="658"/>
      <c r="Z207" s="658"/>
      <c r="AA207" s="658"/>
      <c r="AB207" s="658"/>
      <c r="AC207" s="658"/>
      <c r="AD207" s="658"/>
      <c r="AE207" s="658"/>
      <c r="AF207" s="658"/>
      <c r="AG207" s="658"/>
      <c r="AH207" s="658"/>
      <c r="AI207" s="658"/>
      <c r="AJ207" s="658"/>
      <c r="AK207" s="658"/>
      <c r="AL207" s="658"/>
      <c r="AM207" s="658"/>
      <c r="AN207" s="658"/>
      <c r="AO207" s="658"/>
      <c r="AP207" s="658"/>
      <c r="AQ207" s="658"/>
      <c r="AR207" s="658"/>
      <c r="AS207" s="658"/>
      <c r="AT207" s="658"/>
      <c r="AU207" s="658"/>
      <c r="AV207" s="658"/>
      <c r="AW207" s="658"/>
      <c r="AX207" s="658"/>
      <c r="AY207" s="658"/>
      <c r="AZ207" s="658"/>
      <c r="BA207" s="658"/>
      <c r="BB207" s="658"/>
      <c r="BC207" s="658"/>
      <c r="BD207" s="658"/>
      <c r="BE207" s="658"/>
      <c r="BF207" s="658"/>
      <c r="BG207" s="658"/>
      <c r="BH207" s="658"/>
      <c r="BI207" s="658"/>
      <c r="BJ207" s="658"/>
      <c r="BK207" s="658"/>
      <c r="BL207" s="658"/>
      <c r="BM207" s="658"/>
      <c r="BN207" s="658"/>
      <c r="BO207" s="658"/>
      <c r="BP207" s="658"/>
      <c r="BQ207" s="658"/>
      <c r="BR207" s="658"/>
      <c r="BS207" s="658"/>
      <c r="BT207" s="658"/>
      <c r="BU207" s="658"/>
      <c r="BV207" s="658"/>
      <c r="BW207" s="658"/>
      <c r="BX207" s="658"/>
      <c r="BY207" s="658"/>
      <c r="BZ207" s="658"/>
      <c r="CA207" s="658"/>
      <c r="CB207" s="658"/>
      <c r="CC207" s="658"/>
      <c r="CD207" s="658"/>
      <c r="CE207" s="658"/>
      <c r="CF207" s="658"/>
      <c r="CG207" s="658"/>
      <c r="CH207" s="658"/>
      <c r="CI207" s="658"/>
      <c r="CJ207" s="658"/>
      <c r="CK207" s="658"/>
      <c r="CL207" s="658"/>
      <c r="CM207" s="658"/>
      <c r="CN207" s="643"/>
      <c r="CO207" s="643"/>
      <c r="CP207" s="643"/>
      <c r="CQ207" s="643"/>
      <c r="CR207" s="643"/>
      <c r="CS207" s="643"/>
      <c r="CT207" s="643"/>
      <c r="CU207" s="643"/>
      <c r="CV207" s="643"/>
      <c r="CW207" s="643"/>
      <c r="CX207" s="643"/>
      <c r="CY207" s="643"/>
      <c r="CZ207" s="643"/>
      <c r="DA207" s="643"/>
      <c r="DB207" s="643"/>
      <c r="DC207" s="643"/>
      <c r="DD207" s="643"/>
      <c r="DE207" s="643"/>
      <c r="DF207" s="643"/>
      <c r="DG207" s="643"/>
      <c r="DH207" s="643"/>
      <c r="DI207" s="643"/>
      <c r="DJ207" s="643"/>
      <c r="DK207" s="643"/>
      <c r="DL207" s="643"/>
      <c r="DM207" s="643"/>
      <c r="DN207" s="643"/>
      <c r="DO207" s="643"/>
      <c r="DP207" s="643"/>
      <c r="DQ207" s="643"/>
      <c r="DR207" s="643"/>
      <c r="DS207" s="643"/>
      <c r="DT207" s="643"/>
      <c r="DU207" s="643"/>
      <c r="DV207" s="643"/>
      <c r="DW207" s="643"/>
      <c r="DX207" s="643"/>
      <c r="DY207" s="643"/>
      <c r="DZ207" s="643"/>
      <c r="EA207" s="643"/>
      <c r="EB207" s="643"/>
      <c r="EC207" s="643"/>
      <c r="ED207" s="643"/>
      <c r="EE207" s="643"/>
      <c r="EF207" s="643"/>
      <c r="EG207" s="643"/>
      <c r="EH207" s="643"/>
      <c r="EI207" s="643"/>
      <c r="EJ207" s="643"/>
      <c r="EK207" s="643"/>
      <c r="EL207" s="643"/>
      <c r="EM207" s="643"/>
      <c r="EN207" s="643"/>
      <c r="EO207" s="643"/>
      <c r="EP207" s="643"/>
      <c r="EQ207" s="643"/>
      <c r="ER207" s="643"/>
      <c r="ES207" s="643"/>
      <c r="ET207" s="643"/>
      <c r="EU207" s="643"/>
      <c r="EV207" s="643"/>
      <c r="EW207" s="643"/>
      <c r="EX207" s="643"/>
      <c r="EY207" s="643"/>
      <c r="EZ207" s="643"/>
      <c r="FA207" s="643"/>
      <c r="FB207" s="643"/>
      <c r="FC207" s="643"/>
      <c r="FD207" s="643"/>
      <c r="FE207" s="643"/>
      <c r="FF207" s="643"/>
      <c r="FG207" s="643"/>
      <c r="FH207" s="643"/>
      <c r="FI207" s="643"/>
      <c r="FJ207" s="643"/>
      <c r="FK207" s="643"/>
      <c r="FL207" s="643"/>
      <c r="FM207" s="643"/>
      <c r="FN207" s="643"/>
      <c r="FO207" s="643"/>
      <c r="FP207" s="643"/>
      <c r="FQ207" s="643"/>
      <c r="FR207" s="643"/>
      <c r="FS207" s="643"/>
      <c r="FT207" s="643"/>
      <c r="FU207" s="643"/>
      <c r="FV207" s="643"/>
      <c r="FW207" s="643"/>
      <c r="FX207" s="643"/>
      <c r="FY207" s="643"/>
      <c r="FZ207" s="643"/>
      <c r="GA207" s="643"/>
      <c r="GB207" s="643"/>
      <c r="GC207" s="643"/>
      <c r="GD207" s="643"/>
      <c r="GE207" s="643"/>
      <c r="GF207" s="643"/>
      <c r="GG207" s="643"/>
      <c r="GH207" s="643"/>
      <c r="GI207" s="643"/>
      <c r="GJ207" s="643"/>
      <c r="GK207" s="643"/>
      <c r="GL207" s="643"/>
      <c r="GM207" s="643"/>
      <c r="GN207" s="643"/>
      <c r="GO207" s="643"/>
      <c r="GP207" s="643"/>
      <c r="GQ207" s="643"/>
      <c r="GR207" s="643"/>
      <c r="GS207" s="643"/>
      <c r="GT207" s="643"/>
      <c r="GU207" s="643"/>
      <c r="GV207" s="643"/>
      <c r="GW207" s="643"/>
      <c r="GX207" s="643"/>
      <c r="GY207" s="643"/>
      <c r="GZ207" s="643"/>
      <c r="HA207" s="643"/>
      <c r="HB207" s="643"/>
      <c r="HC207" s="643"/>
      <c r="HD207" s="643"/>
      <c r="HE207" s="643"/>
      <c r="HF207" s="643"/>
      <c r="HG207" s="643"/>
      <c r="HH207" s="643"/>
      <c r="HI207" s="643"/>
      <c r="HJ207" s="643"/>
      <c r="HK207" s="643"/>
      <c r="HL207" s="643"/>
      <c r="HM207" s="643"/>
      <c r="HN207" s="643"/>
      <c r="HO207" s="643"/>
      <c r="HP207" s="643"/>
      <c r="HQ207" s="643"/>
      <c r="HR207" s="643"/>
      <c r="HS207" s="643"/>
      <c r="HT207" s="643"/>
      <c r="HU207" s="643"/>
      <c r="HV207" s="643"/>
      <c r="HW207" s="643"/>
      <c r="HX207" s="643"/>
      <c r="HY207" s="643"/>
      <c r="HZ207" s="643"/>
      <c r="IA207" s="643"/>
      <c r="IB207" s="643"/>
      <c r="IC207" s="643"/>
      <c r="ID207" s="643"/>
      <c r="IE207" s="643"/>
      <c r="IF207" s="643"/>
      <c r="IG207" s="643"/>
      <c r="IH207" s="643"/>
      <c r="II207" s="643"/>
      <c r="IJ207" s="643"/>
      <c r="IK207" s="643"/>
      <c r="IL207" s="643"/>
      <c r="IM207" s="643"/>
      <c r="IN207" s="643"/>
      <c r="IO207" s="643"/>
    </row>
    <row r="208" spans="1:249">
      <c r="A208" s="505" t="s">
        <v>11927</v>
      </c>
      <c r="B208" s="505"/>
      <c r="C208" s="622" t="str">
        <f>E2</f>
        <v>期末日期：2025年5月16日</v>
      </c>
      <c r="D208" s="623"/>
      <c r="E208" s="623"/>
      <c r="F208" s="623"/>
      <c r="G208" s="623"/>
      <c r="H208" s="623"/>
      <c r="I208" s="623"/>
      <c r="J208" s="525"/>
      <c r="K208" s="659" t="s">
        <v>11929</v>
      </c>
      <c r="L208" s="658"/>
      <c r="M208" s="658"/>
      <c r="N208" s="658"/>
      <c r="O208" s="658"/>
      <c r="P208" s="658"/>
      <c r="Q208" s="658"/>
      <c r="R208" s="658"/>
      <c r="S208" s="658"/>
      <c r="T208" s="658"/>
      <c r="U208" s="658"/>
      <c r="V208" s="658"/>
      <c r="W208" s="658"/>
      <c r="X208" s="658"/>
      <c r="Y208" s="658"/>
      <c r="Z208" s="658"/>
      <c r="AA208" s="658"/>
      <c r="AB208" s="658"/>
      <c r="AC208" s="658"/>
      <c r="AD208" s="658"/>
      <c r="AE208" s="658"/>
      <c r="AF208" s="658"/>
      <c r="AG208" s="658"/>
      <c r="AH208" s="658"/>
      <c r="AI208" s="658"/>
      <c r="AJ208" s="658"/>
      <c r="AK208" s="658"/>
      <c r="AL208" s="658"/>
      <c r="AM208" s="658"/>
      <c r="AN208" s="658"/>
      <c r="AO208" s="658"/>
      <c r="AP208" s="658"/>
      <c r="AQ208" s="658"/>
      <c r="AR208" s="658"/>
      <c r="AS208" s="658"/>
      <c r="AT208" s="658"/>
      <c r="AU208" s="658"/>
      <c r="AV208" s="658"/>
      <c r="AW208" s="658"/>
      <c r="AX208" s="658"/>
      <c r="AY208" s="658"/>
      <c r="AZ208" s="658"/>
      <c r="BA208" s="658"/>
      <c r="BB208" s="658"/>
      <c r="BC208" s="658"/>
      <c r="BD208" s="658"/>
      <c r="BE208" s="658"/>
      <c r="BF208" s="658"/>
      <c r="BG208" s="658"/>
      <c r="BH208" s="658"/>
      <c r="BI208" s="658"/>
      <c r="BJ208" s="658"/>
      <c r="BK208" s="658"/>
      <c r="BL208" s="658"/>
      <c r="BM208" s="658"/>
      <c r="BN208" s="658"/>
      <c r="BO208" s="658"/>
      <c r="BP208" s="658"/>
      <c r="BQ208" s="658"/>
      <c r="BR208" s="658"/>
      <c r="BS208" s="658"/>
      <c r="BT208" s="658"/>
      <c r="BU208" s="658"/>
      <c r="BV208" s="658"/>
      <c r="BW208" s="658"/>
      <c r="BX208" s="658"/>
      <c r="BY208" s="658"/>
      <c r="BZ208" s="658"/>
      <c r="CA208" s="658"/>
      <c r="CB208" s="658"/>
      <c r="CC208" s="658"/>
      <c r="CD208" s="658"/>
      <c r="CE208" s="658"/>
      <c r="CF208" s="658"/>
      <c r="CG208" s="658"/>
      <c r="CH208" s="658"/>
      <c r="CI208" s="658"/>
      <c r="CJ208" s="658"/>
      <c r="CK208" s="658"/>
      <c r="CL208" s="658"/>
      <c r="CM208" s="658"/>
      <c r="CN208" s="643"/>
      <c r="CO208" s="643"/>
      <c r="CP208" s="643"/>
      <c r="CQ208" s="643"/>
      <c r="CR208" s="643"/>
      <c r="CS208" s="643"/>
      <c r="CT208" s="643"/>
      <c r="CU208" s="643"/>
      <c r="CV208" s="643"/>
      <c r="CW208" s="643"/>
      <c r="CX208" s="643"/>
      <c r="CY208" s="643"/>
      <c r="CZ208" s="643"/>
      <c r="DA208" s="643"/>
      <c r="DB208" s="643"/>
      <c r="DC208" s="643"/>
      <c r="DD208" s="643"/>
      <c r="DE208" s="643"/>
      <c r="DF208" s="643"/>
      <c r="DG208" s="643"/>
      <c r="DH208" s="643"/>
      <c r="DI208" s="643"/>
      <c r="DJ208" s="643"/>
      <c r="DK208" s="643"/>
      <c r="DL208" s="643"/>
      <c r="DM208" s="643"/>
      <c r="DN208" s="643"/>
      <c r="DO208" s="643"/>
      <c r="DP208" s="643"/>
      <c r="DQ208" s="643"/>
      <c r="DR208" s="643"/>
      <c r="DS208" s="643"/>
      <c r="DT208" s="643"/>
      <c r="DU208" s="643"/>
      <c r="DV208" s="643"/>
      <c r="DW208" s="643"/>
      <c r="DX208" s="643"/>
      <c r="DY208" s="643"/>
      <c r="DZ208" s="643"/>
      <c r="EA208" s="643"/>
      <c r="EB208" s="643"/>
      <c r="EC208" s="643"/>
      <c r="ED208" s="643"/>
      <c r="EE208" s="643"/>
      <c r="EF208" s="643"/>
      <c r="EG208" s="643"/>
      <c r="EH208" s="643"/>
      <c r="EI208" s="643"/>
      <c r="EJ208" s="643"/>
      <c r="EK208" s="643"/>
      <c r="EL208" s="643"/>
      <c r="EM208" s="643"/>
      <c r="EN208" s="643"/>
      <c r="EO208" s="643"/>
      <c r="EP208" s="643"/>
      <c r="EQ208" s="643"/>
      <c r="ER208" s="643"/>
      <c r="ES208" s="643"/>
      <c r="ET208" s="643"/>
      <c r="EU208" s="643"/>
      <c r="EV208" s="643"/>
      <c r="EW208" s="643"/>
      <c r="EX208" s="643"/>
      <c r="EY208" s="643"/>
      <c r="EZ208" s="643"/>
      <c r="FA208" s="643"/>
      <c r="FB208" s="643"/>
      <c r="FC208" s="643"/>
      <c r="FD208" s="643"/>
      <c r="FE208" s="643"/>
      <c r="FF208" s="643"/>
      <c r="FG208" s="643"/>
      <c r="FH208" s="643"/>
      <c r="FI208" s="643"/>
      <c r="FJ208" s="643"/>
      <c r="FK208" s="643"/>
      <c r="FL208" s="643"/>
      <c r="FM208" s="643"/>
      <c r="FN208" s="643"/>
      <c r="FO208" s="643"/>
      <c r="FP208" s="643"/>
      <c r="FQ208" s="643"/>
      <c r="FR208" s="643"/>
      <c r="FS208" s="643"/>
      <c r="FT208" s="643"/>
      <c r="FU208" s="643"/>
      <c r="FV208" s="643"/>
      <c r="FW208" s="643"/>
      <c r="FX208" s="643"/>
      <c r="FY208" s="643"/>
      <c r="FZ208" s="643"/>
      <c r="GA208" s="643"/>
      <c r="GB208" s="643"/>
      <c r="GC208" s="643"/>
      <c r="GD208" s="643"/>
      <c r="GE208" s="643"/>
      <c r="GF208" s="643"/>
      <c r="GG208" s="643"/>
      <c r="GH208" s="643"/>
      <c r="GI208" s="643"/>
      <c r="GJ208" s="643"/>
      <c r="GK208" s="643"/>
      <c r="GL208" s="643"/>
      <c r="GM208" s="643"/>
      <c r="GN208" s="643"/>
      <c r="GO208" s="643"/>
      <c r="GP208" s="643"/>
      <c r="GQ208" s="643"/>
      <c r="GR208" s="643"/>
      <c r="GS208" s="643"/>
      <c r="GT208" s="643"/>
      <c r="GU208" s="643"/>
      <c r="GV208" s="643"/>
      <c r="GW208" s="643"/>
      <c r="GX208" s="643"/>
      <c r="GY208" s="643"/>
      <c r="GZ208" s="643"/>
      <c r="HA208" s="643"/>
      <c r="HB208" s="643"/>
      <c r="HC208" s="643"/>
      <c r="HD208" s="643"/>
      <c r="HE208" s="643"/>
      <c r="HF208" s="643"/>
      <c r="HG208" s="643"/>
      <c r="HH208" s="643"/>
      <c r="HI208" s="643"/>
      <c r="HJ208" s="643"/>
      <c r="HK208" s="643"/>
      <c r="HL208" s="643"/>
      <c r="HM208" s="643"/>
      <c r="HN208" s="643"/>
      <c r="HO208" s="643"/>
      <c r="HP208" s="643"/>
      <c r="HQ208" s="643"/>
      <c r="HR208" s="643"/>
      <c r="HS208" s="643"/>
      <c r="HT208" s="643"/>
      <c r="HU208" s="643"/>
      <c r="HV208" s="643"/>
      <c r="HW208" s="643"/>
      <c r="HX208" s="643"/>
      <c r="HY208" s="643"/>
      <c r="HZ208" s="643"/>
      <c r="IA208" s="643"/>
      <c r="IB208" s="643"/>
      <c r="IC208" s="643"/>
      <c r="ID208" s="643"/>
      <c r="IE208" s="643"/>
      <c r="IF208" s="643"/>
      <c r="IG208" s="643"/>
      <c r="IH208" s="643"/>
      <c r="II208" s="643"/>
      <c r="IJ208" s="643"/>
      <c r="IK208" s="643"/>
      <c r="IL208" s="643"/>
      <c r="IM208" s="643"/>
      <c r="IN208" s="643"/>
      <c r="IO208" s="643"/>
    </row>
    <row r="209" spans="1:249">
      <c r="A209" s="624" t="s">
        <v>8729</v>
      </c>
      <c r="B209" s="624" t="s">
        <v>11930</v>
      </c>
      <c r="C209" s="624" t="s">
        <v>11931</v>
      </c>
      <c r="D209" s="625" t="s">
        <v>11</v>
      </c>
      <c r="E209" s="626"/>
      <c r="F209" s="626"/>
      <c r="G209" s="627"/>
      <c r="H209" s="628" t="s">
        <v>11932</v>
      </c>
      <c r="I209" s="660" t="s">
        <v>3272</v>
      </c>
      <c r="J209" s="661" t="s">
        <v>12220</v>
      </c>
      <c r="K209" s="662" t="s">
        <v>12221</v>
      </c>
      <c r="L209" s="663"/>
      <c r="M209" s="663"/>
      <c r="N209" s="663"/>
      <c r="O209" s="663"/>
      <c r="P209" s="663"/>
      <c r="Q209" s="663"/>
      <c r="R209" s="663"/>
      <c r="S209" s="663"/>
      <c r="T209" s="663"/>
      <c r="U209" s="663"/>
      <c r="V209" s="663"/>
      <c r="W209" s="663"/>
      <c r="X209" s="663"/>
      <c r="Y209" s="663"/>
      <c r="Z209" s="663"/>
      <c r="AA209" s="663"/>
      <c r="AB209" s="663"/>
      <c r="AC209" s="663"/>
      <c r="AD209" s="663"/>
      <c r="AE209" s="663"/>
      <c r="AF209" s="663"/>
      <c r="AG209" s="663"/>
      <c r="AH209" s="663"/>
      <c r="AI209" s="663"/>
      <c r="AJ209" s="663"/>
      <c r="AK209" s="663"/>
      <c r="AL209" s="663"/>
      <c r="AM209" s="663"/>
      <c r="AN209" s="663"/>
      <c r="AO209" s="663"/>
      <c r="AP209" s="663"/>
      <c r="AQ209" s="663"/>
      <c r="AR209" s="663"/>
      <c r="AS209" s="663"/>
      <c r="AT209" s="663"/>
      <c r="AU209" s="663"/>
      <c r="AV209" s="663"/>
      <c r="AW209" s="663"/>
      <c r="AX209" s="663"/>
      <c r="AY209" s="663"/>
      <c r="AZ209" s="663"/>
      <c r="BA209" s="663"/>
      <c r="BB209" s="663"/>
      <c r="BC209" s="663"/>
      <c r="BD209" s="663"/>
      <c r="BE209" s="663"/>
      <c r="BF209" s="663"/>
      <c r="BG209" s="663"/>
      <c r="BH209" s="663"/>
      <c r="BI209" s="663"/>
      <c r="BJ209" s="663"/>
      <c r="BK209" s="663"/>
      <c r="BL209" s="663"/>
      <c r="BM209" s="663"/>
      <c r="BN209" s="663"/>
      <c r="BO209" s="663"/>
      <c r="BP209" s="663"/>
      <c r="BQ209" s="663"/>
      <c r="BR209" s="663"/>
      <c r="BS209" s="663"/>
      <c r="BT209" s="663"/>
      <c r="BU209" s="663"/>
      <c r="BV209" s="663"/>
      <c r="BW209" s="663"/>
      <c r="BX209" s="663"/>
      <c r="BY209" s="663"/>
      <c r="BZ209" s="663"/>
      <c r="CA209" s="663"/>
      <c r="CB209" s="663"/>
      <c r="CC209" s="663"/>
      <c r="CD209" s="663"/>
      <c r="CE209" s="663"/>
      <c r="CF209" s="663"/>
      <c r="CG209" s="663"/>
      <c r="CH209" s="663"/>
      <c r="CI209" s="663"/>
      <c r="CJ209" s="663"/>
      <c r="CK209" s="663"/>
      <c r="CL209" s="663"/>
      <c r="CM209" s="663"/>
      <c r="CN209" s="693"/>
      <c r="CO209" s="693"/>
      <c r="CP209" s="693"/>
      <c r="CQ209" s="693"/>
      <c r="CR209" s="693"/>
      <c r="CS209" s="693"/>
      <c r="CT209" s="693"/>
      <c r="CU209" s="693"/>
      <c r="CV209" s="693"/>
      <c r="CW209" s="693"/>
      <c r="CX209" s="693"/>
      <c r="CY209" s="693"/>
      <c r="CZ209" s="693"/>
      <c r="DA209" s="693"/>
      <c r="DB209" s="693"/>
      <c r="DC209" s="693"/>
      <c r="DD209" s="693"/>
      <c r="DE209" s="693"/>
      <c r="DF209" s="693"/>
      <c r="DG209" s="693"/>
      <c r="DH209" s="693"/>
      <c r="DI209" s="693"/>
      <c r="DJ209" s="693"/>
      <c r="DK209" s="693"/>
      <c r="DL209" s="693"/>
      <c r="DM209" s="693"/>
      <c r="DN209" s="693"/>
      <c r="DO209" s="693"/>
      <c r="DP209" s="693"/>
      <c r="DQ209" s="693"/>
      <c r="DR209" s="693"/>
      <c r="DS209" s="693"/>
      <c r="DT209" s="693"/>
      <c r="DU209" s="693"/>
      <c r="DV209" s="693"/>
      <c r="DW209" s="693"/>
      <c r="DX209" s="693"/>
      <c r="DY209" s="693"/>
      <c r="DZ209" s="693"/>
      <c r="EA209" s="693"/>
      <c r="EB209" s="693"/>
      <c r="EC209" s="693"/>
      <c r="ED209" s="693"/>
      <c r="EE209" s="693"/>
      <c r="EF209" s="693"/>
      <c r="EG209" s="693"/>
      <c r="EH209" s="693"/>
      <c r="EI209" s="693"/>
      <c r="EJ209" s="693"/>
      <c r="EK209" s="693"/>
      <c r="EL209" s="693"/>
      <c r="EM209" s="693"/>
      <c r="EN209" s="693"/>
      <c r="EO209" s="693"/>
      <c r="EP209" s="693"/>
      <c r="EQ209" s="693"/>
      <c r="ER209" s="693"/>
      <c r="ES209" s="693"/>
      <c r="ET209" s="693"/>
      <c r="EU209" s="693"/>
      <c r="EV209" s="693"/>
      <c r="EW209" s="693"/>
      <c r="EX209" s="693"/>
      <c r="EY209" s="693"/>
      <c r="EZ209" s="693"/>
      <c r="FA209" s="693"/>
      <c r="FB209" s="693"/>
      <c r="FC209" s="693"/>
      <c r="FD209" s="693"/>
      <c r="FE209" s="693"/>
      <c r="FF209" s="693"/>
      <c r="FG209" s="693"/>
      <c r="FH209" s="693"/>
      <c r="FI209" s="693"/>
      <c r="FJ209" s="693"/>
      <c r="FK209" s="693"/>
      <c r="FL209" s="693"/>
      <c r="FM209" s="693"/>
      <c r="FN209" s="693"/>
      <c r="FO209" s="693"/>
      <c r="FP209" s="693"/>
      <c r="FQ209" s="693"/>
      <c r="FR209" s="693"/>
      <c r="FS209" s="693"/>
      <c r="FT209" s="693"/>
      <c r="FU209" s="693"/>
      <c r="FV209" s="693"/>
      <c r="FW209" s="693"/>
      <c r="FX209" s="693"/>
      <c r="FY209" s="693"/>
      <c r="FZ209" s="693"/>
      <c r="GA209" s="693"/>
      <c r="GB209" s="693"/>
      <c r="GC209" s="693"/>
      <c r="GD209" s="693"/>
      <c r="GE209" s="693"/>
      <c r="GF209" s="693"/>
      <c r="GG209" s="693"/>
      <c r="GH209" s="693"/>
      <c r="GI209" s="693"/>
      <c r="GJ209" s="693"/>
      <c r="GK209" s="693"/>
      <c r="GL209" s="693"/>
      <c r="GM209" s="693"/>
      <c r="GN209" s="693"/>
      <c r="GO209" s="693"/>
      <c r="GP209" s="693"/>
      <c r="GQ209" s="693"/>
      <c r="GR209" s="693"/>
      <c r="GS209" s="693"/>
      <c r="GT209" s="693"/>
      <c r="GU209" s="693"/>
      <c r="GV209" s="693"/>
      <c r="GW209" s="693"/>
      <c r="GX209" s="693"/>
      <c r="GY209" s="693"/>
      <c r="GZ209" s="693"/>
      <c r="HA209" s="693"/>
      <c r="HB209" s="693"/>
      <c r="HC209" s="693"/>
      <c r="HD209" s="693"/>
      <c r="HE209" s="693"/>
      <c r="HF209" s="693"/>
      <c r="HG209" s="693"/>
      <c r="HH209" s="693"/>
      <c r="HI209" s="693"/>
      <c r="HJ209" s="693"/>
      <c r="HK209" s="693"/>
      <c r="HL209" s="693"/>
      <c r="HM209" s="693"/>
      <c r="HN209" s="693"/>
      <c r="HO209" s="693"/>
      <c r="HP209" s="693"/>
      <c r="HQ209" s="693"/>
      <c r="HR209" s="693"/>
      <c r="HS209" s="693"/>
      <c r="HT209" s="693"/>
      <c r="HU209" s="693"/>
      <c r="HV209" s="693"/>
      <c r="HW209" s="693"/>
      <c r="HX209" s="693"/>
      <c r="HY209" s="693"/>
      <c r="HZ209" s="693"/>
      <c r="IA209" s="693"/>
      <c r="IB209" s="693"/>
      <c r="IC209" s="693"/>
      <c r="ID209" s="693"/>
      <c r="IE209" s="693"/>
      <c r="IF209" s="693"/>
      <c r="IG209" s="693"/>
      <c r="IH209" s="693"/>
      <c r="II209" s="693"/>
      <c r="IJ209" s="693"/>
      <c r="IK209" s="693"/>
      <c r="IL209" s="693"/>
      <c r="IM209" s="693"/>
      <c r="IN209" s="693"/>
      <c r="IO209" s="693"/>
    </row>
    <row r="210" collapsed="1" spans="1:249">
      <c r="A210" s="629"/>
      <c r="B210" s="629"/>
      <c r="C210" s="629"/>
      <c r="D210" s="630" t="s">
        <v>11935</v>
      </c>
      <c r="E210" s="630" t="s">
        <v>11936</v>
      </c>
      <c r="F210" s="630" t="s">
        <v>11937</v>
      </c>
      <c r="G210" s="630" t="s">
        <v>11938</v>
      </c>
      <c r="H210" s="631"/>
      <c r="I210" s="664"/>
      <c r="J210" s="665"/>
      <c r="K210" s="666"/>
      <c r="L210" s="663"/>
      <c r="M210" s="663"/>
      <c r="N210" s="663"/>
      <c r="O210" s="663"/>
      <c r="P210" s="663"/>
      <c r="Q210" s="663"/>
      <c r="R210" s="663"/>
      <c r="S210" s="663"/>
      <c r="T210" s="663"/>
      <c r="U210" s="663"/>
      <c r="V210" s="663"/>
      <c r="W210" s="663"/>
      <c r="X210" s="663"/>
      <c r="Y210" s="663"/>
      <c r="Z210" s="663"/>
      <c r="AA210" s="663"/>
      <c r="AB210" s="663"/>
      <c r="AC210" s="663"/>
      <c r="AD210" s="663"/>
      <c r="AE210" s="663"/>
      <c r="AF210" s="663"/>
      <c r="AG210" s="663"/>
      <c r="AH210" s="663"/>
      <c r="AI210" s="663"/>
      <c r="AJ210" s="663"/>
      <c r="AK210" s="663"/>
      <c r="AL210" s="663"/>
      <c r="AM210" s="663"/>
      <c r="AN210" s="663"/>
      <c r="AO210" s="663"/>
      <c r="AP210" s="663"/>
      <c r="AQ210" s="663"/>
      <c r="AR210" s="663"/>
      <c r="AS210" s="663"/>
      <c r="AT210" s="663"/>
      <c r="AU210" s="663"/>
      <c r="AV210" s="663"/>
      <c r="AW210" s="663"/>
      <c r="AX210" s="663"/>
      <c r="AY210" s="663"/>
      <c r="AZ210" s="663"/>
      <c r="BA210" s="663"/>
      <c r="BB210" s="663"/>
      <c r="BC210" s="663"/>
      <c r="BD210" s="663"/>
      <c r="BE210" s="663"/>
      <c r="BF210" s="663"/>
      <c r="BG210" s="663"/>
      <c r="BH210" s="663"/>
      <c r="BI210" s="663"/>
      <c r="BJ210" s="663"/>
      <c r="BK210" s="663"/>
      <c r="BL210" s="663"/>
      <c r="BM210" s="663"/>
      <c r="BN210" s="663"/>
      <c r="BO210" s="663"/>
      <c r="BP210" s="663"/>
      <c r="BQ210" s="663"/>
      <c r="BR210" s="663"/>
      <c r="BS210" s="663"/>
      <c r="BT210" s="663"/>
      <c r="BU210" s="663"/>
      <c r="BV210" s="663"/>
      <c r="BW210" s="663"/>
      <c r="BX210" s="663"/>
      <c r="BY210" s="663"/>
      <c r="BZ210" s="663"/>
      <c r="CA210" s="663"/>
      <c r="CB210" s="663"/>
      <c r="CC210" s="663"/>
      <c r="CD210" s="663"/>
      <c r="CE210" s="663"/>
      <c r="CF210" s="663"/>
      <c r="CG210" s="663"/>
      <c r="CH210" s="663"/>
      <c r="CI210" s="663"/>
      <c r="CJ210" s="663"/>
      <c r="CK210" s="663"/>
      <c r="CL210" s="663"/>
      <c r="CM210" s="663"/>
      <c r="CN210" s="693"/>
      <c r="CO210" s="693"/>
      <c r="CP210" s="693"/>
      <c r="CQ210" s="693"/>
      <c r="CR210" s="693"/>
      <c r="CS210" s="693"/>
      <c r="CT210" s="693"/>
      <c r="CU210" s="693"/>
      <c r="CV210" s="693"/>
      <c r="CW210" s="693"/>
      <c r="CX210" s="693"/>
      <c r="CY210" s="693"/>
      <c r="CZ210" s="693"/>
      <c r="DA210" s="693"/>
      <c r="DB210" s="693"/>
      <c r="DC210" s="693"/>
      <c r="DD210" s="693"/>
      <c r="DE210" s="693"/>
      <c r="DF210" s="693"/>
      <c r="DG210" s="693"/>
      <c r="DH210" s="693"/>
      <c r="DI210" s="693"/>
      <c r="DJ210" s="693"/>
      <c r="DK210" s="693"/>
      <c r="DL210" s="693"/>
      <c r="DM210" s="693"/>
      <c r="DN210" s="693"/>
      <c r="DO210" s="693"/>
      <c r="DP210" s="693"/>
      <c r="DQ210" s="693"/>
      <c r="DR210" s="693"/>
      <c r="DS210" s="693"/>
      <c r="DT210" s="693"/>
      <c r="DU210" s="693"/>
      <c r="DV210" s="693"/>
      <c r="DW210" s="693"/>
      <c r="DX210" s="693"/>
      <c r="DY210" s="693"/>
      <c r="DZ210" s="693"/>
      <c r="EA210" s="693"/>
      <c r="EB210" s="693"/>
      <c r="EC210" s="693"/>
      <c r="ED210" s="693"/>
      <c r="EE210" s="693"/>
      <c r="EF210" s="693"/>
      <c r="EG210" s="693"/>
      <c r="EH210" s="693"/>
      <c r="EI210" s="693"/>
      <c r="EJ210" s="693"/>
      <c r="EK210" s="693"/>
      <c r="EL210" s="693"/>
      <c r="EM210" s="693"/>
      <c r="EN210" s="693"/>
      <c r="EO210" s="693"/>
      <c r="EP210" s="693"/>
      <c r="EQ210" s="693"/>
      <c r="ER210" s="693"/>
      <c r="ES210" s="693"/>
      <c r="ET210" s="693"/>
      <c r="EU210" s="693"/>
      <c r="EV210" s="693"/>
      <c r="EW210" s="693"/>
      <c r="EX210" s="693"/>
      <c r="EY210" s="693"/>
      <c r="EZ210" s="693"/>
      <c r="FA210" s="693"/>
      <c r="FB210" s="693"/>
      <c r="FC210" s="693"/>
      <c r="FD210" s="693"/>
      <c r="FE210" s="693"/>
      <c r="FF210" s="693"/>
      <c r="FG210" s="693"/>
      <c r="FH210" s="693"/>
      <c r="FI210" s="693"/>
      <c r="FJ210" s="693"/>
      <c r="FK210" s="693"/>
      <c r="FL210" s="693"/>
      <c r="FM210" s="693"/>
      <c r="FN210" s="693"/>
      <c r="FO210" s="693"/>
      <c r="FP210" s="693"/>
      <c r="FQ210" s="693"/>
      <c r="FR210" s="693"/>
      <c r="FS210" s="693"/>
      <c r="FT210" s="693"/>
      <c r="FU210" s="693"/>
      <c r="FV210" s="693"/>
      <c r="FW210" s="693"/>
      <c r="FX210" s="693"/>
      <c r="FY210" s="693"/>
      <c r="FZ210" s="693"/>
      <c r="GA210" s="693"/>
      <c r="GB210" s="693"/>
      <c r="GC210" s="693"/>
      <c r="GD210" s="693"/>
      <c r="GE210" s="693"/>
      <c r="GF210" s="693"/>
      <c r="GG210" s="693"/>
      <c r="GH210" s="693"/>
      <c r="GI210" s="693"/>
      <c r="GJ210" s="693"/>
      <c r="GK210" s="693"/>
      <c r="GL210" s="693"/>
      <c r="GM210" s="693"/>
      <c r="GN210" s="693"/>
      <c r="GO210" s="693"/>
      <c r="GP210" s="693"/>
      <c r="GQ210" s="693"/>
      <c r="GR210" s="693"/>
      <c r="GS210" s="693"/>
      <c r="GT210" s="693"/>
      <c r="GU210" s="693"/>
      <c r="GV210" s="693"/>
      <c r="GW210" s="693"/>
      <c r="GX210" s="693"/>
      <c r="GY210" s="693"/>
      <c r="GZ210" s="693"/>
      <c r="HA210" s="693"/>
      <c r="HB210" s="693"/>
      <c r="HC210" s="693"/>
      <c r="HD210" s="693"/>
      <c r="HE210" s="693"/>
      <c r="HF210" s="693"/>
      <c r="HG210" s="693"/>
      <c r="HH210" s="693"/>
      <c r="HI210" s="693"/>
      <c r="HJ210" s="693"/>
      <c r="HK210" s="693"/>
      <c r="HL210" s="693"/>
      <c r="HM210" s="693"/>
      <c r="HN210" s="693"/>
      <c r="HO210" s="693"/>
      <c r="HP210" s="693"/>
      <c r="HQ210" s="693"/>
      <c r="HR210" s="693"/>
      <c r="HS210" s="693"/>
      <c r="HT210" s="693"/>
      <c r="HU210" s="693"/>
      <c r="HV210" s="693"/>
      <c r="HW210" s="693"/>
      <c r="HX210" s="693"/>
      <c r="HY210" s="693"/>
      <c r="HZ210" s="693"/>
      <c r="IA210" s="693"/>
      <c r="IB210" s="693"/>
      <c r="IC210" s="693"/>
      <c r="ID210" s="693"/>
      <c r="IE210" s="693"/>
      <c r="IF210" s="693"/>
      <c r="IG210" s="693"/>
      <c r="IH210" s="693"/>
      <c r="II210" s="693"/>
      <c r="IJ210" s="693"/>
      <c r="IK210" s="693"/>
      <c r="IL210" s="693"/>
      <c r="IM210" s="693"/>
      <c r="IN210" s="693"/>
      <c r="IO210" s="693"/>
    </row>
    <row r="211" s="496" customFormat="1" ht="56.25" hidden="1" outlineLevel="2" spans="1:249">
      <c r="A211" s="632" t="s">
        <v>11939</v>
      </c>
      <c r="B211" s="517" t="s">
        <v>12016</v>
      </c>
      <c r="C211" s="517" t="s">
        <v>12016</v>
      </c>
      <c r="D211" s="518">
        <v>640118</v>
      </c>
      <c r="E211" s="518">
        <v>518356</v>
      </c>
      <c r="F211" s="518">
        <v>382841.2</v>
      </c>
      <c r="G211" s="518">
        <v>0</v>
      </c>
      <c r="H211" s="518"/>
      <c r="I211" s="518">
        <f>SUM(D211:G211)-H211</f>
        <v>1541315.2</v>
      </c>
      <c r="J211" s="563" t="s">
        <v>12017</v>
      </c>
      <c r="K211" s="667" t="s">
        <v>12222</v>
      </c>
      <c r="L211" s="523"/>
      <c r="M211" s="523"/>
      <c r="N211" s="523"/>
      <c r="O211" s="523"/>
      <c r="P211" s="523"/>
      <c r="Q211" s="523"/>
      <c r="R211" s="523"/>
      <c r="S211" s="523"/>
      <c r="T211" s="523"/>
      <c r="U211" s="523"/>
      <c r="V211" s="523"/>
      <c r="W211" s="523"/>
      <c r="X211" s="523"/>
      <c r="Y211" s="523"/>
      <c r="Z211" s="523"/>
      <c r="AA211" s="523"/>
      <c r="AB211" s="523"/>
      <c r="AC211" s="523"/>
      <c r="AD211" s="523"/>
      <c r="AE211" s="523"/>
      <c r="AF211" s="523"/>
      <c r="AG211" s="523"/>
      <c r="AH211" s="523"/>
      <c r="AI211" s="523"/>
      <c r="AJ211" s="523"/>
      <c r="AK211" s="523"/>
      <c r="AL211" s="523"/>
      <c r="AM211" s="523"/>
      <c r="AN211" s="523"/>
      <c r="AO211" s="523"/>
      <c r="AP211" s="523"/>
      <c r="AQ211" s="523"/>
      <c r="AR211" s="497"/>
      <c r="AS211" s="497"/>
      <c r="AT211" s="497"/>
      <c r="AU211" s="497"/>
      <c r="AV211" s="497"/>
      <c r="AW211" s="497"/>
      <c r="AX211" s="497"/>
      <c r="AY211" s="497"/>
      <c r="AZ211" s="497"/>
      <c r="BA211" s="497"/>
      <c r="BB211" s="497"/>
      <c r="BC211" s="497"/>
      <c r="BD211" s="497"/>
      <c r="BE211" s="497"/>
      <c r="BF211" s="497"/>
      <c r="BG211" s="497"/>
      <c r="BH211" s="497"/>
      <c r="BI211" s="497"/>
      <c r="BJ211" s="497"/>
      <c r="BK211" s="497"/>
      <c r="BL211" s="497"/>
      <c r="BM211" s="497"/>
      <c r="BN211" s="497"/>
      <c r="BO211" s="497"/>
      <c r="BP211" s="497"/>
      <c r="BQ211" s="497"/>
      <c r="BR211" s="497"/>
      <c r="BS211" s="497"/>
      <c r="BT211" s="497"/>
      <c r="BU211" s="497"/>
      <c r="BV211" s="497"/>
      <c r="BW211" s="497"/>
      <c r="BX211" s="497"/>
      <c r="BY211" s="497"/>
      <c r="BZ211" s="497"/>
      <c r="CA211" s="497"/>
      <c r="CB211" s="497"/>
      <c r="CC211" s="497"/>
      <c r="CD211" s="497"/>
      <c r="CE211" s="497"/>
      <c r="CF211" s="497"/>
      <c r="CG211" s="497"/>
      <c r="CH211" s="497"/>
      <c r="CI211" s="497"/>
      <c r="CJ211" s="497"/>
      <c r="CK211" s="497"/>
      <c r="CL211" s="497"/>
      <c r="CM211" s="497"/>
      <c r="CN211" s="497"/>
      <c r="CO211" s="497"/>
      <c r="CP211" s="497"/>
      <c r="CQ211" s="497"/>
      <c r="CR211" s="497"/>
      <c r="CS211" s="497"/>
      <c r="CT211" s="497"/>
      <c r="CU211" s="497"/>
      <c r="CV211" s="497"/>
      <c r="CW211" s="497"/>
      <c r="CX211" s="497"/>
      <c r="CY211" s="497"/>
      <c r="CZ211" s="497"/>
      <c r="DA211" s="497"/>
      <c r="DB211" s="497"/>
      <c r="DC211" s="497"/>
      <c r="DD211" s="497"/>
      <c r="DE211" s="497"/>
      <c r="DF211" s="497"/>
      <c r="DG211" s="497"/>
      <c r="DH211" s="497"/>
      <c r="DI211" s="497"/>
      <c r="DJ211" s="497"/>
      <c r="DK211" s="497"/>
      <c r="DL211" s="497"/>
      <c r="DM211" s="497"/>
      <c r="DN211" s="497"/>
      <c r="DO211" s="497"/>
      <c r="DP211" s="497"/>
      <c r="DQ211" s="497"/>
      <c r="DR211" s="497"/>
      <c r="DS211" s="497"/>
      <c r="DT211" s="497"/>
      <c r="DU211" s="497"/>
      <c r="DV211" s="497"/>
      <c r="DW211" s="497"/>
      <c r="DX211" s="497"/>
      <c r="DY211" s="497"/>
      <c r="DZ211" s="497"/>
      <c r="EA211" s="497"/>
      <c r="EB211" s="497"/>
      <c r="EC211" s="497"/>
      <c r="ED211" s="497"/>
      <c r="EE211" s="497"/>
      <c r="EF211" s="497"/>
      <c r="EG211" s="497"/>
      <c r="EH211" s="497"/>
      <c r="EI211" s="497"/>
      <c r="EJ211" s="497"/>
      <c r="EK211" s="497"/>
      <c r="EL211" s="497"/>
      <c r="EM211" s="497"/>
      <c r="EN211" s="497"/>
      <c r="EO211" s="497"/>
      <c r="EP211" s="497"/>
      <c r="EQ211" s="497"/>
      <c r="ER211" s="497"/>
      <c r="ES211" s="497"/>
      <c r="ET211" s="497"/>
      <c r="EU211" s="497"/>
      <c r="EV211" s="497"/>
      <c r="EW211" s="497"/>
      <c r="EX211" s="497"/>
      <c r="EY211" s="497"/>
      <c r="EZ211" s="497"/>
      <c r="FA211" s="497"/>
      <c r="FB211" s="497"/>
      <c r="FC211" s="497"/>
      <c r="FD211" s="497"/>
      <c r="FE211" s="497"/>
      <c r="FF211" s="497"/>
      <c r="FG211" s="497"/>
      <c r="FH211" s="497"/>
      <c r="FI211" s="497"/>
      <c r="FJ211" s="497"/>
      <c r="FK211" s="497"/>
      <c r="FL211" s="497"/>
      <c r="FM211" s="497"/>
      <c r="FN211" s="497"/>
      <c r="FO211" s="497"/>
      <c r="FP211" s="497"/>
      <c r="FQ211" s="497"/>
      <c r="FR211" s="497"/>
      <c r="FS211" s="497"/>
      <c r="FT211" s="497"/>
      <c r="FU211" s="497"/>
      <c r="FV211" s="497"/>
      <c r="FW211" s="497"/>
      <c r="FX211" s="497"/>
      <c r="FY211" s="497"/>
      <c r="FZ211" s="497"/>
      <c r="GA211" s="497"/>
      <c r="GB211" s="497"/>
      <c r="GC211" s="497"/>
      <c r="GD211" s="497"/>
      <c r="GE211" s="497"/>
      <c r="GF211" s="497"/>
      <c r="GG211" s="497"/>
      <c r="GH211" s="497"/>
      <c r="GI211" s="497"/>
      <c r="GJ211" s="497"/>
      <c r="GK211" s="497"/>
      <c r="GL211" s="497"/>
      <c r="GM211" s="497"/>
      <c r="GN211" s="497"/>
      <c r="GO211" s="497"/>
      <c r="GP211" s="497"/>
      <c r="GQ211" s="497"/>
      <c r="GR211" s="497"/>
      <c r="GS211" s="497"/>
      <c r="GT211" s="497"/>
      <c r="GU211" s="497"/>
      <c r="GV211" s="497"/>
      <c r="GW211" s="497"/>
      <c r="GX211" s="497"/>
      <c r="GY211" s="497"/>
      <c r="GZ211" s="497"/>
      <c r="HA211" s="497"/>
      <c r="HB211" s="497"/>
      <c r="HC211" s="497"/>
      <c r="HD211" s="497"/>
      <c r="HE211" s="497"/>
      <c r="HF211" s="497"/>
      <c r="HG211" s="497"/>
      <c r="HH211" s="497"/>
      <c r="HI211" s="497"/>
      <c r="HJ211" s="497"/>
      <c r="HK211" s="497"/>
      <c r="HL211" s="497"/>
      <c r="HM211" s="497"/>
      <c r="HN211" s="497"/>
      <c r="HO211" s="497"/>
      <c r="HP211" s="497"/>
      <c r="HQ211" s="497"/>
      <c r="HR211" s="497"/>
      <c r="HS211" s="497"/>
      <c r="HT211" s="497"/>
      <c r="HU211" s="497"/>
      <c r="HV211" s="497"/>
      <c r="HW211" s="497"/>
      <c r="HX211" s="497"/>
      <c r="HY211" s="497"/>
      <c r="HZ211" s="497"/>
      <c r="IA211" s="497"/>
      <c r="IB211" s="497"/>
      <c r="IC211" s="497"/>
      <c r="ID211" s="497"/>
      <c r="IE211" s="497"/>
      <c r="IF211" s="497"/>
      <c r="IG211" s="497"/>
      <c r="IH211" s="497"/>
      <c r="II211" s="497"/>
      <c r="IJ211" s="497"/>
      <c r="IK211" s="497"/>
      <c r="IL211" s="497"/>
      <c r="IM211" s="497"/>
      <c r="IN211" s="497"/>
      <c r="IO211" s="497"/>
    </row>
    <row r="212" s="496" customFormat="1" ht="56.25" hidden="1" outlineLevel="2" spans="1:249">
      <c r="A212" s="633"/>
      <c r="B212" s="517" t="s">
        <v>12004</v>
      </c>
      <c r="C212" s="517" t="s">
        <v>12005</v>
      </c>
      <c r="D212" s="518">
        <v>0</v>
      </c>
      <c r="E212" s="518">
        <v>0</v>
      </c>
      <c r="F212" s="518">
        <v>0</v>
      </c>
      <c r="G212" s="519">
        <v>1730436</v>
      </c>
      <c r="H212" s="518"/>
      <c r="I212" s="518">
        <f t="shared" ref="I212:I214" si="4">SUM(D212:G212)</f>
        <v>1730436</v>
      </c>
      <c r="J212" s="557" t="s">
        <v>12006</v>
      </c>
      <c r="K212" s="558" t="s">
        <v>12223</v>
      </c>
      <c r="L212" s="523"/>
      <c r="M212" s="523"/>
      <c r="N212" s="523"/>
      <c r="O212" s="523"/>
      <c r="P212" s="523"/>
      <c r="Q212" s="523"/>
      <c r="R212" s="523"/>
      <c r="S212" s="523"/>
      <c r="T212" s="523"/>
      <c r="U212" s="523"/>
      <c r="V212" s="523"/>
      <c r="W212" s="523"/>
      <c r="X212" s="523"/>
      <c r="Y212" s="523"/>
      <c r="Z212" s="523"/>
      <c r="AA212" s="523"/>
      <c r="AB212" s="523"/>
      <c r="AC212" s="523"/>
      <c r="AD212" s="523"/>
      <c r="AE212" s="523"/>
      <c r="AF212" s="523"/>
      <c r="AG212" s="523"/>
      <c r="AH212" s="523"/>
      <c r="AI212" s="523"/>
      <c r="AJ212" s="523"/>
      <c r="AK212" s="523"/>
      <c r="AL212" s="523"/>
      <c r="AM212" s="523"/>
      <c r="AN212" s="523"/>
      <c r="AO212" s="523"/>
      <c r="AP212" s="523"/>
      <c r="AQ212" s="523"/>
      <c r="AR212" s="497"/>
      <c r="AS212" s="497"/>
      <c r="AT212" s="497"/>
      <c r="AU212" s="497"/>
      <c r="AV212" s="497"/>
      <c r="AW212" s="497"/>
      <c r="AX212" s="497"/>
      <c r="AY212" s="497"/>
      <c r="AZ212" s="497"/>
      <c r="BA212" s="497"/>
      <c r="BB212" s="497"/>
      <c r="BC212" s="497"/>
      <c r="BD212" s="497"/>
      <c r="BE212" s="497"/>
      <c r="BF212" s="497"/>
      <c r="BG212" s="497"/>
      <c r="BH212" s="497"/>
      <c r="BI212" s="497"/>
      <c r="BJ212" s="497"/>
      <c r="BK212" s="497"/>
      <c r="BL212" s="497"/>
      <c r="BM212" s="497"/>
      <c r="BN212" s="497"/>
      <c r="BO212" s="497"/>
      <c r="BP212" s="497"/>
      <c r="BQ212" s="497"/>
      <c r="BR212" s="497"/>
      <c r="BS212" s="497"/>
      <c r="BT212" s="497"/>
      <c r="BU212" s="497"/>
      <c r="BV212" s="497"/>
      <c r="BW212" s="497"/>
      <c r="BX212" s="497"/>
      <c r="BY212" s="497"/>
      <c r="BZ212" s="497"/>
      <c r="CA212" s="497"/>
      <c r="CB212" s="497"/>
      <c r="CC212" s="497"/>
      <c r="CD212" s="497"/>
      <c r="CE212" s="497"/>
      <c r="CF212" s="497"/>
      <c r="CG212" s="497"/>
      <c r="CH212" s="497"/>
      <c r="CI212" s="497"/>
      <c r="CJ212" s="497"/>
      <c r="CK212" s="497"/>
      <c r="CL212" s="497"/>
      <c r="CM212" s="497"/>
      <c r="CN212" s="497"/>
      <c r="CO212" s="497"/>
      <c r="CP212" s="497"/>
      <c r="CQ212" s="497"/>
      <c r="CR212" s="497"/>
      <c r="CS212" s="497"/>
      <c r="CT212" s="497"/>
      <c r="CU212" s="497"/>
      <c r="CV212" s="497"/>
      <c r="CW212" s="497"/>
      <c r="CX212" s="497"/>
      <c r="CY212" s="497"/>
      <c r="CZ212" s="497"/>
      <c r="DA212" s="497"/>
      <c r="DB212" s="497"/>
      <c r="DC212" s="497"/>
      <c r="DD212" s="497"/>
      <c r="DE212" s="497"/>
      <c r="DF212" s="497"/>
      <c r="DG212" s="497"/>
      <c r="DH212" s="497"/>
      <c r="DI212" s="497"/>
      <c r="DJ212" s="497"/>
      <c r="DK212" s="497"/>
      <c r="DL212" s="497"/>
      <c r="DM212" s="497"/>
      <c r="DN212" s="497"/>
      <c r="DO212" s="497"/>
      <c r="DP212" s="497"/>
      <c r="DQ212" s="497"/>
      <c r="DR212" s="497"/>
      <c r="DS212" s="497"/>
      <c r="DT212" s="497"/>
      <c r="DU212" s="497"/>
      <c r="DV212" s="497"/>
      <c r="DW212" s="497"/>
      <c r="DX212" s="497"/>
      <c r="DY212" s="497"/>
      <c r="DZ212" s="497"/>
      <c r="EA212" s="497"/>
      <c r="EB212" s="497"/>
      <c r="EC212" s="497"/>
      <c r="ED212" s="497"/>
      <c r="EE212" s="497"/>
      <c r="EF212" s="497"/>
      <c r="EG212" s="497"/>
      <c r="EH212" s="497"/>
      <c r="EI212" s="497"/>
      <c r="EJ212" s="497"/>
      <c r="EK212" s="497"/>
      <c r="EL212" s="497"/>
      <c r="EM212" s="497"/>
      <c r="EN212" s="497"/>
      <c r="EO212" s="497"/>
      <c r="EP212" s="497"/>
      <c r="EQ212" s="497"/>
      <c r="ER212" s="497"/>
      <c r="ES212" s="497"/>
      <c r="ET212" s="497"/>
      <c r="EU212" s="497"/>
      <c r="EV212" s="497"/>
      <c r="EW212" s="497"/>
      <c r="EX212" s="497"/>
      <c r="EY212" s="497"/>
      <c r="EZ212" s="497"/>
      <c r="FA212" s="497"/>
      <c r="FB212" s="497"/>
      <c r="FC212" s="497"/>
      <c r="FD212" s="497"/>
      <c r="FE212" s="497"/>
      <c r="FF212" s="497"/>
      <c r="FG212" s="497"/>
      <c r="FH212" s="497"/>
      <c r="FI212" s="497"/>
      <c r="FJ212" s="497"/>
      <c r="FK212" s="497"/>
      <c r="FL212" s="497"/>
      <c r="FM212" s="497"/>
      <c r="FN212" s="497"/>
      <c r="FO212" s="497"/>
      <c r="FP212" s="497"/>
      <c r="FQ212" s="497"/>
      <c r="FR212" s="497"/>
      <c r="FS212" s="497"/>
      <c r="FT212" s="497"/>
      <c r="FU212" s="497"/>
      <c r="FV212" s="497"/>
      <c r="FW212" s="497"/>
      <c r="FX212" s="497"/>
      <c r="FY212" s="497"/>
      <c r="FZ212" s="497"/>
      <c r="GA212" s="497"/>
      <c r="GB212" s="497"/>
      <c r="GC212" s="497"/>
      <c r="GD212" s="497"/>
      <c r="GE212" s="497"/>
      <c r="GF212" s="497"/>
      <c r="GG212" s="497"/>
      <c r="GH212" s="497"/>
      <c r="GI212" s="497"/>
      <c r="GJ212" s="497"/>
      <c r="GK212" s="497"/>
      <c r="GL212" s="497"/>
      <c r="GM212" s="497"/>
      <c r="GN212" s="497"/>
      <c r="GO212" s="497"/>
      <c r="GP212" s="497"/>
      <c r="GQ212" s="497"/>
      <c r="GR212" s="497"/>
      <c r="GS212" s="497"/>
      <c r="GT212" s="497"/>
      <c r="GU212" s="497"/>
      <c r="GV212" s="497"/>
      <c r="GW212" s="497"/>
      <c r="GX212" s="497"/>
      <c r="GY212" s="497"/>
      <c r="GZ212" s="497"/>
      <c r="HA212" s="497"/>
      <c r="HB212" s="497"/>
      <c r="HC212" s="497"/>
      <c r="HD212" s="497"/>
      <c r="HE212" s="497"/>
      <c r="HF212" s="497"/>
      <c r="HG212" s="497"/>
      <c r="HH212" s="497"/>
      <c r="HI212" s="497"/>
      <c r="HJ212" s="497"/>
      <c r="HK212" s="497"/>
      <c r="HL212" s="497"/>
      <c r="HM212" s="497"/>
      <c r="HN212" s="497"/>
      <c r="HO212" s="497"/>
      <c r="HP212" s="497"/>
      <c r="HQ212" s="497"/>
      <c r="HR212" s="497"/>
      <c r="HS212" s="497"/>
      <c r="HT212" s="497"/>
      <c r="HU212" s="497"/>
      <c r="HV212" s="497"/>
      <c r="HW212" s="497"/>
      <c r="HX212" s="497"/>
      <c r="HY212" s="497"/>
      <c r="HZ212" s="497"/>
      <c r="IA212" s="497"/>
      <c r="IB212" s="497"/>
      <c r="IC212" s="497"/>
      <c r="ID212" s="497"/>
      <c r="IE212" s="497"/>
      <c r="IF212" s="497"/>
      <c r="IG212" s="497"/>
      <c r="IH212" s="497"/>
      <c r="II212" s="497"/>
      <c r="IJ212" s="497"/>
      <c r="IK212" s="497"/>
      <c r="IL212" s="497"/>
      <c r="IM212" s="497"/>
      <c r="IN212" s="497"/>
      <c r="IO212" s="497"/>
    </row>
    <row r="213" s="496" customFormat="1" hidden="1" outlineLevel="2" spans="1:249">
      <c r="A213" s="633"/>
      <c r="B213" s="577" t="s">
        <v>12051</v>
      </c>
      <c r="C213" s="577" t="s">
        <v>12051</v>
      </c>
      <c r="D213" s="518">
        <v>0</v>
      </c>
      <c r="E213" s="518">
        <v>0</v>
      </c>
      <c r="F213" s="518">
        <v>636662.8</v>
      </c>
      <c r="G213" s="518">
        <v>1223596.51</v>
      </c>
      <c r="H213" s="518"/>
      <c r="I213" s="518">
        <f t="shared" si="4"/>
        <v>1860259.31</v>
      </c>
      <c r="J213" s="580" t="s">
        <v>12052</v>
      </c>
      <c r="K213" s="579" t="s">
        <v>12224</v>
      </c>
      <c r="L213" s="523"/>
      <c r="M213" s="523"/>
      <c r="N213" s="523"/>
      <c r="O213" s="523"/>
      <c r="P213" s="523"/>
      <c r="Q213" s="523"/>
      <c r="R213" s="523"/>
      <c r="S213" s="523"/>
      <c r="T213" s="523"/>
      <c r="U213" s="523"/>
      <c r="V213" s="523"/>
      <c r="W213" s="523"/>
      <c r="X213" s="523"/>
      <c r="Y213" s="523"/>
      <c r="Z213" s="523"/>
      <c r="AA213" s="523"/>
      <c r="AB213" s="523"/>
      <c r="AC213" s="523"/>
      <c r="AD213" s="523"/>
      <c r="AE213" s="523"/>
      <c r="AF213" s="523"/>
      <c r="AG213" s="523"/>
      <c r="AH213" s="523"/>
      <c r="AI213" s="523"/>
      <c r="AJ213" s="523"/>
      <c r="AK213" s="523"/>
      <c r="AL213" s="523"/>
      <c r="AM213" s="523"/>
      <c r="AN213" s="523"/>
      <c r="AO213" s="523"/>
      <c r="AP213" s="523"/>
      <c r="AQ213" s="523"/>
      <c r="AR213" s="497"/>
      <c r="AS213" s="497"/>
      <c r="AT213" s="497"/>
      <c r="AU213" s="497"/>
      <c r="AV213" s="497"/>
      <c r="AW213" s="497"/>
      <c r="AX213" s="497"/>
      <c r="AY213" s="497"/>
      <c r="AZ213" s="497"/>
      <c r="BA213" s="497"/>
      <c r="BB213" s="497"/>
      <c r="BC213" s="497"/>
      <c r="BD213" s="497"/>
      <c r="BE213" s="497"/>
      <c r="BF213" s="497"/>
      <c r="BG213" s="497"/>
      <c r="BH213" s="497"/>
      <c r="BI213" s="497"/>
      <c r="BJ213" s="497"/>
      <c r="BK213" s="497"/>
      <c r="BL213" s="497"/>
      <c r="BM213" s="497"/>
      <c r="BN213" s="497"/>
      <c r="BO213" s="497"/>
      <c r="BP213" s="497"/>
      <c r="BQ213" s="497"/>
      <c r="BR213" s="497"/>
      <c r="BS213" s="497"/>
      <c r="BT213" s="497"/>
      <c r="BU213" s="497"/>
      <c r="BV213" s="497"/>
      <c r="BW213" s="497"/>
      <c r="BX213" s="497"/>
      <c r="BY213" s="497"/>
      <c r="BZ213" s="497"/>
      <c r="CA213" s="497"/>
      <c r="CB213" s="497"/>
      <c r="CC213" s="497"/>
      <c r="CD213" s="497"/>
      <c r="CE213" s="497"/>
      <c r="CF213" s="497"/>
      <c r="CG213" s="497"/>
      <c r="CH213" s="497"/>
      <c r="CI213" s="497"/>
      <c r="CJ213" s="497"/>
      <c r="CK213" s="497"/>
      <c r="CL213" s="497"/>
      <c r="CM213" s="497"/>
      <c r="CN213" s="497"/>
      <c r="CO213" s="497"/>
      <c r="CP213" s="497"/>
      <c r="CQ213" s="497"/>
      <c r="CR213" s="497"/>
      <c r="CS213" s="497"/>
      <c r="CT213" s="497"/>
      <c r="CU213" s="497"/>
      <c r="CV213" s="497"/>
      <c r="CW213" s="497"/>
      <c r="CX213" s="497"/>
      <c r="CY213" s="497"/>
      <c r="CZ213" s="497"/>
      <c r="DA213" s="497"/>
      <c r="DB213" s="497"/>
      <c r="DC213" s="497"/>
      <c r="DD213" s="497"/>
      <c r="DE213" s="497"/>
      <c r="DF213" s="497"/>
      <c r="DG213" s="497"/>
      <c r="DH213" s="497"/>
      <c r="DI213" s="497"/>
      <c r="DJ213" s="497"/>
      <c r="DK213" s="497"/>
      <c r="DL213" s="497"/>
      <c r="DM213" s="497"/>
      <c r="DN213" s="497"/>
      <c r="DO213" s="497"/>
      <c r="DP213" s="497"/>
      <c r="DQ213" s="497"/>
      <c r="DR213" s="497"/>
      <c r="DS213" s="497"/>
      <c r="DT213" s="497"/>
      <c r="DU213" s="497"/>
      <c r="DV213" s="497"/>
      <c r="DW213" s="497"/>
      <c r="DX213" s="497"/>
      <c r="DY213" s="497"/>
      <c r="DZ213" s="497"/>
      <c r="EA213" s="497"/>
      <c r="EB213" s="497"/>
      <c r="EC213" s="497"/>
      <c r="ED213" s="497"/>
      <c r="EE213" s="497"/>
      <c r="EF213" s="497"/>
      <c r="EG213" s="497"/>
      <c r="EH213" s="497"/>
      <c r="EI213" s="497"/>
      <c r="EJ213" s="497"/>
      <c r="EK213" s="497"/>
      <c r="EL213" s="497"/>
      <c r="EM213" s="497"/>
      <c r="EN213" s="497"/>
      <c r="EO213" s="497"/>
      <c r="EP213" s="497"/>
      <c r="EQ213" s="497"/>
      <c r="ER213" s="497"/>
      <c r="ES213" s="497"/>
      <c r="ET213" s="497"/>
      <c r="EU213" s="497"/>
      <c r="EV213" s="497"/>
      <c r="EW213" s="497"/>
      <c r="EX213" s="497"/>
      <c r="EY213" s="497"/>
      <c r="EZ213" s="497"/>
      <c r="FA213" s="497"/>
      <c r="FB213" s="497"/>
      <c r="FC213" s="497"/>
      <c r="FD213" s="497"/>
      <c r="FE213" s="497"/>
      <c r="FF213" s="497"/>
      <c r="FG213" s="497"/>
      <c r="FH213" s="497"/>
      <c r="FI213" s="497"/>
      <c r="FJ213" s="497"/>
      <c r="FK213" s="497"/>
      <c r="FL213" s="497"/>
      <c r="FM213" s="497"/>
      <c r="FN213" s="497"/>
      <c r="FO213" s="497"/>
      <c r="FP213" s="497"/>
      <c r="FQ213" s="497"/>
      <c r="FR213" s="497"/>
      <c r="FS213" s="497"/>
      <c r="FT213" s="497"/>
      <c r="FU213" s="497"/>
      <c r="FV213" s="497"/>
      <c r="FW213" s="497"/>
      <c r="FX213" s="497"/>
      <c r="FY213" s="497"/>
      <c r="FZ213" s="497"/>
      <c r="GA213" s="497"/>
      <c r="GB213" s="497"/>
      <c r="GC213" s="497"/>
      <c r="GD213" s="497"/>
      <c r="GE213" s="497"/>
      <c r="GF213" s="497"/>
      <c r="GG213" s="497"/>
      <c r="GH213" s="497"/>
      <c r="GI213" s="497"/>
      <c r="GJ213" s="497"/>
      <c r="GK213" s="497"/>
      <c r="GL213" s="497"/>
      <c r="GM213" s="497"/>
      <c r="GN213" s="497"/>
      <c r="GO213" s="497"/>
      <c r="GP213" s="497"/>
      <c r="GQ213" s="497"/>
      <c r="GR213" s="497"/>
      <c r="GS213" s="497"/>
      <c r="GT213" s="497"/>
      <c r="GU213" s="497"/>
      <c r="GV213" s="497"/>
      <c r="GW213" s="497"/>
      <c r="GX213" s="497"/>
      <c r="GY213" s="497"/>
      <c r="GZ213" s="497"/>
      <c r="HA213" s="497"/>
      <c r="HB213" s="497"/>
      <c r="HC213" s="497"/>
      <c r="HD213" s="497"/>
      <c r="HE213" s="497"/>
      <c r="HF213" s="497"/>
      <c r="HG213" s="497"/>
      <c r="HH213" s="497"/>
      <c r="HI213" s="497"/>
      <c r="HJ213" s="497"/>
      <c r="HK213" s="497"/>
      <c r="HL213" s="497"/>
      <c r="HM213" s="497"/>
      <c r="HN213" s="497"/>
      <c r="HO213" s="497"/>
      <c r="HP213" s="497"/>
      <c r="HQ213" s="497"/>
      <c r="HR213" s="497"/>
      <c r="HS213" s="497"/>
      <c r="HT213" s="497"/>
      <c r="HU213" s="497"/>
      <c r="HV213" s="497"/>
      <c r="HW213" s="497"/>
      <c r="HX213" s="497"/>
      <c r="HY213" s="497"/>
      <c r="HZ213" s="497"/>
      <c r="IA213" s="497"/>
      <c r="IB213" s="497"/>
      <c r="IC213" s="497"/>
      <c r="ID213" s="497"/>
      <c r="IE213" s="497"/>
      <c r="IF213" s="497"/>
      <c r="IG213" s="497"/>
      <c r="IH213" s="497"/>
      <c r="II213" s="497"/>
      <c r="IJ213" s="497"/>
      <c r="IK213" s="497"/>
      <c r="IL213" s="497"/>
      <c r="IM213" s="497"/>
      <c r="IN213" s="497"/>
      <c r="IO213" s="497"/>
    </row>
    <row r="214" s="496" customFormat="1" ht="67.5" hidden="1" outlineLevel="2" spans="1:249">
      <c r="A214" s="633"/>
      <c r="B214" s="517" t="s">
        <v>12002</v>
      </c>
      <c r="C214" s="517" t="s">
        <v>12002</v>
      </c>
      <c r="D214" s="518">
        <v>0</v>
      </c>
      <c r="E214" s="518">
        <v>1452400</v>
      </c>
      <c r="F214" s="518">
        <v>1501200</v>
      </c>
      <c r="G214" s="518">
        <v>0</v>
      </c>
      <c r="H214" s="518"/>
      <c r="I214" s="518">
        <f t="shared" si="4"/>
        <v>2953600</v>
      </c>
      <c r="J214" s="557" t="s">
        <v>12003</v>
      </c>
      <c r="K214" s="559" t="s">
        <v>12225</v>
      </c>
      <c r="L214" s="523"/>
      <c r="M214" s="523"/>
      <c r="N214" s="523"/>
      <c r="O214" s="523"/>
      <c r="P214" s="523"/>
      <c r="Q214" s="523"/>
      <c r="R214" s="523"/>
      <c r="S214" s="523"/>
      <c r="T214" s="523"/>
      <c r="U214" s="523"/>
      <c r="V214" s="523"/>
      <c r="W214" s="523"/>
      <c r="X214" s="523"/>
      <c r="Y214" s="523"/>
      <c r="Z214" s="523"/>
      <c r="AA214" s="523"/>
      <c r="AB214" s="523"/>
      <c r="AC214" s="523"/>
      <c r="AD214" s="523"/>
      <c r="AE214" s="523"/>
      <c r="AF214" s="523"/>
      <c r="AG214" s="523"/>
      <c r="AH214" s="523"/>
      <c r="AI214" s="523"/>
      <c r="AJ214" s="523"/>
      <c r="AK214" s="523"/>
      <c r="AL214" s="523"/>
      <c r="AM214" s="523"/>
      <c r="AN214" s="523"/>
      <c r="AO214" s="523"/>
      <c r="AP214" s="523"/>
      <c r="AQ214" s="523"/>
      <c r="AR214" s="497"/>
      <c r="AS214" s="497"/>
      <c r="AT214" s="497"/>
      <c r="AU214" s="497"/>
      <c r="AV214" s="497"/>
      <c r="AW214" s="497"/>
      <c r="AX214" s="497"/>
      <c r="AY214" s="497"/>
      <c r="AZ214" s="497"/>
      <c r="BA214" s="497"/>
      <c r="BB214" s="497"/>
      <c r="BC214" s="497"/>
      <c r="BD214" s="497"/>
      <c r="BE214" s="497"/>
      <c r="BF214" s="497"/>
      <c r="BG214" s="497"/>
      <c r="BH214" s="497"/>
      <c r="BI214" s="497"/>
      <c r="BJ214" s="497"/>
      <c r="BK214" s="497"/>
      <c r="BL214" s="497"/>
      <c r="BM214" s="497"/>
      <c r="BN214" s="497"/>
      <c r="BO214" s="497"/>
      <c r="BP214" s="497"/>
      <c r="BQ214" s="497"/>
      <c r="BR214" s="497"/>
      <c r="BS214" s="497"/>
      <c r="BT214" s="497"/>
      <c r="BU214" s="497"/>
      <c r="BV214" s="497"/>
      <c r="BW214" s="497"/>
      <c r="BX214" s="497"/>
      <c r="BY214" s="497"/>
      <c r="BZ214" s="497"/>
      <c r="CA214" s="497"/>
      <c r="CB214" s="497"/>
      <c r="CC214" s="497"/>
      <c r="CD214" s="497"/>
      <c r="CE214" s="497"/>
      <c r="CF214" s="497"/>
      <c r="CG214" s="497"/>
      <c r="CH214" s="497"/>
      <c r="CI214" s="497"/>
      <c r="CJ214" s="497"/>
      <c r="CK214" s="497"/>
      <c r="CL214" s="497"/>
      <c r="CM214" s="497"/>
      <c r="CN214" s="497"/>
      <c r="CO214" s="497"/>
      <c r="CP214" s="497"/>
      <c r="CQ214" s="497"/>
      <c r="CR214" s="497"/>
      <c r="CS214" s="497"/>
      <c r="CT214" s="497"/>
      <c r="CU214" s="497"/>
      <c r="CV214" s="497"/>
      <c r="CW214" s="497"/>
      <c r="CX214" s="497"/>
      <c r="CY214" s="497"/>
      <c r="CZ214" s="497"/>
      <c r="DA214" s="497"/>
      <c r="DB214" s="497"/>
      <c r="DC214" s="497"/>
      <c r="DD214" s="497"/>
      <c r="DE214" s="497"/>
      <c r="DF214" s="497"/>
      <c r="DG214" s="497"/>
      <c r="DH214" s="497"/>
      <c r="DI214" s="497"/>
      <c r="DJ214" s="497"/>
      <c r="DK214" s="497"/>
      <c r="DL214" s="497"/>
      <c r="DM214" s="497"/>
      <c r="DN214" s="497"/>
      <c r="DO214" s="497"/>
      <c r="DP214" s="497"/>
      <c r="DQ214" s="497"/>
      <c r="DR214" s="497"/>
      <c r="DS214" s="497"/>
      <c r="DT214" s="497"/>
      <c r="DU214" s="497"/>
      <c r="DV214" s="497"/>
      <c r="DW214" s="497"/>
      <c r="DX214" s="497"/>
      <c r="DY214" s="497"/>
      <c r="DZ214" s="497"/>
      <c r="EA214" s="497"/>
      <c r="EB214" s="497"/>
      <c r="EC214" s="497"/>
      <c r="ED214" s="497"/>
      <c r="EE214" s="497"/>
      <c r="EF214" s="497"/>
      <c r="EG214" s="497"/>
      <c r="EH214" s="497"/>
      <c r="EI214" s="497"/>
      <c r="EJ214" s="497"/>
      <c r="EK214" s="497"/>
      <c r="EL214" s="497"/>
      <c r="EM214" s="497"/>
      <c r="EN214" s="497"/>
      <c r="EO214" s="497"/>
      <c r="EP214" s="497"/>
      <c r="EQ214" s="497"/>
      <c r="ER214" s="497"/>
      <c r="ES214" s="497"/>
      <c r="ET214" s="497"/>
      <c r="EU214" s="497"/>
      <c r="EV214" s="497"/>
      <c r="EW214" s="497"/>
      <c r="EX214" s="497"/>
      <c r="EY214" s="497"/>
      <c r="EZ214" s="497"/>
      <c r="FA214" s="497"/>
      <c r="FB214" s="497"/>
      <c r="FC214" s="497"/>
      <c r="FD214" s="497"/>
      <c r="FE214" s="497"/>
      <c r="FF214" s="497"/>
      <c r="FG214" s="497"/>
      <c r="FH214" s="497"/>
      <c r="FI214" s="497"/>
      <c r="FJ214" s="497"/>
      <c r="FK214" s="497"/>
      <c r="FL214" s="497"/>
      <c r="FM214" s="497"/>
      <c r="FN214" s="497"/>
      <c r="FO214" s="497"/>
      <c r="FP214" s="497"/>
      <c r="FQ214" s="497"/>
      <c r="FR214" s="497"/>
      <c r="FS214" s="497"/>
      <c r="FT214" s="497"/>
      <c r="FU214" s="497"/>
      <c r="FV214" s="497"/>
      <c r="FW214" s="497"/>
      <c r="FX214" s="497"/>
      <c r="FY214" s="497"/>
      <c r="FZ214" s="497"/>
      <c r="GA214" s="497"/>
      <c r="GB214" s="497"/>
      <c r="GC214" s="497"/>
      <c r="GD214" s="497"/>
      <c r="GE214" s="497"/>
      <c r="GF214" s="497"/>
      <c r="GG214" s="497"/>
      <c r="GH214" s="497"/>
      <c r="GI214" s="497"/>
      <c r="GJ214" s="497"/>
      <c r="GK214" s="497"/>
      <c r="GL214" s="497"/>
      <c r="GM214" s="497"/>
      <c r="GN214" s="497"/>
      <c r="GO214" s="497"/>
      <c r="GP214" s="497"/>
      <c r="GQ214" s="497"/>
      <c r="GR214" s="497"/>
      <c r="GS214" s="497"/>
      <c r="GT214" s="497"/>
      <c r="GU214" s="497"/>
      <c r="GV214" s="497"/>
      <c r="GW214" s="497"/>
      <c r="GX214" s="497"/>
      <c r="GY214" s="497"/>
      <c r="GZ214" s="497"/>
      <c r="HA214" s="497"/>
      <c r="HB214" s="497"/>
      <c r="HC214" s="497"/>
      <c r="HD214" s="497"/>
      <c r="HE214" s="497"/>
      <c r="HF214" s="497"/>
      <c r="HG214" s="497"/>
      <c r="HH214" s="497"/>
      <c r="HI214" s="497"/>
      <c r="HJ214" s="497"/>
      <c r="HK214" s="497"/>
      <c r="HL214" s="497"/>
      <c r="HM214" s="497"/>
      <c r="HN214" s="497"/>
      <c r="HO214" s="497"/>
      <c r="HP214" s="497"/>
      <c r="HQ214" s="497"/>
      <c r="HR214" s="497"/>
      <c r="HS214" s="497"/>
      <c r="HT214" s="497"/>
      <c r="HU214" s="497"/>
      <c r="HV214" s="497"/>
      <c r="HW214" s="497"/>
      <c r="HX214" s="497"/>
      <c r="HY214" s="497"/>
      <c r="HZ214" s="497"/>
      <c r="IA214" s="497"/>
      <c r="IB214" s="497"/>
      <c r="IC214" s="497"/>
      <c r="ID214" s="497"/>
      <c r="IE214" s="497"/>
      <c r="IF214" s="497"/>
      <c r="IG214" s="497"/>
      <c r="IH214" s="497"/>
      <c r="II214" s="497"/>
      <c r="IJ214" s="497"/>
      <c r="IK214" s="497"/>
      <c r="IL214" s="497"/>
      <c r="IM214" s="497"/>
      <c r="IN214" s="497"/>
      <c r="IO214" s="497"/>
    </row>
    <row r="215" s="496" customFormat="1" ht="78.75" hidden="1" outlineLevel="2" spans="1:249">
      <c r="A215" s="633"/>
      <c r="B215" s="517" t="s">
        <v>3366</v>
      </c>
      <c r="C215" s="517" t="s">
        <v>3366</v>
      </c>
      <c r="D215" s="518">
        <v>0</v>
      </c>
      <c r="E215" s="518">
        <v>2182569.76</v>
      </c>
      <c r="F215" s="518">
        <v>1172879.8</v>
      </c>
      <c r="G215" s="518"/>
      <c r="H215" s="518"/>
      <c r="I215" s="518">
        <f>SUM(D215:F215)-H215</f>
        <v>3355449.56</v>
      </c>
      <c r="J215" s="563" t="s">
        <v>12015</v>
      </c>
      <c r="K215" s="667" t="s">
        <v>12226</v>
      </c>
      <c r="L215" s="523"/>
      <c r="M215" s="523"/>
      <c r="N215" s="523"/>
      <c r="O215" s="523"/>
      <c r="P215" s="523"/>
      <c r="Q215" s="523"/>
      <c r="R215" s="523"/>
      <c r="S215" s="523"/>
      <c r="T215" s="523"/>
      <c r="U215" s="523"/>
      <c r="V215" s="523"/>
      <c r="W215" s="523"/>
      <c r="X215" s="523"/>
      <c r="Y215" s="523"/>
      <c r="Z215" s="523"/>
      <c r="AA215" s="523"/>
      <c r="AB215" s="523"/>
      <c r="AC215" s="523"/>
      <c r="AD215" s="523"/>
      <c r="AE215" s="523"/>
      <c r="AF215" s="523"/>
      <c r="AG215" s="523"/>
      <c r="AH215" s="523"/>
      <c r="AI215" s="523"/>
      <c r="AJ215" s="523"/>
      <c r="AK215" s="523"/>
      <c r="AL215" s="523"/>
      <c r="AM215" s="523"/>
      <c r="AN215" s="523"/>
      <c r="AO215" s="523"/>
      <c r="AP215" s="523"/>
      <c r="AQ215" s="523"/>
      <c r="AR215" s="497"/>
      <c r="AS215" s="497"/>
      <c r="AT215" s="497"/>
      <c r="AU215" s="497"/>
      <c r="AV215" s="497"/>
      <c r="AW215" s="497"/>
      <c r="AX215" s="497"/>
      <c r="AY215" s="497"/>
      <c r="AZ215" s="497"/>
      <c r="BA215" s="497"/>
      <c r="BB215" s="497"/>
      <c r="BC215" s="497"/>
      <c r="BD215" s="497"/>
      <c r="BE215" s="497"/>
      <c r="BF215" s="497"/>
      <c r="BG215" s="497"/>
      <c r="BH215" s="497"/>
      <c r="BI215" s="497"/>
      <c r="BJ215" s="497"/>
      <c r="BK215" s="497"/>
      <c r="BL215" s="497"/>
      <c r="BM215" s="497"/>
      <c r="BN215" s="497"/>
      <c r="BO215" s="497"/>
      <c r="BP215" s="497"/>
      <c r="BQ215" s="497"/>
      <c r="BR215" s="497"/>
      <c r="BS215" s="497"/>
      <c r="BT215" s="497"/>
      <c r="BU215" s="497"/>
      <c r="BV215" s="497"/>
      <c r="BW215" s="497"/>
      <c r="BX215" s="497"/>
      <c r="BY215" s="497"/>
      <c r="BZ215" s="497"/>
      <c r="CA215" s="497"/>
      <c r="CB215" s="497"/>
      <c r="CC215" s="497"/>
      <c r="CD215" s="497"/>
      <c r="CE215" s="497"/>
      <c r="CF215" s="497"/>
      <c r="CG215" s="497"/>
      <c r="CH215" s="497"/>
      <c r="CI215" s="497"/>
      <c r="CJ215" s="497"/>
      <c r="CK215" s="497"/>
      <c r="CL215" s="497"/>
      <c r="CM215" s="497"/>
      <c r="CN215" s="497"/>
      <c r="CO215" s="497"/>
      <c r="CP215" s="497"/>
      <c r="CQ215" s="497"/>
      <c r="CR215" s="497"/>
      <c r="CS215" s="497"/>
      <c r="CT215" s="497"/>
      <c r="CU215" s="497"/>
      <c r="CV215" s="497"/>
      <c r="CW215" s="497"/>
      <c r="CX215" s="497"/>
      <c r="CY215" s="497"/>
      <c r="CZ215" s="497"/>
      <c r="DA215" s="497"/>
      <c r="DB215" s="497"/>
      <c r="DC215" s="497"/>
      <c r="DD215" s="497"/>
      <c r="DE215" s="497"/>
      <c r="DF215" s="497"/>
      <c r="DG215" s="497"/>
      <c r="DH215" s="497"/>
      <c r="DI215" s="497"/>
      <c r="DJ215" s="497"/>
      <c r="DK215" s="497"/>
      <c r="DL215" s="497"/>
      <c r="DM215" s="497"/>
      <c r="DN215" s="497"/>
      <c r="DO215" s="497"/>
      <c r="DP215" s="497"/>
      <c r="DQ215" s="497"/>
      <c r="DR215" s="497"/>
      <c r="DS215" s="497"/>
      <c r="DT215" s="497"/>
      <c r="DU215" s="497"/>
      <c r="DV215" s="497"/>
      <c r="DW215" s="497"/>
      <c r="DX215" s="497"/>
      <c r="DY215" s="497"/>
      <c r="DZ215" s="497"/>
      <c r="EA215" s="497"/>
      <c r="EB215" s="497"/>
      <c r="EC215" s="497"/>
      <c r="ED215" s="497"/>
      <c r="EE215" s="497"/>
      <c r="EF215" s="497"/>
      <c r="EG215" s="497"/>
      <c r="EH215" s="497"/>
      <c r="EI215" s="497"/>
      <c r="EJ215" s="497"/>
      <c r="EK215" s="497"/>
      <c r="EL215" s="497"/>
      <c r="EM215" s="497"/>
      <c r="EN215" s="497"/>
      <c r="EO215" s="497"/>
      <c r="EP215" s="497"/>
      <c r="EQ215" s="497"/>
      <c r="ER215" s="497"/>
      <c r="ES215" s="497"/>
      <c r="ET215" s="497"/>
      <c r="EU215" s="497"/>
      <c r="EV215" s="497"/>
      <c r="EW215" s="497"/>
      <c r="EX215" s="497"/>
      <c r="EY215" s="497"/>
      <c r="EZ215" s="497"/>
      <c r="FA215" s="497"/>
      <c r="FB215" s="497"/>
      <c r="FC215" s="497"/>
      <c r="FD215" s="497"/>
      <c r="FE215" s="497"/>
      <c r="FF215" s="497"/>
      <c r="FG215" s="497"/>
      <c r="FH215" s="497"/>
      <c r="FI215" s="497"/>
      <c r="FJ215" s="497"/>
      <c r="FK215" s="497"/>
      <c r="FL215" s="497"/>
      <c r="FM215" s="497"/>
      <c r="FN215" s="497"/>
      <c r="FO215" s="497"/>
      <c r="FP215" s="497"/>
      <c r="FQ215" s="497"/>
      <c r="FR215" s="497"/>
      <c r="FS215" s="497"/>
      <c r="FT215" s="497"/>
      <c r="FU215" s="497"/>
      <c r="FV215" s="497"/>
      <c r="FW215" s="497"/>
      <c r="FX215" s="497"/>
      <c r="FY215" s="497"/>
      <c r="FZ215" s="497"/>
      <c r="GA215" s="497"/>
      <c r="GB215" s="497"/>
      <c r="GC215" s="497"/>
      <c r="GD215" s="497"/>
      <c r="GE215" s="497"/>
      <c r="GF215" s="497"/>
      <c r="GG215" s="497"/>
      <c r="GH215" s="497"/>
      <c r="GI215" s="497"/>
      <c r="GJ215" s="497"/>
      <c r="GK215" s="497"/>
      <c r="GL215" s="497"/>
      <c r="GM215" s="497"/>
      <c r="GN215" s="497"/>
      <c r="GO215" s="497"/>
      <c r="GP215" s="497"/>
      <c r="GQ215" s="497"/>
      <c r="GR215" s="497"/>
      <c r="GS215" s="497"/>
      <c r="GT215" s="497"/>
      <c r="GU215" s="497"/>
      <c r="GV215" s="497"/>
      <c r="GW215" s="497"/>
      <c r="GX215" s="497"/>
      <c r="GY215" s="497"/>
      <c r="GZ215" s="497"/>
      <c r="HA215" s="497"/>
      <c r="HB215" s="497"/>
      <c r="HC215" s="497"/>
      <c r="HD215" s="497"/>
      <c r="HE215" s="497"/>
      <c r="HF215" s="497"/>
      <c r="HG215" s="497"/>
      <c r="HH215" s="497"/>
      <c r="HI215" s="497"/>
      <c r="HJ215" s="497"/>
      <c r="HK215" s="497"/>
      <c r="HL215" s="497"/>
      <c r="HM215" s="497"/>
      <c r="HN215" s="497"/>
      <c r="HO215" s="497"/>
      <c r="HP215" s="497"/>
      <c r="HQ215" s="497"/>
      <c r="HR215" s="497"/>
      <c r="HS215" s="497"/>
      <c r="HT215" s="497"/>
      <c r="HU215" s="497"/>
      <c r="HV215" s="497"/>
      <c r="HW215" s="497"/>
      <c r="HX215" s="497"/>
      <c r="HY215" s="497"/>
      <c r="HZ215" s="497"/>
      <c r="IA215" s="497"/>
      <c r="IB215" s="497"/>
      <c r="IC215" s="497"/>
      <c r="ID215" s="497"/>
      <c r="IE215" s="497"/>
      <c r="IF215" s="497"/>
      <c r="IG215" s="497"/>
      <c r="IH215" s="497"/>
      <c r="II215" s="497"/>
      <c r="IJ215" s="497"/>
      <c r="IK215" s="497"/>
      <c r="IL215" s="497"/>
      <c r="IM215" s="497"/>
      <c r="IN215" s="497"/>
      <c r="IO215" s="497"/>
    </row>
    <row r="216" s="496" customFormat="1" ht="56.25" hidden="1" outlineLevel="2" spans="1:249">
      <c r="A216" s="633"/>
      <c r="B216" s="517" t="s">
        <v>12000</v>
      </c>
      <c r="C216" s="517" t="s">
        <v>12000</v>
      </c>
      <c r="D216" s="518">
        <v>0</v>
      </c>
      <c r="E216" s="518">
        <v>3197102.63</v>
      </c>
      <c r="F216" s="518">
        <v>243079.69</v>
      </c>
      <c r="G216" s="518">
        <v>0</v>
      </c>
      <c r="H216" s="518"/>
      <c r="I216" s="518">
        <f>SUM(D216:G216)</f>
        <v>3440182.32</v>
      </c>
      <c r="J216" s="668" t="s">
        <v>12001</v>
      </c>
      <c r="K216" s="669" t="s">
        <v>12225</v>
      </c>
      <c r="L216" s="523"/>
      <c r="M216" s="523"/>
      <c r="N216" s="523"/>
      <c r="O216" s="523"/>
      <c r="P216" s="523"/>
      <c r="Q216" s="523"/>
      <c r="R216" s="523"/>
      <c r="S216" s="523"/>
      <c r="T216" s="523"/>
      <c r="U216" s="523"/>
      <c r="V216" s="523"/>
      <c r="W216" s="523"/>
      <c r="X216" s="523"/>
      <c r="Y216" s="523"/>
      <c r="Z216" s="523"/>
      <c r="AA216" s="523"/>
      <c r="AB216" s="523"/>
      <c r="AC216" s="523"/>
      <c r="AD216" s="523"/>
      <c r="AE216" s="523"/>
      <c r="AF216" s="523"/>
      <c r="AG216" s="523"/>
      <c r="AH216" s="523"/>
      <c r="AI216" s="523"/>
      <c r="AJ216" s="523"/>
      <c r="AK216" s="523"/>
      <c r="AL216" s="523"/>
      <c r="AM216" s="523"/>
      <c r="AN216" s="523"/>
      <c r="AO216" s="523"/>
      <c r="AP216" s="523"/>
      <c r="AQ216" s="523"/>
      <c r="AR216" s="497"/>
      <c r="AS216" s="497"/>
      <c r="AT216" s="497"/>
      <c r="AU216" s="497"/>
      <c r="AV216" s="497"/>
      <c r="AW216" s="497"/>
      <c r="AX216" s="497"/>
      <c r="AY216" s="497"/>
      <c r="AZ216" s="497"/>
      <c r="BA216" s="497"/>
      <c r="BB216" s="497"/>
      <c r="BC216" s="497"/>
      <c r="BD216" s="497"/>
      <c r="BE216" s="497"/>
      <c r="BF216" s="497"/>
      <c r="BG216" s="497"/>
      <c r="BH216" s="497"/>
      <c r="BI216" s="497"/>
      <c r="BJ216" s="497"/>
      <c r="BK216" s="497"/>
      <c r="BL216" s="497"/>
      <c r="BM216" s="497"/>
      <c r="BN216" s="497"/>
      <c r="BO216" s="497"/>
      <c r="BP216" s="497"/>
      <c r="BQ216" s="497"/>
      <c r="BR216" s="497"/>
      <c r="BS216" s="497"/>
      <c r="BT216" s="497"/>
      <c r="BU216" s="497"/>
      <c r="BV216" s="497"/>
      <c r="BW216" s="497"/>
      <c r="BX216" s="497"/>
      <c r="BY216" s="497"/>
      <c r="BZ216" s="497"/>
      <c r="CA216" s="497"/>
      <c r="CB216" s="497"/>
      <c r="CC216" s="497"/>
      <c r="CD216" s="497"/>
      <c r="CE216" s="497"/>
      <c r="CF216" s="497"/>
      <c r="CG216" s="497"/>
      <c r="CH216" s="497"/>
      <c r="CI216" s="497"/>
      <c r="CJ216" s="497"/>
      <c r="CK216" s="497"/>
      <c r="CL216" s="497"/>
      <c r="CM216" s="497"/>
      <c r="CN216" s="497"/>
      <c r="CO216" s="497"/>
      <c r="CP216" s="497"/>
      <c r="CQ216" s="497"/>
      <c r="CR216" s="497"/>
      <c r="CS216" s="497"/>
      <c r="CT216" s="497"/>
      <c r="CU216" s="497"/>
      <c r="CV216" s="497"/>
      <c r="CW216" s="497"/>
      <c r="CX216" s="497"/>
      <c r="CY216" s="497"/>
      <c r="CZ216" s="497"/>
      <c r="DA216" s="497"/>
      <c r="DB216" s="497"/>
      <c r="DC216" s="497"/>
      <c r="DD216" s="497"/>
      <c r="DE216" s="497"/>
      <c r="DF216" s="497"/>
      <c r="DG216" s="497"/>
      <c r="DH216" s="497"/>
      <c r="DI216" s="497"/>
      <c r="DJ216" s="497"/>
      <c r="DK216" s="497"/>
      <c r="DL216" s="497"/>
      <c r="DM216" s="497"/>
      <c r="DN216" s="497"/>
      <c r="DO216" s="497"/>
      <c r="DP216" s="497"/>
      <c r="DQ216" s="497"/>
      <c r="DR216" s="497"/>
      <c r="DS216" s="497"/>
      <c r="DT216" s="497"/>
      <c r="DU216" s="497"/>
      <c r="DV216" s="497"/>
      <c r="DW216" s="497"/>
      <c r="DX216" s="497"/>
      <c r="DY216" s="497"/>
      <c r="DZ216" s="497"/>
      <c r="EA216" s="497"/>
      <c r="EB216" s="497"/>
      <c r="EC216" s="497"/>
      <c r="ED216" s="497"/>
      <c r="EE216" s="497"/>
      <c r="EF216" s="497"/>
      <c r="EG216" s="497"/>
      <c r="EH216" s="497"/>
      <c r="EI216" s="497"/>
      <c r="EJ216" s="497"/>
      <c r="EK216" s="497"/>
      <c r="EL216" s="497"/>
      <c r="EM216" s="497"/>
      <c r="EN216" s="497"/>
      <c r="EO216" s="497"/>
      <c r="EP216" s="497"/>
      <c r="EQ216" s="497"/>
      <c r="ER216" s="497"/>
      <c r="ES216" s="497"/>
      <c r="ET216" s="497"/>
      <c r="EU216" s="497"/>
      <c r="EV216" s="497"/>
      <c r="EW216" s="497"/>
      <c r="EX216" s="497"/>
      <c r="EY216" s="497"/>
      <c r="EZ216" s="497"/>
      <c r="FA216" s="497"/>
      <c r="FB216" s="497"/>
      <c r="FC216" s="497"/>
      <c r="FD216" s="497"/>
      <c r="FE216" s="497"/>
      <c r="FF216" s="497"/>
      <c r="FG216" s="497"/>
      <c r="FH216" s="497"/>
      <c r="FI216" s="497"/>
      <c r="FJ216" s="497"/>
      <c r="FK216" s="497"/>
      <c r="FL216" s="497"/>
      <c r="FM216" s="497"/>
      <c r="FN216" s="497"/>
      <c r="FO216" s="497"/>
      <c r="FP216" s="497"/>
      <c r="FQ216" s="497"/>
      <c r="FR216" s="497"/>
      <c r="FS216" s="497"/>
      <c r="FT216" s="497"/>
      <c r="FU216" s="497"/>
      <c r="FV216" s="497"/>
      <c r="FW216" s="497"/>
      <c r="FX216" s="497"/>
      <c r="FY216" s="497"/>
      <c r="FZ216" s="497"/>
      <c r="GA216" s="497"/>
      <c r="GB216" s="497"/>
      <c r="GC216" s="497"/>
      <c r="GD216" s="497"/>
      <c r="GE216" s="497"/>
      <c r="GF216" s="497"/>
      <c r="GG216" s="497"/>
      <c r="GH216" s="497"/>
      <c r="GI216" s="497"/>
      <c r="GJ216" s="497"/>
      <c r="GK216" s="497"/>
      <c r="GL216" s="497"/>
      <c r="GM216" s="497"/>
      <c r="GN216" s="497"/>
      <c r="GO216" s="497"/>
      <c r="GP216" s="497"/>
      <c r="GQ216" s="497"/>
      <c r="GR216" s="497"/>
      <c r="GS216" s="497"/>
      <c r="GT216" s="497"/>
      <c r="GU216" s="497"/>
      <c r="GV216" s="497"/>
      <c r="GW216" s="497"/>
      <c r="GX216" s="497"/>
      <c r="GY216" s="497"/>
      <c r="GZ216" s="497"/>
      <c r="HA216" s="497"/>
      <c r="HB216" s="497"/>
      <c r="HC216" s="497"/>
      <c r="HD216" s="497"/>
      <c r="HE216" s="497"/>
      <c r="HF216" s="497"/>
      <c r="HG216" s="497"/>
      <c r="HH216" s="497"/>
      <c r="HI216" s="497"/>
      <c r="HJ216" s="497"/>
      <c r="HK216" s="497"/>
      <c r="HL216" s="497"/>
      <c r="HM216" s="497"/>
      <c r="HN216" s="497"/>
      <c r="HO216" s="497"/>
      <c r="HP216" s="497"/>
      <c r="HQ216" s="497"/>
      <c r="HR216" s="497"/>
      <c r="HS216" s="497"/>
      <c r="HT216" s="497"/>
      <c r="HU216" s="497"/>
      <c r="HV216" s="497"/>
      <c r="HW216" s="497"/>
      <c r="HX216" s="497"/>
      <c r="HY216" s="497"/>
      <c r="HZ216" s="497"/>
      <c r="IA216" s="497"/>
      <c r="IB216" s="497"/>
      <c r="IC216" s="497"/>
      <c r="ID216" s="497"/>
      <c r="IE216" s="497"/>
      <c r="IF216" s="497"/>
      <c r="IG216" s="497"/>
      <c r="IH216" s="497"/>
      <c r="II216" s="497"/>
      <c r="IJ216" s="497"/>
      <c r="IK216" s="497"/>
      <c r="IL216" s="497"/>
      <c r="IM216" s="497"/>
      <c r="IN216" s="497"/>
      <c r="IO216" s="497"/>
    </row>
    <row r="217" ht="13.85" spans="1:86">
      <c r="A217" s="634" t="s">
        <v>11939</v>
      </c>
      <c r="B217" s="634"/>
      <c r="C217" s="634"/>
      <c r="D217" s="635">
        <f t="shared" ref="D217:I217" si="5">SUM(D211:D216)</f>
        <v>640118</v>
      </c>
      <c r="E217" s="635">
        <f t="shared" si="5"/>
        <v>7350428.39</v>
      </c>
      <c r="F217" s="635">
        <f t="shared" si="5"/>
        <v>3936663.49</v>
      </c>
      <c r="G217" s="635">
        <f t="shared" si="5"/>
        <v>2954032.51</v>
      </c>
      <c r="H217" s="635">
        <f t="shared" si="5"/>
        <v>0</v>
      </c>
      <c r="I217" s="635">
        <f t="shared" si="5"/>
        <v>14881242.39</v>
      </c>
      <c r="J217" s="670"/>
      <c r="K217" s="671"/>
      <c r="L217" s="523"/>
      <c r="M217" s="523"/>
      <c r="N217" s="523"/>
      <c r="O217" s="523"/>
      <c r="P217" s="523"/>
      <c r="Q217" s="523"/>
      <c r="R217" s="523"/>
      <c r="S217" s="523"/>
      <c r="T217" s="523"/>
      <c r="U217" s="523"/>
      <c r="V217" s="523"/>
      <c r="W217" s="523"/>
      <c r="X217" s="523"/>
      <c r="Y217" s="523"/>
      <c r="Z217" s="523"/>
      <c r="AA217" s="523"/>
      <c r="AB217" s="523"/>
      <c r="AC217" s="523"/>
      <c r="AD217" s="523"/>
      <c r="AE217" s="523"/>
      <c r="AF217" s="523"/>
      <c r="AG217" s="523"/>
      <c r="AH217" s="523"/>
      <c r="AI217" s="523"/>
      <c r="AJ217" s="523"/>
      <c r="AK217" s="523"/>
      <c r="AL217" s="523"/>
      <c r="AM217" s="523"/>
      <c r="AN217" s="523"/>
      <c r="AO217" s="523"/>
      <c r="AP217" s="523"/>
      <c r="AQ217" s="523"/>
      <c r="AR217" s="523"/>
      <c r="AS217" s="523"/>
      <c r="AT217" s="523"/>
      <c r="AU217" s="523"/>
      <c r="AV217" s="523"/>
      <c r="AW217" s="523"/>
      <c r="AX217" s="523"/>
      <c r="AY217" s="523"/>
      <c r="AZ217" s="523"/>
      <c r="BA217" s="523"/>
      <c r="BB217" s="523"/>
      <c r="BC217" s="523"/>
      <c r="BD217" s="523"/>
      <c r="BE217" s="523"/>
      <c r="BF217" s="523"/>
      <c r="BG217" s="523"/>
      <c r="BH217" s="523"/>
      <c r="BI217" s="523"/>
      <c r="BJ217" s="523"/>
      <c r="BK217" s="523"/>
      <c r="BL217" s="523"/>
      <c r="BM217" s="523"/>
      <c r="BN217" s="523"/>
      <c r="BO217" s="523"/>
      <c r="BP217" s="523"/>
      <c r="BQ217" s="523"/>
      <c r="BR217" s="523"/>
      <c r="BS217" s="523"/>
      <c r="BT217" s="523"/>
      <c r="BU217" s="523"/>
      <c r="BV217" s="523"/>
      <c r="BW217" s="523"/>
      <c r="BX217" s="523"/>
      <c r="BY217" s="523"/>
      <c r="BZ217" s="523"/>
      <c r="CA217" s="523"/>
      <c r="CB217" s="523"/>
      <c r="CC217" s="523"/>
      <c r="CD217" s="523"/>
      <c r="CE217" s="523"/>
      <c r="CF217" s="523"/>
      <c r="CG217" s="523"/>
      <c r="CH217" s="523"/>
    </row>
    <row r="218" spans="1:249">
      <c r="A218" s="636" t="s">
        <v>3272</v>
      </c>
      <c r="B218" s="636"/>
      <c r="C218" s="636"/>
      <c r="D218" s="637">
        <f t="shared" ref="D218:I218" si="6">D217</f>
        <v>640118</v>
      </c>
      <c r="E218" s="637">
        <f t="shared" si="6"/>
        <v>7350428.39</v>
      </c>
      <c r="F218" s="637">
        <f t="shared" si="6"/>
        <v>3936663.49</v>
      </c>
      <c r="G218" s="637">
        <f t="shared" si="6"/>
        <v>2954032.51</v>
      </c>
      <c r="H218" s="637">
        <f t="shared" si="6"/>
        <v>0</v>
      </c>
      <c r="I218" s="637">
        <f t="shared" si="6"/>
        <v>14881242.39</v>
      </c>
      <c r="J218" s="672"/>
      <c r="K218" s="673"/>
      <c r="L218" s="658"/>
      <c r="M218" s="658"/>
      <c r="N218" s="658"/>
      <c r="O218" s="658"/>
      <c r="P218" s="658"/>
      <c r="Q218" s="658"/>
      <c r="R218" s="658"/>
      <c r="S218" s="658"/>
      <c r="T218" s="658"/>
      <c r="U218" s="658"/>
      <c r="V218" s="658"/>
      <c r="W218" s="658"/>
      <c r="X218" s="658"/>
      <c r="Y218" s="658"/>
      <c r="Z218" s="658"/>
      <c r="AA218" s="658"/>
      <c r="AB218" s="658"/>
      <c r="AC218" s="658"/>
      <c r="AD218" s="658"/>
      <c r="AE218" s="658"/>
      <c r="AF218" s="658"/>
      <c r="AG218" s="658"/>
      <c r="AH218" s="658"/>
      <c r="AI218" s="658"/>
      <c r="AJ218" s="658"/>
      <c r="AK218" s="658"/>
      <c r="AL218" s="658"/>
      <c r="AM218" s="658"/>
      <c r="AN218" s="658"/>
      <c r="AO218" s="658"/>
      <c r="AP218" s="658"/>
      <c r="AQ218" s="658"/>
      <c r="AR218" s="658"/>
      <c r="AS218" s="658"/>
      <c r="AT218" s="658"/>
      <c r="AU218" s="658"/>
      <c r="AV218" s="658"/>
      <c r="AW218" s="658"/>
      <c r="AX218" s="658"/>
      <c r="AY218" s="658"/>
      <c r="AZ218" s="658"/>
      <c r="BA218" s="658"/>
      <c r="BB218" s="658"/>
      <c r="BC218" s="658"/>
      <c r="BD218" s="658"/>
      <c r="BE218" s="658"/>
      <c r="BF218" s="658"/>
      <c r="BG218" s="658"/>
      <c r="BH218" s="658"/>
      <c r="BI218" s="658"/>
      <c r="BJ218" s="658"/>
      <c r="BK218" s="658"/>
      <c r="BL218" s="658"/>
      <c r="BM218" s="658"/>
      <c r="BN218" s="658"/>
      <c r="BO218" s="658"/>
      <c r="BP218" s="658"/>
      <c r="BQ218" s="658"/>
      <c r="BR218" s="658"/>
      <c r="BS218" s="658"/>
      <c r="BT218" s="658"/>
      <c r="BU218" s="658"/>
      <c r="BV218" s="658"/>
      <c r="BW218" s="658"/>
      <c r="BX218" s="658"/>
      <c r="BY218" s="658"/>
      <c r="BZ218" s="658"/>
      <c r="CA218" s="658"/>
      <c r="CB218" s="658"/>
      <c r="CC218" s="658"/>
      <c r="CD218" s="658"/>
      <c r="CE218" s="658"/>
      <c r="CF218" s="658"/>
      <c r="CG218" s="658"/>
      <c r="CH218" s="658"/>
      <c r="CI218" s="658"/>
      <c r="CJ218" s="658"/>
      <c r="CK218" s="658"/>
      <c r="CL218" s="658"/>
      <c r="CM218" s="658"/>
      <c r="CN218" s="643"/>
      <c r="CO218" s="643"/>
      <c r="CP218" s="643"/>
      <c r="CQ218" s="643"/>
      <c r="CR218" s="643"/>
      <c r="CS218" s="643"/>
      <c r="CT218" s="643"/>
      <c r="CU218" s="643"/>
      <c r="CV218" s="643"/>
      <c r="CW218" s="643"/>
      <c r="CX218" s="643"/>
      <c r="CY218" s="643"/>
      <c r="CZ218" s="643"/>
      <c r="DA218" s="643"/>
      <c r="DB218" s="643"/>
      <c r="DC218" s="643"/>
      <c r="DD218" s="643"/>
      <c r="DE218" s="643"/>
      <c r="DF218" s="643"/>
      <c r="DG218" s="643"/>
      <c r="DH218" s="643"/>
      <c r="DI218" s="643"/>
      <c r="DJ218" s="643"/>
      <c r="DK218" s="643"/>
      <c r="DL218" s="643"/>
      <c r="DM218" s="643"/>
      <c r="DN218" s="643"/>
      <c r="DO218" s="643"/>
      <c r="DP218" s="643"/>
      <c r="DQ218" s="643"/>
      <c r="DR218" s="643"/>
      <c r="DS218" s="643"/>
      <c r="DT218" s="643"/>
      <c r="DU218" s="643"/>
      <c r="DV218" s="643"/>
      <c r="DW218" s="643"/>
      <c r="DX218" s="643"/>
      <c r="DY218" s="643"/>
      <c r="DZ218" s="643"/>
      <c r="EA218" s="643"/>
      <c r="EB218" s="643"/>
      <c r="EC218" s="643"/>
      <c r="ED218" s="643"/>
      <c r="EE218" s="643"/>
      <c r="EF218" s="643"/>
      <c r="EG218" s="643"/>
      <c r="EH218" s="643"/>
      <c r="EI218" s="643"/>
      <c r="EJ218" s="643"/>
      <c r="EK218" s="643"/>
      <c r="EL218" s="643"/>
      <c r="EM218" s="643"/>
      <c r="EN218" s="643"/>
      <c r="EO218" s="643"/>
      <c r="EP218" s="643"/>
      <c r="EQ218" s="643"/>
      <c r="ER218" s="643"/>
      <c r="ES218" s="643"/>
      <c r="ET218" s="643"/>
      <c r="EU218" s="643"/>
      <c r="EV218" s="643"/>
      <c r="EW218" s="643"/>
      <c r="EX218" s="643"/>
      <c r="EY218" s="643"/>
      <c r="EZ218" s="643"/>
      <c r="FA218" s="643"/>
      <c r="FB218" s="643"/>
      <c r="FC218" s="643"/>
      <c r="FD218" s="643"/>
      <c r="FE218" s="643"/>
      <c r="FF218" s="643"/>
      <c r="FG218" s="643"/>
      <c r="FH218" s="643"/>
      <c r="FI218" s="643"/>
      <c r="FJ218" s="643"/>
      <c r="FK218" s="643"/>
      <c r="FL218" s="643"/>
      <c r="FM218" s="643"/>
      <c r="FN218" s="643"/>
      <c r="FO218" s="643"/>
      <c r="FP218" s="643"/>
      <c r="FQ218" s="643"/>
      <c r="FR218" s="643"/>
      <c r="FS218" s="643"/>
      <c r="FT218" s="643"/>
      <c r="FU218" s="643"/>
      <c r="FV218" s="643"/>
      <c r="FW218" s="643"/>
      <c r="FX218" s="643"/>
      <c r="FY218" s="643"/>
      <c r="FZ218" s="643"/>
      <c r="GA218" s="643"/>
      <c r="GB218" s="643"/>
      <c r="GC218" s="643"/>
      <c r="GD218" s="643"/>
      <c r="GE218" s="643"/>
      <c r="GF218" s="643"/>
      <c r="GG218" s="643"/>
      <c r="GH218" s="643"/>
      <c r="GI218" s="643"/>
      <c r="GJ218" s="643"/>
      <c r="GK218" s="643"/>
      <c r="GL218" s="643"/>
      <c r="GM218" s="643"/>
      <c r="GN218" s="643"/>
      <c r="GO218" s="643"/>
      <c r="GP218" s="643"/>
      <c r="GQ218" s="643"/>
      <c r="GR218" s="643"/>
      <c r="GS218" s="643"/>
      <c r="GT218" s="643"/>
      <c r="GU218" s="643"/>
      <c r="GV218" s="643"/>
      <c r="GW218" s="643"/>
      <c r="GX218" s="643"/>
      <c r="GY218" s="643"/>
      <c r="GZ218" s="643"/>
      <c r="HA218" s="643"/>
      <c r="HB218" s="643"/>
      <c r="HC218" s="643"/>
      <c r="HD218" s="643"/>
      <c r="HE218" s="643"/>
      <c r="HF218" s="643"/>
      <c r="HG218" s="643"/>
      <c r="HH218" s="643"/>
      <c r="HI218" s="643"/>
      <c r="HJ218" s="643"/>
      <c r="HK218" s="643"/>
      <c r="HL218" s="643"/>
      <c r="HM218" s="643"/>
      <c r="HN218" s="643"/>
      <c r="HO218" s="643"/>
      <c r="HP218" s="643"/>
      <c r="HQ218" s="643"/>
      <c r="HR218" s="643"/>
      <c r="HS218" s="643"/>
      <c r="HT218" s="643"/>
      <c r="HU218" s="643"/>
      <c r="HV218" s="643"/>
      <c r="HW218" s="643"/>
      <c r="HX218" s="643"/>
      <c r="HY218" s="643"/>
      <c r="HZ218" s="643"/>
      <c r="IA218" s="643"/>
      <c r="IB218" s="643"/>
      <c r="IC218" s="643"/>
      <c r="ID218" s="643"/>
      <c r="IE218" s="643"/>
      <c r="IF218" s="643"/>
      <c r="IG218" s="643"/>
      <c r="IH218" s="643"/>
      <c r="II218" s="643"/>
      <c r="IJ218" s="643"/>
      <c r="IK218" s="643"/>
      <c r="IL218" s="643"/>
      <c r="IM218" s="643"/>
      <c r="IN218" s="643"/>
      <c r="IO218" s="643"/>
    </row>
    <row r="219" spans="1:249">
      <c r="A219" s="638"/>
      <c r="B219" s="639"/>
      <c r="C219" s="640"/>
      <c r="D219" s="641" t="s">
        <v>12227</v>
      </c>
      <c r="E219" s="642">
        <f>I218</f>
        <v>14881242.39</v>
      </c>
      <c r="F219" s="641" t="s">
        <v>12228</v>
      </c>
      <c r="G219" s="642">
        <f>H218</f>
        <v>0</v>
      </c>
      <c r="H219" s="642"/>
      <c r="I219" s="674"/>
      <c r="J219" s="675" t="s">
        <v>12229</v>
      </c>
      <c r="K219" s="676">
        <f>E219-G219</f>
        <v>14881242.39</v>
      </c>
      <c r="L219" s="658"/>
      <c r="M219" s="658"/>
      <c r="N219" s="658"/>
      <c r="O219" s="658"/>
      <c r="P219" s="658"/>
      <c r="Q219" s="658"/>
      <c r="R219" s="658"/>
      <c r="S219" s="658"/>
      <c r="T219" s="658"/>
      <c r="U219" s="658"/>
      <c r="V219" s="658"/>
      <c r="W219" s="658"/>
      <c r="X219" s="658"/>
      <c r="Y219" s="658"/>
      <c r="Z219" s="658"/>
      <c r="AA219" s="658"/>
      <c r="AB219" s="658"/>
      <c r="AC219" s="658"/>
      <c r="AD219" s="658"/>
      <c r="AE219" s="658"/>
      <c r="AF219" s="658"/>
      <c r="AG219" s="658"/>
      <c r="AH219" s="658"/>
      <c r="AI219" s="658"/>
      <c r="AJ219" s="658"/>
      <c r="AK219" s="658"/>
      <c r="AL219" s="658"/>
      <c r="AM219" s="658"/>
      <c r="AN219" s="658"/>
      <c r="AO219" s="658"/>
      <c r="AP219" s="658"/>
      <c r="AQ219" s="658"/>
      <c r="AR219" s="658"/>
      <c r="AS219" s="658"/>
      <c r="AT219" s="658"/>
      <c r="AU219" s="658"/>
      <c r="AV219" s="658"/>
      <c r="AW219" s="658"/>
      <c r="AX219" s="658"/>
      <c r="AY219" s="658"/>
      <c r="AZ219" s="658"/>
      <c r="BA219" s="658"/>
      <c r="BB219" s="658"/>
      <c r="BC219" s="658"/>
      <c r="BD219" s="658"/>
      <c r="BE219" s="658"/>
      <c r="BF219" s="658"/>
      <c r="BG219" s="658"/>
      <c r="BH219" s="658"/>
      <c r="BI219" s="658"/>
      <c r="BJ219" s="658"/>
      <c r="BK219" s="658"/>
      <c r="BL219" s="658"/>
      <c r="BM219" s="658"/>
      <c r="BN219" s="658"/>
      <c r="BO219" s="658"/>
      <c r="BP219" s="658"/>
      <c r="BQ219" s="658"/>
      <c r="BR219" s="658"/>
      <c r="BS219" s="658"/>
      <c r="BT219" s="658"/>
      <c r="BU219" s="658"/>
      <c r="BV219" s="658"/>
      <c r="BW219" s="658"/>
      <c r="BX219" s="658"/>
      <c r="BY219" s="658"/>
      <c r="BZ219" s="658"/>
      <c r="CA219" s="658"/>
      <c r="CB219" s="658"/>
      <c r="CC219" s="658"/>
      <c r="CD219" s="658"/>
      <c r="CE219" s="658"/>
      <c r="CF219" s="658"/>
      <c r="CG219" s="658"/>
      <c r="CH219" s="658"/>
      <c r="CI219" s="658"/>
      <c r="CJ219" s="658"/>
      <c r="CK219" s="658"/>
      <c r="CL219" s="658"/>
      <c r="CM219" s="658"/>
      <c r="CN219" s="643"/>
      <c r="CO219" s="643"/>
      <c r="CP219" s="643"/>
      <c r="CQ219" s="643"/>
      <c r="CR219" s="643"/>
      <c r="CS219" s="643"/>
      <c r="CT219" s="643"/>
      <c r="CU219" s="643"/>
      <c r="CV219" s="643"/>
      <c r="CW219" s="643"/>
      <c r="CX219" s="643"/>
      <c r="CY219" s="643"/>
      <c r="CZ219" s="643"/>
      <c r="DA219" s="643"/>
      <c r="DB219" s="643"/>
      <c r="DC219" s="643"/>
      <c r="DD219" s="643"/>
      <c r="DE219" s="643"/>
      <c r="DF219" s="643"/>
      <c r="DG219" s="643"/>
      <c r="DH219" s="643"/>
      <c r="DI219" s="643"/>
      <c r="DJ219" s="643"/>
      <c r="DK219" s="643"/>
      <c r="DL219" s="643"/>
      <c r="DM219" s="643"/>
      <c r="DN219" s="643"/>
      <c r="DO219" s="643"/>
      <c r="DP219" s="643"/>
      <c r="DQ219" s="643"/>
      <c r="DR219" s="643"/>
      <c r="DS219" s="643"/>
      <c r="DT219" s="643"/>
      <c r="DU219" s="643"/>
      <c r="DV219" s="643"/>
      <c r="DW219" s="643"/>
      <c r="DX219" s="643"/>
      <c r="DY219" s="643"/>
      <c r="DZ219" s="643"/>
      <c r="EA219" s="643"/>
      <c r="EB219" s="643"/>
      <c r="EC219" s="643"/>
      <c r="ED219" s="643"/>
      <c r="EE219" s="643"/>
      <c r="EF219" s="643"/>
      <c r="EG219" s="643"/>
      <c r="EH219" s="643"/>
      <c r="EI219" s="643"/>
      <c r="EJ219" s="643"/>
      <c r="EK219" s="643"/>
      <c r="EL219" s="643"/>
      <c r="EM219" s="643"/>
      <c r="EN219" s="643"/>
      <c r="EO219" s="643"/>
      <c r="EP219" s="643"/>
      <c r="EQ219" s="643"/>
      <c r="ER219" s="643"/>
      <c r="ES219" s="643"/>
      <c r="ET219" s="643"/>
      <c r="EU219" s="643"/>
      <c r="EV219" s="643"/>
      <c r="EW219" s="643"/>
      <c r="EX219" s="643"/>
      <c r="EY219" s="643"/>
      <c r="EZ219" s="643"/>
      <c r="FA219" s="643"/>
      <c r="FB219" s="643"/>
      <c r="FC219" s="643"/>
      <c r="FD219" s="643"/>
      <c r="FE219" s="643"/>
      <c r="FF219" s="643"/>
      <c r="FG219" s="643"/>
      <c r="FH219" s="643"/>
      <c r="FI219" s="643"/>
      <c r="FJ219" s="643"/>
      <c r="FK219" s="643"/>
      <c r="FL219" s="643"/>
      <c r="FM219" s="643"/>
      <c r="FN219" s="643"/>
      <c r="FO219" s="643"/>
      <c r="FP219" s="643"/>
      <c r="FQ219" s="643"/>
      <c r="FR219" s="643"/>
      <c r="FS219" s="643"/>
      <c r="FT219" s="643"/>
      <c r="FU219" s="643"/>
      <c r="FV219" s="643"/>
      <c r="FW219" s="643"/>
      <c r="FX219" s="643"/>
      <c r="FY219" s="643"/>
      <c r="FZ219" s="643"/>
      <c r="GA219" s="643"/>
      <c r="GB219" s="643"/>
      <c r="GC219" s="643"/>
      <c r="GD219" s="643"/>
      <c r="GE219" s="643"/>
      <c r="GF219" s="643"/>
      <c r="GG219" s="643"/>
      <c r="GH219" s="643"/>
      <c r="GI219" s="643"/>
      <c r="GJ219" s="643"/>
      <c r="GK219" s="643"/>
      <c r="GL219" s="643"/>
      <c r="GM219" s="643"/>
      <c r="GN219" s="643"/>
      <c r="GO219" s="643"/>
      <c r="GP219" s="643"/>
      <c r="GQ219" s="643"/>
      <c r="GR219" s="643"/>
      <c r="GS219" s="643"/>
      <c r="GT219" s="643"/>
      <c r="GU219" s="643"/>
      <c r="GV219" s="643"/>
      <c r="GW219" s="643"/>
      <c r="GX219" s="643"/>
      <c r="GY219" s="643"/>
      <c r="GZ219" s="643"/>
      <c r="HA219" s="643"/>
      <c r="HB219" s="643"/>
      <c r="HC219" s="643"/>
      <c r="HD219" s="643"/>
      <c r="HE219" s="643"/>
      <c r="HF219" s="643"/>
      <c r="HG219" s="643"/>
      <c r="HH219" s="643"/>
      <c r="HI219" s="643"/>
      <c r="HJ219" s="643"/>
      <c r="HK219" s="643"/>
      <c r="HL219" s="643"/>
      <c r="HM219" s="643"/>
      <c r="HN219" s="643"/>
      <c r="HO219" s="643"/>
      <c r="HP219" s="643"/>
      <c r="HQ219" s="643"/>
      <c r="HR219" s="643"/>
      <c r="HS219" s="643"/>
      <c r="HT219" s="643"/>
      <c r="HU219" s="643"/>
      <c r="HV219" s="643"/>
      <c r="HW219" s="643"/>
      <c r="HX219" s="643"/>
      <c r="HY219" s="643"/>
      <c r="HZ219" s="643"/>
      <c r="IA219" s="643"/>
      <c r="IB219" s="643"/>
      <c r="IC219" s="643"/>
      <c r="ID219" s="643"/>
      <c r="IE219" s="643"/>
      <c r="IF219" s="643"/>
      <c r="IG219" s="643"/>
      <c r="IH219" s="643"/>
      <c r="II219" s="643"/>
      <c r="IJ219" s="643"/>
      <c r="IK219" s="643"/>
      <c r="IL219" s="643"/>
      <c r="IM219" s="643"/>
      <c r="IN219" s="643"/>
      <c r="IO219" s="643"/>
    </row>
    <row r="220" spans="11:91">
      <c r="K220" s="677"/>
      <c r="L220" s="653"/>
      <c r="M220" s="653"/>
      <c r="N220" s="653"/>
      <c r="O220" s="653"/>
      <c r="P220" s="653"/>
      <c r="Q220" s="653"/>
      <c r="R220" s="653"/>
      <c r="S220" s="653"/>
      <c r="T220" s="653"/>
      <c r="U220" s="653"/>
      <c r="V220" s="653"/>
      <c r="W220" s="653"/>
      <c r="X220" s="653"/>
      <c r="Y220" s="653"/>
      <c r="Z220" s="653"/>
      <c r="AA220" s="653"/>
      <c r="AB220" s="653"/>
      <c r="AC220" s="653"/>
      <c r="AD220" s="653"/>
      <c r="AE220" s="653"/>
      <c r="AF220" s="653"/>
      <c r="AG220" s="653"/>
      <c r="AH220" s="653"/>
      <c r="AI220" s="653"/>
      <c r="AJ220" s="653"/>
      <c r="AK220" s="653"/>
      <c r="AL220" s="653"/>
      <c r="AM220" s="653"/>
      <c r="AN220" s="653"/>
      <c r="AO220" s="653"/>
      <c r="AP220" s="653"/>
      <c r="AQ220" s="653"/>
      <c r="AR220" s="653"/>
      <c r="AS220" s="653"/>
      <c r="AT220" s="653"/>
      <c r="AU220" s="653"/>
      <c r="AV220" s="653"/>
      <c r="AW220" s="653"/>
      <c r="AX220" s="653"/>
      <c r="AY220" s="653"/>
      <c r="AZ220" s="653"/>
      <c r="BA220" s="653"/>
      <c r="BB220" s="653"/>
      <c r="BC220" s="653"/>
      <c r="BD220" s="653"/>
      <c r="BE220" s="653"/>
      <c r="BF220" s="653"/>
      <c r="BG220" s="653"/>
      <c r="BH220" s="653"/>
      <c r="BI220" s="653"/>
      <c r="BJ220" s="653"/>
      <c r="BK220" s="653"/>
      <c r="BL220" s="653"/>
      <c r="BM220" s="653"/>
      <c r="BN220" s="653"/>
      <c r="BO220" s="653"/>
      <c r="BP220" s="653"/>
      <c r="BQ220" s="653"/>
      <c r="BR220" s="653"/>
      <c r="BS220" s="653"/>
      <c r="BT220" s="653"/>
      <c r="BU220" s="653"/>
      <c r="BV220" s="653"/>
      <c r="BW220" s="653"/>
      <c r="BX220" s="653"/>
      <c r="BY220" s="653"/>
      <c r="BZ220" s="653"/>
      <c r="CA220" s="653"/>
      <c r="CB220" s="653"/>
      <c r="CC220" s="653"/>
      <c r="CD220" s="653"/>
      <c r="CE220" s="653"/>
      <c r="CF220" s="653"/>
      <c r="CG220" s="653"/>
      <c r="CH220" s="653"/>
      <c r="CI220" s="653"/>
      <c r="CJ220" s="653"/>
      <c r="CK220" s="653"/>
      <c r="CL220" s="653"/>
      <c r="CM220" s="653"/>
    </row>
    <row r="221" spans="1:91">
      <c r="A221" s="643"/>
      <c r="B221" s="643"/>
      <c r="C221" s="643"/>
      <c r="D221" s="643"/>
      <c r="E221" s="643"/>
      <c r="F221" s="643"/>
      <c r="G221" s="643"/>
      <c r="H221" s="643"/>
      <c r="I221" s="678"/>
      <c r="J221" s="679"/>
      <c r="K221" s="677"/>
      <c r="L221" s="523"/>
      <c r="M221" s="523"/>
      <c r="N221" s="523"/>
      <c r="O221" s="523"/>
      <c r="P221" s="523"/>
      <c r="Q221" s="523"/>
      <c r="R221" s="523"/>
      <c r="S221" s="523"/>
      <c r="T221" s="523"/>
      <c r="U221" s="523"/>
      <c r="V221" s="523"/>
      <c r="W221" s="523"/>
      <c r="X221" s="523"/>
      <c r="Y221" s="523"/>
      <c r="Z221" s="523"/>
      <c r="AA221" s="523"/>
      <c r="AB221" s="523"/>
      <c r="AC221" s="523"/>
      <c r="AD221" s="523"/>
      <c r="AE221" s="523"/>
      <c r="AF221" s="523"/>
      <c r="AG221" s="523"/>
      <c r="AH221" s="523"/>
      <c r="AI221" s="523"/>
      <c r="AJ221" s="523"/>
      <c r="AK221" s="523"/>
      <c r="AL221" s="523"/>
      <c r="AM221" s="523"/>
      <c r="AN221" s="523"/>
      <c r="AO221" s="523"/>
      <c r="AP221" s="523"/>
      <c r="AQ221" s="523"/>
      <c r="AR221" s="523"/>
      <c r="AS221" s="523"/>
      <c r="AT221" s="523"/>
      <c r="AU221" s="523"/>
      <c r="AV221" s="523"/>
      <c r="AW221" s="523"/>
      <c r="AX221" s="523"/>
      <c r="AY221" s="523"/>
      <c r="AZ221" s="523"/>
      <c r="BA221" s="523"/>
      <c r="BB221" s="523"/>
      <c r="BC221" s="523"/>
      <c r="BD221" s="523"/>
      <c r="BE221" s="523"/>
      <c r="BF221" s="523"/>
      <c r="BG221" s="523"/>
      <c r="BH221" s="523"/>
      <c r="BI221" s="523"/>
      <c r="BJ221" s="523"/>
      <c r="BK221" s="523"/>
      <c r="BL221" s="523"/>
      <c r="BM221" s="523"/>
      <c r="BN221" s="523"/>
      <c r="BO221" s="523"/>
      <c r="BP221" s="523"/>
      <c r="BQ221" s="523"/>
      <c r="BR221" s="523"/>
      <c r="BS221" s="523"/>
      <c r="BT221" s="523"/>
      <c r="BU221" s="523"/>
      <c r="BV221" s="523"/>
      <c r="BW221" s="523"/>
      <c r="BX221" s="523"/>
      <c r="BY221" s="523"/>
      <c r="BZ221" s="523"/>
      <c r="CA221" s="523"/>
      <c r="CB221" s="523"/>
      <c r="CC221" s="523"/>
      <c r="CD221" s="523"/>
      <c r="CE221" s="523"/>
      <c r="CF221" s="523"/>
      <c r="CG221" s="523"/>
      <c r="CH221" s="523"/>
      <c r="CI221" s="523"/>
      <c r="CJ221" s="523"/>
      <c r="CK221" s="523"/>
      <c r="CL221" s="523"/>
      <c r="CM221" s="523"/>
    </row>
    <row r="222" ht="21" customHeight="1" spans="1:91">
      <c r="A222" s="619" t="s">
        <v>12230</v>
      </c>
      <c r="B222" s="620"/>
      <c r="C222" s="620"/>
      <c r="D222" s="621"/>
      <c r="E222" s="621"/>
      <c r="F222" s="621"/>
      <c r="G222" s="621"/>
      <c r="H222" s="621"/>
      <c r="I222" s="621"/>
      <c r="J222" s="657"/>
      <c r="K222" s="657"/>
      <c r="L222" s="523"/>
      <c r="M222" s="523"/>
      <c r="N222" s="523"/>
      <c r="O222" s="523"/>
      <c r="P222" s="523"/>
      <c r="Q222" s="523"/>
      <c r="R222" s="523"/>
      <c r="S222" s="523"/>
      <c r="T222" s="523"/>
      <c r="U222" s="523"/>
      <c r="V222" s="523"/>
      <c r="W222" s="523"/>
      <c r="X222" s="523"/>
      <c r="Y222" s="523"/>
      <c r="Z222" s="523"/>
      <c r="AA222" s="523"/>
      <c r="AB222" s="523"/>
      <c r="AC222" s="523"/>
      <c r="AD222" s="523"/>
      <c r="AE222" s="523"/>
      <c r="AF222" s="523"/>
      <c r="AG222" s="523"/>
      <c r="AH222" s="523"/>
      <c r="AI222" s="523"/>
      <c r="AJ222" s="523"/>
      <c r="AK222" s="523"/>
      <c r="AL222" s="523"/>
      <c r="AM222" s="523"/>
      <c r="AN222" s="523"/>
      <c r="AO222" s="523"/>
      <c r="AP222" s="523"/>
      <c r="AQ222" s="523"/>
      <c r="AR222" s="523"/>
      <c r="AS222" s="523"/>
      <c r="AT222" s="523"/>
      <c r="AU222" s="523"/>
      <c r="AV222" s="523"/>
      <c r="AW222" s="523"/>
      <c r="AX222" s="523"/>
      <c r="AY222" s="523"/>
      <c r="AZ222" s="523"/>
      <c r="BA222" s="523"/>
      <c r="BB222" s="523"/>
      <c r="BC222" s="523"/>
      <c r="BD222" s="523"/>
      <c r="BE222" s="523"/>
      <c r="BF222" s="523"/>
      <c r="BG222" s="523"/>
      <c r="BH222" s="523"/>
      <c r="BI222" s="523"/>
      <c r="BJ222" s="523"/>
      <c r="BK222" s="523"/>
      <c r="BL222" s="523"/>
      <c r="BM222" s="523"/>
      <c r="BN222" s="523"/>
      <c r="BO222" s="523"/>
      <c r="BP222" s="523"/>
      <c r="BQ222" s="523"/>
      <c r="BR222" s="523"/>
      <c r="BS222" s="523"/>
      <c r="BT222" s="523"/>
      <c r="BU222" s="523"/>
      <c r="BV222" s="523"/>
      <c r="BW222" s="523"/>
      <c r="BX222" s="523"/>
      <c r="BY222" s="523"/>
      <c r="BZ222" s="523"/>
      <c r="CA222" s="523"/>
      <c r="CB222" s="523"/>
      <c r="CC222" s="523"/>
      <c r="CD222" s="523"/>
      <c r="CE222" s="523"/>
      <c r="CF222" s="523"/>
      <c r="CG222" s="523"/>
      <c r="CH222" s="523"/>
      <c r="CI222" s="523"/>
      <c r="CJ222" s="523"/>
      <c r="CK222" s="523"/>
      <c r="CL222" s="523"/>
      <c r="CM222" s="523"/>
    </row>
    <row r="223" spans="1:91">
      <c r="A223" s="505" t="s">
        <v>11927</v>
      </c>
      <c r="B223" s="505"/>
      <c r="C223" s="622" t="str">
        <f>E2</f>
        <v>期末日期：2025年5月16日</v>
      </c>
      <c r="D223" s="623"/>
      <c r="E223" s="623"/>
      <c r="F223" s="623"/>
      <c r="G223" s="623"/>
      <c r="H223" s="623"/>
      <c r="I223" s="623"/>
      <c r="J223" s="525"/>
      <c r="K223" s="659" t="s">
        <v>11929</v>
      </c>
      <c r="L223" s="523"/>
      <c r="M223" s="523"/>
      <c r="N223" s="523"/>
      <c r="O223" s="523"/>
      <c r="P223" s="523"/>
      <c r="Q223" s="523"/>
      <c r="R223" s="523"/>
      <c r="S223" s="523"/>
      <c r="T223" s="523"/>
      <c r="U223" s="523"/>
      <c r="V223" s="523"/>
      <c r="W223" s="523"/>
      <c r="X223" s="523"/>
      <c r="Y223" s="523"/>
      <c r="Z223" s="523"/>
      <c r="AA223" s="523"/>
      <c r="AB223" s="523"/>
      <c r="AC223" s="523"/>
      <c r="AD223" s="523"/>
      <c r="AE223" s="523"/>
      <c r="AF223" s="523"/>
      <c r="AG223" s="523"/>
      <c r="AH223" s="523"/>
      <c r="AI223" s="523"/>
      <c r="AJ223" s="523"/>
      <c r="AK223" s="523"/>
      <c r="AL223" s="523"/>
      <c r="AM223" s="523"/>
      <c r="AN223" s="523"/>
      <c r="AO223" s="523"/>
      <c r="AP223" s="523"/>
      <c r="AQ223" s="523"/>
      <c r="AR223" s="523"/>
      <c r="AS223" s="523"/>
      <c r="AT223" s="523"/>
      <c r="AU223" s="523"/>
      <c r="AV223" s="523"/>
      <c r="AW223" s="523"/>
      <c r="AX223" s="523"/>
      <c r="AY223" s="523"/>
      <c r="AZ223" s="523"/>
      <c r="BA223" s="523"/>
      <c r="BB223" s="523"/>
      <c r="BC223" s="523"/>
      <c r="BD223" s="523"/>
      <c r="BE223" s="523"/>
      <c r="BF223" s="523"/>
      <c r="BG223" s="523"/>
      <c r="BH223" s="523"/>
      <c r="BI223" s="523"/>
      <c r="BJ223" s="523"/>
      <c r="BK223" s="523"/>
      <c r="BL223" s="523"/>
      <c r="BM223" s="523"/>
      <c r="BN223" s="523"/>
      <c r="BO223" s="523"/>
      <c r="BP223" s="523"/>
      <c r="BQ223" s="523"/>
      <c r="BR223" s="523"/>
      <c r="BS223" s="523"/>
      <c r="BT223" s="523"/>
      <c r="BU223" s="523"/>
      <c r="BV223" s="523"/>
      <c r="BW223" s="523"/>
      <c r="BX223" s="523"/>
      <c r="BY223" s="523"/>
      <c r="BZ223" s="523"/>
      <c r="CA223" s="523"/>
      <c r="CB223" s="523"/>
      <c r="CC223" s="523"/>
      <c r="CD223" s="523"/>
      <c r="CE223" s="523"/>
      <c r="CF223" s="523"/>
      <c r="CG223" s="523"/>
      <c r="CH223" s="523"/>
      <c r="CI223" s="523"/>
      <c r="CJ223" s="523"/>
      <c r="CK223" s="523"/>
      <c r="CL223" s="523"/>
      <c r="CM223" s="523"/>
    </row>
    <row r="224" spans="1:91">
      <c r="A224" s="617" t="s">
        <v>8729</v>
      </c>
      <c r="B224" s="644" t="s">
        <v>11930</v>
      </c>
      <c r="C224" s="617" t="s">
        <v>11931</v>
      </c>
      <c r="D224" s="636" t="s">
        <v>11</v>
      </c>
      <c r="E224" s="636"/>
      <c r="F224" s="636"/>
      <c r="G224" s="636"/>
      <c r="H224" s="511" t="s">
        <v>11932</v>
      </c>
      <c r="I224" s="680" t="s">
        <v>3272</v>
      </c>
      <c r="J224" s="681" t="s">
        <v>12220</v>
      </c>
      <c r="K224" s="682" t="s">
        <v>12221</v>
      </c>
      <c r="L224" s="523"/>
      <c r="M224" s="523"/>
      <c r="N224" s="523"/>
      <c r="O224" s="523"/>
      <c r="P224" s="523"/>
      <c r="Q224" s="523"/>
      <c r="R224" s="523"/>
      <c r="S224" s="523"/>
      <c r="T224" s="523"/>
      <c r="U224" s="523"/>
      <c r="V224" s="523"/>
      <c r="W224" s="523"/>
      <c r="X224" s="523"/>
      <c r="Y224" s="523"/>
      <c r="Z224" s="523"/>
      <c r="AA224" s="523"/>
      <c r="AB224" s="523"/>
      <c r="AC224" s="523"/>
      <c r="AD224" s="523"/>
      <c r="AE224" s="523"/>
      <c r="AF224" s="523"/>
      <c r="AG224" s="523"/>
      <c r="AH224" s="523"/>
      <c r="AI224" s="523"/>
      <c r="AJ224" s="523"/>
      <c r="AK224" s="523"/>
      <c r="AL224" s="523"/>
      <c r="AM224" s="523"/>
      <c r="AN224" s="523"/>
      <c r="AO224" s="523"/>
      <c r="AP224" s="523"/>
      <c r="AQ224" s="523"/>
      <c r="AR224" s="523"/>
      <c r="AS224" s="523"/>
      <c r="AT224" s="523"/>
      <c r="AU224" s="523"/>
      <c r="AV224" s="523"/>
      <c r="AW224" s="523"/>
      <c r="AX224" s="523"/>
      <c r="AY224" s="523"/>
      <c r="AZ224" s="523"/>
      <c r="BA224" s="523"/>
      <c r="BB224" s="523"/>
      <c r="BC224" s="523"/>
      <c r="BD224" s="523"/>
      <c r="BE224" s="523"/>
      <c r="BF224" s="523"/>
      <c r="BG224" s="523"/>
      <c r="BH224" s="523"/>
      <c r="BI224" s="523"/>
      <c r="BJ224" s="523"/>
      <c r="BK224" s="523"/>
      <c r="BL224" s="523"/>
      <c r="BM224" s="523"/>
      <c r="BN224" s="523"/>
      <c r="BO224" s="523"/>
      <c r="BP224" s="523"/>
      <c r="BQ224" s="523"/>
      <c r="BR224" s="523"/>
      <c r="BS224" s="523"/>
      <c r="BT224" s="523"/>
      <c r="BU224" s="523"/>
      <c r="BV224" s="523"/>
      <c r="BW224" s="523"/>
      <c r="BX224" s="523"/>
      <c r="BY224" s="523"/>
      <c r="BZ224" s="523"/>
      <c r="CA224" s="523"/>
      <c r="CB224" s="523"/>
      <c r="CC224" s="523"/>
      <c r="CD224" s="523"/>
      <c r="CE224" s="523"/>
      <c r="CF224" s="523"/>
      <c r="CG224" s="523"/>
      <c r="CH224" s="523"/>
      <c r="CI224" s="523"/>
      <c r="CJ224" s="523"/>
      <c r="CK224" s="523"/>
      <c r="CL224" s="523"/>
      <c r="CM224" s="523"/>
    </row>
    <row r="225" collapsed="1" spans="1:91">
      <c r="A225" s="617"/>
      <c r="B225" s="645"/>
      <c r="C225" s="617"/>
      <c r="D225" s="636" t="s">
        <v>11935</v>
      </c>
      <c r="E225" s="636" t="s">
        <v>11936</v>
      </c>
      <c r="F225" s="636" t="s">
        <v>11937</v>
      </c>
      <c r="G225" s="636" t="s">
        <v>11938</v>
      </c>
      <c r="H225" s="511"/>
      <c r="I225" s="680"/>
      <c r="J225" s="681"/>
      <c r="K225" s="682"/>
      <c r="L225" s="523"/>
      <c r="M225" s="523"/>
      <c r="N225" s="523"/>
      <c r="O225" s="523"/>
      <c r="P225" s="523"/>
      <c r="Q225" s="523"/>
      <c r="R225" s="523"/>
      <c r="S225" s="523"/>
      <c r="T225" s="523"/>
      <c r="U225" s="523"/>
      <c r="V225" s="523"/>
      <c r="W225" s="523"/>
      <c r="X225" s="523"/>
      <c r="Y225" s="523"/>
      <c r="Z225" s="523"/>
      <c r="AA225" s="523"/>
      <c r="AB225" s="523"/>
      <c r="AC225" s="523"/>
      <c r="AD225" s="523"/>
      <c r="AE225" s="523"/>
      <c r="AF225" s="523"/>
      <c r="AG225" s="523"/>
      <c r="AH225" s="523"/>
      <c r="AI225" s="523"/>
      <c r="AJ225" s="523"/>
      <c r="AK225" s="523"/>
      <c r="AL225" s="523"/>
      <c r="AM225" s="523"/>
      <c r="AN225" s="523"/>
      <c r="AO225" s="523"/>
      <c r="AP225" s="523"/>
      <c r="AQ225" s="523"/>
      <c r="AR225" s="523"/>
      <c r="AS225" s="523"/>
      <c r="AT225" s="523"/>
      <c r="AU225" s="523"/>
      <c r="AV225" s="523"/>
      <c r="AW225" s="523"/>
      <c r="AX225" s="523"/>
      <c r="AY225" s="523"/>
      <c r="AZ225" s="523"/>
      <c r="BA225" s="523"/>
      <c r="BB225" s="523"/>
      <c r="BC225" s="523"/>
      <c r="BD225" s="523"/>
      <c r="BE225" s="523"/>
      <c r="BF225" s="523"/>
      <c r="BG225" s="523"/>
      <c r="BH225" s="523"/>
      <c r="BI225" s="523"/>
      <c r="BJ225" s="523"/>
      <c r="BK225" s="523"/>
      <c r="BL225" s="523"/>
      <c r="BM225" s="523"/>
      <c r="BN225" s="523"/>
      <c r="BO225" s="523"/>
      <c r="BP225" s="523"/>
      <c r="BQ225" s="523"/>
      <c r="BR225" s="523"/>
      <c r="BS225" s="523"/>
      <c r="BT225" s="523"/>
      <c r="BU225" s="523"/>
      <c r="BV225" s="523"/>
      <c r="BW225" s="523"/>
      <c r="BX225" s="523"/>
      <c r="BY225" s="523"/>
      <c r="BZ225" s="523"/>
      <c r="CA225" s="523"/>
      <c r="CB225" s="523"/>
      <c r="CC225" s="523"/>
      <c r="CD225" s="523"/>
      <c r="CE225" s="523"/>
      <c r="CF225" s="523"/>
      <c r="CG225" s="523"/>
      <c r="CH225" s="523"/>
      <c r="CI225" s="523"/>
      <c r="CJ225" s="523"/>
      <c r="CK225" s="523"/>
      <c r="CL225" s="523"/>
      <c r="CM225" s="523"/>
    </row>
    <row r="226" s="496" customFormat="1" ht="157.5" hidden="1" outlineLevel="2" spans="1:249">
      <c r="A226" s="646" t="s">
        <v>11896</v>
      </c>
      <c r="B226" s="647" t="s">
        <v>12109</v>
      </c>
      <c r="C226" s="538" t="s">
        <v>12110</v>
      </c>
      <c r="D226" s="648">
        <v>6551454</v>
      </c>
      <c r="E226" s="648">
        <v>0</v>
      </c>
      <c r="F226" s="648">
        <v>0</v>
      </c>
      <c r="G226" s="648">
        <v>56542103.517354</v>
      </c>
      <c r="H226" s="648"/>
      <c r="I226" s="648">
        <v>63093557.517354</v>
      </c>
      <c r="J226" s="605" t="s">
        <v>12111</v>
      </c>
      <c r="K226" s="605" t="s">
        <v>12231</v>
      </c>
      <c r="L226" s="523"/>
      <c r="M226" s="523"/>
      <c r="N226" s="523"/>
      <c r="O226" s="523"/>
      <c r="P226" s="523"/>
      <c r="Q226" s="523"/>
      <c r="R226" s="523"/>
      <c r="S226" s="523"/>
      <c r="T226" s="523"/>
      <c r="U226" s="523"/>
      <c r="V226" s="523"/>
      <c r="W226" s="523"/>
      <c r="X226" s="523"/>
      <c r="Y226" s="523"/>
      <c r="Z226" s="523"/>
      <c r="AA226" s="523"/>
      <c r="AB226" s="523"/>
      <c r="AC226" s="523"/>
      <c r="AD226" s="523"/>
      <c r="AE226" s="523"/>
      <c r="AF226" s="523"/>
      <c r="AG226" s="523"/>
      <c r="AH226" s="523"/>
      <c r="AI226" s="523"/>
      <c r="AJ226" s="523"/>
      <c r="AK226" s="523"/>
      <c r="AL226" s="523"/>
      <c r="AM226" s="523"/>
      <c r="AN226" s="523"/>
      <c r="AO226" s="523"/>
      <c r="AP226" s="523"/>
      <c r="AQ226" s="523"/>
      <c r="AR226" s="497"/>
      <c r="AS226" s="497"/>
      <c r="AT226" s="497"/>
      <c r="AU226" s="497"/>
      <c r="AV226" s="497"/>
      <c r="AW226" s="497"/>
      <c r="AX226" s="497"/>
      <c r="AY226" s="497"/>
      <c r="AZ226" s="497"/>
      <c r="BA226" s="497"/>
      <c r="BB226" s="497"/>
      <c r="BC226" s="497"/>
      <c r="BD226" s="497"/>
      <c r="BE226" s="497"/>
      <c r="BF226" s="497"/>
      <c r="BG226" s="497"/>
      <c r="BH226" s="497"/>
      <c r="BI226" s="497"/>
      <c r="BJ226" s="497"/>
      <c r="BK226" s="497"/>
      <c r="BL226" s="497"/>
      <c r="BM226" s="497"/>
      <c r="BN226" s="497"/>
      <c r="BO226" s="497"/>
      <c r="BP226" s="497"/>
      <c r="BQ226" s="497"/>
      <c r="BR226" s="497"/>
      <c r="BS226" s="497"/>
      <c r="BT226" s="497"/>
      <c r="BU226" s="497"/>
      <c r="BV226" s="497"/>
      <c r="BW226" s="497"/>
      <c r="BX226" s="497"/>
      <c r="BY226" s="497"/>
      <c r="BZ226" s="497"/>
      <c r="CA226" s="497"/>
      <c r="CB226" s="497"/>
      <c r="CC226" s="497"/>
      <c r="CD226" s="497"/>
      <c r="CE226" s="497"/>
      <c r="CF226" s="497"/>
      <c r="CG226" s="497"/>
      <c r="CH226" s="497"/>
      <c r="CI226" s="497"/>
      <c r="CJ226" s="497"/>
      <c r="CK226" s="497"/>
      <c r="CL226" s="497"/>
      <c r="CM226" s="497"/>
      <c r="CN226" s="497"/>
      <c r="CO226" s="497"/>
      <c r="CP226" s="497"/>
      <c r="CQ226" s="497"/>
      <c r="CR226" s="497"/>
      <c r="CS226" s="497"/>
      <c r="CT226" s="497"/>
      <c r="CU226" s="497"/>
      <c r="CV226" s="497"/>
      <c r="CW226" s="497"/>
      <c r="CX226" s="497"/>
      <c r="CY226" s="497"/>
      <c r="CZ226" s="497"/>
      <c r="DA226" s="497"/>
      <c r="DB226" s="497"/>
      <c r="DC226" s="497"/>
      <c r="DD226" s="497"/>
      <c r="DE226" s="497"/>
      <c r="DF226" s="497"/>
      <c r="DG226" s="497"/>
      <c r="DH226" s="497"/>
      <c r="DI226" s="497"/>
      <c r="DJ226" s="497"/>
      <c r="DK226" s="497"/>
      <c r="DL226" s="497"/>
      <c r="DM226" s="497"/>
      <c r="DN226" s="497"/>
      <c r="DO226" s="497"/>
      <c r="DP226" s="497"/>
      <c r="DQ226" s="497"/>
      <c r="DR226" s="497"/>
      <c r="DS226" s="497"/>
      <c r="DT226" s="497"/>
      <c r="DU226" s="497"/>
      <c r="DV226" s="497"/>
      <c r="DW226" s="497"/>
      <c r="DX226" s="497"/>
      <c r="DY226" s="497"/>
      <c r="DZ226" s="497"/>
      <c r="EA226" s="497"/>
      <c r="EB226" s="497"/>
      <c r="EC226" s="497"/>
      <c r="ED226" s="497"/>
      <c r="EE226" s="497"/>
      <c r="EF226" s="497"/>
      <c r="EG226" s="497"/>
      <c r="EH226" s="497"/>
      <c r="EI226" s="497"/>
      <c r="EJ226" s="497"/>
      <c r="EK226" s="497"/>
      <c r="EL226" s="497"/>
      <c r="EM226" s="497"/>
      <c r="EN226" s="497"/>
      <c r="EO226" s="497"/>
      <c r="EP226" s="497"/>
      <c r="EQ226" s="497"/>
      <c r="ER226" s="497"/>
      <c r="ES226" s="497"/>
      <c r="ET226" s="497"/>
      <c r="EU226" s="497"/>
      <c r="EV226" s="497"/>
      <c r="EW226" s="497"/>
      <c r="EX226" s="497"/>
      <c r="EY226" s="497"/>
      <c r="EZ226" s="497"/>
      <c r="FA226" s="497"/>
      <c r="FB226" s="497"/>
      <c r="FC226" s="497"/>
      <c r="FD226" s="497"/>
      <c r="FE226" s="497"/>
      <c r="FF226" s="497"/>
      <c r="FG226" s="497"/>
      <c r="FH226" s="497"/>
      <c r="FI226" s="497"/>
      <c r="FJ226" s="497"/>
      <c r="FK226" s="497"/>
      <c r="FL226" s="497"/>
      <c r="FM226" s="497"/>
      <c r="FN226" s="497"/>
      <c r="FO226" s="497"/>
      <c r="FP226" s="497"/>
      <c r="FQ226" s="497"/>
      <c r="FR226" s="497"/>
      <c r="FS226" s="497"/>
      <c r="FT226" s="497"/>
      <c r="FU226" s="497"/>
      <c r="FV226" s="497"/>
      <c r="FW226" s="497"/>
      <c r="FX226" s="497"/>
      <c r="FY226" s="497"/>
      <c r="FZ226" s="497"/>
      <c r="GA226" s="497"/>
      <c r="GB226" s="497"/>
      <c r="GC226" s="497"/>
      <c r="GD226" s="497"/>
      <c r="GE226" s="497"/>
      <c r="GF226" s="497"/>
      <c r="GG226" s="497"/>
      <c r="GH226" s="497"/>
      <c r="GI226" s="497"/>
      <c r="GJ226" s="497"/>
      <c r="GK226" s="497"/>
      <c r="GL226" s="497"/>
      <c r="GM226" s="497"/>
      <c r="GN226" s="497"/>
      <c r="GO226" s="497"/>
      <c r="GP226" s="497"/>
      <c r="GQ226" s="497"/>
      <c r="GR226" s="497"/>
      <c r="GS226" s="497"/>
      <c r="GT226" s="497"/>
      <c r="GU226" s="497"/>
      <c r="GV226" s="497"/>
      <c r="GW226" s="497"/>
      <c r="GX226" s="497"/>
      <c r="GY226" s="497"/>
      <c r="GZ226" s="497"/>
      <c r="HA226" s="497"/>
      <c r="HB226" s="497"/>
      <c r="HC226" s="497"/>
      <c r="HD226" s="497"/>
      <c r="HE226" s="497"/>
      <c r="HF226" s="497"/>
      <c r="HG226" s="497"/>
      <c r="HH226" s="497"/>
      <c r="HI226" s="497"/>
      <c r="HJ226" s="497"/>
      <c r="HK226" s="497"/>
      <c r="HL226" s="497"/>
      <c r="HM226" s="497"/>
      <c r="HN226" s="497"/>
      <c r="HO226" s="497"/>
      <c r="HP226" s="497"/>
      <c r="HQ226" s="497"/>
      <c r="HR226" s="497"/>
      <c r="HS226" s="497"/>
      <c r="HT226" s="497"/>
      <c r="HU226" s="497"/>
      <c r="HV226" s="497"/>
      <c r="HW226" s="497"/>
      <c r="HX226" s="497"/>
      <c r="HY226" s="497"/>
      <c r="HZ226" s="497"/>
      <c r="IA226" s="497"/>
      <c r="IB226" s="497"/>
      <c r="IC226" s="497"/>
      <c r="ID226" s="497"/>
      <c r="IE226" s="497"/>
      <c r="IF226" s="497"/>
      <c r="IG226" s="497"/>
      <c r="IH226" s="497"/>
      <c r="II226" s="497"/>
      <c r="IJ226" s="497"/>
      <c r="IK226" s="497"/>
      <c r="IL226" s="497"/>
      <c r="IM226" s="497"/>
      <c r="IN226" s="497"/>
      <c r="IO226" s="497"/>
    </row>
    <row r="227" s="496" customFormat="1" ht="67.5" hidden="1" outlineLevel="2" spans="1:249">
      <c r="A227" s="633"/>
      <c r="B227" s="647" t="s">
        <v>12112</v>
      </c>
      <c r="C227" s="538" t="s">
        <v>12112</v>
      </c>
      <c r="D227" s="648">
        <v>7169698.803306</v>
      </c>
      <c r="E227" s="648"/>
      <c r="F227" s="648"/>
      <c r="G227" s="648"/>
      <c r="H227" s="648"/>
      <c r="I227" s="648">
        <v>7169698.803306</v>
      </c>
      <c r="J227" s="605" t="s">
        <v>12113</v>
      </c>
      <c r="K227" s="605" t="s">
        <v>12231</v>
      </c>
      <c r="L227" s="523"/>
      <c r="M227" s="523"/>
      <c r="N227" s="523"/>
      <c r="O227" s="523"/>
      <c r="P227" s="523"/>
      <c r="Q227" s="523"/>
      <c r="R227" s="523"/>
      <c r="S227" s="523"/>
      <c r="T227" s="523"/>
      <c r="U227" s="523"/>
      <c r="V227" s="523"/>
      <c r="W227" s="523"/>
      <c r="X227" s="523"/>
      <c r="Y227" s="523"/>
      <c r="Z227" s="523"/>
      <c r="AA227" s="523"/>
      <c r="AB227" s="523"/>
      <c r="AC227" s="523"/>
      <c r="AD227" s="523"/>
      <c r="AE227" s="523"/>
      <c r="AF227" s="523"/>
      <c r="AG227" s="523"/>
      <c r="AH227" s="523"/>
      <c r="AI227" s="523"/>
      <c r="AJ227" s="523"/>
      <c r="AK227" s="523"/>
      <c r="AL227" s="523"/>
      <c r="AM227" s="523"/>
      <c r="AN227" s="523"/>
      <c r="AO227" s="523"/>
      <c r="AP227" s="523"/>
      <c r="AQ227" s="523"/>
      <c r="AR227" s="497"/>
      <c r="AS227" s="497"/>
      <c r="AT227" s="497"/>
      <c r="AU227" s="497"/>
      <c r="AV227" s="497"/>
      <c r="AW227" s="497"/>
      <c r="AX227" s="497"/>
      <c r="AY227" s="497"/>
      <c r="AZ227" s="497"/>
      <c r="BA227" s="497"/>
      <c r="BB227" s="497"/>
      <c r="BC227" s="497"/>
      <c r="BD227" s="497"/>
      <c r="BE227" s="497"/>
      <c r="BF227" s="497"/>
      <c r="BG227" s="497"/>
      <c r="BH227" s="497"/>
      <c r="BI227" s="497"/>
      <c r="BJ227" s="497"/>
      <c r="BK227" s="497"/>
      <c r="BL227" s="497"/>
      <c r="BM227" s="497"/>
      <c r="BN227" s="497"/>
      <c r="BO227" s="497"/>
      <c r="BP227" s="497"/>
      <c r="BQ227" s="497"/>
      <c r="BR227" s="497"/>
      <c r="BS227" s="497"/>
      <c r="BT227" s="497"/>
      <c r="BU227" s="497"/>
      <c r="BV227" s="497"/>
      <c r="BW227" s="497"/>
      <c r="BX227" s="497"/>
      <c r="BY227" s="497"/>
      <c r="BZ227" s="497"/>
      <c r="CA227" s="497"/>
      <c r="CB227" s="497"/>
      <c r="CC227" s="497"/>
      <c r="CD227" s="497"/>
      <c r="CE227" s="497"/>
      <c r="CF227" s="497"/>
      <c r="CG227" s="497"/>
      <c r="CH227" s="497"/>
      <c r="CI227" s="497"/>
      <c r="CJ227" s="497"/>
      <c r="CK227" s="497"/>
      <c r="CL227" s="497"/>
      <c r="CM227" s="497"/>
      <c r="CN227" s="497"/>
      <c r="CO227" s="497"/>
      <c r="CP227" s="497"/>
      <c r="CQ227" s="497"/>
      <c r="CR227" s="497"/>
      <c r="CS227" s="497"/>
      <c r="CT227" s="497"/>
      <c r="CU227" s="497"/>
      <c r="CV227" s="497"/>
      <c r="CW227" s="497"/>
      <c r="CX227" s="497"/>
      <c r="CY227" s="497"/>
      <c r="CZ227" s="497"/>
      <c r="DA227" s="497"/>
      <c r="DB227" s="497"/>
      <c r="DC227" s="497"/>
      <c r="DD227" s="497"/>
      <c r="DE227" s="497"/>
      <c r="DF227" s="497"/>
      <c r="DG227" s="497"/>
      <c r="DH227" s="497"/>
      <c r="DI227" s="497"/>
      <c r="DJ227" s="497"/>
      <c r="DK227" s="497"/>
      <c r="DL227" s="497"/>
      <c r="DM227" s="497"/>
      <c r="DN227" s="497"/>
      <c r="DO227" s="497"/>
      <c r="DP227" s="497"/>
      <c r="DQ227" s="497"/>
      <c r="DR227" s="497"/>
      <c r="DS227" s="497"/>
      <c r="DT227" s="497"/>
      <c r="DU227" s="497"/>
      <c r="DV227" s="497"/>
      <c r="DW227" s="497"/>
      <c r="DX227" s="497"/>
      <c r="DY227" s="497"/>
      <c r="DZ227" s="497"/>
      <c r="EA227" s="497"/>
      <c r="EB227" s="497"/>
      <c r="EC227" s="497"/>
      <c r="ED227" s="497"/>
      <c r="EE227" s="497"/>
      <c r="EF227" s="497"/>
      <c r="EG227" s="497"/>
      <c r="EH227" s="497"/>
      <c r="EI227" s="497"/>
      <c r="EJ227" s="497"/>
      <c r="EK227" s="497"/>
      <c r="EL227" s="497"/>
      <c r="EM227" s="497"/>
      <c r="EN227" s="497"/>
      <c r="EO227" s="497"/>
      <c r="EP227" s="497"/>
      <c r="EQ227" s="497"/>
      <c r="ER227" s="497"/>
      <c r="ES227" s="497"/>
      <c r="ET227" s="497"/>
      <c r="EU227" s="497"/>
      <c r="EV227" s="497"/>
      <c r="EW227" s="497"/>
      <c r="EX227" s="497"/>
      <c r="EY227" s="497"/>
      <c r="EZ227" s="497"/>
      <c r="FA227" s="497"/>
      <c r="FB227" s="497"/>
      <c r="FC227" s="497"/>
      <c r="FD227" s="497"/>
      <c r="FE227" s="497"/>
      <c r="FF227" s="497"/>
      <c r="FG227" s="497"/>
      <c r="FH227" s="497"/>
      <c r="FI227" s="497"/>
      <c r="FJ227" s="497"/>
      <c r="FK227" s="497"/>
      <c r="FL227" s="497"/>
      <c r="FM227" s="497"/>
      <c r="FN227" s="497"/>
      <c r="FO227" s="497"/>
      <c r="FP227" s="497"/>
      <c r="FQ227" s="497"/>
      <c r="FR227" s="497"/>
      <c r="FS227" s="497"/>
      <c r="FT227" s="497"/>
      <c r="FU227" s="497"/>
      <c r="FV227" s="497"/>
      <c r="FW227" s="497"/>
      <c r="FX227" s="497"/>
      <c r="FY227" s="497"/>
      <c r="FZ227" s="497"/>
      <c r="GA227" s="497"/>
      <c r="GB227" s="497"/>
      <c r="GC227" s="497"/>
      <c r="GD227" s="497"/>
      <c r="GE227" s="497"/>
      <c r="GF227" s="497"/>
      <c r="GG227" s="497"/>
      <c r="GH227" s="497"/>
      <c r="GI227" s="497"/>
      <c r="GJ227" s="497"/>
      <c r="GK227" s="497"/>
      <c r="GL227" s="497"/>
      <c r="GM227" s="497"/>
      <c r="GN227" s="497"/>
      <c r="GO227" s="497"/>
      <c r="GP227" s="497"/>
      <c r="GQ227" s="497"/>
      <c r="GR227" s="497"/>
      <c r="GS227" s="497"/>
      <c r="GT227" s="497"/>
      <c r="GU227" s="497"/>
      <c r="GV227" s="497"/>
      <c r="GW227" s="497"/>
      <c r="GX227" s="497"/>
      <c r="GY227" s="497"/>
      <c r="GZ227" s="497"/>
      <c r="HA227" s="497"/>
      <c r="HB227" s="497"/>
      <c r="HC227" s="497"/>
      <c r="HD227" s="497"/>
      <c r="HE227" s="497"/>
      <c r="HF227" s="497"/>
      <c r="HG227" s="497"/>
      <c r="HH227" s="497"/>
      <c r="HI227" s="497"/>
      <c r="HJ227" s="497"/>
      <c r="HK227" s="497"/>
      <c r="HL227" s="497"/>
      <c r="HM227" s="497"/>
      <c r="HN227" s="497"/>
      <c r="HO227" s="497"/>
      <c r="HP227" s="497"/>
      <c r="HQ227" s="497"/>
      <c r="HR227" s="497"/>
      <c r="HS227" s="497"/>
      <c r="HT227" s="497"/>
      <c r="HU227" s="497"/>
      <c r="HV227" s="497"/>
      <c r="HW227" s="497"/>
      <c r="HX227" s="497"/>
      <c r="HY227" s="497"/>
      <c r="HZ227" s="497"/>
      <c r="IA227" s="497"/>
      <c r="IB227" s="497"/>
      <c r="IC227" s="497"/>
      <c r="ID227" s="497"/>
      <c r="IE227" s="497"/>
      <c r="IF227" s="497"/>
      <c r="IG227" s="497"/>
      <c r="IH227" s="497"/>
      <c r="II227" s="497"/>
      <c r="IJ227" s="497"/>
      <c r="IK227" s="497"/>
      <c r="IL227" s="497"/>
      <c r="IM227" s="497"/>
      <c r="IN227" s="497"/>
      <c r="IO227" s="497"/>
    </row>
    <row r="228" s="496" customFormat="1" ht="78.75" hidden="1" outlineLevel="2" spans="1:249">
      <c r="A228" s="633"/>
      <c r="B228" s="647" t="s">
        <v>12114</v>
      </c>
      <c r="C228" s="538" t="s">
        <v>12115</v>
      </c>
      <c r="D228" s="648">
        <v>17001064.8128687</v>
      </c>
      <c r="E228" s="648"/>
      <c r="F228" s="648"/>
      <c r="G228" s="648"/>
      <c r="H228" s="648"/>
      <c r="I228" s="648">
        <v>17001064.8128687</v>
      </c>
      <c r="J228" s="605" t="s">
        <v>12116</v>
      </c>
      <c r="K228" s="605" t="s">
        <v>12231</v>
      </c>
      <c r="L228" s="523"/>
      <c r="M228" s="523"/>
      <c r="N228" s="523"/>
      <c r="O228" s="523"/>
      <c r="P228" s="523"/>
      <c r="Q228" s="523"/>
      <c r="R228" s="523"/>
      <c r="S228" s="523"/>
      <c r="T228" s="523"/>
      <c r="U228" s="523"/>
      <c r="V228" s="523"/>
      <c r="W228" s="523"/>
      <c r="X228" s="523"/>
      <c r="Y228" s="523"/>
      <c r="Z228" s="523"/>
      <c r="AA228" s="523"/>
      <c r="AB228" s="523"/>
      <c r="AC228" s="523"/>
      <c r="AD228" s="523"/>
      <c r="AE228" s="523"/>
      <c r="AF228" s="523"/>
      <c r="AG228" s="523"/>
      <c r="AH228" s="523"/>
      <c r="AI228" s="523"/>
      <c r="AJ228" s="523"/>
      <c r="AK228" s="523"/>
      <c r="AL228" s="523"/>
      <c r="AM228" s="523"/>
      <c r="AN228" s="523"/>
      <c r="AO228" s="523"/>
      <c r="AP228" s="523"/>
      <c r="AQ228" s="523"/>
      <c r="AR228" s="497"/>
      <c r="AS228" s="497"/>
      <c r="AT228" s="497"/>
      <c r="AU228" s="497"/>
      <c r="AV228" s="497"/>
      <c r="AW228" s="497"/>
      <c r="AX228" s="497"/>
      <c r="AY228" s="497"/>
      <c r="AZ228" s="497"/>
      <c r="BA228" s="497"/>
      <c r="BB228" s="497"/>
      <c r="BC228" s="497"/>
      <c r="BD228" s="497"/>
      <c r="BE228" s="497"/>
      <c r="BF228" s="497"/>
      <c r="BG228" s="497"/>
      <c r="BH228" s="497"/>
      <c r="BI228" s="497"/>
      <c r="BJ228" s="497"/>
      <c r="BK228" s="497"/>
      <c r="BL228" s="497"/>
      <c r="BM228" s="497"/>
      <c r="BN228" s="497"/>
      <c r="BO228" s="497"/>
      <c r="BP228" s="497"/>
      <c r="BQ228" s="497"/>
      <c r="BR228" s="497"/>
      <c r="BS228" s="497"/>
      <c r="BT228" s="497"/>
      <c r="BU228" s="497"/>
      <c r="BV228" s="497"/>
      <c r="BW228" s="497"/>
      <c r="BX228" s="497"/>
      <c r="BY228" s="497"/>
      <c r="BZ228" s="497"/>
      <c r="CA228" s="497"/>
      <c r="CB228" s="497"/>
      <c r="CC228" s="497"/>
      <c r="CD228" s="497"/>
      <c r="CE228" s="497"/>
      <c r="CF228" s="497"/>
      <c r="CG228" s="497"/>
      <c r="CH228" s="497"/>
      <c r="CI228" s="497"/>
      <c r="CJ228" s="497"/>
      <c r="CK228" s="497"/>
      <c r="CL228" s="497"/>
      <c r="CM228" s="497"/>
      <c r="CN228" s="497"/>
      <c r="CO228" s="497"/>
      <c r="CP228" s="497"/>
      <c r="CQ228" s="497"/>
      <c r="CR228" s="497"/>
      <c r="CS228" s="497"/>
      <c r="CT228" s="497"/>
      <c r="CU228" s="497"/>
      <c r="CV228" s="497"/>
      <c r="CW228" s="497"/>
      <c r="CX228" s="497"/>
      <c r="CY228" s="497"/>
      <c r="CZ228" s="497"/>
      <c r="DA228" s="497"/>
      <c r="DB228" s="497"/>
      <c r="DC228" s="497"/>
      <c r="DD228" s="497"/>
      <c r="DE228" s="497"/>
      <c r="DF228" s="497"/>
      <c r="DG228" s="497"/>
      <c r="DH228" s="497"/>
      <c r="DI228" s="497"/>
      <c r="DJ228" s="497"/>
      <c r="DK228" s="497"/>
      <c r="DL228" s="497"/>
      <c r="DM228" s="497"/>
      <c r="DN228" s="497"/>
      <c r="DO228" s="497"/>
      <c r="DP228" s="497"/>
      <c r="DQ228" s="497"/>
      <c r="DR228" s="497"/>
      <c r="DS228" s="497"/>
      <c r="DT228" s="497"/>
      <c r="DU228" s="497"/>
      <c r="DV228" s="497"/>
      <c r="DW228" s="497"/>
      <c r="DX228" s="497"/>
      <c r="DY228" s="497"/>
      <c r="DZ228" s="497"/>
      <c r="EA228" s="497"/>
      <c r="EB228" s="497"/>
      <c r="EC228" s="497"/>
      <c r="ED228" s="497"/>
      <c r="EE228" s="497"/>
      <c r="EF228" s="497"/>
      <c r="EG228" s="497"/>
      <c r="EH228" s="497"/>
      <c r="EI228" s="497"/>
      <c r="EJ228" s="497"/>
      <c r="EK228" s="497"/>
      <c r="EL228" s="497"/>
      <c r="EM228" s="497"/>
      <c r="EN228" s="497"/>
      <c r="EO228" s="497"/>
      <c r="EP228" s="497"/>
      <c r="EQ228" s="497"/>
      <c r="ER228" s="497"/>
      <c r="ES228" s="497"/>
      <c r="ET228" s="497"/>
      <c r="EU228" s="497"/>
      <c r="EV228" s="497"/>
      <c r="EW228" s="497"/>
      <c r="EX228" s="497"/>
      <c r="EY228" s="497"/>
      <c r="EZ228" s="497"/>
      <c r="FA228" s="497"/>
      <c r="FB228" s="497"/>
      <c r="FC228" s="497"/>
      <c r="FD228" s="497"/>
      <c r="FE228" s="497"/>
      <c r="FF228" s="497"/>
      <c r="FG228" s="497"/>
      <c r="FH228" s="497"/>
      <c r="FI228" s="497"/>
      <c r="FJ228" s="497"/>
      <c r="FK228" s="497"/>
      <c r="FL228" s="497"/>
      <c r="FM228" s="497"/>
      <c r="FN228" s="497"/>
      <c r="FO228" s="497"/>
      <c r="FP228" s="497"/>
      <c r="FQ228" s="497"/>
      <c r="FR228" s="497"/>
      <c r="FS228" s="497"/>
      <c r="FT228" s="497"/>
      <c r="FU228" s="497"/>
      <c r="FV228" s="497"/>
      <c r="FW228" s="497"/>
      <c r="FX228" s="497"/>
      <c r="FY228" s="497"/>
      <c r="FZ228" s="497"/>
      <c r="GA228" s="497"/>
      <c r="GB228" s="497"/>
      <c r="GC228" s="497"/>
      <c r="GD228" s="497"/>
      <c r="GE228" s="497"/>
      <c r="GF228" s="497"/>
      <c r="GG228" s="497"/>
      <c r="GH228" s="497"/>
      <c r="GI228" s="497"/>
      <c r="GJ228" s="497"/>
      <c r="GK228" s="497"/>
      <c r="GL228" s="497"/>
      <c r="GM228" s="497"/>
      <c r="GN228" s="497"/>
      <c r="GO228" s="497"/>
      <c r="GP228" s="497"/>
      <c r="GQ228" s="497"/>
      <c r="GR228" s="497"/>
      <c r="GS228" s="497"/>
      <c r="GT228" s="497"/>
      <c r="GU228" s="497"/>
      <c r="GV228" s="497"/>
      <c r="GW228" s="497"/>
      <c r="GX228" s="497"/>
      <c r="GY228" s="497"/>
      <c r="GZ228" s="497"/>
      <c r="HA228" s="497"/>
      <c r="HB228" s="497"/>
      <c r="HC228" s="497"/>
      <c r="HD228" s="497"/>
      <c r="HE228" s="497"/>
      <c r="HF228" s="497"/>
      <c r="HG228" s="497"/>
      <c r="HH228" s="497"/>
      <c r="HI228" s="497"/>
      <c r="HJ228" s="497"/>
      <c r="HK228" s="497"/>
      <c r="HL228" s="497"/>
      <c r="HM228" s="497"/>
      <c r="HN228" s="497"/>
      <c r="HO228" s="497"/>
      <c r="HP228" s="497"/>
      <c r="HQ228" s="497"/>
      <c r="HR228" s="497"/>
      <c r="HS228" s="497"/>
      <c r="HT228" s="497"/>
      <c r="HU228" s="497"/>
      <c r="HV228" s="497"/>
      <c r="HW228" s="497"/>
      <c r="HX228" s="497"/>
      <c r="HY228" s="497"/>
      <c r="HZ228" s="497"/>
      <c r="IA228" s="497"/>
      <c r="IB228" s="497"/>
      <c r="IC228" s="497"/>
      <c r="ID228" s="497"/>
      <c r="IE228" s="497"/>
      <c r="IF228" s="497"/>
      <c r="IG228" s="497"/>
      <c r="IH228" s="497"/>
      <c r="II228" s="497"/>
      <c r="IJ228" s="497"/>
      <c r="IK228" s="497"/>
      <c r="IL228" s="497"/>
      <c r="IM228" s="497"/>
      <c r="IN228" s="497"/>
      <c r="IO228" s="497"/>
    </row>
    <row r="229" s="496" customFormat="1" ht="112.5" hidden="1" outlineLevel="2" spans="1:249">
      <c r="A229" s="649"/>
      <c r="B229" s="538" t="s">
        <v>12104</v>
      </c>
      <c r="C229" s="538" t="s">
        <v>12104</v>
      </c>
      <c r="D229" s="650">
        <v>0</v>
      </c>
      <c r="E229" s="650">
        <v>0</v>
      </c>
      <c r="F229" s="650">
        <v>1747858.5491228</v>
      </c>
      <c r="G229" s="648">
        <v>13515164.2968345</v>
      </c>
      <c r="H229" s="648"/>
      <c r="I229" s="648">
        <v>15263022.8459573</v>
      </c>
      <c r="J229" s="592" t="s">
        <v>12105</v>
      </c>
      <c r="K229" s="593" t="s">
        <v>12232</v>
      </c>
      <c r="L229" s="523"/>
      <c r="M229" s="523"/>
      <c r="N229" s="523"/>
      <c r="O229" s="523"/>
      <c r="P229" s="523"/>
      <c r="Q229" s="523"/>
      <c r="R229" s="523"/>
      <c r="S229" s="523"/>
      <c r="T229" s="523"/>
      <c r="U229" s="523"/>
      <c r="V229" s="523"/>
      <c r="W229" s="523"/>
      <c r="X229" s="523"/>
      <c r="Y229" s="523"/>
      <c r="Z229" s="523"/>
      <c r="AA229" s="523"/>
      <c r="AB229" s="523"/>
      <c r="AC229" s="523"/>
      <c r="AD229" s="523"/>
      <c r="AE229" s="523"/>
      <c r="AF229" s="523"/>
      <c r="AG229" s="523"/>
      <c r="AH229" s="523"/>
      <c r="AI229" s="523"/>
      <c r="AJ229" s="523"/>
      <c r="AK229" s="523"/>
      <c r="AL229" s="523"/>
      <c r="AM229" s="523"/>
      <c r="AN229" s="523"/>
      <c r="AO229" s="523"/>
      <c r="AP229" s="523"/>
      <c r="AQ229" s="523"/>
      <c r="AR229" s="497"/>
      <c r="AS229" s="497"/>
      <c r="AT229" s="497"/>
      <c r="AU229" s="497"/>
      <c r="AV229" s="497"/>
      <c r="AW229" s="497"/>
      <c r="AX229" s="497"/>
      <c r="AY229" s="497"/>
      <c r="AZ229" s="497"/>
      <c r="BA229" s="497"/>
      <c r="BB229" s="497"/>
      <c r="BC229" s="497"/>
      <c r="BD229" s="497"/>
      <c r="BE229" s="497"/>
      <c r="BF229" s="497"/>
      <c r="BG229" s="497"/>
      <c r="BH229" s="497"/>
      <c r="BI229" s="497"/>
      <c r="BJ229" s="497"/>
      <c r="BK229" s="497"/>
      <c r="BL229" s="497"/>
      <c r="BM229" s="497"/>
      <c r="BN229" s="497"/>
      <c r="BO229" s="497"/>
      <c r="BP229" s="497"/>
      <c r="BQ229" s="497"/>
      <c r="BR229" s="497"/>
      <c r="BS229" s="497"/>
      <c r="BT229" s="497"/>
      <c r="BU229" s="497"/>
      <c r="BV229" s="497"/>
      <c r="BW229" s="497"/>
      <c r="BX229" s="497"/>
      <c r="BY229" s="497"/>
      <c r="BZ229" s="497"/>
      <c r="CA229" s="497"/>
      <c r="CB229" s="497"/>
      <c r="CC229" s="497"/>
      <c r="CD229" s="497"/>
      <c r="CE229" s="497"/>
      <c r="CF229" s="497"/>
      <c r="CG229" s="497"/>
      <c r="CH229" s="497"/>
      <c r="CI229" s="497"/>
      <c r="CJ229" s="497"/>
      <c r="CK229" s="497"/>
      <c r="CL229" s="497"/>
      <c r="CM229" s="497"/>
      <c r="CN229" s="497"/>
      <c r="CO229" s="497"/>
      <c r="CP229" s="497"/>
      <c r="CQ229" s="497"/>
      <c r="CR229" s="497"/>
      <c r="CS229" s="497"/>
      <c r="CT229" s="497"/>
      <c r="CU229" s="497"/>
      <c r="CV229" s="497"/>
      <c r="CW229" s="497"/>
      <c r="CX229" s="497"/>
      <c r="CY229" s="497"/>
      <c r="CZ229" s="497"/>
      <c r="DA229" s="497"/>
      <c r="DB229" s="497"/>
      <c r="DC229" s="497"/>
      <c r="DD229" s="497"/>
      <c r="DE229" s="497"/>
      <c r="DF229" s="497"/>
      <c r="DG229" s="497"/>
      <c r="DH229" s="497"/>
      <c r="DI229" s="497"/>
      <c r="DJ229" s="497"/>
      <c r="DK229" s="497"/>
      <c r="DL229" s="497"/>
      <c r="DM229" s="497"/>
      <c r="DN229" s="497"/>
      <c r="DO229" s="497"/>
      <c r="DP229" s="497"/>
      <c r="DQ229" s="497"/>
      <c r="DR229" s="497"/>
      <c r="DS229" s="497"/>
      <c r="DT229" s="497"/>
      <c r="DU229" s="497"/>
      <c r="DV229" s="497"/>
      <c r="DW229" s="497"/>
      <c r="DX229" s="497"/>
      <c r="DY229" s="497"/>
      <c r="DZ229" s="497"/>
      <c r="EA229" s="497"/>
      <c r="EB229" s="497"/>
      <c r="EC229" s="497"/>
      <c r="ED229" s="497"/>
      <c r="EE229" s="497"/>
      <c r="EF229" s="497"/>
      <c r="EG229" s="497"/>
      <c r="EH229" s="497"/>
      <c r="EI229" s="497"/>
      <c r="EJ229" s="497"/>
      <c r="EK229" s="497"/>
      <c r="EL229" s="497"/>
      <c r="EM229" s="497"/>
      <c r="EN229" s="497"/>
      <c r="EO229" s="497"/>
      <c r="EP229" s="497"/>
      <c r="EQ229" s="497"/>
      <c r="ER229" s="497"/>
      <c r="ES229" s="497"/>
      <c r="ET229" s="497"/>
      <c r="EU229" s="497"/>
      <c r="EV229" s="497"/>
      <c r="EW229" s="497"/>
      <c r="EX229" s="497"/>
      <c r="EY229" s="497"/>
      <c r="EZ229" s="497"/>
      <c r="FA229" s="497"/>
      <c r="FB229" s="497"/>
      <c r="FC229" s="497"/>
      <c r="FD229" s="497"/>
      <c r="FE229" s="497"/>
      <c r="FF229" s="497"/>
      <c r="FG229" s="497"/>
      <c r="FH229" s="497"/>
      <c r="FI229" s="497"/>
      <c r="FJ229" s="497"/>
      <c r="FK229" s="497"/>
      <c r="FL229" s="497"/>
      <c r="FM229" s="497"/>
      <c r="FN229" s="497"/>
      <c r="FO229" s="497"/>
      <c r="FP229" s="497"/>
      <c r="FQ229" s="497"/>
      <c r="FR229" s="497"/>
      <c r="FS229" s="497"/>
      <c r="FT229" s="497"/>
      <c r="FU229" s="497"/>
      <c r="FV229" s="497"/>
      <c r="FW229" s="497"/>
      <c r="FX229" s="497"/>
      <c r="FY229" s="497"/>
      <c r="FZ229" s="497"/>
      <c r="GA229" s="497"/>
      <c r="GB229" s="497"/>
      <c r="GC229" s="497"/>
      <c r="GD229" s="497"/>
      <c r="GE229" s="497"/>
      <c r="GF229" s="497"/>
      <c r="GG229" s="497"/>
      <c r="GH229" s="497"/>
      <c r="GI229" s="497"/>
      <c r="GJ229" s="497"/>
      <c r="GK229" s="497"/>
      <c r="GL229" s="497"/>
      <c r="GM229" s="497"/>
      <c r="GN229" s="497"/>
      <c r="GO229" s="497"/>
      <c r="GP229" s="497"/>
      <c r="GQ229" s="497"/>
      <c r="GR229" s="497"/>
      <c r="GS229" s="497"/>
      <c r="GT229" s="497"/>
      <c r="GU229" s="497"/>
      <c r="GV229" s="497"/>
      <c r="GW229" s="497"/>
      <c r="GX229" s="497"/>
      <c r="GY229" s="497"/>
      <c r="GZ229" s="497"/>
      <c r="HA229" s="497"/>
      <c r="HB229" s="497"/>
      <c r="HC229" s="497"/>
      <c r="HD229" s="497"/>
      <c r="HE229" s="497"/>
      <c r="HF229" s="497"/>
      <c r="HG229" s="497"/>
      <c r="HH229" s="497"/>
      <c r="HI229" s="497"/>
      <c r="HJ229" s="497"/>
      <c r="HK229" s="497"/>
      <c r="HL229" s="497"/>
      <c r="HM229" s="497"/>
      <c r="HN229" s="497"/>
      <c r="HO229" s="497"/>
      <c r="HP229" s="497"/>
      <c r="HQ229" s="497"/>
      <c r="HR229" s="497"/>
      <c r="HS229" s="497"/>
      <c r="HT229" s="497"/>
      <c r="HU229" s="497"/>
      <c r="HV229" s="497"/>
      <c r="HW229" s="497"/>
      <c r="HX229" s="497"/>
      <c r="HY229" s="497"/>
      <c r="HZ229" s="497"/>
      <c r="IA229" s="497"/>
      <c r="IB229" s="497"/>
      <c r="IC229" s="497"/>
      <c r="ID229" s="497"/>
      <c r="IE229" s="497"/>
      <c r="IF229" s="497"/>
      <c r="IG229" s="497"/>
      <c r="IH229" s="497"/>
      <c r="II229" s="497"/>
      <c r="IJ229" s="497"/>
      <c r="IK229" s="497"/>
      <c r="IL229" s="497"/>
      <c r="IM229" s="497"/>
      <c r="IN229" s="497"/>
      <c r="IO229" s="497"/>
    </row>
    <row r="230" ht="13.85" spans="1:86">
      <c r="A230" s="651" t="s">
        <v>11896</v>
      </c>
      <c r="B230" s="651"/>
      <c r="C230" s="651"/>
      <c r="D230" s="652">
        <f t="shared" ref="D230:I230" si="7">SUM(D226:D229)</f>
        <v>30722217.6161747</v>
      </c>
      <c r="E230" s="652">
        <f t="shared" si="7"/>
        <v>0</v>
      </c>
      <c r="F230" s="652">
        <f t="shared" si="7"/>
        <v>1747858.5491228</v>
      </c>
      <c r="G230" s="652">
        <f t="shared" si="7"/>
        <v>70057267.8141885</v>
      </c>
      <c r="H230" s="652">
        <f t="shared" si="7"/>
        <v>0</v>
      </c>
      <c r="I230" s="652">
        <f t="shared" si="7"/>
        <v>102527343.979486</v>
      </c>
      <c r="J230" s="683"/>
      <c r="K230" s="684"/>
      <c r="L230" s="523"/>
      <c r="M230" s="523"/>
      <c r="N230" s="523"/>
      <c r="O230" s="523"/>
      <c r="P230" s="523"/>
      <c r="Q230" s="523"/>
      <c r="R230" s="523"/>
      <c r="S230" s="523"/>
      <c r="T230" s="523"/>
      <c r="U230" s="523"/>
      <c r="V230" s="523"/>
      <c r="W230" s="523"/>
      <c r="X230" s="523"/>
      <c r="Y230" s="523"/>
      <c r="Z230" s="523"/>
      <c r="AA230" s="523"/>
      <c r="AB230" s="523"/>
      <c r="AC230" s="523"/>
      <c r="AD230" s="523"/>
      <c r="AE230" s="523"/>
      <c r="AF230" s="523"/>
      <c r="AG230" s="523"/>
      <c r="AH230" s="523"/>
      <c r="AI230" s="523"/>
      <c r="AJ230" s="523"/>
      <c r="AK230" s="523"/>
      <c r="AL230" s="523"/>
      <c r="AM230" s="523"/>
      <c r="AN230" s="523"/>
      <c r="AO230" s="523"/>
      <c r="AP230" s="523"/>
      <c r="AQ230" s="523"/>
      <c r="AR230" s="523"/>
      <c r="AS230" s="523"/>
      <c r="AT230" s="523"/>
      <c r="AU230" s="523"/>
      <c r="AV230" s="523"/>
      <c r="AW230" s="523"/>
      <c r="AX230" s="523"/>
      <c r="AY230" s="523"/>
      <c r="AZ230" s="523"/>
      <c r="BA230" s="523"/>
      <c r="BB230" s="523"/>
      <c r="BC230" s="523"/>
      <c r="BD230" s="523"/>
      <c r="BE230" s="523"/>
      <c r="BF230" s="523"/>
      <c r="BG230" s="523"/>
      <c r="BH230" s="523"/>
      <c r="BI230" s="523"/>
      <c r="BJ230" s="523"/>
      <c r="BK230" s="523"/>
      <c r="BL230" s="523"/>
      <c r="BM230" s="523"/>
      <c r="BN230" s="523"/>
      <c r="BO230" s="523"/>
      <c r="BP230" s="523"/>
      <c r="BQ230" s="523"/>
      <c r="BR230" s="523"/>
      <c r="BS230" s="523"/>
      <c r="BT230" s="523"/>
      <c r="BU230" s="523"/>
      <c r="BV230" s="523"/>
      <c r="BW230" s="523"/>
      <c r="BX230" s="523"/>
      <c r="BY230" s="523"/>
      <c r="BZ230" s="523"/>
      <c r="CA230" s="523"/>
      <c r="CB230" s="523"/>
      <c r="CC230" s="523"/>
      <c r="CD230" s="523"/>
      <c r="CE230" s="523"/>
      <c r="CF230" s="523"/>
      <c r="CG230" s="523"/>
      <c r="CH230" s="523"/>
    </row>
    <row r="231" spans="1:145">
      <c r="A231" s="636" t="s">
        <v>3272</v>
      </c>
      <c r="B231" s="636"/>
      <c r="C231" s="636"/>
      <c r="D231" s="637">
        <f t="shared" ref="D231:I231" si="8">D230</f>
        <v>30722217.6161747</v>
      </c>
      <c r="E231" s="637">
        <f t="shared" si="8"/>
        <v>0</v>
      </c>
      <c r="F231" s="637">
        <f t="shared" si="8"/>
        <v>1747858.5491228</v>
      </c>
      <c r="G231" s="637">
        <f t="shared" si="8"/>
        <v>70057267.8141885</v>
      </c>
      <c r="H231" s="637">
        <f t="shared" si="8"/>
        <v>0</v>
      </c>
      <c r="I231" s="680">
        <f t="shared" si="8"/>
        <v>102527343.979486</v>
      </c>
      <c r="J231" s="672"/>
      <c r="K231" s="685"/>
      <c r="L231" s="523"/>
      <c r="M231" s="523"/>
      <c r="N231" s="523"/>
      <c r="O231" s="523"/>
      <c r="P231" s="523"/>
      <c r="Q231" s="523"/>
      <c r="R231" s="523"/>
      <c r="S231" s="523"/>
      <c r="T231" s="523"/>
      <c r="U231" s="523"/>
      <c r="V231" s="523"/>
      <c r="W231" s="523"/>
      <c r="X231" s="523"/>
      <c r="Y231" s="523"/>
      <c r="Z231" s="523"/>
      <c r="AA231" s="523"/>
      <c r="AB231" s="523"/>
      <c r="AC231" s="523"/>
      <c r="AD231" s="523"/>
      <c r="AE231" s="523"/>
      <c r="AF231" s="523"/>
      <c r="AG231" s="523"/>
      <c r="AH231" s="523"/>
      <c r="AI231" s="523"/>
      <c r="AJ231" s="523"/>
      <c r="AK231" s="523"/>
      <c r="AL231" s="523"/>
      <c r="AM231" s="523"/>
      <c r="AN231" s="523"/>
      <c r="AO231" s="523"/>
      <c r="AP231" s="523"/>
      <c r="AQ231" s="523"/>
      <c r="AR231" s="523"/>
      <c r="AS231" s="523"/>
      <c r="AT231" s="523"/>
      <c r="AU231" s="523"/>
      <c r="AV231" s="523"/>
      <c r="AW231" s="523"/>
      <c r="AX231" s="523"/>
      <c r="AY231" s="523"/>
      <c r="AZ231" s="523"/>
      <c r="BA231" s="523"/>
      <c r="BB231" s="523"/>
      <c r="BC231" s="523"/>
      <c r="BD231" s="523"/>
      <c r="BE231" s="523"/>
      <c r="BF231" s="523"/>
      <c r="BG231" s="523"/>
      <c r="BH231" s="523"/>
      <c r="BI231" s="523"/>
      <c r="BJ231" s="523"/>
      <c r="BK231" s="523"/>
      <c r="BL231" s="523"/>
      <c r="BM231" s="523"/>
      <c r="BN231" s="523"/>
      <c r="BO231" s="523"/>
      <c r="BP231" s="523"/>
      <c r="BQ231" s="523"/>
      <c r="BR231" s="523"/>
      <c r="BS231" s="523"/>
      <c r="BT231" s="523"/>
      <c r="BU231" s="523"/>
      <c r="BV231" s="523"/>
      <c r="BW231" s="523"/>
      <c r="BX231" s="523"/>
      <c r="BY231" s="523"/>
      <c r="BZ231" s="523"/>
      <c r="CA231" s="523"/>
      <c r="CB231" s="523"/>
      <c r="CC231" s="523"/>
      <c r="CD231" s="523"/>
      <c r="CE231" s="523"/>
      <c r="CF231" s="523"/>
      <c r="CG231" s="523"/>
      <c r="CH231" s="523"/>
      <c r="CI231" s="523"/>
      <c r="CJ231" s="523"/>
      <c r="CK231" s="523"/>
      <c r="CL231" s="523"/>
      <c r="CM231" s="523"/>
      <c r="CN231" s="523"/>
      <c r="CO231" s="523"/>
      <c r="CP231" s="523"/>
      <c r="CQ231" s="523"/>
      <c r="CR231" s="523"/>
      <c r="CS231" s="523"/>
      <c r="CT231" s="523"/>
      <c r="CU231" s="523"/>
      <c r="CV231" s="523"/>
      <c r="CW231" s="523"/>
      <c r="CX231" s="523"/>
      <c r="CY231" s="523"/>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row>
    <row r="232" spans="1:145">
      <c r="A232" s="638"/>
      <c r="B232" s="639"/>
      <c r="C232" s="640"/>
      <c r="D232" s="641" t="s">
        <v>12227</v>
      </c>
      <c r="E232" s="642">
        <f>I231</f>
        <v>102527343.979486</v>
      </c>
      <c r="F232" s="641" t="s">
        <v>12228</v>
      </c>
      <c r="G232" s="642">
        <f>H231</f>
        <v>0</v>
      </c>
      <c r="H232" s="642"/>
      <c r="I232" s="674"/>
      <c r="J232" s="675" t="s">
        <v>12229</v>
      </c>
      <c r="K232" s="676">
        <f>E232</f>
        <v>102527343.979486</v>
      </c>
      <c r="L232" s="658"/>
      <c r="M232" s="658"/>
      <c r="N232" s="658"/>
      <c r="O232" s="658"/>
      <c r="P232" s="658"/>
      <c r="Q232" s="658"/>
      <c r="R232" s="658"/>
      <c r="S232" s="658"/>
      <c r="T232" s="658"/>
      <c r="U232" s="658"/>
      <c r="V232" s="658"/>
      <c r="W232" s="658"/>
      <c r="X232" s="658"/>
      <c r="Y232" s="658"/>
      <c r="Z232" s="658"/>
      <c r="AA232" s="658"/>
      <c r="AB232" s="658"/>
      <c r="AC232" s="658"/>
      <c r="AD232" s="658"/>
      <c r="AE232" s="658"/>
      <c r="AF232" s="658"/>
      <c r="AG232" s="658"/>
      <c r="AH232" s="658"/>
      <c r="AI232" s="658"/>
      <c r="AJ232" s="658"/>
      <c r="AK232" s="658"/>
      <c r="AL232" s="658"/>
      <c r="AM232" s="658"/>
      <c r="AN232" s="658"/>
      <c r="AO232" s="658"/>
      <c r="AP232" s="658"/>
      <c r="AQ232" s="658"/>
      <c r="AR232" s="658"/>
      <c r="AS232" s="658"/>
      <c r="AT232" s="658"/>
      <c r="AU232" s="658"/>
      <c r="AV232" s="658"/>
      <c r="AW232" s="658"/>
      <c r="AX232" s="658"/>
      <c r="AY232" s="658"/>
      <c r="AZ232" s="658"/>
      <c r="BA232" s="658"/>
      <c r="BB232" s="658"/>
      <c r="BC232" s="658"/>
      <c r="BD232" s="658"/>
      <c r="BE232" s="658"/>
      <c r="BF232" s="658"/>
      <c r="BG232" s="658"/>
      <c r="BH232" s="658"/>
      <c r="BI232" s="658"/>
      <c r="BJ232" s="658"/>
      <c r="BK232" s="658"/>
      <c r="BL232" s="658"/>
      <c r="BM232" s="658"/>
      <c r="BN232" s="658"/>
      <c r="BO232" s="658"/>
      <c r="BP232" s="658"/>
      <c r="BQ232" s="658"/>
      <c r="BR232" s="658"/>
      <c r="BS232" s="658"/>
      <c r="BT232" s="658"/>
      <c r="BU232" s="658"/>
      <c r="BV232" s="658"/>
      <c r="BW232" s="658"/>
      <c r="BX232" s="658"/>
      <c r="BY232" s="658"/>
      <c r="BZ232" s="658"/>
      <c r="CA232" s="658"/>
      <c r="CB232" s="658"/>
      <c r="CC232" s="658"/>
      <c r="CD232" s="658"/>
      <c r="CE232" s="658"/>
      <c r="CF232" s="658"/>
      <c r="CG232" s="658"/>
      <c r="CH232" s="658"/>
      <c r="CI232" s="658"/>
      <c r="CJ232" s="658"/>
      <c r="CK232" s="658"/>
      <c r="CL232" s="658"/>
      <c r="CM232" s="658"/>
      <c r="CN232" s="523"/>
      <c r="CO232" s="523"/>
      <c r="CP232" s="523"/>
      <c r="CQ232" s="523"/>
      <c r="CR232" s="523"/>
      <c r="CS232" s="523"/>
      <c r="CT232" s="523"/>
      <c r="CU232" s="523"/>
      <c r="CV232" s="523"/>
      <c r="CW232" s="523"/>
      <c r="CX232" s="523"/>
      <c r="CY232" s="523"/>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row>
    <row r="233" spans="1:145">
      <c r="A233" s="523"/>
      <c r="B233" s="523"/>
      <c r="C233" s="523"/>
      <c r="D233" s="653"/>
      <c r="E233" s="653"/>
      <c r="F233" s="653"/>
      <c r="G233" s="653"/>
      <c r="H233" s="653"/>
      <c r="I233" s="686"/>
      <c r="J233" s="687"/>
      <c r="K233" s="656"/>
      <c r="L233" s="523"/>
      <c r="M233" s="523"/>
      <c r="N233" s="523"/>
      <c r="O233" s="523"/>
      <c r="P233" s="523"/>
      <c r="Q233" s="523"/>
      <c r="R233" s="523"/>
      <c r="S233" s="523"/>
      <c r="T233" s="523"/>
      <c r="U233" s="523"/>
      <c r="V233" s="523"/>
      <c r="W233" s="523"/>
      <c r="X233" s="523"/>
      <c r="Y233" s="523"/>
      <c r="Z233" s="523"/>
      <c r="AA233" s="523"/>
      <c r="AB233" s="523"/>
      <c r="AC233" s="523"/>
      <c r="AD233" s="523"/>
      <c r="AE233" s="523"/>
      <c r="AF233" s="523"/>
      <c r="AG233" s="523"/>
      <c r="AH233" s="523"/>
      <c r="AI233" s="523"/>
      <c r="AJ233" s="523"/>
      <c r="AK233" s="523"/>
      <c r="AL233" s="523"/>
      <c r="AM233" s="523"/>
      <c r="AN233" s="523"/>
      <c r="AO233" s="523"/>
      <c r="AP233" s="523"/>
      <c r="AQ233" s="523"/>
      <c r="AR233" s="523"/>
      <c r="AS233" s="523"/>
      <c r="AT233" s="523"/>
      <c r="AU233" s="523"/>
      <c r="AV233" s="523"/>
      <c r="AW233" s="523"/>
      <c r="AX233" s="523"/>
      <c r="AY233" s="523"/>
      <c r="AZ233" s="523"/>
      <c r="BA233" s="523"/>
      <c r="BB233" s="523"/>
      <c r="BC233" s="523"/>
      <c r="BD233" s="523"/>
      <c r="BE233" s="523"/>
      <c r="BF233" s="523"/>
      <c r="BG233" s="523"/>
      <c r="BH233" s="523"/>
      <c r="BI233" s="523"/>
      <c r="BJ233" s="523"/>
      <c r="BK233" s="523"/>
      <c r="BL233" s="523"/>
      <c r="BM233" s="523"/>
      <c r="BN233" s="523"/>
      <c r="BO233" s="523"/>
      <c r="BP233" s="523"/>
      <c r="BQ233" s="523"/>
      <c r="BR233" s="523"/>
      <c r="BS233" s="523"/>
      <c r="BT233" s="523"/>
      <c r="BU233" s="523"/>
      <c r="BV233" s="523"/>
      <c r="BW233" s="523"/>
      <c r="BX233" s="523"/>
      <c r="BY233" s="523"/>
      <c r="BZ233" s="523"/>
      <c r="CA233" s="523"/>
      <c r="CB233" s="523"/>
      <c r="CC233" s="523"/>
      <c r="CD233" s="523"/>
      <c r="CE233" s="523"/>
      <c r="CF233" s="523"/>
      <c r="CG233" s="523"/>
      <c r="CH233" s="523"/>
      <c r="CI233" s="523"/>
      <c r="CJ233" s="523"/>
      <c r="CK233" s="523"/>
      <c r="CL233" s="523"/>
      <c r="CM233" s="523"/>
      <c r="CN233" s="523"/>
      <c r="CO233" s="523"/>
      <c r="CP233" s="523"/>
      <c r="CQ233" s="523"/>
      <c r="CR233" s="523"/>
      <c r="CS233" s="523"/>
      <c r="CT233" s="523"/>
      <c r="CU233" s="523"/>
      <c r="CV233" s="523"/>
      <c r="CW233" s="523"/>
      <c r="CX233" s="523"/>
      <c r="CY233" s="523"/>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row>
    <row r="234" spans="1:145">
      <c r="A234" s="523"/>
      <c r="B234" s="523"/>
      <c r="C234" s="523"/>
      <c r="D234" s="653"/>
      <c r="E234" s="653"/>
      <c r="F234" s="653"/>
      <c r="G234" s="653"/>
      <c r="H234" s="653"/>
      <c r="I234" s="686"/>
      <c r="J234" s="687"/>
      <c r="K234" s="656"/>
      <c r="L234" s="523"/>
      <c r="M234" s="523"/>
      <c r="N234" s="523"/>
      <c r="O234" s="523"/>
      <c r="P234" s="523"/>
      <c r="Q234" s="523"/>
      <c r="R234" s="523"/>
      <c r="S234" s="523"/>
      <c r="T234" s="523"/>
      <c r="U234" s="523"/>
      <c r="V234" s="523"/>
      <c r="W234" s="523"/>
      <c r="X234" s="523"/>
      <c r="Y234" s="523"/>
      <c r="Z234" s="523"/>
      <c r="AA234" s="523"/>
      <c r="AB234" s="523"/>
      <c r="AC234" s="523"/>
      <c r="AD234" s="523"/>
      <c r="AE234" s="523"/>
      <c r="AF234" s="523"/>
      <c r="AG234" s="523"/>
      <c r="AH234" s="523"/>
      <c r="AI234" s="523"/>
      <c r="AJ234" s="523"/>
      <c r="AK234" s="523"/>
      <c r="AL234" s="523"/>
      <c r="AM234" s="523"/>
      <c r="AN234" s="523"/>
      <c r="AO234" s="523"/>
      <c r="AP234" s="523"/>
      <c r="AQ234" s="523"/>
      <c r="AR234" s="523"/>
      <c r="AS234" s="523"/>
      <c r="AT234" s="523"/>
      <c r="AU234" s="523"/>
      <c r="AV234" s="523"/>
      <c r="AW234" s="523"/>
      <c r="AX234" s="523"/>
      <c r="AY234" s="523"/>
      <c r="AZ234" s="523"/>
      <c r="BA234" s="523"/>
      <c r="BB234" s="523"/>
      <c r="BC234" s="523"/>
      <c r="BD234" s="523"/>
      <c r="BE234" s="523"/>
      <c r="BF234" s="523"/>
      <c r="BG234" s="523"/>
      <c r="BH234" s="523"/>
      <c r="BI234" s="523"/>
      <c r="BJ234" s="523"/>
      <c r="BK234" s="523"/>
      <c r="BL234" s="523"/>
      <c r="BM234" s="523"/>
      <c r="BN234" s="523"/>
      <c r="BO234" s="523"/>
      <c r="BP234" s="523"/>
      <c r="BQ234" s="523"/>
      <c r="BR234" s="523"/>
      <c r="BS234" s="523"/>
      <c r="BT234" s="523"/>
      <c r="BU234" s="523"/>
      <c r="BV234" s="523"/>
      <c r="BW234" s="523"/>
      <c r="BX234" s="523"/>
      <c r="BY234" s="523"/>
      <c r="BZ234" s="523"/>
      <c r="CA234" s="523"/>
      <c r="CB234" s="523"/>
      <c r="CC234" s="523"/>
      <c r="CD234" s="523"/>
      <c r="CE234" s="523"/>
      <c r="CF234" s="523"/>
      <c r="CG234" s="523"/>
      <c r="CH234" s="523"/>
      <c r="CI234" s="523"/>
      <c r="CJ234" s="523"/>
      <c r="CK234" s="523"/>
      <c r="CL234" s="523"/>
      <c r="CM234" s="523"/>
      <c r="CN234" s="523"/>
      <c r="CO234" s="523"/>
      <c r="CP234" s="523"/>
      <c r="CQ234" s="523"/>
      <c r="CR234" s="523"/>
      <c r="CS234" s="523"/>
      <c r="CT234" s="523"/>
      <c r="CU234" s="523"/>
      <c r="CV234" s="523"/>
      <c r="CW234" s="523"/>
      <c r="CX234" s="523"/>
      <c r="CY234" s="523"/>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row>
    <row r="235" ht="21" customHeight="1" spans="1:91">
      <c r="A235" s="619" t="s">
        <v>12233</v>
      </c>
      <c r="B235" s="620"/>
      <c r="C235" s="620"/>
      <c r="D235" s="621"/>
      <c r="E235" s="621"/>
      <c r="F235" s="621"/>
      <c r="G235" s="621"/>
      <c r="H235" s="621"/>
      <c r="I235" s="621"/>
      <c r="J235" s="657"/>
      <c r="K235" s="657"/>
      <c r="L235" s="523"/>
      <c r="M235" s="523"/>
      <c r="N235" s="523"/>
      <c r="O235" s="523"/>
      <c r="P235" s="523"/>
      <c r="Q235" s="523"/>
      <c r="R235" s="523"/>
      <c r="S235" s="523"/>
      <c r="T235" s="523"/>
      <c r="U235" s="523"/>
      <c r="V235" s="523"/>
      <c r="W235" s="523"/>
      <c r="X235" s="523"/>
      <c r="Y235" s="523"/>
      <c r="Z235" s="523"/>
      <c r="AA235" s="523"/>
      <c r="AB235" s="523"/>
      <c r="AC235" s="523"/>
      <c r="AD235" s="523"/>
      <c r="AE235" s="523"/>
      <c r="AF235" s="523"/>
      <c r="AG235" s="523"/>
      <c r="AH235" s="523"/>
      <c r="AI235" s="523"/>
      <c r="AJ235" s="523"/>
      <c r="AK235" s="523"/>
      <c r="AL235" s="523"/>
      <c r="AM235" s="523"/>
      <c r="AN235" s="523"/>
      <c r="AO235" s="523"/>
      <c r="AP235" s="523"/>
      <c r="AQ235" s="523"/>
      <c r="AR235" s="523"/>
      <c r="AS235" s="523"/>
      <c r="AT235" s="523"/>
      <c r="AU235" s="523"/>
      <c r="AV235" s="523"/>
      <c r="AW235" s="523"/>
      <c r="AX235" s="523"/>
      <c r="AY235" s="523"/>
      <c r="AZ235" s="523"/>
      <c r="BA235" s="523"/>
      <c r="BB235" s="523"/>
      <c r="BC235" s="523"/>
      <c r="BD235" s="523"/>
      <c r="BE235" s="523"/>
      <c r="BF235" s="523"/>
      <c r="BG235" s="523"/>
      <c r="BH235" s="523"/>
      <c r="BI235" s="523"/>
      <c r="BJ235" s="523"/>
      <c r="BK235" s="523"/>
      <c r="BL235" s="523"/>
      <c r="BM235" s="523"/>
      <c r="BN235" s="523"/>
      <c r="BO235" s="523"/>
      <c r="BP235" s="523"/>
      <c r="BQ235" s="523"/>
      <c r="BR235" s="523"/>
      <c r="BS235" s="523"/>
      <c r="BT235" s="523"/>
      <c r="BU235" s="523"/>
      <c r="BV235" s="523"/>
      <c r="BW235" s="523"/>
      <c r="BX235" s="523"/>
      <c r="BY235" s="523"/>
      <c r="BZ235" s="523"/>
      <c r="CA235" s="523"/>
      <c r="CB235" s="523"/>
      <c r="CC235" s="523"/>
      <c r="CD235" s="523"/>
      <c r="CE235" s="523"/>
      <c r="CF235" s="523"/>
      <c r="CG235" s="523"/>
      <c r="CH235" s="523"/>
      <c r="CI235" s="523"/>
      <c r="CJ235" s="523"/>
      <c r="CK235" s="523"/>
      <c r="CL235" s="523"/>
      <c r="CM235" s="523"/>
    </row>
    <row r="236" spans="1:91">
      <c r="A236" s="505" t="s">
        <v>11927</v>
      </c>
      <c r="B236" s="505"/>
      <c r="C236" s="622" t="str">
        <f>E2</f>
        <v>期末日期：2025年5月16日</v>
      </c>
      <c r="D236" s="623"/>
      <c r="E236" s="623"/>
      <c r="F236" s="623"/>
      <c r="G236" s="623"/>
      <c r="H236" s="623"/>
      <c r="I236" s="623"/>
      <c r="J236" s="525"/>
      <c r="K236" s="659" t="s">
        <v>11929</v>
      </c>
      <c r="L236" s="523"/>
      <c r="M236" s="523"/>
      <c r="N236" s="523"/>
      <c r="O236" s="523"/>
      <c r="P236" s="523"/>
      <c r="Q236" s="523"/>
      <c r="R236" s="523"/>
      <c r="S236" s="523"/>
      <c r="T236" s="523"/>
      <c r="U236" s="523"/>
      <c r="V236" s="523"/>
      <c r="W236" s="523"/>
      <c r="X236" s="523"/>
      <c r="Y236" s="523"/>
      <c r="Z236" s="523"/>
      <c r="AA236" s="523"/>
      <c r="AB236" s="523"/>
      <c r="AC236" s="523"/>
      <c r="AD236" s="523"/>
      <c r="AE236" s="523"/>
      <c r="AF236" s="523"/>
      <c r="AG236" s="523"/>
      <c r="AH236" s="523"/>
      <c r="AI236" s="523"/>
      <c r="AJ236" s="523"/>
      <c r="AK236" s="523"/>
      <c r="AL236" s="523"/>
      <c r="AM236" s="523"/>
      <c r="AN236" s="523"/>
      <c r="AO236" s="523"/>
      <c r="AP236" s="523"/>
      <c r="AQ236" s="523"/>
      <c r="AR236" s="523"/>
      <c r="AS236" s="523"/>
      <c r="AT236" s="523"/>
      <c r="AU236" s="523"/>
      <c r="AV236" s="523"/>
      <c r="AW236" s="523"/>
      <c r="AX236" s="523"/>
      <c r="AY236" s="523"/>
      <c r="AZ236" s="523"/>
      <c r="BA236" s="523"/>
      <c r="BB236" s="523"/>
      <c r="BC236" s="523"/>
      <c r="BD236" s="523"/>
      <c r="BE236" s="523"/>
      <c r="BF236" s="523"/>
      <c r="BG236" s="523"/>
      <c r="BH236" s="523"/>
      <c r="BI236" s="523"/>
      <c r="BJ236" s="523"/>
      <c r="BK236" s="523"/>
      <c r="BL236" s="523"/>
      <c r="BM236" s="523"/>
      <c r="BN236" s="523"/>
      <c r="BO236" s="523"/>
      <c r="BP236" s="523"/>
      <c r="BQ236" s="523"/>
      <c r="BR236" s="523"/>
      <c r="BS236" s="523"/>
      <c r="BT236" s="523"/>
      <c r="BU236" s="523"/>
      <c r="BV236" s="523"/>
      <c r="BW236" s="523"/>
      <c r="BX236" s="523"/>
      <c r="BY236" s="523"/>
      <c r="BZ236" s="523"/>
      <c r="CA236" s="523"/>
      <c r="CB236" s="523"/>
      <c r="CC236" s="523"/>
      <c r="CD236" s="523"/>
      <c r="CE236" s="523"/>
      <c r="CF236" s="523"/>
      <c r="CG236" s="523"/>
      <c r="CH236" s="523"/>
      <c r="CI236" s="523"/>
      <c r="CJ236" s="523"/>
      <c r="CK236" s="523"/>
      <c r="CL236" s="523"/>
      <c r="CM236" s="523"/>
    </row>
    <row r="237" spans="1:91">
      <c r="A237" s="617" t="s">
        <v>8729</v>
      </c>
      <c r="B237" s="644" t="s">
        <v>11930</v>
      </c>
      <c r="C237" s="617" t="s">
        <v>11931</v>
      </c>
      <c r="D237" s="636" t="s">
        <v>11</v>
      </c>
      <c r="E237" s="636"/>
      <c r="F237" s="636"/>
      <c r="G237" s="636"/>
      <c r="H237" s="511" t="s">
        <v>11932</v>
      </c>
      <c r="I237" s="680" t="s">
        <v>3272</v>
      </c>
      <c r="J237" s="681" t="s">
        <v>12220</v>
      </c>
      <c r="K237" s="682" t="s">
        <v>12221</v>
      </c>
      <c r="L237" s="523"/>
      <c r="M237" s="523"/>
      <c r="N237" s="523"/>
      <c r="O237" s="523"/>
      <c r="P237" s="523"/>
      <c r="Q237" s="523"/>
      <c r="R237" s="523"/>
      <c r="S237" s="523"/>
      <c r="T237" s="523"/>
      <c r="U237" s="523"/>
      <c r="V237" s="523"/>
      <c r="W237" s="523"/>
      <c r="X237" s="523"/>
      <c r="Y237" s="523"/>
      <c r="Z237" s="523"/>
      <c r="AA237" s="523"/>
      <c r="AB237" s="523"/>
      <c r="AC237" s="523"/>
      <c r="AD237" s="523"/>
      <c r="AE237" s="523"/>
      <c r="AF237" s="523"/>
      <c r="AG237" s="523"/>
      <c r="AH237" s="523"/>
      <c r="AI237" s="523"/>
      <c r="AJ237" s="523"/>
      <c r="AK237" s="523"/>
      <c r="AL237" s="523"/>
      <c r="AM237" s="523"/>
      <c r="AN237" s="523"/>
      <c r="AO237" s="523"/>
      <c r="AP237" s="523"/>
      <c r="AQ237" s="523"/>
      <c r="AR237" s="523"/>
      <c r="AS237" s="523"/>
      <c r="AT237" s="523"/>
      <c r="AU237" s="523"/>
      <c r="AV237" s="523"/>
      <c r="AW237" s="523"/>
      <c r="AX237" s="523"/>
      <c r="AY237" s="523"/>
      <c r="AZ237" s="523"/>
      <c r="BA237" s="523"/>
      <c r="BB237" s="523"/>
      <c r="BC237" s="523"/>
      <c r="BD237" s="523"/>
      <c r="BE237" s="523"/>
      <c r="BF237" s="523"/>
      <c r="BG237" s="523"/>
      <c r="BH237" s="523"/>
      <c r="BI237" s="523"/>
      <c r="BJ237" s="523"/>
      <c r="BK237" s="523"/>
      <c r="BL237" s="523"/>
      <c r="BM237" s="523"/>
      <c r="BN237" s="523"/>
      <c r="BO237" s="523"/>
      <c r="BP237" s="523"/>
      <c r="BQ237" s="523"/>
      <c r="BR237" s="523"/>
      <c r="BS237" s="523"/>
      <c r="BT237" s="523"/>
      <c r="BU237" s="523"/>
      <c r="BV237" s="523"/>
      <c r="BW237" s="523"/>
      <c r="BX237" s="523"/>
      <c r="BY237" s="523"/>
      <c r="BZ237" s="523"/>
      <c r="CA237" s="523"/>
      <c r="CB237" s="523"/>
      <c r="CC237" s="523"/>
      <c r="CD237" s="523"/>
      <c r="CE237" s="523"/>
      <c r="CF237" s="523"/>
      <c r="CG237" s="523"/>
      <c r="CH237" s="523"/>
      <c r="CI237" s="523"/>
      <c r="CJ237" s="523"/>
      <c r="CK237" s="523"/>
      <c r="CL237" s="523"/>
      <c r="CM237" s="523"/>
    </row>
    <row r="238" collapsed="1" spans="1:91">
      <c r="A238" s="617"/>
      <c r="B238" s="645"/>
      <c r="C238" s="617"/>
      <c r="D238" s="636" t="s">
        <v>11935</v>
      </c>
      <c r="E238" s="636" t="s">
        <v>11936</v>
      </c>
      <c r="F238" s="636" t="s">
        <v>11937</v>
      </c>
      <c r="G238" s="636" t="s">
        <v>11938</v>
      </c>
      <c r="H238" s="511"/>
      <c r="I238" s="680"/>
      <c r="J238" s="681"/>
      <c r="K238" s="682"/>
      <c r="L238" s="523"/>
      <c r="M238" s="523"/>
      <c r="N238" s="523"/>
      <c r="O238" s="523"/>
      <c r="P238" s="523"/>
      <c r="Q238" s="523"/>
      <c r="R238" s="523"/>
      <c r="S238" s="523"/>
      <c r="T238" s="523"/>
      <c r="U238" s="523"/>
      <c r="V238" s="523"/>
      <c r="W238" s="523"/>
      <c r="X238" s="523"/>
      <c r="Y238" s="523"/>
      <c r="Z238" s="523"/>
      <c r="AA238" s="523"/>
      <c r="AB238" s="523"/>
      <c r="AC238" s="523"/>
      <c r="AD238" s="523"/>
      <c r="AE238" s="523"/>
      <c r="AF238" s="523"/>
      <c r="AG238" s="523"/>
      <c r="AH238" s="523"/>
      <c r="AI238" s="523"/>
      <c r="AJ238" s="523"/>
      <c r="AK238" s="523"/>
      <c r="AL238" s="523"/>
      <c r="AM238" s="523"/>
      <c r="AN238" s="523"/>
      <c r="AO238" s="523"/>
      <c r="AP238" s="523"/>
      <c r="AQ238" s="523"/>
      <c r="AR238" s="523"/>
      <c r="AS238" s="523"/>
      <c r="AT238" s="523"/>
      <c r="AU238" s="523"/>
      <c r="AV238" s="523"/>
      <c r="AW238" s="523"/>
      <c r="AX238" s="523"/>
      <c r="AY238" s="523"/>
      <c r="AZ238" s="523"/>
      <c r="BA238" s="523"/>
      <c r="BB238" s="523"/>
      <c r="BC238" s="523"/>
      <c r="BD238" s="523"/>
      <c r="BE238" s="523"/>
      <c r="BF238" s="523"/>
      <c r="BG238" s="523"/>
      <c r="BH238" s="523"/>
      <c r="BI238" s="523"/>
      <c r="BJ238" s="523"/>
      <c r="BK238" s="523"/>
      <c r="BL238" s="523"/>
      <c r="BM238" s="523"/>
      <c r="BN238" s="523"/>
      <c r="BO238" s="523"/>
      <c r="BP238" s="523"/>
      <c r="BQ238" s="523"/>
      <c r="BR238" s="523"/>
      <c r="BS238" s="523"/>
      <c r="BT238" s="523"/>
      <c r="BU238" s="523"/>
      <c r="BV238" s="523"/>
      <c r="BW238" s="523"/>
      <c r="BX238" s="523"/>
      <c r="BY238" s="523"/>
      <c r="BZ238" s="523"/>
      <c r="CA238" s="523"/>
      <c r="CB238" s="523"/>
      <c r="CC238" s="523"/>
      <c r="CD238" s="523"/>
      <c r="CE238" s="523"/>
      <c r="CF238" s="523"/>
      <c r="CG238" s="523"/>
      <c r="CH238" s="523"/>
      <c r="CI238" s="523"/>
      <c r="CJ238" s="523"/>
      <c r="CK238" s="523"/>
      <c r="CL238" s="523"/>
      <c r="CM238" s="523"/>
    </row>
    <row r="239" s="496" customFormat="1" ht="13.85" hidden="1" outlineLevel="2" spans="1:249">
      <c r="A239" s="646" t="s">
        <v>12144</v>
      </c>
      <c r="B239" s="554"/>
      <c r="C239" s="554"/>
      <c r="D239" s="654"/>
      <c r="E239" s="654"/>
      <c r="F239" s="654"/>
      <c r="G239" s="654"/>
      <c r="H239" s="654"/>
      <c r="I239" s="688"/>
      <c r="J239" s="589"/>
      <c r="K239" s="590"/>
      <c r="L239" s="523"/>
      <c r="M239" s="523"/>
      <c r="N239" s="523"/>
      <c r="O239" s="523"/>
      <c r="P239" s="523"/>
      <c r="Q239" s="523"/>
      <c r="R239" s="523"/>
      <c r="S239" s="523"/>
      <c r="T239" s="523"/>
      <c r="U239" s="523"/>
      <c r="V239" s="523"/>
      <c r="W239" s="523"/>
      <c r="X239" s="523"/>
      <c r="Y239" s="523"/>
      <c r="Z239" s="523"/>
      <c r="AA239" s="523"/>
      <c r="AB239" s="523"/>
      <c r="AC239" s="523"/>
      <c r="AD239" s="523"/>
      <c r="AE239" s="523"/>
      <c r="AF239" s="523"/>
      <c r="AG239" s="523"/>
      <c r="AH239" s="523"/>
      <c r="AI239" s="523"/>
      <c r="AJ239" s="523"/>
      <c r="AK239" s="523"/>
      <c r="AL239" s="523"/>
      <c r="AM239" s="523"/>
      <c r="AN239" s="523"/>
      <c r="AO239" s="523"/>
      <c r="AP239" s="523"/>
      <c r="AQ239" s="523"/>
      <c r="AR239" s="497"/>
      <c r="AS239" s="497"/>
      <c r="AT239" s="497"/>
      <c r="AU239" s="497"/>
      <c r="AV239" s="497"/>
      <c r="AW239" s="497"/>
      <c r="AX239" s="497"/>
      <c r="AY239" s="497"/>
      <c r="AZ239" s="497"/>
      <c r="BA239" s="497"/>
      <c r="BB239" s="497"/>
      <c r="BC239" s="497"/>
      <c r="BD239" s="497"/>
      <c r="BE239" s="497"/>
      <c r="BF239" s="497"/>
      <c r="BG239" s="497"/>
      <c r="BH239" s="497"/>
      <c r="BI239" s="497"/>
      <c r="BJ239" s="497"/>
      <c r="BK239" s="497"/>
      <c r="BL239" s="497"/>
      <c r="BM239" s="497"/>
      <c r="BN239" s="497"/>
      <c r="BO239" s="497"/>
      <c r="BP239" s="497"/>
      <c r="BQ239" s="497"/>
      <c r="BR239" s="497"/>
      <c r="BS239" s="497"/>
      <c r="BT239" s="497"/>
      <c r="BU239" s="497"/>
      <c r="BV239" s="497"/>
      <c r="BW239" s="497"/>
      <c r="BX239" s="497"/>
      <c r="BY239" s="497"/>
      <c r="BZ239" s="497"/>
      <c r="CA239" s="497"/>
      <c r="CB239" s="497"/>
      <c r="CC239" s="497"/>
      <c r="CD239" s="497"/>
      <c r="CE239" s="497"/>
      <c r="CF239" s="497"/>
      <c r="CG239" s="497"/>
      <c r="CH239" s="497"/>
      <c r="CI239" s="497"/>
      <c r="CJ239" s="497"/>
      <c r="CK239" s="497"/>
      <c r="CL239" s="497"/>
      <c r="CM239" s="497"/>
      <c r="CN239" s="497"/>
      <c r="CO239" s="497"/>
      <c r="CP239" s="497"/>
      <c r="CQ239" s="497"/>
      <c r="CR239" s="497"/>
      <c r="CS239" s="497"/>
      <c r="CT239" s="497"/>
      <c r="CU239" s="497"/>
      <c r="CV239" s="497"/>
      <c r="CW239" s="497"/>
      <c r="CX239" s="497"/>
      <c r="CY239" s="497"/>
      <c r="CZ239" s="497"/>
      <c r="DA239" s="497"/>
      <c r="DB239" s="497"/>
      <c r="DC239" s="497"/>
      <c r="DD239" s="497"/>
      <c r="DE239" s="497"/>
      <c r="DF239" s="497"/>
      <c r="DG239" s="497"/>
      <c r="DH239" s="497"/>
      <c r="DI239" s="497"/>
      <c r="DJ239" s="497"/>
      <c r="DK239" s="497"/>
      <c r="DL239" s="497"/>
      <c r="DM239" s="497"/>
      <c r="DN239" s="497"/>
      <c r="DO239" s="497"/>
      <c r="DP239" s="497"/>
      <c r="DQ239" s="497"/>
      <c r="DR239" s="497"/>
      <c r="DS239" s="497"/>
      <c r="DT239" s="497"/>
      <c r="DU239" s="497"/>
      <c r="DV239" s="497"/>
      <c r="DW239" s="497"/>
      <c r="DX239" s="497"/>
      <c r="DY239" s="497"/>
      <c r="DZ239" s="497"/>
      <c r="EA239" s="497"/>
      <c r="EB239" s="497"/>
      <c r="EC239" s="497"/>
      <c r="ED239" s="497"/>
      <c r="EE239" s="497"/>
      <c r="EF239" s="497"/>
      <c r="EG239" s="497"/>
      <c r="EH239" s="497"/>
      <c r="EI239" s="497"/>
      <c r="EJ239" s="497"/>
      <c r="EK239" s="497"/>
      <c r="EL239" s="497"/>
      <c r="EM239" s="497"/>
      <c r="EN239" s="497"/>
      <c r="EO239" s="497"/>
      <c r="EP239" s="497"/>
      <c r="EQ239" s="497"/>
      <c r="ER239" s="497"/>
      <c r="ES239" s="497"/>
      <c r="ET239" s="497"/>
      <c r="EU239" s="497"/>
      <c r="EV239" s="497"/>
      <c r="EW239" s="497"/>
      <c r="EX239" s="497"/>
      <c r="EY239" s="497"/>
      <c r="EZ239" s="497"/>
      <c r="FA239" s="497"/>
      <c r="FB239" s="497"/>
      <c r="FC239" s="497"/>
      <c r="FD239" s="497"/>
      <c r="FE239" s="497"/>
      <c r="FF239" s="497"/>
      <c r="FG239" s="497"/>
      <c r="FH239" s="497"/>
      <c r="FI239" s="497"/>
      <c r="FJ239" s="497"/>
      <c r="FK239" s="497"/>
      <c r="FL239" s="497"/>
      <c r="FM239" s="497"/>
      <c r="FN239" s="497"/>
      <c r="FO239" s="497"/>
      <c r="FP239" s="497"/>
      <c r="FQ239" s="497"/>
      <c r="FR239" s="497"/>
      <c r="FS239" s="497"/>
      <c r="FT239" s="497"/>
      <c r="FU239" s="497"/>
      <c r="FV239" s="497"/>
      <c r="FW239" s="497"/>
      <c r="FX239" s="497"/>
      <c r="FY239" s="497"/>
      <c r="FZ239" s="497"/>
      <c r="GA239" s="497"/>
      <c r="GB239" s="497"/>
      <c r="GC239" s="497"/>
      <c r="GD239" s="497"/>
      <c r="GE239" s="497"/>
      <c r="GF239" s="497"/>
      <c r="GG239" s="497"/>
      <c r="GH239" s="497"/>
      <c r="GI239" s="497"/>
      <c r="GJ239" s="497"/>
      <c r="GK239" s="497"/>
      <c r="GL239" s="497"/>
      <c r="GM239" s="497"/>
      <c r="GN239" s="497"/>
      <c r="GO239" s="497"/>
      <c r="GP239" s="497"/>
      <c r="GQ239" s="497"/>
      <c r="GR239" s="497"/>
      <c r="GS239" s="497"/>
      <c r="GT239" s="497"/>
      <c r="GU239" s="497"/>
      <c r="GV239" s="497"/>
      <c r="GW239" s="497"/>
      <c r="GX239" s="497"/>
      <c r="GY239" s="497"/>
      <c r="GZ239" s="497"/>
      <c r="HA239" s="497"/>
      <c r="HB239" s="497"/>
      <c r="HC239" s="497"/>
      <c r="HD239" s="497"/>
      <c r="HE239" s="497"/>
      <c r="HF239" s="497"/>
      <c r="HG239" s="497"/>
      <c r="HH239" s="497"/>
      <c r="HI239" s="497"/>
      <c r="HJ239" s="497"/>
      <c r="HK239" s="497"/>
      <c r="HL239" s="497"/>
      <c r="HM239" s="497"/>
      <c r="HN239" s="497"/>
      <c r="HO239" s="497"/>
      <c r="HP239" s="497"/>
      <c r="HQ239" s="497"/>
      <c r="HR239" s="497"/>
      <c r="HS239" s="497"/>
      <c r="HT239" s="497"/>
      <c r="HU239" s="497"/>
      <c r="HV239" s="497"/>
      <c r="HW239" s="497"/>
      <c r="HX239" s="497"/>
      <c r="HY239" s="497"/>
      <c r="HZ239" s="497"/>
      <c r="IA239" s="497"/>
      <c r="IB239" s="497"/>
      <c r="IC239" s="497"/>
      <c r="ID239" s="497"/>
      <c r="IE239" s="497"/>
      <c r="IF239" s="497"/>
      <c r="IG239" s="497"/>
      <c r="IH239" s="497"/>
      <c r="II239" s="497"/>
      <c r="IJ239" s="497"/>
      <c r="IK239" s="497"/>
      <c r="IL239" s="497"/>
      <c r="IM239" s="497"/>
      <c r="IN239" s="497"/>
      <c r="IO239" s="497"/>
    </row>
    <row r="240" s="496" customFormat="1" ht="13.85" hidden="1" outlineLevel="2" spans="1:249">
      <c r="A240" s="649"/>
      <c r="B240" s="554"/>
      <c r="C240" s="554"/>
      <c r="D240" s="654"/>
      <c r="E240" s="654"/>
      <c r="F240" s="654"/>
      <c r="G240" s="654"/>
      <c r="H240" s="654"/>
      <c r="I240" s="688"/>
      <c r="J240" s="589"/>
      <c r="K240" s="590"/>
      <c r="L240" s="523"/>
      <c r="M240" s="523"/>
      <c r="N240" s="523"/>
      <c r="O240" s="523"/>
      <c r="P240" s="523"/>
      <c r="Q240" s="523"/>
      <c r="R240" s="523"/>
      <c r="S240" s="523"/>
      <c r="T240" s="523"/>
      <c r="U240" s="523"/>
      <c r="V240" s="523"/>
      <c r="W240" s="523"/>
      <c r="X240" s="523"/>
      <c r="Y240" s="523"/>
      <c r="Z240" s="523"/>
      <c r="AA240" s="523"/>
      <c r="AB240" s="523"/>
      <c r="AC240" s="523"/>
      <c r="AD240" s="523"/>
      <c r="AE240" s="523"/>
      <c r="AF240" s="523"/>
      <c r="AG240" s="523"/>
      <c r="AH240" s="523"/>
      <c r="AI240" s="523"/>
      <c r="AJ240" s="523"/>
      <c r="AK240" s="523"/>
      <c r="AL240" s="523"/>
      <c r="AM240" s="523"/>
      <c r="AN240" s="523"/>
      <c r="AO240" s="523"/>
      <c r="AP240" s="523"/>
      <c r="AQ240" s="523"/>
      <c r="AR240" s="497"/>
      <c r="AS240" s="497"/>
      <c r="AT240" s="497"/>
      <c r="AU240" s="497"/>
      <c r="AV240" s="497"/>
      <c r="AW240" s="497"/>
      <c r="AX240" s="497"/>
      <c r="AY240" s="497"/>
      <c r="AZ240" s="497"/>
      <c r="BA240" s="497"/>
      <c r="BB240" s="497"/>
      <c r="BC240" s="497"/>
      <c r="BD240" s="497"/>
      <c r="BE240" s="497"/>
      <c r="BF240" s="497"/>
      <c r="BG240" s="497"/>
      <c r="BH240" s="497"/>
      <c r="BI240" s="497"/>
      <c r="BJ240" s="497"/>
      <c r="BK240" s="497"/>
      <c r="BL240" s="497"/>
      <c r="BM240" s="497"/>
      <c r="BN240" s="497"/>
      <c r="BO240" s="497"/>
      <c r="BP240" s="497"/>
      <c r="BQ240" s="497"/>
      <c r="BR240" s="497"/>
      <c r="BS240" s="497"/>
      <c r="BT240" s="497"/>
      <c r="BU240" s="497"/>
      <c r="BV240" s="497"/>
      <c r="BW240" s="497"/>
      <c r="BX240" s="497"/>
      <c r="BY240" s="497"/>
      <c r="BZ240" s="497"/>
      <c r="CA240" s="497"/>
      <c r="CB240" s="497"/>
      <c r="CC240" s="497"/>
      <c r="CD240" s="497"/>
      <c r="CE240" s="497"/>
      <c r="CF240" s="497"/>
      <c r="CG240" s="497"/>
      <c r="CH240" s="497"/>
      <c r="CI240" s="497"/>
      <c r="CJ240" s="497"/>
      <c r="CK240" s="497"/>
      <c r="CL240" s="497"/>
      <c r="CM240" s="497"/>
      <c r="CN240" s="497"/>
      <c r="CO240" s="497"/>
      <c r="CP240" s="497"/>
      <c r="CQ240" s="497"/>
      <c r="CR240" s="497"/>
      <c r="CS240" s="497"/>
      <c r="CT240" s="497"/>
      <c r="CU240" s="497"/>
      <c r="CV240" s="497"/>
      <c r="CW240" s="497"/>
      <c r="CX240" s="497"/>
      <c r="CY240" s="497"/>
      <c r="CZ240" s="497"/>
      <c r="DA240" s="497"/>
      <c r="DB240" s="497"/>
      <c r="DC240" s="497"/>
      <c r="DD240" s="497"/>
      <c r="DE240" s="497"/>
      <c r="DF240" s="497"/>
      <c r="DG240" s="497"/>
      <c r="DH240" s="497"/>
      <c r="DI240" s="497"/>
      <c r="DJ240" s="497"/>
      <c r="DK240" s="497"/>
      <c r="DL240" s="497"/>
      <c r="DM240" s="497"/>
      <c r="DN240" s="497"/>
      <c r="DO240" s="497"/>
      <c r="DP240" s="497"/>
      <c r="DQ240" s="497"/>
      <c r="DR240" s="497"/>
      <c r="DS240" s="497"/>
      <c r="DT240" s="497"/>
      <c r="DU240" s="497"/>
      <c r="DV240" s="497"/>
      <c r="DW240" s="497"/>
      <c r="DX240" s="497"/>
      <c r="DY240" s="497"/>
      <c r="DZ240" s="497"/>
      <c r="EA240" s="497"/>
      <c r="EB240" s="497"/>
      <c r="EC240" s="497"/>
      <c r="ED240" s="497"/>
      <c r="EE240" s="497"/>
      <c r="EF240" s="497"/>
      <c r="EG240" s="497"/>
      <c r="EH240" s="497"/>
      <c r="EI240" s="497"/>
      <c r="EJ240" s="497"/>
      <c r="EK240" s="497"/>
      <c r="EL240" s="497"/>
      <c r="EM240" s="497"/>
      <c r="EN240" s="497"/>
      <c r="EO240" s="497"/>
      <c r="EP240" s="497"/>
      <c r="EQ240" s="497"/>
      <c r="ER240" s="497"/>
      <c r="ES240" s="497"/>
      <c r="ET240" s="497"/>
      <c r="EU240" s="497"/>
      <c r="EV240" s="497"/>
      <c r="EW240" s="497"/>
      <c r="EX240" s="497"/>
      <c r="EY240" s="497"/>
      <c r="EZ240" s="497"/>
      <c r="FA240" s="497"/>
      <c r="FB240" s="497"/>
      <c r="FC240" s="497"/>
      <c r="FD240" s="497"/>
      <c r="FE240" s="497"/>
      <c r="FF240" s="497"/>
      <c r="FG240" s="497"/>
      <c r="FH240" s="497"/>
      <c r="FI240" s="497"/>
      <c r="FJ240" s="497"/>
      <c r="FK240" s="497"/>
      <c r="FL240" s="497"/>
      <c r="FM240" s="497"/>
      <c r="FN240" s="497"/>
      <c r="FO240" s="497"/>
      <c r="FP240" s="497"/>
      <c r="FQ240" s="497"/>
      <c r="FR240" s="497"/>
      <c r="FS240" s="497"/>
      <c r="FT240" s="497"/>
      <c r="FU240" s="497"/>
      <c r="FV240" s="497"/>
      <c r="FW240" s="497"/>
      <c r="FX240" s="497"/>
      <c r="FY240" s="497"/>
      <c r="FZ240" s="497"/>
      <c r="GA240" s="497"/>
      <c r="GB240" s="497"/>
      <c r="GC240" s="497"/>
      <c r="GD240" s="497"/>
      <c r="GE240" s="497"/>
      <c r="GF240" s="497"/>
      <c r="GG240" s="497"/>
      <c r="GH240" s="497"/>
      <c r="GI240" s="497"/>
      <c r="GJ240" s="497"/>
      <c r="GK240" s="497"/>
      <c r="GL240" s="497"/>
      <c r="GM240" s="497"/>
      <c r="GN240" s="497"/>
      <c r="GO240" s="497"/>
      <c r="GP240" s="497"/>
      <c r="GQ240" s="497"/>
      <c r="GR240" s="497"/>
      <c r="GS240" s="497"/>
      <c r="GT240" s="497"/>
      <c r="GU240" s="497"/>
      <c r="GV240" s="497"/>
      <c r="GW240" s="497"/>
      <c r="GX240" s="497"/>
      <c r="GY240" s="497"/>
      <c r="GZ240" s="497"/>
      <c r="HA240" s="497"/>
      <c r="HB240" s="497"/>
      <c r="HC240" s="497"/>
      <c r="HD240" s="497"/>
      <c r="HE240" s="497"/>
      <c r="HF240" s="497"/>
      <c r="HG240" s="497"/>
      <c r="HH240" s="497"/>
      <c r="HI240" s="497"/>
      <c r="HJ240" s="497"/>
      <c r="HK240" s="497"/>
      <c r="HL240" s="497"/>
      <c r="HM240" s="497"/>
      <c r="HN240" s="497"/>
      <c r="HO240" s="497"/>
      <c r="HP240" s="497"/>
      <c r="HQ240" s="497"/>
      <c r="HR240" s="497"/>
      <c r="HS240" s="497"/>
      <c r="HT240" s="497"/>
      <c r="HU240" s="497"/>
      <c r="HV240" s="497"/>
      <c r="HW240" s="497"/>
      <c r="HX240" s="497"/>
      <c r="HY240" s="497"/>
      <c r="HZ240" s="497"/>
      <c r="IA240" s="497"/>
      <c r="IB240" s="497"/>
      <c r="IC240" s="497"/>
      <c r="ID240" s="497"/>
      <c r="IE240" s="497"/>
      <c r="IF240" s="497"/>
      <c r="IG240" s="497"/>
      <c r="IH240" s="497"/>
      <c r="II240" s="497"/>
      <c r="IJ240" s="497"/>
      <c r="IK240" s="497"/>
      <c r="IL240" s="497"/>
      <c r="IM240" s="497"/>
      <c r="IN240" s="497"/>
      <c r="IO240" s="497"/>
    </row>
    <row r="241" spans="1:86">
      <c r="A241" s="513" t="s">
        <v>12144</v>
      </c>
      <c r="B241" s="513"/>
      <c r="C241" s="513"/>
      <c r="D241" s="513">
        <f t="shared" ref="D241:I241" si="9">SUM(D239:D240)</f>
        <v>0</v>
      </c>
      <c r="E241" s="513">
        <f t="shared" si="9"/>
        <v>0</v>
      </c>
      <c r="F241" s="513">
        <f t="shared" si="9"/>
        <v>0</v>
      </c>
      <c r="G241" s="513">
        <f t="shared" si="9"/>
        <v>0</v>
      </c>
      <c r="H241" s="513">
        <f t="shared" si="9"/>
        <v>0</v>
      </c>
      <c r="I241" s="689">
        <f t="shared" si="9"/>
        <v>0</v>
      </c>
      <c r="J241" s="690"/>
      <c r="K241" s="691"/>
      <c r="L241" s="523"/>
      <c r="M241" s="523"/>
      <c r="N241" s="523"/>
      <c r="O241" s="523"/>
      <c r="P241" s="523"/>
      <c r="Q241" s="523"/>
      <c r="R241" s="523"/>
      <c r="S241" s="523"/>
      <c r="T241" s="523"/>
      <c r="U241" s="523"/>
      <c r="V241" s="523"/>
      <c r="W241" s="523"/>
      <c r="X241" s="523"/>
      <c r="Y241" s="523"/>
      <c r="Z241" s="523"/>
      <c r="AA241" s="523"/>
      <c r="AB241" s="523"/>
      <c r="AC241" s="523"/>
      <c r="AD241" s="523"/>
      <c r="AE241" s="523"/>
      <c r="AF241" s="523"/>
      <c r="AG241" s="523"/>
      <c r="AH241" s="523"/>
      <c r="AI241" s="523"/>
      <c r="AJ241" s="523"/>
      <c r="AK241" s="523"/>
      <c r="AL241" s="523"/>
      <c r="AM241" s="523"/>
      <c r="AN241" s="523"/>
      <c r="AO241" s="523"/>
      <c r="AP241" s="523"/>
      <c r="AQ241" s="523"/>
      <c r="AR241" s="523"/>
      <c r="AS241" s="523"/>
      <c r="AT241" s="523"/>
      <c r="AU241" s="523"/>
      <c r="AV241" s="523"/>
      <c r="AW241" s="523"/>
      <c r="AX241" s="523"/>
      <c r="AY241" s="523"/>
      <c r="AZ241" s="523"/>
      <c r="BA241" s="523"/>
      <c r="BB241" s="523"/>
      <c r="BC241" s="523"/>
      <c r="BD241" s="523"/>
      <c r="BE241" s="523"/>
      <c r="BF241" s="523"/>
      <c r="BG241" s="523"/>
      <c r="BH241" s="523"/>
      <c r="BI241" s="523"/>
      <c r="BJ241" s="523"/>
      <c r="BK241" s="523"/>
      <c r="BL241" s="523"/>
      <c r="BM241" s="523"/>
      <c r="BN241" s="523"/>
      <c r="BO241" s="523"/>
      <c r="BP241" s="523"/>
      <c r="BQ241" s="523"/>
      <c r="BR241" s="523"/>
      <c r="BS241" s="523"/>
      <c r="BT241" s="523"/>
      <c r="BU241" s="523"/>
      <c r="BV241" s="523"/>
      <c r="BW241" s="523"/>
      <c r="BX241" s="523"/>
      <c r="BY241" s="523"/>
      <c r="BZ241" s="523"/>
      <c r="CA241" s="523"/>
      <c r="CB241" s="523"/>
      <c r="CC241" s="523"/>
      <c r="CD241" s="523"/>
      <c r="CE241" s="523"/>
      <c r="CF241" s="523"/>
      <c r="CG241" s="523"/>
      <c r="CH241" s="523"/>
    </row>
    <row r="242" spans="1:145">
      <c r="A242" s="636" t="s">
        <v>3272</v>
      </c>
      <c r="B242" s="636"/>
      <c r="C242" s="636"/>
      <c r="D242" s="637">
        <f t="shared" ref="D242:I242" si="10">D241</f>
        <v>0</v>
      </c>
      <c r="E242" s="637">
        <f t="shared" si="10"/>
        <v>0</v>
      </c>
      <c r="F242" s="637">
        <f t="shared" si="10"/>
        <v>0</v>
      </c>
      <c r="G242" s="637">
        <f t="shared" si="10"/>
        <v>0</v>
      </c>
      <c r="H242" s="637">
        <f t="shared" si="10"/>
        <v>0</v>
      </c>
      <c r="I242" s="680">
        <f t="shared" si="10"/>
        <v>0</v>
      </c>
      <c r="J242" s="672"/>
      <c r="K242" s="685"/>
      <c r="L242" s="523"/>
      <c r="M242" s="523"/>
      <c r="N242" s="523"/>
      <c r="O242" s="523"/>
      <c r="P242" s="523"/>
      <c r="Q242" s="523"/>
      <c r="R242" s="523"/>
      <c r="S242" s="523"/>
      <c r="T242" s="523"/>
      <c r="U242" s="523"/>
      <c r="V242" s="523"/>
      <c r="W242" s="523"/>
      <c r="X242" s="523"/>
      <c r="Y242" s="523"/>
      <c r="Z242" s="523"/>
      <c r="AA242" s="523"/>
      <c r="AB242" s="523"/>
      <c r="AC242" s="523"/>
      <c r="AD242" s="523"/>
      <c r="AE242" s="523"/>
      <c r="AF242" s="523"/>
      <c r="AG242" s="523"/>
      <c r="AH242" s="523"/>
      <c r="AI242" s="523"/>
      <c r="AJ242" s="523"/>
      <c r="AK242" s="523"/>
      <c r="AL242" s="523"/>
      <c r="AM242" s="523"/>
      <c r="AN242" s="523"/>
      <c r="AO242" s="523"/>
      <c r="AP242" s="523"/>
      <c r="AQ242" s="523"/>
      <c r="AR242" s="523"/>
      <c r="AS242" s="523"/>
      <c r="AT242" s="523"/>
      <c r="AU242" s="523"/>
      <c r="AV242" s="523"/>
      <c r="AW242" s="523"/>
      <c r="AX242" s="523"/>
      <c r="AY242" s="523"/>
      <c r="AZ242" s="523"/>
      <c r="BA242" s="523"/>
      <c r="BB242" s="523"/>
      <c r="BC242" s="523"/>
      <c r="BD242" s="523"/>
      <c r="BE242" s="523"/>
      <c r="BF242" s="523"/>
      <c r="BG242" s="523"/>
      <c r="BH242" s="523"/>
      <c r="BI242" s="523"/>
      <c r="BJ242" s="523"/>
      <c r="BK242" s="523"/>
      <c r="BL242" s="523"/>
      <c r="BM242" s="523"/>
      <c r="BN242" s="523"/>
      <c r="BO242" s="523"/>
      <c r="BP242" s="523"/>
      <c r="BQ242" s="523"/>
      <c r="BR242" s="523"/>
      <c r="BS242" s="523"/>
      <c r="BT242" s="523"/>
      <c r="BU242" s="523"/>
      <c r="BV242" s="523"/>
      <c r="BW242" s="523"/>
      <c r="BX242" s="523"/>
      <c r="BY242" s="523"/>
      <c r="BZ242" s="523"/>
      <c r="CA242" s="523"/>
      <c r="CB242" s="523"/>
      <c r="CC242" s="523"/>
      <c r="CD242" s="523"/>
      <c r="CE242" s="523"/>
      <c r="CF242" s="523"/>
      <c r="CG242" s="523"/>
      <c r="CH242" s="523"/>
      <c r="CI242" s="523"/>
      <c r="CJ242" s="523"/>
      <c r="CK242" s="523"/>
      <c r="CL242" s="523"/>
      <c r="CM242" s="523"/>
      <c r="CN242" s="523"/>
      <c r="CO242" s="523"/>
      <c r="CP242" s="523"/>
      <c r="CQ242" s="523"/>
      <c r="CR242" s="523"/>
      <c r="CS242" s="523"/>
      <c r="CT242" s="523"/>
      <c r="CU242" s="523"/>
      <c r="CV242" s="523"/>
      <c r="CW242" s="523"/>
      <c r="CX242" s="523"/>
      <c r="CY242" s="523"/>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row>
    <row r="243" spans="1:145">
      <c r="A243" s="638"/>
      <c r="B243" s="639"/>
      <c r="C243" s="640"/>
      <c r="D243" s="641" t="s">
        <v>12227</v>
      </c>
      <c r="E243" s="642">
        <f>I242</f>
        <v>0</v>
      </c>
      <c r="F243" s="641" t="s">
        <v>12228</v>
      </c>
      <c r="G243" s="642">
        <f>H242</f>
        <v>0</v>
      </c>
      <c r="H243" s="642"/>
      <c r="I243" s="674"/>
      <c r="J243" s="675" t="s">
        <v>12229</v>
      </c>
      <c r="K243" s="676">
        <f>E243</f>
        <v>0</v>
      </c>
      <c r="L243" s="658"/>
      <c r="M243" s="658"/>
      <c r="N243" s="658"/>
      <c r="O243" s="658"/>
      <c r="P243" s="658"/>
      <c r="Q243" s="658"/>
      <c r="R243" s="658"/>
      <c r="S243" s="658"/>
      <c r="T243" s="658"/>
      <c r="U243" s="658"/>
      <c r="V243" s="658"/>
      <c r="W243" s="658"/>
      <c r="X243" s="658"/>
      <c r="Y243" s="658"/>
      <c r="Z243" s="658"/>
      <c r="AA243" s="658"/>
      <c r="AB243" s="658"/>
      <c r="AC243" s="658"/>
      <c r="AD243" s="658"/>
      <c r="AE243" s="658"/>
      <c r="AF243" s="658"/>
      <c r="AG243" s="658"/>
      <c r="AH243" s="658"/>
      <c r="AI243" s="658"/>
      <c r="AJ243" s="658"/>
      <c r="AK243" s="658"/>
      <c r="AL243" s="658"/>
      <c r="AM243" s="658"/>
      <c r="AN243" s="658"/>
      <c r="AO243" s="658"/>
      <c r="AP243" s="658"/>
      <c r="AQ243" s="658"/>
      <c r="AR243" s="658"/>
      <c r="AS243" s="658"/>
      <c r="AT243" s="658"/>
      <c r="AU243" s="658"/>
      <c r="AV243" s="658"/>
      <c r="AW243" s="658"/>
      <c r="AX243" s="658"/>
      <c r="AY243" s="658"/>
      <c r="AZ243" s="658"/>
      <c r="BA243" s="658"/>
      <c r="BB243" s="658"/>
      <c r="BC243" s="658"/>
      <c r="BD243" s="658"/>
      <c r="BE243" s="658"/>
      <c r="BF243" s="658"/>
      <c r="BG243" s="658"/>
      <c r="BH243" s="658"/>
      <c r="BI243" s="658"/>
      <c r="BJ243" s="658"/>
      <c r="BK243" s="658"/>
      <c r="BL243" s="658"/>
      <c r="BM243" s="658"/>
      <c r="BN243" s="658"/>
      <c r="BO243" s="658"/>
      <c r="BP243" s="658"/>
      <c r="BQ243" s="658"/>
      <c r="BR243" s="658"/>
      <c r="BS243" s="658"/>
      <c r="BT243" s="658"/>
      <c r="BU243" s="658"/>
      <c r="BV243" s="658"/>
      <c r="BW243" s="658"/>
      <c r="BX243" s="658"/>
      <c r="BY243" s="658"/>
      <c r="BZ243" s="658"/>
      <c r="CA243" s="658"/>
      <c r="CB243" s="658"/>
      <c r="CC243" s="658"/>
      <c r="CD243" s="658"/>
      <c r="CE243" s="658"/>
      <c r="CF243" s="658"/>
      <c r="CG243" s="658"/>
      <c r="CH243" s="658"/>
      <c r="CI243" s="658"/>
      <c r="CJ243" s="658"/>
      <c r="CK243" s="658"/>
      <c r="CL243" s="658"/>
      <c r="CM243" s="658"/>
      <c r="CN243" s="523"/>
      <c r="CO243" s="523"/>
      <c r="CP243" s="523"/>
      <c r="CQ243" s="523"/>
      <c r="CR243" s="523"/>
      <c r="CS243" s="523"/>
      <c r="CT243" s="523"/>
      <c r="CU243" s="523"/>
      <c r="CV243" s="523"/>
      <c r="CW243" s="523"/>
      <c r="CX243" s="523"/>
      <c r="CY243" s="523"/>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row>
    <row r="244" spans="1:111">
      <c r="A244" s="523"/>
      <c r="B244" s="523"/>
      <c r="C244" s="523"/>
      <c r="D244" s="653"/>
      <c r="E244" s="653"/>
      <c r="F244" s="653"/>
      <c r="G244" s="653"/>
      <c r="H244" s="653"/>
      <c r="I244" s="686"/>
      <c r="J244" s="687"/>
      <c r="K244" s="656"/>
      <c r="L244" s="523"/>
      <c r="M244" s="523"/>
      <c r="N244" s="523"/>
      <c r="O244" s="523"/>
      <c r="P244" s="523"/>
      <c r="Q244" s="523"/>
      <c r="R244" s="523"/>
      <c r="S244" s="523"/>
      <c r="T244" s="523"/>
      <c r="U244" s="523"/>
      <c r="V244" s="523"/>
      <c r="W244" s="523"/>
      <c r="X244" s="523"/>
      <c r="Y244" s="523"/>
      <c r="Z244" s="523"/>
      <c r="AA244" s="523"/>
      <c r="AB244" s="523"/>
      <c r="AC244" s="523"/>
      <c r="AD244" s="523"/>
      <c r="AE244" s="523"/>
      <c r="AF244" s="523"/>
      <c r="AG244" s="523"/>
      <c r="AH244" s="523"/>
      <c r="AI244" s="523"/>
      <c r="AJ244" s="523"/>
      <c r="AK244" s="523"/>
      <c r="AL244" s="523"/>
      <c r="AM244" s="523"/>
      <c r="AN244" s="523"/>
      <c r="AO244" s="523"/>
      <c r="AP244" s="523"/>
      <c r="AQ244" s="523"/>
      <c r="AR244" s="523"/>
      <c r="AS244" s="523"/>
      <c r="AT244" s="523"/>
      <c r="AU244" s="523"/>
      <c r="AV244" s="523"/>
      <c r="AW244" s="523"/>
      <c r="AX244" s="523"/>
      <c r="AY244" s="523"/>
      <c r="AZ244" s="523"/>
      <c r="BA244" s="523"/>
      <c r="BB244" s="523"/>
      <c r="BC244" s="523"/>
      <c r="BD244" s="523"/>
      <c r="BE244" s="523"/>
      <c r="BF244" s="523"/>
      <c r="BG244" s="523"/>
      <c r="BH244" s="523"/>
      <c r="BI244" s="523"/>
      <c r="BJ244" s="523"/>
      <c r="BK244" s="523"/>
      <c r="BL244" s="523"/>
      <c r="BM244" s="523"/>
      <c r="BN244" s="523"/>
      <c r="BO244" s="523"/>
      <c r="BP244" s="523"/>
      <c r="BQ244" s="523"/>
      <c r="BR244" s="523"/>
      <c r="BS244" s="523"/>
      <c r="BT244" s="523"/>
      <c r="BU244" s="523"/>
      <c r="BV244" s="523"/>
      <c r="BW244" s="523"/>
      <c r="BX244" s="523"/>
      <c r="BY244" s="523"/>
      <c r="BZ244" s="523"/>
      <c r="CA244" s="523"/>
      <c r="CB244" s="523"/>
      <c r="CC244" s="523"/>
      <c r="CD244" s="523"/>
      <c r="CE244" s="523"/>
      <c r="CF244" s="523"/>
      <c r="CG244" s="523"/>
      <c r="CH244" s="523"/>
      <c r="CI244" s="523"/>
      <c r="CJ244" s="523"/>
      <c r="CK244" s="523"/>
      <c r="CL244" s="523"/>
      <c r="CM244" s="523"/>
      <c r="CN244" s="523"/>
      <c r="CO244" s="523"/>
      <c r="CP244" s="523"/>
      <c r="CQ244" s="523"/>
      <c r="CR244" s="523"/>
      <c r="CS244" s="523"/>
      <c r="CT244" s="523"/>
      <c r="CU244" s="523"/>
      <c r="CV244" s="523"/>
      <c r="CW244" s="523"/>
      <c r="CX244" s="523"/>
      <c r="CY244" s="523"/>
      <c r="CZ244" s="523"/>
      <c r="DA244" s="523"/>
      <c r="DB244" s="523"/>
      <c r="DC244" s="523"/>
      <c r="DD244" s="523"/>
      <c r="DE244" s="523"/>
      <c r="DF244" s="523"/>
      <c r="DG244" s="523"/>
    </row>
    <row r="245" spans="1:111">
      <c r="A245" s="523"/>
      <c r="B245" s="523"/>
      <c r="C245" s="523"/>
      <c r="D245" s="653"/>
      <c r="E245" s="653"/>
      <c r="F245" s="653"/>
      <c r="G245" s="653"/>
      <c r="H245" s="653"/>
      <c r="I245" s="686"/>
      <c r="J245" s="687"/>
      <c r="K245" s="656"/>
      <c r="L245" s="523"/>
      <c r="M245" s="523"/>
      <c r="N245" s="523"/>
      <c r="O245" s="523"/>
      <c r="P245" s="523"/>
      <c r="Q245" s="523"/>
      <c r="R245" s="523"/>
      <c r="S245" s="523"/>
      <c r="T245" s="523"/>
      <c r="U245" s="523"/>
      <c r="V245" s="523"/>
      <c r="W245" s="523"/>
      <c r="X245" s="523"/>
      <c r="Y245" s="523"/>
      <c r="Z245" s="523"/>
      <c r="AA245" s="523"/>
      <c r="AB245" s="523"/>
      <c r="AC245" s="523"/>
      <c r="AD245" s="523"/>
      <c r="AE245" s="523"/>
      <c r="AF245" s="523"/>
      <c r="AG245" s="523"/>
      <c r="AH245" s="523"/>
      <c r="AI245" s="523"/>
      <c r="AJ245" s="523"/>
      <c r="AK245" s="523"/>
      <c r="AL245" s="523"/>
      <c r="AM245" s="523"/>
      <c r="AN245" s="523"/>
      <c r="AO245" s="523"/>
      <c r="AP245" s="523"/>
      <c r="AQ245" s="523"/>
      <c r="AR245" s="523"/>
      <c r="AS245" s="523"/>
      <c r="AT245" s="523"/>
      <c r="AU245" s="523"/>
      <c r="AV245" s="523"/>
      <c r="AW245" s="523"/>
      <c r="AX245" s="523"/>
      <c r="AY245" s="523"/>
      <c r="AZ245" s="523"/>
      <c r="BA245" s="523"/>
      <c r="BB245" s="523"/>
      <c r="BC245" s="523"/>
      <c r="BD245" s="523"/>
      <c r="BE245" s="523"/>
      <c r="BF245" s="523"/>
      <c r="BG245" s="523"/>
      <c r="BH245" s="523"/>
      <c r="BI245" s="523"/>
      <c r="BJ245" s="523"/>
      <c r="BK245" s="523"/>
      <c r="BL245" s="523"/>
      <c r="BM245" s="523"/>
      <c r="BN245" s="523"/>
      <c r="BO245" s="523"/>
      <c r="BP245" s="523"/>
      <c r="BQ245" s="523"/>
      <c r="BR245" s="523"/>
      <c r="BS245" s="523"/>
      <c r="BT245" s="523"/>
      <c r="BU245" s="523"/>
      <c r="BV245" s="523"/>
      <c r="BW245" s="523"/>
      <c r="BX245" s="523"/>
      <c r="BY245" s="523"/>
      <c r="BZ245" s="523"/>
      <c r="CA245" s="523"/>
      <c r="CB245" s="523"/>
      <c r="CC245" s="523"/>
      <c r="CD245" s="523"/>
      <c r="CE245" s="523"/>
      <c r="CF245" s="523"/>
      <c r="CG245" s="523"/>
      <c r="CH245" s="523"/>
      <c r="CI245" s="523"/>
      <c r="CJ245" s="523"/>
      <c r="CK245" s="523"/>
      <c r="CL245" s="523"/>
      <c r="CM245" s="523"/>
      <c r="CN245" s="523"/>
      <c r="CO245" s="523"/>
      <c r="CP245" s="523"/>
      <c r="CQ245" s="523"/>
      <c r="CR245" s="523"/>
      <c r="CS245" s="523"/>
      <c r="CT245" s="523"/>
      <c r="CU245" s="523"/>
      <c r="CV245" s="523"/>
      <c r="CW245" s="523"/>
      <c r="CX245" s="523"/>
      <c r="CY245" s="523"/>
      <c r="CZ245" s="523"/>
      <c r="DA245" s="523"/>
      <c r="DB245" s="523"/>
      <c r="DC245" s="523"/>
      <c r="DD245" s="523"/>
      <c r="DE245" s="523"/>
      <c r="DF245" s="523"/>
      <c r="DG245" s="523"/>
    </row>
    <row r="246" ht="20.4" customHeight="1" spans="1:111">
      <c r="A246" s="619" t="s">
        <v>12234</v>
      </c>
      <c r="B246" s="620"/>
      <c r="C246" s="620"/>
      <c r="D246" s="621"/>
      <c r="E246" s="621"/>
      <c r="F246" s="621"/>
      <c r="G246" s="621"/>
      <c r="H246" s="621"/>
      <c r="I246" s="621"/>
      <c r="J246" s="657"/>
      <c r="K246" s="657"/>
      <c r="L246" s="523"/>
      <c r="M246" s="523"/>
      <c r="N246" s="523"/>
      <c r="O246" s="523"/>
      <c r="P246" s="523"/>
      <c r="Q246" s="523"/>
      <c r="R246" s="523"/>
      <c r="S246" s="523"/>
      <c r="T246" s="523"/>
      <c r="U246" s="523"/>
      <c r="V246" s="523"/>
      <c r="W246" s="523"/>
      <c r="X246" s="523"/>
      <c r="Y246" s="523"/>
      <c r="Z246" s="523"/>
      <c r="AA246" s="523"/>
      <c r="AB246" s="523"/>
      <c r="AC246" s="523"/>
      <c r="AD246" s="523"/>
      <c r="AE246" s="523"/>
      <c r="AF246" s="523"/>
      <c r="AG246" s="523"/>
      <c r="AH246" s="523"/>
      <c r="AI246" s="523"/>
      <c r="AJ246" s="523"/>
      <c r="AK246" s="523"/>
      <c r="AL246" s="523"/>
      <c r="AM246" s="523"/>
      <c r="AN246" s="523"/>
      <c r="AO246" s="523"/>
      <c r="AP246" s="523"/>
      <c r="AQ246" s="523"/>
      <c r="AR246" s="523"/>
      <c r="AS246" s="523"/>
      <c r="AT246" s="523"/>
      <c r="AU246" s="523"/>
      <c r="AV246" s="523"/>
      <c r="AW246" s="523"/>
      <c r="AX246" s="523"/>
      <c r="AY246" s="523"/>
      <c r="AZ246" s="523"/>
      <c r="BA246" s="523"/>
      <c r="BB246" s="523"/>
      <c r="BC246" s="523"/>
      <c r="BD246" s="523"/>
      <c r="BE246" s="523"/>
      <c r="BF246" s="523"/>
      <c r="BG246" s="523"/>
      <c r="BH246" s="523"/>
      <c r="BI246" s="523"/>
      <c r="BJ246" s="523"/>
      <c r="BK246" s="523"/>
      <c r="BL246" s="523"/>
      <c r="BM246" s="523"/>
      <c r="BN246" s="523"/>
      <c r="BO246" s="523"/>
      <c r="BP246" s="523"/>
      <c r="BQ246" s="523"/>
      <c r="BR246" s="523"/>
      <c r="BS246" s="523"/>
      <c r="BT246" s="523"/>
      <c r="BU246" s="523"/>
      <c r="BV246" s="523"/>
      <c r="BW246" s="523"/>
      <c r="BX246" s="523"/>
      <c r="BY246" s="523"/>
      <c r="BZ246" s="523"/>
      <c r="CA246" s="523"/>
      <c r="CB246" s="523"/>
      <c r="CC246" s="523"/>
      <c r="CD246" s="523"/>
      <c r="CE246" s="523"/>
      <c r="CF246" s="523"/>
      <c r="CG246" s="523"/>
      <c r="CH246" s="523"/>
      <c r="CI246" s="523"/>
      <c r="CJ246" s="523"/>
      <c r="CK246" s="523"/>
      <c r="CL246" s="523"/>
      <c r="CM246" s="523"/>
      <c r="CN246" s="523"/>
      <c r="CO246" s="523"/>
      <c r="CP246" s="523"/>
      <c r="CQ246" s="523"/>
      <c r="CR246" s="523"/>
      <c r="CS246" s="523"/>
      <c r="CT246" s="523"/>
      <c r="CU246" s="523"/>
      <c r="CV246" s="523"/>
      <c r="CW246" s="523"/>
      <c r="CX246" s="523"/>
      <c r="CY246" s="523"/>
      <c r="CZ246" s="523"/>
      <c r="DA246" s="523"/>
      <c r="DB246" s="523"/>
      <c r="DC246" s="523"/>
      <c r="DD246" s="523"/>
      <c r="DE246" s="523"/>
      <c r="DF246" s="523"/>
      <c r="DG246" s="523"/>
    </row>
    <row r="247" spans="1:111">
      <c r="A247" s="505" t="s">
        <v>11927</v>
      </c>
      <c r="B247" s="505"/>
      <c r="C247" s="622" t="str">
        <f>E2</f>
        <v>期末日期：2025年5月16日</v>
      </c>
      <c r="D247" s="623"/>
      <c r="E247" s="623"/>
      <c r="F247" s="623"/>
      <c r="G247" s="623"/>
      <c r="H247" s="623"/>
      <c r="I247" s="623"/>
      <c r="J247" s="525"/>
      <c r="K247" s="659" t="s">
        <v>11929</v>
      </c>
      <c r="L247" s="523"/>
      <c r="M247" s="523"/>
      <c r="N247" s="523"/>
      <c r="O247" s="523"/>
      <c r="P247" s="523"/>
      <c r="Q247" s="523"/>
      <c r="R247" s="523"/>
      <c r="S247" s="523"/>
      <c r="T247" s="523"/>
      <c r="U247" s="523"/>
      <c r="V247" s="523"/>
      <c r="W247" s="523"/>
      <c r="X247" s="523"/>
      <c r="Y247" s="523"/>
      <c r="Z247" s="523"/>
      <c r="AA247" s="523"/>
      <c r="AB247" s="523"/>
      <c r="AC247" s="523"/>
      <c r="AD247" s="523"/>
      <c r="AE247" s="523"/>
      <c r="AF247" s="523"/>
      <c r="AG247" s="523"/>
      <c r="AH247" s="523"/>
      <c r="AI247" s="523"/>
      <c r="AJ247" s="523"/>
      <c r="AK247" s="523"/>
      <c r="AL247" s="523"/>
      <c r="AM247" s="523"/>
      <c r="AN247" s="523"/>
      <c r="AO247" s="523"/>
      <c r="AP247" s="523"/>
      <c r="AQ247" s="523"/>
      <c r="AR247" s="523"/>
      <c r="AS247" s="523"/>
      <c r="AT247" s="523"/>
      <c r="AU247" s="523"/>
      <c r="AV247" s="523"/>
      <c r="AW247" s="523"/>
      <c r="AX247" s="523"/>
      <c r="AY247" s="523"/>
      <c r="AZ247" s="523"/>
      <c r="BA247" s="523"/>
      <c r="BB247" s="523"/>
      <c r="BC247" s="523"/>
      <c r="BD247" s="523"/>
      <c r="BE247" s="523"/>
      <c r="BF247" s="523"/>
      <c r="BG247" s="523"/>
      <c r="BH247" s="523"/>
      <c r="BI247" s="523"/>
      <c r="BJ247" s="523"/>
      <c r="BK247" s="523"/>
      <c r="BL247" s="523"/>
      <c r="BM247" s="523"/>
      <c r="BN247" s="523"/>
      <c r="BO247" s="523"/>
      <c r="BP247" s="523"/>
      <c r="BQ247" s="523"/>
      <c r="BR247" s="523"/>
      <c r="BS247" s="523"/>
      <c r="BT247" s="523"/>
      <c r="BU247" s="523"/>
      <c r="BV247" s="523"/>
      <c r="BW247" s="523"/>
      <c r="BX247" s="523"/>
      <c r="BY247" s="523"/>
      <c r="BZ247" s="523"/>
      <c r="CA247" s="523"/>
      <c r="CB247" s="523"/>
      <c r="CC247" s="523"/>
      <c r="CD247" s="523"/>
      <c r="CE247" s="523"/>
      <c r="CF247" s="523"/>
      <c r="CG247" s="523"/>
      <c r="CH247" s="523"/>
      <c r="CI247" s="523"/>
      <c r="CJ247" s="523"/>
      <c r="CK247" s="523"/>
      <c r="CL247" s="523"/>
      <c r="CM247" s="523"/>
      <c r="CN247" s="523"/>
      <c r="CO247" s="523"/>
      <c r="CP247" s="523"/>
      <c r="CQ247" s="523"/>
      <c r="CR247" s="523"/>
      <c r="CS247" s="523"/>
      <c r="CT247" s="523"/>
      <c r="CU247" s="523"/>
      <c r="CV247" s="523"/>
      <c r="CW247" s="523"/>
      <c r="CX247" s="523"/>
      <c r="CY247" s="523"/>
      <c r="CZ247" s="523"/>
      <c r="DA247" s="523"/>
      <c r="DB247" s="523"/>
      <c r="DC247" s="523"/>
      <c r="DD247" s="523"/>
      <c r="DE247" s="523"/>
      <c r="DF247" s="523"/>
      <c r="DG247" s="523"/>
    </row>
    <row r="248" spans="1:111">
      <c r="A248" s="617" t="s">
        <v>8729</v>
      </c>
      <c r="B248" s="644" t="s">
        <v>11930</v>
      </c>
      <c r="C248" s="617" t="s">
        <v>11931</v>
      </c>
      <c r="D248" s="636" t="s">
        <v>11</v>
      </c>
      <c r="E248" s="636"/>
      <c r="F248" s="636"/>
      <c r="G248" s="636"/>
      <c r="H248" s="511" t="s">
        <v>11932</v>
      </c>
      <c r="I248" s="680" t="s">
        <v>3272</v>
      </c>
      <c r="J248" s="681" t="s">
        <v>12220</v>
      </c>
      <c r="K248" s="682" t="s">
        <v>12221</v>
      </c>
      <c r="L248" s="523"/>
      <c r="M248" s="523"/>
      <c r="N248" s="523"/>
      <c r="O248" s="523"/>
      <c r="P248" s="523"/>
      <c r="Q248" s="523"/>
      <c r="R248" s="523"/>
      <c r="S248" s="523"/>
      <c r="T248" s="523"/>
      <c r="U248" s="523"/>
      <c r="V248" s="523"/>
      <c r="W248" s="523"/>
      <c r="X248" s="523"/>
      <c r="Y248" s="523"/>
      <c r="Z248" s="523"/>
      <c r="AA248" s="523"/>
      <c r="AB248" s="523"/>
      <c r="AC248" s="523"/>
      <c r="AD248" s="523"/>
      <c r="AE248" s="523"/>
      <c r="AF248" s="523"/>
      <c r="AG248" s="523"/>
      <c r="AH248" s="523"/>
      <c r="AI248" s="523"/>
      <c r="AJ248" s="523"/>
      <c r="AK248" s="523"/>
      <c r="AL248" s="523"/>
      <c r="AM248" s="523"/>
      <c r="AN248" s="523"/>
      <c r="AO248" s="523"/>
      <c r="AP248" s="523"/>
      <c r="AQ248" s="523"/>
      <c r="AR248" s="523"/>
      <c r="AS248" s="523"/>
      <c r="AT248" s="523"/>
      <c r="AU248" s="523"/>
      <c r="AV248" s="523"/>
      <c r="AW248" s="523"/>
      <c r="AX248" s="523"/>
      <c r="AY248" s="523"/>
      <c r="AZ248" s="523"/>
      <c r="BA248" s="523"/>
      <c r="BB248" s="523"/>
      <c r="BC248" s="523"/>
      <c r="BD248" s="523"/>
      <c r="BE248" s="523"/>
      <c r="BF248" s="523"/>
      <c r="BG248" s="523"/>
      <c r="BH248" s="523"/>
      <c r="BI248" s="523"/>
      <c r="BJ248" s="523"/>
      <c r="BK248" s="523"/>
      <c r="BL248" s="523"/>
      <c r="BM248" s="523"/>
      <c r="BN248" s="523"/>
      <c r="BO248" s="523"/>
      <c r="BP248" s="523"/>
      <c r="BQ248" s="523"/>
      <c r="BR248" s="523"/>
      <c r="BS248" s="523"/>
      <c r="BT248" s="523"/>
      <c r="BU248" s="523"/>
      <c r="BV248" s="523"/>
      <c r="BW248" s="523"/>
      <c r="BX248" s="523"/>
      <c r="BY248" s="523"/>
      <c r="BZ248" s="523"/>
      <c r="CA248" s="523"/>
      <c r="CB248" s="523"/>
      <c r="CC248" s="523"/>
      <c r="CD248" s="523"/>
      <c r="CE248" s="523"/>
      <c r="CF248" s="523"/>
      <c r="CG248" s="523"/>
      <c r="CH248" s="523"/>
      <c r="CI248" s="523"/>
      <c r="CJ248" s="523"/>
      <c r="CK248" s="523"/>
      <c r="CL248" s="523"/>
      <c r="CM248" s="523"/>
      <c r="CN248" s="523"/>
      <c r="CO248" s="523"/>
      <c r="CP248" s="523"/>
      <c r="CQ248" s="523"/>
      <c r="CR248" s="523"/>
      <c r="CS248" s="523"/>
      <c r="CT248" s="523"/>
      <c r="CU248" s="523"/>
      <c r="CV248" s="523"/>
      <c r="CW248" s="523"/>
      <c r="CX248" s="523"/>
      <c r="CY248" s="523"/>
      <c r="CZ248" s="523"/>
      <c r="DA248" s="523"/>
      <c r="DB248" s="523"/>
      <c r="DC248" s="523"/>
      <c r="DD248" s="523"/>
      <c r="DE248" s="523"/>
      <c r="DF248" s="523"/>
      <c r="DG248" s="523"/>
    </row>
    <row r="249" collapsed="1" spans="1:111">
      <c r="A249" s="617"/>
      <c r="B249" s="645"/>
      <c r="C249" s="617"/>
      <c r="D249" s="636" t="s">
        <v>11935</v>
      </c>
      <c r="E249" s="636" t="s">
        <v>11936</v>
      </c>
      <c r="F249" s="636" t="s">
        <v>11937</v>
      </c>
      <c r="G249" s="636" t="s">
        <v>11938</v>
      </c>
      <c r="H249" s="511"/>
      <c r="I249" s="680"/>
      <c r="J249" s="681"/>
      <c r="K249" s="682"/>
      <c r="L249" s="523"/>
      <c r="M249" s="523"/>
      <c r="N249" s="523"/>
      <c r="O249" s="523"/>
      <c r="P249" s="523"/>
      <c r="Q249" s="523"/>
      <c r="R249" s="523"/>
      <c r="S249" s="523"/>
      <c r="T249" s="523"/>
      <c r="U249" s="523"/>
      <c r="V249" s="523"/>
      <c r="W249" s="523"/>
      <c r="X249" s="523"/>
      <c r="Y249" s="523"/>
      <c r="Z249" s="523"/>
      <c r="AA249" s="523"/>
      <c r="AB249" s="523"/>
      <c r="AC249" s="523"/>
      <c r="AD249" s="523"/>
      <c r="AE249" s="523"/>
      <c r="AF249" s="523"/>
      <c r="AG249" s="523"/>
      <c r="AH249" s="523"/>
      <c r="AI249" s="523"/>
      <c r="AJ249" s="523"/>
      <c r="AK249" s="523"/>
      <c r="AL249" s="523"/>
      <c r="AM249" s="523"/>
      <c r="AN249" s="523"/>
      <c r="AO249" s="523"/>
      <c r="AP249" s="523"/>
      <c r="AQ249" s="523"/>
      <c r="AR249" s="523"/>
      <c r="AS249" s="523"/>
      <c r="AT249" s="523"/>
      <c r="AU249" s="523"/>
      <c r="AV249" s="523"/>
      <c r="AW249" s="523"/>
      <c r="AX249" s="523"/>
      <c r="AY249" s="523"/>
      <c r="AZ249" s="523"/>
      <c r="BA249" s="523"/>
      <c r="BB249" s="523"/>
      <c r="BC249" s="523"/>
      <c r="BD249" s="523"/>
      <c r="BE249" s="523"/>
      <c r="BF249" s="523"/>
      <c r="BG249" s="523"/>
      <c r="BH249" s="523"/>
      <c r="BI249" s="523"/>
      <c r="BJ249" s="523"/>
      <c r="BK249" s="523"/>
      <c r="BL249" s="523"/>
      <c r="BM249" s="523"/>
      <c r="BN249" s="523"/>
      <c r="BO249" s="523"/>
      <c r="BP249" s="523"/>
      <c r="BQ249" s="523"/>
      <c r="BR249" s="523"/>
      <c r="BS249" s="523"/>
      <c r="BT249" s="523"/>
      <c r="BU249" s="523"/>
      <c r="BV249" s="523"/>
      <c r="BW249" s="523"/>
      <c r="BX249" s="523"/>
      <c r="BY249" s="523"/>
      <c r="BZ249" s="523"/>
      <c r="CA249" s="523"/>
      <c r="CB249" s="523"/>
      <c r="CC249" s="523"/>
      <c r="CD249" s="523"/>
      <c r="CE249" s="523"/>
      <c r="CF249" s="523"/>
      <c r="CG249" s="523"/>
      <c r="CH249" s="523"/>
      <c r="CI249" s="523"/>
      <c r="CJ249" s="523"/>
      <c r="CK249" s="523"/>
      <c r="CL249" s="523"/>
      <c r="CM249" s="523"/>
      <c r="CN249" s="523"/>
      <c r="CO249" s="523"/>
      <c r="CP249" s="523"/>
      <c r="CQ249" s="523"/>
      <c r="CR249" s="523"/>
      <c r="CS249" s="523"/>
      <c r="CT249" s="523"/>
      <c r="CU249" s="523"/>
      <c r="CV249" s="523"/>
      <c r="CW249" s="523"/>
      <c r="CX249" s="523"/>
      <c r="CY249" s="523"/>
      <c r="CZ249" s="523"/>
      <c r="DA249" s="523"/>
      <c r="DB249" s="523"/>
      <c r="DC249" s="523"/>
      <c r="DD249" s="523"/>
      <c r="DE249" s="523"/>
      <c r="DF249" s="523"/>
      <c r="DG249" s="523"/>
    </row>
    <row r="250" hidden="1" outlineLevel="1" spans="1:111">
      <c r="A250" s="646" t="s">
        <v>12168</v>
      </c>
      <c r="B250" s="602" t="s">
        <v>12215</v>
      </c>
      <c r="C250" s="603" t="s">
        <v>12215</v>
      </c>
      <c r="D250" s="603"/>
      <c r="E250" s="603">
        <v>3610320.12</v>
      </c>
      <c r="F250" s="603" t="s">
        <v>12216</v>
      </c>
      <c r="G250" s="603"/>
      <c r="H250" s="603">
        <v>720000</v>
      </c>
      <c r="I250" s="692">
        <v>2890320.12</v>
      </c>
      <c r="J250" s="615" t="s">
        <v>12217</v>
      </c>
      <c r="K250" s="615" t="s">
        <v>12218</v>
      </c>
      <c r="L250" s="523"/>
      <c r="M250" s="523"/>
      <c r="N250" s="523"/>
      <c r="O250" s="523"/>
      <c r="P250" s="523"/>
      <c r="Q250" s="523"/>
      <c r="R250" s="523"/>
      <c r="S250" s="523"/>
      <c r="T250" s="523"/>
      <c r="U250" s="523"/>
      <c r="V250" s="523"/>
      <c r="W250" s="523"/>
      <c r="X250" s="523"/>
      <c r="Y250" s="523"/>
      <c r="Z250" s="523"/>
      <c r="AA250" s="523"/>
      <c r="AB250" s="523"/>
      <c r="AC250" s="523"/>
      <c r="AD250" s="523"/>
      <c r="AE250" s="523"/>
      <c r="AF250" s="523"/>
      <c r="AG250" s="523"/>
      <c r="AH250" s="523"/>
      <c r="AI250" s="523"/>
      <c r="AJ250" s="523"/>
      <c r="AK250" s="523"/>
      <c r="AL250" s="523"/>
      <c r="AM250" s="523"/>
      <c r="AN250" s="523"/>
      <c r="AO250" s="523"/>
      <c r="AP250" s="523"/>
      <c r="AQ250" s="523"/>
      <c r="AR250" s="523"/>
      <c r="AS250" s="523"/>
      <c r="AT250" s="523"/>
      <c r="AU250" s="523"/>
      <c r="AV250" s="523"/>
      <c r="AW250" s="523"/>
      <c r="AX250" s="523"/>
      <c r="AY250" s="523"/>
      <c r="AZ250" s="523"/>
      <c r="BA250" s="523"/>
      <c r="BB250" s="523"/>
      <c r="BC250" s="523"/>
      <c r="BD250" s="523"/>
      <c r="BE250" s="523"/>
      <c r="BF250" s="523"/>
      <c r="BG250" s="523"/>
      <c r="BH250" s="523"/>
      <c r="BI250" s="523"/>
      <c r="BJ250" s="523"/>
      <c r="BK250" s="523"/>
      <c r="BL250" s="523"/>
      <c r="BM250" s="523"/>
      <c r="BN250" s="523"/>
      <c r="BO250" s="523"/>
      <c r="BP250" s="523"/>
      <c r="BQ250" s="523"/>
      <c r="BR250" s="523"/>
      <c r="BS250" s="523"/>
      <c r="BT250" s="523"/>
      <c r="BU250" s="523"/>
      <c r="BV250" s="523"/>
      <c r="BW250" s="523"/>
      <c r="BX250" s="523"/>
      <c r="BY250" s="523"/>
      <c r="BZ250" s="523"/>
      <c r="CA250" s="523"/>
      <c r="CB250" s="523"/>
      <c r="CC250" s="523"/>
      <c r="CD250" s="523"/>
      <c r="CE250" s="523"/>
      <c r="CF250" s="523"/>
      <c r="CG250" s="523"/>
      <c r="CH250" s="523"/>
      <c r="CI250" s="523"/>
      <c r="CJ250" s="523"/>
      <c r="CK250" s="523"/>
      <c r="CL250" s="523"/>
      <c r="CM250" s="523"/>
      <c r="CN250" s="523"/>
      <c r="CO250" s="523"/>
      <c r="CP250" s="523"/>
      <c r="CQ250" s="523"/>
      <c r="CR250" s="523"/>
      <c r="CS250" s="523"/>
      <c r="CT250" s="523"/>
      <c r="CU250" s="523"/>
      <c r="CV250" s="523"/>
      <c r="CW250" s="523"/>
      <c r="CX250" s="523"/>
      <c r="CY250" s="523"/>
      <c r="CZ250" s="523"/>
      <c r="DA250" s="523"/>
      <c r="DB250" s="523"/>
      <c r="DC250" s="523"/>
      <c r="DD250" s="523"/>
      <c r="DE250" s="523"/>
      <c r="DF250" s="523"/>
      <c r="DG250" s="523"/>
    </row>
    <row r="251" spans="1:111">
      <c r="A251" s="513" t="s">
        <v>12168</v>
      </c>
      <c r="B251" s="513"/>
      <c r="C251" s="513"/>
      <c r="D251" s="513">
        <v>0</v>
      </c>
      <c r="E251" s="513">
        <v>3610320.12</v>
      </c>
      <c r="F251" s="513">
        <v>0</v>
      </c>
      <c r="G251" s="513">
        <v>0</v>
      </c>
      <c r="H251" s="513">
        <v>720000</v>
      </c>
      <c r="I251" s="689">
        <v>2890320.12</v>
      </c>
      <c r="J251" s="690"/>
      <c r="K251" s="691"/>
      <c r="L251" s="523"/>
      <c r="M251" s="523"/>
      <c r="N251" s="523"/>
      <c r="O251" s="523"/>
      <c r="P251" s="523"/>
      <c r="Q251" s="523"/>
      <c r="R251" s="523"/>
      <c r="S251" s="523"/>
      <c r="T251" s="523"/>
      <c r="U251" s="523"/>
      <c r="V251" s="523"/>
      <c r="W251" s="523"/>
      <c r="X251" s="523"/>
      <c r="Y251" s="523"/>
      <c r="Z251" s="523"/>
      <c r="AA251" s="523"/>
      <c r="AB251" s="523"/>
      <c r="AC251" s="523"/>
      <c r="AD251" s="523"/>
      <c r="AE251" s="523"/>
      <c r="AF251" s="523"/>
      <c r="AG251" s="523"/>
      <c r="AH251" s="523"/>
      <c r="AI251" s="523"/>
      <c r="AJ251" s="523"/>
      <c r="AK251" s="523"/>
      <c r="AL251" s="523"/>
      <c r="AM251" s="523"/>
      <c r="AN251" s="523"/>
      <c r="AO251" s="523"/>
      <c r="AP251" s="523"/>
      <c r="AQ251" s="523"/>
      <c r="AR251" s="523"/>
      <c r="AS251" s="523"/>
      <c r="AT251" s="523"/>
      <c r="AU251" s="523"/>
      <c r="AV251" s="523"/>
      <c r="AW251" s="523"/>
      <c r="AX251" s="523"/>
      <c r="AY251" s="523"/>
      <c r="AZ251" s="523"/>
      <c r="BA251" s="523"/>
      <c r="BB251" s="523"/>
      <c r="BC251" s="523"/>
      <c r="BD251" s="523"/>
      <c r="BE251" s="523"/>
      <c r="BF251" s="523"/>
      <c r="BG251" s="523"/>
      <c r="BH251" s="523"/>
      <c r="BI251" s="523"/>
      <c r="BJ251" s="523"/>
      <c r="BK251" s="523"/>
      <c r="BL251" s="523"/>
      <c r="BM251" s="523"/>
      <c r="BN251" s="523"/>
      <c r="BO251" s="523"/>
      <c r="BP251" s="523"/>
      <c r="BQ251" s="523"/>
      <c r="BR251" s="523"/>
      <c r="BS251" s="523"/>
      <c r="BT251" s="523"/>
      <c r="BU251" s="523"/>
      <c r="BV251" s="523"/>
      <c r="BW251" s="523"/>
      <c r="BX251" s="523"/>
      <c r="BY251" s="523"/>
      <c r="BZ251" s="523"/>
      <c r="CA251" s="523"/>
      <c r="CB251" s="523"/>
      <c r="CC251" s="523"/>
      <c r="CD251" s="523"/>
      <c r="CE251" s="523"/>
      <c r="CF251" s="523"/>
      <c r="CG251" s="523"/>
      <c r="CH251" s="523"/>
      <c r="CI251" s="523"/>
      <c r="CJ251" s="523"/>
      <c r="CK251" s="523"/>
      <c r="CL251" s="523"/>
      <c r="CM251" s="523"/>
      <c r="CN251" s="523"/>
      <c r="CO251" s="523"/>
      <c r="CP251" s="523"/>
      <c r="CQ251" s="523"/>
      <c r="CR251" s="523"/>
      <c r="CS251" s="523"/>
      <c r="CT251" s="523"/>
      <c r="CU251" s="523"/>
      <c r="CV251" s="523"/>
      <c r="CW251" s="523"/>
      <c r="CX251" s="523"/>
      <c r="CY251" s="523"/>
      <c r="CZ251" s="523"/>
      <c r="DA251" s="523"/>
      <c r="DB251" s="523"/>
      <c r="DC251" s="523"/>
      <c r="DD251" s="523"/>
      <c r="DE251" s="523"/>
      <c r="DF251" s="523"/>
      <c r="DG251" s="523"/>
    </row>
    <row r="252" spans="1:111">
      <c r="A252" s="636" t="s">
        <v>3272</v>
      </c>
      <c r="B252" s="636"/>
      <c r="C252" s="636"/>
      <c r="D252" s="637">
        <f t="shared" ref="D252:I252" si="11">D251</f>
        <v>0</v>
      </c>
      <c r="E252" s="637">
        <f t="shared" si="11"/>
        <v>3610320.12</v>
      </c>
      <c r="F252" s="637">
        <f t="shared" si="11"/>
        <v>0</v>
      </c>
      <c r="G252" s="637">
        <f t="shared" si="11"/>
        <v>0</v>
      </c>
      <c r="H252" s="637">
        <f t="shared" si="11"/>
        <v>720000</v>
      </c>
      <c r="I252" s="680">
        <f t="shared" si="11"/>
        <v>2890320.12</v>
      </c>
      <c r="J252" s="672"/>
      <c r="K252" s="685"/>
      <c r="L252" s="523"/>
      <c r="M252" s="523"/>
      <c r="N252" s="523"/>
      <c r="O252" s="523"/>
      <c r="P252" s="523"/>
      <c r="Q252" s="523"/>
      <c r="R252" s="523"/>
      <c r="S252" s="523"/>
      <c r="T252" s="523"/>
      <c r="U252" s="523"/>
      <c r="V252" s="523"/>
      <c r="W252" s="523"/>
      <c r="X252" s="523"/>
      <c r="Y252" s="523"/>
      <c r="Z252" s="523"/>
      <c r="AA252" s="523"/>
      <c r="AB252" s="523"/>
      <c r="AC252" s="523"/>
      <c r="AD252" s="523"/>
      <c r="AE252" s="523"/>
      <c r="AF252" s="523"/>
      <c r="AG252" s="523"/>
      <c r="AH252" s="523"/>
      <c r="AI252" s="523"/>
      <c r="AJ252" s="523"/>
      <c r="AK252" s="523"/>
      <c r="AL252" s="523"/>
      <c r="AM252" s="523"/>
      <c r="AN252" s="523"/>
      <c r="AO252" s="523"/>
      <c r="AP252" s="523"/>
      <c r="AQ252" s="523"/>
      <c r="AR252" s="523"/>
      <c r="AS252" s="523"/>
      <c r="AT252" s="523"/>
      <c r="AU252" s="523"/>
      <c r="AV252" s="523"/>
      <c r="AW252" s="523"/>
      <c r="AX252" s="523"/>
      <c r="AY252" s="523"/>
      <c r="AZ252" s="523"/>
      <c r="BA252" s="523"/>
      <c r="BB252" s="523"/>
      <c r="BC252" s="523"/>
      <c r="BD252" s="523"/>
      <c r="BE252" s="523"/>
      <c r="BF252" s="523"/>
      <c r="BG252" s="523"/>
      <c r="BH252" s="523"/>
      <c r="BI252" s="523"/>
      <c r="BJ252" s="523"/>
      <c r="BK252" s="523"/>
      <c r="BL252" s="523"/>
      <c r="BM252" s="523"/>
      <c r="BN252" s="523"/>
      <c r="BO252" s="523"/>
      <c r="BP252" s="523"/>
      <c r="BQ252" s="523"/>
      <c r="BR252" s="523"/>
      <c r="BS252" s="523"/>
      <c r="BT252" s="523"/>
      <c r="BU252" s="523"/>
      <c r="BV252" s="523"/>
      <c r="BW252" s="523"/>
      <c r="BX252" s="523"/>
      <c r="BY252" s="523"/>
      <c r="BZ252" s="523"/>
      <c r="CA252" s="523"/>
      <c r="CB252" s="523"/>
      <c r="CC252" s="523"/>
      <c r="CD252" s="523"/>
      <c r="CE252" s="523"/>
      <c r="CF252" s="523"/>
      <c r="CG252" s="523"/>
      <c r="CH252" s="523"/>
      <c r="CI252" s="523"/>
      <c r="CJ252" s="523"/>
      <c r="CK252" s="523"/>
      <c r="CL252" s="523"/>
      <c r="CM252" s="523"/>
      <c r="CN252" s="523"/>
      <c r="CO252" s="523"/>
      <c r="CP252" s="523"/>
      <c r="CQ252" s="523"/>
      <c r="CR252" s="523"/>
      <c r="CS252" s="523"/>
      <c r="CT252" s="523"/>
      <c r="CU252" s="523"/>
      <c r="CV252" s="523"/>
      <c r="CW252" s="523"/>
      <c r="CX252" s="523"/>
      <c r="CY252" s="523"/>
      <c r="CZ252" s="523"/>
      <c r="DA252" s="523"/>
      <c r="DB252" s="523"/>
      <c r="DC252" s="523"/>
      <c r="DD252" s="523"/>
      <c r="DE252" s="523"/>
      <c r="DF252" s="523"/>
      <c r="DG252" s="523"/>
    </row>
    <row r="253" spans="1:111">
      <c r="A253" s="638"/>
      <c r="B253" s="639"/>
      <c r="C253" s="640"/>
      <c r="D253" s="641" t="s">
        <v>12227</v>
      </c>
      <c r="E253" s="642">
        <f>I252</f>
        <v>2890320.12</v>
      </c>
      <c r="F253" s="641" t="s">
        <v>12228</v>
      </c>
      <c r="G253" s="642">
        <f>H252</f>
        <v>720000</v>
      </c>
      <c r="H253" s="642"/>
      <c r="I253" s="674"/>
      <c r="J253" s="675" t="s">
        <v>12229</v>
      </c>
      <c r="K253" s="676">
        <f>E253</f>
        <v>2890320.12</v>
      </c>
      <c r="L253" s="523"/>
      <c r="M253" s="523"/>
      <c r="N253" s="523"/>
      <c r="O253" s="523"/>
      <c r="P253" s="523"/>
      <c r="Q253" s="523"/>
      <c r="R253" s="523"/>
      <c r="S253" s="523"/>
      <c r="T253" s="523"/>
      <c r="U253" s="523"/>
      <c r="V253" s="523"/>
      <c r="W253" s="523"/>
      <c r="X253" s="523"/>
      <c r="Y253" s="523"/>
      <c r="Z253" s="523"/>
      <c r="AA253" s="523"/>
      <c r="AB253" s="523"/>
      <c r="AC253" s="523"/>
      <c r="AD253" s="523"/>
      <c r="AE253" s="523"/>
      <c r="AF253" s="523"/>
      <c r="AG253" s="523"/>
      <c r="AH253" s="523"/>
      <c r="AI253" s="523"/>
      <c r="AJ253" s="523"/>
      <c r="AK253" s="523"/>
      <c r="AL253" s="523"/>
      <c r="AM253" s="523"/>
      <c r="AN253" s="523"/>
      <c r="AO253" s="523"/>
      <c r="AP253" s="523"/>
      <c r="AQ253" s="523"/>
      <c r="AR253" s="523"/>
      <c r="AS253" s="523"/>
      <c r="AT253" s="523"/>
      <c r="AU253" s="523"/>
      <c r="AV253" s="523"/>
      <c r="AW253" s="523"/>
      <c r="AX253" s="523"/>
      <c r="AY253" s="523"/>
      <c r="AZ253" s="523"/>
      <c r="BA253" s="523"/>
      <c r="BB253" s="523"/>
      <c r="BC253" s="523"/>
      <c r="BD253" s="523"/>
      <c r="BE253" s="523"/>
      <c r="BF253" s="523"/>
      <c r="BG253" s="523"/>
      <c r="BH253" s="523"/>
      <c r="BI253" s="523"/>
      <c r="BJ253" s="523"/>
      <c r="BK253" s="523"/>
      <c r="BL253" s="523"/>
      <c r="BM253" s="523"/>
      <c r="BN253" s="523"/>
      <c r="BO253" s="523"/>
      <c r="BP253" s="523"/>
      <c r="BQ253" s="523"/>
      <c r="BR253" s="523"/>
      <c r="BS253" s="523"/>
      <c r="BT253" s="523"/>
      <c r="BU253" s="523"/>
      <c r="BV253" s="523"/>
      <c r="BW253" s="523"/>
      <c r="BX253" s="523"/>
      <c r="BY253" s="523"/>
      <c r="BZ253" s="523"/>
      <c r="CA253" s="523"/>
      <c r="CB253" s="523"/>
      <c r="CC253" s="523"/>
      <c r="CD253" s="523"/>
      <c r="CE253" s="523"/>
      <c r="CF253" s="523"/>
      <c r="CG253" s="523"/>
      <c r="CH253" s="523"/>
      <c r="CI253" s="523"/>
      <c r="CJ253" s="523"/>
      <c r="CK253" s="523"/>
      <c r="CL253" s="523"/>
      <c r="CM253" s="523"/>
      <c r="CN253" s="523"/>
      <c r="CO253" s="523"/>
      <c r="CP253" s="523"/>
      <c r="CQ253" s="523"/>
      <c r="CR253" s="523"/>
      <c r="CS253" s="523"/>
      <c r="CT253" s="523"/>
      <c r="CU253" s="523"/>
      <c r="CV253" s="523"/>
      <c r="CW253" s="523"/>
      <c r="CX253" s="523"/>
      <c r="CY253" s="523"/>
      <c r="CZ253" s="523"/>
      <c r="DA253" s="523"/>
      <c r="DB253" s="523"/>
      <c r="DC253" s="523"/>
      <c r="DD253" s="523"/>
      <c r="DE253" s="523"/>
      <c r="DF253" s="523"/>
      <c r="DG253" s="523"/>
    </row>
    <row r="254" spans="1:111">
      <c r="A254" s="523"/>
      <c r="B254" s="523"/>
      <c r="C254" s="523"/>
      <c r="D254" s="653"/>
      <c r="E254" s="653"/>
      <c r="F254" s="653"/>
      <c r="G254" s="653"/>
      <c r="H254" s="653"/>
      <c r="I254" s="686"/>
      <c r="J254" s="687"/>
      <c r="K254" s="656"/>
      <c r="L254" s="523"/>
      <c r="M254" s="523"/>
      <c r="N254" s="523"/>
      <c r="O254" s="523"/>
      <c r="P254" s="523"/>
      <c r="Q254" s="523"/>
      <c r="R254" s="523"/>
      <c r="S254" s="523"/>
      <c r="T254" s="523"/>
      <c r="U254" s="523"/>
      <c r="V254" s="523"/>
      <c r="W254" s="523"/>
      <c r="X254" s="523"/>
      <c r="Y254" s="523"/>
      <c r="Z254" s="523"/>
      <c r="AA254" s="523"/>
      <c r="AB254" s="523"/>
      <c r="AC254" s="523"/>
      <c r="AD254" s="523"/>
      <c r="AE254" s="523"/>
      <c r="AF254" s="523"/>
      <c r="AG254" s="523"/>
      <c r="AH254" s="523"/>
      <c r="AI254" s="523"/>
      <c r="AJ254" s="523"/>
      <c r="AK254" s="523"/>
      <c r="AL254" s="523"/>
      <c r="AM254" s="523"/>
      <c r="AN254" s="523"/>
      <c r="AO254" s="523"/>
      <c r="AP254" s="523"/>
      <c r="AQ254" s="523"/>
      <c r="AR254" s="523"/>
      <c r="AS254" s="523"/>
      <c r="AT254" s="523"/>
      <c r="AU254" s="523"/>
      <c r="AV254" s="523"/>
      <c r="AW254" s="523"/>
      <c r="AX254" s="523"/>
      <c r="AY254" s="523"/>
      <c r="AZ254" s="523"/>
      <c r="BA254" s="523"/>
      <c r="BB254" s="523"/>
      <c r="BC254" s="523"/>
      <c r="BD254" s="523"/>
      <c r="BE254" s="523"/>
      <c r="BF254" s="523"/>
      <c r="BG254" s="523"/>
      <c r="BH254" s="523"/>
      <c r="BI254" s="523"/>
      <c r="BJ254" s="523"/>
      <c r="BK254" s="523"/>
      <c r="BL254" s="523"/>
      <c r="BM254" s="523"/>
      <c r="BN254" s="523"/>
      <c r="BO254" s="523"/>
      <c r="BP254" s="523"/>
      <c r="BQ254" s="523"/>
      <c r="BR254" s="523"/>
      <c r="BS254" s="523"/>
      <c r="BT254" s="523"/>
      <c r="BU254" s="523"/>
      <c r="BV254" s="523"/>
      <c r="BW254" s="523"/>
      <c r="BX254" s="523"/>
      <c r="BY254" s="523"/>
      <c r="BZ254" s="523"/>
      <c r="CA254" s="523"/>
      <c r="CB254" s="523"/>
      <c r="CC254" s="523"/>
      <c r="CD254" s="523"/>
      <c r="CE254" s="523"/>
      <c r="CF254" s="523"/>
      <c r="CG254" s="523"/>
      <c r="CH254" s="523"/>
      <c r="CI254" s="523"/>
      <c r="CJ254" s="523"/>
      <c r="CK254" s="523"/>
      <c r="CL254" s="523"/>
      <c r="CM254" s="523"/>
      <c r="CN254" s="523"/>
      <c r="CO254" s="523"/>
      <c r="CP254" s="523"/>
      <c r="CQ254" s="523"/>
      <c r="CR254" s="523"/>
      <c r="CS254" s="523"/>
      <c r="CT254" s="523"/>
      <c r="CU254" s="523"/>
      <c r="CV254" s="523"/>
      <c r="CW254" s="523"/>
      <c r="CX254" s="523"/>
      <c r="CY254" s="523"/>
      <c r="CZ254" s="523"/>
      <c r="DA254" s="523"/>
      <c r="DB254" s="523"/>
      <c r="DC254" s="523"/>
      <c r="DD254" s="523"/>
      <c r="DE254" s="523"/>
      <c r="DF254" s="523"/>
      <c r="DG254" s="523"/>
    </row>
    <row r="255" spans="1:111">
      <c r="A255" s="523"/>
      <c r="B255" s="523"/>
      <c r="C255" s="523"/>
      <c r="D255" s="653"/>
      <c r="E255" s="653"/>
      <c r="F255" s="653"/>
      <c r="G255" s="653"/>
      <c r="H255" s="653"/>
      <c r="I255" s="686"/>
      <c r="J255" s="687"/>
      <c r="K255" s="656"/>
      <c r="L255" s="523"/>
      <c r="M255" s="523"/>
      <c r="N255" s="523"/>
      <c r="O255" s="523"/>
      <c r="P255" s="523"/>
      <c r="Q255" s="523"/>
      <c r="R255" s="523"/>
      <c r="S255" s="523"/>
      <c r="T255" s="523"/>
      <c r="U255" s="523"/>
      <c r="V255" s="523"/>
      <c r="W255" s="523"/>
      <c r="X255" s="523"/>
      <c r="Y255" s="523"/>
      <c r="Z255" s="523"/>
      <c r="AA255" s="523"/>
      <c r="AB255" s="523"/>
      <c r="AC255" s="523"/>
      <c r="AD255" s="523"/>
      <c r="AE255" s="523"/>
      <c r="AF255" s="523"/>
      <c r="AG255" s="523"/>
      <c r="AH255" s="523"/>
      <c r="AI255" s="523"/>
      <c r="AJ255" s="523"/>
      <c r="AK255" s="523"/>
      <c r="AL255" s="523"/>
      <c r="AM255" s="523"/>
      <c r="AN255" s="523"/>
      <c r="AO255" s="523"/>
      <c r="AP255" s="523"/>
      <c r="AQ255" s="523"/>
      <c r="AR255" s="523"/>
      <c r="AS255" s="523"/>
      <c r="AT255" s="523"/>
      <c r="AU255" s="523"/>
      <c r="AV255" s="523"/>
      <c r="AW255" s="523"/>
      <c r="AX255" s="523"/>
      <c r="AY255" s="523"/>
      <c r="AZ255" s="523"/>
      <c r="BA255" s="523"/>
      <c r="BB255" s="523"/>
      <c r="BC255" s="523"/>
      <c r="BD255" s="523"/>
      <c r="BE255" s="523"/>
      <c r="BF255" s="523"/>
      <c r="BG255" s="523"/>
      <c r="BH255" s="523"/>
      <c r="BI255" s="523"/>
      <c r="BJ255" s="523"/>
      <c r="BK255" s="523"/>
      <c r="BL255" s="523"/>
      <c r="BM255" s="523"/>
      <c r="BN255" s="523"/>
      <c r="BO255" s="523"/>
      <c r="BP255" s="523"/>
      <c r="BQ255" s="523"/>
      <c r="BR255" s="523"/>
      <c r="BS255" s="523"/>
      <c r="BT255" s="523"/>
      <c r="BU255" s="523"/>
      <c r="BV255" s="523"/>
      <c r="BW255" s="523"/>
      <c r="BX255" s="523"/>
      <c r="BY255" s="523"/>
      <c r="BZ255" s="523"/>
      <c r="CA255" s="523"/>
      <c r="CB255" s="523"/>
      <c r="CC255" s="523"/>
      <c r="CD255" s="523"/>
      <c r="CE255" s="523"/>
      <c r="CF255" s="523"/>
      <c r="CG255" s="523"/>
      <c r="CH255" s="523"/>
      <c r="CI255" s="523"/>
      <c r="CJ255" s="523"/>
      <c r="CK255" s="523"/>
      <c r="CL255" s="523"/>
      <c r="CM255" s="523"/>
      <c r="CN255" s="523"/>
      <c r="CO255" s="523"/>
      <c r="CP255" s="523"/>
      <c r="CQ255" s="523"/>
      <c r="CR255" s="523"/>
      <c r="CS255" s="523"/>
      <c r="CT255" s="523"/>
      <c r="CU255" s="523"/>
      <c r="CV255" s="523"/>
      <c r="CW255" s="523"/>
      <c r="CX255" s="523"/>
      <c r="CY255" s="523"/>
      <c r="CZ255" s="523"/>
      <c r="DA255" s="523"/>
      <c r="DB255" s="523"/>
      <c r="DC255" s="523"/>
      <c r="DD255" s="523"/>
      <c r="DE255" s="523"/>
      <c r="DF255" s="523"/>
      <c r="DG255" s="523"/>
    </row>
    <row r="256" spans="1:111">
      <c r="A256" s="523"/>
      <c r="B256" s="523"/>
      <c r="C256" s="523"/>
      <c r="D256" s="653"/>
      <c r="E256" s="653"/>
      <c r="F256" s="653"/>
      <c r="G256" s="653"/>
      <c r="H256" s="653"/>
      <c r="I256" s="686"/>
      <c r="J256" s="687"/>
      <c r="K256" s="656"/>
      <c r="L256" s="523"/>
      <c r="M256" s="523"/>
      <c r="N256" s="523"/>
      <c r="O256" s="523"/>
      <c r="P256" s="523"/>
      <c r="Q256" s="523"/>
      <c r="R256" s="523"/>
      <c r="S256" s="523"/>
      <c r="T256" s="523"/>
      <c r="U256" s="523"/>
      <c r="V256" s="523"/>
      <c r="W256" s="523"/>
      <c r="X256" s="523"/>
      <c r="Y256" s="523"/>
      <c r="Z256" s="523"/>
      <c r="AA256" s="523"/>
      <c r="AB256" s="523"/>
      <c r="AC256" s="523"/>
      <c r="AD256" s="523"/>
      <c r="AE256" s="523"/>
      <c r="AF256" s="523"/>
      <c r="AG256" s="523"/>
      <c r="AH256" s="523"/>
      <c r="AI256" s="523"/>
      <c r="AJ256" s="523"/>
      <c r="AK256" s="523"/>
      <c r="AL256" s="523"/>
      <c r="AM256" s="523"/>
      <c r="AN256" s="523"/>
      <c r="AO256" s="523"/>
      <c r="AP256" s="523"/>
      <c r="AQ256" s="523"/>
      <c r="AR256" s="523"/>
      <c r="AS256" s="523"/>
      <c r="AT256" s="523"/>
      <c r="AU256" s="523"/>
      <c r="AV256" s="523"/>
      <c r="AW256" s="523"/>
      <c r="AX256" s="523"/>
      <c r="AY256" s="523"/>
      <c r="AZ256" s="523"/>
      <c r="BA256" s="523"/>
      <c r="BB256" s="523"/>
      <c r="BC256" s="523"/>
      <c r="BD256" s="523"/>
      <c r="BE256" s="523"/>
      <c r="BF256" s="523"/>
      <c r="BG256" s="523"/>
      <c r="BH256" s="523"/>
      <c r="BI256" s="523"/>
      <c r="BJ256" s="523"/>
      <c r="BK256" s="523"/>
      <c r="BL256" s="523"/>
      <c r="BM256" s="523"/>
      <c r="BN256" s="523"/>
      <c r="BO256" s="523"/>
      <c r="BP256" s="523"/>
      <c r="BQ256" s="523"/>
      <c r="BR256" s="523"/>
      <c r="BS256" s="523"/>
      <c r="BT256" s="523"/>
      <c r="BU256" s="523"/>
      <c r="BV256" s="523"/>
      <c r="BW256" s="523"/>
      <c r="BX256" s="523"/>
      <c r="BY256" s="523"/>
      <c r="BZ256" s="523"/>
      <c r="CA256" s="523"/>
      <c r="CB256" s="523"/>
      <c r="CC256" s="523"/>
      <c r="CD256" s="523"/>
      <c r="CE256" s="523"/>
      <c r="CF256" s="523"/>
      <c r="CG256" s="523"/>
      <c r="CH256" s="523"/>
      <c r="CI256" s="523"/>
      <c r="CJ256" s="523"/>
      <c r="CK256" s="523"/>
      <c r="CL256" s="523"/>
      <c r="CM256" s="523"/>
      <c r="CN256" s="523"/>
      <c r="CO256" s="523"/>
      <c r="CP256" s="523"/>
      <c r="CQ256" s="523"/>
      <c r="CR256" s="523"/>
      <c r="CS256" s="523"/>
      <c r="CT256" s="523"/>
      <c r="CU256" s="523"/>
      <c r="CV256" s="523"/>
      <c r="CW256" s="523"/>
      <c r="CX256" s="523"/>
      <c r="CY256" s="523"/>
      <c r="CZ256" s="523"/>
      <c r="DA256" s="523"/>
      <c r="DB256" s="523"/>
      <c r="DC256" s="523"/>
      <c r="DD256" s="523"/>
      <c r="DE256" s="523"/>
      <c r="DF256" s="523"/>
      <c r="DG256" s="523"/>
    </row>
    <row r="257" spans="1:111">
      <c r="A257" s="523"/>
      <c r="B257" s="523"/>
      <c r="C257" s="523"/>
      <c r="D257" s="653"/>
      <c r="E257" s="653"/>
      <c r="F257" s="653"/>
      <c r="G257" s="653"/>
      <c r="H257" s="653"/>
      <c r="I257" s="686"/>
      <c r="J257" s="687"/>
      <c r="K257" s="656"/>
      <c r="L257" s="523"/>
      <c r="M257" s="523"/>
      <c r="N257" s="523"/>
      <c r="O257" s="523"/>
      <c r="P257" s="523"/>
      <c r="Q257" s="523"/>
      <c r="R257" s="523"/>
      <c r="S257" s="523"/>
      <c r="T257" s="523"/>
      <c r="U257" s="523"/>
      <c r="V257" s="523"/>
      <c r="W257" s="523"/>
      <c r="X257" s="523"/>
      <c r="Y257" s="523"/>
      <c r="Z257" s="523"/>
      <c r="AA257" s="523"/>
      <c r="AB257" s="523"/>
      <c r="AC257" s="523"/>
      <c r="AD257" s="523"/>
      <c r="AE257" s="523"/>
      <c r="AF257" s="523"/>
      <c r="AG257" s="523"/>
      <c r="AH257" s="523"/>
      <c r="AI257" s="523"/>
      <c r="AJ257" s="523"/>
      <c r="AK257" s="523"/>
      <c r="AL257" s="523"/>
      <c r="AM257" s="523"/>
      <c r="AN257" s="523"/>
      <c r="AO257" s="523"/>
      <c r="AP257" s="523"/>
      <c r="AQ257" s="523"/>
      <c r="AR257" s="523"/>
      <c r="AS257" s="523"/>
      <c r="AT257" s="523"/>
      <c r="AU257" s="523"/>
      <c r="AV257" s="523"/>
      <c r="AW257" s="523"/>
      <c r="AX257" s="523"/>
      <c r="AY257" s="523"/>
      <c r="AZ257" s="523"/>
      <c r="BA257" s="523"/>
      <c r="BB257" s="523"/>
      <c r="BC257" s="523"/>
      <c r="BD257" s="523"/>
      <c r="BE257" s="523"/>
      <c r="BF257" s="523"/>
      <c r="BG257" s="523"/>
      <c r="BH257" s="523"/>
      <c r="BI257" s="523"/>
      <c r="BJ257" s="523"/>
      <c r="BK257" s="523"/>
      <c r="BL257" s="523"/>
      <c r="BM257" s="523"/>
      <c r="BN257" s="523"/>
      <c r="BO257" s="523"/>
      <c r="BP257" s="523"/>
      <c r="BQ257" s="523"/>
      <c r="BR257" s="523"/>
      <c r="BS257" s="523"/>
      <c r="BT257" s="523"/>
      <c r="BU257" s="523"/>
      <c r="BV257" s="523"/>
      <c r="BW257" s="523"/>
      <c r="BX257" s="523"/>
      <c r="BY257" s="523"/>
      <c r="BZ257" s="523"/>
      <c r="CA257" s="523"/>
      <c r="CB257" s="523"/>
      <c r="CC257" s="523"/>
      <c r="CD257" s="523"/>
      <c r="CE257" s="523"/>
      <c r="CF257" s="523"/>
      <c r="CG257" s="523"/>
      <c r="CH257" s="523"/>
      <c r="CI257" s="523"/>
      <c r="CJ257" s="523"/>
      <c r="CK257" s="523"/>
      <c r="CL257" s="523"/>
      <c r="CM257" s="523"/>
      <c r="CN257" s="523"/>
      <c r="CO257" s="523"/>
      <c r="CP257" s="523"/>
      <c r="CQ257" s="523"/>
      <c r="CR257" s="523"/>
      <c r="CS257" s="523"/>
      <c r="CT257" s="523"/>
      <c r="CU257" s="523"/>
      <c r="CV257" s="523"/>
      <c r="CW257" s="523"/>
      <c r="CX257" s="523"/>
      <c r="CY257" s="523"/>
      <c r="CZ257" s="523"/>
      <c r="DA257" s="523"/>
      <c r="DB257" s="523"/>
      <c r="DC257" s="523"/>
      <c r="DD257" s="523"/>
      <c r="DE257" s="523"/>
      <c r="DF257" s="523"/>
      <c r="DG257" s="523"/>
    </row>
    <row r="258" spans="1:111">
      <c r="A258" s="523"/>
      <c r="B258" s="523"/>
      <c r="C258" s="523"/>
      <c r="D258" s="653"/>
      <c r="E258" s="653"/>
      <c r="F258" s="653"/>
      <c r="G258" s="653"/>
      <c r="H258" s="653"/>
      <c r="I258" s="686"/>
      <c r="J258" s="687"/>
      <c r="K258" s="656"/>
      <c r="L258" s="523"/>
      <c r="M258" s="523"/>
      <c r="N258" s="523"/>
      <c r="O258" s="523"/>
      <c r="P258" s="523"/>
      <c r="Q258" s="523"/>
      <c r="R258" s="523"/>
      <c r="S258" s="523"/>
      <c r="T258" s="523"/>
      <c r="U258" s="523"/>
      <c r="V258" s="523"/>
      <c r="W258" s="523"/>
      <c r="X258" s="523"/>
      <c r="Y258" s="523"/>
      <c r="Z258" s="523"/>
      <c r="AA258" s="523"/>
      <c r="AB258" s="523"/>
      <c r="AC258" s="523"/>
      <c r="AD258" s="523"/>
      <c r="AE258" s="523"/>
      <c r="AF258" s="523"/>
      <c r="AG258" s="523"/>
      <c r="AH258" s="523"/>
      <c r="AI258" s="523"/>
      <c r="AJ258" s="523"/>
      <c r="AK258" s="523"/>
      <c r="AL258" s="523"/>
      <c r="AM258" s="523"/>
      <c r="AN258" s="523"/>
      <c r="AO258" s="523"/>
      <c r="AP258" s="523"/>
      <c r="AQ258" s="523"/>
      <c r="AR258" s="523"/>
      <c r="AS258" s="523"/>
      <c r="AT258" s="523"/>
      <c r="AU258" s="523"/>
      <c r="AV258" s="523"/>
      <c r="AW258" s="523"/>
      <c r="AX258" s="523"/>
      <c r="AY258" s="523"/>
      <c r="AZ258" s="523"/>
      <c r="BA258" s="523"/>
      <c r="BB258" s="523"/>
      <c r="BC258" s="523"/>
      <c r="BD258" s="523"/>
      <c r="BE258" s="523"/>
      <c r="BF258" s="523"/>
      <c r="BG258" s="523"/>
      <c r="BH258" s="523"/>
      <c r="BI258" s="523"/>
      <c r="BJ258" s="523"/>
      <c r="BK258" s="523"/>
      <c r="BL258" s="523"/>
      <c r="BM258" s="523"/>
      <c r="BN258" s="523"/>
      <c r="BO258" s="523"/>
      <c r="BP258" s="523"/>
      <c r="BQ258" s="523"/>
      <c r="BR258" s="523"/>
      <c r="BS258" s="523"/>
      <c r="BT258" s="523"/>
      <c r="BU258" s="523"/>
      <c r="BV258" s="523"/>
      <c r="BW258" s="523"/>
      <c r="BX258" s="523"/>
      <c r="BY258" s="523"/>
      <c r="BZ258" s="523"/>
      <c r="CA258" s="523"/>
      <c r="CB258" s="523"/>
      <c r="CC258" s="523"/>
      <c r="CD258" s="523"/>
      <c r="CE258" s="523"/>
      <c r="CF258" s="523"/>
      <c r="CG258" s="523"/>
      <c r="CH258" s="523"/>
      <c r="CI258" s="523"/>
      <c r="CJ258" s="523"/>
      <c r="CK258" s="523"/>
      <c r="CL258" s="523"/>
      <c r="CM258" s="523"/>
      <c r="CN258" s="523"/>
      <c r="CO258" s="523"/>
      <c r="CP258" s="523"/>
      <c r="CQ258" s="523"/>
      <c r="CR258" s="523"/>
      <c r="CS258" s="523"/>
      <c r="CT258" s="523"/>
      <c r="CU258" s="523"/>
      <c r="CV258" s="523"/>
      <c r="CW258" s="523"/>
      <c r="CX258" s="523"/>
      <c r="CY258" s="523"/>
      <c r="CZ258" s="523"/>
      <c r="DA258" s="523"/>
      <c r="DB258" s="523"/>
      <c r="DC258" s="523"/>
      <c r="DD258" s="523"/>
      <c r="DE258" s="523"/>
      <c r="DF258" s="523"/>
      <c r="DG258" s="523"/>
    </row>
    <row r="259" spans="1:111">
      <c r="A259" s="523"/>
      <c r="B259" s="523"/>
      <c r="C259" s="523"/>
      <c r="D259" s="653"/>
      <c r="E259" s="653"/>
      <c r="F259" s="653"/>
      <c r="G259" s="653"/>
      <c r="H259" s="653"/>
      <c r="I259" s="686"/>
      <c r="J259" s="687"/>
      <c r="K259" s="656"/>
      <c r="L259" s="523"/>
      <c r="M259" s="523"/>
      <c r="N259" s="523"/>
      <c r="O259" s="523"/>
      <c r="P259" s="523"/>
      <c r="Q259" s="523"/>
      <c r="R259" s="523"/>
      <c r="S259" s="523"/>
      <c r="T259" s="523"/>
      <c r="U259" s="523"/>
      <c r="V259" s="523"/>
      <c r="W259" s="523"/>
      <c r="X259" s="523"/>
      <c r="Y259" s="523"/>
      <c r="Z259" s="523"/>
      <c r="AA259" s="523"/>
      <c r="AB259" s="523"/>
      <c r="AC259" s="523"/>
      <c r="AD259" s="523"/>
      <c r="AE259" s="523"/>
      <c r="AF259" s="523"/>
      <c r="AG259" s="523"/>
      <c r="AH259" s="523"/>
      <c r="AI259" s="523"/>
      <c r="AJ259" s="523"/>
      <c r="AK259" s="523"/>
      <c r="AL259" s="523"/>
      <c r="AM259" s="523"/>
      <c r="AN259" s="523"/>
      <c r="AO259" s="523"/>
      <c r="AP259" s="523"/>
      <c r="AQ259" s="523"/>
      <c r="AR259" s="523"/>
      <c r="AS259" s="523"/>
      <c r="AT259" s="523"/>
      <c r="AU259" s="523"/>
      <c r="AV259" s="523"/>
      <c r="AW259" s="523"/>
      <c r="AX259" s="523"/>
      <c r="AY259" s="523"/>
      <c r="AZ259" s="523"/>
      <c r="BA259" s="523"/>
      <c r="BB259" s="523"/>
      <c r="BC259" s="523"/>
      <c r="BD259" s="523"/>
      <c r="BE259" s="523"/>
      <c r="BF259" s="523"/>
      <c r="BG259" s="523"/>
      <c r="BH259" s="523"/>
      <c r="BI259" s="523"/>
      <c r="BJ259" s="523"/>
      <c r="BK259" s="523"/>
      <c r="BL259" s="523"/>
      <c r="BM259" s="523"/>
      <c r="BN259" s="523"/>
      <c r="BO259" s="523"/>
      <c r="BP259" s="523"/>
      <c r="BQ259" s="523"/>
      <c r="BR259" s="523"/>
      <c r="BS259" s="523"/>
      <c r="BT259" s="523"/>
      <c r="BU259" s="523"/>
      <c r="BV259" s="523"/>
      <c r="BW259" s="523"/>
      <c r="BX259" s="523"/>
      <c r="BY259" s="523"/>
      <c r="BZ259" s="523"/>
      <c r="CA259" s="523"/>
      <c r="CB259" s="523"/>
      <c r="CC259" s="523"/>
      <c r="CD259" s="523"/>
      <c r="CE259" s="523"/>
      <c r="CF259" s="523"/>
      <c r="CG259" s="523"/>
      <c r="CH259" s="523"/>
      <c r="CI259" s="523"/>
      <c r="CJ259" s="523"/>
      <c r="CK259" s="523"/>
      <c r="CL259" s="523"/>
      <c r="CM259" s="523"/>
      <c r="CN259" s="523"/>
      <c r="CO259" s="523"/>
      <c r="CP259" s="523"/>
      <c r="CQ259" s="523"/>
      <c r="CR259" s="523"/>
      <c r="CS259" s="523"/>
      <c r="CT259" s="523"/>
      <c r="CU259" s="523"/>
      <c r="CV259" s="523"/>
      <c r="CW259" s="523"/>
      <c r="CX259" s="523"/>
      <c r="CY259" s="523"/>
      <c r="CZ259" s="523"/>
      <c r="DA259" s="523"/>
      <c r="DB259" s="523"/>
      <c r="DC259" s="523"/>
      <c r="DD259" s="523"/>
      <c r="DE259" s="523"/>
      <c r="DF259" s="523"/>
      <c r="DG259" s="523"/>
    </row>
    <row r="260" spans="1:111">
      <c r="A260" s="523"/>
      <c r="B260" s="523"/>
      <c r="C260" s="523"/>
      <c r="D260" s="653"/>
      <c r="E260" s="653"/>
      <c r="F260" s="653"/>
      <c r="G260" s="653"/>
      <c r="H260" s="653"/>
      <c r="I260" s="686"/>
      <c r="J260" s="687"/>
      <c r="K260" s="656"/>
      <c r="L260" s="523"/>
      <c r="M260" s="523"/>
      <c r="N260" s="523"/>
      <c r="O260" s="523"/>
      <c r="P260" s="523"/>
      <c r="Q260" s="523"/>
      <c r="R260" s="523"/>
      <c r="S260" s="523"/>
      <c r="T260" s="523"/>
      <c r="U260" s="523"/>
      <c r="V260" s="523"/>
      <c r="W260" s="523"/>
      <c r="X260" s="523"/>
      <c r="Y260" s="523"/>
      <c r="Z260" s="523"/>
      <c r="AA260" s="523"/>
      <c r="AB260" s="523"/>
      <c r="AC260" s="523"/>
      <c r="AD260" s="523"/>
      <c r="AE260" s="523"/>
      <c r="AF260" s="523"/>
      <c r="AG260" s="523"/>
      <c r="AH260" s="523"/>
      <c r="AI260" s="523"/>
      <c r="AJ260" s="523"/>
      <c r="AK260" s="523"/>
      <c r="AL260" s="523"/>
      <c r="AM260" s="523"/>
      <c r="AN260" s="523"/>
      <c r="AO260" s="523"/>
      <c r="AP260" s="523"/>
      <c r="AQ260" s="523"/>
      <c r="AR260" s="523"/>
      <c r="AS260" s="523"/>
      <c r="AT260" s="523"/>
      <c r="AU260" s="523"/>
      <c r="AV260" s="523"/>
      <c r="AW260" s="523"/>
      <c r="AX260" s="523"/>
      <c r="AY260" s="523"/>
      <c r="AZ260" s="523"/>
      <c r="BA260" s="523"/>
      <c r="BB260" s="523"/>
      <c r="BC260" s="523"/>
      <c r="BD260" s="523"/>
      <c r="BE260" s="523"/>
      <c r="BF260" s="523"/>
      <c r="BG260" s="523"/>
      <c r="BH260" s="523"/>
      <c r="BI260" s="523"/>
      <c r="BJ260" s="523"/>
      <c r="BK260" s="523"/>
      <c r="BL260" s="523"/>
      <c r="BM260" s="523"/>
      <c r="BN260" s="523"/>
      <c r="BO260" s="523"/>
      <c r="BP260" s="523"/>
      <c r="BQ260" s="523"/>
      <c r="BR260" s="523"/>
      <c r="BS260" s="523"/>
      <c r="BT260" s="523"/>
      <c r="BU260" s="523"/>
      <c r="BV260" s="523"/>
      <c r="BW260" s="523"/>
      <c r="BX260" s="523"/>
      <c r="BY260" s="523"/>
      <c r="BZ260" s="523"/>
      <c r="CA260" s="523"/>
      <c r="CB260" s="523"/>
      <c r="CC260" s="523"/>
      <c r="CD260" s="523"/>
      <c r="CE260" s="523"/>
      <c r="CF260" s="523"/>
      <c r="CG260" s="523"/>
      <c r="CH260" s="523"/>
      <c r="CI260" s="523"/>
      <c r="CJ260" s="523"/>
      <c r="CK260" s="523"/>
      <c r="CL260" s="523"/>
      <c r="CM260" s="523"/>
      <c r="CN260" s="523"/>
      <c r="CO260" s="523"/>
      <c r="CP260" s="523"/>
      <c r="CQ260" s="523"/>
      <c r="CR260" s="523"/>
      <c r="CS260" s="523"/>
      <c r="CT260" s="523"/>
      <c r="CU260" s="523"/>
      <c r="CV260" s="523"/>
      <c r="CW260" s="523"/>
      <c r="CX260" s="523"/>
      <c r="CY260" s="523"/>
      <c r="CZ260" s="523"/>
      <c r="DA260" s="523"/>
      <c r="DB260" s="523"/>
      <c r="DC260" s="523"/>
      <c r="DD260" s="523"/>
      <c r="DE260" s="523"/>
      <c r="DF260" s="523"/>
      <c r="DG260" s="523"/>
    </row>
    <row r="261" spans="1:111">
      <c r="A261" s="523"/>
      <c r="B261" s="523"/>
      <c r="C261" s="523"/>
      <c r="D261" s="653"/>
      <c r="E261" s="653"/>
      <c r="F261" s="653"/>
      <c r="G261" s="653"/>
      <c r="H261" s="653"/>
      <c r="I261" s="686"/>
      <c r="J261" s="687"/>
      <c r="K261" s="656"/>
      <c r="L261" s="523"/>
      <c r="M261" s="523"/>
      <c r="N261" s="523"/>
      <c r="O261" s="523"/>
      <c r="P261" s="523"/>
      <c r="Q261" s="523"/>
      <c r="R261" s="523"/>
      <c r="S261" s="523"/>
      <c r="T261" s="523"/>
      <c r="U261" s="523"/>
      <c r="V261" s="523"/>
      <c r="W261" s="523"/>
      <c r="X261" s="523"/>
      <c r="Y261" s="523"/>
      <c r="Z261" s="523"/>
      <c r="AA261" s="523"/>
      <c r="AB261" s="523"/>
      <c r="AC261" s="523"/>
      <c r="AD261" s="523"/>
      <c r="AE261" s="523"/>
      <c r="AF261" s="523"/>
      <c r="AG261" s="523"/>
      <c r="AH261" s="523"/>
      <c r="AI261" s="523"/>
      <c r="AJ261" s="523"/>
      <c r="AK261" s="523"/>
      <c r="AL261" s="523"/>
      <c r="AM261" s="523"/>
      <c r="AN261" s="523"/>
      <c r="AO261" s="523"/>
      <c r="AP261" s="523"/>
      <c r="AQ261" s="523"/>
      <c r="AR261" s="523"/>
      <c r="AS261" s="523"/>
      <c r="AT261" s="523"/>
      <c r="AU261" s="523"/>
      <c r="AV261" s="523"/>
      <c r="AW261" s="523"/>
      <c r="AX261" s="523"/>
      <c r="AY261" s="523"/>
      <c r="AZ261" s="523"/>
      <c r="BA261" s="523"/>
      <c r="BB261" s="523"/>
      <c r="BC261" s="523"/>
      <c r="BD261" s="523"/>
      <c r="BE261" s="523"/>
      <c r="BF261" s="523"/>
      <c r="BG261" s="523"/>
      <c r="BH261" s="523"/>
      <c r="BI261" s="523"/>
      <c r="BJ261" s="523"/>
      <c r="BK261" s="523"/>
      <c r="BL261" s="523"/>
      <c r="BM261" s="523"/>
      <c r="BN261" s="523"/>
      <c r="BO261" s="523"/>
      <c r="BP261" s="523"/>
      <c r="BQ261" s="523"/>
      <c r="BR261" s="523"/>
      <c r="BS261" s="523"/>
      <c r="BT261" s="523"/>
      <c r="BU261" s="523"/>
      <c r="BV261" s="523"/>
      <c r="BW261" s="523"/>
      <c r="BX261" s="523"/>
      <c r="BY261" s="523"/>
      <c r="BZ261" s="523"/>
      <c r="CA261" s="523"/>
      <c r="CB261" s="523"/>
      <c r="CC261" s="523"/>
      <c r="CD261" s="523"/>
      <c r="CE261" s="523"/>
      <c r="CF261" s="523"/>
      <c r="CG261" s="523"/>
      <c r="CH261" s="523"/>
      <c r="CI261" s="523"/>
      <c r="CJ261" s="523"/>
      <c r="CK261" s="523"/>
      <c r="CL261" s="523"/>
      <c r="CM261" s="523"/>
      <c r="CN261" s="523"/>
      <c r="CO261" s="523"/>
      <c r="CP261" s="523"/>
      <c r="CQ261" s="523"/>
      <c r="CR261" s="523"/>
      <c r="CS261" s="523"/>
      <c r="CT261" s="523"/>
      <c r="CU261" s="523"/>
      <c r="CV261" s="523"/>
      <c r="CW261" s="523"/>
      <c r="CX261" s="523"/>
      <c r="CY261" s="523"/>
      <c r="CZ261" s="523"/>
      <c r="DA261" s="523"/>
      <c r="DB261" s="523"/>
      <c r="DC261" s="523"/>
      <c r="DD261" s="523"/>
      <c r="DE261" s="523"/>
      <c r="DF261" s="523"/>
      <c r="DG261" s="523"/>
    </row>
    <row r="262" spans="1:111">
      <c r="A262" s="523"/>
      <c r="B262" s="523"/>
      <c r="C262" s="523"/>
      <c r="D262" s="653"/>
      <c r="E262" s="653"/>
      <c r="F262" s="653"/>
      <c r="G262" s="653"/>
      <c r="H262" s="653"/>
      <c r="I262" s="686"/>
      <c r="J262" s="687"/>
      <c r="K262" s="656"/>
      <c r="L262" s="523"/>
      <c r="M262" s="523"/>
      <c r="N262" s="523"/>
      <c r="O262" s="523"/>
      <c r="P262" s="523"/>
      <c r="Q262" s="523"/>
      <c r="R262" s="523"/>
      <c r="S262" s="523"/>
      <c r="T262" s="523"/>
      <c r="U262" s="523"/>
      <c r="V262" s="523"/>
      <c r="W262" s="523"/>
      <c r="X262" s="523"/>
      <c r="Y262" s="523"/>
      <c r="Z262" s="523"/>
      <c r="AA262" s="523"/>
      <c r="AB262" s="523"/>
      <c r="AC262" s="523"/>
      <c r="AD262" s="523"/>
      <c r="AE262" s="523"/>
      <c r="AF262" s="523"/>
      <c r="AG262" s="523"/>
      <c r="AH262" s="523"/>
      <c r="AI262" s="523"/>
      <c r="AJ262" s="523"/>
      <c r="AK262" s="523"/>
      <c r="AL262" s="523"/>
      <c r="AM262" s="523"/>
      <c r="AN262" s="523"/>
      <c r="AO262" s="523"/>
      <c r="AP262" s="523"/>
      <c r="AQ262" s="523"/>
      <c r="AR262" s="523"/>
      <c r="AS262" s="523"/>
      <c r="AT262" s="523"/>
      <c r="AU262" s="523"/>
      <c r="AV262" s="523"/>
      <c r="AW262" s="523"/>
      <c r="AX262" s="523"/>
      <c r="AY262" s="523"/>
      <c r="AZ262" s="523"/>
      <c r="BA262" s="523"/>
      <c r="BB262" s="523"/>
      <c r="BC262" s="523"/>
      <c r="BD262" s="523"/>
      <c r="BE262" s="523"/>
      <c r="BF262" s="523"/>
      <c r="BG262" s="523"/>
      <c r="BH262" s="523"/>
      <c r="BI262" s="523"/>
      <c r="BJ262" s="523"/>
      <c r="BK262" s="523"/>
      <c r="BL262" s="523"/>
      <c r="BM262" s="523"/>
      <c r="BN262" s="523"/>
      <c r="BO262" s="523"/>
      <c r="BP262" s="523"/>
      <c r="BQ262" s="523"/>
      <c r="BR262" s="523"/>
      <c r="BS262" s="523"/>
      <c r="BT262" s="523"/>
      <c r="BU262" s="523"/>
      <c r="BV262" s="523"/>
      <c r="BW262" s="523"/>
      <c r="BX262" s="523"/>
      <c r="BY262" s="523"/>
      <c r="BZ262" s="523"/>
      <c r="CA262" s="523"/>
      <c r="CB262" s="523"/>
      <c r="CC262" s="523"/>
      <c r="CD262" s="523"/>
      <c r="CE262" s="523"/>
      <c r="CF262" s="523"/>
      <c r="CG262" s="523"/>
      <c r="CH262" s="523"/>
      <c r="CI262" s="523"/>
      <c r="CJ262" s="523"/>
      <c r="CK262" s="523"/>
      <c r="CL262" s="523"/>
      <c r="CM262" s="523"/>
      <c r="CN262" s="523"/>
      <c r="CO262" s="523"/>
      <c r="CP262" s="523"/>
      <c r="CQ262" s="523"/>
      <c r="CR262" s="523"/>
      <c r="CS262" s="523"/>
      <c r="CT262" s="523"/>
      <c r="CU262" s="523"/>
      <c r="CV262" s="523"/>
      <c r="CW262" s="523"/>
      <c r="CX262" s="523"/>
      <c r="CY262" s="523"/>
      <c r="CZ262" s="523"/>
      <c r="DA262" s="523"/>
      <c r="DB262" s="523"/>
      <c r="DC262" s="523"/>
      <c r="DD262" s="523"/>
      <c r="DE262" s="523"/>
      <c r="DF262" s="523"/>
      <c r="DG262" s="523"/>
    </row>
    <row r="263" spans="1:111">
      <c r="A263" s="523"/>
      <c r="B263" s="523"/>
      <c r="C263" s="523"/>
      <c r="D263" s="653"/>
      <c r="E263" s="653"/>
      <c r="F263" s="653"/>
      <c r="G263" s="653"/>
      <c r="H263" s="653"/>
      <c r="I263" s="686"/>
      <c r="J263" s="687"/>
      <c r="K263" s="656"/>
      <c r="L263" s="523"/>
      <c r="M263" s="523"/>
      <c r="N263" s="523"/>
      <c r="O263" s="523"/>
      <c r="P263" s="523"/>
      <c r="Q263" s="523"/>
      <c r="R263" s="523"/>
      <c r="S263" s="523"/>
      <c r="T263" s="523"/>
      <c r="U263" s="523"/>
      <c r="V263" s="523"/>
      <c r="W263" s="523"/>
      <c r="X263" s="523"/>
      <c r="Y263" s="523"/>
      <c r="Z263" s="523"/>
      <c r="AA263" s="523"/>
      <c r="AB263" s="523"/>
      <c r="AC263" s="523"/>
      <c r="AD263" s="523"/>
      <c r="AE263" s="523"/>
      <c r="AF263" s="523"/>
      <c r="AG263" s="523"/>
      <c r="AH263" s="523"/>
      <c r="AI263" s="523"/>
      <c r="AJ263" s="523"/>
      <c r="AK263" s="523"/>
      <c r="AL263" s="523"/>
      <c r="AM263" s="523"/>
      <c r="AN263" s="523"/>
      <c r="AO263" s="523"/>
      <c r="AP263" s="523"/>
      <c r="AQ263" s="523"/>
      <c r="AR263" s="523"/>
      <c r="AS263" s="523"/>
      <c r="AT263" s="523"/>
      <c r="AU263" s="523"/>
      <c r="AV263" s="523"/>
      <c r="AW263" s="523"/>
      <c r="AX263" s="523"/>
      <c r="AY263" s="523"/>
      <c r="AZ263" s="523"/>
      <c r="BA263" s="523"/>
      <c r="BB263" s="523"/>
      <c r="BC263" s="523"/>
      <c r="BD263" s="523"/>
      <c r="BE263" s="523"/>
      <c r="BF263" s="523"/>
      <c r="BG263" s="523"/>
      <c r="BH263" s="523"/>
      <c r="BI263" s="523"/>
      <c r="BJ263" s="523"/>
      <c r="BK263" s="523"/>
      <c r="BL263" s="523"/>
      <c r="BM263" s="523"/>
      <c r="BN263" s="523"/>
      <c r="BO263" s="523"/>
      <c r="BP263" s="523"/>
      <c r="BQ263" s="523"/>
      <c r="BR263" s="523"/>
      <c r="BS263" s="523"/>
      <c r="BT263" s="523"/>
      <c r="BU263" s="523"/>
      <c r="BV263" s="523"/>
      <c r="BW263" s="523"/>
      <c r="BX263" s="523"/>
      <c r="BY263" s="523"/>
      <c r="BZ263" s="523"/>
      <c r="CA263" s="523"/>
      <c r="CB263" s="523"/>
      <c r="CC263" s="523"/>
      <c r="CD263" s="523"/>
      <c r="CE263" s="523"/>
      <c r="CF263" s="523"/>
      <c r="CG263" s="523"/>
      <c r="CH263" s="523"/>
      <c r="CI263" s="523"/>
      <c r="CJ263" s="523"/>
      <c r="CK263" s="523"/>
      <c r="CL263" s="523"/>
      <c r="CM263" s="523"/>
      <c r="CN263" s="523"/>
      <c r="CO263" s="523"/>
      <c r="CP263" s="523"/>
      <c r="CQ263" s="523"/>
      <c r="CR263" s="523"/>
      <c r="CS263" s="523"/>
      <c r="CT263" s="523"/>
      <c r="CU263" s="523"/>
      <c r="CV263" s="523"/>
      <c r="CW263" s="523"/>
      <c r="CX263" s="523"/>
      <c r="CY263" s="523"/>
      <c r="CZ263" s="523"/>
      <c r="DA263" s="523"/>
      <c r="DB263" s="523"/>
      <c r="DC263" s="523"/>
      <c r="DD263" s="523"/>
      <c r="DE263" s="523"/>
      <c r="DF263" s="523"/>
      <c r="DG263" s="523"/>
    </row>
    <row r="264" spans="1:111">
      <c r="A264" s="523"/>
      <c r="B264" s="523"/>
      <c r="C264" s="523"/>
      <c r="D264" s="653"/>
      <c r="E264" s="653"/>
      <c r="F264" s="653"/>
      <c r="G264" s="653"/>
      <c r="H264" s="653"/>
      <c r="I264" s="686"/>
      <c r="J264" s="687"/>
      <c r="K264" s="656"/>
      <c r="L264" s="523"/>
      <c r="M264" s="523"/>
      <c r="N264" s="523"/>
      <c r="O264" s="523"/>
      <c r="P264" s="523"/>
      <c r="Q264" s="523"/>
      <c r="R264" s="523"/>
      <c r="S264" s="523"/>
      <c r="T264" s="523"/>
      <c r="U264" s="523"/>
      <c r="V264" s="523"/>
      <c r="W264" s="523"/>
      <c r="X264" s="523"/>
      <c r="Y264" s="523"/>
      <c r="Z264" s="523"/>
      <c r="AA264" s="523"/>
      <c r="AB264" s="523"/>
      <c r="AC264" s="523"/>
      <c r="AD264" s="523"/>
      <c r="AE264" s="523"/>
      <c r="AF264" s="523"/>
      <c r="AG264" s="523"/>
      <c r="AH264" s="523"/>
      <c r="AI264" s="523"/>
      <c r="AJ264" s="523"/>
      <c r="AK264" s="523"/>
      <c r="AL264" s="523"/>
      <c r="AM264" s="523"/>
      <c r="AN264" s="523"/>
      <c r="AO264" s="523"/>
      <c r="AP264" s="523"/>
      <c r="AQ264" s="523"/>
      <c r="AR264" s="523"/>
      <c r="AS264" s="523"/>
      <c r="AT264" s="523"/>
      <c r="AU264" s="523"/>
      <c r="AV264" s="523"/>
      <c r="AW264" s="523"/>
      <c r="AX264" s="523"/>
      <c r="AY264" s="523"/>
      <c r="AZ264" s="523"/>
      <c r="BA264" s="523"/>
      <c r="BB264" s="523"/>
      <c r="BC264" s="523"/>
      <c r="BD264" s="523"/>
      <c r="BE264" s="523"/>
      <c r="BF264" s="523"/>
      <c r="BG264" s="523"/>
      <c r="BH264" s="523"/>
      <c r="BI264" s="523"/>
      <c r="BJ264" s="523"/>
      <c r="BK264" s="523"/>
      <c r="BL264" s="523"/>
      <c r="BM264" s="523"/>
      <c r="BN264" s="523"/>
      <c r="BO264" s="523"/>
      <c r="BP264" s="523"/>
      <c r="BQ264" s="523"/>
      <c r="BR264" s="523"/>
      <c r="BS264" s="523"/>
      <c r="BT264" s="523"/>
      <c r="BU264" s="523"/>
      <c r="BV264" s="523"/>
      <c r="BW264" s="523"/>
      <c r="BX264" s="523"/>
      <c r="BY264" s="523"/>
      <c r="BZ264" s="523"/>
      <c r="CA264" s="523"/>
      <c r="CB264" s="523"/>
      <c r="CC264" s="523"/>
      <c r="CD264" s="523"/>
      <c r="CE264" s="523"/>
      <c r="CF264" s="523"/>
      <c r="CG264" s="523"/>
      <c r="CH264" s="523"/>
      <c r="CI264" s="523"/>
      <c r="CJ264" s="523"/>
      <c r="CK264" s="523"/>
      <c r="CL264" s="523"/>
      <c r="CM264" s="523"/>
      <c r="CN264" s="523"/>
      <c r="CO264" s="523"/>
      <c r="CP264" s="523"/>
      <c r="CQ264" s="523"/>
      <c r="CR264" s="523"/>
      <c r="CS264" s="523"/>
      <c r="CT264" s="523"/>
      <c r="CU264" s="523"/>
      <c r="CV264" s="523"/>
      <c r="CW264" s="523"/>
      <c r="CX264" s="523"/>
      <c r="CY264" s="523"/>
      <c r="CZ264" s="523"/>
      <c r="DA264" s="523"/>
      <c r="DB264" s="523"/>
      <c r="DC264" s="523"/>
      <c r="DD264" s="523"/>
      <c r="DE264" s="523"/>
      <c r="DF264" s="523"/>
      <c r="DG264" s="523"/>
    </row>
    <row r="265" spans="1:111">
      <c r="A265" s="523"/>
      <c r="B265" s="523"/>
      <c r="C265" s="523"/>
      <c r="D265" s="653"/>
      <c r="E265" s="653"/>
      <c r="F265" s="653"/>
      <c r="G265" s="653"/>
      <c r="H265" s="653"/>
      <c r="I265" s="686"/>
      <c r="J265" s="687"/>
      <c r="K265" s="656"/>
      <c r="L265" s="523"/>
      <c r="M265" s="523"/>
      <c r="N265" s="523"/>
      <c r="O265" s="523"/>
      <c r="P265" s="523"/>
      <c r="Q265" s="523"/>
      <c r="R265" s="523"/>
      <c r="S265" s="523"/>
      <c r="T265" s="523"/>
      <c r="U265" s="523"/>
      <c r="V265" s="523"/>
      <c r="W265" s="523"/>
      <c r="X265" s="523"/>
      <c r="Y265" s="523"/>
      <c r="Z265" s="523"/>
      <c r="AA265" s="523"/>
      <c r="AB265" s="523"/>
      <c r="AC265" s="523"/>
      <c r="AD265" s="523"/>
      <c r="AE265" s="523"/>
      <c r="AF265" s="523"/>
      <c r="AG265" s="523"/>
      <c r="AH265" s="523"/>
      <c r="AI265" s="523"/>
      <c r="AJ265" s="523"/>
      <c r="AK265" s="523"/>
      <c r="AL265" s="523"/>
      <c r="AM265" s="523"/>
      <c r="AN265" s="523"/>
      <c r="AO265" s="523"/>
      <c r="AP265" s="523"/>
      <c r="AQ265" s="523"/>
      <c r="AR265" s="523"/>
      <c r="AS265" s="523"/>
      <c r="AT265" s="523"/>
      <c r="AU265" s="523"/>
      <c r="AV265" s="523"/>
      <c r="AW265" s="523"/>
      <c r="AX265" s="523"/>
      <c r="AY265" s="523"/>
      <c r="AZ265" s="523"/>
      <c r="BA265" s="523"/>
      <c r="BB265" s="523"/>
      <c r="BC265" s="523"/>
      <c r="BD265" s="523"/>
      <c r="BE265" s="523"/>
      <c r="BF265" s="523"/>
      <c r="BG265" s="523"/>
      <c r="BH265" s="523"/>
      <c r="BI265" s="523"/>
      <c r="BJ265" s="523"/>
      <c r="BK265" s="523"/>
      <c r="BL265" s="523"/>
      <c r="BM265" s="523"/>
      <c r="BN265" s="523"/>
      <c r="BO265" s="523"/>
      <c r="BP265" s="523"/>
      <c r="BQ265" s="523"/>
      <c r="BR265" s="523"/>
      <c r="BS265" s="523"/>
      <c r="BT265" s="523"/>
      <c r="BU265" s="523"/>
      <c r="BV265" s="523"/>
      <c r="BW265" s="523"/>
      <c r="BX265" s="523"/>
      <c r="BY265" s="523"/>
      <c r="BZ265" s="523"/>
      <c r="CA265" s="523"/>
      <c r="CB265" s="523"/>
      <c r="CC265" s="523"/>
      <c r="CD265" s="523"/>
      <c r="CE265" s="523"/>
      <c r="CF265" s="523"/>
      <c r="CG265" s="523"/>
      <c r="CH265" s="523"/>
      <c r="CI265" s="523"/>
      <c r="CJ265" s="523"/>
      <c r="CK265" s="523"/>
      <c r="CL265" s="523"/>
      <c r="CM265" s="523"/>
      <c r="CN265" s="523"/>
      <c r="CO265" s="523"/>
      <c r="CP265" s="523"/>
      <c r="CQ265" s="523"/>
      <c r="CR265" s="523"/>
      <c r="CS265" s="523"/>
      <c r="CT265" s="523"/>
      <c r="CU265" s="523"/>
      <c r="CV265" s="523"/>
      <c r="CW265" s="523"/>
      <c r="CX265" s="523"/>
      <c r="CY265" s="523"/>
      <c r="CZ265" s="523"/>
      <c r="DA265" s="523"/>
      <c r="DB265" s="523"/>
      <c r="DC265" s="523"/>
      <c r="DD265" s="523"/>
      <c r="DE265" s="523"/>
      <c r="DF265" s="523"/>
      <c r="DG265" s="523"/>
    </row>
    <row r="266" spans="1:111">
      <c r="A266" s="523"/>
      <c r="B266" s="523"/>
      <c r="C266" s="523"/>
      <c r="D266" s="653"/>
      <c r="E266" s="653"/>
      <c r="F266" s="653"/>
      <c r="G266" s="653"/>
      <c r="H266" s="653"/>
      <c r="I266" s="686"/>
      <c r="J266" s="687"/>
      <c r="K266" s="656"/>
      <c r="L266" s="523"/>
      <c r="M266" s="523"/>
      <c r="N266" s="523"/>
      <c r="O266" s="523"/>
      <c r="P266" s="523"/>
      <c r="Q266" s="523"/>
      <c r="R266" s="523"/>
      <c r="S266" s="523"/>
      <c r="T266" s="523"/>
      <c r="U266" s="523"/>
      <c r="V266" s="523"/>
      <c r="W266" s="523"/>
      <c r="X266" s="523"/>
      <c r="Y266" s="523"/>
      <c r="Z266" s="523"/>
      <c r="AA266" s="523"/>
      <c r="AB266" s="523"/>
      <c r="AC266" s="523"/>
      <c r="AD266" s="523"/>
      <c r="AE266" s="523"/>
      <c r="AF266" s="523"/>
      <c r="AG266" s="523"/>
      <c r="AH266" s="523"/>
      <c r="AI266" s="523"/>
      <c r="AJ266" s="523"/>
      <c r="AK266" s="523"/>
      <c r="AL266" s="523"/>
      <c r="AM266" s="523"/>
      <c r="AN266" s="523"/>
      <c r="AO266" s="523"/>
      <c r="AP266" s="523"/>
      <c r="AQ266" s="523"/>
      <c r="AR266" s="523"/>
      <c r="AS266" s="523"/>
      <c r="AT266" s="523"/>
      <c r="AU266" s="523"/>
      <c r="AV266" s="523"/>
      <c r="AW266" s="523"/>
      <c r="AX266" s="523"/>
      <c r="AY266" s="523"/>
      <c r="AZ266" s="523"/>
      <c r="BA266" s="523"/>
      <c r="BB266" s="523"/>
      <c r="BC266" s="523"/>
      <c r="BD266" s="523"/>
      <c r="BE266" s="523"/>
      <c r="BF266" s="523"/>
      <c r="BG266" s="523"/>
      <c r="BH266" s="523"/>
      <c r="BI266" s="523"/>
      <c r="BJ266" s="523"/>
      <c r="BK266" s="523"/>
      <c r="BL266" s="523"/>
      <c r="BM266" s="523"/>
      <c r="BN266" s="523"/>
      <c r="BO266" s="523"/>
      <c r="BP266" s="523"/>
      <c r="BQ266" s="523"/>
      <c r="BR266" s="523"/>
      <c r="BS266" s="523"/>
      <c r="BT266" s="523"/>
      <c r="BU266" s="523"/>
      <c r="BV266" s="523"/>
      <c r="BW266" s="523"/>
      <c r="BX266" s="523"/>
      <c r="BY266" s="523"/>
      <c r="BZ266" s="523"/>
      <c r="CA266" s="523"/>
      <c r="CB266" s="523"/>
      <c r="CC266" s="523"/>
      <c r="CD266" s="523"/>
      <c r="CE266" s="523"/>
      <c r="CF266" s="523"/>
      <c r="CG266" s="523"/>
      <c r="CH266" s="523"/>
      <c r="CI266" s="523"/>
      <c r="CJ266" s="523"/>
      <c r="CK266" s="523"/>
      <c r="CL266" s="523"/>
      <c r="CM266" s="523"/>
      <c r="CN266" s="523"/>
      <c r="CO266" s="523"/>
      <c r="CP266" s="523"/>
      <c r="CQ266" s="523"/>
      <c r="CR266" s="523"/>
      <c r="CS266" s="523"/>
      <c r="CT266" s="523"/>
      <c r="CU266" s="523"/>
      <c r="CV266" s="523"/>
      <c r="CW266" s="523"/>
      <c r="CX266" s="523"/>
      <c r="CY266" s="523"/>
      <c r="CZ266" s="523"/>
      <c r="DA266" s="523"/>
      <c r="DB266" s="523"/>
      <c r="DC266" s="523"/>
      <c r="DD266" s="523"/>
      <c r="DE266" s="523"/>
      <c r="DF266" s="523"/>
      <c r="DG266" s="523"/>
    </row>
    <row r="267" spans="1:111">
      <c r="A267" s="523"/>
      <c r="B267" s="523"/>
      <c r="C267" s="523"/>
      <c r="D267" s="653"/>
      <c r="E267" s="653"/>
      <c r="F267" s="653"/>
      <c r="G267" s="653"/>
      <c r="H267" s="653"/>
      <c r="I267" s="686"/>
      <c r="J267" s="687"/>
      <c r="K267" s="656"/>
      <c r="L267" s="523"/>
      <c r="M267" s="523"/>
      <c r="N267" s="523"/>
      <c r="O267" s="523"/>
      <c r="P267" s="523"/>
      <c r="Q267" s="523"/>
      <c r="R267" s="523"/>
      <c r="S267" s="523"/>
      <c r="T267" s="523"/>
      <c r="U267" s="523"/>
      <c r="V267" s="523"/>
      <c r="W267" s="523"/>
      <c r="X267" s="523"/>
      <c r="Y267" s="523"/>
      <c r="Z267" s="523"/>
      <c r="AA267" s="523"/>
      <c r="AB267" s="523"/>
      <c r="AC267" s="523"/>
      <c r="AD267" s="523"/>
      <c r="AE267" s="523"/>
      <c r="AF267" s="523"/>
      <c r="AG267" s="523"/>
      <c r="AH267" s="523"/>
      <c r="AI267" s="523"/>
      <c r="AJ267" s="523"/>
      <c r="AK267" s="523"/>
      <c r="AL267" s="523"/>
      <c r="AM267" s="523"/>
      <c r="AN267" s="523"/>
      <c r="AO267" s="523"/>
      <c r="AP267" s="523"/>
      <c r="AQ267" s="523"/>
      <c r="AR267" s="523"/>
      <c r="AS267" s="523"/>
      <c r="AT267" s="523"/>
      <c r="AU267" s="523"/>
      <c r="AV267" s="523"/>
      <c r="AW267" s="523"/>
      <c r="AX267" s="523"/>
      <c r="AY267" s="523"/>
      <c r="AZ267" s="523"/>
      <c r="BA267" s="523"/>
      <c r="BB267" s="523"/>
      <c r="BC267" s="523"/>
      <c r="BD267" s="523"/>
      <c r="BE267" s="523"/>
      <c r="BF267" s="523"/>
      <c r="BG267" s="523"/>
      <c r="BH267" s="523"/>
      <c r="BI267" s="523"/>
      <c r="BJ267" s="523"/>
      <c r="BK267" s="523"/>
      <c r="BL267" s="523"/>
      <c r="BM267" s="523"/>
      <c r="BN267" s="523"/>
      <c r="BO267" s="523"/>
      <c r="BP267" s="523"/>
      <c r="BQ267" s="523"/>
      <c r="BR267" s="523"/>
      <c r="BS267" s="523"/>
      <c r="BT267" s="523"/>
      <c r="BU267" s="523"/>
      <c r="BV267" s="523"/>
      <c r="BW267" s="523"/>
      <c r="BX267" s="523"/>
      <c r="BY267" s="523"/>
      <c r="BZ267" s="523"/>
      <c r="CA267" s="523"/>
      <c r="CB267" s="523"/>
      <c r="CC267" s="523"/>
      <c r="CD267" s="523"/>
      <c r="CE267" s="523"/>
      <c r="CF267" s="523"/>
      <c r="CG267" s="523"/>
      <c r="CH267" s="523"/>
      <c r="CI267" s="523"/>
      <c r="CJ267" s="523"/>
      <c r="CK267" s="523"/>
      <c r="CL267" s="523"/>
      <c r="CM267" s="523"/>
      <c r="CN267" s="523"/>
      <c r="CO267" s="523"/>
      <c r="CP267" s="523"/>
      <c r="CQ267" s="523"/>
      <c r="CR267" s="523"/>
      <c r="CS267" s="523"/>
      <c r="CT267" s="523"/>
      <c r="CU267" s="523"/>
      <c r="CV267" s="523"/>
      <c r="CW267" s="523"/>
      <c r="CX267" s="523"/>
      <c r="CY267" s="523"/>
      <c r="CZ267" s="523"/>
      <c r="DA267" s="523"/>
      <c r="DB267" s="523"/>
      <c r="DC267" s="523"/>
      <c r="DD267" s="523"/>
      <c r="DE267" s="523"/>
      <c r="DF267" s="523"/>
      <c r="DG267" s="523"/>
    </row>
    <row r="268" spans="1:111">
      <c r="A268" s="523"/>
      <c r="B268" s="523"/>
      <c r="C268" s="523"/>
      <c r="D268" s="653"/>
      <c r="E268" s="653"/>
      <c r="F268" s="653"/>
      <c r="G268" s="653"/>
      <c r="H268" s="653"/>
      <c r="I268" s="686"/>
      <c r="J268" s="687"/>
      <c r="K268" s="656"/>
      <c r="L268" s="523"/>
      <c r="M268" s="523"/>
      <c r="N268" s="523"/>
      <c r="O268" s="523"/>
      <c r="P268" s="523"/>
      <c r="Q268" s="523"/>
      <c r="R268" s="523"/>
      <c r="S268" s="523"/>
      <c r="T268" s="523"/>
      <c r="U268" s="523"/>
      <c r="V268" s="523"/>
      <c r="W268" s="523"/>
      <c r="X268" s="523"/>
      <c r="Y268" s="523"/>
      <c r="Z268" s="523"/>
      <c r="AA268" s="523"/>
      <c r="AB268" s="523"/>
      <c r="AC268" s="523"/>
      <c r="AD268" s="523"/>
      <c r="AE268" s="523"/>
      <c r="AF268" s="523"/>
      <c r="AG268" s="523"/>
      <c r="AH268" s="523"/>
      <c r="AI268" s="523"/>
      <c r="AJ268" s="523"/>
      <c r="AK268" s="523"/>
      <c r="AL268" s="523"/>
      <c r="AM268" s="523"/>
      <c r="AN268" s="523"/>
      <c r="AO268" s="523"/>
      <c r="AP268" s="523"/>
      <c r="AQ268" s="523"/>
      <c r="AR268" s="523"/>
      <c r="AS268" s="523"/>
      <c r="AT268" s="523"/>
      <c r="AU268" s="523"/>
      <c r="AV268" s="523"/>
      <c r="AW268" s="523"/>
      <c r="AX268" s="523"/>
      <c r="AY268" s="523"/>
      <c r="AZ268" s="523"/>
      <c r="BA268" s="523"/>
      <c r="BB268" s="523"/>
      <c r="BC268" s="523"/>
      <c r="BD268" s="523"/>
      <c r="BE268" s="523"/>
      <c r="BF268" s="523"/>
      <c r="BG268" s="523"/>
      <c r="BH268" s="523"/>
      <c r="BI268" s="523"/>
      <c r="BJ268" s="523"/>
      <c r="BK268" s="523"/>
      <c r="BL268" s="523"/>
      <c r="BM268" s="523"/>
      <c r="BN268" s="523"/>
      <c r="BO268" s="523"/>
      <c r="BP268" s="523"/>
      <c r="BQ268" s="523"/>
      <c r="BR268" s="523"/>
      <c r="BS268" s="523"/>
      <c r="BT268" s="523"/>
      <c r="BU268" s="523"/>
      <c r="BV268" s="523"/>
      <c r="BW268" s="523"/>
      <c r="BX268" s="523"/>
      <c r="BY268" s="523"/>
      <c r="BZ268" s="523"/>
      <c r="CA268" s="523"/>
      <c r="CB268" s="523"/>
      <c r="CC268" s="523"/>
      <c r="CD268" s="523"/>
      <c r="CE268" s="523"/>
      <c r="CF268" s="523"/>
      <c r="CG268" s="523"/>
      <c r="CH268" s="523"/>
      <c r="CI268" s="523"/>
      <c r="CJ268" s="523"/>
      <c r="CK268" s="523"/>
      <c r="CL268" s="523"/>
      <c r="CM268" s="523"/>
      <c r="CN268" s="523"/>
      <c r="CO268" s="523"/>
      <c r="CP268" s="523"/>
      <c r="CQ268" s="523"/>
      <c r="CR268" s="523"/>
      <c r="CS268" s="523"/>
      <c r="CT268" s="523"/>
      <c r="CU268" s="523"/>
      <c r="CV268" s="523"/>
      <c r="CW268" s="523"/>
      <c r="CX268" s="523"/>
      <c r="CY268" s="523"/>
      <c r="CZ268" s="523"/>
      <c r="DA268" s="523"/>
      <c r="DB268" s="523"/>
      <c r="DC268" s="523"/>
      <c r="DD268" s="523"/>
      <c r="DE268" s="523"/>
      <c r="DF268" s="523"/>
      <c r="DG268" s="523"/>
    </row>
    <row r="269" spans="1:111">
      <c r="A269" s="523"/>
      <c r="B269" s="523"/>
      <c r="C269" s="523"/>
      <c r="D269" s="653"/>
      <c r="E269" s="653"/>
      <c r="F269" s="653"/>
      <c r="G269" s="653"/>
      <c r="H269" s="653"/>
      <c r="I269" s="686"/>
      <c r="J269" s="687"/>
      <c r="K269" s="656"/>
      <c r="L269" s="523"/>
      <c r="M269" s="523"/>
      <c r="N269" s="523"/>
      <c r="O269" s="523"/>
      <c r="P269" s="523"/>
      <c r="Q269" s="523"/>
      <c r="R269" s="523"/>
      <c r="S269" s="523"/>
      <c r="T269" s="523"/>
      <c r="U269" s="523"/>
      <c r="V269" s="523"/>
      <c r="W269" s="523"/>
      <c r="X269" s="523"/>
      <c r="Y269" s="523"/>
      <c r="Z269" s="523"/>
      <c r="AA269" s="523"/>
      <c r="AB269" s="523"/>
      <c r="AC269" s="523"/>
      <c r="AD269" s="523"/>
      <c r="AE269" s="523"/>
      <c r="AF269" s="523"/>
      <c r="AG269" s="523"/>
      <c r="AH269" s="523"/>
      <c r="AI269" s="523"/>
      <c r="AJ269" s="523"/>
      <c r="AK269" s="523"/>
      <c r="AL269" s="523"/>
      <c r="AM269" s="523"/>
      <c r="AN269" s="523"/>
      <c r="AO269" s="523"/>
      <c r="AP269" s="523"/>
      <c r="AQ269" s="523"/>
      <c r="AR269" s="523"/>
      <c r="AS269" s="523"/>
      <c r="AT269" s="523"/>
      <c r="AU269" s="523"/>
      <c r="AV269" s="523"/>
      <c r="AW269" s="523"/>
      <c r="AX269" s="523"/>
      <c r="AY269" s="523"/>
      <c r="AZ269" s="523"/>
      <c r="BA269" s="523"/>
      <c r="BB269" s="523"/>
      <c r="BC269" s="523"/>
      <c r="BD269" s="523"/>
      <c r="BE269" s="523"/>
      <c r="BF269" s="523"/>
      <c r="BG269" s="523"/>
      <c r="BH269" s="523"/>
      <c r="BI269" s="523"/>
      <c r="BJ269" s="523"/>
      <c r="BK269" s="523"/>
      <c r="BL269" s="523"/>
      <c r="BM269" s="523"/>
      <c r="BN269" s="523"/>
      <c r="BO269" s="523"/>
      <c r="BP269" s="523"/>
      <c r="BQ269" s="523"/>
      <c r="BR269" s="523"/>
      <c r="BS269" s="523"/>
      <c r="BT269" s="523"/>
      <c r="BU269" s="523"/>
      <c r="BV269" s="523"/>
      <c r="BW269" s="523"/>
      <c r="BX269" s="523"/>
      <c r="BY269" s="523"/>
      <c r="BZ269" s="523"/>
      <c r="CA269" s="523"/>
      <c r="CB269" s="523"/>
      <c r="CC269" s="523"/>
      <c r="CD269" s="523"/>
      <c r="CE269" s="523"/>
      <c r="CF269" s="523"/>
      <c r="CG269" s="523"/>
      <c r="CH269" s="523"/>
      <c r="CI269" s="523"/>
      <c r="CJ269" s="523"/>
      <c r="CK269" s="523"/>
      <c r="CL269" s="523"/>
      <c r="CM269" s="523"/>
      <c r="CN269" s="523"/>
      <c r="CO269" s="523"/>
      <c r="CP269" s="523"/>
      <c r="CQ269" s="523"/>
      <c r="CR269" s="523"/>
      <c r="CS269" s="523"/>
      <c r="CT269" s="523"/>
      <c r="CU269" s="523"/>
      <c r="CV269" s="523"/>
      <c r="CW269" s="523"/>
      <c r="CX269" s="523"/>
      <c r="CY269" s="523"/>
      <c r="CZ269" s="523"/>
      <c r="DA269" s="523"/>
      <c r="DB269" s="523"/>
      <c r="DC269" s="523"/>
      <c r="DD269" s="523"/>
      <c r="DE269" s="523"/>
      <c r="DF269" s="523"/>
      <c r="DG269" s="523"/>
    </row>
    <row r="270" spans="1:111">
      <c r="A270" s="523"/>
      <c r="B270" s="523"/>
      <c r="C270" s="523"/>
      <c r="D270" s="653"/>
      <c r="E270" s="653"/>
      <c r="F270" s="653"/>
      <c r="G270" s="653"/>
      <c r="H270" s="653"/>
      <c r="I270" s="686"/>
      <c r="J270" s="687"/>
      <c r="K270" s="656"/>
      <c r="L270" s="523"/>
      <c r="M270" s="523"/>
      <c r="N270" s="523"/>
      <c r="O270" s="523"/>
      <c r="P270" s="523"/>
      <c r="Q270" s="523"/>
      <c r="R270" s="523"/>
      <c r="S270" s="523"/>
      <c r="T270" s="523"/>
      <c r="U270" s="523"/>
      <c r="V270" s="523"/>
      <c r="W270" s="523"/>
      <c r="X270" s="523"/>
      <c r="Y270" s="523"/>
      <c r="Z270" s="523"/>
      <c r="AA270" s="523"/>
      <c r="AB270" s="523"/>
      <c r="AC270" s="523"/>
      <c r="AD270" s="523"/>
      <c r="AE270" s="523"/>
      <c r="AF270" s="523"/>
      <c r="AG270" s="523"/>
      <c r="AH270" s="523"/>
      <c r="AI270" s="523"/>
      <c r="AJ270" s="523"/>
      <c r="AK270" s="523"/>
      <c r="AL270" s="523"/>
      <c r="AM270" s="523"/>
      <c r="AN270" s="523"/>
      <c r="AO270" s="523"/>
      <c r="AP270" s="523"/>
      <c r="AQ270" s="523"/>
      <c r="AR270" s="523"/>
      <c r="AS270" s="523"/>
      <c r="AT270" s="523"/>
      <c r="AU270" s="523"/>
      <c r="AV270" s="523"/>
      <c r="AW270" s="523"/>
      <c r="AX270" s="523"/>
      <c r="AY270" s="523"/>
      <c r="AZ270" s="523"/>
      <c r="BA270" s="523"/>
      <c r="BB270" s="523"/>
      <c r="BC270" s="523"/>
      <c r="BD270" s="523"/>
      <c r="BE270" s="523"/>
      <c r="BF270" s="523"/>
      <c r="BG270" s="523"/>
      <c r="BH270" s="523"/>
      <c r="BI270" s="523"/>
      <c r="BJ270" s="523"/>
      <c r="BK270" s="523"/>
      <c r="BL270" s="523"/>
      <c r="BM270" s="523"/>
      <c r="BN270" s="523"/>
      <c r="BO270" s="523"/>
      <c r="BP270" s="523"/>
      <c r="BQ270" s="523"/>
      <c r="BR270" s="523"/>
      <c r="BS270" s="523"/>
      <c r="BT270" s="523"/>
      <c r="BU270" s="523"/>
      <c r="BV270" s="523"/>
      <c r="BW270" s="523"/>
      <c r="BX270" s="523"/>
      <c r="BY270" s="523"/>
      <c r="BZ270" s="523"/>
      <c r="CA270" s="523"/>
      <c r="CB270" s="523"/>
      <c r="CC270" s="523"/>
      <c r="CD270" s="523"/>
      <c r="CE270" s="523"/>
      <c r="CF270" s="523"/>
      <c r="CG270" s="523"/>
      <c r="CH270" s="523"/>
      <c r="CI270" s="523"/>
      <c r="CJ270" s="523"/>
      <c r="CK270" s="523"/>
      <c r="CL270" s="523"/>
      <c r="CM270" s="523"/>
      <c r="CN270" s="523"/>
      <c r="CO270" s="523"/>
      <c r="CP270" s="523"/>
      <c r="CQ270" s="523"/>
      <c r="CR270" s="523"/>
      <c r="CS270" s="523"/>
      <c r="CT270" s="523"/>
      <c r="CU270" s="523"/>
      <c r="CV270" s="523"/>
      <c r="CW270" s="523"/>
      <c r="CX270" s="523"/>
      <c r="CY270" s="523"/>
      <c r="CZ270" s="523"/>
      <c r="DA270" s="523"/>
      <c r="DB270" s="523"/>
      <c r="DC270" s="523"/>
      <c r="DD270" s="523"/>
      <c r="DE270" s="523"/>
      <c r="DF270" s="523"/>
      <c r="DG270" s="523"/>
    </row>
    <row r="271" spans="1:111">
      <c r="A271" s="523"/>
      <c r="B271" s="523"/>
      <c r="C271" s="523"/>
      <c r="D271" s="653"/>
      <c r="E271" s="653"/>
      <c r="F271" s="653"/>
      <c r="G271" s="653"/>
      <c r="H271" s="653"/>
      <c r="I271" s="686"/>
      <c r="J271" s="687"/>
      <c r="K271" s="656"/>
      <c r="L271" s="523"/>
      <c r="M271" s="523"/>
      <c r="N271" s="523"/>
      <c r="O271" s="523"/>
      <c r="P271" s="523"/>
      <c r="Q271" s="523"/>
      <c r="R271" s="523"/>
      <c r="S271" s="523"/>
      <c r="T271" s="523"/>
      <c r="U271" s="523"/>
      <c r="V271" s="523"/>
      <c r="W271" s="523"/>
      <c r="X271" s="523"/>
      <c r="Y271" s="523"/>
      <c r="Z271" s="523"/>
      <c r="AA271" s="523"/>
      <c r="AB271" s="523"/>
      <c r="AC271" s="523"/>
      <c r="AD271" s="523"/>
      <c r="AE271" s="523"/>
      <c r="AF271" s="523"/>
      <c r="AG271" s="523"/>
      <c r="AH271" s="523"/>
      <c r="AI271" s="523"/>
      <c r="AJ271" s="523"/>
      <c r="AK271" s="523"/>
      <c r="AL271" s="523"/>
      <c r="AM271" s="523"/>
      <c r="AN271" s="523"/>
      <c r="AO271" s="523"/>
      <c r="AP271" s="523"/>
      <c r="AQ271" s="523"/>
      <c r="AR271" s="523"/>
      <c r="AS271" s="523"/>
      <c r="AT271" s="523"/>
      <c r="AU271" s="523"/>
      <c r="AV271" s="523"/>
      <c r="AW271" s="523"/>
      <c r="AX271" s="523"/>
      <c r="AY271" s="523"/>
      <c r="AZ271" s="523"/>
      <c r="BA271" s="523"/>
      <c r="BB271" s="523"/>
      <c r="BC271" s="523"/>
      <c r="BD271" s="523"/>
      <c r="BE271" s="523"/>
      <c r="BF271" s="523"/>
      <c r="BG271" s="523"/>
      <c r="BH271" s="523"/>
      <c r="BI271" s="523"/>
      <c r="BJ271" s="523"/>
      <c r="BK271" s="523"/>
      <c r="BL271" s="523"/>
      <c r="BM271" s="523"/>
      <c r="BN271" s="523"/>
      <c r="BO271" s="523"/>
      <c r="BP271" s="523"/>
      <c r="BQ271" s="523"/>
      <c r="BR271" s="523"/>
      <c r="BS271" s="523"/>
      <c r="BT271" s="523"/>
      <c r="BU271" s="523"/>
      <c r="BV271" s="523"/>
      <c r="BW271" s="523"/>
      <c r="BX271" s="523"/>
      <c r="BY271" s="523"/>
      <c r="BZ271" s="523"/>
      <c r="CA271" s="523"/>
      <c r="CB271" s="523"/>
      <c r="CC271" s="523"/>
      <c r="CD271" s="523"/>
      <c r="CE271" s="523"/>
      <c r="CF271" s="523"/>
      <c r="CG271" s="523"/>
      <c r="CH271" s="523"/>
      <c r="CI271" s="523"/>
      <c r="CJ271" s="523"/>
      <c r="CK271" s="523"/>
      <c r="CL271" s="523"/>
      <c r="CM271" s="523"/>
      <c r="CN271" s="523"/>
      <c r="CO271" s="523"/>
      <c r="CP271" s="523"/>
      <c r="CQ271" s="523"/>
      <c r="CR271" s="523"/>
      <c r="CS271" s="523"/>
      <c r="CT271" s="523"/>
      <c r="CU271" s="523"/>
      <c r="CV271" s="523"/>
      <c r="CW271" s="523"/>
      <c r="CX271" s="523"/>
      <c r="CY271" s="523"/>
      <c r="CZ271" s="523"/>
      <c r="DA271" s="523"/>
      <c r="DB271" s="523"/>
      <c r="DC271" s="523"/>
      <c r="DD271" s="523"/>
      <c r="DE271" s="523"/>
      <c r="DF271" s="523"/>
      <c r="DG271" s="523"/>
    </row>
    <row r="272" spans="1:111">
      <c r="A272" s="523"/>
      <c r="B272" s="523"/>
      <c r="C272" s="523"/>
      <c r="D272" s="653"/>
      <c r="E272" s="653"/>
      <c r="F272" s="653"/>
      <c r="G272" s="653"/>
      <c r="H272" s="653"/>
      <c r="I272" s="686"/>
      <c r="J272" s="687"/>
      <c r="K272" s="656"/>
      <c r="L272" s="523"/>
      <c r="M272" s="523"/>
      <c r="N272" s="523"/>
      <c r="O272" s="523"/>
      <c r="P272" s="523"/>
      <c r="Q272" s="523"/>
      <c r="R272" s="523"/>
      <c r="S272" s="523"/>
      <c r="T272" s="523"/>
      <c r="U272" s="523"/>
      <c r="V272" s="523"/>
      <c r="W272" s="523"/>
      <c r="X272" s="523"/>
      <c r="Y272" s="523"/>
      <c r="Z272" s="523"/>
      <c r="AA272" s="523"/>
      <c r="AB272" s="523"/>
      <c r="AC272" s="523"/>
      <c r="AD272" s="523"/>
      <c r="AE272" s="523"/>
      <c r="AF272" s="523"/>
      <c r="AG272" s="523"/>
      <c r="AH272" s="523"/>
      <c r="AI272" s="523"/>
      <c r="AJ272" s="523"/>
      <c r="AK272" s="523"/>
      <c r="AL272" s="523"/>
      <c r="AM272" s="523"/>
      <c r="AN272" s="523"/>
      <c r="AO272" s="523"/>
      <c r="AP272" s="523"/>
      <c r="AQ272" s="523"/>
      <c r="AR272" s="523"/>
      <c r="AS272" s="523"/>
      <c r="AT272" s="523"/>
      <c r="AU272" s="523"/>
      <c r="AV272" s="523"/>
      <c r="AW272" s="523"/>
      <c r="AX272" s="523"/>
      <c r="AY272" s="523"/>
      <c r="AZ272" s="523"/>
      <c r="BA272" s="523"/>
      <c r="BB272" s="523"/>
      <c r="BC272" s="523"/>
      <c r="BD272" s="523"/>
      <c r="BE272" s="523"/>
      <c r="BF272" s="523"/>
      <c r="BG272" s="523"/>
      <c r="BH272" s="523"/>
      <c r="BI272" s="523"/>
      <c r="BJ272" s="523"/>
      <c r="BK272" s="523"/>
      <c r="BL272" s="523"/>
      <c r="BM272" s="523"/>
      <c r="BN272" s="523"/>
      <c r="BO272" s="523"/>
      <c r="BP272" s="523"/>
      <c r="BQ272" s="523"/>
      <c r="BR272" s="523"/>
      <c r="BS272" s="523"/>
      <c r="BT272" s="523"/>
      <c r="BU272" s="523"/>
      <c r="BV272" s="523"/>
      <c r="BW272" s="523"/>
      <c r="BX272" s="523"/>
      <c r="BY272" s="523"/>
      <c r="BZ272" s="523"/>
      <c r="CA272" s="523"/>
      <c r="CB272" s="523"/>
      <c r="CC272" s="523"/>
      <c r="CD272" s="523"/>
      <c r="CE272" s="523"/>
      <c r="CF272" s="523"/>
      <c r="CG272" s="523"/>
      <c r="CH272" s="523"/>
      <c r="CI272" s="523"/>
      <c r="CJ272" s="523"/>
      <c r="CK272" s="523"/>
      <c r="CL272" s="523"/>
      <c r="CM272" s="523"/>
      <c r="CN272" s="523"/>
      <c r="CO272" s="523"/>
      <c r="CP272" s="523"/>
      <c r="CQ272" s="523"/>
      <c r="CR272" s="523"/>
      <c r="CS272" s="523"/>
      <c r="CT272" s="523"/>
      <c r="CU272" s="523"/>
      <c r="CV272" s="523"/>
      <c r="CW272" s="523"/>
      <c r="CX272" s="523"/>
      <c r="CY272" s="523"/>
      <c r="CZ272" s="523"/>
      <c r="DA272" s="523"/>
      <c r="DB272" s="523"/>
      <c r="DC272" s="523"/>
      <c r="DD272" s="523"/>
      <c r="DE272" s="523"/>
      <c r="DF272" s="523"/>
      <c r="DG272" s="523"/>
    </row>
    <row r="273" spans="1:111">
      <c r="A273" s="523"/>
      <c r="B273" s="523"/>
      <c r="C273" s="523"/>
      <c r="D273" s="653"/>
      <c r="E273" s="653"/>
      <c r="F273" s="653"/>
      <c r="G273" s="653"/>
      <c r="H273" s="653"/>
      <c r="I273" s="686"/>
      <c r="J273" s="687"/>
      <c r="K273" s="656"/>
      <c r="L273" s="523"/>
      <c r="M273" s="523"/>
      <c r="N273" s="523"/>
      <c r="O273" s="523"/>
      <c r="P273" s="523"/>
      <c r="Q273" s="523"/>
      <c r="R273" s="523"/>
      <c r="S273" s="523"/>
      <c r="T273" s="523"/>
      <c r="U273" s="523"/>
      <c r="V273" s="523"/>
      <c r="W273" s="523"/>
      <c r="X273" s="523"/>
      <c r="Y273" s="523"/>
      <c r="Z273" s="523"/>
      <c r="AA273" s="523"/>
      <c r="AB273" s="523"/>
      <c r="AC273" s="523"/>
      <c r="AD273" s="523"/>
      <c r="AE273" s="523"/>
      <c r="AF273" s="523"/>
      <c r="AG273" s="523"/>
      <c r="AH273" s="523"/>
      <c r="AI273" s="523"/>
      <c r="AJ273" s="523"/>
      <c r="AK273" s="523"/>
      <c r="AL273" s="523"/>
      <c r="AM273" s="523"/>
      <c r="AN273" s="523"/>
      <c r="AO273" s="523"/>
      <c r="AP273" s="523"/>
      <c r="AQ273" s="523"/>
      <c r="AR273" s="523"/>
      <c r="AS273" s="523"/>
      <c r="AT273" s="523"/>
      <c r="AU273" s="523"/>
      <c r="AV273" s="523"/>
      <c r="AW273" s="523"/>
      <c r="AX273" s="523"/>
      <c r="AY273" s="523"/>
      <c r="AZ273" s="523"/>
      <c r="BA273" s="523"/>
      <c r="BB273" s="523"/>
      <c r="BC273" s="523"/>
      <c r="BD273" s="523"/>
      <c r="BE273" s="523"/>
      <c r="BF273" s="523"/>
      <c r="BG273" s="523"/>
      <c r="BH273" s="523"/>
      <c r="BI273" s="523"/>
      <c r="BJ273" s="523"/>
      <c r="BK273" s="523"/>
      <c r="BL273" s="523"/>
      <c r="BM273" s="523"/>
      <c r="BN273" s="523"/>
      <c r="BO273" s="523"/>
      <c r="BP273" s="523"/>
      <c r="BQ273" s="523"/>
      <c r="BR273" s="523"/>
      <c r="BS273" s="523"/>
      <c r="BT273" s="523"/>
      <c r="BU273" s="523"/>
      <c r="BV273" s="523"/>
      <c r="BW273" s="523"/>
      <c r="BX273" s="523"/>
      <c r="BY273" s="523"/>
      <c r="BZ273" s="523"/>
      <c r="CA273" s="523"/>
      <c r="CB273" s="523"/>
      <c r="CC273" s="523"/>
      <c r="CD273" s="523"/>
      <c r="CE273" s="523"/>
      <c r="CF273" s="523"/>
      <c r="CG273" s="523"/>
      <c r="CH273" s="523"/>
      <c r="CI273" s="523"/>
      <c r="CJ273" s="523"/>
      <c r="CK273" s="523"/>
      <c r="CL273" s="523"/>
      <c r="CM273" s="523"/>
      <c r="CN273" s="523"/>
      <c r="CO273" s="523"/>
      <c r="CP273" s="523"/>
      <c r="CQ273" s="523"/>
      <c r="CR273" s="523"/>
      <c r="CS273" s="523"/>
      <c r="CT273" s="523"/>
      <c r="CU273" s="523"/>
      <c r="CV273" s="523"/>
      <c r="CW273" s="523"/>
      <c r="CX273" s="523"/>
      <c r="CY273" s="523"/>
      <c r="CZ273" s="523"/>
      <c r="DA273" s="523"/>
      <c r="DB273" s="523"/>
      <c r="DC273" s="523"/>
      <c r="DD273" s="523"/>
      <c r="DE273" s="523"/>
      <c r="DF273" s="523"/>
      <c r="DG273" s="523"/>
    </row>
    <row r="274" spans="1:111">
      <c r="A274" s="523"/>
      <c r="B274" s="523"/>
      <c r="C274" s="523"/>
      <c r="D274" s="653"/>
      <c r="E274" s="653"/>
      <c r="F274" s="653"/>
      <c r="G274" s="653"/>
      <c r="H274" s="653"/>
      <c r="I274" s="686"/>
      <c r="J274" s="687"/>
      <c r="K274" s="656"/>
      <c r="L274" s="523"/>
      <c r="M274" s="523"/>
      <c r="N274" s="523"/>
      <c r="O274" s="523"/>
      <c r="P274" s="523"/>
      <c r="Q274" s="523"/>
      <c r="R274" s="523"/>
      <c r="S274" s="523"/>
      <c r="T274" s="523"/>
      <c r="U274" s="523"/>
      <c r="V274" s="523"/>
      <c r="W274" s="523"/>
      <c r="X274" s="523"/>
      <c r="Y274" s="523"/>
      <c r="Z274" s="523"/>
      <c r="AA274" s="523"/>
      <c r="AB274" s="523"/>
      <c r="AC274" s="523"/>
      <c r="AD274" s="523"/>
      <c r="AE274" s="523"/>
      <c r="AF274" s="523"/>
      <c r="AG274" s="523"/>
      <c r="AH274" s="523"/>
      <c r="AI274" s="523"/>
      <c r="AJ274" s="523"/>
      <c r="AK274" s="523"/>
      <c r="AL274" s="523"/>
      <c r="AM274" s="523"/>
      <c r="AN274" s="523"/>
      <c r="AO274" s="523"/>
      <c r="AP274" s="523"/>
      <c r="AQ274" s="523"/>
      <c r="AR274" s="523"/>
      <c r="AS274" s="523"/>
      <c r="AT274" s="523"/>
      <c r="AU274" s="523"/>
      <c r="AV274" s="523"/>
      <c r="AW274" s="523"/>
      <c r="AX274" s="523"/>
      <c r="AY274" s="523"/>
      <c r="AZ274" s="523"/>
      <c r="BA274" s="523"/>
      <c r="BB274" s="523"/>
      <c r="BC274" s="523"/>
      <c r="BD274" s="523"/>
      <c r="BE274" s="523"/>
      <c r="BF274" s="523"/>
      <c r="BG274" s="523"/>
      <c r="BH274" s="523"/>
      <c r="BI274" s="523"/>
      <c r="BJ274" s="523"/>
      <c r="BK274" s="523"/>
      <c r="BL274" s="523"/>
      <c r="BM274" s="523"/>
      <c r="BN274" s="523"/>
      <c r="BO274" s="523"/>
      <c r="BP274" s="523"/>
      <c r="BQ274" s="523"/>
      <c r="BR274" s="523"/>
      <c r="BS274" s="523"/>
      <c r="BT274" s="523"/>
      <c r="BU274" s="523"/>
      <c r="BV274" s="523"/>
      <c r="BW274" s="523"/>
      <c r="BX274" s="523"/>
      <c r="BY274" s="523"/>
      <c r="BZ274" s="523"/>
      <c r="CA274" s="523"/>
      <c r="CB274" s="523"/>
      <c r="CC274" s="523"/>
      <c r="CD274" s="523"/>
      <c r="CE274" s="523"/>
      <c r="CF274" s="523"/>
      <c r="CG274" s="523"/>
      <c r="CH274" s="523"/>
      <c r="CI274" s="523"/>
      <c r="CJ274" s="523"/>
      <c r="CK274" s="523"/>
      <c r="CL274" s="523"/>
      <c r="CM274" s="523"/>
      <c r="CN274" s="523"/>
      <c r="CO274" s="523"/>
      <c r="CP274" s="523"/>
      <c r="CQ274" s="523"/>
      <c r="CR274" s="523"/>
      <c r="CS274" s="523"/>
      <c r="CT274" s="523"/>
      <c r="CU274" s="523"/>
      <c r="CV274" s="523"/>
      <c r="CW274" s="523"/>
      <c r="CX274" s="523"/>
      <c r="CY274" s="523"/>
      <c r="CZ274" s="523"/>
      <c r="DA274" s="523"/>
      <c r="DB274" s="523"/>
      <c r="DC274" s="523"/>
      <c r="DD274" s="523"/>
      <c r="DE274" s="523"/>
      <c r="DF274" s="523"/>
      <c r="DG274" s="523"/>
    </row>
    <row r="275" spans="1:111">
      <c r="A275" s="523"/>
      <c r="B275" s="523"/>
      <c r="C275" s="523"/>
      <c r="D275" s="653"/>
      <c r="E275" s="653"/>
      <c r="F275" s="653"/>
      <c r="G275" s="653"/>
      <c r="H275" s="653"/>
      <c r="I275" s="686"/>
      <c r="J275" s="687"/>
      <c r="K275" s="656"/>
      <c r="L275" s="523"/>
      <c r="M275" s="523"/>
      <c r="N275" s="523"/>
      <c r="O275" s="523"/>
      <c r="P275" s="523"/>
      <c r="Q275" s="523"/>
      <c r="R275" s="523"/>
      <c r="S275" s="523"/>
      <c r="T275" s="523"/>
      <c r="U275" s="523"/>
      <c r="V275" s="523"/>
      <c r="W275" s="523"/>
      <c r="X275" s="523"/>
      <c r="Y275" s="523"/>
      <c r="Z275" s="523"/>
      <c r="AA275" s="523"/>
      <c r="AB275" s="523"/>
      <c r="AC275" s="523"/>
      <c r="AD275" s="523"/>
      <c r="AE275" s="523"/>
      <c r="AF275" s="523"/>
      <c r="AG275" s="523"/>
      <c r="AH275" s="523"/>
      <c r="AI275" s="523"/>
      <c r="AJ275" s="523"/>
      <c r="AK275" s="523"/>
      <c r="AL275" s="523"/>
      <c r="AM275" s="523"/>
      <c r="AN275" s="523"/>
      <c r="AO275" s="523"/>
      <c r="AP275" s="523"/>
      <c r="AQ275" s="523"/>
      <c r="AR275" s="523"/>
      <c r="AS275" s="523"/>
      <c r="AT275" s="523"/>
      <c r="AU275" s="523"/>
      <c r="AV275" s="523"/>
      <c r="AW275" s="523"/>
      <c r="AX275" s="523"/>
      <c r="AY275" s="523"/>
      <c r="AZ275" s="523"/>
      <c r="BA275" s="523"/>
      <c r="BB275" s="523"/>
      <c r="BC275" s="523"/>
      <c r="BD275" s="523"/>
      <c r="BE275" s="523"/>
      <c r="BF275" s="523"/>
      <c r="BG275" s="523"/>
      <c r="BH275" s="523"/>
      <c r="BI275" s="523"/>
      <c r="BJ275" s="523"/>
      <c r="BK275" s="523"/>
      <c r="BL275" s="523"/>
      <c r="BM275" s="523"/>
      <c r="BN275" s="523"/>
      <c r="BO275" s="523"/>
      <c r="BP275" s="523"/>
      <c r="BQ275" s="523"/>
      <c r="BR275" s="523"/>
      <c r="BS275" s="523"/>
      <c r="BT275" s="523"/>
      <c r="BU275" s="523"/>
      <c r="BV275" s="523"/>
      <c r="BW275" s="523"/>
      <c r="BX275" s="523"/>
      <c r="BY275" s="523"/>
      <c r="BZ275" s="523"/>
      <c r="CA275" s="523"/>
      <c r="CB275" s="523"/>
      <c r="CC275" s="523"/>
      <c r="CD275" s="523"/>
      <c r="CE275" s="523"/>
      <c r="CF275" s="523"/>
      <c r="CG275" s="523"/>
      <c r="CH275" s="523"/>
      <c r="CI275" s="523"/>
      <c r="CJ275" s="523"/>
      <c r="CK275" s="523"/>
      <c r="CL275" s="523"/>
      <c r="CM275" s="523"/>
      <c r="CN275" s="523"/>
      <c r="CO275" s="523"/>
      <c r="CP275" s="523"/>
      <c r="CQ275" s="523"/>
      <c r="CR275" s="523"/>
      <c r="CS275" s="523"/>
      <c r="CT275" s="523"/>
      <c r="CU275" s="523"/>
      <c r="CV275" s="523"/>
      <c r="CW275" s="523"/>
      <c r="CX275" s="523"/>
      <c r="CY275" s="523"/>
      <c r="CZ275" s="523"/>
      <c r="DA275" s="523"/>
      <c r="DB275" s="523"/>
      <c r="DC275" s="523"/>
      <c r="DD275" s="523"/>
      <c r="DE275" s="523"/>
      <c r="DF275" s="523"/>
      <c r="DG275" s="523"/>
    </row>
    <row r="276" spans="1:111">
      <c r="A276" s="523"/>
      <c r="B276" s="523"/>
      <c r="C276" s="523"/>
      <c r="D276" s="653"/>
      <c r="E276" s="653"/>
      <c r="F276" s="653"/>
      <c r="G276" s="653"/>
      <c r="H276" s="653"/>
      <c r="I276" s="686"/>
      <c r="J276" s="687"/>
      <c r="K276" s="656"/>
      <c r="L276" s="523"/>
      <c r="M276" s="523"/>
      <c r="N276" s="523"/>
      <c r="O276" s="523"/>
      <c r="P276" s="523"/>
      <c r="Q276" s="523"/>
      <c r="R276" s="523"/>
      <c r="S276" s="523"/>
      <c r="T276" s="523"/>
      <c r="U276" s="523"/>
      <c r="V276" s="523"/>
      <c r="W276" s="523"/>
      <c r="X276" s="523"/>
      <c r="Y276" s="523"/>
      <c r="Z276" s="523"/>
      <c r="AA276" s="523"/>
      <c r="AB276" s="523"/>
      <c r="AC276" s="523"/>
      <c r="AD276" s="523"/>
      <c r="AE276" s="523"/>
      <c r="AF276" s="523"/>
      <c r="AG276" s="523"/>
      <c r="AH276" s="523"/>
      <c r="AI276" s="523"/>
      <c r="AJ276" s="523"/>
      <c r="AK276" s="523"/>
      <c r="AL276" s="523"/>
      <c r="AM276" s="523"/>
      <c r="AN276" s="523"/>
      <c r="AO276" s="523"/>
      <c r="AP276" s="523"/>
      <c r="AQ276" s="523"/>
      <c r="AR276" s="523"/>
      <c r="AS276" s="523"/>
      <c r="AT276" s="523"/>
      <c r="AU276" s="523"/>
      <c r="AV276" s="523"/>
      <c r="AW276" s="523"/>
      <c r="AX276" s="523"/>
      <c r="AY276" s="523"/>
      <c r="AZ276" s="523"/>
      <c r="BA276" s="523"/>
      <c r="BB276" s="523"/>
      <c r="BC276" s="523"/>
      <c r="BD276" s="523"/>
      <c r="BE276" s="523"/>
      <c r="BF276" s="523"/>
      <c r="BG276" s="523"/>
      <c r="BH276" s="523"/>
      <c r="BI276" s="523"/>
      <c r="BJ276" s="523"/>
      <c r="BK276" s="523"/>
      <c r="BL276" s="523"/>
      <c r="BM276" s="523"/>
      <c r="BN276" s="523"/>
      <c r="BO276" s="523"/>
      <c r="BP276" s="523"/>
      <c r="BQ276" s="523"/>
      <c r="BR276" s="523"/>
      <c r="BS276" s="523"/>
      <c r="BT276" s="523"/>
      <c r="BU276" s="523"/>
      <c r="BV276" s="523"/>
      <c r="BW276" s="523"/>
      <c r="BX276" s="523"/>
      <c r="BY276" s="523"/>
      <c r="BZ276" s="523"/>
      <c r="CA276" s="523"/>
      <c r="CB276" s="523"/>
      <c r="CC276" s="523"/>
      <c r="CD276" s="523"/>
      <c r="CE276" s="523"/>
      <c r="CF276" s="523"/>
      <c r="CG276" s="523"/>
      <c r="CH276" s="523"/>
      <c r="CI276" s="523"/>
      <c r="CJ276" s="523"/>
      <c r="CK276" s="523"/>
      <c r="CL276" s="523"/>
      <c r="CM276" s="523"/>
      <c r="CN276" s="523"/>
      <c r="CO276" s="523"/>
      <c r="CP276" s="523"/>
      <c r="CQ276" s="523"/>
      <c r="CR276" s="523"/>
      <c r="CS276" s="523"/>
      <c r="CT276" s="523"/>
      <c r="CU276" s="523"/>
      <c r="CV276" s="523"/>
      <c r="CW276" s="523"/>
      <c r="CX276" s="523"/>
      <c r="CY276" s="523"/>
      <c r="CZ276" s="523"/>
      <c r="DA276" s="523"/>
      <c r="DB276" s="523"/>
      <c r="DC276" s="523"/>
      <c r="DD276" s="523"/>
      <c r="DE276" s="523"/>
      <c r="DF276" s="523"/>
      <c r="DG276" s="523"/>
    </row>
    <row r="277" spans="1:111">
      <c r="A277" s="523"/>
      <c r="B277" s="523"/>
      <c r="C277" s="523"/>
      <c r="D277" s="653"/>
      <c r="E277" s="653"/>
      <c r="F277" s="653"/>
      <c r="G277" s="653"/>
      <c r="H277" s="653"/>
      <c r="I277" s="686"/>
      <c r="J277" s="687"/>
      <c r="K277" s="656"/>
      <c r="L277" s="523"/>
      <c r="M277" s="523"/>
      <c r="N277" s="523"/>
      <c r="O277" s="523"/>
      <c r="P277" s="523"/>
      <c r="Q277" s="523"/>
      <c r="R277" s="523"/>
      <c r="S277" s="523"/>
      <c r="T277" s="523"/>
      <c r="U277" s="523"/>
      <c r="V277" s="523"/>
      <c r="W277" s="523"/>
      <c r="X277" s="523"/>
      <c r="Y277" s="523"/>
      <c r="Z277" s="523"/>
      <c r="AA277" s="523"/>
      <c r="AB277" s="523"/>
      <c r="AC277" s="523"/>
      <c r="AD277" s="523"/>
      <c r="AE277" s="523"/>
      <c r="AF277" s="523"/>
      <c r="AG277" s="523"/>
      <c r="AH277" s="523"/>
      <c r="AI277" s="523"/>
      <c r="AJ277" s="523"/>
      <c r="AK277" s="523"/>
      <c r="AL277" s="523"/>
      <c r="AM277" s="523"/>
      <c r="AN277" s="523"/>
      <c r="AO277" s="523"/>
      <c r="AP277" s="523"/>
      <c r="AQ277" s="523"/>
      <c r="AR277" s="523"/>
      <c r="AS277" s="523"/>
      <c r="AT277" s="523"/>
      <c r="AU277" s="523"/>
      <c r="AV277" s="523"/>
      <c r="AW277" s="523"/>
      <c r="AX277" s="523"/>
      <c r="AY277" s="523"/>
      <c r="AZ277" s="523"/>
      <c r="BA277" s="523"/>
      <c r="BB277" s="523"/>
      <c r="BC277" s="523"/>
      <c r="BD277" s="523"/>
      <c r="BE277" s="523"/>
      <c r="BF277" s="523"/>
      <c r="BG277" s="523"/>
      <c r="BH277" s="523"/>
      <c r="BI277" s="523"/>
      <c r="BJ277" s="523"/>
      <c r="BK277" s="523"/>
      <c r="BL277" s="523"/>
      <c r="BM277" s="523"/>
      <c r="BN277" s="523"/>
      <c r="BO277" s="523"/>
      <c r="BP277" s="523"/>
      <c r="BQ277" s="523"/>
      <c r="BR277" s="523"/>
      <c r="BS277" s="523"/>
      <c r="BT277" s="523"/>
      <c r="BU277" s="523"/>
      <c r="BV277" s="523"/>
      <c r="BW277" s="523"/>
      <c r="BX277" s="523"/>
      <c r="BY277" s="523"/>
      <c r="BZ277" s="523"/>
      <c r="CA277" s="523"/>
      <c r="CB277" s="523"/>
      <c r="CC277" s="523"/>
      <c r="CD277" s="523"/>
      <c r="CE277" s="523"/>
      <c r="CF277" s="523"/>
      <c r="CG277" s="523"/>
      <c r="CH277" s="523"/>
      <c r="CI277" s="523"/>
      <c r="CJ277" s="523"/>
      <c r="CK277" s="523"/>
      <c r="CL277" s="523"/>
      <c r="CM277" s="523"/>
      <c r="CN277" s="523"/>
      <c r="CO277" s="523"/>
      <c r="CP277" s="523"/>
      <c r="CQ277" s="523"/>
      <c r="CR277" s="523"/>
      <c r="CS277" s="523"/>
      <c r="CT277" s="523"/>
      <c r="CU277" s="523"/>
      <c r="CV277" s="523"/>
      <c r="CW277" s="523"/>
      <c r="CX277" s="523"/>
      <c r="CY277" s="523"/>
      <c r="CZ277" s="523"/>
      <c r="DA277" s="523"/>
      <c r="DB277" s="523"/>
      <c r="DC277" s="523"/>
      <c r="DD277" s="523"/>
      <c r="DE277" s="523"/>
      <c r="DF277" s="523"/>
      <c r="DG277" s="523"/>
    </row>
    <row r="278" spans="1:111">
      <c r="A278" s="523"/>
      <c r="B278" s="523"/>
      <c r="C278" s="523"/>
      <c r="D278" s="653"/>
      <c r="E278" s="653"/>
      <c r="F278" s="653"/>
      <c r="G278" s="653"/>
      <c r="H278" s="653"/>
      <c r="I278" s="686"/>
      <c r="J278" s="687"/>
      <c r="K278" s="656"/>
      <c r="L278" s="523"/>
      <c r="M278" s="523"/>
      <c r="N278" s="523"/>
      <c r="O278" s="523"/>
      <c r="P278" s="523"/>
      <c r="Q278" s="523"/>
      <c r="R278" s="523"/>
      <c r="S278" s="523"/>
      <c r="T278" s="523"/>
      <c r="U278" s="523"/>
      <c r="V278" s="523"/>
      <c r="W278" s="523"/>
      <c r="X278" s="523"/>
      <c r="Y278" s="523"/>
      <c r="Z278" s="523"/>
      <c r="AA278" s="523"/>
      <c r="AB278" s="523"/>
      <c r="AC278" s="523"/>
      <c r="AD278" s="523"/>
      <c r="AE278" s="523"/>
      <c r="AF278" s="523"/>
      <c r="AG278" s="523"/>
      <c r="AH278" s="523"/>
      <c r="AI278" s="523"/>
      <c r="AJ278" s="523"/>
      <c r="AK278" s="523"/>
      <c r="AL278" s="523"/>
      <c r="AM278" s="523"/>
      <c r="AN278" s="523"/>
      <c r="AO278" s="523"/>
      <c r="AP278" s="523"/>
      <c r="AQ278" s="523"/>
      <c r="AR278" s="523"/>
      <c r="AS278" s="523"/>
      <c r="AT278" s="523"/>
      <c r="AU278" s="523"/>
      <c r="AV278" s="523"/>
      <c r="AW278" s="523"/>
      <c r="AX278" s="523"/>
      <c r="AY278" s="523"/>
      <c r="AZ278" s="523"/>
      <c r="BA278" s="523"/>
      <c r="BB278" s="523"/>
      <c r="BC278" s="523"/>
      <c r="BD278" s="523"/>
      <c r="BE278" s="523"/>
      <c r="BF278" s="523"/>
      <c r="BG278" s="523"/>
      <c r="BH278" s="523"/>
      <c r="BI278" s="523"/>
      <c r="BJ278" s="523"/>
      <c r="BK278" s="523"/>
      <c r="BL278" s="523"/>
      <c r="BM278" s="523"/>
      <c r="BN278" s="523"/>
      <c r="BO278" s="523"/>
      <c r="BP278" s="523"/>
      <c r="BQ278" s="523"/>
      <c r="BR278" s="523"/>
      <c r="BS278" s="523"/>
      <c r="BT278" s="523"/>
      <c r="BU278" s="523"/>
      <c r="BV278" s="523"/>
      <c r="BW278" s="523"/>
      <c r="BX278" s="523"/>
      <c r="BY278" s="523"/>
      <c r="BZ278" s="523"/>
      <c r="CA278" s="523"/>
      <c r="CB278" s="523"/>
      <c r="CC278" s="523"/>
      <c r="CD278" s="523"/>
      <c r="CE278" s="523"/>
      <c r="CF278" s="523"/>
      <c r="CG278" s="523"/>
      <c r="CH278" s="523"/>
      <c r="CI278" s="523"/>
      <c r="CJ278" s="523"/>
      <c r="CK278" s="523"/>
      <c r="CL278" s="523"/>
      <c r="CM278" s="523"/>
      <c r="CN278" s="523"/>
      <c r="CO278" s="523"/>
      <c r="CP278" s="523"/>
      <c r="CQ278" s="523"/>
      <c r="CR278" s="523"/>
      <c r="CS278" s="523"/>
      <c r="CT278" s="523"/>
      <c r="CU278" s="523"/>
      <c r="CV278" s="523"/>
      <c r="CW278" s="523"/>
      <c r="CX278" s="523"/>
      <c r="CY278" s="523"/>
      <c r="CZ278" s="523"/>
      <c r="DA278" s="523"/>
      <c r="DB278" s="523"/>
      <c r="DC278" s="523"/>
      <c r="DD278" s="523"/>
      <c r="DE278" s="523"/>
      <c r="DF278" s="523"/>
      <c r="DG278" s="523"/>
    </row>
    <row r="279" spans="1:111">
      <c r="A279" s="523"/>
      <c r="B279" s="523"/>
      <c r="C279" s="523"/>
      <c r="D279" s="653"/>
      <c r="E279" s="653"/>
      <c r="F279" s="653"/>
      <c r="G279" s="653"/>
      <c r="H279" s="653"/>
      <c r="I279" s="686"/>
      <c r="J279" s="687"/>
      <c r="K279" s="656"/>
      <c r="L279" s="523"/>
      <c r="M279" s="523"/>
      <c r="N279" s="523"/>
      <c r="O279" s="523"/>
      <c r="P279" s="523"/>
      <c r="Q279" s="523"/>
      <c r="R279" s="523"/>
      <c r="S279" s="523"/>
      <c r="T279" s="523"/>
      <c r="U279" s="523"/>
      <c r="V279" s="523"/>
      <c r="W279" s="523"/>
      <c r="X279" s="523"/>
      <c r="Y279" s="523"/>
      <c r="Z279" s="523"/>
      <c r="AA279" s="523"/>
      <c r="AB279" s="523"/>
      <c r="AC279" s="523"/>
      <c r="AD279" s="523"/>
      <c r="AE279" s="523"/>
      <c r="AF279" s="523"/>
      <c r="AG279" s="523"/>
      <c r="AH279" s="523"/>
      <c r="AI279" s="523"/>
      <c r="AJ279" s="523"/>
      <c r="AK279" s="523"/>
      <c r="AL279" s="523"/>
      <c r="AM279" s="523"/>
      <c r="AN279" s="523"/>
      <c r="AO279" s="523"/>
      <c r="AP279" s="523"/>
      <c r="AQ279" s="523"/>
      <c r="AR279" s="523"/>
      <c r="AS279" s="523"/>
      <c r="AT279" s="523"/>
      <c r="AU279" s="523"/>
      <c r="AV279" s="523"/>
      <c r="AW279" s="523"/>
      <c r="AX279" s="523"/>
      <c r="AY279" s="523"/>
      <c r="AZ279" s="523"/>
      <c r="BA279" s="523"/>
      <c r="BB279" s="523"/>
      <c r="BC279" s="523"/>
      <c r="BD279" s="523"/>
      <c r="BE279" s="523"/>
      <c r="BF279" s="523"/>
      <c r="BG279" s="523"/>
      <c r="BH279" s="523"/>
      <c r="BI279" s="523"/>
      <c r="BJ279" s="523"/>
      <c r="BK279" s="523"/>
      <c r="BL279" s="523"/>
      <c r="BM279" s="523"/>
      <c r="BN279" s="523"/>
      <c r="BO279" s="523"/>
      <c r="BP279" s="523"/>
      <c r="BQ279" s="523"/>
      <c r="BR279" s="523"/>
      <c r="BS279" s="523"/>
      <c r="BT279" s="523"/>
      <c r="BU279" s="523"/>
      <c r="BV279" s="523"/>
      <c r="BW279" s="523"/>
      <c r="BX279" s="523"/>
      <c r="BY279" s="523"/>
      <c r="BZ279" s="523"/>
      <c r="CA279" s="523"/>
      <c r="CB279" s="523"/>
      <c r="CC279" s="523"/>
      <c r="CD279" s="523"/>
      <c r="CE279" s="523"/>
      <c r="CF279" s="523"/>
      <c r="CG279" s="523"/>
      <c r="CH279" s="523"/>
      <c r="CI279" s="523"/>
      <c r="CJ279" s="523"/>
      <c r="CK279" s="523"/>
      <c r="CL279" s="523"/>
      <c r="CM279" s="523"/>
      <c r="CN279" s="523"/>
      <c r="CO279" s="523"/>
      <c r="CP279" s="523"/>
      <c r="CQ279" s="523"/>
      <c r="CR279" s="523"/>
      <c r="CS279" s="523"/>
      <c r="CT279" s="523"/>
      <c r="CU279" s="523"/>
      <c r="CV279" s="523"/>
      <c r="CW279" s="523"/>
      <c r="CX279" s="523"/>
      <c r="CY279" s="523"/>
      <c r="CZ279" s="523"/>
      <c r="DA279" s="523"/>
      <c r="DB279" s="523"/>
      <c r="DC279" s="523"/>
      <c r="DD279" s="523"/>
      <c r="DE279" s="523"/>
      <c r="DF279" s="523"/>
      <c r="DG279" s="523"/>
    </row>
    <row r="280" spans="1:111">
      <c r="A280" s="523"/>
      <c r="B280" s="523"/>
      <c r="C280" s="523"/>
      <c r="D280" s="653"/>
      <c r="E280" s="653"/>
      <c r="F280" s="653"/>
      <c r="G280" s="653"/>
      <c r="H280" s="653"/>
      <c r="I280" s="686"/>
      <c r="J280" s="687"/>
      <c r="K280" s="656"/>
      <c r="L280" s="523"/>
      <c r="M280" s="523"/>
      <c r="N280" s="523"/>
      <c r="O280" s="523"/>
      <c r="P280" s="523"/>
      <c r="Q280" s="523"/>
      <c r="R280" s="523"/>
      <c r="S280" s="523"/>
      <c r="T280" s="523"/>
      <c r="U280" s="523"/>
      <c r="V280" s="523"/>
      <c r="W280" s="523"/>
      <c r="X280" s="523"/>
      <c r="Y280" s="523"/>
      <c r="Z280" s="523"/>
      <c r="AA280" s="523"/>
      <c r="AB280" s="523"/>
      <c r="AC280" s="523"/>
      <c r="AD280" s="523"/>
      <c r="AE280" s="523"/>
      <c r="AF280" s="523"/>
      <c r="AG280" s="523"/>
      <c r="AH280" s="523"/>
      <c r="AI280" s="523"/>
      <c r="AJ280" s="523"/>
      <c r="AK280" s="523"/>
      <c r="AL280" s="523"/>
      <c r="AM280" s="523"/>
      <c r="AN280" s="523"/>
      <c r="AO280" s="523"/>
      <c r="AP280" s="523"/>
      <c r="AQ280" s="523"/>
      <c r="AR280" s="523"/>
      <c r="AS280" s="523"/>
      <c r="AT280" s="523"/>
      <c r="AU280" s="523"/>
      <c r="AV280" s="523"/>
      <c r="AW280" s="523"/>
      <c r="AX280" s="523"/>
      <c r="AY280" s="523"/>
      <c r="AZ280" s="523"/>
      <c r="BA280" s="523"/>
      <c r="BB280" s="523"/>
      <c r="BC280" s="523"/>
      <c r="BD280" s="523"/>
      <c r="BE280" s="523"/>
      <c r="BF280" s="523"/>
      <c r="BG280" s="523"/>
      <c r="BH280" s="523"/>
      <c r="BI280" s="523"/>
      <c r="BJ280" s="523"/>
      <c r="BK280" s="523"/>
      <c r="BL280" s="523"/>
      <c r="BM280" s="523"/>
      <c r="BN280" s="523"/>
      <c r="BO280" s="523"/>
      <c r="BP280" s="523"/>
      <c r="BQ280" s="523"/>
      <c r="BR280" s="523"/>
      <c r="BS280" s="523"/>
      <c r="BT280" s="523"/>
      <c r="BU280" s="523"/>
      <c r="BV280" s="523"/>
      <c r="BW280" s="523"/>
      <c r="BX280" s="523"/>
      <c r="BY280" s="523"/>
      <c r="BZ280" s="523"/>
      <c r="CA280" s="523"/>
      <c r="CB280" s="523"/>
      <c r="CC280" s="523"/>
      <c r="CD280" s="523"/>
      <c r="CE280" s="523"/>
      <c r="CF280" s="523"/>
      <c r="CG280" s="523"/>
      <c r="CH280" s="523"/>
      <c r="CI280" s="523"/>
      <c r="CJ280" s="523"/>
      <c r="CK280" s="523"/>
      <c r="CL280" s="523"/>
      <c r="CM280" s="523"/>
      <c r="CN280" s="523"/>
      <c r="CO280" s="523"/>
      <c r="CP280" s="523"/>
      <c r="CQ280" s="523"/>
      <c r="CR280" s="523"/>
      <c r="CS280" s="523"/>
      <c r="CT280" s="523"/>
      <c r="CU280" s="523"/>
      <c r="CV280" s="523"/>
      <c r="CW280" s="523"/>
      <c r="CX280" s="523"/>
      <c r="CY280" s="523"/>
      <c r="CZ280" s="523"/>
      <c r="DA280" s="523"/>
      <c r="DB280" s="523"/>
      <c r="DC280" s="523"/>
      <c r="DD280" s="523"/>
      <c r="DE280" s="523"/>
      <c r="DF280" s="523"/>
      <c r="DG280" s="523"/>
    </row>
    <row r="281" spans="1:111">
      <c r="A281" s="523"/>
      <c r="B281" s="523"/>
      <c r="C281" s="523"/>
      <c r="D281" s="653"/>
      <c r="E281" s="653"/>
      <c r="F281" s="653"/>
      <c r="G281" s="653"/>
      <c r="H281" s="653"/>
      <c r="I281" s="686"/>
      <c r="J281" s="687"/>
      <c r="K281" s="656"/>
      <c r="L281" s="523"/>
      <c r="M281" s="523"/>
      <c r="N281" s="523"/>
      <c r="O281" s="523"/>
      <c r="P281" s="523"/>
      <c r="Q281" s="523"/>
      <c r="R281" s="523"/>
      <c r="S281" s="523"/>
      <c r="T281" s="523"/>
      <c r="U281" s="523"/>
      <c r="V281" s="523"/>
      <c r="W281" s="523"/>
      <c r="X281" s="523"/>
      <c r="Y281" s="523"/>
      <c r="Z281" s="523"/>
      <c r="AA281" s="523"/>
      <c r="AB281" s="523"/>
      <c r="AC281" s="523"/>
      <c r="AD281" s="523"/>
      <c r="AE281" s="523"/>
      <c r="AF281" s="523"/>
      <c r="AG281" s="523"/>
      <c r="AH281" s="523"/>
      <c r="AI281" s="523"/>
      <c r="AJ281" s="523"/>
      <c r="AK281" s="523"/>
      <c r="AL281" s="523"/>
      <c r="AM281" s="523"/>
      <c r="AN281" s="523"/>
      <c r="AO281" s="523"/>
      <c r="AP281" s="523"/>
      <c r="AQ281" s="523"/>
      <c r="AR281" s="523"/>
      <c r="AS281" s="523"/>
      <c r="AT281" s="523"/>
      <c r="AU281" s="523"/>
      <c r="AV281" s="523"/>
      <c r="AW281" s="523"/>
      <c r="AX281" s="523"/>
      <c r="AY281" s="523"/>
      <c r="AZ281" s="523"/>
      <c r="BA281" s="523"/>
      <c r="BB281" s="523"/>
      <c r="BC281" s="523"/>
      <c r="BD281" s="523"/>
      <c r="BE281" s="523"/>
      <c r="BF281" s="523"/>
      <c r="BG281" s="523"/>
      <c r="BH281" s="523"/>
      <c r="BI281" s="523"/>
      <c r="BJ281" s="523"/>
      <c r="BK281" s="523"/>
      <c r="BL281" s="523"/>
      <c r="BM281" s="523"/>
      <c r="BN281" s="523"/>
      <c r="BO281" s="523"/>
      <c r="BP281" s="523"/>
      <c r="BQ281" s="523"/>
      <c r="BR281" s="523"/>
      <c r="BS281" s="523"/>
      <c r="BT281" s="523"/>
      <c r="BU281" s="523"/>
      <c r="BV281" s="523"/>
      <c r="BW281" s="523"/>
      <c r="BX281" s="523"/>
      <c r="BY281" s="523"/>
      <c r="BZ281" s="523"/>
      <c r="CA281" s="523"/>
      <c r="CB281" s="523"/>
      <c r="CC281" s="523"/>
      <c r="CD281" s="523"/>
      <c r="CE281" s="523"/>
      <c r="CF281" s="523"/>
      <c r="CG281" s="523"/>
      <c r="CH281" s="523"/>
      <c r="CI281" s="523"/>
      <c r="CJ281" s="523"/>
      <c r="CK281" s="523"/>
      <c r="CL281" s="523"/>
      <c r="CM281" s="523"/>
      <c r="CN281" s="523"/>
      <c r="CO281" s="523"/>
      <c r="CP281" s="523"/>
      <c r="CQ281" s="523"/>
      <c r="CR281" s="523"/>
      <c r="CS281" s="523"/>
      <c r="CT281" s="523"/>
      <c r="CU281" s="523"/>
      <c r="CV281" s="523"/>
      <c r="CW281" s="523"/>
      <c r="CX281" s="523"/>
      <c r="CY281" s="523"/>
      <c r="CZ281" s="523"/>
      <c r="DA281" s="523"/>
      <c r="DB281" s="523"/>
      <c r="DC281" s="523"/>
      <c r="DD281" s="523"/>
      <c r="DE281" s="523"/>
      <c r="DF281" s="523"/>
      <c r="DG281" s="523"/>
    </row>
    <row r="282" spans="1:111">
      <c r="A282" s="523"/>
      <c r="B282" s="523"/>
      <c r="C282" s="523"/>
      <c r="D282" s="653"/>
      <c r="E282" s="653"/>
      <c r="F282" s="653"/>
      <c r="G282" s="653"/>
      <c r="H282" s="653"/>
      <c r="I282" s="686"/>
      <c r="J282" s="687"/>
      <c r="K282" s="656"/>
      <c r="L282" s="523"/>
      <c r="M282" s="523"/>
      <c r="N282" s="523"/>
      <c r="O282" s="523"/>
      <c r="P282" s="523"/>
      <c r="Q282" s="523"/>
      <c r="R282" s="523"/>
      <c r="S282" s="523"/>
      <c r="T282" s="523"/>
      <c r="U282" s="523"/>
      <c r="V282" s="523"/>
      <c r="W282" s="523"/>
      <c r="X282" s="523"/>
      <c r="Y282" s="523"/>
      <c r="Z282" s="523"/>
      <c r="AA282" s="523"/>
      <c r="AB282" s="523"/>
      <c r="AC282" s="523"/>
      <c r="AD282" s="523"/>
      <c r="AE282" s="523"/>
      <c r="AF282" s="523"/>
      <c r="AG282" s="523"/>
      <c r="AH282" s="523"/>
      <c r="AI282" s="523"/>
      <c r="AJ282" s="523"/>
      <c r="AK282" s="523"/>
      <c r="AL282" s="523"/>
      <c r="AM282" s="523"/>
      <c r="AN282" s="523"/>
      <c r="AO282" s="523"/>
      <c r="AP282" s="523"/>
      <c r="AQ282" s="523"/>
      <c r="AR282" s="523"/>
      <c r="AS282" s="523"/>
      <c r="AT282" s="523"/>
      <c r="AU282" s="523"/>
      <c r="AV282" s="523"/>
      <c r="AW282" s="523"/>
      <c r="AX282" s="523"/>
      <c r="AY282" s="523"/>
      <c r="AZ282" s="523"/>
      <c r="BA282" s="523"/>
      <c r="BB282" s="523"/>
      <c r="BC282" s="523"/>
      <c r="BD282" s="523"/>
      <c r="BE282" s="523"/>
      <c r="BF282" s="523"/>
      <c r="BG282" s="523"/>
      <c r="BH282" s="523"/>
      <c r="BI282" s="523"/>
      <c r="BJ282" s="523"/>
      <c r="BK282" s="523"/>
      <c r="BL282" s="523"/>
      <c r="BM282" s="523"/>
      <c r="BN282" s="523"/>
      <c r="BO282" s="523"/>
      <c r="BP282" s="523"/>
      <c r="BQ282" s="523"/>
      <c r="BR282" s="523"/>
      <c r="BS282" s="523"/>
      <c r="BT282" s="523"/>
      <c r="BU282" s="523"/>
      <c r="BV282" s="523"/>
      <c r="BW282" s="523"/>
      <c r="BX282" s="523"/>
      <c r="BY282" s="523"/>
      <c r="BZ282" s="523"/>
      <c r="CA282" s="523"/>
      <c r="CB282" s="523"/>
      <c r="CC282" s="523"/>
      <c r="CD282" s="523"/>
      <c r="CE282" s="523"/>
      <c r="CF282" s="523"/>
      <c r="CG282" s="523"/>
      <c r="CH282" s="523"/>
      <c r="CI282" s="523"/>
      <c r="CJ282" s="523"/>
      <c r="CK282" s="523"/>
      <c r="CL282" s="523"/>
      <c r="CM282" s="523"/>
      <c r="CN282" s="523"/>
      <c r="CO282" s="523"/>
      <c r="CP282" s="523"/>
      <c r="CQ282" s="523"/>
      <c r="CR282" s="523"/>
      <c r="CS282" s="523"/>
      <c r="CT282" s="523"/>
      <c r="CU282" s="523"/>
      <c r="CV282" s="523"/>
      <c r="CW282" s="523"/>
      <c r="CX282" s="523"/>
      <c r="CY282" s="523"/>
      <c r="CZ282" s="523"/>
      <c r="DA282" s="523"/>
      <c r="DB282" s="523"/>
      <c r="DC282" s="523"/>
      <c r="DD282" s="523"/>
      <c r="DE282" s="523"/>
      <c r="DF282" s="523"/>
      <c r="DG282" s="523"/>
    </row>
    <row r="283" spans="1:111">
      <c r="A283" s="523"/>
      <c r="B283" s="523"/>
      <c r="C283" s="523"/>
      <c r="D283" s="653"/>
      <c r="E283" s="653"/>
      <c r="F283" s="653"/>
      <c r="G283" s="653"/>
      <c r="H283" s="653"/>
      <c r="I283" s="686"/>
      <c r="J283" s="687"/>
      <c r="K283" s="656"/>
      <c r="L283" s="523"/>
      <c r="M283" s="523"/>
      <c r="N283" s="523"/>
      <c r="O283" s="523"/>
      <c r="P283" s="523"/>
      <c r="Q283" s="523"/>
      <c r="R283" s="523"/>
      <c r="S283" s="523"/>
      <c r="T283" s="523"/>
      <c r="U283" s="523"/>
      <c r="V283" s="523"/>
      <c r="W283" s="523"/>
      <c r="X283" s="523"/>
      <c r="Y283" s="523"/>
      <c r="Z283" s="523"/>
      <c r="AA283" s="523"/>
      <c r="AB283" s="523"/>
      <c r="AC283" s="523"/>
      <c r="AD283" s="523"/>
      <c r="AE283" s="523"/>
      <c r="AF283" s="523"/>
      <c r="AG283" s="523"/>
      <c r="AH283" s="523"/>
      <c r="AI283" s="523"/>
      <c r="AJ283" s="523"/>
      <c r="AK283" s="523"/>
      <c r="AL283" s="523"/>
      <c r="AM283" s="523"/>
      <c r="AN283" s="523"/>
      <c r="AO283" s="523"/>
      <c r="AP283" s="523"/>
      <c r="AQ283" s="523"/>
      <c r="AR283" s="523"/>
      <c r="AS283" s="523"/>
      <c r="AT283" s="523"/>
      <c r="AU283" s="523"/>
      <c r="AV283" s="523"/>
      <c r="AW283" s="523"/>
      <c r="AX283" s="523"/>
      <c r="AY283" s="523"/>
      <c r="AZ283" s="523"/>
      <c r="BA283" s="523"/>
      <c r="BB283" s="523"/>
      <c r="BC283" s="523"/>
      <c r="BD283" s="523"/>
      <c r="BE283" s="523"/>
      <c r="BF283" s="523"/>
      <c r="BG283" s="523"/>
      <c r="BH283" s="523"/>
      <c r="BI283" s="523"/>
      <c r="BJ283" s="523"/>
      <c r="BK283" s="523"/>
      <c r="BL283" s="523"/>
      <c r="BM283" s="523"/>
      <c r="BN283" s="523"/>
      <c r="BO283" s="523"/>
      <c r="BP283" s="523"/>
      <c r="BQ283" s="523"/>
      <c r="BR283" s="523"/>
      <c r="BS283" s="523"/>
      <c r="BT283" s="523"/>
      <c r="BU283" s="523"/>
      <c r="BV283" s="523"/>
      <c r="BW283" s="523"/>
      <c r="BX283" s="523"/>
      <c r="BY283" s="523"/>
      <c r="BZ283" s="523"/>
      <c r="CA283" s="523"/>
      <c r="CB283" s="523"/>
      <c r="CC283" s="523"/>
      <c r="CD283" s="523"/>
      <c r="CE283" s="523"/>
      <c r="CF283" s="523"/>
      <c r="CG283" s="523"/>
      <c r="CH283" s="523"/>
      <c r="CI283" s="523"/>
      <c r="CJ283" s="523"/>
      <c r="CK283" s="523"/>
      <c r="CL283" s="523"/>
      <c r="CM283" s="523"/>
      <c r="CN283" s="523"/>
      <c r="CO283" s="523"/>
      <c r="CP283" s="523"/>
      <c r="CQ283" s="523"/>
      <c r="CR283" s="523"/>
      <c r="CS283" s="523"/>
      <c r="CT283" s="523"/>
      <c r="CU283" s="523"/>
      <c r="CV283" s="523"/>
      <c r="CW283" s="523"/>
      <c r="CX283" s="523"/>
      <c r="CY283" s="523"/>
      <c r="CZ283" s="523"/>
      <c r="DA283" s="523"/>
      <c r="DB283" s="523"/>
      <c r="DC283" s="523"/>
      <c r="DD283" s="523"/>
      <c r="DE283" s="523"/>
      <c r="DF283" s="523"/>
      <c r="DG283" s="523"/>
    </row>
    <row r="284" spans="1:111">
      <c r="A284" s="523"/>
      <c r="B284" s="523"/>
      <c r="C284" s="523"/>
      <c r="D284" s="653"/>
      <c r="E284" s="653"/>
      <c r="F284" s="653"/>
      <c r="G284" s="653"/>
      <c r="H284" s="653"/>
      <c r="I284" s="686"/>
      <c r="J284" s="687"/>
      <c r="K284" s="656"/>
      <c r="L284" s="523"/>
      <c r="M284" s="523"/>
      <c r="N284" s="523"/>
      <c r="O284" s="523"/>
      <c r="P284" s="523"/>
      <c r="Q284" s="523"/>
      <c r="R284" s="523"/>
      <c r="S284" s="523"/>
      <c r="T284" s="523"/>
      <c r="U284" s="523"/>
      <c r="V284" s="523"/>
      <c r="W284" s="523"/>
      <c r="X284" s="523"/>
      <c r="Y284" s="523"/>
      <c r="Z284" s="523"/>
      <c r="AA284" s="523"/>
      <c r="AB284" s="523"/>
      <c r="AC284" s="523"/>
      <c r="AD284" s="523"/>
      <c r="AE284" s="523"/>
      <c r="AF284" s="523"/>
      <c r="AG284" s="523"/>
      <c r="AH284" s="523"/>
      <c r="AI284" s="523"/>
      <c r="AJ284" s="523"/>
      <c r="AK284" s="523"/>
      <c r="AL284" s="523"/>
      <c r="AM284" s="523"/>
      <c r="AN284" s="523"/>
      <c r="AO284" s="523"/>
      <c r="AP284" s="523"/>
      <c r="AQ284" s="523"/>
      <c r="AR284" s="523"/>
      <c r="AS284" s="523"/>
      <c r="AT284" s="523"/>
      <c r="AU284" s="523"/>
      <c r="AV284" s="523"/>
      <c r="AW284" s="523"/>
      <c r="AX284" s="523"/>
      <c r="AY284" s="523"/>
      <c r="AZ284" s="523"/>
      <c r="BA284" s="523"/>
      <c r="BB284" s="523"/>
      <c r="BC284" s="523"/>
      <c r="BD284" s="523"/>
      <c r="BE284" s="523"/>
      <c r="BF284" s="523"/>
      <c r="BG284" s="523"/>
      <c r="BH284" s="523"/>
      <c r="BI284" s="523"/>
      <c r="BJ284" s="523"/>
      <c r="BK284" s="523"/>
      <c r="BL284" s="523"/>
      <c r="BM284" s="523"/>
      <c r="BN284" s="523"/>
      <c r="BO284" s="523"/>
      <c r="BP284" s="523"/>
      <c r="BQ284" s="523"/>
      <c r="BR284" s="523"/>
      <c r="BS284" s="523"/>
      <c r="BT284" s="523"/>
      <c r="BU284" s="523"/>
      <c r="BV284" s="523"/>
      <c r="BW284" s="523"/>
      <c r="BX284" s="523"/>
      <c r="BY284" s="523"/>
      <c r="BZ284" s="523"/>
      <c r="CA284" s="523"/>
      <c r="CB284" s="523"/>
      <c r="CC284" s="523"/>
      <c r="CD284" s="523"/>
      <c r="CE284" s="523"/>
      <c r="CF284" s="523"/>
      <c r="CG284" s="523"/>
      <c r="CH284" s="523"/>
      <c r="CI284" s="523"/>
      <c r="CJ284" s="523"/>
      <c r="CK284" s="523"/>
      <c r="CL284" s="523"/>
      <c r="CM284" s="523"/>
      <c r="CN284" s="523"/>
      <c r="CO284" s="523"/>
      <c r="CP284" s="523"/>
      <c r="CQ284" s="523"/>
      <c r="CR284" s="523"/>
      <c r="CS284" s="523"/>
      <c r="CT284" s="523"/>
      <c r="CU284" s="523"/>
      <c r="CV284" s="523"/>
      <c r="CW284" s="523"/>
      <c r="CX284" s="523"/>
      <c r="CY284" s="523"/>
      <c r="CZ284" s="523"/>
      <c r="DA284" s="523"/>
      <c r="DB284" s="523"/>
      <c r="DC284" s="523"/>
      <c r="DD284" s="523"/>
      <c r="DE284" s="523"/>
      <c r="DF284" s="523"/>
      <c r="DG284" s="523"/>
    </row>
    <row r="285" spans="1:111">
      <c r="A285" s="523"/>
      <c r="B285" s="523"/>
      <c r="C285" s="523"/>
      <c r="D285" s="653"/>
      <c r="E285" s="653"/>
      <c r="F285" s="653"/>
      <c r="G285" s="653"/>
      <c r="H285" s="653"/>
      <c r="I285" s="686"/>
      <c r="J285" s="687"/>
      <c r="K285" s="656"/>
      <c r="L285" s="523"/>
      <c r="M285" s="523"/>
      <c r="N285" s="523"/>
      <c r="O285" s="523"/>
      <c r="P285" s="523"/>
      <c r="Q285" s="523"/>
      <c r="R285" s="523"/>
      <c r="S285" s="523"/>
      <c r="T285" s="523"/>
      <c r="U285" s="523"/>
      <c r="V285" s="523"/>
      <c r="W285" s="523"/>
      <c r="X285" s="523"/>
      <c r="Y285" s="523"/>
      <c r="Z285" s="523"/>
      <c r="AA285" s="523"/>
      <c r="AB285" s="523"/>
      <c r="AC285" s="523"/>
      <c r="AD285" s="523"/>
      <c r="AE285" s="523"/>
      <c r="AF285" s="523"/>
      <c r="AG285" s="523"/>
      <c r="AH285" s="523"/>
      <c r="AI285" s="523"/>
      <c r="AJ285" s="523"/>
      <c r="AK285" s="523"/>
      <c r="AL285" s="523"/>
      <c r="AM285" s="523"/>
      <c r="AN285" s="523"/>
      <c r="AO285" s="523"/>
      <c r="AP285" s="523"/>
      <c r="AQ285" s="523"/>
      <c r="AR285" s="523"/>
      <c r="AS285" s="523"/>
      <c r="AT285" s="523"/>
      <c r="AU285" s="523"/>
      <c r="AV285" s="523"/>
      <c r="AW285" s="523"/>
      <c r="AX285" s="523"/>
      <c r="AY285" s="523"/>
      <c r="AZ285" s="523"/>
      <c r="BA285" s="523"/>
      <c r="BB285" s="523"/>
      <c r="BC285" s="523"/>
      <c r="BD285" s="523"/>
      <c r="BE285" s="523"/>
      <c r="BF285" s="523"/>
      <c r="BG285" s="523"/>
      <c r="BH285" s="523"/>
      <c r="BI285" s="523"/>
      <c r="BJ285" s="523"/>
      <c r="BK285" s="523"/>
      <c r="BL285" s="523"/>
      <c r="BM285" s="523"/>
      <c r="BN285" s="523"/>
      <c r="BO285" s="523"/>
      <c r="BP285" s="523"/>
      <c r="BQ285" s="523"/>
      <c r="BR285" s="523"/>
      <c r="BS285" s="523"/>
      <c r="BT285" s="523"/>
      <c r="BU285" s="523"/>
      <c r="BV285" s="523"/>
      <c r="BW285" s="523"/>
      <c r="BX285" s="523"/>
      <c r="BY285" s="523"/>
      <c r="BZ285" s="523"/>
      <c r="CA285" s="523"/>
      <c r="CB285" s="523"/>
      <c r="CC285" s="523"/>
      <c r="CD285" s="523"/>
      <c r="CE285" s="523"/>
      <c r="CF285" s="523"/>
      <c r="CG285" s="523"/>
      <c r="CH285" s="523"/>
      <c r="CI285" s="523"/>
      <c r="CJ285" s="523"/>
      <c r="CK285" s="523"/>
      <c r="CL285" s="523"/>
      <c r="CM285" s="523"/>
      <c r="CN285" s="523"/>
      <c r="CO285" s="523"/>
      <c r="CP285" s="523"/>
      <c r="CQ285" s="523"/>
      <c r="CR285" s="523"/>
      <c r="CS285" s="523"/>
      <c r="CT285" s="523"/>
      <c r="CU285" s="523"/>
      <c r="CV285" s="523"/>
      <c r="CW285" s="523"/>
      <c r="CX285" s="523"/>
      <c r="CY285" s="523"/>
      <c r="CZ285" s="523"/>
      <c r="DA285" s="523"/>
      <c r="DB285" s="523"/>
      <c r="DC285" s="523"/>
      <c r="DD285" s="523"/>
      <c r="DE285" s="523"/>
      <c r="DF285" s="523"/>
      <c r="DG285" s="523"/>
    </row>
    <row r="286" spans="1:111">
      <c r="A286" s="523"/>
      <c r="B286" s="523"/>
      <c r="C286" s="523"/>
      <c r="D286" s="653"/>
      <c r="E286" s="653"/>
      <c r="F286" s="653"/>
      <c r="G286" s="653"/>
      <c r="H286" s="653"/>
      <c r="I286" s="686"/>
      <c r="J286" s="687"/>
      <c r="K286" s="656"/>
      <c r="L286" s="523"/>
      <c r="M286" s="523"/>
      <c r="N286" s="523"/>
      <c r="O286" s="523"/>
      <c r="P286" s="523"/>
      <c r="Q286" s="523"/>
      <c r="R286" s="523"/>
      <c r="S286" s="523"/>
      <c r="T286" s="523"/>
      <c r="U286" s="523"/>
      <c r="V286" s="523"/>
      <c r="W286" s="523"/>
      <c r="X286" s="523"/>
      <c r="Y286" s="523"/>
      <c r="Z286" s="523"/>
      <c r="AA286" s="523"/>
      <c r="AB286" s="523"/>
      <c r="AC286" s="523"/>
      <c r="AD286" s="523"/>
      <c r="AE286" s="523"/>
      <c r="AF286" s="523"/>
      <c r="AG286" s="523"/>
      <c r="AH286" s="523"/>
      <c r="AI286" s="523"/>
      <c r="AJ286" s="523"/>
      <c r="AK286" s="523"/>
      <c r="AL286" s="523"/>
      <c r="AM286" s="523"/>
      <c r="AN286" s="523"/>
      <c r="AO286" s="523"/>
      <c r="AP286" s="523"/>
      <c r="AQ286" s="523"/>
      <c r="AR286" s="523"/>
      <c r="AS286" s="523"/>
      <c r="AT286" s="523"/>
      <c r="AU286" s="523"/>
      <c r="AV286" s="523"/>
      <c r="AW286" s="523"/>
      <c r="AX286" s="523"/>
      <c r="AY286" s="523"/>
      <c r="AZ286" s="523"/>
      <c r="BA286" s="523"/>
      <c r="BB286" s="523"/>
      <c r="BC286" s="523"/>
      <c r="BD286" s="523"/>
      <c r="BE286" s="523"/>
      <c r="BF286" s="523"/>
      <c r="BG286" s="523"/>
      <c r="BH286" s="523"/>
      <c r="BI286" s="523"/>
      <c r="BJ286" s="523"/>
      <c r="BK286" s="523"/>
      <c r="BL286" s="523"/>
      <c r="BM286" s="523"/>
      <c r="BN286" s="523"/>
      <c r="BO286" s="523"/>
      <c r="BP286" s="523"/>
      <c r="BQ286" s="523"/>
      <c r="BR286" s="523"/>
      <c r="BS286" s="523"/>
      <c r="BT286" s="523"/>
      <c r="BU286" s="523"/>
      <c r="BV286" s="523"/>
      <c r="BW286" s="523"/>
      <c r="BX286" s="523"/>
      <c r="BY286" s="523"/>
      <c r="BZ286" s="523"/>
      <c r="CA286" s="523"/>
      <c r="CB286" s="523"/>
      <c r="CC286" s="523"/>
      <c r="CD286" s="523"/>
      <c r="CE286" s="523"/>
      <c r="CF286" s="523"/>
      <c r="CG286" s="523"/>
      <c r="CH286" s="523"/>
      <c r="CI286" s="523"/>
      <c r="CJ286" s="523"/>
      <c r="CK286" s="523"/>
      <c r="CL286" s="523"/>
      <c r="CM286" s="523"/>
      <c r="CN286" s="523"/>
      <c r="CO286" s="523"/>
      <c r="CP286" s="523"/>
      <c r="CQ286" s="523"/>
      <c r="CR286" s="523"/>
      <c r="CS286" s="523"/>
      <c r="CT286" s="523"/>
      <c r="CU286" s="523"/>
      <c r="CV286" s="523"/>
      <c r="CW286" s="523"/>
      <c r="CX286" s="523"/>
      <c r="CY286" s="523"/>
      <c r="CZ286" s="523"/>
      <c r="DA286" s="523"/>
      <c r="DB286" s="523"/>
      <c r="DC286" s="523"/>
      <c r="DD286" s="523"/>
      <c r="DE286" s="523"/>
      <c r="DF286" s="523"/>
      <c r="DG286" s="523"/>
    </row>
    <row r="287" spans="1:111">
      <c r="A287" s="523"/>
      <c r="B287" s="523"/>
      <c r="C287" s="523"/>
      <c r="D287" s="653"/>
      <c r="E287" s="653"/>
      <c r="F287" s="653"/>
      <c r="G287" s="653"/>
      <c r="H287" s="653"/>
      <c r="I287" s="686"/>
      <c r="J287" s="687"/>
      <c r="K287" s="656"/>
      <c r="L287" s="523"/>
      <c r="M287" s="523"/>
      <c r="N287" s="523"/>
      <c r="O287" s="523"/>
      <c r="P287" s="523"/>
      <c r="Q287" s="523"/>
      <c r="R287" s="523"/>
      <c r="S287" s="523"/>
      <c r="T287" s="523"/>
      <c r="U287" s="523"/>
      <c r="V287" s="523"/>
      <c r="W287" s="523"/>
      <c r="X287" s="523"/>
      <c r="Y287" s="523"/>
      <c r="Z287" s="523"/>
      <c r="AA287" s="523"/>
      <c r="AB287" s="523"/>
      <c r="AC287" s="523"/>
      <c r="AD287" s="523"/>
      <c r="AE287" s="523"/>
      <c r="AF287" s="523"/>
      <c r="AG287" s="523"/>
      <c r="AH287" s="523"/>
      <c r="AI287" s="523"/>
      <c r="AJ287" s="523"/>
      <c r="AK287" s="523"/>
      <c r="AL287" s="523"/>
      <c r="AM287" s="523"/>
      <c r="AN287" s="523"/>
      <c r="AO287" s="523"/>
      <c r="AP287" s="523"/>
      <c r="AQ287" s="523"/>
      <c r="AR287" s="523"/>
      <c r="AS287" s="523"/>
      <c r="AT287" s="523"/>
      <c r="AU287" s="523"/>
      <c r="AV287" s="523"/>
      <c r="AW287" s="523"/>
      <c r="AX287" s="523"/>
      <c r="AY287" s="523"/>
      <c r="AZ287" s="523"/>
      <c r="BA287" s="523"/>
      <c r="BB287" s="523"/>
      <c r="BC287" s="523"/>
      <c r="BD287" s="523"/>
      <c r="BE287" s="523"/>
      <c r="BF287" s="523"/>
      <c r="BG287" s="523"/>
      <c r="BH287" s="523"/>
      <c r="BI287" s="523"/>
      <c r="BJ287" s="523"/>
      <c r="BK287" s="523"/>
      <c r="BL287" s="523"/>
      <c r="BM287" s="523"/>
      <c r="BN287" s="523"/>
      <c r="BO287" s="523"/>
      <c r="BP287" s="523"/>
      <c r="BQ287" s="523"/>
      <c r="BR287" s="523"/>
      <c r="BS287" s="523"/>
      <c r="BT287" s="523"/>
      <c r="BU287" s="523"/>
      <c r="BV287" s="523"/>
      <c r="BW287" s="523"/>
      <c r="BX287" s="523"/>
      <c r="BY287" s="523"/>
      <c r="BZ287" s="523"/>
      <c r="CA287" s="523"/>
      <c r="CB287" s="523"/>
      <c r="CC287" s="523"/>
      <c r="CD287" s="523"/>
      <c r="CE287" s="523"/>
      <c r="CF287" s="523"/>
      <c r="CG287" s="523"/>
      <c r="CH287" s="523"/>
      <c r="CI287" s="523"/>
      <c r="CJ287" s="523"/>
      <c r="CK287" s="523"/>
      <c r="CL287" s="523"/>
      <c r="CM287" s="523"/>
      <c r="CN287" s="523"/>
      <c r="CO287" s="523"/>
      <c r="CP287" s="523"/>
      <c r="CQ287" s="523"/>
      <c r="CR287" s="523"/>
      <c r="CS287" s="523"/>
      <c r="CT287" s="523"/>
      <c r="CU287" s="523"/>
      <c r="CV287" s="523"/>
      <c r="CW287" s="523"/>
      <c r="CX287" s="523"/>
      <c r="CY287" s="523"/>
      <c r="CZ287" s="523"/>
      <c r="DA287" s="523"/>
      <c r="DB287" s="523"/>
      <c r="DC287" s="523"/>
      <c r="DD287" s="523"/>
      <c r="DE287" s="523"/>
      <c r="DF287" s="523"/>
      <c r="DG287" s="523"/>
    </row>
    <row r="288" spans="1:111">
      <c r="A288" s="523"/>
      <c r="B288" s="523"/>
      <c r="C288" s="523"/>
      <c r="D288" s="653"/>
      <c r="E288" s="653"/>
      <c r="F288" s="653"/>
      <c r="G288" s="653"/>
      <c r="H288" s="653"/>
      <c r="I288" s="686"/>
      <c r="J288" s="687"/>
      <c r="K288" s="656"/>
      <c r="L288" s="523"/>
      <c r="M288" s="523"/>
      <c r="N288" s="523"/>
      <c r="O288" s="523"/>
      <c r="P288" s="523"/>
      <c r="Q288" s="523"/>
      <c r="R288" s="523"/>
      <c r="S288" s="523"/>
      <c r="T288" s="523"/>
      <c r="U288" s="523"/>
      <c r="V288" s="523"/>
      <c r="W288" s="523"/>
      <c r="X288" s="523"/>
      <c r="Y288" s="523"/>
      <c r="Z288" s="523"/>
      <c r="AA288" s="523"/>
      <c r="AB288" s="523"/>
      <c r="AC288" s="523"/>
      <c r="AD288" s="523"/>
      <c r="AE288" s="523"/>
      <c r="AF288" s="523"/>
      <c r="AG288" s="523"/>
      <c r="AH288" s="523"/>
      <c r="AI288" s="523"/>
      <c r="AJ288" s="523"/>
      <c r="AK288" s="523"/>
      <c r="AL288" s="523"/>
      <c r="AM288" s="523"/>
      <c r="AN288" s="523"/>
      <c r="AO288" s="523"/>
      <c r="AP288" s="523"/>
      <c r="AQ288" s="523"/>
      <c r="AR288" s="523"/>
      <c r="AS288" s="523"/>
      <c r="AT288" s="523"/>
      <c r="AU288" s="523"/>
      <c r="AV288" s="523"/>
      <c r="AW288" s="523"/>
      <c r="AX288" s="523"/>
      <c r="AY288" s="523"/>
      <c r="AZ288" s="523"/>
      <c r="BA288" s="523"/>
      <c r="BB288" s="523"/>
      <c r="BC288" s="523"/>
      <c r="BD288" s="523"/>
      <c r="BE288" s="523"/>
      <c r="BF288" s="523"/>
      <c r="BG288" s="523"/>
      <c r="BH288" s="523"/>
      <c r="BI288" s="523"/>
      <c r="BJ288" s="523"/>
      <c r="BK288" s="523"/>
      <c r="BL288" s="523"/>
      <c r="BM288" s="523"/>
      <c r="BN288" s="523"/>
      <c r="BO288" s="523"/>
      <c r="BP288" s="523"/>
      <c r="BQ288" s="523"/>
      <c r="BR288" s="523"/>
      <c r="BS288" s="523"/>
      <c r="BT288" s="523"/>
      <c r="BU288" s="523"/>
      <c r="BV288" s="523"/>
      <c r="BW288" s="523"/>
      <c r="BX288" s="523"/>
      <c r="BY288" s="523"/>
      <c r="BZ288" s="523"/>
      <c r="CA288" s="523"/>
      <c r="CB288" s="523"/>
      <c r="CC288" s="523"/>
      <c r="CD288" s="523"/>
      <c r="CE288" s="523"/>
      <c r="CF288" s="523"/>
      <c r="CG288" s="523"/>
      <c r="CH288" s="523"/>
      <c r="CI288" s="523"/>
      <c r="CJ288" s="523"/>
      <c r="CK288" s="523"/>
      <c r="CL288" s="523"/>
      <c r="CM288" s="523"/>
      <c r="CN288" s="523"/>
      <c r="CO288" s="523"/>
      <c r="CP288" s="523"/>
      <c r="CQ288" s="523"/>
      <c r="CR288" s="523"/>
      <c r="CS288" s="523"/>
      <c r="CT288" s="523"/>
      <c r="CU288" s="523"/>
      <c r="CV288" s="523"/>
      <c r="CW288" s="523"/>
      <c r="CX288" s="523"/>
      <c r="CY288" s="523"/>
      <c r="CZ288" s="523"/>
      <c r="DA288" s="523"/>
      <c r="DB288" s="523"/>
      <c r="DC288" s="523"/>
      <c r="DD288" s="523"/>
      <c r="DE288" s="523"/>
      <c r="DF288" s="523"/>
      <c r="DG288" s="523"/>
    </row>
    <row r="289" spans="1:111">
      <c r="A289" s="523"/>
      <c r="B289" s="523"/>
      <c r="C289" s="523"/>
      <c r="D289" s="653"/>
      <c r="E289" s="653"/>
      <c r="F289" s="653"/>
      <c r="G289" s="653"/>
      <c r="H289" s="653"/>
      <c r="I289" s="686"/>
      <c r="J289" s="687"/>
      <c r="K289" s="656"/>
      <c r="L289" s="523"/>
      <c r="M289" s="523"/>
      <c r="N289" s="523"/>
      <c r="O289" s="523"/>
      <c r="P289" s="523"/>
      <c r="Q289" s="523"/>
      <c r="R289" s="523"/>
      <c r="S289" s="523"/>
      <c r="T289" s="523"/>
      <c r="U289" s="523"/>
      <c r="V289" s="523"/>
      <c r="W289" s="523"/>
      <c r="X289" s="523"/>
      <c r="Y289" s="523"/>
      <c r="Z289" s="523"/>
      <c r="AA289" s="523"/>
      <c r="AB289" s="523"/>
      <c r="AC289" s="523"/>
      <c r="AD289" s="523"/>
      <c r="AE289" s="523"/>
      <c r="AF289" s="523"/>
      <c r="AG289" s="523"/>
      <c r="AH289" s="523"/>
      <c r="AI289" s="523"/>
      <c r="AJ289" s="523"/>
      <c r="AK289" s="523"/>
      <c r="AL289" s="523"/>
      <c r="AM289" s="523"/>
      <c r="AN289" s="523"/>
      <c r="AO289" s="523"/>
      <c r="AP289" s="523"/>
      <c r="AQ289" s="523"/>
      <c r="AR289" s="523"/>
      <c r="AS289" s="523"/>
      <c r="AT289" s="523"/>
      <c r="AU289" s="523"/>
      <c r="AV289" s="523"/>
      <c r="AW289" s="523"/>
      <c r="AX289" s="523"/>
      <c r="AY289" s="523"/>
      <c r="AZ289" s="523"/>
      <c r="BA289" s="523"/>
      <c r="BB289" s="523"/>
      <c r="BC289" s="523"/>
      <c r="BD289" s="523"/>
      <c r="BE289" s="523"/>
      <c r="BF289" s="523"/>
      <c r="BG289" s="523"/>
      <c r="BH289" s="523"/>
      <c r="BI289" s="523"/>
      <c r="BJ289" s="523"/>
      <c r="BK289" s="523"/>
      <c r="BL289" s="523"/>
      <c r="BM289" s="523"/>
      <c r="BN289" s="523"/>
      <c r="BO289" s="523"/>
      <c r="BP289" s="523"/>
      <c r="BQ289" s="523"/>
      <c r="BR289" s="523"/>
      <c r="BS289" s="523"/>
      <c r="BT289" s="523"/>
      <c r="BU289" s="523"/>
      <c r="BV289" s="523"/>
      <c r="BW289" s="523"/>
      <c r="BX289" s="523"/>
      <c r="BY289" s="523"/>
      <c r="BZ289" s="523"/>
      <c r="CA289" s="523"/>
      <c r="CB289" s="523"/>
      <c r="CC289" s="523"/>
      <c r="CD289" s="523"/>
      <c r="CE289" s="523"/>
      <c r="CF289" s="523"/>
      <c r="CG289" s="523"/>
      <c r="CH289" s="523"/>
      <c r="CI289" s="523"/>
      <c r="CJ289" s="523"/>
      <c r="CK289" s="523"/>
      <c r="CL289" s="523"/>
      <c r="CM289" s="523"/>
      <c r="CN289" s="523"/>
      <c r="CO289" s="523"/>
      <c r="CP289" s="523"/>
      <c r="CQ289" s="523"/>
      <c r="CR289" s="523"/>
      <c r="CS289" s="523"/>
      <c r="CT289" s="523"/>
      <c r="CU289" s="523"/>
      <c r="CV289" s="523"/>
      <c r="CW289" s="523"/>
      <c r="CX289" s="523"/>
      <c r="CY289" s="523"/>
      <c r="CZ289" s="523"/>
      <c r="DA289" s="523"/>
      <c r="DB289" s="523"/>
      <c r="DC289" s="523"/>
      <c r="DD289" s="523"/>
      <c r="DE289" s="523"/>
      <c r="DF289" s="523"/>
      <c r="DG289" s="523"/>
    </row>
    <row r="290" spans="1:111">
      <c r="A290" s="523"/>
      <c r="B290" s="523"/>
      <c r="C290" s="523"/>
      <c r="D290" s="653"/>
      <c r="E290" s="653"/>
      <c r="F290" s="653"/>
      <c r="G290" s="653"/>
      <c r="H290" s="653"/>
      <c r="I290" s="686"/>
      <c r="J290" s="687"/>
      <c r="K290" s="656"/>
      <c r="L290" s="523"/>
      <c r="M290" s="523"/>
      <c r="N290" s="523"/>
      <c r="O290" s="523"/>
      <c r="P290" s="523"/>
      <c r="Q290" s="523"/>
      <c r="R290" s="523"/>
      <c r="S290" s="523"/>
      <c r="T290" s="523"/>
      <c r="U290" s="523"/>
      <c r="V290" s="523"/>
      <c r="W290" s="523"/>
      <c r="X290" s="523"/>
      <c r="Y290" s="523"/>
      <c r="Z290" s="523"/>
      <c r="AA290" s="523"/>
      <c r="AB290" s="523"/>
      <c r="AC290" s="523"/>
      <c r="AD290" s="523"/>
      <c r="AE290" s="523"/>
      <c r="AF290" s="523"/>
      <c r="AG290" s="523"/>
      <c r="AH290" s="523"/>
      <c r="AI290" s="523"/>
      <c r="AJ290" s="523"/>
      <c r="AK290" s="523"/>
      <c r="AL290" s="523"/>
      <c r="AM290" s="523"/>
      <c r="AN290" s="523"/>
      <c r="AO290" s="523"/>
      <c r="AP290" s="523"/>
      <c r="AQ290" s="523"/>
      <c r="AR290" s="523"/>
      <c r="AS290" s="523"/>
      <c r="AT290" s="523"/>
      <c r="AU290" s="523"/>
      <c r="AV290" s="523"/>
      <c r="AW290" s="523"/>
      <c r="AX290" s="523"/>
      <c r="AY290" s="523"/>
      <c r="AZ290" s="523"/>
      <c r="BA290" s="523"/>
      <c r="BB290" s="523"/>
      <c r="BC290" s="523"/>
      <c r="BD290" s="523"/>
      <c r="BE290" s="523"/>
      <c r="BF290" s="523"/>
      <c r="BG290" s="523"/>
      <c r="BH290" s="523"/>
      <c r="BI290" s="523"/>
      <c r="BJ290" s="523"/>
      <c r="BK290" s="523"/>
      <c r="BL290" s="523"/>
      <c r="BM290" s="523"/>
      <c r="BN290" s="523"/>
      <c r="BO290" s="523"/>
      <c r="BP290" s="523"/>
      <c r="BQ290" s="523"/>
      <c r="BR290" s="523"/>
      <c r="BS290" s="523"/>
      <c r="BT290" s="523"/>
      <c r="BU290" s="523"/>
      <c r="BV290" s="523"/>
      <c r="BW290" s="523"/>
      <c r="BX290" s="523"/>
      <c r="BY290" s="523"/>
      <c r="BZ290" s="523"/>
      <c r="CA290" s="523"/>
      <c r="CB290" s="523"/>
      <c r="CC290" s="523"/>
      <c r="CD290" s="523"/>
      <c r="CE290" s="523"/>
      <c r="CF290" s="523"/>
      <c r="CG290" s="523"/>
      <c r="CH290" s="523"/>
      <c r="CI290" s="523"/>
      <c r="CJ290" s="523"/>
      <c r="CK290" s="523"/>
      <c r="CL290" s="523"/>
      <c r="CM290" s="523"/>
      <c r="CN290" s="523"/>
      <c r="CO290" s="523"/>
      <c r="CP290" s="523"/>
      <c r="CQ290" s="523"/>
      <c r="CR290" s="523"/>
      <c r="CS290" s="523"/>
      <c r="CT290" s="523"/>
      <c r="CU290" s="523"/>
      <c r="CV290" s="523"/>
      <c r="CW290" s="523"/>
      <c r="CX290" s="523"/>
      <c r="CY290" s="523"/>
      <c r="CZ290" s="523"/>
      <c r="DA290" s="523"/>
      <c r="DB290" s="523"/>
      <c r="DC290" s="523"/>
      <c r="DD290" s="523"/>
      <c r="DE290" s="523"/>
      <c r="DF290" s="523"/>
      <c r="DG290" s="523"/>
    </row>
    <row r="291" spans="1:111">
      <c r="A291" s="523"/>
      <c r="B291" s="523"/>
      <c r="C291" s="523"/>
      <c r="D291" s="653"/>
      <c r="E291" s="653"/>
      <c r="F291" s="653"/>
      <c r="G291" s="653"/>
      <c r="H291" s="653"/>
      <c r="I291" s="686"/>
      <c r="J291" s="687"/>
      <c r="K291" s="656"/>
      <c r="L291" s="523"/>
      <c r="M291" s="523"/>
      <c r="N291" s="523"/>
      <c r="O291" s="523"/>
      <c r="P291" s="523"/>
      <c r="Q291" s="523"/>
      <c r="R291" s="523"/>
      <c r="S291" s="523"/>
      <c r="T291" s="523"/>
      <c r="U291" s="523"/>
      <c r="V291" s="523"/>
      <c r="W291" s="523"/>
      <c r="X291" s="523"/>
      <c r="Y291" s="523"/>
      <c r="Z291" s="523"/>
      <c r="AA291" s="523"/>
      <c r="AB291" s="523"/>
      <c r="AC291" s="523"/>
      <c r="AD291" s="523"/>
      <c r="AE291" s="523"/>
      <c r="AF291" s="523"/>
      <c r="AG291" s="523"/>
      <c r="AH291" s="523"/>
      <c r="AI291" s="523"/>
      <c r="AJ291" s="523"/>
      <c r="AK291" s="523"/>
      <c r="AL291" s="523"/>
      <c r="AM291" s="523"/>
      <c r="AN291" s="523"/>
      <c r="AO291" s="523"/>
      <c r="AP291" s="523"/>
      <c r="AQ291" s="523"/>
      <c r="AR291" s="523"/>
      <c r="AS291" s="523"/>
      <c r="AT291" s="523"/>
      <c r="AU291" s="523"/>
      <c r="AV291" s="523"/>
      <c r="AW291" s="523"/>
      <c r="AX291" s="523"/>
      <c r="AY291" s="523"/>
      <c r="AZ291" s="523"/>
      <c r="BA291" s="523"/>
      <c r="BB291" s="523"/>
      <c r="BC291" s="523"/>
      <c r="BD291" s="523"/>
      <c r="BE291" s="523"/>
      <c r="BF291" s="523"/>
      <c r="BG291" s="523"/>
      <c r="BH291" s="523"/>
      <c r="BI291" s="523"/>
      <c r="BJ291" s="523"/>
      <c r="BK291" s="523"/>
      <c r="BL291" s="523"/>
      <c r="BM291" s="523"/>
      <c r="BN291" s="523"/>
      <c r="BO291" s="523"/>
      <c r="BP291" s="523"/>
      <c r="BQ291" s="523"/>
      <c r="BR291" s="523"/>
      <c r="BS291" s="523"/>
      <c r="BT291" s="523"/>
      <c r="BU291" s="523"/>
      <c r="BV291" s="523"/>
      <c r="BW291" s="523"/>
      <c r="BX291" s="523"/>
      <c r="BY291" s="523"/>
      <c r="BZ291" s="523"/>
      <c r="CA291" s="523"/>
      <c r="CB291" s="523"/>
      <c r="CC291" s="523"/>
      <c r="CD291" s="523"/>
      <c r="CE291" s="523"/>
      <c r="CF291" s="523"/>
      <c r="CG291" s="523"/>
      <c r="CH291" s="523"/>
      <c r="CI291" s="523"/>
      <c r="CJ291" s="523"/>
      <c r="CK291" s="523"/>
      <c r="CL291" s="523"/>
      <c r="CM291" s="523"/>
      <c r="CN291" s="523"/>
      <c r="CO291" s="523"/>
      <c r="CP291" s="523"/>
      <c r="CQ291" s="523"/>
      <c r="CR291" s="523"/>
      <c r="CS291" s="523"/>
      <c r="CT291" s="523"/>
      <c r="CU291" s="523"/>
      <c r="CV291" s="523"/>
      <c r="CW291" s="523"/>
      <c r="CX291" s="523"/>
      <c r="CY291" s="523"/>
      <c r="CZ291" s="523"/>
      <c r="DA291" s="523"/>
      <c r="DB291" s="523"/>
      <c r="DC291" s="523"/>
      <c r="DD291" s="523"/>
      <c r="DE291" s="523"/>
      <c r="DF291" s="523"/>
      <c r="DG291" s="523"/>
    </row>
    <row r="292" spans="1:111">
      <c r="A292" s="523"/>
      <c r="B292" s="523"/>
      <c r="C292" s="523"/>
      <c r="D292" s="653"/>
      <c r="E292" s="653"/>
      <c r="F292" s="653"/>
      <c r="G292" s="653"/>
      <c r="H292" s="653"/>
      <c r="I292" s="686"/>
      <c r="J292" s="687"/>
      <c r="K292" s="656"/>
      <c r="L292" s="523"/>
      <c r="M292" s="523"/>
      <c r="N292" s="523"/>
      <c r="O292" s="523"/>
      <c r="P292" s="523"/>
      <c r="Q292" s="523"/>
      <c r="R292" s="523"/>
      <c r="S292" s="523"/>
      <c r="T292" s="523"/>
      <c r="U292" s="523"/>
      <c r="V292" s="523"/>
      <c r="W292" s="523"/>
      <c r="X292" s="523"/>
      <c r="Y292" s="523"/>
      <c r="Z292" s="523"/>
      <c r="AA292" s="523"/>
      <c r="AB292" s="523"/>
      <c r="AC292" s="523"/>
      <c r="AD292" s="523"/>
      <c r="AE292" s="523"/>
      <c r="AF292" s="523"/>
      <c r="AG292" s="523"/>
      <c r="AH292" s="523"/>
      <c r="AI292" s="523"/>
      <c r="AJ292" s="523"/>
      <c r="AK292" s="523"/>
      <c r="AL292" s="523"/>
      <c r="AM292" s="523"/>
      <c r="AN292" s="523"/>
      <c r="AO292" s="523"/>
      <c r="AP292" s="523"/>
      <c r="AQ292" s="523"/>
      <c r="AR292" s="523"/>
      <c r="AS292" s="523"/>
      <c r="AT292" s="523"/>
      <c r="AU292" s="523"/>
      <c r="AV292" s="523"/>
      <c r="AW292" s="523"/>
      <c r="AX292" s="523"/>
      <c r="AY292" s="523"/>
      <c r="AZ292" s="523"/>
      <c r="BA292" s="523"/>
      <c r="BB292" s="523"/>
      <c r="BC292" s="523"/>
      <c r="BD292" s="523"/>
      <c r="BE292" s="523"/>
      <c r="BF292" s="523"/>
      <c r="BG292" s="523"/>
      <c r="BH292" s="523"/>
      <c r="BI292" s="523"/>
      <c r="BJ292" s="523"/>
      <c r="BK292" s="523"/>
      <c r="BL292" s="523"/>
      <c r="BM292" s="523"/>
      <c r="BN292" s="523"/>
      <c r="BO292" s="523"/>
      <c r="BP292" s="523"/>
      <c r="BQ292" s="523"/>
      <c r="BR292" s="523"/>
      <c r="BS292" s="523"/>
      <c r="BT292" s="523"/>
      <c r="BU292" s="523"/>
      <c r="BV292" s="523"/>
      <c r="BW292" s="523"/>
      <c r="BX292" s="523"/>
      <c r="BY292" s="523"/>
      <c r="BZ292" s="523"/>
      <c r="CA292" s="523"/>
      <c r="CB292" s="523"/>
      <c r="CC292" s="523"/>
      <c r="CD292" s="523"/>
      <c r="CE292" s="523"/>
      <c r="CF292" s="523"/>
      <c r="CG292" s="523"/>
      <c r="CH292" s="523"/>
      <c r="CI292" s="523"/>
      <c r="CJ292" s="523"/>
      <c r="CK292" s="523"/>
      <c r="CL292" s="523"/>
      <c r="CM292" s="523"/>
      <c r="CN292" s="523"/>
      <c r="CO292" s="523"/>
      <c r="CP292" s="523"/>
      <c r="CQ292" s="523"/>
      <c r="CR292" s="523"/>
      <c r="CS292" s="523"/>
      <c r="CT292" s="523"/>
      <c r="CU292" s="523"/>
      <c r="CV292" s="523"/>
      <c r="CW292" s="523"/>
      <c r="CX292" s="523"/>
      <c r="CY292" s="523"/>
      <c r="CZ292" s="523"/>
      <c r="DA292" s="523"/>
      <c r="DB292" s="523"/>
      <c r="DC292" s="523"/>
      <c r="DD292" s="523"/>
      <c r="DE292" s="523"/>
      <c r="DF292" s="523"/>
      <c r="DG292" s="523"/>
    </row>
    <row r="293" spans="1:111">
      <c r="A293" s="523"/>
      <c r="B293" s="523"/>
      <c r="C293" s="523"/>
      <c r="D293" s="653"/>
      <c r="E293" s="653"/>
      <c r="F293" s="653"/>
      <c r="G293" s="653"/>
      <c r="H293" s="653"/>
      <c r="I293" s="686"/>
      <c r="J293" s="687"/>
      <c r="K293" s="656"/>
      <c r="L293" s="523"/>
      <c r="M293" s="523"/>
      <c r="N293" s="523"/>
      <c r="O293" s="523"/>
      <c r="P293" s="523"/>
      <c r="Q293" s="523"/>
      <c r="R293" s="523"/>
      <c r="S293" s="523"/>
      <c r="T293" s="523"/>
      <c r="U293" s="523"/>
      <c r="V293" s="523"/>
      <c r="W293" s="523"/>
      <c r="X293" s="523"/>
      <c r="Y293" s="523"/>
      <c r="Z293" s="523"/>
      <c r="AA293" s="523"/>
      <c r="AB293" s="523"/>
      <c r="AC293" s="523"/>
      <c r="AD293" s="523"/>
      <c r="AE293" s="523"/>
      <c r="AF293" s="523"/>
      <c r="AG293" s="523"/>
      <c r="AH293" s="523"/>
      <c r="AI293" s="523"/>
      <c r="AJ293" s="523"/>
      <c r="AK293" s="523"/>
      <c r="AL293" s="523"/>
      <c r="AM293" s="523"/>
      <c r="AN293" s="523"/>
      <c r="AO293" s="523"/>
      <c r="AP293" s="523"/>
      <c r="AQ293" s="523"/>
      <c r="AR293" s="523"/>
      <c r="AS293" s="523"/>
      <c r="AT293" s="523"/>
      <c r="AU293" s="523"/>
      <c r="AV293" s="523"/>
      <c r="AW293" s="523"/>
      <c r="AX293" s="523"/>
      <c r="AY293" s="523"/>
      <c r="AZ293" s="523"/>
      <c r="BA293" s="523"/>
      <c r="BB293" s="523"/>
      <c r="BC293" s="523"/>
      <c r="BD293" s="523"/>
      <c r="BE293" s="523"/>
      <c r="BF293" s="523"/>
      <c r="BG293" s="523"/>
      <c r="BH293" s="523"/>
      <c r="BI293" s="523"/>
      <c r="BJ293" s="523"/>
      <c r="BK293" s="523"/>
      <c r="BL293" s="523"/>
      <c r="BM293" s="523"/>
      <c r="BN293" s="523"/>
      <c r="BO293" s="523"/>
      <c r="BP293" s="523"/>
      <c r="BQ293" s="523"/>
      <c r="BR293" s="523"/>
      <c r="BS293" s="523"/>
      <c r="BT293" s="523"/>
      <c r="BU293" s="523"/>
      <c r="BV293" s="523"/>
      <c r="BW293" s="523"/>
      <c r="BX293" s="523"/>
      <c r="BY293" s="523"/>
      <c r="BZ293" s="523"/>
      <c r="CA293" s="523"/>
      <c r="CB293" s="523"/>
      <c r="CC293" s="523"/>
      <c r="CD293" s="523"/>
      <c r="CE293" s="523"/>
      <c r="CF293" s="523"/>
      <c r="CG293" s="523"/>
      <c r="CH293" s="523"/>
      <c r="CI293" s="523"/>
      <c r="CJ293" s="523"/>
      <c r="CK293" s="523"/>
      <c r="CL293" s="523"/>
      <c r="CM293" s="523"/>
      <c r="CN293" s="523"/>
      <c r="CO293" s="523"/>
      <c r="CP293" s="523"/>
      <c r="CQ293" s="523"/>
      <c r="CR293" s="523"/>
      <c r="CS293" s="523"/>
      <c r="CT293" s="523"/>
      <c r="CU293" s="523"/>
      <c r="CV293" s="523"/>
      <c r="CW293" s="523"/>
      <c r="CX293" s="523"/>
      <c r="CY293" s="523"/>
      <c r="CZ293" s="523"/>
      <c r="DA293" s="523"/>
      <c r="DB293" s="523"/>
      <c r="DC293" s="523"/>
      <c r="DD293" s="523"/>
      <c r="DE293" s="523"/>
      <c r="DF293" s="523"/>
      <c r="DG293" s="523"/>
    </row>
    <row r="294" spans="1:111">
      <c r="A294" s="523"/>
      <c r="B294" s="523"/>
      <c r="C294" s="523"/>
      <c r="D294" s="653"/>
      <c r="E294" s="653"/>
      <c r="F294" s="653"/>
      <c r="G294" s="653"/>
      <c r="H294" s="653"/>
      <c r="I294" s="686"/>
      <c r="J294" s="687"/>
      <c r="K294" s="656"/>
      <c r="L294" s="523"/>
      <c r="M294" s="523"/>
      <c r="N294" s="523"/>
      <c r="O294" s="523"/>
      <c r="P294" s="523"/>
      <c r="Q294" s="523"/>
      <c r="R294" s="523"/>
      <c r="S294" s="523"/>
      <c r="T294" s="523"/>
      <c r="U294" s="523"/>
      <c r="V294" s="523"/>
      <c r="W294" s="523"/>
      <c r="X294" s="523"/>
      <c r="Y294" s="523"/>
      <c r="Z294" s="523"/>
      <c r="AA294" s="523"/>
      <c r="AB294" s="523"/>
      <c r="AC294" s="523"/>
      <c r="AD294" s="523"/>
      <c r="AE294" s="523"/>
      <c r="AF294" s="523"/>
      <c r="AG294" s="523"/>
      <c r="AH294" s="523"/>
      <c r="AI294" s="523"/>
      <c r="AJ294" s="523"/>
      <c r="AK294" s="523"/>
      <c r="AL294" s="523"/>
      <c r="AM294" s="523"/>
      <c r="AN294" s="523"/>
      <c r="AO294" s="523"/>
      <c r="AP294" s="523"/>
      <c r="AQ294" s="523"/>
      <c r="AR294" s="523"/>
      <c r="AS294" s="523"/>
      <c r="AT294" s="523"/>
      <c r="AU294" s="523"/>
      <c r="AV294" s="523"/>
      <c r="AW294" s="523"/>
      <c r="AX294" s="523"/>
      <c r="AY294" s="523"/>
      <c r="AZ294" s="523"/>
      <c r="BA294" s="523"/>
      <c r="BB294" s="523"/>
      <c r="BC294" s="523"/>
      <c r="BD294" s="523"/>
      <c r="BE294" s="523"/>
      <c r="BF294" s="523"/>
      <c r="BG294" s="523"/>
      <c r="BH294" s="523"/>
      <c r="BI294" s="523"/>
      <c r="BJ294" s="523"/>
      <c r="BK294" s="523"/>
      <c r="BL294" s="523"/>
      <c r="BM294" s="523"/>
      <c r="BN294" s="523"/>
      <c r="BO294" s="523"/>
      <c r="BP294" s="523"/>
      <c r="BQ294" s="523"/>
      <c r="BR294" s="523"/>
      <c r="BS294" s="523"/>
      <c r="BT294" s="523"/>
      <c r="BU294" s="523"/>
      <c r="BV294" s="523"/>
      <c r="BW294" s="523"/>
      <c r="BX294" s="523"/>
      <c r="BY294" s="523"/>
      <c r="BZ294" s="523"/>
      <c r="CA294" s="523"/>
      <c r="CB294" s="523"/>
      <c r="CC294" s="523"/>
      <c r="CD294" s="523"/>
      <c r="CE294" s="523"/>
      <c r="CF294" s="523"/>
      <c r="CG294" s="523"/>
      <c r="CH294" s="523"/>
      <c r="CI294" s="523"/>
      <c r="CJ294" s="523"/>
      <c r="CK294" s="523"/>
      <c r="CL294" s="523"/>
      <c r="CM294" s="523"/>
      <c r="CN294" s="523"/>
      <c r="CO294" s="523"/>
      <c r="CP294" s="523"/>
      <c r="CQ294" s="523"/>
      <c r="CR294" s="523"/>
      <c r="CS294" s="523"/>
      <c r="CT294" s="523"/>
      <c r="CU294" s="523"/>
      <c r="CV294" s="523"/>
      <c r="CW294" s="523"/>
      <c r="CX294" s="523"/>
      <c r="CY294" s="523"/>
      <c r="CZ294" s="523"/>
      <c r="DA294" s="523"/>
      <c r="DB294" s="523"/>
      <c r="DC294" s="523"/>
      <c r="DD294" s="523"/>
      <c r="DE294" s="523"/>
      <c r="DF294" s="523"/>
      <c r="DG294" s="523"/>
    </row>
    <row r="295" spans="1:111">
      <c r="A295" s="523"/>
      <c r="B295" s="523"/>
      <c r="C295" s="523"/>
      <c r="D295" s="653"/>
      <c r="E295" s="653"/>
      <c r="F295" s="653"/>
      <c r="G295" s="653"/>
      <c r="H295" s="653"/>
      <c r="I295" s="686"/>
      <c r="J295" s="687"/>
      <c r="K295" s="656"/>
      <c r="L295" s="523"/>
      <c r="M295" s="523"/>
      <c r="N295" s="523"/>
      <c r="O295" s="523"/>
      <c r="P295" s="523"/>
      <c r="Q295" s="523"/>
      <c r="R295" s="523"/>
      <c r="S295" s="523"/>
      <c r="T295" s="523"/>
      <c r="U295" s="523"/>
      <c r="V295" s="523"/>
      <c r="W295" s="523"/>
      <c r="X295" s="523"/>
      <c r="Y295" s="523"/>
      <c r="Z295" s="523"/>
      <c r="AA295" s="523"/>
      <c r="AB295" s="523"/>
      <c r="AC295" s="523"/>
      <c r="AD295" s="523"/>
      <c r="AE295" s="523"/>
      <c r="AF295" s="523"/>
      <c r="AG295" s="523"/>
      <c r="AH295" s="523"/>
      <c r="AI295" s="523"/>
      <c r="AJ295" s="523"/>
      <c r="AK295" s="523"/>
      <c r="AL295" s="523"/>
      <c r="AM295" s="523"/>
      <c r="AN295" s="523"/>
      <c r="AO295" s="523"/>
      <c r="AP295" s="523"/>
      <c r="AQ295" s="523"/>
      <c r="AR295" s="523"/>
      <c r="AS295" s="523"/>
      <c r="AT295" s="523"/>
      <c r="AU295" s="523"/>
      <c r="AV295" s="523"/>
      <c r="AW295" s="523"/>
      <c r="AX295" s="523"/>
      <c r="AY295" s="523"/>
      <c r="AZ295" s="523"/>
      <c r="BA295" s="523"/>
      <c r="BB295" s="523"/>
      <c r="BC295" s="523"/>
      <c r="BD295" s="523"/>
      <c r="BE295" s="523"/>
      <c r="BF295" s="523"/>
      <c r="BG295" s="523"/>
      <c r="BH295" s="523"/>
      <c r="BI295" s="523"/>
      <c r="BJ295" s="523"/>
      <c r="BK295" s="523"/>
      <c r="BL295" s="523"/>
      <c r="BM295" s="523"/>
      <c r="BN295" s="523"/>
      <c r="BO295" s="523"/>
      <c r="BP295" s="523"/>
      <c r="BQ295" s="523"/>
      <c r="BR295" s="523"/>
      <c r="BS295" s="523"/>
      <c r="BT295" s="523"/>
      <c r="BU295" s="523"/>
      <c r="BV295" s="523"/>
      <c r="BW295" s="523"/>
      <c r="BX295" s="523"/>
      <c r="BY295" s="523"/>
      <c r="BZ295" s="523"/>
      <c r="CA295" s="523"/>
      <c r="CB295" s="523"/>
      <c r="CC295" s="523"/>
      <c r="CD295" s="523"/>
      <c r="CE295" s="523"/>
      <c r="CF295" s="523"/>
      <c r="CG295" s="523"/>
      <c r="CH295" s="523"/>
      <c r="CI295" s="523"/>
      <c r="CJ295" s="523"/>
      <c r="CK295" s="523"/>
      <c r="CL295" s="523"/>
      <c r="CM295" s="523"/>
      <c r="CN295" s="523"/>
      <c r="CO295" s="523"/>
      <c r="CP295" s="523"/>
      <c r="CQ295" s="523"/>
      <c r="CR295" s="523"/>
      <c r="CS295" s="523"/>
      <c r="CT295" s="523"/>
      <c r="CU295" s="523"/>
      <c r="CV295" s="523"/>
      <c r="CW295" s="523"/>
      <c r="CX295" s="523"/>
      <c r="CY295" s="523"/>
      <c r="CZ295" s="523"/>
      <c r="DA295" s="523"/>
      <c r="DB295" s="523"/>
      <c r="DC295" s="523"/>
      <c r="DD295" s="523"/>
      <c r="DE295" s="523"/>
      <c r="DF295" s="523"/>
      <c r="DG295" s="523"/>
    </row>
    <row r="296" spans="1:111">
      <c r="A296" s="523"/>
      <c r="B296" s="523"/>
      <c r="C296" s="523"/>
      <c r="D296" s="653"/>
      <c r="E296" s="653"/>
      <c r="F296" s="653"/>
      <c r="G296" s="653"/>
      <c r="H296" s="653"/>
      <c r="I296" s="686"/>
      <c r="J296" s="687"/>
      <c r="K296" s="656"/>
      <c r="L296" s="523"/>
      <c r="M296" s="523"/>
      <c r="N296" s="523"/>
      <c r="O296" s="523"/>
      <c r="P296" s="523"/>
      <c r="Q296" s="523"/>
      <c r="R296" s="523"/>
      <c r="S296" s="523"/>
      <c r="T296" s="523"/>
      <c r="U296" s="523"/>
      <c r="V296" s="523"/>
      <c r="W296" s="523"/>
      <c r="X296" s="523"/>
      <c r="Y296" s="523"/>
      <c r="Z296" s="523"/>
      <c r="AA296" s="523"/>
      <c r="AB296" s="523"/>
      <c r="AC296" s="523"/>
      <c r="AD296" s="523"/>
      <c r="AE296" s="523"/>
      <c r="AF296" s="523"/>
      <c r="AG296" s="523"/>
      <c r="AH296" s="523"/>
      <c r="AI296" s="523"/>
      <c r="AJ296" s="523"/>
      <c r="AK296" s="523"/>
      <c r="AL296" s="523"/>
      <c r="AM296" s="523"/>
      <c r="AN296" s="523"/>
      <c r="AO296" s="523"/>
      <c r="AP296" s="523"/>
      <c r="AQ296" s="523"/>
      <c r="AR296" s="523"/>
      <c r="AS296" s="523"/>
      <c r="AT296" s="523"/>
      <c r="AU296" s="523"/>
      <c r="AV296" s="523"/>
      <c r="AW296" s="523"/>
      <c r="AX296" s="523"/>
      <c r="AY296" s="523"/>
      <c r="AZ296" s="523"/>
      <c r="BA296" s="523"/>
      <c r="BB296" s="523"/>
      <c r="BC296" s="523"/>
      <c r="BD296" s="523"/>
      <c r="BE296" s="523"/>
      <c r="BF296" s="523"/>
      <c r="BG296" s="523"/>
      <c r="BH296" s="523"/>
      <c r="BI296" s="523"/>
      <c r="BJ296" s="523"/>
      <c r="BK296" s="523"/>
      <c r="BL296" s="523"/>
      <c r="BM296" s="523"/>
      <c r="BN296" s="523"/>
      <c r="BO296" s="523"/>
      <c r="BP296" s="523"/>
      <c r="BQ296" s="523"/>
      <c r="BR296" s="523"/>
      <c r="BS296" s="523"/>
      <c r="BT296" s="523"/>
      <c r="BU296" s="523"/>
      <c r="BV296" s="523"/>
      <c r="BW296" s="523"/>
      <c r="BX296" s="523"/>
      <c r="BY296" s="523"/>
      <c r="BZ296" s="523"/>
      <c r="CA296" s="523"/>
      <c r="CB296" s="523"/>
      <c r="CC296" s="523"/>
      <c r="CD296" s="523"/>
      <c r="CE296" s="523"/>
      <c r="CF296" s="523"/>
      <c r="CG296" s="523"/>
      <c r="CH296" s="523"/>
      <c r="CI296" s="523"/>
      <c r="CJ296" s="523"/>
      <c r="CK296" s="523"/>
      <c r="CL296" s="523"/>
      <c r="CM296" s="523"/>
      <c r="CN296" s="523"/>
      <c r="CO296" s="523"/>
      <c r="CP296" s="523"/>
      <c r="CQ296" s="523"/>
      <c r="CR296" s="523"/>
      <c r="CS296" s="523"/>
      <c r="CT296" s="523"/>
      <c r="CU296" s="523"/>
      <c r="CV296" s="523"/>
      <c r="CW296" s="523"/>
      <c r="CX296" s="523"/>
      <c r="CY296" s="523"/>
      <c r="CZ296" s="523"/>
      <c r="DA296" s="523"/>
      <c r="DB296" s="523"/>
      <c r="DC296" s="523"/>
      <c r="DD296" s="523"/>
      <c r="DE296" s="523"/>
      <c r="DF296" s="523"/>
      <c r="DG296" s="523"/>
    </row>
    <row r="297" spans="1:111">
      <c r="A297" s="523"/>
      <c r="B297" s="523"/>
      <c r="C297" s="523"/>
      <c r="D297" s="653"/>
      <c r="E297" s="653"/>
      <c r="F297" s="653"/>
      <c r="G297" s="653"/>
      <c r="H297" s="653"/>
      <c r="I297" s="686"/>
      <c r="J297" s="687"/>
      <c r="K297" s="656"/>
      <c r="L297" s="523"/>
      <c r="M297" s="523"/>
      <c r="N297" s="523"/>
      <c r="O297" s="523"/>
      <c r="P297" s="523"/>
      <c r="Q297" s="523"/>
      <c r="R297" s="523"/>
      <c r="S297" s="523"/>
      <c r="T297" s="523"/>
      <c r="U297" s="523"/>
      <c r="V297" s="523"/>
      <c r="W297" s="523"/>
      <c r="X297" s="523"/>
      <c r="Y297" s="523"/>
      <c r="Z297" s="523"/>
      <c r="AA297" s="523"/>
      <c r="AB297" s="523"/>
      <c r="AC297" s="523"/>
      <c r="AD297" s="523"/>
      <c r="AE297" s="523"/>
      <c r="AF297" s="523"/>
      <c r="AG297" s="523"/>
      <c r="AH297" s="523"/>
      <c r="AI297" s="523"/>
      <c r="AJ297" s="523"/>
      <c r="AK297" s="523"/>
      <c r="AL297" s="523"/>
      <c r="AM297" s="523"/>
      <c r="AN297" s="523"/>
      <c r="AO297" s="523"/>
      <c r="AP297" s="523"/>
      <c r="AQ297" s="523"/>
      <c r="AR297" s="523"/>
      <c r="AS297" s="523"/>
      <c r="AT297" s="523"/>
      <c r="AU297" s="523"/>
      <c r="AV297" s="523"/>
      <c r="AW297" s="523"/>
      <c r="AX297" s="523"/>
      <c r="AY297" s="523"/>
      <c r="AZ297" s="523"/>
      <c r="BA297" s="523"/>
      <c r="BB297" s="523"/>
      <c r="BC297" s="523"/>
      <c r="BD297" s="523"/>
      <c r="BE297" s="523"/>
      <c r="BF297" s="523"/>
      <c r="BG297" s="523"/>
      <c r="BH297" s="523"/>
      <c r="BI297" s="523"/>
      <c r="BJ297" s="523"/>
      <c r="BK297" s="523"/>
      <c r="BL297" s="523"/>
      <c r="BM297" s="523"/>
      <c r="BN297" s="523"/>
      <c r="BO297" s="523"/>
      <c r="BP297" s="523"/>
      <c r="BQ297" s="523"/>
      <c r="BR297" s="523"/>
      <c r="BS297" s="523"/>
      <c r="BT297" s="523"/>
      <c r="BU297" s="523"/>
      <c r="BV297" s="523"/>
      <c r="BW297" s="523"/>
      <c r="BX297" s="523"/>
      <c r="BY297" s="523"/>
      <c r="BZ297" s="523"/>
      <c r="CA297" s="523"/>
      <c r="CB297" s="523"/>
      <c r="CC297" s="523"/>
      <c r="CD297" s="523"/>
      <c r="CE297" s="523"/>
      <c r="CF297" s="523"/>
      <c r="CG297" s="523"/>
      <c r="CH297" s="523"/>
      <c r="CI297" s="523"/>
      <c r="CJ297" s="523"/>
      <c r="CK297" s="523"/>
      <c r="CL297" s="523"/>
      <c r="CM297" s="523"/>
      <c r="CN297" s="523"/>
      <c r="CO297" s="523"/>
      <c r="CP297" s="523"/>
      <c r="CQ297" s="523"/>
      <c r="CR297" s="523"/>
      <c r="CS297" s="523"/>
      <c r="CT297" s="523"/>
      <c r="CU297" s="523"/>
      <c r="CV297" s="523"/>
      <c r="CW297" s="523"/>
      <c r="CX297" s="523"/>
      <c r="CY297" s="523"/>
      <c r="CZ297" s="523"/>
      <c r="DA297" s="523"/>
      <c r="DB297" s="523"/>
      <c r="DC297" s="523"/>
      <c r="DD297" s="523"/>
      <c r="DE297" s="523"/>
      <c r="DF297" s="523"/>
      <c r="DG297" s="523"/>
    </row>
    <row r="298" spans="1:111">
      <c r="A298" s="523"/>
      <c r="B298" s="523"/>
      <c r="C298" s="523"/>
      <c r="D298" s="653"/>
      <c r="E298" s="653"/>
      <c r="F298" s="653"/>
      <c r="G298" s="653"/>
      <c r="H298" s="653"/>
      <c r="I298" s="686"/>
      <c r="J298" s="687"/>
      <c r="K298" s="656"/>
      <c r="L298" s="523"/>
      <c r="M298" s="523"/>
      <c r="N298" s="523"/>
      <c r="O298" s="523"/>
      <c r="P298" s="523"/>
      <c r="Q298" s="523"/>
      <c r="R298" s="523"/>
      <c r="S298" s="523"/>
      <c r="T298" s="523"/>
      <c r="U298" s="523"/>
      <c r="V298" s="523"/>
      <c r="W298" s="523"/>
      <c r="X298" s="523"/>
      <c r="Y298" s="523"/>
      <c r="Z298" s="523"/>
      <c r="AA298" s="523"/>
      <c r="AB298" s="523"/>
      <c r="AC298" s="523"/>
      <c r="AD298" s="523"/>
      <c r="AE298" s="523"/>
      <c r="AF298" s="523"/>
      <c r="AG298" s="523"/>
      <c r="AH298" s="523"/>
      <c r="AI298" s="523"/>
      <c r="AJ298" s="523"/>
      <c r="AK298" s="523"/>
      <c r="AL298" s="523"/>
      <c r="AM298" s="523"/>
      <c r="AN298" s="523"/>
      <c r="AO298" s="523"/>
      <c r="AP298" s="523"/>
      <c r="AQ298" s="523"/>
      <c r="AR298" s="523"/>
      <c r="AS298" s="523"/>
      <c r="AT298" s="523"/>
      <c r="AU298" s="523"/>
      <c r="AV298" s="523"/>
      <c r="AW298" s="523"/>
      <c r="AX298" s="523"/>
      <c r="AY298" s="523"/>
      <c r="AZ298" s="523"/>
      <c r="BA298" s="523"/>
      <c r="BB298" s="523"/>
      <c r="BC298" s="523"/>
      <c r="BD298" s="523"/>
      <c r="BE298" s="523"/>
      <c r="BF298" s="523"/>
      <c r="BG298" s="523"/>
      <c r="BH298" s="523"/>
      <c r="BI298" s="523"/>
      <c r="BJ298" s="523"/>
      <c r="BK298" s="523"/>
      <c r="BL298" s="523"/>
      <c r="BM298" s="523"/>
      <c r="BN298" s="523"/>
      <c r="BO298" s="523"/>
      <c r="BP298" s="523"/>
      <c r="BQ298" s="523"/>
      <c r="BR298" s="523"/>
      <c r="BS298" s="523"/>
      <c r="BT298" s="523"/>
      <c r="BU298" s="523"/>
      <c r="BV298" s="523"/>
      <c r="BW298" s="523"/>
      <c r="BX298" s="523"/>
      <c r="BY298" s="523"/>
      <c r="BZ298" s="523"/>
      <c r="CA298" s="523"/>
      <c r="CB298" s="523"/>
      <c r="CC298" s="523"/>
      <c r="CD298" s="523"/>
      <c r="CE298" s="523"/>
      <c r="CF298" s="523"/>
      <c r="CG298" s="523"/>
      <c r="CH298" s="523"/>
      <c r="CI298" s="523"/>
      <c r="CJ298" s="523"/>
      <c r="CK298" s="523"/>
      <c r="CL298" s="523"/>
      <c r="CM298" s="523"/>
      <c r="CN298" s="523"/>
      <c r="CO298" s="523"/>
      <c r="CP298" s="523"/>
      <c r="CQ298" s="523"/>
      <c r="CR298" s="523"/>
      <c r="CS298" s="523"/>
      <c r="CT298" s="523"/>
      <c r="CU298" s="523"/>
      <c r="CV298" s="523"/>
      <c r="CW298" s="523"/>
      <c r="CX298" s="523"/>
      <c r="CY298" s="523"/>
      <c r="CZ298" s="523"/>
      <c r="DA298" s="523"/>
      <c r="DB298" s="523"/>
      <c r="DC298" s="523"/>
      <c r="DD298" s="523"/>
      <c r="DE298" s="523"/>
      <c r="DF298" s="523"/>
      <c r="DG298" s="523"/>
    </row>
    <row r="299" spans="1:111">
      <c r="A299" s="523"/>
      <c r="B299" s="523"/>
      <c r="C299" s="523"/>
      <c r="D299" s="653"/>
      <c r="E299" s="653"/>
      <c r="F299" s="653"/>
      <c r="G299" s="653"/>
      <c r="H299" s="653"/>
      <c r="I299" s="686"/>
      <c r="J299" s="687"/>
      <c r="K299" s="656"/>
      <c r="L299" s="523"/>
      <c r="M299" s="523"/>
      <c r="N299" s="523"/>
      <c r="O299" s="523"/>
      <c r="P299" s="523"/>
      <c r="Q299" s="523"/>
      <c r="R299" s="523"/>
      <c r="S299" s="523"/>
      <c r="T299" s="523"/>
      <c r="U299" s="523"/>
      <c r="V299" s="523"/>
      <c r="W299" s="523"/>
      <c r="X299" s="523"/>
      <c r="Y299" s="523"/>
      <c r="Z299" s="523"/>
      <c r="AA299" s="523"/>
      <c r="AB299" s="523"/>
      <c r="AC299" s="523"/>
      <c r="AD299" s="523"/>
      <c r="AE299" s="523"/>
      <c r="AF299" s="523"/>
      <c r="AG299" s="523"/>
      <c r="AH299" s="523"/>
      <c r="AI299" s="523"/>
      <c r="AJ299" s="523"/>
      <c r="AK299" s="523"/>
      <c r="AL299" s="523"/>
      <c r="AM299" s="523"/>
      <c r="AN299" s="523"/>
      <c r="AO299" s="523"/>
      <c r="AP299" s="523"/>
      <c r="AQ299" s="523"/>
      <c r="AR299" s="523"/>
      <c r="AS299" s="523"/>
      <c r="AT299" s="523"/>
      <c r="AU299" s="523"/>
      <c r="AV299" s="523"/>
      <c r="AW299" s="523"/>
      <c r="AX299" s="523"/>
      <c r="AY299" s="523"/>
      <c r="AZ299" s="523"/>
      <c r="BA299" s="523"/>
      <c r="BB299" s="523"/>
      <c r="BC299" s="523"/>
      <c r="BD299" s="523"/>
      <c r="BE299" s="523"/>
      <c r="BF299" s="523"/>
      <c r="BG299" s="523"/>
      <c r="BH299" s="523"/>
      <c r="BI299" s="523"/>
      <c r="BJ299" s="523"/>
      <c r="BK299" s="523"/>
      <c r="BL299" s="523"/>
      <c r="BM299" s="523"/>
      <c r="BN299" s="523"/>
      <c r="BO299" s="523"/>
      <c r="BP299" s="523"/>
      <c r="BQ299" s="523"/>
      <c r="BR299" s="523"/>
      <c r="BS299" s="523"/>
      <c r="BT299" s="523"/>
      <c r="BU299" s="523"/>
      <c r="BV299" s="523"/>
      <c r="BW299" s="523"/>
      <c r="BX299" s="523"/>
      <c r="BY299" s="523"/>
      <c r="BZ299" s="523"/>
      <c r="CA299" s="523"/>
      <c r="CB299" s="523"/>
      <c r="CC299" s="523"/>
      <c r="CD299" s="523"/>
      <c r="CE299" s="523"/>
      <c r="CF299" s="523"/>
      <c r="CG299" s="523"/>
      <c r="CH299" s="523"/>
      <c r="CI299" s="523"/>
      <c r="CJ299" s="523"/>
      <c r="CK299" s="523"/>
      <c r="CL299" s="523"/>
      <c r="CM299" s="523"/>
      <c r="CN299" s="523"/>
      <c r="CO299" s="523"/>
      <c r="CP299" s="523"/>
      <c r="CQ299" s="523"/>
      <c r="CR299" s="523"/>
      <c r="CS299" s="523"/>
      <c r="CT299" s="523"/>
      <c r="CU299" s="523"/>
      <c r="CV299" s="523"/>
      <c r="CW299" s="523"/>
      <c r="CX299" s="523"/>
      <c r="CY299" s="523"/>
      <c r="CZ299" s="523"/>
      <c r="DA299" s="523"/>
      <c r="DB299" s="523"/>
      <c r="DC299" s="523"/>
      <c r="DD299" s="523"/>
      <c r="DE299" s="523"/>
      <c r="DF299" s="523"/>
      <c r="DG299" s="523"/>
    </row>
    <row r="300" spans="1:111">
      <c r="A300" s="523"/>
      <c r="B300" s="523"/>
      <c r="C300" s="523"/>
      <c r="D300" s="653"/>
      <c r="E300" s="653"/>
      <c r="F300" s="653"/>
      <c r="G300" s="653"/>
      <c r="H300" s="653"/>
      <c r="I300" s="686"/>
      <c r="J300" s="687"/>
      <c r="K300" s="656"/>
      <c r="L300" s="523"/>
      <c r="M300" s="523"/>
      <c r="N300" s="523"/>
      <c r="O300" s="523"/>
      <c r="P300" s="523"/>
      <c r="Q300" s="523"/>
      <c r="R300" s="523"/>
      <c r="S300" s="523"/>
      <c r="T300" s="523"/>
      <c r="U300" s="523"/>
      <c r="V300" s="523"/>
      <c r="W300" s="523"/>
      <c r="X300" s="523"/>
      <c r="Y300" s="523"/>
      <c r="Z300" s="523"/>
      <c r="AA300" s="523"/>
      <c r="AB300" s="523"/>
      <c r="AC300" s="523"/>
      <c r="AD300" s="523"/>
      <c r="AE300" s="523"/>
      <c r="AF300" s="523"/>
      <c r="AG300" s="523"/>
      <c r="AH300" s="523"/>
      <c r="AI300" s="523"/>
      <c r="AJ300" s="523"/>
      <c r="AK300" s="523"/>
      <c r="AL300" s="523"/>
      <c r="AM300" s="523"/>
      <c r="AN300" s="523"/>
      <c r="AO300" s="523"/>
      <c r="AP300" s="523"/>
      <c r="AQ300" s="523"/>
      <c r="AR300" s="523"/>
      <c r="AS300" s="523"/>
      <c r="AT300" s="523"/>
      <c r="AU300" s="523"/>
      <c r="AV300" s="523"/>
      <c r="AW300" s="523"/>
      <c r="AX300" s="523"/>
      <c r="AY300" s="523"/>
      <c r="AZ300" s="523"/>
      <c r="BA300" s="523"/>
      <c r="BB300" s="523"/>
      <c r="BC300" s="523"/>
      <c r="BD300" s="523"/>
      <c r="BE300" s="523"/>
      <c r="BF300" s="523"/>
      <c r="BG300" s="523"/>
      <c r="BH300" s="523"/>
      <c r="BI300" s="523"/>
      <c r="BJ300" s="523"/>
      <c r="BK300" s="523"/>
      <c r="BL300" s="523"/>
      <c r="BM300" s="523"/>
      <c r="BN300" s="523"/>
      <c r="BO300" s="523"/>
      <c r="BP300" s="523"/>
      <c r="BQ300" s="523"/>
      <c r="BR300" s="523"/>
      <c r="BS300" s="523"/>
      <c r="BT300" s="523"/>
      <c r="BU300" s="523"/>
      <c r="BV300" s="523"/>
      <c r="BW300" s="523"/>
      <c r="BX300" s="523"/>
      <c r="BY300" s="523"/>
      <c r="BZ300" s="523"/>
      <c r="CA300" s="523"/>
      <c r="CB300" s="523"/>
      <c r="CC300" s="523"/>
      <c r="CD300" s="523"/>
      <c r="CE300" s="523"/>
      <c r="CF300" s="523"/>
      <c r="CG300" s="523"/>
      <c r="CH300" s="523"/>
      <c r="CI300" s="523"/>
      <c r="CJ300" s="523"/>
      <c r="CK300" s="523"/>
      <c r="CL300" s="523"/>
      <c r="CM300" s="523"/>
      <c r="CN300" s="523"/>
      <c r="CO300" s="523"/>
      <c r="CP300" s="523"/>
      <c r="CQ300" s="523"/>
      <c r="CR300" s="523"/>
      <c r="CS300" s="523"/>
      <c r="CT300" s="523"/>
      <c r="CU300" s="523"/>
      <c r="CV300" s="523"/>
      <c r="CW300" s="523"/>
      <c r="CX300" s="523"/>
      <c r="CY300" s="523"/>
      <c r="CZ300" s="523"/>
      <c r="DA300" s="523"/>
      <c r="DB300" s="523"/>
      <c r="DC300" s="523"/>
      <c r="DD300" s="523"/>
      <c r="DE300" s="523"/>
      <c r="DF300" s="523"/>
      <c r="DG300" s="523"/>
    </row>
    <row r="301" spans="1:111">
      <c r="A301" s="523"/>
      <c r="B301" s="523"/>
      <c r="C301" s="523"/>
      <c r="D301" s="653"/>
      <c r="E301" s="653"/>
      <c r="F301" s="653"/>
      <c r="G301" s="653"/>
      <c r="H301" s="653"/>
      <c r="I301" s="686"/>
      <c r="J301" s="687"/>
      <c r="K301" s="656"/>
      <c r="L301" s="523"/>
      <c r="M301" s="523"/>
      <c r="N301" s="523"/>
      <c r="O301" s="523"/>
      <c r="P301" s="523"/>
      <c r="Q301" s="523"/>
      <c r="R301" s="523"/>
      <c r="S301" s="523"/>
      <c r="T301" s="523"/>
      <c r="U301" s="523"/>
      <c r="V301" s="523"/>
      <c r="W301" s="523"/>
      <c r="X301" s="523"/>
      <c r="Y301" s="523"/>
      <c r="Z301" s="523"/>
      <c r="AA301" s="523"/>
      <c r="AB301" s="523"/>
      <c r="AC301" s="523"/>
      <c r="AD301" s="523"/>
      <c r="AE301" s="523"/>
      <c r="AF301" s="523"/>
      <c r="AG301" s="523"/>
      <c r="AH301" s="523"/>
      <c r="AI301" s="523"/>
      <c r="AJ301" s="523"/>
      <c r="AK301" s="523"/>
      <c r="AL301" s="523"/>
      <c r="AM301" s="523"/>
      <c r="AN301" s="523"/>
      <c r="AO301" s="523"/>
      <c r="AP301" s="523"/>
      <c r="AQ301" s="523"/>
      <c r="AR301" s="523"/>
      <c r="AS301" s="523"/>
      <c r="AT301" s="523"/>
      <c r="AU301" s="523"/>
      <c r="AV301" s="523"/>
      <c r="AW301" s="523"/>
      <c r="AX301" s="523"/>
      <c r="AY301" s="523"/>
      <c r="AZ301" s="523"/>
      <c r="BA301" s="523"/>
      <c r="BB301" s="523"/>
      <c r="BC301" s="523"/>
      <c r="BD301" s="523"/>
      <c r="BE301" s="523"/>
      <c r="BF301" s="523"/>
      <c r="BG301" s="523"/>
      <c r="BH301" s="523"/>
      <c r="BI301" s="523"/>
      <c r="BJ301" s="523"/>
      <c r="BK301" s="523"/>
      <c r="BL301" s="523"/>
      <c r="BM301" s="523"/>
      <c r="BN301" s="523"/>
      <c r="BO301" s="523"/>
      <c r="BP301" s="523"/>
      <c r="BQ301" s="523"/>
      <c r="BR301" s="523"/>
      <c r="BS301" s="523"/>
      <c r="BT301" s="523"/>
      <c r="BU301" s="523"/>
      <c r="BV301" s="523"/>
      <c r="BW301" s="523"/>
      <c r="BX301" s="523"/>
      <c r="BY301" s="523"/>
      <c r="BZ301" s="523"/>
      <c r="CA301" s="523"/>
      <c r="CB301" s="523"/>
      <c r="CC301" s="523"/>
      <c r="CD301" s="523"/>
      <c r="CE301" s="523"/>
      <c r="CF301" s="523"/>
      <c r="CG301" s="523"/>
      <c r="CH301" s="523"/>
      <c r="CI301" s="523"/>
      <c r="CJ301" s="523"/>
      <c r="CK301" s="523"/>
      <c r="CL301" s="523"/>
      <c r="CM301" s="523"/>
      <c r="CN301" s="523"/>
      <c r="CO301" s="523"/>
      <c r="CP301" s="523"/>
      <c r="CQ301" s="523"/>
      <c r="CR301" s="523"/>
      <c r="CS301" s="523"/>
      <c r="CT301" s="523"/>
      <c r="CU301" s="523"/>
      <c r="CV301" s="523"/>
      <c r="CW301" s="523"/>
      <c r="CX301" s="523"/>
      <c r="CY301" s="523"/>
      <c r="CZ301" s="523"/>
      <c r="DA301" s="523"/>
      <c r="DB301" s="523"/>
      <c r="DC301" s="523"/>
      <c r="DD301" s="523"/>
      <c r="DE301" s="523"/>
      <c r="DF301" s="523"/>
      <c r="DG301" s="523"/>
    </row>
    <row r="302" spans="1:111">
      <c r="A302" s="523"/>
      <c r="B302" s="523"/>
      <c r="C302" s="523"/>
      <c r="D302" s="653"/>
      <c r="E302" s="653"/>
      <c r="F302" s="653"/>
      <c r="G302" s="653"/>
      <c r="H302" s="653"/>
      <c r="I302" s="686"/>
      <c r="J302" s="687"/>
      <c r="K302" s="656"/>
      <c r="L302" s="523"/>
      <c r="M302" s="523"/>
      <c r="N302" s="523"/>
      <c r="O302" s="523"/>
      <c r="P302" s="523"/>
      <c r="Q302" s="523"/>
      <c r="R302" s="523"/>
      <c r="S302" s="523"/>
      <c r="T302" s="523"/>
      <c r="U302" s="523"/>
      <c r="V302" s="523"/>
      <c r="W302" s="523"/>
      <c r="X302" s="523"/>
      <c r="Y302" s="523"/>
      <c r="Z302" s="523"/>
      <c r="AA302" s="523"/>
      <c r="AB302" s="523"/>
      <c r="AC302" s="523"/>
      <c r="AD302" s="523"/>
      <c r="AE302" s="523"/>
      <c r="AF302" s="523"/>
      <c r="AG302" s="523"/>
      <c r="AH302" s="523"/>
      <c r="AI302" s="523"/>
      <c r="AJ302" s="523"/>
      <c r="AK302" s="523"/>
      <c r="AL302" s="523"/>
      <c r="AM302" s="523"/>
      <c r="AN302" s="523"/>
      <c r="AO302" s="523"/>
      <c r="AP302" s="523"/>
      <c r="AQ302" s="523"/>
      <c r="AR302" s="523"/>
      <c r="AS302" s="523"/>
      <c r="AT302" s="523"/>
      <c r="AU302" s="523"/>
      <c r="AV302" s="523"/>
      <c r="AW302" s="523"/>
      <c r="AX302" s="523"/>
      <c r="AY302" s="523"/>
      <c r="AZ302" s="523"/>
      <c r="BA302" s="523"/>
      <c r="BB302" s="523"/>
      <c r="BC302" s="523"/>
      <c r="BD302" s="523"/>
      <c r="BE302" s="523"/>
      <c r="BF302" s="523"/>
      <c r="BG302" s="523"/>
      <c r="BH302" s="523"/>
      <c r="BI302" s="523"/>
      <c r="BJ302" s="523"/>
      <c r="BK302" s="523"/>
      <c r="BL302" s="523"/>
      <c r="BM302" s="523"/>
      <c r="BN302" s="523"/>
      <c r="BO302" s="523"/>
      <c r="BP302" s="523"/>
      <c r="BQ302" s="523"/>
      <c r="BR302" s="523"/>
      <c r="BS302" s="523"/>
      <c r="BT302" s="523"/>
      <c r="BU302" s="523"/>
      <c r="BV302" s="523"/>
      <c r="BW302" s="523"/>
      <c r="BX302" s="523"/>
      <c r="BY302" s="523"/>
      <c r="BZ302" s="523"/>
      <c r="CA302" s="523"/>
      <c r="CB302" s="523"/>
      <c r="CC302" s="523"/>
      <c r="CD302" s="523"/>
      <c r="CE302" s="523"/>
      <c r="CF302" s="523"/>
      <c r="CG302" s="523"/>
      <c r="CH302" s="523"/>
      <c r="CI302" s="523"/>
      <c r="CJ302" s="523"/>
      <c r="CK302" s="523"/>
      <c r="CL302" s="523"/>
      <c r="CM302" s="523"/>
      <c r="CN302" s="523"/>
      <c r="CO302" s="523"/>
      <c r="CP302" s="523"/>
      <c r="CQ302" s="523"/>
      <c r="CR302" s="523"/>
      <c r="CS302" s="523"/>
      <c r="CT302" s="523"/>
      <c r="CU302" s="523"/>
      <c r="CV302" s="523"/>
      <c r="CW302" s="523"/>
      <c r="CX302" s="523"/>
      <c r="CY302" s="523"/>
      <c r="CZ302" s="523"/>
      <c r="DA302" s="523"/>
      <c r="DB302" s="523"/>
      <c r="DC302" s="523"/>
      <c r="DD302" s="523"/>
      <c r="DE302" s="523"/>
      <c r="DF302" s="523"/>
      <c r="DG302" s="523"/>
    </row>
    <row r="303" spans="1:111">
      <c r="A303" s="523"/>
      <c r="B303" s="523"/>
      <c r="C303" s="523"/>
      <c r="D303" s="653"/>
      <c r="E303" s="653"/>
      <c r="F303" s="653"/>
      <c r="G303" s="653"/>
      <c r="H303" s="653"/>
      <c r="I303" s="686"/>
      <c r="J303" s="687"/>
      <c r="K303" s="656"/>
      <c r="L303" s="523"/>
      <c r="M303" s="523"/>
      <c r="N303" s="523"/>
      <c r="O303" s="523"/>
      <c r="P303" s="523"/>
      <c r="Q303" s="523"/>
      <c r="R303" s="523"/>
      <c r="S303" s="523"/>
      <c r="T303" s="523"/>
      <c r="U303" s="523"/>
      <c r="V303" s="523"/>
      <c r="W303" s="523"/>
      <c r="X303" s="523"/>
      <c r="Y303" s="523"/>
      <c r="Z303" s="523"/>
      <c r="AA303" s="523"/>
      <c r="AB303" s="523"/>
      <c r="AC303" s="523"/>
      <c r="AD303" s="523"/>
      <c r="AE303" s="523"/>
      <c r="AF303" s="523"/>
      <c r="AG303" s="523"/>
      <c r="AH303" s="523"/>
      <c r="AI303" s="523"/>
      <c r="AJ303" s="523"/>
      <c r="AK303" s="523"/>
      <c r="AL303" s="523"/>
      <c r="AM303" s="523"/>
      <c r="AN303" s="523"/>
      <c r="AO303" s="523"/>
      <c r="AP303" s="523"/>
      <c r="AQ303" s="523"/>
      <c r="AR303" s="523"/>
      <c r="AS303" s="523"/>
      <c r="AT303" s="523"/>
      <c r="AU303" s="523"/>
      <c r="AV303" s="523"/>
      <c r="AW303" s="523"/>
      <c r="AX303" s="523"/>
      <c r="AY303" s="523"/>
      <c r="AZ303" s="523"/>
      <c r="BA303" s="523"/>
      <c r="BB303" s="523"/>
      <c r="BC303" s="523"/>
      <c r="BD303" s="523"/>
      <c r="BE303" s="523"/>
      <c r="BF303" s="523"/>
      <c r="BG303" s="523"/>
      <c r="BH303" s="523"/>
      <c r="BI303" s="523"/>
      <c r="BJ303" s="523"/>
      <c r="BK303" s="523"/>
      <c r="BL303" s="523"/>
      <c r="BM303" s="523"/>
      <c r="BN303" s="523"/>
      <c r="BO303" s="523"/>
      <c r="BP303" s="523"/>
      <c r="BQ303" s="523"/>
      <c r="BR303" s="523"/>
      <c r="BS303" s="523"/>
      <c r="BT303" s="523"/>
      <c r="BU303" s="523"/>
      <c r="BV303" s="523"/>
      <c r="BW303" s="523"/>
      <c r="BX303" s="523"/>
      <c r="BY303" s="523"/>
      <c r="BZ303" s="523"/>
      <c r="CA303" s="523"/>
      <c r="CB303" s="523"/>
      <c r="CC303" s="523"/>
      <c r="CD303" s="523"/>
      <c r="CE303" s="523"/>
      <c r="CF303" s="523"/>
      <c r="CG303" s="523"/>
      <c r="CH303" s="523"/>
      <c r="CI303" s="523"/>
      <c r="CJ303" s="523"/>
      <c r="CK303" s="523"/>
      <c r="CL303" s="523"/>
      <c r="CM303" s="523"/>
      <c r="CN303" s="523"/>
      <c r="CO303" s="523"/>
      <c r="CP303" s="523"/>
      <c r="CQ303" s="523"/>
      <c r="CR303" s="523"/>
      <c r="CS303" s="523"/>
      <c r="CT303" s="523"/>
      <c r="CU303" s="523"/>
      <c r="CV303" s="523"/>
      <c r="CW303" s="523"/>
      <c r="CX303" s="523"/>
      <c r="CY303" s="523"/>
      <c r="CZ303" s="523"/>
      <c r="DA303" s="523"/>
      <c r="DB303" s="523"/>
      <c r="DC303" s="523"/>
      <c r="DD303" s="523"/>
      <c r="DE303" s="523"/>
      <c r="DF303" s="523"/>
      <c r="DG303" s="523"/>
    </row>
    <row r="304" spans="1:111">
      <c r="A304" s="523"/>
      <c r="B304" s="523"/>
      <c r="C304" s="523"/>
      <c r="D304" s="653"/>
      <c r="E304" s="653"/>
      <c r="F304" s="653"/>
      <c r="G304" s="653"/>
      <c r="H304" s="653"/>
      <c r="I304" s="686"/>
      <c r="J304" s="687"/>
      <c r="K304" s="656"/>
      <c r="L304" s="523"/>
      <c r="M304" s="523"/>
      <c r="N304" s="523"/>
      <c r="O304" s="523"/>
      <c r="P304" s="523"/>
      <c r="Q304" s="523"/>
      <c r="R304" s="523"/>
      <c r="S304" s="523"/>
      <c r="T304" s="523"/>
      <c r="U304" s="523"/>
      <c r="V304" s="523"/>
      <c r="W304" s="523"/>
      <c r="X304" s="523"/>
      <c r="Y304" s="523"/>
      <c r="Z304" s="523"/>
      <c r="AA304" s="523"/>
      <c r="AB304" s="523"/>
      <c r="AC304" s="523"/>
      <c r="AD304" s="523"/>
      <c r="AE304" s="523"/>
      <c r="AF304" s="523"/>
      <c r="AG304" s="523"/>
      <c r="AH304" s="523"/>
      <c r="AI304" s="523"/>
      <c r="AJ304" s="523"/>
      <c r="AK304" s="523"/>
      <c r="AL304" s="523"/>
      <c r="AM304" s="523"/>
      <c r="AN304" s="523"/>
      <c r="AO304" s="523"/>
      <c r="AP304" s="523"/>
      <c r="AQ304" s="523"/>
      <c r="AR304" s="523"/>
      <c r="AS304" s="523"/>
      <c r="AT304" s="523"/>
      <c r="AU304" s="523"/>
      <c r="AV304" s="523"/>
      <c r="AW304" s="523"/>
      <c r="AX304" s="523"/>
      <c r="AY304" s="523"/>
      <c r="AZ304" s="523"/>
      <c r="BA304" s="523"/>
      <c r="BB304" s="523"/>
      <c r="BC304" s="523"/>
      <c r="BD304" s="523"/>
      <c r="BE304" s="523"/>
      <c r="BF304" s="523"/>
      <c r="BG304" s="523"/>
      <c r="BH304" s="523"/>
      <c r="BI304" s="523"/>
      <c r="BJ304" s="523"/>
      <c r="BK304" s="523"/>
      <c r="BL304" s="523"/>
      <c r="BM304" s="523"/>
      <c r="BN304" s="523"/>
      <c r="BO304" s="523"/>
      <c r="BP304" s="523"/>
      <c r="BQ304" s="523"/>
      <c r="BR304" s="523"/>
      <c r="BS304" s="523"/>
      <c r="BT304" s="523"/>
      <c r="BU304" s="523"/>
      <c r="BV304" s="523"/>
      <c r="BW304" s="523"/>
      <c r="BX304" s="523"/>
      <c r="BY304" s="523"/>
      <c r="BZ304" s="523"/>
      <c r="CA304" s="523"/>
      <c r="CB304" s="523"/>
      <c r="CC304" s="523"/>
      <c r="CD304" s="523"/>
      <c r="CE304" s="523"/>
      <c r="CF304" s="523"/>
      <c r="CG304" s="523"/>
      <c r="CH304" s="523"/>
      <c r="CI304" s="523"/>
      <c r="CJ304" s="523"/>
      <c r="CK304" s="523"/>
      <c r="CL304" s="523"/>
      <c r="CM304" s="523"/>
      <c r="CN304" s="523"/>
      <c r="CO304" s="523"/>
      <c r="CP304" s="523"/>
      <c r="CQ304" s="523"/>
      <c r="CR304" s="523"/>
      <c r="CS304" s="523"/>
      <c r="CT304" s="523"/>
      <c r="CU304" s="523"/>
      <c r="CV304" s="523"/>
      <c r="CW304" s="523"/>
      <c r="CX304" s="523"/>
      <c r="CY304" s="523"/>
      <c r="CZ304" s="523"/>
      <c r="DA304" s="523"/>
      <c r="DB304" s="523"/>
      <c r="DC304" s="523"/>
      <c r="DD304" s="523"/>
      <c r="DE304" s="523"/>
      <c r="DF304" s="523"/>
      <c r="DG304" s="523"/>
    </row>
    <row r="305" spans="1:111">
      <c r="A305" s="523"/>
      <c r="B305" s="523"/>
      <c r="C305" s="523"/>
      <c r="D305" s="653"/>
      <c r="E305" s="653"/>
      <c r="F305" s="653"/>
      <c r="G305" s="653"/>
      <c r="H305" s="653"/>
      <c r="I305" s="686"/>
      <c r="J305" s="687"/>
      <c r="K305" s="656"/>
      <c r="L305" s="523"/>
      <c r="M305" s="523"/>
      <c r="N305" s="523"/>
      <c r="O305" s="523"/>
      <c r="P305" s="523"/>
      <c r="Q305" s="523"/>
      <c r="R305" s="523"/>
      <c r="S305" s="523"/>
      <c r="T305" s="523"/>
      <c r="U305" s="523"/>
      <c r="V305" s="523"/>
      <c r="W305" s="523"/>
      <c r="X305" s="523"/>
      <c r="Y305" s="523"/>
      <c r="Z305" s="523"/>
      <c r="AA305" s="523"/>
      <c r="AB305" s="523"/>
      <c r="AC305" s="523"/>
      <c r="AD305" s="523"/>
      <c r="AE305" s="523"/>
      <c r="AF305" s="523"/>
      <c r="AG305" s="523"/>
      <c r="AH305" s="523"/>
      <c r="AI305" s="523"/>
      <c r="AJ305" s="523"/>
      <c r="AK305" s="523"/>
      <c r="AL305" s="523"/>
      <c r="AM305" s="523"/>
      <c r="AN305" s="523"/>
      <c r="AO305" s="523"/>
      <c r="AP305" s="523"/>
      <c r="AQ305" s="523"/>
      <c r="AR305" s="523"/>
      <c r="AS305" s="523"/>
      <c r="AT305" s="523"/>
      <c r="AU305" s="523"/>
      <c r="AV305" s="523"/>
      <c r="AW305" s="523"/>
      <c r="AX305" s="523"/>
      <c r="AY305" s="523"/>
      <c r="AZ305" s="523"/>
      <c r="BA305" s="523"/>
      <c r="BB305" s="523"/>
      <c r="BC305" s="523"/>
      <c r="BD305" s="523"/>
      <c r="BE305" s="523"/>
      <c r="BF305" s="523"/>
      <c r="BG305" s="523"/>
      <c r="BH305" s="523"/>
      <c r="BI305" s="523"/>
      <c r="BJ305" s="523"/>
      <c r="BK305" s="523"/>
      <c r="BL305" s="523"/>
      <c r="BM305" s="523"/>
      <c r="BN305" s="523"/>
      <c r="BO305" s="523"/>
      <c r="BP305" s="523"/>
      <c r="BQ305" s="523"/>
      <c r="BR305" s="523"/>
      <c r="BS305" s="523"/>
      <c r="BT305" s="523"/>
      <c r="BU305" s="523"/>
      <c r="BV305" s="523"/>
      <c r="BW305" s="523"/>
      <c r="BX305" s="523"/>
      <c r="BY305" s="523"/>
      <c r="BZ305" s="523"/>
      <c r="CA305" s="523"/>
      <c r="CB305" s="523"/>
      <c r="CC305" s="523"/>
      <c r="CD305" s="523"/>
      <c r="CE305" s="523"/>
      <c r="CF305" s="523"/>
      <c r="CG305" s="523"/>
      <c r="CH305" s="523"/>
      <c r="CI305" s="523"/>
      <c r="CJ305" s="523"/>
      <c r="CK305" s="523"/>
      <c r="CL305" s="523"/>
      <c r="CM305" s="523"/>
      <c r="CN305" s="523"/>
      <c r="CO305" s="523"/>
      <c r="CP305" s="523"/>
      <c r="CQ305" s="523"/>
      <c r="CR305" s="523"/>
      <c r="CS305" s="523"/>
      <c r="CT305" s="523"/>
      <c r="CU305" s="523"/>
      <c r="CV305" s="523"/>
      <c r="CW305" s="523"/>
      <c r="CX305" s="523"/>
      <c r="CY305" s="523"/>
      <c r="CZ305" s="523"/>
      <c r="DA305" s="523"/>
      <c r="DB305" s="523"/>
      <c r="DC305" s="523"/>
      <c r="DD305" s="523"/>
      <c r="DE305" s="523"/>
      <c r="DF305" s="523"/>
      <c r="DG305" s="523"/>
    </row>
    <row r="306" spans="1:111">
      <c r="A306" s="523"/>
      <c r="B306" s="523"/>
      <c r="C306" s="523"/>
      <c r="D306" s="653"/>
      <c r="E306" s="653"/>
      <c r="F306" s="653"/>
      <c r="G306" s="653"/>
      <c r="H306" s="653"/>
      <c r="I306" s="686"/>
      <c r="J306" s="687"/>
      <c r="K306" s="656"/>
      <c r="L306" s="523"/>
      <c r="M306" s="523"/>
      <c r="N306" s="523"/>
      <c r="O306" s="523"/>
      <c r="P306" s="523"/>
      <c r="Q306" s="523"/>
      <c r="R306" s="523"/>
      <c r="S306" s="523"/>
      <c r="T306" s="523"/>
      <c r="U306" s="523"/>
      <c r="V306" s="523"/>
      <c r="W306" s="523"/>
      <c r="X306" s="523"/>
      <c r="Y306" s="523"/>
      <c r="Z306" s="523"/>
      <c r="AA306" s="523"/>
      <c r="AB306" s="523"/>
      <c r="AC306" s="523"/>
      <c r="AD306" s="523"/>
      <c r="AE306" s="523"/>
      <c r="AF306" s="523"/>
      <c r="AG306" s="523"/>
      <c r="AH306" s="523"/>
      <c r="AI306" s="523"/>
      <c r="AJ306" s="523"/>
      <c r="AK306" s="523"/>
      <c r="AL306" s="523"/>
      <c r="AM306" s="523"/>
      <c r="AN306" s="523"/>
      <c r="AO306" s="523"/>
      <c r="AP306" s="523"/>
      <c r="AQ306" s="523"/>
      <c r="AR306" s="523"/>
      <c r="AS306" s="523"/>
      <c r="AT306" s="523"/>
      <c r="AU306" s="523"/>
      <c r="AV306" s="523"/>
      <c r="AW306" s="523"/>
      <c r="AX306" s="523"/>
      <c r="AY306" s="523"/>
      <c r="AZ306" s="523"/>
      <c r="BA306" s="523"/>
      <c r="BB306" s="523"/>
      <c r="BC306" s="523"/>
      <c r="BD306" s="523"/>
      <c r="BE306" s="523"/>
      <c r="BF306" s="523"/>
      <c r="BG306" s="523"/>
      <c r="BH306" s="523"/>
      <c r="BI306" s="523"/>
      <c r="BJ306" s="523"/>
      <c r="BK306" s="523"/>
      <c r="BL306" s="523"/>
      <c r="BM306" s="523"/>
      <c r="BN306" s="523"/>
      <c r="BO306" s="523"/>
      <c r="BP306" s="523"/>
      <c r="BQ306" s="523"/>
      <c r="BR306" s="523"/>
      <c r="BS306" s="523"/>
      <c r="BT306" s="523"/>
      <c r="BU306" s="523"/>
      <c r="BV306" s="523"/>
      <c r="BW306" s="523"/>
      <c r="BX306" s="523"/>
      <c r="BY306" s="523"/>
      <c r="BZ306" s="523"/>
      <c r="CA306" s="523"/>
      <c r="CB306" s="523"/>
      <c r="CC306" s="523"/>
      <c r="CD306" s="523"/>
      <c r="CE306" s="523"/>
      <c r="CF306" s="523"/>
      <c r="CG306" s="523"/>
      <c r="CH306" s="523"/>
      <c r="CI306" s="523"/>
      <c r="CJ306" s="523"/>
      <c r="CK306" s="523"/>
      <c r="CL306" s="523"/>
      <c r="CM306" s="523"/>
      <c r="CN306" s="523"/>
      <c r="CO306" s="523"/>
      <c r="CP306" s="523"/>
      <c r="CQ306" s="523"/>
      <c r="CR306" s="523"/>
      <c r="CS306" s="523"/>
      <c r="CT306" s="523"/>
      <c r="CU306" s="523"/>
      <c r="CV306" s="523"/>
      <c r="CW306" s="523"/>
      <c r="CX306" s="523"/>
      <c r="CY306" s="523"/>
      <c r="CZ306" s="523"/>
      <c r="DA306" s="523"/>
      <c r="DB306" s="523"/>
      <c r="DC306" s="523"/>
      <c r="DD306" s="523"/>
      <c r="DE306" s="523"/>
      <c r="DF306" s="523"/>
      <c r="DG306" s="523"/>
    </row>
    <row r="307" spans="1:111">
      <c r="A307" s="523"/>
      <c r="B307" s="523"/>
      <c r="C307" s="523"/>
      <c r="D307" s="653"/>
      <c r="E307" s="653"/>
      <c r="F307" s="653"/>
      <c r="G307" s="653"/>
      <c r="H307" s="653"/>
      <c r="I307" s="686"/>
      <c r="J307" s="687"/>
      <c r="K307" s="656"/>
      <c r="L307" s="523"/>
      <c r="M307" s="523"/>
      <c r="N307" s="523"/>
      <c r="O307" s="523"/>
      <c r="P307" s="523"/>
      <c r="Q307" s="523"/>
      <c r="R307" s="523"/>
      <c r="S307" s="523"/>
      <c r="T307" s="523"/>
      <c r="U307" s="523"/>
      <c r="V307" s="523"/>
      <c r="W307" s="523"/>
      <c r="X307" s="523"/>
      <c r="Y307" s="523"/>
      <c r="Z307" s="523"/>
      <c r="AA307" s="523"/>
      <c r="AB307" s="523"/>
      <c r="AC307" s="523"/>
      <c r="AD307" s="523"/>
      <c r="AE307" s="523"/>
      <c r="AF307" s="523"/>
      <c r="AG307" s="523"/>
      <c r="AH307" s="523"/>
      <c r="AI307" s="523"/>
      <c r="AJ307" s="523"/>
      <c r="AK307" s="523"/>
      <c r="AL307" s="523"/>
      <c r="AM307" s="523"/>
      <c r="AN307" s="523"/>
      <c r="AO307" s="523"/>
      <c r="AP307" s="523"/>
      <c r="AQ307" s="523"/>
      <c r="AR307" s="523"/>
      <c r="AS307" s="523"/>
      <c r="AT307" s="523"/>
      <c r="AU307" s="523"/>
      <c r="AV307" s="523"/>
      <c r="AW307" s="523"/>
      <c r="AX307" s="523"/>
      <c r="AY307" s="523"/>
      <c r="AZ307" s="523"/>
      <c r="BA307" s="523"/>
      <c r="BB307" s="523"/>
      <c r="BC307" s="523"/>
      <c r="BD307" s="523"/>
      <c r="BE307" s="523"/>
      <c r="BF307" s="523"/>
      <c r="BG307" s="523"/>
      <c r="BH307" s="523"/>
      <c r="BI307" s="523"/>
      <c r="BJ307" s="523"/>
      <c r="BK307" s="523"/>
      <c r="BL307" s="523"/>
      <c r="BM307" s="523"/>
      <c r="BN307" s="523"/>
      <c r="BO307" s="523"/>
      <c r="BP307" s="523"/>
      <c r="BQ307" s="523"/>
      <c r="BR307" s="523"/>
      <c r="BS307" s="523"/>
      <c r="BT307" s="523"/>
      <c r="BU307" s="523"/>
      <c r="BV307" s="523"/>
      <c r="BW307" s="523"/>
      <c r="BX307" s="523"/>
      <c r="BY307" s="523"/>
      <c r="BZ307" s="523"/>
      <c r="CA307" s="523"/>
      <c r="CB307" s="523"/>
      <c r="CC307" s="523"/>
      <c r="CD307" s="523"/>
      <c r="CE307" s="523"/>
      <c r="CF307" s="523"/>
      <c r="CG307" s="523"/>
      <c r="CH307" s="523"/>
      <c r="CI307" s="523"/>
      <c r="CJ307" s="523"/>
      <c r="CK307" s="523"/>
      <c r="CL307" s="523"/>
      <c r="CM307" s="523"/>
      <c r="CN307" s="523"/>
      <c r="CO307" s="523"/>
      <c r="CP307" s="523"/>
      <c r="CQ307" s="523"/>
      <c r="CR307" s="523"/>
      <c r="CS307" s="523"/>
      <c r="CT307" s="523"/>
      <c r="CU307" s="523"/>
      <c r="CV307" s="523"/>
      <c r="CW307" s="523"/>
      <c r="CX307" s="523"/>
      <c r="CY307" s="523"/>
      <c r="CZ307" s="523"/>
      <c r="DA307" s="523"/>
      <c r="DB307" s="523"/>
      <c r="DC307" s="523"/>
      <c r="DD307" s="523"/>
      <c r="DE307" s="523"/>
      <c r="DF307" s="523"/>
      <c r="DG307" s="523"/>
    </row>
    <row r="308" spans="1:111">
      <c r="A308" s="523"/>
      <c r="B308" s="523"/>
      <c r="C308" s="523"/>
      <c r="D308" s="653"/>
      <c r="E308" s="653"/>
      <c r="F308" s="653"/>
      <c r="G308" s="653"/>
      <c r="H308" s="653"/>
      <c r="I308" s="686"/>
      <c r="J308" s="687"/>
      <c r="K308" s="656"/>
      <c r="L308" s="523"/>
      <c r="M308" s="523"/>
      <c r="N308" s="523"/>
      <c r="O308" s="523"/>
      <c r="P308" s="523"/>
      <c r="Q308" s="523"/>
      <c r="R308" s="523"/>
      <c r="S308" s="523"/>
      <c r="T308" s="523"/>
      <c r="U308" s="523"/>
      <c r="V308" s="523"/>
      <c r="W308" s="523"/>
      <c r="X308" s="523"/>
      <c r="Y308" s="523"/>
      <c r="Z308" s="523"/>
      <c r="AA308" s="523"/>
      <c r="AB308" s="523"/>
      <c r="AC308" s="523"/>
      <c r="AD308" s="523"/>
      <c r="AE308" s="523"/>
      <c r="AF308" s="523"/>
      <c r="AG308" s="523"/>
      <c r="AH308" s="523"/>
      <c r="AI308" s="523"/>
      <c r="AJ308" s="523"/>
      <c r="AK308" s="523"/>
      <c r="AL308" s="523"/>
      <c r="AM308" s="523"/>
      <c r="AN308" s="523"/>
      <c r="AO308" s="523"/>
      <c r="AP308" s="523"/>
      <c r="AQ308" s="523"/>
      <c r="AR308" s="523"/>
      <c r="AS308" s="523"/>
      <c r="AT308" s="523"/>
      <c r="AU308" s="523"/>
      <c r="AV308" s="523"/>
      <c r="AW308" s="523"/>
      <c r="AX308" s="523"/>
      <c r="AY308" s="523"/>
      <c r="AZ308" s="523"/>
      <c r="BA308" s="523"/>
      <c r="BB308" s="523"/>
      <c r="BC308" s="523"/>
      <c r="BD308" s="523"/>
      <c r="BE308" s="523"/>
      <c r="BF308" s="523"/>
      <c r="BG308" s="523"/>
      <c r="BH308" s="523"/>
      <c r="BI308" s="523"/>
      <c r="BJ308" s="523"/>
      <c r="BK308" s="523"/>
      <c r="BL308" s="523"/>
      <c r="BM308" s="523"/>
      <c r="BN308" s="523"/>
      <c r="BO308" s="523"/>
      <c r="BP308" s="523"/>
      <c r="BQ308" s="523"/>
      <c r="BR308" s="523"/>
      <c r="BS308" s="523"/>
      <c r="BT308" s="523"/>
      <c r="BU308" s="523"/>
      <c r="BV308" s="523"/>
      <c r="BW308" s="523"/>
      <c r="BX308" s="523"/>
      <c r="BY308" s="523"/>
      <c r="BZ308" s="523"/>
      <c r="CA308" s="523"/>
      <c r="CB308" s="523"/>
      <c r="CC308" s="523"/>
      <c r="CD308" s="523"/>
      <c r="CE308" s="523"/>
      <c r="CF308" s="523"/>
      <c r="CG308" s="523"/>
      <c r="CH308" s="523"/>
      <c r="CI308" s="523"/>
      <c r="CJ308" s="523"/>
      <c r="CK308" s="523"/>
      <c r="CL308" s="523"/>
      <c r="CM308" s="523"/>
      <c r="CN308" s="523"/>
      <c r="CO308" s="523"/>
      <c r="CP308" s="523"/>
      <c r="CQ308" s="523"/>
      <c r="CR308" s="523"/>
      <c r="CS308" s="523"/>
      <c r="CT308" s="523"/>
      <c r="CU308" s="523"/>
      <c r="CV308" s="523"/>
      <c r="CW308" s="523"/>
      <c r="CX308" s="523"/>
      <c r="CY308" s="523"/>
      <c r="CZ308" s="523"/>
      <c r="DA308" s="523"/>
      <c r="DB308" s="523"/>
      <c r="DC308" s="523"/>
      <c r="DD308" s="523"/>
      <c r="DE308" s="523"/>
      <c r="DF308" s="523"/>
      <c r="DG308" s="523"/>
    </row>
    <row r="309" spans="1:111">
      <c r="A309" s="523"/>
      <c r="B309" s="523"/>
      <c r="C309" s="523"/>
      <c r="D309" s="653"/>
      <c r="E309" s="653"/>
      <c r="F309" s="653"/>
      <c r="G309" s="653"/>
      <c r="H309" s="653"/>
      <c r="I309" s="686"/>
      <c r="J309" s="687"/>
      <c r="K309" s="656"/>
      <c r="L309" s="523"/>
      <c r="M309" s="523"/>
      <c r="N309" s="523"/>
      <c r="O309" s="523"/>
      <c r="P309" s="523"/>
      <c r="Q309" s="523"/>
      <c r="R309" s="523"/>
      <c r="S309" s="523"/>
      <c r="T309" s="523"/>
      <c r="U309" s="523"/>
      <c r="V309" s="523"/>
      <c r="W309" s="523"/>
      <c r="X309" s="523"/>
      <c r="Y309" s="523"/>
      <c r="Z309" s="523"/>
      <c r="AA309" s="523"/>
      <c r="AB309" s="523"/>
      <c r="AC309" s="523"/>
      <c r="AD309" s="523"/>
      <c r="AE309" s="523"/>
      <c r="AF309" s="523"/>
      <c r="AG309" s="523"/>
      <c r="AH309" s="523"/>
      <c r="AI309" s="523"/>
      <c r="AJ309" s="523"/>
      <c r="AK309" s="523"/>
      <c r="AL309" s="523"/>
      <c r="AM309" s="523"/>
      <c r="AN309" s="523"/>
      <c r="AO309" s="523"/>
      <c r="AP309" s="523"/>
      <c r="AQ309" s="523"/>
      <c r="AR309" s="523"/>
      <c r="AS309" s="523"/>
      <c r="AT309" s="523"/>
      <c r="AU309" s="523"/>
      <c r="AV309" s="523"/>
      <c r="AW309" s="523"/>
      <c r="AX309" s="523"/>
      <c r="AY309" s="523"/>
      <c r="AZ309" s="523"/>
      <c r="BA309" s="523"/>
      <c r="BB309" s="523"/>
      <c r="BC309" s="523"/>
      <c r="BD309" s="523"/>
      <c r="BE309" s="523"/>
      <c r="BF309" s="523"/>
      <c r="BG309" s="523"/>
      <c r="BH309" s="523"/>
      <c r="BI309" s="523"/>
      <c r="BJ309" s="523"/>
      <c r="BK309" s="523"/>
      <c r="BL309" s="523"/>
      <c r="BM309" s="523"/>
      <c r="BN309" s="523"/>
      <c r="BO309" s="523"/>
      <c r="BP309" s="523"/>
      <c r="BQ309" s="523"/>
      <c r="BR309" s="523"/>
      <c r="BS309" s="523"/>
      <c r="BT309" s="523"/>
      <c r="BU309" s="523"/>
      <c r="BV309" s="523"/>
      <c r="BW309" s="523"/>
      <c r="BX309" s="523"/>
      <c r="BY309" s="523"/>
      <c r="BZ309" s="523"/>
      <c r="CA309" s="523"/>
      <c r="CB309" s="523"/>
      <c r="CC309" s="523"/>
      <c r="CD309" s="523"/>
      <c r="CE309" s="523"/>
      <c r="CF309" s="523"/>
      <c r="CG309" s="523"/>
      <c r="CH309" s="523"/>
      <c r="CI309" s="523"/>
      <c r="CJ309" s="523"/>
      <c r="CK309" s="523"/>
      <c r="CL309" s="523"/>
      <c r="CM309" s="523"/>
      <c r="CN309" s="523"/>
      <c r="CO309" s="523"/>
      <c r="CP309" s="523"/>
      <c r="CQ309" s="523"/>
      <c r="CR309" s="523"/>
      <c r="CS309" s="523"/>
      <c r="CT309" s="523"/>
      <c r="CU309" s="523"/>
      <c r="CV309" s="523"/>
      <c r="CW309" s="523"/>
      <c r="CX309" s="523"/>
      <c r="CY309" s="523"/>
      <c r="CZ309" s="523"/>
      <c r="DA309" s="523"/>
      <c r="DB309" s="523"/>
      <c r="DC309" s="523"/>
      <c r="DD309" s="523"/>
      <c r="DE309" s="523"/>
      <c r="DF309" s="523"/>
      <c r="DG309" s="523"/>
    </row>
    <row r="310" spans="1:111">
      <c r="A310" s="523"/>
      <c r="B310" s="523"/>
      <c r="C310" s="523"/>
      <c r="D310" s="653"/>
      <c r="E310" s="653"/>
      <c r="F310" s="653"/>
      <c r="G310" s="653"/>
      <c r="H310" s="653"/>
      <c r="I310" s="686"/>
      <c r="J310" s="687"/>
      <c r="K310" s="656"/>
      <c r="L310" s="523"/>
      <c r="M310" s="523"/>
      <c r="N310" s="523"/>
      <c r="O310" s="523"/>
      <c r="P310" s="523"/>
      <c r="Q310" s="523"/>
      <c r="R310" s="523"/>
      <c r="S310" s="523"/>
      <c r="T310" s="523"/>
      <c r="U310" s="523"/>
      <c r="V310" s="523"/>
      <c r="W310" s="523"/>
      <c r="X310" s="523"/>
      <c r="Y310" s="523"/>
      <c r="Z310" s="523"/>
      <c r="AA310" s="523"/>
      <c r="AB310" s="523"/>
      <c r="AC310" s="523"/>
      <c r="AD310" s="523"/>
      <c r="AE310" s="523"/>
      <c r="AF310" s="523"/>
      <c r="AG310" s="523"/>
      <c r="AH310" s="523"/>
      <c r="AI310" s="523"/>
      <c r="AJ310" s="523"/>
      <c r="AK310" s="523"/>
      <c r="AL310" s="523"/>
      <c r="AM310" s="523"/>
      <c r="AN310" s="523"/>
      <c r="AO310" s="523"/>
      <c r="AP310" s="523"/>
      <c r="AQ310" s="523"/>
      <c r="AR310" s="523"/>
      <c r="AS310" s="523"/>
      <c r="AT310" s="523"/>
      <c r="AU310" s="523"/>
      <c r="AV310" s="523"/>
      <c r="AW310" s="523"/>
      <c r="AX310" s="523"/>
      <c r="AY310" s="523"/>
      <c r="AZ310" s="523"/>
      <c r="BA310" s="523"/>
      <c r="BB310" s="523"/>
      <c r="BC310" s="523"/>
      <c r="BD310" s="523"/>
      <c r="BE310" s="523"/>
      <c r="BF310" s="523"/>
      <c r="BG310" s="523"/>
      <c r="BH310" s="523"/>
      <c r="BI310" s="523"/>
      <c r="BJ310" s="523"/>
      <c r="BK310" s="523"/>
      <c r="BL310" s="523"/>
      <c r="BM310" s="523"/>
      <c r="BN310" s="523"/>
      <c r="BO310" s="523"/>
      <c r="BP310" s="523"/>
      <c r="BQ310" s="523"/>
      <c r="BR310" s="523"/>
      <c r="BS310" s="523"/>
      <c r="BT310" s="523"/>
      <c r="BU310" s="523"/>
      <c r="BV310" s="523"/>
      <c r="BW310" s="523"/>
      <c r="BX310" s="523"/>
      <c r="BY310" s="523"/>
      <c r="BZ310" s="523"/>
      <c r="CA310" s="523"/>
      <c r="CB310" s="523"/>
      <c r="CC310" s="523"/>
      <c r="CD310" s="523"/>
      <c r="CE310" s="523"/>
      <c r="CF310" s="523"/>
      <c r="CG310" s="523"/>
      <c r="CH310" s="523"/>
      <c r="CI310" s="523"/>
      <c r="CJ310" s="523"/>
      <c r="CK310" s="523"/>
      <c r="CL310" s="523"/>
      <c r="CM310" s="523"/>
      <c r="CN310" s="523"/>
      <c r="CO310" s="523"/>
      <c r="CP310" s="523"/>
      <c r="CQ310" s="523"/>
      <c r="CR310" s="523"/>
      <c r="CS310" s="523"/>
      <c r="CT310" s="523"/>
      <c r="CU310" s="523"/>
      <c r="CV310" s="523"/>
      <c r="CW310" s="523"/>
      <c r="CX310" s="523"/>
      <c r="CY310" s="523"/>
      <c r="CZ310" s="523"/>
      <c r="DA310" s="523"/>
      <c r="DB310" s="523"/>
      <c r="DC310" s="523"/>
      <c r="DD310" s="523"/>
      <c r="DE310" s="523"/>
      <c r="DF310" s="523"/>
      <c r="DG310" s="523"/>
    </row>
    <row r="311" spans="1:111">
      <c r="A311" s="523"/>
      <c r="B311" s="523"/>
      <c r="C311" s="523"/>
      <c r="D311" s="653"/>
      <c r="E311" s="653"/>
      <c r="F311" s="653"/>
      <c r="G311" s="653"/>
      <c r="H311" s="653"/>
      <c r="I311" s="686"/>
      <c r="J311" s="687"/>
      <c r="K311" s="656"/>
      <c r="L311" s="523"/>
      <c r="M311" s="523"/>
      <c r="N311" s="523"/>
      <c r="O311" s="523"/>
      <c r="P311" s="523"/>
      <c r="Q311" s="523"/>
      <c r="R311" s="523"/>
      <c r="S311" s="523"/>
      <c r="T311" s="523"/>
      <c r="U311" s="523"/>
      <c r="V311" s="523"/>
      <c r="W311" s="523"/>
      <c r="X311" s="523"/>
      <c r="Y311" s="523"/>
      <c r="Z311" s="523"/>
      <c r="AA311" s="523"/>
      <c r="AB311" s="523"/>
      <c r="AC311" s="523"/>
      <c r="AD311" s="523"/>
      <c r="AE311" s="523"/>
      <c r="AF311" s="523"/>
      <c r="AG311" s="523"/>
      <c r="AH311" s="523"/>
      <c r="AI311" s="523"/>
      <c r="AJ311" s="523"/>
      <c r="AK311" s="523"/>
      <c r="AL311" s="523"/>
      <c r="AM311" s="523"/>
      <c r="AN311" s="523"/>
      <c r="AO311" s="523"/>
      <c r="AP311" s="523"/>
      <c r="AQ311" s="523"/>
      <c r="AR311" s="523"/>
      <c r="AS311" s="523"/>
      <c r="AT311" s="523"/>
      <c r="AU311" s="523"/>
      <c r="AV311" s="523"/>
      <c r="AW311" s="523"/>
      <c r="AX311" s="523"/>
      <c r="AY311" s="523"/>
      <c r="AZ311" s="523"/>
      <c r="BA311" s="523"/>
      <c r="BB311" s="523"/>
      <c r="BC311" s="523"/>
      <c r="BD311" s="523"/>
      <c r="BE311" s="523"/>
      <c r="BF311" s="523"/>
      <c r="BG311" s="523"/>
      <c r="BH311" s="523"/>
      <c r="BI311" s="523"/>
      <c r="BJ311" s="523"/>
      <c r="BK311" s="523"/>
      <c r="BL311" s="523"/>
      <c r="BM311" s="523"/>
      <c r="BN311" s="523"/>
      <c r="BO311" s="523"/>
      <c r="BP311" s="523"/>
      <c r="BQ311" s="523"/>
      <c r="BR311" s="523"/>
      <c r="BS311" s="523"/>
      <c r="BT311" s="523"/>
      <c r="BU311" s="523"/>
      <c r="BV311" s="523"/>
      <c r="BW311" s="523"/>
      <c r="BX311" s="523"/>
      <c r="BY311" s="523"/>
      <c r="BZ311" s="523"/>
      <c r="CA311" s="523"/>
      <c r="CB311" s="523"/>
      <c r="CC311" s="523"/>
      <c r="CD311" s="523"/>
      <c r="CE311" s="523"/>
      <c r="CF311" s="523"/>
      <c r="CG311" s="523"/>
      <c r="CH311" s="523"/>
      <c r="CI311" s="523"/>
      <c r="CJ311" s="523"/>
      <c r="CK311" s="523"/>
      <c r="CL311" s="523"/>
      <c r="CM311" s="523"/>
      <c r="CN311" s="523"/>
      <c r="CO311" s="523"/>
      <c r="CP311" s="523"/>
      <c r="CQ311" s="523"/>
      <c r="CR311" s="523"/>
      <c r="CS311" s="523"/>
      <c r="CT311" s="523"/>
      <c r="CU311" s="523"/>
      <c r="CV311" s="523"/>
      <c r="CW311" s="523"/>
      <c r="CX311" s="523"/>
      <c r="CY311" s="523"/>
      <c r="CZ311" s="523"/>
      <c r="DA311" s="523"/>
      <c r="DB311" s="523"/>
      <c r="DC311" s="523"/>
      <c r="DD311" s="523"/>
      <c r="DE311" s="523"/>
      <c r="DF311" s="523"/>
      <c r="DG311" s="523"/>
    </row>
  </sheetData>
  <mergeCells count="16">
    <mergeCell ref="A7:A66"/>
    <mergeCell ref="A68:A73"/>
    <mergeCell ref="A75:A95"/>
    <mergeCell ref="A97:A99"/>
    <mergeCell ref="A102:A105"/>
    <mergeCell ref="A110:A111"/>
    <mergeCell ref="A113:A127"/>
    <mergeCell ref="A130:A132"/>
    <mergeCell ref="A134:A151"/>
    <mergeCell ref="A155:A156"/>
    <mergeCell ref="A159:A170"/>
    <mergeCell ref="A175:A176"/>
    <mergeCell ref="A178:A201"/>
    <mergeCell ref="A211:A216"/>
    <mergeCell ref="A226:A229"/>
    <mergeCell ref="A239:A240"/>
  </mergeCells>
  <conditionalFormatting sqref="I7:I66">
    <cfRule type="cellIs" dxfId="0" priority="6" operator="greaterThan">
      <formula>1000000</formula>
    </cfRule>
  </conditionalFormatting>
  <conditionalFormatting sqref="I68:I70">
    <cfRule type="cellIs" dxfId="0" priority="1" operator="greaterThan">
      <formula>1000000</formula>
    </cfRule>
  </conditionalFormatting>
  <conditionalFormatting sqref="I71:I73">
    <cfRule type="cellIs" dxfId="0" priority="5" operator="greaterThan">
      <formula>1000000</formula>
    </cfRule>
  </conditionalFormatting>
  <conditionalFormatting sqref="J75:K95">
    <cfRule type="containsBlanks" dxfId="1" priority="12">
      <formula>LEN(TRIM(J75))=0</formula>
    </cfRule>
  </conditionalFormatting>
  <conditionalFormatting sqref="J213:K214">
    <cfRule type="containsBlanks" dxfId="1" priority="3">
      <formula>LEN(TRIM(J213))=0</formula>
    </cfRule>
  </conditionalFormatting>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264"/>
  <sheetViews>
    <sheetView showGridLines="0" workbookViewId="0">
      <selection activeCell="A2" sqref="A2"/>
    </sheetView>
  </sheetViews>
  <sheetFormatPr defaultColWidth="10.0973451327434" defaultRowHeight="30.6" customHeight="1"/>
  <cols>
    <col min="1" max="1" width="11.5044247787611" style="290" customWidth="1"/>
    <col min="2" max="2" width="10" style="290" customWidth="1"/>
    <col min="3" max="3" width="8" style="290" customWidth="1"/>
    <col min="4" max="4" width="11.6991150442478" style="290" customWidth="1"/>
    <col min="5" max="5" width="14.2035398230088" style="290" customWidth="1"/>
    <col min="6" max="6" width="12.2035398230088" style="290" customWidth="1"/>
    <col min="7" max="7" width="10.3982300884956" style="290" customWidth="1"/>
    <col min="8" max="8" width="10.6991150442478" style="290" customWidth="1"/>
    <col min="9" max="9" width="37.0973451327434" style="290" customWidth="1"/>
    <col min="10" max="10" width="23.7964601769912" style="290" customWidth="1"/>
    <col min="11" max="11" width="35.6017699115044" style="290" customWidth="1"/>
    <col min="12" max="12" width="9.69911504424779" style="290" customWidth="1"/>
    <col min="13" max="13" width="14.5044247787611" style="290" customWidth="1"/>
    <col min="14" max="14" width="41.2035398230088" style="290" customWidth="1"/>
    <col min="15" max="15" width="9.39823008849558" style="290" customWidth="1"/>
    <col min="16" max="16" width="19.0973451327434" style="290" customWidth="1"/>
    <col min="17" max="17" width="10.9026548672566" style="290" customWidth="1"/>
    <col min="18" max="18" width="30.2035398230088" style="290" customWidth="1"/>
    <col min="19" max="19" width="8.20353982300885" style="290" customWidth="1"/>
    <col min="20" max="20" width="6.20353982300885" style="290" customWidth="1"/>
    <col min="21" max="21" width="13.6991150442478" style="290" customWidth="1"/>
    <col min="22" max="16384" width="10.0973451327434" style="290"/>
  </cols>
  <sheetData>
    <row r="1" s="290" customFormat="1" customHeight="1" spans="1:18">
      <c r="A1" s="301" t="s">
        <v>12235</v>
      </c>
      <c r="J1" s="354"/>
      <c r="K1" s="354"/>
      <c r="N1" s="354"/>
      <c r="O1" s="354"/>
      <c r="P1" s="354"/>
      <c r="Q1" s="354"/>
      <c r="R1" s="354"/>
    </row>
    <row r="2" s="291" customFormat="1" ht="16.8" customHeight="1" spans="1:11">
      <c r="A2" s="302" t="s">
        <v>7</v>
      </c>
      <c r="B2" s="302" t="s">
        <v>12236</v>
      </c>
      <c r="C2" s="302" t="s">
        <v>8</v>
      </c>
      <c r="D2" s="302" t="s">
        <v>12237</v>
      </c>
      <c r="E2" s="303" t="s">
        <v>12238</v>
      </c>
      <c r="F2" s="304" t="s">
        <v>10</v>
      </c>
      <c r="G2" s="302" t="s">
        <v>12</v>
      </c>
      <c r="H2" s="302" t="s">
        <v>7482</v>
      </c>
      <c r="I2" s="355" t="s">
        <v>12239</v>
      </c>
      <c r="J2" s="356" t="s">
        <v>12240</v>
      </c>
      <c r="K2" s="356" t="s">
        <v>12241</v>
      </c>
    </row>
    <row r="3" s="292" customFormat="1" ht="41.65" hidden="1" outlineLevel="1" spans="1:12">
      <c r="A3" s="305" t="s">
        <v>12242</v>
      </c>
      <c r="B3" s="305" t="s">
        <v>12243</v>
      </c>
      <c r="C3" s="305" t="s">
        <v>12244</v>
      </c>
      <c r="D3" s="305" t="s">
        <v>12245</v>
      </c>
      <c r="E3" s="306">
        <v>118.8</v>
      </c>
      <c r="F3" s="307">
        <v>45289</v>
      </c>
      <c r="G3" s="308" t="s">
        <v>12246</v>
      </c>
      <c r="H3" s="305" t="s">
        <v>84</v>
      </c>
      <c r="I3" s="305" t="s">
        <v>12247</v>
      </c>
      <c r="J3" s="305" t="s">
        <v>12248</v>
      </c>
      <c r="K3" s="305" t="s">
        <v>12249</v>
      </c>
      <c r="L3" s="357"/>
    </row>
    <row r="4" s="291" customFormat="1" ht="42" hidden="1" customHeight="1" outlineLevel="1" spans="1:12">
      <c r="A4" s="305" t="s">
        <v>12250</v>
      </c>
      <c r="B4" s="305" t="s">
        <v>12243</v>
      </c>
      <c r="C4" s="305" t="s">
        <v>12251</v>
      </c>
      <c r="D4" s="305" t="s">
        <v>12245</v>
      </c>
      <c r="E4" s="306">
        <v>65.4</v>
      </c>
      <c r="F4" s="307">
        <v>45174</v>
      </c>
      <c r="G4" s="308" t="s">
        <v>12246</v>
      </c>
      <c r="H4" s="305" t="s">
        <v>84</v>
      </c>
      <c r="I4" s="305" t="s">
        <v>12252</v>
      </c>
      <c r="J4" s="305" t="s">
        <v>12253</v>
      </c>
      <c r="K4" s="305" t="s">
        <v>12254</v>
      </c>
      <c r="L4" s="357"/>
    </row>
    <row r="5" s="291" customFormat="1" ht="97.15" hidden="1" outlineLevel="1" spans="1:12">
      <c r="A5" s="305" t="s">
        <v>12255</v>
      </c>
      <c r="B5" s="305" t="s">
        <v>12243</v>
      </c>
      <c r="C5" s="305" t="s">
        <v>12256</v>
      </c>
      <c r="D5" s="305" t="s">
        <v>12257</v>
      </c>
      <c r="E5" s="306">
        <v>947.862</v>
      </c>
      <c r="F5" s="307">
        <v>45279</v>
      </c>
      <c r="G5" s="308" t="s">
        <v>12246</v>
      </c>
      <c r="H5" s="305" t="s">
        <v>84</v>
      </c>
      <c r="I5" s="305" t="s">
        <v>12258</v>
      </c>
      <c r="J5" s="305" t="s">
        <v>12259</v>
      </c>
      <c r="K5" s="305" t="s">
        <v>12260</v>
      </c>
      <c r="L5" s="357"/>
    </row>
    <row r="6" s="291" customFormat="1" ht="55.5" hidden="1" outlineLevel="1" spans="1:12">
      <c r="A6" s="305" t="s">
        <v>12261</v>
      </c>
      <c r="B6" s="305" t="s">
        <v>12243</v>
      </c>
      <c r="C6" s="305" t="s">
        <v>12262</v>
      </c>
      <c r="D6" s="305" t="s">
        <v>12263</v>
      </c>
      <c r="E6" s="306">
        <v>125</v>
      </c>
      <c r="F6" s="307">
        <v>45531</v>
      </c>
      <c r="G6" s="308" t="s">
        <v>12246</v>
      </c>
      <c r="H6" s="305" t="s">
        <v>84</v>
      </c>
      <c r="I6" s="305" t="s">
        <v>12264</v>
      </c>
      <c r="J6" s="305" t="s">
        <v>12265</v>
      </c>
      <c r="K6" s="305" t="s">
        <v>12266</v>
      </c>
      <c r="L6" s="357"/>
    </row>
    <row r="7" s="290" customFormat="1" ht="29.25" collapsed="1" spans="1:11">
      <c r="A7" s="309" t="s">
        <v>12267</v>
      </c>
      <c r="B7" s="309"/>
      <c r="C7" s="309"/>
      <c r="D7" s="309" t="s">
        <v>11856</v>
      </c>
      <c r="E7" s="310">
        <v>1257.062</v>
      </c>
      <c r="F7" s="309"/>
      <c r="G7" s="309"/>
      <c r="H7" s="309"/>
      <c r="I7" s="309"/>
      <c r="J7" s="309"/>
      <c r="K7" s="309"/>
    </row>
    <row r="8" s="291" customFormat="1" ht="29.4" hidden="1" customHeight="1" outlineLevel="1" spans="1:12">
      <c r="A8" s="311" t="s">
        <v>12268</v>
      </c>
      <c r="B8" s="311" t="s">
        <v>4312</v>
      </c>
      <c r="C8" s="311" t="s">
        <v>12269</v>
      </c>
      <c r="D8" s="311" t="s">
        <v>704</v>
      </c>
      <c r="E8" s="312">
        <v>323.71</v>
      </c>
      <c r="F8" s="311" t="s">
        <v>704</v>
      </c>
      <c r="G8" s="311" t="s">
        <v>12270</v>
      </c>
      <c r="H8" s="313" t="s">
        <v>84</v>
      </c>
      <c r="I8" s="311" t="s">
        <v>12271</v>
      </c>
      <c r="J8" s="311" t="s">
        <v>12272</v>
      </c>
      <c r="K8" s="311" t="s">
        <v>12273</v>
      </c>
      <c r="L8" s="358"/>
    </row>
    <row r="9" s="291" customFormat="1" ht="29.4" hidden="1" customHeight="1" outlineLevel="1" spans="1:12">
      <c r="A9" s="311" t="s">
        <v>12268</v>
      </c>
      <c r="B9" s="311" t="s">
        <v>4312</v>
      </c>
      <c r="C9" s="311" t="s">
        <v>12269</v>
      </c>
      <c r="D9" s="311" t="s">
        <v>704</v>
      </c>
      <c r="E9" s="312">
        <v>110.34</v>
      </c>
      <c r="F9" s="311" t="s">
        <v>704</v>
      </c>
      <c r="G9" s="311" t="s">
        <v>12274</v>
      </c>
      <c r="H9" s="314"/>
      <c r="I9" s="311"/>
      <c r="J9" s="311"/>
      <c r="K9" s="311"/>
      <c r="L9" s="358"/>
    </row>
    <row r="10" s="291" customFormat="1" ht="29.4" hidden="1" customHeight="1" outlineLevel="1" spans="1:12">
      <c r="A10" s="311" t="s">
        <v>12268</v>
      </c>
      <c r="B10" s="311" t="s">
        <v>4312</v>
      </c>
      <c r="C10" s="311" t="s">
        <v>12269</v>
      </c>
      <c r="D10" s="311" t="s">
        <v>704</v>
      </c>
      <c r="E10" s="312">
        <v>99.9</v>
      </c>
      <c r="F10" s="311" t="s">
        <v>704</v>
      </c>
      <c r="G10" s="311" t="s">
        <v>12275</v>
      </c>
      <c r="H10" s="314"/>
      <c r="I10" s="311"/>
      <c r="J10" s="311"/>
      <c r="K10" s="311"/>
      <c r="L10" s="358"/>
    </row>
    <row r="11" s="291" customFormat="1" ht="29.4" hidden="1" customHeight="1" outlineLevel="1" spans="1:12">
      <c r="A11" s="311" t="s">
        <v>12268</v>
      </c>
      <c r="B11" s="311" t="s">
        <v>4312</v>
      </c>
      <c r="C11" s="311" t="s">
        <v>12269</v>
      </c>
      <c r="D11" s="311" t="s">
        <v>704</v>
      </c>
      <c r="E11" s="312">
        <v>19.89</v>
      </c>
      <c r="F11" s="311" t="s">
        <v>704</v>
      </c>
      <c r="G11" s="311" t="s">
        <v>12276</v>
      </c>
      <c r="H11" s="314"/>
      <c r="I11" s="311"/>
      <c r="J11" s="311"/>
      <c r="K11" s="311"/>
      <c r="L11" s="358"/>
    </row>
    <row r="12" s="291" customFormat="1" ht="29.4" hidden="1" customHeight="1" outlineLevel="1" spans="1:12">
      <c r="A12" s="311" t="s">
        <v>12277</v>
      </c>
      <c r="B12" s="311" t="s">
        <v>4312</v>
      </c>
      <c r="C12" s="311" t="s">
        <v>12269</v>
      </c>
      <c r="D12" s="311" t="s">
        <v>704</v>
      </c>
      <c r="E12" s="312" t="s">
        <v>781</v>
      </c>
      <c r="F12" s="311" t="s">
        <v>704</v>
      </c>
      <c r="G12" s="311" t="s">
        <v>12270</v>
      </c>
      <c r="H12" s="314"/>
      <c r="I12" s="311" t="s">
        <v>12278</v>
      </c>
      <c r="J12" s="311" t="s">
        <v>12279</v>
      </c>
      <c r="K12" s="311" t="s">
        <v>12280</v>
      </c>
      <c r="L12" s="358"/>
    </row>
    <row r="13" s="291" customFormat="1" ht="29.4" hidden="1" customHeight="1" outlineLevel="1" spans="1:12">
      <c r="A13" s="311" t="s">
        <v>12277</v>
      </c>
      <c r="B13" s="311" t="s">
        <v>4312</v>
      </c>
      <c r="C13" s="311" t="s">
        <v>12269</v>
      </c>
      <c r="D13" s="311" t="s">
        <v>704</v>
      </c>
      <c r="E13" s="312" t="s">
        <v>781</v>
      </c>
      <c r="F13" s="311" t="s">
        <v>704</v>
      </c>
      <c r="G13" s="311" t="s">
        <v>12274</v>
      </c>
      <c r="H13" s="314"/>
      <c r="I13" s="311"/>
      <c r="J13" s="311"/>
      <c r="K13" s="311"/>
      <c r="L13" s="358"/>
    </row>
    <row r="14" s="291" customFormat="1" ht="29.4" hidden="1" customHeight="1" outlineLevel="1" spans="1:12">
      <c r="A14" s="311" t="s">
        <v>12277</v>
      </c>
      <c r="B14" s="311" t="s">
        <v>4312</v>
      </c>
      <c r="C14" s="311" t="s">
        <v>12269</v>
      </c>
      <c r="D14" s="311" t="s">
        <v>704</v>
      </c>
      <c r="E14" s="312" t="s">
        <v>781</v>
      </c>
      <c r="F14" s="311" t="s">
        <v>704</v>
      </c>
      <c r="G14" s="311" t="s">
        <v>12275</v>
      </c>
      <c r="H14" s="314"/>
      <c r="I14" s="311"/>
      <c r="J14" s="311"/>
      <c r="K14" s="311"/>
      <c r="L14" s="358"/>
    </row>
    <row r="15" s="291" customFormat="1" ht="29.4" hidden="1" customHeight="1" outlineLevel="1" spans="1:12">
      <c r="A15" s="311" t="s">
        <v>12277</v>
      </c>
      <c r="B15" s="311" t="s">
        <v>4312</v>
      </c>
      <c r="C15" s="311" t="s">
        <v>12269</v>
      </c>
      <c r="D15" s="311" t="s">
        <v>704</v>
      </c>
      <c r="E15" s="312">
        <v>28.15</v>
      </c>
      <c r="F15" s="311" t="s">
        <v>704</v>
      </c>
      <c r="G15" s="311" t="s">
        <v>12276</v>
      </c>
      <c r="H15" s="315"/>
      <c r="I15" s="311"/>
      <c r="J15" s="311"/>
      <c r="K15" s="311"/>
      <c r="L15" s="358"/>
    </row>
    <row r="16" s="290" customFormat="1" ht="29.25" collapsed="1" spans="1:11">
      <c r="A16" s="309" t="s">
        <v>12281</v>
      </c>
      <c r="B16" s="309"/>
      <c r="C16" s="309"/>
      <c r="D16" s="309" t="s">
        <v>11856</v>
      </c>
      <c r="E16" s="310">
        <v>581.99</v>
      </c>
      <c r="F16" s="309"/>
      <c r="G16" s="309"/>
      <c r="H16" s="309"/>
      <c r="I16" s="309"/>
      <c r="J16" s="309"/>
      <c r="K16" s="309"/>
    </row>
    <row r="17" s="291" customFormat="1" ht="41.65" hidden="1" outlineLevel="1" spans="1:12">
      <c r="A17" s="316" t="s">
        <v>12282</v>
      </c>
      <c r="B17" s="316" t="s">
        <v>4312</v>
      </c>
      <c r="C17" s="316" t="s">
        <v>12283</v>
      </c>
      <c r="D17" s="316"/>
      <c r="E17" s="317">
        <v>0.78</v>
      </c>
      <c r="F17" s="318">
        <v>45527</v>
      </c>
      <c r="G17" s="319" t="s">
        <v>12246</v>
      </c>
      <c r="H17" s="316" t="s">
        <v>84</v>
      </c>
      <c r="I17" s="316" t="s">
        <v>12284</v>
      </c>
      <c r="J17" s="316" t="s">
        <v>12285</v>
      </c>
      <c r="K17" s="316" t="s">
        <v>12286</v>
      </c>
      <c r="L17" s="359"/>
    </row>
    <row r="18" s="291" customFormat="1" ht="41.65" hidden="1" outlineLevel="1" spans="1:12">
      <c r="A18" s="316" t="s">
        <v>12282</v>
      </c>
      <c r="B18" s="316" t="s">
        <v>4312</v>
      </c>
      <c r="C18" s="316" t="s">
        <v>12283</v>
      </c>
      <c r="D18" s="316"/>
      <c r="E18" s="317">
        <v>0.15</v>
      </c>
      <c r="F18" s="318">
        <v>45549</v>
      </c>
      <c r="G18" s="319" t="s">
        <v>12246</v>
      </c>
      <c r="H18" s="316" t="s">
        <v>84</v>
      </c>
      <c r="I18" s="316" t="s">
        <v>12284</v>
      </c>
      <c r="J18" s="316" t="s">
        <v>12285</v>
      </c>
      <c r="K18" s="316" t="s">
        <v>12286</v>
      </c>
      <c r="L18" s="359"/>
    </row>
    <row r="19" s="291" customFormat="1" ht="41.65" hidden="1" outlineLevel="1" spans="1:12">
      <c r="A19" s="316" t="s">
        <v>12282</v>
      </c>
      <c r="B19" s="316" t="s">
        <v>4312</v>
      </c>
      <c r="C19" s="316" t="s">
        <v>12283</v>
      </c>
      <c r="D19" s="316"/>
      <c r="E19" s="317">
        <v>15.44</v>
      </c>
      <c r="F19" s="318">
        <v>45663</v>
      </c>
      <c r="G19" s="319" t="s">
        <v>12287</v>
      </c>
      <c r="H19" s="316" t="s">
        <v>84</v>
      </c>
      <c r="I19" s="316" t="s">
        <v>12284</v>
      </c>
      <c r="J19" s="316" t="s">
        <v>12285</v>
      </c>
      <c r="K19" s="316" t="s">
        <v>12286</v>
      </c>
      <c r="L19" s="359"/>
    </row>
    <row r="20" s="291" customFormat="1" ht="41.65" hidden="1" outlineLevel="1" spans="1:12">
      <c r="A20" s="316" t="s">
        <v>12282</v>
      </c>
      <c r="B20" s="316" t="s">
        <v>4312</v>
      </c>
      <c r="C20" s="316" t="s">
        <v>12283</v>
      </c>
      <c r="D20" s="316"/>
      <c r="E20" s="317">
        <v>5.79</v>
      </c>
      <c r="F20" s="318">
        <v>45747</v>
      </c>
      <c r="G20" s="319" t="s">
        <v>12288</v>
      </c>
      <c r="H20" s="316" t="s">
        <v>84</v>
      </c>
      <c r="I20" s="316" t="s">
        <v>12284</v>
      </c>
      <c r="J20" s="316" t="s">
        <v>12289</v>
      </c>
      <c r="K20" s="316" t="s">
        <v>12290</v>
      </c>
      <c r="L20" s="359"/>
    </row>
    <row r="21" s="291" customFormat="1" ht="69.4" hidden="1" outlineLevel="1" spans="1:12">
      <c r="A21" s="316" t="s">
        <v>12291</v>
      </c>
      <c r="B21" s="316" t="s">
        <v>4312</v>
      </c>
      <c r="C21" s="316" t="s">
        <v>12292</v>
      </c>
      <c r="D21" s="316" t="s">
        <v>12293</v>
      </c>
      <c r="E21" s="317">
        <v>84.9</v>
      </c>
      <c r="F21" s="318">
        <v>45674</v>
      </c>
      <c r="G21" s="319" t="s">
        <v>12287</v>
      </c>
      <c r="H21" s="316" t="s">
        <v>84</v>
      </c>
      <c r="I21" s="316" t="s">
        <v>12294</v>
      </c>
      <c r="J21" s="316" t="s">
        <v>12295</v>
      </c>
      <c r="K21" s="316" t="s">
        <v>12296</v>
      </c>
      <c r="L21" s="359"/>
    </row>
    <row r="22" s="290" customFormat="1" ht="29.25" collapsed="1" spans="1:11">
      <c r="A22" s="309" t="s">
        <v>12297</v>
      </c>
      <c r="B22" s="309"/>
      <c r="C22" s="309"/>
      <c r="D22" s="309"/>
      <c r="E22" s="310">
        <v>107.06</v>
      </c>
      <c r="F22" s="309"/>
      <c r="G22" s="309" t="s">
        <v>12298</v>
      </c>
      <c r="H22" s="309"/>
      <c r="I22" s="309"/>
      <c r="J22" s="309"/>
      <c r="K22" s="309"/>
    </row>
    <row r="23" s="291" customFormat="1" ht="83.25" hidden="1" outlineLevel="1" spans="1:12">
      <c r="A23" s="316" t="s">
        <v>12299</v>
      </c>
      <c r="B23" s="316" t="s">
        <v>12300</v>
      </c>
      <c r="C23" s="316" t="s">
        <v>12301</v>
      </c>
      <c r="D23" s="316" t="s">
        <v>12302</v>
      </c>
      <c r="E23" s="317">
        <v>211</v>
      </c>
      <c r="F23" s="318">
        <v>45624</v>
      </c>
      <c r="G23" s="319" t="s">
        <v>12287</v>
      </c>
      <c r="H23" s="316" t="s">
        <v>84</v>
      </c>
      <c r="I23" s="316" t="s">
        <v>12303</v>
      </c>
      <c r="J23" s="316" t="s">
        <v>12304</v>
      </c>
      <c r="K23" s="316" t="s">
        <v>12305</v>
      </c>
      <c r="L23" s="359"/>
    </row>
    <row r="24" s="291" customFormat="1" ht="55.5" hidden="1" outlineLevel="1" spans="1:12">
      <c r="A24" s="316" t="s">
        <v>12306</v>
      </c>
      <c r="B24" s="316" t="s">
        <v>12300</v>
      </c>
      <c r="C24" s="316" t="s">
        <v>12307</v>
      </c>
      <c r="D24" s="316" t="s">
        <v>12308</v>
      </c>
      <c r="E24" s="317">
        <v>576</v>
      </c>
      <c r="F24" s="318">
        <v>45565</v>
      </c>
      <c r="G24" s="319" t="s">
        <v>12246</v>
      </c>
      <c r="H24" s="316" t="s">
        <v>84</v>
      </c>
      <c r="I24" s="316" t="s">
        <v>12309</v>
      </c>
      <c r="J24" s="316" t="s">
        <v>12310</v>
      </c>
      <c r="K24" s="316" t="s">
        <v>12311</v>
      </c>
      <c r="L24" s="359"/>
    </row>
    <row r="25" s="291" customFormat="1" ht="55.5" hidden="1" outlineLevel="1" spans="1:12">
      <c r="A25" s="316" t="s">
        <v>12312</v>
      </c>
      <c r="B25" s="316" t="s">
        <v>12313</v>
      </c>
      <c r="C25" s="316" t="s">
        <v>12314</v>
      </c>
      <c r="D25" s="316" t="s">
        <v>12315</v>
      </c>
      <c r="E25" s="317">
        <v>179</v>
      </c>
      <c r="F25" s="318">
        <v>45716</v>
      </c>
      <c r="G25" s="319" t="s">
        <v>12288</v>
      </c>
      <c r="H25" s="316" t="s">
        <v>84</v>
      </c>
      <c r="I25" s="316" t="s">
        <v>12316</v>
      </c>
      <c r="J25" s="316" t="s">
        <v>12317</v>
      </c>
      <c r="K25" s="316" t="s">
        <v>12318</v>
      </c>
      <c r="L25" s="359"/>
    </row>
    <row r="26" s="291" customFormat="1" ht="69.4" hidden="1" outlineLevel="1" spans="1:12">
      <c r="A26" s="316" t="s">
        <v>12319</v>
      </c>
      <c r="B26" s="316" t="s">
        <v>12313</v>
      </c>
      <c r="C26" s="316" t="s">
        <v>12314</v>
      </c>
      <c r="D26" s="316" t="s">
        <v>12320</v>
      </c>
      <c r="E26" s="317">
        <v>65</v>
      </c>
      <c r="F26" s="318">
        <v>45653</v>
      </c>
      <c r="G26" s="319" t="s">
        <v>12287</v>
      </c>
      <c r="H26" s="316" t="s">
        <v>84</v>
      </c>
      <c r="I26" s="316" t="s">
        <v>12321</v>
      </c>
      <c r="J26" s="316" t="s">
        <v>12322</v>
      </c>
      <c r="K26" s="316" t="s">
        <v>12323</v>
      </c>
      <c r="L26" s="359"/>
    </row>
    <row r="27" s="290" customFormat="1" ht="29.25" collapsed="1" spans="1:11">
      <c r="A27" s="309" t="s">
        <v>12324</v>
      </c>
      <c r="B27" s="309"/>
      <c r="C27" s="309"/>
      <c r="D27" s="309"/>
      <c r="E27" s="310">
        <v>1031</v>
      </c>
      <c r="F27" s="309"/>
      <c r="G27" s="309"/>
      <c r="H27" s="309"/>
      <c r="I27" s="309"/>
      <c r="J27" s="309"/>
      <c r="K27" s="309"/>
    </row>
    <row r="28" s="291" customFormat="1" ht="27.75" hidden="1" outlineLevel="1" spans="1:12">
      <c r="A28" s="316" t="s">
        <v>12325</v>
      </c>
      <c r="B28" s="316"/>
      <c r="C28" s="316" t="s">
        <v>12326</v>
      </c>
      <c r="D28" s="316"/>
      <c r="E28" s="317">
        <v>165.14</v>
      </c>
      <c r="F28" s="318">
        <v>45765</v>
      </c>
      <c r="G28" s="319" t="s">
        <v>12327</v>
      </c>
      <c r="H28" s="316" t="s">
        <v>39</v>
      </c>
      <c r="I28" s="316" t="s">
        <v>12328</v>
      </c>
      <c r="J28" s="316" t="s">
        <v>12329</v>
      </c>
      <c r="K28" s="316" t="s">
        <v>12330</v>
      </c>
      <c r="L28" s="359"/>
    </row>
    <row r="29" s="290" customFormat="1" ht="29.25" collapsed="1" spans="1:11">
      <c r="A29" s="309" t="s">
        <v>12331</v>
      </c>
      <c r="B29" s="309"/>
      <c r="C29" s="309"/>
      <c r="D29" s="309" t="s">
        <v>11856</v>
      </c>
      <c r="E29" s="310">
        <v>165.14</v>
      </c>
      <c r="F29" s="309"/>
      <c r="G29" s="309"/>
      <c r="H29" s="309"/>
      <c r="I29" s="309"/>
      <c r="J29" s="309"/>
      <c r="K29" s="309"/>
    </row>
    <row r="30" s="293" customFormat="1" ht="20.25" spans="1:11">
      <c r="A30" s="320" t="s">
        <v>12332</v>
      </c>
      <c r="B30" s="320"/>
      <c r="C30" s="320"/>
      <c r="D30" s="320" t="s">
        <v>11856</v>
      </c>
      <c r="E30" s="321">
        <v>3142.252</v>
      </c>
      <c r="F30" s="320"/>
      <c r="G30" s="320"/>
      <c r="H30" s="320"/>
      <c r="I30" s="320"/>
      <c r="J30" s="320"/>
      <c r="K30" s="320"/>
    </row>
    <row r="31" s="290" customFormat="1" customHeight="1" spans="1:20">
      <c r="A31" s="301" t="s">
        <v>3274</v>
      </c>
      <c r="B31" s="290"/>
      <c r="C31" s="290"/>
      <c r="D31" s="290"/>
      <c r="E31" s="290"/>
      <c r="F31" s="290"/>
      <c r="G31" s="290" t="s">
        <v>11856</v>
      </c>
      <c r="H31" s="290"/>
      <c r="I31" s="360"/>
      <c r="J31" s="290"/>
      <c r="K31" s="354"/>
      <c r="N31" s="354"/>
      <c r="O31" s="361"/>
      <c r="P31" s="361"/>
      <c r="Q31" s="361"/>
      <c r="R31" s="361"/>
      <c r="S31" s="377"/>
      <c r="T31" s="354"/>
    </row>
    <row r="32" s="291" customFormat="1" ht="16.15" spans="1:19">
      <c r="A32" s="322" t="s">
        <v>5</v>
      </c>
      <c r="B32" s="322" t="s">
        <v>6</v>
      </c>
      <c r="C32" s="322" t="s">
        <v>3275</v>
      </c>
      <c r="D32" s="322" t="s">
        <v>8</v>
      </c>
      <c r="E32" s="323" t="s">
        <v>12333</v>
      </c>
      <c r="F32" s="324" t="s">
        <v>10</v>
      </c>
      <c r="G32" s="302" t="s">
        <v>12</v>
      </c>
      <c r="H32" s="325" t="s">
        <v>12334</v>
      </c>
      <c r="I32" s="356" t="s">
        <v>12335</v>
      </c>
      <c r="J32" s="362"/>
      <c r="K32" s="291"/>
      <c r="M32" s="362"/>
      <c r="N32" s="363" t="s">
        <v>11856</v>
      </c>
      <c r="O32" s="363"/>
      <c r="P32" s="363"/>
      <c r="Q32" s="378"/>
      <c r="R32" s="379"/>
      <c r="S32" s="340"/>
    </row>
    <row r="33" s="292" customFormat="1" ht="55.5" hidden="1" outlineLevel="1" spans="1:19">
      <c r="A33" s="326" t="s">
        <v>12336</v>
      </c>
      <c r="B33" s="326" t="s">
        <v>12243</v>
      </c>
      <c r="C33" s="326" t="s">
        <v>12337</v>
      </c>
      <c r="D33" s="326" t="s">
        <v>12338</v>
      </c>
      <c r="E33" s="327">
        <v>288</v>
      </c>
      <c r="F33" s="307">
        <v>45404</v>
      </c>
      <c r="G33" s="308" t="s">
        <v>12246</v>
      </c>
      <c r="H33" s="327" t="s">
        <v>12339</v>
      </c>
      <c r="I33" s="327" t="s">
        <v>12339</v>
      </c>
      <c r="J33" s="364"/>
      <c r="M33" s="364"/>
      <c r="N33" s="364"/>
      <c r="O33" s="364"/>
      <c r="P33" s="364"/>
      <c r="Q33" s="364"/>
      <c r="R33" s="380"/>
      <c r="S33" s="381"/>
    </row>
    <row r="34" s="294" customFormat="1" ht="29.25" collapsed="1" spans="1:19">
      <c r="A34" s="309" t="s">
        <v>12267</v>
      </c>
      <c r="B34" s="328"/>
      <c r="C34" s="328"/>
      <c r="D34" s="328"/>
      <c r="E34" s="329">
        <v>288</v>
      </c>
      <c r="F34" s="330"/>
      <c r="G34" s="328"/>
      <c r="H34" s="328"/>
      <c r="I34" s="328"/>
      <c r="J34" s="365"/>
      <c r="M34" s="365"/>
      <c r="N34" s="365"/>
      <c r="O34" s="365"/>
      <c r="P34" s="365"/>
      <c r="Q34" s="365"/>
      <c r="R34" s="382"/>
      <c r="S34" s="383"/>
    </row>
    <row r="35" s="291" customFormat="1" ht="55.5" hidden="1" outlineLevel="1" spans="1:19">
      <c r="A35" s="311" t="s">
        <v>12340</v>
      </c>
      <c r="B35" s="311" t="s">
        <v>12341</v>
      </c>
      <c r="C35" s="311" t="s">
        <v>12342</v>
      </c>
      <c r="D35" s="311" t="s">
        <v>12343</v>
      </c>
      <c r="E35" s="331">
        <v>49.999988</v>
      </c>
      <c r="F35" s="318">
        <v>45688</v>
      </c>
      <c r="G35" s="319" t="s">
        <v>12287</v>
      </c>
      <c r="H35" s="332" t="s">
        <v>12344</v>
      </c>
      <c r="I35" s="332" t="s">
        <v>12345</v>
      </c>
      <c r="J35" s="363"/>
      <c r="M35" s="363"/>
      <c r="N35" s="363"/>
      <c r="O35" s="363"/>
      <c r="P35" s="363"/>
      <c r="Q35" s="363"/>
      <c r="R35" s="379"/>
      <c r="S35" s="384"/>
    </row>
    <row r="36" s="291" customFormat="1" ht="55.5" hidden="1" outlineLevel="1" spans="1:19">
      <c r="A36" s="311" t="s">
        <v>12346</v>
      </c>
      <c r="B36" s="311" t="s">
        <v>12341</v>
      </c>
      <c r="C36" s="311" t="s">
        <v>12342</v>
      </c>
      <c r="D36" s="311" t="s">
        <v>12343</v>
      </c>
      <c r="E36" s="331">
        <v>49.999988</v>
      </c>
      <c r="F36" s="318">
        <v>45688</v>
      </c>
      <c r="G36" s="319" t="s">
        <v>12287</v>
      </c>
      <c r="H36" s="333"/>
      <c r="I36" s="333"/>
      <c r="J36" s="363"/>
      <c r="M36" s="363"/>
      <c r="N36" s="363"/>
      <c r="O36" s="363"/>
      <c r="P36" s="363"/>
      <c r="Q36" s="363"/>
      <c r="R36" s="379"/>
      <c r="S36" s="384"/>
    </row>
    <row r="37" s="291" customFormat="1" ht="55.5" hidden="1" outlineLevel="1" spans="1:19">
      <c r="A37" s="311" t="s">
        <v>12347</v>
      </c>
      <c r="B37" s="311" t="s">
        <v>12341</v>
      </c>
      <c r="C37" s="311" t="s">
        <v>12342</v>
      </c>
      <c r="D37" s="311" t="s">
        <v>12343</v>
      </c>
      <c r="E37" s="331">
        <v>16.178703</v>
      </c>
      <c r="F37" s="318">
        <v>45688</v>
      </c>
      <c r="G37" s="319" t="s">
        <v>12287</v>
      </c>
      <c r="H37" s="333"/>
      <c r="I37" s="333"/>
      <c r="J37" s="363"/>
      <c r="M37" s="363"/>
      <c r="N37" s="363"/>
      <c r="O37" s="363"/>
      <c r="P37" s="363"/>
      <c r="Q37" s="363"/>
      <c r="R37" s="379"/>
      <c r="S37" s="384"/>
    </row>
    <row r="38" s="291" customFormat="1" ht="55.5" hidden="1" outlineLevel="1" spans="1:19">
      <c r="A38" s="311" t="s">
        <v>12348</v>
      </c>
      <c r="B38" s="311" t="s">
        <v>12341</v>
      </c>
      <c r="C38" s="311" t="s">
        <v>12342</v>
      </c>
      <c r="D38" s="311" t="s">
        <v>12343</v>
      </c>
      <c r="E38" s="331">
        <v>178.020634</v>
      </c>
      <c r="F38" s="318">
        <v>45688</v>
      </c>
      <c r="G38" s="319" t="s">
        <v>12287</v>
      </c>
      <c r="H38" s="334"/>
      <c r="I38" s="334"/>
      <c r="J38" s="363"/>
      <c r="M38" s="363"/>
      <c r="N38" s="363"/>
      <c r="O38" s="363"/>
      <c r="P38" s="363"/>
      <c r="Q38" s="363"/>
      <c r="R38" s="379"/>
      <c r="S38" s="384"/>
    </row>
    <row r="39" s="295" customFormat="1" ht="18" customHeight="1" collapsed="1" spans="1:25">
      <c r="A39" s="309" t="s">
        <v>12297</v>
      </c>
      <c r="B39" s="328"/>
      <c r="C39" s="328"/>
      <c r="D39" s="328"/>
      <c r="E39" s="329">
        <v>294.199313</v>
      </c>
      <c r="F39" s="335"/>
      <c r="G39" s="328"/>
      <c r="H39" s="328"/>
      <c r="I39" s="328"/>
      <c r="J39" s="366"/>
      <c r="K39" s="367"/>
      <c r="L39" s="368"/>
      <c r="M39" s="368"/>
      <c r="N39" s="369"/>
      <c r="O39" s="368"/>
      <c r="P39" s="370"/>
      <c r="Q39" s="385"/>
      <c r="R39" s="386"/>
      <c r="S39" s="386"/>
      <c r="T39" s="386"/>
      <c r="U39" s="387"/>
      <c r="V39" s="387"/>
      <c r="W39" s="387"/>
      <c r="X39" s="387"/>
      <c r="Y39" s="387"/>
    </row>
    <row r="40" s="296" customFormat="1" ht="18" customHeight="1" spans="1:25">
      <c r="A40" s="320" t="s">
        <v>12332</v>
      </c>
      <c r="B40" s="336"/>
      <c r="C40" s="336"/>
      <c r="D40" s="336"/>
      <c r="E40" s="337">
        <v>582.199313</v>
      </c>
      <c r="F40" s="338"/>
      <c r="G40" s="336"/>
      <c r="H40" s="336"/>
      <c r="I40" s="336"/>
      <c r="J40" s="371"/>
      <c r="K40" s="372"/>
      <c r="L40" s="373"/>
      <c r="M40" s="373"/>
      <c r="N40" s="374"/>
      <c r="O40" s="373"/>
      <c r="P40" s="375"/>
      <c r="Q40" s="388"/>
      <c r="R40" s="389"/>
      <c r="S40" s="389"/>
      <c r="T40" s="389"/>
      <c r="U40" s="390"/>
      <c r="V40" s="390"/>
      <c r="W40" s="390"/>
      <c r="X40" s="390"/>
      <c r="Y40" s="390"/>
    </row>
    <row r="41" s="291" customFormat="1" customHeight="1" spans="1:19">
      <c r="A41" s="301" t="s">
        <v>12349</v>
      </c>
      <c r="B41" s="339"/>
      <c r="C41" s="339"/>
      <c r="D41" s="339"/>
      <c r="E41" s="339"/>
      <c r="F41" s="340"/>
      <c r="G41" s="341"/>
      <c r="H41" s="342"/>
      <c r="I41" s="376"/>
      <c r="J41" s="349"/>
      <c r="M41" s="349"/>
      <c r="N41" s="349"/>
      <c r="O41" s="349"/>
      <c r="P41" s="349"/>
      <c r="Q41" s="349"/>
      <c r="R41" s="344"/>
      <c r="S41" s="344"/>
    </row>
    <row r="42" s="291" customFormat="1" ht="16.1" spans="1:20">
      <c r="A42" s="322" t="s">
        <v>12350</v>
      </c>
      <c r="B42" s="322" t="s">
        <v>3275</v>
      </c>
      <c r="C42" s="322" t="s">
        <v>8</v>
      </c>
      <c r="D42" s="322" t="s">
        <v>6292</v>
      </c>
      <c r="E42" s="322" t="s">
        <v>12351</v>
      </c>
      <c r="F42" s="343" t="s">
        <v>27</v>
      </c>
      <c r="G42" s="344"/>
      <c r="H42" s="342"/>
      <c r="I42" s="376"/>
      <c r="J42" s="349"/>
      <c r="K42" s="349"/>
      <c r="N42" s="349"/>
      <c r="O42" s="349"/>
      <c r="P42" s="349"/>
      <c r="Q42" s="349"/>
      <c r="R42" s="349"/>
      <c r="S42" s="344"/>
      <c r="T42" s="344"/>
    </row>
    <row r="43" s="291" customFormat="1" ht="40.8" hidden="1" customHeight="1" outlineLevel="1" spans="1:20">
      <c r="A43" s="345" t="s">
        <v>12352</v>
      </c>
      <c r="B43" s="346" t="s">
        <v>12353</v>
      </c>
      <c r="C43" s="346" t="s">
        <v>12354</v>
      </c>
      <c r="D43" s="347">
        <v>2</v>
      </c>
      <c r="E43" s="348">
        <v>134.73</v>
      </c>
      <c r="F43" s="311" t="s">
        <v>12355</v>
      </c>
      <c r="G43" s="349"/>
      <c r="H43" s="342"/>
      <c r="I43" s="376"/>
      <c r="J43" s="344"/>
      <c r="K43" s="344"/>
      <c r="N43" s="344"/>
      <c r="O43" s="344"/>
      <c r="P43" s="344"/>
      <c r="Q43" s="344"/>
      <c r="R43" s="344"/>
      <c r="S43" s="344"/>
      <c r="T43" s="344"/>
    </row>
    <row r="44" s="291" customFormat="1" ht="69.4" hidden="1" outlineLevel="1" spans="1:20">
      <c r="A44" s="345" t="s">
        <v>12352</v>
      </c>
      <c r="B44" s="346" t="s">
        <v>12356</v>
      </c>
      <c r="C44" s="346" t="s">
        <v>12357</v>
      </c>
      <c r="D44" s="347">
        <v>15</v>
      </c>
      <c r="E44" s="348">
        <v>75</v>
      </c>
      <c r="F44" s="311" t="s">
        <v>12358</v>
      </c>
      <c r="G44" s="349"/>
      <c r="H44" s="342"/>
      <c r="I44" s="376"/>
      <c r="J44" s="349"/>
      <c r="K44" s="349"/>
      <c r="N44" s="349"/>
      <c r="O44" s="349"/>
      <c r="P44" s="349"/>
      <c r="Q44" s="349"/>
      <c r="R44" s="349"/>
      <c r="S44" s="344"/>
      <c r="T44" s="344"/>
    </row>
    <row r="45" s="291" customFormat="1" ht="27.75" hidden="1" outlineLevel="1" spans="1:20">
      <c r="A45" s="345" t="s">
        <v>12352</v>
      </c>
      <c r="B45" s="346" t="s">
        <v>12359</v>
      </c>
      <c r="C45" s="346" t="s">
        <v>12360</v>
      </c>
      <c r="D45" s="347">
        <v>29</v>
      </c>
      <c r="E45" s="348">
        <v>25.31</v>
      </c>
      <c r="F45" s="311"/>
      <c r="G45" s="349"/>
      <c r="H45" s="342"/>
      <c r="I45" s="376"/>
      <c r="J45" s="349"/>
      <c r="K45" s="349"/>
      <c r="N45" s="349"/>
      <c r="O45" s="349"/>
      <c r="P45" s="349"/>
      <c r="Q45" s="349"/>
      <c r="R45" s="349"/>
      <c r="S45" s="344"/>
      <c r="T45" s="344"/>
    </row>
    <row r="46" s="291" customFormat="1" ht="27.75" hidden="1" outlineLevel="1" spans="1:20">
      <c r="A46" s="345" t="s">
        <v>12361</v>
      </c>
      <c r="B46" s="346" t="s">
        <v>12362</v>
      </c>
      <c r="C46" s="346" t="s">
        <v>12363</v>
      </c>
      <c r="D46" s="347" t="s">
        <v>704</v>
      </c>
      <c r="E46" s="348">
        <v>823.32</v>
      </c>
      <c r="F46" s="311"/>
      <c r="G46" s="349"/>
      <c r="H46" s="342"/>
      <c r="I46" s="376"/>
      <c r="J46" s="349"/>
      <c r="K46" s="349"/>
      <c r="N46" s="349"/>
      <c r="O46" s="349"/>
      <c r="P46" s="349"/>
      <c r="Q46" s="349"/>
      <c r="R46" s="349"/>
      <c r="S46" s="344"/>
      <c r="T46" s="344"/>
    </row>
    <row r="47" s="291" customFormat="1" ht="29.25" collapsed="1" spans="1:6">
      <c r="A47" s="350" t="s">
        <v>12267</v>
      </c>
      <c r="B47" s="351"/>
      <c r="C47" s="351"/>
      <c r="D47" s="351"/>
      <c r="E47" s="352">
        <v>1058.36</v>
      </c>
      <c r="F47" s="353"/>
    </row>
    <row r="48" s="291" customFormat="1" ht="55.5" hidden="1" outlineLevel="1" spans="1:20">
      <c r="A48" s="345" t="s">
        <v>12364</v>
      </c>
      <c r="B48" s="346" t="s">
        <v>12365</v>
      </c>
      <c r="C48" s="346" t="s">
        <v>12269</v>
      </c>
      <c r="D48" s="347">
        <v>43</v>
      </c>
      <c r="E48" s="348">
        <v>6.81</v>
      </c>
      <c r="F48" s="311" t="s">
        <v>12366</v>
      </c>
      <c r="G48" s="349"/>
      <c r="H48" s="342"/>
      <c r="I48" s="376"/>
      <c r="J48" s="349"/>
      <c r="K48" s="349"/>
      <c r="N48" s="349"/>
      <c r="O48" s="349"/>
      <c r="P48" s="349"/>
      <c r="Q48" s="349"/>
      <c r="R48" s="349"/>
      <c r="S48" s="344"/>
      <c r="T48" s="344"/>
    </row>
    <row r="49" s="291" customFormat="1" ht="27.75" hidden="1" outlineLevel="1" spans="1:20">
      <c r="A49" s="345" t="s">
        <v>12364</v>
      </c>
      <c r="B49" s="346" t="s">
        <v>12367</v>
      </c>
      <c r="C49" s="346" t="s">
        <v>12269</v>
      </c>
      <c r="D49" s="347">
        <v>10</v>
      </c>
      <c r="E49" s="348">
        <v>0.05</v>
      </c>
      <c r="F49" s="311" t="s">
        <v>12366</v>
      </c>
      <c r="G49" s="349"/>
      <c r="H49" s="342"/>
      <c r="I49" s="376"/>
      <c r="J49" s="349"/>
      <c r="K49" s="349"/>
      <c r="N49" s="349"/>
      <c r="O49" s="349"/>
      <c r="P49" s="349"/>
      <c r="Q49" s="349"/>
      <c r="R49" s="349"/>
      <c r="S49" s="344"/>
      <c r="T49" s="344"/>
    </row>
    <row r="50" s="291" customFormat="1" ht="41.65" hidden="1" outlineLevel="1" spans="1:20">
      <c r="A50" s="345" t="s">
        <v>12364</v>
      </c>
      <c r="B50" s="346" t="s">
        <v>12368</v>
      </c>
      <c r="C50" s="346" t="s">
        <v>12269</v>
      </c>
      <c r="D50" s="347">
        <v>90</v>
      </c>
      <c r="E50" s="348">
        <v>34.78</v>
      </c>
      <c r="F50" s="311" t="s">
        <v>12369</v>
      </c>
      <c r="G50" s="349"/>
      <c r="H50" s="342"/>
      <c r="I50" s="376"/>
      <c r="J50" s="349"/>
      <c r="K50" s="349"/>
      <c r="N50" s="349"/>
      <c r="O50" s="349"/>
      <c r="P50" s="349"/>
      <c r="Q50" s="349"/>
      <c r="R50" s="349"/>
      <c r="S50" s="344"/>
      <c r="T50" s="344"/>
    </row>
    <row r="51" s="291" customFormat="1" ht="29.25" collapsed="1" spans="1:6">
      <c r="A51" s="350" t="s">
        <v>12281</v>
      </c>
      <c r="B51" s="351"/>
      <c r="C51" s="351"/>
      <c r="D51" s="351"/>
      <c r="E51" s="352">
        <v>41.64</v>
      </c>
      <c r="F51" s="353"/>
    </row>
    <row r="52" s="291" customFormat="1" ht="41.65" hidden="1" outlineLevel="1" spans="1:20">
      <c r="A52" s="345" t="s">
        <v>12370</v>
      </c>
      <c r="B52" s="346" t="s">
        <v>12371</v>
      </c>
      <c r="C52" s="346" t="s">
        <v>12372</v>
      </c>
      <c r="D52" s="347">
        <v>3</v>
      </c>
      <c r="E52" s="348">
        <v>14.699999</v>
      </c>
      <c r="F52" s="311"/>
      <c r="G52" s="349"/>
      <c r="H52" s="342"/>
      <c r="I52" s="376"/>
      <c r="J52" s="349"/>
      <c r="K52" s="349"/>
      <c r="N52" s="349"/>
      <c r="O52" s="349"/>
      <c r="P52" s="349"/>
      <c r="Q52" s="349"/>
      <c r="R52" s="349"/>
      <c r="S52" s="344"/>
      <c r="T52" s="344"/>
    </row>
    <row r="53" s="291" customFormat="1" ht="55.5" hidden="1" outlineLevel="1" spans="1:20">
      <c r="A53" s="345" t="s">
        <v>12370</v>
      </c>
      <c r="B53" s="346" t="s">
        <v>12373</v>
      </c>
      <c r="C53" s="346" t="s">
        <v>12374</v>
      </c>
      <c r="D53" s="347">
        <v>45</v>
      </c>
      <c r="E53" s="348">
        <v>6.4</v>
      </c>
      <c r="F53" s="313" t="s">
        <v>12375</v>
      </c>
      <c r="G53" s="349"/>
      <c r="H53" s="342"/>
      <c r="I53" s="376"/>
      <c r="J53" s="349"/>
      <c r="K53" s="349"/>
      <c r="N53" s="349"/>
      <c r="O53" s="349"/>
      <c r="P53" s="349"/>
      <c r="Q53" s="349"/>
      <c r="R53" s="349"/>
      <c r="S53" s="344"/>
      <c r="T53" s="344"/>
    </row>
    <row r="54" s="291" customFormat="1" ht="41.65" hidden="1" outlineLevel="1" spans="1:20">
      <c r="A54" s="345" t="s">
        <v>12370</v>
      </c>
      <c r="B54" s="346" t="s">
        <v>12373</v>
      </c>
      <c r="C54" s="346" t="s">
        <v>12376</v>
      </c>
      <c r="D54" s="347">
        <v>221</v>
      </c>
      <c r="E54" s="348">
        <v>10.1</v>
      </c>
      <c r="F54" s="314"/>
      <c r="G54" s="349"/>
      <c r="H54" s="342"/>
      <c r="I54" s="376"/>
      <c r="J54" s="349"/>
      <c r="K54" s="349"/>
      <c r="N54" s="349"/>
      <c r="O54" s="349"/>
      <c r="P54" s="349"/>
      <c r="Q54" s="349"/>
      <c r="R54" s="349"/>
      <c r="S54" s="344"/>
      <c r="T54" s="344"/>
    </row>
    <row r="55" s="291" customFormat="1" ht="41.65" hidden="1" outlineLevel="1" spans="1:20">
      <c r="A55" s="345" t="s">
        <v>12370</v>
      </c>
      <c r="B55" s="346" t="s">
        <v>12373</v>
      </c>
      <c r="C55" s="346" t="s">
        <v>12377</v>
      </c>
      <c r="D55" s="347">
        <v>48</v>
      </c>
      <c r="E55" s="348">
        <v>5.3</v>
      </c>
      <c r="F55" s="315"/>
      <c r="G55" s="349"/>
      <c r="H55" s="342"/>
      <c r="I55" s="376"/>
      <c r="J55" s="349"/>
      <c r="K55" s="349"/>
      <c r="N55" s="349"/>
      <c r="O55" s="349"/>
      <c r="P55" s="349"/>
      <c r="Q55" s="349"/>
      <c r="R55" s="349"/>
      <c r="S55" s="344"/>
      <c r="T55" s="344"/>
    </row>
    <row r="56" s="291" customFormat="1" ht="29.25" collapsed="1" spans="1:6">
      <c r="A56" s="350" t="s">
        <v>12297</v>
      </c>
      <c r="B56" s="351"/>
      <c r="C56" s="351"/>
      <c r="D56" s="351"/>
      <c r="E56" s="352">
        <v>36.499999</v>
      </c>
      <c r="F56" s="353"/>
    </row>
    <row r="57" s="291" customFormat="1" ht="55.5" hidden="1" outlineLevel="1" spans="1:20">
      <c r="A57" s="345" t="s">
        <v>12378</v>
      </c>
      <c r="B57" s="346" t="s">
        <v>12379</v>
      </c>
      <c r="C57" s="346" t="s">
        <v>12314</v>
      </c>
      <c r="D57" s="347">
        <v>3416</v>
      </c>
      <c r="E57" s="348">
        <v>151</v>
      </c>
      <c r="F57" s="311" t="s">
        <v>12380</v>
      </c>
      <c r="G57" s="349"/>
      <c r="H57" s="342"/>
      <c r="I57" s="376"/>
      <c r="J57" s="349"/>
      <c r="K57" s="349"/>
      <c r="N57" s="349"/>
      <c r="O57" s="349"/>
      <c r="P57" s="349"/>
      <c r="Q57" s="349"/>
      <c r="R57" s="349"/>
      <c r="S57" s="344"/>
      <c r="T57" s="344"/>
    </row>
    <row r="58" s="291" customFormat="1" ht="55.5" hidden="1" outlineLevel="1" spans="1:20">
      <c r="A58" s="345" t="s">
        <v>12378</v>
      </c>
      <c r="B58" s="346" t="s">
        <v>12379</v>
      </c>
      <c r="C58" s="346" t="s">
        <v>12381</v>
      </c>
      <c r="D58" s="347">
        <v>131</v>
      </c>
      <c r="E58" s="348">
        <v>3662</v>
      </c>
      <c r="F58" s="311" t="s">
        <v>12380</v>
      </c>
      <c r="G58" s="349"/>
      <c r="H58" s="342"/>
      <c r="I58" s="376"/>
      <c r="J58" s="349"/>
      <c r="K58" s="349"/>
      <c r="N58" s="349"/>
      <c r="O58" s="349"/>
      <c r="P58" s="349"/>
      <c r="Q58" s="349"/>
      <c r="R58" s="349"/>
      <c r="S58" s="344"/>
      <c r="T58" s="344"/>
    </row>
    <row r="59" s="291" customFormat="1" ht="41.65" hidden="1" outlineLevel="1" spans="1:20">
      <c r="A59" s="345" t="s">
        <v>12378</v>
      </c>
      <c r="B59" s="346" t="s">
        <v>12382</v>
      </c>
      <c r="C59" s="346" t="s">
        <v>12381</v>
      </c>
      <c r="D59" s="347">
        <v>10</v>
      </c>
      <c r="E59" s="348">
        <v>200</v>
      </c>
      <c r="F59" s="311" t="s">
        <v>12383</v>
      </c>
      <c r="G59" s="349"/>
      <c r="H59" s="342"/>
      <c r="I59" s="376"/>
      <c r="J59" s="349"/>
      <c r="K59" s="349"/>
      <c r="N59" s="349"/>
      <c r="O59" s="349"/>
      <c r="P59" s="349"/>
      <c r="Q59" s="349"/>
      <c r="R59" s="349"/>
      <c r="S59" s="344"/>
      <c r="T59" s="344"/>
    </row>
    <row r="60" s="291" customFormat="1" ht="41.65" hidden="1" outlineLevel="1" spans="1:20">
      <c r="A60" s="345" t="s">
        <v>12378</v>
      </c>
      <c r="B60" s="346" t="s">
        <v>12384</v>
      </c>
      <c r="C60" s="346" t="s">
        <v>12381</v>
      </c>
      <c r="D60" s="347">
        <v>2</v>
      </c>
      <c r="E60" s="348">
        <v>73.36</v>
      </c>
      <c r="F60" s="311"/>
      <c r="G60" s="349"/>
      <c r="H60" s="342"/>
      <c r="I60" s="376"/>
      <c r="J60" s="349"/>
      <c r="K60" s="349" t="s">
        <v>12385</v>
      </c>
      <c r="N60" s="349"/>
      <c r="O60" s="349"/>
      <c r="P60" s="349"/>
      <c r="Q60" s="349"/>
      <c r="R60" s="349"/>
      <c r="S60" s="344"/>
      <c r="T60" s="344"/>
    </row>
    <row r="61" s="291" customFormat="1" ht="41.65" hidden="1" outlineLevel="1" spans="1:20">
      <c r="A61" s="345" t="s">
        <v>12378</v>
      </c>
      <c r="B61" s="346" t="s">
        <v>12386</v>
      </c>
      <c r="C61" s="346" t="s">
        <v>12381</v>
      </c>
      <c r="D61" s="347">
        <v>1</v>
      </c>
      <c r="E61" s="348">
        <v>60.799999</v>
      </c>
      <c r="F61" s="311"/>
      <c r="G61" s="349"/>
      <c r="H61" s="342"/>
      <c r="I61" s="376"/>
      <c r="J61" s="349"/>
      <c r="K61" s="349"/>
      <c r="N61" s="349"/>
      <c r="O61" s="349"/>
      <c r="P61" s="349"/>
      <c r="Q61" s="349"/>
      <c r="R61" s="349"/>
      <c r="S61" s="344"/>
      <c r="T61" s="344"/>
    </row>
    <row r="62" s="291" customFormat="1" ht="124.9" hidden="1" outlineLevel="1" spans="1:20">
      <c r="A62" s="345" t="s">
        <v>12378</v>
      </c>
      <c r="B62" s="346" t="s">
        <v>12387</v>
      </c>
      <c r="C62" s="346" t="s">
        <v>12381</v>
      </c>
      <c r="D62" s="347">
        <v>56</v>
      </c>
      <c r="E62" s="348">
        <v>1167</v>
      </c>
      <c r="F62" s="311" t="s">
        <v>12388</v>
      </c>
      <c r="G62" s="349"/>
      <c r="H62" s="342"/>
      <c r="I62" s="376"/>
      <c r="J62" s="349"/>
      <c r="K62" s="349"/>
      <c r="N62" s="349"/>
      <c r="O62" s="349"/>
      <c r="P62" s="349"/>
      <c r="Q62" s="349"/>
      <c r="R62" s="349"/>
      <c r="S62" s="344"/>
      <c r="T62" s="344"/>
    </row>
    <row r="63" s="291" customFormat="1" ht="41.65" hidden="1" outlineLevel="1" spans="1:20">
      <c r="A63" s="345" t="s">
        <v>12378</v>
      </c>
      <c r="B63" s="346" t="s">
        <v>12389</v>
      </c>
      <c r="C63" s="346" t="s">
        <v>12390</v>
      </c>
      <c r="D63" s="347">
        <v>12660</v>
      </c>
      <c r="E63" s="348">
        <v>139.259947</v>
      </c>
      <c r="F63" s="311"/>
      <c r="G63" s="349"/>
      <c r="H63" s="342"/>
      <c r="I63" s="376"/>
      <c r="J63" s="349"/>
      <c r="K63" s="349"/>
      <c r="N63" s="349"/>
      <c r="O63" s="349"/>
      <c r="P63" s="349"/>
      <c r="Q63" s="349"/>
      <c r="R63" s="349"/>
      <c r="S63" s="344"/>
      <c r="T63" s="344"/>
    </row>
    <row r="64" s="291" customFormat="1" ht="55.5" hidden="1" outlineLevel="1" spans="1:20">
      <c r="A64" s="345" t="s">
        <v>12378</v>
      </c>
      <c r="B64" s="346" t="s">
        <v>12391</v>
      </c>
      <c r="C64" s="346" t="s">
        <v>12314</v>
      </c>
      <c r="D64" s="347">
        <v>0</v>
      </c>
      <c r="E64" s="348">
        <v>0</v>
      </c>
      <c r="F64" s="311"/>
      <c r="G64" s="349"/>
      <c r="H64" s="342"/>
      <c r="I64" s="376"/>
      <c r="J64" s="349"/>
      <c r="K64" s="349"/>
      <c r="N64" s="349"/>
      <c r="O64" s="349"/>
      <c r="P64" s="349"/>
      <c r="Q64" s="349"/>
      <c r="R64" s="349"/>
      <c r="S64" s="344"/>
      <c r="T64" s="344"/>
    </row>
    <row r="65" s="291" customFormat="1" ht="41.65" hidden="1" outlineLevel="1" spans="1:20">
      <c r="A65" s="345" t="s">
        <v>12378</v>
      </c>
      <c r="B65" s="346" t="s">
        <v>12392</v>
      </c>
      <c r="C65" s="346" t="s">
        <v>12390</v>
      </c>
      <c r="D65" s="347">
        <v>950040</v>
      </c>
      <c r="E65" s="348">
        <v>380.00153</v>
      </c>
      <c r="F65" s="311" t="s">
        <v>12393</v>
      </c>
      <c r="G65" s="349"/>
      <c r="H65" s="342"/>
      <c r="I65" s="376"/>
      <c r="J65" s="349"/>
      <c r="K65" s="349"/>
      <c r="N65" s="349"/>
      <c r="O65" s="349"/>
      <c r="P65" s="349"/>
      <c r="Q65" s="349"/>
      <c r="R65" s="349"/>
      <c r="S65" s="344"/>
      <c r="T65" s="344"/>
    </row>
    <row r="66" s="291" customFormat="1" ht="29.25" collapsed="1" spans="1:6">
      <c r="A66" s="350" t="s">
        <v>12324</v>
      </c>
      <c r="B66" s="351"/>
      <c r="C66" s="351"/>
      <c r="D66" s="351"/>
      <c r="E66" s="352">
        <v>5833.421476</v>
      </c>
      <c r="F66" s="353"/>
    </row>
    <row r="67" s="291" customFormat="1" ht="41.65" hidden="1" outlineLevel="1" spans="1:20">
      <c r="A67" s="345" t="s">
        <v>12394</v>
      </c>
      <c r="B67" s="346"/>
      <c r="C67" s="346" t="s">
        <v>12395</v>
      </c>
      <c r="D67" s="347"/>
      <c r="E67" s="348">
        <v>3.6951</v>
      </c>
      <c r="F67" s="311" t="s">
        <v>12396</v>
      </c>
      <c r="G67" s="349"/>
      <c r="H67" s="342"/>
      <c r="I67" s="376"/>
      <c r="J67" s="349"/>
      <c r="K67" s="349"/>
      <c r="N67" s="349"/>
      <c r="O67" s="349"/>
      <c r="P67" s="349"/>
      <c r="Q67" s="349"/>
      <c r="R67" s="349"/>
      <c r="S67" s="344"/>
      <c r="T67" s="344"/>
    </row>
    <row r="68" s="291" customFormat="1" ht="41.65" hidden="1" outlineLevel="1" spans="1:20">
      <c r="A68" s="345" t="s">
        <v>12394</v>
      </c>
      <c r="B68" s="346"/>
      <c r="C68" s="346" t="s">
        <v>12397</v>
      </c>
      <c r="D68" s="347"/>
      <c r="E68" s="348">
        <v>8.801299</v>
      </c>
      <c r="F68" s="311" t="s">
        <v>12396</v>
      </c>
      <c r="G68" s="349"/>
      <c r="H68" s="342"/>
      <c r="I68" s="376"/>
      <c r="J68" s="349"/>
      <c r="K68" s="349"/>
      <c r="N68" s="349"/>
      <c r="O68" s="349"/>
      <c r="P68" s="349"/>
      <c r="Q68" s="349"/>
      <c r="R68" s="349"/>
      <c r="S68" s="344"/>
      <c r="T68" s="344"/>
    </row>
    <row r="69" s="291" customFormat="1" ht="29.25" collapsed="1" spans="1:6">
      <c r="A69" s="350" t="s">
        <v>12331</v>
      </c>
      <c r="B69" s="351"/>
      <c r="C69" s="351"/>
      <c r="D69" s="351"/>
      <c r="E69" s="352">
        <v>12.496399</v>
      </c>
      <c r="F69" s="353"/>
    </row>
    <row r="70" s="297" customFormat="1" ht="20.25" spans="1:6">
      <c r="A70" s="391" t="s">
        <v>12332</v>
      </c>
      <c r="B70" s="336"/>
      <c r="C70" s="336"/>
      <c r="D70" s="336"/>
      <c r="E70" s="392">
        <v>6982.417874</v>
      </c>
      <c r="F70" s="393"/>
    </row>
    <row r="71" s="298" customFormat="1" ht="22.85" spans="1:25">
      <c r="A71" s="301" t="s">
        <v>12398</v>
      </c>
      <c r="B71" s="298"/>
      <c r="C71" s="298"/>
      <c r="D71" s="298"/>
      <c r="E71" s="298"/>
      <c r="F71" s="394"/>
      <c r="J71" s="429"/>
      <c r="K71" s="430"/>
      <c r="L71" s="430"/>
      <c r="M71" s="430"/>
      <c r="N71" s="430"/>
      <c r="O71" s="430"/>
      <c r="P71" s="430"/>
      <c r="Q71" s="430"/>
      <c r="R71" s="435"/>
      <c r="S71" s="435"/>
      <c r="T71" s="436"/>
      <c r="U71" s="436"/>
      <c r="V71" s="442"/>
      <c r="W71" s="442"/>
      <c r="X71" s="444"/>
      <c r="Y71" s="444"/>
    </row>
    <row r="72" s="298" customFormat="1" ht="16.1" spans="1:25">
      <c r="A72" s="395" t="s">
        <v>3</v>
      </c>
      <c r="B72" s="396" t="s">
        <v>5</v>
      </c>
      <c r="C72" s="396" t="s">
        <v>6</v>
      </c>
      <c r="D72" s="396" t="s">
        <v>3275</v>
      </c>
      <c r="E72" s="396" t="s">
        <v>8</v>
      </c>
      <c r="F72" s="323" t="s">
        <v>12333</v>
      </c>
      <c r="G72" s="397" t="s">
        <v>10</v>
      </c>
      <c r="H72" s="398" t="s">
        <v>12</v>
      </c>
      <c r="I72" s="431" t="s">
        <v>12334</v>
      </c>
      <c r="J72" s="429"/>
      <c r="K72" s="430"/>
      <c r="L72" s="430"/>
      <c r="M72" s="430"/>
      <c r="N72" s="430"/>
      <c r="O72" s="430"/>
      <c r="P72" s="430"/>
      <c r="Q72" s="430"/>
      <c r="X72" s="444"/>
      <c r="Y72" s="444"/>
    </row>
    <row r="73" s="299" customFormat="1" ht="16.1" hidden="1" outlineLevel="1" spans="1:25">
      <c r="A73" s="399" t="s">
        <v>12361</v>
      </c>
      <c r="B73" s="400" t="s">
        <v>12399</v>
      </c>
      <c r="C73" s="401" t="s">
        <v>4768</v>
      </c>
      <c r="D73" s="401" t="s">
        <v>12400</v>
      </c>
      <c r="E73" s="401" t="s">
        <v>12401</v>
      </c>
      <c r="F73" s="402">
        <v>224.9</v>
      </c>
      <c r="G73" s="403">
        <v>45420</v>
      </c>
      <c r="H73" s="319" t="s">
        <v>12246</v>
      </c>
      <c r="I73" s="432" t="s">
        <v>12402</v>
      </c>
      <c r="J73" s="433"/>
      <c r="K73" s="430" t="s">
        <v>11856</v>
      </c>
      <c r="L73" s="430"/>
      <c r="M73" s="430"/>
      <c r="N73" s="430"/>
      <c r="O73" s="430"/>
      <c r="P73" s="430"/>
      <c r="Q73" s="430"/>
      <c r="R73" s="430"/>
      <c r="S73" s="455"/>
      <c r="T73" s="455"/>
      <c r="U73" s="456"/>
      <c r="V73" s="456"/>
      <c r="W73" s="457"/>
      <c r="X73" s="444"/>
      <c r="Y73" s="444"/>
    </row>
    <row r="74" s="298" customFormat="1" ht="16.1" collapsed="1" spans="1:23">
      <c r="A74" s="404" t="s">
        <v>12267</v>
      </c>
      <c r="B74" s="405"/>
      <c r="C74" s="406"/>
      <c r="D74" s="405"/>
      <c r="E74" s="405"/>
      <c r="F74" s="407">
        <v>224.9</v>
      </c>
      <c r="G74" s="408"/>
      <c r="H74" s="409"/>
      <c r="I74" s="405"/>
      <c r="J74" s="434"/>
      <c r="K74" s="298" t="s">
        <v>11856</v>
      </c>
      <c r="L74" s="298"/>
      <c r="M74" s="298"/>
      <c r="N74" s="298"/>
      <c r="O74" s="298"/>
      <c r="P74" s="298"/>
      <c r="Q74" s="298"/>
      <c r="V74" s="444"/>
      <c r="W74" s="444"/>
    </row>
    <row r="75" s="298" customFormat="1" ht="22.85" spans="1:21">
      <c r="A75" s="301" t="s">
        <v>6349</v>
      </c>
      <c r="B75" s="298"/>
      <c r="C75" s="298"/>
      <c r="D75" s="298"/>
      <c r="E75" s="298"/>
      <c r="F75" s="394"/>
      <c r="G75" s="298"/>
      <c r="H75" s="298"/>
      <c r="I75" s="298"/>
      <c r="J75" s="298"/>
      <c r="K75" s="418"/>
      <c r="L75" s="430" t="s">
        <v>11856</v>
      </c>
      <c r="M75" s="435"/>
      <c r="N75" s="435"/>
      <c r="O75" s="435"/>
      <c r="P75" s="436"/>
      <c r="Q75" s="436"/>
      <c r="R75" s="442"/>
      <c r="S75" s="442"/>
      <c r="T75" s="444"/>
      <c r="U75" s="444"/>
    </row>
    <row r="76" s="298" customFormat="1" ht="16.1" spans="1:55">
      <c r="A76" s="322" t="s">
        <v>3</v>
      </c>
      <c r="B76" s="410" t="s">
        <v>6350</v>
      </c>
      <c r="C76" s="322" t="s">
        <v>6</v>
      </c>
      <c r="D76" s="322" t="s">
        <v>6351</v>
      </c>
      <c r="E76" s="411" t="s">
        <v>6352</v>
      </c>
      <c r="F76" s="412" t="s">
        <v>6353</v>
      </c>
      <c r="G76" s="324" t="s">
        <v>6354</v>
      </c>
      <c r="H76" s="324" t="s">
        <v>12403</v>
      </c>
      <c r="I76" s="323" t="s">
        <v>12333</v>
      </c>
      <c r="J76" s="325" t="s">
        <v>12404</v>
      </c>
      <c r="K76" s="322" t="s">
        <v>12334</v>
      </c>
      <c r="L76" s="410" t="s">
        <v>7</v>
      </c>
      <c r="M76" s="322" t="s">
        <v>7485</v>
      </c>
      <c r="R76" s="444"/>
      <c r="S76" s="444"/>
      <c r="T76" s="344"/>
      <c r="U76" s="344"/>
      <c r="V76" s="344"/>
      <c r="W76" s="344"/>
      <c r="X76" s="344"/>
      <c r="Y76" s="344"/>
      <c r="Z76" s="344"/>
      <c r="AA76" s="344"/>
      <c r="AB76" s="344"/>
      <c r="AC76" s="344"/>
      <c r="AD76" s="344"/>
      <c r="AE76" s="344"/>
      <c r="AF76" s="344"/>
      <c r="AG76" s="344"/>
      <c r="AH76" s="344"/>
      <c r="AI76" s="344"/>
      <c r="AJ76" s="344"/>
      <c r="AK76" s="344"/>
      <c r="AL76" s="344"/>
      <c r="AM76" s="344"/>
      <c r="AN76" s="344"/>
      <c r="AO76" s="344"/>
      <c r="AP76" s="344"/>
      <c r="AQ76" s="344"/>
      <c r="AR76" s="344"/>
      <c r="AS76" s="344"/>
      <c r="AT76" s="344"/>
      <c r="AU76" s="344"/>
      <c r="AV76" s="344"/>
      <c r="AW76" s="344"/>
      <c r="AX76" s="344"/>
      <c r="AZ76" s="464" t="s">
        <v>6353</v>
      </c>
      <c r="BA76" s="465"/>
      <c r="BB76" s="344"/>
      <c r="BC76" s="344"/>
    </row>
    <row r="77" s="298" customFormat="1" ht="16.1" hidden="1" outlineLevel="1" spans="1:55">
      <c r="A77" s="399" t="s">
        <v>12352</v>
      </c>
      <c r="B77" s="400" t="s">
        <v>12405</v>
      </c>
      <c r="C77" s="413" t="s">
        <v>4312</v>
      </c>
      <c r="D77" s="400" t="s">
        <v>12406</v>
      </c>
      <c r="E77" s="413" t="s">
        <v>12407</v>
      </c>
      <c r="F77" s="414">
        <v>2</v>
      </c>
      <c r="G77" s="414">
        <v>1</v>
      </c>
      <c r="H77" s="415" t="s">
        <v>9497</v>
      </c>
      <c r="I77" s="437">
        <v>109</v>
      </c>
      <c r="J77" s="438">
        <v>45473</v>
      </c>
      <c r="K77" s="439" t="s">
        <v>12408</v>
      </c>
      <c r="L77" s="440" t="s">
        <v>12409</v>
      </c>
      <c r="M77" s="439" t="s">
        <v>12410</v>
      </c>
      <c r="N77" s="298"/>
      <c r="O77" s="441"/>
      <c r="P77" s="441"/>
      <c r="Q77" s="441"/>
      <c r="R77" s="444"/>
      <c r="S77" s="444"/>
      <c r="T77" s="441"/>
      <c r="U77" s="441"/>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1"/>
      <c r="AU77" s="441"/>
      <c r="AV77" s="441"/>
      <c r="AW77" s="441"/>
      <c r="AX77" s="441"/>
      <c r="AZ77" s="466"/>
      <c r="BA77" s="465"/>
      <c r="BB77" s="441"/>
      <c r="BC77" s="441"/>
    </row>
    <row r="78" s="298" customFormat="1" ht="16.1" collapsed="1" spans="1:19">
      <c r="A78" s="416" t="s">
        <v>12267</v>
      </c>
      <c r="B78" s="416"/>
      <c r="C78" s="416"/>
      <c r="D78" s="416"/>
      <c r="E78" s="416"/>
      <c r="F78" s="416"/>
      <c r="G78" s="416"/>
      <c r="H78" s="416"/>
      <c r="I78" s="407">
        <v>109</v>
      </c>
      <c r="J78" s="416"/>
      <c r="K78" s="416"/>
      <c r="L78" s="416"/>
      <c r="M78" s="416"/>
      <c r="N78" s="442"/>
      <c r="O78" s="436"/>
      <c r="P78" s="442"/>
      <c r="Q78" s="442"/>
      <c r="R78" s="444"/>
      <c r="S78" s="444"/>
    </row>
    <row r="79" s="298" customFormat="1" ht="22.85" spans="1:25">
      <c r="A79" s="301" t="s">
        <v>12411</v>
      </c>
      <c r="B79" s="298"/>
      <c r="C79" s="298"/>
      <c r="D79" s="417" t="s">
        <v>11856</v>
      </c>
      <c r="E79" s="298"/>
      <c r="F79" s="418"/>
      <c r="G79" s="419" t="s">
        <v>11856</v>
      </c>
      <c r="H79" s="298"/>
      <c r="I79" s="443"/>
      <c r="J79" s="443"/>
      <c r="K79" s="298"/>
      <c r="L79" s="444"/>
      <c r="M79" s="444"/>
      <c r="N79" s="444"/>
      <c r="O79" s="444"/>
      <c r="P79" s="444"/>
      <c r="Q79" s="298"/>
      <c r="R79" s="458"/>
      <c r="S79" s="459"/>
      <c r="T79" s="442"/>
      <c r="U79" s="434"/>
      <c r="V79" s="298"/>
      <c r="W79" s="298"/>
      <c r="X79" s="444"/>
      <c r="Y79" s="444"/>
    </row>
    <row r="80" s="298" customFormat="1" ht="16.1" spans="1:22">
      <c r="A80" s="420" t="s">
        <v>3</v>
      </c>
      <c r="B80" s="398" t="s">
        <v>5</v>
      </c>
      <c r="C80" s="396" t="s">
        <v>6</v>
      </c>
      <c r="D80" s="398" t="s">
        <v>7</v>
      </c>
      <c r="E80" s="398" t="s">
        <v>8</v>
      </c>
      <c r="F80" s="323" t="s">
        <v>12333</v>
      </c>
      <c r="G80" s="421" t="s">
        <v>10</v>
      </c>
      <c r="H80" s="398" t="s">
        <v>12</v>
      </c>
      <c r="I80" s="398" t="s">
        <v>7482</v>
      </c>
      <c r="J80" s="398" t="s">
        <v>12236</v>
      </c>
      <c r="K80" s="445" t="s">
        <v>12239</v>
      </c>
      <c r="L80" s="446" t="s">
        <v>12334</v>
      </c>
      <c r="M80" s="446" t="s">
        <v>12412</v>
      </c>
      <c r="N80" s="446" t="s">
        <v>12413</v>
      </c>
      <c r="O80" s="446" t="s">
        <v>12414</v>
      </c>
      <c r="P80" s="446" t="s">
        <v>12415</v>
      </c>
      <c r="Q80" s="446" t="s">
        <v>12416</v>
      </c>
      <c r="R80" s="398" t="s">
        <v>12417</v>
      </c>
      <c r="S80" s="398" t="s">
        <v>12418</v>
      </c>
      <c r="T80" s="398" t="s">
        <v>12419</v>
      </c>
      <c r="U80" s="398" t="s">
        <v>12237</v>
      </c>
      <c r="V80" s="398" t="s">
        <v>7485</v>
      </c>
    </row>
    <row r="81" s="298" customFormat="1" ht="16.1" hidden="1" outlineLevel="1" spans="1:25">
      <c r="A81" s="399" t="s">
        <v>12361</v>
      </c>
      <c r="B81" s="400" t="s">
        <v>12420</v>
      </c>
      <c r="C81" s="400" t="s">
        <v>8228</v>
      </c>
      <c r="D81" s="400" t="s">
        <v>12421</v>
      </c>
      <c r="E81" s="400" t="s">
        <v>12407</v>
      </c>
      <c r="F81" s="422">
        <v>14</v>
      </c>
      <c r="G81" s="423">
        <v>45296</v>
      </c>
      <c r="H81" s="319" t="s">
        <v>12246</v>
      </c>
      <c r="I81" s="447" t="s">
        <v>84</v>
      </c>
      <c r="J81" s="447" t="s">
        <v>12243</v>
      </c>
      <c r="K81" s="422" t="s">
        <v>12422</v>
      </c>
      <c r="L81" s="422" t="s">
        <v>12422</v>
      </c>
      <c r="M81" s="439" t="s">
        <v>704</v>
      </c>
      <c r="N81" s="448" t="s">
        <v>704</v>
      </c>
      <c r="O81" s="448" t="s">
        <v>704</v>
      </c>
      <c r="P81" s="448" t="s">
        <v>12423</v>
      </c>
      <c r="Q81" s="448" t="s">
        <v>704</v>
      </c>
      <c r="R81" s="400"/>
      <c r="S81" s="400"/>
      <c r="T81" s="460" t="s">
        <v>12424</v>
      </c>
      <c r="U81" s="461" t="s">
        <v>12425</v>
      </c>
      <c r="V81" s="462" t="s">
        <v>12426</v>
      </c>
      <c r="X81" s="444"/>
      <c r="Y81" s="444"/>
    </row>
    <row r="82" s="298" customFormat="1" ht="16.1" hidden="1" outlineLevel="1" spans="1:25">
      <c r="A82" s="399" t="s">
        <v>12361</v>
      </c>
      <c r="B82" s="400" t="s">
        <v>12427</v>
      </c>
      <c r="C82" s="400" t="s">
        <v>8228</v>
      </c>
      <c r="D82" s="400" t="s">
        <v>12428</v>
      </c>
      <c r="E82" s="400" t="s">
        <v>12429</v>
      </c>
      <c r="F82" s="422">
        <v>23.092</v>
      </c>
      <c r="G82" s="423">
        <v>44703</v>
      </c>
      <c r="H82" s="319" t="s">
        <v>12246</v>
      </c>
      <c r="I82" s="447" t="s">
        <v>84</v>
      </c>
      <c r="J82" s="447" t="s">
        <v>12243</v>
      </c>
      <c r="K82" s="447" t="s">
        <v>12430</v>
      </c>
      <c r="L82" s="422" t="s">
        <v>12431</v>
      </c>
      <c r="M82" s="439" t="s">
        <v>12432</v>
      </c>
      <c r="N82" s="448">
        <v>44631</v>
      </c>
      <c r="O82" s="448">
        <v>45085</v>
      </c>
      <c r="P82" s="448" t="s">
        <v>704</v>
      </c>
      <c r="Q82" s="448" t="s">
        <v>704</v>
      </c>
      <c r="R82" s="400"/>
      <c r="S82" s="400"/>
      <c r="T82" s="460" t="s">
        <v>12424</v>
      </c>
      <c r="U82" s="461" t="s">
        <v>12433</v>
      </c>
      <c r="V82" s="462" t="s">
        <v>12426</v>
      </c>
      <c r="X82" s="444"/>
      <c r="Y82" s="444"/>
    </row>
    <row r="83" s="298" customFormat="1" ht="16.1" hidden="1" outlineLevel="1" spans="1:25">
      <c r="A83" s="399" t="s">
        <v>12361</v>
      </c>
      <c r="B83" s="400" t="s">
        <v>12434</v>
      </c>
      <c r="C83" s="400" t="s">
        <v>8228</v>
      </c>
      <c r="D83" s="400" t="s">
        <v>12435</v>
      </c>
      <c r="E83" s="400" t="s">
        <v>12436</v>
      </c>
      <c r="F83" s="422">
        <v>67.1732</v>
      </c>
      <c r="G83" s="423">
        <v>45370</v>
      </c>
      <c r="H83" s="319" t="s">
        <v>12246</v>
      </c>
      <c r="I83" s="447" t="s">
        <v>84</v>
      </c>
      <c r="J83" s="447" t="s">
        <v>12243</v>
      </c>
      <c r="K83" s="447" t="s">
        <v>12437</v>
      </c>
      <c r="L83" s="422" t="s">
        <v>12438</v>
      </c>
      <c r="M83" s="448" t="s">
        <v>12439</v>
      </c>
      <c r="N83" s="448" t="s">
        <v>704</v>
      </c>
      <c r="O83" s="448" t="s">
        <v>704</v>
      </c>
      <c r="P83" s="448" t="s">
        <v>704</v>
      </c>
      <c r="Q83" s="448" t="s">
        <v>704</v>
      </c>
      <c r="R83" s="400"/>
      <c r="S83" s="400"/>
      <c r="T83" s="460" t="s">
        <v>12424</v>
      </c>
      <c r="U83" s="461" t="s">
        <v>12440</v>
      </c>
      <c r="V83" s="462" t="s">
        <v>12426</v>
      </c>
      <c r="X83" s="444"/>
      <c r="Y83" s="444"/>
    </row>
    <row r="84" s="298" customFormat="1" ht="16.1" hidden="1" outlineLevel="1" spans="1:25">
      <c r="A84" s="399" t="s">
        <v>12361</v>
      </c>
      <c r="B84" s="400" t="s">
        <v>12441</v>
      </c>
      <c r="C84" s="400" t="s">
        <v>4312</v>
      </c>
      <c r="D84" s="400" t="s">
        <v>12442</v>
      </c>
      <c r="E84" s="400" t="s">
        <v>12443</v>
      </c>
      <c r="F84" s="422">
        <v>876.2395</v>
      </c>
      <c r="G84" s="423">
        <v>45281</v>
      </c>
      <c r="H84" s="319" t="s">
        <v>12246</v>
      </c>
      <c r="I84" s="447" t="s">
        <v>84</v>
      </c>
      <c r="J84" s="448" t="s">
        <v>12444</v>
      </c>
      <c r="K84" s="447" t="s">
        <v>12445</v>
      </c>
      <c r="L84" s="422" t="s">
        <v>12446</v>
      </c>
      <c r="M84" s="439" t="s">
        <v>12447</v>
      </c>
      <c r="N84" s="448" t="s">
        <v>704</v>
      </c>
      <c r="O84" s="448" t="s">
        <v>12448</v>
      </c>
      <c r="P84" s="448" t="s">
        <v>12449</v>
      </c>
      <c r="Q84" s="448" t="s">
        <v>704</v>
      </c>
      <c r="R84" s="400"/>
      <c r="S84" s="400"/>
      <c r="T84" s="460" t="s">
        <v>12424</v>
      </c>
      <c r="U84" s="439"/>
      <c r="V84" s="439" t="s">
        <v>12426</v>
      </c>
      <c r="X84" s="444"/>
      <c r="Y84" s="444"/>
    </row>
    <row r="85" s="298" customFormat="1" ht="16.1" hidden="1" outlineLevel="1" spans="1:25">
      <c r="A85" s="399" t="s">
        <v>12361</v>
      </c>
      <c r="B85" s="400" t="s">
        <v>12450</v>
      </c>
      <c r="C85" s="400" t="s">
        <v>8228</v>
      </c>
      <c r="D85" s="400" t="s">
        <v>12451</v>
      </c>
      <c r="E85" s="400" t="s">
        <v>12452</v>
      </c>
      <c r="F85" s="422">
        <v>771.4308</v>
      </c>
      <c r="G85" s="423">
        <v>44926</v>
      </c>
      <c r="H85" s="319" t="s">
        <v>12246</v>
      </c>
      <c r="I85" s="447" t="s">
        <v>84</v>
      </c>
      <c r="J85" s="447" t="s">
        <v>12243</v>
      </c>
      <c r="K85" s="447" t="s">
        <v>12453</v>
      </c>
      <c r="L85" s="422" t="s">
        <v>12454</v>
      </c>
      <c r="M85" s="439" t="s">
        <v>12455</v>
      </c>
      <c r="N85" s="448" t="s">
        <v>704</v>
      </c>
      <c r="O85" s="448">
        <v>44915</v>
      </c>
      <c r="P85" s="448" t="s">
        <v>704</v>
      </c>
      <c r="Q85" s="448" t="s">
        <v>847</v>
      </c>
      <c r="R85" s="400"/>
      <c r="S85" s="400"/>
      <c r="T85" s="460" t="s">
        <v>12424</v>
      </c>
      <c r="U85" s="461" t="s">
        <v>12456</v>
      </c>
      <c r="V85" s="462" t="s">
        <v>12457</v>
      </c>
      <c r="X85" s="444"/>
      <c r="Y85" s="444"/>
    </row>
    <row r="86" s="298" customFormat="1" ht="16.1" hidden="1" outlineLevel="1" spans="1:25">
      <c r="A86" s="399" t="s">
        <v>12361</v>
      </c>
      <c r="B86" s="400" t="s">
        <v>12458</v>
      </c>
      <c r="C86" s="400" t="s">
        <v>8228</v>
      </c>
      <c r="D86" s="400" t="s">
        <v>12459</v>
      </c>
      <c r="E86" s="400" t="s">
        <v>12460</v>
      </c>
      <c r="F86" s="422">
        <v>1022.34</v>
      </c>
      <c r="G86" s="423">
        <v>44586</v>
      </c>
      <c r="H86" s="319" t="s">
        <v>12246</v>
      </c>
      <c r="I86" s="447" t="s">
        <v>84</v>
      </c>
      <c r="J86" s="447" t="s">
        <v>12243</v>
      </c>
      <c r="K86" s="447" t="s">
        <v>12461</v>
      </c>
      <c r="L86" s="422" t="s">
        <v>12462</v>
      </c>
      <c r="M86" s="439" t="s">
        <v>12463</v>
      </c>
      <c r="N86" s="448">
        <v>44913</v>
      </c>
      <c r="O86" s="448" t="s">
        <v>704</v>
      </c>
      <c r="P86" s="448" t="s">
        <v>12464</v>
      </c>
      <c r="Q86" s="448" t="s">
        <v>847</v>
      </c>
      <c r="R86" s="400" t="s">
        <v>6337</v>
      </c>
      <c r="S86" s="400" t="s">
        <v>12423</v>
      </c>
      <c r="T86" s="460" t="s">
        <v>12424</v>
      </c>
      <c r="U86" s="461" t="s">
        <v>12465</v>
      </c>
      <c r="V86" s="462" t="s">
        <v>12466</v>
      </c>
      <c r="X86" s="444"/>
      <c r="Y86" s="444"/>
    </row>
    <row r="87" s="298" customFormat="1" ht="55.5" hidden="1" outlineLevel="1" spans="1:25">
      <c r="A87" s="399" t="s">
        <v>12361</v>
      </c>
      <c r="B87" s="400" t="s">
        <v>12467</v>
      </c>
      <c r="C87" s="400" t="s">
        <v>8228</v>
      </c>
      <c r="D87" s="400" t="s">
        <v>12468</v>
      </c>
      <c r="E87" s="400" t="s">
        <v>12469</v>
      </c>
      <c r="F87" s="422">
        <v>138.62</v>
      </c>
      <c r="G87" s="423">
        <v>44430</v>
      </c>
      <c r="H87" s="319" t="s">
        <v>12246</v>
      </c>
      <c r="I87" s="447" t="s">
        <v>84</v>
      </c>
      <c r="J87" s="447" t="s">
        <v>12243</v>
      </c>
      <c r="K87" s="447" t="s">
        <v>12470</v>
      </c>
      <c r="L87" s="422" t="s">
        <v>12471</v>
      </c>
      <c r="M87" s="449" t="s">
        <v>12472</v>
      </c>
      <c r="N87" s="448" t="s">
        <v>704</v>
      </c>
      <c r="O87" s="448">
        <v>44557</v>
      </c>
      <c r="P87" s="448" t="s">
        <v>12473</v>
      </c>
      <c r="Q87" s="448" t="s">
        <v>704</v>
      </c>
      <c r="R87" s="400" t="s">
        <v>6337</v>
      </c>
      <c r="S87" s="400" t="s">
        <v>12423</v>
      </c>
      <c r="T87" s="460" t="s">
        <v>12424</v>
      </c>
      <c r="U87" s="461" t="s">
        <v>12474</v>
      </c>
      <c r="V87" s="462" t="s">
        <v>12426</v>
      </c>
      <c r="X87" s="444"/>
      <c r="Y87" s="444"/>
    </row>
    <row r="88" s="298" customFormat="1" ht="16.1" hidden="1" outlineLevel="1" spans="1:25">
      <c r="A88" s="399" t="s">
        <v>12361</v>
      </c>
      <c r="B88" s="400" t="s">
        <v>12475</v>
      </c>
      <c r="C88" s="400" t="s">
        <v>8228</v>
      </c>
      <c r="D88" s="400" t="s">
        <v>12476</v>
      </c>
      <c r="E88" s="400" t="s">
        <v>12477</v>
      </c>
      <c r="F88" s="422">
        <v>417.9</v>
      </c>
      <c r="G88" s="423">
        <v>45655</v>
      </c>
      <c r="H88" s="319" t="s">
        <v>12287</v>
      </c>
      <c r="I88" s="447" t="s">
        <v>84</v>
      </c>
      <c r="J88" s="447" t="s">
        <v>12243</v>
      </c>
      <c r="K88" s="447" t="s">
        <v>12478</v>
      </c>
      <c r="L88" s="422" t="s">
        <v>12479</v>
      </c>
      <c r="M88" s="439" t="s">
        <v>12480</v>
      </c>
      <c r="N88" s="448"/>
      <c r="O88" s="448"/>
      <c r="P88" s="448"/>
      <c r="Q88" s="448"/>
      <c r="R88" s="400"/>
      <c r="S88" s="400" t="s">
        <v>12423</v>
      </c>
      <c r="T88" s="460" t="s">
        <v>12424</v>
      </c>
      <c r="U88" s="461" t="s">
        <v>12481</v>
      </c>
      <c r="V88" s="462" t="s">
        <v>12426</v>
      </c>
      <c r="X88" s="444"/>
      <c r="Y88" s="444"/>
    </row>
    <row r="89" s="298" customFormat="1" ht="16.1" hidden="1" outlineLevel="1" spans="1:25">
      <c r="A89" s="399" t="s">
        <v>12361</v>
      </c>
      <c r="B89" s="400" t="s">
        <v>12482</v>
      </c>
      <c r="C89" s="400" t="s">
        <v>8228</v>
      </c>
      <c r="D89" s="400" t="s">
        <v>12483</v>
      </c>
      <c r="E89" s="400" t="s">
        <v>12484</v>
      </c>
      <c r="F89" s="422">
        <v>134</v>
      </c>
      <c r="G89" s="423">
        <v>45343</v>
      </c>
      <c r="H89" s="319" t="s">
        <v>12246</v>
      </c>
      <c r="I89" s="447" t="s">
        <v>39</v>
      </c>
      <c r="J89" s="447" t="s">
        <v>12243</v>
      </c>
      <c r="K89" s="447" t="s">
        <v>12485</v>
      </c>
      <c r="L89" s="422" t="s">
        <v>12486</v>
      </c>
      <c r="M89" s="439" t="s">
        <v>12487</v>
      </c>
      <c r="N89" s="448" t="s">
        <v>704</v>
      </c>
      <c r="O89" s="448" t="s">
        <v>704</v>
      </c>
      <c r="P89" s="448" t="s">
        <v>12449</v>
      </c>
      <c r="Q89" s="448" t="s">
        <v>704</v>
      </c>
      <c r="R89" s="400"/>
      <c r="S89" s="400" t="s">
        <v>12423</v>
      </c>
      <c r="T89" s="460" t="s">
        <v>12424</v>
      </c>
      <c r="U89" s="461" t="s">
        <v>12488</v>
      </c>
      <c r="V89" s="462" t="s">
        <v>12426</v>
      </c>
      <c r="X89" s="444"/>
      <c r="Y89" s="444"/>
    </row>
    <row r="90" s="298" customFormat="1" ht="16.1" hidden="1" outlineLevel="1" spans="1:25">
      <c r="A90" s="399" t="s">
        <v>12361</v>
      </c>
      <c r="B90" s="400" t="s">
        <v>12489</v>
      </c>
      <c r="C90" s="400" t="s">
        <v>8228</v>
      </c>
      <c r="D90" s="400" t="s">
        <v>12490</v>
      </c>
      <c r="E90" s="400" t="s">
        <v>12491</v>
      </c>
      <c r="F90" s="422">
        <v>61.635</v>
      </c>
      <c r="G90" s="423">
        <v>45348</v>
      </c>
      <c r="H90" s="319" t="s">
        <v>12246</v>
      </c>
      <c r="I90" s="447" t="s">
        <v>84</v>
      </c>
      <c r="J90" s="448" t="s">
        <v>12243</v>
      </c>
      <c r="K90" s="447" t="s">
        <v>12492</v>
      </c>
      <c r="L90" s="422" t="s">
        <v>12479</v>
      </c>
      <c r="M90" s="439" t="s">
        <v>12493</v>
      </c>
      <c r="N90" s="448" t="s">
        <v>704</v>
      </c>
      <c r="O90" s="448" t="s">
        <v>704</v>
      </c>
      <c r="P90" s="448" t="s">
        <v>704</v>
      </c>
      <c r="Q90" s="448" t="s">
        <v>704</v>
      </c>
      <c r="R90" s="400"/>
      <c r="S90" s="400"/>
      <c r="T90" s="460" t="s">
        <v>12424</v>
      </c>
      <c r="U90" s="461" t="s">
        <v>12488</v>
      </c>
      <c r="V90" s="462" t="s">
        <v>12426</v>
      </c>
      <c r="X90" s="444"/>
      <c r="Y90" s="444"/>
    </row>
    <row r="91" s="298" customFormat="1" ht="16.1" hidden="1" outlineLevel="1" spans="1:25">
      <c r="A91" s="399" t="s">
        <v>12361</v>
      </c>
      <c r="B91" s="400" t="s">
        <v>12494</v>
      </c>
      <c r="C91" s="400" t="s">
        <v>8228</v>
      </c>
      <c r="D91" s="400" t="s">
        <v>12495</v>
      </c>
      <c r="E91" s="400" t="s">
        <v>12496</v>
      </c>
      <c r="F91" s="422">
        <v>44.667</v>
      </c>
      <c r="G91" s="423">
        <v>45351</v>
      </c>
      <c r="H91" s="319" t="s">
        <v>12246</v>
      </c>
      <c r="I91" s="447" t="s">
        <v>84</v>
      </c>
      <c r="J91" s="448" t="s">
        <v>12243</v>
      </c>
      <c r="K91" s="447" t="s">
        <v>12497</v>
      </c>
      <c r="L91" s="422" t="s">
        <v>12498</v>
      </c>
      <c r="M91" s="439" t="s">
        <v>12499</v>
      </c>
      <c r="N91" s="448" t="s">
        <v>704</v>
      </c>
      <c r="O91" s="448" t="s">
        <v>704</v>
      </c>
      <c r="P91" s="448" t="s">
        <v>704</v>
      </c>
      <c r="Q91" s="448" t="s">
        <v>847</v>
      </c>
      <c r="R91" s="400"/>
      <c r="S91" s="400"/>
      <c r="T91" s="460" t="s">
        <v>12424</v>
      </c>
      <c r="U91" s="439" t="s">
        <v>12500</v>
      </c>
      <c r="V91" s="439" t="s">
        <v>12457</v>
      </c>
      <c r="X91" s="444"/>
      <c r="Y91" s="444"/>
    </row>
    <row r="92" s="298" customFormat="1" ht="16.1" hidden="1" outlineLevel="1" spans="1:25">
      <c r="A92" s="399" t="s">
        <v>12361</v>
      </c>
      <c r="B92" s="400" t="s">
        <v>12501</v>
      </c>
      <c r="C92" s="400" t="s">
        <v>8228</v>
      </c>
      <c r="D92" s="400" t="s">
        <v>12502</v>
      </c>
      <c r="E92" s="400" t="s">
        <v>12503</v>
      </c>
      <c r="F92" s="422">
        <v>341.6</v>
      </c>
      <c r="G92" s="423">
        <v>45108</v>
      </c>
      <c r="H92" s="319" t="s">
        <v>12246</v>
      </c>
      <c r="I92" s="447" t="s">
        <v>84</v>
      </c>
      <c r="J92" s="447" t="s">
        <v>12243</v>
      </c>
      <c r="K92" s="447" t="s">
        <v>12504</v>
      </c>
      <c r="L92" s="422" t="s">
        <v>12505</v>
      </c>
      <c r="M92" s="439" t="s">
        <v>12506</v>
      </c>
      <c r="N92" s="448">
        <v>45076</v>
      </c>
      <c r="O92" s="448" t="s">
        <v>704</v>
      </c>
      <c r="P92" s="448" t="s">
        <v>12423</v>
      </c>
      <c r="Q92" s="448" t="s">
        <v>847</v>
      </c>
      <c r="R92" s="400" t="s">
        <v>6342</v>
      </c>
      <c r="S92" s="400" t="s">
        <v>12423</v>
      </c>
      <c r="T92" s="463" t="s">
        <v>12424</v>
      </c>
      <c r="U92" s="461" t="s">
        <v>12507</v>
      </c>
      <c r="V92" s="462" t="s">
        <v>12457</v>
      </c>
      <c r="X92" s="444"/>
      <c r="Y92" s="444"/>
    </row>
    <row r="93" s="298" customFormat="1" ht="16.1" collapsed="1" spans="1:25">
      <c r="A93" s="416" t="s">
        <v>12267</v>
      </c>
      <c r="B93" s="405"/>
      <c r="C93" s="405"/>
      <c r="D93" s="405"/>
      <c r="E93" s="405"/>
      <c r="F93" s="424">
        <v>3912.6975</v>
      </c>
      <c r="G93" s="425"/>
      <c r="H93" s="425" t="s">
        <v>12298</v>
      </c>
      <c r="I93" s="425"/>
      <c r="J93" s="425"/>
      <c r="K93" s="425"/>
      <c r="L93" s="450" t="s">
        <v>12508</v>
      </c>
      <c r="M93" s="450"/>
      <c r="N93" s="450"/>
      <c r="O93" s="450"/>
      <c r="P93" s="450"/>
      <c r="Q93" s="450"/>
      <c r="R93" s="425"/>
      <c r="S93" s="425"/>
      <c r="T93" s="425"/>
      <c r="U93" s="425"/>
      <c r="V93" s="425"/>
      <c r="W93" s="442"/>
      <c r="X93" s="444"/>
      <c r="Y93" s="444"/>
    </row>
    <row r="94" s="298" customFormat="1" ht="22.85" spans="1:25">
      <c r="A94" s="301" t="s">
        <v>12509</v>
      </c>
      <c r="B94" s="298"/>
      <c r="C94" s="298"/>
      <c r="D94" s="298" t="s">
        <v>11856</v>
      </c>
      <c r="E94" s="298"/>
      <c r="F94" s="426" t="s">
        <v>11856</v>
      </c>
      <c r="G94" s="419"/>
      <c r="H94" s="427" t="s">
        <v>11856</v>
      </c>
      <c r="I94" s="451"/>
      <c r="J94" s="451"/>
      <c r="K94" s="298"/>
      <c r="L94" s="444"/>
      <c r="M94" s="444"/>
      <c r="N94" s="444"/>
      <c r="O94" s="444"/>
      <c r="P94" s="444"/>
      <c r="Q94" s="444"/>
      <c r="R94" s="458"/>
      <c r="S94" s="459"/>
      <c r="T94" s="298"/>
      <c r="U94" s="298"/>
      <c r="V94" s="298"/>
      <c r="W94" s="442"/>
      <c r="X94" s="444"/>
      <c r="Y94" s="444"/>
    </row>
    <row r="95" s="298" customFormat="1" ht="16.1" spans="1:22">
      <c r="A95" s="420" t="s">
        <v>3</v>
      </c>
      <c r="B95" s="398" t="s">
        <v>5</v>
      </c>
      <c r="C95" s="396" t="s">
        <v>6</v>
      </c>
      <c r="D95" s="398" t="s">
        <v>7</v>
      </c>
      <c r="E95" s="398" t="s">
        <v>8</v>
      </c>
      <c r="F95" s="323" t="s">
        <v>12333</v>
      </c>
      <c r="G95" s="421" t="s">
        <v>10</v>
      </c>
      <c r="H95" s="398" t="s">
        <v>12</v>
      </c>
      <c r="I95" s="398" t="s">
        <v>7482</v>
      </c>
      <c r="J95" s="398" t="s">
        <v>12236</v>
      </c>
      <c r="K95" s="445" t="s">
        <v>12239</v>
      </c>
      <c r="L95" s="446" t="s">
        <v>12334</v>
      </c>
      <c r="M95" s="446" t="s">
        <v>12412</v>
      </c>
      <c r="N95" s="446" t="s">
        <v>12413</v>
      </c>
      <c r="O95" s="446" t="s">
        <v>12414</v>
      </c>
      <c r="P95" s="446" t="s">
        <v>12415</v>
      </c>
      <c r="Q95" s="446" t="s">
        <v>12416</v>
      </c>
      <c r="R95" s="398" t="s">
        <v>12417</v>
      </c>
      <c r="S95" s="398" t="s">
        <v>12418</v>
      </c>
      <c r="T95" s="398" t="s">
        <v>12419</v>
      </c>
      <c r="U95" s="398" t="s">
        <v>12237</v>
      </c>
      <c r="V95" s="398" t="s">
        <v>7485</v>
      </c>
    </row>
    <row r="96" s="298" customFormat="1" ht="16.1" hidden="1" outlineLevel="1" spans="1:25">
      <c r="A96" s="399" t="s">
        <v>12361</v>
      </c>
      <c r="B96" s="400" t="s">
        <v>12510</v>
      </c>
      <c r="C96" s="400" t="s">
        <v>8228</v>
      </c>
      <c r="D96" s="400" t="s">
        <v>12511</v>
      </c>
      <c r="E96" s="400" t="s">
        <v>12512</v>
      </c>
      <c r="F96" s="422">
        <v>411</v>
      </c>
      <c r="G96" s="423">
        <v>45291</v>
      </c>
      <c r="H96" s="319" t="s">
        <v>12246</v>
      </c>
      <c r="I96" s="447" t="s">
        <v>84</v>
      </c>
      <c r="J96" s="447" t="s">
        <v>12243</v>
      </c>
      <c r="K96" s="447" t="s">
        <v>12513</v>
      </c>
      <c r="L96" s="422" t="s">
        <v>12514</v>
      </c>
      <c r="M96" s="452" t="s">
        <v>12515</v>
      </c>
      <c r="N96" s="448" t="s">
        <v>704</v>
      </c>
      <c r="O96" s="448" t="s">
        <v>704</v>
      </c>
      <c r="P96" s="448" t="s">
        <v>704</v>
      </c>
      <c r="Q96" s="448" t="s">
        <v>847</v>
      </c>
      <c r="R96" s="400"/>
      <c r="S96" s="400"/>
      <c r="T96" s="460" t="s">
        <v>12424</v>
      </c>
      <c r="U96" s="461" t="s">
        <v>12516</v>
      </c>
      <c r="V96" s="462" t="s">
        <v>12457</v>
      </c>
      <c r="W96" s="298"/>
      <c r="X96" s="444"/>
      <c r="Y96" s="444"/>
    </row>
    <row r="97" s="298" customFormat="1" ht="16.1" hidden="1" outlineLevel="1" spans="1:25">
      <c r="A97" s="399" t="s">
        <v>12361</v>
      </c>
      <c r="B97" s="400" t="s">
        <v>12517</v>
      </c>
      <c r="C97" s="400" t="s">
        <v>8228</v>
      </c>
      <c r="D97" s="400" t="s">
        <v>12518</v>
      </c>
      <c r="E97" s="400" t="s">
        <v>12519</v>
      </c>
      <c r="F97" s="422">
        <v>122.4</v>
      </c>
      <c r="G97" s="423">
        <v>45295</v>
      </c>
      <c r="H97" s="319" t="s">
        <v>12246</v>
      </c>
      <c r="I97" s="447" t="s">
        <v>84</v>
      </c>
      <c r="J97" s="447" t="s">
        <v>12243</v>
      </c>
      <c r="K97" s="447" t="s">
        <v>12520</v>
      </c>
      <c r="L97" s="422" t="s">
        <v>12521</v>
      </c>
      <c r="M97" s="452" t="s">
        <v>12522</v>
      </c>
      <c r="N97" s="448" t="s">
        <v>704</v>
      </c>
      <c r="O97" s="448" t="s">
        <v>704</v>
      </c>
      <c r="P97" s="448">
        <v>45305</v>
      </c>
      <c r="Q97" s="448" t="s">
        <v>704</v>
      </c>
      <c r="R97" s="400"/>
      <c r="S97" s="400"/>
      <c r="T97" s="460" t="s">
        <v>12424</v>
      </c>
      <c r="U97" s="461" t="s">
        <v>12474</v>
      </c>
      <c r="V97" s="462" t="s">
        <v>12426</v>
      </c>
      <c r="X97" s="444"/>
      <c r="Y97" s="444"/>
    </row>
    <row r="98" s="298" customFormat="1" ht="16.1" hidden="1" outlineLevel="1" spans="1:25">
      <c r="A98" s="399" t="s">
        <v>12523</v>
      </c>
      <c r="B98" s="400" t="s">
        <v>12524</v>
      </c>
      <c r="C98" s="400" t="s">
        <v>4312</v>
      </c>
      <c r="D98" s="400" t="s">
        <v>12525</v>
      </c>
      <c r="E98" s="400" t="s">
        <v>12526</v>
      </c>
      <c r="F98" s="422">
        <v>126.875</v>
      </c>
      <c r="G98" s="423">
        <v>45296</v>
      </c>
      <c r="H98" s="319" t="s">
        <v>12246</v>
      </c>
      <c r="I98" s="447" t="s">
        <v>84</v>
      </c>
      <c r="J98" s="447" t="s">
        <v>12527</v>
      </c>
      <c r="K98" s="447" t="s">
        <v>12528</v>
      </c>
      <c r="L98" s="422" t="s">
        <v>12529</v>
      </c>
      <c r="M98" s="452" t="s">
        <v>12530</v>
      </c>
      <c r="N98" s="448" t="s">
        <v>12531</v>
      </c>
      <c r="O98" s="448" t="s">
        <v>704</v>
      </c>
      <c r="P98" s="448" t="s">
        <v>704</v>
      </c>
      <c r="Q98" s="448" t="s">
        <v>704</v>
      </c>
      <c r="R98" s="400"/>
      <c r="S98" s="400"/>
      <c r="T98" s="460" t="s">
        <v>12424</v>
      </c>
      <c r="U98" s="439"/>
      <c r="V98" s="439" t="s">
        <v>12410</v>
      </c>
      <c r="X98" s="444"/>
      <c r="Y98" s="444"/>
    </row>
    <row r="99" s="298" customFormat="1" ht="16.1" hidden="1" outlineLevel="1" spans="1:25">
      <c r="A99" s="399" t="s">
        <v>12361</v>
      </c>
      <c r="B99" s="400" t="s">
        <v>12532</v>
      </c>
      <c r="C99" s="400" t="s">
        <v>8228</v>
      </c>
      <c r="D99" s="400" t="s">
        <v>12533</v>
      </c>
      <c r="E99" s="400" t="s">
        <v>12534</v>
      </c>
      <c r="F99" s="422">
        <v>78</v>
      </c>
      <c r="G99" s="423">
        <v>45426</v>
      </c>
      <c r="H99" s="319" t="s">
        <v>12246</v>
      </c>
      <c r="I99" s="447" t="s">
        <v>84</v>
      </c>
      <c r="J99" s="447" t="s">
        <v>12243</v>
      </c>
      <c r="K99" s="447" t="s">
        <v>12535</v>
      </c>
      <c r="L99" s="422" t="s">
        <v>12536</v>
      </c>
      <c r="M99" s="452" t="s">
        <v>12537</v>
      </c>
      <c r="N99" s="448" t="s">
        <v>704</v>
      </c>
      <c r="O99" s="448" t="s">
        <v>704</v>
      </c>
      <c r="P99" s="448">
        <v>44973</v>
      </c>
      <c r="Q99" s="448" t="s">
        <v>704</v>
      </c>
      <c r="R99" s="400"/>
      <c r="S99" s="400"/>
      <c r="T99" s="460" t="s">
        <v>12424</v>
      </c>
      <c r="U99" s="461"/>
      <c r="V99" s="462" t="s">
        <v>12410</v>
      </c>
      <c r="X99" s="444"/>
      <c r="Y99" s="444"/>
    </row>
    <row r="100" s="298" customFormat="1" ht="16.1" hidden="1" outlineLevel="1" spans="1:25">
      <c r="A100" s="399" t="s">
        <v>12361</v>
      </c>
      <c r="B100" s="400" t="s">
        <v>12538</v>
      </c>
      <c r="C100" s="400" t="s">
        <v>8228</v>
      </c>
      <c r="D100" s="400" t="s">
        <v>12518</v>
      </c>
      <c r="E100" s="400" t="s">
        <v>12539</v>
      </c>
      <c r="F100" s="422">
        <v>45.15</v>
      </c>
      <c r="G100" s="423">
        <v>45298</v>
      </c>
      <c r="H100" s="319" t="s">
        <v>12246</v>
      </c>
      <c r="I100" s="447" t="s">
        <v>84</v>
      </c>
      <c r="J100" s="447" t="s">
        <v>12243</v>
      </c>
      <c r="K100" s="447" t="s">
        <v>12540</v>
      </c>
      <c r="L100" s="422" t="s">
        <v>12541</v>
      </c>
      <c r="M100" s="452" t="s">
        <v>12542</v>
      </c>
      <c r="N100" s="448" t="s">
        <v>704</v>
      </c>
      <c r="O100" s="448" t="s">
        <v>704</v>
      </c>
      <c r="P100" s="448" t="s">
        <v>704</v>
      </c>
      <c r="Q100" s="448" t="s">
        <v>704</v>
      </c>
      <c r="R100" s="400"/>
      <c r="S100" s="400"/>
      <c r="T100" s="460" t="s">
        <v>12424</v>
      </c>
      <c r="U100" s="461" t="s">
        <v>12474</v>
      </c>
      <c r="V100" s="462" t="s">
        <v>12426</v>
      </c>
      <c r="X100" s="444"/>
      <c r="Y100" s="444"/>
    </row>
    <row r="101" s="298" customFormat="1" ht="30" hidden="1" outlineLevel="1" spans="1:25">
      <c r="A101" s="399" t="s">
        <v>12361</v>
      </c>
      <c r="B101" s="400" t="s">
        <v>12543</v>
      </c>
      <c r="C101" s="400" t="s">
        <v>8228</v>
      </c>
      <c r="D101" s="400" t="s">
        <v>12544</v>
      </c>
      <c r="E101" s="400" t="s">
        <v>12545</v>
      </c>
      <c r="F101" s="422">
        <v>38.3</v>
      </c>
      <c r="G101" s="423">
        <v>45338</v>
      </c>
      <c r="H101" s="319" t="s">
        <v>12246</v>
      </c>
      <c r="I101" s="447" t="s">
        <v>39</v>
      </c>
      <c r="J101" s="447" t="s">
        <v>12243</v>
      </c>
      <c r="K101" s="453" t="s">
        <v>12546</v>
      </c>
      <c r="L101" s="422" t="s">
        <v>12547</v>
      </c>
      <c r="M101" s="452" t="s">
        <v>12548</v>
      </c>
      <c r="N101" s="448" t="s">
        <v>704</v>
      </c>
      <c r="O101" s="448" t="s">
        <v>704</v>
      </c>
      <c r="P101" s="448" t="s">
        <v>704</v>
      </c>
      <c r="Q101" s="448" t="s">
        <v>704</v>
      </c>
      <c r="R101" s="400"/>
      <c r="S101" s="400" t="s">
        <v>12423</v>
      </c>
      <c r="T101" s="460" t="s">
        <v>12424</v>
      </c>
      <c r="U101" s="461" t="s">
        <v>12549</v>
      </c>
      <c r="V101" s="462" t="s">
        <v>12550</v>
      </c>
      <c r="X101" s="444"/>
      <c r="Y101" s="444"/>
    </row>
    <row r="102" s="298" customFormat="1" ht="16.1" hidden="1" outlineLevel="1" spans="1:25">
      <c r="A102" s="399" t="s">
        <v>12361</v>
      </c>
      <c r="B102" s="400" t="s">
        <v>12551</v>
      </c>
      <c r="C102" s="400" t="s">
        <v>8228</v>
      </c>
      <c r="D102" s="400" t="s">
        <v>12552</v>
      </c>
      <c r="E102" s="400" t="s">
        <v>12553</v>
      </c>
      <c r="F102" s="422">
        <v>34.94</v>
      </c>
      <c r="G102" s="423">
        <v>45450</v>
      </c>
      <c r="H102" s="319" t="s">
        <v>12246</v>
      </c>
      <c r="I102" s="447" t="s">
        <v>84</v>
      </c>
      <c r="J102" s="447" t="s">
        <v>12243</v>
      </c>
      <c r="K102" s="447" t="s">
        <v>12554</v>
      </c>
      <c r="L102" s="422" t="s">
        <v>12555</v>
      </c>
      <c r="M102" s="452" t="s">
        <v>12556</v>
      </c>
      <c r="N102" s="448">
        <v>45437</v>
      </c>
      <c r="O102" s="448" t="s">
        <v>704</v>
      </c>
      <c r="P102" s="448" t="s">
        <v>704</v>
      </c>
      <c r="Q102" s="448" t="s">
        <v>847</v>
      </c>
      <c r="R102" s="400"/>
      <c r="S102" s="400"/>
      <c r="T102" s="460" t="s">
        <v>12424</v>
      </c>
      <c r="U102" s="461" t="s">
        <v>12557</v>
      </c>
      <c r="V102" s="462" t="s">
        <v>12457</v>
      </c>
      <c r="X102" s="444"/>
      <c r="Y102" s="444"/>
    </row>
    <row r="103" s="298" customFormat="1" ht="16.1" hidden="1" outlineLevel="1" spans="1:25">
      <c r="A103" s="399" t="s">
        <v>12361</v>
      </c>
      <c r="B103" s="400" t="s">
        <v>12558</v>
      </c>
      <c r="C103" s="400" t="s">
        <v>8228</v>
      </c>
      <c r="D103" s="400" t="s">
        <v>12518</v>
      </c>
      <c r="E103" s="400" t="s">
        <v>12559</v>
      </c>
      <c r="F103" s="422">
        <v>33.6</v>
      </c>
      <c r="G103" s="423">
        <v>45298</v>
      </c>
      <c r="H103" s="319" t="s">
        <v>12246</v>
      </c>
      <c r="I103" s="447" t="s">
        <v>84</v>
      </c>
      <c r="J103" s="447" t="s">
        <v>12243</v>
      </c>
      <c r="K103" s="447" t="s">
        <v>12540</v>
      </c>
      <c r="L103" s="422" t="s">
        <v>12541</v>
      </c>
      <c r="M103" s="452" t="s">
        <v>12542</v>
      </c>
      <c r="N103" s="448" t="s">
        <v>704</v>
      </c>
      <c r="O103" s="448" t="s">
        <v>704</v>
      </c>
      <c r="P103" s="448" t="s">
        <v>704</v>
      </c>
      <c r="Q103" s="448" t="s">
        <v>704</v>
      </c>
      <c r="R103" s="400"/>
      <c r="S103" s="400"/>
      <c r="T103" s="460" t="s">
        <v>12424</v>
      </c>
      <c r="U103" s="461" t="s">
        <v>12474</v>
      </c>
      <c r="V103" s="462" t="s">
        <v>12426</v>
      </c>
      <c r="X103" s="444"/>
      <c r="Y103" s="444"/>
    </row>
    <row r="104" s="298" customFormat="1" ht="16.1" hidden="1" outlineLevel="1" spans="1:25">
      <c r="A104" s="399" t="s">
        <v>12361</v>
      </c>
      <c r="B104" s="400" t="s">
        <v>12560</v>
      </c>
      <c r="C104" s="400" t="s">
        <v>8228</v>
      </c>
      <c r="D104" s="400" t="s">
        <v>12561</v>
      </c>
      <c r="E104" s="400" t="s">
        <v>12562</v>
      </c>
      <c r="F104" s="422">
        <v>1839.1646875</v>
      </c>
      <c r="G104" s="423">
        <v>45192</v>
      </c>
      <c r="H104" s="319" t="s">
        <v>12246</v>
      </c>
      <c r="I104" s="447" t="s">
        <v>84</v>
      </c>
      <c r="J104" s="447" t="s">
        <v>12243</v>
      </c>
      <c r="K104" s="447" t="s">
        <v>12563</v>
      </c>
      <c r="L104" s="422" t="s">
        <v>12564</v>
      </c>
      <c r="M104" s="452" t="s">
        <v>12565</v>
      </c>
      <c r="N104" s="448" t="s">
        <v>12566</v>
      </c>
      <c r="O104" s="448" t="s">
        <v>12567</v>
      </c>
      <c r="P104" s="448" t="s">
        <v>12423</v>
      </c>
      <c r="Q104" s="448" t="s">
        <v>847</v>
      </c>
      <c r="R104" s="400"/>
      <c r="S104" s="400"/>
      <c r="T104" s="460" t="s">
        <v>12424</v>
      </c>
      <c r="U104" s="461" t="s">
        <v>12568</v>
      </c>
      <c r="V104" s="462" t="s">
        <v>12569</v>
      </c>
      <c r="X104" s="444"/>
      <c r="Y104" s="444"/>
    </row>
    <row r="105" s="298" customFormat="1" ht="16.1" hidden="1" outlineLevel="1" spans="1:25">
      <c r="A105" s="399" t="s">
        <v>12361</v>
      </c>
      <c r="B105" s="400" t="s">
        <v>12570</v>
      </c>
      <c r="C105" s="400" t="s">
        <v>8228</v>
      </c>
      <c r="D105" s="400" t="s">
        <v>12518</v>
      </c>
      <c r="E105" s="400" t="s">
        <v>12571</v>
      </c>
      <c r="F105" s="422">
        <v>34.5</v>
      </c>
      <c r="G105" s="423">
        <v>45022</v>
      </c>
      <c r="H105" s="319" t="s">
        <v>12246</v>
      </c>
      <c r="I105" s="447" t="s">
        <v>84</v>
      </c>
      <c r="J105" s="447" t="s">
        <v>12243</v>
      </c>
      <c r="K105" s="447" t="s">
        <v>12572</v>
      </c>
      <c r="L105" s="422" t="s">
        <v>12573</v>
      </c>
      <c r="M105" s="452" t="s">
        <v>12574</v>
      </c>
      <c r="N105" s="448" t="s">
        <v>704</v>
      </c>
      <c r="O105" s="448" t="s">
        <v>704</v>
      </c>
      <c r="P105" s="448" t="s">
        <v>704</v>
      </c>
      <c r="Q105" s="448" t="s">
        <v>12575</v>
      </c>
      <c r="R105" s="400"/>
      <c r="S105" s="400"/>
      <c r="T105" s="460" t="s">
        <v>12424</v>
      </c>
      <c r="U105" s="461" t="s">
        <v>12576</v>
      </c>
      <c r="V105" s="462" t="s">
        <v>12426</v>
      </c>
      <c r="X105" s="444"/>
      <c r="Y105" s="444"/>
    </row>
    <row r="106" s="298" customFormat="1" ht="16.1" hidden="1" outlineLevel="1" spans="1:25">
      <c r="A106" s="399" t="s">
        <v>12361</v>
      </c>
      <c r="B106" s="400" t="s">
        <v>12577</v>
      </c>
      <c r="C106" s="400" t="s">
        <v>8228</v>
      </c>
      <c r="D106" s="400" t="s">
        <v>12578</v>
      </c>
      <c r="E106" s="400" t="s">
        <v>12579</v>
      </c>
      <c r="F106" s="422">
        <v>79.268</v>
      </c>
      <c r="G106" s="423">
        <v>45381</v>
      </c>
      <c r="H106" s="319" t="s">
        <v>12246</v>
      </c>
      <c r="I106" s="447" t="s">
        <v>84</v>
      </c>
      <c r="J106" s="447" t="s">
        <v>12243</v>
      </c>
      <c r="K106" s="447" t="s">
        <v>12580</v>
      </c>
      <c r="L106" s="422" t="s">
        <v>12581</v>
      </c>
      <c r="M106" s="452" t="s">
        <v>12582</v>
      </c>
      <c r="N106" s="448" t="s">
        <v>704</v>
      </c>
      <c r="O106" s="448" t="s">
        <v>704</v>
      </c>
      <c r="P106" s="448" t="s">
        <v>704</v>
      </c>
      <c r="Q106" s="448" t="s">
        <v>704</v>
      </c>
      <c r="R106" s="400"/>
      <c r="S106" s="400"/>
      <c r="T106" s="460" t="s">
        <v>12424</v>
      </c>
      <c r="U106" s="461" t="s">
        <v>12440</v>
      </c>
      <c r="V106" s="462" t="s">
        <v>12426</v>
      </c>
      <c r="X106" s="444"/>
      <c r="Y106" s="444"/>
    </row>
    <row r="107" s="298" customFormat="1" ht="16.1" hidden="1" outlineLevel="1" spans="1:25">
      <c r="A107" s="399" t="s">
        <v>12361</v>
      </c>
      <c r="B107" s="400" t="s">
        <v>12583</v>
      </c>
      <c r="C107" s="400" t="s">
        <v>8228</v>
      </c>
      <c r="D107" s="400" t="s">
        <v>12584</v>
      </c>
      <c r="E107" s="400" t="s">
        <v>12585</v>
      </c>
      <c r="F107" s="422">
        <v>470.05297</v>
      </c>
      <c r="G107" s="423">
        <v>44573</v>
      </c>
      <c r="H107" s="319" t="s">
        <v>12246</v>
      </c>
      <c r="I107" s="447" t="s">
        <v>84</v>
      </c>
      <c r="J107" s="447" t="s">
        <v>12243</v>
      </c>
      <c r="K107" s="447" t="s">
        <v>12586</v>
      </c>
      <c r="L107" s="422" t="s">
        <v>12587</v>
      </c>
      <c r="M107" s="452" t="s">
        <v>12588</v>
      </c>
      <c r="N107" s="448">
        <v>45085</v>
      </c>
      <c r="O107" s="448" t="s">
        <v>704</v>
      </c>
      <c r="P107" s="448" t="s">
        <v>12589</v>
      </c>
      <c r="Q107" s="448" t="s">
        <v>847</v>
      </c>
      <c r="R107" s="400" t="s">
        <v>6337</v>
      </c>
      <c r="S107" s="400" t="s">
        <v>12423</v>
      </c>
      <c r="T107" s="460" t="s">
        <v>12424</v>
      </c>
      <c r="U107" s="461" t="s">
        <v>12433</v>
      </c>
      <c r="V107" s="462" t="s">
        <v>12466</v>
      </c>
      <c r="X107" s="444"/>
      <c r="Y107" s="444"/>
    </row>
    <row r="108" s="298" customFormat="1" ht="16.1" hidden="1" outlineLevel="1" spans="1:25">
      <c r="A108" s="399" t="s">
        <v>12361</v>
      </c>
      <c r="B108" s="400" t="s">
        <v>12590</v>
      </c>
      <c r="C108" s="400" t="s">
        <v>8228</v>
      </c>
      <c r="D108" s="400" t="s">
        <v>12591</v>
      </c>
      <c r="E108" s="400" t="s">
        <v>12592</v>
      </c>
      <c r="F108" s="422">
        <v>92.6156</v>
      </c>
      <c r="G108" s="423">
        <v>45280</v>
      </c>
      <c r="H108" s="319" t="s">
        <v>12246</v>
      </c>
      <c r="I108" s="454" t="s">
        <v>39</v>
      </c>
      <c r="J108" s="454" t="s">
        <v>12243</v>
      </c>
      <c r="K108" s="454" t="s">
        <v>12593</v>
      </c>
      <c r="L108" s="422" t="s">
        <v>12594</v>
      </c>
      <c r="M108" s="452" t="s">
        <v>12595</v>
      </c>
      <c r="N108" s="448">
        <v>45323</v>
      </c>
      <c r="O108" s="448" t="s">
        <v>847</v>
      </c>
      <c r="P108" s="448" t="s">
        <v>12596</v>
      </c>
      <c r="Q108" s="448" t="s">
        <v>847</v>
      </c>
      <c r="R108" s="400"/>
      <c r="S108" s="400"/>
      <c r="T108" s="460" t="s">
        <v>12424</v>
      </c>
      <c r="U108" s="461" t="s">
        <v>12597</v>
      </c>
      <c r="V108" s="462" t="s">
        <v>12598</v>
      </c>
      <c r="X108" s="444"/>
      <c r="Y108" s="444"/>
    </row>
    <row r="109" s="298" customFormat="1" ht="16.1" hidden="1" outlineLevel="1" spans="1:25">
      <c r="A109" s="399" t="s">
        <v>12361</v>
      </c>
      <c r="B109" s="400" t="s">
        <v>12599</v>
      </c>
      <c r="C109" s="400" t="s">
        <v>8228</v>
      </c>
      <c r="D109" s="400" t="s">
        <v>12600</v>
      </c>
      <c r="E109" s="400" t="s">
        <v>12601</v>
      </c>
      <c r="F109" s="422">
        <v>118.25</v>
      </c>
      <c r="G109" s="423">
        <v>43890</v>
      </c>
      <c r="H109" s="319" t="s">
        <v>12246</v>
      </c>
      <c r="I109" s="454" t="s">
        <v>84</v>
      </c>
      <c r="J109" s="454" t="s">
        <v>12243</v>
      </c>
      <c r="K109" s="454" t="s">
        <v>12602</v>
      </c>
      <c r="L109" s="422" t="s">
        <v>12603</v>
      </c>
      <c r="M109" s="452" t="s">
        <v>12604</v>
      </c>
      <c r="N109" s="448">
        <v>43672</v>
      </c>
      <c r="O109" s="448">
        <v>43728</v>
      </c>
      <c r="P109" s="448" t="s">
        <v>12605</v>
      </c>
      <c r="Q109" s="448" t="s">
        <v>12606</v>
      </c>
      <c r="R109" s="400" t="s">
        <v>6342</v>
      </c>
      <c r="S109" s="400" t="s">
        <v>12607</v>
      </c>
      <c r="T109" s="460" t="s">
        <v>12424</v>
      </c>
      <c r="U109" s="461" t="s">
        <v>12608</v>
      </c>
      <c r="V109" s="462" t="s">
        <v>12569</v>
      </c>
      <c r="X109" s="444"/>
      <c r="Y109" s="444"/>
    </row>
    <row r="110" s="298" customFormat="1" ht="16.1" hidden="1" outlineLevel="1" spans="1:25">
      <c r="A110" s="399" t="s">
        <v>12361</v>
      </c>
      <c r="B110" s="400" t="s">
        <v>12609</v>
      </c>
      <c r="C110" s="400" t="s">
        <v>4312</v>
      </c>
      <c r="D110" s="400" t="s">
        <v>12610</v>
      </c>
      <c r="E110" s="400" t="s">
        <v>12611</v>
      </c>
      <c r="F110" s="422">
        <v>13</v>
      </c>
      <c r="G110" s="423">
        <v>44865</v>
      </c>
      <c r="H110" s="319" t="s">
        <v>12246</v>
      </c>
      <c r="I110" s="447" t="s">
        <v>84</v>
      </c>
      <c r="J110" s="447" t="s">
        <v>4312</v>
      </c>
      <c r="K110" s="447" t="s">
        <v>12612</v>
      </c>
      <c r="L110" s="422" t="s">
        <v>12613</v>
      </c>
      <c r="M110" s="452" t="s">
        <v>12614</v>
      </c>
      <c r="N110" s="448">
        <v>44635</v>
      </c>
      <c r="O110" s="448" t="s">
        <v>12615</v>
      </c>
      <c r="P110" s="448" t="s">
        <v>12616</v>
      </c>
      <c r="Q110" s="448" t="s">
        <v>847</v>
      </c>
      <c r="R110" s="400" t="s">
        <v>6337</v>
      </c>
      <c r="S110" s="400" t="s">
        <v>12617</v>
      </c>
      <c r="T110" s="460" t="s">
        <v>12424</v>
      </c>
      <c r="U110" s="461"/>
      <c r="V110" s="462" t="s">
        <v>12569</v>
      </c>
      <c r="X110" s="444"/>
      <c r="Y110" s="444"/>
    </row>
    <row r="111" s="298" customFormat="1" ht="16.1" hidden="1" outlineLevel="1" spans="1:25">
      <c r="A111" s="399" t="s">
        <v>12361</v>
      </c>
      <c r="B111" s="400" t="s">
        <v>12618</v>
      </c>
      <c r="C111" s="400" t="s">
        <v>8228</v>
      </c>
      <c r="D111" s="400" t="s">
        <v>12619</v>
      </c>
      <c r="E111" s="400" t="s">
        <v>12620</v>
      </c>
      <c r="F111" s="422">
        <v>122</v>
      </c>
      <c r="G111" s="423">
        <v>43646</v>
      </c>
      <c r="H111" s="319" t="s">
        <v>12246</v>
      </c>
      <c r="I111" s="447" t="s">
        <v>84</v>
      </c>
      <c r="J111" s="447" t="s">
        <v>12243</v>
      </c>
      <c r="K111" s="447" t="s">
        <v>12621</v>
      </c>
      <c r="L111" s="422" t="s">
        <v>12622</v>
      </c>
      <c r="M111" s="452" t="s">
        <v>12623</v>
      </c>
      <c r="N111" s="448">
        <v>43739</v>
      </c>
      <c r="O111" s="448" t="s">
        <v>12624</v>
      </c>
      <c r="P111" s="448">
        <v>44463</v>
      </c>
      <c r="Q111" s="448" t="s">
        <v>12625</v>
      </c>
      <c r="R111" s="400" t="s">
        <v>6337</v>
      </c>
      <c r="S111" s="400" t="s">
        <v>12423</v>
      </c>
      <c r="T111" s="460" t="s">
        <v>12424</v>
      </c>
      <c r="U111" s="461" t="s">
        <v>12626</v>
      </c>
      <c r="V111" s="462" t="s">
        <v>12569</v>
      </c>
      <c r="X111" s="444"/>
      <c r="Y111" s="444"/>
    </row>
    <row r="112" s="298" customFormat="1" ht="16.1" hidden="1" outlineLevel="1" spans="1:25">
      <c r="A112" s="399" t="s">
        <v>12361</v>
      </c>
      <c r="B112" s="400" t="s">
        <v>12627</v>
      </c>
      <c r="C112" s="400" t="s">
        <v>8228</v>
      </c>
      <c r="D112" s="400" t="s">
        <v>12619</v>
      </c>
      <c r="E112" s="400" t="s">
        <v>12628</v>
      </c>
      <c r="F112" s="422">
        <v>9</v>
      </c>
      <c r="G112" s="423">
        <v>43768</v>
      </c>
      <c r="H112" s="319" t="s">
        <v>12246</v>
      </c>
      <c r="I112" s="447" t="s">
        <v>84</v>
      </c>
      <c r="J112" s="447" t="s">
        <v>12243</v>
      </c>
      <c r="K112" s="447" t="s">
        <v>12621</v>
      </c>
      <c r="L112" s="422" t="s">
        <v>12622</v>
      </c>
      <c r="M112" s="452" t="s">
        <v>12623</v>
      </c>
      <c r="N112" s="448">
        <v>43466</v>
      </c>
      <c r="O112" s="448" t="s">
        <v>12629</v>
      </c>
      <c r="P112" s="448">
        <v>44463</v>
      </c>
      <c r="Q112" s="448" t="s">
        <v>12625</v>
      </c>
      <c r="R112" s="400" t="s">
        <v>6337</v>
      </c>
      <c r="S112" s="400" t="s">
        <v>12423</v>
      </c>
      <c r="T112" s="460" t="s">
        <v>12424</v>
      </c>
      <c r="U112" s="461" t="s">
        <v>12626</v>
      </c>
      <c r="V112" s="462" t="s">
        <v>12569</v>
      </c>
      <c r="X112" s="444"/>
      <c r="Y112" s="444"/>
    </row>
    <row r="113" s="298" customFormat="1" ht="16.1" collapsed="1" spans="1:25">
      <c r="A113" s="416" t="s">
        <v>12267</v>
      </c>
      <c r="B113" s="405"/>
      <c r="C113" s="405"/>
      <c r="D113" s="405"/>
      <c r="E113" s="428"/>
      <c r="F113" s="424">
        <v>3668.1162575</v>
      </c>
      <c r="G113" s="425"/>
      <c r="H113" s="425"/>
      <c r="I113" s="425"/>
      <c r="J113" s="425"/>
      <c r="K113" s="425"/>
      <c r="L113" s="450"/>
      <c r="M113" s="450"/>
      <c r="N113" s="450"/>
      <c r="O113" s="450"/>
      <c r="P113" s="450"/>
      <c r="Q113" s="450"/>
      <c r="R113" s="425"/>
      <c r="S113" s="425"/>
      <c r="T113" s="425"/>
      <c r="U113" s="425"/>
      <c r="V113" s="425"/>
      <c r="W113" s="442"/>
      <c r="X113" s="434"/>
      <c r="Y113" s="360"/>
    </row>
    <row r="114" s="298" customFormat="1" ht="16.1" hidden="1" outlineLevel="1" spans="1:25">
      <c r="A114" s="399" t="s">
        <v>12394</v>
      </c>
      <c r="B114" s="400" t="s">
        <v>12630</v>
      </c>
      <c r="C114" s="400" t="s">
        <v>4312</v>
      </c>
      <c r="D114" s="400" t="s">
        <v>12631</v>
      </c>
      <c r="E114" s="400" t="s">
        <v>12632</v>
      </c>
      <c r="F114" s="422">
        <v>0.19</v>
      </c>
      <c r="G114" s="423">
        <v>45747</v>
      </c>
      <c r="H114" s="319" t="s">
        <v>12288</v>
      </c>
      <c r="I114" s="447" t="s">
        <v>84</v>
      </c>
      <c r="J114" s="447" t="s">
        <v>12633</v>
      </c>
      <c r="K114" s="447" t="s">
        <v>12634</v>
      </c>
      <c r="L114" s="422" t="s">
        <v>12635</v>
      </c>
      <c r="M114" s="452" t="s">
        <v>12636</v>
      </c>
      <c r="N114" s="448" t="s">
        <v>704</v>
      </c>
      <c r="O114" s="448" t="s">
        <v>704</v>
      </c>
      <c r="P114" s="448" t="s">
        <v>704</v>
      </c>
      <c r="Q114" s="448" t="s">
        <v>704</v>
      </c>
      <c r="R114" s="400" t="s">
        <v>704</v>
      </c>
      <c r="S114" s="400" t="s">
        <v>12424</v>
      </c>
      <c r="T114" s="460" t="s">
        <v>12637</v>
      </c>
      <c r="U114" s="461"/>
      <c r="V114" s="462" t="s">
        <v>12638</v>
      </c>
      <c r="W114" s="298" t="s">
        <v>12639</v>
      </c>
      <c r="X114" s="444"/>
      <c r="Y114" s="444"/>
    </row>
    <row r="115" s="298" customFormat="1" ht="16.1" hidden="1" outlineLevel="1" spans="1:25">
      <c r="A115" s="399" t="s">
        <v>12394</v>
      </c>
      <c r="B115" s="400" t="s">
        <v>12640</v>
      </c>
      <c r="C115" s="400" t="s">
        <v>4312</v>
      </c>
      <c r="D115" s="400" t="s">
        <v>12631</v>
      </c>
      <c r="E115" s="400" t="s">
        <v>12632</v>
      </c>
      <c r="F115" s="422">
        <v>0.38</v>
      </c>
      <c r="G115" s="423">
        <v>45747</v>
      </c>
      <c r="H115" s="319" t="s">
        <v>12288</v>
      </c>
      <c r="I115" s="447" t="s">
        <v>84</v>
      </c>
      <c r="J115" s="447" t="s">
        <v>12633</v>
      </c>
      <c r="K115" s="447" t="s">
        <v>12634</v>
      </c>
      <c r="L115" s="422" t="s">
        <v>12635</v>
      </c>
      <c r="M115" s="452" t="s">
        <v>12636</v>
      </c>
      <c r="N115" s="448" t="s">
        <v>704</v>
      </c>
      <c r="O115" s="448" t="s">
        <v>704</v>
      </c>
      <c r="P115" s="448" t="s">
        <v>704</v>
      </c>
      <c r="Q115" s="448" t="s">
        <v>704</v>
      </c>
      <c r="R115" s="400" t="s">
        <v>704</v>
      </c>
      <c r="S115" s="400" t="s">
        <v>12424</v>
      </c>
      <c r="T115" s="460" t="s">
        <v>12637</v>
      </c>
      <c r="U115" s="461"/>
      <c r="V115" s="462" t="s">
        <v>12638</v>
      </c>
      <c r="W115" s="298" t="s">
        <v>12641</v>
      </c>
      <c r="X115" s="444"/>
      <c r="Y115" s="444"/>
    </row>
    <row r="116" s="298" customFormat="1" ht="16.1" hidden="1" outlineLevel="1" spans="1:25">
      <c r="A116" s="399" t="s">
        <v>12394</v>
      </c>
      <c r="B116" s="400" t="s">
        <v>12642</v>
      </c>
      <c r="C116" s="400" t="s">
        <v>4312</v>
      </c>
      <c r="D116" s="400" t="s">
        <v>12631</v>
      </c>
      <c r="E116" s="400" t="s">
        <v>12632</v>
      </c>
      <c r="F116" s="422">
        <v>0.19</v>
      </c>
      <c r="G116" s="423">
        <v>45777</v>
      </c>
      <c r="H116" s="319" t="s">
        <v>12327</v>
      </c>
      <c r="I116" s="447" t="s">
        <v>84</v>
      </c>
      <c r="J116" s="447" t="s">
        <v>12633</v>
      </c>
      <c r="K116" s="447" t="s">
        <v>12634</v>
      </c>
      <c r="L116" s="422" t="s">
        <v>12635</v>
      </c>
      <c r="M116" s="452" t="s">
        <v>12636</v>
      </c>
      <c r="N116" s="448" t="s">
        <v>704</v>
      </c>
      <c r="O116" s="448" t="s">
        <v>704</v>
      </c>
      <c r="P116" s="448" t="s">
        <v>704</v>
      </c>
      <c r="Q116" s="448" t="s">
        <v>704</v>
      </c>
      <c r="R116" s="400" t="s">
        <v>704</v>
      </c>
      <c r="S116" s="400" t="s">
        <v>12424</v>
      </c>
      <c r="T116" s="460" t="s">
        <v>12637</v>
      </c>
      <c r="U116" s="461"/>
      <c r="V116" s="462" t="s">
        <v>12638</v>
      </c>
      <c r="W116" s="298" t="s">
        <v>12643</v>
      </c>
      <c r="X116" s="444"/>
      <c r="Y116" s="444"/>
    </row>
    <row r="117" s="298" customFormat="1" ht="16.1" hidden="1" outlineLevel="1" spans="1:25">
      <c r="A117" s="399" t="s">
        <v>12394</v>
      </c>
      <c r="B117" s="400" t="s">
        <v>12644</v>
      </c>
      <c r="C117" s="400" t="s">
        <v>4312</v>
      </c>
      <c r="D117" s="400" t="s">
        <v>12631</v>
      </c>
      <c r="E117" s="400" t="s">
        <v>12645</v>
      </c>
      <c r="F117" s="422">
        <v>0.36975</v>
      </c>
      <c r="G117" s="423">
        <v>45777</v>
      </c>
      <c r="H117" s="319" t="s">
        <v>12327</v>
      </c>
      <c r="I117" s="447" t="s">
        <v>84</v>
      </c>
      <c r="J117" s="447" t="s">
        <v>12633</v>
      </c>
      <c r="K117" s="447" t="s">
        <v>12634</v>
      </c>
      <c r="L117" s="422" t="s">
        <v>12635</v>
      </c>
      <c r="M117" s="452" t="s">
        <v>12636</v>
      </c>
      <c r="N117" s="448" t="s">
        <v>704</v>
      </c>
      <c r="O117" s="448" t="s">
        <v>704</v>
      </c>
      <c r="P117" s="448" t="s">
        <v>704</v>
      </c>
      <c r="Q117" s="448" t="s">
        <v>704</v>
      </c>
      <c r="R117" s="400" t="s">
        <v>704</v>
      </c>
      <c r="S117" s="400" t="s">
        <v>12424</v>
      </c>
      <c r="T117" s="460" t="s">
        <v>12637</v>
      </c>
      <c r="U117" s="461"/>
      <c r="V117" s="462" t="s">
        <v>12638</v>
      </c>
      <c r="W117" s="298" t="s">
        <v>12646</v>
      </c>
      <c r="X117" s="444"/>
      <c r="Y117" s="444"/>
    </row>
    <row r="118" s="298" customFormat="1" ht="16.1" hidden="1" outlineLevel="1" spans="1:25">
      <c r="A118" s="399" t="s">
        <v>12394</v>
      </c>
      <c r="B118" s="400" t="s">
        <v>12647</v>
      </c>
      <c r="C118" s="400" t="s">
        <v>4312</v>
      </c>
      <c r="D118" s="400" t="s">
        <v>12631</v>
      </c>
      <c r="E118" s="400" t="s">
        <v>12648</v>
      </c>
      <c r="F118" s="422">
        <v>0.76248</v>
      </c>
      <c r="G118" s="423">
        <v>45777</v>
      </c>
      <c r="H118" s="319" t="s">
        <v>12327</v>
      </c>
      <c r="I118" s="447" t="s">
        <v>84</v>
      </c>
      <c r="J118" s="447" t="s">
        <v>12633</v>
      </c>
      <c r="K118" s="447" t="s">
        <v>12634</v>
      </c>
      <c r="L118" s="422" t="s">
        <v>12635</v>
      </c>
      <c r="M118" s="452" t="s">
        <v>12636</v>
      </c>
      <c r="N118" s="448" t="s">
        <v>704</v>
      </c>
      <c r="O118" s="448" t="s">
        <v>704</v>
      </c>
      <c r="P118" s="448" t="s">
        <v>704</v>
      </c>
      <c r="Q118" s="448" t="s">
        <v>704</v>
      </c>
      <c r="R118" s="400" t="s">
        <v>704</v>
      </c>
      <c r="S118" s="400" t="s">
        <v>12424</v>
      </c>
      <c r="T118" s="460" t="s">
        <v>12637</v>
      </c>
      <c r="U118" s="461"/>
      <c r="V118" s="462" t="s">
        <v>12638</v>
      </c>
      <c r="W118" s="298" t="s">
        <v>12649</v>
      </c>
      <c r="X118" s="444"/>
      <c r="Y118" s="444"/>
    </row>
    <row r="119" s="298" customFormat="1" ht="16.1" hidden="1" outlineLevel="1" spans="1:25">
      <c r="A119" s="399" t="s">
        <v>12394</v>
      </c>
      <c r="B119" s="400" t="s">
        <v>12650</v>
      </c>
      <c r="C119" s="400" t="s">
        <v>4312</v>
      </c>
      <c r="D119" s="400" t="s">
        <v>12651</v>
      </c>
      <c r="E119" s="400" t="s">
        <v>12652</v>
      </c>
      <c r="F119" s="422">
        <v>1</v>
      </c>
      <c r="G119" s="423">
        <v>45777</v>
      </c>
      <c r="H119" s="319" t="s">
        <v>12327</v>
      </c>
      <c r="I119" s="447" t="s">
        <v>84</v>
      </c>
      <c r="J119" s="447" t="s">
        <v>12633</v>
      </c>
      <c r="K119" s="447" t="s">
        <v>12634</v>
      </c>
      <c r="L119" s="422" t="s">
        <v>12653</v>
      </c>
      <c r="M119" s="452" t="s">
        <v>12636</v>
      </c>
      <c r="N119" s="448" t="s">
        <v>704</v>
      </c>
      <c r="O119" s="448" t="s">
        <v>704</v>
      </c>
      <c r="P119" s="448" t="s">
        <v>704</v>
      </c>
      <c r="Q119" s="448" t="s">
        <v>704</v>
      </c>
      <c r="R119" s="400" t="s">
        <v>704</v>
      </c>
      <c r="S119" s="400" t="s">
        <v>12424</v>
      </c>
      <c r="T119" s="460" t="s">
        <v>12637</v>
      </c>
      <c r="U119" s="461"/>
      <c r="V119" s="462" t="s">
        <v>12638</v>
      </c>
      <c r="W119" s="298" t="s">
        <v>12654</v>
      </c>
      <c r="X119" s="444"/>
      <c r="Y119" s="444"/>
    </row>
    <row r="120" s="298" customFormat="1" ht="16.1" hidden="1" outlineLevel="1" spans="1:25">
      <c r="A120" s="399" t="s">
        <v>12394</v>
      </c>
      <c r="B120" s="400" t="s">
        <v>12655</v>
      </c>
      <c r="C120" s="400" t="s">
        <v>4312</v>
      </c>
      <c r="D120" s="400" t="s">
        <v>12651</v>
      </c>
      <c r="E120" s="400" t="s">
        <v>12656</v>
      </c>
      <c r="F120" s="422">
        <v>1.1</v>
      </c>
      <c r="G120" s="423">
        <v>45777</v>
      </c>
      <c r="H120" s="319" t="s">
        <v>12327</v>
      </c>
      <c r="I120" s="447" t="s">
        <v>84</v>
      </c>
      <c r="J120" s="447" t="s">
        <v>12633</v>
      </c>
      <c r="K120" s="447" t="s">
        <v>12634</v>
      </c>
      <c r="L120" s="422" t="s">
        <v>12653</v>
      </c>
      <c r="M120" s="452" t="s">
        <v>12636</v>
      </c>
      <c r="N120" s="448" t="s">
        <v>704</v>
      </c>
      <c r="O120" s="448" t="s">
        <v>704</v>
      </c>
      <c r="P120" s="448" t="s">
        <v>704</v>
      </c>
      <c r="Q120" s="448" t="s">
        <v>704</v>
      </c>
      <c r="R120" s="400" t="s">
        <v>704</v>
      </c>
      <c r="S120" s="400" t="s">
        <v>12424</v>
      </c>
      <c r="T120" s="460" t="s">
        <v>12637</v>
      </c>
      <c r="U120" s="461"/>
      <c r="V120" s="462" t="s">
        <v>12638</v>
      </c>
      <c r="W120" s="298" t="s">
        <v>12657</v>
      </c>
      <c r="X120" s="444"/>
      <c r="Y120" s="444"/>
    </row>
    <row r="121" s="298" customFormat="1" ht="16.1" hidden="1" outlineLevel="1" spans="1:25">
      <c r="A121" s="399" t="s">
        <v>12394</v>
      </c>
      <c r="B121" s="400" t="s">
        <v>12658</v>
      </c>
      <c r="C121" s="400" t="s">
        <v>4312</v>
      </c>
      <c r="D121" s="400" t="s">
        <v>12659</v>
      </c>
      <c r="E121" s="400" t="s">
        <v>12660</v>
      </c>
      <c r="F121" s="422">
        <v>15.661</v>
      </c>
      <c r="G121" s="423">
        <v>45756</v>
      </c>
      <c r="H121" s="319" t="s">
        <v>12288</v>
      </c>
      <c r="I121" s="447" t="s">
        <v>84</v>
      </c>
      <c r="J121" s="447" t="s">
        <v>12633</v>
      </c>
      <c r="K121" s="447" t="s">
        <v>12661</v>
      </c>
      <c r="L121" s="422" t="s">
        <v>12662</v>
      </c>
      <c r="M121" s="452" t="s">
        <v>12636</v>
      </c>
      <c r="N121" s="448" t="s">
        <v>704</v>
      </c>
      <c r="O121" s="448" t="s">
        <v>704</v>
      </c>
      <c r="P121" s="448" t="s">
        <v>704</v>
      </c>
      <c r="Q121" s="448" t="s">
        <v>704</v>
      </c>
      <c r="R121" s="400" t="s">
        <v>704</v>
      </c>
      <c r="S121" s="400" t="s">
        <v>12424</v>
      </c>
      <c r="T121" s="460" t="s">
        <v>12637</v>
      </c>
      <c r="U121" s="461"/>
      <c r="V121" s="462" t="s">
        <v>12638</v>
      </c>
      <c r="W121" s="298" t="s">
        <v>12663</v>
      </c>
      <c r="X121" s="444"/>
      <c r="Y121" s="444"/>
    </row>
    <row r="122" s="298" customFormat="1" ht="16.1" hidden="1" outlineLevel="1" spans="1:25">
      <c r="A122" s="399" t="s">
        <v>12394</v>
      </c>
      <c r="B122" s="400" t="s">
        <v>12664</v>
      </c>
      <c r="C122" s="400" t="s">
        <v>4312</v>
      </c>
      <c r="D122" s="400" t="s">
        <v>12665</v>
      </c>
      <c r="E122" s="400" t="s">
        <v>12666</v>
      </c>
      <c r="F122" s="422">
        <v>1.683</v>
      </c>
      <c r="G122" s="423">
        <v>45754</v>
      </c>
      <c r="H122" s="319" t="s">
        <v>12288</v>
      </c>
      <c r="I122" s="447" t="s">
        <v>84</v>
      </c>
      <c r="J122" s="447" t="s">
        <v>12633</v>
      </c>
      <c r="K122" s="447" t="s">
        <v>12667</v>
      </c>
      <c r="L122" s="422" t="s">
        <v>12662</v>
      </c>
      <c r="M122" s="452" t="s">
        <v>12636</v>
      </c>
      <c r="N122" s="448" t="s">
        <v>704</v>
      </c>
      <c r="O122" s="448" t="s">
        <v>704</v>
      </c>
      <c r="P122" s="448" t="s">
        <v>704</v>
      </c>
      <c r="Q122" s="448" t="s">
        <v>704</v>
      </c>
      <c r="R122" s="400" t="s">
        <v>704</v>
      </c>
      <c r="S122" s="400" t="s">
        <v>12424</v>
      </c>
      <c r="T122" s="460" t="s">
        <v>12637</v>
      </c>
      <c r="U122" s="461"/>
      <c r="V122" s="462" t="s">
        <v>12638</v>
      </c>
      <c r="W122" s="298" t="s">
        <v>12668</v>
      </c>
      <c r="X122" s="444"/>
      <c r="Y122" s="444"/>
    </row>
    <row r="123" s="298" customFormat="1" ht="16.1" hidden="1" outlineLevel="1" spans="1:25">
      <c r="A123" s="399" t="s">
        <v>12394</v>
      </c>
      <c r="B123" s="400" t="s">
        <v>12669</v>
      </c>
      <c r="C123" s="400" t="s">
        <v>4312</v>
      </c>
      <c r="D123" s="400" t="s">
        <v>12665</v>
      </c>
      <c r="E123" s="400" t="s">
        <v>12670</v>
      </c>
      <c r="F123" s="422">
        <v>0.0503</v>
      </c>
      <c r="G123" s="423">
        <v>45774</v>
      </c>
      <c r="H123" s="319" t="s">
        <v>12327</v>
      </c>
      <c r="I123" s="447" t="s">
        <v>84</v>
      </c>
      <c r="J123" s="447" t="s">
        <v>12633</v>
      </c>
      <c r="K123" s="447" t="s">
        <v>12667</v>
      </c>
      <c r="L123" s="422" t="s">
        <v>12662</v>
      </c>
      <c r="M123" s="452" t="s">
        <v>12636</v>
      </c>
      <c r="N123" s="448" t="s">
        <v>704</v>
      </c>
      <c r="O123" s="448" t="s">
        <v>704</v>
      </c>
      <c r="P123" s="448" t="s">
        <v>704</v>
      </c>
      <c r="Q123" s="448" t="s">
        <v>704</v>
      </c>
      <c r="R123" s="400" t="s">
        <v>704</v>
      </c>
      <c r="S123" s="400" t="s">
        <v>12424</v>
      </c>
      <c r="T123" s="460" t="s">
        <v>12637</v>
      </c>
      <c r="U123" s="461"/>
      <c r="V123" s="462" t="s">
        <v>12638</v>
      </c>
      <c r="W123" s="298" t="s">
        <v>12671</v>
      </c>
      <c r="X123" s="444"/>
      <c r="Y123" s="444"/>
    </row>
    <row r="124" s="298" customFormat="1" ht="16.1" hidden="1" outlineLevel="1" spans="1:25">
      <c r="A124" s="399" t="s">
        <v>12394</v>
      </c>
      <c r="B124" s="400" t="s">
        <v>12672</v>
      </c>
      <c r="C124" s="400" t="s">
        <v>4312</v>
      </c>
      <c r="D124" s="400" t="s">
        <v>12673</v>
      </c>
      <c r="E124" s="400" t="s">
        <v>12674</v>
      </c>
      <c r="F124" s="422">
        <v>1.0816</v>
      </c>
      <c r="G124" s="423">
        <v>45716</v>
      </c>
      <c r="H124" s="319" t="s">
        <v>12288</v>
      </c>
      <c r="I124" s="447" t="s">
        <v>84</v>
      </c>
      <c r="J124" s="447" t="s">
        <v>12633</v>
      </c>
      <c r="K124" s="447" t="s">
        <v>12675</v>
      </c>
      <c r="L124" s="422" t="s">
        <v>12676</v>
      </c>
      <c r="M124" s="452" t="s">
        <v>12636</v>
      </c>
      <c r="N124" s="448" t="s">
        <v>704</v>
      </c>
      <c r="O124" s="448" t="s">
        <v>704</v>
      </c>
      <c r="P124" s="448" t="s">
        <v>704</v>
      </c>
      <c r="Q124" s="448" t="s">
        <v>704</v>
      </c>
      <c r="R124" s="400" t="s">
        <v>704</v>
      </c>
      <c r="S124" s="400" t="s">
        <v>12424</v>
      </c>
      <c r="T124" s="460" t="s">
        <v>12637</v>
      </c>
      <c r="U124" s="461"/>
      <c r="V124" s="462" t="s">
        <v>12638</v>
      </c>
      <c r="W124" s="298" t="s">
        <v>12677</v>
      </c>
      <c r="X124" s="444"/>
      <c r="Y124" s="444"/>
    </row>
    <row r="125" s="298" customFormat="1" ht="16.1" hidden="1" outlineLevel="1" spans="1:25">
      <c r="A125" s="399" t="s">
        <v>12394</v>
      </c>
      <c r="B125" s="400" t="s">
        <v>12678</v>
      </c>
      <c r="C125" s="400" t="s">
        <v>4312</v>
      </c>
      <c r="D125" s="400" t="s">
        <v>12673</v>
      </c>
      <c r="E125" s="400" t="s">
        <v>12679</v>
      </c>
      <c r="F125" s="422">
        <v>0.2704</v>
      </c>
      <c r="G125" s="423">
        <v>45716</v>
      </c>
      <c r="H125" s="319" t="s">
        <v>12288</v>
      </c>
      <c r="I125" s="447" t="s">
        <v>84</v>
      </c>
      <c r="J125" s="447" t="s">
        <v>12633</v>
      </c>
      <c r="K125" s="447" t="s">
        <v>12675</v>
      </c>
      <c r="L125" s="422" t="s">
        <v>12676</v>
      </c>
      <c r="M125" s="452" t="s">
        <v>12636</v>
      </c>
      <c r="N125" s="448" t="s">
        <v>704</v>
      </c>
      <c r="O125" s="448" t="s">
        <v>704</v>
      </c>
      <c r="P125" s="448" t="s">
        <v>704</v>
      </c>
      <c r="Q125" s="448" t="s">
        <v>704</v>
      </c>
      <c r="R125" s="400" t="s">
        <v>704</v>
      </c>
      <c r="S125" s="400" t="s">
        <v>12424</v>
      </c>
      <c r="T125" s="460" t="s">
        <v>12637</v>
      </c>
      <c r="U125" s="461"/>
      <c r="V125" s="462" t="s">
        <v>12638</v>
      </c>
      <c r="W125" s="298" t="s">
        <v>12680</v>
      </c>
      <c r="X125" s="444"/>
      <c r="Y125" s="444"/>
    </row>
    <row r="126" s="298" customFormat="1" ht="16.1" hidden="1" outlineLevel="1" spans="1:25">
      <c r="A126" s="399" t="s">
        <v>12394</v>
      </c>
      <c r="B126" s="400" t="s">
        <v>12681</v>
      </c>
      <c r="C126" s="400" t="s">
        <v>4312</v>
      </c>
      <c r="D126" s="400" t="s">
        <v>12673</v>
      </c>
      <c r="E126" s="400" t="s">
        <v>12682</v>
      </c>
      <c r="F126" s="422">
        <v>3.2292</v>
      </c>
      <c r="G126" s="423">
        <v>45716</v>
      </c>
      <c r="H126" s="319" t="s">
        <v>12288</v>
      </c>
      <c r="I126" s="447" t="s">
        <v>84</v>
      </c>
      <c r="J126" s="447" t="s">
        <v>12633</v>
      </c>
      <c r="K126" s="447" t="s">
        <v>12675</v>
      </c>
      <c r="L126" s="422" t="s">
        <v>12676</v>
      </c>
      <c r="M126" s="452" t="s">
        <v>12636</v>
      </c>
      <c r="N126" s="448" t="s">
        <v>704</v>
      </c>
      <c r="O126" s="448" t="s">
        <v>704</v>
      </c>
      <c r="P126" s="448" t="s">
        <v>704</v>
      </c>
      <c r="Q126" s="448" t="s">
        <v>704</v>
      </c>
      <c r="R126" s="400" t="s">
        <v>704</v>
      </c>
      <c r="S126" s="400" t="s">
        <v>12424</v>
      </c>
      <c r="T126" s="460" t="s">
        <v>12637</v>
      </c>
      <c r="U126" s="461"/>
      <c r="V126" s="462" t="s">
        <v>12638</v>
      </c>
      <c r="W126" s="298" t="s">
        <v>12683</v>
      </c>
      <c r="X126" s="444"/>
      <c r="Y126" s="444"/>
    </row>
    <row r="127" s="298" customFormat="1" ht="16.1" hidden="1" outlineLevel="1" spans="1:25">
      <c r="A127" s="399" t="s">
        <v>12394</v>
      </c>
      <c r="B127" s="400" t="s">
        <v>12684</v>
      </c>
      <c r="C127" s="400" t="s">
        <v>4312</v>
      </c>
      <c r="D127" s="400" t="s">
        <v>12673</v>
      </c>
      <c r="E127" s="400" t="s">
        <v>12685</v>
      </c>
      <c r="F127" s="422">
        <v>0.2704</v>
      </c>
      <c r="G127" s="423">
        <v>45716</v>
      </c>
      <c r="H127" s="319" t="s">
        <v>12288</v>
      </c>
      <c r="I127" s="447" t="s">
        <v>84</v>
      </c>
      <c r="J127" s="447" t="s">
        <v>12633</v>
      </c>
      <c r="K127" s="447" t="s">
        <v>12675</v>
      </c>
      <c r="L127" s="422" t="s">
        <v>12676</v>
      </c>
      <c r="M127" s="452" t="s">
        <v>12636</v>
      </c>
      <c r="N127" s="448" t="s">
        <v>704</v>
      </c>
      <c r="O127" s="448" t="s">
        <v>704</v>
      </c>
      <c r="P127" s="448" t="s">
        <v>704</v>
      </c>
      <c r="Q127" s="448" t="s">
        <v>704</v>
      </c>
      <c r="R127" s="400" t="s">
        <v>704</v>
      </c>
      <c r="S127" s="400" t="s">
        <v>12424</v>
      </c>
      <c r="T127" s="460" t="s">
        <v>12637</v>
      </c>
      <c r="U127" s="461"/>
      <c r="V127" s="462" t="s">
        <v>12638</v>
      </c>
      <c r="W127" s="298" t="s">
        <v>12686</v>
      </c>
      <c r="X127" s="444"/>
      <c r="Y127" s="444"/>
    </row>
    <row r="128" s="298" customFormat="1" ht="16.1" hidden="1" outlineLevel="1" spans="1:25">
      <c r="A128" s="399" t="s">
        <v>12394</v>
      </c>
      <c r="B128" s="400" t="s">
        <v>12687</v>
      </c>
      <c r="C128" s="400" t="s">
        <v>4312</v>
      </c>
      <c r="D128" s="400" t="s">
        <v>12673</v>
      </c>
      <c r="E128" s="400" t="s">
        <v>12688</v>
      </c>
      <c r="F128" s="422">
        <v>0.8112</v>
      </c>
      <c r="G128" s="423">
        <v>45768</v>
      </c>
      <c r="H128" s="319" t="s">
        <v>12327</v>
      </c>
      <c r="I128" s="447" t="s">
        <v>84</v>
      </c>
      <c r="J128" s="447" t="s">
        <v>12633</v>
      </c>
      <c r="K128" s="447" t="s">
        <v>12675</v>
      </c>
      <c r="L128" s="422" t="s">
        <v>12676</v>
      </c>
      <c r="M128" s="452" t="s">
        <v>12636</v>
      </c>
      <c r="N128" s="448" t="s">
        <v>704</v>
      </c>
      <c r="O128" s="448" t="s">
        <v>704</v>
      </c>
      <c r="P128" s="448" t="s">
        <v>704</v>
      </c>
      <c r="Q128" s="448" t="s">
        <v>704</v>
      </c>
      <c r="R128" s="400" t="s">
        <v>704</v>
      </c>
      <c r="S128" s="400" t="s">
        <v>12424</v>
      </c>
      <c r="T128" s="460" t="s">
        <v>12637</v>
      </c>
      <c r="U128" s="461"/>
      <c r="V128" s="462" t="s">
        <v>12638</v>
      </c>
      <c r="W128" s="298" t="s">
        <v>12689</v>
      </c>
      <c r="X128" s="444"/>
      <c r="Y128" s="444"/>
    </row>
    <row r="129" s="298" customFormat="1" ht="16.1" hidden="1" outlineLevel="1" spans="1:25">
      <c r="A129" s="399" t="s">
        <v>12394</v>
      </c>
      <c r="B129" s="400" t="s">
        <v>12690</v>
      </c>
      <c r="C129" s="400" t="s">
        <v>4312</v>
      </c>
      <c r="D129" s="400" t="s">
        <v>12673</v>
      </c>
      <c r="E129" s="400" t="s">
        <v>12691</v>
      </c>
      <c r="F129" s="422">
        <v>4.6644</v>
      </c>
      <c r="G129" s="423">
        <v>45768</v>
      </c>
      <c r="H129" s="319" t="s">
        <v>12327</v>
      </c>
      <c r="I129" s="447" t="s">
        <v>84</v>
      </c>
      <c r="J129" s="447" t="s">
        <v>12633</v>
      </c>
      <c r="K129" s="447" t="s">
        <v>12675</v>
      </c>
      <c r="L129" s="422" t="s">
        <v>12676</v>
      </c>
      <c r="M129" s="452" t="s">
        <v>12636</v>
      </c>
      <c r="N129" s="448" t="s">
        <v>704</v>
      </c>
      <c r="O129" s="448" t="s">
        <v>704</v>
      </c>
      <c r="P129" s="448" t="s">
        <v>704</v>
      </c>
      <c r="Q129" s="448" t="s">
        <v>704</v>
      </c>
      <c r="R129" s="400" t="s">
        <v>704</v>
      </c>
      <c r="S129" s="400" t="s">
        <v>12424</v>
      </c>
      <c r="T129" s="460" t="s">
        <v>12637</v>
      </c>
      <c r="U129" s="461"/>
      <c r="V129" s="462" t="s">
        <v>12638</v>
      </c>
      <c r="W129" s="298" t="s">
        <v>12692</v>
      </c>
      <c r="X129" s="444"/>
      <c r="Y129" s="444"/>
    </row>
    <row r="130" s="298" customFormat="1" ht="16.1" hidden="1" outlineLevel="1" spans="1:25">
      <c r="A130" s="399" t="s">
        <v>12394</v>
      </c>
      <c r="B130" s="400" t="s">
        <v>12693</v>
      </c>
      <c r="C130" s="400" t="s">
        <v>4312</v>
      </c>
      <c r="D130" s="400" t="s">
        <v>12673</v>
      </c>
      <c r="E130" s="400" t="s">
        <v>12694</v>
      </c>
      <c r="F130" s="422">
        <v>1.2994</v>
      </c>
      <c r="G130" s="423">
        <v>45747</v>
      </c>
      <c r="H130" s="319" t="s">
        <v>12288</v>
      </c>
      <c r="I130" s="447" t="s">
        <v>84</v>
      </c>
      <c r="J130" s="447" t="s">
        <v>12633</v>
      </c>
      <c r="K130" s="447" t="s">
        <v>12675</v>
      </c>
      <c r="L130" s="422" t="s">
        <v>12676</v>
      </c>
      <c r="M130" s="452" t="s">
        <v>12636</v>
      </c>
      <c r="N130" s="448" t="s">
        <v>704</v>
      </c>
      <c r="O130" s="448" t="s">
        <v>704</v>
      </c>
      <c r="P130" s="448" t="s">
        <v>704</v>
      </c>
      <c r="Q130" s="448" t="s">
        <v>704</v>
      </c>
      <c r="R130" s="400" t="s">
        <v>704</v>
      </c>
      <c r="S130" s="400" t="s">
        <v>12424</v>
      </c>
      <c r="T130" s="460" t="s">
        <v>12637</v>
      </c>
      <c r="U130" s="461"/>
      <c r="V130" s="462" t="s">
        <v>12638</v>
      </c>
      <c r="W130" s="298" t="s">
        <v>12695</v>
      </c>
      <c r="X130" s="444"/>
      <c r="Y130" s="444"/>
    </row>
    <row r="131" s="298" customFormat="1" ht="16.1" hidden="1" outlineLevel="1" spans="1:25">
      <c r="A131" s="399" t="s">
        <v>12394</v>
      </c>
      <c r="B131" s="400" t="s">
        <v>12696</v>
      </c>
      <c r="C131" s="400" t="s">
        <v>4312</v>
      </c>
      <c r="D131" s="400" t="s">
        <v>12673</v>
      </c>
      <c r="E131" s="400" t="s">
        <v>12697</v>
      </c>
      <c r="F131" s="422">
        <v>2.5116</v>
      </c>
      <c r="G131" s="423">
        <v>45777</v>
      </c>
      <c r="H131" s="319" t="s">
        <v>12327</v>
      </c>
      <c r="I131" s="447" t="s">
        <v>84</v>
      </c>
      <c r="J131" s="447" t="s">
        <v>12633</v>
      </c>
      <c r="K131" s="447" t="s">
        <v>12675</v>
      </c>
      <c r="L131" s="422" t="s">
        <v>12676</v>
      </c>
      <c r="M131" s="452" t="s">
        <v>12636</v>
      </c>
      <c r="N131" s="448" t="s">
        <v>704</v>
      </c>
      <c r="O131" s="448" t="s">
        <v>704</v>
      </c>
      <c r="P131" s="448" t="s">
        <v>704</v>
      </c>
      <c r="Q131" s="448" t="s">
        <v>704</v>
      </c>
      <c r="R131" s="400" t="s">
        <v>704</v>
      </c>
      <c r="S131" s="400" t="s">
        <v>12424</v>
      </c>
      <c r="T131" s="460" t="s">
        <v>12637</v>
      </c>
      <c r="U131" s="461"/>
      <c r="V131" s="462" t="s">
        <v>12638</v>
      </c>
      <c r="W131" s="298" t="s">
        <v>12698</v>
      </c>
      <c r="X131" s="444"/>
      <c r="Y131" s="444"/>
    </row>
    <row r="132" s="298" customFormat="1" ht="16.1" hidden="1" outlineLevel="1" spans="1:25">
      <c r="A132" s="399" t="s">
        <v>12394</v>
      </c>
      <c r="B132" s="400" t="s">
        <v>12699</v>
      </c>
      <c r="C132" s="400" t="s">
        <v>4312</v>
      </c>
      <c r="D132" s="400" t="s">
        <v>12673</v>
      </c>
      <c r="E132" s="400" t="s">
        <v>12700</v>
      </c>
      <c r="F132" s="422">
        <v>3.2292</v>
      </c>
      <c r="G132" s="423">
        <v>45772</v>
      </c>
      <c r="H132" s="319" t="s">
        <v>12327</v>
      </c>
      <c r="I132" s="447" t="s">
        <v>84</v>
      </c>
      <c r="J132" s="447" t="s">
        <v>12633</v>
      </c>
      <c r="K132" s="447" t="s">
        <v>12675</v>
      </c>
      <c r="L132" s="422" t="s">
        <v>12662</v>
      </c>
      <c r="M132" s="452" t="s">
        <v>12636</v>
      </c>
      <c r="N132" s="448" t="s">
        <v>704</v>
      </c>
      <c r="O132" s="448" t="s">
        <v>704</v>
      </c>
      <c r="P132" s="448" t="s">
        <v>704</v>
      </c>
      <c r="Q132" s="448" t="s">
        <v>704</v>
      </c>
      <c r="R132" s="400" t="s">
        <v>704</v>
      </c>
      <c r="S132" s="400" t="s">
        <v>12424</v>
      </c>
      <c r="T132" s="460" t="s">
        <v>12637</v>
      </c>
      <c r="U132" s="461"/>
      <c r="V132" s="462" t="s">
        <v>12638</v>
      </c>
      <c r="W132" s="298" t="s">
        <v>12701</v>
      </c>
      <c r="X132" s="444"/>
      <c r="Y132" s="444"/>
    </row>
    <row r="133" s="298" customFormat="1" ht="16.1" collapsed="1" spans="1:25">
      <c r="A133" s="416" t="s">
        <v>12331</v>
      </c>
      <c r="B133" s="405"/>
      <c r="C133" s="405"/>
      <c r="D133" s="405"/>
      <c r="E133" s="428"/>
      <c r="F133" s="424">
        <v>38.75393</v>
      </c>
      <c r="G133" s="425"/>
      <c r="H133" s="425"/>
      <c r="I133" s="425"/>
      <c r="J133" s="425"/>
      <c r="K133" s="425"/>
      <c r="L133" s="450"/>
      <c r="M133" s="450"/>
      <c r="N133" s="450"/>
      <c r="O133" s="450"/>
      <c r="P133" s="450"/>
      <c r="Q133" s="450"/>
      <c r="R133" s="425"/>
      <c r="S133" s="425"/>
      <c r="T133" s="425"/>
      <c r="U133" s="425"/>
      <c r="V133" s="425"/>
      <c r="W133" s="442"/>
      <c r="X133" s="434"/>
      <c r="Y133" s="360"/>
    </row>
    <row r="134" s="300" customFormat="1" ht="16.1" spans="1:25">
      <c r="A134" s="467" t="s">
        <v>12332</v>
      </c>
      <c r="B134" s="468"/>
      <c r="C134" s="468"/>
      <c r="D134" s="468"/>
      <c r="E134" s="469"/>
      <c r="F134" s="470">
        <v>3706.8701875</v>
      </c>
      <c r="G134" s="471"/>
      <c r="H134" s="471"/>
      <c r="I134" s="471"/>
      <c r="J134" s="471"/>
      <c r="K134" s="471"/>
      <c r="L134" s="477"/>
      <c r="M134" s="477"/>
      <c r="N134" s="477"/>
      <c r="O134" s="477"/>
      <c r="P134" s="477"/>
      <c r="Q134" s="477"/>
      <c r="R134" s="471"/>
      <c r="S134" s="471"/>
      <c r="T134" s="471"/>
      <c r="U134" s="471"/>
      <c r="V134" s="471"/>
      <c r="W134" s="480"/>
      <c r="X134" s="481"/>
      <c r="Y134" s="485"/>
    </row>
    <row r="135" s="298" customFormat="1" ht="22.85" spans="1:22">
      <c r="A135" s="301" t="s">
        <v>12702</v>
      </c>
      <c r="B135" s="298"/>
      <c r="C135" s="298"/>
      <c r="D135" s="298"/>
      <c r="E135" s="298"/>
      <c r="F135" s="426"/>
      <c r="G135" s="419"/>
      <c r="H135" s="298" t="s">
        <v>11856</v>
      </c>
      <c r="I135" s="451"/>
      <c r="J135" s="451"/>
      <c r="K135" s="298"/>
      <c r="L135" s="444"/>
      <c r="M135" s="444"/>
      <c r="N135" s="444"/>
      <c r="O135" s="444"/>
      <c r="P135" s="444"/>
      <c r="Q135" s="444"/>
      <c r="R135" s="458"/>
      <c r="S135" s="459"/>
      <c r="T135" s="442"/>
      <c r="U135" s="442"/>
      <c r="V135" s="434"/>
    </row>
    <row r="136" s="298" customFormat="1" ht="16.1" spans="1:21">
      <c r="A136" s="395" t="s">
        <v>8729</v>
      </c>
      <c r="B136" s="396" t="s">
        <v>5</v>
      </c>
      <c r="C136" s="396" t="s">
        <v>6</v>
      </c>
      <c r="D136" s="396" t="s">
        <v>7</v>
      </c>
      <c r="E136" s="396" t="s">
        <v>8</v>
      </c>
      <c r="F136" s="472" t="s">
        <v>12333</v>
      </c>
      <c r="G136" s="397" t="s">
        <v>10</v>
      </c>
      <c r="H136" s="396" t="s">
        <v>7482</v>
      </c>
      <c r="I136" s="478" t="s">
        <v>7485</v>
      </c>
      <c r="J136" s="396" t="s">
        <v>27</v>
      </c>
      <c r="K136" s="459"/>
      <c r="L136" s="459"/>
      <c r="M136" s="459"/>
      <c r="N136" s="459"/>
      <c r="O136" s="459"/>
      <c r="P136" s="459"/>
      <c r="Q136" s="482"/>
      <c r="R136" s="436"/>
      <c r="S136" s="483"/>
      <c r="T136" s="483"/>
      <c r="U136" s="484"/>
    </row>
    <row r="137" s="298" customFormat="1" ht="16.1" hidden="1" outlineLevel="1" spans="1:22">
      <c r="A137" s="399" t="s">
        <v>12703</v>
      </c>
      <c r="B137" s="473" t="s">
        <v>12704</v>
      </c>
      <c r="C137" s="473" t="s">
        <v>4312</v>
      </c>
      <c r="D137" s="473" t="s">
        <v>12705</v>
      </c>
      <c r="E137" s="473" t="s">
        <v>12706</v>
      </c>
      <c r="F137" s="474">
        <v>8.7</v>
      </c>
      <c r="G137" s="475">
        <v>44834</v>
      </c>
      <c r="H137" s="476" t="s">
        <v>12707</v>
      </c>
      <c r="I137" s="473" t="s">
        <v>12708</v>
      </c>
      <c r="J137" s="479"/>
      <c r="K137" s="451"/>
      <c r="L137" s="451"/>
      <c r="M137" s="451"/>
      <c r="N137" s="451"/>
      <c r="O137" s="451"/>
      <c r="P137" s="451"/>
      <c r="Q137" s="451"/>
      <c r="R137" s="484"/>
      <c r="S137" s="483"/>
      <c r="T137" s="483"/>
      <c r="U137" s="483"/>
      <c r="V137" s="484"/>
    </row>
    <row r="138" s="298" customFormat="1" ht="16.1" hidden="1" outlineLevel="1" spans="1:22">
      <c r="A138" s="399" t="s">
        <v>12703</v>
      </c>
      <c r="B138" s="473" t="s">
        <v>12709</v>
      </c>
      <c r="C138" s="473" t="s">
        <v>4312</v>
      </c>
      <c r="D138" s="473" t="s">
        <v>12705</v>
      </c>
      <c r="E138" s="473" t="s">
        <v>12710</v>
      </c>
      <c r="F138" s="474">
        <v>6.75</v>
      </c>
      <c r="G138" s="475">
        <v>45240</v>
      </c>
      <c r="H138" s="476" t="s">
        <v>12707</v>
      </c>
      <c r="I138" s="473" t="s">
        <v>12708</v>
      </c>
      <c r="J138" s="479"/>
      <c r="K138" s="451"/>
      <c r="L138" s="451"/>
      <c r="M138" s="451"/>
      <c r="N138" s="451"/>
      <c r="O138" s="451"/>
      <c r="P138" s="451"/>
      <c r="Q138" s="451"/>
      <c r="R138" s="484"/>
      <c r="S138" s="483"/>
      <c r="T138" s="483"/>
      <c r="U138" s="483"/>
      <c r="V138" s="484"/>
    </row>
    <row r="139" s="298" customFormat="1" ht="16.1" hidden="1" outlineLevel="1" spans="1:22">
      <c r="A139" s="399" t="s">
        <v>12703</v>
      </c>
      <c r="B139" s="473" t="s">
        <v>12711</v>
      </c>
      <c r="C139" s="473" t="s">
        <v>4312</v>
      </c>
      <c r="D139" s="473" t="s">
        <v>12712</v>
      </c>
      <c r="E139" s="473" t="s">
        <v>12713</v>
      </c>
      <c r="F139" s="474">
        <v>0.2343</v>
      </c>
      <c r="G139" s="475">
        <v>45070</v>
      </c>
      <c r="H139" s="476" t="s">
        <v>12707</v>
      </c>
      <c r="I139" s="473" t="s">
        <v>12714</v>
      </c>
      <c r="J139" s="479"/>
      <c r="K139" s="451"/>
      <c r="L139" s="451"/>
      <c r="M139" s="451"/>
      <c r="N139" s="451"/>
      <c r="O139" s="451"/>
      <c r="P139" s="451"/>
      <c r="Q139" s="451"/>
      <c r="R139" s="484"/>
      <c r="S139" s="483"/>
      <c r="T139" s="483"/>
      <c r="U139" s="483"/>
      <c r="V139" s="484"/>
    </row>
    <row r="140" s="298" customFormat="1" ht="16.1" hidden="1" outlineLevel="1" spans="1:22">
      <c r="A140" s="399" t="s">
        <v>12715</v>
      </c>
      <c r="B140" s="473" t="s">
        <v>12716</v>
      </c>
      <c r="C140" s="473" t="s">
        <v>4312</v>
      </c>
      <c r="D140" s="473" t="s">
        <v>12717</v>
      </c>
      <c r="E140" s="473" t="s">
        <v>12718</v>
      </c>
      <c r="F140" s="474">
        <v>7.1</v>
      </c>
      <c r="G140" s="475">
        <v>45555</v>
      </c>
      <c r="H140" s="476" t="s">
        <v>12707</v>
      </c>
      <c r="I140" s="473" t="s">
        <v>12426</v>
      </c>
      <c r="J140" s="479"/>
      <c r="K140" s="451"/>
      <c r="L140" s="451"/>
      <c r="M140" s="451"/>
      <c r="N140" s="451"/>
      <c r="O140" s="451"/>
      <c r="P140" s="451"/>
      <c r="Q140" s="451"/>
      <c r="R140" s="484"/>
      <c r="S140" s="483"/>
      <c r="T140" s="483"/>
      <c r="U140" s="483"/>
      <c r="V140" s="484"/>
    </row>
    <row r="141" s="298" customFormat="1" ht="16.1" hidden="1" outlineLevel="1" spans="1:22">
      <c r="A141" s="399" t="s">
        <v>12715</v>
      </c>
      <c r="B141" s="473" t="s">
        <v>12719</v>
      </c>
      <c r="C141" s="473" t="s">
        <v>4312</v>
      </c>
      <c r="D141" s="473" t="s">
        <v>12717</v>
      </c>
      <c r="E141" s="473" t="s">
        <v>12720</v>
      </c>
      <c r="F141" s="474">
        <v>7.08</v>
      </c>
      <c r="G141" s="475">
        <v>45350</v>
      </c>
      <c r="H141" s="476" t="s">
        <v>12707</v>
      </c>
      <c r="I141" s="473" t="s">
        <v>12457</v>
      </c>
      <c r="J141" s="479" t="s">
        <v>12440</v>
      </c>
      <c r="K141" s="451"/>
      <c r="L141" s="451"/>
      <c r="M141" s="451"/>
      <c r="N141" s="451"/>
      <c r="O141" s="451"/>
      <c r="P141" s="451"/>
      <c r="Q141" s="451"/>
      <c r="R141" s="484"/>
      <c r="S141" s="483"/>
      <c r="T141" s="483"/>
      <c r="U141" s="483"/>
      <c r="V141" s="484"/>
    </row>
    <row r="142" s="298" customFormat="1" ht="16.1" hidden="1" outlineLevel="1" spans="1:22">
      <c r="A142" s="399" t="s">
        <v>12721</v>
      </c>
      <c r="B142" s="473" t="s">
        <v>12722</v>
      </c>
      <c r="C142" s="473" t="s">
        <v>8228</v>
      </c>
      <c r="D142" s="473" t="s">
        <v>12723</v>
      </c>
      <c r="E142" s="473" t="s">
        <v>12724</v>
      </c>
      <c r="F142" s="474">
        <v>4.08</v>
      </c>
      <c r="G142" s="475">
        <v>44066</v>
      </c>
      <c r="H142" s="476" t="s">
        <v>12707</v>
      </c>
      <c r="I142" s="473" t="s">
        <v>12725</v>
      </c>
      <c r="J142" s="479" t="s">
        <v>12726</v>
      </c>
      <c r="K142" s="451"/>
      <c r="L142" s="451"/>
      <c r="M142" s="451"/>
      <c r="N142" s="451"/>
      <c r="O142" s="451"/>
      <c r="P142" s="451"/>
      <c r="Q142" s="451"/>
      <c r="R142" s="484"/>
      <c r="S142" s="483"/>
      <c r="T142" s="483"/>
      <c r="U142" s="483"/>
      <c r="V142" s="484"/>
    </row>
    <row r="143" s="298" customFormat="1" ht="16.1" hidden="1" outlineLevel="1" spans="1:22">
      <c r="A143" s="399" t="s">
        <v>12703</v>
      </c>
      <c r="B143" s="473" t="s">
        <v>12727</v>
      </c>
      <c r="C143" s="473" t="s">
        <v>8228</v>
      </c>
      <c r="D143" s="473" t="s">
        <v>12728</v>
      </c>
      <c r="E143" s="473" t="s">
        <v>12729</v>
      </c>
      <c r="F143" s="474">
        <v>10</v>
      </c>
      <c r="G143" s="475">
        <v>44196</v>
      </c>
      <c r="H143" s="476" t="s">
        <v>12707</v>
      </c>
      <c r="I143" s="473" t="s">
        <v>12410</v>
      </c>
      <c r="J143" s="479" t="s">
        <v>12730</v>
      </c>
      <c r="K143" s="451"/>
      <c r="L143" s="451"/>
      <c r="M143" s="451"/>
      <c r="N143" s="451"/>
      <c r="O143" s="451"/>
      <c r="P143" s="451"/>
      <c r="Q143" s="451"/>
      <c r="R143" s="484"/>
      <c r="S143" s="483"/>
      <c r="T143" s="483"/>
      <c r="U143" s="483"/>
      <c r="V143" s="484"/>
    </row>
    <row r="144" s="298" customFormat="1" ht="16.1" hidden="1" outlineLevel="1" spans="1:22">
      <c r="A144" s="399" t="s">
        <v>12715</v>
      </c>
      <c r="B144" s="473" t="s">
        <v>12731</v>
      </c>
      <c r="C144" s="473" t="s">
        <v>8228</v>
      </c>
      <c r="D144" s="473" t="s">
        <v>12732</v>
      </c>
      <c r="E144" s="473" t="s">
        <v>12733</v>
      </c>
      <c r="F144" s="474">
        <v>17.48</v>
      </c>
      <c r="G144" s="475">
        <v>43930</v>
      </c>
      <c r="H144" s="476" t="s">
        <v>12707</v>
      </c>
      <c r="I144" s="473" t="s">
        <v>12734</v>
      </c>
      <c r="J144" s="479"/>
      <c r="K144" s="451"/>
      <c r="L144" s="451"/>
      <c r="M144" s="451"/>
      <c r="N144" s="451"/>
      <c r="O144" s="451"/>
      <c r="P144" s="451"/>
      <c r="Q144" s="451"/>
      <c r="R144" s="484"/>
      <c r="S144" s="483"/>
      <c r="T144" s="483"/>
      <c r="U144" s="483"/>
      <c r="V144" s="484"/>
    </row>
    <row r="145" s="298" customFormat="1" ht="16.1" hidden="1" outlineLevel="1" spans="1:22">
      <c r="A145" s="399" t="s">
        <v>12703</v>
      </c>
      <c r="B145" s="473" t="s">
        <v>12735</v>
      </c>
      <c r="C145" s="473" t="s">
        <v>8228</v>
      </c>
      <c r="D145" s="473" t="s">
        <v>12736</v>
      </c>
      <c r="E145" s="473" t="s">
        <v>12737</v>
      </c>
      <c r="F145" s="474">
        <v>60.9</v>
      </c>
      <c r="G145" s="475">
        <v>44050</v>
      </c>
      <c r="H145" s="476" t="s">
        <v>12707</v>
      </c>
      <c r="I145" s="473" t="s">
        <v>12466</v>
      </c>
      <c r="J145" s="479" t="s">
        <v>12738</v>
      </c>
      <c r="K145" s="451"/>
      <c r="L145" s="451"/>
      <c r="M145" s="451"/>
      <c r="N145" s="451"/>
      <c r="O145" s="451"/>
      <c r="P145" s="451"/>
      <c r="Q145" s="451"/>
      <c r="R145" s="484"/>
      <c r="S145" s="483"/>
      <c r="T145" s="483"/>
      <c r="U145" s="483"/>
      <c r="V145" s="484"/>
    </row>
    <row r="146" s="298" customFormat="1" ht="16.1" hidden="1" outlineLevel="1" spans="1:22">
      <c r="A146" s="399" t="s">
        <v>12703</v>
      </c>
      <c r="B146" s="473" t="s">
        <v>12739</v>
      </c>
      <c r="C146" s="473" t="s">
        <v>8228</v>
      </c>
      <c r="D146" s="473" t="s">
        <v>12740</v>
      </c>
      <c r="E146" s="473" t="s">
        <v>12741</v>
      </c>
      <c r="F146" s="474">
        <v>2.475</v>
      </c>
      <c r="G146" s="475">
        <v>43631</v>
      </c>
      <c r="H146" s="476" t="s">
        <v>12707</v>
      </c>
      <c r="I146" s="473" t="s">
        <v>12742</v>
      </c>
      <c r="J146" s="479" t="s">
        <v>12743</v>
      </c>
      <c r="K146" s="451"/>
      <c r="L146" s="451"/>
      <c r="M146" s="451"/>
      <c r="N146" s="451"/>
      <c r="O146" s="451"/>
      <c r="P146" s="451"/>
      <c r="Q146" s="451"/>
      <c r="R146" s="484"/>
      <c r="S146" s="483"/>
      <c r="T146" s="483"/>
      <c r="U146" s="483"/>
      <c r="V146" s="484"/>
    </row>
    <row r="147" s="298" customFormat="1" ht="16.1" hidden="1" outlineLevel="1" spans="1:22">
      <c r="A147" s="399" t="s">
        <v>12715</v>
      </c>
      <c r="B147" s="473" t="s">
        <v>12744</v>
      </c>
      <c r="C147" s="473" t="s">
        <v>8228</v>
      </c>
      <c r="D147" s="473" t="s">
        <v>12745</v>
      </c>
      <c r="E147" s="473" t="s">
        <v>12746</v>
      </c>
      <c r="F147" s="474">
        <v>7.43</v>
      </c>
      <c r="G147" s="475">
        <v>43778</v>
      </c>
      <c r="H147" s="476" t="s">
        <v>12707</v>
      </c>
      <c r="I147" s="473" t="s">
        <v>12466</v>
      </c>
      <c r="J147" s="479" t="s">
        <v>12747</v>
      </c>
      <c r="K147" s="451"/>
      <c r="L147" s="451"/>
      <c r="M147" s="451"/>
      <c r="N147" s="451"/>
      <c r="O147" s="451"/>
      <c r="P147" s="451"/>
      <c r="Q147" s="451"/>
      <c r="R147" s="484"/>
      <c r="S147" s="483"/>
      <c r="T147" s="483"/>
      <c r="U147" s="483"/>
      <c r="V147" s="484"/>
    </row>
    <row r="148" s="298" customFormat="1" ht="16.1" hidden="1" outlineLevel="1" spans="1:22">
      <c r="A148" s="399" t="s">
        <v>12703</v>
      </c>
      <c r="B148" s="473" t="s">
        <v>12748</v>
      </c>
      <c r="C148" s="473" t="s">
        <v>8228</v>
      </c>
      <c r="D148" s="473" t="s">
        <v>12749</v>
      </c>
      <c r="E148" s="473" t="s">
        <v>12750</v>
      </c>
      <c r="F148" s="474">
        <v>7.44</v>
      </c>
      <c r="G148" s="475">
        <v>43709</v>
      </c>
      <c r="H148" s="476" t="s">
        <v>12707</v>
      </c>
      <c r="I148" s="473" t="s">
        <v>12734</v>
      </c>
      <c r="J148" s="479" t="s">
        <v>12751</v>
      </c>
      <c r="K148" s="451"/>
      <c r="L148" s="451"/>
      <c r="M148" s="451"/>
      <c r="N148" s="451"/>
      <c r="O148" s="451"/>
      <c r="P148" s="451"/>
      <c r="Q148" s="451"/>
      <c r="R148" s="484"/>
      <c r="S148" s="483"/>
      <c r="T148" s="483"/>
      <c r="U148" s="483"/>
      <c r="V148" s="484"/>
    </row>
    <row r="149" s="298" customFormat="1" ht="16.1" hidden="1" outlineLevel="1" spans="1:22">
      <c r="A149" s="399" t="s">
        <v>12721</v>
      </c>
      <c r="B149" s="473" t="s">
        <v>12752</v>
      </c>
      <c r="C149" s="473" t="s">
        <v>8228</v>
      </c>
      <c r="D149" s="473" t="s">
        <v>12753</v>
      </c>
      <c r="E149" s="473" t="s">
        <v>12754</v>
      </c>
      <c r="F149" s="474">
        <v>24.98</v>
      </c>
      <c r="G149" s="475">
        <v>43404</v>
      </c>
      <c r="H149" s="476" t="s">
        <v>12707</v>
      </c>
      <c r="I149" s="473" t="s">
        <v>12410</v>
      </c>
      <c r="J149" s="479" t="s">
        <v>12755</v>
      </c>
      <c r="K149" s="451"/>
      <c r="L149" s="451"/>
      <c r="M149" s="451"/>
      <c r="N149" s="451"/>
      <c r="O149" s="451"/>
      <c r="P149" s="451"/>
      <c r="Q149" s="451"/>
      <c r="R149" s="484"/>
      <c r="S149" s="483"/>
      <c r="T149" s="483"/>
      <c r="U149" s="483"/>
      <c r="V149" s="484"/>
    </row>
    <row r="150" s="298" customFormat="1" ht="16.1" hidden="1" outlineLevel="1" spans="1:22">
      <c r="A150" s="399" t="s">
        <v>12721</v>
      </c>
      <c r="B150" s="473" t="s">
        <v>12756</v>
      </c>
      <c r="C150" s="473" t="s">
        <v>8228</v>
      </c>
      <c r="D150" s="473" t="s">
        <v>12591</v>
      </c>
      <c r="E150" s="473" t="s">
        <v>12757</v>
      </c>
      <c r="F150" s="474">
        <v>3.982</v>
      </c>
      <c r="G150" s="475">
        <v>43417</v>
      </c>
      <c r="H150" s="476" t="s">
        <v>12707</v>
      </c>
      <c r="I150" s="473" t="s">
        <v>12734</v>
      </c>
      <c r="J150" s="479" t="s">
        <v>12758</v>
      </c>
      <c r="K150" s="451"/>
      <c r="L150" s="451"/>
      <c r="M150" s="451"/>
      <c r="N150" s="451"/>
      <c r="O150" s="451"/>
      <c r="P150" s="451"/>
      <c r="Q150" s="451"/>
      <c r="R150" s="484"/>
      <c r="S150" s="483"/>
      <c r="T150" s="483"/>
      <c r="U150" s="483"/>
      <c r="V150" s="484"/>
    </row>
    <row r="151" s="298" customFormat="1" ht="16.1" hidden="1" outlineLevel="1" spans="1:22">
      <c r="A151" s="399" t="s">
        <v>12715</v>
      </c>
      <c r="B151" s="473" t="s">
        <v>12759</v>
      </c>
      <c r="C151" s="473" t="s">
        <v>8228</v>
      </c>
      <c r="D151" s="473" t="s">
        <v>12760</v>
      </c>
      <c r="E151" s="473" t="s">
        <v>12761</v>
      </c>
      <c r="F151" s="474">
        <v>0.9375</v>
      </c>
      <c r="G151" s="475">
        <v>43960</v>
      </c>
      <c r="H151" s="476" t="s">
        <v>12707</v>
      </c>
      <c r="I151" s="473" t="s">
        <v>12742</v>
      </c>
      <c r="J151" s="479" t="s">
        <v>12762</v>
      </c>
      <c r="K151" s="451"/>
      <c r="L151" s="451"/>
      <c r="M151" s="451"/>
      <c r="N151" s="451"/>
      <c r="O151" s="451"/>
      <c r="P151" s="451"/>
      <c r="Q151" s="451"/>
      <c r="R151" s="484"/>
      <c r="S151" s="483"/>
      <c r="T151" s="483"/>
      <c r="U151" s="483"/>
      <c r="V151" s="484"/>
    </row>
    <row r="152" s="298" customFormat="1" ht="16.1" hidden="1" outlineLevel="1" spans="1:22">
      <c r="A152" s="399" t="s">
        <v>12721</v>
      </c>
      <c r="B152" s="473" t="s">
        <v>12763</v>
      </c>
      <c r="C152" s="473" t="s">
        <v>8228</v>
      </c>
      <c r="D152" s="473" t="s">
        <v>12764</v>
      </c>
      <c r="E152" s="473" t="s">
        <v>12765</v>
      </c>
      <c r="F152" s="474">
        <v>1.199</v>
      </c>
      <c r="G152" s="475">
        <v>44225</v>
      </c>
      <c r="H152" s="476" t="s">
        <v>12707</v>
      </c>
      <c r="I152" s="473" t="s">
        <v>12742</v>
      </c>
      <c r="J152" s="479" t="s">
        <v>12766</v>
      </c>
      <c r="K152" s="451"/>
      <c r="L152" s="451"/>
      <c r="M152" s="451"/>
      <c r="N152" s="451"/>
      <c r="O152" s="451"/>
      <c r="P152" s="451"/>
      <c r="Q152" s="451"/>
      <c r="R152" s="484"/>
      <c r="S152" s="483"/>
      <c r="T152" s="483"/>
      <c r="U152" s="483"/>
      <c r="V152" s="484"/>
    </row>
    <row r="153" s="298" customFormat="1" ht="16.1" hidden="1" outlineLevel="1" spans="1:22">
      <c r="A153" s="399" t="s">
        <v>12715</v>
      </c>
      <c r="B153" s="473" t="s">
        <v>12767</v>
      </c>
      <c r="C153" s="473" t="s">
        <v>8228</v>
      </c>
      <c r="D153" s="473" t="s">
        <v>12591</v>
      </c>
      <c r="E153" s="473" t="s">
        <v>12768</v>
      </c>
      <c r="F153" s="474">
        <v>118.245</v>
      </c>
      <c r="G153" s="475">
        <v>45658</v>
      </c>
      <c r="H153" s="476" t="s">
        <v>12707</v>
      </c>
      <c r="I153" s="473" t="s">
        <v>12466</v>
      </c>
      <c r="J153" s="479" t="s">
        <v>12747</v>
      </c>
      <c r="K153" s="451"/>
      <c r="L153" s="451"/>
      <c r="M153" s="451"/>
      <c r="N153" s="451"/>
      <c r="O153" s="451"/>
      <c r="P153" s="451"/>
      <c r="Q153" s="451"/>
      <c r="R153" s="484"/>
      <c r="S153" s="483"/>
      <c r="T153" s="483"/>
      <c r="U153" s="483"/>
      <c r="V153" s="484"/>
    </row>
    <row r="154" s="298" customFormat="1" ht="16.1" hidden="1" outlineLevel="1" spans="1:22">
      <c r="A154" s="399" t="s">
        <v>12721</v>
      </c>
      <c r="B154" s="473" t="s">
        <v>12769</v>
      </c>
      <c r="C154" s="473" t="s">
        <v>8228</v>
      </c>
      <c r="D154" s="473" t="s">
        <v>12770</v>
      </c>
      <c r="E154" s="473" t="s">
        <v>12771</v>
      </c>
      <c r="F154" s="474">
        <v>7.25</v>
      </c>
      <c r="G154" s="475">
        <v>44306</v>
      </c>
      <c r="H154" s="476" t="s">
        <v>12707</v>
      </c>
      <c r="I154" s="473" t="s">
        <v>12569</v>
      </c>
      <c r="J154" s="479" t="s">
        <v>12772</v>
      </c>
      <c r="K154" s="451"/>
      <c r="L154" s="451"/>
      <c r="M154" s="451"/>
      <c r="N154" s="451"/>
      <c r="O154" s="451"/>
      <c r="P154" s="451"/>
      <c r="Q154" s="451"/>
      <c r="R154" s="484"/>
      <c r="S154" s="483"/>
      <c r="T154" s="483"/>
      <c r="U154" s="483"/>
      <c r="V154" s="484"/>
    </row>
    <row r="155" s="298" customFormat="1" ht="16.1" hidden="1" outlineLevel="1" spans="1:22">
      <c r="A155" s="399" t="s">
        <v>12721</v>
      </c>
      <c r="B155" s="473" t="s">
        <v>12773</v>
      </c>
      <c r="C155" s="473" t="s">
        <v>8228</v>
      </c>
      <c r="D155" s="473" t="s">
        <v>12591</v>
      </c>
      <c r="E155" s="473" t="s">
        <v>12774</v>
      </c>
      <c r="F155" s="474">
        <v>3.74</v>
      </c>
      <c r="G155" s="475">
        <v>43840</v>
      </c>
      <c r="H155" s="476" t="s">
        <v>12707</v>
      </c>
      <c r="I155" s="473" t="s">
        <v>12742</v>
      </c>
      <c r="J155" s="479" t="s">
        <v>12766</v>
      </c>
      <c r="K155" s="451"/>
      <c r="L155" s="451"/>
      <c r="M155" s="451"/>
      <c r="N155" s="451"/>
      <c r="O155" s="451"/>
      <c r="P155" s="451"/>
      <c r="Q155" s="451"/>
      <c r="R155" s="484"/>
      <c r="S155" s="483"/>
      <c r="T155" s="483"/>
      <c r="U155" s="483"/>
      <c r="V155" s="484"/>
    </row>
    <row r="156" s="298" customFormat="1" ht="16.1" hidden="1" outlineLevel="1" spans="1:22">
      <c r="A156" s="399" t="s">
        <v>12715</v>
      </c>
      <c r="B156" s="473" t="s">
        <v>12775</v>
      </c>
      <c r="C156" s="473" t="s">
        <v>8228</v>
      </c>
      <c r="D156" s="473" t="s">
        <v>12776</v>
      </c>
      <c r="E156" s="473" t="s">
        <v>12777</v>
      </c>
      <c r="F156" s="474">
        <v>4.98</v>
      </c>
      <c r="G156" s="475">
        <v>44469</v>
      </c>
      <c r="H156" s="476" t="s">
        <v>12707</v>
      </c>
      <c r="I156" s="473" t="s">
        <v>12410</v>
      </c>
      <c r="J156" s="479" t="s">
        <v>12778</v>
      </c>
      <c r="K156" s="451"/>
      <c r="L156" s="451"/>
      <c r="M156" s="451"/>
      <c r="N156" s="451"/>
      <c r="O156" s="451"/>
      <c r="P156" s="451"/>
      <c r="Q156" s="451"/>
      <c r="R156" s="484"/>
      <c r="S156" s="483"/>
      <c r="T156" s="483"/>
      <c r="U156" s="483"/>
      <c r="V156" s="484"/>
    </row>
    <row r="157" s="298" customFormat="1" ht="16.1" hidden="1" outlineLevel="1" spans="1:22">
      <c r="A157" s="399" t="s">
        <v>12721</v>
      </c>
      <c r="B157" s="473" t="s">
        <v>12779</v>
      </c>
      <c r="C157" s="473" t="s">
        <v>8228</v>
      </c>
      <c r="D157" s="473" t="s">
        <v>12591</v>
      </c>
      <c r="E157" s="473" t="s">
        <v>12780</v>
      </c>
      <c r="F157" s="474">
        <v>0.8975</v>
      </c>
      <c r="G157" s="475">
        <v>44286</v>
      </c>
      <c r="H157" s="476" t="s">
        <v>12707</v>
      </c>
      <c r="I157" s="473" t="s">
        <v>12742</v>
      </c>
      <c r="J157" s="479" t="s">
        <v>12781</v>
      </c>
      <c r="K157" s="451"/>
      <c r="L157" s="451"/>
      <c r="M157" s="451"/>
      <c r="N157" s="451"/>
      <c r="O157" s="451"/>
      <c r="P157" s="451"/>
      <c r="Q157" s="451"/>
      <c r="R157" s="484"/>
      <c r="S157" s="483"/>
      <c r="T157" s="483"/>
      <c r="U157" s="483"/>
      <c r="V157" s="484"/>
    </row>
    <row r="158" s="298" customFormat="1" ht="16.1" hidden="1" outlineLevel="1" spans="1:22">
      <c r="A158" s="399" t="s">
        <v>12721</v>
      </c>
      <c r="B158" s="473" t="s">
        <v>12782</v>
      </c>
      <c r="C158" s="473" t="s">
        <v>8228</v>
      </c>
      <c r="D158" s="473" t="s">
        <v>12591</v>
      </c>
      <c r="E158" s="473" t="s">
        <v>12783</v>
      </c>
      <c r="F158" s="474">
        <v>1.0995</v>
      </c>
      <c r="G158" s="475">
        <v>44286</v>
      </c>
      <c r="H158" s="476" t="s">
        <v>12707</v>
      </c>
      <c r="I158" s="473" t="s">
        <v>12742</v>
      </c>
      <c r="J158" s="479" t="s">
        <v>12440</v>
      </c>
      <c r="K158" s="451"/>
      <c r="L158" s="451"/>
      <c r="M158" s="451"/>
      <c r="N158" s="451"/>
      <c r="O158" s="451"/>
      <c r="P158" s="451"/>
      <c r="Q158" s="451"/>
      <c r="R158" s="484"/>
      <c r="S158" s="483"/>
      <c r="T158" s="483"/>
      <c r="U158" s="483"/>
      <c r="V158" s="484"/>
    </row>
    <row r="159" s="298" customFormat="1" ht="16.1" hidden="1" outlineLevel="1" spans="1:22">
      <c r="A159" s="399" t="s">
        <v>12721</v>
      </c>
      <c r="B159" s="473" t="s">
        <v>12784</v>
      </c>
      <c r="C159" s="473" t="s">
        <v>8228</v>
      </c>
      <c r="D159" s="473" t="s">
        <v>12785</v>
      </c>
      <c r="E159" s="473" t="s">
        <v>12786</v>
      </c>
      <c r="F159" s="474">
        <v>114.86423</v>
      </c>
      <c r="G159" s="475">
        <v>45473</v>
      </c>
      <c r="H159" s="476" t="s">
        <v>12707</v>
      </c>
      <c r="I159" s="473" t="s">
        <v>12742</v>
      </c>
      <c r="J159" s="479" t="s">
        <v>12787</v>
      </c>
      <c r="K159" s="451"/>
      <c r="L159" s="451"/>
      <c r="M159" s="451"/>
      <c r="N159" s="451"/>
      <c r="O159" s="451"/>
      <c r="P159" s="451"/>
      <c r="Q159" s="451"/>
      <c r="R159" s="484"/>
      <c r="S159" s="483"/>
      <c r="T159" s="483"/>
      <c r="U159" s="483"/>
      <c r="V159" s="484"/>
    </row>
    <row r="160" s="298" customFormat="1" ht="16.1" hidden="1" outlineLevel="1" spans="1:22">
      <c r="A160" s="399" t="s">
        <v>12715</v>
      </c>
      <c r="B160" s="473" t="s">
        <v>12788</v>
      </c>
      <c r="C160" s="473" t="s">
        <v>8228</v>
      </c>
      <c r="D160" s="473" t="s">
        <v>12789</v>
      </c>
      <c r="E160" s="473" t="s">
        <v>12790</v>
      </c>
      <c r="F160" s="474">
        <v>198</v>
      </c>
      <c r="G160" s="475">
        <v>44195</v>
      </c>
      <c r="H160" s="476" t="s">
        <v>12707</v>
      </c>
      <c r="I160" s="473" t="s">
        <v>12569</v>
      </c>
      <c r="J160" s="479" t="s">
        <v>12481</v>
      </c>
      <c r="K160" s="451"/>
      <c r="L160" s="451"/>
      <c r="M160" s="451"/>
      <c r="N160" s="451"/>
      <c r="O160" s="451"/>
      <c r="P160" s="451"/>
      <c r="Q160" s="451"/>
      <c r="R160" s="484"/>
      <c r="S160" s="483"/>
      <c r="T160" s="483"/>
      <c r="U160" s="483"/>
      <c r="V160" s="484"/>
    </row>
    <row r="161" s="298" customFormat="1" ht="16.1" hidden="1" outlineLevel="1" spans="1:22">
      <c r="A161" s="399" t="s">
        <v>12715</v>
      </c>
      <c r="B161" s="473" t="s">
        <v>12791</v>
      </c>
      <c r="C161" s="473" t="s">
        <v>8228</v>
      </c>
      <c r="D161" s="473" t="s">
        <v>12495</v>
      </c>
      <c r="E161" s="473" t="s">
        <v>12792</v>
      </c>
      <c r="F161" s="474">
        <v>5.98</v>
      </c>
      <c r="G161" s="475">
        <v>45687</v>
      </c>
      <c r="H161" s="476" t="s">
        <v>12707</v>
      </c>
      <c r="I161" s="473" t="s">
        <v>12569</v>
      </c>
      <c r="J161" s="479" t="s">
        <v>12793</v>
      </c>
      <c r="K161" s="451"/>
      <c r="L161" s="451"/>
      <c r="M161" s="451"/>
      <c r="N161" s="451"/>
      <c r="O161" s="451"/>
      <c r="P161" s="451"/>
      <c r="Q161" s="451"/>
      <c r="R161" s="484"/>
      <c r="S161" s="483"/>
      <c r="T161" s="483"/>
      <c r="U161" s="483"/>
      <c r="V161" s="484"/>
    </row>
    <row r="162" s="298" customFormat="1" ht="16.1" hidden="1" outlineLevel="1" spans="1:22">
      <c r="A162" s="399" t="s">
        <v>12794</v>
      </c>
      <c r="B162" s="473" t="s">
        <v>12795</v>
      </c>
      <c r="C162" s="473" t="s">
        <v>8228</v>
      </c>
      <c r="D162" s="473" t="s">
        <v>12796</v>
      </c>
      <c r="E162" s="473" t="s">
        <v>12797</v>
      </c>
      <c r="F162" s="474">
        <v>2.225</v>
      </c>
      <c r="G162" s="475">
        <v>41640</v>
      </c>
      <c r="H162" s="476" t="s">
        <v>12707</v>
      </c>
      <c r="I162" s="473" t="s">
        <v>12798</v>
      </c>
      <c r="J162" s="479"/>
      <c r="K162" s="451"/>
      <c r="L162" s="451"/>
      <c r="M162" s="451"/>
      <c r="N162" s="451"/>
      <c r="O162" s="451"/>
      <c r="P162" s="451"/>
      <c r="Q162" s="451"/>
      <c r="R162" s="484"/>
      <c r="S162" s="483"/>
      <c r="T162" s="483"/>
      <c r="U162" s="483"/>
      <c r="V162" s="484"/>
    </row>
    <row r="163" s="298" customFormat="1" ht="16.1" hidden="1" outlineLevel="1" spans="1:22">
      <c r="A163" s="399" t="s">
        <v>12794</v>
      </c>
      <c r="B163" s="473" t="s">
        <v>12799</v>
      </c>
      <c r="C163" s="473" t="s">
        <v>8228</v>
      </c>
      <c r="D163" s="473" t="s">
        <v>12800</v>
      </c>
      <c r="E163" s="473" t="s">
        <v>12801</v>
      </c>
      <c r="F163" s="474">
        <v>13.062232</v>
      </c>
      <c r="G163" s="475">
        <v>42561</v>
      </c>
      <c r="H163" s="476" t="s">
        <v>12707</v>
      </c>
      <c r="I163" s="473" t="s">
        <v>12798</v>
      </c>
      <c r="J163" s="479"/>
      <c r="K163" s="451"/>
      <c r="L163" s="451"/>
      <c r="M163" s="451"/>
      <c r="N163" s="451"/>
      <c r="O163" s="451"/>
      <c r="P163" s="451"/>
      <c r="Q163" s="451"/>
      <c r="R163" s="484"/>
      <c r="S163" s="483"/>
      <c r="T163" s="483"/>
      <c r="U163" s="483"/>
      <c r="V163" s="484"/>
    </row>
    <row r="164" s="298" customFormat="1" ht="16.1" hidden="1" outlineLevel="1" spans="1:22">
      <c r="A164" s="399" t="s">
        <v>12794</v>
      </c>
      <c r="B164" s="473" t="s">
        <v>12802</v>
      </c>
      <c r="C164" s="473" t="s">
        <v>8228</v>
      </c>
      <c r="D164" s="473" t="s">
        <v>12803</v>
      </c>
      <c r="E164" s="473" t="s">
        <v>12804</v>
      </c>
      <c r="F164" s="474">
        <v>0.668</v>
      </c>
      <c r="G164" s="475">
        <v>41742</v>
      </c>
      <c r="H164" s="476" t="s">
        <v>12707</v>
      </c>
      <c r="I164" s="473" t="s">
        <v>12798</v>
      </c>
      <c r="J164" s="479"/>
      <c r="K164" s="451" t="s">
        <v>11856</v>
      </c>
      <c r="L164" s="451"/>
      <c r="M164" s="451"/>
      <c r="N164" s="451"/>
      <c r="O164" s="451"/>
      <c r="P164" s="451"/>
      <c r="Q164" s="451"/>
      <c r="R164" s="484"/>
      <c r="S164" s="483"/>
      <c r="T164" s="483"/>
      <c r="U164" s="483"/>
      <c r="V164" s="484"/>
    </row>
    <row r="165" s="298" customFormat="1" ht="16.1" hidden="1" outlineLevel="1" spans="1:22">
      <c r="A165" s="399" t="s">
        <v>12715</v>
      </c>
      <c r="B165" s="473" t="s">
        <v>12805</v>
      </c>
      <c r="C165" s="473" t="s">
        <v>8228</v>
      </c>
      <c r="D165" s="473" t="s">
        <v>12806</v>
      </c>
      <c r="E165" s="473" t="s">
        <v>12807</v>
      </c>
      <c r="F165" s="474">
        <v>10</v>
      </c>
      <c r="G165" s="475">
        <v>42228</v>
      </c>
      <c r="H165" s="476" t="s">
        <v>12707</v>
      </c>
      <c r="I165" s="473" t="s">
        <v>12808</v>
      </c>
      <c r="J165" s="479"/>
      <c r="K165" s="451"/>
      <c r="L165" s="451"/>
      <c r="M165" s="451"/>
      <c r="N165" s="451"/>
      <c r="O165" s="451"/>
      <c r="P165" s="451"/>
      <c r="Q165" s="451"/>
      <c r="R165" s="484"/>
      <c r="S165" s="483"/>
      <c r="T165" s="483"/>
      <c r="U165" s="483"/>
      <c r="V165" s="484"/>
    </row>
    <row r="166" s="298" customFormat="1" ht="16.1" hidden="1" outlineLevel="1" spans="1:22">
      <c r="A166" s="399" t="s">
        <v>12794</v>
      </c>
      <c r="B166" s="473" t="s">
        <v>12809</v>
      </c>
      <c r="C166" s="473" t="s">
        <v>8228</v>
      </c>
      <c r="D166" s="473" t="s">
        <v>12810</v>
      </c>
      <c r="E166" s="473" t="s">
        <v>12811</v>
      </c>
      <c r="F166" s="474">
        <v>4.98</v>
      </c>
      <c r="G166" s="475">
        <v>42502</v>
      </c>
      <c r="H166" s="476" t="s">
        <v>12707</v>
      </c>
      <c r="I166" s="473" t="s">
        <v>12798</v>
      </c>
      <c r="J166" s="479"/>
      <c r="K166" s="451"/>
      <c r="L166" s="451"/>
      <c r="M166" s="451"/>
      <c r="N166" s="451"/>
      <c r="O166" s="451"/>
      <c r="P166" s="451"/>
      <c r="Q166" s="451"/>
      <c r="R166" s="484"/>
      <c r="S166" s="483"/>
      <c r="T166" s="483"/>
      <c r="U166" s="483"/>
      <c r="V166" s="484"/>
    </row>
    <row r="167" s="298" customFormat="1" ht="16.1" hidden="1" outlineLevel="1" spans="1:22">
      <c r="A167" s="399" t="s">
        <v>12794</v>
      </c>
      <c r="B167" s="473" t="s">
        <v>12812</v>
      </c>
      <c r="C167" s="473" t="s">
        <v>8228</v>
      </c>
      <c r="D167" s="473" t="s">
        <v>12813</v>
      </c>
      <c r="E167" s="473" t="s">
        <v>12814</v>
      </c>
      <c r="F167" s="474">
        <v>6</v>
      </c>
      <c r="G167" s="475">
        <v>43008</v>
      </c>
      <c r="H167" s="476" t="s">
        <v>12707</v>
      </c>
      <c r="I167" s="473" t="s">
        <v>12815</v>
      </c>
      <c r="J167" s="479"/>
      <c r="K167" s="451" t="s">
        <v>11856</v>
      </c>
      <c r="L167" s="451"/>
      <c r="M167" s="451"/>
      <c r="N167" s="451"/>
      <c r="O167" s="451"/>
      <c r="P167" s="451"/>
      <c r="Q167" s="451"/>
      <c r="R167" s="484"/>
      <c r="S167" s="483"/>
      <c r="T167" s="483"/>
      <c r="U167" s="483"/>
      <c r="V167" s="484"/>
    </row>
    <row r="168" s="298" customFormat="1" ht="16.1" hidden="1" outlineLevel="1" spans="1:22">
      <c r="A168" s="399" t="s">
        <v>12721</v>
      </c>
      <c r="B168" s="473" t="s">
        <v>12816</v>
      </c>
      <c r="C168" s="473" t="s">
        <v>8228</v>
      </c>
      <c r="D168" s="473" t="s">
        <v>12817</v>
      </c>
      <c r="E168" s="473" t="s">
        <v>12818</v>
      </c>
      <c r="F168" s="474">
        <v>1.6</v>
      </c>
      <c r="G168" s="475">
        <v>42479</v>
      </c>
      <c r="H168" s="476" t="s">
        <v>12707</v>
      </c>
      <c r="I168" s="473" t="s">
        <v>12819</v>
      </c>
      <c r="J168" s="479"/>
      <c r="K168" s="451" t="s">
        <v>11856</v>
      </c>
      <c r="L168" s="451"/>
      <c r="M168" s="451"/>
      <c r="N168" s="451"/>
      <c r="O168" s="451"/>
      <c r="P168" s="451"/>
      <c r="Q168" s="451"/>
      <c r="R168" s="484"/>
      <c r="S168" s="483"/>
      <c r="T168" s="483"/>
      <c r="U168" s="483"/>
      <c r="V168" s="484"/>
    </row>
    <row r="169" s="298" customFormat="1" ht="16.1" hidden="1" outlineLevel="1" spans="1:22">
      <c r="A169" s="399" t="s">
        <v>12721</v>
      </c>
      <c r="B169" s="473" t="s">
        <v>12820</v>
      </c>
      <c r="C169" s="473" t="s">
        <v>8228</v>
      </c>
      <c r="D169" s="473" t="s">
        <v>12591</v>
      </c>
      <c r="E169" s="473" t="s">
        <v>12821</v>
      </c>
      <c r="F169" s="474">
        <v>0.8485</v>
      </c>
      <c r="G169" s="475">
        <v>42704</v>
      </c>
      <c r="H169" s="476" t="s">
        <v>12707</v>
      </c>
      <c r="I169" s="473" t="s">
        <v>12815</v>
      </c>
      <c r="J169" s="479"/>
      <c r="K169" s="451" t="s">
        <v>11856</v>
      </c>
      <c r="L169" s="451"/>
      <c r="M169" s="451"/>
      <c r="N169" s="451"/>
      <c r="O169" s="451"/>
      <c r="P169" s="451"/>
      <c r="Q169" s="451"/>
      <c r="R169" s="484"/>
      <c r="S169" s="483"/>
      <c r="T169" s="483"/>
      <c r="U169" s="483"/>
      <c r="V169" s="484"/>
    </row>
    <row r="170" s="298" customFormat="1" ht="16.1" hidden="1" outlineLevel="1" spans="1:22">
      <c r="A170" s="399" t="s">
        <v>12721</v>
      </c>
      <c r="B170" s="473" t="s">
        <v>12822</v>
      </c>
      <c r="C170" s="473" t="s">
        <v>8228</v>
      </c>
      <c r="D170" s="473" t="s">
        <v>12723</v>
      </c>
      <c r="E170" s="473" t="s">
        <v>12823</v>
      </c>
      <c r="F170" s="474">
        <v>4.448</v>
      </c>
      <c r="G170" s="475">
        <v>43000</v>
      </c>
      <c r="H170" s="476" t="s">
        <v>12707</v>
      </c>
      <c r="I170" s="473" t="s">
        <v>12819</v>
      </c>
      <c r="J170" s="479"/>
      <c r="K170" s="451"/>
      <c r="L170" s="451"/>
      <c r="M170" s="451"/>
      <c r="N170" s="451"/>
      <c r="O170" s="451"/>
      <c r="P170" s="451"/>
      <c r="Q170" s="451"/>
      <c r="R170" s="484"/>
      <c r="S170" s="483"/>
      <c r="T170" s="483"/>
      <c r="U170" s="483"/>
      <c r="V170" s="484"/>
    </row>
    <row r="171" s="298" customFormat="1" ht="16.1" hidden="1" outlineLevel="1" spans="1:22">
      <c r="A171" s="399" t="s">
        <v>12721</v>
      </c>
      <c r="B171" s="473" t="s">
        <v>12824</v>
      </c>
      <c r="C171" s="473" t="s">
        <v>8228</v>
      </c>
      <c r="D171" s="473" t="s">
        <v>12810</v>
      </c>
      <c r="E171" s="473" t="s">
        <v>12825</v>
      </c>
      <c r="F171" s="474">
        <v>18.18</v>
      </c>
      <c r="G171" s="475">
        <v>43465</v>
      </c>
      <c r="H171" s="476" t="s">
        <v>12707</v>
      </c>
      <c r="I171" s="473" t="s">
        <v>12819</v>
      </c>
      <c r="J171" s="479"/>
      <c r="K171" s="451"/>
      <c r="L171" s="451"/>
      <c r="M171" s="451"/>
      <c r="N171" s="451"/>
      <c r="O171" s="451"/>
      <c r="P171" s="451"/>
      <c r="Q171" s="451"/>
      <c r="R171" s="484"/>
      <c r="S171" s="483"/>
      <c r="T171" s="483"/>
      <c r="U171" s="483"/>
      <c r="V171" s="484"/>
    </row>
    <row r="172" s="298" customFormat="1" ht="16.1" hidden="1" outlineLevel="1" spans="1:22">
      <c r="A172" s="399" t="s">
        <v>12721</v>
      </c>
      <c r="B172" s="473" t="s">
        <v>12826</v>
      </c>
      <c r="C172" s="473" t="s">
        <v>8228</v>
      </c>
      <c r="D172" s="473" t="s">
        <v>12827</v>
      </c>
      <c r="E172" s="473" t="s">
        <v>12828</v>
      </c>
      <c r="F172" s="474">
        <v>12.85</v>
      </c>
      <c r="G172" s="475">
        <v>43067</v>
      </c>
      <c r="H172" s="476" t="s">
        <v>12707</v>
      </c>
      <c r="I172" s="473" t="s">
        <v>12829</v>
      </c>
      <c r="J172" s="479"/>
      <c r="K172" s="451"/>
      <c r="L172" s="451"/>
      <c r="M172" s="451"/>
      <c r="N172" s="451"/>
      <c r="O172" s="451"/>
      <c r="P172" s="451"/>
      <c r="Q172" s="451"/>
      <c r="R172" s="484"/>
      <c r="S172" s="483"/>
      <c r="T172" s="483"/>
      <c r="U172" s="483"/>
      <c r="V172" s="484"/>
    </row>
    <row r="173" s="298" customFormat="1" ht="16.1" hidden="1" outlineLevel="1" spans="1:22">
      <c r="A173" s="399" t="s">
        <v>12721</v>
      </c>
      <c r="B173" s="473" t="s">
        <v>12830</v>
      </c>
      <c r="C173" s="473" t="s">
        <v>8228</v>
      </c>
      <c r="D173" s="473" t="s">
        <v>12810</v>
      </c>
      <c r="E173" s="473" t="s">
        <v>12831</v>
      </c>
      <c r="F173" s="474">
        <v>2.23</v>
      </c>
      <c r="G173" s="475">
        <v>44158</v>
      </c>
      <c r="H173" s="476" t="s">
        <v>12707</v>
      </c>
      <c r="I173" s="473" t="s">
        <v>12829</v>
      </c>
      <c r="J173" s="479"/>
      <c r="K173" s="451"/>
      <c r="L173" s="451"/>
      <c r="M173" s="451"/>
      <c r="N173" s="451"/>
      <c r="O173" s="451"/>
      <c r="P173" s="451"/>
      <c r="Q173" s="451"/>
      <c r="R173" s="484"/>
      <c r="S173" s="483"/>
      <c r="T173" s="483"/>
      <c r="U173" s="483"/>
      <c r="V173" s="484"/>
    </row>
    <row r="174" s="298" customFormat="1" ht="16.1" hidden="1" outlineLevel="1" spans="1:22">
      <c r="A174" s="399" t="s">
        <v>12715</v>
      </c>
      <c r="B174" s="473" t="s">
        <v>12832</v>
      </c>
      <c r="C174" s="473" t="s">
        <v>8228</v>
      </c>
      <c r="D174" s="473" t="s">
        <v>12591</v>
      </c>
      <c r="E174" s="473" t="s">
        <v>12833</v>
      </c>
      <c r="F174" s="474">
        <v>8.8</v>
      </c>
      <c r="G174" s="475">
        <v>42986</v>
      </c>
      <c r="H174" s="476" t="s">
        <v>12707</v>
      </c>
      <c r="I174" s="473" t="s">
        <v>12829</v>
      </c>
      <c r="J174" s="479"/>
      <c r="K174" s="451"/>
      <c r="L174" s="451"/>
      <c r="M174" s="451"/>
      <c r="N174" s="451"/>
      <c r="O174" s="451"/>
      <c r="P174" s="451"/>
      <c r="Q174" s="451"/>
      <c r="R174" s="484"/>
      <c r="S174" s="483"/>
      <c r="T174" s="483"/>
      <c r="U174" s="483"/>
      <c r="V174" s="484"/>
    </row>
    <row r="175" s="298" customFormat="1" ht="16.1" hidden="1" outlineLevel="1" spans="1:22">
      <c r="A175" s="399" t="s">
        <v>12721</v>
      </c>
      <c r="B175" s="473" t="s">
        <v>12834</v>
      </c>
      <c r="C175" s="473" t="s">
        <v>8228</v>
      </c>
      <c r="D175" s="473" t="s">
        <v>12591</v>
      </c>
      <c r="E175" s="473" t="s">
        <v>12835</v>
      </c>
      <c r="F175" s="474">
        <v>3.89</v>
      </c>
      <c r="G175" s="475">
        <v>43428</v>
      </c>
      <c r="H175" s="476" t="s">
        <v>12707</v>
      </c>
      <c r="I175" s="473" t="s">
        <v>12725</v>
      </c>
      <c r="J175" s="479"/>
      <c r="K175" s="451"/>
      <c r="L175" s="451"/>
      <c r="M175" s="451"/>
      <c r="N175" s="451"/>
      <c r="O175" s="451"/>
      <c r="P175" s="451"/>
      <c r="Q175" s="451"/>
      <c r="R175" s="484"/>
      <c r="S175" s="483"/>
      <c r="T175" s="483"/>
      <c r="U175" s="483"/>
      <c r="V175" s="484"/>
    </row>
    <row r="176" s="298" customFormat="1" ht="16.1" hidden="1" outlineLevel="1" spans="1:22">
      <c r="A176" s="399" t="s">
        <v>12721</v>
      </c>
      <c r="B176" s="473" t="s">
        <v>12836</v>
      </c>
      <c r="C176" s="473" t="s">
        <v>8228</v>
      </c>
      <c r="D176" s="473" t="s">
        <v>12591</v>
      </c>
      <c r="E176" s="473" t="s">
        <v>12837</v>
      </c>
      <c r="F176" s="474">
        <v>9.25</v>
      </c>
      <c r="G176" s="475">
        <v>43428</v>
      </c>
      <c r="H176" s="476" t="s">
        <v>12707</v>
      </c>
      <c r="I176" s="473" t="s">
        <v>12819</v>
      </c>
      <c r="J176" s="479"/>
      <c r="K176" s="451"/>
      <c r="L176" s="451"/>
      <c r="M176" s="451"/>
      <c r="N176" s="451"/>
      <c r="O176" s="451"/>
      <c r="P176" s="451"/>
      <c r="Q176" s="451"/>
      <c r="R176" s="484"/>
      <c r="S176" s="483"/>
      <c r="T176" s="483"/>
      <c r="U176" s="483"/>
      <c r="V176" s="484"/>
    </row>
    <row r="177" s="298" customFormat="1" ht="16.1" hidden="1" outlineLevel="1" spans="1:22">
      <c r="A177" s="399" t="s">
        <v>12721</v>
      </c>
      <c r="B177" s="473" t="s">
        <v>12838</v>
      </c>
      <c r="C177" s="473" t="s">
        <v>8228</v>
      </c>
      <c r="D177" s="473" t="s">
        <v>12591</v>
      </c>
      <c r="E177" s="473" t="s">
        <v>12839</v>
      </c>
      <c r="F177" s="474">
        <v>9</v>
      </c>
      <c r="G177" s="475">
        <v>43187</v>
      </c>
      <c r="H177" s="476" t="s">
        <v>12707</v>
      </c>
      <c r="I177" s="473" t="s">
        <v>12819</v>
      </c>
      <c r="J177" s="479"/>
      <c r="K177" s="451"/>
      <c r="L177" s="451"/>
      <c r="M177" s="451"/>
      <c r="N177" s="451"/>
      <c r="O177" s="451"/>
      <c r="P177" s="451"/>
      <c r="Q177" s="451"/>
      <c r="R177" s="484"/>
      <c r="S177" s="483"/>
      <c r="T177" s="483"/>
      <c r="U177" s="483"/>
      <c r="V177" s="484"/>
    </row>
    <row r="178" s="298" customFormat="1" ht="16.1" hidden="1" outlineLevel="1" spans="1:22">
      <c r="A178" s="399" t="s">
        <v>12703</v>
      </c>
      <c r="B178" s="473" t="s">
        <v>12840</v>
      </c>
      <c r="C178" s="473" t="s">
        <v>8228</v>
      </c>
      <c r="D178" s="473" t="s">
        <v>12796</v>
      </c>
      <c r="E178" s="473" t="s">
        <v>12841</v>
      </c>
      <c r="F178" s="474">
        <v>2.49</v>
      </c>
      <c r="G178" s="475">
        <v>45036</v>
      </c>
      <c r="H178" s="476" t="s">
        <v>12707</v>
      </c>
      <c r="I178" s="473" t="s">
        <v>12819</v>
      </c>
      <c r="J178" s="479"/>
      <c r="K178" s="451"/>
      <c r="L178" s="451"/>
      <c r="M178" s="451"/>
      <c r="N178" s="451"/>
      <c r="O178" s="451"/>
      <c r="P178" s="451"/>
      <c r="Q178" s="451"/>
      <c r="R178" s="484"/>
      <c r="S178" s="483"/>
      <c r="T178" s="483"/>
      <c r="U178" s="483"/>
      <c r="V178" s="484"/>
    </row>
    <row r="179" s="298" customFormat="1" ht="16.1" hidden="1" outlineLevel="1" spans="1:22">
      <c r="A179" s="399" t="s">
        <v>12721</v>
      </c>
      <c r="B179" s="473" t="s">
        <v>12842</v>
      </c>
      <c r="C179" s="473" t="s">
        <v>8228</v>
      </c>
      <c r="D179" s="473" t="s">
        <v>12723</v>
      </c>
      <c r="E179" s="473" t="s">
        <v>12843</v>
      </c>
      <c r="F179" s="474">
        <v>3.178</v>
      </c>
      <c r="G179" s="475">
        <v>44015</v>
      </c>
      <c r="H179" s="476" t="s">
        <v>12707</v>
      </c>
      <c r="I179" s="473" t="s">
        <v>12844</v>
      </c>
      <c r="J179" s="479" t="s">
        <v>12726</v>
      </c>
      <c r="K179" s="451" t="s">
        <v>11856</v>
      </c>
      <c r="L179" s="451"/>
      <c r="M179" s="451"/>
      <c r="N179" s="451"/>
      <c r="O179" s="451"/>
      <c r="P179" s="451"/>
      <c r="Q179" s="451"/>
      <c r="R179" s="484"/>
      <c r="S179" s="483"/>
      <c r="T179" s="483"/>
      <c r="U179" s="483"/>
      <c r="V179" s="484"/>
    </row>
    <row r="180" s="298" customFormat="1" ht="16.1" hidden="1" outlineLevel="1" spans="1:22">
      <c r="A180" s="399" t="s">
        <v>12721</v>
      </c>
      <c r="B180" s="473" t="s">
        <v>12845</v>
      </c>
      <c r="C180" s="473" t="s">
        <v>8228</v>
      </c>
      <c r="D180" s="473" t="s">
        <v>12760</v>
      </c>
      <c r="E180" s="473" t="s">
        <v>12846</v>
      </c>
      <c r="F180" s="474">
        <v>11.99</v>
      </c>
      <c r="G180" s="475">
        <v>43993</v>
      </c>
      <c r="H180" s="476" t="s">
        <v>12707</v>
      </c>
      <c r="I180" s="473" t="s">
        <v>12725</v>
      </c>
      <c r="J180" s="479" t="s">
        <v>12847</v>
      </c>
      <c r="K180" s="451"/>
      <c r="L180" s="451"/>
      <c r="M180" s="451"/>
      <c r="N180" s="451"/>
      <c r="O180" s="451"/>
      <c r="P180" s="451"/>
      <c r="Q180" s="451"/>
      <c r="R180" s="484"/>
      <c r="S180" s="483"/>
      <c r="T180" s="483"/>
      <c r="U180" s="483"/>
      <c r="V180" s="484"/>
    </row>
    <row r="181" s="298" customFormat="1" ht="16.1" hidden="1" outlineLevel="1" spans="1:22">
      <c r="A181" s="399" t="s">
        <v>12721</v>
      </c>
      <c r="B181" s="473" t="s">
        <v>12848</v>
      </c>
      <c r="C181" s="473" t="s">
        <v>8228</v>
      </c>
      <c r="D181" s="473" t="s">
        <v>12849</v>
      </c>
      <c r="E181" s="473" t="s">
        <v>12850</v>
      </c>
      <c r="F181" s="474">
        <v>0.33</v>
      </c>
      <c r="G181" s="475">
        <v>43434</v>
      </c>
      <c r="H181" s="476" t="s">
        <v>12707</v>
      </c>
      <c r="I181" s="473" t="s">
        <v>12734</v>
      </c>
      <c r="J181" s="479"/>
      <c r="K181" s="451"/>
      <c r="L181" s="451"/>
      <c r="M181" s="451"/>
      <c r="N181" s="451"/>
      <c r="O181" s="451"/>
      <c r="P181" s="451"/>
      <c r="Q181" s="451"/>
      <c r="R181" s="484"/>
      <c r="S181" s="483"/>
      <c r="T181" s="483"/>
      <c r="U181" s="483"/>
      <c r="V181" s="484"/>
    </row>
    <row r="182" s="298" customFormat="1" ht="16.1" hidden="1" outlineLevel="1" spans="1:22">
      <c r="A182" s="399" t="s">
        <v>12721</v>
      </c>
      <c r="B182" s="473" t="s">
        <v>12851</v>
      </c>
      <c r="C182" s="473" t="s">
        <v>8228</v>
      </c>
      <c r="D182" s="473" t="s">
        <v>12852</v>
      </c>
      <c r="E182" s="473" t="s">
        <v>12853</v>
      </c>
      <c r="F182" s="474">
        <v>6.9</v>
      </c>
      <c r="G182" s="475">
        <v>43940</v>
      </c>
      <c r="H182" s="476" t="s">
        <v>12707</v>
      </c>
      <c r="I182" s="473" t="s">
        <v>12466</v>
      </c>
      <c r="J182" s="479"/>
      <c r="K182" s="451"/>
      <c r="L182" s="451"/>
      <c r="M182" s="451"/>
      <c r="N182" s="451"/>
      <c r="O182" s="451"/>
      <c r="P182" s="451"/>
      <c r="Q182" s="451"/>
      <c r="R182" s="484"/>
      <c r="S182" s="483"/>
      <c r="T182" s="483"/>
      <c r="U182" s="483"/>
      <c r="V182" s="484"/>
    </row>
    <row r="183" s="298" customFormat="1" ht="16.1" hidden="1" outlineLevel="1" spans="1:22">
      <c r="A183" s="399" t="s">
        <v>12721</v>
      </c>
      <c r="B183" s="473" t="s">
        <v>12854</v>
      </c>
      <c r="C183" s="473" t="s">
        <v>8228</v>
      </c>
      <c r="D183" s="473" t="s">
        <v>12855</v>
      </c>
      <c r="E183" s="473" t="s">
        <v>12856</v>
      </c>
      <c r="F183" s="474">
        <v>0.7495</v>
      </c>
      <c r="G183" s="475">
        <v>43747</v>
      </c>
      <c r="H183" s="476" t="s">
        <v>12707</v>
      </c>
      <c r="I183" s="473" t="s">
        <v>12410</v>
      </c>
      <c r="J183" s="479" t="s">
        <v>12755</v>
      </c>
      <c r="K183" s="451" t="s">
        <v>11856</v>
      </c>
      <c r="L183" s="451"/>
      <c r="M183" s="451"/>
      <c r="N183" s="451"/>
      <c r="O183" s="451"/>
      <c r="P183" s="451"/>
      <c r="Q183" s="451"/>
      <c r="R183" s="484"/>
      <c r="S183" s="483"/>
      <c r="T183" s="483"/>
      <c r="U183" s="483"/>
      <c r="V183" s="484"/>
    </row>
    <row r="184" s="298" customFormat="1" ht="16.1" hidden="1" outlineLevel="1" spans="1:22">
      <c r="A184" s="399" t="s">
        <v>12721</v>
      </c>
      <c r="B184" s="473" t="s">
        <v>12857</v>
      </c>
      <c r="C184" s="473" t="s">
        <v>8228</v>
      </c>
      <c r="D184" s="473" t="s">
        <v>12855</v>
      </c>
      <c r="E184" s="473" t="s">
        <v>12858</v>
      </c>
      <c r="F184" s="474">
        <v>1.51315</v>
      </c>
      <c r="G184" s="475">
        <v>43797</v>
      </c>
      <c r="H184" s="476" t="s">
        <v>12707</v>
      </c>
      <c r="I184" s="473" t="s">
        <v>12410</v>
      </c>
      <c r="J184" s="479" t="s">
        <v>12755</v>
      </c>
      <c r="K184" s="451"/>
      <c r="L184" s="451"/>
      <c r="M184" s="451"/>
      <c r="N184" s="451"/>
      <c r="O184" s="451"/>
      <c r="P184" s="451"/>
      <c r="Q184" s="451"/>
      <c r="R184" s="484"/>
      <c r="S184" s="483"/>
      <c r="T184" s="483"/>
      <c r="U184" s="483"/>
      <c r="V184" s="484"/>
    </row>
    <row r="185" s="298" customFormat="1" ht="16.1" hidden="1" outlineLevel="1" spans="1:22">
      <c r="A185" s="399" t="s">
        <v>12715</v>
      </c>
      <c r="B185" s="473" t="s">
        <v>12859</v>
      </c>
      <c r="C185" s="473" t="s">
        <v>8228</v>
      </c>
      <c r="D185" s="473" t="s">
        <v>12860</v>
      </c>
      <c r="E185" s="473" t="s">
        <v>12861</v>
      </c>
      <c r="F185" s="474">
        <v>297.07755</v>
      </c>
      <c r="G185" s="475">
        <v>43981</v>
      </c>
      <c r="H185" s="476" t="s">
        <v>12707</v>
      </c>
      <c r="I185" s="473" t="s">
        <v>12410</v>
      </c>
      <c r="J185" s="479" t="s">
        <v>12862</v>
      </c>
      <c r="K185" s="451"/>
      <c r="L185" s="451"/>
      <c r="M185" s="451"/>
      <c r="N185" s="451"/>
      <c r="O185" s="451"/>
      <c r="P185" s="451"/>
      <c r="Q185" s="451"/>
      <c r="R185" s="484"/>
      <c r="S185" s="483"/>
      <c r="T185" s="483"/>
      <c r="U185" s="483"/>
      <c r="V185" s="484"/>
    </row>
    <row r="186" s="298" customFormat="1" ht="16.1" hidden="1" outlineLevel="1" spans="1:22">
      <c r="A186" s="399" t="s">
        <v>12703</v>
      </c>
      <c r="B186" s="473" t="s">
        <v>12863</v>
      </c>
      <c r="C186" s="473" t="s">
        <v>8228</v>
      </c>
      <c r="D186" s="473" t="s">
        <v>12591</v>
      </c>
      <c r="E186" s="473" t="s">
        <v>12864</v>
      </c>
      <c r="F186" s="474">
        <v>9.895</v>
      </c>
      <c r="G186" s="475">
        <v>43365</v>
      </c>
      <c r="H186" s="476" t="s">
        <v>12707</v>
      </c>
      <c r="I186" s="473" t="s">
        <v>12410</v>
      </c>
      <c r="J186" s="479"/>
      <c r="K186" s="451"/>
      <c r="L186" s="451"/>
      <c r="M186" s="451"/>
      <c r="N186" s="451"/>
      <c r="O186" s="451"/>
      <c r="P186" s="451"/>
      <c r="Q186" s="451"/>
      <c r="R186" s="484"/>
      <c r="S186" s="483"/>
      <c r="T186" s="483"/>
      <c r="U186" s="483"/>
      <c r="V186" s="484"/>
    </row>
    <row r="187" s="298" customFormat="1" ht="16.1" hidden="1" outlineLevel="1" spans="1:22">
      <c r="A187" s="399" t="s">
        <v>12721</v>
      </c>
      <c r="B187" s="473" t="s">
        <v>12865</v>
      </c>
      <c r="C187" s="473" t="s">
        <v>8228</v>
      </c>
      <c r="D187" s="473" t="s">
        <v>12409</v>
      </c>
      <c r="E187" s="473" t="s">
        <v>12866</v>
      </c>
      <c r="F187" s="474">
        <v>4.9</v>
      </c>
      <c r="G187" s="475">
        <v>43657</v>
      </c>
      <c r="H187" s="476" t="s">
        <v>12707</v>
      </c>
      <c r="I187" s="473" t="s">
        <v>12844</v>
      </c>
      <c r="J187" s="479" t="s">
        <v>12867</v>
      </c>
      <c r="K187" s="451"/>
      <c r="L187" s="451"/>
      <c r="M187" s="451"/>
      <c r="N187" s="451"/>
      <c r="O187" s="451"/>
      <c r="P187" s="451"/>
      <c r="Q187" s="451"/>
      <c r="R187" s="484"/>
      <c r="S187" s="483"/>
      <c r="T187" s="483"/>
      <c r="U187" s="483"/>
      <c r="V187" s="484"/>
    </row>
    <row r="188" s="298" customFormat="1" ht="16.1" hidden="1" outlineLevel="1" spans="1:22">
      <c r="A188" s="399" t="s">
        <v>12703</v>
      </c>
      <c r="B188" s="473" t="s">
        <v>12868</v>
      </c>
      <c r="C188" s="473" t="s">
        <v>8228</v>
      </c>
      <c r="D188" s="473" t="s">
        <v>12869</v>
      </c>
      <c r="E188" s="473" t="s">
        <v>12870</v>
      </c>
      <c r="F188" s="474">
        <v>8.8</v>
      </c>
      <c r="G188" s="475">
        <v>43971</v>
      </c>
      <c r="H188" s="476" t="s">
        <v>12707</v>
      </c>
      <c r="I188" s="473" t="s">
        <v>12871</v>
      </c>
      <c r="J188" s="479" t="s">
        <v>12568</v>
      </c>
      <c r="K188" s="451"/>
      <c r="L188" s="451"/>
      <c r="M188" s="451"/>
      <c r="N188" s="451"/>
      <c r="O188" s="451"/>
      <c r="P188" s="451"/>
      <c r="Q188" s="451"/>
      <c r="R188" s="484"/>
      <c r="S188" s="483"/>
      <c r="T188" s="483"/>
      <c r="U188" s="483"/>
      <c r="V188" s="484"/>
    </row>
    <row r="189" s="298" customFormat="1" ht="16.1" hidden="1" outlineLevel="1" spans="1:22">
      <c r="A189" s="399" t="s">
        <v>12715</v>
      </c>
      <c r="B189" s="473" t="s">
        <v>12872</v>
      </c>
      <c r="C189" s="473" t="s">
        <v>8228</v>
      </c>
      <c r="D189" s="473" t="s">
        <v>12591</v>
      </c>
      <c r="E189" s="473" t="s">
        <v>12873</v>
      </c>
      <c r="F189" s="474">
        <v>3.49</v>
      </c>
      <c r="G189" s="475">
        <v>44912</v>
      </c>
      <c r="H189" s="476" t="s">
        <v>12707</v>
      </c>
      <c r="I189" s="473" t="s">
        <v>12410</v>
      </c>
      <c r="J189" s="479" t="s">
        <v>12440</v>
      </c>
      <c r="K189" s="451"/>
      <c r="L189" s="451"/>
      <c r="M189" s="451"/>
      <c r="N189" s="451"/>
      <c r="O189" s="451"/>
      <c r="P189" s="451"/>
      <c r="Q189" s="451"/>
      <c r="R189" s="484"/>
      <c r="S189" s="483"/>
      <c r="T189" s="483"/>
      <c r="U189" s="483"/>
      <c r="V189" s="484"/>
    </row>
    <row r="190" s="298" customFormat="1" ht="16.1" hidden="1" outlineLevel="1" spans="1:22">
      <c r="A190" s="399" t="s">
        <v>12715</v>
      </c>
      <c r="B190" s="473" t="s">
        <v>12874</v>
      </c>
      <c r="C190" s="473" t="s">
        <v>8228</v>
      </c>
      <c r="D190" s="473" t="s">
        <v>12770</v>
      </c>
      <c r="E190" s="473" t="s">
        <v>12875</v>
      </c>
      <c r="F190" s="474">
        <v>112.43</v>
      </c>
      <c r="G190" s="475">
        <v>44469</v>
      </c>
      <c r="H190" s="476" t="s">
        <v>12707</v>
      </c>
      <c r="I190" s="473" t="s">
        <v>12569</v>
      </c>
      <c r="J190" s="479" t="s">
        <v>12876</v>
      </c>
      <c r="K190" s="451"/>
      <c r="L190" s="451"/>
      <c r="M190" s="451"/>
      <c r="N190" s="451"/>
      <c r="O190" s="451"/>
      <c r="P190" s="451"/>
      <c r="Q190" s="451"/>
      <c r="R190" s="484"/>
      <c r="S190" s="483"/>
      <c r="T190" s="483"/>
      <c r="U190" s="483"/>
      <c r="V190" s="484"/>
    </row>
    <row r="191" s="298" customFormat="1" ht="16.1" hidden="1" outlineLevel="1" spans="1:22">
      <c r="A191" s="399" t="s">
        <v>12715</v>
      </c>
      <c r="B191" s="473" t="s">
        <v>12877</v>
      </c>
      <c r="C191" s="473" t="s">
        <v>8228</v>
      </c>
      <c r="D191" s="473" t="s">
        <v>12591</v>
      </c>
      <c r="E191" s="473" t="s">
        <v>12878</v>
      </c>
      <c r="F191" s="474">
        <v>64.99</v>
      </c>
      <c r="G191" s="475">
        <v>43951</v>
      </c>
      <c r="H191" s="476" t="s">
        <v>12707</v>
      </c>
      <c r="I191" s="473" t="s">
        <v>12569</v>
      </c>
      <c r="J191" s="479" t="s">
        <v>12549</v>
      </c>
      <c r="K191" s="451"/>
      <c r="L191" s="451"/>
      <c r="M191" s="451"/>
      <c r="N191" s="451"/>
      <c r="O191" s="451"/>
      <c r="P191" s="451"/>
      <c r="Q191" s="451"/>
      <c r="R191" s="484"/>
      <c r="S191" s="483"/>
      <c r="T191" s="483"/>
      <c r="U191" s="483"/>
      <c r="V191" s="484"/>
    </row>
    <row r="192" s="298" customFormat="1" ht="16.1" hidden="1" outlineLevel="1" spans="1:22">
      <c r="A192" s="399" t="s">
        <v>12715</v>
      </c>
      <c r="B192" s="473" t="s">
        <v>12879</v>
      </c>
      <c r="C192" s="473" t="s">
        <v>8228</v>
      </c>
      <c r="D192" s="473" t="s">
        <v>12880</v>
      </c>
      <c r="E192" s="473" t="s">
        <v>12881</v>
      </c>
      <c r="F192" s="474">
        <v>3.595</v>
      </c>
      <c r="G192" s="475">
        <v>44367</v>
      </c>
      <c r="H192" s="476" t="s">
        <v>12707</v>
      </c>
      <c r="I192" s="473" t="s">
        <v>12569</v>
      </c>
      <c r="J192" s="479" t="s">
        <v>12882</v>
      </c>
      <c r="K192" s="451"/>
      <c r="L192" s="451"/>
      <c r="M192" s="451"/>
      <c r="N192" s="451"/>
      <c r="O192" s="451"/>
      <c r="P192" s="451"/>
      <c r="Q192" s="451"/>
      <c r="R192" s="484"/>
      <c r="S192" s="483"/>
      <c r="T192" s="483"/>
      <c r="U192" s="483"/>
      <c r="V192" s="484"/>
    </row>
    <row r="193" s="298" customFormat="1" ht="16.1" hidden="1" outlineLevel="1" spans="1:22">
      <c r="A193" s="399" t="s">
        <v>12715</v>
      </c>
      <c r="B193" s="473" t="s">
        <v>12883</v>
      </c>
      <c r="C193" s="473" t="s">
        <v>8228</v>
      </c>
      <c r="D193" s="473" t="s">
        <v>12591</v>
      </c>
      <c r="E193" s="473" t="s">
        <v>12884</v>
      </c>
      <c r="F193" s="474">
        <v>5.895</v>
      </c>
      <c r="G193" s="475">
        <v>44681</v>
      </c>
      <c r="H193" s="476" t="s">
        <v>12707</v>
      </c>
      <c r="I193" s="473" t="s">
        <v>12569</v>
      </c>
      <c r="J193" s="479" t="s">
        <v>12758</v>
      </c>
      <c r="K193" s="451"/>
      <c r="L193" s="451"/>
      <c r="M193" s="451"/>
      <c r="N193" s="451"/>
      <c r="O193" s="451"/>
      <c r="P193" s="451"/>
      <c r="Q193" s="451"/>
      <c r="R193" s="484"/>
      <c r="S193" s="483"/>
      <c r="T193" s="483"/>
      <c r="U193" s="483"/>
      <c r="V193" s="484"/>
    </row>
    <row r="194" s="298" customFormat="1" ht="16.1" hidden="1" outlineLevel="1" spans="1:22">
      <c r="A194" s="399" t="s">
        <v>12715</v>
      </c>
      <c r="B194" s="473" t="s">
        <v>12885</v>
      </c>
      <c r="C194" s="473" t="s">
        <v>8228</v>
      </c>
      <c r="D194" s="473" t="s">
        <v>12886</v>
      </c>
      <c r="E194" s="473" t="s">
        <v>12887</v>
      </c>
      <c r="F194" s="474">
        <v>3.7</v>
      </c>
      <c r="G194" s="475">
        <v>45276</v>
      </c>
      <c r="H194" s="476" t="s">
        <v>12707</v>
      </c>
      <c r="I194" s="473" t="s">
        <v>12569</v>
      </c>
      <c r="J194" s="479" t="s">
        <v>12888</v>
      </c>
      <c r="K194" s="451"/>
      <c r="L194" s="451"/>
      <c r="M194" s="451"/>
      <c r="N194" s="451"/>
      <c r="O194" s="451"/>
      <c r="P194" s="451"/>
      <c r="Q194" s="451"/>
      <c r="R194" s="484"/>
      <c r="S194" s="483"/>
      <c r="T194" s="483"/>
      <c r="U194" s="483"/>
      <c r="V194" s="484"/>
    </row>
    <row r="195" s="298" customFormat="1" ht="16.1" hidden="1" outlineLevel="1" spans="1:22">
      <c r="A195" s="399" t="s">
        <v>12715</v>
      </c>
      <c r="B195" s="473" t="s">
        <v>12889</v>
      </c>
      <c r="C195" s="473" t="s">
        <v>8228</v>
      </c>
      <c r="D195" s="473" t="s">
        <v>12890</v>
      </c>
      <c r="E195" s="473" t="s">
        <v>12891</v>
      </c>
      <c r="F195" s="474">
        <v>6.69</v>
      </c>
      <c r="G195" s="475">
        <v>44614</v>
      </c>
      <c r="H195" s="476" t="s">
        <v>12707</v>
      </c>
      <c r="I195" s="473" t="s">
        <v>12466</v>
      </c>
      <c r="J195" s="479" t="s">
        <v>12892</v>
      </c>
      <c r="K195" s="451"/>
      <c r="L195" s="451"/>
      <c r="M195" s="451"/>
      <c r="N195" s="451"/>
      <c r="O195" s="451"/>
      <c r="P195" s="451"/>
      <c r="Q195" s="451"/>
      <c r="R195" s="484"/>
      <c r="S195" s="483"/>
      <c r="T195" s="483"/>
      <c r="U195" s="483"/>
      <c r="V195" s="484"/>
    </row>
    <row r="196" s="298" customFormat="1" ht="16.1" hidden="1" outlineLevel="1" spans="1:22">
      <c r="A196" s="399" t="s">
        <v>12715</v>
      </c>
      <c r="B196" s="473" t="s">
        <v>12893</v>
      </c>
      <c r="C196" s="473" t="s">
        <v>8228</v>
      </c>
      <c r="D196" s="473" t="s">
        <v>12894</v>
      </c>
      <c r="E196" s="473" t="s">
        <v>12895</v>
      </c>
      <c r="F196" s="474">
        <v>50</v>
      </c>
      <c r="G196" s="475">
        <v>44561</v>
      </c>
      <c r="H196" s="476" t="s">
        <v>12707</v>
      </c>
      <c r="I196" s="473" t="s">
        <v>12569</v>
      </c>
      <c r="J196" s="479" t="s">
        <v>12896</v>
      </c>
      <c r="K196" s="451"/>
      <c r="L196" s="451"/>
      <c r="M196" s="451"/>
      <c r="N196" s="451"/>
      <c r="O196" s="451"/>
      <c r="P196" s="451"/>
      <c r="Q196" s="451"/>
      <c r="R196" s="484"/>
      <c r="S196" s="483"/>
      <c r="T196" s="483"/>
      <c r="U196" s="483"/>
      <c r="V196" s="484"/>
    </row>
    <row r="197" s="298" customFormat="1" ht="16.1" hidden="1" outlineLevel="1" spans="1:22">
      <c r="A197" s="399" t="s">
        <v>12715</v>
      </c>
      <c r="B197" s="473" t="s">
        <v>12897</v>
      </c>
      <c r="C197" s="473" t="s">
        <v>8228</v>
      </c>
      <c r="D197" s="473" t="s">
        <v>12898</v>
      </c>
      <c r="E197" s="473" t="s">
        <v>12899</v>
      </c>
      <c r="F197" s="474">
        <v>8.143</v>
      </c>
      <c r="G197" s="475">
        <v>44558</v>
      </c>
      <c r="H197" s="476" t="s">
        <v>12707</v>
      </c>
      <c r="I197" s="473" t="s">
        <v>12426</v>
      </c>
      <c r="J197" s="479" t="s">
        <v>12549</v>
      </c>
      <c r="K197" s="451"/>
      <c r="L197" s="451"/>
      <c r="M197" s="451"/>
      <c r="N197" s="451"/>
      <c r="O197" s="451"/>
      <c r="P197" s="451"/>
      <c r="Q197" s="451"/>
      <c r="R197" s="484"/>
      <c r="S197" s="483"/>
      <c r="T197" s="483"/>
      <c r="U197" s="483"/>
      <c r="V197" s="484"/>
    </row>
    <row r="198" s="298" customFormat="1" ht="16.1" hidden="1" outlineLevel="1" spans="1:22">
      <c r="A198" s="399" t="s">
        <v>12715</v>
      </c>
      <c r="B198" s="473" t="s">
        <v>12900</v>
      </c>
      <c r="C198" s="473" t="s">
        <v>8228</v>
      </c>
      <c r="D198" s="473" t="s">
        <v>12901</v>
      </c>
      <c r="E198" s="473" t="s">
        <v>12902</v>
      </c>
      <c r="F198" s="474">
        <v>19.98</v>
      </c>
      <c r="G198" s="475">
        <v>44561</v>
      </c>
      <c r="H198" s="476" t="s">
        <v>12707</v>
      </c>
      <c r="I198" s="473" t="s">
        <v>12569</v>
      </c>
      <c r="J198" s="479" t="s">
        <v>12440</v>
      </c>
      <c r="K198" s="451"/>
      <c r="L198" s="451"/>
      <c r="M198" s="451"/>
      <c r="N198" s="451"/>
      <c r="O198" s="451"/>
      <c r="P198" s="451"/>
      <c r="Q198" s="451"/>
      <c r="R198" s="484"/>
      <c r="S198" s="483"/>
      <c r="T198" s="483"/>
      <c r="U198" s="483"/>
      <c r="V198" s="484"/>
    </row>
    <row r="199" s="298" customFormat="1" ht="16.1" hidden="1" outlineLevel="1" spans="1:22">
      <c r="A199" s="399" t="s">
        <v>12715</v>
      </c>
      <c r="B199" s="473" t="s">
        <v>12903</v>
      </c>
      <c r="C199" s="473" t="s">
        <v>8228</v>
      </c>
      <c r="D199" s="473" t="s">
        <v>12904</v>
      </c>
      <c r="E199" s="473" t="s">
        <v>12307</v>
      </c>
      <c r="F199" s="474">
        <v>33.02</v>
      </c>
      <c r="G199" s="475">
        <v>45654</v>
      </c>
      <c r="H199" s="476" t="s">
        <v>12707</v>
      </c>
      <c r="I199" s="473" t="s">
        <v>12466</v>
      </c>
      <c r="J199" s="479" t="s">
        <v>12892</v>
      </c>
      <c r="K199" s="451"/>
      <c r="L199" s="451"/>
      <c r="M199" s="451"/>
      <c r="N199" s="451"/>
      <c r="O199" s="451"/>
      <c r="P199" s="451"/>
      <c r="Q199" s="451"/>
      <c r="R199" s="484"/>
      <c r="S199" s="483"/>
      <c r="T199" s="483"/>
      <c r="U199" s="483"/>
      <c r="V199" s="484"/>
    </row>
    <row r="200" s="298" customFormat="1" ht="16.1" hidden="1" outlineLevel="1" spans="1:22">
      <c r="A200" s="399" t="s">
        <v>12715</v>
      </c>
      <c r="B200" s="473" t="s">
        <v>12905</v>
      </c>
      <c r="C200" s="473" t="s">
        <v>8228</v>
      </c>
      <c r="D200" s="473" t="s">
        <v>12906</v>
      </c>
      <c r="E200" s="473" t="s">
        <v>12907</v>
      </c>
      <c r="F200" s="474">
        <v>5</v>
      </c>
      <c r="G200" s="475">
        <v>41936</v>
      </c>
      <c r="H200" s="476" t="s">
        <v>12707</v>
      </c>
      <c r="I200" s="473" t="s">
        <v>12808</v>
      </c>
      <c r="J200" s="479"/>
      <c r="K200" s="451"/>
      <c r="L200" s="451"/>
      <c r="M200" s="451"/>
      <c r="N200" s="451"/>
      <c r="O200" s="451"/>
      <c r="P200" s="451"/>
      <c r="Q200" s="451"/>
      <c r="R200" s="484"/>
      <c r="S200" s="483"/>
      <c r="T200" s="483"/>
      <c r="U200" s="483"/>
      <c r="V200" s="484"/>
    </row>
    <row r="201" s="298" customFormat="1" ht="16.1" hidden="1" outlineLevel="1" spans="1:22">
      <c r="A201" s="399" t="s">
        <v>12794</v>
      </c>
      <c r="B201" s="473" t="s">
        <v>12908</v>
      </c>
      <c r="C201" s="473" t="s">
        <v>8228</v>
      </c>
      <c r="D201" s="473" t="s">
        <v>12909</v>
      </c>
      <c r="E201" s="473" t="s">
        <v>12910</v>
      </c>
      <c r="F201" s="474">
        <v>8.276</v>
      </c>
      <c r="G201" s="475">
        <v>42917</v>
      </c>
      <c r="H201" s="476" t="s">
        <v>12707</v>
      </c>
      <c r="I201" s="473" t="s">
        <v>12808</v>
      </c>
      <c r="J201" s="479"/>
      <c r="K201" s="451"/>
      <c r="L201" s="451"/>
      <c r="M201" s="451"/>
      <c r="N201" s="451"/>
      <c r="O201" s="451"/>
      <c r="P201" s="451"/>
      <c r="Q201" s="451"/>
      <c r="R201" s="484"/>
      <c r="S201" s="483"/>
      <c r="T201" s="483"/>
      <c r="U201" s="483"/>
      <c r="V201" s="484"/>
    </row>
    <row r="202" s="298" customFormat="1" ht="16.1" hidden="1" outlineLevel="1" spans="1:22">
      <c r="A202" s="399" t="s">
        <v>12911</v>
      </c>
      <c r="B202" s="473" t="s">
        <v>12912</v>
      </c>
      <c r="C202" s="473" t="s">
        <v>8228</v>
      </c>
      <c r="D202" s="473" t="s">
        <v>12913</v>
      </c>
      <c r="E202" s="473" t="s">
        <v>12914</v>
      </c>
      <c r="F202" s="474">
        <v>15.810093</v>
      </c>
      <c r="G202" s="475">
        <v>41979</v>
      </c>
      <c r="H202" s="476" t="s">
        <v>12707</v>
      </c>
      <c r="I202" s="473" t="s">
        <v>12915</v>
      </c>
      <c r="J202" s="479"/>
      <c r="K202" s="451"/>
      <c r="L202" s="451"/>
      <c r="M202" s="451"/>
      <c r="N202" s="451"/>
      <c r="O202" s="451"/>
      <c r="P202" s="451"/>
      <c r="Q202" s="451"/>
      <c r="R202" s="484"/>
      <c r="S202" s="483"/>
      <c r="T202" s="483"/>
      <c r="U202" s="483"/>
      <c r="V202" s="484"/>
    </row>
    <row r="203" s="298" customFormat="1" ht="16.1" hidden="1" outlineLevel="1" spans="1:22">
      <c r="A203" s="399" t="s">
        <v>12715</v>
      </c>
      <c r="B203" s="473" t="s">
        <v>12916</v>
      </c>
      <c r="C203" s="473" t="s">
        <v>8228</v>
      </c>
      <c r="D203" s="473" t="s">
        <v>12591</v>
      </c>
      <c r="E203" s="473" t="s">
        <v>12917</v>
      </c>
      <c r="F203" s="474">
        <v>2.4</v>
      </c>
      <c r="G203" s="475">
        <v>43793</v>
      </c>
      <c r="H203" s="476" t="s">
        <v>12707</v>
      </c>
      <c r="I203" s="473" t="s">
        <v>12829</v>
      </c>
      <c r="J203" s="479"/>
      <c r="K203" s="451"/>
      <c r="L203" s="451"/>
      <c r="M203" s="451"/>
      <c r="N203" s="451"/>
      <c r="O203" s="451"/>
      <c r="P203" s="451"/>
      <c r="Q203" s="451"/>
      <c r="R203" s="484"/>
      <c r="S203" s="483"/>
      <c r="T203" s="483"/>
      <c r="U203" s="483"/>
      <c r="V203" s="484"/>
    </row>
    <row r="204" s="298" customFormat="1" ht="16.1" hidden="1" outlineLevel="1" spans="1:22">
      <c r="A204" s="399" t="s">
        <v>12721</v>
      </c>
      <c r="B204" s="473" t="s">
        <v>12918</v>
      </c>
      <c r="C204" s="473" t="s">
        <v>8228</v>
      </c>
      <c r="D204" s="473" t="s">
        <v>12723</v>
      </c>
      <c r="E204" s="473" t="s">
        <v>12919</v>
      </c>
      <c r="F204" s="474">
        <v>3.6</v>
      </c>
      <c r="G204" s="475">
        <v>42852</v>
      </c>
      <c r="H204" s="476" t="s">
        <v>12707</v>
      </c>
      <c r="I204" s="473" t="s">
        <v>12844</v>
      </c>
      <c r="J204" s="479" t="s">
        <v>12726</v>
      </c>
      <c r="K204" s="451"/>
      <c r="L204" s="451"/>
      <c r="M204" s="451"/>
      <c r="N204" s="451"/>
      <c r="O204" s="451"/>
      <c r="P204" s="451"/>
      <c r="Q204" s="451"/>
      <c r="R204" s="484"/>
      <c r="S204" s="483"/>
      <c r="T204" s="483"/>
      <c r="U204" s="483"/>
      <c r="V204" s="484"/>
    </row>
    <row r="205" s="298" customFormat="1" ht="16.1" hidden="1" outlineLevel="1" spans="1:22">
      <c r="A205" s="399" t="s">
        <v>12715</v>
      </c>
      <c r="B205" s="473" t="s">
        <v>12920</v>
      </c>
      <c r="C205" s="473" t="s">
        <v>8228</v>
      </c>
      <c r="D205" s="473" t="s">
        <v>12921</v>
      </c>
      <c r="E205" s="473" t="s">
        <v>12922</v>
      </c>
      <c r="F205" s="474">
        <v>1.648</v>
      </c>
      <c r="G205" s="475">
        <v>43097</v>
      </c>
      <c r="H205" s="476" t="s">
        <v>12707</v>
      </c>
      <c r="I205" s="473" t="s">
        <v>12410</v>
      </c>
      <c r="J205" s="479"/>
      <c r="K205" s="451"/>
      <c r="L205" s="451"/>
      <c r="M205" s="451"/>
      <c r="N205" s="451"/>
      <c r="O205" s="451"/>
      <c r="P205" s="451"/>
      <c r="Q205" s="451"/>
      <c r="R205" s="484"/>
      <c r="S205" s="483"/>
      <c r="T205" s="483"/>
      <c r="U205" s="483"/>
      <c r="V205" s="484"/>
    </row>
    <row r="206" s="298" customFormat="1" ht="16.1" hidden="1" outlineLevel="1" spans="1:22">
      <c r="A206" s="399" t="s">
        <v>12715</v>
      </c>
      <c r="B206" s="473" t="s">
        <v>12923</v>
      </c>
      <c r="C206" s="473" t="s">
        <v>8228</v>
      </c>
      <c r="D206" s="473" t="s">
        <v>12591</v>
      </c>
      <c r="E206" s="473" t="s">
        <v>12924</v>
      </c>
      <c r="F206" s="474">
        <v>2.75</v>
      </c>
      <c r="G206" s="475">
        <v>43778</v>
      </c>
      <c r="H206" s="476" t="s">
        <v>12707</v>
      </c>
      <c r="I206" s="473" t="s">
        <v>12410</v>
      </c>
      <c r="J206" s="479" t="s">
        <v>12925</v>
      </c>
      <c r="K206" s="451"/>
      <c r="L206" s="451"/>
      <c r="M206" s="451"/>
      <c r="N206" s="451"/>
      <c r="O206" s="451"/>
      <c r="P206" s="451"/>
      <c r="Q206" s="451"/>
      <c r="R206" s="484"/>
      <c r="S206" s="483"/>
      <c r="T206" s="483"/>
      <c r="U206" s="483"/>
      <c r="V206" s="484"/>
    </row>
    <row r="207" s="298" customFormat="1" ht="16.1" hidden="1" outlineLevel="1" spans="1:22">
      <c r="A207" s="399" t="s">
        <v>12715</v>
      </c>
      <c r="B207" s="473" t="s">
        <v>12926</v>
      </c>
      <c r="C207" s="473" t="s">
        <v>8228</v>
      </c>
      <c r="D207" s="473" t="s">
        <v>12810</v>
      </c>
      <c r="E207" s="473" t="s">
        <v>12927</v>
      </c>
      <c r="F207" s="474">
        <v>61.9</v>
      </c>
      <c r="G207" s="475">
        <v>44803</v>
      </c>
      <c r="H207" s="476" t="s">
        <v>12707</v>
      </c>
      <c r="I207" s="473" t="s">
        <v>12569</v>
      </c>
      <c r="J207" s="479" t="s">
        <v>12747</v>
      </c>
      <c r="K207" s="451"/>
      <c r="L207" s="451"/>
      <c r="M207" s="451"/>
      <c r="N207" s="451"/>
      <c r="O207" s="451"/>
      <c r="P207" s="451"/>
      <c r="Q207" s="451"/>
      <c r="R207" s="484"/>
      <c r="S207" s="483"/>
      <c r="T207" s="483"/>
      <c r="U207" s="483"/>
      <c r="V207" s="484"/>
    </row>
    <row r="208" s="298" customFormat="1" ht="16.1" hidden="1" outlineLevel="1" spans="1:22">
      <c r="A208" s="399" t="s">
        <v>12715</v>
      </c>
      <c r="B208" s="473" t="s">
        <v>12928</v>
      </c>
      <c r="C208" s="473" t="s">
        <v>8228</v>
      </c>
      <c r="D208" s="473" t="s">
        <v>12929</v>
      </c>
      <c r="E208" s="473" t="s">
        <v>12930</v>
      </c>
      <c r="F208" s="474">
        <v>72.7</v>
      </c>
      <c r="G208" s="475">
        <v>44074</v>
      </c>
      <c r="H208" s="476" t="s">
        <v>12707</v>
      </c>
      <c r="I208" s="473" t="s">
        <v>12569</v>
      </c>
      <c r="J208" s="479" t="s">
        <v>12931</v>
      </c>
      <c r="K208" s="451"/>
      <c r="L208" s="451"/>
      <c r="M208" s="451"/>
      <c r="N208" s="451"/>
      <c r="O208" s="451"/>
      <c r="P208" s="451"/>
      <c r="Q208" s="451"/>
      <c r="R208" s="484"/>
      <c r="S208" s="483"/>
      <c r="T208" s="483"/>
      <c r="U208" s="483"/>
      <c r="V208" s="484"/>
    </row>
    <row r="209" s="298" customFormat="1" ht="16.1" hidden="1" outlineLevel="1" spans="1:22">
      <c r="A209" s="399" t="s">
        <v>12715</v>
      </c>
      <c r="B209" s="473" t="s">
        <v>12932</v>
      </c>
      <c r="C209" s="473" t="s">
        <v>8228</v>
      </c>
      <c r="D209" s="473" t="s">
        <v>12880</v>
      </c>
      <c r="E209" s="473" t="s">
        <v>12933</v>
      </c>
      <c r="F209" s="474">
        <v>3.99</v>
      </c>
      <c r="G209" s="475">
        <v>44285</v>
      </c>
      <c r="H209" s="476" t="s">
        <v>12707</v>
      </c>
      <c r="I209" s="473" t="s">
        <v>12569</v>
      </c>
      <c r="J209" s="479" t="s">
        <v>12882</v>
      </c>
      <c r="K209" s="451"/>
      <c r="L209" s="451"/>
      <c r="M209" s="451"/>
      <c r="N209" s="451"/>
      <c r="O209" s="451"/>
      <c r="P209" s="451"/>
      <c r="Q209" s="451"/>
      <c r="R209" s="484"/>
      <c r="S209" s="483"/>
      <c r="T209" s="483"/>
      <c r="U209" s="483"/>
      <c r="V209" s="484"/>
    </row>
    <row r="210" s="298" customFormat="1" ht="16.1" hidden="1" outlineLevel="1" spans="1:22">
      <c r="A210" s="399" t="s">
        <v>12715</v>
      </c>
      <c r="B210" s="473" t="s">
        <v>12934</v>
      </c>
      <c r="C210" s="473" t="s">
        <v>8228</v>
      </c>
      <c r="D210" s="473" t="s">
        <v>12770</v>
      </c>
      <c r="E210" s="473" t="s">
        <v>12935</v>
      </c>
      <c r="F210" s="474">
        <v>9.76</v>
      </c>
      <c r="G210" s="475">
        <v>44469</v>
      </c>
      <c r="H210" s="476" t="s">
        <v>12707</v>
      </c>
      <c r="I210" s="473" t="s">
        <v>12426</v>
      </c>
      <c r="J210" s="479" t="s">
        <v>12936</v>
      </c>
      <c r="K210" s="451"/>
      <c r="L210" s="451"/>
      <c r="M210" s="451"/>
      <c r="N210" s="451"/>
      <c r="O210" s="451"/>
      <c r="P210" s="451"/>
      <c r="Q210" s="451"/>
      <c r="R210" s="484"/>
      <c r="S210" s="483"/>
      <c r="T210" s="483"/>
      <c r="U210" s="483"/>
      <c r="V210" s="484"/>
    </row>
    <row r="211" s="298" customFormat="1" ht="16.1" hidden="1" outlineLevel="1" spans="1:22">
      <c r="A211" s="399" t="s">
        <v>12715</v>
      </c>
      <c r="B211" s="473" t="s">
        <v>12937</v>
      </c>
      <c r="C211" s="473" t="s">
        <v>8228</v>
      </c>
      <c r="D211" s="473" t="s">
        <v>12770</v>
      </c>
      <c r="E211" s="473" t="s">
        <v>12938</v>
      </c>
      <c r="F211" s="474">
        <v>5.4945</v>
      </c>
      <c r="G211" s="475">
        <v>44561</v>
      </c>
      <c r="H211" s="476" t="s">
        <v>12707</v>
      </c>
      <c r="I211" s="473" t="s">
        <v>12569</v>
      </c>
      <c r="J211" s="479" t="s">
        <v>12939</v>
      </c>
      <c r="K211" s="451"/>
      <c r="L211" s="451"/>
      <c r="M211" s="451"/>
      <c r="N211" s="451"/>
      <c r="O211" s="451"/>
      <c r="P211" s="451"/>
      <c r="Q211" s="451"/>
      <c r="R211" s="484"/>
      <c r="S211" s="483"/>
      <c r="T211" s="483"/>
      <c r="U211" s="483"/>
      <c r="V211" s="484"/>
    </row>
    <row r="212" s="298" customFormat="1" ht="16.1" hidden="1" outlineLevel="1" spans="1:22">
      <c r="A212" s="399" t="s">
        <v>12715</v>
      </c>
      <c r="B212" s="473" t="s">
        <v>12940</v>
      </c>
      <c r="C212" s="473" t="s">
        <v>8228</v>
      </c>
      <c r="D212" s="473" t="s">
        <v>12941</v>
      </c>
      <c r="E212" s="473" t="s">
        <v>12942</v>
      </c>
      <c r="F212" s="474">
        <v>4</v>
      </c>
      <c r="G212" s="475">
        <v>44648</v>
      </c>
      <c r="H212" s="476" t="s">
        <v>12707</v>
      </c>
      <c r="I212" s="473" t="s">
        <v>12426</v>
      </c>
      <c r="J212" s="479" t="s">
        <v>12762</v>
      </c>
      <c r="K212" s="451"/>
      <c r="L212" s="451"/>
      <c r="M212" s="451"/>
      <c r="N212" s="451"/>
      <c r="O212" s="451"/>
      <c r="P212" s="451"/>
      <c r="Q212" s="451"/>
      <c r="R212" s="484"/>
      <c r="S212" s="483"/>
      <c r="T212" s="483"/>
      <c r="U212" s="483"/>
      <c r="V212" s="484"/>
    </row>
    <row r="213" s="298" customFormat="1" ht="16.1" hidden="1" outlineLevel="1" spans="1:22">
      <c r="A213" s="399" t="s">
        <v>12715</v>
      </c>
      <c r="B213" s="473" t="s">
        <v>12943</v>
      </c>
      <c r="C213" s="473" t="s">
        <v>8228</v>
      </c>
      <c r="D213" s="473" t="s">
        <v>12941</v>
      </c>
      <c r="E213" s="473" t="s">
        <v>12944</v>
      </c>
      <c r="F213" s="474">
        <v>14</v>
      </c>
      <c r="G213" s="475">
        <v>44561</v>
      </c>
      <c r="H213" s="476" t="s">
        <v>12707</v>
      </c>
      <c r="I213" s="473" t="s">
        <v>12569</v>
      </c>
      <c r="J213" s="479" t="s">
        <v>12945</v>
      </c>
      <c r="K213" s="451"/>
      <c r="L213" s="451"/>
      <c r="M213" s="451"/>
      <c r="N213" s="451"/>
      <c r="O213" s="451"/>
      <c r="P213" s="451"/>
      <c r="Q213" s="451"/>
      <c r="R213" s="484"/>
      <c r="S213" s="483"/>
      <c r="T213" s="483"/>
      <c r="U213" s="483"/>
      <c r="V213" s="484"/>
    </row>
    <row r="214" s="298" customFormat="1" ht="16.1" hidden="1" outlineLevel="1" spans="1:22">
      <c r="A214" s="399" t="s">
        <v>12715</v>
      </c>
      <c r="B214" s="473" t="s">
        <v>12946</v>
      </c>
      <c r="C214" s="473" t="s">
        <v>8228</v>
      </c>
      <c r="D214" s="473" t="s">
        <v>12544</v>
      </c>
      <c r="E214" s="473" t="s">
        <v>12947</v>
      </c>
      <c r="F214" s="474">
        <v>1.8</v>
      </c>
      <c r="G214" s="475">
        <v>44561</v>
      </c>
      <c r="H214" s="476" t="s">
        <v>12707</v>
      </c>
      <c r="I214" s="473" t="s">
        <v>12426</v>
      </c>
      <c r="J214" s="479" t="s">
        <v>12948</v>
      </c>
      <c r="K214" s="451"/>
      <c r="L214" s="451"/>
      <c r="M214" s="451"/>
      <c r="N214" s="451"/>
      <c r="O214" s="451"/>
      <c r="P214" s="451"/>
      <c r="Q214" s="451"/>
      <c r="R214" s="484"/>
      <c r="S214" s="483"/>
      <c r="T214" s="483"/>
      <c r="U214" s="483"/>
      <c r="V214" s="484"/>
    </row>
    <row r="215" s="298" customFormat="1" ht="16.1" hidden="1" outlineLevel="1" spans="1:22">
      <c r="A215" s="399" t="s">
        <v>12715</v>
      </c>
      <c r="B215" s="473" t="s">
        <v>12949</v>
      </c>
      <c r="C215" s="473" t="s">
        <v>8228</v>
      </c>
      <c r="D215" s="473" t="s">
        <v>12950</v>
      </c>
      <c r="E215" s="473" t="s">
        <v>12951</v>
      </c>
      <c r="F215" s="474">
        <v>8.96</v>
      </c>
      <c r="G215" s="475">
        <v>44679</v>
      </c>
      <c r="H215" s="476" t="s">
        <v>12707</v>
      </c>
      <c r="I215" s="473" t="s">
        <v>12426</v>
      </c>
      <c r="J215" s="479" t="s">
        <v>12433</v>
      </c>
      <c r="K215" s="451"/>
      <c r="L215" s="451"/>
      <c r="M215" s="451"/>
      <c r="N215" s="451"/>
      <c r="O215" s="451"/>
      <c r="P215" s="451"/>
      <c r="Q215" s="451"/>
      <c r="R215" s="484"/>
      <c r="S215" s="483"/>
      <c r="T215" s="483"/>
      <c r="U215" s="483"/>
      <c r="V215" s="484"/>
    </row>
    <row r="216" s="298" customFormat="1" ht="16.1" hidden="1" outlineLevel="1" spans="1:22">
      <c r="A216" s="399" t="s">
        <v>12715</v>
      </c>
      <c r="B216" s="473" t="s">
        <v>12952</v>
      </c>
      <c r="C216" s="473" t="s">
        <v>8228</v>
      </c>
      <c r="D216" s="473" t="s">
        <v>12591</v>
      </c>
      <c r="E216" s="473" t="s">
        <v>12953</v>
      </c>
      <c r="F216" s="474">
        <v>0.6969</v>
      </c>
      <c r="G216" s="475">
        <v>44709</v>
      </c>
      <c r="H216" s="476" t="s">
        <v>12707</v>
      </c>
      <c r="I216" s="473" t="s">
        <v>12426</v>
      </c>
      <c r="J216" s="479" t="s">
        <v>12758</v>
      </c>
      <c r="K216" s="451"/>
      <c r="L216" s="451"/>
      <c r="M216" s="451"/>
      <c r="N216" s="451"/>
      <c r="O216" s="451"/>
      <c r="P216" s="451"/>
      <c r="Q216" s="451"/>
      <c r="R216" s="484"/>
      <c r="S216" s="483"/>
      <c r="T216" s="483"/>
      <c r="U216" s="483"/>
      <c r="V216" s="484"/>
    </row>
    <row r="217" s="298" customFormat="1" ht="16.1" hidden="1" outlineLevel="1" spans="1:22">
      <c r="A217" s="399" t="s">
        <v>12715</v>
      </c>
      <c r="B217" s="473" t="s">
        <v>12954</v>
      </c>
      <c r="C217" s="473" t="s">
        <v>8228</v>
      </c>
      <c r="D217" s="473" t="s">
        <v>12955</v>
      </c>
      <c r="E217" s="473" t="s">
        <v>12956</v>
      </c>
      <c r="F217" s="474">
        <v>93.86</v>
      </c>
      <c r="G217" s="475">
        <v>45596</v>
      </c>
      <c r="H217" s="476" t="s">
        <v>12707</v>
      </c>
      <c r="I217" s="473" t="s">
        <v>12466</v>
      </c>
      <c r="J217" s="479" t="s">
        <v>12892</v>
      </c>
      <c r="K217" s="451"/>
      <c r="L217" s="451"/>
      <c r="M217" s="451"/>
      <c r="N217" s="451"/>
      <c r="O217" s="451"/>
      <c r="P217" s="451"/>
      <c r="Q217" s="451"/>
      <c r="R217" s="484"/>
      <c r="S217" s="483"/>
      <c r="T217" s="483"/>
      <c r="U217" s="483"/>
      <c r="V217" s="484"/>
    </row>
    <row r="218" s="298" customFormat="1" ht="16.1" hidden="1" outlineLevel="1" spans="1:22">
      <c r="A218" s="399" t="s">
        <v>12715</v>
      </c>
      <c r="B218" s="473" t="s">
        <v>12957</v>
      </c>
      <c r="C218" s="473" t="s">
        <v>8228</v>
      </c>
      <c r="D218" s="473" t="s">
        <v>12468</v>
      </c>
      <c r="E218" s="473" t="s">
        <v>12958</v>
      </c>
      <c r="F218" s="474">
        <v>6.48</v>
      </c>
      <c r="G218" s="475">
        <v>44773</v>
      </c>
      <c r="H218" s="476" t="s">
        <v>12707</v>
      </c>
      <c r="I218" s="473" t="s">
        <v>12426</v>
      </c>
      <c r="J218" s="479" t="s">
        <v>12576</v>
      </c>
      <c r="K218" s="451"/>
      <c r="L218" s="451"/>
      <c r="M218" s="451"/>
      <c r="N218" s="451"/>
      <c r="O218" s="451"/>
      <c r="P218" s="451"/>
      <c r="Q218" s="451"/>
      <c r="R218" s="484"/>
      <c r="S218" s="483"/>
      <c r="T218" s="483"/>
      <c r="U218" s="483"/>
      <c r="V218" s="484"/>
    </row>
    <row r="219" s="298" customFormat="1" ht="16.1" hidden="1" outlineLevel="1" spans="1:22">
      <c r="A219" s="399" t="s">
        <v>12715</v>
      </c>
      <c r="B219" s="473" t="s">
        <v>12959</v>
      </c>
      <c r="C219" s="473" t="s">
        <v>8228</v>
      </c>
      <c r="D219" s="473" t="s">
        <v>12960</v>
      </c>
      <c r="E219" s="473" t="s">
        <v>12961</v>
      </c>
      <c r="F219" s="474">
        <v>15.042</v>
      </c>
      <c r="G219" s="475">
        <v>44773</v>
      </c>
      <c r="H219" s="476" t="s">
        <v>12707</v>
      </c>
      <c r="I219" s="473" t="s">
        <v>12466</v>
      </c>
      <c r="J219" s="479" t="s">
        <v>12433</v>
      </c>
      <c r="K219" s="451"/>
      <c r="L219" s="451"/>
      <c r="M219" s="451"/>
      <c r="N219" s="451"/>
      <c r="O219" s="451"/>
      <c r="P219" s="451"/>
      <c r="Q219" s="451"/>
      <c r="R219" s="484"/>
      <c r="S219" s="483"/>
      <c r="T219" s="483"/>
      <c r="U219" s="483"/>
      <c r="V219" s="484"/>
    </row>
    <row r="220" s="298" customFormat="1" ht="16.1" hidden="1" outlineLevel="1" spans="1:22">
      <c r="A220" s="399" t="s">
        <v>12715</v>
      </c>
      <c r="B220" s="473" t="s">
        <v>12962</v>
      </c>
      <c r="C220" s="473" t="s">
        <v>8228</v>
      </c>
      <c r="D220" s="473" t="s">
        <v>12963</v>
      </c>
      <c r="E220" s="473" t="s">
        <v>12964</v>
      </c>
      <c r="F220" s="474">
        <v>28</v>
      </c>
      <c r="G220" s="475">
        <v>44834</v>
      </c>
      <c r="H220" s="476" t="s">
        <v>12707</v>
      </c>
      <c r="I220" s="473" t="s">
        <v>12426</v>
      </c>
      <c r="J220" s="479" t="s">
        <v>12433</v>
      </c>
      <c r="K220" s="451"/>
      <c r="L220" s="451"/>
      <c r="M220" s="451"/>
      <c r="N220" s="451"/>
      <c r="O220" s="451"/>
      <c r="P220" s="451"/>
      <c r="Q220" s="451"/>
      <c r="R220" s="484"/>
      <c r="S220" s="483"/>
      <c r="T220" s="483"/>
      <c r="U220" s="483"/>
      <c r="V220" s="484"/>
    </row>
    <row r="221" s="298" customFormat="1" ht="16.1" hidden="1" outlineLevel="1" spans="1:22">
      <c r="A221" s="399" t="s">
        <v>12715</v>
      </c>
      <c r="B221" s="473" t="s">
        <v>12965</v>
      </c>
      <c r="C221" s="473" t="s">
        <v>8228</v>
      </c>
      <c r="D221" s="473" t="s">
        <v>12770</v>
      </c>
      <c r="E221" s="473" t="s">
        <v>12966</v>
      </c>
      <c r="F221" s="474">
        <v>28.23</v>
      </c>
      <c r="G221" s="475">
        <v>44769</v>
      </c>
      <c r="H221" s="476" t="s">
        <v>12707</v>
      </c>
      <c r="I221" s="473" t="s">
        <v>12426</v>
      </c>
      <c r="J221" s="479" t="s">
        <v>12939</v>
      </c>
      <c r="K221" s="451"/>
      <c r="L221" s="451"/>
      <c r="M221" s="451"/>
      <c r="N221" s="451"/>
      <c r="O221" s="451"/>
      <c r="P221" s="451"/>
      <c r="Q221" s="451"/>
      <c r="R221" s="484"/>
      <c r="S221" s="483"/>
      <c r="T221" s="483"/>
      <c r="U221" s="483"/>
      <c r="V221" s="484"/>
    </row>
    <row r="222" s="298" customFormat="1" ht="16.1" hidden="1" outlineLevel="1" spans="1:22">
      <c r="A222" s="399" t="s">
        <v>12715</v>
      </c>
      <c r="B222" s="473" t="s">
        <v>12967</v>
      </c>
      <c r="C222" s="473" t="s">
        <v>8228</v>
      </c>
      <c r="D222" s="473" t="s">
        <v>12578</v>
      </c>
      <c r="E222" s="473" t="s">
        <v>12968</v>
      </c>
      <c r="F222" s="474">
        <v>22.648</v>
      </c>
      <c r="G222" s="475">
        <v>44834</v>
      </c>
      <c r="H222" s="476" t="s">
        <v>12707</v>
      </c>
      <c r="I222" s="473" t="s">
        <v>12426</v>
      </c>
      <c r="J222" s="479" t="s">
        <v>12440</v>
      </c>
      <c r="K222" s="451"/>
      <c r="L222" s="451"/>
      <c r="M222" s="451"/>
      <c r="N222" s="451"/>
      <c r="O222" s="451"/>
      <c r="P222" s="451"/>
      <c r="Q222" s="451"/>
      <c r="R222" s="484"/>
      <c r="S222" s="483"/>
      <c r="T222" s="483"/>
      <c r="U222" s="483"/>
      <c r="V222" s="484"/>
    </row>
    <row r="223" s="298" customFormat="1" ht="16.1" hidden="1" outlineLevel="1" spans="1:22">
      <c r="A223" s="399" t="s">
        <v>12715</v>
      </c>
      <c r="B223" s="473" t="s">
        <v>12969</v>
      </c>
      <c r="C223" s="473" t="s">
        <v>8228</v>
      </c>
      <c r="D223" s="473" t="s">
        <v>12970</v>
      </c>
      <c r="E223" s="473" t="s">
        <v>12971</v>
      </c>
      <c r="F223" s="474">
        <v>13.75</v>
      </c>
      <c r="G223" s="475">
        <v>45231</v>
      </c>
      <c r="H223" s="476" t="s">
        <v>12707</v>
      </c>
      <c r="I223" s="473" t="s">
        <v>12457</v>
      </c>
      <c r="J223" s="479" t="s">
        <v>12972</v>
      </c>
      <c r="K223" s="451"/>
      <c r="L223" s="451"/>
      <c r="M223" s="451"/>
      <c r="N223" s="451"/>
      <c r="O223" s="451"/>
      <c r="P223" s="451"/>
      <c r="Q223" s="451"/>
      <c r="R223" s="484"/>
      <c r="S223" s="483"/>
      <c r="T223" s="483"/>
      <c r="U223" s="483"/>
      <c r="V223" s="484"/>
    </row>
    <row r="224" s="298" customFormat="1" ht="16.1" hidden="1" outlineLevel="1" spans="1:22">
      <c r="A224" s="399" t="s">
        <v>12715</v>
      </c>
      <c r="B224" s="473" t="s">
        <v>12973</v>
      </c>
      <c r="C224" s="473" t="s">
        <v>8228</v>
      </c>
      <c r="D224" s="473" t="s">
        <v>12974</v>
      </c>
      <c r="E224" s="473" t="s">
        <v>12975</v>
      </c>
      <c r="F224" s="474">
        <v>6.45</v>
      </c>
      <c r="G224" s="475">
        <v>45459</v>
      </c>
      <c r="H224" s="476" t="s">
        <v>12707</v>
      </c>
      <c r="I224" s="473" t="s">
        <v>12457</v>
      </c>
      <c r="J224" s="479" t="s">
        <v>12488</v>
      </c>
      <c r="K224" s="451"/>
      <c r="L224" s="451"/>
      <c r="M224" s="451"/>
      <c r="N224" s="451"/>
      <c r="O224" s="451"/>
      <c r="P224" s="451"/>
      <c r="Q224" s="451"/>
      <c r="R224" s="484"/>
      <c r="S224" s="483"/>
      <c r="T224" s="483"/>
      <c r="U224" s="483"/>
      <c r="V224" s="484"/>
    </row>
    <row r="225" s="298" customFormat="1" ht="16.1" hidden="1" outlineLevel="1" spans="1:22">
      <c r="A225" s="399" t="s">
        <v>12715</v>
      </c>
      <c r="B225" s="473" t="s">
        <v>12976</v>
      </c>
      <c r="C225" s="473" t="s">
        <v>8228</v>
      </c>
      <c r="D225" s="473" t="s">
        <v>12977</v>
      </c>
      <c r="E225" s="473" t="s">
        <v>12978</v>
      </c>
      <c r="F225" s="474">
        <v>132.72</v>
      </c>
      <c r="G225" s="475">
        <v>45581</v>
      </c>
      <c r="H225" s="476" t="s">
        <v>12707</v>
      </c>
      <c r="I225" s="473" t="s">
        <v>12466</v>
      </c>
      <c r="J225" s="479" t="s">
        <v>12979</v>
      </c>
      <c r="K225" s="451"/>
      <c r="L225" s="451"/>
      <c r="M225" s="451"/>
      <c r="N225" s="451"/>
      <c r="O225" s="451"/>
      <c r="P225" s="451"/>
      <c r="Q225" s="451"/>
      <c r="R225" s="484"/>
      <c r="S225" s="483"/>
      <c r="T225" s="483"/>
      <c r="U225" s="483"/>
      <c r="V225" s="484"/>
    </row>
    <row r="226" s="298" customFormat="1" ht="16.1" hidden="1" outlineLevel="1" spans="1:22">
      <c r="A226" s="399" t="s">
        <v>12715</v>
      </c>
      <c r="B226" s="473" t="s">
        <v>12980</v>
      </c>
      <c r="C226" s="473" t="s">
        <v>8228</v>
      </c>
      <c r="D226" s="473" t="s">
        <v>12591</v>
      </c>
      <c r="E226" s="473" t="s">
        <v>12981</v>
      </c>
      <c r="F226" s="474">
        <v>0.1467</v>
      </c>
      <c r="G226" s="475">
        <v>45688</v>
      </c>
      <c r="H226" s="476" t="s">
        <v>12707</v>
      </c>
      <c r="I226" s="473" t="s">
        <v>12426</v>
      </c>
      <c r="J226" s="479" t="s">
        <v>12597</v>
      </c>
      <c r="K226" s="451"/>
      <c r="L226" s="451"/>
      <c r="M226" s="451"/>
      <c r="N226" s="451"/>
      <c r="O226" s="451"/>
      <c r="P226" s="451"/>
      <c r="Q226" s="451"/>
      <c r="R226" s="484"/>
      <c r="S226" s="483"/>
      <c r="T226" s="483"/>
      <c r="U226" s="483"/>
      <c r="V226" s="484"/>
    </row>
    <row r="227" s="298" customFormat="1" ht="16.1" hidden="1" outlineLevel="1" spans="1:22">
      <c r="A227" s="399" t="s">
        <v>12715</v>
      </c>
      <c r="B227" s="473" t="s">
        <v>12982</v>
      </c>
      <c r="C227" s="473" t="s">
        <v>8228</v>
      </c>
      <c r="D227" s="473" t="s">
        <v>12941</v>
      </c>
      <c r="E227" s="473" t="s">
        <v>12983</v>
      </c>
      <c r="F227" s="474">
        <v>2</v>
      </c>
      <c r="G227" s="475">
        <v>45239</v>
      </c>
      <c r="H227" s="476" t="s">
        <v>12707</v>
      </c>
      <c r="I227" s="473" t="s">
        <v>12426</v>
      </c>
      <c r="J227" s="479" t="s">
        <v>12762</v>
      </c>
      <c r="K227" s="451"/>
      <c r="L227" s="451"/>
      <c r="M227" s="451"/>
      <c r="N227" s="451"/>
      <c r="O227" s="451"/>
      <c r="P227" s="451"/>
      <c r="Q227" s="451"/>
      <c r="R227" s="484"/>
      <c r="S227" s="483"/>
      <c r="T227" s="483"/>
      <c r="U227" s="483"/>
      <c r="V227" s="484"/>
    </row>
    <row r="228" s="298" customFormat="1" ht="16.1" hidden="1" outlineLevel="1" spans="1:22">
      <c r="A228" s="399" t="s">
        <v>12715</v>
      </c>
      <c r="B228" s="473" t="s">
        <v>12984</v>
      </c>
      <c r="C228" s="473" t="s">
        <v>8228</v>
      </c>
      <c r="D228" s="473" t="s">
        <v>12985</v>
      </c>
      <c r="E228" s="473" t="s">
        <v>12986</v>
      </c>
      <c r="F228" s="474">
        <v>21.9983</v>
      </c>
      <c r="G228" s="475">
        <v>45725</v>
      </c>
      <c r="H228" s="476" t="s">
        <v>12707</v>
      </c>
      <c r="I228" s="473" t="s">
        <v>12466</v>
      </c>
      <c r="J228" s="479" t="s">
        <v>12987</v>
      </c>
      <c r="K228" s="451"/>
      <c r="L228" s="451"/>
      <c r="M228" s="451"/>
      <c r="N228" s="451"/>
      <c r="O228" s="451"/>
      <c r="P228" s="451"/>
      <c r="Q228" s="451"/>
      <c r="R228" s="484"/>
      <c r="S228" s="483"/>
      <c r="T228" s="483"/>
      <c r="U228" s="483"/>
      <c r="V228" s="484"/>
    </row>
    <row r="229" s="298" customFormat="1" ht="16.1" hidden="1" outlineLevel="1" spans="1:22">
      <c r="A229" s="399" t="s">
        <v>12715</v>
      </c>
      <c r="B229" s="473" t="s">
        <v>12988</v>
      </c>
      <c r="C229" s="473" t="s">
        <v>8228</v>
      </c>
      <c r="D229" s="473" t="s">
        <v>12909</v>
      </c>
      <c r="E229" s="473" t="s">
        <v>12989</v>
      </c>
      <c r="F229" s="474">
        <v>2.967</v>
      </c>
      <c r="G229" s="475">
        <v>45657</v>
      </c>
      <c r="H229" s="476" t="s">
        <v>12707</v>
      </c>
      <c r="I229" s="473" t="s">
        <v>12457</v>
      </c>
      <c r="J229" s="479" t="s">
        <v>12990</v>
      </c>
      <c r="K229" s="451"/>
      <c r="L229" s="451"/>
      <c r="M229" s="451"/>
      <c r="N229" s="451"/>
      <c r="O229" s="451"/>
      <c r="P229" s="451"/>
      <c r="Q229" s="451"/>
      <c r="R229" s="484"/>
      <c r="S229" s="483"/>
      <c r="T229" s="483"/>
      <c r="U229" s="483"/>
      <c r="V229" s="484"/>
    </row>
    <row r="230" s="298" customFormat="1" ht="16.1" hidden="1" outlineLevel="1" spans="1:22">
      <c r="A230" s="399" t="s">
        <v>12715</v>
      </c>
      <c r="B230" s="473" t="s">
        <v>12991</v>
      </c>
      <c r="C230" s="473" t="s">
        <v>8228</v>
      </c>
      <c r="D230" s="473" t="s">
        <v>12992</v>
      </c>
      <c r="E230" s="473" t="s">
        <v>12993</v>
      </c>
      <c r="F230" s="474">
        <v>149.798</v>
      </c>
      <c r="G230" s="475">
        <v>45382</v>
      </c>
      <c r="H230" s="476" t="s">
        <v>12707</v>
      </c>
      <c r="I230" s="473" t="s">
        <v>12426</v>
      </c>
      <c r="J230" s="479" t="s">
        <v>12507</v>
      </c>
      <c r="K230" s="451"/>
      <c r="L230" s="451"/>
      <c r="M230" s="451"/>
      <c r="N230" s="451"/>
      <c r="O230" s="451"/>
      <c r="P230" s="451"/>
      <c r="Q230" s="451"/>
      <c r="R230" s="484"/>
      <c r="S230" s="483"/>
      <c r="T230" s="483"/>
      <c r="U230" s="483"/>
      <c r="V230" s="484"/>
    </row>
    <row r="231" s="298" customFormat="1" ht="16.1" hidden="1" outlineLevel="1" spans="1:22">
      <c r="A231" s="399" t="s">
        <v>12715</v>
      </c>
      <c r="B231" s="473" t="s">
        <v>12994</v>
      </c>
      <c r="C231" s="473" t="s">
        <v>8228</v>
      </c>
      <c r="D231" s="473" t="s">
        <v>12995</v>
      </c>
      <c r="E231" s="473" t="s">
        <v>12996</v>
      </c>
      <c r="F231" s="474">
        <v>2.4948</v>
      </c>
      <c r="G231" s="475">
        <v>44957</v>
      </c>
      <c r="H231" s="476" t="s">
        <v>12707</v>
      </c>
      <c r="I231" s="473" t="s">
        <v>12457</v>
      </c>
      <c r="J231" s="479" t="s">
        <v>12936</v>
      </c>
      <c r="K231" s="451"/>
      <c r="L231" s="451"/>
      <c r="M231" s="451"/>
      <c r="N231" s="451"/>
      <c r="O231" s="451"/>
      <c r="P231" s="451"/>
      <c r="Q231" s="451"/>
      <c r="R231" s="484"/>
      <c r="S231" s="483"/>
      <c r="T231" s="483"/>
      <c r="U231" s="483"/>
      <c r="V231" s="484"/>
    </row>
    <row r="232" s="298" customFormat="1" ht="16.1" hidden="1" outlineLevel="1" spans="1:22">
      <c r="A232" s="399" t="s">
        <v>12715</v>
      </c>
      <c r="B232" s="473" t="s">
        <v>12997</v>
      </c>
      <c r="C232" s="473" t="s">
        <v>8228</v>
      </c>
      <c r="D232" s="473" t="s">
        <v>12998</v>
      </c>
      <c r="E232" s="473" t="s">
        <v>12999</v>
      </c>
      <c r="F232" s="474">
        <v>88.86</v>
      </c>
      <c r="G232" s="475">
        <v>45389</v>
      </c>
      <c r="H232" s="476" t="s">
        <v>12707</v>
      </c>
      <c r="I232" s="473" t="s">
        <v>12457</v>
      </c>
      <c r="J232" s="479" t="s">
        <v>13000</v>
      </c>
      <c r="K232" s="451"/>
      <c r="L232" s="451"/>
      <c r="M232" s="451"/>
      <c r="N232" s="451"/>
      <c r="O232" s="451"/>
      <c r="P232" s="451"/>
      <c r="Q232" s="451"/>
      <c r="R232" s="484"/>
      <c r="S232" s="483"/>
      <c r="T232" s="483"/>
      <c r="U232" s="483"/>
      <c r="V232" s="484"/>
    </row>
    <row r="233" s="298" customFormat="1" ht="16.1" hidden="1" outlineLevel="1" spans="1:22">
      <c r="A233" s="399" t="s">
        <v>12715</v>
      </c>
      <c r="B233" s="473" t="s">
        <v>13001</v>
      </c>
      <c r="C233" s="473" t="s">
        <v>8228</v>
      </c>
      <c r="D233" s="473" t="s">
        <v>12717</v>
      </c>
      <c r="E233" s="473" t="s">
        <v>13002</v>
      </c>
      <c r="F233" s="474">
        <v>8.18</v>
      </c>
      <c r="G233" s="475">
        <v>45661</v>
      </c>
      <c r="H233" s="476" t="s">
        <v>12707</v>
      </c>
      <c r="I233" s="473" t="s">
        <v>12466</v>
      </c>
      <c r="J233" s="479" t="s">
        <v>12507</v>
      </c>
      <c r="K233" s="451"/>
      <c r="L233" s="451"/>
      <c r="M233" s="451"/>
      <c r="N233" s="451"/>
      <c r="O233" s="451"/>
      <c r="P233" s="451"/>
      <c r="Q233" s="451"/>
      <c r="R233" s="484"/>
      <c r="S233" s="483"/>
      <c r="T233" s="483"/>
      <c r="U233" s="483"/>
      <c r="V233" s="484"/>
    </row>
    <row r="234" s="298" customFormat="1" ht="16.1" hidden="1" outlineLevel="1" spans="1:22">
      <c r="A234" s="399" t="s">
        <v>12715</v>
      </c>
      <c r="B234" s="473" t="s">
        <v>13003</v>
      </c>
      <c r="C234" s="473" t="s">
        <v>8228</v>
      </c>
      <c r="D234" s="473" t="s">
        <v>13004</v>
      </c>
      <c r="E234" s="473" t="s">
        <v>13005</v>
      </c>
      <c r="F234" s="474">
        <v>38.8</v>
      </c>
      <c r="G234" s="475">
        <v>45661</v>
      </c>
      <c r="H234" s="476" t="s">
        <v>12707</v>
      </c>
      <c r="I234" s="473" t="s">
        <v>12457</v>
      </c>
      <c r="J234" s="479" t="s">
        <v>12568</v>
      </c>
      <c r="K234" s="451"/>
      <c r="L234" s="451"/>
      <c r="M234" s="451"/>
      <c r="N234" s="451"/>
      <c r="O234" s="451"/>
      <c r="P234" s="451"/>
      <c r="Q234" s="451"/>
      <c r="R234" s="484"/>
      <c r="S234" s="483"/>
      <c r="T234" s="483"/>
      <c r="U234" s="483"/>
      <c r="V234" s="484"/>
    </row>
    <row r="235" s="298" customFormat="1" ht="16.1" hidden="1" outlineLevel="1" spans="1:22">
      <c r="A235" s="399" t="s">
        <v>12715</v>
      </c>
      <c r="B235" s="473" t="s">
        <v>13006</v>
      </c>
      <c r="C235" s="473" t="s">
        <v>8228</v>
      </c>
      <c r="D235" s="473" t="s">
        <v>12974</v>
      </c>
      <c r="E235" s="473" t="s">
        <v>13007</v>
      </c>
      <c r="F235" s="474">
        <v>1.08</v>
      </c>
      <c r="G235" s="475">
        <v>45473</v>
      </c>
      <c r="H235" s="476" t="s">
        <v>12707</v>
      </c>
      <c r="I235" s="473" t="s">
        <v>12457</v>
      </c>
      <c r="J235" s="479" t="s">
        <v>13000</v>
      </c>
      <c r="K235" s="451"/>
      <c r="L235" s="451"/>
      <c r="M235" s="451"/>
      <c r="N235" s="451"/>
      <c r="O235" s="451"/>
      <c r="P235" s="451"/>
      <c r="Q235" s="451"/>
      <c r="R235" s="484"/>
      <c r="S235" s="483"/>
      <c r="T235" s="483"/>
      <c r="U235" s="483"/>
      <c r="V235" s="484"/>
    </row>
    <row r="236" s="298" customFormat="1" ht="16.1" hidden="1" outlineLevel="1" spans="1:22">
      <c r="A236" s="399" t="s">
        <v>12715</v>
      </c>
      <c r="B236" s="473" t="s">
        <v>13008</v>
      </c>
      <c r="C236" s="473" t="s">
        <v>8228</v>
      </c>
      <c r="D236" s="473" t="s">
        <v>12974</v>
      </c>
      <c r="E236" s="473" t="s">
        <v>13009</v>
      </c>
      <c r="F236" s="474">
        <v>3.83</v>
      </c>
      <c r="G236" s="475">
        <v>45473</v>
      </c>
      <c r="H236" s="476" t="s">
        <v>12707</v>
      </c>
      <c r="I236" s="473" t="s">
        <v>12457</v>
      </c>
      <c r="J236" s="479" t="s">
        <v>13000</v>
      </c>
      <c r="K236" s="451"/>
      <c r="L236" s="451"/>
      <c r="M236" s="451"/>
      <c r="N236" s="451"/>
      <c r="O236" s="451"/>
      <c r="P236" s="451"/>
      <c r="Q236" s="451"/>
      <c r="R236" s="484"/>
      <c r="S236" s="483"/>
      <c r="T236" s="483"/>
      <c r="U236" s="483"/>
      <c r="V236" s="484"/>
    </row>
    <row r="237" s="298" customFormat="1" ht="16.1" hidden="1" outlineLevel="1" spans="1:22">
      <c r="A237" s="399" t="s">
        <v>12715</v>
      </c>
      <c r="B237" s="473" t="s">
        <v>13010</v>
      </c>
      <c r="C237" s="473" t="s">
        <v>8228</v>
      </c>
      <c r="D237" s="473" t="s">
        <v>12717</v>
      </c>
      <c r="E237" s="473" t="s">
        <v>13011</v>
      </c>
      <c r="F237" s="474">
        <v>8.9</v>
      </c>
      <c r="G237" s="475">
        <v>45551</v>
      </c>
      <c r="H237" s="476" t="s">
        <v>12707</v>
      </c>
      <c r="I237" s="473" t="s">
        <v>12426</v>
      </c>
      <c r="J237" s="479" t="s">
        <v>12507</v>
      </c>
      <c r="K237" s="451"/>
      <c r="L237" s="451"/>
      <c r="M237" s="451"/>
      <c r="N237" s="451"/>
      <c r="O237" s="451"/>
      <c r="P237" s="451"/>
      <c r="Q237" s="451"/>
      <c r="R237" s="484"/>
      <c r="S237" s="483"/>
      <c r="T237" s="483"/>
      <c r="U237" s="483"/>
      <c r="V237" s="484"/>
    </row>
    <row r="238" s="298" customFormat="1" ht="16.1" hidden="1" outlineLevel="1" spans="1:22">
      <c r="A238" s="399" t="s">
        <v>12715</v>
      </c>
      <c r="B238" s="473" t="s">
        <v>13012</v>
      </c>
      <c r="C238" s="473" t="s">
        <v>8228</v>
      </c>
      <c r="D238" s="473" t="s">
        <v>12717</v>
      </c>
      <c r="E238" s="473" t="s">
        <v>13013</v>
      </c>
      <c r="F238" s="474">
        <v>6.548</v>
      </c>
      <c r="G238" s="475">
        <v>45716</v>
      </c>
      <c r="H238" s="476" t="s">
        <v>12707</v>
      </c>
      <c r="I238" s="473" t="s">
        <v>12466</v>
      </c>
      <c r="J238" s="479" t="s">
        <v>12507</v>
      </c>
      <c r="K238" s="451"/>
      <c r="L238" s="451"/>
      <c r="M238" s="451"/>
      <c r="N238" s="451"/>
      <c r="O238" s="451"/>
      <c r="P238" s="451"/>
      <c r="Q238" s="451"/>
      <c r="R238" s="484"/>
      <c r="S238" s="483"/>
      <c r="T238" s="483"/>
      <c r="U238" s="483"/>
      <c r="V238" s="484"/>
    </row>
    <row r="239" s="298" customFormat="1" ht="16.1" hidden="1" outlineLevel="1" spans="1:22">
      <c r="A239" s="399" t="s">
        <v>12715</v>
      </c>
      <c r="B239" s="473" t="s">
        <v>13014</v>
      </c>
      <c r="C239" s="473" t="s">
        <v>8228</v>
      </c>
      <c r="D239" s="473" t="s">
        <v>12578</v>
      </c>
      <c r="E239" s="473" t="s">
        <v>13015</v>
      </c>
      <c r="F239" s="474">
        <v>3.245</v>
      </c>
      <c r="G239" s="475">
        <v>45522</v>
      </c>
      <c r="H239" s="476" t="s">
        <v>12707</v>
      </c>
      <c r="I239" s="473" t="s">
        <v>12426</v>
      </c>
      <c r="J239" s="479" t="s">
        <v>12936</v>
      </c>
      <c r="K239" s="451"/>
      <c r="L239" s="451"/>
      <c r="M239" s="451"/>
      <c r="N239" s="451"/>
      <c r="O239" s="451"/>
      <c r="P239" s="451"/>
      <c r="Q239" s="451"/>
      <c r="R239" s="484"/>
      <c r="S239" s="483"/>
      <c r="T239" s="483"/>
      <c r="U239" s="483"/>
      <c r="V239" s="484"/>
    </row>
    <row r="240" s="298" customFormat="1" ht="16.1" hidden="1" outlineLevel="1" spans="1:22">
      <c r="A240" s="399" t="s">
        <v>12715</v>
      </c>
      <c r="B240" s="473" t="s">
        <v>13016</v>
      </c>
      <c r="C240" s="473" t="s">
        <v>8228</v>
      </c>
      <c r="D240" s="473" t="s">
        <v>13017</v>
      </c>
      <c r="E240" s="473" t="s">
        <v>13018</v>
      </c>
      <c r="F240" s="474">
        <v>19.48</v>
      </c>
      <c r="G240" s="475">
        <v>45565</v>
      </c>
      <c r="H240" s="476" t="s">
        <v>12707</v>
      </c>
      <c r="I240" s="473" t="s">
        <v>12550</v>
      </c>
      <c r="J240" s="479" t="s">
        <v>13000</v>
      </c>
      <c r="K240" s="451"/>
      <c r="L240" s="451"/>
      <c r="M240" s="451"/>
      <c r="N240" s="451"/>
      <c r="O240" s="451"/>
      <c r="P240" s="451"/>
      <c r="Q240" s="451"/>
      <c r="R240" s="484"/>
      <c r="S240" s="483"/>
      <c r="T240" s="483"/>
      <c r="U240" s="483"/>
      <c r="V240" s="484"/>
    </row>
    <row r="241" s="298" customFormat="1" ht="16.1" hidden="1" outlineLevel="1" spans="1:22">
      <c r="A241" s="399" t="s">
        <v>12715</v>
      </c>
      <c r="B241" s="473" t="s">
        <v>13019</v>
      </c>
      <c r="C241" s="473" t="s">
        <v>8228</v>
      </c>
      <c r="D241" s="473" t="s">
        <v>13020</v>
      </c>
      <c r="E241" s="473" t="s">
        <v>13021</v>
      </c>
      <c r="F241" s="474">
        <v>2.18</v>
      </c>
      <c r="G241" s="475">
        <v>45544</v>
      </c>
      <c r="H241" s="476" t="s">
        <v>12707</v>
      </c>
      <c r="I241" s="473" t="s">
        <v>12426</v>
      </c>
      <c r="J241" s="479" t="s">
        <v>13022</v>
      </c>
      <c r="K241" s="451"/>
      <c r="L241" s="451"/>
      <c r="M241" s="451"/>
      <c r="N241" s="451"/>
      <c r="O241" s="451"/>
      <c r="P241" s="451"/>
      <c r="Q241" s="451"/>
      <c r="R241" s="484"/>
      <c r="S241" s="483"/>
      <c r="T241" s="483"/>
      <c r="U241" s="483"/>
      <c r="V241" s="484"/>
    </row>
    <row r="242" s="298" customFormat="1" ht="16.1" hidden="1" outlineLevel="1" spans="1:22">
      <c r="A242" s="399" t="s">
        <v>12715</v>
      </c>
      <c r="B242" s="473" t="s">
        <v>13023</v>
      </c>
      <c r="C242" s="473" t="s">
        <v>8228</v>
      </c>
      <c r="D242" s="473" t="s">
        <v>13024</v>
      </c>
      <c r="E242" s="473" t="s">
        <v>12777</v>
      </c>
      <c r="F242" s="474">
        <v>2.9475</v>
      </c>
      <c r="G242" s="475">
        <v>45291</v>
      </c>
      <c r="H242" s="476" t="s">
        <v>12707</v>
      </c>
      <c r="I242" s="473" t="s">
        <v>12598</v>
      </c>
      <c r="J242" s="479" t="s">
        <v>12882</v>
      </c>
      <c r="K242" s="451"/>
      <c r="L242" s="451"/>
      <c r="M242" s="451"/>
      <c r="N242" s="451"/>
      <c r="O242" s="451"/>
      <c r="P242" s="451"/>
      <c r="Q242" s="451"/>
      <c r="R242" s="484"/>
      <c r="S242" s="483"/>
      <c r="T242" s="483"/>
      <c r="U242" s="483"/>
      <c r="V242" s="484"/>
    </row>
    <row r="243" s="298" customFormat="1" ht="16.1" hidden="1" outlineLevel="1" spans="1:22">
      <c r="A243" s="399" t="s">
        <v>12715</v>
      </c>
      <c r="B243" s="473" t="s">
        <v>13025</v>
      </c>
      <c r="C243" s="473" t="s">
        <v>8228</v>
      </c>
      <c r="D243" s="473" t="s">
        <v>12974</v>
      </c>
      <c r="E243" s="473" t="s">
        <v>13026</v>
      </c>
      <c r="F243" s="474">
        <v>4.75</v>
      </c>
      <c r="G243" s="475">
        <v>45721</v>
      </c>
      <c r="H243" s="476" t="s">
        <v>12707</v>
      </c>
      <c r="I243" s="473" t="s">
        <v>12457</v>
      </c>
      <c r="J243" s="479" t="s">
        <v>13000</v>
      </c>
      <c r="K243" s="451"/>
      <c r="L243" s="451"/>
      <c r="M243" s="451"/>
      <c r="N243" s="451"/>
      <c r="O243" s="451"/>
      <c r="P243" s="451"/>
      <c r="Q243" s="451"/>
      <c r="R243" s="484"/>
      <c r="S243" s="483"/>
      <c r="T243" s="483"/>
      <c r="U243" s="483"/>
      <c r="V243" s="484"/>
    </row>
    <row r="244" s="298" customFormat="1" ht="16.1" hidden="1" outlineLevel="1" spans="1:22">
      <c r="A244" s="399" t="s">
        <v>12715</v>
      </c>
      <c r="B244" s="473" t="s">
        <v>13027</v>
      </c>
      <c r="C244" s="473" t="s">
        <v>8228</v>
      </c>
      <c r="D244" s="473" t="s">
        <v>13028</v>
      </c>
      <c r="E244" s="473" t="s">
        <v>13029</v>
      </c>
      <c r="F244" s="474">
        <v>9.048</v>
      </c>
      <c r="G244" s="475">
        <v>45657</v>
      </c>
      <c r="H244" s="476" t="s">
        <v>12707</v>
      </c>
      <c r="I244" s="473" t="s">
        <v>12550</v>
      </c>
      <c r="J244" s="479" t="s">
        <v>12507</v>
      </c>
      <c r="K244" s="451"/>
      <c r="L244" s="451"/>
      <c r="M244" s="451"/>
      <c r="N244" s="451"/>
      <c r="O244" s="451"/>
      <c r="P244" s="451"/>
      <c r="Q244" s="451"/>
      <c r="R244" s="484"/>
      <c r="S244" s="483"/>
      <c r="T244" s="483"/>
      <c r="U244" s="483"/>
      <c r="V244" s="484"/>
    </row>
    <row r="245" s="298" customFormat="1" ht="16.1" hidden="1" outlineLevel="1" spans="1:22">
      <c r="A245" s="399" t="s">
        <v>12715</v>
      </c>
      <c r="B245" s="473" t="s">
        <v>13030</v>
      </c>
      <c r="C245" s="473" t="s">
        <v>8228</v>
      </c>
      <c r="D245" s="473" t="s">
        <v>13031</v>
      </c>
      <c r="E245" s="473" t="s">
        <v>13032</v>
      </c>
      <c r="F245" s="474">
        <v>5.1385</v>
      </c>
      <c r="G245" s="475">
        <v>45291</v>
      </c>
      <c r="H245" s="476" t="s">
        <v>12707</v>
      </c>
      <c r="I245" s="473" t="s">
        <v>12598</v>
      </c>
      <c r="J245" s="479" t="s">
        <v>12557</v>
      </c>
      <c r="K245" s="451"/>
      <c r="L245" s="451"/>
      <c r="M245" s="451"/>
      <c r="N245" s="451"/>
      <c r="O245" s="451"/>
      <c r="P245" s="451"/>
      <c r="Q245" s="451"/>
      <c r="R245" s="484"/>
      <c r="S245" s="483"/>
      <c r="T245" s="483"/>
      <c r="U245" s="483"/>
      <c r="V245" s="484"/>
    </row>
    <row r="246" s="298" customFormat="1" ht="16.1" hidden="1" outlineLevel="1" spans="1:22">
      <c r="A246" s="399" t="s">
        <v>12715</v>
      </c>
      <c r="B246" s="473" t="s">
        <v>13033</v>
      </c>
      <c r="C246" s="473" t="s">
        <v>8228</v>
      </c>
      <c r="D246" s="473" t="s">
        <v>13020</v>
      </c>
      <c r="E246" s="473" t="s">
        <v>13034</v>
      </c>
      <c r="F246" s="474">
        <v>4.648</v>
      </c>
      <c r="G246" s="475">
        <v>45689</v>
      </c>
      <c r="H246" s="476" t="s">
        <v>12707</v>
      </c>
      <c r="I246" s="473" t="s">
        <v>12598</v>
      </c>
      <c r="J246" s="479" t="s">
        <v>13035</v>
      </c>
      <c r="K246" s="451"/>
      <c r="L246" s="451"/>
      <c r="M246" s="451"/>
      <c r="N246" s="451"/>
      <c r="O246" s="451"/>
      <c r="P246" s="451"/>
      <c r="Q246" s="451"/>
      <c r="R246" s="484"/>
      <c r="S246" s="483"/>
      <c r="T246" s="483"/>
      <c r="U246" s="483"/>
      <c r="V246" s="484"/>
    </row>
    <row r="247" s="298" customFormat="1" ht="16.1" hidden="1" outlineLevel="1" spans="1:22">
      <c r="A247" s="399" t="s">
        <v>12715</v>
      </c>
      <c r="B247" s="473" t="s">
        <v>13036</v>
      </c>
      <c r="C247" s="473" t="s">
        <v>8228</v>
      </c>
      <c r="D247" s="473" t="s">
        <v>12974</v>
      </c>
      <c r="E247" s="473" t="s">
        <v>13037</v>
      </c>
      <c r="F247" s="474">
        <v>2.45</v>
      </c>
      <c r="G247" s="475">
        <v>45440</v>
      </c>
      <c r="H247" s="476" t="s">
        <v>12707</v>
      </c>
      <c r="I247" s="473" t="s">
        <v>12457</v>
      </c>
      <c r="J247" s="479" t="s">
        <v>13000</v>
      </c>
      <c r="K247" s="451"/>
      <c r="L247" s="451"/>
      <c r="M247" s="451"/>
      <c r="N247" s="451"/>
      <c r="O247" s="451"/>
      <c r="P247" s="451"/>
      <c r="Q247" s="451"/>
      <c r="R247" s="484"/>
      <c r="S247" s="483"/>
      <c r="T247" s="483"/>
      <c r="U247" s="483"/>
      <c r="V247" s="484"/>
    </row>
    <row r="248" s="298" customFormat="1" ht="16.1" hidden="1" outlineLevel="1" spans="1:22">
      <c r="A248" s="399" t="s">
        <v>12715</v>
      </c>
      <c r="B248" s="473" t="s">
        <v>13038</v>
      </c>
      <c r="C248" s="473" t="s">
        <v>8228</v>
      </c>
      <c r="D248" s="473" t="s">
        <v>12483</v>
      </c>
      <c r="E248" s="473" t="s">
        <v>13039</v>
      </c>
      <c r="F248" s="474">
        <v>8.19</v>
      </c>
      <c r="G248" s="475">
        <v>45600</v>
      </c>
      <c r="H248" s="476" t="s">
        <v>12707</v>
      </c>
      <c r="I248" s="473" t="s">
        <v>12457</v>
      </c>
      <c r="J248" s="479" t="s">
        <v>13040</v>
      </c>
      <c r="K248" s="451"/>
      <c r="L248" s="451"/>
      <c r="M248" s="451"/>
      <c r="N248" s="451"/>
      <c r="O248" s="451"/>
      <c r="P248" s="451"/>
      <c r="Q248" s="451"/>
      <c r="R248" s="484"/>
      <c r="S248" s="483"/>
      <c r="T248" s="483"/>
      <c r="U248" s="483"/>
      <c r="V248" s="484"/>
    </row>
    <row r="249" s="298" customFormat="1" ht="16.1" hidden="1" outlineLevel="1" spans="1:22">
      <c r="A249" s="399" t="s">
        <v>12715</v>
      </c>
      <c r="B249" s="473" t="s">
        <v>13041</v>
      </c>
      <c r="C249" s="473" t="s">
        <v>8228</v>
      </c>
      <c r="D249" s="473" t="s">
        <v>13028</v>
      </c>
      <c r="E249" s="473" t="s">
        <v>13042</v>
      </c>
      <c r="F249" s="474">
        <v>17.9</v>
      </c>
      <c r="G249" s="475">
        <v>45381</v>
      </c>
      <c r="H249" s="476" t="s">
        <v>12707</v>
      </c>
      <c r="I249" s="473" t="s">
        <v>12550</v>
      </c>
      <c r="J249" s="479" t="s">
        <v>13043</v>
      </c>
      <c r="K249" s="451"/>
      <c r="L249" s="451"/>
      <c r="M249" s="451"/>
      <c r="N249" s="451"/>
      <c r="O249" s="451"/>
      <c r="P249" s="451"/>
      <c r="Q249" s="451"/>
      <c r="R249" s="484"/>
      <c r="S249" s="483"/>
      <c r="T249" s="483"/>
      <c r="U249" s="483"/>
      <c r="V249" s="484"/>
    </row>
    <row r="250" s="298" customFormat="1" ht="16.1" hidden="1" outlineLevel="1" spans="1:22">
      <c r="A250" s="399" t="s">
        <v>12715</v>
      </c>
      <c r="B250" s="473" t="s">
        <v>13044</v>
      </c>
      <c r="C250" s="473" t="s">
        <v>8228</v>
      </c>
      <c r="D250" s="473" t="s">
        <v>12974</v>
      </c>
      <c r="E250" s="473" t="s">
        <v>13045</v>
      </c>
      <c r="F250" s="474">
        <v>2.955</v>
      </c>
      <c r="G250" s="475">
        <v>45535</v>
      </c>
      <c r="H250" s="476" t="s">
        <v>12707</v>
      </c>
      <c r="I250" s="473" t="s">
        <v>12457</v>
      </c>
      <c r="J250" s="479" t="s">
        <v>12557</v>
      </c>
      <c r="K250" s="451"/>
      <c r="L250" s="451"/>
      <c r="M250" s="451"/>
      <c r="N250" s="451"/>
      <c r="O250" s="451"/>
      <c r="P250" s="451"/>
      <c r="Q250" s="451"/>
      <c r="R250" s="484"/>
      <c r="S250" s="483"/>
      <c r="T250" s="483"/>
      <c r="U250" s="483"/>
      <c r="V250" s="484"/>
    </row>
    <row r="251" s="298" customFormat="1" ht="16.1" collapsed="1" spans="1:22">
      <c r="A251" s="486" t="s">
        <v>12267</v>
      </c>
      <c r="B251" s="405"/>
      <c r="C251" s="405"/>
      <c r="D251" s="405"/>
      <c r="E251" s="428"/>
      <c r="F251" s="424">
        <v>2382.112255</v>
      </c>
      <c r="G251" s="425"/>
      <c r="H251" s="425"/>
      <c r="I251" s="450"/>
      <c r="J251" s="425" t="s">
        <v>11856</v>
      </c>
      <c r="K251" s="298"/>
      <c r="L251" s="298"/>
      <c r="M251" s="298"/>
      <c r="N251" s="298"/>
      <c r="O251" s="298"/>
      <c r="P251" s="298"/>
      <c r="Q251" s="298"/>
      <c r="R251" s="483"/>
      <c r="S251" s="483"/>
      <c r="T251" s="483"/>
      <c r="U251" s="483"/>
      <c r="V251" s="484"/>
    </row>
    <row r="252" s="298" customFormat="1" ht="22.85" spans="1:22">
      <c r="A252" s="301" t="s">
        <v>13046</v>
      </c>
      <c r="B252" s="301"/>
      <c r="C252" s="301"/>
      <c r="D252" s="301"/>
      <c r="E252" s="301"/>
      <c r="F252" s="301"/>
      <c r="G252" s="487"/>
      <c r="H252" s="487"/>
      <c r="I252" s="487"/>
      <c r="J252" s="487"/>
      <c r="K252" s="487" t="s">
        <v>11856</v>
      </c>
      <c r="L252" s="483"/>
      <c r="M252" s="483"/>
      <c r="N252" s="483"/>
      <c r="O252" s="483"/>
      <c r="P252" s="483"/>
      <c r="Q252" s="483"/>
      <c r="R252" s="483"/>
      <c r="S252" s="483"/>
      <c r="T252" s="483"/>
      <c r="U252" s="483"/>
      <c r="V252" s="484"/>
    </row>
    <row r="253" s="298" customFormat="1" ht="16.1" spans="1:23">
      <c r="A253" s="395" t="s">
        <v>8729</v>
      </c>
      <c r="B253" s="396" t="s">
        <v>5</v>
      </c>
      <c r="C253" s="396" t="s">
        <v>6</v>
      </c>
      <c r="D253" s="396" t="s">
        <v>7541</v>
      </c>
      <c r="E253" s="396" t="s">
        <v>8</v>
      </c>
      <c r="F253" s="323" t="s">
        <v>12333</v>
      </c>
      <c r="G253" s="396" t="s">
        <v>7543</v>
      </c>
      <c r="H253" s="488" t="s">
        <v>27</v>
      </c>
      <c r="I253" s="492"/>
      <c r="J253" s="492"/>
      <c r="K253" s="493"/>
      <c r="L253" s="494"/>
      <c r="M253" s="494"/>
      <c r="N253" s="494"/>
      <c r="O253" s="494"/>
      <c r="P253" s="494"/>
      <c r="Q253" s="494"/>
      <c r="R253" s="494"/>
      <c r="S253" s="483"/>
      <c r="T253" s="483"/>
      <c r="U253" s="483"/>
      <c r="V253" s="483"/>
      <c r="W253" s="484"/>
    </row>
    <row r="254" s="298" customFormat="1" ht="16.1" hidden="1" outlineLevel="1" spans="1:23">
      <c r="A254" s="399" t="s">
        <v>12361</v>
      </c>
      <c r="B254" s="489" t="s">
        <v>13047</v>
      </c>
      <c r="C254" s="400" t="s">
        <v>4768</v>
      </c>
      <c r="D254" s="490" t="s">
        <v>13048</v>
      </c>
      <c r="E254" s="491" t="s">
        <v>12381</v>
      </c>
      <c r="F254" s="491">
        <v>0.8449</v>
      </c>
      <c r="G254" s="423">
        <v>45295</v>
      </c>
      <c r="H254" s="461" t="s">
        <v>12426</v>
      </c>
      <c r="I254" s="493"/>
      <c r="J254" s="493"/>
      <c r="K254" s="494"/>
      <c r="L254" s="483"/>
      <c r="M254" s="483"/>
      <c r="N254" s="483"/>
      <c r="O254" s="483"/>
      <c r="P254" s="483"/>
      <c r="Q254" s="483"/>
      <c r="R254" s="483"/>
      <c r="S254" s="483"/>
      <c r="T254" s="483"/>
      <c r="U254" s="483"/>
      <c r="V254" s="483"/>
      <c r="W254" s="484"/>
    </row>
    <row r="255" s="298" customFormat="1" ht="16.1" hidden="1" outlineLevel="1" spans="1:23">
      <c r="A255" s="399" t="s">
        <v>12361</v>
      </c>
      <c r="B255" s="489" t="s">
        <v>13047</v>
      </c>
      <c r="C255" s="400" t="s">
        <v>4768</v>
      </c>
      <c r="D255" s="400" t="s">
        <v>13049</v>
      </c>
      <c r="E255" s="490" t="s">
        <v>12381</v>
      </c>
      <c r="F255" s="491">
        <v>3.47</v>
      </c>
      <c r="G255" s="423">
        <v>45303</v>
      </c>
      <c r="H255" s="461" t="s">
        <v>12426</v>
      </c>
      <c r="I255" s="493"/>
      <c r="J255" s="493"/>
      <c r="K255" s="493"/>
      <c r="L255" s="494"/>
      <c r="M255" s="494"/>
      <c r="N255" s="494"/>
      <c r="O255" s="494"/>
      <c r="P255" s="494"/>
      <c r="Q255" s="494"/>
      <c r="R255" s="494"/>
      <c r="S255" s="483"/>
      <c r="T255" s="483"/>
      <c r="U255" s="483"/>
      <c r="V255" s="483"/>
      <c r="W255" s="484"/>
    </row>
    <row r="256" s="298" customFormat="1" ht="16.1" hidden="1" outlineLevel="1" spans="1:23">
      <c r="A256" s="399" t="s">
        <v>12361</v>
      </c>
      <c r="B256" s="489" t="s">
        <v>13047</v>
      </c>
      <c r="C256" s="400" t="s">
        <v>4768</v>
      </c>
      <c r="D256" s="400" t="s">
        <v>13049</v>
      </c>
      <c r="E256" s="490" t="s">
        <v>12381</v>
      </c>
      <c r="F256" s="491">
        <v>4</v>
      </c>
      <c r="G256" s="423">
        <v>45303</v>
      </c>
      <c r="H256" s="461" t="s">
        <v>12426</v>
      </c>
      <c r="I256" s="493"/>
      <c r="J256" s="493"/>
      <c r="K256" s="493"/>
      <c r="L256" s="494"/>
      <c r="M256" s="494"/>
      <c r="N256" s="494"/>
      <c r="O256" s="494"/>
      <c r="P256" s="494"/>
      <c r="Q256" s="494"/>
      <c r="R256" s="494"/>
      <c r="S256" s="483"/>
      <c r="T256" s="483"/>
      <c r="U256" s="483"/>
      <c r="V256" s="483"/>
      <c r="W256" s="484"/>
    </row>
    <row r="257" s="298" customFormat="1" ht="16.1" hidden="1" outlineLevel="1" spans="1:23">
      <c r="A257" s="399" t="s">
        <v>12361</v>
      </c>
      <c r="B257" s="489" t="s">
        <v>13050</v>
      </c>
      <c r="C257" s="400" t="s">
        <v>4768</v>
      </c>
      <c r="D257" s="400" t="s">
        <v>13051</v>
      </c>
      <c r="E257" s="490" t="s">
        <v>12381</v>
      </c>
      <c r="F257" s="491">
        <v>0.186819</v>
      </c>
      <c r="G257" s="423">
        <v>44957</v>
      </c>
      <c r="H257" s="461" t="s">
        <v>12426</v>
      </c>
      <c r="I257" s="493"/>
      <c r="J257" s="493"/>
      <c r="K257" s="493"/>
      <c r="L257" s="494"/>
      <c r="M257" s="494"/>
      <c r="N257" s="494"/>
      <c r="O257" s="494"/>
      <c r="P257" s="494"/>
      <c r="Q257" s="494"/>
      <c r="R257" s="494"/>
      <c r="S257" s="483"/>
      <c r="T257" s="483"/>
      <c r="U257" s="483"/>
      <c r="V257" s="483"/>
      <c r="W257" s="484"/>
    </row>
    <row r="258" s="298" customFormat="1" ht="16.1" hidden="1" outlineLevel="1" spans="1:23">
      <c r="A258" s="399" t="s">
        <v>12361</v>
      </c>
      <c r="B258" s="489" t="s">
        <v>13050</v>
      </c>
      <c r="C258" s="400" t="s">
        <v>4768</v>
      </c>
      <c r="D258" s="400" t="s">
        <v>13052</v>
      </c>
      <c r="E258" s="490" t="s">
        <v>12381</v>
      </c>
      <c r="F258" s="491">
        <v>0.3</v>
      </c>
      <c r="G258" s="423">
        <v>45016</v>
      </c>
      <c r="H258" s="461" t="s">
        <v>12426</v>
      </c>
      <c r="I258" s="493"/>
      <c r="J258" s="493"/>
      <c r="K258" s="493"/>
      <c r="L258" s="494"/>
      <c r="M258" s="494"/>
      <c r="N258" s="494"/>
      <c r="O258" s="494"/>
      <c r="P258" s="494"/>
      <c r="Q258" s="494"/>
      <c r="R258" s="494"/>
      <c r="S258" s="483"/>
      <c r="T258" s="483"/>
      <c r="U258" s="483"/>
      <c r="V258" s="483"/>
      <c r="W258" s="484"/>
    </row>
    <row r="259" s="298" customFormat="1" ht="16.1" hidden="1" outlineLevel="1" spans="1:23">
      <c r="A259" s="399" t="s">
        <v>12361</v>
      </c>
      <c r="B259" s="489" t="s">
        <v>13050</v>
      </c>
      <c r="C259" s="400" t="s">
        <v>4768</v>
      </c>
      <c r="D259" s="400" t="s">
        <v>13053</v>
      </c>
      <c r="E259" s="490" t="s">
        <v>12381</v>
      </c>
      <c r="F259" s="491">
        <v>12</v>
      </c>
      <c r="G259" s="423">
        <v>44985</v>
      </c>
      <c r="H259" s="461" t="s">
        <v>12426</v>
      </c>
      <c r="I259" s="493"/>
      <c r="J259" s="493"/>
      <c r="K259" s="493"/>
      <c r="L259" s="494"/>
      <c r="M259" s="494"/>
      <c r="N259" s="494"/>
      <c r="O259" s="494"/>
      <c r="P259" s="494"/>
      <c r="Q259" s="494"/>
      <c r="R259" s="494"/>
      <c r="S259" s="483"/>
      <c r="T259" s="483"/>
      <c r="U259" s="483"/>
      <c r="V259" s="483"/>
      <c r="W259" s="484"/>
    </row>
    <row r="260" s="298" customFormat="1" ht="16.1" hidden="1" outlineLevel="1" spans="1:23">
      <c r="A260" s="399" t="s">
        <v>12361</v>
      </c>
      <c r="B260" s="489" t="s">
        <v>13054</v>
      </c>
      <c r="C260" s="400" t="s">
        <v>4768</v>
      </c>
      <c r="D260" s="400" t="s">
        <v>12568</v>
      </c>
      <c r="E260" s="490" t="s">
        <v>12381</v>
      </c>
      <c r="F260" s="491">
        <v>7.8</v>
      </c>
      <c r="G260" s="423">
        <v>44965</v>
      </c>
      <c r="H260" s="461" t="s">
        <v>12426</v>
      </c>
      <c r="I260" s="493"/>
      <c r="J260" s="493"/>
      <c r="K260" s="493"/>
      <c r="L260" s="494"/>
      <c r="M260" s="494"/>
      <c r="N260" s="494"/>
      <c r="O260" s="494"/>
      <c r="P260" s="494"/>
      <c r="Q260" s="494"/>
      <c r="R260" s="494"/>
      <c r="S260" s="483"/>
      <c r="T260" s="483"/>
      <c r="U260" s="483"/>
      <c r="V260" s="483"/>
      <c r="W260" s="484"/>
    </row>
    <row r="261" s="298" customFormat="1" ht="16.1" hidden="1" outlineLevel="1" spans="1:23">
      <c r="A261" s="399" t="s">
        <v>12361</v>
      </c>
      <c r="B261" s="489" t="s">
        <v>13054</v>
      </c>
      <c r="C261" s="400" t="s">
        <v>4768</v>
      </c>
      <c r="D261" s="400" t="s">
        <v>12985</v>
      </c>
      <c r="E261" s="490" t="s">
        <v>12381</v>
      </c>
      <c r="F261" s="491">
        <v>9.28</v>
      </c>
      <c r="G261" s="423">
        <v>44985</v>
      </c>
      <c r="H261" s="461" t="s">
        <v>12426</v>
      </c>
      <c r="I261" s="493"/>
      <c r="J261" s="493"/>
      <c r="K261" s="493"/>
      <c r="L261" s="494"/>
      <c r="M261" s="494"/>
      <c r="N261" s="494"/>
      <c r="O261" s="494"/>
      <c r="P261" s="494"/>
      <c r="Q261" s="494"/>
      <c r="R261" s="494"/>
      <c r="S261" s="483"/>
      <c r="T261" s="483"/>
      <c r="U261" s="483"/>
      <c r="V261" s="483"/>
      <c r="W261" s="484"/>
    </row>
    <row r="262" s="298" customFormat="1" ht="16.1" hidden="1" outlineLevel="1" spans="1:23">
      <c r="A262" s="399" t="s">
        <v>12361</v>
      </c>
      <c r="B262" s="489" t="s">
        <v>13054</v>
      </c>
      <c r="C262" s="400" t="s">
        <v>4768</v>
      </c>
      <c r="D262" s="400" t="s">
        <v>13055</v>
      </c>
      <c r="E262" s="490" t="s">
        <v>12381</v>
      </c>
      <c r="F262" s="491">
        <v>33.4905</v>
      </c>
      <c r="G262" s="423">
        <v>44957</v>
      </c>
      <c r="H262" s="461" t="s">
        <v>12426</v>
      </c>
      <c r="I262" s="493"/>
      <c r="J262" s="493"/>
      <c r="K262" s="493"/>
      <c r="L262" s="494"/>
      <c r="M262" s="494"/>
      <c r="N262" s="494"/>
      <c r="O262" s="494"/>
      <c r="P262" s="494"/>
      <c r="Q262" s="494"/>
      <c r="R262" s="494"/>
      <c r="S262" s="483"/>
      <c r="T262" s="483"/>
      <c r="U262" s="483"/>
      <c r="V262" s="483"/>
      <c r="W262" s="484"/>
    </row>
    <row r="263" s="298" customFormat="1" ht="16.1" hidden="1" outlineLevel="1" spans="1:23">
      <c r="A263" s="399" t="s">
        <v>12361</v>
      </c>
      <c r="B263" s="489" t="s">
        <v>13056</v>
      </c>
      <c r="C263" s="400" t="s">
        <v>4768</v>
      </c>
      <c r="D263" s="400" t="s">
        <v>13057</v>
      </c>
      <c r="E263" s="490" t="s">
        <v>12381</v>
      </c>
      <c r="F263" s="491">
        <v>2.89128</v>
      </c>
      <c r="G263" s="423">
        <v>44767</v>
      </c>
      <c r="H263" s="461" t="s">
        <v>12426</v>
      </c>
      <c r="I263" s="493" t="s">
        <v>11856</v>
      </c>
      <c r="J263" s="493"/>
      <c r="K263" s="493"/>
      <c r="L263" s="494"/>
      <c r="M263" s="494"/>
      <c r="N263" s="494"/>
      <c r="O263" s="494"/>
      <c r="P263" s="494"/>
      <c r="Q263" s="494"/>
      <c r="R263" s="494"/>
      <c r="S263" s="483"/>
      <c r="T263" s="483"/>
      <c r="U263" s="483"/>
      <c r="V263" s="483"/>
      <c r="W263" s="484"/>
    </row>
    <row r="264" s="298" customFormat="1" ht="16.1" collapsed="1" spans="1:26">
      <c r="A264" s="404" t="s">
        <v>12267</v>
      </c>
      <c r="B264" s="495"/>
      <c r="C264" s="495"/>
      <c r="D264" s="495"/>
      <c r="E264" s="495"/>
      <c r="F264" s="407">
        <v>74.263499</v>
      </c>
      <c r="G264" s="495"/>
      <c r="H264" s="495"/>
      <c r="I264" s="298"/>
      <c r="J264" s="298"/>
      <c r="K264" s="298"/>
      <c r="L264" s="298"/>
      <c r="M264" s="298"/>
      <c r="N264" s="298"/>
      <c r="O264" s="298"/>
      <c r="P264" s="298"/>
      <c r="Q264" s="298"/>
      <c r="R264" s="298"/>
      <c r="S264" s="483"/>
      <c r="T264" s="483"/>
      <c r="U264" s="483"/>
      <c r="V264" s="483"/>
      <c r="W264" s="483"/>
      <c r="X264" s="483"/>
      <c r="Y264" s="484"/>
      <c r="Z264" s="483"/>
    </row>
  </sheetData>
  <mergeCells count="10">
    <mergeCell ref="F53:F55"/>
    <mergeCell ref="H8:H15"/>
    <mergeCell ref="H35:H38"/>
    <mergeCell ref="I8:I11"/>
    <mergeCell ref="I12:I15"/>
    <mergeCell ref="I35:I38"/>
    <mergeCell ref="J8:J11"/>
    <mergeCell ref="J12:J15"/>
    <mergeCell ref="K8:K11"/>
    <mergeCell ref="K12:K15"/>
  </mergeCells>
  <dataValidations count="2">
    <dataValidation type="list" allowBlank="1" promptTitle="请注意！" prompt="请按照标准格式填写，谢谢配合！" sqref="H8 B28 H28 I85 J107 I108:J108 J251 B3:B6 H3:H6 H12:H15 H17:H21 I109:I110 J85:J88 J109:J112 I81:J84 I89:J92 I114:J132 I96:J106">
      <formula1>"控货逾期未收款,赊销逾期未收款,已出运未收汇(OA),已出运未收汇(DP),已出运未收汇(LC),其他(...请填具体事由)"</formula1>
    </dataValidation>
    <dataValidation type="list" allowBlank="1" promptTitle="请注意！" prompt="请按照标准格式填写，谢谢配合！" sqref="H34 H74 H113 G17:G22 H93:H94 H133:H134 G23:H26">
      <formula1>"1个月(含)内,1到3个月(含),3到6个月(含),6个月以上"</formula1>
    </dataValidation>
  </dataValidations>
  <pageMargins left="0.75" right="0.75" top="1" bottom="1" header="0.5" footer="0.5"/>
  <pageSetup paperSize="9" firstPageNumber="4294963191" orientation="portrait" useFirstPageNumber="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V50"/>
  <sheetViews>
    <sheetView workbookViewId="0">
      <pane xSplit="1" ySplit="3" topLeftCell="B4" activePane="bottomRight" state="frozen"/>
      <selection/>
      <selection pane="topRight"/>
      <selection pane="bottomLeft"/>
      <selection pane="bottomRight" activeCell="A2" sqref="A2:A3"/>
    </sheetView>
  </sheetViews>
  <sheetFormatPr defaultColWidth="9" defaultRowHeight="13.85"/>
  <cols>
    <col min="1" max="1" width="70.5044247787611" style="221" customWidth="1"/>
    <col min="2" max="2" width="7.6283185840708" style="221" customWidth="1"/>
    <col min="3" max="3" width="15.6283185840708" style="223" customWidth="1"/>
    <col min="4" max="4" width="11.3716814159292" style="224" customWidth="1"/>
    <col min="5" max="5" width="15.7522123893805" style="223" customWidth="1"/>
    <col min="6" max="6" width="16.9115044247788" style="223" customWidth="1"/>
    <col min="7" max="7" width="12.5044247787611" style="224" customWidth="1"/>
    <col min="8" max="8" width="13" style="223" customWidth="1"/>
    <col min="9" max="9" width="16.2477876106195" style="225" customWidth="1"/>
    <col min="10" max="10" width="12.5044247787611" style="225" customWidth="1"/>
    <col min="11" max="11" width="11.0796460176991" style="225" customWidth="1"/>
    <col min="12" max="12" width="9.69911504424779" style="225" customWidth="1"/>
    <col min="13" max="13" width="9.75221238938053" style="225" customWidth="1"/>
    <col min="14" max="15" width="12" style="225" customWidth="1"/>
    <col min="16" max="16" width="10.5840707964602" style="226" hidden="1" customWidth="1"/>
    <col min="17" max="17" width="12.3362831858407" style="226" hidden="1" customWidth="1"/>
    <col min="18" max="18" width="12.4159292035398" style="226" hidden="1" customWidth="1"/>
    <col min="19" max="19" width="12.7522123893805" style="226" customWidth="1"/>
    <col min="20" max="20" width="13.3716814159292" style="227" customWidth="1"/>
    <col min="21" max="21" width="11.5044247787611" style="226" customWidth="1"/>
    <col min="22" max="22" width="11.0796460176991" style="226" customWidth="1"/>
    <col min="23" max="24" width="9" style="226" customWidth="1"/>
    <col min="25" max="25" width="11.9469026548673" style="226" customWidth="1"/>
    <col min="26" max="30" width="9" style="226" customWidth="1"/>
    <col min="31" max="31" width="12.7522123893805" style="226" customWidth="1"/>
    <col min="32" max="36" width="9" style="226" customWidth="1"/>
    <col min="37" max="37" width="11.5132743362832" style="226" customWidth="1"/>
    <col min="38" max="45" width="9" style="226" customWidth="1"/>
    <col min="46" max="46" width="9" style="221" customWidth="1"/>
    <col min="47" max="47" width="11.2477876106195" style="221" customWidth="1"/>
    <col min="48" max="48" width="9" style="221" customWidth="1"/>
    <col min="49" max="49" width="10.3716814159292" style="221" customWidth="1"/>
    <col min="50" max="50" width="22.5840707964602" style="221" customWidth="1"/>
    <col min="51" max="16383" width="10.3716814159292" style="221"/>
    <col min="16384" max="16384" width="9" style="228"/>
  </cols>
  <sheetData>
    <row r="1" spans="1:48">
      <c r="A1" s="223" t="s">
        <v>13058</v>
      </c>
      <c r="B1" s="223"/>
      <c r="D1" s="229"/>
      <c r="E1" s="230" t="s">
        <v>13059</v>
      </c>
      <c r="G1" s="229"/>
      <c r="P1" s="225"/>
      <c r="Q1" s="225"/>
      <c r="R1" s="225"/>
      <c r="S1" s="225"/>
      <c r="T1" s="225"/>
      <c r="U1" s="225"/>
      <c r="V1" s="225"/>
      <c r="W1" s="225"/>
      <c r="X1" s="225"/>
      <c r="Y1" s="225"/>
      <c r="Z1" s="225"/>
      <c r="AA1" s="225"/>
      <c r="AB1" s="225"/>
      <c r="AC1" s="225"/>
      <c r="AD1" s="225"/>
      <c r="AE1" s="225"/>
      <c r="AF1" s="225"/>
      <c r="AG1" s="225"/>
      <c r="AH1" s="225"/>
      <c r="AI1" s="225"/>
      <c r="AJ1" s="225"/>
      <c r="AK1" s="225"/>
      <c r="AL1" s="225"/>
      <c r="AM1" s="225"/>
      <c r="AN1" s="225"/>
      <c r="AO1" s="225"/>
      <c r="AP1" s="225"/>
      <c r="AQ1" s="225"/>
      <c r="AR1" s="225"/>
      <c r="AS1" s="225"/>
      <c r="AT1" s="223"/>
      <c r="AU1" s="223"/>
      <c r="AV1" s="223"/>
    </row>
    <row r="2" s="219" customFormat="1" ht="21" customHeight="1" spans="1:48">
      <c r="A2" s="231" t="s">
        <v>13060</v>
      </c>
      <c r="B2" s="231"/>
      <c r="C2" s="232" t="s">
        <v>13061</v>
      </c>
      <c r="D2" s="233" t="s">
        <v>13062</v>
      </c>
      <c r="E2" s="232" t="s">
        <v>13063</v>
      </c>
      <c r="F2" s="234" t="s">
        <v>13064</v>
      </c>
      <c r="G2" s="235" t="s">
        <v>13065</v>
      </c>
      <c r="H2" s="236" t="s">
        <v>13066</v>
      </c>
      <c r="I2" s="236"/>
      <c r="J2" s="236"/>
      <c r="K2" s="236"/>
      <c r="L2" s="236"/>
      <c r="M2" s="236"/>
      <c r="N2" s="236"/>
      <c r="O2" s="264"/>
      <c r="P2" s="264" t="s">
        <v>13067</v>
      </c>
      <c r="Q2" s="264"/>
      <c r="R2" s="273"/>
      <c r="S2" s="273"/>
      <c r="T2" s="273"/>
      <c r="U2" s="273"/>
      <c r="V2" s="273"/>
      <c r="W2" s="273"/>
      <c r="X2" s="273"/>
      <c r="Y2" s="273"/>
      <c r="Z2" s="273"/>
      <c r="AA2" s="273"/>
      <c r="AB2" s="273"/>
      <c r="AC2" s="273"/>
      <c r="AD2" s="273"/>
      <c r="AE2" s="273"/>
      <c r="AF2" s="273"/>
      <c r="AG2" s="273"/>
      <c r="AH2" s="273"/>
      <c r="AI2" s="273"/>
      <c r="AJ2" s="273"/>
      <c r="AK2" s="273"/>
      <c r="AL2" s="273"/>
      <c r="AM2" s="273"/>
      <c r="AN2" s="273"/>
      <c r="AO2" s="273"/>
      <c r="AP2" s="273"/>
      <c r="AQ2" s="273"/>
      <c r="AR2" s="273"/>
      <c r="AS2" s="273"/>
      <c r="AT2" s="272"/>
      <c r="AU2" s="272"/>
      <c r="AV2" s="272"/>
    </row>
    <row r="3" s="219" customFormat="1" ht="28" customHeight="1" spans="1:48">
      <c r="A3" s="237"/>
      <c r="B3" s="237" t="s">
        <v>12403</v>
      </c>
      <c r="C3" s="238"/>
      <c r="D3" s="233"/>
      <c r="E3" s="238"/>
      <c r="F3" s="234"/>
      <c r="G3" s="235"/>
      <c r="H3" s="239" t="s">
        <v>13068</v>
      </c>
      <c r="I3" s="236" t="s">
        <v>13069</v>
      </c>
      <c r="J3" s="236" t="s">
        <v>13070</v>
      </c>
      <c r="K3" s="236" t="s">
        <v>13071</v>
      </c>
      <c r="L3" s="236" t="s">
        <v>13072</v>
      </c>
      <c r="M3" s="236" t="s">
        <v>13073</v>
      </c>
      <c r="N3" s="236" t="s">
        <v>13074</v>
      </c>
      <c r="O3" s="264" t="s">
        <v>27</v>
      </c>
      <c r="P3" s="264" t="s">
        <v>13075</v>
      </c>
      <c r="Q3" s="264" t="s">
        <v>13076</v>
      </c>
      <c r="R3" s="273" t="s">
        <v>13077</v>
      </c>
      <c r="S3" s="273" t="s">
        <v>13078</v>
      </c>
      <c r="T3" s="273" t="s">
        <v>13079</v>
      </c>
      <c r="U3" s="273" t="s">
        <v>13077</v>
      </c>
      <c r="V3" s="273" t="s">
        <v>13080</v>
      </c>
      <c r="W3" s="273" t="s">
        <v>13081</v>
      </c>
      <c r="X3" s="273" t="s">
        <v>13077</v>
      </c>
      <c r="Y3" s="273" t="s">
        <v>13082</v>
      </c>
      <c r="Z3" s="273" t="s">
        <v>13083</v>
      </c>
      <c r="AA3" s="273" t="s">
        <v>13077</v>
      </c>
      <c r="AB3" s="273" t="s">
        <v>13084</v>
      </c>
      <c r="AC3" s="273" t="s">
        <v>13085</v>
      </c>
      <c r="AD3" s="273" t="s">
        <v>13077</v>
      </c>
      <c r="AE3" s="273" t="s">
        <v>13086</v>
      </c>
      <c r="AF3" s="273" t="s">
        <v>13087</v>
      </c>
      <c r="AG3" s="273" t="s">
        <v>13077</v>
      </c>
      <c r="AH3" s="273" t="s">
        <v>13088</v>
      </c>
      <c r="AI3" s="273" t="s">
        <v>13089</v>
      </c>
      <c r="AJ3" s="273" t="s">
        <v>13077</v>
      </c>
      <c r="AK3" s="273" t="s">
        <v>13090</v>
      </c>
      <c r="AL3" s="273" t="s">
        <v>13091</v>
      </c>
      <c r="AM3" s="273" t="s">
        <v>13077</v>
      </c>
      <c r="AN3" s="273" t="s">
        <v>13092</v>
      </c>
      <c r="AO3" s="273" t="s">
        <v>13093</v>
      </c>
      <c r="AP3" s="273" t="s">
        <v>13077</v>
      </c>
      <c r="AQ3" s="273" t="s">
        <v>13094</v>
      </c>
      <c r="AR3" s="273" t="s">
        <v>13095</v>
      </c>
      <c r="AS3" s="273" t="s">
        <v>13077</v>
      </c>
      <c r="AT3" s="272" t="s">
        <v>13096</v>
      </c>
      <c r="AU3" s="272" t="s">
        <v>13097</v>
      </c>
      <c r="AV3" s="272" t="s">
        <v>13077</v>
      </c>
    </row>
    <row r="4" ht="15.75" spans="1:48">
      <c r="A4" s="240" t="s">
        <v>13098</v>
      </c>
      <c r="B4" s="240" t="s">
        <v>13099</v>
      </c>
      <c r="C4" s="241">
        <f t="shared" ref="C4:C25" si="0">E4+F4</f>
        <v>9282974.36</v>
      </c>
      <c r="D4" s="242">
        <f t="shared" ref="D4:D25" si="1">C4/$C$26</f>
        <v>0.562437835542839</v>
      </c>
      <c r="E4" s="243">
        <v>4529898</v>
      </c>
      <c r="F4" s="241">
        <f t="shared" ref="F4:F7" si="2">SUM(H4:N4)</f>
        <v>4753076.36</v>
      </c>
      <c r="G4" s="242">
        <f t="shared" ref="G4:G25" si="3">F4/$F$26</f>
        <v>0.470601883991355</v>
      </c>
      <c r="H4" s="243">
        <v>2267200</v>
      </c>
      <c r="I4" s="243">
        <v>1692640</v>
      </c>
      <c r="J4" s="243">
        <v>793236.36</v>
      </c>
      <c r="K4" s="243">
        <v>0</v>
      </c>
      <c r="L4" s="243">
        <v>0</v>
      </c>
      <c r="M4" s="243">
        <v>0</v>
      </c>
      <c r="N4" s="243">
        <v>0</v>
      </c>
      <c r="O4" s="265" t="s">
        <v>13100</v>
      </c>
      <c r="P4" s="266">
        <v>553360</v>
      </c>
      <c r="Q4" s="276">
        <v>553360</v>
      </c>
      <c r="R4" s="277">
        <f>Q4/P4</f>
        <v>1</v>
      </c>
      <c r="S4" s="278">
        <v>313236.36</v>
      </c>
      <c r="T4" s="279">
        <v>883460</v>
      </c>
      <c r="U4" s="280">
        <f>T4/S4</f>
        <v>2.82042608335763</v>
      </c>
      <c r="V4" s="278">
        <v>480000</v>
      </c>
      <c r="W4" s="278"/>
      <c r="X4" s="278"/>
      <c r="Y4" s="278">
        <v>927700</v>
      </c>
      <c r="Z4" s="278"/>
      <c r="AA4" s="278"/>
      <c r="AB4" s="278"/>
      <c r="AC4" s="278"/>
      <c r="AD4" s="278"/>
      <c r="AE4" s="278">
        <v>1648400</v>
      </c>
      <c r="AF4" s="278"/>
      <c r="AG4" s="278"/>
      <c r="AH4" s="278"/>
      <c r="AI4" s="278"/>
      <c r="AJ4" s="278"/>
      <c r="AK4" s="278">
        <v>1018660</v>
      </c>
      <c r="AL4" s="278"/>
      <c r="AM4" s="278"/>
      <c r="AN4" s="278"/>
      <c r="AO4" s="278"/>
      <c r="AP4" s="278"/>
      <c r="AQ4" s="278"/>
      <c r="AR4" s="278"/>
      <c r="AS4" s="278"/>
      <c r="AT4" s="267"/>
      <c r="AU4" s="267"/>
      <c r="AV4" s="267"/>
    </row>
    <row r="5" spans="1:48">
      <c r="A5" s="240" t="s">
        <v>13101</v>
      </c>
      <c r="B5" s="240" t="s">
        <v>13099</v>
      </c>
      <c r="C5" s="241">
        <f t="shared" si="0"/>
        <v>1500077.5</v>
      </c>
      <c r="D5" s="242">
        <f t="shared" si="1"/>
        <v>0.0908868547436679</v>
      </c>
      <c r="E5" s="243">
        <v>918195</v>
      </c>
      <c r="F5" s="241">
        <f t="shared" si="2"/>
        <v>581882.5</v>
      </c>
      <c r="G5" s="242">
        <f t="shared" si="3"/>
        <v>0.0576121610555399</v>
      </c>
      <c r="H5" s="243">
        <v>581835</v>
      </c>
      <c r="I5" s="243">
        <v>46.5</v>
      </c>
      <c r="J5" s="243">
        <v>1</v>
      </c>
      <c r="K5" s="243">
        <v>0</v>
      </c>
      <c r="L5" s="243">
        <v>0</v>
      </c>
      <c r="M5" s="243">
        <v>0</v>
      </c>
      <c r="N5" s="243">
        <v>0</v>
      </c>
      <c r="O5" s="267"/>
      <c r="P5" s="266"/>
      <c r="Q5" s="270">
        <f>216431+151640</f>
        <v>368071</v>
      </c>
      <c r="R5" s="278"/>
      <c r="S5" s="278"/>
      <c r="T5" s="278"/>
      <c r="U5" s="278"/>
      <c r="V5" s="278"/>
      <c r="W5" s="278"/>
      <c r="X5" s="278"/>
      <c r="Y5" s="278"/>
      <c r="Z5" s="278"/>
      <c r="AA5" s="278"/>
      <c r="AB5" s="278"/>
      <c r="AC5" s="278"/>
      <c r="AD5" s="278"/>
      <c r="AE5" s="278"/>
      <c r="AF5" s="278"/>
      <c r="AG5" s="278"/>
      <c r="AH5" s="278"/>
      <c r="AI5" s="278"/>
      <c r="AJ5" s="278"/>
      <c r="AK5" s="278"/>
      <c r="AL5" s="278"/>
      <c r="AM5" s="278"/>
      <c r="AN5" s="278"/>
      <c r="AO5" s="278"/>
      <c r="AP5" s="278"/>
      <c r="AQ5" s="278"/>
      <c r="AR5" s="278"/>
      <c r="AS5" s="278"/>
      <c r="AT5" s="267"/>
      <c r="AU5" s="267"/>
      <c r="AV5" s="267"/>
    </row>
    <row r="6" spans="1:48">
      <c r="A6" s="240" t="s">
        <v>13102</v>
      </c>
      <c r="B6" s="240" t="s">
        <v>13099</v>
      </c>
      <c r="C6" s="241">
        <f t="shared" si="0"/>
        <v>957472</v>
      </c>
      <c r="D6" s="242">
        <f t="shared" si="1"/>
        <v>0.0580114151336375</v>
      </c>
      <c r="E6" s="243">
        <v>-524900</v>
      </c>
      <c r="F6" s="241">
        <f t="shared" si="2"/>
        <v>1482372</v>
      </c>
      <c r="G6" s="242">
        <f t="shared" si="3"/>
        <v>0.146769587344907</v>
      </c>
      <c r="H6" s="243">
        <v>1482372</v>
      </c>
      <c r="I6" s="243">
        <v>0</v>
      </c>
      <c r="J6" s="243">
        <v>0</v>
      </c>
      <c r="K6" s="243">
        <v>0</v>
      </c>
      <c r="L6" s="243">
        <v>0</v>
      </c>
      <c r="M6" s="243">
        <v>0</v>
      </c>
      <c r="N6" s="243">
        <v>0</v>
      </c>
      <c r="O6" s="267"/>
      <c r="P6" s="266"/>
      <c r="Q6" s="281">
        <f>140230+79396</f>
        <v>219626</v>
      </c>
      <c r="R6" s="278"/>
      <c r="S6" s="278"/>
      <c r="T6" s="278">
        <v>462351</v>
      </c>
      <c r="U6" s="278"/>
      <c r="V6" s="278"/>
      <c r="W6" s="278"/>
      <c r="X6" s="278"/>
      <c r="Y6" s="278"/>
      <c r="Z6" s="278"/>
      <c r="AA6" s="278"/>
      <c r="AB6" s="278"/>
      <c r="AC6" s="278"/>
      <c r="AD6" s="278"/>
      <c r="AE6" s="278"/>
      <c r="AF6" s="278"/>
      <c r="AG6" s="278"/>
      <c r="AH6" s="278"/>
      <c r="AI6" s="278"/>
      <c r="AJ6" s="278"/>
      <c r="AK6" s="278"/>
      <c r="AL6" s="278"/>
      <c r="AM6" s="278"/>
      <c r="AN6" s="278"/>
      <c r="AO6" s="278"/>
      <c r="AP6" s="278"/>
      <c r="AQ6" s="278"/>
      <c r="AR6" s="278"/>
      <c r="AS6" s="278"/>
      <c r="AT6" s="267"/>
      <c r="AU6" s="267"/>
      <c r="AV6" s="267"/>
    </row>
    <row r="7" spans="1:48">
      <c r="A7" s="240" t="s">
        <v>13103</v>
      </c>
      <c r="B7" s="240" t="s">
        <v>13099</v>
      </c>
      <c r="C7" s="241">
        <f t="shared" si="0"/>
        <v>917399</v>
      </c>
      <c r="D7" s="242">
        <f t="shared" si="1"/>
        <v>0.0555834679574796</v>
      </c>
      <c r="E7" s="243">
        <f>399513</f>
        <v>399513</v>
      </c>
      <c r="F7" s="241">
        <f t="shared" si="2"/>
        <v>517886</v>
      </c>
      <c r="G7" s="242">
        <f t="shared" si="3"/>
        <v>0.0512758703697213</v>
      </c>
      <c r="H7" s="243">
        <v>94169</v>
      </c>
      <c r="I7" s="243">
        <v>254478</v>
      </c>
      <c r="J7" s="243">
        <f>166764+2475</f>
        <v>169239</v>
      </c>
      <c r="K7" s="243">
        <v>0</v>
      </c>
      <c r="L7" s="243">
        <v>0</v>
      </c>
      <c r="M7" s="243">
        <v>0</v>
      </c>
      <c r="N7" s="243"/>
      <c r="O7" s="267"/>
      <c r="P7" s="266"/>
      <c r="Q7" s="266"/>
      <c r="R7" s="278"/>
      <c r="S7" s="282">
        <v>89366</v>
      </c>
      <c r="T7" s="278">
        <v>85541</v>
      </c>
      <c r="U7" s="283">
        <f>T7/S7</f>
        <v>0.957198487120381</v>
      </c>
      <c r="V7" s="282">
        <v>77398</v>
      </c>
      <c r="W7" s="282"/>
      <c r="X7" s="282"/>
      <c r="Y7" s="282">
        <v>55808</v>
      </c>
      <c r="Z7" s="282"/>
      <c r="AA7" s="282"/>
      <c r="AB7" s="282">
        <v>51838</v>
      </c>
      <c r="AC7" s="282"/>
      <c r="AD7" s="282"/>
      <c r="AE7" s="282">
        <v>59422</v>
      </c>
      <c r="AF7" s="282"/>
      <c r="AG7" s="282"/>
      <c r="AH7" s="282">
        <v>59422</v>
      </c>
      <c r="AI7" s="282"/>
      <c r="AJ7" s="282"/>
      <c r="AK7" s="282">
        <v>66328</v>
      </c>
      <c r="AL7" s="282"/>
      <c r="AM7" s="282"/>
      <c r="AN7" s="282">
        <v>80250</v>
      </c>
      <c r="AO7" s="282"/>
      <c r="AP7" s="282"/>
      <c r="AQ7" s="282">
        <v>57319</v>
      </c>
      <c r="AR7" s="282"/>
      <c r="AS7" s="282"/>
      <c r="AT7" s="267"/>
      <c r="AU7" s="267"/>
      <c r="AV7" s="267"/>
    </row>
    <row r="8" s="220" customFormat="1" spans="1:48">
      <c r="A8" s="240" t="s">
        <v>13104</v>
      </c>
      <c r="B8" s="240" t="s">
        <v>13099</v>
      </c>
      <c r="C8" s="244">
        <f t="shared" si="0"/>
        <v>696524.6</v>
      </c>
      <c r="D8" s="245">
        <f t="shared" si="1"/>
        <v>0.0422011063732316</v>
      </c>
      <c r="E8" s="246">
        <v>169362</v>
      </c>
      <c r="F8" s="244">
        <v>527162.6</v>
      </c>
      <c r="G8" s="245">
        <f t="shared" si="3"/>
        <v>0.0521943461328656</v>
      </c>
      <c r="H8" s="246">
        <v>511395.4</v>
      </c>
      <c r="I8" s="246">
        <v>13831.2</v>
      </c>
      <c r="J8" s="246">
        <v>1936</v>
      </c>
      <c r="K8" s="246">
        <v>0</v>
      </c>
      <c r="L8" s="246">
        <v>0</v>
      </c>
      <c r="M8" s="246">
        <v>0</v>
      </c>
      <c r="N8" s="246">
        <v>0</v>
      </c>
      <c r="O8" s="268"/>
      <c r="P8" s="269"/>
      <c r="Q8" s="269"/>
      <c r="R8" s="284"/>
      <c r="S8" s="284"/>
      <c r="T8" s="284"/>
      <c r="U8" s="284"/>
      <c r="V8" s="284"/>
      <c r="W8" s="284"/>
      <c r="X8" s="284"/>
      <c r="Y8" s="284"/>
      <c r="Z8" s="284"/>
      <c r="AA8" s="284"/>
      <c r="AB8" s="284"/>
      <c r="AC8" s="284"/>
      <c r="AD8" s="284"/>
      <c r="AE8" s="284"/>
      <c r="AF8" s="284"/>
      <c r="AG8" s="284"/>
      <c r="AH8" s="284"/>
      <c r="AI8" s="284"/>
      <c r="AJ8" s="284"/>
      <c r="AK8" s="284"/>
      <c r="AL8" s="284"/>
      <c r="AM8" s="284"/>
      <c r="AN8" s="284"/>
      <c r="AO8" s="284"/>
      <c r="AP8" s="284"/>
      <c r="AQ8" s="284"/>
      <c r="AR8" s="284"/>
      <c r="AS8" s="284"/>
      <c r="AT8" s="268"/>
      <c r="AU8" s="268"/>
      <c r="AV8" s="268"/>
    </row>
    <row r="9" spans="1:48">
      <c r="A9" s="240" t="s">
        <v>13105</v>
      </c>
      <c r="B9" s="240" t="s">
        <v>13099</v>
      </c>
      <c r="C9" s="241">
        <f t="shared" si="0"/>
        <v>682280.9</v>
      </c>
      <c r="D9" s="242">
        <f t="shared" si="1"/>
        <v>0.0413381075662284</v>
      </c>
      <c r="E9" s="243">
        <v>207983.4</v>
      </c>
      <c r="F9" s="241">
        <f t="shared" ref="F9:F17" si="4">SUM(H9:N9)</f>
        <v>474297.5</v>
      </c>
      <c r="G9" s="242">
        <f t="shared" si="3"/>
        <v>0.0469601748776427</v>
      </c>
      <c r="H9" s="243">
        <v>241846</v>
      </c>
      <c r="I9" s="243">
        <v>167210.9</v>
      </c>
      <c r="J9" s="243">
        <v>65240.6</v>
      </c>
      <c r="K9" s="243">
        <v>0</v>
      </c>
      <c r="L9" s="243">
        <v>0</v>
      </c>
      <c r="M9" s="243">
        <v>0</v>
      </c>
      <c r="N9" s="243">
        <v>0</v>
      </c>
      <c r="O9" s="265" t="s">
        <v>13106</v>
      </c>
      <c r="P9" s="270">
        <v>128864</v>
      </c>
      <c r="Q9" s="270">
        <v>128864</v>
      </c>
      <c r="R9" s="277">
        <f>Q9/P9</f>
        <v>1</v>
      </c>
      <c r="S9" s="278"/>
      <c r="T9" s="278"/>
      <c r="U9" s="278"/>
      <c r="V9" s="278"/>
      <c r="W9" s="278"/>
      <c r="X9" s="278"/>
      <c r="Y9" s="278"/>
      <c r="Z9" s="278"/>
      <c r="AA9" s="278"/>
      <c r="AB9" s="278"/>
      <c r="AC9" s="278"/>
      <c r="AD9" s="278"/>
      <c r="AE9" s="278"/>
      <c r="AF9" s="278"/>
      <c r="AG9" s="278"/>
      <c r="AH9" s="278"/>
      <c r="AI9" s="278"/>
      <c r="AJ9" s="278"/>
      <c r="AK9" s="278"/>
      <c r="AL9" s="278"/>
      <c r="AM9" s="278"/>
      <c r="AN9" s="278"/>
      <c r="AO9" s="278"/>
      <c r="AP9" s="278"/>
      <c r="AQ9" s="278"/>
      <c r="AR9" s="278"/>
      <c r="AS9" s="278"/>
      <c r="AT9" s="267"/>
      <c r="AU9" s="267"/>
      <c r="AV9" s="267"/>
    </row>
    <row r="10" spans="1:48">
      <c r="A10" s="240" t="s">
        <v>13107</v>
      </c>
      <c r="B10" s="240" t="s">
        <v>13099</v>
      </c>
      <c r="C10" s="241">
        <f t="shared" si="0"/>
        <v>422996</v>
      </c>
      <c r="D10" s="242">
        <f t="shared" si="1"/>
        <v>0.0256285265322309</v>
      </c>
      <c r="E10" s="243">
        <v>0</v>
      </c>
      <c r="F10" s="241">
        <f t="shared" si="4"/>
        <v>422996</v>
      </c>
      <c r="G10" s="242">
        <f t="shared" si="3"/>
        <v>0.0418808155905173</v>
      </c>
      <c r="H10" s="243">
        <v>422996</v>
      </c>
      <c r="I10" s="243">
        <v>0</v>
      </c>
      <c r="J10" s="243">
        <v>0</v>
      </c>
      <c r="K10" s="243">
        <v>0</v>
      </c>
      <c r="L10" s="243">
        <v>0</v>
      </c>
      <c r="M10" s="243">
        <v>0</v>
      </c>
      <c r="N10" s="243">
        <v>0</v>
      </c>
      <c r="O10" s="267"/>
      <c r="P10" s="266"/>
      <c r="Q10" s="266"/>
      <c r="R10" s="278"/>
      <c r="S10" s="278"/>
      <c r="T10" s="278"/>
      <c r="U10" s="278"/>
      <c r="V10" s="278"/>
      <c r="W10" s="278"/>
      <c r="X10" s="278"/>
      <c r="Y10" s="278"/>
      <c r="Z10" s="278"/>
      <c r="AA10" s="278"/>
      <c r="AB10" s="278"/>
      <c r="AC10" s="278"/>
      <c r="AD10" s="278"/>
      <c r="AE10" s="278"/>
      <c r="AF10" s="278"/>
      <c r="AG10" s="278"/>
      <c r="AH10" s="278"/>
      <c r="AI10" s="278"/>
      <c r="AJ10" s="278"/>
      <c r="AK10" s="278"/>
      <c r="AL10" s="278"/>
      <c r="AM10" s="278"/>
      <c r="AN10" s="278"/>
      <c r="AO10" s="278"/>
      <c r="AP10" s="278"/>
      <c r="AQ10" s="278"/>
      <c r="AR10" s="278"/>
      <c r="AS10" s="278"/>
      <c r="AT10" s="267"/>
      <c r="AU10" s="267"/>
      <c r="AV10" s="267"/>
    </row>
    <row r="11" spans="1:48">
      <c r="A11" s="240" t="s">
        <v>13108</v>
      </c>
      <c r="B11" s="240" t="s">
        <v>13099</v>
      </c>
      <c r="C11" s="241">
        <f t="shared" si="0"/>
        <v>318104.4</v>
      </c>
      <c r="D11" s="242">
        <f t="shared" si="1"/>
        <v>0.0192733431413521</v>
      </c>
      <c r="E11" s="243">
        <v>5780.4</v>
      </c>
      <c r="F11" s="241">
        <f t="shared" si="4"/>
        <v>312324</v>
      </c>
      <c r="G11" s="242">
        <f t="shared" si="3"/>
        <v>0.0309231856766795</v>
      </c>
      <c r="H11" s="243">
        <v>29380</v>
      </c>
      <c r="I11" s="243">
        <v>2968</v>
      </c>
      <c r="J11" s="243">
        <v>51120</v>
      </c>
      <c r="K11" s="243">
        <v>228856</v>
      </c>
      <c r="L11" s="243">
        <v>0</v>
      </c>
      <c r="M11" s="243">
        <v>0</v>
      </c>
      <c r="N11" s="243">
        <v>0</v>
      </c>
      <c r="O11" s="267"/>
      <c r="P11" s="266"/>
      <c r="Q11" s="281">
        <v>21243.97</v>
      </c>
      <c r="R11" s="278"/>
      <c r="S11" s="278"/>
      <c r="T11" s="278"/>
      <c r="U11" s="278"/>
      <c r="V11" s="278"/>
      <c r="W11" s="278"/>
      <c r="X11" s="278"/>
      <c r="Y11" s="278"/>
      <c r="Z11" s="278"/>
      <c r="AA11" s="278"/>
      <c r="AB11" s="278"/>
      <c r="AC11" s="278"/>
      <c r="AD11" s="278"/>
      <c r="AE11" s="278"/>
      <c r="AF11" s="278"/>
      <c r="AG11" s="278"/>
      <c r="AH11" s="278"/>
      <c r="AI11" s="278"/>
      <c r="AJ11" s="278"/>
      <c r="AK11" s="278"/>
      <c r="AL11" s="278"/>
      <c r="AM11" s="278"/>
      <c r="AN11" s="278"/>
      <c r="AO11" s="278"/>
      <c r="AP11" s="278"/>
      <c r="AQ11" s="278"/>
      <c r="AR11" s="278"/>
      <c r="AS11" s="278"/>
      <c r="AT11" s="267"/>
      <c r="AU11" s="267"/>
      <c r="AV11" s="267"/>
    </row>
    <row r="12" spans="1:48">
      <c r="A12" s="240" t="s">
        <v>13109</v>
      </c>
      <c r="B12" s="240" t="s">
        <v>13099</v>
      </c>
      <c r="C12" s="241">
        <f t="shared" si="0"/>
        <v>306842</v>
      </c>
      <c r="D12" s="242">
        <f t="shared" si="1"/>
        <v>0.0185909756550955</v>
      </c>
      <c r="E12" s="243">
        <v>82470</v>
      </c>
      <c r="F12" s="241">
        <f t="shared" si="4"/>
        <v>224372</v>
      </c>
      <c r="G12" s="242">
        <f t="shared" si="3"/>
        <v>0.0222150619761784</v>
      </c>
      <c r="H12" s="243">
        <v>224372</v>
      </c>
      <c r="I12" s="243">
        <v>0</v>
      </c>
      <c r="J12" s="243">
        <v>0</v>
      </c>
      <c r="K12" s="243">
        <v>0</v>
      </c>
      <c r="L12" s="243">
        <v>0</v>
      </c>
      <c r="M12" s="243">
        <v>0</v>
      </c>
      <c r="N12" s="243">
        <v>0</v>
      </c>
      <c r="O12" s="265" t="s">
        <v>13110</v>
      </c>
      <c r="P12" s="271">
        <v>20000</v>
      </c>
      <c r="Q12" s="271">
        <v>20000</v>
      </c>
      <c r="R12" s="277">
        <f>Q12/P12</f>
        <v>1</v>
      </c>
      <c r="S12" s="278"/>
      <c r="T12" s="278">
        <v>35000</v>
      </c>
      <c r="U12" s="278"/>
      <c r="V12" s="278"/>
      <c r="W12" s="278"/>
      <c r="X12" s="278"/>
      <c r="Y12" s="278"/>
      <c r="Z12" s="278"/>
      <c r="AA12" s="278"/>
      <c r="AB12" s="278"/>
      <c r="AC12" s="278"/>
      <c r="AD12" s="278"/>
      <c r="AE12" s="278"/>
      <c r="AF12" s="278"/>
      <c r="AG12" s="278"/>
      <c r="AH12" s="278"/>
      <c r="AI12" s="278"/>
      <c r="AJ12" s="278"/>
      <c r="AK12" s="278"/>
      <c r="AL12" s="278"/>
      <c r="AM12" s="278"/>
      <c r="AN12" s="278"/>
      <c r="AO12" s="278"/>
      <c r="AP12" s="278"/>
      <c r="AQ12" s="278"/>
      <c r="AR12" s="278"/>
      <c r="AS12" s="278"/>
      <c r="AT12" s="267"/>
      <c r="AU12" s="267"/>
      <c r="AV12" s="267"/>
    </row>
    <row r="13" spans="1:48">
      <c r="A13" s="240" t="s">
        <v>13111</v>
      </c>
      <c r="B13" s="240" t="s">
        <v>13099</v>
      </c>
      <c r="C13" s="241">
        <f t="shared" si="0"/>
        <v>251460</v>
      </c>
      <c r="D13" s="242">
        <f t="shared" si="1"/>
        <v>0.0152354851624951</v>
      </c>
      <c r="E13" s="243">
        <v>0</v>
      </c>
      <c r="F13" s="241">
        <f t="shared" si="4"/>
        <v>251460</v>
      </c>
      <c r="G13" s="242">
        <f t="shared" si="3"/>
        <v>0.0248970436798255</v>
      </c>
      <c r="H13" s="243">
        <v>135700</v>
      </c>
      <c r="I13" s="243">
        <v>115760</v>
      </c>
      <c r="J13" s="243">
        <v>0</v>
      </c>
      <c r="K13" s="243">
        <v>0</v>
      </c>
      <c r="L13" s="243">
        <v>0</v>
      </c>
      <c r="M13" s="243">
        <v>0</v>
      </c>
      <c r="N13" s="243">
        <v>0</v>
      </c>
      <c r="O13" s="267"/>
      <c r="P13" s="266"/>
      <c r="Q13" s="266"/>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67"/>
      <c r="AU13" s="267"/>
      <c r="AV13" s="267"/>
    </row>
    <row r="14" spans="1:48">
      <c r="A14" s="240" t="s">
        <v>13112</v>
      </c>
      <c r="B14" s="240" t="s">
        <v>13099</v>
      </c>
      <c r="C14" s="241">
        <f t="shared" si="0"/>
        <v>224190</v>
      </c>
      <c r="D14" s="242">
        <f t="shared" si="1"/>
        <v>0.0135832475088673</v>
      </c>
      <c r="E14" s="243">
        <v>22320</v>
      </c>
      <c r="F14" s="241">
        <f t="shared" si="4"/>
        <v>201870</v>
      </c>
      <c r="G14" s="242">
        <f t="shared" si="3"/>
        <v>0.0199871399333746</v>
      </c>
      <c r="H14" s="243">
        <v>199470</v>
      </c>
      <c r="I14" s="243">
        <v>2400</v>
      </c>
      <c r="J14" s="243">
        <v>0</v>
      </c>
      <c r="K14" s="243">
        <v>0</v>
      </c>
      <c r="L14" s="243">
        <v>0</v>
      </c>
      <c r="M14" s="243">
        <v>0</v>
      </c>
      <c r="N14" s="243">
        <v>0</v>
      </c>
      <c r="O14" s="267"/>
      <c r="P14" s="266"/>
      <c r="Q14" s="270">
        <v>17446</v>
      </c>
      <c r="R14" s="278"/>
      <c r="S14" s="278"/>
      <c r="T14" s="278">
        <v>29465</v>
      </c>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67"/>
      <c r="AU14" s="267"/>
      <c r="AV14" s="267"/>
    </row>
    <row r="15" spans="1:48">
      <c r="A15" s="240" t="s">
        <v>13113</v>
      </c>
      <c r="B15" s="240" t="s">
        <v>13099</v>
      </c>
      <c r="C15" s="241">
        <f t="shared" si="0"/>
        <v>223589.13</v>
      </c>
      <c r="D15" s="242">
        <f t="shared" si="1"/>
        <v>0.0135468419335488</v>
      </c>
      <c r="E15" s="243">
        <v>112381</v>
      </c>
      <c r="F15" s="241">
        <f t="shared" si="4"/>
        <v>111208.13</v>
      </c>
      <c r="G15" s="242">
        <f t="shared" si="3"/>
        <v>0.0110107121218552</v>
      </c>
      <c r="H15" s="243">
        <v>111208.13</v>
      </c>
      <c r="I15" s="243">
        <v>0</v>
      </c>
      <c r="J15" s="243">
        <v>0</v>
      </c>
      <c r="K15" s="243">
        <v>0</v>
      </c>
      <c r="L15" s="243">
        <v>0</v>
      </c>
      <c r="M15" s="243">
        <v>0</v>
      </c>
      <c r="N15" s="243">
        <v>0</v>
      </c>
      <c r="O15" s="267"/>
      <c r="P15" s="266"/>
      <c r="Q15" s="266"/>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8"/>
      <c r="AR15" s="278"/>
      <c r="AS15" s="278"/>
      <c r="AT15" s="267"/>
      <c r="AU15" s="267"/>
      <c r="AV15" s="267"/>
    </row>
    <row r="16" spans="1:48">
      <c r="A16" s="240" t="s">
        <v>13114</v>
      </c>
      <c r="B16" s="240" t="s">
        <v>13099</v>
      </c>
      <c r="C16" s="241">
        <f t="shared" si="0"/>
        <v>192332</v>
      </c>
      <c r="D16" s="242">
        <f t="shared" si="1"/>
        <v>0.0116530316244055</v>
      </c>
      <c r="E16" s="243">
        <v>192332</v>
      </c>
      <c r="F16" s="241">
        <f t="shared" si="4"/>
        <v>0</v>
      </c>
      <c r="G16" s="242">
        <f t="shared" si="3"/>
        <v>0</v>
      </c>
      <c r="H16" s="243">
        <v>0</v>
      </c>
      <c r="I16" s="243">
        <v>0</v>
      </c>
      <c r="J16" s="243">
        <v>0</v>
      </c>
      <c r="K16" s="243">
        <v>0</v>
      </c>
      <c r="L16" s="243">
        <v>0</v>
      </c>
      <c r="M16" s="243">
        <v>0</v>
      </c>
      <c r="N16" s="243">
        <v>0</v>
      </c>
      <c r="O16" s="267"/>
      <c r="P16" s="266"/>
      <c r="Q16" s="266"/>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8"/>
      <c r="AR16" s="278"/>
      <c r="AS16" s="278"/>
      <c r="AT16" s="267"/>
      <c r="AU16" s="267"/>
      <c r="AV16" s="267"/>
    </row>
    <row r="17" spans="1:48">
      <c r="A17" s="240" t="s">
        <v>13115</v>
      </c>
      <c r="B17" s="240" t="s">
        <v>13099</v>
      </c>
      <c r="C17" s="241">
        <f t="shared" si="0"/>
        <v>189015</v>
      </c>
      <c r="D17" s="242">
        <f t="shared" si="1"/>
        <v>0.0114520608764376</v>
      </c>
      <c r="E17" s="243">
        <v>112015</v>
      </c>
      <c r="F17" s="241">
        <f t="shared" si="4"/>
        <v>77000</v>
      </c>
      <c r="G17" s="242">
        <f t="shared" si="3"/>
        <v>0.00762376665611455</v>
      </c>
      <c r="H17" s="243">
        <v>76995</v>
      </c>
      <c r="I17" s="243">
        <v>5</v>
      </c>
      <c r="J17" s="243">
        <v>0</v>
      </c>
      <c r="K17" s="243">
        <v>0</v>
      </c>
      <c r="L17" s="243">
        <v>0</v>
      </c>
      <c r="M17" s="243">
        <v>0</v>
      </c>
      <c r="N17" s="243">
        <v>0</v>
      </c>
      <c r="O17" s="265" t="s">
        <v>13116</v>
      </c>
      <c r="P17" s="266"/>
      <c r="Q17" s="285"/>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67"/>
      <c r="AU17" s="267"/>
      <c r="AV17" s="267"/>
    </row>
    <row r="18" spans="1:48">
      <c r="A18" s="240" t="s">
        <v>13117</v>
      </c>
      <c r="B18" s="240" t="s">
        <v>13099</v>
      </c>
      <c r="C18" s="241">
        <f t="shared" si="0"/>
        <v>124202.74</v>
      </c>
      <c r="D18" s="242">
        <f t="shared" si="1"/>
        <v>0.00752520879030953</v>
      </c>
      <c r="E18" s="243">
        <v>124202.74</v>
      </c>
      <c r="F18" s="241"/>
      <c r="G18" s="242">
        <f t="shared" si="3"/>
        <v>0</v>
      </c>
      <c r="H18" s="243"/>
      <c r="I18" s="243"/>
      <c r="J18" s="243">
        <v>0</v>
      </c>
      <c r="K18" s="243">
        <v>0</v>
      </c>
      <c r="L18" s="243">
        <v>0</v>
      </c>
      <c r="M18" s="243">
        <v>0</v>
      </c>
      <c r="N18" s="243">
        <v>0</v>
      </c>
      <c r="O18" s="267"/>
      <c r="P18" s="266"/>
      <c r="Q18" s="281">
        <f>12620+30537.64</f>
        <v>43157.64</v>
      </c>
      <c r="R18" s="278"/>
      <c r="S18" s="278"/>
      <c r="T18" s="278">
        <v>184638</v>
      </c>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8"/>
      <c r="AR18" s="278"/>
      <c r="AS18" s="278"/>
      <c r="AT18" s="267"/>
      <c r="AU18" s="267"/>
      <c r="AV18" s="267"/>
    </row>
    <row r="19" spans="1:48">
      <c r="A19" s="240" t="s">
        <v>13118</v>
      </c>
      <c r="B19" s="240" t="s">
        <v>13099</v>
      </c>
      <c r="C19" s="241">
        <f t="shared" si="0"/>
        <v>107595</v>
      </c>
      <c r="D19" s="242">
        <f t="shared" si="1"/>
        <v>0.00651897727693732</v>
      </c>
      <c r="E19" s="243"/>
      <c r="F19" s="241">
        <f t="shared" ref="F19:F25" si="5">SUM(H19:N19)</f>
        <v>107595</v>
      </c>
      <c r="G19" s="242">
        <f t="shared" si="3"/>
        <v>0.0106529762774629</v>
      </c>
      <c r="H19" s="243">
        <v>0</v>
      </c>
      <c r="I19" s="243">
        <v>107595</v>
      </c>
      <c r="J19" s="243">
        <v>0</v>
      </c>
      <c r="K19" s="243">
        <v>0</v>
      </c>
      <c r="L19" s="243">
        <v>0</v>
      </c>
      <c r="M19" s="243">
        <v>0</v>
      </c>
      <c r="N19" s="243">
        <v>0</v>
      </c>
      <c r="O19" s="267"/>
      <c r="P19" s="266"/>
      <c r="Q19" s="285"/>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67"/>
      <c r="AU19" s="267"/>
      <c r="AV19" s="267"/>
    </row>
    <row r="20" spans="1:48">
      <c r="A20" s="240" t="s">
        <v>13119</v>
      </c>
      <c r="B20" s="240" t="s">
        <v>13099</v>
      </c>
      <c r="C20" s="241">
        <f t="shared" si="0"/>
        <v>71120</v>
      </c>
      <c r="D20" s="242">
        <f t="shared" si="1"/>
        <v>0.00430902610656427</v>
      </c>
      <c r="E20" s="243">
        <v>71120</v>
      </c>
      <c r="F20" s="241">
        <f t="shared" si="5"/>
        <v>0</v>
      </c>
      <c r="G20" s="242">
        <f t="shared" si="3"/>
        <v>0</v>
      </c>
      <c r="H20" s="243">
        <v>0</v>
      </c>
      <c r="I20" s="243">
        <v>0</v>
      </c>
      <c r="J20" s="243">
        <v>0</v>
      </c>
      <c r="K20" s="243">
        <v>0</v>
      </c>
      <c r="L20" s="243">
        <v>0</v>
      </c>
      <c r="M20" s="243">
        <v>0</v>
      </c>
      <c r="N20" s="243">
        <v>0</v>
      </c>
      <c r="O20" s="267"/>
      <c r="P20" s="266"/>
      <c r="Q20" s="270">
        <v>70000</v>
      </c>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67"/>
      <c r="AU20" s="267"/>
      <c r="AV20" s="267"/>
    </row>
    <row r="21" spans="1:48">
      <c r="A21" s="240" t="s">
        <v>13120</v>
      </c>
      <c r="B21" s="240" t="s">
        <v>13099</v>
      </c>
      <c r="C21" s="241">
        <f t="shared" si="0"/>
        <v>28232.69</v>
      </c>
      <c r="D21" s="242">
        <f t="shared" si="1"/>
        <v>0.0017105652174991</v>
      </c>
      <c r="E21" s="243">
        <v>-12081.31</v>
      </c>
      <c r="F21" s="241">
        <f t="shared" si="5"/>
        <v>40314</v>
      </c>
      <c r="G21" s="242">
        <f t="shared" si="3"/>
        <v>0.00399148738928054</v>
      </c>
      <c r="H21" s="243">
        <v>40314</v>
      </c>
      <c r="I21" s="243">
        <v>0</v>
      </c>
      <c r="J21" s="243">
        <v>0</v>
      </c>
      <c r="K21" s="243">
        <v>0</v>
      </c>
      <c r="L21" s="243">
        <v>0</v>
      </c>
      <c r="M21" s="243">
        <v>0</v>
      </c>
      <c r="N21" s="243">
        <v>0</v>
      </c>
      <c r="O21" s="267"/>
      <c r="P21" s="266"/>
      <c r="Q21" s="266"/>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67"/>
      <c r="AU21" s="267"/>
      <c r="AV21" s="267"/>
    </row>
    <row r="22" spans="1:48">
      <c r="A22" s="240" t="s">
        <v>13121</v>
      </c>
      <c r="B22" s="240" t="s">
        <v>13099</v>
      </c>
      <c r="C22" s="241">
        <f t="shared" si="0"/>
        <v>4983</v>
      </c>
      <c r="D22" s="242">
        <f t="shared" si="1"/>
        <v>0.000301910532747606</v>
      </c>
      <c r="E22" s="243">
        <v>-5696</v>
      </c>
      <c r="F22" s="241">
        <f t="shared" si="5"/>
        <v>10679</v>
      </c>
      <c r="G22" s="242">
        <f t="shared" si="3"/>
        <v>0.00105732732624217</v>
      </c>
      <c r="H22" s="243">
        <v>10679</v>
      </c>
      <c r="I22" s="243">
        <v>0</v>
      </c>
      <c r="J22" s="243">
        <v>0</v>
      </c>
      <c r="K22" s="243">
        <v>0</v>
      </c>
      <c r="L22" s="243">
        <v>0</v>
      </c>
      <c r="M22" s="243">
        <v>0</v>
      </c>
      <c r="N22" s="243">
        <v>0</v>
      </c>
      <c r="O22" s="267"/>
      <c r="P22" s="266"/>
      <c r="Q22" s="266"/>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67"/>
      <c r="AU22" s="267"/>
      <c r="AV22" s="267"/>
    </row>
    <row r="23" spans="1:48">
      <c r="A23" s="240" t="s">
        <v>13122</v>
      </c>
      <c r="B23" s="240" t="s">
        <v>13099</v>
      </c>
      <c r="C23" s="241">
        <f t="shared" si="0"/>
        <v>3229.24</v>
      </c>
      <c r="D23" s="242">
        <f t="shared" si="1"/>
        <v>0.000195653535775613</v>
      </c>
      <c r="E23" s="243"/>
      <c r="F23" s="241">
        <f t="shared" si="5"/>
        <v>3229.24</v>
      </c>
      <c r="G23" s="242">
        <f t="shared" si="3"/>
        <v>0.000319726912163524</v>
      </c>
      <c r="H23" s="243">
        <v>3229.24</v>
      </c>
      <c r="I23" s="243">
        <v>0</v>
      </c>
      <c r="J23" s="243">
        <v>0</v>
      </c>
      <c r="K23" s="243">
        <v>0</v>
      </c>
      <c r="L23" s="243">
        <v>0</v>
      </c>
      <c r="M23" s="243">
        <v>0</v>
      </c>
      <c r="N23" s="243">
        <v>0</v>
      </c>
      <c r="O23" s="267"/>
      <c r="P23" s="266"/>
      <c r="Q23" s="266"/>
      <c r="R23" s="278"/>
      <c r="S23" s="278"/>
      <c r="T23" s="278">
        <v>30674.6</v>
      </c>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67"/>
      <c r="AU23" s="267"/>
      <c r="AV23" s="267"/>
    </row>
    <row r="24" spans="1:48">
      <c r="A24" s="240" t="s">
        <v>13123</v>
      </c>
      <c r="B24" s="240" t="s">
        <v>13099</v>
      </c>
      <c r="C24" s="241">
        <f t="shared" si="0"/>
        <v>150</v>
      </c>
      <c r="D24" s="242">
        <f t="shared" si="1"/>
        <v>9.08821591654443e-6</v>
      </c>
      <c r="E24" s="243">
        <v>0</v>
      </c>
      <c r="F24" s="241">
        <f t="shared" si="5"/>
        <v>150</v>
      </c>
      <c r="G24" s="242">
        <f t="shared" si="3"/>
        <v>1.48514934859374e-5</v>
      </c>
      <c r="H24" s="243">
        <v>0</v>
      </c>
      <c r="I24" s="243">
        <v>150</v>
      </c>
      <c r="J24" s="243">
        <v>0</v>
      </c>
      <c r="K24" s="243">
        <v>0</v>
      </c>
      <c r="L24" s="243">
        <v>0</v>
      </c>
      <c r="M24" s="243">
        <v>0</v>
      </c>
      <c r="N24" s="243">
        <v>0</v>
      </c>
      <c r="O24" s="267"/>
      <c r="P24" s="266"/>
      <c r="Q24" s="266"/>
      <c r="R24" s="278"/>
      <c r="S24" s="278"/>
      <c r="T24" s="278"/>
      <c r="U24" s="278"/>
      <c r="V24" s="278"/>
      <c r="W24" s="278"/>
      <c r="X24" s="278"/>
      <c r="Y24" s="278"/>
      <c r="Z24" s="278"/>
      <c r="AA24" s="278"/>
      <c r="AB24" s="278"/>
      <c r="AC24" s="278"/>
      <c r="AD24" s="278"/>
      <c r="AE24" s="278"/>
      <c r="AF24" s="278"/>
      <c r="AG24" s="278"/>
      <c r="AH24" s="278"/>
      <c r="AI24" s="278"/>
      <c r="AJ24" s="278"/>
      <c r="AK24" s="278"/>
      <c r="AL24" s="278"/>
      <c r="AM24" s="278"/>
      <c r="AN24" s="278"/>
      <c r="AO24" s="278"/>
      <c r="AP24" s="278"/>
      <c r="AQ24" s="278"/>
      <c r="AR24" s="278"/>
      <c r="AS24" s="278"/>
      <c r="AT24" s="267"/>
      <c r="AU24" s="267"/>
      <c r="AV24" s="267"/>
    </row>
    <row r="25" spans="1:48">
      <c r="A25" s="240" t="s">
        <v>13124</v>
      </c>
      <c r="B25" s="240" t="s">
        <v>13099</v>
      </c>
      <c r="C25" s="241">
        <f t="shared" si="0"/>
        <v>120</v>
      </c>
      <c r="D25" s="242">
        <f t="shared" si="1"/>
        <v>7.27057273323554e-6</v>
      </c>
      <c r="E25" s="243">
        <v>0</v>
      </c>
      <c r="F25" s="241">
        <f t="shared" si="5"/>
        <v>120</v>
      </c>
      <c r="G25" s="242">
        <f t="shared" si="3"/>
        <v>1.18811947887499e-5</v>
      </c>
      <c r="H25" s="243">
        <v>120</v>
      </c>
      <c r="I25" s="243">
        <v>0</v>
      </c>
      <c r="J25" s="243">
        <v>0</v>
      </c>
      <c r="K25" s="243">
        <v>0</v>
      </c>
      <c r="L25" s="243">
        <v>0</v>
      </c>
      <c r="M25" s="243">
        <v>0</v>
      </c>
      <c r="N25" s="243">
        <v>0</v>
      </c>
      <c r="O25" s="267"/>
      <c r="P25" s="266"/>
      <c r="Q25" s="266"/>
      <c r="R25" s="278"/>
      <c r="S25" s="278"/>
      <c r="T25" s="278">
        <v>9171</v>
      </c>
      <c r="U25" s="278"/>
      <c r="V25" s="278"/>
      <c r="W25" s="278"/>
      <c r="X25" s="278"/>
      <c r="Y25" s="278"/>
      <c r="Z25" s="278"/>
      <c r="AA25" s="278"/>
      <c r="AB25" s="278"/>
      <c r="AC25" s="278"/>
      <c r="AD25" s="278"/>
      <c r="AE25" s="278"/>
      <c r="AF25" s="278"/>
      <c r="AG25" s="278"/>
      <c r="AH25" s="278"/>
      <c r="AI25" s="278"/>
      <c r="AJ25" s="278"/>
      <c r="AK25" s="278"/>
      <c r="AL25" s="278"/>
      <c r="AM25" s="278"/>
      <c r="AN25" s="278"/>
      <c r="AO25" s="278"/>
      <c r="AP25" s="278"/>
      <c r="AQ25" s="278"/>
      <c r="AR25" s="278"/>
      <c r="AS25" s="278"/>
      <c r="AT25" s="267"/>
      <c r="AU25" s="267"/>
      <c r="AV25" s="267"/>
    </row>
    <row r="26" spans="1:48">
      <c r="A26" s="247" t="s">
        <v>13125</v>
      </c>
      <c r="B26" s="247"/>
      <c r="C26" s="247">
        <f t="shared" ref="C26:N26" si="6">SUM(C4:C25)</f>
        <v>16504889.56</v>
      </c>
      <c r="D26" s="248">
        <f t="shared" si="6"/>
        <v>1</v>
      </c>
      <c r="E26" s="247">
        <f t="shared" si="6"/>
        <v>6404895.23</v>
      </c>
      <c r="F26" s="247">
        <f t="shared" si="6"/>
        <v>10099994.33</v>
      </c>
      <c r="G26" s="248">
        <f t="shared" si="6"/>
        <v>1</v>
      </c>
      <c r="H26" s="247">
        <f t="shared" si="6"/>
        <v>6433280.77</v>
      </c>
      <c r="I26" s="247">
        <f t="shared" si="6"/>
        <v>2357084.6</v>
      </c>
      <c r="J26" s="247">
        <f t="shared" si="6"/>
        <v>1080772.96</v>
      </c>
      <c r="K26" s="247">
        <f t="shared" si="6"/>
        <v>228856</v>
      </c>
      <c r="L26" s="247">
        <f t="shared" si="6"/>
        <v>0</v>
      </c>
      <c r="M26" s="247">
        <f t="shared" si="6"/>
        <v>0</v>
      </c>
      <c r="N26" s="247">
        <f t="shared" si="6"/>
        <v>0</v>
      </c>
      <c r="O26" s="272"/>
      <c r="P26" s="273"/>
      <c r="Q26" s="273"/>
      <c r="R26" s="273"/>
      <c r="S26" s="273"/>
      <c r="T26" s="273"/>
      <c r="U26" s="273"/>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67"/>
      <c r="AU26" s="267"/>
      <c r="AV26" s="267"/>
    </row>
    <row r="27" s="221" customFormat="1" spans="1:48">
      <c r="A27" s="249"/>
      <c r="B27" s="249"/>
      <c r="C27" s="250"/>
      <c r="D27" s="251"/>
      <c r="E27" s="251"/>
      <c r="F27" s="251"/>
      <c r="G27" s="251"/>
      <c r="H27" s="251"/>
      <c r="I27" s="251"/>
      <c r="J27" s="251"/>
      <c r="K27" s="251"/>
      <c r="L27" s="251"/>
      <c r="M27" s="251"/>
      <c r="N27" s="251"/>
      <c r="O27" s="251"/>
      <c r="P27" s="274"/>
      <c r="Q27" s="274"/>
      <c r="R27" s="274"/>
      <c r="S27" s="274"/>
      <c r="T27" s="286"/>
      <c r="U27" s="274"/>
      <c r="V27" s="287"/>
      <c r="W27" s="287"/>
      <c r="X27" s="287"/>
      <c r="Y27" s="287"/>
      <c r="Z27" s="287"/>
      <c r="AA27" s="287"/>
      <c r="AB27" s="287"/>
      <c r="AC27" s="287"/>
      <c r="AD27" s="287"/>
      <c r="AE27" s="287"/>
      <c r="AF27" s="287"/>
      <c r="AG27" s="287"/>
      <c r="AH27" s="287"/>
      <c r="AI27" s="287"/>
      <c r="AJ27" s="287"/>
      <c r="AK27" s="287"/>
      <c r="AL27" s="287"/>
      <c r="AM27" s="287"/>
      <c r="AN27" s="287"/>
      <c r="AO27" s="287"/>
      <c r="AP27" s="287"/>
      <c r="AQ27" s="287"/>
      <c r="AR27" s="287"/>
      <c r="AS27" s="287"/>
      <c r="AT27" s="289"/>
      <c r="AU27" s="289"/>
      <c r="AV27" s="289"/>
    </row>
    <row r="28" s="222" customFormat="1" spans="1:48">
      <c r="A28" s="252" t="s">
        <v>13126</v>
      </c>
      <c r="B28" s="252" t="s">
        <v>9513</v>
      </c>
      <c r="C28" s="253">
        <v>131792</v>
      </c>
      <c r="D28" s="254">
        <f t="shared" ref="D28:D35" si="7">C28/$C$36</f>
        <v>0.340461008054122</v>
      </c>
      <c r="E28" s="252">
        <f>C28</f>
        <v>131792</v>
      </c>
      <c r="F28" s="255">
        <f t="shared" ref="F28:F35" si="8">SUM(H28:N28)</f>
        <v>0</v>
      </c>
      <c r="G28" s="256"/>
      <c r="H28" s="257"/>
      <c r="I28" s="258"/>
      <c r="J28" s="257"/>
      <c r="K28" s="257"/>
      <c r="L28" s="258"/>
      <c r="M28" s="258"/>
      <c r="N28" s="258"/>
      <c r="O28" s="275"/>
      <c r="P28" s="275"/>
      <c r="Q28" s="275"/>
      <c r="R28" s="287"/>
      <c r="S28" s="287"/>
      <c r="T28" s="288"/>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287"/>
      <c r="AT28" s="287"/>
      <c r="AU28" s="289"/>
      <c r="AV28" s="289"/>
    </row>
    <row r="29" s="222" customFormat="1" spans="1:48">
      <c r="A29" s="252" t="s">
        <v>13127</v>
      </c>
      <c r="B29" s="252" t="s">
        <v>9513</v>
      </c>
      <c r="C29" s="253">
        <v>552</v>
      </c>
      <c r="D29" s="254">
        <f t="shared" si="7"/>
        <v>0.00142599305303718</v>
      </c>
      <c r="E29" s="255"/>
      <c r="F29" s="255">
        <f t="shared" si="8"/>
        <v>552</v>
      </c>
      <c r="G29" s="256"/>
      <c r="H29" s="258"/>
      <c r="I29" s="257"/>
      <c r="J29" s="252">
        <v>552</v>
      </c>
      <c r="K29" s="257"/>
      <c r="L29" s="258"/>
      <c r="M29" s="258"/>
      <c r="N29" s="258"/>
      <c r="O29" s="275"/>
      <c r="P29" s="275"/>
      <c r="Q29" s="275"/>
      <c r="R29" s="287"/>
      <c r="S29" s="287"/>
      <c r="T29" s="288">
        <v>12735.26</v>
      </c>
      <c r="U29" s="287"/>
      <c r="V29" s="287"/>
      <c r="W29" s="287"/>
      <c r="X29" s="287"/>
      <c r="Y29" s="287"/>
      <c r="Z29" s="287"/>
      <c r="AA29" s="287"/>
      <c r="AB29" s="287"/>
      <c r="AC29" s="287"/>
      <c r="AD29" s="287"/>
      <c r="AE29" s="287"/>
      <c r="AF29" s="287"/>
      <c r="AG29" s="287"/>
      <c r="AH29" s="287"/>
      <c r="AI29" s="287"/>
      <c r="AJ29" s="287"/>
      <c r="AK29" s="287"/>
      <c r="AL29" s="287"/>
      <c r="AM29" s="287"/>
      <c r="AN29" s="287"/>
      <c r="AO29" s="287"/>
      <c r="AP29" s="287"/>
      <c r="AQ29" s="287"/>
      <c r="AR29" s="287"/>
      <c r="AS29" s="287"/>
      <c r="AT29" s="287"/>
      <c r="AU29" s="289"/>
      <c r="AV29" s="289"/>
    </row>
    <row r="30" s="222" customFormat="1" spans="1:48">
      <c r="A30" s="252" t="s">
        <v>13128</v>
      </c>
      <c r="B30" s="252" t="s">
        <v>9513</v>
      </c>
      <c r="C30" s="253">
        <v>13632</v>
      </c>
      <c r="D30" s="254">
        <f t="shared" si="7"/>
        <v>0.0352158284402224</v>
      </c>
      <c r="E30" s="255"/>
      <c r="F30" s="255">
        <f t="shared" si="8"/>
        <v>13632</v>
      </c>
      <c r="G30" s="256"/>
      <c r="H30" s="258"/>
      <c r="I30" s="257"/>
      <c r="J30" s="252">
        <v>13632</v>
      </c>
      <c r="K30" s="257"/>
      <c r="L30" s="258"/>
      <c r="M30" s="258"/>
      <c r="N30" s="258"/>
      <c r="O30" s="275"/>
      <c r="P30" s="275"/>
      <c r="Q30" s="275"/>
      <c r="R30" s="287"/>
      <c r="S30" s="287"/>
      <c r="T30" s="288"/>
      <c r="U30" s="287"/>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7"/>
      <c r="AR30" s="287"/>
      <c r="AS30" s="287"/>
      <c r="AT30" s="287"/>
      <c r="AU30" s="289"/>
      <c r="AV30" s="289"/>
    </row>
    <row r="31" s="222" customFormat="1" spans="1:48">
      <c r="A31" s="252" t="s">
        <v>13129</v>
      </c>
      <c r="B31" s="252" t="s">
        <v>9513</v>
      </c>
      <c r="C31" s="253">
        <v>15819</v>
      </c>
      <c r="D31" s="254">
        <f t="shared" si="7"/>
        <v>0.0408655509166578</v>
      </c>
      <c r="E31" s="255"/>
      <c r="F31" s="255">
        <f t="shared" si="8"/>
        <v>15819</v>
      </c>
      <c r="G31" s="256"/>
      <c r="H31" s="252">
        <v>15819</v>
      </c>
      <c r="I31" s="258"/>
      <c r="J31" s="257"/>
      <c r="K31" s="257"/>
      <c r="L31" s="258"/>
      <c r="M31" s="258"/>
      <c r="N31" s="258"/>
      <c r="O31" s="275"/>
      <c r="P31" s="275"/>
      <c r="Q31" s="275"/>
      <c r="R31" s="287"/>
      <c r="S31" s="287"/>
      <c r="T31" s="288">
        <v>57600.05</v>
      </c>
      <c r="U31" s="287"/>
      <c r="V31" s="287"/>
      <c r="W31" s="287"/>
      <c r="X31" s="287"/>
      <c r="Y31" s="287"/>
      <c r="Z31" s="287"/>
      <c r="AA31" s="287"/>
      <c r="AB31" s="287"/>
      <c r="AC31" s="287"/>
      <c r="AD31" s="287"/>
      <c r="AE31" s="287"/>
      <c r="AF31" s="287"/>
      <c r="AG31" s="287"/>
      <c r="AH31" s="287"/>
      <c r="AI31" s="287"/>
      <c r="AJ31" s="287"/>
      <c r="AK31" s="287"/>
      <c r="AL31" s="287"/>
      <c r="AM31" s="287"/>
      <c r="AN31" s="287"/>
      <c r="AO31" s="287"/>
      <c r="AP31" s="287"/>
      <c r="AQ31" s="287"/>
      <c r="AR31" s="287"/>
      <c r="AS31" s="287"/>
      <c r="AT31" s="287"/>
      <c r="AU31" s="289"/>
      <c r="AV31" s="289"/>
    </row>
    <row r="32" s="222" customFormat="1" spans="1:48">
      <c r="A32" s="252" t="s">
        <v>13130</v>
      </c>
      <c r="B32" s="252" t="s">
        <v>9513</v>
      </c>
      <c r="C32" s="253">
        <v>19146</v>
      </c>
      <c r="D32" s="254">
        <f t="shared" si="7"/>
        <v>0.0494602590461047</v>
      </c>
      <c r="E32" s="255"/>
      <c r="F32" s="255">
        <f t="shared" si="8"/>
        <v>19146</v>
      </c>
      <c r="G32" s="256"/>
      <c r="H32" s="252">
        <f t="shared" ref="H32:H35" si="9">C32</f>
        <v>19146</v>
      </c>
      <c r="I32" s="258"/>
      <c r="J32" s="257"/>
      <c r="K32" s="257"/>
      <c r="L32" s="258"/>
      <c r="M32" s="258"/>
      <c r="N32" s="258"/>
      <c r="O32" s="275"/>
      <c r="P32" s="275"/>
      <c r="Q32" s="275"/>
      <c r="R32" s="287"/>
      <c r="S32" s="287"/>
      <c r="T32" s="288">
        <v>13122</v>
      </c>
      <c r="U32" s="287"/>
      <c r="V32" s="287"/>
      <c r="W32" s="287"/>
      <c r="X32" s="287"/>
      <c r="Y32" s="287"/>
      <c r="Z32" s="287"/>
      <c r="AA32" s="287"/>
      <c r="AB32" s="287"/>
      <c r="AC32" s="287"/>
      <c r="AD32" s="287"/>
      <c r="AE32" s="287"/>
      <c r="AF32" s="287"/>
      <c r="AG32" s="287"/>
      <c r="AH32" s="287"/>
      <c r="AI32" s="287"/>
      <c r="AJ32" s="287"/>
      <c r="AK32" s="287"/>
      <c r="AL32" s="287"/>
      <c r="AM32" s="287"/>
      <c r="AN32" s="287"/>
      <c r="AO32" s="287"/>
      <c r="AP32" s="287"/>
      <c r="AQ32" s="287"/>
      <c r="AR32" s="287"/>
      <c r="AS32" s="287"/>
      <c r="AT32" s="287"/>
      <c r="AU32" s="289"/>
      <c r="AV32" s="289"/>
    </row>
    <row r="33" s="222" customFormat="1" spans="1:48">
      <c r="A33" s="252" t="s">
        <v>13131</v>
      </c>
      <c r="B33" s="252" t="s">
        <v>9513</v>
      </c>
      <c r="C33" s="253">
        <v>194366.66</v>
      </c>
      <c r="D33" s="254">
        <f t="shared" si="7"/>
        <v>0.502111425547172</v>
      </c>
      <c r="E33" s="252">
        <f>C33-I33</f>
        <v>87924</v>
      </c>
      <c r="F33" s="255">
        <f t="shared" si="8"/>
        <v>106442.66</v>
      </c>
      <c r="G33" s="256"/>
      <c r="H33" s="257"/>
      <c r="I33" s="258">
        <v>106442.66</v>
      </c>
      <c r="J33" s="257"/>
      <c r="K33" s="257"/>
      <c r="L33" s="258"/>
      <c r="M33" s="258"/>
      <c r="N33" s="258"/>
      <c r="O33" s="275"/>
      <c r="P33" s="275"/>
      <c r="Q33" s="275"/>
      <c r="R33" s="287"/>
      <c r="S33" s="287"/>
      <c r="T33" s="288"/>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9"/>
      <c r="AV33" s="289"/>
    </row>
    <row r="34" s="222" customFormat="1" spans="1:48">
      <c r="A34" s="252" t="s">
        <v>13132</v>
      </c>
      <c r="B34" s="252" t="s">
        <v>9513</v>
      </c>
      <c r="C34" s="253">
        <v>5398</v>
      </c>
      <c r="D34" s="254">
        <f t="shared" si="7"/>
        <v>0.0139447653990846</v>
      </c>
      <c r="E34" s="255"/>
      <c r="F34" s="255">
        <f t="shared" si="8"/>
        <v>5398</v>
      </c>
      <c r="G34" s="256"/>
      <c r="H34" s="252">
        <f t="shared" si="9"/>
        <v>5398</v>
      </c>
      <c r="I34" s="258"/>
      <c r="J34" s="257"/>
      <c r="K34" s="257"/>
      <c r="L34" s="258"/>
      <c r="M34" s="258"/>
      <c r="N34" s="258"/>
      <c r="O34" s="275"/>
      <c r="P34" s="275"/>
      <c r="Q34" s="275"/>
      <c r="R34" s="287"/>
      <c r="S34" s="287"/>
      <c r="T34" s="288">
        <v>4492.89</v>
      </c>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9"/>
      <c r="AV34" s="289"/>
    </row>
    <row r="35" s="222" customFormat="1" spans="1:48">
      <c r="A35" s="252" t="s">
        <v>13133</v>
      </c>
      <c r="B35" s="252" t="s">
        <v>9513</v>
      </c>
      <c r="C35" s="253">
        <v>6393</v>
      </c>
      <c r="D35" s="254">
        <f t="shared" si="7"/>
        <v>0.016515169543599</v>
      </c>
      <c r="E35" s="255"/>
      <c r="F35" s="255">
        <f t="shared" si="8"/>
        <v>6393</v>
      </c>
      <c r="G35" s="256"/>
      <c r="H35" s="252">
        <f t="shared" si="9"/>
        <v>6393</v>
      </c>
      <c r="I35" s="258"/>
      <c r="J35" s="257"/>
      <c r="K35" s="257"/>
      <c r="L35" s="258"/>
      <c r="M35" s="258"/>
      <c r="N35" s="258"/>
      <c r="O35" s="275"/>
      <c r="P35" s="275"/>
      <c r="Q35" s="275"/>
      <c r="R35" s="287"/>
      <c r="S35" s="287"/>
      <c r="T35" s="288">
        <v>247168</v>
      </c>
      <c r="U35" s="287"/>
      <c r="V35" s="287"/>
      <c r="W35" s="287"/>
      <c r="X35" s="287"/>
      <c r="Y35" s="287"/>
      <c r="Z35" s="287"/>
      <c r="AA35" s="287"/>
      <c r="AB35" s="287"/>
      <c r="AC35" s="287"/>
      <c r="AD35" s="287"/>
      <c r="AE35" s="287"/>
      <c r="AF35" s="287"/>
      <c r="AG35" s="287"/>
      <c r="AH35" s="287"/>
      <c r="AI35" s="287"/>
      <c r="AJ35" s="287"/>
      <c r="AK35" s="287"/>
      <c r="AL35" s="287"/>
      <c r="AM35" s="287"/>
      <c r="AN35" s="287"/>
      <c r="AO35" s="287"/>
      <c r="AP35" s="287"/>
      <c r="AQ35" s="287"/>
      <c r="AR35" s="287"/>
      <c r="AS35" s="287"/>
      <c r="AT35" s="287"/>
      <c r="AU35" s="289"/>
      <c r="AV35" s="289"/>
    </row>
    <row r="36" s="222" customFormat="1" spans="1:48">
      <c r="A36" s="259" t="s">
        <v>13134</v>
      </c>
      <c r="B36" s="252" t="s">
        <v>9513</v>
      </c>
      <c r="C36" s="260">
        <f t="shared" ref="C36:F36" si="10">SUM(C28:C35)</f>
        <v>387098.66</v>
      </c>
      <c r="D36" s="261">
        <f t="shared" si="10"/>
        <v>1</v>
      </c>
      <c r="E36" s="260">
        <f>SUM(E28:E34)</f>
        <v>219716</v>
      </c>
      <c r="F36" s="260">
        <f t="shared" si="10"/>
        <v>167382.66</v>
      </c>
      <c r="G36" s="260">
        <f>SUM(G28:G34)</f>
        <v>0</v>
      </c>
      <c r="H36" s="260">
        <f t="shared" ref="H36:K36" si="11">SUM(H28:H35)</f>
        <v>46756</v>
      </c>
      <c r="I36" s="260">
        <f t="shared" si="11"/>
        <v>106442.66</v>
      </c>
      <c r="J36" s="260">
        <f t="shared" si="11"/>
        <v>14184</v>
      </c>
      <c r="K36" s="260">
        <f t="shared" si="11"/>
        <v>0</v>
      </c>
      <c r="L36" s="260">
        <f t="shared" ref="L36:N36" si="12">SUM(L28:L34)</f>
        <v>0</v>
      </c>
      <c r="M36" s="260">
        <f t="shared" si="12"/>
        <v>0</v>
      </c>
      <c r="N36" s="260">
        <f t="shared" si="12"/>
        <v>0</v>
      </c>
      <c r="O36" s="251"/>
      <c r="P36" s="251">
        <f t="shared" ref="P36:S36" si="13">SUM(P28:P34)</f>
        <v>0</v>
      </c>
      <c r="Q36" s="251">
        <f t="shared" si="13"/>
        <v>0</v>
      </c>
      <c r="R36" s="251">
        <f t="shared" si="13"/>
        <v>0</v>
      </c>
      <c r="S36" s="251">
        <f t="shared" si="13"/>
        <v>0</v>
      </c>
      <c r="T36" s="286"/>
      <c r="U36" s="287"/>
      <c r="V36" s="287"/>
      <c r="W36" s="287"/>
      <c r="X36" s="287"/>
      <c r="Y36" s="287"/>
      <c r="Z36" s="287"/>
      <c r="AA36" s="287"/>
      <c r="AB36" s="287"/>
      <c r="AC36" s="287"/>
      <c r="AD36" s="287"/>
      <c r="AE36" s="287"/>
      <c r="AF36" s="287"/>
      <c r="AG36" s="287"/>
      <c r="AH36" s="287"/>
      <c r="AI36" s="287"/>
      <c r="AJ36" s="287"/>
      <c r="AK36" s="287"/>
      <c r="AL36" s="287"/>
      <c r="AM36" s="287"/>
      <c r="AN36" s="287"/>
      <c r="AO36" s="287"/>
      <c r="AP36" s="287"/>
      <c r="AQ36" s="287"/>
      <c r="AR36" s="287"/>
      <c r="AS36" s="287"/>
      <c r="AT36" s="287"/>
      <c r="AU36" s="289"/>
      <c r="AV36" s="289"/>
    </row>
    <row r="37" spans="1:16">
      <c r="A37" s="262"/>
      <c r="C37" s="262"/>
      <c r="D37" s="223"/>
      <c r="E37" s="224"/>
      <c r="G37" s="223"/>
      <c r="H37" s="224"/>
      <c r="I37" s="223"/>
      <c r="P37" s="225"/>
    </row>
    <row r="38" spans="1:2">
      <c r="A38" s="262"/>
      <c r="B38" s="262"/>
    </row>
    <row r="39" spans="1:2">
      <c r="A39" s="262"/>
      <c r="B39" s="262"/>
    </row>
    <row r="40" spans="1:2">
      <c r="A40" s="262"/>
      <c r="B40" s="263"/>
    </row>
    <row r="41" spans="1:2">
      <c r="A41" s="262"/>
      <c r="B41" s="263"/>
    </row>
    <row r="42" spans="1:2">
      <c r="A42" s="262"/>
      <c r="B42" s="263"/>
    </row>
    <row r="43" spans="1:2">
      <c r="A43" s="262"/>
      <c r="B43" s="263"/>
    </row>
    <row r="44" spans="1:2">
      <c r="A44" s="262"/>
      <c r="B44" s="263"/>
    </row>
    <row r="45" spans="1:2">
      <c r="A45" s="262"/>
      <c r="B45" s="263"/>
    </row>
    <row r="46" spans="1:2">
      <c r="A46" s="262"/>
      <c r="B46" s="263"/>
    </row>
    <row r="47" spans="1:2">
      <c r="A47" s="262"/>
      <c r="B47" s="263"/>
    </row>
    <row r="48" spans="1:2">
      <c r="A48" s="263"/>
      <c r="B48" s="263"/>
    </row>
    <row r="49" spans="1:2">
      <c r="A49" s="262"/>
      <c r="B49" s="263"/>
    </row>
    <row r="50" spans="1:2">
      <c r="A50" s="262"/>
      <c r="B50" s="263"/>
    </row>
  </sheetData>
  <mergeCells count="7">
    <mergeCell ref="H2:N2"/>
    <mergeCell ref="A2:A3"/>
    <mergeCell ref="C2:C3"/>
    <mergeCell ref="D2:D3"/>
    <mergeCell ref="E2:E3"/>
    <mergeCell ref="F2:F3"/>
    <mergeCell ref="G2:G3"/>
  </mergeCells>
  <conditionalFormatting sqref="P9">
    <cfRule type="duplicateValues" dxfId="2" priority="1"/>
  </conditionalFormatting>
  <conditionalFormatting sqref="Q9">
    <cfRule type="duplicateValues" dxfId="2" priority="3"/>
  </conditionalFormatting>
  <conditionalFormatting sqref="B25">
    <cfRule type="duplicateValues" dxfId="2" priority="2"/>
  </conditionalFormatting>
  <conditionalFormatting sqref="A1:B3 A36:A1048576 B40:B1048576">
    <cfRule type="duplicateValues" dxfId="2" priority="4"/>
  </conditionalFormatting>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B381"/>
  <sheetViews>
    <sheetView workbookViewId="0">
      <pane ySplit="1" topLeftCell="A2" activePane="bottomLeft" state="frozen"/>
      <selection/>
      <selection pane="bottomLeft" activeCell="A1" sqref="A1"/>
    </sheetView>
  </sheetViews>
  <sheetFormatPr defaultColWidth="9" defaultRowHeight="13.85"/>
  <cols>
    <col min="1" max="1" width="23.7522123893805" style="9" customWidth="1"/>
    <col min="2" max="2" width="19.5044247787611" style="10" customWidth="1"/>
    <col min="3" max="3" width="6.24778761061947" style="7" customWidth="1"/>
    <col min="4" max="4" width="11.8318584070796" style="10" customWidth="1"/>
    <col min="5" max="5" width="11" style="11" customWidth="1"/>
    <col min="6" max="6" width="6.75221238938053" style="7" customWidth="1"/>
    <col min="7" max="7" width="9.6283185840708" style="7" customWidth="1"/>
    <col min="8" max="8" width="11.7522123893805" style="7" customWidth="1"/>
    <col min="9" max="9" width="9.6283185840708" style="7" customWidth="1"/>
    <col min="10" max="10" width="12.7522123893805" style="7" customWidth="1"/>
    <col min="11" max="17" width="4.12389380530973" style="7" hidden="1" customWidth="1"/>
    <col min="18" max="18" width="3.50442477876106" style="7" hidden="1" customWidth="1"/>
    <col min="19" max="19" width="12.7522123893805" style="7" customWidth="1"/>
    <col min="20" max="21" width="10.2477876106195" style="7" customWidth="1"/>
    <col min="22" max="22" width="15" style="12" customWidth="1"/>
    <col min="23" max="23" width="9" style="7" customWidth="1"/>
    <col min="24" max="24" width="9" style="10" customWidth="1"/>
    <col min="25" max="25" width="9.50442477876106" style="7" customWidth="1"/>
    <col min="26" max="26" width="9.58407079646018" style="7" customWidth="1"/>
    <col min="27" max="28" width="9" style="7" customWidth="1"/>
    <col min="29" max="29" width="9" style="7" hidden="1" customWidth="1"/>
    <col min="30" max="30" width="7.75221238938053" style="7" customWidth="1"/>
    <col min="31" max="31" width="7.12389380530973" style="7" customWidth="1"/>
    <col min="32" max="32" width="20.2477876106195" style="7" customWidth="1"/>
    <col min="33" max="33" width="9" style="7" hidden="1" customWidth="1"/>
    <col min="34" max="16384" width="9" style="7"/>
  </cols>
  <sheetData>
    <row r="1" s="1" customFormat="1" ht="69" customHeight="1" spans="1:33">
      <c r="A1" s="13" t="s">
        <v>13060</v>
      </c>
      <c r="B1" s="14" t="s">
        <v>13135</v>
      </c>
      <c r="C1" s="14" t="s">
        <v>12403</v>
      </c>
      <c r="D1" s="15" t="s">
        <v>13136</v>
      </c>
      <c r="E1" s="16" t="s">
        <v>13137</v>
      </c>
      <c r="F1" s="17" t="s">
        <v>13138</v>
      </c>
      <c r="G1" s="18" t="s">
        <v>13139</v>
      </c>
      <c r="H1" s="19" t="s">
        <v>13140</v>
      </c>
      <c r="I1" s="19" t="s">
        <v>13141</v>
      </c>
      <c r="J1" s="19" t="s">
        <v>13142</v>
      </c>
      <c r="K1" s="93" t="s">
        <v>13143</v>
      </c>
      <c r="L1" s="93" t="s">
        <v>13144</v>
      </c>
      <c r="M1" s="93" t="s">
        <v>13145</v>
      </c>
      <c r="N1" s="93" t="s">
        <v>13146</v>
      </c>
      <c r="O1" s="93" t="s">
        <v>13147</v>
      </c>
      <c r="P1" s="93" t="s">
        <v>13148</v>
      </c>
      <c r="Q1" s="93" t="s">
        <v>13149</v>
      </c>
      <c r="R1" s="93" t="s">
        <v>13150</v>
      </c>
      <c r="S1" s="19" t="s">
        <v>13151</v>
      </c>
      <c r="T1" s="19" t="s">
        <v>13152</v>
      </c>
      <c r="U1" s="19" t="s">
        <v>13153</v>
      </c>
      <c r="V1" s="99" t="s">
        <v>13154</v>
      </c>
      <c r="W1" s="100" t="s">
        <v>13155</v>
      </c>
      <c r="X1" s="101" t="s">
        <v>13156</v>
      </c>
      <c r="Y1" s="100" t="s">
        <v>13157</v>
      </c>
      <c r="Z1" s="101" t="s">
        <v>13158</v>
      </c>
      <c r="AA1" s="100" t="s">
        <v>13159</v>
      </c>
      <c r="AB1" s="17" t="s">
        <v>13160</v>
      </c>
      <c r="AC1" s="108" t="s">
        <v>13161</v>
      </c>
      <c r="AD1" s="109" t="s">
        <v>13162</v>
      </c>
      <c r="AE1" s="1" t="s">
        <v>27</v>
      </c>
      <c r="AF1" s="1" t="s">
        <v>13163</v>
      </c>
      <c r="AG1" s="1" t="s">
        <v>13164</v>
      </c>
    </row>
    <row r="2" s="2" customFormat="1" spans="1:33">
      <c r="A2" s="9" t="s">
        <v>13101</v>
      </c>
      <c r="B2" s="20" t="s">
        <v>13165</v>
      </c>
      <c r="C2" s="21" t="s">
        <v>9504</v>
      </c>
      <c r="D2" s="22">
        <v>44957</v>
      </c>
      <c r="E2" s="23">
        <v>191195</v>
      </c>
      <c r="F2" s="24">
        <v>180</v>
      </c>
      <c r="G2" s="25">
        <f t="shared" ref="G2:G65" si="0">D2+F2</f>
        <v>45137</v>
      </c>
      <c r="H2" s="26">
        <f>191194</f>
        <v>191194</v>
      </c>
      <c r="I2" s="26"/>
      <c r="J2" s="94"/>
      <c r="K2" s="79"/>
      <c r="L2" s="79"/>
      <c r="M2" s="79"/>
      <c r="N2" s="79"/>
      <c r="O2" s="79"/>
      <c r="P2" s="79"/>
      <c r="Q2" s="79"/>
      <c r="R2" s="79"/>
      <c r="S2" s="26"/>
      <c r="T2" s="102">
        <f t="shared" ref="T2:T65" si="1">SUM(I2:S2)+H2</f>
        <v>191194</v>
      </c>
      <c r="U2" s="26"/>
      <c r="V2" s="103">
        <f t="shared" ref="V2:V65" si="2">ROUND(E2-T2-U2,2)</f>
        <v>1</v>
      </c>
      <c r="W2" s="2" t="str">
        <f t="shared" ref="W2:W65" si="3">IF(AND(Z2&gt;G2,V2&gt;0),"是","否")</f>
        <v>是</v>
      </c>
      <c r="X2" s="9">
        <f t="shared" ref="X2:X65" si="4">IF(W2="是",DATEDIF(G2,Z2,"D"),"_")</f>
        <v>640</v>
      </c>
      <c r="Y2" s="9">
        <f t="shared" ref="Y2:Y65" si="5">IF(V2&lt;=0,"—",IF((G2&gt;Z2),"0",DATEDIF(G2,Z2,"m")))</f>
        <v>21</v>
      </c>
      <c r="Z2" s="110">
        <v>45777</v>
      </c>
      <c r="AA2" s="9" t="e">
        <f>LOOKUP(Y2,#REF!)</f>
        <v>#REF!</v>
      </c>
      <c r="AB2" s="111" t="s">
        <v>13166</v>
      </c>
      <c r="AC2" s="2" t="str">
        <f>VLOOKUP(B2,[5]回款反馈!$D:$T,17,0)</f>
        <v>等待回复</v>
      </c>
      <c r="AD2" s="2">
        <f t="shared" ref="AD2:AD65" si="6">YEAR(D2)</f>
        <v>2023</v>
      </c>
      <c r="AE2" s="2" t="s">
        <v>13167</v>
      </c>
      <c r="AG2" s="2" t="s">
        <v>13168</v>
      </c>
    </row>
    <row r="3" s="2" customFormat="1" ht="18" customHeight="1" spans="1:33">
      <c r="A3" s="9" t="s">
        <v>13111</v>
      </c>
      <c r="B3" s="9" t="s">
        <v>13169</v>
      </c>
      <c r="C3" s="9" t="s">
        <v>9504</v>
      </c>
      <c r="D3" s="27">
        <v>45382</v>
      </c>
      <c r="E3" s="28">
        <v>115760</v>
      </c>
      <c r="F3" s="29">
        <v>90</v>
      </c>
      <c r="G3" s="30">
        <f t="shared" si="0"/>
        <v>45472</v>
      </c>
      <c r="H3" s="31"/>
      <c r="I3" s="31"/>
      <c r="J3" s="31"/>
      <c r="K3" s="31"/>
      <c r="L3" s="31"/>
      <c r="M3" s="31"/>
      <c r="N3" s="31"/>
      <c r="O3" s="31"/>
      <c r="P3" s="31"/>
      <c r="Q3" s="31"/>
      <c r="R3" s="31"/>
      <c r="S3" s="31"/>
      <c r="T3" s="36">
        <f t="shared" si="1"/>
        <v>0</v>
      </c>
      <c r="U3" s="36"/>
      <c r="V3" s="103">
        <f t="shared" si="2"/>
        <v>115760</v>
      </c>
      <c r="W3" s="2" t="str">
        <f t="shared" si="3"/>
        <v>是</v>
      </c>
      <c r="X3" s="9">
        <f t="shared" si="4"/>
        <v>305</v>
      </c>
      <c r="Y3" s="9">
        <f t="shared" si="5"/>
        <v>10</v>
      </c>
      <c r="Z3" s="110">
        <v>45777</v>
      </c>
      <c r="AA3" s="9" t="e">
        <f>LOOKUP(Y3,#REF!)</f>
        <v>#REF!</v>
      </c>
      <c r="AB3" s="111" t="s">
        <v>13166</v>
      </c>
      <c r="AC3" s="2" t="str">
        <f>VLOOKUP(B3,[5]回款反馈!$D:$T,17,0)</f>
        <v>等待回复</v>
      </c>
      <c r="AD3" s="2">
        <f t="shared" si="6"/>
        <v>2024</v>
      </c>
      <c r="AG3" s="7" t="s">
        <v>13170</v>
      </c>
    </row>
    <row r="4" s="2" customFormat="1" spans="1:16375">
      <c r="A4" s="9" t="s">
        <v>13101</v>
      </c>
      <c r="B4" s="32" t="s">
        <v>13171</v>
      </c>
      <c r="C4" s="9" t="s">
        <v>9504</v>
      </c>
      <c r="D4" s="27">
        <v>44227</v>
      </c>
      <c r="E4" s="28">
        <v>364306</v>
      </c>
      <c r="F4" s="33">
        <v>180</v>
      </c>
      <c r="G4" s="30">
        <f t="shared" si="0"/>
        <v>44407</v>
      </c>
      <c r="H4" s="34">
        <f>147852+25000+25000+25000+25000+25000+25000+25000+25000+25000+25000</f>
        <v>397852</v>
      </c>
      <c r="I4" s="34"/>
      <c r="J4" s="34"/>
      <c r="K4" s="34"/>
      <c r="L4" s="34"/>
      <c r="M4" s="34"/>
      <c r="N4" s="34"/>
      <c r="O4" s="34"/>
      <c r="P4" s="34"/>
      <c r="Q4" s="34"/>
      <c r="R4" s="34"/>
      <c r="S4" s="34"/>
      <c r="T4" s="36">
        <f t="shared" si="1"/>
        <v>397852</v>
      </c>
      <c r="U4" s="36"/>
      <c r="V4" s="103">
        <f t="shared" si="2"/>
        <v>-33546</v>
      </c>
      <c r="W4" s="2" t="str">
        <f t="shared" si="3"/>
        <v>否</v>
      </c>
      <c r="X4" s="9" t="str">
        <f t="shared" si="4"/>
        <v>_</v>
      </c>
      <c r="Y4" s="9" t="str">
        <f t="shared" si="5"/>
        <v>—</v>
      </c>
      <c r="Z4" s="110">
        <v>45777</v>
      </c>
      <c r="AA4" s="9" t="e">
        <f>LOOKUP(Y4,#REF!)</f>
        <v>#REF!</v>
      </c>
      <c r="AB4" s="111" t="s">
        <v>13166</v>
      </c>
      <c r="AC4" s="2" t="str">
        <f>VLOOKUP(B4,[5]回款反馈!$D:$T,17,0)</f>
        <v>等待回复</v>
      </c>
      <c r="AD4" s="2">
        <f t="shared" si="6"/>
        <v>2021</v>
      </c>
      <c r="AE4" s="7"/>
      <c r="AF4" s="7"/>
      <c r="AG4" s="7" t="s">
        <v>13168</v>
      </c>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c r="XBT4" s="7"/>
      <c r="XBU4" s="7"/>
      <c r="XBV4" s="7"/>
      <c r="XBW4" s="7"/>
      <c r="XBX4" s="7"/>
      <c r="XBY4" s="7"/>
      <c r="XBZ4" s="7"/>
      <c r="XCA4" s="7"/>
      <c r="XCB4" s="7"/>
      <c r="XCC4" s="7"/>
      <c r="XCD4" s="7"/>
      <c r="XCE4" s="7"/>
      <c r="XCF4" s="7"/>
      <c r="XCG4" s="7"/>
      <c r="XCH4" s="7"/>
      <c r="XCI4" s="7"/>
      <c r="XCJ4" s="7"/>
      <c r="XCK4" s="7"/>
      <c r="XCL4" s="7"/>
      <c r="XCM4" s="7"/>
      <c r="XCN4" s="7"/>
      <c r="XCO4" s="7"/>
      <c r="XCP4" s="7"/>
      <c r="XCQ4" s="7"/>
      <c r="XCR4" s="7"/>
      <c r="XCS4" s="7"/>
      <c r="XCT4" s="7"/>
      <c r="XCU4" s="7"/>
      <c r="XCV4" s="7"/>
      <c r="XCW4" s="7"/>
      <c r="XCX4" s="7"/>
      <c r="XCY4" s="7"/>
      <c r="XCZ4" s="7"/>
      <c r="XDA4" s="7"/>
      <c r="XDB4" s="7"/>
      <c r="XDC4" s="7"/>
      <c r="XDD4" s="7"/>
      <c r="XDE4" s="7"/>
      <c r="XDF4" s="7"/>
      <c r="XDG4" s="7"/>
      <c r="XDH4" s="7"/>
      <c r="XDI4" s="7"/>
      <c r="XDJ4" s="7"/>
      <c r="XDK4" s="7"/>
      <c r="XDL4" s="7"/>
      <c r="XDM4" s="7"/>
      <c r="XDN4" s="7"/>
      <c r="XDO4" s="7"/>
      <c r="XDP4" s="7"/>
      <c r="XDQ4" s="7"/>
      <c r="XDR4" s="7"/>
      <c r="XDS4" s="7"/>
      <c r="XDT4" s="7"/>
      <c r="XDU4" s="7"/>
      <c r="XDV4" s="7"/>
      <c r="XDW4" s="7"/>
      <c r="XDX4" s="7"/>
      <c r="XDY4" s="7"/>
      <c r="XDZ4" s="7"/>
      <c r="XEA4" s="7"/>
      <c r="XEB4" s="7"/>
      <c r="XEC4" s="7"/>
      <c r="XED4" s="7"/>
      <c r="XEE4" s="7"/>
      <c r="XEF4" s="7"/>
      <c r="XEG4" s="7"/>
      <c r="XEH4" s="7"/>
      <c r="XEI4" s="7"/>
      <c r="XEJ4" s="7"/>
      <c r="XEK4" s="7"/>
      <c r="XEL4" s="7"/>
      <c r="XEM4" s="7"/>
      <c r="XEN4" s="7"/>
      <c r="XEO4" s="7"/>
      <c r="XEP4" s="7"/>
      <c r="XEQ4" s="7"/>
      <c r="XER4" s="7"/>
      <c r="XES4" s="7"/>
      <c r="XET4" s="7"/>
      <c r="XEU4" s="7"/>
    </row>
    <row r="5" s="2" customFormat="1" ht="15" spans="1:33">
      <c r="A5" s="9" t="s">
        <v>13101</v>
      </c>
      <c r="B5" s="32" t="s">
        <v>13172</v>
      </c>
      <c r="C5" s="9" t="s">
        <v>9504</v>
      </c>
      <c r="D5" s="35">
        <v>45260</v>
      </c>
      <c r="E5" s="28">
        <v>216564.5</v>
      </c>
      <c r="F5" s="33">
        <v>180</v>
      </c>
      <c r="G5" s="30">
        <f t="shared" si="0"/>
        <v>45440</v>
      </c>
      <c r="H5" s="36">
        <v>216518</v>
      </c>
      <c r="I5" s="36"/>
      <c r="J5" s="36"/>
      <c r="K5" s="36"/>
      <c r="L5" s="36"/>
      <c r="M5" s="36"/>
      <c r="N5" s="36"/>
      <c r="O5" s="36"/>
      <c r="P5" s="36"/>
      <c r="Q5" s="36"/>
      <c r="R5" s="36"/>
      <c r="S5" s="36"/>
      <c r="T5" s="36">
        <f t="shared" si="1"/>
        <v>216518</v>
      </c>
      <c r="U5" s="36"/>
      <c r="V5" s="103">
        <f t="shared" si="2"/>
        <v>46.5</v>
      </c>
      <c r="W5" s="2" t="str">
        <f t="shared" si="3"/>
        <v>是</v>
      </c>
      <c r="X5" s="9">
        <f t="shared" si="4"/>
        <v>337</v>
      </c>
      <c r="Y5" s="9">
        <f t="shared" si="5"/>
        <v>11</v>
      </c>
      <c r="Z5" s="110">
        <v>45777</v>
      </c>
      <c r="AA5" s="9" t="e">
        <f>LOOKUP(Y5,#REF!)</f>
        <v>#REF!</v>
      </c>
      <c r="AB5" s="111" t="s">
        <v>13166</v>
      </c>
      <c r="AC5" s="2" t="str">
        <f>VLOOKUP(B5,[5]回款反馈!$D:$T,17,0)</f>
        <v>等待回复</v>
      </c>
      <c r="AD5" s="2">
        <f t="shared" si="6"/>
        <v>2023</v>
      </c>
      <c r="AE5" s="2" t="s">
        <v>13167</v>
      </c>
      <c r="AG5" s="2" t="s">
        <v>13168</v>
      </c>
    </row>
    <row r="6" s="2" customFormat="1" spans="1:33">
      <c r="A6" s="9" t="s">
        <v>13101</v>
      </c>
      <c r="B6" s="37" t="s">
        <v>13173</v>
      </c>
      <c r="C6" s="9" t="s">
        <v>9504</v>
      </c>
      <c r="D6" s="38">
        <v>45443</v>
      </c>
      <c r="E6" s="39">
        <v>155506</v>
      </c>
      <c r="F6" s="33">
        <v>180</v>
      </c>
      <c r="G6" s="30">
        <f t="shared" si="0"/>
        <v>45623</v>
      </c>
      <c r="H6" s="36">
        <v>156706</v>
      </c>
      <c r="I6" s="36"/>
      <c r="J6" s="36"/>
      <c r="K6" s="36"/>
      <c r="L6" s="36"/>
      <c r="M6" s="36"/>
      <c r="N6" s="36"/>
      <c r="O6" s="36"/>
      <c r="P6" s="36"/>
      <c r="Q6" s="36"/>
      <c r="R6" s="36"/>
      <c r="S6" s="36"/>
      <c r="T6" s="36">
        <f t="shared" si="1"/>
        <v>156706</v>
      </c>
      <c r="U6" s="36"/>
      <c r="V6" s="103">
        <f t="shared" si="2"/>
        <v>-1200</v>
      </c>
      <c r="W6" s="2" t="str">
        <f t="shared" si="3"/>
        <v>否</v>
      </c>
      <c r="X6" s="9" t="str">
        <f t="shared" si="4"/>
        <v>_</v>
      </c>
      <c r="Y6" s="9" t="str">
        <f t="shared" si="5"/>
        <v>—</v>
      </c>
      <c r="Z6" s="110">
        <v>45777</v>
      </c>
      <c r="AA6" s="9" t="e">
        <f>LOOKUP(Y6,#REF!)</f>
        <v>#REF!</v>
      </c>
      <c r="AB6" s="111" t="s">
        <v>13166</v>
      </c>
      <c r="AC6" s="2" t="str">
        <f>VLOOKUP(B6,[5]回款反馈!$D:$T,17,0)</f>
        <v>等待回复</v>
      </c>
      <c r="AD6" s="2">
        <f t="shared" si="6"/>
        <v>2024</v>
      </c>
      <c r="AG6" s="7" t="s">
        <v>13170</v>
      </c>
    </row>
    <row r="7" s="2" customFormat="1" ht="37" customHeight="1" spans="1:32">
      <c r="A7" s="9" t="s">
        <v>13117</v>
      </c>
      <c r="B7" s="40" t="s">
        <v>13174</v>
      </c>
      <c r="C7" s="40" t="s">
        <v>9504</v>
      </c>
      <c r="D7" s="41">
        <v>44316</v>
      </c>
      <c r="E7" s="42">
        <v>-4651.34</v>
      </c>
      <c r="F7" s="43" t="s">
        <v>13175</v>
      </c>
      <c r="G7" s="44">
        <f t="shared" si="0"/>
        <v>44346</v>
      </c>
      <c r="H7" s="45"/>
      <c r="I7" s="45"/>
      <c r="J7" s="45"/>
      <c r="K7" s="95"/>
      <c r="L7" s="95"/>
      <c r="M7" s="95"/>
      <c r="N7" s="95"/>
      <c r="O7" s="95"/>
      <c r="P7" s="95"/>
      <c r="Q7" s="95"/>
      <c r="R7" s="95"/>
      <c r="S7" s="45"/>
      <c r="T7" s="104">
        <f t="shared" si="1"/>
        <v>0</v>
      </c>
      <c r="U7" s="104"/>
      <c r="V7" s="103">
        <f t="shared" si="2"/>
        <v>-4651.34</v>
      </c>
      <c r="W7" s="2" t="str">
        <f t="shared" si="3"/>
        <v>否</v>
      </c>
      <c r="X7" s="9" t="str">
        <f t="shared" si="4"/>
        <v>_</v>
      </c>
      <c r="Y7" s="9" t="str">
        <f t="shared" si="5"/>
        <v>—</v>
      </c>
      <c r="Z7" s="110">
        <v>45777</v>
      </c>
      <c r="AA7" s="9" t="e">
        <f>LOOKUP(Y7,#REF!)</f>
        <v>#REF!</v>
      </c>
      <c r="AB7" s="112" t="s">
        <v>13176</v>
      </c>
      <c r="AD7" s="2">
        <f t="shared" si="6"/>
        <v>2021</v>
      </c>
      <c r="AF7" s="2" t="s">
        <v>13177</v>
      </c>
    </row>
    <row r="8" s="2" customFormat="1" ht="12.75" spans="1:33">
      <c r="A8" s="9" t="s">
        <v>13178</v>
      </c>
      <c r="B8" s="40" t="s">
        <v>13174</v>
      </c>
      <c r="C8" s="40" t="s">
        <v>9504</v>
      </c>
      <c r="D8" s="41">
        <v>44561</v>
      </c>
      <c r="E8" s="40">
        <v>4040</v>
      </c>
      <c r="F8" s="46"/>
      <c r="G8" s="44">
        <f t="shared" si="0"/>
        <v>44561</v>
      </c>
      <c r="H8" s="47"/>
      <c r="I8" s="47"/>
      <c r="J8" s="47"/>
      <c r="K8" s="63"/>
      <c r="L8" s="63"/>
      <c r="M8" s="63"/>
      <c r="N8" s="63"/>
      <c r="O8" s="63"/>
      <c r="P8" s="63"/>
      <c r="Q8" s="63"/>
      <c r="R8" s="63"/>
      <c r="S8" s="47"/>
      <c r="T8" s="104">
        <f t="shared" si="1"/>
        <v>0</v>
      </c>
      <c r="U8" s="104"/>
      <c r="V8" s="103">
        <f t="shared" si="2"/>
        <v>4040</v>
      </c>
      <c r="W8" s="2" t="str">
        <f t="shared" si="3"/>
        <v>是</v>
      </c>
      <c r="X8" s="9">
        <f t="shared" si="4"/>
        <v>1216</v>
      </c>
      <c r="Y8" s="9">
        <f t="shared" si="5"/>
        <v>39</v>
      </c>
      <c r="Z8" s="110">
        <v>45777</v>
      </c>
      <c r="AA8" s="9" t="e">
        <f>LOOKUP(Y8,#REF!)</f>
        <v>#REF!</v>
      </c>
      <c r="AB8" s="111" t="s">
        <v>13176</v>
      </c>
      <c r="AD8" s="2">
        <f t="shared" si="6"/>
        <v>2021</v>
      </c>
      <c r="AF8" s="2" t="s">
        <v>13179</v>
      </c>
      <c r="AG8" s="2" t="s">
        <v>13168</v>
      </c>
    </row>
    <row r="9" s="2" customFormat="1" ht="15" spans="1:32">
      <c r="A9" s="9" t="s">
        <v>13180</v>
      </c>
      <c r="B9" s="40" t="s">
        <v>13174</v>
      </c>
      <c r="C9" s="40" t="s">
        <v>9504</v>
      </c>
      <c r="D9" s="48">
        <v>43951</v>
      </c>
      <c r="E9" s="40">
        <v>0</v>
      </c>
      <c r="F9" s="49">
        <v>0</v>
      </c>
      <c r="G9" s="44">
        <f t="shared" si="0"/>
        <v>43951</v>
      </c>
      <c r="H9" s="50">
        <v>6640</v>
      </c>
      <c r="I9" s="50"/>
      <c r="J9" s="50"/>
      <c r="K9" s="61"/>
      <c r="L9" s="61"/>
      <c r="M9" s="61"/>
      <c r="N9" s="61"/>
      <c r="O9" s="61"/>
      <c r="P9" s="61"/>
      <c r="Q9" s="61"/>
      <c r="R9" s="61"/>
      <c r="S9" s="50"/>
      <c r="T9" s="104">
        <f t="shared" si="1"/>
        <v>6640</v>
      </c>
      <c r="U9" s="104"/>
      <c r="V9" s="103">
        <f t="shared" si="2"/>
        <v>-6640</v>
      </c>
      <c r="W9" s="2" t="str">
        <f t="shared" si="3"/>
        <v>否</v>
      </c>
      <c r="X9" s="9" t="str">
        <f t="shared" si="4"/>
        <v>_</v>
      </c>
      <c r="Y9" s="9" t="str">
        <f t="shared" si="5"/>
        <v>—</v>
      </c>
      <c r="Z9" s="110">
        <v>45777</v>
      </c>
      <c r="AA9" s="9" t="e">
        <f>LOOKUP(Y9,#REF!)</f>
        <v>#REF!</v>
      </c>
      <c r="AB9" s="111" t="s">
        <v>13181</v>
      </c>
      <c r="AD9" s="2">
        <f t="shared" si="6"/>
        <v>2020</v>
      </c>
      <c r="AF9" s="2" t="s">
        <v>13182</v>
      </c>
    </row>
    <row r="10" s="2" customFormat="1" ht="15" spans="1:32">
      <c r="A10" s="9" t="s">
        <v>13183</v>
      </c>
      <c r="B10" s="40" t="s">
        <v>13174</v>
      </c>
      <c r="C10" s="40" t="s">
        <v>9504</v>
      </c>
      <c r="D10" s="41">
        <v>44377</v>
      </c>
      <c r="E10" s="40">
        <v>0</v>
      </c>
      <c r="F10" s="46">
        <v>0</v>
      </c>
      <c r="G10" s="44">
        <f t="shared" si="0"/>
        <v>44377</v>
      </c>
      <c r="H10" s="50">
        <v>7914.79</v>
      </c>
      <c r="I10" s="50"/>
      <c r="J10" s="50"/>
      <c r="K10" s="61"/>
      <c r="L10" s="61"/>
      <c r="M10" s="61"/>
      <c r="N10" s="61"/>
      <c r="O10" s="61"/>
      <c r="P10" s="61"/>
      <c r="Q10" s="61"/>
      <c r="R10" s="61"/>
      <c r="S10" s="50"/>
      <c r="T10" s="104">
        <f t="shared" si="1"/>
        <v>7914.79</v>
      </c>
      <c r="U10" s="104"/>
      <c r="V10" s="103">
        <f t="shared" si="2"/>
        <v>-7914.79</v>
      </c>
      <c r="W10" s="2" t="str">
        <f t="shared" si="3"/>
        <v>否</v>
      </c>
      <c r="X10" s="9" t="str">
        <f t="shared" si="4"/>
        <v>_</v>
      </c>
      <c r="Y10" s="9" t="str">
        <f t="shared" si="5"/>
        <v>—</v>
      </c>
      <c r="Z10" s="110">
        <v>45777</v>
      </c>
      <c r="AA10" s="9" t="e">
        <f>LOOKUP(Y10,#REF!)</f>
        <v>#REF!</v>
      </c>
      <c r="AB10" s="111" t="s">
        <v>13181</v>
      </c>
      <c r="AD10" s="2">
        <f t="shared" si="6"/>
        <v>2021</v>
      </c>
      <c r="AF10" s="2" t="s">
        <v>13182</v>
      </c>
    </row>
    <row r="11" s="2" customFormat="1" ht="15" spans="1:32">
      <c r="A11" s="9" t="s">
        <v>13184</v>
      </c>
      <c r="B11" s="40" t="s">
        <v>13174</v>
      </c>
      <c r="C11" s="40" t="s">
        <v>9504</v>
      </c>
      <c r="D11" s="41">
        <v>43769</v>
      </c>
      <c r="E11" s="40">
        <v>0</v>
      </c>
      <c r="F11" s="46">
        <v>0</v>
      </c>
      <c r="G11" s="44">
        <f t="shared" si="0"/>
        <v>43769</v>
      </c>
      <c r="H11" s="50">
        <v>100</v>
      </c>
      <c r="I11" s="50"/>
      <c r="J11" s="50"/>
      <c r="K11" s="61"/>
      <c r="L11" s="61"/>
      <c r="M11" s="61"/>
      <c r="N11" s="61"/>
      <c r="O11" s="61"/>
      <c r="P11" s="61"/>
      <c r="Q11" s="61"/>
      <c r="R11" s="61"/>
      <c r="S11" s="50"/>
      <c r="T11" s="104">
        <f t="shared" si="1"/>
        <v>100</v>
      </c>
      <c r="U11" s="104"/>
      <c r="V11" s="103">
        <f t="shared" si="2"/>
        <v>-100</v>
      </c>
      <c r="W11" s="2" t="str">
        <f t="shared" si="3"/>
        <v>否</v>
      </c>
      <c r="X11" s="9" t="str">
        <f t="shared" si="4"/>
        <v>_</v>
      </c>
      <c r="Y11" s="9" t="str">
        <f t="shared" si="5"/>
        <v>—</v>
      </c>
      <c r="Z11" s="110">
        <v>45777</v>
      </c>
      <c r="AA11" s="9" t="e">
        <f>LOOKUP(Y11,#REF!)</f>
        <v>#REF!</v>
      </c>
      <c r="AB11" s="111" t="s">
        <v>13185</v>
      </c>
      <c r="AD11" s="2">
        <f t="shared" si="6"/>
        <v>2019</v>
      </c>
      <c r="AF11" s="2" t="s">
        <v>13182</v>
      </c>
    </row>
    <row r="12" s="2" customFormat="1" ht="15" spans="1:32">
      <c r="A12" s="9" t="s">
        <v>13186</v>
      </c>
      <c r="B12" s="40" t="s">
        <v>13174</v>
      </c>
      <c r="C12" s="40" t="s">
        <v>9504</v>
      </c>
      <c r="D12" s="51">
        <v>45046</v>
      </c>
      <c r="E12" s="52"/>
      <c r="F12" s="46">
        <v>14</v>
      </c>
      <c r="G12" s="44">
        <f t="shared" si="0"/>
        <v>45060</v>
      </c>
      <c r="H12" s="50">
        <v>1040</v>
      </c>
      <c r="I12" s="50"/>
      <c r="J12" s="50"/>
      <c r="K12" s="61"/>
      <c r="L12" s="61"/>
      <c r="M12" s="61"/>
      <c r="N12" s="61"/>
      <c r="O12" s="61"/>
      <c r="P12" s="61"/>
      <c r="Q12" s="61"/>
      <c r="R12" s="61"/>
      <c r="S12" s="50"/>
      <c r="T12" s="104">
        <f t="shared" si="1"/>
        <v>1040</v>
      </c>
      <c r="U12" s="104"/>
      <c r="V12" s="103">
        <f t="shared" si="2"/>
        <v>-1040</v>
      </c>
      <c r="W12" s="2" t="str">
        <f t="shared" si="3"/>
        <v>否</v>
      </c>
      <c r="X12" s="9" t="str">
        <f t="shared" si="4"/>
        <v>_</v>
      </c>
      <c r="Y12" s="9" t="str">
        <f t="shared" si="5"/>
        <v>—</v>
      </c>
      <c r="Z12" s="110">
        <v>45777</v>
      </c>
      <c r="AA12" s="9" t="e">
        <f>LOOKUP(Y12,#REF!)</f>
        <v>#REF!</v>
      </c>
      <c r="AB12" s="111" t="s">
        <v>13181</v>
      </c>
      <c r="AD12" s="2">
        <f t="shared" si="6"/>
        <v>2023</v>
      </c>
      <c r="AF12" s="2" t="s">
        <v>13182</v>
      </c>
    </row>
    <row r="13" s="2" customFormat="1" ht="15" spans="1:32">
      <c r="A13" s="9" t="s">
        <v>13187</v>
      </c>
      <c r="B13" s="40" t="s">
        <v>13174</v>
      </c>
      <c r="C13" s="40" t="s">
        <v>9504</v>
      </c>
      <c r="D13" s="41">
        <v>44926</v>
      </c>
      <c r="E13" s="40"/>
      <c r="F13" s="46">
        <v>0</v>
      </c>
      <c r="G13" s="44">
        <f t="shared" si="0"/>
        <v>44926</v>
      </c>
      <c r="H13" s="50">
        <v>1263</v>
      </c>
      <c r="I13" s="50"/>
      <c r="J13" s="50"/>
      <c r="K13" s="61"/>
      <c r="L13" s="61"/>
      <c r="M13" s="61"/>
      <c r="N13" s="61"/>
      <c r="O13" s="61"/>
      <c r="P13" s="61"/>
      <c r="Q13" s="61"/>
      <c r="R13" s="61"/>
      <c r="S13" s="50"/>
      <c r="T13" s="104">
        <f t="shared" si="1"/>
        <v>1263</v>
      </c>
      <c r="U13" s="104"/>
      <c r="V13" s="103">
        <f t="shared" si="2"/>
        <v>-1263</v>
      </c>
      <c r="W13" s="2" t="str">
        <f t="shared" si="3"/>
        <v>否</v>
      </c>
      <c r="X13" s="9" t="str">
        <f t="shared" si="4"/>
        <v>_</v>
      </c>
      <c r="Y13" s="9" t="str">
        <f t="shared" si="5"/>
        <v>—</v>
      </c>
      <c r="Z13" s="110">
        <v>45777</v>
      </c>
      <c r="AA13" s="9" t="e">
        <f>LOOKUP(Y13,#REF!)</f>
        <v>#REF!</v>
      </c>
      <c r="AB13" s="111" t="s">
        <v>13176</v>
      </c>
      <c r="AD13" s="2">
        <f t="shared" si="6"/>
        <v>2022</v>
      </c>
      <c r="AF13" s="2" t="s">
        <v>13179</v>
      </c>
    </row>
    <row r="14" s="2" customFormat="1" ht="12.75" spans="1:32">
      <c r="A14" s="9" t="s">
        <v>13188</v>
      </c>
      <c r="B14" s="40" t="s">
        <v>13174</v>
      </c>
      <c r="C14" s="40" t="s">
        <v>9504</v>
      </c>
      <c r="D14" s="53">
        <v>44804</v>
      </c>
      <c r="E14" s="54">
        <v>63113.05</v>
      </c>
      <c r="F14" s="55">
        <v>90</v>
      </c>
      <c r="G14" s="44">
        <f t="shared" si="0"/>
        <v>44894</v>
      </c>
      <c r="H14" s="56"/>
      <c r="I14" s="56"/>
      <c r="J14" s="56"/>
      <c r="K14" s="77"/>
      <c r="L14" s="77"/>
      <c r="M14" s="77"/>
      <c r="N14" s="77"/>
      <c r="O14" s="77"/>
      <c r="P14" s="77"/>
      <c r="Q14" s="77"/>
      <c r="R14" s="77"/>
      <c r="S14" s="56"/>
      <c r="T14" s="104">
        <f t="shared" si="1"/>
        <v>0</v>
      </c>
      <c r="U14" s="104"/>
      <c r="V14" s="103">
        <f t="shared" si="2"/>
        <v>63113.05</v>
      </c>
      <c r="W14" s="2" t="str">
        <f t="shared" si="3"/>
        <v>是</v>
      </c>
      <c r="X14" s="9">
        <f t="shared" si="4"/>
        <v>883</v>
      </c>
      <c r="Y14" s="9">
        <f t="shared" si="5"/>
        <v>29</v>
      </c>
      <c r="Z14" s="110">
        <v>45777</v>
      </c>
      <c r="AA14" s="9" t="e">
        <f>LOOKUP(Y14,#REF!)</f>
        <v>#REF!</v>
      </c>
      <c r="AB14" s="111" t="s">
        <v>13176</v>
      </c>
      <c r="AD14" s="2">
        <f t="shared" si="6"/>
        <v>2022</v>
      </c>
      <c r="AF14" s="2" t="s">
        <v>13179</v>
      </c>
    </row>
    <row r="15" s="2" customFormat="1" ht="15" spans="1:32">
      <c r="A15" s="9" t="s">
        <v>13189</v>
      </c>
      <c r="B15" s="40" t="s">
        <v>13174</v>
      </c>
      <c r="C15" s="40" t="s">
        <v>9504</v>
      </c>
      <c r="D15" s="41">
        <v>43464</v>
      </c>
      <c r="E15" s="40"/>
      <c r="F15" s="46">
        <v>0</v>
      </c>
      <c r="G15" s="44">
        <f t="shared" si="0"/>
        <v>43464</v>
      </c>
      <c r="H15" s="50">
        <v>15000.1</v>
      </c>
      <c r="I15" s="50"/>
      <c r="J15" s="50"/>
      <c r="K15" s="61"/>
      <c r="L15" s="61"/>
      <c r="M15" s="61"/>
      <c r="N15" s="61"/>
      <c r="O15" s="61"/>
      <c r="P15" s="61"/>
      <c r="Q15" s="61"/>
      <c r="R15" s="61"/>
      <c r="S15" s="50"/>
      <c r="T15" s="104">
        <f t="shared" si="1"/>
        <v>15000.1</v>
      </c>
      <c r="U15" s="104"/>
      <c r="V15" s="103">
        <f t="shared" si="2"/>
        <v>-15000.1</v>
      </c>
      <c r="W15" s="2" t="str">
        <f t="shared" si="3"/>
        <v>否</v>
      </c>
      <c r="X15" s="9" t="str">
        <f t="shared" si="4"/>
        <v>_</v>
      </c>
      <c r="Y15" s="9" t="str">
        <f t="shared" si="5"/>
        <v>—</v>
      </c>
      <c r="Z15" s="110">
        <v>45777</v>
      </c>
      <c r="AA15" s="9" t="e">
        <f>LOOKUP(Y15,#REF!)</f>
        <v>#REF!</v>
      </c>
      <c r="AB15" s="111" t="s">
        <v>13190</v>
      </c>
      <c r="AD15" s="2">
        <f t="shared" si="6"/>
        <v>2018</v>
      </c>
      <c r="AF15" s="2" t="s">
        <v>13182</v>
      </c>
    </row>
    <row r="16" s="2" customFormat="1" ht="15" spans="1:32">
      <c r="A16" s="9" t="s">
        <v>13191</v>
      </c>
      <c r="B16" s="40" t="s">
        <v>13174</v>
      </c>
      <c r="C16" s="40" t="s">
        <v>9504</v>
      </c>
      <c r="D16" s="41">
        <v>43768</v>
      </c>
      <c r="E16" s="40"/>
      <c r="F16" s="46">
        <v>0</v>
      </c>
      <c r="G16" s="44">
        <f t="shared" si="0"/>
        <v>43768</v>
      </c>
      <c r="H16" s="50">
        <v>750</v>
      </c>
      <c r="I16" s="50"/>
      <c r="J16" s="50"/>
      <c r="K16" s="61"/>
      <c r="L16" s="61"/>
      <c r="M16" s="61"/>
      <c r="N16" s="61"/>
      <c r="O16" s="61"/>
      <c r="P16" s="61"/>
      <c r="Q16" s="61"/>
      <c r="R16" s="61"/>
      <c r="S16" s="50"/>
      <c r="T16" s="104">
        <f t="shared" si="1"/>
        <v>750</v>
      </c>
      <c r="U16" s="104"/>
      <c r="V16" s="103">
        <f t="shared" si="2"/>
        <v>-750</v>
      </c>
      <c r="W16" s="2" t="str">
        <f t="shared" si="3"/>
        <v>否</v>
      </c>
      <c r="X16" s="9" t="str">
        <f t="shared" si="4"/>
        <v>_</v>
      </c>
      <c r="Y16" s="9" t="str">
        <f t="shared" si="5"/>
        <v>—</v>
      </c>
      <c r="Z16" s="110">
        <v>45777</v>
      </c>
      <c r="AA16" s="9" t="e">
        <f>LOOKUP(Y16,#REF!)</f>
        <v>#REF!</v>
      </c>
      <c r="AB16" s="112" t="s">
        <v>13185</v>
      </c>
      <c r="AD16" s="2">
        <f t="shared" si="6"/>
        <v>2019</v>
      </c>
      <c r="AF16" s="2" t="s">
        <v>13182</v>
      </c>
    </row>
    <row r="17" s="3" customFormat="1" ht="18" customHeight="1" spans="1:16382">
      <c r="A17" s="9" t="s">
        <v>13192</v>
      </c>
      <c r="B17" s="57" t="s">
        <v>13193</v>
      </c>
      <c r="C17" s="57" t="s">
        <v>9504</v>
      </c>
      <c r="D17" s="58">
        <v>45260</v>
      </c>
      <c r="E17" s="57">
        <f>3390+1200+2250</f>
        <v>6840</v>
      </c>
      <c r="F17" s="59">
        <v>0</v>
      </c>
      <c r="G17" s="60">
        <f t="shared" si="0"/>
        <v>45260</v>
      </c>
      <c r="H17" s="61">
        <f>3550+3645-310</f>
        <v>6885</v>
      </c>
      <c r="I17" s="61"/>
      <c r="J17" s="61"/>
      <c r="K17" s="61"/>
      <c r="L17" s="61"/>
      <c r="M17" s="61"/>
      <c r="N17" s="61"/>
      <c r="O17" s="61"/>
      <c r="P17" s="61"/>
      <c r="Q17" s="61"/>
      <c r="R17" s="61"/>
      <c r="S17" s="61"/>
      <c r="T17" s="105">
        <f t="shared" si="1"/>
        <v>6885</v>
      </c>
      <c r="U17" s="105"/>
      <c r="V17" s="106">
        <f t="shared" si="2"/>
        <v>-45</v>
      </c>
      <c r="W17" s="2" t="str">
        <f t="shared" si="3"/>
        <v>否</v>
      </c>
      <c r="X17" s="57" t="str">
        <f t="shared" si="4"/>
        <v>_</v>
      </c>
      <c r="Y17" s="9" t="str">
        <f t="shared" si="5"/>
        <v>—</v>
      </c>
      <c r="Z17" s="113">
        <v>45777</v>
      </c>
      <c r="AA17" s="57" t="e">
        <f>LOOKUP(Y17,#REF!)</f>
        <v>#REF!</v>
      </c>
      <c r="AB17" s="114" t="s">
        <v>13176</v>
      </c>
      <c r="AD17" s="3">
        <f t="shared" si="6"/>
        <v>2023</v>
      </c>
      <c r="AE17" s="115" t="s">
        <v>13194</v>
      </c>
      <c r="AF17" s="115"/>
      <c r="AG17" s="117"/>
      <c r="AH17" s="117"/>
      <c r="AI17" s="117"/>
      <c r="AJ17" s="117"/>
      <c r="AK17" s="117"/>
      <c r="AL17" s="117"/>
      <c r="AM17" s="117"/>
      <c r="AN17" s="117"/>
      <c r="AO17" s="117"/>
      <c r="AP17" s="117"/>
      <c r="AQ17" s="117"/>
      <c r="AR17" s="117"/>
      <c r="AS17" s="117"/>
      <c r="AT17" s="117"/>
      <c r="AU17" s="117"/>
      <c r="AV17" s="117"/>
      <c r="AW17" s="117"/>
      <c r="AX17" s="117"/>
      <c r="AY17" s="117"/>
      <c r="AZ17" s="117"/>
      <c r="BA17" s="117"/>
      <c r="BB17" s="117"/>
      <c r="BC17" s="117"/>
      <c r="BD17" s="117"/>
      <c r="BE17" s="117"/>
      <c r="BF17" s="117"/>
      <c r="BG17" s="117"/>
      <c r="BH17" s="117"/>
      <c r="BI17" s="117"/>
      <c r="BJ17" s="117"/>
      <c r="BK17" s="117"/>
      <c r="BL17" s="117"/>
      <c r="BM17" s="117"/>
      <c r="BN17" s="117"/>
      <c r="BO17" s="117"/>
      <c r="BP17" s="117"/>
      <c r="BQ17" s="117"/>
      <c r="BR17" s="117"/>
      <c r="BS17" s="117"/>
      <c r="BT17" s="117"/>
      <c r="BU17" s="117"/>
      <c r="BV17" s="117"/>
      <c r="BW17" s="117"/>
      <c r="BX17" s="117"/>
      <c r="BY17" s="117"/>
      <c r="BZ17" s="117"/>
      <c r="CA17" s="117"/>
      <c r="CB17" s="117"/>
      <c r="CC17" s="117"/>
      <c r="CD17" s="117"/>
      <c r="CE17" s="117"/>
      <c r="CF17" s="117"/>
      <c r="CG17" s="117"/>
      <c r="CH17" s="117"/>
      <c r="CI17" s="117"/>
      <c r="CJ17" s="117"/>
      <c r="CK17" s="117"/>
      <c r="CL17" s="117"/>
      <c r="CM17" s="117"/>
      <c r="CN17" s="117"/>
      <c r="CO17" s="117"/>
      <c r="CP17" s="117"/>
      <c r="CQ17" s="117"/>
      <c r="CR17" s="117"/>
      <c r="CS17" s="117"/>
      <c r="CT17" s="117"/>
      <c r="CU17" s="117"/>
      <c r="CV17" s="117"/>
      <c r="CW17" s="117"/>
      <c r="CX17" s="117"/>
      <c r="CY17" s="117"/>
      <c r="CZ17" s="117"/>
      <c r="DA17" s="117"/>
      <c r="DB17" s="117"/>
      <c r="DC17" s="117"/>
      <c r="DD17" s="117"/>
      <c r="DE17" s="117"/>
      <c r="DF17" s="117"/>
      <c r="DG17" s="117"/>
      <c r="DH17" s="117"/>
      <c r="DI17" s="117"/>
      <c r="DJ17" s="117"/>
      <c r="DK17" s="117"/>
      <c r="DL17" s="117"/>
      <c r="DM17" s="117"/>
      <c r="DN17" s="117"/>
      <c r="DO17" s="117"/>
      <c r="DP17" s="117"/>
      <c r="DQ17" s="117"/>
      <c r="DR17" s="117"/>
      <c r="DS17" s="117"/>
      <c r="DT17" s="117"/>
      <c r="DU17" s="117"/>
      <c r="DV17" s="117"/>
      <c r="DW17" s="117"/>
      <c r="DX17" s="117"/>
      <c r="DY17" s="117"/>
      <c r="DZ17" s="117"/>
      <c r="EA17" s="117"/>
      <c r="EB17" s="117"/>
      <c r="EC17" s="117"/>
      <c r="ED17" s="117"/>
      <c r="EE17" s="117"/>
      <c r="EF17" s="117"/>
      <c r="EG17" s="117"/>
      <c r="EH17" s="117"/>
      <c r="EI17" s="117"/>
      <c r="EJ17" s="117"/>
      <c r="EK17" s="117"/>
      <c r="EL17" s="117"/>
      <c r="EM17" s="117"/>
      <c r="EN17" s="117"/>
      <c r="EO17" s="117"/>
      <c r="EP17" s="117"/>
      <c r="EQ17" s="117"/>
      <c r="ER17" s="117"/>
      <c r="ES17" s="117"/>
      <c r="ET17" s="117"/>
      <c r="EU17" s="117"/>
      <c r="EV17" s="117"/>
      <c r="EW17" s="117"/>
      <c r="EX17" s="117"/>
      <c r="EY17" s="117"/>
      <c r="EZ17" s="117"/>
      <c r="FA17" s="117"/>
      <c r="FB17" s="117"/>
      <c r="FC17" s="117"/>
      <c r="FD17" s="117"/>
      <c r="FE17" s="117"/>
      <c r="FF17" s="117"/>
      <c r="FG17" s="117"/>
      <c r="FH17" s="117"/>
      <c r="FI17" s="117"/>
      <c r="FJ17" s="117"/>
      <c r="FK17" s="117"/>
      <c r="FL17" s="117"/>
      <c r="FM17" s="117"/>
      <c r="FN17" s="117"/>
      <c r="FO17" s="117"/>
      <c r="FP17" s="117"/>
      <c r="FQ17" s="117"/>
      <c r="FR17" s="117"/>
      <c r="FS17" s="117"/>
      <c r="FT17" s="117"/>
      <c r="FU17" s="117"/>
      <c r="FV17" s="117"/>
      <c r="FW17" s="117"/>
      <c r="FX17" s="117"/>
      <c r="FY17" s="117"/>
      <c r="FZ17" s="117"/>
      <c r="GA17" s="117"/>
      <c r="GB17" s="117"/>
      <c r="GC17" s="117"/>
      <c r="GD17" s="117"/>
      <c r="GE17" s="117"/>
      <c r="GF17" s="117"/>
      <c r="GG17" s="117"/>
      <c r="GH17" s="117"/>
      <c r="GI17" s="117"/>
      <c r="GJ17" s="117"/>
      <c r="GK17" s="117"/>
      <c r="GL17" s="117"/>
      <c r="GM17" s="117"/>
      <c r="GN17" s="117"/>
      <c r="GO17" s="117"/>
      <c r="GP17" s="117"/>
      <c r="GQ17" s="117"/>
      <c r="GR17" s="117"/>
      <c r="GS17" s="117"/>
      <c r="GT17" s="117"/>
      <c r="GU17" s="117"/>
      <c r="GV17" s="117"/>
      <c r="GW17" s="117"/>
      <c r="GX17" s="117"/>
      <c r="GY17" s="117"/>
      <c r="GZ17" s="117"/>
      <c r="HA17" s="117"/>
      <c r="HB17" s="117"/>
      <c r="HC17" s="117"/>
      <c r="HD17" s="117"/>
      <c r="HE17" s="117"/>
      <c r="HF17" s="117"/>
      <c r="HG17" s="117"/>
      <c r="HH17" s="117"/>
      <c r="HI17" s="117"/>
      <c r="HJ17" s="117"/>
      <c r="HK17" s="117"/>
      <c r="HL17" s="117"/>
      <c r="HM17" s="117"/>
      <c r="HN17" s="117"/>
      <c r="HO17" s="117"/>
      <c r="HP17" s="117"/>
      <c r="HQ17" s="117"/>
      <c r="HR17" s="117"/>
      <c r="HS17" s="117"/>
      <c r="HT17" s="117"/>
      <c r="HU17" s="117"/>
      <c r="HV17" s="117"/>
      <c r="HW17" s="117"/>
      <c r="HX17" s="117"/>
      <c r="HY17" s="117"/>
      <c r="HZ17" s="117"/>
      <c r="IA17" s="117"/>
      <c r="IB17" s="117"/>
      <c r="IC17" s="117"/>
      <c r="ID17" s="117"/>
      <c r="IE17" s="117"/>
      <c r="IF17" s="117"/>
      <c r="IG17" s="117"/>
      <c r="IH17" s="117"/>
      <c r="II17" s="117"/>
      <c r="IJ17" s="117"/>
      <c r="IK17" s="117"/>
      <c r="IL17" s="117"/>
      <c r="IM17" s="117"/>
      <c r="IN17" s="117"/>
      <c r="IO17" s="117"/>
      <c r="IP17" s="117"/>
      <c r="IQ17" s="117"/>
      <c r="IR17" s="117"/>
      <c r="IS17" s="117"/>
      <c r="IT17" s="117"/>
      <c r="IU17" s="117"/>
      <c r="IV17" s="117"/>
      <c r="IW17" s="117"/>
      <c r="IX17" s="117"/>
      <c r="IY17" s="117"/>
      <c r="IZ17" s="117"/>
      <c r="JA17" s="117"/>
      <c r="JB17" s="117"/>
      <c r="JC17" s="117"/>
      <c r="JD17" s="117"/>
      <c r="JE17" s="117"/>
      <c r="JF17" s="117"/>
      <c r="JG17" s="117"/>
      <c r="JH17" s="117"/>
      <c r="JI17" s="117"/>
      <c r="JJ17" s="117"/>
      <c r="JK17" s="117"/>
      <c r="JL17" s="117"/>
      <c r="JM17" s="117"/>
      <c r="JN17" s="117"/>
      <c r="JO17" s="117"/>
      <c r="JP17" s="117"/>
      <c r="JQ17" s="117"/>
      <c r="JR17" s="117"/>
      <c r="JS17" s="117"/>
      <c r="JT17" s="117"/>
      <c r="JU17" s="117"/>
      <c r="JV17" s="117"/>
      <c r="JW17" s="117"/>
      <c r="JX17" s="117"/>
      <c r="JY17" s="117"/>
      <c r="JZ17" s="117"/>
      <c r="KA17" s="117"/>
      <c r="KB17" s="117"/>
      <c r="KC17" s="117"/>
      <c r="KD17" s="117"/>
      <c r="KE17" s="117"/>
      <c r="KF17" s="117"/>
      <c r="KG17" s="117"/>
      <c r="KH17" s="117"/>
      <c r="KI17" s="117"/>
      <c r="KJ17" s="117"/>
      <c r="KK17" s="117"/>
      <c r="KL17" s="117"/>
      <c r="KM17" s="117"/>
      <c r="KN17" s="117"/>
      <c r="KO17" s="117"/>
      <c r="KP17" s="117"/>
      <c r="KQ17" s="117"/>
      <c r="KR17" s="117"/>
      <c r="KS17" s="117"/>
      <c r="KT17" s="117"/>
      <c r="KU17" s="117"/>
      <c r="KV17" s="117"/>
      <c r="KW17" s="117"/>
      <c r="KX17" s="117"/>
      <c r="KY17" s="117"/>
      <c r="KZ17" s="117"/>
      <c r="LA17" s="117"/>
      <c r="LB17" s="117"/>
      <c r="LC17" s="117"/>
      <c r="LD17" s="117"/>
      <c r="LE17" s="117"/>
      <c r="LF17" s="117"/>
      <c r="LG17" s="117"/>
      <c r="LH17" s="117"/>
      <c r="LI17" s="117"/>
      <c r="LJ17" s="117"/>
      <c r="LK17" s="117"/>
      <c r="LL17" s="117"/>
      <c r="LM17" s="117"/>
      <c r="LN17" s="117"/>
      <c r="LO17" s="117"/>
      <c r="LP17" s="117"/>
      <c r="LQ17" s="117"/>
      <c r="LR17" s="117"/>
      <c r="LS17" s="117"/>
      <c r="LT17" s="117"/>
      <c r="LU17" s="117"/>
      <c r="LV17" s="117"/>
      <c r="LW17" s="117"/>
      <c r="LX17" s="117"/>
      <c r="LY17" s="117"/>
      <c r="LZ17" s="117"/>
      <c r="MA17" s="117"/>
      <c r="MB17" s="117"/>
      <c r="MC17" s="117"/>
      <c r="MD17" s="117"/>
      <c r="ME17" s="117"/>
      <c r="MF17" s="117"/>
      <c r="MG17" s="117"/>
      <c r="MH17" s="117"/>
      <c r="MI17" s="117"/>
      <c r="MJ17" s="117"/>
      <c r="MK17" s="117"/>
      <c r="ML17" s="117"/>
      <c r="MM17" s="117"/>
      <c r="MN17" s="117"/>
      <c r="MO17" s="117"/>
      <c r="MP17" s="117"/>
      <c r="MQ17" s="117"/>
      <c r="MR17" s="117"/>
      <c r="MS17" s="117"/>
      <c r="MT17" s="117"/>
      <c r="MU17" s="117"/>
      <c r="MV17" s="117"/>
      <c r="MW17" s="117"/>
      <c r="MX17" s="117"/>
      <c r="MY17" s="117"/>
      <c r="MZ17" s="117"/>
      <c r="NA17" s="117"/>
      <c r="NB17" s="117"/>
      <c r="NC17" s="117"/>
      <c r="ND17" s="117"/>
      <c r="NE17" s="117"/>
      <c r="NF17" s="117"/>
      <c r="NG17" s="117"/>
      <c r="NH17" s="117"/>
      <c r="NI17" s="117"/>
      <c r="NJ17" s="117"/>
      <c r="NK17" s="117"/>
      <c r="NL17" s="117"/>
      <c r="NM17" s="117"/>
      <c r="NN17" s="117"/>
      <c r="NO17" s="117"/>
      <c r="NP17" s="117"/>
      <c r="NQ17" s="117"/>
      <c r="NR17" s="117"/>
      <c r="NS17" s="117"/>
      <c r="NT17" s="117"/>
      <c r="NU17" s="117"/>
      <c r="NV17" s="117"/>
      <c r="NW17" s="117"/>
      <c r="NX17" s="117"/>
      <c r="NY17" s="117"/>
      <c r="NZ17" s="117"/>
      <c r="OA17" s="117"/>
      <c r="OB17" s="117"/>
      <c r="OC17" s="117"/>
      <c r="OD17" s="117"/>
      <c r="OE17" s="117"/>
      <c r="OF17" s="117"/>
      <c r="OG17" s="117"/>
      <c r="OH17" s="117"/>
      <c r="OI17" s="117"/>
      <c r="OJ17" s="117"/>
      <c r="OK17" s="117"/>
      <c r="OL17" s="117"/>
      <c r="OM17" s="117"/>
      <c r="ON17" s="117"/>
      <c r="OO17" s="117"/>
      <c r="OP17" s="117"/>
      <c r="OQ17" s="117"/>
      <c r="OR17" s="117"/>
      <c r="OS17" s="117"/>
      <c r="OT17" s="117"/>
      <c r="OU17" s="117"/>
      <c r="OV17" s="117"/>
      <c r="OW17" s="117"/>
      <c r="OX17" s="117"/>
      <c r="OY17" s="117"/>
      <c r="OZ17" s="117"/>
      <c r="PA17" s="117"/>
      <c r="PB17" s="117"/>
      <c r="PC17" s="117"/>
      <c r="PD17" s="117"/>
      <c r="PE17" s="117"/>
      <c r="PF17" s="117"/>
      <c r="PG17" s="117"/>
      <c r="PH17" s="117"/>
      <c r="PI17" s="117"/>
      <c r="PJ17" s="117"/>
      <c r="PK17" s="117"/>
      <c r="PL17" s="117"/>
      <c r="PM17" s="117"/>
      <c r="PN17" s="117"/>
      <c r="PO17" s="117"/>
      <c r="PP17" s="117"/>
      <c r="PQ17" s="117"/>
      <c r="PR17" s="117"/>
      <c r="PS17" s="117"/>
      <c r="PT17" s="117"/>
      <c r="PU17" s="117"/>
      <c r="PV17" s="117"/>
      <c r="PW17" s="117"/>
      <c r="PX17" s="117"/>
      <c r="PY17" s="117"/>
      <c r="PZ17" s="117"/>
      <c r="QA17" s="117"/>
      <c r="QB17" s="117"/>
      <c r="QC17" s="117"/>
      <c r="QD17" s="117"/>
      <c r="QE17" s="117"/>
      <c r="QF17" s="117"/>
      <c r="QG17" s="117"/>
      <c r="QH17" s="117"/>
      <c r="QI17" s="117"/>
      <c r="QJ17" s="117"/>
      <c r="QK17" s="117"/>
      <c r="QL17" s="117"/>
      <c r="QM17" s="117"/>
      <c r="QN17" s="117"/>
      <c r="QO17" s="117"/>
      <c r="QP17" s="117"/>
      <c r="QQ17" s="117"/>
      <c r="QR17" s="117"/>
      <c r="QS17" s="117"/>
      <c r="QT17" s="117"/>
      <c r="QU17" s="117"/>
      <c r="QV17" s="117"/>
      <c r="QW17" s="117"/>
      <c r="QX17" s="117"/>
      <c r="QY17" s="117"/>
      <c r="QZ17" s="117"/>
      <c r="RA17" s="117"/>
      <c r="RB17" s="117"/>
      <c r="RC17" s="117"/>
      <c r="RD17" s="117"/>
      <c r="RE17" s="117"/>
      <c r="RF17" s="117"/>
      <c r="RG17" s="117"/>
      <c r="RH17" s="117"/>
      <c r="RI17" s="117"/>
      <c r="RJ17" s="117"/>
      <c r="RK17" s="117"/>
      <c r="RL17" s="117"/>
      <c r="RM17" s="117"/>
      <c r="RN17" s="117"/>
      <c r="RO17" s="117"/>
      <c r="RP17" s="117"/>
      <c r="RQ17" s="117"/>
      <c r="RR17" s="117"/>
      <c r="RS17" s="117"/>
      <c r="RT17" s="117"/>
      <c r="RU17" s="117"/>
      <c r="RV17" s="117"/>
      <c r="RW17" s="117"/>
      <c r="RX17" s="117"/>
      <c r="RY17" s="117"/>
      <c r="RZ17" s="117"/>
      <c r="SA17" s="117"/>
      <c r="SB17" s="117"/>
      <c r="SC17" s="117"/>
      <c r="SD17" s="117"/>
      <c r="SE17" s="117"/>
      <c r="SF17" s="117"/>
      <c r="SG17" s="117"/>
      <c r="SH17" s="117"/>
      <c r="SI17" s="117"/>
      <c r="SJ17" s="117"/>
      <c r="SK17" s="117"/>
      <c r="SL17" s="117"/>
      <c r="SM17" s="117"/>
      <c r="SN17" s="117"/>
      <c r="SO17" s="117"/>
      <c r="SP17" s="117"/>
      <c r="SQ17" s="117"/>
      <c r="SR17" s="117"/>
      <c r="SS17" s="117"/>
      <c r="ST17" s="117"/>
      <c r="SU17" s="117"/>
      <c r="SV17" s="117"/>
      <c r="SW17" s="117"/>
      <c r="SX17" s="117"/>
      <c r="SY17" s="117"/>
      <c r="SZ17" s="117"/>
      <c r="TA17" s="117"/>
      <c r="TB17" s="117"/>
      <c r="TC17" s="117"/>
      <c r="TD17" s="117"/>
      <c r="TE17" s="117"/>
      <c r="TF17" s="117"/>
      <c r="TG17" s="117"/>
      <c r="TH17" s="117"/>
      <c r="TI17" s="117"/>
      <c r="TJ17" s="117"/>
      <c r="TK17" s="117"/>
      <c r="TL17" s="117"/>
      <c r="TM17" s="117"/>
      <c r="TN17" s="117"/>
      <c r="TO17" s="117"/>
      <c r="TP17" s="117"/>
      <c r="TQ17" s="117"/>
      <c r="TR17" s="117"/>
      <c r="TS17" s="117"/>
      <c r="TT17" s="117"/>
      <c r="TU17" s="117"/>
      <c r="TV17" s="117"/>
      <c r="TW17" s="117"/>
      <c r="TX17" s="117"/>
      <c r="TY17" s="117"/>
      <c r="TZ17" s="117"/>
      <c r="UA17" s="117"/>
      <c r="UB17" s="117"/>
      <c r="UC17" s="117"/>
      <c r="UD17" s="117"/>
      <c r="UE17" s="117"/>
      <c r="UF17" s="117"/>
      <c r="UG17" s="117"/>
      <c r="UH17" s="117"/>
      <c r="UI17" s="117"/>
      <c r="UJ17" s="117"/>
      <c r="UK17" s="117"/>
      <c r="UL17" s="117"/>
      <c r="UM17" s="117"/>
      <c r="UN17" s="117"/>
      <c r="UO17" s="117"/>
      <c r="UP17" s="117"/>
      <c r="UQ17" s="117"/>
      <c r="UR17" s="117"/>
      <c r="US17" s="117"/>
      <c r="UT17" s="117"/>
      <c r="UU17" s="117"/>
      <c r="UV17" s="117"/>
      <c r="UW17" s="117"/>
      <c r="UX17" s="117"/>
      <c r="UY17" s="117"/>
      <c r="UZ17" s="117"/>
      <c r="VA17" s="117"/>
      <c r="VB17" s="117"/>
      <c r="VC17" s="117"/>
      <c r="VD17" s="117"/>
      <c r="VE17" s="117"/>
      <c r="VF17" s="117"/>
      <c r="VG17" s="117"/>
      <c r="VH17" s="117"/>
      <c r="VI17" s="117"/>
      <c r="VJ17" s="117"/>
      <c r="VK17" s="117"/>
      <c r="VL17" s="117"/>
      <c r="VM17" s="117"/>
      <c r="VN17" s="117"/>
      <c r="VO17" s="117"/>
      <c r="VP17" s="117"/>
      <c r="VQ17" s="117"/>
      <c r="VR17" s="117"/>
      <c r="VS17" s="117"/>
      <c r="VT17" s="117"/>
      <c r="VU17" s="117"/>
      <c r="VV17" s="117"/>
      <c r="VW17" s="117"/>
      <c r="VX17" s="117"/>
      <c r="VY17" s="117"/>
      <c r="VZ17" s="117"/>
      <c r="WA17" s="117"/>
      <c r="WB17" s="117"/>
      <c r="WC17" s="117"/>
      <c r="WD17" s="117"/>
      <c r="WE17" s="117"/>
      <c r="WF17" s="117"/>
      <c r="WG17" s="117"/>
      <c r="WH17" s="117"/>
      <c r="WI17" s="117"/>
      <c r="WJ17" s="117"/>
      <c r="WK17" s="117"/>
      <c r="WL17" s="117"/>
      <c r="WM17" s="117"/>
      <c r="WN17" s="117"/>
      <c r="WO17" s="117"/>
      <c r="WP17" s="117"/>
      <c r="WQ17" s="117"/>
      <c r="WR17" s="117"/>
      <c r="WS17" s="117"/>
      <c r="WT17" s="117"/>
      <c r="WU17" s="117"/>
      <c r="WV17" s="117"/>
      <c r="WW17" s="117"/>
      <c r="WX17" s="117"/>
      <c r="WY17" s="117"/>
      <c r="WZ17" s="117"/>
      <c r="XA17" s="117"/>
      <c r="XB17" s="117"/>
      <c r="XC17" s="117"/>
      <c r="XD17" s="117"/>
      <c r="XE17" s="117"/>
      <c r="XF17" s="117"/>
      <c r="XG17" s="117"/>
      <c r="XH17" s="117"/>
      <c r="XI17" s="117"/>
      <c r="XJ17" s="117"/>
      <c r="XK17" s="117"/>
      <c r="XL17" s="117"/>
      <c r="XM17" s="117"/>
      <c r="XN17" s="117"/>
      <c r="XO17" s="117"/>
      <c r="XP17" s="117"/>
      <c r="XQ17" s="117"/>
      <c r="XR17" s="117"/>
      <c r="XS17" s="117"/>
      <c r="XT17" s="117"/>
      <c r="XU17" s="117"/>
      <c r="XV17" s="117"/>
      <c r="XW17" s="117"/>
      <c r="XX17" s="117"/>
      <c r="XY17" s="117"/>
      <c r="XZ17" s="117"/>
      <c r="YA17" s="117"/>
      <c r="YB17" s="117"/>
      <c r="YC17" s="117"/>
      <c r="YD17" s="117"/>
      <c r="YE17" s="117"/>
      <c r="YF17" s="117"/>
      <c r="YG17" s="117"/>
      <c r="YH17" s="117"/>
      <c r="YI17" s="117"/>
      <c r="YJ17" s="117"/>
      <c r="YK17" s="117"/>
      <c r="YL17" s="117"/>
      <c r="YM17" s="117"/>
      <c r="YN17" s="117"/>
      <c r="YO17" s="117"/>
      <c r="YP17" s="117"/>
      <c r="YQ17" s="117"/>
      <c r="YR17" s="117"/>
      <c r="YS17" s="117"/>
      <c r="YT17" s="117"/>
      <c r="YU17" s="117"/>
      <c r="YV17" s="117"/>
      <c r="YW17" s="117"/>
      <c r="YX17" s="117"/>
      <c r="YY17" s="117"/>
      <c r="YZ17" s="117"/>
      <c r="ZA17" s="117"/>
      <c r="ZB17" s="117"/>
      <c r="ZC17" s="117"/>
      <c r="ZD17" s="117"/>
      <c r="ZE17" s="117"/>
      <c r="ZF17" s="117"/>
      <c r="ZG17" s="117"/>
      <c r="ZH17" s="117"/>
      <c r="ZI17" s="117"/>
      <c r="ZJ17" s="117"/>
      <c r="ZK17" s="117"/>
      <c r="ZL17" s="117"/>
      <c r="ZM17" s="117"/>
      <c r="ZN17" s="117"/>
      <c r="ZO17" s="117"/>
      <c r="ZP17" s="117"/>
      <c r="ZQ17" s="117"/>
      <c r="ZR17" s="117"/>
      <c r="ZS17" s="117"/>
      <c r="ZT17" s="117"/>
      <c r="ZU17" s="117"/>
      <c r="ZV17" s="117"/>
      <c r="ZW17" s="117"/>
      <c r="ZX17" s="117"/>
      <c r="ZY17" s="117"/>
      <c r="ZZ17" s="117"/>
      <c r="AAA17" s="117"/>
      <c r="AAB17" s="117"/>
      <c r="AAC17" s="117"/>
      <c r="AAD17" s="117"/>
      <c r="AAE17" s="117"/>
      <c r="AAF17" s="117"/>
      <c r="AAG17" s="117"/>
      <c r="AAH17" s="117"/>
      <c r="AAI17" s="117"/>
      <c r="AAJ17" s="117"/>
      <c r="AAK17" s="117"/>
      <c r="AAL17" s="117"/>
      <c r="AAM17" s="117"/>
      <c r="AAN17" s="117"/>
      <c r="AAO17" s="117"/>
      <c r="AAP17" s="117"/>
      <c r="AAQ17" s="117"/>
      <c r="AAR17" s="117"/>
      <c r="AAS17" s="117"/>
      <c r="AAT17" s="117"/>
      <c r="AAU17" s="117"/>
      <c r="AAV17" s="117"/>
      <c r="AAW17" s="117"/>
      <c r="AAX17" s="117"/>
      <c r="AAY17" s="117"/>
      <c r="AAZ17" s="117"/>
      <c r="ABA17" s="117"/>
      <c r="ABB17" s="117"/>
      <c r="ABC17" s="117"/>
      <c r="ABD17" s="117"/>
      <c r="ABE17" s="117"/>
      <c r="ABF17" s="117"/>
      <c r="ABG17" s="117"/>
      <c r="ABH17" s="117"/>
      <c r="ABI17" s="117"/>
      <c r="ABJ17" s="117"/>
      <c r="ABK17" s="117"/>
      <c r="ABL17" s="117"/>
      <c r="ABM17" s="117"/>
      <c r="ABN17" s="117"/>
      <c r="ABO17" s="117"/>
      <c r="ABP17" s="117"/>
      <c r="ABQ17" s="117"/>
      <c r="ABR17" s="117"/>
      <c r="ABS17" s="117"/>
      <c r="ABT17" s="117"/>
      <c r="ABU17" s="117"/>
      <c r="ABV17" s="117"/>
      <c r="ABW17" s="117"/>
      <c r="ABX17" s="117"/>
      <c r="ABY17" s="117"/>
      <c r="ABZ17" s="117"/>
      <c r="ACA17" s="117"/>
      <c r="ACB17" s="117"/>
      <c r="ACC17" s="117"/>
      <c r="ACD17" s="117"/>
      <c r="ACE17" s="117"/>
      <c r="ACF17" s="117"/>
      <c r="ACG17" s="117"/>
      <c r="ACH17" s="117"/>
      <c r="ACI17" s="117"/>
      <c r="ACJ17" s="117"/>
      <c r="ACK17" s="117"/>
      <c r="ACL17" s="117"/>
      <c r="ACM17" s="117"/>
      <c r="ACN17" s="117"/>
      <c r="ACO17" s="117"/>
      <c r="ACP17" s="117"/>
      <c r="ACQ17" s="117"/>
      <c r="ACR17" s="117"/>
      <c r="ACS17" s="117"/>
      <c r="ACT17" s="117"/>
      <c r="ACU17" s="117"/>
      <c r="ACV17" s="117"/>
      <c r="ACW17" s="117"/>
      <c r="ACX17" s="117"/>
      <c r="ACY17" s="117"/>
      <c r="ACZ17" s="117"/>
      <c r="ADA17" s="117"/>
      <c r="ADB17" s="117"/>
      <c r="ADC17" s="117"/>
      <c r="ADD17" s="117"/>
      <c r="ADE17" s="117"/>
      <c r="ADF17" s="117"/>
      <c r="ADG17" s="117"/>
      <c r="ADH17" s="117"/>
      <c r="ADI17" s="117"/>
      <c r="ADJ17" s="117"/>
      <c r="ADK17" s="117"/>
      <c r="ADL17" s="117"/>
      <c r="ADM17" s="117"/>
      <c r="ADN17" s="117"/>
      <c r="ADO17" s="117"/>
      <c r="ADP17" s="117"/>
      <c r="ADQ17" s="117"/>
      <c r="ADR17" s="117"/>
      <c r="ADS17" s="117"/>
      <c r="ADT17" s="117"/>
      <c r="ADU17" s="117"/>
      <c r="ADV17" s="117"/>
      <c r="ADW17" s="117"/>
      <c r="ADX17" s="117"/>
      <c r="ADY17" s="117"/>
      <c r="ADZ17" s="117"/>
      <c r="AEA17" s="117"/>
      <c r="AEB17" s="117"/>
      <c r="AEC17" s="117"/>
      <c r="AED17" s="117"/>
      <c r="AEE17" s="117"/>
      <c r="AEF17" s="117"/>
      <c r="AEG17" s="117"/>
      <c r="AEH17" s="117"/>
      <c r="AEI17" s="117"/>
      <c r="AEJ17" s="117"/>
      <c r="AEK17" s="117"/>
      <c r="AEL17" s="117"/>
      <c r="AEM17" s="117"/>
      <c r="AEN17" s="117"/>
      <c r="AEO17" s="117"/>
      <c r="AEP17" s="117"/>
      <c r="AEQ17" s="117"/>
      <c r="AER17" s="117"/>
      <c r="AES17" s="117"/>
      <c r="AET17" s="117"/>
      <c r="AEU17" s="117"/>
      <c r="AEV17" s="117"/>
      <c r="AEW17" s="117"/>
      <c r="AEX17" s="117"/>
      <c r="AEY17" s="117"/>
      <c r="AEZ17" s="117"/>
      <c r="AFA17" s="117"/>
      <c r="AFB17" s="117"/>
      <c r="AFC17" s="117"/>
      <c r="AFD17" s="117"/>
      <c r="AFE17" s="117"/>
      <c r="AFF17" s="117"/>
      <c r="AFG17" s="117"/>
      <c r="AFH17" s="117"/>
      <c r="AFI17" s="117"/>
      <c r="AFJ17" s="117"/>
      <c r="AFK17" s="117"/>
      <c r="AFL17" s="117"/>
      <c r="AFM17" s="117"/>
      <c r="AFN17" s="117"/>
      <c r="AFO17" s="117"/>
      <c r="AFP17" s="117"/>
      <c r="AFQ17" s="117"/>
      <c r="AFR17" s="117"/>
      <c r="AFS17" s="117"/>
      <c r="AFT17" s="117"/>
      <c r="AFU17" s="117"/>
      <c r="AFV17" s="117"/>
      <c r="AFW17" s="117"/>
      <c r="AFX17" s="117"/>
      <c r="AFY17" s="117"/>
      <c r="AFZ17" s="117"/>
      <c r="AGA17" s="117"/>
      <c r="AGB17" s="117"/>
      <c r="AGC17" s="117"/>
      <c r="AGD17" s="117"/>
      <c r="AGE17" s="117"/>
      <c r="AGF17" s="117"/>
      <c r="AGG17" s="117"/>
      <c r="AGH17" s="117"/>
      <c r="AGI17" s="117"/>
      <c r="AGJ17" s="117"/>
      <c r="AGK17" s="117"/>
      <c r="AGL17" s="117"/>
      <c r="AGM17" s="117"/>
      <c r="AGN17" s="117"/>
      <c r="AGO17" s="117"/>
      <c r="AGP17" s="117"/>
      <c r="AGQ17" s="117"/>
      <c r="AGR17" s="117"/>
      <c r="AGS17" s="117"/>
      <c r="AGT17" s="117"/>
      <c r="AGU17" s="117"/>
      <c r="AGV17" s="117"/>
      <c r="AGW17" s="117"/>
      <c r="AGX17" s="117"/>
      <c r="AGY17" s="117"/>
      <c r="AGZ17" s="117"/>
      <c r="AHA17" s="117"/>
      <c r="AHB17" s="117"/>
      <c r="AHC17" s="117"/>
      <c r="AHD17" s="117"/>
      <c r="AHE17" s="117"/>
      <c r="AHF17" s="117"/>
      <c r="AHG17" s="117"/>
      <c r="AHH17" s="117"/>
      <c r="AHI17" s="117"/>
      <c r="AHJ17" s="117"/>
      <c r="AHK17" s="117"/>
      <c r="AHL17" s="117"/>
      <c r="AHM17" s="117"/>
      <c r="AHN17" s="117"/>
      <c r="AHO17" s="117"/>
      <c r="AHP17" s="117"/>
      <c r="AHQ17" s="117"/>
      <c r="AHR17" s="117"/>
      <c r="AHS17" s="117"/>
      <c r="AHT17" s="117"/>
      <c r="AHU17" s="117"/>
      <c r="AHV17" s="117"/>
      <c r="AHW17" s="117"/>
      <c r="AHX17" s="117"/>
      <c r="AHY17" s="117"/>
      <c r="AHZ17" s="117"/>
      <c r="AIA17" s="117"/>
      <c r="AIB17" s="117"/>
      <c r="AIC17" s="117"/>
      <c r="AID17" s="117"/>
      <c r="AIE17" s="117"/>
      <c r="AIF17" s="117"/>
      <c r="AIG17" s="117"/>
      <c r="AIH17" s="117"/>
      <c r="AII17" s="117"/>
      <c r="AIJ17" s="117"/>
      <c r="AIK17" s="117"/>
      <c r="AIL17" s="117"/>
      <c r="AIM17" s="117"/>
      <c r="AIN17" s="117"/>
      <c r="AIO17" s="117"/>
      <c r="AIP17" s="117"/>
      <c r="AIQ17" s="117"/>
      <c r="AIR17" s="117"/>
      <c r="AIS17" s="117"/>
      <c r="AIT17" s="117"/>
      <c r="AIU17" s="117"/>
      <c r="AIV17" s="117"/>
      <c r="AIW17" s="117"/>
      <c r="AIX17" s="117"/>
      <c r="AIY17" s="117"/>
      <c r="AIZ17" s="117"/>
      <c r="AJA17" s="117"/>
      <c r="AJB17" s="117"/>
      <c r="AJC17" s="117"/>
      <c r="AJD17" s="117"/>
      <c r="AJE17" s="117"/>
      <c r="AJF17" s="117"/>
      <c r="AJG17" s="117"/>
      <c r="AJH17" s="117"/>
      <c r="AJI17" s="117"/>
      <c r="AJJ17" s="117"/>
      <c r="AJK17" s="117"/>
      <c r="AJL17" s="117"/>
      <c r="AJM17" s="117"/>
      <c r="AJN17" s="117"/>
      <c r="AJO17" s="117"/>
      <c r="AJP17" s="117"/>
      <c r="AJQ17" s="117"/>
      <c r="AJR17" s="117"/>
      <c r="AJS17" s="117"/>
      <c r="AJT17" s="117"/>
      <c r="AJU17" s="117"/>
      <c r="AJV17" s="117"/>
      <c r="AJW17" s="117"/>
      <c r="AJX17" s="117"/>
      <c r="AJY17" s="117"/>
      <c r="AJZ17" s="117"/>
      <c r="AKA17" s="117"/>
      <c r="AKB17" s="117"/>
      <c r="AKC17" s="117"/>
      <c r="AKD17" s="117"/>
      <c r="AKE17" s="117"/>
      <c r="AKF17" s="117"/>
      <c r="AKG17" s="117"/>
      <c r="AKH17" s="117"/>
      <c r="AKI17" s="117"/>
      <c r="AKJ17" s="117"/>
      <c r="AKK17" s="117"/>
      <c r="AKL17" s="117"/>
      <c r="AKM17" s="117"/>
      <c r="AKN17" s="117"/>
      <c r="AKO17" s="117"/>
      <c r="AKP17" s="117"/>
      <c r="AKQ17" s="117"/>
      <c r="AKR17" s="117"/>
      <c r="AKS17" s="117"/>
      <c r="AKT17" s="117"/>
      <c r="AKU17" s="117"/>
      <c r="AKV17" s="117"/>
      <c r="AKW17" s="117"/>
      <c r="AKX17" s="117"/>
      <c r="AKY17" s="117"/>
      <c r="AKZ17" s="117"/>
      <c r="ALA17" s="117"/>
      <c r="ALB17" s="117"/>
      <c r="ALC17" s="117"/>
      <c r="ALD17" s="117"/>
      <c r="ALE17" s="117"/>
      <c r="ALF17" s="117"/>
      <c r="ALG17" s="117"/>
      <c r="ALH17" s="117"/>
      <c r="ALI17" s="117"/>
      <c r="ALJ17" s="117"/>
      <c r="ALK17" s="117"/>
      <c r="ALL17" s="117"/>
      <c r="ALM17" s="117"/>
      <c r="ALN17" s="117"/>
      <c r="ALO17" s="117"/>
      <c r="ALP17" s="117"/>
      <c r="ALQ17" s="117"/>
      <c r="ALR17" s="117"/>
      <c r="ALS17" s="117"/>
      <c r="ALT17" s="117"/>
      <c r="ALU17" s="117"/>
      <c r="ALV17" s="117"/>
      <c r="ALW17" s="117"/>
      <c r="ALX17" s="117"/>
      <c r="ALY17" s="117"/>
      <c r="ALZ17" s="117"/>
      <c r="AMA17" s="117"/>
      <c r="AMB17" s="117"/>
      <c r="AMC17" s="117"/>
      <c r="AMD17" s="117"/>
      <c r="AME17" s="117"/>
      <c r="AMF17" s="117"/>
      <c r="AMG17" s="117"/>
      <c r="AMH17" s="117"/>
      <c r="AMI17" s="117"/>
      <c r="AMJ17" s="117"/>
      <c r="AMK17" s="117"/>
      <c r="AML17" s="117"/>
      <c r="AMM17" s="117"/>
      <c r="AMN17" s="117"/>
      <c r="AMO17" s="117"/>
      <c r="AMP17" s="117"/>
      <c r="AMQ17" s="117"/>
      <c r="AMR17" s="117"/>
      <c r="AMS17" s="117"/>
      <c r="AMT17" s="117"/>
      <c r="AMU17" s="117"/>
      <c r="AMV17" s="117"/>
      <c r="AMW17" s="117"/>
      <c r="AMX17" s="117"/>
      <c r="AMY17" s="117"/>
      <c r="AMZ17" s="117"/>
      <c r="ANA17" s="117"/>
      <c r="ANB17" s="117"/>
      <c r="ANC17" s="117"/>
      <c r="AND17" s="117"/>
      <c r="ANE17" s="117"/>
      <c r="ANF17" s="117"/>
      <c r="ANG17" s="117"/>
      <c r="ANH17" s="117"/>
      <c r="ANI17" s="117"/>
      <c r="ANJ17" s="117"/>
      <c r="ANK17" s="117"/>
      <c r="ANL17" s="117"/>
      <c r="ANM17" s="117"/>
      <c r="ANN17" s="117"/>
      <c r="ANO17" s="117"/>
      <c r="ANP17" s="117"/>
      <c r="ANQ17" s="117"/>
      <c r="ANR17" s="117"/>
      <c r="ANS17" s="117"/>
      <c r="ANT17" s="117"/>
      <c r="ANU17" s="117"/>
      <c r="ANV17" s="117"/>
      <c r="ANW17" s="117"/>
      <c r="ANX17" s="117"/>
      <c r="ANY17" s="117"/>
      <c r="ANZ17" s="117"/>
      <c r="AOA17" s="117"/>
      <c r="AOB17" s="117"/>
      <c r="AOC17" s="117"/>
      <c r="AOD17" s="117"/>
      <c r="AOE17" s="117"/>
      <c r="AOF17" s="117"/>
      <c r="AOG17" s="117"/>
      <c r="AOH17" s="117"/>
      <c r="AOI17" s="117"/>
      <c r="AOJ17" s="117"/>
      <c r="AOK17" s="117"/>
      <c r="AOL17" s="117"/>
      <c r="AOM17" s="117"/>
      <c r="AON17" s="117"/>
      <c r="AOO17" s="117"/>
      <c r="AOP17" s="117"/>
      <c r="AOQ17" s="117"/>
      <c r="AOR17" s="117"/>
      <c r="AOS17" s="117"/>
      <c r="AOT17" s="117"/>
      <c r="AOU17" s="117"/>
      <c r="AOV17" s="117"/>
      <c r="AOW17" s="117"/>
      <c r="AOX17" s="117"/>
      <c r="AOY17" s="117"/>
      <c r="AOZ17" s="117"/>
      <c r="APA17" s="117"/>
      <c r="APB17" s="117"/>
      <c r="APC17" s="117"/>
      <c r="APD17" s="117"/>
      <c r="APE17" s="117"/>
      <c r="APF17" s="117"/>
      <c r="APG17" s="117"/>
      <c r="APH17" s="117"/>
      <c r="API17" s="117"/>
      <c r="APJ17" s="117"/>
      <c r="APK17" s="117"/>
      <c r="APL17" s="117"/>
      <c r="APM17" s="117"/>
      <c r="APN17" s="117"/>
      <c r="APO17" s="117"/>
      <c r="APP17" s="117"/>
      <c r="APQ17" s="117"/>
      <c r="APR17" s="117"/>
      <c r="APS17" s="117"/>
      <c r="APT17" s="117"/>
      <c r="APU17" s="117"/>
      <c r="APV17" s="117"/>
      <c r="APW17" s="117"/>
      <c r="APX17" s="117"/>
      <c r="APY17" s="117"/>
      <c r="APZ17" s="117"/>
      <c r="AQA17" s="117"/>
      <c r="AQB17" s="117"/>
      <c r="AQC17" s="117"/>
      <c r="AQD17" s="117"/>
      <c r="AQE17" s="117"/>
      <c r="AQF17" s="117"/>
      <c r="AQG17" s="117"/>
      <c r="AQH17" s="117"/>
      <c r="AQI17" s="117"/>
      <c r="AQJ17" s="117"/>
      <c r="AQK17" s="117"/>
      <c r="AQL17" s="117"/>
      <c r="AQM17" s="117"/>
      <c r="AQN17" s="117"/>
      <c r="AQO17" s="117"/>
      <c r="AQP17" s="117"/>
      <c r="AQQ17" s="117"/>
      <c r="AQR17" s="117"/>
      <c r="AQS17" s="117"/>
      <c r="AQT17" s="117"/>
      <c r="AQU17" s="117"/>
      <c r="AQV17" s="117"/>
      <c r="AQW17" s="117"/>
      <c r="AQX17" s="117"/>
      <c r="AQY17" s="117"/>
      <c r="AQZ17" s="117"/>
      <c r="ARA17" s="117"/>
      <c r="ARB17" s="117"/>
      <c r="ARC17" s="117"/>
      <c r="ARD17" s="117"/>
      <c r="ARE17" s="117"/>
      <c r="ARF17" s="117"/>
      <c r="ARG17" s="117"/>
      <c r="ARH17" s="117"/>
      <c r="ARI17" s="117"/>
      <c r="ARJ17" s="117"/>
      <c r="ARK17" s="117"/>
      <c r="ARL17" s="117"/>
      <c r="ARM17" s="117"/>
      <c r="ARN17" s="117"/>
      <c r="ARO17" s="117"/>
      <c r="ARP17" s="117"/>
      <c r="ARQ17" s="117"/>
      <c r="ARR17" s="117"/>
      <c r="ARS17" s="117"/>
      <c r="ART17" s="117"/>
      <c r="ARU17" s="117"/>
      <c r="ARV17" s="117"/>
      <c r="ARW17" s="117"/>
      <c r="ARX17" s="117"/>
      <c r="ARY17" s="117"/>
      <c r="ARZ17" s="117"/>
      <c r="ASA17" s="117"/>
      <c r="ASB17" s="117"/>
      <c r="ASC17" s="117"/>
      <c r="ASD17" s="117"/>
      <c r="ASE17" s="117"/>
      <c r="ASF17" s="117"/>
      <c r="ASG17" s="117"/>
      <c r="ASH17" s="117"/>
      <c r="ASI17" s="117"/>
      <c r="ASJ17" s="117"/>
      <c r="ASK17" s="117"/>
      <c r="ASL17" s="117"/>
      <c r="ASM17" s="117"/>
      <c r="ASN17" s="117"/>
      <c r="ASO17" s="117"/>
      <c r="ASP17" s="117"/>
      <c r="ASQ17" s="117"/>
      <c r="ASR17" s="117"/>
      <c r="ASS17" s="117"/>
      <c r="AST17" s="117"/>
      <c r="ASU17" s="117"/>
      <c r="ASV17" s="117"/>
      <c r="ASW17" s="117"/>
      <c r="ASX17" s="117"/>
      <c r="ASY17" s="117"/>
      <c r="ASZ17" s="117"/>
      <c r="ATA17" s="117"/>
      <c r="ATB17" s="117"/>
      <c r="ATC17" s="117"/>
      <c r="ATD17" s="117"/>
      <c r="ATE17" s="117"/>
      <c r="ATF17" s="117"/>
      <c r="ATG17" s="117"/>
      <c r="ATH17" s="117"/>
      <c r="ATI17" s="117"/>
      <c r="ATJ17" s="117"/>
      <c r="ATK17" s="117"/>
      <c r="ATL17" s="117"/>
      <c r="ATM17" s="117"/>
      <c r="ATN17" s="117"/>
      <c r="ATO17" s="117"/>
      <c r="ATP17" s="117"/>
      <c r="ATQ17" s="117"/>
      <c r="ATR17" s="117"/>
      <c r="ATS17" s="117"/>
      <c r="ATT17" s="117"/>
      <c r="ATU17" s="117"/>
      <c r="ATV17" s="117"/>
      <c r="ATW17" s="117"/>
      <c r="ATX17" s="117"/>
      <c r="ATY17" s="117"/>
      <c r="ATZ17" s="117"/>
      <c r="AUA17" s="117"/>
      <c r="AUB17" s="117"/>
      <c r="AUC17" s="117"/>
      <c r="AUD17" s="117"/>
      <c r="AUE17" s="117"/>
      <c r="AUF17" s="117"/>
      <c r="AUG17" s="117"/>
      <c r="AUH17" s="117"/>
      <c r="AUI17" s="117"/>
      <c r="AUJ17" s="117"/>
      <c r="AUK17" s="117"/>
      <c r="AUL17" s="117"/>
      <c r="AUM17" s="117"/>
      <c r="AUN17" s="117"/>
      <c r="AUO17" s="117"/>
      <c r="AUP17" s="117"/>
      <c r="AUQ17" s="117"/>
      <c r="AUR17" s="117"/>
      <c r="AUS17" s="117"/>
      <c r="AUT17" s="117"/>
      <c r="AUU17" s="117"/>
      <c r="AUV17" s="117"/>
      <c r="AUW17" s="117"/>
      <c r="AUX17" s="117"/>
      <c r="AUY17" s="117"/>
      <c r="AUZ17" s="117"/>
      <c r="AVA17" s="117"/>
      <c r="AVB17" s="117"/>
      <c r="AVC17" s="117"/>
      <c r="AVD17" s="117"/>
      <c r="AVE17" s="117"/>
      <c r="AVF17" s="117"/>
      <c r="AVG17" s="117"/>
      <c r="AVH17" s="117"/>
      <c r="AVI17" s="117"/>
      <c r="AVJ17" s="117"/>
      <c r="AVK17" s="117"/>
      <c r="AVL17" s="117"/>
      <c r="AVM17" s="117"/>
      <c r="AVN17" s="117"/>
      <c r="AVO17" s="117"/>
      <c r="AVP17" s="117"/>
      <c r="AVQ17" s="117"/>
      <c r="AVR17" s="117"/>
      <c r="AVS17" s="117"/>
      <c r="AVT17" s="117"/>
      <c r="AVU17" s="117"/>
      <c r="AVV17" s="117"/>
      <c r="AVW17" s="117"/>
      <c r="AVX17" s="117"/>
      <c r="AVY17" s="117"/>
      <c r="AVZ17" s="117"/>
      <c r="AWA17" s="117"/>
      <c r="AWB17" s="117"/>
      <c r="AWC17" s="117"/>
      <c r="AWD17" s="117"/>
      <c r="AWE17" s="117"/>
      <c r="AWF17" s="117"/>
      <c r="AWG17" s="117"/>
      <c r="AWH17" s="117"/>
      <c r="AWI17" s="117"/>
      <c r="AWJ17" s="117"/>
      <c r="AWK17" s="117"/>
      <c r="AWL17" s="117"/>
      <c r="AWM17" s="117"/>
      <c r="AWN17" s="117"/>
      <c r="AWO17" s="117"/>
      <c r="AWP17" s="117"/>
      <c r="AWQ17" s="117"/>
      <c r="AWR17" s="117"/>
      <c r="AWS17" s="117"/>
      <c r="AWT17" s="117"/>
      <c r="AWU17" s="117"/>
      <c r="AWV17" s="117"/>
      <c r="AWW17" s="117"/>
      <c r="AWX17" s="117"/>
      <c r="AWY17" s="117"/>
      <c r="AWZ17" s="117"/>
      <c r="AXA17" s="117"/>
      <c r="AXB17" s="117"/>
      <c r="AXC17" s="117"/>
      <c r="AXD17" s="117"/>
      <c r="AXE17" s="117"/>
      <c r="AXF17" s="117"/>
      <c r="AXG17" s="117"/>
      <c r="AXH17" s="117"/>
      <c r="AXI17" s="117"/>
      <c r="AXJ17" s="117"/>
      <c r="AXK17" s="117"/>
      <c r="AXL17" s="117"/>
      <c r="AXM17" s="117"/>
      <c r="AXN17" s="117"/>
      <c r="AXO17" s="117"/>
      <c r="AXP17" s="117"/>
      <c r="AXQ17" s="117"/>
      <c r="AXR17" s="117"/>
      <c r="AXS17" s="117"/>
      <c r="AXT17" s="117"/>
      <c r="AXU17" s="117"/>
      <c r="AXV17" s="117"/>
      <c r="AXW17" s="117"/>
      <c r="AXX17" s="117"/>
      <c r="AXY17" s="117"/>
      <c r="AXZ17" s="117"/>
      <c r="AYA17" s="117"/>
      <c r="AYB17" s="117"/>
      <c r="AYC17" s="117"/>
      <c r="AYD17" s="117"/>
      <c r="AYE17" s="117"/>
      <c r="AYF17" s="117"/>
      <c r="AYG17" s="117"/>
      <c r="AYH17" s="117"/>
      <c r="AYI17" s="117"/>
      <c r="AYJ17" s="117"/>
      <c r="AYK17" s="117"/>
      <c r="AYL17" s="117"/>
      <c r="AYM17" s="117"/>
      <c r="AYN17" s="117"/>
      <c r="AYO17" s="117"/>
      <c r="AYP17" s="117"/>
      <c r="AYQ17" s="117"/>
      <c r="AYR17" s="117"/>
      <c r="AYS17" s="117"/>
      <c r="AYT17" s="117"/>
      <c r="AYU17" s="117"/>
      <c r="AYV17" s="117"/>
      <c r="AYW17" s="117"/>
      <c r="AYX17" s="117"/>
      <c r="AYY17" s="117"/>
      <c r="AYZ17" s="117"/>
      <c r="AZA17" s="117"/>
      <c r="AZB17" s="117"/>
      <c r="AZC17" s="117"/>
      <c r="AZD17" s="117"/>
      <c r="AZE17" s="117"/>
      <c r="AZF17" s="117"/>
      <c r="AZG17" s="117"/>
      <c r="AZH17" s="117"/>
      <c r="AZI17" s="117"/>
      <c r="AZJ17" s="117"/>
      <c r="AZK17" s="117"/>
      <c r="AZL17" s="117"/>
      <c r="AZM17" s="117"/>
      <c r="AZN17" s="117"/>
      <c r="AZO17" s="117"/>
      <c r="AZP17" s="117"/>
      <c r="AZQ17" s="117"/>
      <c r="AZR17" s="117"/>
      <c r="AZS17" s="117"/>
      <c r="AZT17" s="117"/>
      <c r="AZU17" s="117"/>
      <c r="AZV17" s="117"/>
      <c r="AZW17" s="117"/>
      <c r="AZX17" s="117"/>
      <c r="AZY17" s="117"/>
      <c r="AZZ17" s="117"/>
      <c r="BAA17" s="117"/>
      <c r="BAB17" s="117"/>
      <c r="BAC17" s="117"/>
      <c r="BAD17" s="117"/>
      <c r="BAE17" s="117"/>
      <c r="BAF17" s="117"/>
      <c r="BAG17" s="117"/>
      <c r="BAH17" s="117"/>
      <c r="BAI17" s="117"/>
      <c r="BAJ17" s="117"/>
      <c r="BAK17" s="117"/>
      <c r="BAL17" s="117"/>
      <c r="BAM17" s="117"/>
      <c r="BAN17" s="117"/>
      <c r="BAO17" s="117"/>
      <c r="BAP17" s="117"/>
      <c r="BAQ17" s="117"/>
      <c r="BAR17" s="117"/>
      <c r="BAS17" s="117"/>
      <c r="BAT17" s="117"/>
      <c r="BAU17" s="117"/>
      <c r="BAV17" s="117"/>
      <c r="BAW17" s="117"/>
      <c r="BAX17" s="117"/>
      <c r="BAY17" s="117"/>
      <c r="BAZ17" s="117"/>
      <c r="BBA17" s="117"/>
      <c r="BBB17" s="117"/>
      <c r="BBC17" s="117"/>
      <c r="BBD17" s="117"/>
      <c r="BBE17" s="117"/>
      <c r="BBF17" s="117"/>
      <c r="BBG17" s="117"/>
      <c r="BBH17" s="117"/>
      <c r="BBI17" s="117"/>
      <c r="BBJ17" s="117"/>
      <c r="BBK17" s="117"/>
      <c r="BBL17" s="117"/>
      <c r="BBM17" s="117"/>
      <c r="BBN17" s="117"/>
      <c r="BBO17" s="117"/>
      <c r="BBP17" s="117"/>
      <c r="BBQ17" s="117"/>
      <c r="BBR17" s="117"/>
      <c r="BBS17" s="117"/>
      <c r="BBT17" s="117"/>
      <c r="BBU17" s="117"/>
      <c r="BBV17" s="117"/>
      <c r="BBW17" s="117"/>
      <c r="BBX17" s="117"/>
      <c r="BBY17" s="117"/>
      <c r="BBZ17" s="117"/>
      <c r="BCA17" s="117"/>
      <c r="BCB17" s="117"/>
      <c r="BCC17" s="117"/>
      <c r="BCD17" s="117"/>
      <c r="BCE17" s="117"/>
      <c r="BCF17" s="117"/>
      <c r="BCG17" s="117"/>
      <c r="BCH17" s="117"/>
      <c r="BCI17" s="117"/>
      <c r="BCJ17" s="117"/>
      <c r="BCK17" s="117"/>
      <c r="BCL17" s="117"/>
      <c r="BCM17" s="117"/>
      <c r="BCN17" s="117"/>
      <c r="BCO17" s="117"/>
      <c r="BCP17" s="117"/>
      <c r="BCQ17" s="117"/>
      <c r="BCR17" s="117"/>
      <c r="BCS17" s="117"/>
      <c r="BCT17" s="117"/>
      <c r="BCU17" s="117"/>
      <c r="BCV17" s="117"/>
      <c r="BCW17" s="117"/>
      <c r="BCX17" s="117"/>
      <c r="BCY17" s="117"/>
      <c r="BCZ17" s="117"/>
      <c r="BDA17" s="117"/>
      <c r="BDB17" s="117"/>
      <c r="BDC17" s="117"/>
      <c r="BDD17" s="117"/>
      <c r="BDE17" s="117"/>
      <c r="BDF17" s="117"/>
      <c r="BDG17" s="117"/>
      <c r="BDH17" s="117"/>
      <c r="BDI17" s="117"/>
      <c r="BDJ17" s="117"/>
      <c r="BDK17" s="117"/>
      <c r="BDL17" s="117"/>
      <c r="BDM17" s="117"/>
      <c r="BDN17" s="117"/>
      <c r="BDO17" s="117"/>
      <c r="BDP17" s="117"/>
      <c r="BDQ17" s="117"/>
      <c r="BDR17" s="117"/>
      <c r="BDS17" s="117"/>
      <c r="BDT17" s="117"/>
      <c r="BDU17" s="117"/>
      <c r="BDV17" s="117"/>
      <c r="BDW17" s="117"/>
      <c r="BDX17" s="117"/>
      <c r="BDY17" s="117"/>
      <c r="BDZ17" s="117"/>
      <c r="BEA17" s="117"/>
      <c r="BEB17" s="117"/>
      <c r="BEC17" s="117"/>
      <c r="BED17" s="117"/>
      <c r="BEE17" s="117"/>
      <c r="BEF17" s="117"/>
      <c r="BEG17" s="117"/>
      <c r="BEH17" s="117"/>
      <c r="BEI17" s="117"/>
      <c r="BEJ17" s="117"/>
      <c r="BEK17" s="117"/>
      <c r="BEL17" s="117"/>
      <c r="BEM17" s="117"/>
      <c r="BEN17" s="117"/>
      <c r="BEO17" s="117"/>
      <c r="BEP17" s="117"/>
      <c r="BEQ17" s="117"/>
      <c r="BER17" s="117"/>
      <c r="BES17" s="117"/>
      <c r="BET17" s="117"/>
      <c r="BEU17" s="117"/>
      <c r="BEV17" s="117"/>
      <c r="BEW17" s="117"/>
      <c r="BEX17" s="117"/>
      <c r="BEY17" s="117"/>
      <c r="BEZ17" s="117"/>
      <c r="BFA17" s="117"/>
      <c r="BFB17" s="117"/>
      <c r="BFC17" s="117"/>
      <c r="BFD17" s="117"/>
      <c r="BFE17" s="117"/>
      <c r="BFF17" s="117"/>
      <c r="BFG17" s="117"/>
      <c r="BFH17" s="117"/>
      <c r="BFI17" s="117"/>
      <c r="BFJ17" s="117"/>
      <c r="BFK17" s="117"/>
      <c r="BFL17" s="117"/>
      <c r="BFM17" s="117"/>
      <c r="BFN17" s="117"/>
      <c r="BFO17" s="117"/>
      <c r="BFP17" s="117"/>
      <c r="BFQ17" s="117"/>
      <c r="BFR17" s="117"/>
      <c r="BFS17" s="117"/>
      <c r="BFT17" s="117"/>
      <c r="BFU17" s="117"/>
      <c r="BFV17" s="117"/>
      <c r="BFW17" s="117"/>
      <c r="BFX17" s="117"/>
      <c r="BFY17" s="117"/>
      <c r="BFZ17" s="117"/>
      <c r="BGA17" s="117"/>
      <c r="BGB17" s="117"/>
      <c r="BGC17" s="117"/>
      <c r="BGD17" s="117"/>
      <c r="BGE17" s="117"/>
      <c r="BGF17" s="117"/>
      <c r="BGG17" s="117"/>
      <c r="BGH17" s="117"/>
      <c r="BGI17" s="117"/>
      <c r="BGJ17" s="117"/>
      <c r="BGK17" s="117"/>
      <c r="BGL17" s="117"/>
      <c r="BGM17" s="117"/>
      <c r="BGN17" s="117"/>
      <c r="BGO17" s="117"/>
      <c r="BGP17" s="117"/>
      <c r="BGQ17" s="117"/>
      <c r="BGR17" s="117"/>
      <c r="BGS17" s="117"/>
      <c r="BGT17" s="117"/>
      <c r="BGU17" s="117"/>
      <c r="BGV17" s="117"/>
      <c r="BGW17" s="117"/>
      <c r="BGX17" s="117"/>
      <c r="BGY17" s="117"/>
      <c r="BGZ17" s="117"/>
      <c r="BHA17" s="117"/>
      <c r="BHB17" s="117"/>
      <c r="BHC17" s="117"/>
      <c r="BHD17" s="117"/>
      <c r="BHE17" s="117"/>
      <c r="BHF17" s="117"/>
      <c r="BHG17" s="117"/>
      <c r="BHH17" s="117"/>
      <c r="BHI17" s="117"/>
      <c r="BHJ17" s="117"/>
      <c r="BHK17" s="117"/>
      <c r="BHL17" s="117"/>
      <c r="BHM17" s="117"/>
      <c r="BHN17" s="117"/>
      <c r="BHO17" s="117"/>
      <c r="BHP17" s="117"/>
      <c r="BHQ17" s="117"/>
      <c r="BHR17" s="117"/>
      <c r="BHS17" s="117"/>
      <c r="BHT17" s="117"/>
      <c r="BHU17" s="117"/>
      <c r="BHV17" s="117"/>
      <c r="BHW17" s="117"/>
      <c r="BHX17" s="117"/>
      <c r="BHY17" s="117"/>
      <c r="BHZ17" s="117"/>
      <c r="BIA17" s="117"/>
      <c r="BIB17" s="117"/>
      <c r="BIC17" s="117"/>
      <c r="BID17" s="117"/>
      <c r="BIE17" s="117"/>
      <c r="BIF17" s="117"/>
      <c r="BIG17" s="117"/>
      <c r="BIH17" s="117"/>
      <c r="BII17" s="117"/>
      <c r="BIJ17" s="117"/>
      <c r="BIK17" s="117"/>
      <c r="BIL17" s="117"/>
      <c r="BIM17" s="117"/>
      <c r="BIN17" s="117"/>
      <c r="BIO17" s="117"/>
      <c r="BIP17" s="117"/>
      <c r="BIQ17" s="117"/>
      <c r="BIR17" s="117"/>
      <c r="BIS17" s="117"/>
      <c r="BIT17" s="117"/>
      <c r="BIU17" s="117"/>
      <c r="BIV17" s="117"/>
      <c r="BIW17" s="117"/>
      <c r="BIX17" s="117"/>
      <c r="BIY17" s="117"/>
      <c r="BIZ17" s="117"/>
      <c r="BJA17" s="117"/>
      <c r="BJB17" s="117"/>
      <c r="BJC17" s="117"/>
      <c r="BJD17" s="117"/>
      <c r="BJE17" s="117"/>
      <c r="BJF17" s="117"/>
      <c r="BJG17" s="117"/>
      <c r="BJH17" s="117"/>
      <c r="BJI17" s="117"/>
      <c r="BJJ17" s="117"/>
      <c r="BJK17" s="117"/>
      <c r="BJL17" s="117"/>
      <c r="BJM17" s="117"/>
      <c r="BJN17" s="117"/>
      <c r="BJO17" s="117"/>
      <c r="BJP17" s="117"/>
      <c r="BJQ17" s="117"/>
      <c r="BJR17" s="117"/>
      <c r="BJS17" s="117"/>
      <c r="BJT17" s="117"/>
      <c r="BJU17" s="117"/>
      <c r="BJV17" s="117"/>
      <c r="BJW17" s="117"/>
      <c r="BJX17" s="117"/>
      <c r="BJY17" s="117"/>
      <c r="BJZ17" s="117"/>
      <c r="BKA17" s="117"/>
      <c r="BKB17" s="117"/>
      <c r="BKC17" s="117"/>
      <c r="BKD17" s="117"/>
      <c r="BKE17" s="117"/>
      <c r="BKF17" s="117"/>
      <c r="BKG17" s="117"/>
      <c r="BKH17" s="117"/>
      <c r="BKI17" s="117"/>
      <c r="BKJ17" s="117"/>
      <c r="BKK17" s="117"/>
      <c r="BKL17" s="117"/>
      <c r="BKM17" s="117"/>
      <c r="BKN17" s="117"/>
      <c r="BKO17" s="117"/>
      <c r="BKP17" s="117"/>
      <c r="BKQ17" s="117"/>
      <c r="BKR17" s="117"/>
      <c r="BKS17" s="117"/>
      <c r="BKT17" s="117"/>
      <c r="BKU17" s="117"/>
      <c r="BKV17" s="117"/>
      <c r="BKW17" s="117"/>
      <c r="BKX17" s="117"/>
      <c r="BKY17" s="117"/>
      <c r="BKZ17" s="117"/>
      <c r="BLA17" s="117"/>
      <c r="BLB17" s="117"/>
      <c r="BLC17" s="117"/>
      <c r="BLD17" s="117"/>
      <c r="BLE17" s="117"/>
      <c r="BLF17" s="117"/>
      <c r="BLG17" s="117"/>
      <c r="BLH17" s="117"/>
      <c r="BLI17" s="117"/>
      <c r="BLJ17" s="117"/>
      <c r="BLK17" s="117"/>
      <c r="BLL17" s="117"/>
      <c r="BLM17" s="117"/>
      <c r="BLN17" s="117"/>
      <c r="BLO17" s="117"/>
      <c r="BLP17" s="117"/>
      <c r="BLQ17" s="117"/>
      <c r="BLR17" s="117"/>
      <c r="BLS17" s="117"/>
      <c r="BLT17" s="117"/>
      <c r="BLU17" s="117"/>
      <c r="BLV17" s="117"/>
      <c r="BLW17" s="117"/>
      <c r="BLX17" s="117"/>
      <c r="BLY17" s="117"/>
      <c r="BLZ17" s="117"/>
      <c r="BMA17" s="117"/>
      <c r="BMB17" s="117"/>
      <c r="BMC17" s="117"/>
      <c r="BMD17" s="117"/>
      <c r="BME17" s="117"/>
      <c r="BMF17" s="117"/>
      <c r="BMG17" s="117"/>
      <c r="BMH17" s="117"/>
      <c r="BMI17" s="117"/>
      <c r="BMJ17" s="117"/>
      <c r="BMK17" s="117"/>
      <c r="BML17" s="117"/>
      <c r="BMM17" s="117"/>
      <c r="BMN17" s="117"/>
      <c r="BMO17" s="117"/>
      <c r="BMP17" s="117"/>
      <c r="BMQ17" s="117"/>
      <c r="BMR17" s="117"/>
      <c r="BMS17" s="117"/>
      <c r="BMT17" s="117"/>
      <c r="BMU17" s="117"/>
      <c r="BMV17" s="117"/>
      <c r="BMW17" s="117"/>
      <c r="BMX17" s="117"/>
      <c r="BMY17" s="117"/>
      <c r="BMZ17" s="117"/>
      <c r="BNA17" s="117"/>
      <c r="BNB17" s="117"/>
      <c r="BNC17" s="117"/>
      <c r="BND17" s="117"/>
      <c r="BNE17" s="117"/>
      <c r="BNF17" s="117"/>
      <c r="BNG17" s="117"/>
      <c r="BNH17" s="117"/>
      <c r="BNI17" s="117"/>
      <c r="BNJ17" s="117"/>
      <c r="BNK17" s="117"/>
      <c r="BNL17" s="117"/>
      <c r="BNM17" s="117"/>
      <c r="BNN17" s="117"/>
      <c r="BNO17" s="117"/>
      <c r="BNP17" s="117"/>
      <c r="BNQ17" s="117"/>
      <c r="BNR17" s="117"/>
      <c r="BNS17" s="117"/>
      <c r="BNT17" s="117"/>
      <c r="BNU17" s="117"/>
      <c r="BNV17" s="117"/>
      <c r="BNW17" s="117"/>
      <c r="BNX17" s="117"/>
      <c r="BNY17" s="117"/>
      <c r="BNZ17" s="117"/>
      <c r="BOA17" s="117"/>
      <c r="BOB17" s="117"/>
      <c r="BOC17" s="117"/>
      <c r="BOD17" s="117"/>
      <c r="BOE17" s="117"/>
      <c r="BOF17" s="117"/>
      <c r="BOG17" s="117"/>
      <c r="BOH17" s="117"/>
      <c r="BOI17" s="117"/>
      <c r="BOJ17" s="117"/>
      <c r="BOK17" s="117"/>
      <c r="BOL17" s="117"/>
      <c r="BOM17" s="117"/>
      <c r="BON17" s="117"/>
      <c r="BOO17" s="117"/>
      <c r="BOP17" s="117"/>
      <c r="BOQ17" s="117"/>
      <c r="BOR17" s="117"/>
      <c r="BOS17" s="117"/>
      <c r="BOT17" s="117"/>
      <c r="BOU17" s="117"/>
      <c r="BOV17" s="117"/>
      <c r="BOW17" s="117"/>
      <c r="BOX17" s="117"/>
      <c r="BOY17" s="117"/>
      <c r="BOZ17" s="117"/>
      <c r="BPA17" s="117"/>
      <c r="BPB17" s="117"/>
      <c r="BPC17" s="117"/>
      <c r="BPD17" s="117"/>
      <c r="BPE17" s="117"/>
      <c r="BPF17" s="117"/>
      <c r="BPG17" s="117"/>
      <c r="BPH17" s="117"/>
      <c r="BPI17" s="117"/>
      <c r="BPJ17" s="117"/>
      <c r="BPK17" s="117"/>
      <c r="BPL17" s="117"/>
      <c r="BPM17" s="117"/>
      <c r="BPN17" s="117"/>
      <c r="BPO17" s="117"/>
      <c r="BPP17" s="117"/>
      <c r="BPQ17" s="117"/>
      <c r="BPR17" s="117"/>
      <c r="BPS17" s="117"/>
      <c r="BPT17" s="117"/>
      <c r="BPU17" s="117"/>
      <c r="BPV17" s="117"/>
      <c r="BPW17" s="117"/>
      <c r="BPX17" s="117"/>
      <c r="BPY17" s="117"/>
      <c r="BPZ17" s="117"/>
      <c r="BQA17" s="117"/>
      <c r="BQB17" s="117"/>
      <c r="BQC17" s="117"/>
      <c r="BQD17" s="117"/>
      <c r="BQE17" s="117"/>
      <c r="BQF17" s="117"/>
      <c r="BQG17" s="117"/>
      <c r="BQH17" s="117"/>
      <c r="BQI17" s="117"/>
      <c r="BQJ17" s="117"/>
      <c r="BQK17" s="117"/>
      <c r="BQL17" s="117"/>
      <c r="BQM17" s="117"/>
      <c r="BQN17" s="117"/>
      <c r="BQO17" s="117"/>
      <c r="BQP17" s="117"/>
      <c r="BQQ17" s="117"/>
      <c r="BQR17" s="117"/>
      <c r="BQS17" s="117"/>
      <c r="BQT17" s="117"/>
      <c r="BQU17" s="117"/>
      <c r="BQV17" s="117"/>
      <c r="BQW17" s="117"/>
      <c r="BQX17" s="117"/>
      <c r="BQY17" s="117"/>
      <c r="BQZ17" s="117"/>
      <c r="BRA17" s="117"/>
      <c r="BRB17" s="117"/>
      <c r="BRC17" s="117"/>
      <c r="BRD17" s="117"/>
      <c r="BRE17" s="117"/>
      <c r="BRF17" s="117"/>
      <c r="BRG17" s="117"/>
      <c r="BRH17" s="117"/>
      <c r="BRI17" s="117"/>
      <c r="BRJ17" s="117"/>
      <c r="BRK17" s="117"/>
      <c r="BRL17" s="117"/>
      <c r="BRM17" s="117"/>
      <c r="BRN17" s="117"/>
      <c r="BRO17" s="117"/>
      <c r="BRP17" s="117"/>
      <c r="BRQ17" s="117"/>
      <c r="BRR17" s="117"/>
      <c r="BRS17" s="117"/>
      <c r="BRT17" s="117"/>
      <c r="BRU17" s="117"/>
      <c r="BRV17" s="117"/>
      <c r="BRW17" s="117"/>
      <c r="BRX17" s="117"/>
      <c r="BRY17" s="117"/>
      <c r="BRZ17" s="117"/>
      <c r="BSA17" s="117"/>
      <c r="BSB17" s="117"/>
      <c r="BSC17" s="117"/>
      <c r="BSD17" s="117"/>
      <c r="BSE17" s="117"/>
      <c r="BSF17" s="117"/>
      <c r="BSG17" s="117"/>
      <c r="BSH17" s="117"/>
      <c r="BSI17" s="117"/>
      <c r="BSJ17" s="117"/>
      <c r="BSK17" s="117"/>
      <c r="BSL17" s="117"/>
      <c r="BSM17" s="117"/>
      <c r="BSN17" s="117"/>
      <c r="BSO17" s="117"/>
      <c r="BSP17" s="117"/>
      <c r="BSQ17" s="117"/>
      <c r="BSR17" s="117"/>
      <c r="BSS17" s="117"/>
      <c r="BST17" s="117"/>
      <c r="BSU17" s="117"/>
      <c r="BSV17" s="117"/>
      <c r="BSW17" s="117"/>
      <c r="BSX17" s="117"/>
      <c r="BSY17" s="117"/>
      <c r="BSZ17" s="117"/>
      <c r="BTA17" s="117"/>
      <c r="BTB17" s="117"/>
      <c r="BTC17" s="117"/>
      <c r="BTD17" s="117"/>
      <c r="BTE17" s="117"/>
      <c r="BTF17" s="117"/>
      <c r="BTG17" s="117"/>
      <c r="BTH17" s="117"/>
      <c r="BTI17" s="117"/>
      <c r="BTJ17" s="117"/>
      <c r="BTK17" s="117"/>
      <c r="BTL17" s="117"/>
      <c r="BTM17" s="117"/>
      <c r="BTN17" s="117"/>
      <c r="BTO17" s="117"/>
      <c r="BTP17" s="117"/>
      <c r="BTQ17" s="117"/>
      <c r="BTR17" s="117"/>
      <c r="BTS17" s="117"/>
      <c r="BTT17" s="117"/>
      <c r="BTU17" s="117"/>
      <c r="BTV17" s="117"/>
      <c r="BTW17" s="117"/>
      <c r="BTX17" s="117"/>
      <c r="BTY17" s="117"/>
      <c r="BTZ17" s="117"/>
      <c r="BUA17" s="117"/>
      <c r="BUB17" s="117"/>
      <c r="BUC17" s="117"/>
      <c r="BUD17" s="117"/>
      <c r="BUE17" s="117"/>
      <c r="BUF17" s="117"/>
      <c r="BUG17" s="117"/>
      <c r="BUH17" s="117"/>
      <c r="BUI17" s="117"/>
      <c r="BUJ17" s="117"/>
      <c r="BUK17" s="117"/>
      <c r="BUL17" s="117"/>
      <c r="BUM17" s="117"/>
      <c r="BUN17" s="117"/>
      <c r="BUO17" s="117"/>
      <c r="BUP17" s="117"/>
      <c r="BUQ17" s="117"/>
      <c r="BUR17" s="117"/>
      <c r="BUS17" s="117"/>
      <c r="BUT17" s="117"/>
      <c r="BUU17" s="117"/>
      <c r="BUV17" s="117"/>
      <c r="BUW17" s="117"/>
      <c r="BUX17" s="117"/>
      <c r="BUY17" s="117"/>
      <c r="BUZ17" s="117"/>
      <c r="BVA17" s="117"/>
      <c r="BVB17" s="117"/>
      <c r="BVC17" s="117"/>
      <c r="BVD17" s="117"/>
      <c r="BVE17" s="117"/>
      <c r="BVF17" s="117"/>
      <c r="BVG17" s="117"/>
      <c r="BVH17" s="117"/>
      <c r="BVI17" s="117"/>
      <c r="BVJ17" s="117"/>
      <c r="BVK17" s="117"/>
      <c r="BVL17" s="117"/>
      <c r="BVM17" s="117"/>
      <c r="BVN17" s="117"/>
      <c r="BVO17" s="117"/>
      <c r="BVP17" s="117"/>
      <c r="BVQ17" s="117"/>
      <c r="BVR17" s="117"/>
      <c r="BVS17" s="117"/>
      <c r="BVT17" s="117"/>
      <c r="BVU17" s="117"/>
      <c r="BVV17" s="117"/>
      <c r="BVW17" s="117"/>
      <c r="BVX17" s="117"/>
      <c r="BVY17" s="117"/>
      <c r="BVZ17" s="117"/>
      <c r="BWA17" s="117"/>
      <c r="BWB17" s="117"/>
      <c r="BWC17" s="117"/>
      <c r="BWD17" s="117"/>
      <c r="BWE17" s="117"/>
      <c r="BWF17" s="117"/>
      <c r="BWG17" s="117"/>
      <c r="BWH17" s="117"/>
      <c r="BWI17" s="117"/>
      <c r="BWJ17" s="117"/>
      <c r="BWK17" s="117"/>
      <c r="BWL17" s="117"/>
      <c r="BWM17" s="117"/>
      <c r="BWN17" s="117"/>
      <c r="BWO17" s="117"/>
      <c r="BWP17" s="117"/>
      <c r="BWQ17" s="117"/>
      <c r="BWR17" s="117"/>
      <c r="BWS17" s="117"/>
      <c r="BWT17" s="117"/>
      <c r="BWU17" s="117"/>
      <c r="BWV17" s="117"/>
      <c r="BWW17" s="117"/>
      <c r="BWX17" s="117"/>
      <c r="BWY17" s="117"/>
      <c r="BWZ17" s="117"/>
      <c r="BXA17" s="117"/>
      <c r="BXB17" s="117"/>
      <c r="BXC17" s="117"/>
      <c r="BXD17" s="117"/>
      <c r="BXE17" s="117"/>
      <c r="BXF17" s="117"/>
      <c r="BXG17" s="117"/>
      <c r="BXH17" s="117"/>
      <c r="BXI17" s="117"/>
      <c r="BXJ17" s="117"/>
      <c r="BXK17" s="117"/>
      <c r="BXL17" s="117"/>
      <c r="BXM17" s="117"/>
      <c r="BXN17" s="117"/>
      <c r="BXO17" s="117"/>
      <c r="BXP17" s="117"/>
      <c r="BXQ17" s="117"/>
      <c r="BXR17" s="117"/>
      <c r="BXS17" s="117"/>
      <c r="BXT17" s="117"/>
      <c r="BXU17" s="117"/>
      <c r="BXV17" s="117"/>
      <c r="BXW17" s="117"/>
      <c r="BXX17" s="117"/>
      <c r="BXY17" s="117"/>
      <c r="BXZ17" s="117"/>
      <c r="BYA17" s="117"/>
      <c r="BYB17" s="117"/>
      <c r="BYC17" s="117"/>
      <c r="BYD17" s="117"/>
      <c r="BYE17" s="117"/>
      <c r="BYF17" s="117"/>
      <c r="BYG17" s="117"/>
      <c r="BYH17" s="117"/>
      <c r="BYI17" s="117"/>
      <c r="BYJ17" s="117"/>
      <c r="BYK17" s="117"/>
      <c r="BYL17" s="117"/>
      <c r="BYM17" s="117"/>
      <c r="BYN17" s="117"/>
      <c r="BYO17" s="117"/>
      <c r="BYP17" s="117"/>
      <c r="BYQ17" s="117"/>
      <c r="BYR17" s="117"/>
      <c r="BYS17" s="117"/>
      <c r="BYT17" s="117"/>
      <c r="BYU17" s="117"/>
      <c r="BYV17" s="117"/>
      <c r="BYW17" s="117"/>
      <c r="BYX17" s="117"/>
      <c r="BYY17" s="117"/>
      <c r="BYZ17" s="117"/>
      <c r="BZA17" s="117"/>
      <c r="BZB17" s="117"/>
      <c r="BZC17" s="117"/>
      <c r="BZD17" s="117"/>
      <c r="BZE17" s="117"/>
      <c r="BZF17" s="117"/>
      <c r="BZG17" s="117"/>
      <c r="BZH17" s="117"/>
      <c r="BZI17" s="117"/>
      <c r="BZJ17" s="117"/>
      <c r="BZK17" s="117"/>
      <c r="BZL17" s="117"/>
      <c r="BZM17" s="117"/>
      <c r="BZN17" s="117"/>
      <c r="BZO17" s="117"/>
      <c r="BZP17" s="117"/>
      <c r="BZQ17" s="117"/>
      <c r="BZR17" s="117"/>
      <c r="BZS17" s="117"/>
      <c r="BZT17" s="117"/>
      <c r="BZU17" s="117"/>
      <c r="BZV17" s="117"/>
      <c r="BZW17" s="117"/>
      <c r="BZX17" s="117"/>
      <c r="BZY17" s="117"/>
      <c r="BZZ17" s="117"/>
      <c r="CAA17" s="117"/>
      <c r="CAB17" s="117"/>
      <c r="CAC17" s="117"/>
      <c r="CAD17" s="117"/>
      <c r="CAE17" s="117"/>
      <c r="CAF17" s="117"/>
      <c r="CAG17" s="117"/>
      <c r="CAH17" s="117"/>
      <c r="CAI17" s="117"/>
      <c r="CAJ17" s="117"/>
      <c r="CAK17" s="117"/>
      <c r="CAL17" s="117"/>
      <c r="CAM17" s="117"/>
      <c r="CAN17" s="117"/>
      <c r="CAO17" s="117"/>
      <c r="CAP17" s="117"/>
      <c r="CAQ17" s="117"/>
      <c r="CAR17" s="117"/>
      <c r="CAS17" s="117"/>
      <c r="CAT17" s="117"/>
      <c r="CAU17" s="117"/>
      <c r="CAV17" s="117"/>
      <c r="CAW17" s="117"/>
      <c r="CAX17" s="117"/>
      <c r="CAY17" s="117"/>
      <c r="CAZ17" s="117"/>
      <c r="CBA17" s="117"/>
      <c r="CBB17" s="117"/>
      <c r="CBC17" s="117"/>
      <c r="CBD17" s="117"/>
      <c r="CBE17" s="117"/>
      <c r="CBF17" s="117"/>
      <c r="CBG17" s="117"/>
      <c r="CBH17" s="117"/>
      <c r="CBI17" s="117"/>
      <c r="CBJ17" s="117"/>
      <c r="CBK17" s="117"/>
      <c r="CBL17" s="117"/>
      <c r="CBM17" s="117"/>
      <c r="CBN17" s="117"/>
      <c r="CBO17" s="117"/>
      <c r="CBP17" s="117"/>
      <c r="CBQ17" s="117"/>
      <c r="CBR17" s="117"/>
      <c r="CBS17" s="117"/>
      <c r="CBT17" s="117"/>
      <c r="CBU17" s="117"/>
      <c r="CBV17" s="117"/>
      <c r="CBW17" s="117"/>
      <c r="CBX17" s="117"/>
      <c r="CBY17" s="117"/>
      <c r="CBZ17" s="117"/>
      <c r="CCA17" s="117"/>
      <c r="CCB17" s="117"/>
      <c r="CCC17" s="117"/>
      <c r="CCD17" s="117"/>
      <c r="CCE17" s="117"/>
      <c r="CCF17" s="117"/>
      <c r="CCG17" s="117"/>
      <c r="CCH17" s="117"/>
      <c r="CCI17" s="117"/>
      <c r="CCJ17" s="117"/>
      <c r="CCK17" s="117"/>
      <c r="CCL17" s="117"/>
      <c r="CCM17" s="117"/>
      <c r="CCN17" s="117"/>
      <c r="CCO17" s="117"/>
      <c r="CCP17" s="117"/>
      <c r="CCQ17" s="117"/>
      <c r="CCR17" s="117"/>
      <c r="CCS17" s="117"/>
      <c r="CCT17" s="117"/>
      <c r="CCU17" s="117"/>
      <c r="CCV17" s="117"/>
      <c r="CCW17" s="117"/>
      <c r="CCX17" s="117"/>
      <c r="CCY17" s="117"/>
      <c r="CCZ17" s="117"/>
      <c r="CDA17" s="117"/>
      <c r="CDB17" s="117"/>
      <c r="CDC17" s="117"/>
      <c r="CDD17" s="117"/>
      <c r="CDE17" s="117"/>
      <c r="CDF17" s="117"/>
      <c r="CDG17" s="117"/>
      <c r="CDH17" s="117"/>
      <c r="CDI17" s="117"/>
      <c r="CDJ17" s="117"/>
      <c r="CDK17" s="117"/>
      <c r="CDL17" s="117"/>
      <c r="CDM17" s="117"/>
      <c r="CDN17" s="117"/>
      <c r="CDO17" s="117"/>
      <c r="CDP17" s="117"/>
      <c r="CDQ17" s="117"/>
      <c r="CDR17" s="117"/>
      <c r="CDS17" s="117"/>
      <c r="CDT17" s="117"/>
      <c r="CDU17" s="117"/>
      <c r="CDV17" s="117"/>
      <c r="CDW17" s="117"/>
      <c r="CDX17" s="117"/>
      <c r="CDY17" s="117"/>
      <c r="CDZ17" s="117"/>
      <c r="CEA17" s="117"/>
      <c r="CEB17" s="117"/>
      <c r="CEC17" s="117"/>
      <c r="CED17" s="117"/>
      <c r="CEE17" s="117"/>
      <c r="CEF17" s="117"/>
      <c r="CEG17" s="117"/>
      <c r="CEH17" s="117"/>
      <c r="CEI17" s="117"/>
      <c r="CEJ17" s="117"/>
      <c r="CEK17" s="117"/>
      <c r="CEL17" s="117"/>
      <c r="CEM17" s="117"/>
      <c r="CEN17" s="117"/>
      <c r="CEO17" s="117"/>
      <c r="CEP17" s="117"/>
      <c r="CEQ17" s="117"/>
      <c r="CER17" s="117"/>
      <c r="CES17" s="117"/>
      <c r="CET17" s="117"/>
      <c r="CEU17" s="117"/>
      <c r="CEV17" s="117"/>
      <c r="CEW17" s="117"/>
      <c r="CEX17" s="117"/>
      <c r="CEY17" s="117"/>
      <c r="CEZ17" s="117"/>
      <c r="CFA17" s="117"/>
      <c r="CFB17" s="117"/>
      <c r="CFC17" s="117"/>
      <c r="CFD17" s="117"/>
      <c r="CFE17" s="117"/>
      <c r="CFF17" s="117"/>
      <c r="CFG17" s="117"/>
      <c r="CFH17" s="117"/>
      <c r="CFI17" s="117"/>
      <c r="CFJ17" s="117"/>
      <c r="CFK17" s="117"/>
      <c r="CFL17" s="117"/>
      <c r="CFM17" s="117"/>
      <c r="CFN17" s="117"/>
      <c r="CFO17" s="117"/>
      <c r="CFP17" s="117"/>
      <c r="CFQ17" s="117"/>
      <c r="CFR17" s="117"/>
      <c r="CFS17" s="117"/>
      <c r="CFT17" s="117"/>
      <c r="CFU17" s="117"/>
      <c r="CFV17" s="117"/>
      <c r="CFW17" s="117"/>
      <c r="CFX17" s="117"/>
      <c r="CFY17" s="117"/>
      <c r="CFZ17" s="117"/>
      <c r="CGA17" s="117"/>
      <c r="CGB17" s="117"/>
      <c r="CGC17" s="117"/>
      <c r="CGD17" s="117"/>
      <c r="CGE17" s="117"/>
      <c r="CGF17" s="117"/>
      <c r="CGG17" s="117"/>
      <c r="CGH17" s="117"/>
      <c r="CGI17" s="117"/>
      <c r="CGJ17" s="117"/>
      <c r="CGK17" s="117"/>
      <c r="CGL17" s="117"/>
      <c r="CGM17" s="117"/>
      <c r="CGN17" s="117"/>
      <c r="CGO17" s="117"/>
      <c r="CGP17" s="117"/>
      <c r="CGQ17" s="117"/>
      <c r="CGR17" s="117"/>
      <c r="CGS17" s="117"/>
      <c r="CGT17" s="117"/>
      <c r="CGU17" s="117"/>
      <c r="CGV17" s="117"/>
      <c r="CGW17" s="117"/>
      <c r="CGX17" s="117"/>
      <c r="CGY17" s="117"/>
      <c r="CGZ17" s="117"/>
      <c r="CHA17" s="117"/>
      <c r="CHB17" s="117"/>
      <c r="CHC17" s="117"/>
      <c r="CHD17" s="117"/>
      <c r="CHE17" s="117"/>
      <c r="CHF17" s="117"/>
      <c r="CHG17" s="117"/>
      <c r="CHH17" s="117"/>
      <c r="CHI17" s="117"/>
      <c r="CHJ17" s="117"/>
      <c r="CHK17" s="117"/>
      <c r="CHL17" s="117"/>
      <c r="CHM17" s="117"/>
      <c r="CHN17" s="117"/>
      <c r="CHO17" s="117"/>
      <c r="CHP17" s="117"/>
      <c r="CHQ17" s="117"/>
      <c r="CHR17" s="117"/>
      <c r="CHS17" s="117"/>
      <c r="CHT17" s="117"/>
      <c r="CHU17" s="117"/>
      <c r="CHV17" s="117"/>
      <c r="CHW17" s="117"/>
      <c r="CHX17" s="117"/>
      <c r="CHY17" s="117"/>
      <c r="CHZ17" s="117"/>
      <c r="CIA17" s="117"/>
      <c r="CIB17" s="117"/>
      <c r="CIC17" s="117"/>
      <c r="CID17" s="117"/>
      <c r="CIE17" s="117"/>
      <c r="CIF17" s="117"/>
      <c r="CIG17" s="117"/>
      <c r="CIH17" s="117"/>
      <c r="CII17" s="117"/>
      <c r="CIJ17" s="117"/>
      <c r="CIK17" s="117"/>
      <c r="CIL17" s="117"/>
      <c r="CIM17" s="117"/>
      <c r="CIN17" s="117"/>
      <c r="CIO17" s="117"/>
      <c r="CIP17" s="117"/>
      <c r="CIQ17" s="117"/>
      <c r="CIR17" s="117"/>
      <c r="CIS17" s="117"/>
      <c r="CIT17" s="117"/>
      <c r="CIU17" s="117"/>
      <c r="CIV17" s="117"/>
      <c r="CIW17" s="117"/>
      <c r="CIX17" s="117"/>
      <c r="CIY17" s="117"/>
      <c r="CIZ17" s="117"/>
      <c r="CJA17" s="117"/>
      <c r="CJB17" s="117"/>
      <c r="CJC17" s="117"/>
      <c r="CJD17" s="117"/>
      <c r="CJE17" s="117"/>
      <c r="CJF17" s="117"/>
      <c r="CJG17" s="117"/>
      <c r="CJH17" s="117"/>
      <c r="CJI17" s="117"/>
      <c r="CJJ17" s="117"/>
      <c r="CJK17" s="117"/>
      <c r="CJL17" s="117"/>
      <c r="CJM17" s="117"/>
      <c r="CJN17" s="117"/>
      <c r="CJO17" s="117"/>
      <c r="CJP17" s="117"/>
      <c r="CJQ17" s="117"/>
      <c r="CJR17" s="117"/>
      <c r="CJS17" s="117"/>
      <c r="CJT17" s="117"/>
      <c r="CJU17" s="117"/>
      <c r="CJV17" s="117"/>
      <c r="CJW17" s="117"/>
      <c r="CJX17" s="117"/>
      <c r="CJY17" s="117"/>
      <c r="CJZ17" s="117"/>
      <c r="CKA17" s="117"/>
      <c r="CKB17" s="117"/>
      <c r="CKC17" s="117"/>
      <c r="CKD17" s="117"/>
      <c r="CKE17" s="117"/>
      <c r="CKF17" s="117"/>
      <c r="CKG17" s="117"/>
      <c r="CKH17" s="117"/>
      <c r="CKI17" s="117"/>
      <c r="CKJ17" s="117"/>
      <c r="CKK17" s="117"/>
      <c r="CKL17" s="117"/>
      <c r="CKM17" s="117"/>
      <c r="CKN17" s="117"/>
      <c r="CKO17" s="117"/>
      <c r="CKP17" s="117"/>
      <c r="CKQ17" s="117"/>
      <c r="CKR17" s="117"/>
      <c r="CKS17" s="117"/>
      <c r="CKT17" s="117"/>
      <c r="CKU17" s="117"/>
      <c r="CKV17" s="117"/>
      <c r="CKW17" s="117"/>
      <c r="CKX17" s="117"/>
      <c r="CKY17" s="117"/>
      <c r="CKZ17" s="117"/>
      <c r="CLA17" s="117"/>
      <c r="CLB17" s="117"/>
      <c r="CLC17" s="117"/>
      <c r="CLD17" s="117"/>
      <c r="CLE17" s="117"/>
      <c r="CLF17" s="117"/>
      <c r="CLG17" s="117"/>
      <c r="CLH17" s="117"/>
      <c r="CLI17" s="117"/>
      <c r="CLJ17" s="117"/>
      <c r="CLK17" s="117"/>
      <c r="CLL17" s="117"/>
      <c r="CLM17" s="117"/>
      <c r="CLN17" s="117"/>
      <c r="CLO17" s="117"/>
      <c r="CLP17" s="117"/>
      <c r="CLQ17" s="117"/>
      <c r="CLR17" s="117"/>
      <c r="CLS17" s="117"/>
      <c r="CLT17" s="117"/>
      <c r="CLU17" s="117"/>
      <c r="CLV17" s="117"/>
      <c r="CLW17" s="117"/>
      <c r="CLX17" s="117"/>
      <c r="CLY17" s="117"/>
      <c r="CLZ17" s="117"/>
      <c r="CMA17" s="117"/>
      <c r="CMB17" s="117"/>
      <c r="CMC17" s="117"/>
      <c r="CMD17" s="117"/>
      <c r="CME17" s="117"/>
      <c r="CMF17" s="117"/>
      <c r="CMG17" s="117"/>
      <c r="CMH17" s="117"/>
      <c r="CMI17" s="117"/>
      <c r="CMJ17" s="117"/>
      <c r="CMK17" s="117"/>
      <c r="CML17" s="117"/>
      <c r="CMM17" s="117"/>
      <c r="CMN17" s="117"/>
      <c r="CMO17" s="117"/>
      <c r="CMP17" s="117"/>
      <c r="CMQ17" s="117"/>
      <c r="CMR17" s="117"/>
      <c r="CMS17" s="117"/>
      <c r="CMT17" s="117"/>
      <c r="CMU17" s="117"/>
      <c r="CMV17" s="117"/>
      <c r="CMW17" s="117"/>
      <c r="CMX17" s="117"/>
      <c r="CMY17" s="117"/>
      <c r="CMZ17" s="117"/>
      <c r="CNA17" s="117"/>
      <c r="CNB17" s="117"/>
      <c r="CNC17" s="117"/>
      <c r="CND17" s="117"/>
      <c r="CNE17" s="117"/>
      <c r="CNF17" s="117"/>
      <c r="CNG17" s="117"/>
      <c r="CNH17" s="117"/>
      <c r="CNI17" s="117"/>
      <c r="CNJ17" s="117"/>
      <c r="CNK17" s="117"/>
      <c r="CNL17" s="117"/>
      <c r="CNM17" s="117"/>
      <c r="CNN17" s="117"/>
      <c r="CNO17" s="117"/>
      <c r="CNP17" s="117"/>
      <c r="CNQ17" s="117"/>
      <c r="CNR17" s="117"/>
      <c r="CNS17" s="117"/>
      <c r="CNT17" s="117"/>
      <c r="CNU17" s="117"/>
      <c r="CNV17" s="117"/>
      <c r="CNW17" s="117"/>
      <c r="CNX17" s="117"/>
      <c r="CNY17" s="117"/>
      <c r="CNZ17" s="117"/>
      <c r="COA17" s="117"/>
      <c r="COB17" s="117"/>
      <c r="COC17" s="117"/>
      <c r="COD17" s="117"/>
      <c r="COE17" s="117"/>
      <c r="COF17" s="117"/>
      <c r="COG17" s="117"/>
      <c r="COH17" s="117"/>
      <c r="COI17" s="117"/>
      <c r="COJ17" s="117"/>
      <c r="COK17" s="117"/>
      <c r="COL17" s="117"/>
      <c r="COM17" s="117"/>
      <c r="CON17" s="117"/>
      <c r="COO17" s="117"/>
      <c r="COP17" s="117"/>
      <c r="COQ17" s="117"/>
      <c r="COR17" s="117"/>
      <c r="COS17" s="117"/>
      <c r="COT17" s="117"/>
      <c r="COU17" s="117"/>
      <c r="COV17" s="117"/>
      <c r="COW17" s="117"/>
      <c r="COX17" s="117"/>
      <c r="COY17" s="117"/>
      <c r="COZ17" s="117"/>
      <c r="CPA17" s="117"/>
      <c r="CPB17" s="117"/>
      <c r="CPC17" s="117"/>
      <c r="CPD17" s="117"/>
      <c r="CPE17" s="117"/>
      <c r="CPF17" s="117"/>
      <c r="CPG17" s="117"/>
      <c r="CPH17" s="117"/>
      <c r="CPI17" s="117"/>
      <c r="CPJ17" s="117"/>
      <c r="CPK17" s="117"/>
      <c r="CPL17" s="117"/>
      <c r="CPM17" s="117"/>
      <c r="CPN17" s="117"/>
      <c r="CPO17" s="117"/>
      <c r="CPP17" s="117"/>
      <c r="CPQ17" s="117"/>
      <c r="CPR17" s="117"/>
      <c r="CPS17" s="117"/>
      <c r="CPT17" s="117"/>
      <c r="CPU17" s="117"/>
      <c r="CPV17" s="117"/>
      <c r="CPW17" s="117"/>
      <c r="CPX17" s="117"/>
      <c r="CPY17" s="117"/>
      <c r="CPZ17" s="117"/>
      <c r="CQA17" s="117"/>
      <c r="CQB17" s="117"/>
      <c r="CQC17" s="117"/>
      <c r="CQD17" s="117"/>
      <c r="CQE17" s="117"/>
      <c r="CQF17" s="117"/>
      <c r="CQG17" s="117"/>
      <c r="CQH17" s="117"/>
      <c r="CQI17" s="117"/>
      <c r="CQJ17" s="117"/>
      <c r="CQK17" s="117"/>
      <c r="CQL17" s="117"/>
      <c r="CQM17" s="117"/>
      <c r="CQN17" s="117"/>
      <c r="CQO17" s="117"/>
      <c r="CQP17" s="117"/>
      <c r="CQQ17" s="117"/>
      <c r="CQR17" s="117"/>
      <c r="CQS17" s="117"/>
      <c r="CQT17" s="117"/>
      <c r="CQU17" s="117"/>
      <c r="CQV17" s="117"/>
      <c r="CQW17" s="117"/>
      <c r="CQX17" s="117"/>
      <c r="CQY17" s="117"/>
      <c r="CQZ17" s="117"/>
      <c r="CRA17" s="117"/>
      <c r="CRB17" s="117"/>
      <c r="CRC17" s="117"/>
      <c r="CRD17" s="117"/>
      <c r="CRE17" s="117"/>
      <c r="CRF17" s="117"/>
      <c r="CRG17" s="117"/>
      <c r="CRH17" s="117"/>
      <c r="CRI17" s="117"/>
      <c r="CRJ17" s="117"/>
      <c r="CRK17" s="117"/>
      <c r="CRL17" s="117"/>
      <c r="CRM17" s="117"/>
      <c r="CRN17" s="117"/>
      <c r="CRO17" s="117"/>
      <c r="CRP17" s="117"/>
      <c r="CRQ17" s="117"/>
      <c r="CRR17" s="117"/>
      <c r="CRS17" s="117"/>
      <c r="CRT17" s="117"/>
      <c r="CRU17" s="117"/>
      <c r="CRV17" s="117"/>
      <c r="CRW17" s="117"/>
      <c r="CRX17" s="117"/>
      <c r="CRY17" s="117"/>
      <c r="CRZ17" s="117"/>
      <c r="CSA17" s="117"/>
      <c r="CSB17" s="117"/>
      <c r="CSC17" s="117"/>
      <c r="CSD17" s="117"/>
      <c r="CSE17" s="117"/>
      <c r="CSF17" s="117"/>
      <c r="CSG17" s="117"/>
      <c r="CSH17" s="117"/>
      <c r="CSI17" s="117"/>
      <c r="CSJ17" s="117"/>
      <c r="CSK17" s="117"/>
      <c r="CSL17" s="117"/>
      <c r="CSM17" s="117"/>
      <c r="CSN17" s="117"/>
      <c r="CSO17" s="117"/>
      <c r="CSP17" s="117"/>
      <c r="CSQ17" s="117"/>
      <c r="CSR17" s="117"/>
      <c r="CSS17" s="117"/>
      <c r="CST17" s="117"/>
      <c r="CSU17" s="117"/>
      <c r="CSV17" s="117"/>
      <c r="CSW17" s="117"/>
      <c r="CSX17" s="117"/>
      <c r="CSY17" s="117"/>
      <c r="CSZ17" s="117"/>
      <c r="CTA17" s="117"/>
      <c r="CTB17" s="117"/>
      <c r="CTC17" s="117"/>
      <c r="CTD17" s="117"/>
      <c r="CTE17" s="117"/>
      <c r="CTF17" s="117"/>
      <c r="CTG17" s="117"/>
      <c r="CTH17" s="117"/>
      <c r="CTI17" s="117"/>
      <c r="CTJ17" s="117"/>
      <c r="CTK17" s="117"/>
      <c r="CTL17" s="117"/>
      <c r="CTM17" s="117"/>
      <c r="CTN17" s="117"/>
      <c r="CTO17" s="117"/>
      <c r="CTP17" s="117"/>
      <c r="CTQ17" s="117"/>
      <c r="CTR17" s="117"/>
      <c r="CTS17" s="117"/>
      <c r="CTT17" s="117"/>
      <c r="CTU17" s="117"/>
      <c r="CTV17" s="117"/>
      <c r="CTW17" s="117"/>
      <c r="CTX17" s="117"/>
      <c r="CTY17" s="117"/>
      <c r="CTZ17" s="117"/>
      <c r="CUA17" s="117"/>
      <c r="CUB17" s="117"/>
      <c r="CUC17" s="117"/>
      <c r="CUD17" s="117"/>
      <c r="CUE17" s="117"/>
      <c r="CUF17" s="117"/>
      <c r="CUG17" s="117"/>
      <c r="CUH17" s="117"/>
      <c r="CUI17" s="117"/>
      <c r="CUJ17" s="117"/>
      <c r="CUK17" s="117"/>
      <c r="CUL17" s="117"/>
      <c r="CUM17" s="117"/>
      <c r="CUN17" s="117"/>
      <c r="CUO17" s="117"/>
      <c r="CUP17" s="117"/>
      <c r="CUQ17" s="117"/>
      <c r="CUR17" s="117"/>
      <c r="CUS17" s="117"/>
      <c r="CUT17" s="117"/>
      <c r="CUU17" s="117"/>
      <c r="CUV17" s="117"/>
      <c r="CUW17" s="117"/>
      <c r="CUX17" s="117"/>
      <c r="CUY17" s="117"/>
      <c r="CUZ17" s="117"/>
      <c r="CVA17" s="117"/>
      <c r="CVB17" s="117"/>
      <c r="CVC17" s="117"/>
      <c r="CVD17" s="117"/>
      <c r="CVE17" s="117"/>
      <c r="CVF17" s="117"/>
      <c r="CVG17" s="117"/>
      <c r="CVH17" s="117"/>
      <c r="CVI17" s="117"/>
      <c r="CVJ17" s="117"/>
      <c r="CVK17" s="117"/>
      <c r="CVL17" s="117"/>
      <c r="CVM17" s="117"/>
      <c r="CVN17" s="117"/>
      <c r="CVO17" s="117"/>
      <c r="CVP17" s="117"/>
      <c r="CVQ17" s="117"/>
      <c r="CVR17" s="117"/>
      <c r="CVS17" s="117"/>
      <c r="CVT17" s="117"/>
      <c r="CVU17" s="117"/>
      <c r="CVV17" s="117"/>
      <c r="CVW17" s="117"/>
      <c r="CVX17" s="117"/>
      <c r="CVY17" s="117"/>
      <c r="CVZ17" s="117"/>
      <c r="CWA17" s="117"/>
      <c r="CWB17" s="117"/>
      <c r="CWC17" s="117"/>
      <c r="CWD17" s="117"/>
      <c r="CWE17" s="117"/>
      <c r="CWF17" s="117"/>
      <c r="CWG17" s="117"/>
      <c r="CWH17" s="117"/>
      <c r="CWI17" s="117"/>
      <c r="CWJ17" s="117"/>
      <c r="CWK17" s="117"/>
      <c r="CWL17" s="117"/>
      <c r="CWM17" s="117"/>
      <c r="CWN17" s="117"/>
      <c r="CWO17" s="117"/>
      <c r="CWP17" s="117"/>
      <c r="CWQ17" s="117"/>
      <c r="CWR17" s="117"/>
      <c r="CWS17" s="117"/>
      <c r="CWT17" s="117"/>
      <c r="CWU17" s="117"/>
      <c r="CWV17" s="117"/>
      <c r="CWW17" s="117"/>
      <c r="CWX17" s="117"/>
      <c r="CWY17" s="117"/>
      <c r="CWZ17" s="117"/>
      <c r="CXA17" s="117"/>
      <c r="CXB17" s="117"/>
      <c r="CXC17" s="117"/>
      <c r="CXD17" s="117"/>
      <c r="CXE17" s="117"/>
      <c r="CXF17" s="117"/>
      <c r="CXG17" s="117"/>
      <c r="CXH17" s="117"/>
      <c r="CXI17" s="117"/>
      <c r="CXJ17" s="117"/>
      <c r="CXK17" s="117"/>
      <c r="CXL17" s="117"/>
      <c r="CXM17" s="117"/>
      <c r="CXN17" s="117"/>
      <c r="CXO17" s="117"/>
      <c r="CXP17" s="117"/>
      <c r="CXQ17" s="117"/>
      <c r="CXR17" s="117"/>
      <c r="CXS17" s="117"/>
      <c r="CXT17" s="117"/>
      <c r="CXU17" s="117"/>
      <c r="CXV17" s="117"/>
      <c r="CXW17" s="117"/>
      <c r="CXX17" s="117"/>
      <c r="CXY17" s="117"/>
      <c r="CXZ17" s="117"/>
      <c r="CYA17" s="117"/>
      <c r="CYB17" s="117"/>
      <c r="CYC17" s="117"/>
      <c r="CYD17" s="117"/>
      <c r="CYE17" s="117"/>
      <c r="CYF17" s="117"/>
      <c r="CYG17" s="117"/>
      <c r="CYH17" s="117"/>
      <c r="CYI17" s="117"/>
      <c r="CYJ17" s="117"/>
      <c r="CYK17" s="117"/>
      <c r="CYL17" s="117"/>
      <c r="CYM17" s="117"/>
      <c r="CYN17" s="117"/>
      <c r="CYO17" s="117"/>
      <c r="CYP17" s="117"/>
      <c r="CYQ17" s="117"/>
      <c r="CYR17" s="117"/>
      <c r="CYS17" s="117"/>
      <c r="CYT17" s="117"/>
      <c r="CYU17" s="117"/>
      <c r="CYV17" s="117"/>
      <c r="CYW17" s="117"/>
      <c r="CYX17" s="117"/>
      <c r="CYY17" s="117"/>
      <c r="CYZ17" s="117"/>
      <c r="CZA17" s="117"/>
      <c r="CZB17" s="117"/>
      <c r="CZC17" s="117"/>
      <c r="CZD17" s="117"/>
      <c r="CZE17" s="117"/>
      <c r="CZF17" s="117"/>
      <c r="CZG17" s="117"/>
      <c r="CZH17" s="117"/>
      <c r="CZI17" s="117"/>
      <c r="CZJ17" s="117"/>
      <c r="CZK17" s="117"/>
      <c r="CZL17" s="117"/>
      <c r="CZM17" s="117"/>
      <c r="CZN17" s="117"/>
      <c r="CZO17" s="117"/>
      <c r="CZP17" s="117"/>
      <c r="CZQ17" s="117"/>
      <c r="CZR17" s="117"/>
      <c r="CZS17" s="117"/>
      <c r="CZT17" s="117"/>
      <c r="CZU17" s="117"/>
      <c r="CZV17" s="117"/>
      <c r="CZW17" s="117"/>
      <c r="CZX17" s="117"/>
      <c r="CZY17" s="117"/>
      <c r="CZZ17" s="117"/>
      <c r="DAA17" s="117"/>
      <c r="DAB17" s="117"/>
      <c r="DAC17" s="117"/>
      <c r="DAD17" s="117"/>
      <c r="DAE17" s="117"/>
      <c r="DAF17" s="117"/>
      <c r="DAG17" s="117"/>
      <c r="DAH17" s="117"/>
      <c r="DAI17" s="117"/>
      <c r="DAJ17" s="117"/>
      <c r="DAK17" s="117"/>
      <c r="DAL17" s="117"/>
      <c r="DAM17" s="117"/>
      <c r="DAN17" s="117"/>
      <c r="DAO17" s="117"/>
      <c r="DAP17" s="117"/>
      <c r="DAQ17" s="117"/>
      <c r="DAR17" s="117"/>
      <c r="DAS17" s="117"/>
      <c r="DAT17" s="117"/>
      <c r="DAU17" s="117"/>
      <c r="DAV17" s="117"/>
      <c r="DAW17" s="117"/>
      <c r="DAX17" s="117"/>
      <c r="DAY17" s="117"/>
      <c r="DAZ17" s="117"/>
      <c r="DBA17" s="117"/>
      <c r="DBB17" s="117"/>
      <c r="DBC17" s="117"/>
      <c r="DBD17" s="117"/>
      <c r="DBE17" s="117"/>
      <c r="DBF17" s="117"/>
      <c r="DBG17" s="117"/>
      <c r="DBH17" s="117"/>
      <c r="DBI17" s="117"/>
      <c r="DBJ17" s="117"/>
      <c r="DBK17" s="117"/>
      <c r="DBL17" s="117"/>
      <c r="DBM17" s="117"/>
      <c r="DBN17" s="117"/>
      <c r="DBO17" s="117"/>
      <c r="DBP17" s="117"/>
      <c r="DBQ17" s="117"/>
      <c r="DBR17" s="117"/>
      <c r="DBS17" s="117"/>
      <c r="DBT17" s="117"/>
      <c r="DBU17" s="117"/>
      <c r="DBV17" s="117"/>
      <c r="DBW17" s="117"/>
      <c r="DBX17" s="117"/>
      <c r="DBY17" s="117"/>
      <c r="DBZ17" s="117"/>
      <c r="DCA17" s="117"/>
      <c r="DCB17" s="117"/>
      <c r="DCC17" s="117"/>
      <c r="DCD17" s="117"/>
      <c r="DCE17" s="117"/>
      <c r="DCF17" s="117"/>
      <c r="DCG17" s="117"/>
      <c r="DCH17" s="117"/>
      <c r="DCI17" s="117"/>
      <c r="DCJ17" s="117"/>
      <c r="DCK17" s="117"/>
      <c r="DCL17" s="117"/>
      <c r="DCM17" s="117"/>
      <c r="DCN17" s="117"/>
      <c r="DCO17" s="117"/>
      <c r="DCP17" s="117"/>
      <c r="DCQ17" s="117"/>
      <c r="DCR17" s="117"/>
      <c r="DCS17" s="117"/>
      <c r="DCT17" s="117"/>
      <c r="DCU17" s="117"/>
      <c r="DCV17" s="117"/>
      <c r="DCW17" s="117"/>
      <c r="DCX17" s="117"/>
      <c r="DCY17" s="117"/>
      <c r="DCZ17" s="117"/>
      <c r="DDA17" s="117"/>
      <c r="DDB17" s="117"/>
      <c r="DDC17" s="117"/>
      <c r="DDD17" s="117"/>
      <c r="DDE17" s="117"/>
      <c r="DDF17" s="117"/>
      <c r="DDG17" s="117"/>
      <c r="DDH17" s="117"/>
      <c r="DDI17" s="117"/>
      <c r="DDJ17" s="117"/>
      <c r="DDK17" s="117"/>
      <c r="DDL17" s="117"/>
      <c r="DDM17" s="117"/>
      <c r="DDN17" s="117"/>
      <c r="DDO17" s="117"/>
      <c r="DDP17" s="117"/>
      <c r="DDQ17" s="117"/>
      <c r="DDR17" s="117"/>
      <c r="DDS17" s="117"/>
      <c r="DDT17" s="117"/>
      <c r="DDU17" s="117"/>
      <c r="DDV17" s="117"/>
      <c r="DDW17" s="117"/>
      <c r="DDX17" s="117"/>
      <c r="DDY17" s="117"/>
      <c r="DDZ17" s="117"/>
      <c r="DEA17" s="117"/>
      <c r="DEB17" s="117"/>
      <c r="DEC17" s="117"/>
      <c r="DED17" s="117"/>
      <c r="DEE17" s="117"/>
      <c r="DEF17" s="117"/>
      <c r="DEG17" s="117"/>
      <c r="DEH17" s="117"/>
      <c r="DEI17" s="117"/>
      <c r="DEJ17" s="117"/>
      <c r="DEK17" s="117"/>
      <c r="DEL17" s="117"/>
      <c r="DEM17" s="117"/>
      <c r="DEN17" s="117"/>
      <c r="DEO17" s="117"/>
      <c r="DEP17" s="117"/>
      <c r="DEQ17" s="117"/>
      <c r="DER17" s="117"/>
      <c r="DES17" s="117"/>
      <c r="DET17" s="117"/>
      <c r="DEU17" s="117"/>
      <c r="DEV17" s="117"/>
      <c r="DEW17" s="117"/>
      <c r="DEX17" s="117"/>
      <c r="DEY17" s="117"/>
      <c r="DEZ17" s="117"/>
      <c r="DFA17" s="117"/>
      <c r="DFB17" s="117"/>
      <c r="DFC17" s="117"/>
      <c r="DFD17" s="117"/>
      <c r="DFE17" s="117"/>
      <c r="DFF17" s="117"/>
      <c r="DFG17" s="117"/>
      <c r="DFH17" s="117"/>
      <c r="DFI17" s="117"/>
      <c r="DFJ17" s="117"/>
      <c r="DFK17" s="117"/>
      <c r="DFL17" s="117"/>
      <c r="DFM17" s="117"/>
      <c r="DFN17" s="117"/>
      <c r="DFO17" s="117"/>
      <c r="DFP17" s="117"/>
      <c r="DFQ17" s="117"/>
      <c r="DFR17" s="117"/>
      <c r="DFS17" s="117"/>
      <c r="DFT17" s="117"/>
      <c r="DFU17" s="117"/>
      <c r="DFV17" s="117"/>
      <c r="DFW17" s="117"/>
      <c r="DFX17" s="117"/>
      <c r="DFY17" s="117"/>
      <c r="DFZ17" s="117"/>
      <c r="DGA17" s="117"/>
      <c r="DGB17" s="117"/>
      <c r="DGC17" s="117"/>
      <c r="DGD17" s="117"/>
      <c r="DGE17" s="117"/>
      <c r="DGF17" s="117"/>
      <c r="DGG17" s="117"/>
      <c r="DGH17" s="117"/>
      <c r="DGI17" s="117"/>
      <c r="DGJ17" s="117"/>
      <c r="DGK17" s="117"/>
      <c r="DGL17" s="117"/>
      <c r="DGM17" s="117"/>
      <c r="DGN17" s="117"/>
      <c r="DGO17" s="117"/>
      <c r="DGP17" s="117"/>
      <c r="DGQ17" s="117"/>
      <c r="DGR17" s="117"/>
      <c r="DGS17" s="117"/>
      <c r="DGT17" s="117"/>
      <c r="DGU17" s="117"/>
      <c r="DGV17" s="117"/>
      <c r="DGW17" s="117"/>
      <c r="DGX17" s="117"/>
      <c r="DGY17" s="117"/>
      <c r="DGZ17" s="117"/>
      <c r="DHA17" s="117"/>
      <c r="DHB17" s="117"/>
      <c r="DHC17" s="117"/>
      <c r="DHD17" s="117"/>
      <c r="DHE17" s="117"/>
      <c r="DHF17" s="117"/>
      <c r="DHG17" s="117"/>
      <c r="DHH17" s="117"/>
      <c r="DHI17" s="117"/>
      <c r="DHJ17" s="117"/>
      <c r="DHK17" s="117"/>
      <c r="DHL17" s="117"/>
      <c r="DHM17" s="117"/>
      <c r="DHN17" s="117"/>
      <c r="DHO17" s="117"/>
      <c r="DHP17" s="117"/>
      <c r="DHQ17" s="117"/>
      <c r="DHR17" s="117"/>
      <c r="DHS17" s="117"/>
      <c r="DHT17" s="117"/>
      <c r="DHU17" s="117"/>
      <c r="DHV17" s="117"/>
      <c r="DHW17" s="117"/>
      <c r="DHX17" s="117"/>
      <c r="DHY17" s="117"/>
      <c r="DHZ17" s="117"/>
      <c r="DIA17" s="117"/>
      <c r="DIB17" s="117"/>
      <c r="DIC17" s="117"/>
      <c r="DID17" s="117"/>
      <c r="DIE17" s="117"/>
      <c r="DIF17" s="117"/>
      <c r="DIG17" s="117"/>
      <c r="DIH17" s="117"/>
      <c r="DII17" s="117"/>
      <c r="DIJ17" s="117"/>
      <c r="DIK17" s="117"/>
      <c r="DIL17" s="117"/>
      <c r="DIM17" s="117"/>
      <c r="DIN17" s="117"/>
      <c r="DIO17" s="117"/>
      <c r="DIP17" s="117"/>
      <c r="DIQ17" s="117"/>
      <c r="DIR17" s="117"/>
      <c r="DIS17" s="117"/>
      <c r="DIT17" s="117"/>
      <c r="DIU17" s="117"/>
      <c r="DIV17" s="117"/>
      <c r="DIW17" s="117"/>
      <c r="DIX17" s="117"/>
      <c r="DIY17" s="117"/>
      <c r="DIZ17" s="117"/>
      <c r="DJA17" s="117"/>
      <c r="DJB17" s="117"/>
      <c r="DJC17" s="117"/>
      <c r="DJD17" s="117"/>
      <c r="DJE17" s="117"/>
      <c r="DJF17" s="117"/>
      <c r="DJG17" s="117"/>
      <c r="DJH17" s="117"/>
      <c r="DJI17" s="117"/>
      <c r="DJJ17" s="117"/>
      <c r="DJK17" s="117"/>
      <c r="DJL17" s="117"/>
      <c r="DJM17" s="117"/>
      <c r="DJN17" s="117"/>
      <c r="DJO17" s="117"/>
      <c r="DJP17" s="117"/>
      <c r="DJQ17" s="117"/>
      <c r="DJR17" s="117"/>
      <c r="DJS17" s="117"/>
      <c r="DJT17" s="117"/>
      <c r="DJU17" s="117"/>
      <c r="DJV17" s="117"/>
      <c r="DJW17" s="117"/>
      <c r="DJX17" s="117"/>
      <c r="DJY17" s="117"/>
      <c r="DJZ17" s="117"/>
      <c r="DKA17" s="117"/>
      <c r="DKB17" s="117"/>
      <c r="DKC17" s="117"/>
      <c r="DKD17" s="117"/>
      <c r="DKE17" s="117"/>
      <c r="DKF17" s="117"/>
      <c r="DKG17" s="117"/>
      <c r="DKH17" s="117"/>
      <c r="DKI17" s="117"/>
      <c r="DKJ17" s="117"/>
      <c r="DKK17" s="117"/>
      <c r="DKL17" s="117"/>
      <c r="DKM17" s="117"/>
      <c r="DKN17" s="117"/>
      <c r="DKO17" s="117"/>
      <c r="DKP17" s="117"/>
      <c r="DKQ17" s="117"/>
      <c r="DKR17" s="117"/>
      <c r="DKS17" s="117"/>
      <c r="DKT17" s="117"/>
      <c r="DKU17" s="117"/>
      <c r="DKV17" s="117"/>
      <c r="DKW17" s="117"/>
      <c r="DKX17" s="117"/>
      <c r="DKY17" s="117"/>
      <c r="DKZ17" s="117"/>
      <c r="DLA17" s="117"/>
      <c r="DLB17" s="117"/>
      <c r="DLC17" s="117"/>
      <c r="DLD17" s="117"/>
      <c r="DLE17" s="117"/>
      <c r="DLF17" s="117"/>
      <c r="DLG17" s="117"/>
      <c r="DLH17" s="117"/>
      <c r="DLI17" s="117"/>
      <c r="DLJ17" s="117"/>
      <c r="DLK17" s="117"/>
      <c r="DLL17" s="117"/>
      <c r="DLM17" s="117"/>
      <c r="DLN17" s="117"/>
      <c r="DLO17" s="117"/>
      <c r="DLP17" s="117"/>
      <c r="DLQ17" s="117"/>
      <c r="DLR17" s="117"/>
      <c r="DLS17" s="117"/>
      <c r="DLT17" s="117"/>
      <c r="DLU17" s="117"/>
      <c r="DLV17" s="117"/>
      <c r="DLW17" s="117"/>
      <c r="DLX17" s="117"/>
      <c r="DLY17" s="117"/>
      <c r="DLZ17" s="117"/>
      <c r="DMA17" s="117"/>
      <c r="DMB17" s="117"/>
      <c r="DMC17" s="117"/>
      <c r="DMD17" s="117"/>
      <c r="DME17" s="117"/>
      <c r="DMF17" s="117"/>
      <c r="DMG17" s="117"/>
      <c r="DMH17" s="117"/>
      <c r="DMI17" s="117"/>
      <c r="DMJ17" s="117"/>
      <c r="DMK17" s="117"/>
      <c r="DML17" s="117"/>
      <c r="DMM17" s="117"/>
      <c r="DMN17" s="117"/>
      <c r="DMO17" s="117"/>
      <c r="DMP17" s="117"/>
      <c r="DMQ17" s="117"/>
      <c r="DMR17" s="117"/>
      <c r="DMS17" s="117"/>
      <c r="DMT17" s="117"/>
      <c r="DMU17" s="117"/>
      <c r="DMV17" s="117"/>
      <c r="DMW17" s="117"/>
      <c r="DMX17" s="117"/>
      <c r="DMY17" s="117"/>
      <c r="DMZ17" s="117"/>
      <c r="DNA17" s="117"/>
      <c r="DNB17" s="117"/>
      <c r="DNC17" s="117"/>
      <c r="DND17" s="117"/>
      <c r="DNE17" s="117"/>
      <c r="DNF17" s="117"/>
      <c r="DNG17" s="117"/>
      <c r="DNH17" s="117"/>
      <c r="DNI17" s="117"/>
      <c r="DNJ17" s="117"/>
      <c r="DNK17" s="117"/>
      <c r="DNL17" s="117"/>
      <c r="DNM17" s="117"/>
      <c r="DNN17" s="117"/>
      <c r="DNO17" s="117"/>
      <c r="DNP17" s="117"/>
      <c r="DNQ17" s="117"/>
      <c r="DNR17" s="117"/>
      <c r="DNS17" s="117"/>
      <c r="DNT17" s="117"/>
      <c r="DNU17" s="117"/>
      <c r="DNV17" s="117"/>
      <c r="DNW17" s="117"/>
      <c r="DNX17" s="117"/>
      <c r="DNY17" s="117"/>
      <c r="DNZ17" s="117"/>
      <c r="DOA17" s="117"/>
      <c r="DOB17" s="117"/>
      <c r="DOC17" s="117"/>
      <c r="DOD17" s="117"/>
      <c r="DOE17" s="117"/>
      <c r="DOF17" s="117"/>
      <c r="DOG17" s="117"/>
      <c r="DOH17" s="117"/>
      <c r="DOI17" s="117"/>
      <c r="DOJ17" s="117"/>
      <c r="DOK17" s="117"/>
      <c r="DOL17" s="117"/>
      <c r="DOM17" s="117"/>
      <c r="DON17" s="117"/>
      <c r="DOO17" s="117"/>
      <c r="DOP17" s="117"/>
      <c r="DOQ17" s="117"/>
      <c r="DOR17" s="117"/>
      <c r="DOS17" s="117"/>
      <c r="DOT17" s="117"/>
      <c r="DOU17" s="117"/>
      <c r="DOV17" s="117"/>
      <c r="DOW17" s="117"/>
      <c r="DOX17" s="117"/>
      <c r="DOY17" s="117"/>
      <c r="DOZ17" s="117"/>
      <c r="DPA17" s="117"/>
      <c r="DPB17" s="117"/>
      <c r="DPC17" s="117"/>
      <c r="DPD17" s="117"/>
      <c r="DPE17" s="117"/>
      <c r="DPF17" s="117"/>
      <c r="DPG17" s="117"/>
      <c r="DPH17" s="117"/>
      <c r="DPI17" s="117"/>
      <c r="DPJ17" s="117"/>
      <c r="DPK17" s="117"/>
      <c r="DPL17" s="117"/>
      <c r="DPM17" s="117"/>
      <c r="DPN17" s="117"/>
      <c r="DPO17" s="117"/>
      <c r="DPP17" s="117"/>
      <c r="DPQ17" s="117"/>
      <c r="DPR17" s="117"/>
      <c r="DPS17" s="117"/>
      <c r="DPT17" s="117"/>
      <c r="DPU17" s="117"/>
      <c r="DPV17" s="117"/>
      <c r="DPW17" s="117"/>
      <c r="DPX17" s="117"/>
      <c r="DPY17" s="117"/>
      <c r="DPZ17" s="117"/>
      <c r="DQA17" s="117"/>
      <c r="DQB17" s="117"/>
      <c r="DQC17" s="117"/>
      <c r="DQD17" s="117"/>
      <c r="DQE17" s="117"/>
      <c r="DQF17" s="117"/>
      <c r="DQG17" s="117"/>
      <c r="DQH17" s="117"/>
      <c r="DQI17" s="117"/>
      <c r="DQJ17" s="117"/>
      <c r="DQK17" s="117"/>
      <c r="DQL17" s="117"/>
      <c r="DQM17" s="117"/>
      <c r="DQN17" s="117"/>
      <c r="DQO17" s="117"/>
      <c r="DQP17" s="117"/>
      <c r="DQQ17" s="117"/>
      <c r="DQR17" s="117"/>
      <c r="DQS17" s="117"/>
      <c r="DQT17" s="117"/>
      <c r="DQU17" s="117"/>
      <c r="DQV17" s="117"/>
      <c r="DQW17" s="117"/>
      <c r="DQX17" s="117"/>
      <c r="DQY17" s="117"/>
      <c r="DQZ17" s="117"/>
      <c r="DRA17" s="117"/>
      <c r="DRB17" s="117"/>
      <c r="DRC17" s="117"/>
      <c r="DRD17" s="117"/>
      <c r="DRE17" s="117"/>
      <c r="DRF17" s="117"/>
      <c r="DRG17" s="117"/>
      <c r="DRH17" s="117"/>
      <c r="DRI17" s="117"/>
      <c r="DRJ17" s="117"/>
      <c r="DRK17" s="117"/>
      <c r="DRL17" s="117"/>
      <c r="DRM17" s="117"/>
      <c r="DRN17" s="117"/>
      <c r="DRO17" s="117"/>
      <c r="DRP17" s="117"/>
      <c r="DRQ17" s="117"/>
      <c r="DRR17" s="117"/>
      <c r="DRS17" s="117"/>
      <c r="DRT17" s="117"/>
      <c r="DRU17" s="117"/>
      <c r="DRV17" s="117"/>
      <c r="DRW17" s="117"/>
      <c r="DRX17" s="117"/>
      <c r="DRY17" s="117"/>
      <c r="DRZ17" s="117"/>
      <c r="DSA17" s="117"/>
      <c r="DSB17" s="117"/>
      <c r="DSC17" s="117"/>
      <c r="DSD17" s="117"/>
      <c r="DSE17" s="117"/>
      <c r="DSF17" s="117"/>
      <c r="DSG17" s="117"/>
      <c r="DSH17" s="117"/>
      <c r="DSI17" s="117"/>
      <c r="DSJ17" s="117"/>
      <c r="DSK17" s="117"/>
      <c r="DSL17" s="117"/>
      <c r="DSM17" s="117"/>
      <c r="DSN17" s="117"/>
      <c r="DSO17" s="117"/>
      <c r="DSP17" s="117"/>
      <c r="DSQ17" s="117"/>
      <c r="DSR17" s="117"/>
      <c r="DSS17" s="117"/>
      <c r="DST17" s="117"/>
      <c r="DSU17" s="117"/>
      <c r="DSV17" s="117"/>
      <c r="DSW17" s="117"/>
      <c r="DSX17" s="117"/>
      <c r="DSY17" s="117"/>
      <c r="DSZ17" s="117"/>
      <c r="DTA17" s="117"/>
      <c r="DTB17" s="117"/>
      <c r="DTC17" s="117"/>
      <c r="DTD17" s="117"/>
      <c r="DTE17" s="117"/>
      <c r="DTF17" s="117"/>
      <c r="DTG17" s="117"/>
      <c r="DTH17" s="117"/>
      <c r="DTI17" s="117"/>
      <c r="DTJ17" s="117"/>
      <c r="DTK17" s="117"/>
      <c r="DTL17" s="117"/>
      <c r="DTM17" s="117"/>
      <c r="DTN17" s="117"/>
      <c r="DTO17" s="117"/>
      <c r="DTP17" s="117"/>
      <c r="DTQ17" s="117"/>
      <c r="DTR17" s="117"/>
      <c r="DTS17" s="117"/>
      <c r="DTT17" s="117"/>
      <c r="DTU17" s="117"/>
      <c r="DTV17" s="117"/>
      <c r="DTW17" s="117"/>
      <c r="DTX17" s="117"/>
      <c r="DTY17" s="117"/>
      <c r="DTZ17" s="117"/>
      <c r="DUA17" s="117"/>
      <c r="DUB17" s="117"/>
      <c r="DUC17" s="117"/>
      <c r="DUD17" s="117"/>
      <c r="DUE17" s="117"/>
      <c r="DUF17" s="117"/>
      <c r="DUG17" s="117"/>
      <c r="DUH17" s="117"/>
      <c r="DUI17" s="117"/>
      <c r="DUJ17" s="117"/>
      <c r="DUK17" s="117"/>
      <c r="DUL17" s="117"/>
      <c r="DUM17" s="117"/>
      <c r="DUN17" s="117"/>
      <c r="DUO17" s="117"/>
      <c r="DUP17" s="117"/>
      <c r="DUQ17" s="117"/>
      <c r="DUR17" s="117"/>
      <c r="DUS17" s="117"/>
      <c r="DUT17" s="117"/>
      <c r="DUU17" s="117"/>
      <c r="DUV17" s="117"/>
      <c r="DUW17" s="117"/>
      <c r="DUX17" s="117"/>
      <c r="DUY17" s="117"/>
      <c r="DUZ17" s="117"/>
      <c r="DVA17" s="117"/>
      <c r="DVB17" s="117"/>
      <c r="DVC17" s="117"/>
      <c r="DVD17" s="117"/>
      <c r="DVE17" s="117"/>
      <c r="DVF17" s="117"/>
      <c r="DVG17" s="117"/>
      <c r="DVH17" s="117"/>
      <c r="DVI17" s="117"/>
      <c r="DVJ17" s="117"/>
      <c r="DVK17" s="117"/>
      <c r="DVL17" s="117"/>
      <c r="DVM17" s="117"/>
      <c r="DVN17" s="117"/>
      <c r="DVO17" s="117"/>
      <c r="DVP17" s="117"/>
      <c r="DVQ17" s="117"/>
      <c r="DVR17" s="117"/>
      <c r="DVS17" s="117"/>
      <c r="DVT17" s="117"/>
      <c r="DVU17" s="117"/>
      <c r="DVV17" s="117"/>
      <c r="DVW17" s="117"/>
      <c r="DVX17" s="117"/>
      <c r="DVY17" s="117"/>
      <c r="DVZ17" s="117"/>
      <c r="DWA17" s="117"/>
      <c r="DWB17" s="117"/>
      <c r="DWC17" s="117"/>
      <c r="DWD17" s="117"/>
      <c r="DWE17" s="117"/>
      <c r="DWF17" s="117"/>
      <c r="DWG17" s="117"/>
      <c r="DWH17" s="117"/>
      <c r="DWI17" s="117"/>
      <c r="DWJ17" s="117"/>
      <c r="DWK17" s="117"/>
      <c r="DWL17" s="117"/>
      <c r="DWM17" s="117"/>
      <c r="DWN17" s="117"/>
      <c r="DWO17" s="117"/>
      <c r="DWP17" s="117"/>
      <c r="DWQ17" s="117"/>
      <c r="DWR17" s="117"/>
      <c r="DWS17" s="117"/>
      <c r="DWT17" s="117"/>
      <c r="DWU17" s="117"/>
      <c r="DWV17" s="117"/>
      <c r="DWW17" s="117"/>
      <c r="DWX17" s="117"/>
      <c r="DWY17" s="117"/>
      <c r="DWZ17" s="117"/>
      <c r="DXA17" s="117"/>
      <c r="DXB17" s="117"/>
      <c r="DXC17" s="117"/>
      <c r="DXD17" s="117"/>
      <c r="DXE17" s="117"/>
      <c r="DXF17" s="117"/>
      <c r="DXG17" s="117"/>
      <c r="DXH17" s="117"/>
      <c r="DXI17" s="117"/>
      <c r="DXJ17" s="117"/>
      <c r="DXK17" s="117"/>
      <c r="DXL17" s="117"/>
      <c r="DXM17" s="117"/>
      <c r="DXN17" s="117"/>
      <c r="DXO17" s="117"/>
      <c r="DXP17" s="117"/>
      <c r="DXQ17" s="117"/>
      <c r="DXR17" s="117"/>
      <c r="DXS17" s="117"/>
      <c r="DXT17" s="117"/>
      <c r="DXU17" s="117"/>
      <c r="DXV17" s="117"/>
      <c r="DXW17" s="117"/>
      <c r="DXX17" s="117"/>
      <c r="DXY17" s="117"/>
      <c r="DXZ17" s="117"/>
      <c r="DYA17" s="117"/>
      <c r="DYB17" s="117"/>
      <c r="DYC17" s="117"/>
      <c r="DYD17" s="117"/>
      <c r="DYE17" s="117"/>
      <c r="DYF17" s="117"/>
      <c r="DYG17" s="117"/>
      <c r="DYH17" s="117"/>
      <c r="DYI17" s="117"/>
      <c r="DYJ17" s="117"/>
      <c r="DYK17" s="117"/>
      <c r="DYL17" s="117"/>
      <c r="DYM17" s="117"/>
      <c r="DYN17" s="117"/>
      <c r="DYO17" s="117"/>
      <c r="DYP17" s="117"/>
      <c r="DYQ17" s="117"/>
      <c r="DYR17" s="117"/>
      <c r="DYS17" s="117"/>
      <c r="DYT17" s="117"/>
      <c r="DYU17" s="117"/>
      <c r="DYV17" s="117"/>
      <c r="DYW17" s="117"/>
      <c r="DYX17" s="117"/>
      <c r="DYY17" s="117"/>
      <c r="DYZ17" s="117"/>
      <c r="DZA17" s="117"/>
      <c r="DZB17" s="117"/>
      <c r="DZC17" s="117"/>
      <c r="DZD17" s="117"/>
      <c r="DZE17" s="117"/>
      <c r="DZF17" s="117"/>
      <c r="DZG17" s="117"/>
      <c r="DZH17" s="117"/>
      <c r="DZI17" s="117"/>
      <c r="DZJ17" s="117"/>
      <c r="DZK17" s="117"/>
      <c r="DZL17" s="117"/>
      <c r="DZM17" s="117"/>
      <c r="DZN17" s="117"/>
      <c r="DZO17" s="117"/>
      <c r="DZP17" s="117"/>
      <c r="DZQ17" s="117"/>
      <c r="DZR17" s="117"/>
      <c r="DZS17" s="117"/>
      <c r="DZT17" s="117"/>
      <c r="DZU17" s="117"/>
      <c r="DZV17" s="117"/>
      <c r="DZW17" s="117"/>
      <c r="DZX17" s="117"/>
      <c r="DZY17" s="117"/>
      <c r="DZZ17" s="117"/>
      <c r="EAA17" s="117"/>
      <c r="EAB17" s="117"/>
      <c r="EAC17" s="117"/>
      <c r="EAD17" s="117"/>
      <c r="EAE17" s="117"/>
      <c r="EAF17" s="117"/>
      <c r="EAG17" s="117"/>
      <c r="EAH17" s="117"/>
      <c r="EAI17" s="117"/>
      <c r="EAJ17" s="117"/>
      <c r="EAK17" s="117"/>
      <c r="EAL17" s="117"/>
      <c r="EAM17" s="117"/>
      <c r="EAN17" s="117"/>
      <c r="EAO17" s="117"/>
      <c r="EAP17" s="117"/>
      <c r="EAQ17" s="117"/>
      <c r="EAR17" s="117"/>
      <c r="EAS17" s="117"/>
      <c r="EAT17" s="117"/>
      <c r="EAU17" s="117"/>
      <c r="EAV17" s="117"/>
      <c r="EAW17" s="117"/>
      <c r="EAX17" s="117"/>
      <c r="EAY17" s="117"/>
      <c r="EAZ17" s="117"/>
      <c r="EBA17" s="117"/>
      <c r="EBB17" s="117"/>
      <c r="EBC17" s="117"/>
      <c r="EBD17" s="117"/>
      <c r="EBE17" s="117"/>
      <c r="EBF17" s="117"/>
      <c r="EBG17" s="117"/>
      <c r="EBH17" s="117"/>
      <c r="EBI17" s="117"/>
      <c r="EBJ17" s="117"/>
      <c r="EBK17" s="117"/>
      <c r="EBL17" s="117"/>
      <c r="EBM17" s="117"/>
      <c r="EBN17" s="117"/>
      <c r="EBO17" s="117"/>
      <c r="EBP17" s="117"/>
      <c r="EBQ17" s="117"/>
      <c r="EBR17" s="117"/>
      <c r="EBS17" s="117"/>
      <c r="EBT17" s="117"/>
      <c r="EBU17" s="117"/>
      <c r="EBV17" s="117"/>
      <c r="EBW17" s="117"/>
      <c r="EBX17" s="117"/>
      <c r="EBY17" s="117"/>
      <c r="EBZ17" s="117"/>
      <c r="ECA17" s="117"/>
      <c r="ECB17" s="117"/>
      <c r="ECC17" s="117"/>
      <c r="ECD17" s="117"/>
      <c r="ECE17" s="117"/>
      <c r="ECF17" s="117"/>
      <c r="ECG17" s="117"/>
      <c r="ECH17" s="117"/>
      <c r="ECI17" s="117"/>
      <c r="ECJ17" s="117"/>
      <c r="ECK17" s="117"/>
      <c r="ECL17" s="117"/>
      <c r="ECM17" s="117"/>
      <c r="ECN17" s="117"/>
      <c r="ECO17" s="117"/>
      <c r="ECP17" s="117"/>
      <c r="ECQ17" s="117"/>
      <c r="ECR17" s="117"/>
      <c r="ECS17" s="117"/>
      <c r="ECT17" s="117"/>
      <c r="ECU17" s="117"/>
      <c r="ECV17" s="117"/>
      <c r="ECW17" s="117"/>
      <c r="ECX17" s="117"/>
      <c r="ECY17" s="117"/>
      <c r="ECZ17" s="117"/>
      <c r="EDA17" s="117"/>
      <c r="EDB17" s="117"/>
      <c r="EDC17" s="117"/>
      <c r="EDD17" s="117"/>
      <c r="EDE17" s="117"/>
      <c r="EDF17" s="117"/>
      <c r="EDG17" s="117"/>
      <c r="EDH17" s="117"/>
      <c r="EDI17" s="117"/>
      <c r="EDJ17" s="117"/>
      <c r="EDK17" s="117"/>
      <c r="EDL17" s="117"/>
      <c r="EDM17" s="117"/>
      <c r="EDN17" s="117"/>
      <c r="EDO17" s="117"/>
      <c r="EDP17" s="117"/>
      <c r="EDQ17" s="117"/>
      <c r="EDR17" s="117"/>
      <c r="EDS17" s="117"/>
      <c r="EDT17" s="117"/>
      <c r="EDU17" s="117"/>
      <c r="EDV17" s="117"/>
      <c r="EDW17" s="117"/>
      <c r="EDX17" s="117"/>
      <c r="EDY17" s="117"/>
      <c r="EDZ17" s="117"/>
      <c r="EEA17" s="117"/>
      <c r="EEB17" s="117"/>
      <c r="EEC17" s="117"/>
      <c r="EED17" s="117"/>
      <c r="EEE17" s="117"/>
      <c r="EEF17" s="117"/>
      <c r="EEG17" s="117"/>
      <c r="EEH17" s="117"/>
      <c r="EEI17" s="117"/>
      <c r="EEJ17" s="117"/>
      <c r="EEK17" s="117"/>
      <c r="EEL17" s="117"/>
      <c r="EEM17" s="117"/>
      <c r="EEN17" s="117"/>
      <c r="EEO17" s="117"/>
      <c r="EEP17" s="117"/>
      <c r="EEQ17" s="117"/>
      <c r="EER17" s="117"/>
      <c r="EES17" s="117"/>
      <c r="EET17" s="117"/>
      <c r="EEU17" s="117"/>
      <c r="EEV17" s="117"/>
      <c r="EEW17" s="117"/>
      <c r="EEX17" s="117"/>
      <c r="EEY17" s="117"/>
      <c r="EEZ17" s="117"/>
      <c r="EFA17" s="117"/>
      <c r="EFB17" s="117"/>
      <c r="EFC17" s="117"/>
      <c r="EFD17" s="117"/>
      <c r="EFE17" s="117"/>
      <c r="EFF17" s="117"/>
      <c r="EFG17" s="117"/>
      <c r="EFH17" s="117"/>
      <c r="EFI17" s="117"/>
      <c r="EFJ17" s="117"/>
      <c r="EFK17" s="117"/>
      <c r="EFL17" s="117"/>
      <c r="EFM17" s="117"/>
      <c r="EFN17" s="117"/>
      <c r="EFO17" s="117"/>
      <c r="EFP17" s="117"/>
      <c r="EFQ17" s="117"/>
      <c r="EFR17" s="117"/>
      <c r="EFS17" s="117"/>
      <c r="EFT17" s="117"/>
      <c r="EFU17" s="117"/>
      <c r="EFV17" s="117"/>
      <c r="EFW17" s="117"/>
      <c r="EFX17" s="117"/>
      <c r="EFY17" s="117"/>
      <c r="EFZ17" s="117"/>
      <c r="EGA17" s="117"/>
      <c r="EGB17" s="117"/>
      <c r="EGC17" s="117"/>
      <c r="EGD17" s="117"/>
      <c r="EGE17" s="117"/>
      <c r="EGF17" s="117"/>
      <c r="EGG17" s="117"/>
      <c r="EGH17" s="117"/>
      <c r="EGI17" s="117"/>
      <c r="EGJ17" s="117"/>
      <c r="EGK17" s="117"/>
      <c r="EGL17" s="117"/>
      <c r="EGM17" s="117"/>
      <c r="EGN17" s="117"/>
      <c r="EGO17" s="117"/>
      <c r="EGP17" s="117"/>
      <c r="EGQ17" s="117"/>
      <c r="EGR17" s="117"/>
      <c r="EGS17" s="117"/>
      <c r="EGT17" s="117"/>
      <c r="EGU17" s="117"/>
      <c r="EGV17" s="117"/>
      <c r="EGW17" s="117"/>
      <c r="EGX17" s="117"/>
      <c r="EGY17" s="117"/>
      <c r="EGZ17" s="117"/>
      <c r="EHA17" s="117"/>
      <c r="EHB17" s="117"/>
      <c r="EHC17" s="117"/>
      <c r="EHD17" s="117"/>
      <c r="EHE17" s="117"/>
      <c r="EHF17" s="117"/>
      <c r="EHG17" s="117"/>
      <c r="EHH17" s="117"/>
      <c r="EHI17" s="117"/>
      <c r="EHJ17" s="117"/>
      <c r="EHK17" s="117"/>
      <c r="EHL17" s="117"/>
      <c r="EHM17" s="117"/>
      <c r="EHN17" s="117"/>
      <c r="EHO17" s="117"/>
      <c r="EHP17" s="117"/>
      <c r="EHQ17" s="117"/>
      <c r="EHR17" s="117"/>
      <c r="EHS17" s="117"/>
      <c r="EHT17" s="117"/>
      <c r="EHU17" s="117"/>
      <c r="EHV17" s="117"/>
      <c r="EHW17" s="117"/>
      <c r="EHX17" s="117"/>
      <c r="EHY17" s="117"/>
      <c r="EHZ17" s="117"/>
      <c r="EIA17" s="117"/>
      <c r="EIB17" s="117"/>
      <c r="EIC17" s="117"/>
      <c r="EID17" s="117"/>
      <c r="EIE17" s="117"/>
      <c r="EIF17" s="117"/>
      <c r="EIG17" s="117"/>
      <c r="EIH17" s="117"/>
      <c r="EII17" s="117"/>
      <c r="EIJ17" s="117"/>
      <c r="EIK17" s="117"/>
      <c r="EIL17" s="117"/>
      <c r="EIM17" s="117"/>
      <c r="EIN17" s="117"/>
      <c r="EIO17" s="117"/>
      <c r="EIP17" s="117"/>
      <c r="EIQ17" s="117"/>
      <c r="EIR17" s="117"/>
      <c r="EIS17" s="117"/>
      <c r="EIT17" s="117"/>
      <c r="EIU17" s="117"/>
      <c r="EIV17" s="117"/>
      <c r="EIW17" s="117"/>
      <c r="EIX17" s="117"/>
      <c r="EIY17" s="117"/>
      <c r="EIZ17" s="117"/>
      <c r="EJA17" s="117"/>
      <c r="EJB17" s="117"/>
      <c r="EJC17" s="117"/>
      <c r="EJD17" s="117"/>
      <c r="EJE17" s="117"/>
      <c r="EJF17" s="117"/>
      <c r="EJG17" s="117"/>
      <c r="EJH17" s="117"/>
      <c r="EJI17" s="117"/>
      <c r="EJJ17" s="117"/>
      <c r="EJK17" s="117"/>
      <c r="EJL17" s="117"/>
      <c r="EJM17" s="117"/>
      <c r="EJN17" s="117"/>
      <c r="EJO17" s="117"/>
      <c r="EJP17" s="117"/>
      <c r="EJQ17" s="117"/>
      <c r="EJR17" s="117"/>
      <c r="EJS17" s="117"/>
      <c r="EJT17" s="117"/>
      <c r="EJU17" s="117"/>
      <c r="EJV17" s="117"/>
      <c r="EJW17" s="117"/>
      <c r="EJX17" s="117"/>
      <c r="EJY17" s="117"/>
      <c r="EJZ17" s="117"/>
      <c r="EKA17" s="117"/>
      <c r="EKB17" s="117"/>
      <c r="EKC17" s="117"/>
      <c r="EKD17" s="117"/>
      <c r="EKE17" s="117"/>
      <c r="EKF17" s="117"/>
      <c r="EKG17" s="117"/>
      <c r="EKH17" s="117"/>
      <c r="EKI17" s="117"/>
      <c r="EKJ17" s="117"/>
      <c r="EKK17" s="117"/>
      <c r="EKL17" s="117"/>
      <c r="EKM17" s="117"/>
      <c r="EKN17" s="117"/>
      <c r="EKO17" s="117"/>
      <c r="EKP17" s="117"/>
      <c r="EKQ17" s="117"/>
      <c r="EKR17" s="117"/>
      <c r="EKS17" s="117"/>
      <c r="EKT17" s="117"/>
      <c r="EKU17" s="117"/>
      <c r="EKV17" s="117"/>
      <c r="EKW17" s="117"/>
      <c r="EKX17" s="117"/>
      <c r="EKY17" s="117"/>
      <c r="EKZ17" s="117"/>
      <c r="ELA17" s="117"/>
      <c r="ELB17" s="117"/>
      <c r="ELC17" s="117"/>
      <c r="ELD17" s="117"/>
      <c r="ELE17" s="117"/>
      <c r="ELF17" s="117"/>
      <c r="ELG17" s="117"/>
      <c r="ELH17" s="117"/>
      <c r="ELI17" s="117"/>
      <c r="ELJ17" s="117"/>
      <c r="ELK17" s="117"/>
      <c r="ELL17" s="117"/>
      <c r="ELM17" s="117"/>
      <c r="ELN17" s="117"/>
      <c r="ELO17" s="117"/>
      <c r="ELP17" s="117"/>
      <c r="ELQ17" s="117"/>
      <c r="ELR17" s="117"/>
      <c r="ELS17" s="117"/>
      <c r="ELT17" s="117"/>
      <c r="ELU17" s="117"/>
      <c r="ELV17" s="117"/>
      <c r="ELW17" s="117"/>
      <c r="ELX17" s="117"/>
      <c r="ELY17" s="117"/>
      <c r="ELZ17" s="117"/>
      <c r="EMA17" s="117"/>
      <c r="EMB17" s="117"/>
      <c r="EMC17" s="117"/>
      <c r="EMD17" s="117"/>
      <c r="EME17" s="117"/>
      <c r="EMF17" s="117"/>
      <c r="EMG17" s="117"/>
      <c r="EMH17" s="117"/>
      <c r="EMI17" s="117"/>
      <c r="EMJ17" s="117"/>
      <c r="EMK17" s="117"/>
      <c r="EML17" s="117"/>
      <c r="EMM17" s="117"/>
      <c r="EMN17" s="117"/>
      <c r="EMO17" s="117"/>
      <c r="EMP17" s="117"/>
      <c r="EMQ17" s="117"/>
      <c r="EMR17" s="117"/>
      <c r="EMS17" s="117"/>
      <c r="EMT17" s="117"/>
      <c r="EMU17" s="117"/>
      <c r="EMV17" s="117"/>
      <c r="EMW17" s="117"/>
      <c r="EMX17" s="117"/>
      <c r="EMY17" s="117"/>
      <c r="EMZ17" s="117"/>
      <c r="ENA17" s="117"/>
      <c r="ENB17" s="117"/>
      <c r="ENC17" s="117"/>
      <c r="END17" s="117"/>
      <c r="ENE17" s="117"/>
      <c r="ENF17" s="117"/>
      <c r="ENG17" s="117"/>
      <c r="ENH17" s="117"/>
      <c r="ENI17" s="117"/>
      <c r="ENJ17" s="117"/>
      <c r="ENK17" s="117"/>
      <c r="ENL17" s="117"/>
      <c r="ENM17" s="117"/>
      <c r="ENN17" s="117"/>
      <c r="ENO17" s="117"/>
      <c r="ENP17" s="117"/>
      <c r="ENQ17" s="117"/>
      <c r="ENR17" s="117"/>
      <c r="ENS17" s="117"/>
      <c r="ENT17" s="117"/>
      <c r="ENU17" s="117"/>
      <c r="ENV17" s="117"/>
      <c r="ENW17" s="117"/>
      <c r="ENX17" s="117"/>
      <c r="ENY17" s="117"/>
      <c r="ENZ17" s="117"/>
      <c r="EOA17" s="117"/>
      <c r="EOB17" s="117"/>
      <c r="EOC17" s="117"/>
      <c r="EOD17" s="117"/>
      <c r="EOE17" s="117"/>
      <c r="EOF17" s="117"/>
      <c r="EOG17" s="117"/>
      <c r="EOH17" s="117"/>
      <c r="EOI17" s="117"/>
      <c r="EOJ17" s="117"/>
      <c r="EOK17" s="117"/>
      <c r="EOL17" s="117"/>
      <c r="EOM17" s="117"/>
      <c r="EON17" s="117"/>
      <c r="EOO17" s="117"/>
      <c r="EOP17" s="117"/>
      <c r="EOQ17" s="117"/>
      <c r="EOR17" s="117"/>
      <c r="EOS17" s="117"/>
      <c r="EOT17" s="117"/>
      <c r="EOU17" s="117"/>
      <c r="EOV17" s="117"/>
      <c r="EOW17" s="117"/>
      <c r="EOX17" s="117"/>
      <c r="EOY17" s="117"/>
      <c r="EOZ17" s="117"/>
      <c r="EPA17" s="117"/>
      <c r="EPB17" s="117"/>
      <c r="EPC17" s="117"/>
      <c r="EPD17" s="117"/>
      <c r="EPE17" s="117"/>
      <c r="EPF17" s="117"/>
      <c r="EPG17" s="117"/>
      <c r="EPH17" s="117"/>
      <c r="EPI17" s="117"/>
      <c r="EPJ17" s="117"/>
      <c r="EPK17" s="117"/>
      <c r="EPL17" s="117"/>
      <c r="EPM17" s="117"/>
      <c r="EPN17" s="117"/>
      <c r="EPO17" s="117"/>
      <c r="EPP17" s="117"/>
      <c r="EPQ17" s="117"/>
      <c r="EPR17" s="117"/>
      <c r="EPS17" s="117"/>
      <c r="EPT17" s="117"/>
      <c r="EPU17" s="117"/>
      <c r="EPV17" s="117"/>
      <c r="EPW17" s="117"/>
      <c r="EPX17" s="117"/>
      <c r="EPY17" s="117"/>
      <c r="EPZ17" s="117"/>
      <c r="EQA17" s="117"/>
      <c r="EQB17" s="117"/>
      <c r="EQC17" s="117"/>
      <c r="EQD17" s="117"/>
      <c r="EQE17" s="117"/>
      <c r="EQF17" s="117"/>
      <c r="EQG17" s="117"/>
      <c r="EQH17" s="117"/>
      <c r="EQI17" s="117"/>
      <c r="EQJ17" s="117"/>
      <c r="EQK17" s="117"/>
      <c r="EQL17" s="117"/>
      <c r="EQM17" s="117"/>
      <c r="EQN17" s="117"/>
      <c r="EQO17" s="117"/>
      <c r="EQP17" s="117"/>
      <c r="EQQ17" s="117"/>
      <c r="EQR17" s="117"/>
      <c r="EQS17" s="117"/>
      <c r="EQT17" s="117"/>
      <c r="EQU17" s="117"/>
      <c r="EQV17" s="117"/>
      <c r="EQW17" s="117"/>
      <c r="EQX17" s="117"/>
      <c r="EQY17" s="117"/>
      <c r="EQZ17" s="117"/>
      <c r="ERA17" s="117"/>
      <c r="ERB17" s="117"/>
      <c r="ERC17" s="117"/>
      <c r="ERD17" s="117"/>
      <c r="ERE17" s="117"/>
      <c r="ERF17" s="117"/>
      <c r="ERG17" s="117"/>
      <c r="ERH17" s="117"/>
      <c r="ERI17" s="117"/>
      <c r="ERJ17" s="117"/>
      <c r="ERK17" s="117"/>
      <c r="ERL17" s="117"/>
      <c r="ERM17" s="117"/>
      <c r="ERN17" s="117"/>
      <c r="ERO17" s="117"/>
      <c r="ERP17" s="117"/>
      <c r="ERQ17" s="117"/>
      <c r="ERR17" s="117"/>
      <c r="ERS17" s="117"/>
      <c r="ERT17" s="117"/>
      <c r="ERU17" s="117"/>
      <c r="ERV17" s="117"/>
      <c r="ERW17" s="117"/>
      <c r="ERX17" s="117"/>
      <c r="ERY17" s="117"/>
      <c r="ERZ17" s="117"/>
      <c r="ESA17" s="117"/>
      <c r="ESB17" s="117"/>
      <c r="ESC17" s="117"/>
      <c r="ESD17" s="117"/>
      <c r="ESE17" s="117"/>
      <c r="ESF17" s="117"/>
      <c r="ESG17" s="117"/>
      <c r="ESH17" s="117"/>
      <c r="ESI17" s="117"/>
      <c r="ESJ17" s="117"/>
      <c r="ESK17" s="117"/>
      <c r="ESL17" s="117"/>
      <c r="ESM17" s="117"/>
      <c r="ESN17" s="117"/>
      <c r="ESO17" s="117"/>
      <c r="ESP17" s="117"/>
      <c r="ESQ17" s="117"/>
      <c r="ESR17" s="117"/>
      <c r="ESS17" s="117"/>
      <c r="EST17" s="117"/>
      <c r="ESU17" s="117"/>
      <c r="ESV17" s="117"/>
      <c r="ESW17" s="117"/>
      <c r="ESX17" s="117"/>
      <c r="ESY17" s="117"/>
      <c r="ESZ17" s="117"/>
      <c r="ETA17" s="117"/>
      <c r="ETB17" s="117"/>
      <c r="ETC17" s="117"/>
      <c r="ETD17" s="117"/>
      <c r="ETE17" s="117"/>
      <c r="ETF17" s="117"/>
      <c r="ETG17" s="117"/>
      <c r="ETH17" s="117"/>
      <c r="ETI17" s="117"/>
      <c r="ETJ17" s="117"/>
      <c r="ETK17" s="117"/>
      <c r="ETL17" s="117"/>
      <c r="ETM17" s="117"/>
      <c r="ETN17" s="117"/>
      <c r="ETO17" s="117"/>
      <c r="ETP17" s="117"/>
      <c r="ETQ17" s="117"/>
      <c r="ETR17" s="117"/>
      <c r="ETS17" s="117"/>
      <c r="ETT17" s="117"/>
      <c r="ETU17" s="117"/>
      <c r="ETV17" s="117"/>
      <c r="ETW17" s="117"/>
      <c r="ETX17" s="117"/>
      <c r="ETY17" s="117"/>
      <c r="ETZ17" s="117"/>
      <c r="EUA17" s="117"/>
      <c r="EUB17" s="117"/>
      <c r="EUC17" s="117"/>
      <c r="EUD17" s="117"/>
      <c r="EUE17" s="117"/>
      <c r="EUF17" s="117"/>
      <c r="EUG17" s="117"/>
      <c r="EUH17" s="117"/>
      <c r="EUI17" s="117"/>
      <c r="EUJ17" s="117"/>
      <c r="EUK17" s="117"/>
      <c r="EUL17" s="117"/>
      <c r="EUM17" s="117"/>
      <c r="EUN17" s="117"/>
      <c r="EUO17" s="117"/>
      <c r="EUP17" s="117"/>
      <c r="EUQ17" s="117"/>
      <c r="EUR17" s="117"/>
      <c r="EUS17" s="117"/>
      <c r="EUT17" s="117"/>
      <c r="EUU17" s="117"/>
      <c r="EUV17" s="117"/>
      <c r="EUW17" s="117"/>
      <c r="EUX17" s="117"/>
      <c r="EUY17" s="117"/>
      <c r="EUZ17" s="117"/>
      <c r="EVA17" s="117"/>
      <c r="EVB17" s="117"/>
      <c r="EVC17" s="117"/>
      <c r="EVD17" s="117"/>
      <c r="EVE17" s="117"/>
      <c r="EVF17" s="117"/>
      <c r="EVG17" s="117"/>
      <c r="EVH17" s="117"/>
      <c r="EVI17" s="117"/>
      <c r="EVJ17" s="117"/>
      <c r="EVK17" s="117"/>
      <c r="EVL17" s="117"/>
      <c r="EVM17" s="117"/>
      <c r="EVN17" s="117"/>
      <c r="EVO17" s="117"/>
      <c r="EVP17" s="117"/>
      <c r="EVQ17" s="117"/>
      <c r="EVR17" s="117"/>
      <c r="EVS17" s="117"/>
      <c r="EVT17" s="117"/>
      <c r="EVU17" s="117"/>
      <c r="EVV17" s="117"/>
      <c r="EVW17" s="117"/>
      <c r="EVX17" s="117"/>
      <c r="EVY17" s="117"/>
      <c r="EVZ17" s="117"/>
      <c r="EWA17" s="117"/>
      <c r="EWB17" s="117"/>
      <c r="EWC17" s="117"/>
      <c r="EWD17" s="117"/>
      <c r="EWE17" s="117"/>
      <c r="EWF17" s="117"/>
      <c r="EWG17" s="117"/>
      <c r="EWH17" s="117"/>
      <c r="EWI17" s="117"/>
      <c r="EWJ17" s="117"/>
      <c r="EWK17" s="117"/>
      <c r="EWL17" s="117"/>
      <c r="EWM17" s="117"/>
      <c r="EWN17" s="117"/>
      <c r="EWO17" s="117"/>
      <c r="EWP17" s="117"/>
      <c r="EWQ17" s="117"/>
      <c r="EWR17" s="117"/>
      <c r="EWS17" s="117"/>
      <c r="EWT17" s="117"/>
      <c r="EWU17" s="117"/>
      <c r="EWV17" s="117"/>
      <c r="EWW17" s="117"/>
      <c r="EWX17" s="117"/>
      <c r="EWY17" s="117"/>
      <c r="EWZ17" s="117"/>
      <c r="EXA17" s="117"/>
      <c r="EXB17" s="117"/>
      <c r="EXC17" s="117"/>
      <c r="EXD17" s="117"/>
      <c r="EXE17" s="117"/>
      <c r="EXF17" s="117"/>
      <c r="EXG17" s="117"/>
      <c r="EXH17" s="117"/>
      <c r="EXI17" s="117"/>
      <c r="EXJ17" s="117"/>
      <c r="EXK17" s="117"/>
      <c r="EXL17" s="117"/>
      <c r="EXM17" s="117"/>
      <c r="EXN17" s="117"/>
      <c r="EXO17" s="117"/>
      <c r="EXP17" s="117"/>
      <c r="EXQ17" s="117"/>
      <c r="EXR17" s="117"/>
      <c r="EXS17" s="117"/>
      <c r="EXT17" s="117"/>
      <c r="EXU17" s="117"/>
      <c r="EXV17" s="117"/>
      <c r="EXW17" s="117"/>
      <c r="EXX17" s="117"/>
      <c r="EXY17" s="117"/>
      <c r="EXZ17" s="117"/>
      <c r="EYA17" s="117"/>
      <c r="EYB17" s="117"/>
      <c r="EYC17" s="117"/>
      <c r="EYD17" s="117"/>
      <c r="EYE17" s="117"/>
      <c r="EYF17" s="117"/>
      <c r="EYG17" s="117"/>
      <c r="EYH17" s="117"/>
      <c r="EYI17" s="117"/>
      <c r="EYJ17" s="117"/>
      <c r="EYK17" s="117"/>
      <c r="EYL17" s="117"/>
      <c r="EYM17" s="117"/>
      <c r="EYN17" s="117"/>
      <c r="EYO17" s="117"/>
      <c r="EYP17" s="117"/>
      <c r="EYQ17" s="117"/>
      <c r="EYR17" s="117"/>
      <c r="EYS17" s="117"/>
      <c r="EYT17" s="117"/>
      <c r="EYU17" s="117"/>
      <c r="EYV17" s="117"/>
      <c r="EYW17" s="117"/>
      <c r="EYX17" s="117"/>
      <c r="EYY17" s="117"/>
      <c r="EYZ17" s="117"/>
      <c r="EZA17" s="117"/>
      <c r="EZB17" s="117"/>
      <c r="EZC17" s="117"/>
      <c r="EZD17" s="117"/>
      <c r="EZE17" s="117"/>
      <c r="EZF17" s="117"/>
      <c r="EZG17" s="117"/>
      <c r="EZH17" s="117"/>
      <c r="EZI17" s="117"/>
      <c r="EZJ17" s="117"/>
      <c r="EZK17" s="117"/>
      <c r="EZL17" s="117"/>
      <c r="EZM17" s="117"/>
      <c r="EZN17" s="117"/>
      <c r="EZO17" s="117"/>
      <c r="EZP17" s="117"/>
      <c r="EZQ17" s="117"/>
      <c r="EZR17" s="117"/>
      <c r="EZS17" s="117"/>
      <c r="EZT17" s="117"/>
      <c r="EZU17" s="117"/>
      <c r="EZV17" s="117"/>
      <c r="EZW17" s="117"/>
      <c r="EZX17" s="117"/>
      <c r="EZY17" s="117"/>
      <c r="EZZ17" s="117"/>
      <c r="FAA17" s="117"/>
      <c r="FAB17" s="117"/>
      <c r="FAC17" s="117"/>
      <c r="FAD17" s="117"/>
      <c r="FAE17" s="117"/>
      <c r="FAF17" s="117"/>
      <c r="FAG17" s="117"/>
      <c r="FAH17" s="117"/>
      <c r="FAI17" s="117"/>
      <c r="FAJ17" s="117"/>
      <c r="FAK17" s="117"/>
      <c r="FAL17" s="117"/>
      <c r="FAM17" s="117"/>
      <c r="FAN17" s="117"/>
      <c r="FAO17" s="117"/>
      <c r="FAP17" s="117"/>
      <c r="FAQ17" s="117"/>
      <c r="FAR17" s="117"/>
      <c r="FAS17" s="117"/>
      <c r="FAT17" s="117"/>
      <c r="FAU17" s="117"/>
      <c r="FAV17" s="117"/>
      <c r="FAW17" s="117"/>
      <c r="FAX17" s="117"/>
      <c r="FAY17" s="117"/>
      <c r="FAZ17" s="117"/>
      <c r="FBA17" s="117"/>
      <c r="FBB17" s="117"/>
      <c r="FBC17" s="117"/>
      <c r="FBD17" s="117"/>
      <c r="FBE17" s="117"/>
      <c r="FBF17" s="117"/>
      <c r="FBG17" s="117"/>
      <c r="FBH17" s="117"/>
      <c r="FBI17" s="117"/>
      <c r="FBJ17" s="117"/>
      <c r="FBK17" s="117"/>
      <c r="FBL17" s="117"/>
      <c r="FBM17" s="117"/>
      <c r="FBN17" s="117"/>
      <c r="FBO17" s="117"/>
      <c r="FBP17" s="117"/>
      <c r="FBQ17" s="117"/>
      <c r="FBR17" s="117"/>
      <c r="FBS17" s="117"/>
      <c r="FBT17" s="117"/>
      <c r="FBU17" s="117"/>
      <c r="FBV17" s="117"/>
      <c r="FBW17" s="117"/>
      <c r="FBX17" s="117"/>
      <c r="FBY17" s="117"/>
      <c r="FBZ17" s="117"/>
      <c r="FCA17" s="117"/>
      <c r="FCB17" s="117"/>
      <c r="FCC17" s="117"/>
      <c r="FCD17" s="117"/>
      <c r="FCE17" s="117"/>
      <c r="FCF17" s="117"/>
      <c r="FCG17" s="117"/>
      <c r="FCH17" s="117"/>
      <c r="FCI17" s="117"/>
      <c r="FCJ17" s="117"/>
      <c r="FCK17" s="117"/>
      <c r="FCL17" s="117"/>
      <c r="FCM17" s="117"/>
      <c r="FCN17" s="117"/>
      <c r="FCO17" s="117"/>
      <c r="FCP17" s="117"/>
      <c r="FCQ17" s="117"/>
      <c r="FCR17" s="117"/>
      <c r="FCS17" s="117"/>
      <c r="FCT17" s="117"/>
      <c r="FCU17" s="117"/>
      <c r="FCV17" s="117"/>
      <c r="FCW17" s="117"/>
      <c r="FCX17" s="117"/>
      <c r="FCY17" s="117"/>
      <c r="FCZ17" s="117"/>
      <c r="FDA17" s="117"/>
      <c r="FDB17" s="117"/>
      <c r="FDC17" s="117"/>
      <c r="FDD17" s="117"/>
      <c r="FDE17" s="117"/>
      <c r="FDF17" s="117"/>
      <c r="FDG17" s="117"/>
      <c r="FDH17" s="117"/>
      <c r="FDI17" s="117"/>
      <c r="FDJ17" s="117"/>
      <c r="FDK17" s="117"/>
      <c r="FDL17" s="117"/>
      <c r="FDM17" s="117"/>
      <c r="FDN17" s="117"/>
      <c r="FDO17" s="117"/>
      <c r="FDP17" s="117"/>
      <c r="FDQ17" s="117"/>
      <c r="FDR17" s="117"/>
      <c r="FDS17" s="117"/>
      <c r="FDT17" s="117"/>
      <c r="FDU17" s="117"/>
      <c r="FDV17" s="117"/>
      <c r="FDW17" s="117"/>
      <c r="FDX17" s="117"/>
      <c r="FDY17" s="117"/>
      <c r="FDZ17" s="117"/>
      <c r="FEA17" s="117"/>
      <c r="FEB17" s="117"/>
      <c r="FEC17" s="117"/>
      <c r="FED17" s="117"/>
      <c r="FEE17" s="117"/>
      <c r="FEF17" s="117"/>
      <c r="FEG17" s="117"/>
      <c r="FEH17" s="117"/>
      <c r="FEI17" s="117"/>
      <c r="FEJ17" s="117"/>
      <c r="FEK17" s="117"/>
      <c r="FEL17" s="117"/>
      <c r="FEM17" s="117"/>
      <c r="FEN17" s="117"/>
      <c r="FEO17" s="117"/>
      <c r="FEP17" s="117"/>
      <c r="FEQ17" s="117"/>
      <c r="FER17" s="117"/>
      <c r="FES17" s="117"/>
      <c r="FET17" s="117"/>
      <c r="FEU17" s="117"/>
      <c r="FEV17" s="117"/>
      <c r="FEW17" s="117"/>
      <c r="FEX17" s="117"/>
      <c r="FEY17" s="117"/>
      <c r="FEZ17" s="117"/>
      <c r="FFA17" s="117"/>
      <c r="FFB17" s="117"/>
      <c r="FFC17" s="117"/>
      <c r="FFD17" s="117"/>
      <c r="FFE17" s="117"/>
      <c r="FFF17" s="117"/>
      <c r="FFG17" s="117"/>
      <c r="FFH17" s="117"/>
      <c r="FFI17" s="117"/>
      <c r="FFJ17" s="117"/>
      <c r="FFK17" s="117"/>
      <c r="FFL17" s="117"/>
      <c r="FFM17" s="117"/>
      <c r="FFN17" s="117"/>
      <c r="FFO17" s="117"/>
      <c r="FFP17" s="117"/>
      <c r="FFQ17" s="117"/>
      <c r="FFR17" s="117"/>
      <c r="FFS17" s="117"/>
      <c r="FFT17" s="117"/>
      <c r="FFU17" s="117"/>
      <c r="FFV17" s="117"/>
      <c r="FFW17" s="117"/>
      <c r="FFX17" s="117"/>
      <c r="FFY17" s="117"/>
      <c r="FFZ17" s="117"/>
      <c r="FGA17" s="117"/>
      <c r="FGB17" s="117"/>
      <c r="FGC17" s="117"/>
      <c r="FGD17" s="117"/>
      <c r="FGE17" s="117"/>
      <c r="FGF17" s="117"/>
      <c r="FGG17" s="117"/>
      <c r="FGH17" s="117"/>
      <c r="FGI17" s="117"/>
      <c r="FGJ17" s="117"/>
      <c r="FGK17" s="117"/>
      <c r="FGL17" s="117"/>
      <c r="FGM17" s="117"/>
      <c r="FGN17" s="117"/>
      <c r="FGO17" s="117"/>
      <c r="FGP17" s="117"/>
      <c r="FGQ17" s="117"/>
      <c r="FGR17" s="117"/>
      <c r="FGS17" s="117"/>
      <c r="FGT17" s="117"/>
      <c r="FGU17" s="117"/>
      <c r="FGV17" s="117"/>
      <c r="FGW17" s="117"/>
      <c r="FGX17" s="117"/>
      <c r="FGY17" s="117"/>
      <c r="FGZ17" s="117"/>
      <c r="FHA17" s="117"/>
      <c r="FHB17" s="117"/>
      <c r="FHC17" s="117"/>
      <c r="FHD17" s="117"/>
      <c r="FHE17" s="117"/>
      <c r="FHF17" s="117"/>
      <c r="FHG17" s="117"/>
      <c r="FHH17" s="117"/>
      <c r="FHI17" s="117"/>
      <c r="FHJ17" s="117"/>
      <c r="FHK17" s="117"/>
      <c r="FHL17" s="117"/>
      <c r="FHM17" s="117"/>
      <c r="FHN17" s="117"/>
      <c r="FHO17" s="117"/>
      <c r="FHP17" s="117"/>
      <c r="FHQ17" s="117"/>
      <c r="FHR17" s="117"/>
      <c r="FHS17" s="117"/>
      <c r="FHT17" s="117"/>
      <c r="FHU17" s="117"/>
      <c r="FHV17" s="117"/>
      <c r="FHW17" s="117"/>
      <c r="FHX17" s="117"/>
      <c r="FHY17" s="117"/>
      <c r="FHZ17" s="117"/>
      <c r="FIA17" s="117"/>
      <c r="FIB17" s="117"/>
      <c r="FIC17" s="117"/>
      <c r="FID17" s="117"/>
      <c r="FIE17" s="117"/>
      <c r="FIF17" s="117"/>
      <c r="FIG17" s="117"/>
      <c r="FIH17" s="117"/>
      <c r="FII17" s="117"/>
      <c r="FIJ17" s="117"/>
      <c r="FIK17" s="117"/>
      <c r="FIL17" s="117"/>
      <c r="FIM17" s="117"/>
      <c r="FIN17" s="117"/>
      <c r="FIO17" s="117"/>
      <c r="FIP17" s="117"/>
      <c r="FIQ17" s="117"/>
      <c r="FIR17" s="117"/>
      <c r="FIS17" s="117"/>
      <c r="FIT17" s="117"/>
      <c r="FIU17" s="117"/>
      <c r="FIV17" s="117"/>
      <c r="FIW17" s="117"/>
      <c r="FIX17" s="117"/>
      <c r="FIY17" s="117"/>
      <c r="FIZ17" s="117"/>
      <c r="FJA17" s="117"/>
      <c r="FJB17" s="117"/>
      <c r="FJC17" s="117"/>
      <c r="FJD17" s="117"/>
      <c r="FJE17" s="117"/>
      <c r="FJF17" s="117"/>
      <c r="FJG17" s="117"/>
      <c r="FJH17" s="117"/>
      <c r="FJI17" s="117"/>
      <c r="FJJ17" s="117"/>
      <c r="FJK17" s="117"/>
      <c r="FJL17" s="117"/>
      <c r="FJM17" s="117"/>
      <c r="FJN17" s="117"/>
      <c r="FJO17" s="117"/>
      <c r="FJP17" s="117"/>
      <c r="FJQ17" s="117"/>
      <c r="FJR17" s="117"/>
      <c r="FJS17" s="117"/>
      <c r="FJT17" s="117"/>
      <c r="FJU17" s="117"/>
      <c r="FJV17" s="117"/>
      <c r="FJW17" s="117"/>
      <c r="FJX17" s="117"/>
      <c r="FJY17" s="117"/>
      <c r="FJZ17" s="117"/>
      <c r="FKA17" s="117"/>
      <c r="FKB17" s="117"/>
      <c r="FKC17" s="117"/>
      <c r="FKD17" s="117"/>
      <c r="FKE17" s="117"/>
      <c r="FKF17" s="117"/>
      <c r="FKG17" s="117"/>
      <c r="FKH17" s="117"/>
      <c r="FKI17" s="117"/>
      <c r="FKJ17" s="117"/>
      <c r="FKK17" s="117"/>
      <c r="FKL17" s="117"/>
      <c r="FKM17" s="117"/>
      <c r="FKN17" s="117"/>
      <c r="FKO17" s="117"/>
      <c r="FKP17" s="117"/>
      <c r="FKQ17" s="117"/>
      <c r="FKR17" s="117"/>
      <c r="FKS17" s="117"/>
      <c r="FKT17" s="117"/>
      <c r="FKU17" s="117"/>
      <c r="FKV17" s="117"/>
      <c r="FKW17" s="117"/>
      <c r="FKX17" s="117"/>
      <c r="FKY17" s="117"/>
      <c r="FKZ17" s="117"/>
      <c r="FLA17" s="117"/>
      <c r="FLB17" s="117"/>
      <c r="FLC17" s="117"/>
      <c r="FLD17" s="117"/>
      <c r="FLE17" s="117"/>
      <c r="FLF17" s="117"/>
      <c r="FLG17" s="117"/>
      <c r="FLH17" s="117"/>
      <c r="FLI17" s="117"/>
      <c r="FLJ17" s="117"/>
      <c r="FLK17" s="117"/>
      <c r="FLL17" s="117"/>
      <c r="FLM17" s="117"/>
      <c r="FLN17" s="117"/>
      <c r="FLO17" s="117"/>
      <c r="FLP17" s="117"/>
      <c r="FLQ17" s="117"/>
      <c r="FLR17" s="117"/>
      <c r="FLS17" s="117"/>
      <c r="FLT17" s="117"/>
      <c r="FLU17" s="117"/>
      <c r="FLV17" s="117"/>
      <c r="FLW17" s="117"/>
      <c r="FLX17" s="117"/>
      <c r="FLY17" s="117"/>
      <c r="FLZ17" s="117"/>
      <c r="FMA17" s="117"/>
      <c r="FMB17" s="117"/>
      <c r="FMC17" s="117"/>
      <c r="FMD17" s="117"/>
      <c r="FME17" s="117"/>
      <c r="FMF17" s="117"/>
      <c r="FMG17" s="117"/>
      <c r="FMH17" s="117"/>
      <c r="FMI17" s="117"/>
      <c r="FMJ17" s="117"/>
      <c r="FMK17" s="117"/>
      <c r="FML17" s="117"/>
      <c r="FMM17" s="117"/>
      <c r="FMN17" s="117"/>
      <c r="FMO17" s="117"/>
      <c r="FMP17" s="117"/>
      <c r="FMQ17" s="117"/>
      <c r="FMR17" s="117"/>
      <c r="FMS17" s="117"/>
      <c r="FMT17" s="117"/>
      <c r="FMU17" s="117"/>
      <c r="FMV17" s="117"/>
      <c r="FMW17" s="117"/>
      <c r="FMX17" s="117"/>
      <c r="FMY17" s="117"/>
      <c r="FMZ17" s="117"/>
      <c r="FNA17" s="117"/>
      <c r="FNB17" s="117"/>
      <c r="FNC17" s="117"/>
      <c r="FND17" s="117"/>
      <c r="FNE17" s="117"/>
      <c r="FNF17" s="117"/>
      <c r="FNG17" s="117"/>
      <c r="FNH17" s="117"/>
      <c r="FNI17" s="117"/>
      <c r="FNJ17" s="117"/>
      <c r="FNK17" s="117"/>
      <c r="FNL17" s="117"/>
      <c r="FNM17" s="117"/>
      <c r="FNN17" s="117"/>
      <c r="FNO17" s="117"/>
      <c r="FNP17" s="117"/>
      <c r="FNQ17" s="117"/>
      <c r="FNR17" s="117"/>
      <c r="FNS17" s="117"/>
      <c r="FNT17" s="117"/>
      <c r="FNU17" s="117"/>
      <c r="FNV17" s="117"/>
      <c r="FNW17" s="117"/>
      <c r="FNX17" s="117"/>
      <c r="FNY17" s="117"/>
      <c r="FNZ17" s="117"/>
      <c r="FOA17" s="117"/>
      <c r="FOB17" s="117"/>
      <c r="FOC17" s="117"/>
      <c r="FOD17" s="117"/>
      <c r="FOE17" s="117"/>
      <c r="FOF17" s="117"/>
      <c r="FOG17" s="117"/>
      <c r="FOH17" s="117"/>
      <c r="FOI17" s="117"/>
      <c r="FOJ17" s="117"/>
      <c r="FOK17" s="117"/>
      <c r="FOL17" s="117"/>
      <c r="FOM17" s="117"/>
      <c r="FON17" s="117"/>
      <c r="FOO17" s="117"/>
      <c r="FOP17" s="117"/>
      <c r="FOQ17" s="117"/>
      <c r="FOR17" s="117"/>
      <c r="FOS17" s="117"/>
      <c r="FOT17" s="117"/>
      <c r="FOU17" s="117"/>
      <c r="FOV17" s="117"/>
      <c r="FOW17" s="117"/>
      <c r="FOX17" s="117"/>
      <c r="FOY17" s="117"/>
      <c r="FOZ17" s="117"/>
      <c r="FPA17" s="117"/>
      <c r="FPB17" s="117"/>
      <c r="FPC17" s="117"/>
      <c r="FPD17" s="117"/>
      <c r="FPE17" s="117"/>
      <c r="FPF17" s="117"/>
      <c r="FPG17" s="117"/>
      <c r="FPH17" s="117"/>
      <c r="FPI17" s="117"/>
      <c r="FPJ17" s="117"/>
      <c r="FPK17" s="117"/>
      <c r="FPL17" s="117"/>
      <c r="FPM17" s="117"/>
      <c r="FPN17" s="117"/>
      <c r="FPO17" s="117"/>
      <c r="FPP17" s="117"/>
      <c r="FPQ17" s="117"/>
      <c r="FPR17" s="117"/>
      <c r="FPS17" s="117"/>
      <c r="FPT17" s="117"/>
      <c r="FPU17" s="117"/>
      <c r="FPV17" s="117"/>
      <c r="FPW17" s="117"/>
      <c r="FPX17" s="117"/>
      <c r="FPY17" s="117"/>
      <c r="FPZ17" s="117"/>
      <c r="FQA17" s="117"/>
      <c r="FQB17" s="117"/>
      <c r="FQC17" s="117"/>
      <c r="FQD17" s="117"/>
      <c r="FQE17" s="117"/>
      <c r="FQF17" s="117"/>
      <c r="FQG17" s="117"/>
      <c r="FQH17" s="117"/>
      <c r="FQI17" s="117"/>
      <c r="FQJ17" s="117"/>
      <c r="FQK17" s="117"/>
      <c r="FQL17" s="117"/>
      <c r="FQM17" s="117"/>
      <c r="FQN17" s="117"/>
      <c r="FQO17" s="117"/>
      <c r="FQP17" s="117"/>
      <c r="FQQ17" s="117"/>
      <c r="FQR17" s="117"/>
      <c r="FQS17" s="117"/>
      <c r="FQT17" s="117"/>
      <c r="FQU17" s="117"/>
      <c r="FQV17" s="117"/>
      <c r="FQW17" s="117"/>
      <c r="FQX17" s="117"/>
      <c r="FQY17" s="117"/>
      <c r="FQZ17" s="117"/>
      <c r="FRA17" s="117"/>
      <c r="FRB17" s="117"/>
      <c r="FRC17" s="117"/>
      <c r="FRD17" s="117"/>
      <c r="FRE17" s="117"/>
      <c r="FRF17" s="117"/>
      <c r="FRG17" s="117"/>
      <c r="FRH17" s="117"/>
      <c r="FRI17" s="117"/>
      <c r="FRJ17" s="117"/>
      <c r="FRK17" s="117"/>
      <c r="FRL17" s="117"/>
      <c r="FRM17" s="117"/>
      <c r="FRN17" s="117"/>
      <c r="FRO17" s="117"/>
      <c r="FRP17" s="117"/>
      <c r="FRQ17" s="117"/>
      <c r="FRR17" s="117"/>
      <c r="FRS17" s="117"/>
      <c r="FRT17" s="117"/>
      <c r="FRU17" s="117"/>
      <c r="FRV17" s="117"/>
      <c r="FRW17" s="117"/>
      <c r="FRX17" s="117"/>
      <c r="FRY17" s="117"/>
      <c r="FRZ17" s="117"/>
      <c r="FSA17" s="117"/>
      <c r="FSB17" s="117"/>
      <c r="FSC17" s="117"/>
      <c r="FSD17" s="117"/>
      <c r="FSE17" s="117"/>
      <c r="FSF17" s="117"/>
      <c r="FSG17" s="117"/>
      <c r="FSH17" s="117"/>
      <c r="FSI17" s="117"/>
      <c r="FSJ17" s="117"/>
      <c r="FSK17" s="117"/>
      <c r="FSL17" s="117"/>
      <c r="FSM17" s="117"/>
      <c r="FSN17" s="117"/>
      <c r="FSO17" s="117"/>
      <c r="FSP17" s="117"/>
      <c r="FSQ17" s="117"/>
      <c r="FSR17" s="117"/>
      <c r="FSS17" s="117"/>
      <c r="FST17" s="117"/>
      <c r="FSU17" s="117"/>
      <c r="FSV17" s="117"/>
      <c r="FSW17" s="117"/>
      <c r="FSX17" s="117"/>
      <c r="FSY17" s="117"/>
      <c r="FSZ17" s="117"/>
      <c r="FTA17" s="117"/>
      <c r="FTB17" s="117"/>
      <c r="FTC17" s="117"/>
      <c r="FTD17" s="117"/>
      <c r="FTE17" s="117"/>
      <c r="FTF17" s="117"/>
      <c r="FTG17" s="117"/>
      <c r="FTH17" s="117"/>
      <c r="FTI17" s="117"/>
      <c r="FTJ17" s="117"/>
      <c r="FTK17" s="117"/>
      <c r="FTL17" s="117"/>
      <c r="FTM17" s="117"/>
      <c r="FTN17" s="117"/>
      <c r="FTO17" s="117"/>
      <c r="FTP17" s="117"/>
      <c r="FTQ17" s="117"/>
      <c r="FTR17" s="117"/>
      <c r="FTS17" s="117"/>
      <c r="FTT17" s="117"/>
      <c r="FTU17" s="117"/>
      <c r="FTV17" s="117"/>
      <c r="FTW17" s="117"/>
      <c r="FTX17" s="117"/>
      <c r="FTY17" s="117"/>
      <c r="FTZ17" s="117"/>
      <c r="FUA17" s="117"/>
      <c r="FUB17" s="117"/>
      <c r="FUC17" s="117"/>
      <c r="FUD17" s="117"/>
      <c r="FUE17" s="117"/>
      <c r="FUF17" s="117"/>
      <c r="FUG17" s="117"/>
      <c r="FUH17" s="117"/>
      <c r="FUI17" s="117"/>
      <c r="FUJ17" s="117"/>
      <c r="FUK17" s="117"/>
      <c r="FUL17" s="117"/>
      <c r="FUM17" s="117"/>
      <c r="FUN17" s="117"/>
      <c r="FUO17" s="117"/>
      <c r="FUP17" s="117"/>
      <c r="FUQ17" s="117"/>
      <c r="FUR17" s="117"/>
      <c r="FUS17" s="117"/>
      <c r="FUT17" s="117"/>
      <c r="FUU17" s="117"/>
      <c r="FUV17" s="117"/>
      <c r="FUW17" s="117"/>
      <c r="FUX17" s="117"/>
      <c r="FUY17" s="117"/>
      <c r="FUZ17" s="117"/>
      <c r="FVA17" s="117"/>
      <c r="FVB17" s="117"/>
      <c r="FVC17" s="117"/>
      <c r="FVD17" s="117"/>
      <c r="FVE17" s="117"/>
      <c r="FVF17" s="117"/>
      <c r="FVG17" s="117"/>
      <c r="FVH17" s="117"/>
      <c r="FVI17" s="117"/>
      <c r="FVJ17" s="117"/>
      <c r="FVK17" s="117"/>
      <c r="FVL17" s="117"/>
      <c r="FVM17" s="117"/>
      <c r="FVN17" s="117"/>
      <c r="FVO17" s="117"/>
      <c r="FVP17" s="117"/>
      <c r="FVQ17" s="117"/>
      <c r="FVR17" s="117"/>
      <c r="FVS17" s="117"/>
      <c r="FVT17" s="117"/>
      <c r="FVU17" s="117"/>
      <c r="FVV17" s="117"/>
      <c r="FVW17" s="117"/>
      <c r="FVX17" s="117"/>
      <c r="FVY17" s="117"/>
      <c r="FVZ17" s="117"/>
      <c r="FWA17" s="117"/>
      <c r="FWB17" s="117"/>
      <c r="FWC17" s="117"/>
      <c r="FWD17" s="117"/>
      <c r="FWE17" s="117"/>
      <c r="FWF17" s="117"/>
      <c r="FWG17" s="117"/>
      <c r="FWH17" s="117"/>
      <c r="FWI17" s="117"/>
      <c r="FWJ17" s="117"/>
      <c r="FWK17" s="117"/>
      <c r="FWL17" s="117"/>
      <c r="FWM17" s="117"/>
      <c r="FWN17" s="117"/>
      <c r="FWO17" s="117"/>
      <c r="FWP17" s="117"/>
      <c r="FWQ17" s="117"/>
      <c r="FWR17" s="117"/>
      <c r="FWS17" s="117"/>
      <c r="FWT17" s="117"/>
      <c r="FWU17" s="117"/>
      <c r="FWV17" s="117"/>
      <c r="FWW17" s="117"/>
      <c r="FWX17" s="117"/>
      <c r="FWY17" s="117"/>
      <c r="FWZ17" s="117"/>
      <c r="FXA17" s="117"/>
      <c r="FXB17" s="117"/>
      <c r="FXC17" s="117"/>
      <c r="FXD17" s="117"/>
      <c r="FXE17" s="117"/>
      <c r="FXF17" s="117"/>
      <c r="FXG17" s="117"/>
      <c r="FXH17" s="117"/>
      <c r="FXI17" s="117"/>
      <c r="FXJ17" s="117"/>
      <c r="FXK17" s="117"/>
      <c r="FXL17" s="117"/>
      <c r="FXM17" s="117"/>
      <c r="FXN17" s="117"/>
      <c r="FXO17" s="117"/>
      <c r="FXP17" s="117"/>
      <c r="FXQ17" s="117"/>
      <c r="FXR17" s="117"/>
      <c r="FXS17" s="117"/>
      <c r="FXT17" s="117"/>
      <c r="FXU17" s="117"/>
      <c r="FXV17" s="117"/>
      <c r="FXW17" s="117"/>
      <c r="FXX17" s="117"/>
      <c r="FXY17" s="117"/>
      <c r="FXZ17" s="117"/>
      <c r="FYA17" s="117"/>
      <c r="FYB17" s="117"/>
      <c r="FYC17" s="117"/>
      <c r="FYD17" s="117"/>
      <c r="FYE17" s="117"/>
      <c r="FYF17" s="117"/>
      <c r="FYG17" s="117"/>
      <c r="FYH17" s="117"/>
      <c r="FYI17" s="117"/>
      <c r="FYJ17" s="117"/>
      <c r="FYK17" s="117"/>
      <c r="FYL17" s="117"/>
      <c r="FYM17" s="117"/>
      <c r="FYN17" s="117"/>
      <c r="FYO17" s="117"/>
      <c r="FYP17" s="117"/>
      <c r="FYQ17" s="117"/>
      <c r="FYR17" s="117"/>
      <c r="FYS17" s="117"/>
      <c r="FYT17" s="117"/>
      <c r="FYU17" s="117"/>
      <c r="FYV17" s="117"/>
      <c r="FYW17" s="117"/>
      <c r="FYX17" s="117"/>
      <c r="FYY17" s="117"/>
      <c r="FYZ17" s="117"/>
      <c r="FZA17" s="117"/>
      <c r="FZB17" s="117"/>
      <c r="FZC17" s="117"/>
      <c r="FZD17" s="117"/>
      <c r="FZE17" s="117"/>
      <c r="FZF17" s="117"/>
      <c r="FZG17" s="117"/>
      <c r="FZH17" s="117"/>
      <c r="FZI17" s="117"/>
      <c r="FZJ17" s="117"/>
      <c r="FZK17" s="117"/>
      <c r="FZL17" s="117"/>
      <c r="FZM17" s="117"/>
      <c r="FZN17" s="117"/>
      <c r="FZO17" s="117"/>
      <c r="FZP17" s="117"/>
      <c r="FZQ17" s="117"/>
      <c r="FZR17" s="117"/>
      <c r="FZS17" s="117"/>
      <c r="FZT17" s="117"/>
      <c r="FZU17" s="117"/>
      <c r="FZV17" s="117"/>
      <c r="FZW17" s="117"/>
      <c r="FZX17" s="117"/>
      <c r="FZY17" s="117"/>
      <c r="FZZ17" s="117"/>
      <c r="GAA17" s="117"/>
      <c r="GAB17" s="117"/>
      <c r="GAC17" s="117"/>
      <c r="GAD17" s="117"/>
      <c r="GAE17" s="117"/>
      <c r="GAF17" s="117"/>
      <c r="GAG17" s="117"/>
      <c r="GAH17" s="117"/>
      <c r="GAI17" s="117"/>
      <c r="GAJ17" s="117"/>
      <c r="GAK17" s="117"/>
      <c r="GAL17" s="117"/>
      <c r="GAM17" s="117"/>
      <c r="GAN17" s="117"/>
      <c r="GAO17" s="117"/>
      <c r="GAP17" s="117"/>
      <c r="GAQ17" s="117"/>
      <c r="GAR17" s="117"/>
      <c r="GAS17" s="117"/>
      <c r="GAT17" s="117"/>
      <c r="GAU17" s="117"/>
      <c r="GAV17" s="117"/>
      <c r="GAW17" s="117"/>
      <c r="GAX17" s="117"/>
      <c r="GAY17" s="117"/>
      <c r="GAZ17" s="117"/>
      <c r="GBA17" s="117"/>
      <c r="GBB17" s="117"/>
      <c r="GBC17" s="117"/>
      <c r="GBD17" s="117"/>
      <c r="GBE17" s="117"/>
      <c r="GBF17" s="117"/>
      <c r="GBG17" s="117"/>
      <c r="GBH17" s="117"/>
      <c r="GBI17" s="117"/>
      <c r="GBJ17" s="117"/>
      <c r="GBK17" s="117"/>
      <c r="GBL17" s="117"/>
      <c r="GBM17" s="117"/>
      <c r="GBN17" s="117"/>
      <c r="GBO17" s="117"/>
      <c r="GBP17" s="117"/>
      <c r="GBQ17" s="117"/>
      <c r="GBR17" s="117"/>
      <c r="GBS17" s="117"/>
      <c r="GBT17" s="117"/>
      <c r="GBU17" s="117"/>
      <c r="GBV17" s="117"/>
      <c r="GBW17" s="117"/>
      <c r="GBX17" s="117"/>
      <c r="GBY17" s="117"/>
      <c r="GBZ17" s="117"/>
      <c r="GCA17" s="117"/>
      <c r="GCB17" s="117"/>
      <c r="GCC17" s="117"/>
      <c r="GCD17" s="117"/>
      <c r="GCE17" s="117"/>
      <c r="GCF17" s="117"/>
      <c r="GCG17" s="117"/>
      <c r="GCH17" s="117"/>
      <c r="GCI17" s="117"/>
      <c r="GCJ17" s="117"/>
      <c r="GCK17" s="117"/>
      <c r="GCL17" s="117"/>
      <c r="GCM17" s="117"/>
      <c r="GCN17" s="117"/>
      <c r="GCO17" s="117"/>
      <c r="GCP17" s="117"/>
      <c r="GCQ17" s="117"/>
      <c r="GCR17" s="117"/>
      <c r="GCS17" s="117"/>
      <c r="GCT17" s="117"/>
      <c r="GCU17" s="117"/>
      <c r="GCV17" s="117"/>
      <c r="GCW17" s="117"/>
      <c r="GCX17" s="117"/>
      <c r="GCY17" s="117"/>
      <c r="GCZ17" s="117"/>
      <c r="GDA17" s="117"/>
      <c r="GDB17" s="117"/>
      <c r="GDC17" s="117"/>
      <c r="GDD17" s="117"/>
      <c r="GDE17" s="117"/>
      <c r="GDF17" s="117"/>
      <c r="GDG17" s="117"/>
      <c r="GDH17" s="117"/>
      <c r="GDI17" s="117"/>
      <c r="GDJ17" s="117"/>
      <c r="GDK17" s="117"/>
      <c r="GDL17" s="117"/>
      <c r="GDM17" s="117"/>
      <c r="GDN17" s="117"/>
      <c r="GDO17" s="117"/>
      <c r="GDP17" s="117"/>
      <c r="GDQ17" s="117"/>
      <c r="GDR17" s="117"/>
      <c r="GDS17" s="117"/>
      <c r="GDT17" s="117"/>
      <c r="GDU17" s="117"/>
      <c r="GDV17" s="117"/>
      <c r="GDW17" s="117"/>
      <c r="GDX17" s="117"/>
      <c r="GDY17" s="117"/>
      <c r="GDZ17" s="117"/>
      <c r="GEA17" s="117"/>
      <c r="GEB17" s="117"/>
      <c r="GEC17" s="117"/>
      <c r="GED17" s="117"/>
      <c r="GEE17" s="117"/>
      <c r="GEF17" s="117"/>
      <c r="GEG17" s="117"/>
      <c r="GEH17" s="117"/>
      <c r="GEI17" s="117"/>
      <c r="GEJ17" s="117"/>
      <c r="GEK17" s="117"/>
      <c r="GEL17" s="117"/>
      <c r="GEM17" s="117"/>
      <c r="GEN17" s="117"/>
      <c r="GEO17" s="117"/>
      <c r="GEP17" s="117"/>
      <c r="GEQ17" s="117"/>
      <c r="GER17" s="117"/>
      <c r="GES17" s="117"/>
      <c r="GET17" s="117"/>
      <c r="GEU17" s="117"/>
      <c r="GEV17" s="117"/>
      <c r="GEW17" s="117"/>
      <c r="GEX17" s="117"/>
      <c r="GEY17" s="117"/>
      <c r="GEZ17" s="117"/>
      <c r="GFA17" s="117"/>
      <c r="GFB17" s="117"/>
      <c r="GFC17" s="117"/>
      <c r="GFD17" s="117"/>
      <c r="GFE17" s="117"/>
      <c r="GFF17" s="117"/>
      <c r="GFG17" s="117"/>
      <c r="GFH17" s="117"/>
      <c r="GFI17" s="117"/>
      <c r="GFJ17" s="117"/>
      <c r="GFK17" s="117"/>
      <c r="GFL17" s="117"/>
      <c r="GFM17" s="117"/>
      <c r="GFN17" s="117"/>
      <c r="GFO17" s="117"/>
      <c r="GFP17" s="117"/>
      <c r="GFQ17" s="117"/>
      <c r="GFR17" s="117"/>
      <c r="GFS17" s="117"/>
      <c r="GFT17" s="117"/>
      <c r="GFU17" s="117"/>
      <c r="GFV17" s="117"/>
      <c r="GFW17" s="117"/>
      <c r="GFX17" s="117"/>
      <c r="GFY17" s="117"/>
      <c r="GFZ17" s="117"/>
      <c r="GGA17" s="117"/>
      <c r="GGB17" s="117"/>
      <c r="GGC17" s="117"/>
      <c r="GGD17" s="117"/>
      <c r="GGE17" s="117"/>
      <c r="GGF17" s="117"/>
      <c r="GGG17" s="117"/>
      <c r="GGH17" s="117"/>
      <c r="GGI17" s="117"/>
      <c r="GGJ17" s="117"/>
      <c r="GGK17" s="117"/>
      <c r="GGL17" s="117"/>
      <c r="GGM17" s="117"/>
      <c r="GGN17" s="117"/>
      <c r="GGO17" s="117"/>
      <c r="GGP17" s="117"/>
      <c r="GGQ17" s="117"/>
      <c r="GGR17" s="117"/>
      <c r="GGS17" s="117"/>
      <c r="GGT17" s="117"/>
      <c r="GGU17" s="117"/>
      <c r="GGV17" s="117"/>
      <c r="GGW17" s="117"/>
      <c r="GGX17" s="117"/>
      <c r="GGY17" s="117"/>
      <c r="GGZ17" s="117"/>
      <c r="GHA17" s="117"/>
      <c r="GHB17" s="117"/>
      <c r="GHC17" s="117"/>
      <c r="GHD17" s="117"/>
      <c r="GHE17" s="117"/>
      <c r="GHF17" s="117"/>
      <c r="GHG17" s="117"/>
      <c r="GHH17" s="117"/>
      <c r="GHI17" s="117"/>
      <c r="GHJ17" s="117"/>
      <c r="GHK17" s="117"/>
      <c r="GHL17" s="117"/>
      <c r="GHM17" s="117"/>
      <c r="GHN17" s="117"/>
      <c r="GHO17" s="117"/>
      <c r="GHP17" s="117"/>
      <c r="GHQ17" s="117"/>
      <c r="GHR17" s="117"/>
      <c r="GHS17" s="117"/>
      <c r="GHT17" s="117"/>
      <c r="GHU17" s="117"/>
      <c r="GHV17" s="117"/>
      <c r="GHW17" s="117"/>
      <c r="GHX17" s="117"/>
      <c r="GHY17" s="117"/>
      <c r="GHZ17" s="117"/>
      <c r="GIA17" s="117"/>
      <c r="GIB17" s="117"/>
      <c r="GIC17" s="117"/>
      <c r="GID17" s="117"/>
      <c r="GIE17" s="117"/>
      <c r="GIF17" s="117"/>
      <c r="GIG17" s="117"/>
      <c r="GIH17" s="117"/>
      <c r="GII17" s="117"/>
      <c r="GIJ17" s="117"/>
      <c r="GIK17" s="117"/>
      <c r="GIL17" s="117"/>
      <c r="GIM17" s="117"/>
      <c r="GIN17" s="117"/>
      <c r="GIO17" s="117"/>
      <c r="GIP17" s="117"/>
      <c r="GIQ17" s="117"/>
      <c r="GIR17" s="117"/>
      <c r="GIS17" s="117"/>
      <c r="GIT17" s="117"/>
      <c r="GIU17" s="117"/>
      <c r="GIV17" s="117"/>
      <c r="GIW17" s="117"/>
      <c r="GIX17" s="117"/>
      <c r="GIY17" s="117"/>
      <c r="GIZ17" s="117"/>
      <c r="GJA17" s="117"/>
      <c r="GJB17" s="117"/>
      <c r="GJC17" s="117"/>
      <c r="GJD17" s="117"/>
      <c r="GJE17" s="117"/>
      <c r="GJF17" s="117"/>
      <c r="GJG17" s="117"/>
      <c r="GJH17" s="117"/>
      <c r="GJI17" s="117"/>
      <c r="GJJ17" s="117"/>
      <c r="GJK17" s="117"/>
      <c r="GJL17" s="117"/>
      <c r="GJM17" s="117"/>
      <c r="GJN17" s="117"/>
      <c r="GJO17" s="117"/>
      <c r="GJP17" s="117"/>
      <c r="GJQ17" s="117"/>
      <c r="GJR17" s="117"/>
      <c r="GJS17" s="117"/>
      <c r="GJT17" s="117"/>
      <c r="GJU17" s="117"/>
      <c r="GJV17" s="117"/>
      <c r="GJW17" s="117"/>
      <c r="GJX17" s="117"/>
      <c r="GJY17" s="117"/>
      <c r="GJZ17" s="117"/>
      <c r="GKA17" s="117"/>
      <c r="GKB17" s="117"/>
      <c r="GKC17" s="117"/>
      <c r="GKD17" s="117"/>
      <c r="GKE17" s="117"/>
      <c r="GKF17" s="117"/>
      <c r="GKG17" s="117"/>
      <c r="GKH17" s="117"/>
      <c r="GKI17" s="117"/>
      <c r="GKJ17" s="117"/>
      <c r="GKK17" s="117"/>
      <c r="GKL17" s="117"/>
      <c r="GKM17" s="117"/>
      <c r="GKN17" s="117"/>
      <c r="GKO17" s="117"/>
      <c r="GKP17" s="117"/>
      <c r="GKQ17" s="117"/>
      <c r="GKR17" s="117"/>
      <c r="GKS17" s="117"/>
      <c r="GKT17" s="117"/>
      <c r="GKU17" s="117"/>
      <c r="GKV17" s="117"/>
      <c r="GKW17" s="117"/>
      <c r="GKX17" s="117"/>
      <c r="GKY17" s="117"/>
      <c r="GKZ17" s="117"/>
      <c r="GLA17" s="117"/>
      <c r="GLB17" s="117"/>
      <c r="GLC17" s="117"/>
      <c r="GLD17" s="117"/>
      <c r="GLE17" s="117"/>
      <c r="GLF17" s="117"/>
      <c r="GLG17" s="117"/>
      <c r="GLH17" s="117"/>
      <c r="GLI17" s="117"/>
      <c r="GLJ17" s="117"/>
      <c r="GLK17" s="117"/>
      <c r="GLL17" s="117"/>
      <c r="GLM17" s="117"/>
      <c r="GLN17" s="117"/>
      <c r="GLO17" s="117"/>
      <c r="GLP17" s="117"/>
      <c r="GLQ17" s="117"/>
      <c r="GLR17" s="117"/>
      <c r="GLS17" s="117"/>
      <c r="GLT17" s="117"/>
      <c r="GLU17" s="117"/>
      <c r="GLV17" s="117"/>
      <c r="GLW17" s="117"/>
      <c r="GLX17" s="117"/>
      <c r="GLY17" s="117"/>
      <c r="GLZ17" s="117"/>
      <c r="GMA17" s="117"/>
      <c r="GMB17" s="117"/>
      <c r="GMC17" s="117"/>
      <c r="GMD17" s="117"/>
      <c r="GME17" s="117"/>
      <c r="GMF17" s="117"/>
      <c r="GMG17" s="117"/>
      <c r="GMH17" s="117"/>
      <c r="GMI17" s="117"/>
      <c r="GMJ17" s="117"/>
      <c r="GMK17" s="117"/>
      <c r="GML17" s="117"/>
      <c r="GMM17" s="117"/>
      <c r="GMN17" s="117"/>
      <c r="GMO17" s="117"/>
      <c r="GMP17" s="117"/>
      <c r="GMQ17" s="117"/>
      <c r="GMR17" s="117"/>
      <c r="GMS17" s="117"/>
      <c r="GMT17" s="117"/>
      <c r="GMU17" s="117"/>
      <c r="GMV17" s="117"/>
      <c r="GMW17" s="117"/>
      <c r="GMX17" s="117"/>
      <c r="GMY17" s="117"/>
      <c r="GMZ17" s="117"/>
      <c r="GNA17" s="117"/>
      <c r="GNB17" s="117"/>
      <c r="GNC17" s="117"/>
      <c r="GND17" s="117"/>
      <c r="GNE17" s="117"/>
      <c r="GNF17" s="117"/>
      <c r="GNG17" s="117"/>
      <c r="GNH17" s="117"/>
      <c r="GNI17" s="117"/>
      <c r="GNJ17" s="117"/>
      <c r="GNK17" s="117"/>
      <c r="GNL17" s="117"/>
      <c r="GNM17" s="117"/>
      <c r="GNN17" s="117"/>
      <c r="GNO17" s="117"/>
      <c r="GNP17" s="117"/>
      <c r="GNQ17" s="117"/>
      <c r="GNR17" s="117"/>
      <c r="GNS17" s="117"/>
      <c r="GNT17" s="117"/>
      <c r="GNU17" s="117"/>
      <c r="GNV17" s="117"/>
      <c r="GNW17" s="117"/>
      <c r="GNX17" s="117"/>
      <c r="GNY17" s="117"/>
      <c r="GNZ17" s="117"/>
      <c r="GOA17" s="117"/>
      <c r="GOB17" s="117"/>
      <c r="GOC17" s="117"/>
      <c r="GOD17" s="117"/>
      <c r="GOE17" s="117"/>
      <c r="GOF17" s="117"/>
      <c r="GOG17" s="117"/>
      <c r="GOH17" s="117"/>
      <c r="GOI17" s="117"/>
      <c r="GOJ17" s="117"/>
      <c r="GOK17" s="117"/>
      <c r="GOL17" s="117"/>
      <c r="GOM17" s="117"/>
      <c r="GON17" s="117"/>
      <c r="GOO17" s="117"/>
      <c r="GOP17" s="117"/>
      <c r="GOQ17" s="117"/>
      <c r="GOR17" s="117"/>
      <c r="GOS17" s="117"/>
      <c r="GOT17" s="117"/>
      <c r="GOU17" s="117"/>
      <c r="GOV17" s="117"/>
      <c r="GOW17" s="117"/>
      <c r="GOX17" s="117"/>
      <c r="GOY17" s="117"/>
      <c r="GOZ17" s="117"/>
      <c r="GPA17" s="117"/>
      <c r="GPB17" s="117"/>
      <c r="GPC17" s="117"/>
      <c r="GPD17" s="117"/>
      <c r="GPE17" s="117"/>
      <c r="GPF17" s="117"/>
      <c r="GPG17" s="117"/>
      <c r="GPH17" s="117"/>
      <c r="GPI17" s="117"/>
      <c r="GPJ17" s="117"/>
      <c r="GPK17" s="117"/>
      <c r="GPL17" s="117"/>
      <c r="GPM17" s="117"/>
      <c r="GPN17" s="117"/>
      <c r="GPO17" s="117"/>
      <c r="GPP17" s="117"/>
      <c r="GPQ17" s="117"/>
      <c r="GPR17" s="117"/>
      <c r="GPS17" s="117"/>
      <c r="GPT17" s="117"/>
      <c r="GPU17" s="117"/>
      <c r="GPV17" s="117"/>
      <c r="GPW17" s="117"/>
      <c r="GPX17" s="117"/>
      <c r="GPY17" s="117"/>
      <c r="GPZ17" s="117"/>
      <c r="GQA17" s="117"/>
      <c r="GQB17" s="117"/>
      <c r="GQC17" s="117"/>
      <c r="GQD17" s="117"/>
      <c r="GQE17" s="117"/>
      <c r="GQF17" s="117"/>
      <c r="GQG17" s="117"/>
      <c r="GQH17" s="117"/>
      <c r="GQI17" s="117"/>
      <c r="GQJ17" s="117"/>
      <c r="GQK17" s="117"/>
      <c r="GQL17" s="117"/>
      <c r="GQM17" s="117"/>
      <c r="GQN17" s="117"/>
      <c r="GQO17" s="117"/>
      <c r="GQP17" s="117"/>
      <c r="GQQ17" s="117"/>
      <c r="GQR17" s="117"/>
      <c r="GQS17" s="117"/>
      <c r="GQT17" s="117"/>
      <c r="GQU17" s="117"/>
      <c r="GQV17" s="117"/>
      <c r="GQW17" s="117"/>
      <c r="GQX17" s="117"/>
      <c r="GQY17" s="117"/>
      <c r="GQZ17" s="117"/>
      <c r="GRA17" s="117"/>
      <c r="GRB17" s="117"/>
      <c r="GRC17" s="117"/>
      <c r="GRD17" s="117"/>
      <c r="GRE17" s="117"/>
      <c r="GRF17" s="117"/>
      <c r="GRG17" s="117"/>
      <c r="GRH17" s="117"/>
      <c r="GRI17" s="117"/>
      <c r="GRJ17" s="117"/>
      <c r="GRK17" s="117"/>
      <c r="GRL17" s="117"/>
      <c r="GRM17" s="117"/>
      <c r="GRN17" s="117"/>
      <c r="GRO17" s="117"/>
      <c r="GRP17" s="117"/>
      <c r="GRQ17" s="117"/>
      <c r="GRR17" s="117"/>
      <c r="GRS17" s="117"/>
      <c r="GRT17" s="117"/>
      <c r="GRU17" s="117"/>
      <c r="GRV17" s="117"/>
      <c r="GRW17" s="117"/>
      <c r="GRX17" s="117"/>
      <c r="GRY17" s="117"/>
      <c r="GRZ17" s="117"/>
      <c r="GSA17" s="117"/>
      <c r="GSB17" s="117"/>
      <c r="GSC17" s="117"/>
      <c r="GSD17" s="117"/>
      <c r="GSE17" s="117"/>
      <c r="GSF17" s="117"/>
      <c r="GSG17" s="117"/>
      <c r="GSH17" s="117"/>
      <c r="GSI17" s="117"/>
      <c r="GSJ17" s="117"/>
      <c r="GSK17" s="117"/>
      <c r="GSL17" s="117"/>
      <c r="GSM17" s="117"/>
      <c r="GSN17" s="117"/>
      <c r="GSO17" s="117"/>
      <c r="GSP17" s="117"/>
      <c r="GSQ17" s="117"/>
      <c r="GSR17" s="117"/>
      <c r="GSS17" s="117"/>
      <c r="GST17" s="117"/>
      <c r="GSU17" s="117"/>
      <c r="GSV17" s="117"/>
      <c r="GSW17" s="117"/>
      <c r="GSX17" s="117"/>
      <c r="GSY17" s="117"/>
      <c r="GSZ17" s="117"/>
      <c r="GTA17" s="117"/>
      <c r="GTB17" s="117"/>
      <c r="GTC17" s="117"/>
      <c r="GTD17" s="117"/>
      <c r="GTE17" s="117"/>
      <c r="GTF17" s="117"/>
      <c r="GTG17" s="117"/>
      <c r="GTH17" s="117"/>
      <c r="GTI17" s="117"/>
      <c r="GTJ17" s="117"/>
      <c r="GTK17" s="117"/>
      <c r="GTL17" s="117"/>
      <c r="GTM17" s="117"/>
      <c r="GTN17" s="117"/>
      <c r="GTO17" s="117"/>
      <c r="GTP17" s="117"/>
      <c r="GTQ17" s="117"/>
      <c r="GTR17" s="117"/>
      <c r="GTS17" s="117"/>
      <c r="GTT17" s="117"/>
      <c r="GTU17" s="117"/>
      <c r="GTV17" s="117"/>
      <c r="GTW17" s="117"/>
      <c r="GTX17" s="117"/>
      <c r="GTY17" s="117"/>
      <c r="GTZ17" s="117"/>
      <c r="GUA17" s="117"/>
      <c r="GUB17" s="117"/>
      <c r="GUC17" s="117"/>
      <c r="GUD17" s="117"/>
      <c r="GUE17" s="117"/>
      <c r="GUF17" s="117"/>
      <c r="GUG17" s="117"/>
      <c r="GUH17" s="117"/>
      <c r="GUI17" s="117"/>
      <c r="GUJ17" s="117"/>
      <c r="GUK17" s="117"/>
      <c r="GUL17" s="117"/>
      <c r="GUM17" s="117"/>
      <c r="GUN17" s="117"/>
      <c r="GUO17" s="117"/>
      <c r="GUP17" s="117"/>
      <c r="GUQ17" s="117"/>
      <c r="GUR17" s="117"/>
      <c r="GUS17" s="117"/>
      <c r="GUT17" s="117"/>
      <c r="GUU17" s="117"/>
      <c r="GUV17" s="117"/>
      <c r="GUW17" s="117"/>
      <c r="GUX17" s="117"/>
      <c r="GUY17" s="117"/>
      <c r="GUZ17" s="117"/>
      <c r="GVA17" s="117"/>
      <c r="GVB17" s="117"/>
      <c r="GVC17" s="117"/>
      <c r="GVD17" s="117"/>
      <c r="GVE17" s="117"/>
      <c r="GVF17" s="117"/>
      <c r="GVG17" s="117"/>
      <c r="GVH17" s="117"/>
      <c r="GVI17" s="117"/>
      <c r="GVJ17" s="117"/>
      <c r="GVK17" s="117"/>
      <c r="GVL17" s="117"/>
      <c r="GVM17" s="117"/>
      <c r="GVN17" s="117"/>
      <c r="GVO17" s="117"/>
      <c r="GVP17" s="117"/>
      <c r="GVQ17" s="117"/>
      <c r="GVR17" s="117"/>
      <c r="GVS17" s="117"/>
      <c r="GVT17" s="117"/>
      <c r="GVU17" s="117"/>
      <c r="GVV17" s="117"/>
      <c r="GVW17" s="117"/>
      <c r="GVX17" s="117"/>
      <c r="GVY17" s="117"/>
      <c r="GVZ17" s="117"/>
      <c r="GWA17" s="117"/>
      <c r="GWB17" s="117"/>
      <c r="GWC17" s="117"/>
      <c r="GWD17" s="117"/>
      <c r="GWE17" s="117"/>
      <c r="GWF17" s="117"/>
      <c r="GWG17" s="117"/>
      <c r="GWH17" s="117"/>
      <c r="GWI17" s="117"/>
      <c r="GWJ17" s="117"/>
      <c r="GWK17" s="117"/>
      <c r="GWL17" s="117"/>
      <c r="GWM17" s="117"/>
      <c r="GWN17" s="117"/>
      <c r="GWO17" s="117"/>
      <c r="GWP17" s="117"/>
      <c r="GWQ17" s="117"/>
      <c r="GWR17" s="117"/>
      <c r="GWS17" s="117"/>
      <c r="GWT17" s="117"/>
      <c r="GWU17" s="117"/>
      <c r="GWV17" s="117"/>
      <c r="GWW17" s="117"/>
      <c r="GWX17" s="117"/>
      <c r="GWY17" s="117"/>
      <c r="GWZ17" s="117"/>
      <c r="GXA17" s="117"/>
      <c r="GXB17" s="117"/>
      <c r="GXC17" s="117"/>
      <c r="GXD17" s="117"/>
      <c r="GXE17" s="117"/>
      <c r="GXF17" s="117"/>
      <c r="GXG17" s="117"/>
      <c r="GXH17" s="117"/>
      <c r="GXI17" s="117"/>
      <c r="GXJ17" s="117"/>
      <c r="GXK17" s="117"/>
      <c r="GXL17" s="117"/>
      <c r="GXM17" s="117"/>
      <c r="GXN17" s="117"/>
      <c r="GXO17" s="117"/>
      <c r="GXP17" s="117"/>
      <c r="GXQ17" s="117"/>
      <c r="GXR17" s="117"/>
      <c r="GXS17" s="117"/>
      <c r="GXT17" s="117"/>
      <c r="GXU17" s="117"/>
      <c r="GXV17" s="117"/>
      <c r="GXW17" s="117"/>
      <c r="GXX17" s="117"/>
      <c r="GXY17" s="117"/>
      <c r="GXZ17" s="117"/>
      <c r="GYA17" s="117"/>
      <c r="GYB17" s="117"/>
      <c r="GYC17" s="117"/>
      <c r="GYD17" s="117"/>
      <c r="GYE17" s="117"/>
      <c r="GYF17" s="117"/>
      <c r="GYG17" s="117"/>
      <c r="GYH17" s="117"/>
      <c r="GYI17" s="117"/>
      <c r="GYJ17" s="117"/>
      <c r="GYK17" s="117"/>
      <c r="GYL17" s="117"/>
      <c r="GYM17" s="117"/>
      <c r="GYN17" s="117"/>
      <c r="GYO17" s="117"/>
      <c r="GYP17" s="117"/>
      <c r="GYQ17" s="117"/>
      <c r="GYR17" s="117"/>
      <c r="GYS17" s="117"/>
      <c r="GYT17" s="117"/>
      <c r="GYU17" s="117"/>
      <c r="GYV17" s="117"/>
      <c r="GYW17" s="117"/>
      <c r="GYX17" s="117"/>
      <c r="GYY17" s="117"/>
      <c r="GYZ17" s="117"/>
      <c r="GZA17" s="117"/>
      <c r="GZB17" s="117"/>
      <c r="GZC17" s="117"/>
      <c r="GZD17" s="117"/>
      <c r="GZE17" s="117"/>
      <c r="GZF17" s="117"/>
      <c r="GZG17" s="117"/>
      <c r="GZH17" s="117"/>
      <c r="GZI17" s="117"/>
      <c r="GZJ17" s="117"/>
      <c r="GZK17" s="117"/>
      <c r="GZL17" s="117"/>
      <c r="GZM17" s="117"/>
      <c r="GZN17" s="117"/>
      <c r="GZO17" s="117"/>
      <c r="GZP17" s="117"/>
      <c r="GZQ17" s="117"/>
      <c r="GZR17" s="117"/>
      <c r="GZS17" s="117"/>
      <c r="GZT17" s="117"/>
      <c r="GZU17" s="117"/>
      <c r="GZV17" s="117"/>
      <c r="GZW17" s="117"/>
      <c r="GZX17" s="117"/>
      <c r="GZY17" s="117"/>
      <c r="GZZ17" s="117"/>
      <c r="HAA17" s="117"/>
      <c r="HAB17" s="117"/>
      <c r="HAC17" s="117"/>
      <c r="HAD17" s="117"/>
      <c r="HAE17" s="117"/>
      <c r="HAF17" s="117"/>
      <c r="HAG17" s="117"/>
      <c r="HAH17" s="117"/>
      <c r="HAI17" s="117"/>
      <c r="HAJ17" s="117"/>
      <c r="HAK17" s="117"/>
      <c r="HAL17" s="117"/>
      <c r="HAM17" s="117"/>
      <c r="HAN17" s="117"/>
      <c r="HAO17" s="117"/>
      <c r="HAP17" s="117"/>
      <c r="HAQ17" s="117"/>
      <c r="HAR17" s="117"/>
      <c r="HAS17" s="117"/>
      <c r="HAT17" s="117"/>
      <c r="HAU17" s="117"/>
      <c r="HAV17" s="117"/>
      <c r="HAW17" s="117"/>
      <c r="HAX17" s="117"/>
      <c r="HAY17" s="117"/>
      <c r="HAZ17" s="117"/>
      <c r="HBA17" s="117"/>
      <c r="HBB17" s="117"/>
      <c r="HBC17" s="117"/>
      <c r="HBD17" s="117"/>
      <c r="HBE17" s="117"/>
      <c r="HBF17" s="117"/>
      <c r="HBG17" s="117"/>
      <c r="HBH17" s="117"/>
      <c r="HBI17" s="117"/>
      <c r="HBJ17" s="117"/>
      <c r="HBK17" s="117"/>
      <c r="HBL17" s="117"/>
      <c r="HBM17" s="117"/>
      <c r="HBN17" s="117"/>
      <c r="HBO17" s="117"/>
      <c r="HBP17" s="117"/>
      <c r="HBQ17" s="117"/>
      <c r="HBR17" s="117"/>
      <c r="HBS17" s="117"/>
      <c r="HBT17" s="117"/>
      <c r="HBU17" s="117"/>
      <c r="HBV17" s="117"/>
      <c r="HBW17" s="117"/>
      <c r="HBX17" s="117"/>
      <c r="HBY17" s="117"/>
      <c r="HBZ17" s="117"/>
      <c r="HCA17" s="117"/>
      <c r="HCB17" s="117"/>
      <c r="HCC17" s="117"/>
      <c r="HCD17" s="117"/>
      <c r="HCE17" s="117"/>
      <c r="HCF17" s="117"/>
      <c r="HCG17" s="117"/>
      <c r="HCH17" s="117"/>
      <c r="HCI17" s="117"/>
      <c r="HCJ17" s="117"/>
      <c r="HCK17" s="117"/>
      <c r="HCL17" s="117"/>
      <c r="HCM17" s="117"/>
      <c r="HCN17" s="117"/>
      <c r="HCO17" s="117"/>
      <c r="HCP17" s="117"/>
      <c r="HCQ17" s="117"/>
      <c r="HCR17" s="117"/>
      <c r="HCS17" s="117"/>
      <c r="HCT17" s="117"/>
      <c r="HCU17" s="117"/>
      <c r="HCV17" s="117"/>
      <c r="HCW17" s="117"/>
      <c r="HCX17" s="117"/>
      <c r="HCY17" s="117"/>
      <c r="HCZ17" s="117"/>
      <c r="HDA17" s="117"/>
      <c r="HDB17" s="117"/>
      <c r="HDC17" s="117"/>
      <c r="HDD17" s="117"/>
      <c r="HDE17" s="117"/>
      <c r="HDF17" s="117"/>
      <c r="HDG17" s="117"/>
      <c r="HDH17" s="117"/>
      <c r="HDI17" s="117"/>
      <c r="HDJ17" s="117"/>
      <c r="HDK17" s="117"/>
      <c r="HDL17" s="117"/>
      <c r="HDM17" s="117"/>
      <c r="HDN17" s="117"/>
      <c r="HDO17" s="117"/>
      <c r="HDP17" s="117"/>
      <c r="HDQ17" s="117"/>
      <c r="HDR17" s="117"/>
      <c r="HDS17" s="117"/>
      <c r="HDT17" s="117"/>
      <c r="HDU17" s="117"/>
      <c r="HDV17" s="117"/>
      <c r="HDW17" s="117"/>
      <c r="HDX17" s="117"/>
      <c r="HDY17" s="117"/>
      <c r="HDZ17" s="117"/>
      <c r="HEA17" s="117"/>
      <c r="HEB17" s="117"/>
      <c r="HEC17" s="117"/>
      <c r="HED17" s="117"/>
      <c r="HEE17" s="117"/>
      <c r="HEF17" s="117"/>
      <c r="HEG17" s="117"/>
      <c r="HEH17" s="117"/>
      <c r="HEI17" s="117"/>
      <c r="HEJ17" s="117"/>
      <c r="HEK17" s="117"/>
      <c r="HEL17" s="117"/>
      <c r="HEM17" s="117"/>
      <c r="HEN17" s="117"/>
      <c r="HEO17" s="117"/>
      <c r="HEP17" s="117"/>
      <c r="HEQ17" s="117"/>
      <c r="HER17" s="117"/>
      <c r="HES17" s="117"/>
      <c r="HET17" s="117"/>
      <c r="HEU17" s="117"/>
      <c r="HEV17" s="117"/>
      <c r="HEW17" s="117"/>
      <c r="HEX17" s="117"/>
      <c r="HEY17" s="117"/>
      <c r="HEZ17" s="117"/>
      <c r="HFA17" s="117"/>
      <c r="HFB17" s="117"/>
      <c r="HFC17" s="117"/>
      <c r="HFD17" s="117"/>
      <c r="HFE17" s="117"/>
      <c r="HFF17" s="117"/>
      <c r="HFG17" s="117"/>
      <c r="HFH17" s="117"/>
      <c r="HFI17" s="117"/>
      <c r="HFJ17" s="117"/>
      <c r="HFK17" s="117"/>
      <c r="HFL17" s="117"/>
      <c r="HFM17" s="117"/>
      <c r="HFN17" s="117"/>
      <c r="HFO17" s="117"/>
      <c r="HFP17" s="117"/>
      <c r="HFQ17" s="117"/>
      <c r="HFR17" s="117"/>
      <c r="HFS17" s="117"/>
      <c r="HFT17" s="117"/>
      <c r="HFU17" s="117"/>
      <c r="HFV17" s="117"/>
      <c r="HFW17" s="117"/>
      <c r="HFX17" s="117"/>
      <c r="HFY17" s="117"/>
      <c r="HFZ17" s="117"/>
      <c r="HGA17" s="117"/>
      <c r="HGB17" s="117"/>
      <c r="HGC17" s="117"/>
      <c r="HGD17" s="117"/>
      <c r="HGE17" s="117"/>
      <c r="HGF17" s="117"/>
      <c r="HGG17" s="117"/>
      <c r="HGH17" s="117"/>
      <c r="HGI17" s="117"/>
      <c r="HGJ17" s="117"/>
      <c r="HGK17" s="117"/>
      <c r="HGL17" s="117"/>
      <c r="HGM17" s="117"/>
      <c r="HGN17" s="117"/>
      <c r="HGO17" s="117"/>
      <c r="HGP17" s="117"/>
      <c r="HGQ17" s="117"/>
      <c r="HGR17" s="117"/>
      <c r="HGS17" s="117"/>
      <c r="HGT17" s="117"/>
      <c r="HGU17" s="117"/>
      <c r="HGV17" s="117"/>
      <c r="HGW17" s="117"/>
      <c r="HGX17" s="117"/>
      <c r="HGY17" s="117"/>
      <c r="HGZ17" s="117"/>
      <c r="HHA17" s="117"/>
      <c r="HHB17" s="117"/>
      <c r="HHC17" s="117"/>
      <c r="HHD17" s="117"/>
      <c r="HHE17" s="117"/>
      <c r="HHF17" s="117"/>
      <c r="HHG17" s="117"/>
      <c r="HHH17" s="117"/>
      <c r="HHI17" s="117"/>
      <c r="HHJ17" s="117"/>
      <c r="HHK17" s="117"/>
      <c r="HHL17" s="117"/>
      <c r="HHM17" s="117"/>
      <c r="HHN17" s="117"/>
      <c r="HHO17" s="117"/>
      <c r="HHP17" s="117"/>
      <c r="HHQ17" s="117"/>
      <c r="HHR17" s="117"/>
      <c r="HHS17" s="117"/>
      <c r="HHT17" s="117"/>
      <c r="HHU17" s="117"/>
      <c r="HHV17" s="117"/>
      <c r="HHW17" s="117"/>
      <c r="HHX17" s="117"/>
      <c r="HHY17" s="117"/>
      <c r="HHZ17" s="117"/>
      <c r="HIA17" s="117"/>
      <c r="HIB17" s="117"/>
      <c r="HIC17" s="117"/>
      <c r="HID17" s="117"/>
      <c r="HIE17" s="117"/>
      <c r="HIF17" s="117"/>
      <c r="HIG17" s="117"/>
      <c r="HIH17" s="117"/>
      <c r="HII17" s="117"/>
      <c r="HIJ17" s="117"/>
      <c r="HIK17" s="117"/>
      <c r="HIL17" s="117"/>
      <c r="HIM17" s="117"/>
      <c r="HIN17" s="117"/>
      <c r="HIO17" s="117"/>
      <c r="HIP17" s="117"/>
      <c r="HIQ17" s="117"/>
      <c r="HIR17" s="117"/>
      <c r="HIS17" s="117"/>
      <c r="HIT17" s="117"/>
      <c r="HIU17" s="117"/>
      <c r="HIV17" s="117"/>
      <c r="HIW17" s="117"/>
      <c r="HIX17" s="117"/>
      <c r="HIY17" s="117"/>
      <c r="HIZ17" s="117"/>
      <c r="HJA17" s="117"/>
      <c r="HJB17" s="117"/>
      <c r="HJC17" s="117"/>
      <c r="HJD17" s="117"/>
      <c r="HJE17" s="117"/>
      <c r="HJF17" s="117"/>
      <c r="HJG17" s="117"/>
      <c r="HJH17" s="117"/>
      <c r="HJI17" s="117"/>
      <c r="HJJ17" s="117"/>
      <c r="HJK17" s="117"/>
      <c r="HJL17" s="117"/>
      <c r="HJM17" s="117"/>
      <c r="HJN17" s="117"/>
      <c r="HJO17" s="117"/>
      <c r="HJP17" s="117"/>
      <c r="HJQ17" s="117"/>
      <c r="HJR17" s="117"/>
      <c r="HJS17" s="117"/>
      <c r="HJT17" s="117"/>
      <c r="HJU17" s="117"/>
      <c r="HJV17" s="117"/>
      <c r="HJW17" s="117"/>
      <c r="HJX17" s="117"/>
      <c r="HJY17" s="117"/>
      <c r="HJZ17" s="117"/>
      <c r="HKA17" s="117"/>
      <c r="HKB17" s="117"/>
      <c r="HKC17" s="117"/>
      <c r="HKD17" s="117"/>
      <c r="HKE17" s="117"/>
      <c r="HKF17" s="117"/>
      <c r="HKG17" s="117"/>
      <c r="HKH17" s="117"/>
      <c r="HKI17" s="117"/>
      <c r="HKJ17" s="117"/>
      <c r="HKK17" s="117"/>
      <c r="HKL17" s="117"/>
      <c r="HKM17" s="117"/>
      <c r="HKN17" s="117"/>
      <c r="HKO17" s="117"/>
      <c r="HKP17" s="117"/>
      <c r="HKQ17" s="117"/>
      <c r="HKR17" s="117"/>
      <c r="HKS17" s="117"/>
      <c r="HKT17" s="117"/>
      <c r="HKU17" s="117"/>
      <c r="HKV17" s="117"/>
      <c r="HKW17" s="117"/>
      <c r="HKX17" s="117"/>
      <c r="HKY17" s="117"/>
      <c r="HKZ17" s="117"/>
      <c r="HLA17" s="117"/>
      <c r="HLB17" s="117"/>
      <c r="HLC17" s="117"/>
      <c r="HLD17" s="117"/>
      <c r="HLE17" s="117"/>
      <c r="HLF17" s="117"/>
      <c r="HLG17" s="117"/>
      <c r="HLH17" s="117"/>
      <c r="HLI17" s="117"/>
      <c r="HLJ17" s="117"/>
      <c r="HLK17" s="117"/>
      <c r="HLL17" s="117"/>
      <c r="HLM17" s="117"/>
      <c r="HLN17" s="117"/>
      <c r="HLO17" s="117"/>
      <c r="HLP17" s="117"/>
      <c r="HLQ17" s="117"/>
      <c r="HLR17" s="117"/>
      <c r="HLS17" s="117"/>
      <c r="HLT17" s="117"/>
      <c r="HLU17" s="117"/>
      <c r="HLV17" s="117"/>
      <c r="HLW17" s="117"/>
      <c r="HLX17" s="117"/>
      <c r="HLY17" s="117"/>
      <c r="HLZ17" s="117"/>
      <c r="HMA17" s="117"/>
      <c r="HMB17" s="117"/>
      <c r="HMC17" s="117"/>
      <c r="HMD17" s="117"/>
      <c r="HME17" s="117"/>
      <c r="HMF17" s="117"/>
      <c r="HMG17" s="117"/>
      <c r="HMH17" s="117"/>
      <c r="HMI17" s="117"/>
      <c r="HMJ17" s="117"/>
      <c r="HMK17" s="117"/>
      <c r="HML17" s="117"/>
      <c r="HMM17" s="117"/>
      <c r="HMN17" s="117"/>
      <c r="HMO17" s="117"/>
      <c r="HMP17" s="117"/>
      <c r="HMQ17" s="117"/>
      <c r="HMR17" s="117"/>
      <c r="HMS17" s="117"/>
      <c r="HMT17" s="117"/>
      <c r="HMU17" s="117"/>
      <c r="HMV17" s="117"/>
      <c r="HMW17" s="117"/>
      <c r="HMX17" s="117"/>
      <c r="HMY17" s="117"/>
      <c r="HMZ17" s="117"/>
      <c r="HNA17" s="117"/>
      <c r="HNB17" s="117"/>
      <c r="HNC17" s="117"/>
      <c r="HND17" s="117"/>
      <c r="HNE17" s="117"/>
      <c r="HNF17" s="117"/>
      <c r="HNG17" s="117"/>
      <c r="HNH17" s="117"/>
      <c r="HNI17" s="117"/>
      <c r="HNJ17" s="117"/>
      <c r="HNK17" s="117"/>
      <c r="HNL17" s="117"/>
      <c r="HNM17" s="117"/>
      <c r="HNN17" s="117"/>
      <c r="HNO17" s="117"/>
      <c r="HNP17" s="117"/>
      <c r="HNQ17" s="117"/>
      <c r="HNR17" s="117"/>
      <c r="HNS17" s="117"/>
      <c r="HNT17" s="117"/>
      <c r="HNU17" s="117"/>
      <c r="HNV17" s="117"/>
      <c r="HNW17" s="117"/>
      <c r="HNX17" s="117"/>
      <c r="HNY17" s="117"/>
      <c r="HNZ17" s="117"/>
      <c r="HOA17" s="117"/>
      <c r="HOB17" s="117"/>
      <c r="HOC17" s="117"/>
      <c r="HOD17" s="117"/>
      <c r="HOE17" s="117"/>
      <c r="HOF17" s="117"/>
      <c r="HOG17" s="117"/>
      <c r="HOH17" s="117"/>
      <c r="HOI17" s="117"/>
      <c r="HOJ17" s="117"/>
      <c r="HOK17" s="117"/>
      <c r="HOL17" s="117"/>
      <c r="HOM17" s="117"/>
      <c r="HON17" s="117"/>
      <c r="HOO17" s="117"/>
      <c r="HOP17" s="117"/>
      <c r="HOQ17" s="117"/>
      <c r="HOR17" s="117"/>
      <c r="HOS17" s="117"/>
      <c r="HOT17" s="117"/>
      <c r="HOU17" s="117"/>
      <c r="HOV17" s="117"/>
      <c r="HOW17" s="117"/>
      <c r="HOX17" s="117"/>
      <c r="HOY17" s="117"/>
      <c r="HOZ17" s="117"/>
      <c r="HPA17" s="117"/>
      <c r="HPB17" s="117"/>
      <c r="HPC17" s="117"/>
      <c r="HPD17" s="117"/>
      <c r="HPE17" s="117"/>
      <c r="HPF17" s="117"/>
      <c r="HPG17" s="117"/>
      <c r="HPH17" s="117"/>
      <c r="HPI17" s="117"/>
      <c r="HPJ17" s="117"/>
      <c r="HPK17" s="117"/>
      <c r="HPL17" s="117"/>
      <c r="HPM17" s="117"/>
      <c r="HPN17" s="117"/>
      <c r="HPO17" s="117"/>
      <c r="HPP17" s="117"/>
      <c r="HPQ17" s="117"/>
      <c r="HPR17" s="117"/>
      <c r="HPS17" s="117"/>
      <c r="HPT17" s="117"/>
      <c r="HPU17" s="117"/>
      <c r="HPV17" s="117"/>
      <c r="HPW17" s="117"/>
      <c r="HPX17" s="117"/>
      <c r="HPY17" s="117"/>
      <c r="HPZ17" s="117"/>
      <c r="HQA17" s="117"/>
      <c r="HQB17" s="117"/>
      <c r="HQC17" s="117"/>
      <c r="HQD17" s="117"/>
      <c r="HQE17" s="117"/>
      <c r="HQF17" s="117"/>
      <c r="HQG17" s="117"/>
      <c r="HQH17" s="117"/>
      <c r="HQI17" s="117"/>
      <c r="HQJ17" s="117"/>
      <c r="HQK17" s="117"/>
      <c r="HQL17" s="117"/>
      <c r="HQM17" s="117"/>
      <c r="HQN17" s="117"/>
      <c r="HQO17" s="117"/>
      <c r="HQP17" s="117"/>
      <c r="HQQ17" s="117"/>
      <c r="HQR17" s="117"/>
      <c r="HQS17" s="117"/>
      <c r="HQT17" s="117"/>
      <c r="HQU17" s="117"/>
      <c r="HQV17" s="117"/>
      <c r="HQW17" s="117"/>
      <c r="HQX17" s="117"/>
      <c r="HQY17" s="117"/>
      <c r="HQZ17" s="117"/>
      <c r="HRA17" s="117"/>
      <c r="HRB17" s="117"/>
      <c r="HRC17" s="117"/>
      <c r="HRD17" s="117"/>
      <c r="HRE17" s="117"/>
      <c r="HRF17" s="117"/>
      <c r="HRG17" s="117"/>
      <c r="HRH17" s="117"/>
      <c r="HRI17" s="117"/>
      <c r="HRJ17" s="117"/>
      <c r="HRK17" s="117"/>
      <c r="HRL17" s="117"/>
      <c r="HRM17" s="117"/>
      <c r="HRN17" s="117"/>
      <c r="HRO17" s="117"/>
      <c r="HRP17" s="117"/>
      <c r="HRQ17" s="117"/>
      <c r="HRR17" s="117"/>
      <c r="HRS17" s="117"/>
      <c r="HRT17" s="117"/>
      <c r="HRU17" s="117"/>
      <c r="HRV17" s="117"/>
      <c r="HRW17" s="117"/>
      <c r="HRX17" s="117"/>
      <c r="HRY17" s="117"/>
      <c r="HRZ17" s="117"/>
      <c r="HSA17" s="117"/>
      <c r="HSB17" s="117"/>
      <c r="HSC17" s="117"/>
      <c r="HSD17" s="117"/>
      <c r="HSE17" s="117"/>
      <c r="HSF17" s="117"/>
      <c r="HSG17" s="117"/>
      <c r="HSH17" s="117"/>
      <c r="HSI17" s="117"/>
      <c r="HSJ17" s="117"/>
      <c r="HSK17" s="117"/>
      <c r="HSL17" s="117"/>
      <c r="HSM17" s="117"/>
      <c r="HSN17" s="117"/>
      <c r="HSO17" s="117"/>
      <c r="HSP17" s="117"/>
      <c r="HSQ17" s="117"/>
      <c r="HSR17" s="117"/>
      <c r="HSS17" s="117"/>
      <c r="HST17" s="117"/>
      <c r="HSU17" s="117"/>
      <c r="HSV17" s="117"/>
      <c r="HSW17" s="117"/>
      <c r="HSX17" s="117"/>
      <c r="HSY17" s="117"/>
      <c r="HSZ17" s="117"/>
      <c r="HTA17" s="117"/>
      <c r="HTB17" s="117"/>
      <c r="HTC17" s="117"/>
      <c r="HTD17" s="117"/>
      <c r="HTE17" s="117"/>
      <c r="HTF17" s="117"/>
      <c r="HTG17" s="117"/>
      <c r="HTH17" s="117"/>
      <c r="HTI17" s="117"/>
      <c r="HTJ17" s="117"/>
      <c r="HTK17" s="117"/>
      <c r="HTL17" s="117"/>
      <c r="HTM17" s="117"/>
      <c r="HTN17" s="117"/>
      <c r="HTO17" s="117"/>
      <c r="HTP17" s="117"/>
      <c r="HTQ17" s="117"/>
      <c r="HTR17" s="117"/>
      <c r="HTS17" s="117"/>
      <c r="HTT17" s="117"/>
      <c r="HTU17" s="117"/>
      <c r="HTV17" s="117"/>
      <c r="HTW17" s="117"/>
      <c r="HTX17" s="117"/>
      <c r="HTY17" s="117"/>
      <c r="HTZ17" s="117"/>
      <c r="HUA17" s="117"/>
      <c r="HUB17" s="117"/>
      <c r="HUC17" s="117"/>
      <c r="HUD17" s="117"/>
      <c r="HUE17" s="117"/>
      <c r="HUF17" s="117"/>
      <c r="HUG17" s="117"/>
      <c r="HUH17" s="117"/>
      <c r="HUI17" s="117"/>
      <c r="HUJ17" s="117"/>
      <c r="HUK17" s="117"/>
      <c r="HUL17" s="117"/>
      <c r="HUM17" s="117"/>
      <c r="HUN17" s="117"/>
      <c r="HUO17" s="117"/>
      <c r="HUP17" s="117"/>
      <c r="HUQ17" s="117"/>
      <c r="HUR17" s="117"/>
      <c r="HUS17" s="117"/>
      <c r="HUT17" s="117"/>
      <c r="HUU17" s="117"/>
      <c r="HUV17" s="117"/>
      <c r="HUW17" s="117"/>
      <c r="HUX17" s="117"/>
      <c r="HUY17" s="117"/>
      <c r="HUZ17" s="117"/>
      <c r="HVA17" s="117"/>
      <c r="HVB17" s="117"/>
      <c r="HVC17" s="117"/>
      <c r="HVD17" s="117"/>
      <c r="HVE17" s="117"/>
      <c r="HVF17" s="117"/>
      <c r="HVG17" s="117"/>
      <c r="HVH17" s="117"/>
      <c r="HVI17" s="117"/>
      <c r="HVJ17" s="117"/>
      <c r="HVK17" s="117"/>
      <c r="HVL17" s="117"/>
      <c r="HVM17" s="117"/>
      <c r="HVN17" s="117"/>
      <c r="HVO17" s="117"/>
      <c r="HVP17" s="117"/>
      <c r="HVQ17" s="117"/>
      <c r="HVR17" s="117"/>
      <c r="HVS17" s="117"/>
      <c r="HVT17" s="117"/>
      <c r="HVU17" s="117"/>
      <c r="HVV17" s="117"/>
      <c r="HVW17" s="117"/>
      <c r="HVX17" s="117"/>
      <c r="HVY17" s="117"/>
      <c r="HVZ17" s="117"/>
      <c r="HWA17" s="117"/>
      <c r="HWB17" s="117"/>
      <c r="HWC17" s="117"/>
      <c r="HWD17" s="117"/>
      <c r="HWE17" s="117"/>
      <c r="HWF17" s="117"/>
      <c r="HWG17" s="117"/>
      <c r="HWH17" s="117"/>
      <c r="HWI17" s="117"/>
      <c r="HWJ17" s="117"/>
      <c r="HWK17" s="117"/>
      <c r="HWL17" s="117"/>
      <c r="HWM17" s="117"/>
      <c r="HWN17" s="117"/>
      <c r="HWO17" s="117"/>
      <c r="HWP17" s="117"/>
      <c r="HWQ17" s="117"/>
      <c r="HWR17" s="117"/>
      <c r="HWS17" s="117"/>
      <c r="HWT17" s="117"/>
      <c r="HWU17" s="117"/>
      <c r="HWV17" s="117"/>
      <c r="HWW17" s="117"/>
      <c r="HWX17" s="117"/>
      <c r="HWY17" s="117"/>
      <c r="HWZ17" s="117"/>
      <c r="HXA17" s="117"/>
      <c r="HXB17" s="117"/>
      <c r="HXC17" s="117"/>
      <c r="HXD17" s="117"/>
      <c r="HXE17" s="117"/>
      <c r="HXF17" s="117"/>
      <c r="HXG17" s="117"/>
      <c r="HXH17" s="117"/>
      <c r="HXI17" s="117"/>
      <c r="HXJ17" s="117"/>
      <c r="HXK17" s="117"/>
      <c r="HXL17" s="117"/>
      <c r="HXM17" s="117"/>
      <c r="HXN17" s="117"/>
      <c r="HXO17" s="117"/>
      <c r="HXP17" s="117"/>
      <c r="HXQ17" s="117"/>
      <c r="HXR17" s="117"/>
      <c r="HXS17" s="117"/>
      <c r="HXT17" s="117"/>
      <c r="HXU17" s="117"/>
      <c r="HXV17" s="117"/>
      <c r="HXW17" s="117"/>
      <c r="HXX17" s="117"/>
      <c r="HXY17" s="117"/>
      <c r="HXZ17" s="117"/>
      <c r="HYA17" s="117"/>
      <c r="HYB17" s="117"/>
      <c r="HYC17" s="117"/>
      <c r="HYD17" s="117"/>
      <c r="HYE17" s="117"/>
      <c r="HYF17" s="117"/>
      <c r="HYG17" s="117"/>
      <c r="HYH17" s="117"/>
      <c r="HYI17" s="117"/>
      <c r="HYJ17" s="117"/>
      <c r="HYK17" s="117"/>
      <c r="HYL17" s="117"/>
      <c r="HYM17" s="117"/>
      <c r="HYN17" s="117"/>
      <c r="HYO17" s="117"/>
      <c r="HYP17" s="117"/>
      <c r="HYQ17" s="117"/>
      <c r="HYR17" s="117"/>
      <c r="HYS17" s="117"/>
      <c r="HYT17" s="117"/>
      <c r="HYU17" s="117"/>
      <c r="HYV17" s="117"/>
      <c r="HYW17" s="117"/>
      <c r="HYX17" s="117"/>
      <c r="HYY17" s="117"/>
      <c r="HYZ17" s="117"/>
      <c r="HZA17" s="117"/>
      <c r="HZB17" s="117"/>
      <c r="HZC17" s="117"/>
      <c r="HZD17" s="117"/>
      <c r="HZE17" s="117"/>
      <c r="HZF17" s="117"/>
      <c r="HZG17" s="117"/>
      <c r="HZH17" s="117"/>
      <c r="HZI17" s="117"/>
      <c r="HZJ17" s="117"/>
      <c r="HZK17" s="117"/>
      <c r="HZL17" s="117"/>
      <c r="HZM17" s="117"/>
      <c r="HZN17" s="117"/>
      <c r="HZO17" s="117"/>
      <c r="HZP17" s="117"/>
      <c r="HZQ17" s="117"/>
      <c r="HZR17" s="117"/>
      <c r="HZS17" s="117"/>
      <c r="HZT17" s="117"/>
      <c r="HZU17" s="117"/>
      <c r="HZV17" s="117"/>
      <c r="HZW17" s="117"/>
      <c r="HZX17" s="117"/>
      <c r="HZY17" s="117"/>
      <c r="HZZ17" s="117"/>
      <c r="IAA17" s="117"/>
      <c r="IAB17" s="117"/>
      <c r="IAC17" s="117"/>
      <c r="IAD17" s="117"/>
      <c r="IAE17" s="117"/>
      <c r="IAF17" s="117"/>
      <c r="IAG17" s="117"/>
      <c r="IAH17" s="117"/>
      <c r="IAI17" s="117"/>
      <c r="IAJ17" s="117"/>
      <c r="IAK17" s="117"/>
      <c r="IAL17" s="117"/>
      <c r="IAM17" s="117"/>
      <c r="IAN17" s="117"/>
      <c r="IAO17" s="117"/>
      <c r="IAP17" s="117"/>
      <c r="IAQ17" s="117"/>
      <c r="IAR17" s="117"/>
      <c r="IAS17" s="117"/>
      <c r="IAT17" s="117"/>
      <c r="IAU17" s="117"/>
      <c r="IAV17" s="117"/>
      <c r="IAW17" s="117"/>
      <c r="IAX17" s="117"/>
      <c r="IAY17" s="117"/>
      <c r="IAZ17" s="117"/>
      <c r="IBA17" s="117"/>
      <c r="IBB17" s="117"/>
      <c r="IBC17" s="117"/>
      <c r="IBD17" s="117"/>
      <c r="IBE17" s="117"/>
      <c r="IBF17" s="117"/>
      <c r="IBG17" s="117"/>
      <c r="IBH17" s="117"/>
      <c r="IBI17" s="117"/>
      <c r="IBJ17" s="117"/>
      <c r="IBK17" s="117"/>
      <c r="IBL17" s="117"/>
      <c r="IBM17" s="117"/>
      <c r="IBN17" s="117"/>
      <c r="IBO17" s="117"/>
      <c r="IBP17" s="117"/>
      <c r="IBQ17" s="117"/>
      <c r="IBR17" s="117"/>
      <c r="IBS17" s="117"/>
      <c r="IBT17" s="117"/>
      <c r="IBU17" s="117"/>
      <c r="IBV17" s="117"/>
      <c r="IBW17" s="117"/>
      <c r="IBX17" s="117"/>
      <c r="IBY17" s="117"/>
      <c r="IBZ17" s="117"/>
      <c r="ICA17" s="117"/>
      <c r="ICB17" s="117"/>
      <c r="ICC17" s="117"/>
      <c r="ICD17" s="117"/>
      <c r="ICE17" s="117"/>
      <c r="ICF17" s="117"/>
      <c r="ICG17" s="117"/>
      <c r="ICH17" s="117"/>
      <c r="ICI17" s="117"/>
      <c r="ICJ17" s="117"/>
      <c r="ICK17" s="117"/>
      <c r="ICL17" s="117"/>
      <c r="ICM17" s="117"/>
      <c r="ICN17" s="117"/>
      <c r="ICO17" s="117"/>
      <c r="ICP17" s="117"/>
      <c r="ICQ17" s="117"/>
      <c r="ICR17" s="117"/>
      <c r="ICS17" s="117"/>
      <c r="ICT17" s="117"/>
      <c r="ICU17" s="117"/>
      <c r="ICV17" s="117"/>
      <c r="ICW17" s="117"/>
      <c r="ICX17" s="117"/>
      <c r="ICY17" s="117"/>
      <c r="ICZ17" s="117"/>
      <c r="IDA17" s="117"/>
      <c r="IDB17" s="117"/>
      <c r="IDC17" s="117"/>
      <c r="IDD17" s="117"/>
      <c r="IDE17" s="117"/>
      <c r="IDF17" s="117"/>
      <c r="IDG17" s="117"/>
      <c r="IDH17" s="117"/>
      <c r="IDI17" s="117"/>
      <c r="IDJ17" s="117"/>
      <c r="IDK17" s="117"/>
      <c r="IDL17" s="117"/>
      <c r="IDM17" s="117"/>
      <c r="IDN17" s="117"/>
      <c r="IDO17" s="117"/>
      <c r="IDP17" s="117"/>
      <c r="IDQ17" s="117"/>
      <c r="IDR17" s="117"/>
      <c r="IDS17" s="117"/>
      <c r="IDT17" s="117"/>
      <c r="IDU17" s="117"/>
      <c r="IDV17" s="117"/>
      <c r="IDW17" s="117"/>
      <c r="IDX17" s="117"/>
      <c r="IDY17" s="117"/>
      <c r="IDZ17" s="117"/>
      <c r="IEA17" s="117"/>
      <c r="IEB17" s="117"/>
      <c r="IEC17" s="117"/>
      <c r="IED17" s="117"/>
      <c r="IEE17" s="117"/>
      <c r="IEF17" s="117"/>
      <c r="IEG17" s="117"/>
      <c r="IEH17" s="117"/>
      <c r="IEI17" s="117"/>
      <c r="IEJ17" s="117"/>
      <c r="IEK17" s="117"/>
      <c r="IEL17" s="117"/>
      <c r="IEM17" s="117"/>
      <c r="IEN17" s="117"/>
      <c r="IEO17" s="117"/>
      <c r="IEP17" s="117"/>
      <c r="IEQ17" s="117"/>
      <c r="IER17" s="117"/>
      <c r="IES17" s="117"/>
      <c r="IET17" s="117"/>
      <c r="IEU17" s="117"/>
      <c r="IEV17" s="117"/>
      <c r="IEW17" s="117"/>
      <c r="IEX17" s="117"/>
      <c r="IEY17" s="117"/>
      <c r="IEZ17" s="117"/>
      <c r="IFA17" s="117"/>
      <c r="IFB17" s="117"/>
      <c r="IFC17" s="117"/>
      <c r="IFD17" s="117"/>
      <c r="IFE17" s="117"/>
      <c r="IFF17" s="117"/>
      <c r="IFG17" s="117"/>
      <c r="IFH17" s="117"/>
      <c r="IFI17" s="117"/>
      <c r="IFJ17" s="117"/>
      <c r="IFK17" s="117"/>
      <c r="IFL17" s="117"/>
      <c r="IFM17" s="117"/>
      <c r="IFN17" s="117"/>
      <c r="IFO17" s="117"/>
      <c r="IFP17" s="117"/>
      <c r="IFQ17" s="117"/>
      <c r="IFR17" s="117"/>
      <c r="IFS17" s="117"/>
      <c r="IFT17" s="117"/>
      <c r="IFU17" s="117"/>
      <c r="IFV17" s="117"/>
      <c r="IFW17" s="117"/>
      <c r="IFX17" s="117"/>
      <c r="IFY17" s="117"/>
      <c r="IFZ17" s="117"/>
      <c r="IGA17" s="117"/>
      <c r="IGB17" s="117"/>
      <c r="IGC17" s="117"/>
      <c r="IGD17" s="117"/>
      <c r="IGE17" s="117"/>
      <c r="IGF17" s="117"/>
      <c r="IGG17" s="117"/>
      <c r="IGH17" s="117"/>
      <c r="IGI17" s="117"/>
      <c r="IGJ17" s="117"/>
      <c r="IGK17" s="117"/>
      <c r="IGL17" s="117"/>
      <c r="IGM17" s="117"/>
      <c r="IGN17" s="117"/>
      <c r="IGO17" s="117"/>
      <c r="IGP17" s="117"/>
      <c r="IGQ17" s="117"/>
      <c r="IGR17" s="117"/>
      <c r="IGS17" s="117"/>
      <c r="IGT17" s="117"/>
      <c r="IGU17" s="117"/>
      <c r="IGV17" s="117"/>
      <c r="IGW17" s="117"/>
      <c r="IGX17" s="117"/>
      <c r="IGY17" s="117"/>
      <c r="IGZ17" s="117"/>
      <c r="IHA17" s="117"/>
      <c r="IHB17" s="117"/>
      <c r="IHC17" s="117"/>
      <c r="IHD17" s="117"/>
      <c r="IHE17" s="117"/>
      <c r="IHF17" s="117"/>
      <c r="IHG17" s="117"/>
      <c r="IHH17" s="117"/>
      <c r="IHI17" s="117"/>
      <c r="IHJ17" s="117"/>
      <c r="IHK17" s="117"/>
      <c r="IHL17" s="117"/>
      <c r="IHM17" s="117"/>
      <c r="IHN17" s="117"/>
      <c r="IHO17" s="117"/>
      <c r="IHP17" s="117"/>
      <c r="IHQ17" s="117"/>
      <c r="IHR17" s="117"/>
      <c r="IHS17" s="117"/>
      <c r="IHT17" s="117"/>
      <c r="IHU17" s="117"/>
      <c r="IHV17" s="117"/>
      <c r="IHW17" s="117"/>
      <c r="IHX17" s="117"/>
      <c r="IHY17" s="117"/>
      <c r="IHZ17" s="117"/>
      <c r="IIA17" s="117"/>
      <c r="IIB17" s="117"/>
      <c r="IIC17" s="117"/>
      <c r="IID17" s="117"/>
      <c r="IIE17" s="117"/>
      <c r="IIF17" s="117"/>
      <c r="IIG17" s="117"/>
      <c r="IIH17" s="117"/>
      <c r="III17" s="117"/>
      <c r="IIJ17" s="117"/>
      <c r="IIK17" s="117"/>
      <c r="IIL17" s="117"/>
      <c r="IIM17" s="117"/>
      <c r="IIN17" s="117"/>
      <c r="IIO17" s="117"/>
      <c r="IIP17" s="117"/>
      <c r="IIQ17" s="117"/>
      <c r="IIR17" s="117"/>
      <c r="IIS17" s="117"/>
      <c r="IIT17" s="117"/>
      <c r="IIU17" s="117"/>
      <c r="IIV17" s="117"/>
      <c r="IIW17" s="117"/>
      <c r="IIX17" s="117"/>
      <c r="IIY17" s="117"/>
      <c r="IIZ17" s="117"/>
      <c r="IJA17" s="117"/>
      <c r="IJB17" s="117"/>
      <c r="IJC17" s="117"/>
      <c r="IJD17" s="117"/>
      <c r="IJE17" s="117"/>
      <c r="IJF17" s="117"/>
      <c r="IJG17" s="117"/>
      <c r="IJH17" s="117"/>
      <c r="IJI17" s="117"/>
      <c r="IJJ17" s="117"/>
      <c r="IJK17" s="117"/>
      <c r="IJL17" s="117"/>
      <c r="IJM17" s="117"/>
      <c r="IJN17" s="117"/>
      <c r="IJO17" s="117"/>
      <c r="IJP17" s="117"/>
      <c r="IJQ17" s="117"/>
      <c r="IJR17" s="117"/>
      <c r="IJS17" s="117"/>
      <c r="IJT17" s="117"/>
      <c r="IJU17" s="117"/>
      <c r="IJV17" s="117"/>
      <c r="IJW17" s="117"/>
      <c r="IJX17" s="117"/>
      <c r="IJY17" s="117"/>
      <c r="IJZ17" s="117"/>
      <c r="IKA17" s="117"/>
      <c r="IKB17" s="117"/>
      <c r="IKC17" s="117"/>
      <c r="IKD17" s="117"/>
      <c r="IKE17" s="117"/>
      <c r="IKF17" s="117"/>
      <c r="IKG17" s="117"/>
      <c r="IKH17" s="117"/>
      <c r="IKI17" s="117"/>
      <c r="IKJ17" s="117"/>
      <c r="IKK17" s="117"/>
      <c r="IKL17" s="117"/>
      <c r="IKM17" s="117"/>
      <c r="IKN17" s="117"/>
      <c r="IKO17" s="117"/>
      <c r="IKP17" s="117"/>
      <c r="IKQ17" s="117"/>
      <c r="IKR17" s="117"/>
      <c r="IKS17" s="117"/>
      <c r="IKT17" s="117"/>
      <c r="IKU17" s="117"/>
      <c r="IKV17" s="117"/>
      <c r="IKW17" s="117"/>
      <c r="IKX17" s="117"/>
      <c r="IKY17" s="117"/>
      <c r="IKZ17" s="117"/>
      <c r="ILA17" s="117"/>
      <c r="ILB17" s="117"/>
      <c r="ILC17" s="117"/>
      <c r="ILD17" s="117"/>
      <c r="ILE17" s="117"/>
      <c r="ILF17" s="117"/>
      <c r="ILG17" s="117"/>
      <c r="ILH17" s="117"/>
      <c r="ILI17" s="117"/>
      <c r="ILJ17" s="117"/>
      <c r="ILK17" s="117"/>
      <c r="ILL17" s="117"/>
      <c r="ILM17" s="117"/>
      <c r="ILN17" s="117"/>
      <c r="ILO17" s="117"/>
      <c r="ILP17" s="117"/>
      <c r="ILQ17" s="117"/>
      <c r="ILR17" s="117"/>
      <c r="ILS17" s="117"/>
      <c r="ILT17" s="117"/>
      <c r="ILU17" s="117"/>
      <c r="ILV17" s="117"/>
      <c r="ILW17" s="117"/>
      <c r="ILX17" s="117"/>
      <c r="ILY17" s="117"/>
      <c r="ILZ17" s="117"/>
      <c r="IMA17" s="117"/>
      <c r="IMB17" s="117"/>
      <c r="IMC17" s="117"/>
      <c r="IMD17" s="117"/>
      <c r="IME17" s="117"/>
      <c r="IMF17" s="117"/>
      <c r="IMG17" s="117"/>
      <c r="IMH17" s="117"/>
      <c r="IMI17" s="117"/>
      <c r="IMJ17" s="117"/>
      <c r="IMK17" s="117"/>
      <c r="IML17" s="117"/>
      <c r="IMM17" s="117"/>
      <c r="IMN17" s="117"/>
      <c r="IMO17" s="117"/>
      <c r="IMP17" s="117"/>
      <c r="IMQ17" s="117"/>
      <c r="IMR17" s="117"/>
      <c r="IMS17" s="117"/>
      <c r="IMT17" s="117"/>
      <c r="IMU17" s="117"/>
      <c r="IMV17" s="117"/>
      <c r="IMW17" s="117"/>
      <c r="IMX17" s="117"/>
      <c r="IMY17" s="117"/>
      <c r="IMZ17" s="117"/>
      <c r="INA17" s="117"/>
      <c r="INB17" s="117"/>
      <c r="INC17" s="117"/>
      <c r="IND17" s="117"/>
      <c r="INE17" s="117"/>
      <c r="INF17" s="117"/>
      <c r="ING17" s="117"/>
      <c r="INH17" s="117"/>
      <c r="INI17" s="117"/>
      <c r="INJ17" s="117"/>
      <c r="INK17" s="117"/>
      <c r="INL17" s="117"/>
      <c r="INM17" s="117"/>
      <c r="INN17" s="117"/>
      <c r="INO17" s="117"/>
      <c r="INP17" s="117"/>
      <c r="INQ17" s="117"/>
      <c r="INR17" s="117"/>
      <c r="INS17" s="117"/>
      <c r="INT17" s="117"/>
      <c r="INU17" s="117"/>
      <c r="INV17" s="117"/>
      <c r="INW17" s="117"/>
      <c r="INX17" s="117"/>
      <c r="INY17" s="117"/>
      <c r="INZ17" s="117"/>
      <c r="IOA17" s="117"/>
      <c r="IOB17" s="117"/>
      <c r="IOC17" s="117"/>
      <c r="IOD17" s="117"/>
      <c r="IOE17" s="117"/>
      <c r="IOF17" s="117"/>
      <c r="IOG17" s="117"/>
      <c r="IOH17" s="117"/>
      <c r="IOI17" s="117"/>
      <c r="IOJ17" s="117"/>
      <c r="IOK17" s="117"/>
      <c r="IOL17" s="117"/>
      <c r="IOM17" s="117"/>
      <c r="ION17" s="117"/>
      <c r="IOO17" s="117"/>
      <c r="IOP17" s="117"/>
      <c r="IOQ17" s="117"/>
      <c r="IOR17" s="117"/>
      <c r="IOS17" s="117"/>
      <c r="IOT17" s="117"/>
      <c r="IOU17" s="117"/>
      <c r="IOV17" s="117"/>
      <c r="IOW17" s="117"/>
      <c r="IOX17" s="117"/>
      <c r="IOY17" s="117"/>
      <c r="IOZ17" s="117"/>
      <c r="IPA17" s="117"/>
      <c r="IPB17" s="117"/>
      <c r="IPC17" s="117"/>
      <c r="IPD17" s="117"/>
      <c r="IPE17" s="117"/>
      <c r="IPF17" s="117"/>
      <c r="IPG17" s="117"/>
      <c r="IPH17" s="117"/>
      <c r="IPI17" s="117"/>
      <c r="IPJ17" s="117"/>
      <c r="IPK17" s="117"/>
      <c r="IPL17" s="117"/>
      <c r="IPM17" s="117"/>
      <c r="IPN17" s="117"/>
      <c r="IPO17" s="117"/>
      <c r="IPP17" s="117"/>
      <c r="IPQ17" s="117"/>
      <c r="IPR17" s="117"/>
      <c r="IPS17" s="117"/>
      <c r="IPT17" s="117"/>
      <c r="IPU17" s="117"/>
      <c r="IPV17" s="117"/>
      <c r="IPW17" s="117"/>
      <c r="IPX17" s="117"/>
      <c r="IPY17" s="117"/>
      <c r="IPZ17" s="117"/>
      <c r="IQA17" s="117"/>
      <c r="IQB17" s="117"/>
      <c r="IQC17" s="117"/>
      <c r="IQD17" s="117"/>
      <c r="IQE17" s="117"/>
      <c r="IQF17" s="117"/>
      <c r="IQG17" s="117"/>
      <c r="IQH17" s="117"/>
      <c r="IQI17" s="117"/>
      <c r="IQJ17" s="117"/>
      <c r="IQK17" s="117"/>
      <c r="IQL17" s="117"/>
      <c r="IQM17" s="117"/>
      <c r="IQN17" s="117"/>
      <c r="IQO17" s="117"/>
      <c r="IQP17" s="117"/>
      <c r="IQQ17" s="117"/>
      <c r="IQR17" s="117"/>
      <c r="IQS17" s="117"/>
      <c r="IQT17" s="117"/>
      <c r="IQU17" s="117"/>
      <c r="IQV17" s="117"/>
      <c r="IQW17" s="117"/>
      <c r="IQX17" s="117"/>
      <c r="IQY17" s="117"/>
      <c r="IQZ17" s="117"/>
      <c r="IRA17" s="117"/>
      <c r="IRB17" s="117"/>
      <c r="IRC17" s="117"/>
      <c r="IRD17" s="117"/>
      <c r="IRE17" s="117"/>
      <c r="IRF17" s="117"/>
      <c r="IRG17" s="117"/>
      <c r="IRH17" s="117"/>
      <c r="IRI17" s="117"/>
      <c r="IRJ17" s="117"/>
      <c r="IRK17" s="117"/>
      <c r="IRL17" s="117"/>
      <c r="IRM17" s="117"/>
      <c r="IRN17" s="117"/>
      <c r="IRO17" s="117"/>
      <c r="IRP17" s="117"/>
      <c r="IRQ17" s="117"/>
      <c r="IRR17" s="117"/>
      <c r="IRS17" s="117"/>
      <c r="IRT17" s="117"/>
      <c r="IRU17" s="117"/>
      <c r="IRV17" s="117"/>
      <c r="IRW17" s="117"/>
      <c r="IRX17" s="117"/>
      <c r="IRY17" s="117"/>
      <c r="IRZ17" s="117"/>
      <c r="ISA17" s="117"/>
      <c r="ISB17" s="117"/>
      <c r="ISC17" s="117"/>
      <c r="ISD17" s="117"/>
      <c r="ISE17" s="117"/>
      <c r="ISF17" s="117"/>
      <c r="ISG17" s="117"/>
      <c r="ISH17" s="117"/>
      <c r="ISI17" s="117"/>
      <c r="ISJ17" s="117"/>
      <c r="ISK17" s="117"/>
      <c r="ISL17" s="117"/>
      <c r="ISM17" s="117"/>
      <c r="ISN17" s="117"/>
      <c r="ISO17" s="117"/>
      <c r="ISP17" s="117"/>
      <c r="ISQ17" s="117"/>
      <c r="ISR17" s="117"/>
      <c r="ISS17" s="117"/>
      <c r="IST17" s="117"/>
      <c r="ISU17" s="117"/>
      <c r="ISV17" s="117"/>
      <c r="ISW17" s="117"/>
      <c r="ISX17" s="117"/>
      <c r="ISY17" s="117"/>
      <c r="ISZ17" s="117"/>
      <c r="ITA17" s="117"/>
      <c r="ITB17" s="117"/>
      <c r="ITC17" s="117"/>
      <c r="ITD17" s="117"/>
      <c r="ITE17" s="117"/>
      <c r="ITF17" s="117"/>
      <c r="ITG17" s="117"/>
      <c r="ITH17" s="117"/>
      <c r="ITI17" s="117"/>
      <c r="ITJ17" s="117"/>
      <c r="ITK17" s="117"/>
      <c r="ITL17" s="117"/>
      <c r="ITM17" s="117"/>
      <c r="ITN17" s="117"/>
      <c r="ITO17" s="117"/>
      <c r="ITP17" s="117"/>
      <c r="ITQ17" s="117"/>
      <c r="ITR17" s="117"/>
      <c r="ITS17" s="117"/>
      <c r="ITT17" s="117"/>
      <c r="ITU17" s="117"/>
      <c r="ITV17" s="117"/>
      <c r="ITW17" s="117"/>
      <c r="ITX17" s="117"/>
      <c r="ITY17" s="117"/>
      <c r="ITZ17" s="117"/>
      <c r="IUA17" s="117"/>
      <c r="IUB17" s="117"/>
      <c r="IUC17" s="117"/>
      <c r="IUD17" s="117"/>
      <c r="IUE17" s="117"/>
      <c r="IUF17" s="117"/>
      <c r="IUG17" s="117"/>
      <c r="IUH17" s="117"/>
      <c r="IUI17" s="117"/>
      <c r="IUJ17" s="117"/>
      <c r="IUK17" s="117"/>
      <c r="IUL17" s="117"/>
      <c r="IUM17" s="117"/>
      <c r="IUN17" s="117"/>
      <c r="IUO17" s="117"/>
      <c r="IUP17" s="117"/>
      <c r="IUQ17" s="117"/>
      <c r="IUR17" s="117"/>
      <c r="IUS17" s="117"/>
      <c r="IUT17" s="117"/>
      <c r="IUU17" s="117"/>
      <c r="IUV17" s="117"/>
      <c r="IUW17" s="117"/>
      <c r="IUX17" s="117"/>
      <c r="IUY17" s="117"/>
      <c r="IUZ17" s="117"/>
      <c r="IVA17" s="117"/>
      <c r="IVB17" s="117"/>
      <c r="IVC17" s="117"/>
      <c r="IVD17" s="117"/>
      <c r="IVE17" s="117"/>
      <c r="IVF17" s="117"/>
      <c r="IVG17" s="117"/>
      <c r="IVH17" s="117"/>
      <c r="IVI17" s="117"/>
      <c r="IVJ17" s="117"/>
      <c r="IVK17" s="117"/>
      <c r="IVL17" s="117"/>
      <c r="IVM17" s="117"/>
      <c r="IVN17" s="117"/>
      <c r="IVO17" s="117"/>
      <c r="IVP17" s="117"/>
      <c r="IVQ17" s="117"/>
      <c r="IVR17" s="117"/>
      <c r="IVS17" s="117"/>
      <c r="IVT17" s="117"/>
      <c r="IVU17" s="117"/>
      <c r="IVV17" s="117"/>
      <c r="IVW17" s="117"/>
      <c r="IVX17" s="117"/>
      <c r="IVY17" s="117"/>
      <c r="IVZ17" s="117"/>
      <c r="IWA17" s="117"/>
      <c r="IWB17" s="117"/>
      <c r="IWC17" s="117"/>
      <c r="IWD17" s="117"/>
      <c r="IWE17" s="117"/>
      <c r="IWF17" s="117"/>
      <c r="IWG17" s="117"/>
      <c r="IWH17" s="117"/>
      <c r="IWI17" s="117"/>
      <c r="IWJ17" s="117"/>
      <c r="IWK17" s="117"/>
      <c r="IWL17" s="117"/>
      <c r="IWM17" s="117"/>
      <c r="IWN17" s="117"/>
      <c r="IWO17" s="117"/>
      <c r="IWP17" s="117"/>
      <c r="IWQ17" s="117"/>
      <c r="IWR17" s="117"/>
      <c r="IWS17" s="117"/>
      <c r="IWT17" s="117"/>
      <c r="IWU17" s="117"/>
      <c r="IWV17" s="117"/>
      <c r="IWW17" s="117"/>
      <c r="IWX17" s="117"/>
      <c r="IWY17" s="117"/>
      <c r="IWZ17" s="117"/>
      <c r="IXA17" s="117"/>
      <c r="IXB17" s="117"/>
      <c r="IXC17" s="117"/>
      <c r="IXD17" s="117"/>
      <c r="IXE17" s="117"/>
      <c r="IXF17" s="117"/>
      <c r="IXG17" s="117"/>
      <c r="IXH17" s="117"/>
      <c r="IXI17" s="117"/>
      <c r="IXJ17" s="117"/>
      <c r="IXK17" s="117"/>
      <c r="IXL17" s="117"/>
      <c r="IXM17" s="117"/>
      <c r="IXN17" s="117"/>
      <c r="IXO17" s="117"/>
      <c r="IXP17" s="117"/>
      <c r="IXQ17" s="117"/>
      <c r="IXR17" s="117"/>
      <c r="IXS17" s="117"/>
      <c r="IXT17" s="117"/>
      <c r="IXU17" s="117"/>
      <c r="IXV17" s="117"/>
      <c r="IXW17" s="117"/>
      <c r="IXX17" s="117"/>
      <c r="IXY17" s="117"/>
      <c r="IXZ17" s="117"/>
      <c r="IYA17" s="117"/>
      <c r="IYB17" s="117"/>
      <c r="IYC17" s="117"/>
      <c r="IYD17" s="117"/>
      <c r="IYE17" s="117"/>
      <c r="IYF17" s="117"/>
      <c r="IYG17" s="117"/>
      <c r="IYH17" s="117"/>
      <c r="IYI17" s="117"/>
      <c r="IYJ17" s="117"/>
      <c r="IYK17" s="117"/>
      <c r="IYL17" s="117"/>
      <c r="IYM17" s="117"/>
      <c r="IYN17" s="117"/>
      <c r="IYO17" s="117"/>
      <c r="IYP17" s="117"/>
      <c r="IYQ17" s="117"/>
      <c r="IYR17" s="117"/>
      <c r="IYS17" s="117"/>
      <c r="IYT17" s="117"/>
      <c r="IYU17" s="117"/>
      <c r="IYV17" s="117"/>
      <c r="IYW17" s="117"/>
      <c r="IYX17" s="117"/>
      <c r="IYY17" s="117"/>
      <c r="IYZ17" s="117"/>
      <c r="IZA17" s="117"/>
      <c r="IZB17" s="117"/>
      <c r="IZC17" s="117"/>
      <c r="IZD17" s="117"/>
      <c r="IZE17" s="117"/>
      <c r="IZF17" s="117"/>
      <c r="IZG17" s="117"/>
      <c r="IZH17" s="117"/>
      <c r="IZI17" s="117"/>
      <c r="IZJ17" s="117"/>
      <c r="IZK17" s="117"/>
      <c r="IZL17" s="117"/>
      <c r="IZM17" s="117"/>
      <c r="IZN17" s="117"/>
      <c r="IZO17" s="117"/>
      <c r="IZP17" s="117"/>
      <c r="IZQ17" s="117"/>
      <c r="IZR17" s="117"/>
      <c r="IZS17" s="117"/>
      <c r="IZT17" s="117"/>
      <c r="IZU17" s="117"/>
      <c r="IZV17" s="117"/>
      <c r="IZW17" s="117"/>
      <c r="IZX17" s="117"/>
      <c r="IZY17" s="117"/>
      <c r="IZZ17" s="117"/>
      <c r="JAA17" s="117"/>
      <c r="JAB17" s="117"/>
      <c r="JAC17" s="117"/>
      <c r="JAD17" s="117"/>
      <c r="JAE17" s="117"/>
      <c r="JAF17" s="117"/>
      <c r="JAG17" s="117"/>
      <c r="JAH17" s="117"/>
      <c r="JAI17" s="117"/>
      <c r="JAJ17" s="117"/>
      <c r="JAK17" s="117"/>
      <c r="JAL17" s="117"/>
      <c r="JAM17" s="117"/>
      <c r="JAN17" s="117"/>
      <c r="JAO17" s="117"/>
      <c r="JAP17" s="117"/>
      <c r="JAQ17" s="117"/>
      <c r="JAR17" s="117"/>
      <c r="JAS17" s="117"/>
      <c r="JAT17" s="117"/>
      <c r="JAU17" s="117"/>
      <c r="JAV17" s="117"/>
      <c r="JAW17" s="117"/>
      <c r="JAX17" s="117"/>
      <c r="JAY17" s="117"/>
      <c r="JAZ17" s="117"/>
      <c r="JBA17" s="117"/>
      <c r="JBB17" s="117"/>
      <c r="JBC17" s="117"/>
      <c r="JBD17" s="117"/>
      <c r="JBE17" s="117"/>
      <c r="JBF17" s="117"/>
      <c r="JBG17" s="117"/>
      <c r="JBH17" s="117"/>
      <c r="JBI17" s="117"/>
      <c r="JBJ17" s="117"/>
      <c r="JBK17" s="117"/>
      <c r="JBL17" s="117"/>
      <c r="JBM17" s="117"/>
      <c r="JBN17" s="117"/>
      <c r="JBO17" s="117"/>
      <c r="JBP17" s="117"/>
      <c r="JBQ17" s="117"/>
      <c r="JBR17" s="117"/>
      <c r="JBS17" s="117"/>
      <c r="JBT17" s="117"/>
      <c r="JBU17" s="117"/>
      <c r="JBV17" s="117"/>
      <c r="JBW17" s="117"/>
      <c r="JBX17" s="117"/>
      <c r="JBY17" s="117"/>
      <c r="JBZ17" s="117"/>
      <c r="JCA17" s="117"/>
      <c r="JCB17" s="117"/>
      <c r="JCC17" s="117"/>
      <c r="JCD17" s="117"/>
      <c r="JCE17" s="117"/>
      <c r="JCF17" s="117"/>
      <c r="JCG17" s="117"/>
      <c r="JCH17" s="117"/>
      <c r="JCI17" s="117"/>
      <c r="JCJ17" s="117"/>
      <c r="JCK17" s="117"/>
      <c r="JCL17" s="117"/>
      <c r="JCM17" s="117"/>
      <c r="JCN17" s="117"/>
      <c r="JCO17" s="117"/>
      <c r="JCP17" s="117"/>
      <c r="JCQ17" s="117"/>
      <c r="JCR17" s="117"/>
      <c r="JCS17" s="117"/>
      <c r="JCT17" s="117"/>
      <c r="JCU17" s="117"/>
      <c r="JCV17" s="117"/>
      <c r="JCW17" s="117"/>
      <c r="JCX17" s="117"/>
      <c r="JCY17" s="117"/>
      <c r="JCZ17" s="117"/>
      <c r="JDA17" s="117"/>
      <c r="JDB17" s="117"/>
      <c r="JDC17" s="117"/>
      <c r="JDD17" s="117"/>
      <c r="JDE17" s="117"/>
      <c r="JDF17" s="117"/>
      <c r="JDG17" s="117"/>
      <c r="JDH17" s="117"/>
      <c r="JDI17" s="117"/>
      <c r="JDJ17" s="117"/>
      <c r="JDK17" s="117"/>
      <c r="JDL17" s="117"/>
      <c r="JDM17" s="117"/>
      <c r="JDN17" s="117"/>
      <c r="JDO17" s="117"/>
      <c r="JDP17" s="117"/>
      <c r="JDQ17" s="117"/>
      <c r="JDR17" s="117"/>
      <c r="JDS17" s="117"/>
      <c r="JDT17" s="117"/>
      <c r="JDU17" s="117"/>
      <c r="JDV17" s="117"/>
      <c r="JDW17" s="117"/>
      <c r="JDX17" s="117"/>
      <c r="JDY17" s="117"/>
      <c r="JDZ17" s="117"/>
      <c r="JEA17" s="117"/>
      <c r="JEB17" s="117"/>
      <c r="JEC17" s="117"/>
      <c r="JED17" s="117"/>
      <c r="JEE17" s="117"/>
      <c r="JEF17" s="117"/>
      <c r="JEG17" s="117"/>
      <c r="JEH17" s="117"/>
      <c r="JEI17" s="117"/>
      <c r="JEJ17" s="117"/>
      <c r="JEK17" s="117"/>
      <c r="JEL17" s="117"/>
      <c r="JEM17" s="117"/>
      <c r="JEN17" s="117"/>
      <c r="JEO17" s="117"/>
      <c r="JEP17" s="117"/>
      <c r="JEQ17" s="117"/>
      <c r="JER17" s="117"/>
      <c r="JES17" s="117"/>
      <c r="JET17" s="117"/>
      <c r="JEU17" s="117"/>
      <c r="JEV17" s="117"/>
      <c r="JEW17" s="117"/>
      <c r="JEX17" s="117"/>
      <c r="JEY17" s="117"/>
      <c r="JEZ17" s="117"/>
      <c r="JFA17" s="117"/>
      <c r="JFB17" s="117"/>
      <c r="JFC17" s="117"/>
      <c r="JFD17" s="117"/>
      <c r="JFE17" s="117"/>
      <c r="JFF17" s="117"/>
      <c r="JFG17" s="117"/>
      <c r="JFH17" s="117"/>
      <c r="JFI17" s="117"/>
      <c r="JFJ17" s="117"/>
      <c r="JFK17" s="117"/>
      <c r="JFL17" s="117"/>
      <c r="JFM17" s="117"/>
      <c r="JFN17" s="117"/>
      <c r="JFO17" s="117"/>
      <c r="JFP17" s="117"/>
      <c r="JFQ17" s="117"/>
      <c r="JFR17" s="117"/>
      <c r="JFS17" s="117"/>
      <c r="JFT17" s="117"/>
      <c r="JFU17" s="117"/>
      <c r="JFV17" s="117"/>
      <c r="JFW17" s="117"/>
      <c r="JFX17" s="117"/>
      <c r="JFY17" s="117"/>
      <c r="JFZ17" s="117"/>
      <c r="JGA17" s="117"/>
      <c r="JGB17" s="117"/>
      <c r="JGC17" s="117"/>
      <c r="JGD17" s="117"/>
      <c r="JGE17" s="117"/>
      <c r="JGF17" s="117"/>
      <c r="JGG17" s="117"/>
      <c r="JGH17" s="117"/>
      <c r="JGI17" s="117"/>
      <c r="JGJ17" s="117"/>
      <c r="JGK17" s="117"/>
      <c r="JGL17" s="117"/>
      <c r="JGM17" s="117"/>
      <c r="JGN17" s="117"/>
      <c r="JGO17" s="117"/>
      <c r="JGP17" s="117"/>
      <c r="JGQ17" s="117"/>
      <c r="JGR17" s="117"/>
      <c r="JGS17" s="117"/>
      <c r="JGT17" s="117"/>
      <c r="JGU17" s="117"/>
      <c r="JGV17" s="117"/>
      <c r="JGW17" s="117"/>
      <c r="JGX17" s="117"/>
      <c r="JGY17" s="117"/>
      <c r="JGZ17" s="117"/>
      <c r="JHA17" s="117"/>
      <c r="JHB17" s="117"/>
      <c r="JHC17" s="117"/>
      <c r="JHD17" s="117"/>
      <c r="JHE17" s="117"/>
      <c r="JHF17" s="117"/>
      <c r="JHG17" s="117"/>
      <c r="JHH17" s="117"/>
      <c r="JHI17" s="117"/>
      <c r="JHJ17" s="117"/>
      <c r="JHK17" s="117"/>
      <c r="JHL17" s="117"/>
      <c r="JHM17" s="117"/>
      <c r="JHN17" s="117"/>
      <c r="JHO17" s="117"/>
      <c r="JHP17" s="117"/>
      <c r="JHQ17" s="117"/>
      <c r="JHR17" s="117"/>
      <c r="JHS17" s="117"/>
      <c r="JHT17" s="117"/>
      <c r="JHU17" s="117"/>
      <c r="JHV17" s="117"/>
      <c r="JHW17" s="117"/>
      <c r="JHX17" s="117"/>
      <c r="JHY17" s="117"/>
      <c r="JHZ17" s="117"/>
      <c r="JIA17" s="117"/>
      <c r="JIB17" s="117"/>
      <c r="JIC17" s="117"/>
      <c r="JID17" s="117"/>
      <c r="JIE17" s="117"/>
      <c r="JIF17" s="117"/>
      <c r="JIG17" s="117"/>
      <c r="JIH17" s="117"/>
      <c r="JII17" s="117"/>
      <c r="JIJ17" s="117"/>
      <c r="JIK17" s="117"/>
      <c r="JIL17" s="117"/>
      <c r="JIM17" s="117"/>
      <c r="JIN17" s="117"/>
      <c r="JIO17" s="117"/>
      <c r="JIP17" s="117"/>
      <c r="JIQ17" s="117"/>
      <c r="JIR17" s="117"/>
      <c r="JIS17" s="117"/>
      <c r="JIT17" s="117"/>
      <c r="JIU17" s="117"/>
      <c r="JIV17" s="117"/>
      <c r="JIW17" s="117"/>
      <c r="JIX17" s="117"/>
      <c r="JIY17" s="117"/>
      <c r="JIZ17" s="117"/>
      <c r="JJA17" s="117"/>
      <c r="JJB17" s="117"/>
      <c r="JJC17" s="117"/>
      <c r="JJD17" s="117"/>
      <c r="JJE17" s="117"/>
      <c r="JJF17" s="117"/>
      <c r="JJG17" s="117"/>
      <c r="JJH17" s="117"/>
      <c r="JJI17" s="117"/>
      <c r="JJJ17" s="117"/>
      <c r="JJK17" s="117"/>
      <c r="JJL17" s="117"/>
      <c r="JJM17" s="117"/>
      <c r="JJN17" s="117"/>
      <c r="JJO17" s="117"/>
      <c r="JJP17" s="117"/>
      <c r="JJQ17" s="117"/>
      <c r="JJR17" s="117"/>
      <c r="JJS17" s="117"/>
      <c r="JJT17" s="117"/>
      <c r="JJU17" s="117"/>
      <c r="JJV17" s="117"/>
      <c r="JJW17" s="117"/>
      <c r="JJX17" s="117"/>
      <c r="JJY17" s="117"/>
      <c r="JJZ17" s="117"/>
      <c r="JKA17" s="117"/>
      <c r="JKB17" s="117"/>
      <c r="JKC17" s="117"/>
      <c r="JKD17" s="117"/>
      <c r="JKE17" s="117"/>
      <c r="JKF17" s="117"/>
      <c r="JKG17" s="117"/>
      <c r="JKH17" s="117"/>
      <c r="JKI17" s="117"/>
      <c r="JKJ17" s="117"/>
      <c r="JKK17" s="117"/>
      <c r="JKL17" s="117"/>
      <c r="JKM17" s="117"/>
      <c r="JKN17" s="117"/>
      <c r="JKO17" s="117"/>
      <c r="JKP17" s="117"/>
      <c r="JKQ17" s="117"/>
      <c r="JKR17" s="117"/>
      <c r="JKS17" s="117"/>
      <c r="JKT17" s="117"/>
      <c r="JKU17" s="117"/>
      <c r="JKV17" s="117"/>
      <c r="JKW17" s="117"/>
      <c r="JKX17" s="117"/>
      <c r="JKY17" s="117"/>
      <c r="JKZ17" s="117"/>
      <c r="JLA17" s="117"/>
      <c r="JLB17" s="117"/>
      <c r="JLC17" s="117"/>
      <c r="JLD17" s="117"/>
      <c r="JLE17" s="117"/>
      <c r="JLF17" s="117"/>
      <c r="JLG17" s="117"/>
      <c r="JLH17" s="117"/>
      <c r="JLI17" s="117"/>
      <c r="JLJ17" s="117"/>
      <c r="JLK17" s="117"/>
      <c r="JLL17" s="117"/>
      <c r="JLM17" s="117"/>
      <c r="JLN17" s="117"/>
      <c r="JLO17" s="117"/>
      <c r="JLP17" s="117"/>
      <c r="JLQ17" s="117"/>
      <c r="JLR17" s="117"/>
      <c r="JLS17" s="117"/>
      <c r="JLT17" s="117"/>
      <c r="JLU17" s="117"/>
      <c r="JLV17" s="117"/>
      <c r="JLW17" s="117"/>
      <c r="JLX17" s="117"/>
      <c r="JLY17" s="117"/>
      <c r="JLZ17" s="117"/>
      <c r="JMA17" s="117"/>
      <c r="JMB17" s="117"/>
      <c r="JMC17" s="117"/>
      <c r="JMD17" s="117"/>
      <c r="JME17" s="117"/>
      <c r="JMF17" s="117"/>
      <c r="JMG17" s="117"/>
      <c r="JMH17" s="117"/>
      <c r="JMI17" s="117"/>
      <c r="JMJ17" s="117"/>
      <c r="JMK17" s="117"/>
      <c r="JML17" s="117"/>
      <c r="JMM17" s="117"/>
      <c r="JMN17" s="117"/>
      <c r="JMO17" s="117"/>
      <c r="JMP17" s="117"/>
      <c r="JMQ17" s="117"/>
      <c r="JMR17" s="117"/>
      <c r="JMS17" s="117"/>
      <c r="JMT17" s="117"/>
      <c r="JMU17" s="117"/>
      <c r="JMV17" s="117"/>
      <c r="JMW17" s="117"/>
      <c r="JMX17" s="117"/>
      <c r="JMY17" s="117"/>
      <c r="JMZ17" s="117"/>
      <c r="JNA17" s="117"/>
      <c r="JNB17" s="117"/>
      <c r="JNC17" s="117"/>
      <c r="JND17" s="117"/>
      <c r="JNE17" s="117"/>
      <c r="JNF17" s="117"/>
      <c r="JNG17" s="117"/>
      <c r="JNH17" s="117"/>
      <c r="JNI17" s="117"/>
      <c r="JNJ17" s="117"/>
      <c r="JNK17" s="117"/>
      <c r="JNL17" s="117"/>
      <c r="JNM17" s="117"/>
      <c r="JNN17" s="117"/>
      <c r="JNO17" s="117"/>
      <c r="JNP17" s="117"/>
      <c r="JNQ17" s="117"/>
      <c r="JNR17" s="117"/>
      <c r="JNS17" s="117"/>
      <c r="JNT17" s="117"/>
      <c r="JNU17" s="117"/>
      <c r="JNV17" s="117"/>
      <c r="JNW17" s="117"/>
      <c r="JNX17" s="117"/>
      <c r="JNY17" s="117"/>
      <c r="JNZ17" s="117"/>
      <c r="JOA17" s="117"/>
      <c r="JOB17" s="117"/>
      <c r="JOC17" s="117"/>
      <c r="JOD17" s="117"/>
      <c r="JOE17" s="117"/>
      <c r="JOF17" s="117"/>
      <c r="JOG17" s="117"/>
      <c r="JOH17" s="117"/>
      <c r="JOI17" s="117"/>
      <c r="JOJ17" s="117"/>
      <c r="JOK17" s="117"/>
      <c r="JOL17" s="117"/>
      <c r="JOM17" s="117"/>
      <c r="JON17" s="117"/>
      <c r="JOO17" s="117"/>
      <c r="JOP17" s="117"/>
      <c r="JOQ17" s="117"/>
      <c r="JOR17" s="117"/>
      <c r="JOS17" s="117"/>
      <c r="JOT17" s="117"/>
      <c r="JOU17" s="117"/>
      <c r="JOV17" s="117"/>
      <c r="JOW17" s="117"/>
      <c r="JOX17" s="117"/>
      <c r="JOY17" s="117"/>
      <c r="JOZ17" s="117"/>
      <c r="JPA17" s="117"/>
      <c r="JPB17" s="117"/>
      <c r="JPC17" s="117"/>
      <c r="JPD17" s="117"/>
      <c r="JPE17" s="117"/>
      <c r="JPF17" s="117"/>
      <c r="JPG17" s="117"/>
      <c r="JPH17" s="117"/>
      <c r="JPI17" s="117"/>
      <c r="JPJ17" s="117"/>
      <c r="JPK17" s="117"/>
      <c r="JPL17" s="117"/>
      <c r="JPM17" s="117"/>
      <c r="JPN17" s="117"/>
      <c r="JPO17" s="117"/>
      <c r="JPP17" s="117"/>
      <c r="JPQ17" s="117"/>
      <c r="JPR17" s="117"/>
      <c r="JPS17" s="117"/>
      <c r="JPT17" s="117"/>
      <c r="JPU17" s="117"/>
      <c r="JPV17" s="117"/>
      <c r="JPW17" s="117"/>
      <c r="JPX17" s="117"/>
      <c r="JPY17" s="117"/>
      <c r="JPZ17" s="117"/>
      <c r="JQA17" s="117"/>
      <c r="JQB17" s="117"/>
      <c r="JQC17" s="117"/>
      <c r="JQD17" s="117"/>
      <c r="JQE17" s="117"/>
      <c r="JQF17" s="117"/>
      <c r="JQG17" s="117"/>
      <c r="JQH17" s="117"/>
      <c r="JQI17" s="117"/>
      <c r="JQJ17" s="117"/>
      <c r="JQK17" s="117"/>
      <c r="JQL17" s="117"/>
      <c r="JQM17" s="117"/>
      <c r="JQN17" s="117"/>
      <c r="JQO17" s="117"/>
      <c r="JQP17" s="117"/>
      <c r="JQQ17" s="117"/>
      <c r="JQR17" s="117"/>
      <c r="JQS17" s="117"/>
      <c r="JQT17" s="117"/>
      <c r="JQU17" s="117"/>
      <c r="JQV17" s="117"/>
      <c r="JQW17" s="117"/>
      <c r="JQX17" s="117"/>
      <c r="JQY17" s="117"/>
      <c r="JQZ17" s="117"/>
      <c r="JRA17" s="117"/>
      <c r="JRB17" s="117"/>
      <c r="JRC17" s="117"/>
      <c r="JRD17" s="117"/>
      <c r="JRE17" s="117"/>
      <c r="JRF17" s="117"/>
      <c r="JRG17" s="117"/>
      <c r="JRH17" s="117"/>
      <c r="JRI17" s="117"/>
      <c r="JRJ17" s="117"/>
      <c r="JRK17" s="117"/>
      <c r="JRL17" s="117"/>
      <c r="JRM17" s="117"/>
      <c r="JRN17" s="117"/>
      <c r="JRO17" s="117"/>
      <c r="JRP17" s="117"/>
      <c r="JRQ17" s="117"/>
      <c r="JRR17" s="117"/>
      <c r="JRS17" s="117"/>
      <c r="JRT17" s="117"/>
      <c r="JRU17" s="117"/>
      <c r="JRV17" s="117"/>
      <c r="JRW17" s="117"/>
      <c r="JRX17" s="117"/>
      <c r="JRY17" s="117"/>
      <c r="JRZ17" s="117"/>
      <c r="JSA17" s="117"/>
      <c r="JSB17" s="117"/>
      <c r="JSC17" s="117"/>
      <c r="JSD17" s="117"/>
      <c r="JSE17" s="117"/>
      <c r="JSF17" s="117"/>
      <c r="JSG17" s="117"/>
      <c r="JSH17" s="117"/>
      <c r="JSI17" s="117"/>
      <c r="JSJ17" s="117"/>
      <c r="JSK17" s="117"/>
      <c r="JSL17" s="117"/>
      <c r="JSM17" s="117"/>
      <c r="JSN17" s="117"/>
      <c r="JSO17" s="117"/>
      <c r="JSP17" s="117"/>
      <c r="JSQ17" s="117"/>
      <c r="JSR17" s="117"/>
      <c r="JSS17" s="117"/>
      <c r="JST17" s="117"/>
      <c r="JSU17" s="117"/>
      <c r="JSV17" s="117"/>
      <c r="JSW17" s="117"/>
      <c r="JSX17" s="117"/>
      <c r="JSY17" s="117"/>
      <c r="JSZ17" s="117"/>
      <c r="JTA17" s="117"/>
      <c r="JTB17" s="117"/>
      <c r="JTC17" s="117"/>
      <c r="JTD17" s="117"/>
      <c r="JTE17" s="117"/>
      <c r="JTF17" s="117"/>
      <c r="JTG17" s="117"/>
      <c r="JTH17" s="117"/>
      <c r="JTI17" s="117"/>
      <c r="JTJ17" s="117"/>
      <c r="JTK17" s="117"/>
      <c r="JTL17" s="117"/>
      <c r="JTM17" s="117"/>
      <c r="JTN17" s="117"/>
      <c r="JTO17" s="117"/>
      <c r="JTP17" s="117"/>
      <c r="JTQ17" s="117"/>
      <c r="JTR17" s="117"/>
      <c r="JTS17" s="117"/>
      <c r="JTT17" s="117"/>
      <c r="JTU17" s="117"/>
      <c r="JTV17" s="117"/>
      <c r="JTW17" s="117"/>
      <c r="JTX17" s="117"/>
      <c r="JTY17" s="117"/>
      <c r="JTZ17" s="117"/>
      <c r="JUA17" s="117"/>
      <c r="JUB17" s="117"/>
      <c r="JUC17" s="117"/>
      <c r="JUD17" s="117"/>
      <c r="JUE17" s="117"/>
      <c r="JUF17" s="117"/>
      <c r="JUG17" s="117"/>
      <c r="JUH17" s="117"/>
      <c r="JUI17" s="117"/>
      <c r="JUJ17" s="117"/>
      <c r="JUK17" s="117"/>
      <c r="JUL17" s="117"/>
      <c r="JUM17" s="117"/>
      <c r="JUN17" s="117"/>
      <c r="JUO17" s="117"/>
      <c r="JUP17" s="117"/>
      <c r="JUQ17" s="117"/>
      <c r="JUR17" s="117"/>
      <c r="JUS17" s="117"/>
      <c r="JUT17" s="117"/>
      <c r="JUU17" s="117"/>
      <c r="JUV17" s="117"/>
      <c r="JUW17" s="117"/>
      <c r="JUX17" s="117"/>
      <c r="JUY17" s="117"/>
      <c r="JUZ17" s="117"/>
      <c r="JVA17" s="117"/>
      <c r="JVB17" s="117"/>
      <c r="JVC17" s="117"/>
      <c r="JVD17" s="117"/>
      <c r="JVE17" s="117"/>
      <c r="JVF17" s="117"/>
      <c r="JVG17" s="117"/>
      <c r="JVH17" s="117"/>
      <c r="JVI17" s="117"/>
      <c r="JVJ17" s="117"/>
      <c r="JVK17" s="117"/>
      <c r="JVL17" s="117"/>
      <c r="JVM17" s="117"/>
      <c r="JVN17" s="117"/>
      <c r="JVO17" s="117"/>
      <c r="JVP17" s="117"/>
      <c r="JVQ17" s="117"/>
      <c r="JVR17" s="117"/>
      <c r="JVS17" s="117"/>
      <c r="JVT17" s="117"/>
      <c r="JVU17" s="117"/>
      <c r="JVV17" s="117"/>
      <c r="JVW17" s="117"/>
      <c r="JVX17" s="117"/>
      <c r="JVY17" s="117"/>
      <c r="JVZ17" s="117"/>
      <c r="JWA17" s="117"/>
      <c r="JWB17" s="117"/>
      <c r="JWC17" s="117"/>
      <c r="JWD17" s="117"/>
      <c r="JWE17" s="117"/>
      <c r="JWF17" s="117"/>
      <c r="JWG17" s="117"/>
      <c r="JWH17" s="117"/>
      <c r="JWI17" s="117"/>
      <c r="JWJ17" s="117"/>
      <c r="JWK17" s="117"/>
      <c r="JWL17" s="117"/>
      <c r="JWM17" s="117"/>
      <c r="JWN17" s="117"/>
      <c r="JWO17" s="117"/>
      <c r="JWP17" s="117"/>
      <c r="JWQ17" s="117"/>
      <c r="JWR17" s="117"/>
      <c r="JWS17" s="117"/>
      <c r="JWT17" s="117"/>
      <c r="JWU17" s="117"/>
      <c r="JWV17" s="117"/>
      <c r="JWW17" s="117"/>
      <c r="JWX17" s="117"/>
      <c r="JWY17" s="117"/>
      <c r="JWZ17" s="117"/>
      <c r="JXA17" s="117"/>
      <c r="JXB17" s="117"/>
      <c r="JXC17" s="117"/>
      <c r="JXD17" s="117"/>
      <c r="JXE17" s="117"/>
      <c r="JXF17" s="117"/>
      <c r="JXG17" s="117"/>
      <c r="JXH17" s="117"/>
      <c r="JXI17" s="117"/>
      <c r="JXJ17" s="117"/>
      <c r="JXK17" s="117"/>
      <c r="JXL17" s="117"/>
      <c r="JXM17" s="117"/>
      <c r="JXN17" s="117"/>
      <c r="JXO17" s="117"/>
      <c r="JXP17" s="117"/>
      <c r="JXQ17" s="117"/>
      <c r="JXR17" s="117"/>
      <c r="JXS17" s="117"/>
      <c r="JXT17" s="117"/>
      <c r="JXU17" s="117"/>
      <c r="JXV17" s="117"/>
      <c r="JXW17" s="117"/>
      <c r="JXX17" s="117"/>
      <c r="JXY17" s="117"/>
      <c r="JXZ17" s="117"/>
      <c r="JYA17" s="117"/>
      <c r="JYB17" s="117"/>
      <c r="JYC17" s="117"/>
      <c r="JYD17" s="117"/>
      <c r="JYE17" s="117"/>
      <c r="JYF17" s="117"/>
      <c r="JYG17" s="117"/>
      <c r="JYH17" s="117"/>
      <c r="JYI17" s="117"/>
      <c r="JYJ17" s="117"/>
      <c r="JYK17" s="117"/>
      <c r="JYL17" s="117"/>
      <c r="JYM17" s="117"/>
      <c r="JYN17" s="117"/>
      <c r="JYO17" s="117"/>
      <c r="JYP17" s="117"/>
      <c r="JYQ17" s="117"/>
      <c r="JYR17" s="117"/>
      <c r="JYS17" s="117"/>
      <c r="JYT17" s="117"/>
      <c r="JYU17" s="117"/>
      <c r="JYV17" s="117"/>
      <c r="JYW17" s="117"/>
      <c r="JYX17" s="117"/>
      <c r="JYY17" s="117"/>
      <c r="JYZ17" s="117"/>
      <c r="JZA17" s="117"/>
      <c r="JZB17" s="117"/>
      <c r="JZC17" s="117"/>
      <c r="JZD17" s="117"/>
      <c r="JZE17" s="117"/>
      <c r="JZF17" s="117"/>
      <c r="JZG17" s="117"/>
      <c r="JZH17" s="117"/>
      <c r="JZI17" s="117"/>
      <c r="JZJ17" s="117"/>
      <c r="JZK17" s="117"/>
      <c r="JZL17" s="117"/>
      <c r="JZM17" s="117"/>
      <c r="JZN17" s="117"/>
      <c r="JZO17" s="117"/>
      <c r="JZP17" s="117"/>
      <c r="JZQ17" s="117"/>
      <c r="JZR17" s="117"/>
      <c r="JZS17" s="117"/>
      <c r="JZT17" s="117"/>
      <c r="JZU17" s="117"/>
      <c r="JZV17" s="117"/>
      <c r="JZW17" s="117"/>
      <c r="JZX17" s="117"/>
      <c r="JZY17" s="117"/>
      <c r="JZZ17" s="117"/>
      <c r="KAA17" s="117"/>
      <c r="KAB17" s="117"/>
      <c r="KAC17" s="117"/>
      <c r="KAD17" s="117"/>
      <c r="KAE17" s="117"/>
      <c r="KAF17" s="117"/>
      <c r="KAG17" s="117"/>
      <c r="KAH17" s="117"/>
      <c r="KAI17" s="117"/>
      <c r="KAJ17" s="117"/>
      <c r="KAK17" s="117"/>
      <c r="KAL17" s="117"/>
      <c r="KAM17" s="117"/>
      <c r="KAN17" s="117"/>
      <c r="KAO17" s="117"/>
      <c r="KAP17" s="117"/>
      <c r="KAQ17" s="117"/>
      <c r="KAR17" s="117"/>
      <c r="KAS17" s="117"/>
      <c r="KAT17" s="117"/>
      <c r="KAU17" s="117"/>
      <c r="KAV17" s="117"/>
      <c r="KAW17" s="117"/>
      <c r="KAX17" s="117"/>
      <c r="KAY17" s="117"/>
      <c r="KAZ17" s="117"/>
      <c r="KBA17" s="117"/>
      <c r="KBB17" s="117"/>
      <c r="KBC17" s="117"/>
      <c r="KBD17" s="117"/>
      <c r="KBE17" s="117"/>
      <c r="KBF17" s="117"/>
      <c r="KBG17" s="117"/>
      <c r="KBH17" s="117"/>
      <c r="KBI17" s="117"/>
      <c r="KBJ17" s="117"/>
      <c r="KBK17" s="117"/>
      <c r="KBL17" s="117"/>
      <c r="KBM17" s="117"/>
      <c r="KBN17" s="117"/>
      <c r="KBO17" s="117"/>
      <c r="KBP17" s="117"/>
      <c r="KBQ17" s="117"/>
      <c r="KBR17" s="117"/>
      <c r="KBS17" s="117"/>
      <c r="KBT17" s="117"/>
      <c r="KBU17" s="117"/>
      <c r="KBV17" s="117"/>
      <c r="KBW17" s="117"/>
      <c r="KBX17" s="117"/>
      <c r="KBY17" s="117"/>
      <c r="KBZ17" s="117"/>
      <c r="KCA17" s="117"/>
      <c r="KCB17" s="117"/>
      <c r="KCC17" s="117"/>
      <c r="KCD17" s="117"/>
      <c r="KCE17" s="117"/>
      <c r="KCF17" s="117"/>
      <c r="KCG17" s="117"/>
      <c r="KCH17" s="117"/>
      <c r="KCI17" s="117"/>
      <c r="KCJ17" s="117"/>
      <c r="KCK17" s="117"/>
      <c r="KCL17" s="117"/>
      <c r="KCM17" s="117"/>
      <c r="KCN17" s="117"/>
      <c r="KCO17" s="117"/>
      <c r="KCP17" s="117"/>
      <c r="KCQ17" s="117"/>
      <c r="KCR17" s="117"/>
      <c r="KCS17" s="117"/>
      <c r="KCT17" s="117"/>
      <c r="KCU17" s="117"/>
      <c r="KCV17" s="117"/>
      <c r="KCW17" s="117"/>
      <c r="KCX17" s="117"/>
      <c r="KCY17" s="117"/>
      <c r="KCZ17" s="117"/>
      <c r="KDA17" s="117"/>
      <c r="KDB17" s="117"/>
      <c r="KDC17" s="117"/>
      <c r="KDD17" s="117"/>
      <c r="KDE17" s="117"/>
      <c r="KDF17" s="117"/>
      <c r="KDG17" s="117"/>
      <c r="KDH17" s="117"/>
      <c r="KDI17" s="117"/>
      <c r="KDJ17" s="117"/>
      <c r="KDK17" s="117"/>
      <c r="KDL17" s="117"/>
      <c r="KDM17" s="117"/>
      <c r="KDN17" s="117"/>
      <c r="KDO17" s="117"/>
      <c r="KDP17" s="117"/>
      <c r="KDQ17" s="117"/>
      <c r="KDR17" s="117"/>
      <c r="KDS17" s="117"/>
      <c r="KDT17" s="117"/>
      <c r="KDU17" s="117"/>
      <c r="KDV17" s="117"/>
      <c r="KDW17" s="117"/>
      <c r="KDX17" s="117"/>
      <c r="KDY17" s="117"/>
      <c r="KDZ17" s="117"/>
      <c r="KEA17" s="117"/>
      <c r="KEB17" s="117"/>
      <c r="KEC17" s="117"/>
      <c r="KED17" s="117"/>
      <c r="KEE17" s="117"/>
      <c r="KEF17" s="117"/>
      <c r="KEG17" s="117"/>
      <c r="KEH17" s="117"/>
      <c r="KEI17" s="117"/>
      <c r="KEJ17" s="117"/>
      <c r="KEK17" s="117"/>
      <c r="KEL17" s="117"/>
      <c r="KEM17" s="117"/>
      <c r="KEN17" s="117"/>
      <c r="KEO17" s="117"/>
      <c r="KEP17" s="117"/>
      <c r="KEQ17" s="117"/>
      <c r="KER17" s="117"/>
      <c r="KES17" s="117"/>
      <c r="KET17" s="117"/>
      <c r="KEU17" s="117"/>
      <c r="KEV17" s="117"/>
      <c r="KEW17" s="117"/>
      <c r="KEX17" s="117"/>
      <c r="KEY17" s="117"/>
      <c r="KEZ17" s="117"/>
      <c r="KFA17" s="117"/>
      <c r="KFB17" s="117"/>
      <c r="KFC17" s="117"/>
      <c r="KFD17" s="117"/>
      <c r="KFE17" s="117"/>
      <c r="KFF17" s="117"/>
      <c r="KFG17" s="117"/>
      <c r="KFH17" s="117"/>
      <c r="KFI17" s="117"/>
      <c r="KFJ17" s="117"/>
      <c r="KFK17" s="117"/>
      <c r="KFL17" s="117"/>
      <c r="KFM17" s="117"/>
      <c r="KFN17" s="117"/>
      <c r="KFO17" s="117"/>
      <c r="KFP17" s="117"/>
      <c r="KFQ17" s="117"/>
      <c r="KFR17" s="117"/>
      <c r="KFS17" s="117"/>
      <c r="KFT17" s="117"/>
      <c r="KFU17" s="117"/>
      <c r="KFV17" s="117"/>
      <c r="KFW17" s="117"/>
      <c r="KFX17" s="117"/>
      <c r="KFY17" s="117"/>
      <c r="KFZ17" s="117"/>
      <c r="KGA17" s="117"/>
      <c r="KGB17" s="117"/>
      <c r="KGC17" s="117"/>
      <c r="KGD17" s="117"/>
      <c r="KGE17" s="117"/>
      <c r="KGF17" s="117"/>
      <c r="KGG17" s="117"/>
      <c r="KGH17" s="117"/>
      <c r="KGI17" s="117"/>
      <c r="KGJ17" s="117"/>
      <c r="KGK17" s="117"/>
      <c r="KGL17" s="117"/>
      <c r="KGM17" s="117"/>
      <c r="KGN17" s="117"/>
      <c r="KGO17" s="117"/>
      <c r="KGP17" s="117"/>
      <c r="KGQ17" s="117"/>
      <c r="KGR17" s="117"/>
      <c r="KGS17" s="117"/>
      <c r="KGT17" s="117"/>
      <c r="KGU17" s="117"/>
      <c r="KGV17" s="117"/>
      <c r="KGW17" s="117"/>
      <c r="KGX17" s="117"/>
      <c r="KGY17" s="117"/>
      <c r="KGZ17" s="117"/>
      <c r="KHA17" s="117"/>
      <c r="KHB17" s="117"/>
      <c r="KHC17" s="117"/>
      <c r="KHD17" s="117"/>
      <c r="KHE17" s="117"/>
      <c r="KHF17" s="117"/>
      <c r="KHG17" s="117"/>
      <c r="KHH17" s="117"/>
      <c r="KHI17" s="117"/>
      <c r="KHJ17" s="117"/>
      <c r="KHK17" s="117"/>
      <c r="KHL17" s="117"/>
      <c r="KHM17" s="117"/>
      <c r="KHN17" s="117"/>
      <c r="KHO17" s="117"/>
      <c r="KHP17" s="117"/>
      <c r="KHQ17" s="117"/>
      <c r="KHR17" s="117"/>
      <c r="KHS17" s="117"/>
      <c r="KHT17" s="117"/>
      <c r="KHU17" s="117"/>
      <c r="KHV17" s="117"/>
      <c r="KHW17" s="117"/>
      <c r="KHX17" s="117"/>
      <c r="KHY17" s="117"/>
      <c r="KHZ17" s="117"/>
      <c r="KIA17" s="117"/>
      <c r="KIB17" s="117"/>
      <c r="KIC17" s="117"/>
      <c r="KID17" s="117"/>
      <c r="KIE17" s="117"/>
      <c r="KIF17" s="117"/>
      <c r="KIG17" s="117"/>
      <c r="KIH17" s="117"/>
      <c r="KII17" s="117"/>
      <c r="KIJ17" s="117"/>
      <c r="KIK17" s="117"/>
      <c r="KIL17" s="117"/>
      <c r="KIM17" s="117"/>
      <c r="KIN17" s="117"/>
      <c r="KIO17" s="117"/>
      <c r="KIP17" s="117"/>
      <c r="KIQ17" s="117"/>
      <c r="KIR17" s="117"/>
      <c r="KIS17" s="117"/>
      <c r="KIT17" s="117"/>
      <c r="KIU17" s="117"/>
      <c r="KIV17" s="117"/>
      <c r="KIW17" s="117"/>
      <c r="KIX17" s="117"/>
      <c r="KIY17" s="117"/>
      <c r="KIZ17" s="117"/>
      <c r="KJA17" s="117"/>
      <c r="KJB17" s="117"/>
      <c r="KJC17" s="117"/>
      <c r="KJD17" s="117"/>
      <c r="KJE17" s="117"/>
      <c r="KJF17" s="117"/>
      <c r="KJG17" s="117"/>
      <c r="KJH17" s="117"/>
      <c r="KJI17" s="117"/>
      <c r="KJJ17" s="117"/>
      <c r="KJK17" s="117"/>
      <c r="KJL17" s="117"/>
      <c r="KJM17" s="117"/>
      <c r="KJN17" s="117"/>
      <c r="KJO17" s="117"/>
      <c r="KJP17" s="117"/>
      <c r="KJQ17" s="117"/>
      <c r="KJR17" s="117"/>
      <c r="KJS17" s="117"/>
      <c r="KJT17" s="117"/>
      <c r="KJU17" s="117"/>
      <c r="KJV17" s="117"/>
      <c r="KJW17" s="117"/>
      <c r="KJX17" s="117"/>
      <c r="KJY17" s="117"/>
      <c r="KJZ17" s="117"/>
      <c r="KKA17" s="117"/>
      <c r="KKB17" s="117"/>
      <c r="KKC17" s="117"/>
      <c r="KKD17" s="117"/>
      <c r="KKE17" s="117"/>
      <c r="KKF17" s="117"/>
      <c r="KKG17" s="117"/>
      <c r="KKH17" s="117"/>
      <c r="KKI17" s="117"/>
      <c r="KKJ17" s="117"/>
      <c r="KKK17" s="117"/>
      <c r="KKL17" s="117"/>
      <c r="KKM17" s="117"/>
      <c r="KKN17" s="117"/>
      <c r="KKO17" s="117"/>
      <c r="KKP17" s="117"/>
      <c r="KKQ17" s="117"/>
      <c r="KKR17" s="117"/>
      <c r="KKS17" s="117"/>
      <c r="KKT17" s="117"/>
      <c r="KKU17" s="117"/>
      <c r="KKV17" s="117"/>
      <c r="KKW17" s="117"/>
      <c r="KKX17" s="117"/>
      <c r="KKY17" s="117"/>
      <c r="KKZ17" s="117"/>
      <c r="KLA17" s="117"/>
      <c r="KLB17" s="117"/>
      <c r="KLC17" s="117"/>
      <c r="KLD17" s="117"/>
      <c r="KLE17" s="117"/>
      <c r="KLF17" s="117"/>
      <c r="KLG17" s="117"/>
      <c r="KLH17" s="117"/>
      <c r="KLI17" s="117"/>
      <c r="KLJ17" s="117"/>
      <c r="KLK17" s="117"/>
      <c r="KLL17" s="117"/>
      <c r="KLM17" s="117"/>
      <c r="KLN17" s="117"/>
      <c r="KLO17" s="117"/>
      <c r="KLP17" s="117"/>
      <c r="KLQ17" s="117"/>
      <c r="KLR17" s="117"/>
      <c r="KLS17" s="117"/>
      <c r="KLT17" s="117"/>
      <c r="KLU17" s="117"/>
      <c r="KLV17" s="117"/>
      <c r="KLW17" s="117"/>
      <c r="KLX17" s="117"/>
      <c r="KLY17" s="117"/>
      <c r="KLZ17" s="117"/>
      <c r="KMA17" s="117"/>
      <c r="KMB17" s="117"/>
      <c r="KMC17" s="117"/>
      <c r="KMD17" s="117"/>
      <c r="KME17" s="117"/>
      <c r="KMF17" s="117"/>
      <c r="KMG17" s="117"/>
      <c r="KMH17" s="117"/>
      <c r="KMI17" s="117"/>
      <c r="KMJ17" s="117"/>
      <c r="KMK17" s="117"/>
      <c r="KML17" s="117"/>
      <c r="KMM17" s="117"/>
      <c r="KMN17" s="117"/>
      <c r="KMO17" s="117"/>
      <c r="KMP17" s="117"/>
      <c r="KMQ17" s="117"/>
      <c r="KMR17" s="117"/>
      <c r="KMS17" s="117"/>
      <c r="KMT17" s="117"/>
      <c r="KMU17" s="117"/>
      <c r="KMV17" s="117"/>
      <c r="KMW17" s="117"/>
      <c r="KMX17" s="117"/>
      <c r="KMY17" s="117"/>
      <c r="KMZ17" s="117"/>
      <c r="KNA17" s="117"/>
      <c r="KNB17" s="117"/>
      <c r="KNC17" s="117"/>
      <c r="KND17" s="117"/>
      <c r="KNE17" s="117"/>
      <c r="KNF17" s="117"/>
      <c r="KNG17" s="117"/>
      <c r="KNH17" s="117"/>
      <c r="KNI17" s="117"/>
      <c r="KNJ17" s="117"/>
      <c r="KNK17" s="117"/>
      <c r="KNL17" s="117"/>
      <c r="KNM17" s="117"/>
      <c r="KNN17" s="117"/>
      <c r="KNO17" s="117"/>
      <c r="KNP17" s="117"/>
      <c r="KNQ17" s="117"/>
      <c r="KNR17" s="117"/>
      <c r="KNS17" s="117"/>
      <c r="KNT17" s="117"/>
      <c r="KNU17" s="117"/>
      <c r="KNV17" s="117"/>
      <c r="KNW17" s="117"/>
      <c r="KNX17" s="117"/>
      <c r="KNY17" s="117"/>
      <c r="KNZ17" s="117"/>
      <c r="KOA17" s="117"/>
      <c r="KOB17" s="117"/>
      <c r="KOC17" s="117"/>
      <c r="KOD17" s="117"/>
      <c r="KOE17" s="117"/>
      <c r="KOF17" s="117"/>
      <c r="KOG17" s="117"/>
      <c r="KOH17" s="117"/>
      <c r="KOI17" s="117"/>
      <c r="KOJ17" s="117"/>
      <c r="KOK17" s="117"/>
      <c r="KOL17" s="117"/>
      <c r="KOM17" s="117"/>
      <c r="KON17" s="117"/>
      <c r="KOO17" s="117"/>
      <c r="KOP17" s="117"/>
      <c r="KOQ17" s="117"/>
      <c r="KOR17" s="117"/>
      <c r="KOS17" s="117"/>
      <c r="KOT17" s="117"/>
      <c r="KOU17" s="117"/>
      <c r="KOV17" s="117"/>
      <c r="KOW17" s="117"/>
      <c r="KOX17" s="117"/>
      <c r="KOY17" s="117"/>
      <c r="KOZ17" s="117"/>
      <c r="KPA17" s="117"/>
      <c r="KPB17" s="117"/>
      <c r="KPC17" s="117"/>
      <c r="KPD17" s="117"/>
      <c r="KPE17" s="117"/>
      <c r="KPF17" s="117"/>
      <c r="KPG17" s="117"/>
      <c r="KPH17" s="117"/>
      <c r="KPI17" s="117"/>
      <c r="KPJ17" s="117"/>
      <c r="KPK17" s="117"/>
      <c r="KPL17" s="117"/>
      <c r="KPM17" s="117"/>
      <c r="KPN17" s="117"/>
      <c r="KPO17" s="117"/>
      <c r="KPP17" s="117"/>
      <c r="KPQ17" s="117"/>
      <c r="KPR17" s="117"/>
      <c r="KPS17" s="117"/>
      <c r="KPT17" s="117"/>
      <c r="KPU17" s="117"/>
      <c r="KPV17" s="117"/>
      <c r="KPW17" s="117"/>
      <c r="KPX17" s="117"/>
      <c r="KPY17" s="117"/>
      <c r="KPZ17" s="117"/>
      <c r="KQA17" s="117"/>
      <c r="KQB17" s="117"/>
      <c r="KQC17" s="117"/>
      <c r="KQD17" s="117"/>
      <c r="KQE17" s="117"/>
      <c r="KQF17" s="117"/>
      <c r="KQG17" s="117"/>
      <c r="KQH17" s="117"/>
      <c r="KQI17" s="117"/>
      <c r="KQJ17" s="117"/>
      <c r="KQK17" s="117"/>
      <c r="KQL17" s="117"/>
      <c r="KQM17" s="117"/>
      <c r="KQN17" s="117"/>
      <c r="KQO17" s="117"/>
      <c r="KQP17" s="117"/>
      <c r="KQQ17" s="117"/>
      <c r="KQR17" s="117"/>
      <c r="KQS17" s="117"/>
      <c r="KQT17" s="117"/>
      <c r="KQU17" s="117"/>
      <c r="KQV17" s="117"/>
      <c r="KQW17" s="117"/>
      <c r="KQX17" s="117"/>
      <c r="KQY17" s="117"/>
      <c r="KQZ17" s="117"/>
      <c r="KRA17" s="117"/>
      <c r="KRB17" s="117"/>
      <c r="KRC17" s="117"/>
      <c r="KRD17" s="117"/>
      <c r="KRE17" s="117"/>
      <c r="KRF17" s="117"/>
      <c r="KRG17" s="117"/>
      <c r="KRH17" s="117"/>
      <c r="KRI17" s="117"/>
      <c r="KRJ17" s="117"/>
      <c r="KRK17" s="117"/>
      <c r="KRL17" s="117"/>
      <c r="KRM17" s="117"/>
      <c r="KRN17" s="117"/>
      <c r="KRO17" s="117"/>
      <c r="KRP17" s="117"/>
      <c r="KRQ17" s="117"/>
      <c r="KRR17" s="117"/>
      <c r="KRS17" s="117"/>
      <c r="KRT17" s="117"/>
      <c r="KRU17" s="117"/>
      <c r="KRV17" s="117"/>
      <c r="KRW17" s="117"/>
      <c r="KRX17" s="117"/>
      <c r="KRY17" s="117"/>
      <c r="KRZ17" s="117"/>
      <c r="KSA17" s="117"/>
      <c r="KSB17" s="117"/>
      <c r="KSC17" s="117"/>
      <c r="KSD17" s="117"/>
      <c r="KSE17" s="117"/>
      <c r="KSF17" s="117"/>
      <c r="KSG17" s="117"/>
      <c r="KSH17" s="117"/>
      <c r="KSI17" s="117"/>
      <c r="KSJ17" s="117"/>
      <c r="KSK17" s="117"/>
      <c r="KSL17" s="117"/>
      <c r="KSM17" s="117"/>
      <c r="KSN17" s="117"/>
      <c r="KSO17" s="117"/>
      <c r="KSP17" s="117"/>
      <c r="KSQ17" s="117"/>
      <c r="KSR17" s="117"/>
      <c r="KSS17" s="117"/>
      <c r="KST17" s="117"/>
      <c r="KSU17" s="117"/>
      <c r="KSV17" s="117"/>
      <c r="KSW17" s="117"/>
      <c r="KSX17" s="117"/>
      <c r="KSY17" s="117"/>
      <c r="KSZ17" s="117"/>
      <c r="KTA17" s="117"/>
      <c r="KTB17" s="117"/>
      <c r="KTC17" s="117"/>
      <c r="KTD17" s="117"/>
      <c r="KTE17" s="117"/>
      <c r="KTF17" s="117"/>
      <c r="KTG17" s="117"/>
      <c r="KTH17" s="117"/>
      <c r="KTI17" s="117"/>
      <c r="KTJ17" s="117"/>
      <c r="KTK17" s="117"/>
      <c r="KTL17" s="117"/>
      <c r="KTM17" s="117"/>
      <c r="KTN17" s="117"/>
      <c r="KTO17" s="117"/>
      <c r="KTP17" s="117"/>
      <c r="KTQ17" s="117"/>
      <c r="KTR17" s="117"/>
      <c r="KTS17" s="117"/>
      <c r="KTT17" s="117"/>
      <c r="KTU17" s="117"/>
      <c r="KTV17" s="117"/>
      <c r="KTW17" s="117"/>
      <c r="KTX17" s="117"/>
      <c r="KTY17" s="117"/>
      <c r="KTZ17" s="117"/>
      <c r="KUA17" s="117"/>
      <c r="KUB17" s="117"/>
      <c r="KUC17" s="117"/>
      <c r="KUD17" s="117"/>
      <c r="KUE17" s="117"/>
      <c r="KUF17" s="117"/>
      <c r="KUG17" s="117"/>
      <c r="KUH17" s="117"/>
      <c r="KUI17" s="117"/>
      <c r="KUJ17" s="117"/>
      <c r="KUK17" s="117"/>
      <c r="KUL17" s="117"/>
      <c r="KUM17" s="117"/>
      <c r="KUN17" s="117"/>
      <c r="KUO17" s="117"/>
      <c r="KUP17" s="117"/>
      <c r="KUQ17" s="117"/>
      <c r="KUR17" s="117"/>
      <c r="KUS17" s="117"/>
      <c r="KUT17" s="117"/>
      <c r="KUU17" s="117"/>
      <c r="KUV17" s="117"/>
      <c r="KUW17" s="117"/>
      <c r="KUX17" s="117"/>
      <c r="KUY17" s="117"/>
      <c r="KUZ17" s="117"/>
      <c r="KVA17" s="117"/>
      <c r="KVB17" s="117"/>
      <c r="KVC17" s="117"/>
      <c r="KVD17" s="117"/>
      <c r="KVE17" s="117"/>
      <c r="KVF17" s="117"/>
      <c r="KVG17" s="117"/>
      <c r="KVH17" s="117"/>
      <c r="KVI17" s="117"/>
      <c r="KVJ17" s="117"/>
      <c r="KVK17" s="117"/>
      <c r="KVL17" s="117"/>
      <c r="KVM17" s="117"/>
      <c r="KVN17" s="117"/>
      <c r="KVO17" s="117"/>
      <c r="KVP17" s="117"/>
      <c r="KVQ17" s="117"/>
      <c r="KVR17" s="117"/>
      <c r="KVS17" s="117"/>
      <c r="KVT17" s="117"/>
      <c r="KVU17" s="117"/>
      <c r="KVV17" s="117"/>
      <c r="KVW17" s="117"/>
      <c r="KVX17" s="117"/>
      <c r="KVY17" s="117"/>
      <c r="KVZ17" s="117"/>
      <c r="KWA17" s="117"/>
      <c r="KWB17" s="117"/>
      <c r="KWC17" s="117"/>
      <c r="KWD17" s="117"/>
      <c r="KWE17" s="117"/>
      <c r="KWF17" s="117"/>
      <c r="KWG17" s="117"/>
      <c r="KWH17" s="117"/>
      <c r="KWI17" s="117"/>
      <c r="KWJ17" s="117"/>
      <c r="KWK17" s="117"/>
      <c r="KWL17" s="117"/>
      <c r="KWM17" s="117"/>
      <c r="KWN17" s="117"/>
      <c r="KWO17" s="117"/>
      <c r="KWP17" s="117"/>
      <c r="KWQ17" s="117"/>
      <c r="KWR17" s="117"/>
      <c r="KWS17" s="117"/>
      <c r="KWT17" s="117"/>
      <c r="KWU17" s="117"/>
      <c r="KWV17" s="117"/>
      <c r="KWW17" s="117"/>
      <c r="KWX17" s="117"/>
      <c r="KWY17" s="117"/>
      <c r="KWZ17" s="117"/>
      <c r="KXA17" s="117"/>
      <c r="KXB17" s="117"/>
      <c r="KXC17" s="117"/>
      <c r="KXD17" s="117"/>
      <c r="KXE17" s="117"/>
      <c r="KXF17" s="117"/>
      <c r="KXG17" s="117"/>
      <c r="KXH17" s="117"/>
      <c r="KXI17" s="117"/>
      <c r="KXJ17" s="117"/>
      <c r="KXK17" s="117"/>
      <c r="KXL17" s="117"/>
      <c r="KXM17" s="117"/>
      <c r="KXN17" s="117"/>
      <c r="KXO17" s="117"/>
      <c r="KXP17" s="117"/>
      <c r="KXQ17" s="117"/>
      <c r="KXR17" s="117"/>
      <c r="KXS17" s="117"/>
      <c r="KXT17" s="117"/>
      <c r="KXU17" s="117"/>
      <c r="KXV17" s="117"/>
      <c r="KXW17" s="117"/>
      <c r="KXX17" s="117"/>
      <c r="KXY17" s="117"/>
      <c r="KXZ17" s="117"/>
      <c r="KYA17" s="117"/>
      <c r="KYB17" s="117"/>
      <c r="KYC17" s="117"/>
      <c r="KYD17" s="117"/>
      <c r="KYE17" s="117"/>
      <c r="KYF17" s="117"/>
      <c r="KYG17" s="117"/>
      <c r="KYH17" s="117"/>
      <c r="KYI17" s="117"/>
      <c r="KYJ17" s="117"/>
      <c r="KYK17" s="117"/>
      <c r="KYL17" s="117"/>
      <c r="KYM17" s="117"/>
      <c r="KYN17" s="117"/>
      <c r="KYO17" s="117"/>
      <c r="KYP17" s="117"/>
      <c r="KYQ17" s="117"/>
      <c r="KYR17" s="117"/>
      <c r="KYS17" s="117"/>
      <c r="KYT17" s="117"/>
      <c r="KYU17" s="117"/>
      <c r="KYV17" s="117"/>
      <c r="KYW17" s="117"/>
      <c r="KYX17" s="117"/>
      <c r="KYY17" s="117"/>
      <c r="KYZ17" s="117"/>
      <c r="KZA17" s="117"/>
      <c r="KZB17" s="117"/>
      <c r="KZC17" s="117"/>
      <c r="KZD17" s="117"/>
      <c r="KZE17" s="117"/>
      <c r="KZF17" s="117"/>
      <c r="KZG17" s="117"/>
      <c r="KZH17" s="117"/>
      <c r="KZI17" s="117"/>
      <c r="KZJ17" s="117"/>
      <c r="KZK17" s="117"/>
      <c r="KZL17" s="117"/>
      <c r="KZM17" s="117"/>
      <c r="KZN17" s="117"/>
      <c r="KZO17" s="117"/>
      <c r="KZP17" s="117"/>
      <c r="KZQ17" s="117"/>
      <c r="KZR17" s="117"/>
      <c r="KZS17" s="117"/>
      <c r="KZT17" s="117"/>
      <c r="KZU17" s="117"/>
      <c r="KZV17" s="117"/>
      <c r="KZW17" s="117"/>
      <c r="KZX17" s="117"/>
      <c r="KZY17" s="117"/>
      <c r="KZZ17" s="117"/>
      <c r="LAA17" s="117"/>
      <c r="LAB17" s="117"/>
      <c r="LAC17" s="117"/>
      <c r="LAD17" s="117"/>
      <c r="LAE17" s="117"/>
      <c r="LAF17" s="117"/>
      <c r="LAG17" s="117"/>
      <c r="LAH17" s="117"/>
      <c r="LAI17" s="117"/>
      <c r="LAJ17" s="117"/>
      <c r="LAK17" s="117"/>
      <c r="LAL17" s="117"/>
      <c r="LAM17" s="117"/>
      <c r="LAN17" s="117"/>
      <c r="LAO17" s="117"/>
      <c r="LAP17" s="117"/>
      <c r="LAQ17" s="117"/>
      <c r="LAR17" s="117"/>
      <c r="LAS17" s="117"/>
      <c r="LAT17" s="117"/>
      <c r="LAU17" s="117"/>
      <c r="LAV17" s="117"/>
      <c r="LAW17" s="117"/>
      <c r="LAX17" s="117"/>
      <c r="LAY17" s="117"/>
      <c r="LAZ17" s="117"/>
      <c r="LBA17" s="117"/>
      <c r="LBB17" s="117"/>
      <c r="LBC17" s="117"/>
      <c r="LBD17" s="117"/>
      <c r="LBE17" s="117"/>
      <c r="LBF17" s="117"/>
      <c r="LBG17" s="117"/>
      <c r="LBH17" s="117"/>
      <c r="LBI17" s="117"/>
      <c r="LBJ17" s="117"/>
      <c r="LBK17" s="117"/>
      <c r="LBL17" s="117"/>
      <c r="LBM17" s="117"/>
      <c r="LBN17" s="117"/>
      <c r="LBO17" s="117"/>
      <c r="LBP17" s="117"/>
      <c r="LBQ17" s="117"/>
      <c r="LBR17" s="117"/>
      <c r="LBS17" s="117"/>
      <c r="LBT17" s="117"/>
      <c r="LBU17" s="117"/>
      <c r="LBV17" s="117"/>
      <c r="LBW17" s="117"/>
      <c r="LBX17" s="117"/>
      <c r="LBY17" s="117"/>
      <c r="LBZ17" s="117"/>
      <c r="LCA17" s="117"/>
      <c r="LCB17" s="117"/>
      <c r="LCC17" s="117"/>
      <c r="LCD17" s="117"/>
      <c r="LCE17" s="117"/>
      <c r="LCF17" s="117"/>
      <c r="LCG17" s="117"/>
      <c r="LCH17" s="117"/>
      <c r="LCI17" s="117"/>
      <c r="LCJ17" s="117"/>
      <c r="LCK17" s="117"/>
      <c r="LCL17" s="117"/>
      <c r="LCM17" s="117"/>
      <c r="LCN17" s="117"/>
      <c r="LCO17" s="117"/>
      <c r="LCP17" s="117"/>
      <c r="LCQ17" s="117"/>
      <c r="LCR17" s="117"/>
      <c r="LCS17" s="117"/>
      <c r="LCT17" s="117"/>
      <c r="LCU17" s="117"/>
      <c r="LCV17" s="117"/>
      <c r="LCW17" s="117"/>
      <c r="LCX17" s="117"/>
      <c r="LCY17" s="117"/>
      <c r="LCZ17" s="117"/>
      <c r="LDA17" s="117"/>
      <c r="LDB17" s="117"/>
      <c r="LDC17" s="117"/>
      <c r="LDD17" s="117"/>
      <c r="LDE17" s="117"/>
      <c r="LDF17" s="117"/>
      <c r="LDG17" s="117"/>
      <c r="LDH17" s="117"/>
      <c r="LDI17" s="117"/>
      <c r="LDJ17" s="117"/>
      <c r="LDK17" s="117"/>
      <c r="LDL17" s="117"/>
      <c r="LDM17" s="117"/>
      <c r="LDN17" s="117"/>
      <c r="LDO17" s="117"/>
      <c r="LDP17" s="117"/>
      <c r="LDQ17" s="117"/>
      <c r="LDR17" s="117"/>
      <c r="LDS17" s="117"/>
      <c r="LDT17" s="117"/>
      <c r="LDU17" s="117"/>
      <c r="LDV17" s="117"/>
      <c r="LDW17" s="117"/>
      <c r="LDX17" s="117"/>
      <c r="LDY17" s="117"/>
      <c r="LDZ17" s="117"/>
      <c r="LEA17" s="117"/>
      <c r="LEB17" s="117"/>
      <c r="LEC17" s="117"/>
      <c r="LED17" s="117"/>
      <c r="LEE17" s="117"/>
      <c r="LEF17" s="117"/>
      <c r="LEG17" s="117"/>
      <c r="LEH17" s="117"/>
      <c r="LEI17" s="117"/>
      <c r="LEJ17" s="117"/>
      <c r="LEK17" s="117"/>
      <c r="LEL17" s="117"/>
      <c r="LEM17" s="117"/>
      <c r="LEN17" s="117"/>
      <c r="LEO17" s="117"/>
      <c r="LEP17" s="117"/>
      <c r="LEQ17" s="117"/>
      <c r="LER17" s="117"/>
      <c r="LES17" s="117"/>
      <c r="LET17" s="117"/>
      <c r="LEU17" s="117"/>
      <c r="LEV17" s="117"/>
      <c r="LEW17" s="117"/>
      <c r="LEX17" s="117"/>
      <c r="LEY17" s="117"/>
      <c r="LEZ17" s="117"/>
      <c r="LFA17" s="117"/>
      <c r="LFB17" s="117"/>
      <c r="LFC17" s="117"/>
      <c r="LFD17" s="117"/>
      <c r="LFE17" s="117"/>
      <c r="LFF17" s="117"/>
      <c r="LFG17" s="117"/>
      <c r="LFH17" s="117"/>
      <c r="LFI17" s="117"/>
      <c r="LFJ17" s="117"/>
      <c r="LFK17" s="117"/>
      <c r="LFL17" s="117"/>
      <c r="LFM17" s="117"/>
      <c r="LFN17" s="117"/>
      <c r="LFO17" s="117"/>
      <c r="LFP17" s="117"/>
      <c r="LFQ17" s="117"/>
      <c r="LFR17" s="117"/>
      <c r="LFS17" s="117"/>
      <c r="LFT17" s="117"/>
      <c r="LFU17" s="117"/>
      <c r="LFV17" s="117"/>
      <c r="LFW17" s="117"/>
      <c r="LFX17" s="117"/>
      <c r="LFY17" s="117"/>
      <c r="LFZ17" s="117"/>
      <c r="LGA17" s="117"/>
      <c r="LGB17" s="117"/>
      <c r="LGC17" s="117"/>
      <c r="LGD17" s="117"/>
      <c r="LGE17" s="117"/>
      <c r="LGF17" s="117"/>
      <c r="LGG17" s="117"/>
      <c r="LGH17" s="117"/>
      <c r="LGI17" s="117"/>
      <c r="LGJ17" s="117"/>
      <c r="LGK17" s="117"/>
      <c r="LGL17" s="117"/>
      <c r="LGM17" s="117"/>
      <c r="LGN17" s="117"/>
      <c r="LGO17" s="117"/>
      <c r="LGP17" s="117"/>
      <c r="LGQ17" s="117"/>
      <c r="LGR17" s="117"/>
      <c r="LGS17" s="117"/>
      <c r="LGT17" s="117"/>
      <c r="LGU17" s="117"/>
      <c r="LGV17" s="117"/>
      <c r="LGW17" s="117"/>
      <c r="LGX17" s="117"/>
      <c r="LGY17" s="117"/>
      <c r="LGZ17" s="117"/>
      <c r="LHA17" s="117"/>
      <c r="LHB17" s="117"/>
      <c r="LHC17" s="117"/>
      <c r="LHD17" s="117"/>
      <c r="LHE17" s="117"/>
      <c r="LHF17" s="117"/>
      <c r="LHG17" s="117"/>
      <c r="LHH17" s="117"/>
      <c r="LHI17" s="117"/>
      <c r="LHJ17" s="117"/>
      <c r="LHK17" s="117"/>
      <c r="LHL17" s="117"/>
      <c r="LHM17" s="117"/>
      <c r="LHN17" s="117"/>
      <c r="LHO17" s="117"/>
      <c r="LHP17" s="117"/>
      <c r="LHQ17" s="117"/>
      <c r="LHR17" s="117"/>
      <c r="LHS17" s="117"/>
      <c r="LHT17" s="117"/>
      <c r="LHU17" s="117"/>
      <c r="LHV17" s="117"/>
      <c r="LHW17" s="117"/>
      <c r="LHX17" s="117"/>
      <c r="LHY17" s="117"/>
      <c r="LHZ17" s="117"/>
      <c r="LIA17" s="117"/>
      <c r="LIB17" s="117"/>
      <c r="LIC17" s="117"/>
      <c r="LID17" s="117"/>
      <c r="LIE17" s="117"/>
      <c r="LIF17" s="117"/>
      <c r="LIG17" s="117"/>
      <c r="LIH17" s="117"/>
      <c r="LII17" s="117"/>
      <c r="LIJ17" s="117"/>
      <c r="LIK17" s="117"/>
      <c r="LIL17" s="117"/>
      <c r="LIM17" s="117"/>
      <c r="LIN17" s="117"/>
      <c r="LIO17" s="117"/>
      <c r="LIP17" s="117"/>
      <c r="LIQ17" s="117"/>
      <c r="LIR17" s="117"/>
      <c r="LIS17" s="117"/>
      <c r="LIT17" s="117"/>
      <c r="LIU17" s="117"/>
      <c r="LIV17" s="117"/>
      <c r="LIW17" s="117"/>
      <c r="LIX17" s="117"/>
      <c r="LIY17" s="117"/>
      <c r="LIZ17" s="117"/>
      <c r="LJA17" s="117"/>
      <c r="LJB17" s="117"/>
      <c r="LJC17" s="117"/>
      <c r="LJD17" s="117"/>
      <c r="LJE17" s="117"/>
      <c r="LJF17" s="117"/>
      <c r="LJG17" s="117"/>
      <c r="LJH17" s="117"/>
      <c r="LJI17" s="117"/>
      <c r="LJJ17" s="117"/>
      <c r="LJK17" s="117"/>
      <c r="LJL17" s="117"/>
      <c r="LJM17" s="117"/>
      <c r="LJN17" s="117"/>
      <c r="LJO17" s="117"/>
      <c r="LJP17" s="117"/>
      <c r="LJQ17" s="117"/>
      <c r="LJR17" s="117"/>
      <c r="LJS17" s="117"/>
      <c r="LJT17" s="117"/>
      <c r="LJU17" s="117"/>
      <c r="LJV17" s="117"/>
      <c r="LJW17" s="117"/>
      <c r="LJX17" s="117"/>
      <c r="LJY17" s="117"/>
      <c r="LJZ17" s="117"/>
      <c r="LKA17" s="117"/>
      <c r="LKB17" s="117"/>
      <c r="LKC17" s="117"/>
      <c r="LKD17" s="117"/>
      <c r="LKE17" s="117"/>
      <c r="LKF17" s="117"/>
      <c r="LKG17" s="117"/>
      <c r="LKH17" s="117"/>
      <c r="LKI17" s="117"/>
      <c r="LKJ17" s="117"/>
      <c r="LKK17" s="117"/>
      <c r="LKL17" s="117"/>
      <c r="LKM17" s="117"/>
      <c r="LKN17" s="117"/>
      <c r="LKO17" s="117"/>
      <c r="LKP17" s="117"/>
      <c r="LKQ17" s="117"/>
      <c r="LKR17" s="117"/>
      <c r="LKS17" s="117"/>
      <c r="LKT17" s="117"/>
      <c r="LKU17" s="117"/>
      <c r="LKV17" s="117"/>
      <c r="LKW17" s="117"/>
      <c r="LKX17" s="117"/>
      <c r="LKY17" s="117"/>
      <c r="LKZ17" s="117"/>
      <c r="LLA17" s="117"/>
      <c r="LLB17" s="117"/>
      <c r="LLC17" s="117"/>
      <c r="LLD17" s="117"/>
      <c r="LLE17" s="117"/>
      <c r="LLF17" s="117"/>
      <c r="LLG17" s="117"/>
      <c r="LLH17" s="117"/>
      <c r="LLI17" s="117"/>
      <c r="LLJ17" s="117"/>
      <c r="LLK17" s="117"/>
      <c r="LLL17" s="117"/>
      <c r="LLM17" s="117"/>
      <c r="LLN17" s="117"/>
      <c r="LLO17" s="117"/>
      <c r="LLP17" s="117"/>
      <c r="LLQ17" s="117"/>
      <c r="LLR17" s="117"/>
      <c r="LLS17" s="117"/>
      <c r="LLT17" s="117"/>
      <c r="LLU17" s="117"/>
      <c r="LLV17" s="117"/>
      <c r="LLW17" s="117"/>
      <c r="LLX17" s="117"/>
      <c r="LLY17" s="117"/>
      <c r="LLZ17" s="117"/>
      <c r="LMA17" s="117"/>
      <c r="LMB17" s="117"/>
      <c r="LMC17" s="117"/>
      <c r="LMD17" s="117"/>
      <c r="LME17" s="117"/>
      <c r="LMF17" s="117"/>
      <c r="LMG17" s="117"/>
      <c r="LMH17" s="117"/>
      <c r="LMI17" s="117"/>
      <c r="LMJ17" s="117"/>
      <c r="LMK17" s="117"/>
      <c r="LML17" s="117"/>
      <c r="LMM17" s="117"/>
      <c r="LMN17" s="117"/>
      <c r="LMO17" s="117"/>
      <c r="LMP17" s="117"/>
      <c r="LMQ17" s="117"/>
      <c r="LMR17" s="117"/>
      <c r="LMS17" s="117"/>
      <c r="LMT17" s="117"/>
      <c r="LMU17" s="117"/>
      <c r="LMV17" s="117"/>
      <c r="LMW17" s="117"/>
      <c r="LMX17" s="117"/>
      <c r="LMY17" s="117"/>
      <c r="LMZ17" s="117"/>
      <c r="LNA17" s="117"/>
      <c r="LNB17" s="117"/>
      <c r="LNC17" s="117"/>
      <c r="LND17" s="117"/>
      <c r="LNE17" s="117"/>
      <c r="LNF17" s="117"/>
      <c r="LNG17" s="117"/>
      <c r="LNH17" s="117"/>
      <c r="LNI17" s="117"/>
      <c r="LNJ17" s="117"/>
      <c r="LNK17" s="117"/>
      <c r="LNL17" s="117"/>
      <c r="LNM17" s="117"/>
      <c r="LNN17" s="117"/>
      <c r="LNO17" s="117"/>
      <c r="LNP17" s="117"/>
      <c r="LNQ17" s="117"/>
      <c r="LNR17" s="117"/>
      <c r="LNS17" s="117"/>
      <c r="LNT17" s="117"/>
      <c r="LNU17" s="117"/>
      <c r="LNV17" s="117"/>
      <c r="LNW17" s="117"/>
      <c r="LNX17" s="117"/>
      <c r="LNY17" s="117"/>
      <c r="LNZ17" s="117"/>
      <c r="LOA17" s="117"/>
      <c r="LOB17" s="117"/>
      <c r="LOC17" s="117"/>
      <c r="LOD17" s="117"/>
      <c r="LOE17" s="117"/>
      <c r="LOF17" s="117"/>
      <c r="LOG17" s="117"/>
      <c r="LOH17" s="117"/>
      <c r="LOI17" s="117"/>
      <c r="LOJ17" s="117"/>
      <c r="LOK17" s="117"/>
      <c r="LOL17" s="117"/>
      <c r="LOM17" s="117"/>
      <c r="LON17" s="117"/>
      <c r="LOO17" s="117"/>
      <c r="LOP17" s="117"/>
      <c r="LOQ17" s="117"/>
      <c r="LOR17" s="117"/>
      <c r="LOS17" s="117"/>
      <c r="LOT17" s="117"/>
      <c r="LOU17" s="117"/>
      <c r="LOV17" s="117"/>
      <c r="LOW17" s="117"/>
      <c r="LOX17" s="117"/>
      <c r="LOY17" s="117"/>
      <c r="LOZ17" s="117"/>
      <c r="LPA17" s="117"/>
      <c r="LPB17" s="117"/>
      <c r="LPC17" s="117"/>
      <c r="LPD17" s="117"/>
      <c r="LPE17" s="117"/>
      <c r="LPF17" s="117"/>
      <c r="LPG17" s="117"/>
      <c r="LPH17" s="117"/>
      <c r="LPI17" s="117"/>
      <c r="LPJ17" s="117"/>
      <c r="LPK17" s="117"/>
      <c r="LPL17" s="117"/>
      <c r="LPM17" s="117"/>
      <c r="LPN17" s="117"/>
      <c r="LPO17" s="117"/>
      <c r="LPP17" s="117"/>
      <c r="LPQ17" s="117"/>
      <c r="LPR17" s="117"/>
      <c r="LPS17" s="117"/>
      <c r="LPT17" s="117"/>
      <c r="LPU17" s="117"/>
      <c r="LPV17" s="117"/>
      <c r="LPW17" s="117"/>
      <c r="LPX17" s="117"/>
      <c r="LPY17" s="117"/>
      <c r="LPZ17" s="117"/>
      <c r="LQA17" s="117"/>
      <c r="LQB17" s="117"/>
      <c r="LQC17" s="117"/>
      <c r="LQD17" s="117"/>
      <c r="LQE17" s="117"/>
      <c r="LQF17" s="117"/>
      <c r="LQG17" s="117"/>
      <c r="LQH17" s="117"/>
      <c r="LQI17" s="117"/>
      <c r="LQJ17" s="117"/>
      <c r="LQK17" s="117"/>
      <c r="LQL17" s="117"/>
      <c r="LQM17" s="117"/>
      <c r="LQN17" s="117"/>
      <c r="LQO17" s="117"/>
      <c r="LQP17" s="117"/>
      <c r="LQQ17" s="117"/>
      <c r="LQR17" s="117"/>
      <c r="LQS17" s="117"/>
      <c r="LQT17" s="117"/>
      <c r="LQU17" s="117"/>
      <c r="LQV17" s="117"/>
      <c r="LQW17" s="117"/>
      <c r="LQX17" s="117"/>
      <c r="LQY17" s="117"/>
      <c r="LQZ17" s="117"/>
      <c r="LRA17" s="117"/>
      <c r="LRB17" s="117"/>
      <c r="LRC17" s="117"/>
      <c r="LRD17" s="117"/>
      <c r="LRE17" s="117"/>
      <c r="LRF17" s="117"/>
      <c r="LRG17" s="117"/>
      <c r="LRH17" s="117"/>
      <c r="LRI17" s="117"/>
      <c r="LRJ17" s="117"/>
      <c r="LRK17" s="117"/>
      <c r="LRL17" s="117"/>
      <c r="LRM17" s="117"/>
      <c r="LRN17" s="117"/>
      <c r="LRO17" s="117"/>
      <c r="LRP17" s="117"/>
      <c r="LRQ17" s="117"/>
      <c r="LRR17" s="117"/>
      <c r="LRS17" s="117"/>
      <c r="LRT17" s="117"/>
      <c r="LRU17" s="117"/>
      <c r="LRV17" s="117"/>
      <c r="LRW17" s="117"/>
      <c r="LRX17" s="117"/>
      <c r="LRY17" s="117"/>
      <c r="LRZ17" s="117"/>
      <c r="LSA17" s="117"/>
      <c r="LSB17" s="117"/>
      <c r="LSC17" s="117"/>
      <c r="LSD17" s="117"/>
      <c r="LSE17" s="117"/>
      <c r="LSF17" s="117"/>
      <c r="LSG17" s="117"/>
      <c r="LSH17" s="117"/>
      <c r="LSI17" s="117"/>
      <c r="LSJ17" s="117"/>
      <c r="LSK17" s="117"/>
      <c r="LSL17" s="117"/>
      <c r="LSM17" s="117"/>
      <c r="LSN17" s="117"/>
      <c r="LSO17" s="117"/>
      <c r="LSP17" s="117"/>
      <c r="LSQ17" s="117"/>
      <c r="LSR17" s="117"/>
      <c r="LSS17" s="117"/>
      <c r="LST17" s="117"/>
      <c r="LSU17" s="117"/>
      <c r="LSV17" s="117"/>
      <c r="LSW17" s="117"/>
      <c r="LSX17" s="117"/>
      <c r="LSY17" s="117"/>
      <c r="LSZ17" s="117"/>
      <c r="LTA17" s="117"/>
      <c r="LTB17" s="117"/>
      <c r="LTC17" s="117"/>
      <c r="LTD17" s="117"/>
      <c r="LTE17" s="117"/>
      <c r="LTF17" s="117"/>
      <c r="LTG17" s="117"/>
      <c r="LTH17" s="117"/>
      <c r="LTI17" s="117"/>
      <c r="LTJ17" s="117"/>
      <c r="LTK17" s="117"/>
      <c r="LTL17" s="117"/>
      <c r="LTM17" s="117"/>
      <c r="LTN17" s="117"/>
      <c r="LTO17" s="117"/>
      <c r="LTP17" s="117"/>
      <c r="LTQ17" s="117"/>
      <c r="LTR17" s="117"/>
      <c r="LTS17" s="117"/>
      <c r="LTT17" s="117"/>
      <c r="LTU17" s="117"/>
      <c r="LTV17" s="117"/>
      <c r="LTW17" s="117"/>
      <c r="LTX17" s="117"/>
      <c r="LTY17" s="117"/>
      <c r="LTZ17" s="117"/>
      <c r="LUA17" s="117"/>
      <c r="LUB17" s="117"/>
      <c r="LUC17" s="117"/>
      <c r="LUD17" s="117"/>
      <c r="LUE17" s="117"/>
      <c r="LUF17" s="117"/>
      <c r="LUG17" s="117"/>
      <c r="LUH17" s="117"/>
      <c r="LUI17" s="117"/>
      <c r="LUJ17" s="117"/>
      <c r="LUK17" s="117"/>
      <c r="LUL17" s="117"/>
      <c r="LUM17" s="117"/>
      <c r="LUN17" s="117"/>
      <c r="LUO17" s="117"/>
      <c r="LUP17" s="117"/>
      <c r="LUQ17" s="117"/>
      <c r="LUR17" s="117"/>
      <c r="LUS17" s="117"/>
      <c r="LUT17" s="117"/>
      <c r="LUU17" s="117"/>
      <c r="LUV17" s="117"/>
      <c r="LUW17" s="117"/>
      <c r="LUX17" s="117"/>
      <c r="LUY17" s="117"/>
      <c r="LUZ17" s="117"/>
      <c r="LVA17" s="117"/>
      <c r="LVB17" s="117"/>
      <c r="LVC17" s="117"/>
      <c r="LVD17" s="117"/>
      <c r="LVE17" s="117"/>
      <c r="LVF17" s="117"/>
      <c r="LVG17" s="117"/>
      <c r="LVH17" s="117"/>
      <c r="LVI17" s="117"/>
      <c r="LVJ17" s="117"/>
      <c r="LVK17" s="117"/>
      <c r="LVL17" s="117"/>
      <c r="LVM17" s="117"/>
      <c r="LVN17" s="117"/>
      <c r="LVO17" s="117"/>
      <c r="LVP17" s="117"/>
      <c r="LVQ17" s="117"/>
      <c r="LVR17" s="117"/>
      <c r="LVS17" s="117"/>
      <c r="LVT17" s="117"/>
      <c r="LVU17" s="117"/>
      <c r="LVV17" s="117"/>
      <c r="LVW17" s="117"/>
      <c r="LVX17" s="117"/>
      <c r="LVY17" s="117"/>
      <c r="LVZ17" s="117"/>
      <c r="LWA17" s="117"/>
      <c r="LWB17" s="117"/>
      <c r="LWC17" s="117"/>
      <c r="LWD17" s="117"/>
      <c r="LWE17" s="117"/>
      <c r="LWF17" s="117"/>
      <c r="LWG17" s="117"/>
      <c r="LWH17" s="117"/>
      <c r="LWI17" s="117"/>
      <c r="LWJ17" s="117"/>
      <c r="LWK17" s="117"/>
      <c r="LWL17" s="117"/>
      <c r="LWM17" s="117"/>
      <c r="LWN17" s="117"/>
      <c r="LWO17" s="117"/>
      <c r="LWP17" s="117"/>
      <c r="LWQ17" s="117"/>
      <c r="LWR17" s="117"/>
      <c r="LWS17" s="117"/>
      <c r="LWT17" s="117"/>
      <c r="LWU17" s="117"/>
      <c r="LWV17" s="117"/>
      <c r="LWW17" s="117"/>
      <c r="LWX17" s="117"/>
      <c r="LWY17" s="117"/>
      <c r="LWZ17" s="117"/>
      <c r="LXA17" s="117"/>
      <c r="LXB17" s="117"/>
      <c r="LXC17" s="117"/>
      <c r="LXD17" s="117"/>
      <c r="LXE17" s="117"/>
      <c r="LXF17" s="117"/>
      <c r="LXG17" s="117"/>
      <c r="LXH17" s="117"/>
      <c r="LXI17" s="117"/>
      <c r="LXJ17" s="117"/>
      <c r="LXK17" s="117"/>
      <c r="LXL17" s="117"/>
      <c r="LXM17" s="117"/>
      <c r="LXN17" s="117"/>
      <c r="LXO17" s="117"/>
      <c r="LXP17" s="117"/>
      <c r="LXQ17" s="117"/>
      <c r="LXR17" s="117"/>
      <c r="LXS17" s="117"/>
      <c r="LXT17" s="117"/>
      <c r="LXU17" s="117"/>
      <c r="LXV17" s="117"/>
      <c r="LXW17" s="117"/>
      <c r="LXX17" s="117"/>
      <c r="LXY17" s="117"/>
      <c r="LXZ17" s="117"/>
      <c r="LYA17" s="117"/>
      <c r="LYB17" s="117"/>
      <c r="LYC17" s="117"/>
      <c r="LYD17" s="117"/>
      <c r="LYE17" s="117"/>
      <c r="LYF17" s="117"/>
      <c r="LYG17" s="117"/>
      <c r="LYH17" s="117"/>
      <c r="LYI17" s="117"/>
      <c r="LYJ17" s="117"/>
      <c r="LYK17" s="117"/>
      <c r="LYL17" s="117"/>
      <c r="LYM17" s="117"/>
      <c r="LYN17" s="117"/>
      <c r="LYO17" s="117"/>
      <c r="LYP17" s="117"/>
      <c r="LYQ17" s="117"/>
      <c r="LYR17" s="117"/>
      <c r="LYS17" s="117"/>
      <c r="LYT17" s="117"/>
      <c r="LYU17" s="117"/>
      <c r="LYV17" s="117"/>
      <c r="LYW17" s="117"/>
      <c r="LYX17" s="117"/>
      <c r="LYY17" s="117"/>
      <c r="LYZ17" s="117"/>
      <c r="LZA17" s="117"/>
      <c r="LZB17" s="117"/>
      <c r="LZC17" s="117"/>
      <c r="LZD17" s="117"/>
      <c r="LZE17" s="117"/>
      <c r="LZF17" s="117"/>
      <c r="LZG17" s="117"/>
      <c r="LZH17" s="117"/>
      <c r="LZI17" s="117"/>
      <c r="LZJ17" s="117"/>
      <c r="LZK17" s="117"/>
      <c r="LZL17" s="117"/>
      <c r="LZM17" s="117"/>
      <c r="LZN17" s="117"/>
      <c r="LZO17" s="117"/>
      <c r="LZP17" s="117"/>
      <c r="LZQ17" s="117"/>
      <c r="LZR17" s="117"/>
      <c r="LZS17" s="117"/>
      <c r="LZT17" s="117"/>
      <c r="LZU17" s="117"/>
      <c r="LZV17" s="117"/>
      <c r="LZW17" s="117"/>
      <c r="LZX17" s="117"/>
      <c r="LZY17" s="117"/>
      <c r="LZZ17" s="117"/>
      <c r="MAA17" s="117"/>
      <c r="MAB17" s="117"/>
      <c r="MAC17" s="117"/>
      <c r="MAD17" s="117"/>
      <c r="MAE17" s="117"/>
      <c r="MAF17" s="117"/>
      <c r="MAG17" s="117"/>
      <c r="MAH17" s="117"/>
      <c r="MAI17" s="117"/>
      <c r="MAJ17" s="117"/>
      <c r="MAK17" s="117"/>
      <c r="MAL17" s="117"/>
      <c r="MAM17" s="117"/>
      <c r="MAN17" s="117"/>
      <c r="MAO17" s="117"/>
      <c r="MAP17" s="117"/>
      <c r="MAQ17" s="117"/>
      <c r="MAR17" s="117"/>
      <c r="MAS17" s="117"/>
      <c r="MAT17" s="117"/>
      <c r="MAU17" s="117"/>
      <c r="MAV17" s="117"/>
      <c r="MAW17" s="117"/>
      <c r="MAX17" s="117"/>
      <c r="MAY17" s="117"/>
      <c r="MAZ17" s="117"/>
      <c r="MBA17" s="117"/>
      <c r="MBB17" s="117"/>
      <c r="MBC17" s="117"/>
      <c r="MBD17" s="117"/>
      <c r="MBE17" s="117"/>
      <c r="MBF17" s="117"/>
      <c r="MBG17" s="117"/>
      <c r="MBH17" s="117"/>
      <c r="MBI17" s="117"/>
      <c r="MBJ17" s="117"/>
      <c r="MBK17" s="117"/>
      <c r="MBL17" s="117"/>
      <c r="MBM17" s="117"/>
      <c r="MBN17" s="117"/>
      <c r="MBO17" s="117"/>
      <c r="MBP17" s="117"/>
      <c r="MBQ17" s="117"/>
      <c r="MBR17" s="117"/>
      <c r="MBS17" s="117"/>
      <c r="MBT17" s="117"/>
      <c r="MBU17" s="117"/>
      <c r="MBV17" s="117"/>
      <c r="MBW17" s="117"/>
      <c r="MBX17" s="117"/>
      <c r="MBY17" s="117"/>
      <c r="MBZ17" s="117"/>
      <c r="MCA17" s="117"/>
      <c r="MCB17" s="117"/>
      <c r="MCC17" s="117"/>
      <c r="MCD17" s="117"/>
      <c r="MCE17" s="117"/>
      <c r="MCF17" s="117"/>
      <c r="MCG17" s="117"/>
      <c r="MCH17" s="117"/>
      <c r="MCI17" s="117"/>
      <c r="MCJ17" s="117"/>
      <c r="MCK17" s="117"/>
      <c r="MCL17" s="117"/>
      <c r="MCM17" s="117"/>
      <c r="MCN17" s="117"/>
      <c r="MCO17" s="117"/>
      <c r="MCP17" s="117"/>
      <c r="MCQ17" s="117"/>
      <c r="MCR17" s="117"/>
      <c r="MCS17" s="117"/>
      <c r="MCT17" s="117"/>
      <c r="MCU17" s="117"/>
      <c r="MCV17" s="117"/>
      <c r="MCW17" s="117"/>
      <c r="MCX17" s="117"/>
      <c r="MCY17" s="117"/>
      <c r="MCZ17" s="117"/>
      <c r="MDA17" s="117"/>
      <c r="MDB17" s="117"/>
      <c r="MDC17" s="117"/>
      <c r="MDD17" s="117"/>
      <c r="MDE17" s="117"/>
      <c r="MDF17" s="117"/>
      <c r="MDG17" s="117"/>
      <c r="MDH17" s="117"/>
      <c r="MDI17" s="117"/>
      <c r="MDJ17" s="117"/>
      <c r="MDK17" s="117"/>
      <c r="MDL17" s="117"/>
      <c r="MDM17" s="117"/>
      <c r="MDN17" s="117"/>
      <c r="MDO17" s="117"/>
      <c r="MDP17" s="117"/>
      <c r="MDQ17" s="117"/>
      <c r="MDR17" s="117"/>
      <c r="MDS17" s="117"/>
      <c r="MDT17" s="117"/>
      <c r="MDU17" s="117"/>
      <c r="MDV17" s="117"/>
      <c r="MDW17" s="117"/>
      <c r="MDX17" s="117"/>
      <c r="MDY17" s="117"/>
      <c r="MDZ17" s="117"/>
      <c r="MEA17" s="117"/>
      <c r="MEB17" s="117"/>
      <c r="MEC17" s="117"/>
      <c r="MED17" s="117"/>
      <c r="MEE17" s="117"/>
      <c r="MEF17" s="117"/>
      <c r="MEG17" s="117"/>
      <c r="MEH17" s="117"/>
      <c r="MEI17" s="117"/>
      <c r="MEJ17" s="117"/>
      <c r="MEK17" s="117"/>
      <c r="MEL17" s="117"/>
      <c r="MEM17" s="117"/>
      <c r="MEN17" s="117"/>
      <c r="MEO17" s="117"/>
      <c r="MEP17" s="117"/>
      <c r="MEQ17" s="117"/>
      <c r="MER17" s="117"/>
      <c r="MES17" s="117"/>
      <c r="MET17" s="117"/>
      <c r="MEU17" s="117"/>
      <c r="MEV17" s="117"/>
      <c r="MEW17" s="117"/>
      <c r="MEX17" s="117"/>
      <c r="MEY17" s="117"/>
      <c r="MEZ17" s="117"/>
      <c r="MFA17" s="117"/>
      <c r="MFB17" s="117"/>
      <c r="MFC17" s="117"/>
      <c r="MFD17" s="117"/>
      <c r="MFE17" s="117"/>
      <c r="MFF17" s="117"/>
      <c r="MFG17" s="117"/>
      <c r="MFH17" s="117"/>
      <c r="MFI17" s="117"/>
      <c r="MFJ17" s="117"/>
      <c r="MFK17" s="117"/>
      <c r="MFL17" s="117"/>
      <c r="MFM17" s="117"/>
      <c r="MFN17" s="117"/>
      <c r="MFO17" s="117"/>
      <c r="MFP17" s="117"/>
      <c r="MFQ17" s="117"/>
      <c r="MFR17" s="117"/>
      <c r="MFS17" s="117"/>
      <c r="MFT17" s="117"/>
      <c r="MFU17" s="117"/>
      <c r="MFV17" s="117"/>
      <c r="MFW17" s="117"/>
      <c r="MFX17" s="117"/>
      <c r="MFY17" s="117"/>
      <c r="MFZ17" s="117"/>
      <c r="MGA17" s="117"/>
      <c r="MGB17" s="117"/>
      <c r="MGC17" s="117"/>
      <c r="MGD17" s="117"/>
      <c r="MGE17" s="117"/>
      <c r="MGF17" s="117"/>
      <c r="MGG17" s="117"/>
      <c r="MGH17" s="117"/>
      <c r="MGI17" s="117"/>
      <c r="MGJ17" s="117"/>
      <c r="MGK17" s="117"/>
      <c r="MGL17" s="117"/>
      <c r="MGM17" s="117"/>
      <c r="MGN17" s="117"/>
      <c r="MGO17" s="117"/>
      <c r="MGP17" s="117"/>
      <c r="MGQ17" s="117"/>
      <c r="MGR17" s="117"/>
      <c r="MGS17" s="117"/>
      <c r="MGT17" s="117"/>
      <c r="MGU17" s="117"/>
      <c r="MGV17" s="117"/>
      <c r="MGW17" s="117"/>
      <c r="MGX17" s="117"/>
      <c r="MGY17" s="117"/>
      <c r="MGZ17" s="117"/>
      <c r="MHA17" s="117"/>
      <c r="MHB17" s="117"/>
      <c r="MHC17" s="117"/>
      <c r="MHD17" s="117"/>
      <c r="MHE17" s="117"/>
      <c r="MHF17" s="117"/>
      <c r="MHG17" s="117"/>
      <c r="MHH17" s="117"/>
      <c r="MHI17" s="117"/>
      <c r="MHJ17" s="117"/>
      <c r="MHK17" s="117"/>
      <c r="MHL17" s="117"/>
      <c r="MHM17" s="117"/>
      <c r="MHN17" s="117"/>
      <c r="MHO17" s="117"/>
      <c r="MHP17" s="117"/>
      <c r="MHQ17" s="117"/>
      <c r="MHR17" s="117"/>
      <c r="MHS17" s="117"/>
      <c r="MHT17" s="117"/>
      <c r="MHU17" s="117"/>
      <c r="MHV17" s="117"/>
      <c r="MHW17" s="117"/>
      <c r="MHX17" s="117"/>
      <c r="MHY17" s="117"/>
      <c r="MHZ17" s="117"/>
      <c r="MIA17" s="117"/>
      <c r="MIB17" s="117"/>
      <c r="MIC17" s="117"/>
      <c r="MID17" s="117"/>
      <c r="MIE17" s="117"/>
      <c r="MIF17" s="117"/>
      <c r="MIG17" s="117"/>
      <c r="MIH17" s="117"/>
      <c r="MII17" s="117"/>
      <c r="MIJ17" s="117"/>
      <c r="MIK17" s="117"/>
      <c r="MIL17" s="117"/>
      <c r="MIM17" s="117"/>
      <c r="MIN17" s="117"/>
      <c r="MIO17" s="117"/>
      <c r="MIP17" s="117"/>
      <c r="MIQ17" s="117"/>
      <c r="MIR17" s="117"/>
      <c r="MIS17" s="117"/>
      <c r="MIT17" s="117"/>
      <c r="MIU17" s="117"/>
      <c r="MIV17" s="117"/>
      <c r="MIW17" s="117"/>
      <c r="MIX17" s="117"/>
      <c r="MIY17" s="117"/>
      <c r="MIZ17" s="117"/>
      <c r="MJA17" s="117"/>
      <c r="MJB17" s="117"/>
      <c r="MJC17" s="117"/>
      <c r="MJD17" s="117"/>
      <c r="MJE17" s="117"/>
      <c r="MJF17" s="117"/>
      <c r="MJG17" s="117"/>
      <c r="MJH17" s="117"/>
      <c r="MJI17" s="117"/>
      <c r="MJJ17" s="117"/>
      <c r="MJK17" s="117"/>
      <c r="MJL17" s="117"/>
      <c r="MJM17" s="117"/>
      <c r="MJN17" s="117"/>
      <c r="MJO17" s="117"/>
      <c r="MJP17" s="117"/>
      <c r="MJQ17" s="117"/>
      <c r="MJR17" s="117"/>
      <c r="MJS17" s="117"/>
      <c r="MJT17" s="117"/>
      <c r="MJU17" s="117"/>
      <c r="MJV17" s="117"/>
      <c r="MJW17" s="117"/>
      <c r="MJX17" s="117"/>
      <c r="MJY17" s="117"/>
      <c r="MJZ17" s="117"/>
      <c r="MKA17" s="117"/>
      <c r="MKB17" s="117"/>
      <c r="MKC17" s="117"/>
      <c r="MKD17" s="117"/>
      <c r="MKE17" s="117"/>
      <c r="MKF17" s="117"/>
      <c r="MKG17" s="117"/>
      <c r="MKH17" s="117"/>
      <c r="MKI17" s="117"/>
      <c r="MKJ17" s="117"/>
      <c r="MKK17" s="117"/>
      <c r="MKL17" s="117"/>
      <c r="MKM17" s="117"/>
      <c r="MKN17" s="117"/>
      <c r="MKO17" s="117"/>
      <c r="MKP17" s="117"/>
      <c r="MKQ17" s="117"/>
      <c r="MKR17" s="117"/>
      <c r="MKS17" s="117"/>
      <c r="MKT17" s="117"/>
      <c r="MKU17" s="117"/>
      <c r="MKV17" s="117"/>
      <c r="MKW17" s="117"/>
      <c r="MKX17" s="117"/>
      <c r="MKY17" s="117"/>
      <c r="MKZ17" s="117"/>
      <c r="MLA17" s="117"/>
      <c r="MLB17" s="117"/>
      <c r="MLC17" s="117"/>
      <c r="MLD17" s="117"/>
      <c r="MLE17" s="117"/>
      <c r="MLF17" s="117"/>
      <c r="MLG17" s="117"/>
      <c r="MLH17" s="117"/>
      <c r="MLI17" s="117"/>
      <c r="MLJ17" s="117"/>
      <c r="MLK17" s="117"/>
      <c r="MLL17" s="117"/>
      <c r="MLM17" s="117"/>
      <c r="MLN17" s="117"/>
      <c r="MLO17" s="117"/>
      <c r="MLP17" s="117"/>
      <c r="MLQ17" s="117"/>
      <c r="MLR17" s="117"/>
      <c r="MLS17" s="117"/>
      <c r="MLT17" s="117"/>
      <c r="MLU17" s="117"/>
      <c r="MLV17" s="117"/>
      <c r="MLW17" s="117"/>
      <c r="MLX17" s="117"/>
      <c r="MLY17" s="117"/>
      <c r="MLZ17" s="117"/>
      <c r="MMA17" s="117"/>
      <c r="MMB17" s="117"/>
      <c r="MMC17" s="117"/>
      <c r="MMD17" s="117"/>
      <c r="MME17" s="117"/>
      <c r="MMF17" s="117"/>
      <c r="MMG17" s="117"/>
      <c r="MMH17" s="117"/>
      <c r="MMI17" s="117"/>
      <c r="MMJ17" s="117"/>
      <c r="MMK17" s="117"/>
      <c r="MML17" s="117"/>
      <c r="MMM17" s="117"/>
      <c r="MMN17" s="117"/>
      <c r="MMO17" s="117"/>
      <c r="MMP17" s="117"/>
      <c r="MMQ17" s="117"/>
      <c r="MMR17" s="117"/>
      <c r="MMS17" s="117"/>
      <c r="MMT17" s="117"/>
      <c r="MMU17" s="117"/>
      <c r="MMV17" s="117"/>
      <c r="MMW17" s="117"/>
      <c r="MMX17" s="117"/>
      <c r="MMY17" s="117"/>
      <c r="MMZ17" s="117"/>
      <c r="MNA17" s="117"/>
      <c r="MNB17" s="117"/>
      <c r="MNC17" s="117"/>
      <c r="MND17" s="117"/>
      <c r="MNE17" s="117"/>
      <c r="MNF17" s="117"/>
      <c r="MNG17" s="117"/>
      <c r="MNH17" s="117"/>
      <c r="MNI17" s="117"/>
      <c r="MNJ17" s="117"/>
      <c r="MNK17" s="117"/>
      <c r="MNL17" s="117"/>
      <c r="MNM17" s="117"/>
      <c r="MNN17" s="117"/>
      <c r="MNO17" s="117"/>
      <c r="MNP17" s="117"/>
      <c r="MNQ17" s="117"/>
      <c r="MNR17" s="117"/>
      <c r="MNS17" s="117"/>
      <c r="MNT17" s="117"/>
      <c r="MNU17" s="117"/>
      <c r="MNV17" s="117"/>
      <c r="MNW17" s="117"/>
      <c r="MNX17" s="117"/>
      <c r="MNY17" s="117"/>
      <c r="MNZ17" s="117"/>
      <c r="MOA17" s="117"/>
      <c r="MOB17" s="117"/>
      <c r="MOC17" s="117"/>
      <c r="MOD17" s="117"/>
      <c r="MOE17" s="117"/>
      <c r="MOF17" s="117"/>
      <c r="MOG17" s="117"/>
      <c r="MOH17" s="117"/>
      <c r="MOI17" s="117"/>
      <c r="MOJ17" s="117"/>
      <c r="MOK17" s="117"/>
      <c r="MOL17" s="117"/>
      <c r="MOM17" s="117"/>
      <c r="MON17" s="117"/>
      <c r="MOO17" s="117"/>
      <c r="MOP17" s="117"/>
      <c r="MOQ17" s="117"/>
      <c r="MOR17" s="117"/>
      <c r="MOS17" s="117"/>
      <c r="MOT17" s="117"/>
      <c r="MOU17" s="117"/>
      <c r="MOV17" s="117"/>
      <c r="MOW17" s="117"/>
      <c r="MOX17" s="117"/>
      <c r="MOY17" s="117"/>
      <c r="MOZ17" s="117"/>
      <c r="MPA17" s="117"/>
      <c r="MPB17" s="117"/>
      <c r="MPC17" s="117"/>
      <c r="MPD17" s="117"/>
      <c r="MPE17" s="117"/>
      <c r="MPF17" s="117"/>
      <c r="MPG17" s="117"/>
      <c r="MPH17" s="117"/>
      <c r="MPI17" s="117"/>
      <c r="MPJ17" s="117"/>
      <c r="MPK17" s="117"/>
      <c r="MPL17" s="117"/>
      <c r="MPM17" s="117"/>
      <c r="MPN17" s="117"/>
      <c r="MPO17" s="117"/>
      <c r="MPP17" s="117"/>
      <c r="MPQ17" s="117"/>
      <c r="MPR17" s="117"/>
      <c r="MPS17" s="117"/>
      <c r="MPT17" s="117"/>
      <c r="MPU17" s="117"/>
      <c r="MPV17" s="117"/>
      <c r="MPW17" s="117"/>
      <c r="MPX17" s="117"/>
      <c r="MPY17" s="117"/>
      <c r="MPZ17" s="117"/>
      <c r="MQA17" s="117"/>
      <c r="MQB17" s="117"/>
      <c r="MQC17" s="117"/>
      <c r="MQD17" s="117"/>
      <c r="MQE17" s="117"/>
      <c r="MQF17" s="117"/>
      <c r="MQG17" s="117"/>
      <c r="MQH17" s="117"/>
      <c r="MQI17" s="117"/>
      <c r="MQJ17" s="117"/>
      <c r="MQK17" s="117"/>
      <c r="MQL17" s="117"/>
      <c r="MQM17" s="117"/>
      <c r="MQN17" s="117"/>
      <c r="MQO17" s="117"/>
      <c r="MQP17" s="117"/>
      <c r="MQQ17" s="117"/>
      <c r="MQR17" s="117"/>
      <c r="MQS17" s="117"/>
      <c r="MQT17" s="117"/>
      <c r="MQU17" s="117"/>
      <c r="MQV17" s="117"/>
      <c r="MQW17" s="117"/>
      <c r="MQX17" s="117"/>
      <c r="MQY17" s="117"/>
      <c r="MQZ17" s="117"/>
      <c r="MRA17" s="117"/>
      <c r="MRB17" s="117"/>
      <c r="MRC17" s="117"/>
      <c r="MRD17" s="117"/>
      <c r="MRE17" s="117"/>
      <c r="MRF17" s="117"/>
      <c r="MRG17" s="117"/>
      <c r="MRH17" s="117"/>
      <c r="MRI17" s="117"/>
      <c r="MRJ17" s="117"/>
      <c r="MRK17" s="117"/>
      <c r="MRL17" s="117"/>
      <c r="MRM17" s="117"/>
      <c r="MRN17" s="117"/>
      <c r="MRO17" s="117"/>
      <c r="MRP17" s="117"/>
      <c r="MRQ17" s="117"/>
      <c r="MRR17" s="117"/>
      <c r="MRS17" s="117"/>
      <c r="MRT17" s="117"/>
      <c r="MRU17" s="117"/>
      <c r="MRV17" s="117"/>
      <c r="MRW17" s="117"/>
      <c r="MRX17" s="117"/>
      <c r="MRY17" s="117"/>
      <c r="MRZ17" s="117"/>
      <c r="MSA17" s="117"/>
      <c r="MSB17" s="117"/>
      <c r="MSC17" s="117"/>
      <c r="MSD17" s="117"/>
      <c r="MSE17" s="117"/>
      <c r="MSF17" s="117"/>
      <c r="MSG17" s="117"/>
      <c r="MSH17" s="117"/>
      <c r="MSI17" s="117"/>
      <c r="MSJ17" s="117"/>
      <c r="MSK17" s="117"/>
      <c r="MSL17" s="117"/>
      <c r="MSM17" s="117"/>
      <c r="MSN17" s="117"/>
      <c r="MSO17" s="117"/>
      <c r="MSP17" s="117"/>
      <c r="MSQ17" s="117"/>
      <c r="MSR17" s="117"/>
      <c r="MSS17" s="117"/>
      <c r="MST17" s="117"/>
      <c r="MSU17" s="117"/>
      <c r="MSV17" s="117"/>
      <c r="MSW17" s="117"/>
      <c r="MSX17" s="117"/>
      <c r="MSY17" s="117"/>
      <c r="MSZ17" s="117"/>
      <c r="MTA17" s="117"/>
      <c r="MTB17" s="117"/>
      <c r="MTC17" s="117"/>
      <c r="MTD17" s="117"/>
      <c r="MTE17" s="117"/>
      <c r="MTF17" s="117"/>
      <c r="MTG17" s="117"/>
      <c r="MTH17" s="117"/>
      <c r="MTI17" s="117"/>
      <c r="MTJ17" s="117"/>
      <c r="MTK17" s="117"/>
      <c r="MTL17" s="117"/>
      <c r="MTM17" s="117"/>
      <c r="MTN17" s="117"/>
      <c r="MTO17" s="117"/>
      <c r="MTP17" s="117"/>
      <c r="MTQ17" s="117"/>
      <c r="MTR17" s="117"/>
      <c r="MTS17" s="117"/>
      <c r="MTT17" s="117"/>
      <c r="MTU17" s="117"/>
      <c r="MTV17" s="117"/>
      <c r="MTW17" s="117"/>
      <c r="MTX17" s="117"/>
      <c r="MTY17" s="117"/>
      <c r="MTZ17" s="117"/>
      <c r="MUA17" s="117"/>
      <c r="MUB17" s="117"/>
      <c r="MUC17" s="117"/>
      <c r="MUD17" s="117"/>
      <c r="MUE17" s="117"/>
      <c r="MUF17" s="117"/>
      <c r="MUG17" s="117"/>
      <c r="MUH17" s="117"/>
      <c r="MUI17" s="117"/>
      <c r="MUJ17" s="117"/>
      <c r="MUK17" s="117"/>
      <c r="MUL17" s="117"/>
      <c r="MUM17" s="117"/>
      <c r="MUN17" s="117"/>
      <c r="MUO17" s="117"/>
      <c r="MUP17" s="117"/>
      <c r="MUQ17" s="117"/>
      <c r="MUR17" s="117"/>
      <c r="MUS17" s="117"/>
      <c r="MUT17" s="117"/>
      <c r="MUU17" s="117"/>
      <c r="MUV17" s="117"/>
      <c r="MUW17" s="117"/>
      <c r="MUX17" s="117"/>
      <c r="MUY17" s="117"/>
      <c r="MUZ17" s="117"/>
      <c r="MVA17" s="117"/>
      <c r="MVB17" s="117"/>
      <c r="MVC17" s="117"/>
      <c r="MVD17" s="117"/>
      <c r="MVE17" s="117"/>
      <c r="MVF17" s="117"/>
      <c r="MVG17" s="117"/>
      <c r="MVH17" s="117"/>
      <c r="MVI17" s="117"/>
      <c r="MVJ17" s="117"/>
      <c r="MVK17" s="117"/>
      <c r="MVL17" s="117"/>
      <c r="MVM17" s="117"/>
      <c r="MVN17" s="117"/>
      <c r="MVO17" s="117"/>
      <c r="MVP17" s="117"/>
      <c r="MVQ17" s="117"/>
      <c r="MVR17" s="117"/>
      <c r="MVS17" s="117"/>
      <c r="MVT17" s="117"/>
      <c r="MVU17" s="117"/>
      <c r="MVV17" s="117"/>
      <c r="MVW17" s="117"/>
      <c r="MVX17" s="117"/>
      <c r="MVY17" s="117"/>
      <c r="MVZ17" s="117"/>
      <c r="MWA17" s="117"/>
      <c r="MWB17" s="117"/>
      <c r="MWC17" s="117"/>
      <c r="MWD17" s="117"/>
      <c r="MWE17" s="117"/>
      <c r="MWF17" s="117"/>
      <c r="MWG17" s="117"/>
      <c r="MWH17" s="117"/>
      <c r="MWI17" s="117"/>
      <c r="MWJ17" s="117"/>
      <c r="MWK17" s="117"/>
      <c r="MWL17" s="117"/>
      <c r="MWM17" s="117"/>
      <c r="MWN17" s="117"/>
      <c r="MWO17" s="117"/>
      <c r="MWP17" s="117"/>
      <c r="MWQ17" s="117"/>
      <c r="MWR17" s="117"/>
      <c r="MWS17" s="117"/>
      <c r="MWT17" s="117"/>
      <c r="MWU17" s="117"/>
      <c r="MWV17" s="117"/>
      <c r="MWW17" s="117"/>
      <c r="MWX17" s="117"/>
      <c r="MWY17" s="117"/>
      <c r="MWZ17" s="117"/>
      <c r="MXA17" s="117"/>
      <c r="MXB17" s="117"/>
      <c r="MXC17" s="117"/>
      <c r="MXD17" s="117"/>
      <c r="MXE17" s="117"/>
      <c r="MXF17" s="117"/>
      <c r="MXG17" s="117"/>
      <c r="MXH17" s="117"/>
      <c r="MXI17" s="117"/>
      <c r="MXJ17" s="117"/>
      <c r="MXK17" s="117"/>
      <c r="MXL17" s="117"/>
      <c r="MXM17" s="117"/>
      <c r="MXN17" s="117"/>
      <c r="MXO17" s="117"/>
      <c r="MXP17" s="117"/>
      <c r="MXQ17" s="117"/>
      <c r="MXR17" s="117"/>
      <c r="MXS17" s="117"/>
      <c r="MXT17" s="117"/>
      <c r="MXU17" s="117"/>
      <c r="MXV17" s="117"/>
      <c r="MXW17" s="117"/>
      <c r="MXX17" s="117"/>
      <c r="MXY17" s="117"/>
      <c r="MXZ17" s="117"/>
      <c r="MYA17" s="117"/>
      <c r="MYB17" s="117"/>
      <c r="MYC17" s="117"/>
      <c r="MYD17" s="117"/>
      <c r="MYE17" s="117"/>
      <c r="MYF17" s="117"/>
      <c r="MYG17" s="117"/>
      <c r="MYH17" s="117"/>
      <c r="MYI17" s="117"/>
      <c r="MYJ17" s="117"/>
      <c r="MYK17" s="117"/>
      <c r="MYL17" s="117"/>
      <c r="MYM17" s="117"/>
      <c r="MYN17" s="117"/>
      <c r="MYO17" s="117"/>
      <c r="MYP17" s="117"/>
      <c r="MYQ17" s="117"/>
      <c r="MYR17" s="117"/>
      <c r="MYS17" s="117"/>
      <c r="MYT17" s="117"/>
      <c r="MYU17" s="117"/>
      <c r="MYV17" s="117"/>
      <c r="MYW17" s="117"/>
      <c r="MYX17" s="117"/>
      <c r="MYY17" s="117"/>
      <c r="MYZ17" s="117"/>
      <c r="MZA17" s="117"/>
      <c r="MZB17" s="117"/>
      <c r="MZC17" s="117"/>
      <c r="MZD17" s="117"/>
      <c r="MZE17" s="117"/>
      <c r="MZF17" s="117"/>
      <c r="MZG17" s="117"/>
      <c r="MZH17" s="117"/>
      <c r="MZI17" s="117"/>
      <c r="MZJ17" s="117"/>
      <c r="MZK17" s="117"/>
      <c r="MZL17" s="117"/>
      <c r="MZM17" s="117"/>
      <c r="MZN17" s="117"/>
      <c r="MZO17" s="117"/>
      <c r="MZP17" s="117"/>
      <c r="MZQ17" s="117"/>
      <c r="MZR17" s="117"/>
      <c r="MZS17" s="117"/>
      <c r="MZT17" s="117"/>
      <c r="MZU17" s="117"/>
      <c r="MZV17" s="117"/>
      <c r="MZW17" s="117"/>
      <c r="MZX17" s="117"/>
      <c r="MZY17" s="117"/>
      <c r="MZZ17" s="117"/>
      <c r="NAA17" s="117"/>
      <c r="NAB17" s="117"/>
      <c r="NAC17" s="117"/>
      <c r="NAD17" s="117"/>
      <c r="NAE17" s="117"/>
      <c r="NAF17" s="117"/>
      <c r="NAG17" s="117"/>
      <c r="NAH17" s="117"/>
      <c r="NAI17" s="117"/>
      <c r="NAJ17" s="117"/>
      <c r="NAK17" s="117"/>
      <c r="NAL17" s="117"/>
      <c r="NAM17" s="117"/>
      <c r="NAN17" s="117"/>
      <c r="NAO17" s="117"/>
      <c r="NAP17" s="117"/>
      <c r="NAQ17" s="117"/>
      <c r="NAR17" s="117"/>
      <c r="NAS17" s="117"/>
      <c r="NAT17" s="117"/>
      <c r="NAU17" s="117"/>
      <c r="NAV17" s="117"/>
      <c r="NAW17" s="117"/>
      <c r="NAX17" s="117"/>
      <c r="NAY17" s="117"/>
      <c r="NAZ17" s="117"/>
      <c r="NBA17" s="117"/>
      <c r="NBB17" s="117"/>
      <c r="NBC17" s="117"/>
      <c r="NBD17" s="117"/>
      <c r="NBE17" s="117"/>
      <c r="NBF17" s="117"/>
      <c r="NBG17" s="117"/>
      <c r="NBH17" s="117"/>
      <c r="NBI17" s="117"/>
      <c r="NBJ17" s="117"/>
      <c r="NBK17" s="117"/>
      <c r="NBL17" s="117"/>
      <c r="NBM17" s="117"/>
      <c r="NBN17" s="117"/>
      <c r="NBO17" s="117"/>
      <c r="NBP17" s="117"/>
      <c r="NBQ17" s="117"/>
      <c r="NBR17" s="117"/>
      <c r="NBS17" s="117"/>
      <c r="NBT17" s="117"/>
      <c r="NBU17" s="117"/>
      <c r="NBV17" s="117"/>
      <c r="NBW17" s="117"/>
      <c r="NBX17" s="117"/>
      <c r="NBY17" s="117"/>
      <c r="NBZ17" s="117"/>
      <c r="NCA17" s="117"/>
      <c r="NCB17" s="117"/>
      <c r="NCC17" s="117"/>
      <c r="NCD17" s="117"/>
      <c r="NCE17" s="117"/>
      <c r="NCF17" s="117"/>
      <c r="NCG17" s="117"/>
      <c r="NCH17" s="117"/>
      <c r="NCI17" s="117"/>
      <c r="NCJ17" s="117"/>
      <c r="NCK17" s="117"/>
      <c r="NCL17" s="117"/>
      <c r="NCM17" s="117"/>
      <c r="NCN17" s="117"/>
      <c r="NCO17" s="117"/>
      <c r="NCP17" s="117"/>
      <c r="NCQ17" s="117"/>
      <c r="NCR17" s="117"/>
      <c r="NCS17" s="117"/>
      <c r="NCT17" s="117"/>
      <c r="NCU17" s="117"/>
      <c r="NCV17" s="117"/>
      <c r="NCW17" s="117"/>
      <c r="NCX17" s="117"/>
      <c r="NCY17" s="117"/>
      <c r="NCZ17" s="117"/>
      <c r="NDA17" s="117"/>
      <c r="NDB17" s="117"/>
      <c r="NDC17" s="117"/>
      <c r="NDD17" s="117"/>
      <c r="NDE17" s="117"/>
      <c r="NDF17" s="117"/>
      <c r="NDG17" s="117"/>
      <c r="NDH17" s="117"/>
      <c r="NDI17" s="117"/>
      <c r="NDJ17" s="117"/>
      <c r="NDK17" s="117"/>
      <c r="NDL17" s="117"/>
      <c r="NDM17" s="117"/>
      <c r="NDN17" s="117"/>
      <c r="NDO17" s="117"/>
      <c r="NDP17" s="117"/>
      <c r="NDQ17" s="117"/>
      <c r="NDR17" s="117"/>
      <c r="NDS17" s="117"/>
      <c r="NDT17" s="117"/>
      <c r="NDU17" s="117"/>
      <c r="NDV17" s="117"/>
      <c r="NDW17" s="117"/>
      <c r="NDX17" s="117"/>
      <c r="NDY17" s="117"/>
      <c r="NDZ17" s="117"/>
      <c r="NEA17" s="117"/>
      <c r="NEB17" s="117"/>
      <c r="NEC17" s="117"/>
      <c r="NED17" s="117"/>
      <c r="NEE17" s="117"/>
      <c r="NEF17" s="117"/>
      <c r="NEG17" s="117"/>
      <c r="NEH17" s="117"/>
      <c r="NEI17" s="117"/>
      <c r="NEJ17" s="117"/>
      <c r="NEK17" s="117"/>
      <c r="NEL17" s="117"/>
      <c r="NEM17" s="117"/>
      <c r="NEN17" s="117"/>
      <c r="NEO17" s="117"/>
      <c r="NEP17" s="117"/>
      <c r="NEQ17" s="117"/>
      <c r="NER17" s="117"/>
      <c r="NES17" s="117"/>
      <c r="NET17" s="117"/>
      <c r="NEU17" s="117"/>
      <c r="NEV17" s="117"/>
      <c r="NEW17" s="117"/>
      <c r="NEX17" s="117"/>
      <c r="NEY17" s="117"/>
      <c r="NEZ17" s="117"/>
      <c r="NFA17" s="117"/>
      <c r="NFB17" s="117"/>
      <c r="NFC17" s="117"/>
      <c r="NFD17" s="117"/>
      <c r="NFE17" s="117"/>
      <c r="NFF17" s="117"/>
      <c r="NFG17" s="117"/>
      <c r="NFH17" s="117"/>
      <c r="NFI17" s="117"/>
      <c r="NFJ17" s="117"/>
      <c r="NFK17" s="117"/>
      <c r="NFL17" s="117"/>
      <c r="NFM17" s="117"/>
      <c r="NFN17" s="117"/>
      <c r="NFO17" s="117"/>
      <c r="NFP17" s="117"/>
      <c r="NFQ17" s="117"/>
      <c r="NFR17" s="117"/>
      <c r="NFS17" s="117"/>
      <c r="NFT17" s="117"/>
      <c r="NFU17" s="117"/>
      <c r="NFV17" s="117"/>
      <c r="NFW17" s="117"/>
      <c r="NFX17" s="117"/>
      <c r="NFY17" s="117"/>
      <c r="NFZ17" s="117"/>
      <c r="NGA17" s="117"/>
      <c r="NGB17" s="117"/>
      <c r="NGC17" s="117"/>
      <c r="NGD17" s="117"/>
      <c r="NGE17" s="117"/>
      <c r="NGF17" s="117"/>
      <c r="NGG17" s="117"/>
      <c r="NGH17" s="117"/>
      <c r="NGI17" s="117"/>
      <c r="NGJ17" s="117"/>
      <c r="NGK17" s="117"/>
      <c r="NGL17" s="117"/>
      <c r="NGM17" s="117"/>
      <c r="NGN17" s="117"/>
      <c r="NGO17" s="117"/>
      <c r="NGP17" s="117"/>
      <c r="NGQ17" s="117"/>
      <c r="NGR17" s="117"/>
      <c r="NGS17" s="117"/>
      <c r="NGT17" s="117"/>
      <c r="NGU17" s="117"/>
      <c r="NGV17" s="117"/>
      <c r="NGW17" s="117"/>
      <c r="NGX17" s="117"/>
      <c r="NGY17" s="117"/>
      <c r="NGZ17" s="117"/>
      <c r="NHA17" s="117"/>
      <c r="NHB17" s="117"/>
      <c r="NHC17" s="117"/>
      <c r="NHD17" s="117"/>
      <c r="NHE17" s="117"/>
      <c r="NHF17" s="117"/>
      <c r="NHG17" s="117"/>
      <c r="NHH17" s="117"/>
      <c r="NHI17" s="117"/>
      <c r="NHJ17" s="117"/>
      <c r="NHK17" s="117"/>
      <c r="NHL17" s="117"/>
      <c r="NHM17" s="117"/>
      <c r="NHN17" s="117"/>
      <c r="NHO17" s="117"/>
      <c r="NHP17" s="117"/>
      <c r="NHQ17" s="117"/>
      <c r="NHR17" s="117"/>
      <c r="NHS17" s="117"/>
      <c r="NHT17" s="117"/>
      <c r="NHU17" s="117"/>
      <c r="NHV17" s="117"/>
      <c r="NHW17" s="117"/>
      <c r="NHX17" s="117"/>
      <c r="NHY17" s="117"/>
      <c r="NHZ17" s="117"/>
      <c r="NIA17" s="117"/>
      <c r="NIB17" s="117"/>
      <c r="NIC17" s="117"/>
      <c r="NID17" s="117"/>
      <c r="NIE17" s="117"/>
      <c r="NIF17" s="117"/>
      <c r="NIG17" s="117"/>
      <c r="NIH17" s="117"/>
      <c r="NII17" s="117"/>
      <c r="NIJ17" s="117"/>
      <c r="NIK17" s="117"/>
      <c r="NIL17" s="117"/>
      <c r="NIM17" s="117"/>
      <c r="NIN17" s="117"/>
      <c r="NIO17" s="117"/>
      <c r="NIP17" s="117"/>
      <c r="NIQ17" s="117"/>
      <c r="NIR17" s="117"/>
      <c r="NIS17" s="117"/>
      <c r="NIT17" s="117"/>
      <c r="NIU17" s="117"/>
      <c r="NIV17" s="117"/>
      <c r="NIW17" s="117"/>
      <c r="NIX17" s="117"/>
      <c r="NIY17" s="117"/>
      <c r="NIZ17" s="117"/>
      <c r="NJA17" s="117"/>
      <c r="NJB17" s="117"/>
      <c r="NJC17" s="117"/>
      <c r="NJD17" s="117"/>
      <c r="NJE17" s="117"/>
      <c r="NJF17" s="117"/>
      <c r="NJG17" s="117"/>
      <c r="NJH17" s="117"/>
      <c r="NJI17" s="117"/>
      <c r="NJJ17" s="117"/>
      <c r="NJK17" s="117"/>
      <c r="NJL17" s="117"/>
      <c r="NJM17" s="117"/>
      <c r="NJN17" s="117"/>
      <c r="NJO17" s="117"/>
      <c r="NJP17" s="117"/>
      <c r="NJQ17" s="117"/>
      <c r="NJR17" s="117"/>
      <c r="NJS17" s="117"/>
      <c r="NJT17" s="117"/>
      <c r="NJU17" s="117"/>
      <c r="NJV17" s="117"/>
      <c r="NJW17" s="117"/>
      <c r="NJX17" s="117"/>
      <c r="NJY17" s="117"/>
      <c r="NJZ17" s="117"/>
      <c r="NKA17" s="117"/>
      <c r="NKB17" s="117"/>
      <c r="NKC17" s="117"/>
      <c r="NKD17" s="117"/>
      <c r="NKE17" s="117"/>
      <c r="NKF17" s="117"/>
      <c r="NKG17" s="117"/>
      <c r="NKH17" s="117"/>
      <c r="NKI17" s="117"/>
      <c r="NKJ17" s="117"/>
      <c r="NKK17" s="117"/>
      <c r="NKL17" s="117"/>
      <c r="NKM17" s="117"/>
      <c r="NKN17" s="117"/>
      <c r="NKO17" s="117"/>
      <c r="NKP17" s="117"/>
      <c r="NKQ17" s="117"/>
      <c r="NKR17" s="117"/>
      <c r="NKS17" s="117"/>
      <c r="NKT17" s="117"/>
      <c r="NKU17" s="117"/>
      <c r="NKV17" s="117"/>
      <c r="NKW17" s="117"/>
      <c r="NKX17" s="117"/>
      <c r="NKY17" s="117"/>
      <c r="NKZ17" s="117"/>
      <c r="NLA17" s="117"/>
      <c r="NLB17" s="117"/>
      <c r="NLC17" s="117"/>
      <c r="NLD17" s="117"/>
      <c r="NLE17" s="117"/>
      <c r="NLF17" s="117"/>
      <c r="NLG17" s="117"/>
      <c r="NLH17" s="117"/>
      <c r="NLI17" s="117"/>
      <c r="NLJ17" s="117"/>
      <c r="NLK17" s="117"/>
      <c r="NLL17" s="117"/>
      <c r="NLM17" s="117"/>
      <c r="NLN17" s="117"/>
      <c r="NLO17" s="117"/>
      <c r="NLP17" s="117"/>
      <c r="NLQ17" s="117"/>
      <c r="NLR17" s="117"/>
      <c r="NLS17" s="117"/>
      <c r="NLT17" s="117"/>
      <c r="NLU17" s="117"/>
      <c r="NLV17" s="117"/>
      <c r="NLW17" s="117"/>
      <c r="NLX17" s="117"/>
      <c r="NLY17" s="117"/>
      <c r="NLZ17" s="117"/>
      <c r="NMA17" s="117"/>
      <c r="NMB17" s="117"/>
      <c r="NMC17" s="117"/>
      <c r="NMD17" s="117"/>
      <c r="NME17" s="117"/>
      <c r="NMF17" s="117"/>
      <c r="NMG17" s="117"/>
      <c r="NMH17" s="117"/>
      <c r="NMI17" s="117"/>
      <c r="NMJ17" s="117"/>
      <c r="NMK17" s="117"/>
      <c r="NML17" s="117"/>
      <c r="NMM17" s="117"/>
      <c r="NMN17" s="117"/>
      <c r="NMO17" s="117"/>
      <c r="NMP17" s="117"/>
      <c r="NMQ17" s="117"/>
      <c r="NMR17" s="117"/>
      <c r="NMS17" s="117"/>
      <c r="NMT17" s="117"/>
      <c r="NMU17" s="117"/>
      <c r="NMV17" s="117"/>
      <c r="NMW17" s="117"/>
      <c r="NMX17" s="117"/>
      <c r="NMY17" s="117"/>
      <c r="NMZ17" s="117"/>
      <c r="NNA17" s="117"/>
      <c r="NNB17" s="117"/>
      <c r="NNC17" s="117"/>
      <c r="NND17" s="117"/>
      <c r="NNE17" s="117"/>
      <c r="NNF17" s="117"/>
      <c r="NNG17" s="117"/>
      <c r="NNH17" s="117"/>
      <c r="NNI17" s="117"/>
      <c r="NNJ17" s="117"/>
      <c r="NNK17" s="117"/>
      <c r="NNL17" s="117"/>
      <c r="NNM17" s="117"/>
      <c r="NNN17" s="117"/>
      <c r="NNO17" s="117"/>
      <c r="NNP17" s="117"/>
      <c r="NNQ17" s="117"/>
      <c r="NNR17" s="117"/>
      <c r="NNS17" s="117"/>
      <c r="NNT17" s="117"/>
      <c r="NNU17" s="117"/>
      <c r="NNV17" s="117"/>
      <c r="NNW17" s="117"/>
      <c r="NNX17" s="117"/>
      <c r="NNY17" s="117"/>
      <c r="NNZ17" s="117"/>
      <c r="NOA17" s="117"/>
      <c r="NOB17" s="117"/>
      <c r="NOC17" s="117"/>
      <c r="NOD17" s="117"/>
      <c r="NOE17" s="117"/>
      <c r="NOF17" s="117"/>
      <c r="NOG17" s="117"/>
      <c r="NOH17" s="117"/>
      <c r="NOI17" s="117"/>
      <c r="NOJ17" s="117"/>
      <c r="NOK17" s="117"/>
      <c r="NOL17" s="117"/>
      <c r="NOM17" s="117"/>
      <c r="NON17" s="117"/>
      <c r="NOO17" s="117"/>
      <c r="NOP17" s="117"/>
      <c r="NOQ17" s="117"/>
      <c r="NOR17" s="117"/>
      <c r="NOS17" s="117"/>
      <c r="NOT17" s="117"/>
      <c r="NOU17" s="117"/>
      <c r="NOV17" s="117"/>
      <c r="NOW17" s="117"/>
      <c r="NOX17" s="117"/>
      <c r="NOY17" s="117"/>
      <c r="NOZ17" s="117"/>
      <c r="NPA17" s="117"/>
      <c r="NPB17" s="117"/>
      <c r="NPC17" s="117"/>
      <c r="NPD17" s="117"/>
      <c r="NPE17" s="117"/>
      <c r="NPF17" s="117"/>
      <c r="NPG17" s="117"/>
      <c r="NPH17" s="117"/>
      <c r="NPI17" s="117"/>
      <c r="NPJ17" s="117"/>
      <c r="NPK17" s="117"/>
      <c r="NPL17" s="117"/>
      <c r="NPM17" s="117"/>
      <c r="NPN17" s="117"/>
      <c r="NPO17" s="117"/>
      <c r="NPP17" s="117"/>
      <c r="NPQ17" s="117"/>
      <c r="NPR17" s="117"/>
      <c r="NPS17" s="117"/>
      <c r="NPT17" s="117"/>
      <c r="NPU17" s="117"/>
      <c r="NPV17" s="117"/>
      <c r="NPW17" s="117"/>
      <c r="NPX17" s="117"/>
      <c r="NPY17" s="117"/>
      <c r="NPZ17" s="117"/>
      <c r="NQA17" s="117"/>
      <c r="NQB17" s="117"/>
      <c r="NQC17" s="117"/>
      <c r="NQD17" s="117"/>
      <c r="NQE17" s="117"/>
      <c r="NQF17" s="117"/>
      <c r="NQG17" s="117"/>
      <c r="NQH17" s="117"/>
      <c r="NQI17" s="117"/>
      <c r="NQJ17" s="117"/>
      <c r="NQK17" s="117"/>
      <c r="NQL17" s="117"/>
      <c r="NQM17" s="117"/>
      <c r="NQN17" s="117"/>
      <c r="NQO17" s="117"/>
      <c r="NQP17" s="117"/>
      <c r="NQQ17" s="117"/>
      <c r="NQR17" s="117"/>
      <c r="NQS17" s="117"/>
      <c r="NQT17" s="117"/>
      <c r="NQU17" s="117"/>
      <c r="NQV17" s="117"/>
      <c r="NQW17" s="117"/>
      <c r="NQX17" s="117"/>
      <c r="NQY17" s="117"/>
      <c r="NQZ17" s="117"/>
      <c r="NRA17" s="117"/>
      <c r="NRB17" s="117"/>
      <c r="NRC17" s="117"/>
      <c r="NRD17" s="117"/>
      <c r="NRE17" s="117"/>
      <c r="NRF17" s="117"/>
      <c r="NRG17" s="117"/>
      <c r="NRH17" s="117"/>
      <c r="NRI17" s="117"/>
      <c r="NRJ17" s="117"/>
      <c r="NRK17" s="117"/>
      <c r="NRL17" s="117"/>
      <c r="NRM17" s="117"/>
      <c r="NRN17" s="117"/>
      <c r="NRO17" s="117"/>
      <c r="NRP17" s="117"/>
      <c r="NRQ17" s="117"/>
      <c r="NRR17" s="117"/>
      <c r="NRS17" s="117"/>
      <c r="NRT17" s="117"/>
      <c r="NRU17" s="117"/>
      <c r="NRV17" s="117"/>
      <c r="NRW17" s="117"/>
      <c r="NRX17" s="117"/>
      <c r="NRY17" s="117"/>
      <c r="NRZ17" s="117"/>
      <c r="NSA17" s="117"/>
      <c r="NSB17" s="117"/>
      <c r="NSC17" s="117"/>
      <c r="NSD17" s="117"/>
      <c r="NSE17" s="117"/>
      <c r="NSF17" s="117"/>
      <c r="NSG17" s="117"/>
      <c r="NSH17" s="117"/>
      <c r="NSI17" s="117"/>
      <c r="NSJ17" s="117"/>
      <c r="NSK17" s="117"/>
      <c r="NSL17" s="117"/>
      <c r="NSM17" s="117"/>
      <c r="NSN17" s="117"/>
      <c r="NSO17" s="117"/>
      <c r="NSP17" s="117"/>
      <c r="NSQ17" s="117"/>
      <c r="NSR17" s="117"/>
      <c r="NSS17" s="117"/>
      <c r="NST17" s="117"/>
      <c r="NSU17" s="117"/>
      <c r="NSV17" s="117"/>
      <c r="NSW17" s="117"/>
      <c r="NSX17" s="117"/>
      <c r="NSY17" s="117"/>
      <c r="NSZ17" s="117"/>
      <c r="NTA17" s="117"/>
      <c r="NTB17" s="117"/>
      <c r="NTC17" s="117"/>
      <c r="NTD17" s="117"/>
      <c r="NTE17" s="117"/>
      <c r="NTF17" s="117"/>
      <c r="NTG17" s="117"/>
      <c r="NTH17" s="117"/>
      <c r="NTI17" s="117"/>
      <c r="NTJ17" s="117"/>
      <c r="NTK17" s="117"/>
      <c r="NTL17" s="117"/>
      <c r="NTM17" s="117"/>
      <c r="NTN17" s="117"/>
      <c r="NTO17" s="117"/>
      <c r="NTP17" s="117"/>
      <c r="NTQ17" s="117"/>
      <c r="NTR17" s="117"/>
      <c r="NTS17" s="117"/>
      <c r="NTT17" s="117"/>
      <c r="NTU17" s="117"/>
      <c r="NTV17" s="117"/>
      <c r="NTW17" s="117"/>
      <c r="NTX17" s="117"/>
      <c r="NTY17" s="117"/>
      <c r="NTZ17" s="117"/>
      <c r="NUA17" s="117"/>
      <c r="NUB17" s="117"/>
      <c r="NUC17" s="117"/>
      <c r="NUD17" s="117"/>
      <c r="NUE17" s="117"/>
      <c r="NUF17" s="117"/>
      <c r="NUG17" s="117"/>
      <c r="NUH17" s="117"/>
      <c r="NUI17" s="117"/>
      <c r="NUJ17" s="117"/>
      <c r="NUK17" s="117"/>
      <c r="NUL17" s="117"/>
      <c r="NUM17" s="117"/>
      <c r="NUN17" s="117"/>
      <c r="NUO17" s="117"/>
      <c r="NUP17" s="117"/>
      <c r="NUQ17" s="117"/>
      <c r="NUR17" s="117"/>
      <c r="NUS17" s="117"/>
      <c r="NUT17" s="117"/>
      <c r="NUU17" s="117"/>
      <c r="NUV17" s="117"/>
      <c r="NUW17" s="117"/>
      <c r="NUX17" s="117"/>
      <c r="NUY17" s="117"/>
      <c r="NUZ17" s="117"/>
      <c r="NVA17" s="117"/>
      <c r="NVB17" s="117"/>
      <c r="NVC17" s="117"/>
      <c r="NVD17" s="117"/>
      <c r="NVE17" s="117"/>
      <c r="NVF17" s="117"/>
      <c r="NVG17" s="117"/>
      <c r="NVH17" s="117"/>
      <c r="NVI17" s="117"/>
      <c r="NVJ17" s="117"/>
      <c r="NVK17" s="117"/>
      <c r="NVL17" s="117"/>
      <c r="NVM17" s="117"/>
      <c r="NVN17" s="117"/>
      <c r="NVO17" s="117"/>
      <c r="NVP17" s="117"/>
      <c r="NVQ17" s="117"/>
      <c r="NVR17" s="117"/>
      <c r="NVS17" s="117"/>
      <c r="NVT17" s="117"/>
      <c r="NVU17" s="117"/>
      <c r="NVV17" s="117"/>
      <c r="NVW17" s="117"/>
      <c r="NVX17" s="117"/>
      <c r="NVY17" s="117"/>
      <c r="NVZ17" s="117"/>
      <c r="NWA17" s="117"/>
      <c r="NWB17" s="117"/>
      <c r="NWC17" s="117"/>
      <c r="NWD17" s="117"/>
      <c r="NWE17" s="117"/>
      <c r="NWF17" s="117"/>
      <c r="NWG17" s="117"/>
      <c r="NWH17" s="117"/>
      <c r="NWI17" s="117"/>
      <c r="NWJ17" s="117"/>
      <c r="NWK17" s="117"/>
      <c r="NWL17" s="117"/>
      <c r="NWM17" s="117"/>
      <c r="NWN17" s="117"/>
      <c r="NWO17" s="117"/>
      <c r="NWP17" s="117"/>
      <c r="NWQ17" s="117"/>
      <c r="NWR17" s="117"/>
      <c r="NWS17" s="117"/>
      <c r="NWT17" s="117"/>
      <c r="NWU17" s="117"/>
      <c r="NWV17" s="117"/>
      <c r="NWW17" s="117"/>
      <c r="NWX17" s="117"/>
      <c r="NWY17" s="117"/>
      <c r="NWZ17" s="117"/>
      <c r="NXA17" s="117"/>
      <c r="NXB17" s="117"/>
      <c r="NXC17" s="117"/>
      <c r="NXD17" s="117"/>
      <c r="NXE17" s="117"/>
      <c r="NXF17" s="117"/>
      <c r="NXG17" s="117"/>
      <c r="NXH17" s="117"/>
      <c r="NXI17" s="117"/>
      <c r="NXJ17" s="117"/>
      <c r="NXK17" s="117"/>
      <c r="NXL17" s="117"/>
      <c r="NXM17" s="117"/>
      <c r="NXN17" s="117"/>
      <c r="NXO17" s="117"/>
      <c r="NXP17" s="117"/>
      <c r="NXQ17" s="117"/>
      <c r="NXR17" s="117"/>
      <c r="NXS17" s="117"/>
      <c r="NXT17" s="117"/>
      <c r="NXU17" s="117"/>
      <c r="NXV17" s="117"/>
      <c r="NXW17" s="117"/>
      <c r="NXX17" s="117"/>
      <c r="NXY17" s="117"/>
      <c r="NXZ17" s="117"/>
      <c r="NYA17" s="117"/>
      <c r="NYB17" s="117"/>
      <c r="NYC17" s="117"/>
      <c r="NYD17" s="117"/>
      <c r="NYE17" s="117"/>
      <c r="NYF17" s="117"/>
      <c r="NYG17" s="117"/>
      <c r="NYH17" s="117"/>
      <c r="NYI17" s="117"/>
      <c r="NYJ17" s="117"/>
      <c r="NYK17" s="117"/>
      <c r="NYL17" s="117"/>
      <c r="NYM17" s="117"/>
      <c r="NYN17" s="117"/>
      <c r="NYO17" s="117"/>
      <c r="NYP17" s="117"/>
      <c r="NYQ17" s="117"/>
      <c r="NYR17" s="117"/>
      <c r="NYS17" s="117"/>
      <c r="NYT17" s="117"/>
      <c r="NYU17" s="117"/>
      <c r="NYV17" s="117"/>
      <c r="NYW17" s="117"/>
      <c r="NYX17" s="117"/>
      <c r="NYY17" s="117"/>
      <c r="NYZ17" s="117"/>
      <c r="NZA17" s="117"/>
      <c r="NZB17" s="117"/>
      <c r="NZC17" s="117"/>
      <c r="NZD17" s="117"/>
      <c r="NZE17" s="117"/>
      <c r="NZF17" s="117"/>
      <c r="NZG17" s="117"/>
      <c r="NZH17" s="117"/>
      <c r="NZI17" s="117"/>
      <c r="NZJ17" s="117"/>
      <c r="NZK17" s="117"/>
      <c r="NZL17" s="117"/>
      <c r="NZM17" s="117"/>
      <c r="NZN17" s="117"/>
      <c r="NZO17" s="117"/>
      <c r="NZP17" s="117"/>
      <c r="NZQ17" s="117"/>
      <c r="NZR17" s="117"/>
      <c r="NZS17" s="117"/>
      <c r="NZT17" s="117"/>
      <c r="NZU17" s="117"/>
      <c r="NZV17" s="117"/>
      <c r="NZW17" s="117"/>
      <c r="NZX17" s="117"/>
      <c r="NZY17" s="117"/>
      <c r="NZZ17" s="117"/>
      <c r="OAA17" s="117"/>
      <c r="OAB17" s="117"/>
      <c r="OAC17" s="117"/>
      <c r="OAD17" s="117"/>
      <c r="OAE17" s="117"/>
      <c r="OAF17" s="117"/>
      <c r="OAG17" s="117"/>
      <c r="OAH17" s="117"/>
      <c r="OAI17" s="117"/>
      <c r="OAJ17" s="117"/>
      <c r="OAK17" s="117"/>
      <c r="OAL17" s="117"/>
      <c r="OAM17" s="117"/>
      <c r="OAN17" s="117"/>
      <c r="OAO17" s="117"/>
      <c r="OAP17" s="117"/>
      <c r="OAQ17" s="117"/>
      <c r="OAR17" s="117"/>
      <c r="OAS17" s="117"/>
      <c r="OAT17" s="117"/>
      <c r="OAU17" s="117"/>
      <c r="OAV17" s="117"/>
      <c r="OAW17" s="117"/>
      <c r="OAX17" s="117"/>
      <c r="OAY17" s="117"/>
      <c r="OAZ17" s="117"/>
      <c r="OBA17" s="117"/>
      <c r="OBB17" s="117"/>
      <c r="OBC17" s="117"/>
      <c r="OBD17" s="117"/>
      <c r="OBE17" s="117"/>
      <c r="OBF17" s="117"/>
      <c r="OBG17" s="117"/>
      <c r="OBH17" s="117"/>
      <c r="OBI17" s="117"/>
      <c r="OBJ17" s="117"/>
      <c r="OBK17" s="117"/>
      <c r="OBL17" s="117"/>
      <c r="OBM17" s="117"/>
      <c r="OBN17" s="117"/>
      <c r="OBO17" s="117"/>
      <c r="OBP17" s="117"/>
      <c r="OBQ17" s="117"/>
      <c r="OBR17" s="117"/>
      <c r="OBS17" s="117"/>
      <c r="OBT17" s="117"/>
      <c r="OBU17" s="117"/>
      <c r="OBV17" s="117"/>
      <c r="OBW17" s="117"/>
      <c r="OBX17" s="117"/>
      <c r="OBY17" s="117"/>
      <c r="OBZ17" s="117"/>
      <c r="OCA17" s="117"/>
      <c r="OCB17" s="117"/>
      <c r="OCC17" s="117"/>
      <c r="OCD17" s="117"/>
      <c r="OCE17" s="117"/>
      <c r="OCF17" s="117"/>
      <c r="OCG17" s="117"/>
      <c r="OCH17" s="117"/>
      <c r="OCI17" s="117"/>
      <c r="OCJ17" s="117"/>
      <c r="OCK17" s="117"/>
      <c r="OCL17" s="117"/>
      <c r="OCM17" s="117"/>
      <c r="OCN17" s="117"/>
      <c r="OCO17" s="117"/>
      <c r="OCP17" s="117"/>
      <c r="OCQ17" s="117"/>
      <c r="OCR17" s="117"/>
      <c r="OCS17" s="117"/>
      <c r="OCT17" s="117"/>
      <c r="OCU17" s="117"/>
      <c r="OCV17" s="117"/>
      <c r="OCW17" s="117"/>
      <c r="OCX17" s="117"/>
      <c r="OCY17" s="117"/>
      <c r="OCZ17" s="117"/>
      <c r="ODA17" s="117"/>
      <c r="ODB17" s="117"/>
      <c r="ODC17" s="117"/>
      <c r="ODD17" s="117"/>
      <c r="ODE17" s="117"/>
      <c r="ODF17" s="117"/>
      <c r="ODG17" s="117"/>
      <c r="ODH17" s="117"/>
      <c r="ODI17" s="117"/>
      <c r="ODJ17" s="117"/>
      <c r="ODK17" s="117"/>
      <c r="ODL17" s="117"/>
      <c r="ODM17" s="117"/>
      <c r="ODN17" s="117"/>
      <c r="ODO17" s="117"/>
      <c r="ODP17" s="117"/>
      <c r="ODQ17" s="117"/>
      <c r="ODR17" s="117"/>
      <c r="ODS17" s="117"/>
      <c r="ODT17" s="117"/>
      <c r="ODU17" s="117"/>
      <c r="ODV17" s="117"/>
      <c r="ODW17" s="117"/>
      <c r="ODX17" s="117"/>
      <c r="ODY17" s="117"/>
      <c r="ODZ17" s="117"/>
      <c r="OEA17" s="117"/>
      <c r="OEB17" s="117"/>
      <c r="OEC17" s="117"/>
      <c r="OED17" s="117"/>
      <c r="OEE17" s="117"/>
      <c r="OEF17" s="117"/>
      <c r="OEG17" s="117"/>
      <c r="OEH17" s="117"/>
      <c r="OEI17" s="117"/>
      <c r="OEJ17" s="117"/>
      <c r="OEK17" s="117"/>
      <c r="OEL17" s="117"/>
      <c r="OEM17" s="117"/>
      <c r="OEN17" s="117"/>
      <c r="OEO17" s="117"/>
      <c r="OEP17" s="117"/>
      <c r="OEQ17" s="117"/>
      <c r="OER17" s="117"/>
      <c r="OES17" s="117"/>
      <c r="OET17" s="117"/>
      <c r="OEU17" s="117"/>
      <c r="OEV17" s="117"/>
      <c r="OEW17" s="117"/>
      <c r="OEX17" s="117"/>
      <c r="OEY17" s="117"/>
      <c r="OEZ17" s="117"/>
      <c r="OFA17" s="117"/>
      <c r="OFB17" s="117"/>
      <c r="OFC17" s="117"/>
      <c r="OFD17" s="117"/>
      <c r="OFE17" s="117"/>
      <c r="OFF17" s="117"/>
      <c r="OFG17" s="117"/>
      <c r="OFH17" s="117"/>
      <c r="OFI17" s="117"/>
      <c r="OFJ17" s="117"/>
      <c r="OFK17" s="117"/>
      <c r="OFL17" s="117"/>
      <c r="OFM17" s="117"/>
      <c r="OFN17" s="117"/>
      <c r="OFO17" s="117"/>
      <c r="OFP17" s="117"/>
      <c r="OFQ17" s="117"/>
      <c r="OFR17" s="117"/>
      <c r="OFS17" s="117"/>
      <c r="OFT17" s="117"/>
      <c r="OFU17" s="117"/>
      <c r="OFV17" s="117"/>
      <c r="OFW17" s="117"/>
      <c r="OFX17" s="117"/>
      <c r="OFY17" s="117"/>
      <c r="OFZ17" s="117"/>
      <c r="OGA17" s="117"/>
      <c r="OGB17" s="117"/>
      <c r="OGC17" s="117"/>
      <c r="OGD17" s="117"/>
      <c r="OGE17" s="117"/>
      <c r="OGF17" s="117"/>
      <c r="OGG17" s="117"/>
      <c r="OGH17" s="117"/>
      <c r="OGI17" s="117"/>
      <c r="OGJ17" s="117"/>
      <c r="OGK17" s="117"/>
      <c r="OGL17" s="117"/>
      <c r="OGM17" s="117"/>
      <c r="OGN17" s="117"/>
      <c r="OGO17" s="117"/>
      <c r="OGP17" s="117"/>
      <c r="OGQ17" s="117"/>
      <c r="OGR17" s="117"/>
      <c r="OGS17" s="117"/>
      <c r="OGT17" s="117"/>
      <c r="OGU17" s="117"/>
      <c r="OGV17" s="117"/>
      <c r="OGW17" s="117"/>
      <c r="OGX17" s="117"/>
      <c r="OGY17" s="117"/>
      <c r="OGZ17" s="117"/>
      <c r="OHA17" s="117"/>
      <c r="OHB17" s="117"/>
      <c r="OHC17" s="117"/>
      <c r="OHD17" s="117"/>
      <c r="OHE17" s="117"/>
      <c r="OHF17" s="117"/>
      <c r="OHG17" s="117"/>
      <c r="OHH17" s="117"/>
      <c r="OHI17" s="117"/>
      <c r="OHJ17" s="117"/>
      <c r="OHK17" s="117"/>
      <c r="OHL17" s="117"/>
      <c r="OHM17" s="117"/>
      <c r="OHN17" s="117"/>
      <c r="OHO17" s="117"/>
      <c r="OHP17" s="117"/>
      <c r="OHQ17" s="117"/>
      <c r="OHR17" s="117"/>
      <c r="OHS17" s="117"/>
      <c r="OHT17" s="117"/>
      <c r="OHU17" s="117"/>
      <c r="OHV17" s="117"/>
      <c r="OHW17" s="117"/>
      <c r="OHX17" s="117"/>
      <c r="OHY17" s="117"/>
      <c r="OHZ17" s="117"/>
      <c r="OIA17" s="117"/>
      <c r="OIB17" s="117"/>
      <c r="OIC17" s="117"/>
      <c r="OID17" s="117"/>
      <c r="OIE17" s="117"/>
      <c r="OIF17" s="117"/>
      <c r="OIG17" s="117"/>
      <c r="OIH17" s="117"/>
      <c r="OII17" s="117"/>
      <c r="OIJ17" s="117"/>
      <c r="OIK17" s="117"/>
      <c r="OIL17" s="117"/>
      <c r="OIM17" s="117"/>
      <c r="OIN17" s="117"/>
      <c r="OIO17" s="117"/>
      <c r="OIP17" s="117"/>
      <c r="OIQ17" s="117"/>
      <c r="OIR17" s="117"/>
      <c r="OIS17" s="117"/>
      <c r="OIT17" s="117"/>
      <c r="OIU17" s="117"/>
      <c r="OIV17" s="117"/>
      <c r="OIW17" s="117"/>
      <c r="OIX17" s="117"/>
      <c r="OIY17" s="117"/>
      <c r="OIZ17" s="117"/>
      <c r="OJA17" s="117"/>
      <c r="OJB17" s="117"/>
      <c r="OJC17" s="117"/>
      <c r="OJD17" s="117"/>
      <c r="OJE17" s="117"/>
      <c r="OJF17" s="117"/>
      <c r="OJG17" s="117"/>
      <c r="OJH17" s="117"/>
      <c r="OJI17" s="117"/>
      <c r="OJJ17" s="117"/>
      <c r="OJK17" s="117"/>
      <c r="OJL17" s="117"/>
      <c r="OJM17" s="117"/>
      <c r="OJN17" s="117"/>
      <c r="OJO17" s="117"/>
      <c r="OJP17" s="117"/>
      <c r="OJQ17" s="117"/>
      <c r="OJR17" s="117"/>
      <c r="OJS17" s="117"/>
      <c r="OJT17" s="117"/>
      <c r="OJU17" s="117"/>
      <c r="OJV17" s="117"/>
      <c r="OJW17" s="117"/>
      <c r="OJX17" s="117"/>
      <c r="OJY17" s="117"/>
      <c r="OJZ17" s="117"/>
      <c r="OKA17" s="117"/>
      <c r="OKB17" s="117"/>
      <c r="OKC17" s="117"/>
      <c r="OKD17" s="117"/>
      <c r="OKE17" s="117"/>
      <c r="OKF17" s="117"/>
      <c r="OKG17" s="117"/>
      <c r="OKH17" s="117"/>
      <c r="OKI17" s="117"/>
      <c r="OKJ17" s="117"/>
      <c r="OKK17" s="117"/>
      <c r="OKL17" s="117"/>
      <c r="OKM17" s="117"/>
      <c r="OKN17" s="117"/>
      <c r="OKO17" s="117"/>
      <c r="OKP17" s="117"/>
      <c r="OKQ17" s="117"/>
      <c r="OKR17" s="117"/>
      <c r="OKS17" s="117"/>
      <c r="OKT17" s="117"/>
      <c r="OKU17" s="117"/>
      <c r="OKV17" s="117"/>
      <c r="OKW17" s="117"/>
      <c r="OKX17" s="117"/>
      <c r="OKY17" s="117"/>
      <c r="OKZ17" s="117"/>
      <c r="OLA17" s="117"/>
      <c r="OLB17" s="117"/>
      <c r="OLC17" s="117"/>
      <c r="OLD17" s="117"/>
      <c r="OLE17" s="117"/>
      <c r="OLF17" s="117"/>
      <c r="OLG17" s="117"/>
      <c r="OLH17" s="117"/>
      <c r="OLI17" s="117"/>
      <c r="OLJ17" s="117"/>
      <c r="OLK17" s="117"/>
      <c r="OLL17" s="117"/>
      <c r="OLM17" s="117"/>
      <c r="OLN17" s="117"/>
      <c r="OLO17" s="117"/>
      <c r="OLP17" s="117"/>
      <c r="OLQ17" s="117"/>
      <c r="OLR17" s="117"/>
      <c r="OLS17" s="117"/>
      <c r="OLT17" s="117"/>
      <c r="OLU17" s="117"/>
      <c r="OLV17" s="117"/>
      <c r="OLW17" s="117"/>
      <c r="OLX17" s="117"/>
      <c r="OLY17" s="117"/>
      <c r="OLZ17" s="117"/>
      <c r="OMA17" s="117"/>
      <c r="OMB17" s="117"/>
      <c r="OMC17" s="117"/>
      <c r="OMD17" s="117"/>
      <c r="OME17" s="117"/>
      <c r="OMF17" s="117"/>
      <c r="OMG17" s="117"/>
      <c r="OMH17" s="117"/>
      <c r="OMI17" s="117"/>
      <c r="OMJ17" s="117"/>
      <c r="OMK17" s="117"/>
      <c r="OML17" s="117"/>
      <c r="OMM17" s="117"/>
      <c r="OMN17" s="117"/>
      <c r="OMO17" s="117"/>
      <c r="OMP17" s="117"/>
      <c r="OMQ17" s="117"/>
      <c r="OMR17" s="117"/>
      <c r="OMS17" s="117"/>
      <c r="OMT17" s="117"/>
      <c r="OMU17" s="117"/>
      <c r="OMV17" s="117"/>
      <c r="OMW17" s="117"/>
      <c r="OMX17" s="117"/>
      <c r="OMY17" s="117"/>
      <c r="OMZ17" s="117"/>
      <c r="ONA17" s="117"/>
      <c r="ONB17" s="117"/>
      <c r="ONC17" s="117"/>
      <c r="OND17" s="117"/>
      <c r="ONE17" s="117"/>
      <c r="ONF17" s="117"/>
      <c r="ONG17" s="117"/>
      <c r="ONH17" s="117"/>
      <c r="ONI17" s="117"/>
      <c r="ONJ17" s="117"/>
      <c r="ONK17" s="117"/>
      <c r="ONL17" s="117"/>
      <c r="ONM17" s="117"/>
      <c r="ONN17" s="117"/>
      <c r="ONO17" s="117"/>
      <c r="ONP17" s="117"/>
      <c r="ONQ17" s="117"/>
      <c r="ONR17" s="117"/>
      <c r="ONS17" s="117"/>
      <c r="ONT17" s="117"/>
      <c r="ONU17" s="117"/>
      <c r="ONV17" s="117"/>
      <c r="ONW17" s="117"/>
      <c r="ONX17" s="117"/>
      <c r="ONY17" s="117"/>
      <c r="ONZ17" s="117"/>
      <c r="OOA17" s="117"/>
      <c r="OOB17" s="117"/>
      <c r="OOC17" s="117"/>
      <c r="OOD17" s="117"/>
      <c r="OOE17" s="117"/>
      <c r="OOF17" s="117"/>
      <c r="OOG17" s="117"/>
      <c r="OOH17" s="117"/>
      <c r="OOI17" s="117"/>
      <c r="OOJ17" s="117"/>
      <c r="OOK17" s="117"/>
      <c r="OOL17" s="117"/>
      <c r="OOM17" s="117"/>
      <c r="OON17" s="117"/>
      <c r="OOO17" s="117"/>
      <c r="OOP17" s="117"/>
      <c r="OOQ17" s="117"/>
      <c r="OOR17" s="117"/>
      <c r="OOS17" s="117"/>
      <c r="OOT17" s="117"/>
      <c r="OOU17" s="117"/>
      <c r="OOV17" s="117"/>
      <c r="OOW17" s="117"/>
      <c r="OOX17" s="117"/>
      <c r="OOY17" s="117"/>
      <c r="OOZ17" s="117"/>
      <c r="OPA17" s="117"/>
      <c r="OPB17" s="117"/>
      <c r="OPC17" s="117"/>
      <c r="OPD17" s="117"/>
      <c r="OPE17" s="117"/>
      <c r="OPF17" s="117"/>
      <c r="OPG17" s="117"/>
      <c r="OPH17" s="117"/>
      <c r="OPI17" s="117"/>
      <c r="OPJ17" s="117"/>
      <c r="OPK17" s="117"/>
      <c r="OPL17" s="117"/>
      <c r="OPM17" s="117"/>
      <c r="OPN17" s="117"/>
      <c r="OPO17" s="117"/>
      <c r="OPP17" s="117"/>
      <c r="OPQ17" s="117"/>
      <c r="OPR17" s="117"/>
      <c r="OPS17" s="117"/>
      <c r="OPT17" s="117"/>
      <c r="OPU17" s="117"/>
      <c r="OPV17" s="117"/>
      <c r="OPW17" s="117"/>
      <c r="OPX17" s="117"/>
      <c r="OPY17" s="117"/>
      <c r="OPZ17" s="117"/>
      <c r="OQA17" s="117"/>
      <c r="OQB17" s="117"/>
      <c r="OQC17" s="117"/>
      <c r="OQD17" s="117"/>
      <c r="OQE17" s="117"/>
      <c r="OQF17" s="117"/>
      <c r="OQG17" s="117"/>
      <c r="OQH17" s="117"/>
      <c r="OQI17" s="117"/>
      <c r="OQJ17" s="117"/>
      <c r="OQK17" s="117"/>
      <c r="OQL17" s="117"/>
      <c r="OQM17" s="117"/>
      <c r="OQN17" s="117"/>
      <c r="OQO17" s="117"/>
      <c r="OQP17" s="117"/>
      <c r="OQQ17" s="117"/>
      <c r="OQR17" s="117"/>
      <c r="OQS17" s="117"/>
      <c r="OQT17" s="117"/>
      <c r="OQU17" s="117"/>
      <c r="OQV17" s="117"/>
      <c r="OQW17" s="117"/>
      <c r="OQX17" s="117"/>
      <c r="OQY17" s="117"/>
      <c r="OQZ17" s="117"/>
      <c r="ORA17" s="117"/>
      <c r="ORB17" s="117"/>
      <c r="ORC17" s="117"/>
      <c r="ORD17" s="117"/>
      <c r="ORE17" s="117"/>
      <c r="ORF17" s="117"/>
      <c r="ORG17" s="117"/>
      <c r="ORH17" s="117"/>
      <c r="ORI17" s="117"/>
      <c r="ORJ17" s="117"/>
      <c r="ORK17" s="117"/>
      <c r="ORL17" s="117"/>
      <c r="ORM17" s="117"/>
      <c r="ORN17" s="117"/>
      <c r="ORO17" s="117"/>
      <c r="ORP17" s="117"/>
      <c r="ORQ17" s="117"/>
      <c r="ORR17" s="117"/>
      <c r="ORS17" s="117"/>
      <c r="ORT17" s="117"/>
      <c r="ORU17" s="117"/>
      <c r="ORV17" s="117"/>
      <c r="ORW17" s="117"/>
      <c r="ORX17" s="117"/>
      <c r="ORY17" s="117"/>
      <c r="ORZ17" s="117"/>
      <c r="OSA17" s="117"/>
      <c r="OSB17" s="117"/>
      <c r="OSC17" s="117"/>
      <c r="OSD17" s="117"/>
      <c r="OSE17" s="117"/>
      <c r="OSF17" s="117"/>
      <c r="OSG17" s="117"/>
      <c r="OSH17" s="117"/>
      <c r="OSI17" s="117"/>
      <c r="OSJ17" s="117"/>
      <c r="OSK17" s="117"/>
      <c r="OSL17" s="117"/>
      <c r="OSM17" s="117"/>
      <c r="OSN17" s="117"/>
      <c r="OSO17" s="117"/>
      <c r="OSP17" s="117"/>
      <c r="OSQ17" s="117"/>
      <c r="OSR17" s="117"/>
      <c r="OSS17" s="117"/>
      <c r="OST17" s="117"/>
      <c r="OSU17" s="117"/>
      <c r="OSV17" s="117"/>
      <c r="OSW17" s="117"/>
      <c r="OSX17" s="117"/>
      <c r="OSY17" s="117"/>
      <c r="OSZ17" s="117"/>
      <c r="OTA17" s="117"/>
      <c r="OTB17" s="117"/>
      <c r="OTC17" s="117"/>
      <c r="OTD17" s="117"/>
      <c r="OTE17" s="117"/>
      <c r="OTF17" s="117"/>
      <c r="OTG17" s="117"/>
      <c r="OTH17" s="117"/>
      <c r="OTI17" s="117"/>
      <c r="OTJ17" s="117"/>
      <c r="OTK17" s="117"/>
      <c r="OTL17" s="117"/>
      <c r="OTM17" s="117"/>
      <c r="OTN17" s="117"/>
      <c r="OTO17" s="117"/>
      <c r="OTP17" s="117"/>
      <c r="OTQ17" s="117"/>
      <c r="OTR17" s="117"/>
      <c r="OTS17" s="117"/>
      <c r="OTT17" s="117"/>
      <c r="OTU17" s="117"/>
      <c r="OTV17" s="117"/>
      <c r="OTW17" s="117"/>
      <c r="OTX17" s="117"/>
      <c r="OTY17" s="117"/>
      <c r="OTZ17" s="117"/>
      <c r="OUA17" s="117"/>
      <c r="OUB17" s="117"/>
      <c r="OUC17" s="117"/>
      <c r="OUD17" s="117"/>
      <c r="OUE17" s="117"/>
      <c r="OUF17" s="117"/>
      <c r="OUG17" s="117"/>
      <c r="OUH17" s="117"/>
      <c r="OUI17" s="117"/>
      <c r="OUJ17" s="117"/>
      <c r="OUK17" s="117"/>
      <c r="OUL17" s="117"/>
      <c r="OUM17" s="117"/>
      <c r="OUN17" s="117"/>
      <c r="OUO17" s="117"/>
      <c r="OUP17" s="117"/>
      <c r="OUQ17" s="117"/>
      <c r="OUR17" s="117"/>
      <c r="OUS17" s="117"/>
      <c r="OUT17" s="117"/>
      <c r="OUU17" s="117"/>
      <c r="OUV17" s="117"/>
      <c r="OUW17" s="117"/>
      <c r="OUX17" s="117"/>
      <c r="OUY17" s="117"/>
      <c r="OUZ17" s="117"/>
      <c r="OVA17" s="117"/>
      <c r="OVB17" s="117"/>
      <c r="OVC17" s="117"/>
      <c r="OVD17" s="117"/>
      <c r="OVE17" s="117"/>
      <c r="OVF17" s="117"/>
      <c r="OVG17" s="117"/>
      <c r="OVH17" s="117"/>
      <c r="OVI17" s="117"/>
      <c r="OVJ17" s="117"/>
      <c r="OVK17" s="117"/>
      <c r="OVL17" s="117"/>
      <c r="OVM17" s="117"/>
      <c r="OVN17" s="117"/>
      <c r="OVO17" s="117"/>
      <c r="OVP17" s="117"/>
      <c r="OVQ17" s="117"/>
      <c r="OVR17" s="117"/>
      <c r="OVS17" s="117"/>
      <c r="OVT17" s="117"/>
      <c r="OVU17" s="117"/>
      <c r="OVV17" s="117"/>
      <c r="OVW17" s="117"/>
      <c r="OVX17" s="117"/>
      <c r="OVY17" s="117"/>
      <c r="OVZ17" s="117"/>
      <c r="OWA17" s="117"/>
      <c r="OWB17" s="117"/>
      <c r="OWC17" s="117"/>
      <c r="OWD17" s="117"/>
      <c r="OWE17" s="117"/>
      <c r="OWF17" s="117"/>
      <c r="OWG17" s="117"/>
      <c r="OWH17" s="117"/>
      <c r="OWI17" s="117"/>
      <c r="OWJ17" s="117"/>
      <c r="OWK17" s="117"/>
      <c r="OWL17" s="117"/>
      <c r="OWM17" s="117"/>
      <c r="OWN17" s="117"/>
      <c r="OWO17" s="117"/>
      <c r="OWP17" s="117"/>
      <c r="OWQ17" s="117"/>
      <c r="OWR17" s="117"/>
      <c r="OWS17" s="117"/>
      <c r="OWT17" s="117"/>
      <c r="OWU17" s="117"/>
      <c r="OWV17" s="117"/>
      <c r="OWW17" s="117"/>
      <c r="OWX17" s="117"/>
      <c r="OWY17" s="117"/>
      <c r="OWZ17" s="117"/>
      <c r="OXA17" s="117"/>
      <c r="OXB17" s="117"/>
      <c r="OXC17" s="117"/>
      <c r="OXD17" s="117"/>
      <c r="OXE17" s="117"/>
      <c r="OXF17" s="117"/>
      <c r="OXG17" s="117"/>
      <c r="OXH17" s="117"/>
      <c r="OXI17" s="117"/>
      <c r="OXJ17" s="117"/>
      <c r="OXK17" s="117"/>
      <c r="OXL17" s="117"/>
      <c r="OXM17" s="117"/>
      <c r="OXN17" s="117"/>
      <c r="OXO17" s="117"/>
      <c r="OXP17" s="117"/>
      <c r="OXQ17" s="117"/>
      <c r="OXR17" s="117"/>
      <c r="OXS17" s="117"/>
      <c r="OXT17" s="117"/>
      <c r="OXU17" s="117"/>
      <c r="OXV17" s="117"/>
      <c r="OXW17" s="117"/>
      <c r="OXX17" s="117"/>
      <c r="OXY17" s="117"/>
      <c r="OXZ17" s="117"/>
      <c r="OYA17" s="117"/>
      <c r="OYB17" s="117"/>
      <c r="OYC17" s="117"/>
      <c r="OYD17" s="117"/>
      <c r="OYE17" s="117"/>
      <c r="OYF17" s="117"/>
      <c r="OYG17" s="117"/>
      <c r="OYH17" s="117"/>
      <c r="OYI17" s="117"/>
      <c r="OYJ17" s="117"/>
      <c r="OYK17" s="117"/>
      <c r="OYL17" s="117"/>
      <c r="OYM17" s="117"/>
      <c r="OYN17" s="117"/>
      <c r="OYO17" s="117"/>
      <c r="OYP17" s="117"/>
      <c r="OYQ17" s="117"/>
      <c r="OYR17" s="117"/>
      <c r="OYS17" s="117"/>
      <c r="OYT17" s="117"/>
      <c r="OYU17" s="117"/>
      <c r="OYV17" s="117"/>
      <c r="OYW17" s="117"/>
      <c r="OYX17" s="117"/>
      <c r="OYY17" s="117"/>
      <c r="OYZ17" s="117"/>
      <c r="OZA17" s="117"/>
      <c r="OZB17" s="117"/>
      <c r="OZC17" s="117"/>
      <c r="OZD17" s="117"/>
      <c r="OZE17" s="117"/>
      <c r="OZF17" s="117"/>
      <c r="OZG17" s="117"/>
      <c r="OZH17" s="117"/>
      <c r="OZI17" s="117"/>
      <c r="OZJ17" s="117"/>
      <c r="OZK17" s="117"/>
      <c r="OZL17" s="117"/>
      <c r="OZM17" s="117"/>
      <c r="OZN17" s="117"/>
      <c r="OZO17" s="117"/>
      <c r="OZP17" s="117"/>
      <c r="OZQ17" s="117"/>
      <c r="OZR17" s="117"/>
      <c r="OZS17" s="117"/>
      <c r="OZT17" s="117"/>
      <c r="OZU17" s="117"/>
      <c r="OZV17" s="117"/>
      <c r="OZW17" s="117"/>
      <c r="OZX17" s="117"/>
      <c r="OZY17" s="117"/>
      <c r="OZZ17" s="117"/>
      <c r="PAA17" s="117"/>
      <c r="PAB17" s="117"/>
      <c r="PAC17" s="117"/>
      <c r="PAD17" s="117"/>
      <c r="PAE17" s="117"/>
      <c r="PAF17" s="117"/>
      <c r="PAG17" s="117"/>
      <c r="PAH17" s="117"/>
      <c r="PAI17" s="117"/>
      <c r="PAJ17" s="117"/>
      <c r="PAK17" s="117"/>
      <c r="PAL17" s="117"/>
      <c r="PAM17" s="117"/>
      <c r="PAN17" s="117"/>
      <c r="PAO17" s="117"/>
      <c r="PAP17" s="117"/>
      <c r="PAQ17" s="117"/>
      <c r="PAR17" s="117"/>
      <c r="PAS17" s="117"/>
      <c r="PAT17" s="117"/>
      <c r="PAU17" s="117"/>
      <c r="PAV17" s="117"/>
      <c r="PAW17" s="117"/>
      <c r="PAX17" s="117"/>
      <c r="PAY17" s="117"/>
      <c r="PAZ17" s="117"/>
      <c r="PBA17" s="117"/>
      <c r="PBB17" s="117"/>
      <c r="PBC17" s="117"/>
      <c r="PBD17" s="117"/>
      <c r="PBE17" s="117"/>
      <c r="PBF17" s="117"/>
      <c r="PBG17" s="117"/>
      <c r="PBH17" s="117"/>
      <c r="PBI17" s="117"/>
      <c r="PBJ17" s="117"/>
      <c r="PBK17" s="117"/>
      <c r="PBL17" s="117"/>
      <c r="PBM17" s="117"/>
      <c r="PBN17" s="117"/>
      <c r="PBO17" s="117"/>
      <c r="PBP17" s="117"/>
      <c r="PBQ17" s="117"/>
      <c r="PBR17" s="117"/>
      <c r="PBS17" s="117"/>
      <c r="PBT17" s="117"/>
      <c r="PBU17" s="117"/>
      <c r="PBV17" s="117"/>
      <c r="PBW17" s="117"/>
      <c r="PBX17" s="117"/>
      <c r="PBY17" s="117"/>
      <c r="PBZ17" s="117"/>
      <c r="PCA17" s="117"/>
      <c r="PCB17" s="117"/>
      <c r="PCC17" s="117"/>
      <c r="PCD17" s="117"/>
      <c r="PCE17" s="117"/>
      <c r="PCF17" s="117"/>
      <c r="PCG17" s="117"/>
      <c r="PCH17" s="117"/>
      <c r="PCI17" s="117"/>
      <c r="PCJ17" s="117"/>
      <c r="PCK17" s="117"/>
      <c r="PCL17" s="117"/>
      <c r="PCM17" s="117"/>
      <c r="PCN17" s="117"/>
      <c r="PCO17" s="117"/>
      <c r="PCP17" s="117"/>
      <c r="PCQ17" s="117"/>
      <c r="PCR17" s="117"/>
      <c r="PCS17" s="117"/>
      <c r="PCT17" s="117"/>
      <c r="PCU17" s="117"/>
      <c r="PCV17" s="117"/>
      <c r="PCW17" s="117"/>
      <c r="PCX17" s="117"/>
      <c r="PCY17" s="117"/>
      <c r="PCZ17" s="117"/>
      <c r="PDA17" s="117"/>
      <c r="PDB17" s="117"/>
      <c r="PDC17" s="117"/>
      <c r="PDD17" s="117"/>
      <c r="PDE17" s="117"/>
      <c r="PDF17" s="117"/>
      <c r="PDG17" s="117"/>
      <c r="PDH17" s="117"/>
      <c r="PDI17" s="117"/>
      <c r="PDJ17" s="117"/>
      <c r="PDK17" s="117"/>
      <c r="PDL17" s="117"/>
      <c r="PDM17" s="117"/>
      <c r="PDN17" s="117"/>
      <c r="PDO17" s="117"/>
      <c r="PDP17" s="117"/>
      <c r="PDQ17" s="117"/>
      <c r="PDR17" s="117"/>
      <c r="PDS17" s="117"/>
      <c r="PDT17" s="117"/>
      <c r="PDU17" s="117"/>
      <c r="PDV17" s="117"/>
      <c r="PDW17" s="117"/>
      <c r="PDX17" s="117"/>
      <c r="PDY17" s="117"/>
      <c r="PDZ17" s="117"/>
      <c r="PEA17" s="117"/>
      <c r="PEB17" s="117"/>
      <c r="PEC17" s="117"/>
      <c r="PED17" s="117"/>
      <c r="PEE17" s="117"/>
      <c r="PEF17" s="117"/>
      <c r="PEG17" s="117"/>
      <c r="PEH17" s="117"/>
      <c r="PEI17" s="117"/>
      <c r="PEJ17" s="117"/>
      <c r="PEK17" s="117"/>
      <c r="PEL17" s="117"/>
      <c r="PEM17" s="117"/>
      <c r="PEN17" s="117"/>
      <c r="PEO17" s="117"/>
      <c r="PEP17" s="117"/>
      <c r="PEQ17" s="117"/>
      <c r="PER17" s="117"/>
      <c r="PES17" s="117"/>
      <c r="PET17" s="117"/>
      <c r="PEU17" s="117"/>
      <c r="PEV17" s="117"/>
      <c r="PEW17" s="117"/>
      <c r="PEX17" s="117"/>
      <c r="PEY17" s="117"/>
      <c r="PEZ17" s="117"/>
      <c r="PFA17" s="117"/>
      <c r="PFB17" s="117"/>
      <c r="PFC17" s="117"/>
      <c r="PFD17" s="117"/>
      <c r="PFE17" s="117"/>
      <c r="PFF17" s="117"/>
      <c r="PFG17" s="117"/>
      <c r="PFH17" s="117"/>
      <c r="PFI17" s="117"/>
      <c r="PFJ17" s="117"/>
      <c r="PFK17" s="117"/>
      <c r="PFL17" s="117"/>
      <c r="PFM17" s="117"/>
      <c r="PFN17" s="117"/>
      <c r="PFO17" s="117"/>
      <c r="PFP17" s="117"/>
      <c r="PFQ17" s="117"/>
      <c r="PFR17" s="117"/>
      <c r="PFS17" s="117"/>
      <c r="PFT17" s="117"/>
      <c r="PFU17" s="117"/>
      <c r="PFV17" s="117"/>
      <c r="PFW17" s="117"/>
      <c r="PFX17" s="117"/>
      <c r="PFY17" s="117"/>
      <c r="PFZ17" s="117"/>
      <c r="PGA17" s="117"/>
      <c r="PGB17" s="117"/>
      <c r="PGC17" s="117"/>
      <c r="PGD17" s="117"/>
      <c r="PGE17" s="117"/>
      <c r="PGF17" s="117"/>
      <c r="PGG17" s="117"/>
      <c r="PGH17" s="117"/>
      <c r="PGI17" s="117"/>
      <c r="PGJ17" s="117"/>
      <c r="PGK17" s="117"/>
      <c r="PGL17" s="117"/>
      <c r="PGM17" s="117"/>
      <c r="PGN17" s="117"/>
      <c r="PGO17" s="117"/>
      <c r="PGP17" s="117"/>
      <c r="PGQ17" s="117"/>
      <c r="PGR17" s="117"/>
      <c r="PGS17" s="117"/>
      <c r="PGT17" s="117"/>
      <c r="PGU17" s="117"/>
      <c r="PGV17" s="117"/>
      <c r="PGW17" s="117"/>
      <c r="PGX17" s="117"/>
      <c r="PGY17" s="117"/>
      <c r="PGZ17" s="117"/>
      <c r="PHA17" s="117"/>
      <c r="PHB17" s="117"/>
      <c r="PHC17" s="117"/>
      <c r="PHD17" s="117"/>
      <c r="PHE17" s="117"/>
      <c r="PHF17" s="117"/>
      <c r="PHG17" s="117"/>
      <c r="PHH17" s="117"/>
      <c r="PHI17" s="117"/>
      <c r="PHJ17" s="117"/>
      <c r="PHK17" s="117"/>
      <c r="PHL17" s="117"/>
      <c r="PHM17" s="117"/>
      <c r="PHN17" s="117"/>
      <c r="PHO17" s="117"/>
      <c r="PHP17" s="117"/>
      <c r="PHQ17" s="117"/>
      <c r="PHR17" s="117"/>
      <c r="PHS17" s="117"/>
      <c r="PHT17" s="117"/>
      <c r="PHU17" s="117"/>
      <c r="PHV17" s="117"/>
      <c r="PHW17" s="117"/>
      <c r="PHX17" s="117"/>
      <c r="PHY17" s="117"/>
      <c r="PHZ17" s="117"/>
      <c r="PIA17" s="117"/>
      <c r="PIB17" s="117"/>
      <c r="PIC17" s="117"/>
      <c r="PID17" s="117"/>
      <c r="PIE17" s="117"/>
      <c r="PIF17" s="117"/>
      <c r="PIG17" s="117"/>
      <c r="PIH17" s="117"/>
      <c r="PII17" s="117"/>
      <c r="PIJ17" s="117"/>
      <c r="PIK17" s="117"/>
      <c r="PIL17" s="117"/>
      <c r="PIM17" s="117"/>
      <c r="PIN17" s="117"/>
      <c r="PIO17" s="117"/>
      <c r="PIP17" s="117"/>
      <c r="PIQ17" s="117"/>
      <c r="PIR17" s="117"/>
      <c r="PIS17" s="117"/>
      <c r="PIT17" s="117"/>
      <c r="PIU17" s="117"/>
      <c r="PIV17" s="117"/>
      <c r="PIW17" s="117"/>
      <c r="PIX17" s="117"/>
      <c r="PIY17" s="117"/>
      <c r="PIZ17" s="117"/>
      <c r="PJA17" s="117"/>
      <c r="PJB17" s="117"/>
      <c r="PJC17" s="117"/>
      <c r="PJD17" s="117"/>
      <c r="PJE17" s="117"/>
      <c r="PJF17" s="117"/>
      <c r="PJG17" s="117"/>
      <c r="PJH17" s="117"/>
      <c r="PJI17" s="117"/>
      <c r="PJJ17" s="117"/>
      <c r="PJK17" s="117"/>
      <c r="PJL17" s="117"/>
      <c r="PJM17" s="117"/>
      <c r="PJN17" s="117"/>
      <c r="PJO17" s="117"/>
      <c r="PJP17" s="117"/>
      <c r="PJQ17" s="117"/>
      <c r="PJR17" s="117"/>
      <c r="PJS17" s="117"/>
      <c r="PJT17" s="117"/>
      <c r="PJU17" s="117"/>
      <c r="PJV17" s="117"/>
      <c r="PJW17" s="117"/>
      <c r="PJX17" s="117"/>
      <c r="PJY17" s="117"/>
      <c r="PJZ17" s="117"/>
      <c r="PKA17" s="117"/>
      <c r="PKB17" s="117"/>
      <c r="PKC17" s="117"/>
      <c r="PKD17" s="117"/>
      <c r="PKE17" s="117"/>
      <c r="PKF17" s="117"/>
      <c r="PKG17" s="117"/>
      <c r="PKH17" s="117"/>
      <c r="PKI17" s="117"/>
      <c r="PKJ17" s="117"/>
      <c r="PKK17" s="117"/>
      <c r="PKL17" s="117"/>
      <c r="PKM17" s="117"/>
      <c r="PKN17" s="117"/>
      <c r="PKO17" s="117"/>
      <c r="PKP17" s="117"/>
      <c r="PKQ17" s="117"/>
      <c r="PKR17" s="117"/>
      <c r="PKS17" s="117"/>
      <c r="PKT17" s="117"/>
      <c r="PKU17" s="117"/>
      <c r="PKV17" s="117"/>
      <c r="PKW17" s="117"/>
      <c r="PKX17" s="117"/>
      <c r="PKY17" s="117"/>
      <c r="PKZ17" s="117"/>
      <c r="PLA17" s="117"/>
      <c r="PLB17" s="117"/>
      <c r="PLC17" s="117"/>
      <c r="PLD17" s="117"/>
      <c r="PLE17" s="117"/>
      <c r="PLF17" s="117"/>
      <c r="PLG17" s="117"/>
      <c r="PLH17" s="117"/>
      <c r="PLI17" s="117"/>
      <c r="PLJ17" s="117"/>
      <c r="PLK17" s="117"/>
      <c r="PLL17" s="117"/>
      <c r="PLM17" s="117"/>
      <c r="PLN17" s="117"/>
      <c r="PLO17" s="117"/>
      <c r="PLP17" s="117"/>
      <c r="PLQ17" s="117"/>
      <c r="PLR17" s="117"/>
      <c r="PLS17" s="117"/>
      <c r="PLT17" s="117"/>
      <c r="PLU17" s="117"/>
      <c r="PLV17" s="117"/>
      <c r="PLW17" s="117"/>
      <c r="PLX17" s="117"/>
      <c r="PLY17" s="117"/>
      <c r="PLZ17" s="117"/>
      <c r="PMA17" s="117"/>
      <c r="PMB17" s="117"/>
      <c r="PMC17" s="117"/>
      <c r="PMD17" s="117"/>
      <c r="PME17" s="117"/>
      <c r="PMF17" s="117"/>
      <c r="PMG17" s="117"/>
      <c r="PMH17" s="117"/>
      <c r="PMI17" s="117"/>
      <c r="PMJ17" s="117"/>
      <c r="PMK17" s="117"/>
      <c r="PML17" s="117"/>
      <c r="PMM17" s="117"/>
      <c r="PMN17" s="117"/>
      <c r="PMO17" s="117"/>
      <c r="PMP17" s="117"/>
      <c r="PMQ17" s="117"/>
      <c r="PMR17" s="117"/>
      <c r="PMS17" s="117"/>
      <c r="PMT17" s="117"/>
      <c r="PMU17" s="117"/>
      <c r="PMV17" s="117"/>
      <c r="PMW17" s="117"/>
      <c r="PMX17" s="117"/>
      <c r="PMY17" s="117"/>
      <c r="PMZ17" s="117"/>
      <c r="PNA17" s="117"/>
      <c r="PNB17" s="117"/>
      <c r="PNC17" s="117"/>
      <c r="PND17" s="117"/>
      <c r="PNE17" s="117"/>
      <c r="PNF17" s="117"/>
      <c r="PNG17" s="117"/>
      <c r="PNH17" s="117"/>
      <c r="PNI17" s="117"/>
      <c r="PNJ17" s="117"/>
      <c r="PNK17" s="117"/>
      <c r="PNL17" s="117"/>
      <c r="PNM17" s="117"/>
      <c r="PNN17" s="117"/>
      <c r="PNO17" s="117"/>
      <c r="PNP17" s="117"/>
      <c r="PNQ17" s="117"/>
      <c r="PNR17" s="117"/>
      <c r="PNS17" s="117"/>
      <c r="PNT17" s="117"/>
      <c r="PNU17" s="117"/>
      <c r="PNV17" s="117"/>
      <c r="PNW17" s="117"/>
      <c r="PNX17" s="117"/>
      <c r="PNY17" s="117"/>
      <c r="PNZ17" s="117"/>
      <c r="POA17" s="117"/>
      <c r="POB17" s="117"/>
      <c r="POC17" s="117"/>
      <c r="POD17" s="117"/>
      <c r="POE17" s="117"/>
      <c r="POF17" s="117"/>
      <c r="POG17" s="117"/>
      <c r="POH17" s="117"/>
      <c r="POI17" s="117"/>
      <c r="POJ17" s="117"/>
      <c r="POK17" s="117"/>
      <c r="POL17" s="117"/>
      <c r="POM17" s="117"/>
      <c r="PON17" s="117"/>
      <c r="POO17" s="117"/>
      <c r="POP17" s="117"/>
      <c r="POQ17" s="117"/>
      <c r="POR17" s="117"/>
      <c r="POS17" s="117"/>
      <c r="POT17" s="117"/>
      <c r="POU17" s="117"/>
      <c r="POV17" s="117"/>
      <c r="POW17" s="117"/>
      <c r="POX17" s="117"/>
      <c r="POY17" s="117"/>
      <c r="POZ17" s="117"/>
      <c r="PPA17" s="117"/>
      <c r="PPB17" s="117"/>
      <c r="PPC17" s="117"/>
      <c r="PPD17" s="117"/>
      <c r="PPE17" s="117"/>
      <c r="PPF17" s="117"/>
      <c r="PPG17" s="117"/>
      <c r="PPH17" s="117"/>
      <c r="PPI17" s="117"/>
      <c r="PPJ17" s="117"/>
      <c r="PPK17" s="117"/>
      <c r="PPL17" s="117"/>
      <c r="PPM17" s="117"/>
      <c r="PPN17" s="117"/>
      <c r="PPO17" s="117"/>
      <c r="PPP17" s="117"/>
      <c r="PPQ17" s="117"/>
      <c r="PPR17" s="117"/>
      <c r="PPS17" s="117"/>
      <c r="PPT17" s="117"/>
      <c r="PPU17" s="117"/>
      <c r="PPV17" s="117"/>
      <c r="PPW17" s="117"/>
      <c r="PPX17" s="117"/>
      <c r="PPY17" s="117"/>
      <c r="PPZ17" s="117"/>
      <c r="PQA17" s="117"/>
      <c r="PQB17" s="117"/>
      <c r="PQC17" s="117"/>
      <c r="PQD17" s="117"/>
      <c r="PQE17" s="117"/>
      <c r="PQF17" s="117"/>
      <c r="PQG17" s="117"/>
      <c r="PQH17" s="117"/>
      <c r="PQI17" s="117"/>
      <c r="PQJ17" s="117"/>
      <c r="PQK17" s="117"/>
      <c r="PQL17" s="117"/>
      <c r="PQM17" s="117"/>
      <c r="PQN17" s="117"/>
      <c r="PQO17" s="117"/>
      <c r="PQP17" s="117"/>
      <c r="PQQ17" s="117"/>
      <c r="PQR17" s="117"/>
      <c r="PQS17" s="117"/>
      <c r="PQT17" s="117"/>
      <c r="PQU17" s="117"/>
      <c r="PQV17" s="117"/>
      <c r="PQW17" s="117"/>
      <c r="PQX17" s="117"/>
      <c r="PQY17" s="117"/>
      <c r="PQZ17" s="117"/>
      <c r="PRA17" s="117"/>
      <c r="PRB17" s="117"/>
      <c r="PRC17" s="117"/>
      <c r="PRD17" s="117"/>
      <c r="PRE17" s="117"/>
      <c r="PRF17" s="117"/>
      <c r="PRG17" s="117"/>
      <c r="PRH17" s="117"/>
      <c r="PRI17" s="117"/>
      <c r="PRJ17" s="117"/>
      <c r="PRK17" s="117"/>
      <c r="PRL17" s="117"/>
      <c r="PRM17" s="117"/>
      <c r="PRN17" s="117"/>
      <c r="PRO17" s="117"/>
      <c r="PRP17" s="117"/>
      <c r="PRQ17" s="117"/>
      <c r="PRR17" s="117"/>
      <c r="PRS17" s="117"/>
      <c r="PRT17" s="117"/>
      <c r="PRU17" s="117"/>
      <c r="PRV17" s="117"/>
      <c r="PRW17" s="117"/>
      <c r="PRX17" s="117"/>
      <c r="PRY17" s="117"/>
      <c r="PRZ17" s="117"/>
      <c r="PSA17" s="117"/>
      <c r="PSB17" s="117"/>
      <c r="PSC17" s="117"/>
      <c r="PSD17" s="117"/>
      <c r="PSE17" s="117"/>
      <c r="PSF17" s="117"/>
      <c r="PSG17" s="117"/>
      <c r="PSH17" s="117"/>
      <c r="PSI17" s="117"/>
      <c r="PSJ17" s="117"/>
      <c r="PSK17" s="117"/>
      <c r="PSL17" s="117"/>
      <c r="PSM17" s="117"/>
      <c r="PSN17" s="117"/>
      <c r="PSO17" s="117"/>
      <c r="PSP17" s="117"/>
      <c r="PSQ17" s="117"/>
      <c r="PSR17" s="117"/>
      <c r="PSS17" s="117"/>
      <c r="PST17" s="117"/>
      <c r="PSU17" s="117"/>
      <c r="PSV17" s="117"/>
      <c r="PSW17" s="117"/>
      <c r="PSX17" s="117"/>
      <c r="PSY17" s="117"/>
      <c r="PSZ17" s="117"/>
      <c r="PTA17" s="117"/>
      <c r="PTB17" s="117"/>
      <c r="PTC17" s="117"/>
      <c r="PTD17" s="117"/>
      <c r="PTE17" s="117"/>
      <c r="PTF17" s="117"/>
      <c r="PTG17" s="117"/>
      <c r="PTH17" s="117"/>
      <c r="PTI17" s="117"/>
      <c r="PTJ17" s="117"/>
      <c r="PTK17" s="117"/>
      <c r="PTL17" s="117"/>
      <c r="PTM17" s="117"/>
      <c r="PTN17" s="117"/>
      <c r="PTO17" s="117"/>
      <c r="PTP17" s="117"/>
      <c r="PTQ17" s="117"/>
      <c r="PTR17" s="117"/>
      <c r="PTS17" s="117"/>
      <c r="PTT17" s="117"/>
      <c r="PTU17" s="117"/>
      <c r="PTV17" s="117"/>
      <c r="PTW17" s="117"/>
      <c r="PTX17" s="117"/>
      <c r="PTY17" s="117"/>
      <c r="PTZ17" s="117"/>
      <c r="PUA17" s="117"/>
      <c r="PUB17" s="117"/>
      <c r="PUC17" s="117"/>
      <c r="PUD17" s="117"/>
      <c r="PUE17" s="117"/>
      <c r="PUF17" s="117"/>
      <c r="PUG17" s="117"/>
      <c r="PUH17" s="117"/>
      <c r="PUI17" s="117"/>
      <c r="PUJ17" s="117"/>
      <c r="PUK17" s="117"/>
      <c r="PUL17" s="117"/>
      <c r="PUM17" s="117"/>
      <c r="PUN17" s="117"/>
      <c r="PUO17" s="117"/>
      <c r="PUP17" s="117"/>
      <c r="PUQ17" s="117"/>
      <c r="PUR17" s="117"/>
      <c r="PUS17" s="117"/>
      <c r="PUT17" s="117"/>
      <c r="PUU17" s="117"/>
      <c r="PUV17" s="117"/>
      <c r="PUW17" s="117"/>
      <c r="PUX17" s="117"/>
      <c r="PUY17" s="117"/>
      <c r="PUZ17" s="117"/>
      <c r="PVA17" s="117"/>
      <c r="PVB17" s="117"/>
      <c r="PVC17" s="117"/>
      <c r="PVD17" s="117"/>
      <c r="PVE17" s="117"/>
      <c r="PVF17" s="117"/>
      <c r="PVG17" s="117"/>
      <c r="PVH17" s="117"/>
      <c r="PVI17" s="117"/>
      <c r="PVJ17" s="117"/>
      <c r="PVK17" s="117"/>
      <c r="PVL17" s="117"/>
      <c r="PVM17" s="117"/>
      <c r="PVN17" s="117"/>
      <c r="PVO17" s="117"/>
      <c r="PVP17" s="117"/>
      <c r="PVQ17" s="117"/>
      <c r="PVR17" s="117"/>
      <c r="PVS17" s="117"/>
      <c r="PVT17" s="117"/>
      <c r="PVU17" s="117"/>
      <c r="PVV17" s="117"/>
      <c r="PVW17" s="117"/>
      <c r="PVX17" s="117"/>
      <c r="PVY17" s="117"/>
      <c r="PVZ17" s="117"/>
      <c r="PWA17" s="117"/>
      <c r="PWB17" s="117"/>
      <c r="PWC17" s="117"/>
      <c r="PWD17" s="117"/>
      <c r="PWE17" s="117"/>
      <c r="PWF17" s="117"/>
      <c r="PWG17" s="117"/>
      <c r="PWH17" s="117"/>
      <c r="PWI17" s="117"/>
      <c r="PWJ17" s="117"/>
      <c r="PWK17" s="117"/>
      <c r="PWL17" s="117"/>
      <c r="PWM17" s="117"/>
      <c r="PWN17" s="117"/>
      <c r="PWO17" s="117"/>
      <c r="PWP17" s="117"/>
      <c r="PWQ17" s="117"/>
      <c r="PWR17" s="117"/>
      <c r="PWS17" s="117"/>
      <c r="PWT17" s="117"/>
      <c r="PWU17" s="117"/>
      <c r="PWV17" s="117"/>
      <c r="PWW17" s="117"/>
      <c r="PWX17" s="117"/>
      <c r="PWY17" s="117"/>
      <c r="PWZ17" s="117"/>
      <c r="PXA17" s="117"/>
      <c r="PXB17" s="117"/>
      <c r="PXC17" s="117"/>
      <c r="PXD17" s="117"/>
      <c r="PXE17" s="117"/>
      <c r="PXF17" s="117"/>
      <c r="PXG17" s="117"/>
      <c r="PXH17" s="117"/>
      <c r="PXI17" s="117"/>
      <c r="PXJ17" s="117"/>
      <c r="PXK17" s="117"/>
      <c r="PXL17" s="117"/>
      <c r="PXM17" s="117"/>
      <c r="PXN17" s="117"/>
      <c r="PXO17" s="117"/>
      <c r="PXP17" s="117"/>
      <c r="PXQ17" s="117"/>
      <c r="PXR17" s="117"/>
      <c r="PXS17" s="117"/>
      <c r="PXT17" s="117"/>
      <c r="PXU17" s="117"/>
      <c r="PXV17" s="117"/>
      <c r="PXW17" s="117"/>
      <c r="PXX17" s="117"/>
      <c r="PXY17" s="117"/>
      <c r="PXZ17" s="117"/>
      <c r="PYA17" s="117"/>
      <c r="PYB17" s="117"/>
      <c r="PYC17" s="117"/>
      <c r="PYD17" s="117"/>
      <c r="PYE17" s="117"/>
      <c r="PYF17" s="117"/>
      <c r="PYG17" s="117"/>
      <c r="PYH17" s="117"/>
      <c r="PYI17" s="117"/>
      <c r="PYJ17" s="117"/>
      <c r="PYK17" s="117"/>
      <c r="PYL17" s="117"/>
      <c r="PYM17" s="117"/>
      <c r="PYN17" s="117"/>
      <c r="PYO17" s="117"/>
      <c r="PYP17" s="117"/>
      <c r="PYQ17" s="117"/>
      <c r="PYR17" s="117"/>
      <c r="PYS17" s="117"/>
      <c r="PYT17" s="117"/>
      <c r="PYU17" s="117"/>
      <c r="PYV17" s="117"/>
      <c r="PYW17" s="117"/>
      <c r="PYX17" s="117"/>
      <c r="PYY17" s="117"/>
      <c r="PYZ17" s="117"/>
      <c r="PZA17" s="117"/>
      <c r="PZB17" s="117"/>
      <c r="PZC17" s="117"/>
      <c r="PZD17" s="117"/>
      <c r="PZE17" s="117"/>
      <c r="PZF17" s="117"/>
      <c r="PZG17" s="117"/>
      <c r="PZH17" s="117"/>
      <c r="PZI17" s="117"/>
      <c r="PZJ17" s="117"/>
      <c r="PZK17" s="117"/>
      <c r="PZL17" s="117"/>
      <c r="PZM17" s="117"/>
      <c r="PZN17" s="117"/>
      <c r="PZO17" s="117"/>
      <c r="PZP17" s="117"/>
      <c r="PZQ17" s="117"/>
      <c r="PZR17" s="117"/>
      <c r="PZS17" s="117"/>
      <c r="PZT17" s="117"/>
      <c r="PZU17" s="117"/>
      <c r="PZV17" s="117"/>
      <c r="PZW17" s="117"/>
      <c r="PZX17" s="117"/>
      <c r="PZY17" s="117"/>
      <c r="PZZ17" s="117"/>
      <c r="QAA17" s="117"/>
      <c r="QAB17" s="117"/>
      <c r="QAC17" s="117"/>
      <c r="QAD17" s="117"/>
      <c r="QAE17" s="117"/>
      <c r="QAF17" s="117"/>
      <c r="QAG17" s="117"/>
      <c r="QAH17" s="117"/>
      <c r="QAI17" s="117"/>
      <c r="QAJ17" s="117"/>
      <c r="QAK17" s="117"/>
      <c r="QAL17" s="117"/>
      <c r="QAM17" s="117"/>
      <c r="QAN17" s="117"/>
      <c r="QAO17" s="117"/>
      <c r="QAP17" s="117"/>
      <c r="QAQ17" s="117"/>
      <c r="QAR17" s="117"/>
      <c r="QAS17" s="117"/>
      <c r="QAT17" s="117"/>
      <c r="QAU17" s="117"/>
      <c r="QAV17" s="117"/>
      <c r="QAW17" s="117"/>
      <c r="QAX17" s="117"/>
      <c r="QAY17" s="117"/>
      <c r="QAZ17" s="117"/>
      <c r="QBA17" s="117"/>
      <c r="QBB17" s="117"/>
      <c r="QBC17" s="117"/>
      <c r="QBD17" s="117"/>
      <c r="QBE17" s="117"/>
      <c r="QBF17" s="117"/>
      <c r="QBG17" s="117"/>
      <c r="QBH17" s="117"/>
      <c r="QBI17" s="117"/>
      <c r="QBJ17" s="117"/>
      <c r="QBK17" s="117"/>
      <c r="QBL17" s="117"/>
      <c r="QBM17" s="117"/>
      <c r="QBN17" s="117"/>
      <c r="QBO17" s="117"/>
      <c r="QBP17" s="117"/>
      <c r="QBQ17" s="117"/>
      <c r="QBR17" s="117"/>
      <c r="QBS17" s="117"/>
      <c r="QBT17" s="117"/>
      <c r="QBU17" s="117"/>
      <c r="QBV17" s="117"/>
      <c r="QBW17" s="117"/>
      <c r="QBX17" s="117"/>
      <c r="QBY17" s="117"/>
      <c r="QBZ17" s="117"/>
      <c r="QCA17" s="117"/>
      <c r="QCB17" s="117"/>
      <c r="QCC17" s="117"/>
      <c r="QCD17" s="117"/>
      <c r="QCE17" s="117"/>
      <c r="QCF17" s="117"/>
      <c r="QCG17" s="117"/>
      <c r="QCH17" s="117"/>
      <c r="QCI17" s="117"/>
      <c r="QCJ17" s="117"/>
      <c r="QCK17" s="117"/>
      <c r="QCL17" s="117"/>
      <c r="QCM17" s="117"/>
      <c r="QCN17" s="117"/>
      <c r="QCO17" s="117"/>
      <c r="QCP17" s="117"/>
      <c r="QCQ17" s="117"/>
      <c r="QCR17" s="117"/>
      <c r="QCS17" s="117"/>
      <c r="QCT17" s="117"/>
      <c r="QCU17" s="117"/>
      <c r="QCV17" s="117"/>
      <c r="QCW17" s="117"/>
      <c r="QCX17" s="117"/>
      <c r="QCY17" s="117"/>
      <c r="QCZ17" s="117"/>
      <c r="QDA17" s="117"/>
      <c r="QDB17" s="117"/>
      <c r="QDC17" s="117"/>
      <c r="QDD17" s="117"/>
      <c r="QDE17" s="117"/>
      <c r="QDF17" s="117"/>
      <c r="QDG17" s="117"/>
      <c r="QDH17" s="117"/>
      <c r="QDI17" s="117"/>
      <c r="QDJ17" s="117"/>
      <c r="QDK17" s="117"/>
      <c r="QDL17" s="117"/>
      <c r="QDM17" s="117"/>
      <c r="QDN17" s="117"/>
      <c r="QDO17" s="117"/>
      <c r="QDP17" s="117"/>
      <c r="QDQ17" s="117"/>
      <c r="QDR17" s="117"/>
      <c r="QDS17" s="117"/>
      <c r="QDT17" s="117"/>
      <c r="QDU17" s="117"/>
      <c r="QDV17" s="117"/>
      <c r="QDW17" s="117"/>
      <c r="QDX17" s="117"/>
      <c r="QDY17" s="117"/>
      <c r="QDZ17" s="117"/>
      <c r="QEA17" s="117"/>
      <c r="QEB17" s="117"/>
      <c r="QEC17" s="117"/>
      <c r="QED17" s="117"/>
      <c r="QEE17" s="117"/>
      <c r="QEF17" s="117"/>
      <c r="QEG17" s="117"/>
      <c r="QEH17" s="117"/>
      <c r="QEI17" s="117"/>
      <c r="QEJ17" s="117"/>
      <c r="QEK17" s="117"/>
      <c r="QEL17" s="117"/>
      <c r="QEM17" s="117"/>
      <c r="QEN17" s="117"/>
      <c r="QEO17" s="117"/>
      <c r="QEP17" s="117"/>
      <c r="QEQ17" s="117"/>
      <c r="QER17" s="117"/>
      <c r="QES17" s="117"/>
      <c r="QET17" s="117"/>
      <c r="QEU17" s="117"/>
      <c r="QEV17" s="117"/>
      <c r="QEW17" s="117"/>
      <c r="QEX17" s="117"/>
      <c r="QEY17" s="117"/>
      <c r="QEZ17" s="117"/>
      <c r="QFA17" s="117"/>
      <c r="QFB17" s="117"/>
      <c r="QFC17" s="117"/>
      <c r="QFD17" s="117"/>
      <c r="QFE17" s="117"/>
      <c r="QFF17" s="117"/>
      <c r="QFG17" s="117"/>
      <c r="QFH17" s="117"/>
      <c r="QFI17" s="117"/>
      <c r="QFJ17" s="117"/>
      <c r="QFK17" s="117"/>
      <c r="QFL17" s="117"/>
      <c r="QFM17" s="117"/>
      <c r="QFN17" s="117"/>
      <c r="QFO17" s="117"/>
      <c r="QFP17" s="117"/>
      <c r="QFQ17" s="117"/>
      <c r="QFR17" s="117"/>
      <c r="QFS17" s="117"/>
      <c r="QFT17" s="117"/>
      <c r="QFU17" s="117"/>
      <c r="QFV17" s="117"/>
      <c r="QFW17" s="117"/>
      <c r="QFX17" s="117"/>
      <c r="QFY17" s="117"/>
      <c r="QFZ17" s="117"/>
      <c r="QGA17" s="117"/>
      <c r="QGB17" s="117"/>
      <c r="QGC17" s="117"/>
      <c r="QGD17" s="117"/>
      <c r="QGE17" s="117"/>
      <c r="QGF17" s="117"/>
      <c r="QGG17" s="117"/>
      <c r="QGH17" s="117"/>
      <c r="QGI17" s="117"/>
      <c r="QGJ17" s="117"/>
      <c r="QGK17" s="117"/>
      <c r="QGL17" s="117"/>
      <c r="QGM17" s="117"/>
      <c r="QGN17" s="117"/>
      <c r="QGO17" s="117"/>
      <c r="QGP17" s="117"/>
      <c r="QGQ17" s="117"/>
      <c r="QGR17" s="117"/>
      <c r="QGS17" s="117"/>
      <c r="QGT17" s="117"/>
      <c r="QGU17" s="117"/>
      <c r="QGV17" s="117"/>
      <c r="QGW17" s="117"/>
      <c r="QGX17" s="117"/>
      <c r="QGY17" s="117"/>
      <c r="QGZ17" s="117"/>
      <c r="QHA17" s="117"/>
      <c r="QHB17" s="117"/>
      <c r="QHC17" s="117"/>
      <c r="QHD17" s="117"/>
      <c r="QHE17" s="117"/>
      <c r="QHF17" s="117"/>
      <c r="QHG17" s="117"/>
      <c r="QHH17" s="117"/>
      <c r="QHI17" s="117"/>
      <c r="QHJ17" s="117"/>
      <c r="QHK17" s="117"/>
      <c r="QHL17" s="117"/>
      <c r="QHM17" s="117"/>
      <c r="QHN17" s="117"/>
      <c r="QHO17" s="117"/>
      <c r="QHP17" s="117"/>
      <c r="QHQ17" s="117"/>
      <c r="QHR17" s="117"/>
      <c r="QHS17" s="117"/>
      <c r="QHT17" s="117"/>
      <c r="QHU17" s="117"/>
      <c r="QHV17" s="117"/>
      <c r="QHW17" s="117"/>
      <c r="QHX17" s="117"/>
      <c r="QHY17" s="117"/>
      <c r="QHZ17" s="117"/>
      <c r="QIA17" s="117"/>
      <c r="QIB17" s="117"/>
      <c r="QIC17" s="117"/>
      <c r="QID17" s="117"/>
      <c r="QIE17" s="117"/>
      <c r="QIF17" s="117"/>
      <c r="QIG17" s="117"/>
      <c r="QIH17" s="117"/>
      <c r="QII17" s="117"/>
      <c r="QIJ17" s="117"/>
      <c r="QIK17" s="117"/>
      <c r="QIL17" s="117"/>
      <c r="QIM17" s="117"/>
      <c r="QIN17" s="117"/>
      <c r="QIO17" s="117"/>
      <c r="QIP17" s="117"/>
      <c r="QIQ17" s="117"/>
      <c r="QIR17" s="117"/>
      <c r="QIS17" s="117"/>
      <c r="QIT17" s="117"/>
      <c r="QIU17" s="117"/>
      <c r="QIV17" s="117"/>
      <c r="QIW17" s="117"/>
      <c r="QIX17" s="117"/>
      <c r="QIY17" s="117"/>
      <c r="QIZ17" s="117"/>
      <c r="QJA17" s="117"/>
      <c r="QJB17" s="117"/>
      <c r="QJC17" s="117"/>
      <c r="QJD17" s="117"/>
      <c r="QJE17" s="117"/>
      <c r="QJF17" s="117"/>
      <c r="QJG17" s="117"/>
      <c r="QJH17" s="117"/>
      <c r="QJI17" s="117"/>
      <c r="QJJ17" s="117"/>
      <c r="QJK17" s="117"/>
      <c r="QJL17" s="117"/>
      <c r="QJM17" s="117"/>
      <c r="QJN17" s="117"/>
      <c r="QJO17" s="117"/>
      <c r="QJP17" s="117"/>
      <c r="QJQ17" s="117"/>
      <c r="QJR17" s="117"/>
      <c r="QJS17" s="117"/>
      <c r="QJT17" s="117"/>
      <c r="QJU17" s="117"/>
      <c r="QJV17" s="117"/>
      <c r="QJW17" s="117"/>
      <c r="QJX17" s="117"/>
      <c r="QJY17" s="117"/>
      <c r="QJZ17" s="117"/>
      <c r="QKA17" s="117"/>
      <c r="QKB17" s="117"/>
      <c r="QKC17" s="117"/>
      <c r="QKD17" s="117"/>
      <c r="QKE17" s="117"/>
      <c r="QKF17" s="117"/>
      <c r="QKG17" s="117"/>
      <c r="QKH17" s="117"/>
      <c r="QKI17" s="117"/>
      <c r="QKJ17" s="117"/>
      <c r="QKK17" s="117"/>
      <c r="QKL17" s="117"/>
      <c r="QKM17" s="117"/>
      <c r="QKN17" s="117"/>
      <c r="QKO17" s="117"/>
      <c r="QKP17" s="117"/>
      <c r="QKQ17" s="117"/>
      <c r="QKR17" s="117"/>
      <c r="QKS17" s="117"/>
      <c r="QKT17" s="117"/>
      <c r="QKU17" s="117"/>
      <c r="QKV17" s="117"/>
      <c r="QKW17" s="117"/>
      <c r="QKX17" s="117"/>
      <c r="QKY17" s="117"/>
      <c r="QKZ17" s="117"/>
      <c r="QLA17" s="117"/>
      <c r="QLB17" s="117"/>
      <c r="QLC17" s="117"/>
      <c r="QLD17" s="117"/>
      <c r="QLE17" s="117"/>
      <c r="QLF17" s="117"/>
      <c r="QLG17" s="117"/>
      <c r="QLH17" s="117"/>
      <c r="QLI17" s="117"/>
      <c r="QLJ17" s="117"/>
      <c r="QLK17" s="117"/>
      <c r="QLL17" s="117"/>
      <c r="QLM17" s="117"/>
      <c r="QLN17" s="117"/>
      <c r="QLO17" s="117"/>
      <c r="QLP17" s="117"/>
      <c r="QLQ17" s="117"/>
      <c r="QLR17" s="117"/>
      <c r="QLS17" s="117"/>
      <c r="QLT17" s="117"/>
      <c r="QLU17" s="117"/>
      <c r="QLV17" s="117"/>
      <c r="QLW17" s="117"/>
      <c r="QLX17" s="117"/>
      <c r="QLY17" s="117"/>
      <c r="QLZ17" s="117"/>
      <c r="QMA17" s="117"/>
      <c r="QMB17" s="117"/>
      <c r="QMC17" s="117"/>
      <c r="QMD17" s="117"/>
      <c r="QME17" s="117"/>
      <c r="QMF17" s="117"/>
      <c r="QMG17" s="117"/>
      <c r="QMH17" s="117"/>
      <c r="QMI17" s="117"/>
      <c r="QMJ17" s="117"/>
      <c r="QMK17" s="117"/>
      <c r="QML17" s="117"/>
      <c r="QMM17" s="117"/>
      <c r="QMN17" s="117"/>
      <c r="QMO17" s="117"/>
      <c r="QMP17" s="117"/>
      <c r="QMQ17" s="117"/>
      <c r="QMR17" s="117"/>
      <c r="QMS17" s="117"/>
      <c r="QMT17" s="117"/>
      <c r="QMU17" s="117"/>
      <c r="QMV17" s="117"/>
      <c r="QMW17" s="117"/>
      <c r="QMX17" s="117"/>
      <c r="QMY17" s="117"/>
      <c r="QMZ17" s="117"/>
      <c r="QNA17" s="117"/>
      <c r="QNB17" s="117"/>
      <c r="QNC17" s="117"/>
      <c r="QND17" s="117"/>
      <c r="QNE17" s="117"/>
      <c r="QNF17" s="117"/>
      <c r="QNG17" s="117"/>
      <c r="QNH17" s="117"/>
      <c r="QNI17" s="117"/>
      <c r="QNJ17" s="117"/>
      <c r="QNK17" s="117"/>
      <c r="QNL17" s="117"/>
      <c r="QNM17" s="117"/>
      <c r="QNN17" s="117"/>
      <c r="QNO17" s="117"/>
      <c r="QNP17" s="117"/>
      <c r="QNQ17" s="117"/>
      <c r="QNR17" s="117"/>
      <c r="QNS17" s="117"/>
      <c r="QNT17" s="117"/>
      <c r="QNU17" s="117"/>
      <c r="QNV17" s="117"/>
      <c r="QNW17" s="117"/>
      <c r="QNX17" s="117"/>
      <c r="QNY17" s="117"/>
      <c r="QNZ17" s="117"/>
      <c r="QOA17" s="117"/>
      <c r="QOB17" s="117"/>
      <c r="QOC17" s="117"/>
      <c r="QOD17" s="117"/>
      <c r="QOE17" s="117"/>
      <c r="QOF17" s="117"/>
      <c r="QOG17" s="117"/>
      <c r="QOH17" s="117"/>
      <c r="QOI17" s="117"/>
      <c r="QOJ17" s="117"/>
      <c r="QOK17" s="117"/>
      <c r="QOL17" s="117"/>
      <c r="QOM17" s="117"/>
      <c r="QON17" s="117"/>
      <c r="QOO17" s="117"/>
      <c r="QOP17" s="117"/>
      <c r="QOQ17" s="117"/>
      <c r="QOR17" s="117"/>
      <c r="QOS17" s="117"/>
      <c r="QOT17" s="117"/>
      <c r="QOU17" s="117"/>
      <c r="QOV17" s="117"/>
      <c r="QOW17" s="117"/>
      <c r="QOX17" s="117"/>
      <c r="QOY17" s="117"/>
      <c r="QOZ17" s="117"/>
      <c r="QPA17" s="117"/>
      <c r="QPB17" s="117"/>
      <c r="QPC17" s="117"/>
      <c r="QPD17" s="117"/>
      <c r="QPE17" s="117"/>
      <c r="QPF17" s="117"/>
      <c r="QPG17" s="117"/>
      <c r="QPH17" s="117"/>
      <c r="QPI17" s="117"/>
      <c r="QPJ17" s="117"/>
      <c r="QPK17" s="117"/>
      <c r="QPL17" s="117"/>
      <c r="QPM17" s="117"/>
      <c r="QPN17" s="117"/>
      <c r="QPO17" s="117"/>
      <c r="QPP17" s="117"/>
      <c r="QPQ17" s="117"/>
      <c r="QPR17" s="117"/>
      <c r="QPS17" s="117"/>
      <c r="QPT17" s="117"/>
      <c r="QPU17" s="117"/>
      <c r="QPV17" s="117"/>
      <c r="QPW17" s="117"/>
      <c r="QPX17" s="117"/>
      <c r="QPY17" s="117"/>
      <c r="QPZ17" s="117"/>
      <c r="QQA17" s="117"/>
      <c r="QQB17" s="117"/>
      <c r="QQC17" s="117"/>
      <c r="QQD17" s="117"/>
      <c r="QQE17" s="117"/>
      <c r="QQF17" s="117"/>
      <c r="QQG17" s="117"/>
      <c r="QQH17" s="117"/>
      <c r="QQI17" s="117"/>
      <c r="QQJ17" s="117"/>
      <c r="QQK17" s="117"/>
      <c r="QQL17" s="117"/>
      <c r="QQM17" s="117"/>
      <c r="QQN17" s="117"/>
      <c r="QQO17" s="117"/>
      <c r="QQP17" s="117"/>
      <c r="QQQ17" s="117"/>
      <c r="QQR17" s="117"/>
      <c r="QQS17" s="117"/>
      <c r="QQT17" s="117"/>
      <c r="QQU17" s="117"/>
      <c r="QQV17" s="117"/>
      <c r="QQW17" s="117"/>
      <c r="QQX17" s="117"/>
      <c r="QQY17" s="117"/>
      <c r="QQZ17" s="117"/>
      <c r="QRA17" s="117"/>
      <c r="QRB17" s="117"/>
      <c r="QRC17" s="117"/>
      <c r="QRD17" s="117"/>
      <c r="QRE17" s="117"/>
      <c r="QRF17" s="117"/>
      <c r="QRG17" s="117"/>
      <c r="QRH17" s="117"/>
      <c r="QRI17" s="117"/>
      <c r="QRJ17" s="117"/>
      <c r="QRK17" s="117"/>
      <c r="QRL17" s="117"/>
      <c r="QRM17" s="117"/>
      <c r="QRN17" s="117"/>
      <c r="QRO17" s="117"/>
      <c r="QRP17" s="117"/>
      <c r="QRQ17" s="117"/>
      <c r="QRR17" s="117"/>
      <c r="QRS17" s="117"/>
      <c r="QRT17" s="117"/>
      <c r="QRU17" s="117"/>
      <c r="QRV17" s="117"/>
      <c r="QRW17" s="117"/>
      <c r="QRX17" s="117"/>
      <c r="QRY17" s="117"/>
      <c r="QRZ17" s="117"/>
      <c r="QSA17" s="117"/>
      <c r="QSB17" s="117"/>
      <c r="QSC17" s="117"/>
      <c r="QSD17" s="117"/>
      <c r="QSE17" s="117"/>
      <c r="QSF17" s="117"/>
      <c r="QSG17" s="117"/>
      <c r="QSH17" s="117"/>
      <c r="QSI17" s="117"/>
      <c r="QSJ17" s="117"/>
      <c r="QSK17" s="117"/>
      <c r="QSL17" s="117"/>
      <c r="QSM17" s="117"/>
      <c r="QSN17" s="117"/>
      <c r="QSO17" s="117"/>
      <c r="QSP17" s="117"/>
      <c r="QSQ17" s="117"/>
      <c r="QSR17" s="117"/>
      <c r="QSS17" s="117"/>
      <c r="QST17" s="117"/>
      <c r="QSU17" s="117"/>
      <c r="QSV17" s="117"/>
      <c r="QSW17" s="117"/>
      <c r="QSX17" s="117"/>
      <c r="QSY17" s="117"/>
      <c r="QSZ17" s="117"/>
      <c r="QTA17" s="117"/>
      <c r="QTB17" s="117"/>
      <c r="QTC17" s="117"/>
      <c r="QTD17" s="117"/>
      <c r="QTE17" s="117"/>
      <c r="QTF17" s="117"/>
      <c r="QTG17" s="117"/>
      <c r="QTH17" s="117"/>
      <c r="QTI17" s="117"/>
      <c r="QTJ17" s="117"/>
      <c r="QTK17" s="117"/>
      <c r="QTL17" s="117"/>
      <c r="QTM17" s="117"/>
      <c r="QTN17" s="117"/>
      <c r="QTO17" s="117"/>
      <c r="QTP17" s="117"/>
      <c r="QTQ17" s="117"/>
      <c r="QTR17" s="117"/>
      <c r="QTS17" s="117"/>
      <c r="QTT17" s="117"/>
      <c r="QTU17" s="117"/>
      <c r="QTV17" s="117"/>
      <c r="QTW17" s="117"/>
      <c r="QTX17" s="117"/>
      <c r="QTY17" s="117"/>
      <c r="QTZ17" s="117"/>
      <c r="QUA17" s="117"/>
      <c r="QUB17" s="117"/>
      <c r="QUC17" s="117"/>
      <c r="QUD17" s="117"/>
      <c r="QUE17" s="117"/>
      <c r="QUF17" s="117"/>
      <c r="QUG17" s="117"/>
      <c r="QUH17" s="117"/>
      <c r="QUI17" s="117"/>
      <c r="QUJ17" s="117"/>
      <c r="QUK17" s="117"/>
      <c r="QUL17" s="117"/>
      <c r="QUM17" s="117"/>
      <c r="QUN17" s="117"/>
      <c r="QUO17" s="117"/>
      <c r="QUP17" s="117"/>
      <c r="QUQ17" s="117"/>
      <c r="QUR17" s="117"/>
      <c r="QUS17" s="117"/>
      <c r="QUT17" s="117"/>
      <c r="QUU17" s="117"/>
      <c r="QUV17" s="117"/>
      <c r="QUW17" s="117"/>
      <c r="QUX17" s="117"/>
      <c r="QUY17" s="117"/>
      <c r="QUZ17" s="117"/>
      <c r="QVA17" s="117"/>
      <c r="QVB17" s="117"/>
      <c r="QVC17" s="117"/>
      <c r="QVD17" s="117"/>
      <c r="QVE17" s="117"/>
      <c r="QVF17" s="117"/>
      <c r="QVG17" s="117"/>
      <c r="QVH17" s="117"/>
      <c r="QVI17" s="117"/>
      <c r="QVJ17" s="117"/>
      <c r="QVK17" s="117"/>
      <c r="QVL17" s="117"/>
      <c r="QVM17" s="117"/>
      <c r="QVN17" s="117"/>
      <c r="QVO17" s="117"/>
      <c r="QVP17" s="117"/>
      <c r="QVQ17" s="117"/>
      <c r="QVR17" s="117"/>
      <c r="QVS17" s="117"/>
      <c r="QVT17" s="117"/>
      <c r="QVU17" s="117"/>
      <c r="QVV17" s="117"/>
      <c r="QVW17" s="117"/>
      <c r="QVX17" s="117"/>
      <c r="QVY17" s="117"/>
      <c r="QVZ17" s="117"/>
      <c r="QWA17" s="117"/>
      <c r="QWB17" s="117"/>
      <c r="QWC17" s="117"/>
      <c r="QWD17" s="117"/>
      <c r="QWE17" s="117"/>
      <c r="QWF17" s="117"/>
      <c r="QWG17" s="117"/>
      <c r="QWH17" s="117"/>
      <c r="QWI17" s="117"/>
      <c r="QWJ17" s="117"/>
      <c r="QWK17" s="117"/>
      <c r="QWL17" s="117"/>
      <c r="QWM17" s="117"/>
      <c r="QWN17" s="117"/>
      <c r="QWO17" s="117"/>
      <c r="QWP17" s="117"/>
      <c r="QWQ17" s="117"/>
      <c r="QWR17" s="117"/>
      <c r="QWS17" s="117"/>
      <c r="QWT17" s="117"/>
      <c r="QWU17" s="117"/>
      <c r="QWV17" s="117"/>
      <c r="QWW17" s="117"/>
      <c r="QWX17" s="117"/>
      <c r="QWY17" s="117"/>
      <c r="QWZ17" s="117"/>
      <c r="QXA17" s="117"/>
      <c r="QXB17" s="117"/>
      <c r="QXC17" s="117"/>
      <c r="QXD17" s="117"/>
      <c r="QXE17" s="117"/>
      <c r="QXF17" s="117"/>
      <c r="QXG17" s="117"/>
      <c r="QXH17" s="117"/>
      <c r="QXI17" s="117"/>
      <c r="QXJ17" s="117"/>
      <c r="QXK17" s="117"/>
      <c r="QXL17" s="117"/>
      <c r="QXM17" s="117"/>
      <c r="QXN17" s="117"/>
      <c r="QXO17" s="117"/>
      <c r="QXP17" s="117"/>
      <c r="QXQ17" s="117"/>
      <c r="QXR17" s="117"/>
      <c r="QXS17" s="117"/>
      <c r="QXT17" s="117"/>
      <c r="QXU17" s="117"/>
      <c r="QXV17" s="117"/>
      <c r="QXW17" s="117"/>
      <c r="QXX17" s="117"/>
      <c r="QXY17" s="117"/>
      <c r="QXZ17" s="117"/>
      <c r="QYA17" s="117"/>
      <c r="QYB17" s="117"/>
      <c r="QYC17" s="117"/>
      <c r="QYD17" s="117"/>
      <c r="QYE17" s="117"/>
      <c r="QYF17" s="117"/>
      <c r="QYG17" s="117"/>
      <c r="QYH17" s="117"/>
      <c r="QYI17" s="117"/>
      <c r="QYJ17" s="117"/>
      <c r="QYK17" s="117"/>
      <c r="QYL17" s="117"/>
      <c r="QYM17" s="117"/>
      <c r="QYN17" s="117"/>
      <c r="QYO17" s="117"/>
      <c r="QYP17" s="117"/>
      <c r="QYQ17" s="117"/>
      <c r="QYR17" s="117"/>
      <c r="QYS17" s="117"/>
      <c r="QYT17" s="117"/>
      <c r="QYU17" s="117"/>
      <c r="QYV17" s="117"/>
      <c r="QYW17" s="117"/>
      <c r="QYX17" s="117"/>
      <c r="QYY17" s="117"/>
      <c r="QYZ17" s="117"/>
      <c r="QZA17" s="117"/>
      <c r="QZB17" s="117"/>
      <c r="QZC17" s="117"/>
      <c r="QZD17" s="117"/>
      <c r="QZE17" s="117"/>
      <c r="QZF17" s="117"/>
      <c r="QZG17" s="117"/>
      <c r="QZH17" s="117"/>
      <c r="QZI17" s="117"/>
      <c r="QZJ17" s="117"/>
      <c r="QZK17" s="117"/>
      <c r="QZL17" s="117"/>
      <c r="QZM17" s="117"/>
      <c r="QZN17" s="117"/>
      <c r="QZO17" s="117"/>
      <c r="QZP17" s="117"/>
      <c r="QZQ17" s="117"/>
      <c r="QZR17" s="117"/>
      <c r="QZS17" s="117"/>
      <c r="QZT17" s="117"/>
      <c r="QZU17" s="117"/>
      <c r="QZV17" s="117"/>
      <c r="QZW17" s="117"/>
      <c r="QZX17" s="117"/>
      <c r="QZY17" s="117"/>
      <c r="QZZ17" s="117"/>
      <c r="RAA17" s="117"/>
      <c r="RAB17" s="117"/>
      <c r="RAC17" s="117"/>
      <c r="RAD17" s="117"/>
      <c r="RAE17" s="117"/>
      <c r="RAF17" s="117"/>
      <c r="RAG17" s="117"/>
      <c r="RAH17" s="117"/>
      <c r="RAI17" s="117"/>
      <c r="RAJ17" s="117"/>
      <c r="RAK17" s="117"/>
      <c r="RAL17" s="117"/>
      <c r="RAM17" s="117"/>
      <c r="RAN17" s="117"/>
      <c r="RAO17" s="117"/>
      <c r="RAP17" s="117"/>
      <c r="RAQ17" s="117"/>
      <c r="RAR17" s="117"/>
      <c r="RAS17" s="117"/>
      <c r="RAT17" s="117"/>
      <c r="RAU17" s="117"/>
      <c r="RAV17" s="117"/>
      <c r="RAW17" s="117"/>
      <c r="RAX17" s="117"/>
      <c r="RAY17" s="117"/>
      <c r="RAZ17" s="117"/>
      <c r="RBA17" s="117"/>
      <c r="RBB17" s="117"/>
      <c r="RBC17" s="117"/>
      <c r="RBD17" s="117"/>
      <c r="RBE17" s="117"/>
      <c r="RBF17" s="117"/>
      <c r="RBG17" s="117"/>
      <c r="RBH17" s="117"/>
      <c r="RBI17" s="117"/>
      <c r="RBJ17" s="117"/>
      <c r="RBK17" s="117"/>
      <c r="RBL17" s="117"/>
      <c r="RBM17" s="117"/>
      <c r="RBN17" s="117"/>
      <c r="RBO17" s="117"/>
      <c r="RBP17" s="117"/>
      <c r="RBQ17" s="117"/>
      <c r="RBR17" s="117"/>
      <c r="RBS17" s="117"/>
      <c r="RBT17" s="117"/>
      <c r="RBU17" s="117"/>
      <c r="RBV17" s="117"/>
      <c r="RBW17" s="117"/>
      <c r="RBX17" s="117"/>
      <c r="RBY17" s="117"/>
      <c r="RBZ17" s="117"/>
      <c r="RCA17" s="117"/>
      <c r="RCB17" s="117"/>
      <c r="RCC17" s="117"/>
      <c r="RCD17" s="117"/>
      <c r="RCE17" s="117"/>
      <c r="RCF17" s="117"/>
      <c r="RCG17" s="117"/>
      <c r="RCH17" s="117"/>
      <c r="RCI17" s="117"/>
      <c r="RCJ17" s="117"/>
      <c r="RCK17" s="117"/>
      <c r="RCL17" s="117"/>
      <c r="RCM17" s="117"/>
      <c r="RCN17" s="117"/>
      <c r="RCO17" s="117"/>
      <c r="RCP17" s="117"/>
      <c r="RCQ17" s="117"/>
      <c r="RCR17" s="117"/>
      <c r="RCS17" s="117"/>
      <c r="RCT17" s="117"/>
      <c r="RCU17" s="117"/>
      <c r="RCV17" s="117"/>
      <c r="RCW17" s="117"/>
      <c r="RCX17" s="117"/>
      <c r="RCY17" s="117"/>
      <c r="RCZ17" s="117"/>
      <c r="RDA17" s="117"/>
      <c r="RDB17" s="117"/>
      <c r="RDC17" s="117"/>
      <c r="RDD17" s="117"/>
      <c r="RDE17" s="117"/>
      <c r="RDF17" s="117"/>
      <c r="RDG17" s="117"/>
      <c r="RDH17" s="117"/>
      <c r="RDI17" s="117"/>
      <c r="RDJ17" s="117"/>
      <c r="RDK17" s="117"/>
      <c r="RDL17" s="117"/>
      <c r="RDM17" s="117"/>
      <c r="RDN17" s="117"/>
      <c r="RDO17" s="117"/>
      <c r="RDP17" s="117"/>
      <c r="RDQ17" s="117"/>
      <c r="RDR17" s="117"/>
      <c r="RDS17" s="117"/>
      <c r="RDT17" s="117"/>
      <c r="RDU17" s="117"/>
      <c r="RDV17" s="117"/>
      <c r="RDW17" s="117"/>
      <c r="RDX17" s="117"/>
      <c r="RDY17" s="117"/>
      <c r="RDZ17" s="117"/>
      <c r="REA17" s="117"/>
      <c r="REB17" s="117"/>
      <c r="REC17" s="117"/>
      <c r="RED17" s="117"/>
      <c r="REE17" s="117"/>
      <c r="REF17" s="117"/>
      <c r="REG17" s="117"/>
      <c r="REH17" s="117"/>
      <c r="REI17" s="117"/>
      <c r="REJ17" s="117"/>
      <c r="REK17" s="117"/>
      <c r="REL17" s="117"/>
      <c r="REM17" s="117"/>
      <c r="REN17" s="117"/>
      <c r="REO17" s="117"/>
      <c r="REP17" s="117"/>
      <c r="REQ17" s="117"/>
      <c r="RER17" s="117"/>
      <c r="RES17" s="117"/>
      <c r="RET17" s="117"/>
      <c r="REU17" s="117"/>
      <c r="REV17" s="117"/>
      <c r="REW17" s="117"/>
      <c r="REX17" s="117"/>
      <c r="REY17" s="117"/>
      <c r="REZ17" s="117"/>
      <c r="RFA17" s="117"/>
      <c r="RFB17" s="117"/>
      <c r="RFC17" s="117"/>
      <c r="RFD17" s="117"/>
      <c r="RFE17" s="117"/>
      <c r="RFF17" s="117"/>
      <c r="RFG17" s="117"/>
      <c r="RFH17" s="117"/>
      <c r="RFI17" s="117"/>
      <c r="RFJ17" s="117"/>
      <c r="RFK17" s="117"/>
      <c r="RFL17" s="117"/>
      <c r="RFM17" s="117"/>
      <c r="RFN17" s="117"/>
      <c r="RFO17" s="117"/>
      <c r="RFP17" s="117"/>
      <c r="RFQ17" s="117"/>
      <c r="RFR17" s="117"/>
      <c r="RFS17" s="117"/>
      <c r="RFT17" s="117"/>
      <c r="RFU17" s="117"/>
      <c r="RFV17" s="117"/>
      <c r="RFW17" s="117"/>
      <c r="RFX17" s="117"/>
      <c r="RFY17" s="117"/>
      <c r="RFZ17" s="117"/>
      <c r="RGA17" s="117"/>
      <c r="RGB17" s="117"/>
      <c r="RGC17" s="117"/>
      <c r="RGD17" s="117"/>
      <c r="RGE17" s="117"/>
      <c r="RGF17" s="117"/>
      <c r="RGG17" s="117"/>
      <c r="RGH17" s="117"/>
      <c r="RGI17" s="117"/>
      <c r="RGJ17" s="117"/>
      <c r="RGK17" s="117"/>
      <c r="RGL17" s="117"/>
      <c r="RGM17" s="117"/>
      <c r="RGN17" s="117"/>
      <c r="RGO17" s="117"/>
      <c r="RGP17" s="117"/>
      <c r="RGQ17" s="117"/>
      <c r="RGR17" s="117"/>
      <c r="RGS17" s="117"/>
      <c r="RGT17" s="117"/>
      <c r="RGU17" s="117"/>
      <c r="RGV17" s="117"/>
      <c r="RGW17" s="117"/>
      <c r="RGX17" s="117"/>
      <c r="RGY17" s="117"/>
      <c r="RGZ17" s="117"/>
      <c r="RHA17" s="117"/>
      <c r="RHB17" s="117"/>
      <c r="RHC17" s="117"/>
      <c r="RHD17" s="117"/>
      <c r="RHE17" s="117"/>
      <c r="RHF17" s="117"/>
      <c r="RHG17" s="117"/>
      <c r="RHH17" s="117"/>
      <c r="RHI17" s="117"/>
      <c r="RHJ17" s="117"/>
      <c r="RHK17" s="117"/>
      <c r="RHL17" s="117"/>
      <c r="RHM17" s="117"/>
      <c r="RHN17" s="117"/>
      <c r="RHO17" s="117"/>
      <c r="RHP17" s="117"/>
      <c r="RHQ17" s="117"/>
      <c r="RHR17" s="117"/>
      <c r="RHS17" s="117"/>
      <c r="RHT17" s="117"/>
      <c r="RHU17" s="117"/>
      <c r="RHV17" s="117"/>
      <c r="RHW17" s="117"/>
      <c r="RHX17" s="117"/>
      <c r="RHY17" s="117"/>
      <c r="RHZ17" s="117"/>
      <c r="RIA17" s="117"/>
      <c r="RIB17" s="117"/>
      <c r="RIC17" s="117"/>
      <c r="RID17" s="117"/>
      <c r="RIE17" s="117"/>
      <c r="RIF17" s="117"/>
      <c r="RIG17" s="117"/>
      <c r="RIH17" s="117"/>
      <c r="RII17" s="117"/>
      <c r="RIJ17" s="117"/>
      <c r="RIK17" s="117"/>
      <c r="RIL17" s="117"/>
      <c r="RIM17" s="117"/>
      <c r="RIN17" s="117"/>
      <c r="RIO17" s="117"/>
      <c r="RIP17" s="117"/>
      <c r="RIQ17" s="117"/>
      <c r="RIR17" s="117"/>
      <c r="RIS17" s="117"/>
      <c r="RIT17" s="117"/>
      <c r="RIU17" s="117"/>
      <c r="RIV17" s="117"/>
      <c r="RIW17" s="117"/>
      <c r="RIX17" s="117"/>
      <c r="RIY17" s="117"/>
      <c r="RIZ17" s="117"/>
      <c r="RJA17" s="117"/>
      <c r="RJB17" s="117"/>
      <c r="RJC17" s="117"/>
      <c r="RJD17" s="117"/>
      <c r="RJE17" s="117"/>
      <c r="RJF17" s="117"/>
      <c r="RJG17" s="117"/>
      <c r="RJH17" s="117"/>
      <c r="RJI17" s="117"/>
      <c r="RJJ17" s="117"/>
      <c r="RJK17" s="117"/>
      <c r="RJL17" s="117"/>
      <c r="RJM17" s="117"/>
      <c r="RJN17" s="117"/>
      <c r="RJO17" s="117"/>
      <c r="RJP17" s="117"/>
      <c r="RJQ17" s="117"/>
      <c r="RJR17" s="117"/>
      <c r="RJS17" s="117"/>
      <c r="RJT17" s="117"/>
      <c r="RJU17" s="117"/>
      <c r="RJV17" s="117"/>
      <c r="RJW17" s="117"/>
      <c r="RJX17" s="117"/>
      <c r="RJY17" s="117"/>
      <c r="RJZ17" s="117"/>
      <c r="RKA17" s="117"/>
      <c r="RKB17" s="117"/>
      <c r="RKC17" s="117"/>
      <c r="RKD17" s="117"/>
      <c r="RKE17" s="117"/>
      <c r="RKF17" s="117"/>
      <c r="RKG17" s="117"/>
      <c r="RKH17" s="117"/>
      <c r="RKI17" s="117"/>
      <c r="RKJ17" s="117"/>
      <c r="RKK17" s="117"/>
      <c r="RKL17" s="117"/>
      <c r="RKM17" s="117"/>
      <c r="RKN17" s="117"/>
      <c r="RKO17" s="117"/>
      <c r="RKP17" s="117"/>
      <c r="RKQ17" s="117"/>
      <c r="RKR17" s="117"/>
      <c r="RKS17" s="117"/>
      <c r="RKT17" s="117"/>
      <c r="RKU17" s="117"/>
      <c r="RKV17" s="117"/>
      <c r="RKW17" s="117"/>
      <c r="RKX17" s="117"/>
      <c r="RKY17" s="117"/>
      <c r="RKZ17" s="117"/>
      <c r="RLA17" s="117"/>
      <c r="RLB17" s="117"/>
      <c r="RLC17" s="117"/>
      <c r="RLD17" s="117"/>
      <c r="RLE17" s="117"/>
      <c r="RLF17" s="117"/>
      <c r="RLG17" s="117"/>
      <c r="RLH17" s="117"/>
      <c r="RLI17" s="117"/>
      <c r="RLJ17" s="117"/>
      <c r="RLK17" s="117"/>
      <c r="RLL17" s="117"/>
      <c r="RLM17" s="117"/>
      <c r="RLN17" s="117"/>
      <c r="RLO17" s="117"/>
      <c r="RLP17" s="117"/>
      <c r="RLQ17" s="117"/>
      <c r="RLR17" s="117"/>
      <c r="RLS17" s="117"/>
      <c r="RLT17" s="117"/>
      <c r="RLU17" s="117"/>
      <c r="RLV17" s="117"/>
      <c r="RLW17" s="117"/>
      <c r="RLX17" s="117"/>
      <c r="RLY17" s="117"/>
      <c r="RLZ17" s="117"/>
      <c r="RMA17" s="117"/>
      <c r="RMB17" s="117"/>
      <c r="RMC17" s="117"/>
      <c r="RMD17" s="117"/>
      <c r="RME17" s="117"/>
      <c r="RMF17" s="117"/>
      <c r="RMG17" s="117"/>
      <c r="RMH17" s="117"/>
      <c r="RMI17" s="117"/>
      <c r="RMJ17" s="117"/>
      <c r="RMK17" s="117"/>
      <c r="RML17" s="117"/>
      <c r="RMM17" s="117"/>
      <c r="RMN17" s="117"/>
      <c r="RMO17" s="117"/>
      <c r="RMP17" s="117"/>
      <c r="RMQ17" s="117"/>
      <c r="RMR17" s="117"/>
      <c r="RMS17" s="117"/>
      <c r="RMT17" s="117"/>
      <c r="RMU17" s="117"/>
      <c r="RMV17" s="117"/>
      <c r="RMW17" s="117"/>
      <c r="RMX17" s="117"/>
      <c r="RMY17" s="117"/>
      <c r="RMZ17" s="117"/>
      <c r="RNA17" s="117"/>
      <c r="RNB17" s="117"/>
      <c r="RNC17" s="117"/>
      <c r="RND17" s="117"/>
      <c r="RNE17" s="117"/>
      <c r="RNF17" s="117"/>
      <c r="RNG17" s="117"/>
      <c r="RNH17" s="117"/>
      <c r="RNI17" s="117"/>
      <c r="RNJ17" s="117"/>
      <c r="RNK17" s="117"/>
      <c r="RNL17" s="117"/>
      <c r="RNM17" s="117"/>
      <c r="RNN17" s="117"/>
      <c r="RNO17" s="117"/>
      <c r="RNP17" s="117"/>
      <c r="RNQ17" s="117"/>
      <c r="RNR17" s="117"/>
      <c r="RNS17" s="117"/>
      <c r="RNT17" s="117"/>
      <c r="RNU17" s="117"/>
      <c r="RNV17" s="117"/>
      <c r="RNW17" s="117"/>
      <c r="RNX17" s="117"/>
      <c r="RNY17" s="117"/>
      <c r="RNZ17" s="117"/>
      <c r="ROA17" s="117"/>
      <c r="ROB17" s="117"/>
      <c r="ROC17" s="117"/>
      <c r="ROD17" s="117"/>
      <c r="ROE17" s="117"/>
      <c r="ROF17" s="117"/>
      <c r="ROG17" s="117"/>
      <c r="ROH17" s="117"/>
      <c r="ROI17" s="117"/>
      <c r="ROJ17" s="117"/>
      <c r="ROK17" s="117"/>
      <c r="ROL17" s="117"/>
      <c r="ROM17" s="117"/>
      <c r="RON17" s="117"/>
      <c r="ROO17" s="117"/>
      <c r="ROP17" s="117"/>
      <c r="ROQ17" s="117"/>
      <c r="ROR17" s="117"/>
      <c r="ROS17" s="117"/>
      <c r="ROT17" s="117"/>
      <c r="ROU17" s="117"/>
      <c r="ROV17" s="117"/>
      <c r="ROW17" s="117"/>
      <c r="ROX17" s="117"/>
      <c r="ROY17" s="117"/>
      <c r="ROZ17" s="117"/>
      <c r="RPA17" s="117"/>
      <c r="RPB17" s="117"/>
      <c r="RPC17" s="117"/>
      <c r="RPD17" s="117"/>
      <c r="RPE17" s="117"/>
      <c r="RPF17" s="117"/>
      <c r="RPG17" s="117"/>
      <c r="RPH17" s="117"/>
      <c r="RPI17" s="117"/>
      <c r="RPJ17" s="117"/>
      <c r="RPK17" s="117"/>
      <c r="RPL17" s="117"/>
      <c r="RPM17" s="117"/>
      <c r="RPN17" s="117"/>
      <c r="RPO17" s="117"/>
      <c r="RPP17" s="117"/>
      <c r="RPQ17" s="117"/>
      <c r="RPR17" s="117"/>
      <c r="RPS17" s="117"/>
      <c r="RPT17" s="117"/>
      <c r="RPU17" s="117"/>
      <c r="RPV17" s="117"/>
      <c r="RPW17" s="117"/>
      <c r="RPX17" s="117"/>
      <c r="RPY17" s="117"/>
      <c r="RPZ17" s="117"/>
      <c r="RQA17" s="117"/>
      <c r="RQB17" s="117"/>
      <c r="RQC17" s="117"/>
      <c r="RQD17" s="117"/>
      <c r="RQE17" s="117"/>
      <c r="RQF17" s="117"/>
      <c r="RQG17" s="117"/>
      <c r="RQH17" s="117"/>
      <c r="RQI17" s="117"/>
      <c r="RQJ17" s="117"/>
      <c r="RQK17" s="117"/>
      <c r="RQL17" s="117"/>
      <c r="RQM17" s="117"/>
      <c r="RQN17" s="117"/>
      <c r="RQO17" s="117"/>
      <c r="RQP17" s="117"/>
      <c r="RQQ17" s="117"/>
      <c r="RQR17" s="117"/>
      <c r="RQS17" s="117"/>
      <c r="RQT17" s="117"/>
      <c r="RQU17" s="117"/>
      <c r="RQV17" s="117"/>
      <c r="RQW17" s="117"/>
      <c r="RQX17" s="117"/>
      <c r="RQY17" s="117"/>
      <c r="RQZ17" s="117"/>
      <c r="RRA17" s="117"/>
      <c r="RRB17" s="117"/>
      <c r="RRC17" s="117"/>
      <c r="RRD17" s="117"/>
      <c r="RRE17" s="117"/>
      <c r="RRF17" s="117"/>
      <c r="RRG17" s="117"/>
      <c r="RRH17" s="117"/>
      <c r="RRI17" s="117"/>
      <c r="RRJ17" s="117"/>
      <c r="RRK17" s="117"/>
      <c r="RRL17" s="117"/>
      <c r="RRM17" s="117"/>
      <c r="RRN17" s="117"/>
      <c r="RRO17" s="117"/>
      <c r="RRP17" s="117"/>
      <c r="RRQ17" s="117"/>
      <c r="RRR17" s="117"/>
      <c r="RRS17" s="117"/>
      <c r="RRT17" s="117"/>
      <c r="RRU17" s="117"/>
      <c r="RRV17" s="117"/>
      <c r="RRW17" s="117"/>
      <c r="RRX17" s="117"/>
      <c r="RRY17" s="117"/>
      <c r="RRZ17" s="117"/>
      <c r="RSA17" s="117"/>
      <c r="RSB17" s="117"/>
      <c r="RSC17" s="117"/>
      <c r="RSD17" s="117"/>
      <c r="RSE17" s="117"/>
      <c r="RSF17" s="117"/>
      <c r="RSG17" s="117"/>
      <c r="RSH17" s="117"/>
      <c r="RSI17" s="117"/>
      <c r="RSJ17" s="117"/>
      <c r="RSK17" s="117"/>
      <c r="RSL17" s="117"/>
      <c r="RSM17" s="117"/>
      <c r="RSN17" s="117"/>
      <c r="RSO17" s="117"/>
      <c r="RSP17" s="117"/>
      <c r="RSQ17" s="117"/>
      <c r="RSR17" s="117"/>
      <c r="RSS17" s="117"/>
      <c r="RST17" s="117"/>
      <c r="RSU17" s="117"/>
      <c r="RSV17" s="117"/>
      <c r="RSW17" s="117"/>
      <c r="RSX17" s="117"/>
      <c r="RSY17" s="117"/>
      <c r="RSZ17" s="117"/>
      <c r="RTA17" s="117"/>
      <c r="RTB17" s="117"/>
      <c r="RTC17" s="117"/>
      <c r="RTD17" s="117"/>
      <c r="RTE17" s="117"/>
      <c r="RTF17" s="117"/>
      <c r="RTG17" s="117"/>
      <c r="RTH17" s="117"/>
      <c r="RTI17" s="117"/>
      <c r="RTJ17" s="117"/>
      <c r="RTK17" s="117"/>
      <c r="RTL17" s="117"/>
      <c r="RTM17" s="117"/>
      <c r="RTN17" s="117"/>
      <c r="RTO17" s="117"/>
      <c r="RTP17" s="117"/>
      <c r="RTQ17" s="117"/>
      <c r="RTR17" s="117"/>
      <c r="RTS17" s="117"/>
      <c r="RTT17" s="117"/>
      <c r="RTU17" s="117"/>
      <c r="RTV17" s="117"/>
      <c r="RTW17" s="117"/>
      <c r="RTX17" s="117"/>
      <c r="RTY17" s="117"/>
      <c r="RTZ17" s="117"/>
      <c r="RUA17" s="117"/>
      <c r="RUB17" s="117"/>
      <c r="RUC17" s="117"/>
      <c r="RUD17" s="117"/>
      <c r="RUE17" s="117"/>
      <c r="RUF17" s="117"/>
      <c r="RUG17" s="117"/>
      <c r="RUH17" s="117"/>
      <c r="RUI17" s="117"/>
      <c r="RUJ17" s="117"/>
      <c r="RUK17" s="117"/>
      <c r="RUL17" s="117"/>
      <c r="RUM17" s="117"/>
      <c r="RUN17" s="117"/>
      <c r="RUO17" s="117"/>
      <c r="RUP17" s="117"/>
      <c r="RUQ17" s="117"/>
      <c r="RUR17" s="117"/>
      <c r="RUS17" s="117"/>
      <c r="RUT17" s="117"/>
      <c r="RUU17" s="117"/>
      <c r="RUV17" s="117"/>
      <c r="RUW17" s="117"/>
      <c r="RUX17" s="117"/>
      <c r="RUY17" s="117"/>
      <c r="RUZ17" s="117"/>
      <c r="RVA17" s="117"/>
      <c r="RVB17" s="117"/>
      <c r="RVC17" s="117"/>
      <c r="RVD17" s="117"/>
      <c r="RVE17" s="117"/>
      <c r="RVF17" s="117"/>
      <c r="RVG17" s="117"/>
      <c r="RVH17" s="117"/>
      <c r="RVI17" s="117"/>
      <c r="RVJ17" s="117"/>
      <c r="RVK17" s="117"/>
      <c r="RVL17" s="117"/>
      <c r="RVM17" s="117"/>
      <c r="RVN17" s="117"/>
      <c r="RVO17" s="117"/>
      <c r="RVP17" s="117"/>
      <c r="RVQ17" s="117"/>
      <c r="RVR17" s="117"/>
      <c r="RVS17" s="117"/>
      <c r="RVT17" s="117"/>
      <c r="RVU17" s="117"/>
      <c r="RVV17" s="117"/>
      <c r="RVW17" s="117"/>
      <c r="RVX17" s="117"/>
      <c r="RVY17" s="117"/>
      <c r="RVZ17" s="117"/>
      <c r="RWA17" s="117"/>
      <c r="RWB17" s="117"/>
      <c r="RWC17" s="117"/>
      <c r="RWD17" s="117"/>
      <c r="RWE17" s="117"/>
      <c r="RWF17" s="117"/>
      <c r="RWG17" s="117"/>
      <c r="RWH17" s="117"/>
      <c r="RWI17" s="117"/>
      <c r="RWJ17" s="117"/>
      <c r="RWK17" s="117"/>
      <c r="RWL17" s="117"/>
      <c r="RWM17" s="117"/>
      <c r="RWN17" s="117"/>
      <c r="RWO17" s="117"/>
      <c r="RWP17" s="117"/>
      <c r="RWQ17" s="117"/>
      <c r="RWR17" s="117"/>
      <c r="RWS17" s="117"/>
      <c r="RWT17" s="117"/>
      <c r="RWU17" s="117"/>
      <c r="RWV17" s="117"/>
      <c r="RWW17" s="117"/>
      <c r="RWX17" s="117"/>
      <c r="RWY17" s="117"/>
      <c r="RWZ17" s="117"/>
      <c r="RXA17" s="117"/>
      <c r="RXB17" s="117"/>
      <c r="RXC17" s="117"/>
      <c r="RXD17" s="117"/>
      <c r="RXE17" s="117"/>
      <c r="RXF17" s="117"/>
      <c r="RXG17" s="117"/>
      <c r="RXH17" s="117"/>
      <c r="RXI17" s="117"/>
      <c r="RXJ17" s="117"/>
      <c r="RXK17" s="117"/>
      <c r="RXL17" s="117"/>
      <c r="RXM17" s="117"/>
      <c r="RXN17" s="117"/>
      <c r="RXO17" s="117"/>
      <c r="RXP17" s="117"/>
      <c r="RXQ17" s="117"/>
      <c r="RXR17" s="117"/>
      <c r="RXS17" s="117"/>
      <c r="RXT17" s="117"/>
      <c r="RXU17" s="117"/>
      <c r="RXV17" s="117"/>
      <c r="RXW17" s="117"/>
      <c r="RXX17" s="117"/>
      <c r="RXY17" s="117"/>
      <c r="RXZ17" s="117"/>
      <c r="RYA17" s="117"/>
      <c r="RYB17" s="117"/>
      <c r="RYC17" s="117"/>
      <c r="RYD17" s="117"/>
      <c r="RYE17" s="117"/>
      <c r="RYF17" s="117"/>
      <c r="RYG17" s="117"/>
      <c r="RYH17" s="117"/>
      <c r="RYI17" s="117"/>
      <c r="RYJ17" s="117"/>
      <c r="RYK17" s="117"/>
      <c r="RYL17" s="117"/>
      <c r="RYM17" s="117"/>
      <c r="RYN17" s="117"/>
      <c r="RYO17" s="117"/>
      <c r="RYP17" s="117"/>
      <c r="RYQ17" s="117"/>
      <c r="RYR17" s="117"/>
      <c r="RYS17" s="117"/>
      <c r="RYT17" s="117"/>
      <c r="RYU17" s="117"/>
      <c r="RYV17" s="117"/>
      <c r="RYW17" s="117"/>
      <c r="RYX17" s="117"/>
      <c r="RYY17" s="117"/>
      <c r="RYZ17" s="117"/>
      <c r="RZA17" s="117"/>
      <c r="RZB17" s="117"/>
      <c r="RZC17" s="117"/>
      <c r="RZD17" s="117"/>
      <c r="RZE17" s="117"/>
      <c r="RZF17" s="117"/>
      <c r="RZG17" s="117"/>
      <c r="RZH17" s="117"/>
      <c r="RZI17" s="117"/>
      <c r="RZJ17" s="117"/>
      <c r="RZK17" s="117"/>
      <c r="RZL17" s="117"/>
      <c r="RZM17" s="117"/>
      <c r="RZN17" s="117"/>
      <c r="RZO17" s="117"/>
      <c r="RZP17" s="117"/>
      <c r="RZQ17" s="117"/>
      <c r="RZR17" s="117"/>
      <c r="RZS17" s="117"/>
      <c r="RZT17" s="117"/>
      <c r="RZU17" s="117"/>
      <c r="RZV17" s="117"/>
      <c r="RZW17" s="117"/>
      <c r="RZX17" s="117"/>
      <c r="RZY17" s="117"/>
      <c r="RZZ17" s="117"/>
      <c r="SAA17" s="117"/>
      <c r="SAB17" s="117"/>
      <c r="SAC17" s="117"/>
      <c r="SAD17" s="117"/>
      <c r="SAE17" s="117"/>
      <c r="SAF17" s="117"/>
      <c r="SAG17" s="117"/>
      <c r="SAH17" s="117"/>
      <c r="SAI17" s="117"/>
      <c r="SAJ17" s="117"/>
      <c r="SAK17" s="117"/>
      <c r="SAL17" s="117"/>
      <c r="SAM17" s="117"/>
      <c r="SAN17" s="117"/>
      <c r="SAO17" s="117"/>
      <c r="SAP17" s="117"/>
      <c r="SAQ17" s="117"/>
      <c r="SAR17" s="117"/>
      <c r="SAS17" s="117"/>
      <c r="SAT17" s="117"/>
      <c r="SAU17" s="117"/>
      <c r="SAV17" s="117"/>
      <c r="SAW17" s="117"/>
      <c r="SAX17" s="117"/>
      <c r="SAY17" s="117"/>
      <c r="SAZ17" s="117"/>
      <c r="SBA17" s="117"/>
      <c r="SBB17" s="117"/>
      <c r="SBC17" s="117"/>
      <c r="SBD17" s="117"/>
      <c r="SBE17" s="117"/>
      <c r="SBF17" s="117"/>
      <c r="SBG17" s="117"/>
      <c r="SBH17" s="117"/>
      <c r="SBI17" s="117"/>
      <c r="SBJ17" s="117"/>
      <c r="SBK17" s="117"/>
      <c r="SBL17" s="117"/>
      <c r="SBM17" s="117"/>
      <c r="SBN17" s="117"/>
      <c r="SBO17" s="117"/>
      <c r="SBP17" s="117"/>
      <c r="SBQ17" s="117"/>
      <c r="SBR17" s="117"/>
      <c r="SBS17" s="117"/>
      <c r="SBT17" s="117"/>
      <c r="SBU17" s="117"/>
      <c r="SBV17" s="117"/>
      <c r="SBW17" s="117"/>
      <c r="SBX17" s="117"/>
      <c r="SBY17" s="117"/>
      <c r="SBZ17" s="117"/>
      <c r="SCA17" s="117"/>
      <c r="SCB17" s="117"/>
      <c r="SCC17" s="117"/>
      <c r="SCD17" s="117"/>
      <c r="SCE17" s="117"/>
      <c r="SCF17" s="117"/>
      <c r="SCG17" s="117"/>
      <c r="SCH17" s="117"/>
      <c r="SCI17" s="117"/>
      <c r="SCJ17" s="117"/>
      <c r="SCK17" s="117"/>
      <c r="SCL17" s="117"/>
      <c r="SCM17" s="117"/>
      <c r="SCN17" s="117"/>
      <c r="SCO17" s="117"/>
      <c r="SCP17" s="117"/>
      <c r="SCQ17" s="117"/>
      <c r="SCR17" s="117"/>
      <c r="SCS17" s="117"/>
      <c r="SCT17" s="117"/>
      <c r="SCU17" s="117"/>
      <c r="SCV17" s="117"/>
      <c r="SCW17" s="117"/>
      <c r="SCX17" s="117"/>
      <c r="SCY17" s="117"/>
      <c r="SCZ17" s="117"/>
      <c r="SDA17" s="117"/>
      <c r="SDB17" s="117"/>
      <c r="SDC17" s="117"/>
      <c r="SDD17" s="117"/>
      <c r="SDE17" s="117"/>
      <c r="SDF17" s="117"/>
      <c r="SDG17" s="117"/>
      <c r="SDH17" s="117"/>
      <c r="SDI17" s="117"/>
      <c r="SDJ17" s="117"/>
      <c r="SDK17" s="117"/>
      <c r="SDL17" s="117"/>
      <c r="SDM17" s="117"/>
      <c r="SDN17" s="117"/>
      <c r="SDO17" s="117"/>
      <c r="SDP17" s="117"/>
      <c r="SDQ17" s="117"/>
      <c r="SDR17" s="117"/>
      <c r="SDS17" s="117"/>
      <c r="SDT17" s="117"/>
      <c r="SDU17" s="117"/>
      <c r="SDV17" s="117"/>
      <c r="SDW17" s="117"/>
      <c r="SDX17" s="117"/>
      <c r="SDY17" s="117"/>
      <c r="SDZ17" s="117"/>
      <c r="SEA17" s="117"/>
      <c r="SEB17" s="117"/>
      <c r="SEC17" s="117"/>
      <c r="SED17" s="117"/>
      <c r="SEE17" s="117"/>
      <c r="SEF17" s="117"/>
      <c r="SEG17" s="117"/>
      <c r="SEH17" s="117"/>
      <c r="SEI17" s="117"/>
      <c r="SEJ17" s="117"/>
      <c r="SEK17" s="117"/>
      <c r="SEL17" s="117"/>
      <c r="SEM17" s="117"/>
      <c r="SEN17" s="117"/>
      <c r="SEO17" s="117"/>
      <c r="SEP17" s="117"/>
      <c r="SEQ17" s="117"/>
      <c r="SER17" s="117"/>
      <c r="SES17" s="117"/>
      <c r="SET17" s="117"/>
      <c r="SEU17" s="117"/>
      <c r="SEV17" s="117"/>
      <c r="SEW17" s="117"/>
      <c r="SEX17" s="117"/>
      <c r="SEY17" s="117"/>
      <c r="SEZ17" s="117"/>
      <c r="SFA17" s="117"/>
      <c r="SFB17" s="117"/>
      <c r="SFC17" s="117"/>
      <c r="SFD17" s="117"/>
      <c r="SFE17" s="117"/>
      <c r="SFF17" s="117"/>
      <c r="SFG17" s="117"/>
      <c r="SFH17" s="117"/>
      <c r="SFI17" s="117"/>
      <c r="SFJ17" s="117"/>
      <c r="SFK17" s="117"/>
      <c r="SFL17" s="117"/>
      <c r="SFM17" s="117"/>
      <c r="SFN17" s="117"/>
      <c r="SFO17" s="117"/>
      <c r="SFP17" s="117"/>
      <c r="SFQ17" s="117"/>
      <c r="SFR17" s="117"/>
      <c r="SFS17" s="117"/>
      <c r="SFT17" s="117"/>
      <c r="SFU17" s="117"/>
      <c r="SFV17" s="117"/>
      <c r="SFW17" s="117"/>
      <c r="SFX17" s="117"/>
      <c r="SFY17" s="117"/>
      <c r="SFZ17" s="117"/>
      <c r="SGA17" s="117"/>
      <c r="SGB17" s="117"/>
      <c r="SGC17" s="117"/>
      <c r="SGD17" s="117"/>
      <c r="SGE17" s="117"/>
      <c r="SGF17" s="117"/>
      <c r="SGG17" s="117"/>
      <c r="SGH17" s="117"/>
      <c r="SGI17" s="117"/>
      <c r="SGJ17" s="117"/>
      <c r="SGK17" s="117"/>
      <c r="SGL17" s="117"/>
      <c r="SGM17" s="117"/>
      <c r="SGN17" s="117"/>
      <c r="SGO17" s="117"/>
      <c r="SGP17" s="117"/>
      <c r="SGQ17" s="117"/>
      <c r="SGR17" s="117"/>
      <c r="SGS17" s="117"/>
      <c r="SGT17" s="117"/>
      <c r="SGU17" s="117"/>
      <c r="SGV17" s="117"/>
      <c r="SGW17" s="117"/>
      <c r="SGX17" s="117"/>
      <c r="SGY17" s="117"/>
      <c r="SGZ17" s="117"/>
      <c r="SHA17" s="117"/>
      <c r="SHB17" s="117"/>
      <c r="SHC17" s="117"/>
      <c r="SHD17" s="117"/>
      <c r="SHE17" s="117"/>
      <c r="SHF17" s="117"/>
      <c r="SHG17" s="117"/>
      <c r="SHH17" s="117"/>
      <c r="SHI17" s="117"/>
      <c r="SHJ17" s="117"/>
      <c r="SHK17" s="117"/>
      <c r="SHL17" s="117"/>
      <c r="SHM17" s="117"/>
      <c r="SHN17" s="117"/>
      <c r="SHO17" s="117"/>
      <c r="SHP17" s="117"/>
      <c r="SHQ17" s="117"/>
      <c r="SHR17" s="117"/>
      <c r="SHS17" s="117"/>
      <c r="SHT17" s="117"/>
      <c r="SHU17" s="117"/>
      <c r="SHV17" s="117"/>
      <c r="SHW17" s="117"/>
      <c r="SHX17" s="117"/>
      <c r="SHY17" s="117"/>
      <c r="SHZ17" s="117"/>
      <c r="SIA17" s="117"/>
      <c r="SIB17" s="117"/>
      <c r="SIC17" s="117"/>
      <c r="SID17" s="117"/>
      <c r="SIE17" s="117"/>
      <c r="SIF17" s="117"/>
      <c r="SIG17" s="117"/>
      <c r="SIH17" s="117"/>
      <c r="SII17" s="117"/>
      <c r="SIJ17" s="117"/>
      <c r="SIK17" s="117"/>
      <c r="SIL17" s="117"/>
      <c r="SIM17" s="117"/>
      <c r="SIN17" s="117"/>
      <c r="SIO17" s="117"/>
      <c r="SIP17" s="117"/>
      <c r="SIQ17" s="117"/>
      <c r="SIR17" s="117"/>
      <c r="SIS17" s="117"/>
      <c r="SIT17" s="117"/>
      <c r="SIU17" s="117"/>
      <c r="SIV17" s="117"/>
      <c r="SIW17" s="117"/>
      <c r="SIX17" s="117"/>
      <c r="SIY17" s="117"/>
      <c r="SIZ17" s="117"/>
      <c r="SJA17" s="117"/>
      <c r="SJB17" s="117"/>
      <c r="SJC17" s="117"/>
      <c r="SJD17" s="117"/>
      <c r="SJE17" s="117"/>
      <c r="SJF17" s="117"/>
      <c r="SJG17" s="117"/>
      <c r="SJH17" s="117"/>
      <c r="SJI17" s="117"/>
      <c r="SJJ17" s="117"/>
      <c r="SJK17" s="117"/>
      <c r="SJL17" s="117"/>
      <c r="SJM17" s="117"/>
      <c r="SJN17" s="117"/>
      <c r="SJO17" s="117"/>
      <c r="SJP17" s="117"/>
      <c r="SJQ17" s="117"/>
      <c r="SJR17" s="117"/>
      <c r="SJS17" s="117"/>
      <c r="SJT17" s="117"/>
      <c r="SJU17" s="117"/>
      <c r="SJV17" s="117"/>
      <c r="SJW17" s="117"/>
      <c r="SJX17" s="117"/>
      <c r="SJY17" s="117"/>
      <c r="SJZ17" s="117"/>
      <c r="SKA17" s="117"/>
      <c r="SKB17" s="117"/>
      <c r="SKC17" s="117"/>
      <c r="SKD17" s="117"/>
      <c r="SKE17" s="117"/>
      <c r="SKF17" s="117"/>
      <c r="SKG17" s="117"/>
      <c r="SKH17" s="117"/>
      <c r="SKI17" s="117"/>
      <c r="SKJ17" s="117"/>
      <c r="SKK17" s="117"/>
      <c r="SKL17" s="117"/>
      <c r="SKM17" s="117"/>
      <c r="SKN17" s="117"/>
      <c r="SKO17" s="117"/>
      <c r="SKP17" s="117"/>
      <c r="SKQ17" s="117"/>
      <c r="SKR17" s="117"/>
      <c r="SKS17" s="117"/>
      <c r="SKT17" s="117"/>
      <c r="SKU17" s="117"/>
      <c r="SKV17" s="117"/>
      <c r="SKW17" s="117"/>
      <c r="SKX17" s="117"/>
      <c r="SKY17" s="117"/>
      <c r="SKZ17" s="117"/>
      <c r="SLA17" s="117"/>
      <c r="SLB17" s="117"/>
      <c r="SLC17" s="117"/>
      <c r="SLD17" s="117"/>
      <c r="SLE17" s="117"/>
      <c r="SLF17" s="117"/>
      <c r="SLG17" s="117"/>
      <c r="SLH17" s="117"/>
      <c r="SLI17" s="117"/>
      <c r="SLJ17" s="117"/>
      <c r="SLK17" s="117"/>
      <c r="SLL17" s="117"/>
      <c r="SLM17" s="117"/>
      <c r="SLN17" s="117"/>
      <c r="SLO17" s="117"/>
      <c r="SLP17" s="117"/>
      <c r="SLQ17" s="117"/>
      <c r="SLR17" s="117"/>
      <c r="SLS17" s="117"/>
      <c r="SLT17" s="117"/>
      <c r="SLU17" s="117"/>
      <c r="SLV17" s="117"/>
      <c r="SLW17" s="117"/>
      <c r="SLX17" s="117"/>
      <c r="SLY17" s="117"/>
      <c r="SLZ17" s="117"/>
      <c r="SMA17" s="117"/>
      <c r="SMB17" s="117"/>
      <c r="SMC17" s="117"/>
      <c r="SMD17" s="117"/>
      <c r="SME17" s="117"/>
      <c r="SMF17" s="117"/>
      <c r="SMG17" s="117"/>
      <c r="SMH17" s="117"/>
      <c r="SMI17" s="117"/>
      <c r="SMJ17" s="117"/>
      <c r="SMK17" s="117"/>
      <c r="SML17" s="117"/>
      <c r="SMM17" s="117"/>
      <c r="SMN17" s="117"/>
      <c r="SMO17" s="117"/>
      <c r="SMP17" s="117"/>
      <c r="SMQ17" s="117"/>
      <c r="SMR17" s="117"/>
      <c r="SMS17" s="117"/>
      <c r="SMT17" s="117"/>
      <c r="SMU17" s="117"/>
      <c r="SMV17" s="117"/>
      <c r="SMW17" s="117"/>
      <c r="SMX17" s="117"/>
      <c r="SMY17" s="117"/>
      <c r="SMZ17" s="117"/>
      <c r="SNA17" s="117"/>
      <c r="SNB17" s="117"/>
      <c r="SNC17" s="117"/>
      <c r="SND17" s="117"/>
      <c r="SNE17" s="117"/>
      <c r="SNF17" s="117"/>
      <c r="SNG17" s="117"/>
      <c r="SNH17" s="117"/>
      <c r="SNI17" s="117"/>
      <c r="SNJ17" s="117"/>
      <c r="SNK17" s="117"/>
      <c r="SNL17" s="117"/>
      <c r="SNM17" s="117"/>
      <c r="SNN17" s="117"/>
      <c r="SNO17" s="117"/>
      <c r="SNP17" s="117"/>
      <c r="SNQ17" s="117"/>
      <c r="SNR17" s="117"/>
      <c r="SNS17" s="117"/>
      <c r="SNT17" s="117"/>
      <c r="SNU17" s="117"/>
      <c r="SNV17" s="117"/>
      <c r="SNW17" s="117"/>
      <c r="SNX17" s="117"/>
      <c r="SNY17" s="117"/>
      <c r="SNZ17" s="117"/>
      <c r="SOA17" s="117"/>
      <c r="SOB17" s="117"/>
      <c r="SOC17" s="117"/>
      <c r="SOD17" s="117"/>
      <c r="SOE17" s="117"/>
      <c r="SOF17" s="117"/>
      <c r="SOG17" s="117"/>
      <c r="SOH17" s="117"/>
      <c r="SOI17" s="117"/>
      <c r="SOJ17" s="117"/>
      <c r="SOK17" s="117"/>
      <c r="SOL17" s="117"/>
      <c r="SOM17" s="117"/>
      <c r="SON17" s="117"/>
      <c r="SOO17" s="117"/>
      <c r="SOP17" s="117"/>
      <c r="SOQ17" s="117"/>
      <c r="SOR17" s="117"/>
      <c r="SOS17" s="117"/>
      <c r="SOT17" s="117"/>
      <c r="SOU17" s="117"/>
      <c r="SOV17" s="117"/>
      <c r="SOW17" s="117"/>
      <c r="SOX17" s="117"/>
      <c r="SOY17" s="117"/>
      <c r="SOZ17" s="117"/>
      <c r="SPA17" s="117"/>
      <c r="SPB17" s="117"/>
      <c r="SPC17" s="117"/>
      <c r="SPD17" s="117"/>
      <c r="SPE17" s="117"/>
      <c r="SPF17" s="117"/>
      <c r="SPG17" s="117"/>
      <c r="SPH17" s="117"/>
      <c r="SPI17" s="117"/>
      <c r="SPJ17" s="117"/>
      <c r="SPK17" s="117"/>
      <c r="SPL17" s="117"/>
      <c r="SPM17" s="117"/>
      <c r="SPN17" s="117"/>
      <c r="SPO17" s="117"/>
      <c r="SPP17" s="117"/>
      <c r="SPQ17" s="117"/>
      <c r="SPR17" s="117"/>
      <c r="SPS17" s="117"/>
      <c r="SPT17" s="117"/>
      <c r="SPU17" s="117"/>
      <c r="SPV17" s="117"/>
      <c r="SPW17" s="117"/>
      <c r="SPX17" s="117"/>
      <c r="SPY17" s="117"/>
      <c r="SPZ17" s="117"/>
      <c r="SQA17" s="117"/>
      <c r="SQB17" s="117"/>
      <c r="SQC17" s="117"/>
      <c r="SQD17" s="117"/>
      <c r="SQE17" s="117"/>
      <c r="SQF17" s="117"/>
      <c r="SQG17" s="117"/>
      <c r="SQH17" s="117"/>
      <c r="SQI17" s="117"/>
      <c r="SQJ17" s="117"/>
      <c r="SQK17" s="117"/>
      <c r="SQL17" s="117"/>
      <c r="SQM17" s="117"/>
      <c r="SQN17" s="117"/>
      <c r="SQO17" s="117"/>
      <c r="SQP17" s="117"/>
      <c r="SQQ17" s="117"/>
      <c r="SQR17" s="117"/>
      <c r="SQS17" s="117"/>
      <c r="SQT17" s="117"/>
      <c r="SQU17" s="117"/>
      <c r="SQV17" s="117"/>
      <c r="SQW17" s="117"/>
      <c r="SQX17" s="117"/>
      <c r="SQY17" s="117"/>
      <c r="SQZ17" s="117"/>
      <c r="SRA17" s="117"/>
      <c r="SRB17" s="117"/>
      <c r="SRC17" s="117"/>
      <c r="SRD17" s="117"/>
      <c r="SRE17" s="117"/>
      <c r="SRF17" s="117"/>
      <c r="SRG17" s="117"/>
      <c r="SRH17" s="117"/>
      <c r="SRI17" s="117"/>
      <c r="SRJ17" s="117"/>
      <c r="SRK17" s="117"/>
      <c r="SRL17" s="117"/>
      <c r="SRM17" s="117"/>
      <c r="SRN17" s="117"/>
      <c r="SRO17" s="117"/>
      <c r="SRP17" s="117"/>
      <c r="SRQ17" s="117"/>
      <c r="SRR17" s="117"/>
      <c r="SRS17" s="117"/>
      <c r="SRT17" s="117"/>
      <c r="SRU17" s="117"/>
      <c r="SRV17" s="117"/>
      <c r="SRW17" s="117"/>
      <c r="SRX17" s="117"/>
      <c r="SRY17" s="117"/>
      <c r="SRZ17" s="117"/>
      <c r="SSA17" s="117"/>
      <c r="SSB17" s="117"/>
      <c r="SSC17" s="117"/>
      <c r="SSD17" s="117"/>
      <c r="SSE17" s="117"/>
      <c r="SSF17" s="117"/>
      <c r="SSG17" s="117"/>
      <c r="SSH17" s="117"/>
      <c r="SSI17" s="117"/>
      <c r="SSJ17" s="117"/>
      <c r="SSK17" s="117"/>
      <c r="SSL17" s="117"/>
      <c r="SSM17" s="117"/>
      <c r="SSN17" s="117"/>
      <c r="SSO17" s="117"/>
      <c r="SSP17" s="117"/>
      <c r="SSQ17" s="117"/>
      <c r="SSR17" s="117"/>
      <c r="SSS17" s="117"/>
      <c r="SST17" s="117"/>
      <c r="SSU17" s="117"/>
      <c r="SSV17" s="117"/>
      <c r="SSW17" s="117"/>
      <c r="SSX17" s="117"/>
      <c r="SSY17" s="117"/>
      <c r="SSZ17" s="117"/>
      <c r="STA17" s="117"/>
      <c r="STB17" s="117"/>
      <c r="STC17" s="117"/>
      <c r="STD17" s="117"/>
      <c r="STE17" s="117"/>
      <c r="STF17" s="117"/>
      <c r="STG17" s="117"/>
      <c r="STH17" s="117"/>
      <c r="STI17" s="117"/>
      <c r="STJ17" s="117"/>
      <c r="STK17" s="117"/>
      <c r="STL17" s="117"/>
      <c r="STM17" s="117"/>
      <c r="STN17" s="117"/>
      <c r="STO17" s="117"/>
      <c r="STP17" s="117"/>
      <c r="STQ17" s="117"/>
      <c r="STR17" s="117"/>
      <c r="STS17" s="117"/>
      <c r="STT17" s="117"/>
      <c r="STU17" s="117"/>
      <c r="STV17" s="117"/>
      <c r="STW17" s="117"/>
      <c r="STX17" s="117"/>
      <c r="STY17" s="117"/>
      <c r="STZ17" s="117"/>
      <c r="SUA17" s="117"/>
      <c r="SUB17" s="117"/>
      <c r="SUC17" s="117"/>
      <c r="SUD17" s="117"/>
      <c r="SUE17" s="117"/>
      <c r="SUF17" s="117"/>
      <c r="SUG17" s="117"/>
      <c r="SUH17" s="117"/>
      <c r="SUI17" s="117"/>
      <c r="SUJ17" s="117"/>
      <c r="SUK17" s="117"/>
      <c r="SUL17" s="117"/>
      <c r="SUM17" s="117"/>
      <c r="SUN17" s="117"/>
      <c r="SUO17" s="117"/>
      <c r="SUP17" s="117"/>
      <c r="SUQ17" s="117"/>
      <c r="SUR17" s="117"/>
      <c r="SUS17" s="117"/>
      <c r="SUT17" s="117"/>
      <c r="SUU17" s="117"/>
      <c r="SUV17" s="117"/>
      <c r="SUW17" s="117"/>
      <c r="SUX17" s="117"/>
      <c r="SUY17" s="117"/>
      <c r="SUZ17" s="117"/>
      <c r="SVA17" s="117"/>
      <c r="SVB17" s="117"/>
      <c r="SVC17" s="117"/>
      <c r="SVD17" s="117"/>
      <c r="SVE17" s="117"/>
      <c r="SVF17" s="117"/>
      <c r="SVG17" s="117"/>
      <c r="SVH17" s="117"/>
      <c r="SVI17" s="117"/>
      <c r="SVJ17" s="117"/>
      <c r="SVK17" s="117"/>
      <c r="SVL17" s="117"/>
      <c r="SVM17" s="117"/>
      <c r="SVN17" s="117"/>
      <c r="SVO17" s="117"/>
      <c r="SVP17" s="117"/>
      <c r="SVQ17" s="117"/>
      <c r="SVR17" s="117"/>
      <c r="SVS17" s="117"/>
      <c r="SVT17" s="117"/>
      <c r="SVU17" s="117"/>
      <c r="SVV17" s="117"/>
      <c r="SVW17" s="117"/>
      <c r="SVX17" s="117"/>
      <c r="SVY17" s="117"/>
      <c r="SVZ17" s="117"/>
      <c r="SWA17" s="117"/>
      <c r="SWB17" s="117"/>
      <c r="SWC17" s="117"/>
      <c r="SWD17" s="117"/>
      <c r="SWE17" s="117"/>
      <c r="SWF17" s="117"/>
      <c r="SWG17" s="117"/>
      <c r="SWH17" s="117"/>
      <c r="SWI17" s="117"/>
      <c r="SWJ17" s="117"/>
      <c r="SWK17" s="117"/>
      <c r="SWL17" s="117"/>
      <c r="SWM17" s="117"/>
      <c r="SWN17" s="117"/>
      <c r="SWO17" s="117"/>
      <c r="SWP17" s="117"/>
      <c r="SWQ17" s="117"/>
      <c r="SWR17" s="117"/>
      <c r="SWS17" s="117"/>
      <c r="SWT17" s="117"/>
      <c r="SWU17" s="117"/>
      <c r="SWV17" s="117"/>
      <c r="SWW17" s="117"/>
      <c r="SWX17" s="117"/>
      <c r="SWY17" s="117"/>
      <c r="SWZ17" s="117"/>
      <c r="SXA17" s="117"/>
      <c r="SXB17" s="117"/>
      <c r="SXC17" s="117"/>
      <c r="SXD17" s="117"/>
      <c r="SXE17" s="117"/>
      <c r="SXF17" s="117"/>
      <c r="SXG17" s="117"/>
      <c r="SXH17" s="117"/>
      <c r="SXI17" s="117"/>
      <c r="SXJ17" s="117"/>
      <c r="SXK17" s="117"/>
      <c r="SXL17" s="117"/>
      <c r="SXM17" s="117"/>
      <c r="SXN17" s="117"/>
      <c r="SXO17" s="117"/>
      <c r="SXP17" s="117"/>
      <c r="SXQ17" s="117"/>
      <c r="SXR17" s="117"/>
      <c r="SXS17" s="117"/>
      <c r="SXT17" s="117"/>
      <c r="SXU17" s="117"/>
      <c r="SXV17" s="117"/>
      <c r="SXW17" s="117"/>
      <c r="SXX17" s="117"/>
      <c r="SXY17" s="117"/>
      <c r="SXZ17" s="117"/>
      <c r="SYA17" s="117"/>
      <c r="SYB17" s="117"/>
      <c r="SYC17" s="117"/>
      <c r="SYD17" s="117"/>
      <c r="SYE17" s="117"/>
      <c r="SYF17" s="117"/>
      <c r="SYG17" s="117"/>
      <c r="SYH17" s="117"/>
      <c r="SYI17" s="117"/>
      <c r="SYJ17" s="117"/>
      <c r="SYK17" s="117"/>
      <c r="SYL17" s="117"/>
      <c r="SYM17" s="117"/>
      <c r="SYN17" s="117"/>
      <c r="SYO17" s="117"/>
      <c r="SYP17" s="117"/>
      <c r="SYQ17" s="117"/>
      <c r="SYR17" s="117"/>
      <c r="SYS17" s="117"/>
      <c r="SYT17" s="117"/>
      <c r="SYU17" s="117"/>
      <c r="SYV17" s="117"/>
      <c r="SYW17" s="117"/>
      <c r="SYX17" s="117"/>
      <c r="SYY17" s="117"/>
      <c r="SYZ17" s="117"/>
      <c r="SZA17" s="117"/>
      <c r="SZB17" s="117"/>
      <c r="SZC17" s="117"/>
      <c r="SZD17" s="117"/>
      <c r="SZE17" s="117"/>
      <c r="SZF17" s="117"/>
      <c r="SZG17" s="117"/>
      <c r="SZH17" s="117"/>
      <c r="SZI17" s="117"/>
      <c r="SZJ17" s="117"/>
      <c r="SZK17" s="117"/>
      <c r="SZL17" s="117"/>
      <c r="SZM17" s="117"/>
      <c r="SZN17" s="117"/>
      <c r="SZO17" s="117"/>
      <c r="SZP17" s="117"/>
      <c r="SZQ17" s="117"/>
      <c r="SZR17" s="117"/>
      <c r="SZS17" s="117"/>
      <c r="SZT17" s="117"/>
      <c r="SZU17" s="117"/>
      <c r="SZV17" s="117"/>
      <c r="SZW17" s="117"/>
      <c r="SZX17" s="117"/>
      <c r="SZY17" s="117"/>
      <c r="SZZ17" s="117"/>
      <c r="TAA17" s="117"/>
      <c r="TAB17" s="117"/>
      <c r="TAC17" s="117"/>
      <c r="TAD17" s="117"/>
      <c r="TAE17" s="117"/>
      <c r="TAF17" s="117"/>
      <c r="TAG17" s="117"/>
      <c r="TAH17" s="117"/>
      <c r="TAI17" s="117"/>
      <c r="TAJ17" s="117"/>
      <c r="TAK17" s="117"/>
      <c r="TAL17" s="117"/>
      <c r="TAM17" s="117"/>
      <c r="TAN17" s="117"/>
      <c r="TAO17" s="117"/>
      <c r="TAP17" s="117"/>
      <c r="TAQ17" s="117"/>
      <c r="TAR17" s="117"/>
      <c r="TAS17" s="117"/>
      <c r="TAT17" s="117"/>
      <c r="TAU17" s="117"/>
      <c r="TAV17" s="117"/>
      <c r="TAW17" s="117"/>
      <c r="TAX17" s="117"/>
      <c r="TAY17" s="117"/>
      <c r="TAZ17" s="117"/>
      <c r="TBA17" s="117"/>
      <c r="TBB17" s="117"/>
      <c r="TBC17" s="117"/>
      <c r="TBD17" s="117"/>
      <c r="TBE17" s="117"/>
      <c r="TBF17" s="117"/>
      <c r="TBG17" s="117"/>
      <c r="TBH17" s="117"/>
      <c r="TBI17" s="117"/>
      <c r="TBJ17" s="117"/>
      <c r="TBK17" s="117"/>
      <c r="TBL17" s="117"/>
      <c r="TBM17" s="117"/>
      <c r="TBN17" s="117"/>
      <c r="TBO17" s="117"/>
      <c r="TBP17" s="117"/>
      <c r="TBQ17" s="117"/>
      <c r="TBR17" s="117"/>
      <c r="TBS17" s="117"/>
      <c r="TBT17" s="117"/>
      <c r="TBU17" s="117"/>
      <c r="TBV17" s="117"/>
      <c r="TBW17" s="117"/>
      <c r="TBX17" s="117"/>
      <c r="TBY17" s="117"/>
      <c r="TBZ17" s="117"/>
      <c r="TCA17" s="117"/>
      <c r="TCB17" s="117"/>
      <c r="TCC17" s="117"/>
      <c r="TCD17" s="117"/>
      <c r="TCE17" s="117"/>
      <c r="TCF17" s="117"/>
      <c r="TCG17" s="117"/>
      <c r="TCH17" s="117"/>
      <c r="TCI17" s="117"/>
      <c r="TCJ17" s="117"/>
      <c r="TCK17" s="117"/>
      <c r="TCL17" s="117"/>
      <c r="TCM17" s="117"/>
      <c r="TCN17" s="117"/>
      <c r="TCO17" s="117"/>
      <c r="TCP17" s="117"/>
      <c r="TCQ17" s="117"/>
      <c r="TCR17" s="117"/>
      <c r="TCS17" s="117"/>
      <c r="TCT17" s="117"/>
      <c r="TCU17" s="117"/>
      <c r="TCV17" s="117"/>
      <c r="TCW17" s="117"/>
      <c r="TCX17" s="117"/>
      <c r="TCY17" s="117"/>
      <c r="TCZ17" s="117"/>
      <c r="TDA17" s="117"/>
      <c r="TDB17" s="117"/>
      <c r="TDC17" s="117"/>
      <c r="TDD17" s="117"/>
      <c r="TDE17" s="117"/>
      <c r="TDF17" s="117"/>
      <c r="TDG17" s="117"/>
      <c r="TDH17" s="117"/>
      <c r="TDI17" s="117"/>
      <c r="TDJ17" s="117"/>
      <c r="TDK17" s="117"/>
      <c r="TDL17" s="117"/>
      <c r="TDM17" s="117"/>
      <c r="TDN17" s="117"/>
      <c r="TDO17" s="117"/>
      <c r="TDP17" s="117"/>
      <c r="TDQ17" s="117"/>
      <c r="TDR17" s="117"/>
      <c r="TDS17" s="117"/>
      <c r="TDT17" s="117"/>
      <c r="TDU17" s="117"/>
      <c r="TDV17" s="117"/>
      <c r="TDW17" s="117"/>
      <c r="TDX17" s="117"/>
      <c r="TDY17" s="117"/>
      <c r="TDZ17" s="117"/>
      <c r="TEA17" s="117"/>
      <c r="TEB17" s="117"/>
      <c r="TEC17" s="117"/>
      <c r="TED17" s="117"/>
      <c r="TEE17" s="117"/>
      <c r="TEF17" s="117"/>
      <c r="TEG17" s="117"/>
      <c r="TEH17" s="117"/>
      <c r="TEI17" s="117"/>
      <c r="TEJ17" s="117"/>
      <c r="TEK17" s="117"/>
      <c r="TEL17" s="117"/>
      <c r="TEM17" s="117"/>
      <c r="TEN17" s="117"/>
      <c r="TEO17" s="117"/>
      <c r="TEP17" s="117"/>
      <c r="TEQ17" s="117"/>
      <c r="TER17" s="117"/>
      <c r="TES17" s="117"/>
      <c r="TET17" s="117"/>
      <c r="TEU17" s="117"/>
      <c r="TEV17" s="117"/>
      <c r="TEW17" s="117"/>
      <c r="TEX17" s="117"/>
      <c r="TEY17" s="117"/>
      <c r="TEZ17" s="117"/>
      <c r="TFA17" s="117"/>
      <c r="TFB17" s="117"/>
      <c r="TFC17" s="117"/>
      <c r="TFD17" s="117"/>
      <c r="TFE17" s="117"/>
      <c r="TFF17" s="117"/>
      <c r="TFG17" s="117"/>
      <c r="TFH17" s="117"/>
      <c r="TFI17" s="117"/>
      <c r="TFJ17" s="117"/>
      <c r="TFK17" s="117"/>
      <c r="TFL17" s="117"/>
      <c r="TFM17" s="117"/>
      <c r="TFN17" s="117"/>
      <c r="TFO17" s="117"/>
      <c r="TFP17" s="117"/>
      <c r="TFQ17" s="117"/>
      <c r="TFR17" s="117"/>
      <c r="TFS17" s="117"/>
      <c r="TFT17" s="117"/>
      <c r="TFU17" s="117"/>
      <c r="TFV17" s="117"/>
      <c r="TFW17" s="117"/>
      <c r="TFX17" s="117"/>
      <c r="TFY17" s="117"/>
      <c r="TFZ17" s="117"/>
      <c r="TGA17" s="117"/>
      <c r="TGB17" s="117"/>
      <c r="TGC17" s="117"/>
      <c r="TGD17" s="117"/>
      <c r="TGE17" s="117"/>
      <c r="TGF17" s="117"/>
      <c r="TGG17" s="117"/>
      <c r="TGH17" s="117"/>
      <c r="TGI17" s="117"/>
      <c r="TGJ17" s="117"/>
      <c r="TGK17" s="117"/>
      <c r="TGL17" s="117"/>
      <c r="TGM17" s="117"/>
      <c r="TGN17" s="117"/>
      <c r="TGO17" s="117"/>
      <c r="TGP17" s="117"/>
      <c r="TGQ17" s="117"/>
      <c r="TGR17" s="117"/>
      <c r="TGS17" s="117"/>
      <c r="TGT17" s="117"/>
      <c r="TGU17" s="117"/>
      <c r="TGV17" s="117"/>
      <c r="TGW17" s="117"/>
      <c r="TGX17" s="117"/>
      <c r="TGY17" s="117"/>
      <c r="TGZ17" s="117"/>
      <c r="THA17" s="117"/>
      <c r="THB17" s="117"/>
      <c r="THC17" s="117"/>
      <c r="THD17" s="117"/>
      <c r="THE17" s="117"/>
      <c r="THF17" s="117"/>
      <c r="THG17" s="117"/>
      <c r="THH17" s="117"/>
      <c r="THI17" s="117"/>
      <c r="THJ17" s="117"/>
      <c r="THK17" s="117"/>
      <c r="THL17" s="117"/>
      <c r="THM17" s="117"/>
      <c r="THN17" s="117"/>
      <c r="THO17" s="117"/>
      <c r="THP17" s="117"/>
      <c r="THQ17" s="117"/>
      <c r="THR17" s="117"/>
      <c r="THS17" s="117"/>
      <c r="THT17" s="117"/>
      <c r="THU17" s="117"/>
      <c r="THV17" s="117"/>
      <c r="THW17" s="117"/>
      <c r="THX17" s="117"/>
      <c r="THY17" s="117"/>
      <c r="THZ17" s="117"/>
      <c r="TIA17" s="117"/>
      <c r="TIB17" s="117"/>
      <c r="TIC17" s="117"/>
      <c r="TID17" s="117"/>
      <c r="TIE17" s="117"/>
      <c r="TIF17" s="117"/>
      <c r="TIG17" s="117"/>
      <c r="TIH17" s="117"/>
      <c r="TII17" s="117"/>
      <c r="TIJ17" s="117"/>
      <c r="TIK17" s="117"/>
      <c r="TIL17" s="117"/>
      <c r="TIM17" s="117"/>
      <c r="TIN17" s="117"/>
      <c r="TIO17" s="117"/>
      <c r="TIP17" s="117"/>
      <c r="TIQ17" s="117"/>
      <c r="TIR17" s="117"/>
      <c r="TIS17" s="117"/>
      <c r="TIT17" s="117"/>
      <c r="TIU17" s="117"/>
      <c r="TIV17" s="117"/>
      <c r="TIW17" s="117"/>
      <c r="TIX17" s="117"/>
      <c r="TIY17" s="117"/>
      <c r="TIZ17" s="117"/>
      <c r="TJA17" s="117"/>
      <c r="TJB17" s="117"/>
      <c r="TJC17" s="117"/>
      <c r="TJD17" s="117"/>
      <c r="TJE17" s="117"/>
      <c r="TJF17" s="117"/>
      <c r="TJG17" s="117"/>
      <c r="TJH17" s="117"/>
      <c r="TJI17" s="117"/>
      <c r="TJJ17" s="117"/>
      <c r="TJK17" s="117"/>
      <c r="TJL17" s="117"/>
      <c r="TJM17" s="117"/>
      <c r="TJN17" s="117"/>
      <c r="TJO17" s="117"/>
      <c r="TJP17" s="117"/>
      <c r="TJQ17" s="117"/>
      <c r="TJR17" s="117"/>
      <c r="TJS17" s="117"/>
      <c r="TJT17" s="117"/>
      <c r="TJU17" s="117"/>
      <c r="TJV17" s="117"/>
      <c r="TJW17" s="117"/>
      <c r="TJX17" s="117"/>
      <c r="TJY17" s="117"/>
      <c r="TJZ17" s="117"/>
      <c r="TKA17" s="117"/>
      <c r="TKB17" s="117"/>
      <c r="TKC17" s="117"/>
      <c r="TKD17" s="117"/>
      <c r="TKE17" s="117"/>
      <c r="TKF17" s="117"/>
      <c r="TKG17" s="117"/>
      <c r="TKH17" s="117"/>
      <c r="TKI17" s="117"/>
      <c r="TKJ17" s="117"/>
      <c r="TKK17" s="117"/>
      <c r="TKL17" s="117"/>
      <c r="TKM17" s="117"/>
      <c r="TKN17" s="117"/>
      <c r="TKO17" s="117"/>
      <c r="TKP17" s="117"/>
      <c r="TKQ17" s="117"/>
      <c r="TKR17" s="117"/>
      <c r="TKS17" s="117"/>
      <c r="TKT17" s="117"/>
      <c r="TKU17" s="117"/>
      <c r="TKV17" s="117"/>
      <c r="TKW17" s="117"/>
      <c r="TKX17" s="117"/>
      <c r="TKY17" s="117"/>
      <c r="TKZ17" s="117"/>
      <c r="TLA17" s="117"/>
      <c r="TLB17" s="117"/>
      <c r="TLC17" s="117"/>
      <c r="TLD17" s="117"/>
      <c r="TLE17" s="117"/>
      <c r="TLF17" s="117"/>
      <c r="TLG17" s="117"/>
      <c r="TLH17" s="117"/>
      <c r="TLI17" s="117"/>
      <c r="TLJ17" s="117"/>
      <c r="TLK17" s="117"/>
      <c r="TLL17" s="117"/>
      <c r="TLM17" s="117"/>
      <c r="TLN17" s="117"/>
      <c r="TLO17" s="117"/>
      <c r="TLP17" s="117"/>
      <c r="TLQ17" s="117"/>
      <c r="TLR17" s="117"/>
      <c r="TLS17" s="117"/>
      <c r="TLT17" s="117"/>
      <c r="TLU17" s="117"/>
      <c r="TLV17" s="117"/>
      <c r="TLW17" s="117"/>
      <c r="TLX17" s="117"/>
      <c r="TLY17" s="117"/>
      <c r="TLZ17" s="117"/>
      <c r="TMA17" s="117"/>
      <c r="TMB17" s="117"/>
      <c r="TMC17" s="117"/>
      <c r="TMD17" s="117"/>
      <c r="TME17" s="117"/>
      <c r="TMF17" s="117"/>
      <c r="TMG17" s="117"/>
      <c r="TMH17" s="117"/>
      <c r="TMI17" s="117"/>
      <c r="TMJ17" s="117"/>
      <c r="TMK17" s="117"/>
      <c r="TML17" s="117"/>
      <c r="TMM17" s="117"/>
      <c r="TMN17" s="117"/>
      <c r="TMO17" s="117"/>
      <c r="TMP17" s="117"/>
      <c r="TMQ17" s="117"/>
      <c r="TMR17" s="117"/>
      <c r="TMS17" s="117"/>
      <c r="TMT17" s="117"/>
      <c r="TMU17" s="117"/>
      <c r="TMV17" s="117"/>
      <c r="TMW17" s="117"/>
      <c r="TMX17" s="117"/>
      <c r="TMY17" s="117"/>
      <c r="TMZ17" s="117"/>
      <c r="TNA17" s="117"/>
      <c r="TNB17" s="117"/>
      <c r="TNC17" s="117"/>
      <c r="TND17" s="117"/>
      <c r="TNE17" s="117"/>
      <c r="TNF17" s="117"/>
      <c r="TNG17" s="117"/>
      <c r="TNH17" s="117"/>
      <c r="TNI17" s="117"/>
      <c r="TNJ17" s="117"/>
      <c r="TNK17" s="117"/>
      <c r="TNL17" s="117"/>
      <c r="TNM17" s="117"/>
      <c r="TNN17" s="117"/>
      <c r="TNO17" s="117"/>
      <c r="TNP17" s="117"/>
      <c r="TNQ17" s="117"/>
      <c r="TNR17" s="117"/>
      <c r="TNS17" s="117"/>
      <c r="TNT17" s="117"/>
      <c r="TNU17" s="117"/>
      <c r="TNV17" s="117"/>
      <c r="TNW17" s="117"/>
      <c r="TNX17" s="117"/>
      <c r="TNY17" s="117"/>
      <c r="TNZ17" s="117"/>
      <c r="TOA17" s="117"/>
      <c r="TOB17" s="117"/>
      <c r="TOC17" s="117"/>
      <c r="TOD17" s="117"/>
      <c r="TOE17" s="117"/>
      <c r="TOF17" s="117"/>
      <c r="TOG17" s="117"/>
      <c r="TOH17" s="117"/>
      <c r="TOI17" s="117"/>
      <c r="TOJ17" s="117"/>
      <c r="TOK17" s="117"/>
      <c r="TOL17" s="117"/>
      <c r="TOM17" s="117"/>
      <c r="TON17" s="117"/>
      <c r="TOO17" s="117"/>
      <c r="TOP17" s="117"/>
      <c r="TOQ17" s="117"/>
      <c r="TOR17" s="117"/>
      <c r="TOS17" s="117"/>
      <c r="TOT17" s="117"/>
      <c r="TOU17" s="117"/>
      <c r="TOV17" s="117"/>
      <c r="TOW17" s="117"/>
      <c r="TOX17" s="117"/>
      <c r="TOY17" s="117"/>
      <c r="TOZ17" s="117"/>
      <c r="TPA17" s="117"/>
      <c r="TPB17" s="117"/>
      <c r="TPC17" s="117"/>
      <c r="TPD17" s="117"/>
      <c r="TPE17" s="117"/>
      <c r="TPF17" s="117"/>
      <c r="TPG17" s="117"/>
      <c r="TPH17" s="117"/>
      <c r="TPI17" s="117"/>
      <c r="TPJ17" s="117"/>
      <c r="TPK17" s="117"/>
      <c r="TPL17" s="117"/>
      <c r="TPM17" s="117"/>
      <c r="TPN17" s="117"/>
      <c r="TPO17" s="117"/>
      <c r="TPP17" s="117"/>
      <c r="TPQ17" s="117"/>
      <c r="TPR17" s="117"/>
      <c r="TPS17" s="117"/>
      <c r="TPT17" s="117"/>
      <c r="TPU17" s="117"/>
      <c r="TPV17" s="117"/>
      <c r="TPW17" s="117"/>
      <c r="TPX17" s="117"/>
      <c r="TPY17" s="117"/>
      <c r="TPZ17" s="117"/>
      <c r="TQA17" s="117"/>
      <c r="TQB17" s="117"/>
      <c r="TQC17" s="117"/>
      <c r="TQD17" s="117"/>
      <c r="TQE17" s="117"/>
      <c r="TQF17" s="117"/>
      <c r="TQG17" s="117"/>
      <c r="TQH17" s="117"/>
      <c r="TQI17" s="117"/>
      <c r="TQJ17" s="117"/>
      <c r="TQK17" s="117"/>
      <c r="TQL17" s="117"/>
      <c r="TQM17" s="117"/>
      <c r="TQN17" s="117"/>
      <c r="TQO17" s="117"/>
      <c r="TQP17" s="117"/>
      <c r="TQQ17" s="117"/>
      <c r="TQR17" s="117"/>
      <c r="TQS17" s="117"/>
      <c r="TQT17" s="117"/>
      <c r="TQU17" s="117"/>
      <c r="TQV17" s="117"/>
      <c r="TQW17" s="117"/>
      <c r="TQX17" s="117"/>
      <c r="TQY17" s="117"/>
      <c r="TQZ17" s="117"/>
      <c r="TRA17" s="117"/>
      <c r="TRB17" s="117"/>
      <c r="TRC17" s="117"/>
      <c r="TRD17" s="117"/>
      <c r="TRE17" s="117"/>
      <c r="TRF17" s="117"/>
      <c r="TRG17" s="117"/>
      <c r="TRH17" s="117"/>
      <c r="TRI17" s="117"/>
      <c r="TRJ17" s="117"/>
      <c r="TRK17" s="117"/>
      <c r="TRL17" s="117"/>
      <c r="TRM17" s="117"/>
      <c r="TRN17" s="117"/>
      <c r="TRO17" s="117"/>
      <c r="TRP17" s="117"/>
      <c r="TRQ17" s="117"/>
      <c r="TRR17" s="117"/>
      <c r="TRS17" s="117"/>
      <c r="TRT17" s="117"/>
      <c r="TRU17" s="117"/>
      <c r="TRV17" s="117"/>
      <c r="TRW17" s="117"/>
      <c r="TRX17" s="117"/>
      <c r="TRY17" s="117"/>
      <c r="TRZ17" s="117"/>
      <c r="TSA17" s="117"/>
      <c r="TSB17" s="117"/>
      <c r="TSC17" s="117"/>
      <c r="TSD17" s="117"/>
      <c r="TSE17" s="117"/>
      <c r="TSF17" s="117"/>
      <c r="TSG17" s="117"/>
      <c r="TSH17" s="117"/>
      <c r="TSI17" s="117"/>
      <c r="TSJ17" s="117"/>
      <c r="TSK17" s="117"/>
      <c r="TSL17" s="117"/>
      <c r="TSM17" s="117"/>
      <c r="TSN17" s="117"/>
      <c r="TSO17" s="117"/>
      <c r="TSP17" s="117"/>
      <c r="TSQ17" s="117"/>
      <c r="TSR17" s="117"/>
      <c r="TSS17" s="117"/>
      <c r="TST17" s="117"/>
      <c r="TSU17" s="117"/>
      <c r="TSV17" s="117"/>
      <c r="TSW17" s="117"/>
      <c r="TSX17" s="117"/>
      <c r="TSY17" s="117"/>
      <c r="TSZ17" s="117"/>
      <c r="TTA17" s="117"/>
      <c r="TTB17" s="117"/>
      <c r="TTC17" s="117"/>
      <c r="TTD17" s="117"/>
      <c r="TTE17" s="117"/>
      <c r="TTF17" s="117"/>
      <c r="TTG17" s="117"/>
      <c r="TTH17" s="117"/>
      <c r="TTI17" s="117"/>
      <c r="TTJ17" s="117"/>
      <c r="TTK17" s="117"/>
      <c r="TTL17" s="117"/>
      <c r="TTM17" s="117"/>
      <c r="TTN17" s="117"/>
      <c r="TTO17" s="117"/>
      <c r="TTP17" s="117"/>
      <c r="TTQ17" s="117"/>
      <c r="TTR17" s="117"/>
      <c r="TTS17" s="117"/>
      <c r="TTT17" s="117"/>
      <c r="TTU17" s="117"/>
      <c r="TTV17" s="117"/>
      <c r="TTW17" s="117"/>
      <c r="TTX17" s="117"/>
      <c r="TTY17" s="117"/>
      <c r="TTZ17" s="117"/>
      <c r="TUA17" s="117"/>
      <c r="TUB17" s="117"/>
      <c r="TUC17" s="117"/>
      <c r="TUD17" s="117"/>
      <c r="TUE17" s="117"/>
      <c r="TUF17" s="117"/>
      <c r="TUG17" s="117"/>
      <c r="TUH17" s="117"/>
      <c r="TUI17" s="117"/>
      <c r="TUJ17" s="117"/>
      <c r="TUK17" s="117"/>
      <c r="TUL17" s="117"/>
      <c r="TUM17" s="117"/>
      <c r="TUN17" s="117"/>
      <c r="TUO17" s="117"/>
      <c r="TUP17" s="117"/>
      <c r="TUQ17" s="117"/>
      <c r="TUR17" s="117"/>
      <c r="TUS17" s="117"/>
      <c r="TUT17" s="117"/>
      <c r="TUU17" s="117"/>
      <c r="TUV17" s="117"/>
      <c r="TUW17" s="117"/>
      <c r="TUX17" s="117"/>
      <c r="TUY17" s="117"/>
      <c r="TUZ17" s="117"/>
      <c r="TVA17" s="117"/>
      <c r="TVB17" s="117"/>
      <c r="TVC17" s="117"/>
      <c r="TVD17" s="117"/>
      <c r="TVE17" s="117"/>
      <c r="TVF17" s="117"/>
      <c r="TVG17" s="117"/>
      <c r="TVH17" s="117"/>
      <c r="TVI17" s="117"/>
      <c r="TVJ17" s="117"/>
      <c r="TVK17" s="117"/>
      <c r="TVL17" s="117"/>
      <c r="TVM17" s="117"/>
      <c r="TVN17" s="117"/>
      <c r="TVO17" s="117"/>
      <c r="TVP17" s="117"/>
      <c r="TVQ17" s="117"/>
      <c r="TVR17" s="117"/>
      <c r="TVS17" s="117"/>
      <c r="TVT17" s="117"/>
      <c r="TVU17" s="117"/>
      <c r="TVV17" s="117"/>
      <c r="TVW17" s="117"/>
      <c r="TVX17" s="117"/>
      <c r="TVY17" s="117"/>
      <c r="TVZ17" s="117"/>
      <c r="TWA17" s="117"/>
      <c r="TWB17" s="117"/>
      <c r="TWC17" s="117"/>
      <c r="TWD17" s="117"/>
      <c r="TWE17" s="117"/>
      <c r="TWF17" s="117"/>
      <c r="TWG17" s="117"/>
      <c r="TWH17" s="117"/>
      <c r="TWI17" s="117"/>
      <c r="TWJ17" s="117"/>
      <c r="TWK17" s="117"/>
      <c r="TWL17" s="117"/>
      <c r="TWM17" s="117"/>
      <c r="TWN17" s="117"/>
      <c r="TWO17" s="117"/>
      <c r="TWP17" s="117"/>
      <c r="TWQ17" s="117"/>
      <c r="TWR17" s="117"/>
      <c r="TWS17" s="117"/>
      <c r="TWT17" s="117"/>
      <c r="TWU17" s="117"/>
      <c r="TWV17" s="117"/>
      <c r="TWW17" s="117"/>
      <c r="TWX17" s="117"/>
      <c r="TWY17" s="117"/>
      <c r="TWZ17" s="117"/>
      <c r="TXA17" s="117"/>
      <c r="TXB17" s="117"/>
      <c r="TXC17" s="117"/>
      <c r="TXD17" s="117"/>
      <c r="TXE17" s="117"/>
      <c r="TXF17" s="117"/>
      <c r="TXG17" s="117"/>
      <c r="TXH17" s="117"/>
      <c r="TXI17" s="117"/>
      <c r="TXJ17" s="117"/>
      <c r="TXK17" s="117"/>
      <c r="TXL17" s="117"/>
      <c r="TXM17" s="117"/>
      <c r="TXN17" s="117"/>
      <c r="TXO17" s="117"/>
      <c r="TXP17" s="117"/>
      <c r="TXQ17" s="117"/>
      <c r="TXR17" s="117"/>
      <c r="TXS17" s="117"/>
      <c r="TXT17" s="117"/>
      <c r="TXU17" s="117"/>
      <c r="TXV17" s="117"/>
      <c r="TXW17" s="117"/>
      <c r="TXX17" s="117"/>
      <c r="TXY17" s="117"/>
      <c r="TXZ17" s="117"/>
      <c r="TYA17" s="117"/>
      <c r="TYB17" s="117"/>
      <c r="TYC17" s="117"/>
      <c r="TYD17" s="117"/>
      <c r="TYE17" s="117"/>
      <c r="TYF17" s="117"/>
      <c r="TYG17" s="117"/>
      <c r="TYH17" s="117"/>
      <c r="TYI17" s="117"/>
      <c r="TYJ17" s="117"/>
      <c r="TYK17" s="117"/>
      <c r="TYL17" s="117"/>
      <c r="TYM17" s="117"/>
      <c r="TYN17" s="117"/>
      <c r="TYO17" s="117"/>
      <c r="TYP17" s="117"/>
      <c r="TYQ17" s="117"/>
      <c r="TYR17" s="117"/>
      <c r="TYS17" s="117"/>
      <c r="TYT17" s="117"/>
      <c r="TYU17" s="117"/>
      <c r="TYV17" s="117"/>
      <c r="TYW17" s="117"/>
      <c r="TYX17" s="117"/>
      <c r="TYY17" s="117"/>
      <c r="TYZ17" s="117"/>
      <c r="TZA17" s="117"/>
      <c r="TZB17" s="117"/>
      <c r="TZC17" s="117"/>
      <c r="TZD17" s="117"/>
      <c r="TZE17" s="117"/>
      <c r="TZF17" s="117"/>
      <c r="TZG17" s="117"/>
      <c r="TZH17" s="117"/>
      <c r="TZI17" s="117"/>
      <c r="TZJ17" s="117"/>
      <c r="TZK17" s="117"/>
      <c r="TZL17" s="117"/>
      <c r="TZM17" s="117"/>
      <c r="TZN17" s="117"/>
      <c r="TZO17" s="117"/>
      <c r="TZP17" s="117"/>
      <c r="TZQ17" s="117"/>
      <c r="TZR17" s="117"/>
      <c r="TZS17" s="117"/>
      <c r="TZT17" s="117"/>
      <c r="TZU17" s="117"/>
      <c r="TZV17" s="117"/>
      <c r="TZW17" s="117"/>
      <c r="TZX17" s="117"/>
      <c r="TZY17" s="117"/>
      <c r="TZZ17" s="117"/>
      <c r="UAA17" s="117"/>
      <c r="UAB17" s="117"/>
      <c r="UAC17" s="117"/>
      <c r="UAD17" s="117"/>
      <c r="UAE17" s="117"/>
      <c r="UAF17" s="117"/>
      <c r="UAG17" s="117"/>
      <c r="UAH17" s="117"/>
      <c r="UAI17" s="117"/>
      <c r="UAJ17" s="117"/>
      <c r="UAK17" s="117"/>
      <c r="UAL17" s="117"/>
      <c r="UAM17" s="117"/>
      <c r="UAN17" s="117"/>
      <c r="UAO17" s="117"/>
      <c r="UAP17" s="117"/>
      <c r="UAQ17" s="117"/>
      <c r="UAR17" s="117"/>
      <c r="UAS17" s="117"/>
      <c r="UAT17" s="117"/>
      <c r="UAU17" s="117"/>
      <c r="UAV17" s="117"/>
      <c r="UAW17" s="117"/>
      <c r="UAX17" s="117"/>
      <c r="UAY17" s="117"/>
      <c r="UAZ17" s="117"/>
      <c r="UBA17" s="117"/>
      <c r="UBB17" s="117"/>
      <c r="UBC17" s="117"/>
      <c r="UBD17" s="117"/>
      <c r="UBE17" s="117"/>
      <c r="UBF17" s="117"/>
      <c r="UBG17" s="117"/>
      <c r="UBH17" s="117"/>
      <c r="UBI17" s="117"/>
      <c r="UBJ17" s="117"/>
      <c r="UBK17" s="117"/>
      <c r="UBL17" s="117"/>
      <c r="UBM17" s="117"/>
      <c r="UBN17" s="117"/>
      <c r="UBO17" s="117"/>
      <c r="UBP17" s="117"/>
      <c r="UBQ17" s="117"/>
      <c r="UBR17" s="117"/>
      <c r="UBS17" s="117"/>
      <c r="UBT17" s="117"/>
      <c r="UBU17" s="117"/>
      <c r="UBV17" s="117"/>
      <c r="UBW17" s="117"/>
      <c r="UBX17" s="117"/>
      <c r="UBY17" s="117"/>
      <c r="UBZ17" s="117"/>
      <c r="UCA17" s="117"/>
      <c r="UCB17" s="117"/>
      <c r="UCC17" s="117"/>
      <c r="UCD17" s="117"/>
      <c r="UCE17" s="117"/>
      <c r="UCF17" s="117"/>
      <c r="UCG17" s="117"/>
      <c r="UCH17" s="117"/>
      <c r="UCI17" s="117"/>
      <c r="UCJ17" s="117"/>
      <c r="UCK17" s="117"/>
      <c r="UCL17" s="117"/>
      <c r="UCM17" s="117"/>
      <c r="UCN17" s="117"/>
      <c r="UCO17" s="117"/>
      <c r="UCP17" s="117"/>
      <c r="UCQ17" s="117"/>
      <c r="UCR17" s="117"/>
      <c r="UCS17" s="117"/>
      <c r="UCT17" s="117"/>
      <c r="UCU17" s="117"/>
      <c r="UCV17" s="117"/>
      <c r="UCW17" s="117"/>
      <c r="UCX17" s="117"/>
      <c r="UCY17" s="117"/>
      <c r="UCZ17" s="117"/>
      <c r="UDA17" s="117"/>
      <c r="UDB17" s="117"/>
      <c r="UDC17" s="117"/>
      <c r="UDD17" s="117"/>
      <c r="UDE17" s="117"/>
      <c r="UDF17" s="117"/>
      <c r="UDG17" s="117"/>
      <c r="UDH17" s="117"/>
      <c r="UDI17" s="117"/>
      <c r="UDJ17" s="117"/>
      <c r="UDK17" s="117"/>
      <c r="UDL17" s="117"/>
      <c r="UDM17" s="117"/>
      <c r="UDN17" s="117"/>
      <c r="UDO17" s="117"/>
      <c r="UDP17" s="117"/>
      <c r="UDQ17" s="117"/>
      <c r="UDR17" s="117"/>
      <c r="UDS17" s="117"/>
      <c r="UDT17" s="117"/>
      <c r="UDU17" s="117"/>
      <c r="UDV17" s="117"/>
      <c r="UDW17" s="117"/>
      <c r="UDX17" s="117"/>
      <c r="UDY17" s="117"/>
      <c r="UDZ17" s="117"/>
      <c r="UEA17" s="117"/>
      <c r="UEB17" s="117"/>
      <c r="UEC17" s="117"/>
      <c r="UED17" s="117"/>
      <c r="UEE17" s="117"/>
      <c r="UEF17" s="117"/>
      <c r="UEG17" s="117"/>
      <c r="UEH17" s="117"/>
      <c r="UEI17" s="117"/>
      <c r="UEJ17" s="117"/>
      <c r="UEK17" s="117"/>
      <c r="UEL17" s="117"/>
      <c r="UEM17" s="117"/>
      <c r="UEN17" s="117"/>
      <c r="UEO17" s="117"/>
      <c r="UEP17" s="117"/>
      <c r="UEQ17" s="117"/>
      <c r="UER17" s="117"/>
      <c r="UES17" s="117"/>
      <c r="UET17" s="117"/>
      <c r="UEU17" s="117"/>
      <c r="UEV17" s="117"/>
      <c r="UEW17" s="117"/>
      <c r="UEX17" s="117"/>
      <c r="UEY17" s="117"/>
      <c r="UEZ17" s="117"/>
      <c r="UFA17" s="117"/>
      <c r="UFB17" s="117"/>
      <c r="UFC17" s="117"/>
      <c r="UFD17" s="117"/>
      <c r="UFE17" s="117"/>
      <c r="UFF17" s="117"/>
      <c r="UFG17" s="117"/>
      <c r="UFH17" s="117"/>
      <c r="UFI17" s="117"/>
      <c r="UFJ17" s="117"/>
      <c r="UFK17" s="117"/>
      <c r="UFL17" s="117"/>
      <c r="UFM17" s="117"/>
      <c r="UFN17" s="117"/>
      <c r="UFO17" s="117"/>
      <c r="UFP17" s="117"/>
      <c r="UFQ17" s="117"/>
      <c r="UFR17" s="117"/>
      <c r="UFS17" s="117"/>
      <c r="UFT17" s="117"/>
      <c r="UFU17" s="117"/>
      <c r="UFV17" s="117"/>
      <c r="UFW17" s="117"/>
      <c r="UFX17" s="117"/>
      <c r="UFY17" s="117"/>
      <c r="UFZ17" s="117"/>
      <c r="UGA17" s="117"/>
      <c r="UGB17" s="117"/>
      <c r="UGC17" s="117"/>
      <c r="UGD17" s="117"/>
      <c r="UGE17" s="117"/>
      <c r="UGF17" s="117"/>
      <c r="UGG17" s="117"/>
      <c r="UGH17" s="117"/>
      <c r="UGI17" s="117"/>
      <c r="UGJ17" s="117"/>
      <c r="UGK17" s="117"/>
      <c r="UGL17" s="117"/>
      <c r="UGM17" s="117"/>
      <c r="UGN17" s="117"/>
      <c r="UGO17" s="117"/>
      <c r="UGP17" s="117"/>
      <c r="UGQ17" s="117"/>
      <c r="UGR17" s="117"/>
      <c r="UGS17" s="117"/>
      <c r="UGT17" s="117"/>
      <c r="UGU17" s="117"/>
      <c r="UGV17" s="117"/>
      <c r="UGW17" s="117"/>
      <c r="UGX17" s="117"/>
      <c r="UGY17" s="117"/>
      <c r="UGZ17" s="117"/>
      <c r="UHA17" s="117"/>
      <c r="UHB17" s="117"/>
      <c r="UHC17" s="117"/>
      <c r="UHD17" s="117"/>
      <c r="UHE17" s="117"/>
      <c r="UHF17" s="117"/>
      <c r="UHG17" s="117"/>
      <c r="UHH17" s="117"/>
      <c r="UHI17" s="117"/>
      <c r="UHJ17" s="117"/>
      <c r="UHK17" s="117"/>
      <c r="UHL17" s="117"/>
      <c r="UHM17" s="117"/>
      <c r="UHN17" s="117"/>
      <c r="UHO17" s="117"/>
      <c r="UHP17" s="117"/>
      <c r="UHQ17" s="117"/>
      <c r="UHR17" s="117"/>
      <c r="UHS17" s="117"/>
      <c r="UHT17" s="117"/>
      <c r="UHU17" s="117"/>
      <c r="UHV17" s="117"/>
      <c r="UHW17" s="117"/>
      <c r="UHX17" s="117"/>
      <c r="UHY17" s="117"/>
      <c r="UHZ17" s="117"/>
      <c r="UIA17" s="117"/>
      <c r="UIB17" s="117"/>
      <c r="UIC17" s="117"/>
      <c r="UID17" s="117"/>
      <c r="UIE17" s="117"/>
      <c r="UIF17" s="117"/>
      <c r="UIG17" s="117"/>
      <c r="UIH17" s="117"/>
      <c r="UII17" s="117"/>
      <c r="UIJ17" s="117"/>
      <c r="UIK17" s="117"/>
      <c r="UIL17" s="117"/>
      <c r="UIM17" s="117"/>
      <c r="UIN17" s="117"/>
      <c r="UIO17" s="117"/>
      <c r="UIP17" s="117"/>
      <c r="UIQ17" s="117"/>
      <c r="UIR17" s="117"/>
      <c r="UIS17" s="117"/>
      <c r="UIT17" s="117"/>
      <c r="UIU17" s="117"/>
      <c r="UIV17" s="117"/>
      <c r="UIW17" s="117"/>
      <c r="UIX17" s="117"/>
      <c r="UIY17" s="117"/>
      <c r="UIZ17" s="117"/>
      <c r="UJA17" s="117"/>
      <c r="UJB17" s="117"/>
      <c r="UJC17" s="117"/>
      <c r="UJD17" s="117"/>
      <c r="UJE17" s="117"/>
      <c r="UJF17" s="117"/>
      <c r="UJG17" s="117"/>
      <c r="UJH17" s="117"/>
      <c r="UJI17" s="117"/>
      <c r="UJJ17" s="117"/>
      <c r="UJK17" s="117"/>
      <c r="UJL17" s="117"/>
      <c r="UJM17" s="117"/>
      <c r="UJN17" s="117"/>
      <c r="UJO17" s="117"/>
      <c r="UJP17" s="117"/>
      <c r="UJQ17" s="117"/>
      <c r="UJR17" s="117"/>
      <c r="UJS17" s="117"/>
      <c r="UJT17" s="117"/>
      <c r="UJU17" s="117"/>
      <c r="UJV17" s="117"/>
      <c r="UJW17" s="117"/>
      <c r="UJX17" s="117"/>
      <c r="UJY17" s="117"/>
      <c r="UJZ17" s="117"/>
      <c r="UKA17" s="117"/>
      <c r="UKB17" s="117"/>
      <c r="UKC17" s="117"/>
      <c r="UKD17" s="117"/>
      <c r="UKE17" s="117"/>
      <c r="UKF17" s="117"/>
      <c r="UKG17" s="117"/>
      <c r="UKH17" s="117"/>
      <c r="UKI17" s="117"/>
      <c r="UKJ17" s="117"/>
      <c r="UKK17" s="117"/>
      <c r="UKL17" s="117"/>
      <c r="UKM17" s="117"/>
      <c r="UKN17" s="117"/>
      <c r="UKO17" s="117"/>
      <c r="UKP17" s="117"/>
      <c r="UKQ17" s="117"/>
      <c r="UKR17" s="117"/>
      <c r="UKS17" s="117"/>
      <c r="UKT17" s="117"/>
      <c r="UKU17" s="117"/>
      <c r="UKV17" s="117"/>
      <c r="UKW17" s="117"/>
      <c r="UKX17" s="117"/>
      <c r="UKY17" s="117"/>
      <c r="UKZ17" s="117"/>
      <c r="ULA17" s="117"/>
      <c r="ULB17" s="117"/>
      <c r="ULC17" s="117"/>
      <c r="ULD17" s="117"/>
      <c r="ULE17" s="117"/>
      <c r="ULF17" s="117"/>
      <c r="ULG17" s="117"/>
      <c r="ULH17" s="117"/>
      <c r="ULI17" s="117"/>
      <c r="ULJ17" s="117"/>
      <c r="ULK17" s="117"/>
      <c r="ULL17" s="117"/>
      <c r="ULM17" s="117"/>
      <c r="ULN17" s="117"/>
      <c r="ULO17" s="117"/>
      <c r="ULP17" s="117"/>
      <c r="ULQ17" s="117"/>
      <c r="ULR17" s="117"/>
      <c r="ULS17" s="117"/>
      <c r="ULT17" s="117"/>
      <c r="ULU17" s="117"/>
      <c r="ULV17" s="117"/>
      <c r="ULW17" s="117"/>
      <c r="ULX17" s="117"/>
      <c r="ULY17" s="117"/>
      <c r="ULZ17" s="117"/>
      <c r="UMA17" s="117"/>
      <c r="UMB17" s="117"/>
      <c r="UMC17" s="117"/>
      <c r="UMD17" s="117"/>
      <c r="UME17" s="117"/>
      <c r="UMF17" s="117"/>
      <c r="UMG17" s="117"/>
      <c r="UMH17" s="117"/>
      <c r="UMI17" s="117"/>
      <c r="UMJ17" s="117"/>
      <c r="UMK17" s="117"/>
      <c r="UML17" s="117"/>
      <c r="UMM17" s="117"/>
      <c r="UMN17" s="117"/>
      <c r="UMO17" s="117"/>
      <c r="UMP17" s="117"/>
      <c r="UMQ17" s="117"/>
      <c r="UMR17" s="117"/>
      <c r="UMS17" s="117"/>
      <c r="UMT17" s="117"/>
      <c r="UMU17" s="117"/>
      <c r="UMV17" s="117"/>
      <c r="UMW17" s="117"/>
      <c r="UMX17" s="117"/>
      <c r="UMY17" s="117"/>
      <c r="UMZ17" s="117"/>
      <c r="UNA17" s="117"/>
      <c r="UNB17" s="117"/>
      <c r="UNC17" s="117"/>
      <c r="UND17" s="117"/>
      <c r="UNE17" s="117"/>
      <c r="UNF17" s="117"/>
      <c r="UNG17" s="117"/>
      <c r="UNH17" s="117"/>
      <c r="UNI17" s="117"/>
      <c r="UNJ17" s="117"/>
      <c r="UNK17" s="117"/>
      <c r="UNL17" s="117"/>
      <c r="UNM17" s="117"/>
      <c r="UNN17" s="117"/>
      <c r="UNO17" s="117"/>
      <c r="UNP17" s="117"/>
      <c r="UNQ17" s="117"/>
      <c r="UNR17" s="117"/>
      <c r="UNS17" s="117"/>
      <c r="UNT17" s="117"/>
      <c r="UNU17" s="117"/>
      <c r="UNV17" s="117"/>
      <c r="UNW17" s="117"/>
      <c r="UNX17" s="117"/>
      <c r="UNY17" s="117"/>
      <c r="UNZ17" s="117"/>
      <c r="UOA17" s="117"/>
      <c r="UOB17" s="117"/>
      <c r="UOC17" s="117"/>
      <c r="UOD17" s="117"/>
      <c r="UOE17" s="117"/>
      <c r="UOF17" s="117"/>
      <c r="UOG17" s="117"/>
      <c r="UOH17" s="117"/>
      <c r="UOI17" s="117"/>
      <c r="UOJ17" s="117"/>
      <c r="UOK17" s="117"/>
      <c r="UOL17" s="117"/>
      <c r="UOM17" s="117"/>
      <c r="UON17" s="117"/>
      <c r="UOO17" s="117"/>
      <c r="UOP17" s="117"/>
      <c r="UOQ17" s="117"/>
      <c r="UOR17" s="117"/>
      <c r="UOS17" s="117"/>
      <c r="UOT17" s="117"/>
      <c r="UOU17" s="117"/>
      <c r="UOV17" s="117"/>
      <c r="UOW17" s="117"/>
      <c r="UOX17" s="117"/>
      <c r="UOY17" s="117"/>
      <c r="UOZ17" s="117"/>
      <c r="UPA17" s="117"/>
      <c r="UPB17" s="117"/>
      <c r="UPC17" s="117"/>
      <c r="UPD17" s="117"/>
      <c r="UPE17" s="117"/>
      <c r="UPF17" s="117"/>
      <c r="UPG17" s="117"/>
      <c r="UPH17" s="117"/>
      <c r="UPI17" s="117"/>
      <c r="UPJ17" s="117"/>
      <c r="UPK17" s="117"/>
      <c r="UPL17" s="117"/>
      <c r="UPM17" s="117"/>
      <c r="UPN17" s="117"/>
      <c r="UPO17" s="117"/>
      <c r="UPP17" s="117"/>
      <c r="UPQ17" s="117"/>
      <c r="UPR17" s="117"/>
      <c r="UPS17" s="117"/>
      <c r="UPT17" s="117"/>
      <c r="UPU17" s="117"/>
      <c r="UPV17" s="117"/>
      <c r="UPW17" s="117"/>
      <c r="UPX17" s="117"/>
      <c r="UPY17" s="117"/>
      <c r="UPZ17" s="117"/>
      <c r="UQA17" s="117"/>
      <c r="UQB17" s="117"/>
      <c r="UQC17" s="117"/>
      <c r="UQD17" s="117"/>
      <c r="UQE17" s="117"/>
      <c r="UQF17" s="117"/>
      <c r="UQG17" s="117"/>
      <c r="UQH17" s="117"/>
      <c r="UQI17" s="117"/>
      <c r="UQJ17" s="117"/>
      <c r="UQK17" s="117"/>
      <c r="UQL17" s="117"/>
      <c r="UQM17" s="117"/>
      <c r="UQN17" s="117"/>
      <c r="UQO17" s="117"/>
      <c r="UQP17" s="117"/>
      <c r="UQQ17" s="117"/>
      <c r="UQR17" s="117"/>
      <c r="UQS17" s="117"/>
      <c r="UQT17" s="117"/>
      <c r="UQU17" s="117"/>
      <c r="UQV17" s="117"/>
      <c r="UQW17" s="117"/>
      <c r="UQX17" s="117"/>
      <c r="UQY17" s="117"/>
      <c r="UQZ17" s="117"/>
      <c r="URA17" s="117"/>
      <c r="URB17" s="117"/>
      <c r="URC17" s="117"/>
      <c r="URD17" s="117"/>
      <c r="URE17" s="117"/>
      <c r="URF17" s="117"/>
      <c r="URG17" s="117"/>
      <c r="URH17" s="117"/>
      <c r="URI17" s="117"/>
      <c r="URJ17" s="117"/>
      <c r="URK17" s="117"/>
      <c r="URL17" s="117"/>
      <c r="URM17" s="117"/>
      <c r="URN17" s="117"/>
      <c r="URO17" s="117"/>
      <c r="URP17" s="117"/>
      <c r="URQ17" s="117"/>
      <c r="URR17" s="117"/>
      <c r="URS17" s="117"/>
      <c r="URT17" s="117"/>
      <c r="URU17" s="117"/>
      <c r="URV17" s="117"/>
      <c r="URW17" s="117"/>
      <c r="URX17" s="117"/>
      <c r="URY17" s="117"/>
      <c r="URZ17" s="117"/>
      <c r="USA17" s="117"/>
      <c r="USB17" s="117"/>
      <c r="USC17" s="117"/>
      <c r="USD17" s="117"/>
      <c r="USE17" s="117"/>
      <c r="USF17" s="117"/>
      <c r="USG17" s="117"/>
      <c r="USH17" s="117"/>
      <c r="USI17" s="117"/>
      <c r="USJ17" s="117"/>
      <c r="USK17" s="117"/>
      <c r="USL17" s="117"/>
      <c r="USM17" s="117"/>
      <c r="USN17" s="117"/>
      <c r="USO17" s="117"/>
      <c r="USP17" s="117"/>
      <c r="USQ17" s="117"/>
      <c r="USR17" s="117"/>
      <c r="USS17" s="117"/>
      <c r="UST17" s="117"/>
      <c r="USU17" s="117"/>
      <c r="USV17" s="117"/>
      <c r="USW17" s="117"/>
      <c r="USX17" s="117"/>
      <c r="USY17" s="117"/>
      <c r="USZ17" s="117"/>
      <c r="UTA17" s="117"/>
      <c r="UTB17" s="117"/>
      <c r="UTC17" s="117"/>
      <c r="UTD17" s="117"/>
      <c r="UTE17" s="117"/>
      <c r="UTF17" s="117"/>
      <c r="UTG17" s="117"/>
      <c r="UTH17" s="117"/>
      <c r="UTI17" s="117"/>
      <c r="UTJ17" s="117"/>
      <c r="UTK17" s="117"/>
      <c r="UTL17" s="117"/>
      <c r="UTM17" s="117"/>
      <c r="UTN17" s="117"/>
      <c r="UTO17" s="117"/>
      <c r="UTP17" s="117"/>
      <c r="UTQ17" s="117"/>
      <c r="UTR17" s="117"/>
      <c r="UTS17" s="117"/>
      <c r="UTT17" s="117"/>
      <c r="UTU17" s="117"/>
      <c r="UTV17" s="117"/>
      <c r="UTW17" s="117"/>
      <c r="UTX17" s="117"/>
      <c r="UTY17" s="117"/>
      <c r="UTZ17" s="117"/>
      <c r="UUA17" s="117"/>
      <c r="UUB17" s="117"/>
      <c r="UUC17" s="117"/>
      <c r="UUD17" s="117"/>
      <c r="UUE17" s="117"/>
      <c r="UUF17" s="117"/>
      <c r="UUG17" s="117"/>
      <c r="UUH17" s="117"/>
      <c r="UUI17" s="117"/>
      <c r="UUJ17" s="117"/>
      <c r="UUK17" s="117"/>
      <c r="UUL17" s="117"/>
      <c r="UUM17" s="117"/>
      <c r="UUN17" s="117"/>
      <c r="UUO17" s="117"/>
      <c r="UUP17" s="117"/>
      <c r="UUQ17" s="117"/>
      <c r="UUR17" s="117"/>
      <c r="UUS17" s="117"/>
      <c r="UUT17" s="117"/>
      <c r="UUU17" s="117"/>
      <c r="UUV17" s="117"/>
      <c r="UUW17" s="117"/>
      <c r="UUX17" s="117"/>
      <c r="UUY17" s="117"/>
      <c r="UUZ17" s="117"/>
      <c r="UVA17" s="117"/>
      <c r="UVB17" s="117"/>
      <c r="UVC17" s="117"/>
      <c r="UVD17" s="117"/>
      <c r="UVE17" s="117"/>
      <c r="UVF17" s="117"/>
      <c r="UVG17" s="117"/>
      <c r="UVH17" s="117"/>
      <c r="UVI17" s="117"/>
      <c r="UVJ17" s="117"/>
      <c r="UVK17" s="117"/>
      <c r="UVL17" s="117"/>
      <c r="UVM17" s="117"/>
      <c r="UVN17" s="117"/>
      <c r="UVO17" s="117"/>
      <c r="UVP17" s="117"/>
      <c r="UVQ17" s="117"/>
      <c r="UVR17" s="117"/>
      <c r="UVS17" s="117"/>
      <c r="UVT17" s="117"/>
      <c r="UVU17" s="117"/>
      <c r="UVV17" s="117"/>
      <c r="UVW17" s="117"/>
      <c r="UVX17" s="117"/>
      <c r="UVY17" s="117"/>
      <c r="UVZ17" s="117"/>
      <c r="UWA17" s="117"/>
      <c r="UWB17" s="117"/>
      <c r="UWC17" s="117"/>
      <c r="UWD17" s="117"/>
      <c r="UWE17" s="117"/>
      <c r="UWF17" s="117"/>
      <c r="UWG17" s="117"/>
      <c r="UWH17" s="117"/>
      <c r="UWI17" s="117"/>
      <c r="UWJ17" s="117"/>
      <c r="UWK17" s="117"/>
      <c r="UWL17" s="117"/>
      <c r="UWM17" s="117"/>
      <c r="UWN17" s="117"/>
      <c r="UWO17" s="117"/>
      <c r="UWP17" s="117"/>
      <c r="UWQ17" s="117"/>
      <c r="UWR17" s="117"/>
      <c r="UWS17" s="117"/>
      <c r="UWT17" s="117"/>
      <c r="UWU17" s="117"/>
      <c r="UWV17" s="117"/>
      <c r="UWW17" s="117"/>
      <c r="UWX17" s="117"/>
      <c r="UWY17" s="117"/>
      <c r="UWZ17" s="117"/>
      <c r="UXA17" s="117"/>
      <c r="UXB17" s="117"/>
      <c r="UXC17" s="117"/>
      <c r="UXD17" s="117"/>
      <c r="UXE17" s="117"/>
      <c r="UXF17" s="117"/>
      <c r="UXG17" s="117"/>
      <c r="UXH17" s="117"/>
      <c r="UXI17" s="117"/>
      <c r="UXJ17" s="117"/>
      <c r="UXK17" s="117"/>
      <c r="UXL17" s="117"/>
      <c r="UXM17" s="117"/>
      <c r="UXN17" s="117"/>
      <c r="UXO17" s="117"/>
      <c r="UXP17" s="117"/>
      <c r="UXQ17" s="117"/>
      <c r="UXR17" s="117"/>
      <c r="UXS17" s="117"/>
      <c r="UXT17" s="117"/>
      <c r="UXU17" s="117"/>
      <c r="UXV17" s="117"/>
      <c r="UXW17" s="117"/>
      <c r="UXX17" s="117"/>
      <c r="UXY17" s="117"/>
      <c r="UXZ17" s="117"/>
      <c r="UYA17" s="117"/>
      <c r="UYB17" s="117"/>
      <c r="UYC17" s="117"/>
      <c r="UYD17" s="117"/>
      <c r="UYE17" s="117"/>
      <c r="UYF17" s="117"/>
      <c r="UYG17" s="117"/>
      <c r="UYH17" s="117"/>
      <c r="UYI17" s="117"/>
      <c r="UYJ17" s="117"/>
      <c r="UYK17" s="117"/>
      <c r="UYL17" s="117"/>
      <c r="UYM17" s="117"/>
      <c r="UYN17" s="117"/>
      <c r="UYO17" s="117"/>
      <c r="UYP17" s="117"/>
      <c r="UYQ17" s="117"/>
      <c r="UYR17" s="117"/>
      <c r="UYS17" s="117"/>
      <c r="UYT17" s="117"/>
      <c r="UYU17" s="117"/>
      <c r="UYV17" s="117"/>
      <c r="UYW17" s="117"/>
      <c r="UYX17" s="117"/>
      <c r="UYY17" s="117"/>
      <c r="UYZ17" s="117"/>
      <c r="UZA17" s="117"/>
      <c r="UZB17" s="117"/>
      <c r="UZC17" s="117"/>
      <c r="UZD17" s="117"/>
      <c r="UZE17" s="117"/>
      <c r="UZF17" s="117"/>
      <c r="UZG17" s="117"/>
      <c r="UZH17" s="117"/>
      <c r="UZI17" s="117"/>
      <c r="UZJ17" s="117"/>
      <c r="UZK17" s="117"/>
      <c r="UZL17" s="117"/>
      <c r="UZM17" s="117"/>
      <c r="UZN17" s="117"/>
      <c r="UZO17" s="117"/>
      <c r="UZP17" s="117"/>
      <c r="UZQ17" s="117"/>
      <c r="UZR17" s="117"/>
      <c r="UZS17" s="117"/>
      <c r="UZT17" s="117"/>
      <c r="UZU17" s="117"/>
      <c r="UZV17" s="117"/>
      <c r="UZW17" s="117"/>
      <c r="UZX17" s="117"/>
      <c r="UZY17" s="117"/>
      <c r="UZZ17" s="117"/>
      <c r="VAA17" s="117"/>
      <c r="VAB17" s="117"/>
      <c r="VAC17" s="117"/>
      <c r="VAD17" s="117"/>
      <c r="VAE17" s="117"/>
      <c r="VAF17" s="117"/>
      <c r="VAG17" s="117"/>
      <c r="VAH17" s="117"/>
      <c r="VAI17" s="117"/>
      <c r="VAJ17" s="117"/>
      <c r="VAK17" s="117"/>
      <c r="VAL17" s="117"/>
      <c r="VAM17" s="117"/>
      <c r="VAN17" s="117"/>
      <c r="VAO17" s="117"/>
      <c r="VAP17" s="117"/>
      <c r="VAQ17" s="117"/>
      <c r="VAR17" s="117"/>
      <c r="VAS17" s="117"/>
      <c r="VAT17" s="117"/>
      <c r="VAU17" s="117"/>
      <c r="VAV17" s="117"/>
      <c r="VAW17" s="117"/>
      <c r="VAX17" s="117"/>
      <c r="VAY17" s="117"/>
      <c r="VAZ17" s="117"/>
      <c r="VBA17" s="117"/>
      <c r="VBB17" s="117"/>
      <c r="VBC17" s="117"/>
      <c r="VBD17" s="117"/>
      <c r="VBE17" s="117"/>
      <c r="VBF17" s="117"/>
      <c r="VBG17" s="117"/>
      <c r="VBH17" s="117"/>
      <c r="VBI17" s="117"/>
      <c r="VBJ17" s="117"/>
      <c r="VBK17" s="117"/>
      <c r="VBL17" s="117"/>
      <c r="VBM17" s="117"/>
      <c r="VBN17" s="117"/>
      <c r="VBO17" s="117"/>
      <c r="VBP17" s="117"/>
      <c r="VBQ17" s="117"/>
      <c r="VBR17" s="117"/>
      <c r="VBS17" s="117"/>
      <c r="VBT17" s="117"/>
      <c r="VBU17" s="117"/>
      <c r="VBV17" s="117"/>
      <c r="VBW17" s="117"/>
      <c r="VBX17" s="117"/>
      <c r="VBY17" s="117"/>
      <c r="VBZ17" s="117"/>
      <c r="VCA17" s="117"/>
      <c r="VCB17" s="117"/>
      <c r="VCC17" s="117"/>
      <c r="VCD17" s="117"/>
      <c r="VCE17" s="117"/>
      <c r="VCF17" s="117"/>
      <c r="VCG17" s="117"/>
      <c r="VCH17" s="117"/>
      <c r="VCI17" s="117"/>
      <c r="VCJ17" s="117"/>
      <c r="VCK17" s="117"/>
      <c r="VCL17" s="117"/>
      <c r="VCM17" s="117"/>
      <c r="VCN17" s="117"/>
      <c r="VCO17" s="117"/>
      <c r="VCP17" s="117"/>
      <c r="VCQ17" s="117"/>
      <c r="VCR17" s="117"/>
      <c r="VCS17" s="117"/>
      <c r="VCT17" s="117"/>
      <c r="VCU17" s="117"/>
      <c r="VCV17" s="117"/>
      <c r="VCW17" s="117"/>
      <c r="VCX17" s="117"/>
      <c r="VCY17" s="117"/>
      <c r="VCZ17" s="117"/>
      <c r="VDA17" s="117"/>
      <c r="VDB17" s="117"/>
      <c r="VDC17" s="117"/>
      <c r="VDD17" s="117"/>
      <c r="VDE17" s="117"/>
      <c r="VDF17" s="117"/>
      <c r="VDG17" s="117"/>
      <c r="VDH17" s="117"/>
      <c r="VDI17" s="117"/>
      <c r="VDJ17" s="117"/>
      <c r="VDK17" s="117"/>
      <c r="VDL17" s="117"/>
      <c r="VDM17" s="117"/>
      <c r="VDN17" s="117"/>
      <c r="VDO17" s="117"/>
      <c r="VDP17" s="117"/>
      <c r="VDQ17" s="117"/>
      <c r="VDR17" s="117"/>
      <c r="VDS17" s="117"/>
      <c r="VDT17" s="117"/>
      <c r="VDU17" s="117"/>
      <c r="VDV17" s="117"/>
      <c r="VDW17" s="117"/>
      <c r="VDX17" s="117"/>
      <c r="VDY17" s="117"/>
      <c r="VDZ17" s="117"/>
      <c r="VEA17" s="117"/>
      <c r="VEB17" s="117"/>
      <c r="VEC17" s="117"/>
      <c r="VED17" s="117"/>
      <c r="VEE17" s="117"/>
      <c r="VEF17" s="117"/>
      <c r="VEG17" s="117"/>
      <c r="VEH17" s="117"/>
      <c r="VEI17" s="117"/>
      <c r="VEJ17" s="117"/>
      <c r="VEK17" s="117"/>
      <c r="VEL17" s="117"/>
      <c r="VEM17" s="117"/>
      <c r="VEN17" s="117"/>
      <c r="VEO17" s="117"/>
      <c r="VEP17" s="117"/>
      <c r="VEQ17" s="117"/>
      <c r="VER17" s="117"/>
      <c r="VES17" s="117"/>
      <c r="VET17" s="117"/>
      <c r="VEU17" s="117"/>
      <c r="VEV17" s="117"/>
      <c r="VEW17" s="117"/>
      <c r="VEX17" s="117"/>
      <c r="VEY17" s="117"/>
      <c r="VEZ17" s="117"/>
      <c r="VFA17" s="117"/>
      <c r="VFB17" s="117"/>
      <c r="VFC17" s="117"/>
      <c r="VFD17" s="117"/>
      <c r="VFE17" s="117"/>
      <c r="VFF17" s="117"/>
      <c r="VFG17" s="117"/>
      <c r="VFH17" s="117"/>
      <c r="VFI17" s="117"/>
      <c r="VFJ17" s="117"/>
      <c r="VFK17" s="117"/>
      <c r="VFL17" s="117"/>
      <c r="VFM17" s="117"/>
      <c r="VFN17" s="117"/>
      <c r="VFO17" s="117"/>
      <c r="VFP17" s="117"/>
      <c r="VFQ17" s="117"/>
      <c r="VFR17" s="117"/>
      <c r="VFS17" s="117"/>
      <c r="VFT17" s="117"/>
      <c r="VFU17" s="117"/>
      <c r="VFV17" s="117"/>
      <c r="VFW17" s="117"/>
      <c r="VFX17" s="117"/>
      <c r="VFY17" s="117"/>
      <c r="VFZ17" s="117"/>
      <c r="VGA17" s="117"/>
      <c r="VGB17" s="117"/>
      <c r="VGC17" s="117"/>
      <c r="VGD17" s="117"/>
      <c r="VGE17" s="117"/>
      <c r="VGF17" s="117"/>
      <c r="VGG17" s="117"/>
      <c r="VGH17" s="117"/>
      <c r="VGI17" s="117"/>
      <c r="VGJ17" s="117"/>
      <c r="VGK17" s="117"/>
      <c r="VGL17" s="117"/>
      <c r="VGM17" s="117"/>
      <c r="VGN17" s="117"/>
      <c r="VGO17" s="117"/>
      <c r="VGP17" s="117"/>
      <c r="VGQ17" s="117"/>
      <c r="VGR17" s="117"/>
      <c r="VGS17" s="117"/>
      <c r="VGT17" s="117"/>
      <c r="VGU17" s="117"/>
      <c r="VGV17" s="117"/>
      <c r="VGW17" s="117"/>
      <c r="VGX17" s="117"/>
      <c r="VGY17" s="117"/>
      <c r="VGZ17" s="117"/>
      <c r="VHA17" s="117"/>
      <c r="VHB17" s="117"/>
      <c r="VHC17" s="117"/>
      <c r="VHD17" s="117"/>
      <c r="VHE17" s="117"/>
      <c r="VHF17" s="117"/>
      <c r="VHG17" s="117"/>
      <c r="VHH17" s="117"/>
      <c r="VHI17" s="117"/>
      <c r="VHJ17" s="117"/>
      <c r="VHK17" s="117"/>
      <c r="VHL17" s="117"/>
      <c r="VHM17" s="117"/>
      <c r="VHN17" s="117"/>
      <c r="VHO17" s="117"/>
      <c r="VHP17" s="117"/>
      <c r="VHQ17" s="117"/>
      <c r="VHR17" s="117"/>
      <c r="VHS17" s="117"/>
      <c r="VHT17" s="117"/>
      <c r="VHU17" s="117"/>
      <c r="VHV17" s="117"/>
      <c r="VHW17" s="117"/>
      <c r="VHX17" s="117"/>
      <c r="VHY17" s="117"/>
      <c r="VHZ17" s="117"/>
      <c r="VIA17" s="117"/>
      <c r="VIB17" s="117"/>
      <c r="VIC17" s="117"/>
      <c r="VID17" s="117"/>
      <c r="VIE17" s="117"/>
      <c r="VIF17" s="117"/>
      <c r="VIG17" s="117"/>
      <c r="VIH17" s="117"/>
      <c r="VII17" s="117"/>
      <c r="VIJ17" s="117"/>
      <c r="VIK17" s="117"/>
      <c r="VIL17" s="117"/>
      <c r="VIM17" s="117"/>
      <c r="VIN17" s="117"/>
      <c r="VIO17" s="117"/>
      <c r="VIP17" s="117"/>
      <c r="VIQ17" s="117"/>
      <c r="VIR17" s="117"/>
      <c r="VIS17" s="117"/>
      <c r="VIT17" s="117"/>
      <c r="VIU17" s="117"/>
      <c r="VIV17" s="117"/>
      <c r="VIW17" s="117"/>
      <c r="VIX17" s="117"/>
      <c r="VIY17" s="117"/>
      <c r="VIZ17" s="117"/>
      <c r="VJA17" s="117"/>
      <c r="VJB17" s="117"/>
      <c r="VJC17" s="117"/>
      <c r="VJD17" s="117"/>
      <c r="VJE17" s="117"/>
      <c r="VJF17" s="117"/>
      <c r="VJG17" s="117"/>
      <c r="VJH17" s="117"/>
      <c r="VJI17" s="117"/>
      <c r="VJJ17" s="117"/>
      <c r="VJK17" s="117"/>
      <c r="VJL17" s="117"/>
      <c r="VJM17" s="117"/>
      <c r="VJN17" s="117"/>
      <c r="VJO17" s="117"/>
      <c r="VJP17" s="117"/>
      <c r="VJQ17" s="117"/>
      <c r="VJR17" s="117"/>
      <c r="VJS17" s="117"/>
      <c r="VJT17" s="117"/>
      <c r="VJU17" s="117"/>
      <c r="VJV17" s="117"/>
      <c r="VJW17" s="117"/>
      <c r="VJX17" s="117"/>
      <c r="VJY17" s="117"/>
      <c r="VJZ17" s="117"/>
      <c r="VKA17" s="117"/>
      <c r="VKB17" s="117"/>
      <c r="VKC17" s="117"/>
      <c r="VKD17" s="117"/>
      <c r="VKE17" s="117"/>
      <c r="VKF17" s="117"/>
      <c r="VKG17" s="117"/>
      <c r="VKH17" s="117"/>
      <c r="VKI17" s="117"/>
      <c r="VKJ17" s="117"/>
      <c r="VKK17" s="117"/>
      <c r="VKL17" s="117"/>
      <c r="VKM17" s="117"/>
      <c r="VKN17" s="117"/>
      <c r="VKO17" s="117"/>
      <c r="VKP17" s="117"/>
      <c r="VKQ17" s="117"/>
      <c r="VKR17" s="117"/>
      <c r="VKS17" s="117"/>
      <c r="VKT17" s="117"/>
      <c r="VKU17" s="117"/>
      <c r="VKV17" s="117"/>
      <c r="VKW17" s="117"/>
      <c r="VKX17" s="117"/>
      <c r="VKY17" s="117"/>
      <c r="VKZ17" s="117"/>
      <c r="VLA17" s="117"/>
      <c r="VLB17" s="117"/>
      <c r="VLC17" s="117"/>
      <c r="VLD17" s="117"/>
      <c r="VLE17" s="117"/>
      <c r="VLF17" s="117"/>
      <c r="VLG17" s="117"/>
      <c r="VLH17" s="117"/>
      <c r="VLI17" s="117"/>
      <c r="VLJ17" s="117"/>
      <c r="VLK17" s="117"/>
      <c r="VLL17" s="117"/>
      <c r="VLM17" s="117"/>
      <c r="VLN17" s="117"/>
      <c r="VLO17" s="117"/>
      <c r="VLP17" s="117"/>
      <c r="VLQ17" s="117"/>
      <c r="VLR17" s="117"/>
      <c r="VLS17" s="117"/>
      <c r="VLT17" s="117"/>
      <c r="VLU17" s="117"/>
      <c r="VLV17" s="117"/>
      <c r="VLW17" s="117"/>
      <c r="VLX17" s="117"/>
      <c r="VLY17" s="117"/>
      <c r="VLZ17" s="117"/>
      <c r="VMA17" s="117"/>
      <c r="VMB17" s="117"/>
      <c r="VMC17" s="117"/>
      <c r="VMD17" s="117"/>
      <c r="VME17" s="117"/>
      <c r="VMF17" s="117"/>
      <c r="VMG17" s="117"/>
      <c r="VMH17" s="117"/>
      <c r="VMI17" s="117"/>
      <c r="VMJ17" s="117"/>
      <c r="VMK17" s="117"/>
      <c r="VML17" s="117"/>
      <c r="VMM17" s="117"/>
      <c r="VMN17" s="117"/>
      <c r="VMO17" s="117"/>
      <c r="VMP17" s="117"/>
      <c r="VMQ17" s="117"/>
      <c r="VMR17" s="117"/>
      <c r="VMS17" s="117"/>
      <c r="VMT17" s="117"/>
      <c r="VMU17" s="117"/>
      <c r="VMV17" s="117"/>
      <c r="VMW17" s="117"/>
      <c r="VMX17" s="117"/>
      <c r="VMY17" s="117"/>
      <c r="VMZ17" s="117"/>
      <c r="VNA17" s="117"/>
      <c r="VNB17" s="117"/>
      <c r="VNC17" s="117"/>
      <c r="VND17" s="117"/>
      <c r="VNE17" s="117"/>
      <c r="VNF17" s="117"/>
      <c r="VNG17" s="117"/>
      <c r="VNH17" s="117"/>
      <c r="VNI17" s="117"/>
      <c r="VNJ17" s="117"/>
      <c r="VNK17" s="117"/>
      <c r="VNL17" s="117"/>
      <c r="VNM17" s="117"/>
      <c r="VNN17" s="117"/>
      <c r="VNO17" s="117"/>
      <c r="VNP17" s="117"/>
      <c r="VNQ17" s="117"/>
      <c r="VNR17" s="117"/>
      <c r="VNS17" s="117"/>
      <c r="VNT17" s="117"/>
      <c r="VNU17" s="117"/>
      <c r="VNV17" s="117"/>
      <c r="VNW17" s="117"/>
      <c r="VNX17" s="117"/>
      <c r="VNY17" s="117"/>
      <c r="VNZ17" s="117"/>
      <c r="VOA17" s="117"/>
      <c r="VOB17" s="117"/>
      <c r="VOC17" s="117"/>
      <c r="VOD17" s="117"/>
      <c r="VOE17" s="117"/>
      <c r="VOF17" s="117"/>
      <c r="VOG17" s="117"/>
      <c r="VOH17" s="117"/>
      <c r="VOI17" s="117"/>
      <c r="VOJ17" s="117"/>
      <c r="VOK17" s="117"/>
      <c r="VOL17" s="117"/>
      <c r="VOM17" s="117"/>
      <c r="VON17" s="117"/>
      <c r="VOO17" s="117"/>
      <c r="VOP17" s="117"/>
      <c r="VOQ17" s="117"/>
      <c r="VOR17" s="117"/>
      <c r="VOS17" s="117"/>
      <c r="VOT17" s="117"/>
      <c r="VOU17" s="117"/>
      <c r="VOV17" s="117"/>
      <c r="VOW17" s="117"/>
      <c r="VOX17" s="117"/>
      <c r="VOY17" s="117"/>
      <c r="VOZ17" s="117"/>
      <c r="VPA17" s="117"/>
      <c r="VPB17" s="117"/>
      <c r="VPC17" s="117"/>
      <c r="VPD17" s="117"/>
      <c r="VPE17" s="117"/>
      <c r="VPF17" s="117"/>
      <c r="VPG17" s="117"/>
      <c r="VPH17" s="117"/>
      <c r="VPI17" s="117"/>
      <c r="VPJ17" s="117"/>
      <c r="VPK17" s="117"/>
      <c r="VPL17" s="117"/>
      <c r="VPM17" s="117"/>
      <c r="VPN17" s="117"/>
      <c r="VPO17" s="117"/>
      <c r="VPP17" s="117"/>
      <c r="VPQ17" s="117"/>
      <c r="VPR17" s="117"/>
      <c r="VPS17" s="117"/>
      <c r="VPT17" s="117"/>
      <c r="VPU17" s="117"/>
      <c r="VPV17" s="117"/>
      <c r="VPW17" s="117"/>
      <c r="VPX17" s="117"/>
      <c r="VPY17" s="117"/>
      <c r="VPZ17" s="117"/>
      <c r="VQA17" s="117"/>
      <c r="VQB17" s="117"/>
      <c r="VQC17" s="117"/>
      <c r="VQD17" s="117"/>
      <c r="VQE17" s="117"/>
      <c r="VQF17" s="117"/>
      <c r="VQG17" s="117"/>
      <c r="VQH17" s="117"/>
      <c r="VQI17" s="117"/>
      <c r="VQJ17" s="117"/>
      <c r="VQK17" s="117"/>
      <c r="VQL17" s="117"/>
      <c r="VQM17" s="117"/>
      <c r="VQN17" s="117"/>
      <c r="VQO17" s="117"/>
      <c r="VQP17" s="117"/>
      <c r="VQQ17" s="117"/>
      <c r="VQR17" s="117"/>
      <c r="VQS17" s="117"/>
      <c r="VQT17" s="117"/>
      <c r="VQU17" s="117"/>
      <c r="VQV17" s="117"/>
      <c r="VQW17" s="117"/>
      <c r="VQX17" s="117"/>
      <c r="VQY17" s="117"/>
      <c r="VQZ17" s="117"/>
      <c r="VRA17" s="117"/>
      <c r="VRB17" s="117"/>
      <c r="VRC17" s="117"/>
      <c r="VRD17" s="117"/>
      <c r="VRE17" s="117"/>
      <c r="VRF17" s="117"/>
      <c r="VRG17" s="117"/>
      <c r="VRH17" s="117"/>
      <c r="VRI17" s="117"/>
      <c r="VRJ17" s="117"/>
      <c r="VRK17" s="117"/>
      <c r="VRL17" s="117"/>
      <c r="VRM17" s="117"/>
      <c r="VRN17" s="117"/>
      <c r="VRO17" s="117"/>
      <c r="VRP17" s="117"/>
      <c r="VRQ17" s="117"/>
      <c r="VRR17" s="117"/>
      <c r="VRS17" s="117"/>
      <c r="VRT17" s="117"/>
      <c r="VRU17" s="117"/>
      <c r="VRV17" s="117"/>
      <c r="VRW17" s="117"/>
      <c r="VRX17" s="117"/>
      <c r="VRY17" s="117"/>
      <c r="VRZ17" s="117"/>
      <c r="VSA17" s="117"/>
      <c r="VSB17" s="117"/>
      <c r="VSC17" s="117"/>
      <c r="VSD17" s="117"/>
      <c r="VSE17" s="117"/>
      <c r="VSF17" s="117"/>
      <c r="VSG17" s="117"/>
      <c r="VSH17" s="117"/>
      <c r="VSI17" s="117"/>
      <c r="VSJ17" s="117"/>
      <c r="VSK17" s="117"/>
      <c r="VSL17" s="117"/>
      <c r="VSM17" s="117"/>
      <c r="VSN17" s="117"/>
      <c r="VSO17" s="117"/>
      <c r="VSP17" s="117"/>
      <c r="VSQ17" s="117"/>
      <c r="VSR17" s="117"/>
      <c r="VSS17" s="117"/>
      <c r="VST17" s="117"/>
      <c r="VSU17" s="117"/>
      <c r="VSV17" s="117"/>
      <c r="VSW17" s="117"/>
      <c r="VSX17" s="117"/>
      <c r="VSY17" s="117"/>
      <c r="VSZ17" s="117"/>
      <c r="VTA17" s="117"/>
      <c r="VTB17" s="117"/>
      <c r="VTC17" s="117"/>
      <c r="VTD17" s="117"/>
      <c r="VTE17" s="117"/>
      <c r="VTF17" s="117"/>
      <c r="VTG17" s="117"/>
      <c r="VTH17" s="117"/>
      <c r="VTI17" s="117"/>
      <c r="VTJ17" s="117"/>
      <c r="VTK17" s="117"/>
      <c r="VTL17" s="117"/>
      <c r="VTM17" s="117"/>
      <c r="VTN17" s="117"/>
      <c r="VTO17" s="117"/>
      <c r="VTP17" s="117"/>
      <c r="VTQ17" s="117"/>
      <c r="VTR17" s="117"/>
      <c r="VTS17" s="117"/>
      <c r="VTT17" s="117"/>
      <c r="VTU17" s="117"/>
      <c r="VTV17" s="117"/>
      <c r="VTW17" s="117"/>
      <c r="VTX17" s="117"/>
      <c r="VTY17" s="117"/>
      <c r="VTZ17" s="117"/>
      <c r="VUA17" s="117"/>
      <c r="VUB17" s="117"/>
      <c r="VUC17" s="117"/>
      <c r="VUD17" s="117"/>
      <c r="VUE17" s="117"/>
      <c r="VUF17" s="117"/>
      <c r="VUG17" s="117"/>
      <c r="VUH17" s="117"/>
      <c r="VUI17" s="117"/>
      <c r="VUJ17" s="117"/>
      <c r="VUK17" s="117"/>
      <c r="VUL17" s="117"/>
      <c r="VUM17" s="117"/>
      <c r="VUN17" s="117"/>
      <c r="VUO17" s="117"/>
      <c r="VUP17" s="117"/>
      <c r="VUQ17" s="117"/>
      <c r="VUR17" s="117"/>
      <c r="VUS17" s="117"/>
      <c r="VUT17" s="117"/>
      <c r="VUU17" s="117"/>
      <c r="VUV17" s="117"/>
      <c r="VUW17" s="117"/>
      <c r="VUX17" s="117"/>
      <c r="VUY17" s="117"/>
      <c r="VUZ17" s="117"/>
      <c r="VVA17" s="117"/>
      <c r="VVB17" s="117"/>
      <c r="VVC17" s="117"/>
      <c r="VVD17" s="117"/>
      <c r="VVE17" s="117"/>
      <c r="VVF17" s="117"/>
      <c r="VVG17" s="117"/>
      <c r="VVH17" s="117"/>
      <c r="VVI17" s="117"/>
      <c r="VVJ17" s="117"/>
      <c r="VVK17" s="117"/>
      <c r="VVL17" s="117"/>
      <c r="VVM17" s="117"/>
      <c r="VVN17" s="117"/>
      <c r="VVO17" s="117"/>
      <c r="VVP17" s="117"/>
      <c r="VVQ17" s="117"/>
      <c r="VVR17" s="117"/>
      <c r="VVS17" s="117"/>
      <c r="VVT17" s="117"/>
      <c r="VVU17" s="117"/>
      <c r="VVV17" s="117"/>
      <c r="VVW17" s="117"/>
      <c r="VVX17" s="117"/>
      <c r="VVY17" s="117"/>
      <c r="VVZ17" s="117"/>
      <c r="VWA17" s="117"/>
      <c r="VWB17" s="117"/>
      <c r="VWC17" s="117"/>
      <c r="VWD17" s="117"/>
      <c r="VWE17" s="117"/>
      <c r="VWF17" s="117"/>
      <c r="VWG17" s="117"/>
      <c r="VWH17" s="117"/>
      <c r="VWI17" s="117"/>
      <c r="VWJ17" s="117"/>
      <c r="VWK17" s="117"/>
      <c r="VWL17" s="117"/>
      <c r="VWM17" s="117"/>
      <c r="VWN17" s="117"/>
      <c r="VWO17" s="117"/>
      <c r="VWP17" s="117"/>
      <c r="VWQ17" s="117"/>
      <c r="VWR17" s="117"/>
      <c r="VWS17" s="117"/>
      <c r="VWT17" s="117"/>
      <c r="VWU17" s="117"/>
      <c r="VWV17" s="117"/>
      <c r="VWW17" s="117"/>
      <c r="VWX17" s="117"/>
      <c r="VWY17" s="117"/>
      <c r="VWZ17" s="117"/>
      <c r="VXA17" s="117"/>
      <c r="VXB17" s="117"/>
      <c r="VXC17" s="117"/>
      <c r="VXD17" s="117"/>
      <c r="VXE17" s="117"/>
      <c r="VXF17" s="117"/>
      <c r="VXG17" s="117"/>
      <c r="VXH17" s="117"/>
      <c r="VXI17" s="117"/>
      <c r="VXJ17" s="117"/>
      <c r="VXK17" s="117"/>
      <c r="VXL17" s="117"/>
      <c r="VXM17" s="117"/>
      <c r="VXN17" s="117"/>
      <c r="VXO17" s="117"/>
      <c r="VXP17" s="117"/>
      <c r="VXQ17" s="117"/>
      <c r="VXR17" s="117"/>
      <c r="VXS17" s="117"/>
      <c r="VXT17" s="117"/>
      <c r="VXU17" s="117"/>
      <c r="VXV17" s="117"/>
      <c r="VXW17" s="117"/>
      <c r="VXX17" s="117"/>
      <c r="VXY17" s="117"/>
      <c r="VXZ17" s="117"/>
      <c r="VYA17" s="117"/>
      <c r="VYB17" s="117"/>
      <c r="VYC17" s="117"/>
      <c r="VYD17" s="117"/>
      <c r="VYE17" s="117"/>
      <c r="VYF17" s="117"/>
      <c r="VYG17" s="117"/>
      <c r="VYH17" s="117"/>
      <c r="VYI17" s="117"/>
      <c r="VYJ17" s="117"/>
      <c r="VYK17" s="117"/>
      <c r="VYL17" s="117"/>
      <c r="VYM17" s="117"/>
      <c r="VYN17" s="117"/>
      <c r="VYO17" s="117"/>
      <c r="VYP17" s="117"/>
      <c r="VYQ17" s="117"/>
      <c r="VYR17" s="117"/>
      <c r="VYS17" s="117"/>
      <c r="VYT17" s="117"/>
      <c r="VYU17" s="117"/>
      <c r="VYV17" s="117"/>
      <c r="VYW17" s="117"/>
      <c r="VYX17" s="117"/>
      <c r="VYY17" s="117"/>
      <c r="VYZ17" s="117"/>
      <c r="VZA17" s="117"/>
      <c r="VZB17" s="117"/>
      <c r="VZC17" s="117"/>
      <c r="VZD17" s="117"/>
      <c r="VZE17" s="117"/>
      <c r="VZF17" s="117"/>
      <c r="VZG17" s="117"/>
      <c r="VZH17" s="117"/>
      <c r="VZI17" s="117"/>
      <c r="VZJ17" s="117"/>
      <c r="VZK17" s="117"/>
      <c r="VZL17" s="117"/>
      <c r="VZM17" s="117"/>
      <c r="VZN17" s="117"/>
      <c r="VZO17" s="117"/>
      <c r="VZP17" s="117"/>
      <c r="VZQ17" s="117"/>
      <c r="VZR17" s="117"/>
      <c r="VZS17" s="117"/>
      <c r="VZT17" s="117"/>
      <c r="VZU17" s="117"/>
      <c r="VZV17" s="117"/>
      <c r="VZW17" s="117"/>
      <c r="VZX17" s="117"/>
      <c r="VZY17" s="117"/>
      <c r="VZZ17" s="117"/>
      <c r="WAA17" s="117"/>
      <c r="WAB17" s="117"/>
      <c r="WAC17" s="117"/>
      <c r="WAD17" s="117"/>
      <c r="WAE17" s="117"/>
      <c r="WAF17" s="117"/>
      <c r="WAG17" s="117"/>
      <c r="WAH17" s="117"/>
      <c r="WAI17" s="117"/>
      <c r="WAJ17" s="117"/>
      <c r="WAK17" s="117"/>
      <c r="WAL17" s="117"/>
      <c r="WAM17" s="117"/>
      <c r="WAN17" s="117"/>
      <c r="WAO17" s="117"/>
      <c r="WAP17" s="117"/>
      <c r="WAQ17" s="117"/>
      <c r="WAR17" s="117"/>
      <c r="WAS17" s="117"/>
      <c r="WAT17" s="117"/>
      <c r="WAU17" s="117"/>
      <c r="WAV17" s="117"/>
      <c r="WAW17" s="117"/>
      <c r="WAX17" s="117"/>
      <c r="WAY17" s="117"/>
      <c r="WAZ17" s="117"/>
      <c r="WBA17" s="117"/>
      <c r="WBB17" s="117"/>
      <c r="WBC17" s="117"/>
      <c r="WBD17" s="117"/>
      <c r="WBE17" s="117"/>
      <c r="WBF17" s="117"/>
      <c r="WBG17" s="117"/>
      <c r="WBH17" s="117"/>
      <c r="WBI17" s="117"/>
      <c r="WBJ17" s="117"/>
      <c r="WBK17" s="117"/>
      <c r="WBL17" s="117"/>
      <c r="WBM17" s="117"/>
      <c r="WBN17" s="117"/>
      <c r="WBO17" s="117"/>
      <c r="WBP17" s="117"/>
      <c r="WBQ17" s="117"/>
      <c r="WBR17" s="117"/>
      <c r="WBS17" s="117"/>
      <c r="WBT17" s="117"/>
      <c r="WBU17" s="117"/>
      <c r="WBV17" s="117"/>
      <c r="WBW17" s="117"/>
      <c r="WBX17" s="117"/>
      <c r="WBY17" s="117"/>
      <c r="WBZ17" s="117"/>
      <c r="WCA17" s="117"/>
      <c r="WCB17" s="117"/>
      <c r="WCC17" s="117"/>
      <c r="WCD17" s="117"/>
      <c r="WCE17" s="117"/>
      <c r="WCF17" s="117"/>
      <c r="WCG17" s="117"/>
      <c r="WCH17" s="117"/>
      <c r="WCI17" s="117"/>
      <c r="WCJ17" s="117"/>
      <c r="WCK17" s="117"/>
      <c r="WCL17" s="117"/>
      <c r="WCM17" s="117"/>
      <c r="WCN17" s="117"/>
      <c r="WCO17" s="117"/>
      <c r="WCP17" s="117"/>
      <c r="WCQ17" s="117"/>
      <c r="WCR17" s="117"/>
      <c r="WCS17" s="117"/>
      <c r="WCT17" s="117"/>
      <c r="WCU17" s="117"/>
      <c r="WCV17" s="117"/>
      <c r="WCW17" s="117"/>
      <c r="WCX17" s="117"/>
      <c r="WCY17" s="117"/>
      <c r="WCZ17" s="117"/>
      <c r="WDA17" s="117"/>
      <c r="WDB17" s="117"/>
      <c r="WDC17" s="117"/>
      <c r="WDD17" s="117"/>
      <c r="WDE17" s="117"/>
      <c r="WDF17" s="117"/>
      <c r="WDG17" s="117"/>
      <c r="WDH17" s="117"/>
      <c r="WDI17" s="117"/>
      <c r="WDJ17" s="117"/>
      <c r="WDK17" s="117"/>
      <c r="WDL17" s="117"/>
      <c r="WDM17" s="117"/>
      <c r="WDN17" s="117"/>
      <c r="WDO17" s="117"/>
      <c r="WDP17" s="117"/>
      <c r="WDQ17" s="117"/>
      <c r="WDR17" s="117"/>
      <c r="WDS17" s="117"/>
      <c r="WDT17" s="117"/>
      <c r="WDU17" s="117"/>
      <c r="WDV17" s="117"/>
      <c r="WDW17" s="117"/>
      <c r="WDX17" s="117"/>
      <c r="WDY17" s="117"/>
      <c r="WDZ17" s="117"/>
      <c r="WEA17" s="117"/>
      <c r="WEB17" s="117"/>
      <c r="WEC17" s="117"/>
      <c r="WED17" s="117"/>
      <c r="WEE17" s="117"/>
      <c r="WEF17" s="117"/>
      <c r="WEG17" s="117"/>
      <c r="WEH17" s="117"/>
      <c r="WEI17" s="117"/>
      <c r="WEJ17" s="117"/>
      <c r="WEK17" s="117"/>
      <c r="WEL17" s="117"/>
      <c r="WEM17" s="117"/>
      <c r="WEN17" s="117"/>
      <c r="WEO17" s="117"/>
      <c r="WEP17" s="117"/>
      <c r="WEQ17" s="117"/>
      <c r="WER17" s="117"/>
      <c r="WES17" s="117"/>
      <c r="WET17" s="117"/>
      <c r="WEU17" s="117"/>
      <c r="WEV17" s="117"/>
      <c r="WEW17" s="117"/>
      <c r="WEX17" s="117"/>
      <c r="WEY17" s="117"/>
      <c r="WEZ17" s="117"/>
      <c r="WFA17" s="117"/>
      <c r="WFB17" s="117"/>
      <c r="WFC17" s="117"/>
      <c r="WFD17" s="117"/>
      <c r="WFE17" s="117"/>
      <c r="WFF17" s="117"/>
      <c r="WFG17" s="117"/>
      <c r="WFH17" s="117"/>
      <c r="WFI17" s="117"/>
      <c r="WFJ17" s="117"/>
      <c r="WFK17" s="117"/>
      <c r="WFL17" s="117"/>
      <c r="WFM17" s="117"/>
      <c r="WFN17" s="117"/>
      <c r="WFO17" s="117"/>
      <c r="WFP17" s="117"/>
      <c r="WFQ17" s="117"/>
      <c r="WFR17" s="117"/>
      <c r="WFS17" s="117"/>
      <c r="WFT17" s="117"/>
      <c r="WFU17" s="117"/>
      <c r="WFV17" s="117"/>
      <c r="WFW17" s="117"/>
      <c r="WFX17" s="117"/>
      <c r="WFY17" s="117"/>
      <c r="WFZ17" s="117"/>
      <c r="WGA17" s="117"/>
      <c r="WGB17" s="117"/>
      <c r="WGC17" s="117"/>
      <c r="WGD17" s="117"/>
      <c r="WGE17" s="117"/>
      <c r="WGF17" s="117"/>
      <c r="WGG17" s="117"/>
      <c r="WGH17" s="117"/>
      <c r="WGI17" s="117"/>
      <c r="WGJ17" s="117"/>
      <c r="WGK17" s="117"/>
      <c r="WGL17" s="117"/>
      <c r="WGM17" s="117"/>
      <c r="WGN17" s="117"/>
      <c r="WGO17" s="117"/>
      <c r="WGP17" s="117"/>
      <c r="WGQ17" s="117"/>
      <c r="WGR17" s="117"/>
      <c r="WGS17" s="117"/>
      <c r="WGT17" s="117"/>
      <c r="WGU17" s="117"/>
      <c r="WGV17" s="117"/>
      <c r="WGW17" s="117"/>
      <c r="WGX17" s="117"/>
      <c r="WGY17" s="117"/>
      <c r="WGZ17" s="117"/>
      <c r="WHA17" s="117"/>
      <c r="WHB17" s="117"/>
      <c r="WHC17" s="117"/>
      <c r="WHD17" s="117"/>
      <c r="WHE17" s="117"/>
      <c r="WHF17" s="117"/>
      <c r="WHG17" s="117"/>
      <c r="WHH17" s="117"/>
      <c r="WHI17" s="117"/>
      <c r="WHJ17" s="117"/>
      <c r="WHK17" s="117"/>
      <c r="WHL17" s="117"/>
      <c r="WHM17" s="117"/>
      <c r="WHN17" s="117"/>
      <c r="WHO17" s="117"/>
      <c r="WHP17" s="117"/>
      <c r="WHQ17" s="117"/>
      <c r="WHR17" s="117"/>
      <c r="WHS17" s="117"/>
      <c r="WHT17" s="117"/>
      <c r="WHU17" s="117"/>
      <c r="WHV17" s="117"/>
      <c r="WHW17" s="117"/>
      <c r="WHX17" s="117"/>
      <c r="WHY17" s="117"/>
      <c r="WHZ17" s="117"/>
      <c r="WIA17" s="117"/>
      <c r="WIB17" s="117"/>
      <c r="WIC17" s="117"/>
      <c r="WID17" s="117"/>
      <c r="WIE17" s="117"/>
      <c r="WIF17" s="117"/>
      <c r="WIG17" s="117"/>
      <c r="WIH17" s="117"/>
      <c r="WII17" s="117"/>
      <c r="WIJ17" s="117"/>
      <c r="WIK17" s="117"/>
      <c r="WIL17" s="117"/>
      <c r="WIM17" s="117"/>
      <c r="WIN17" s="117"/>
      <c r="WIO17" s="117"/>
      <c r="WIP17" s="117"/>
      <c r="WIQ17" s="117"/>
      <c r="WIR17" s="117"/>
      <c r="WIS17" s="117"/>
      <c r="WIT17" s="117"/>
      <c r="WIU17" s="117"/>
      <c r="WIV17" s="117"/>
      <c r="WIW17" s="117"/>
      <c r="WIX17" s="117"/>
      <c r="WIY17" s="117"/>
      <c r="WIZ17" s="117"/>
      <c r="WJA17" s="117"/>
      <c r="WJB17" s="117"/>
      <c r="WJC17" s="117"/>
      <c r="WJD17" s="117"/>
      <c r="WJE17" s="117"/>
      <c r="WJF17" s="117"/>
      <c r="WJG17" s="117"/>
      <c r="WJH17" s="117"/>
      <c r="WJI17" s="117"/>
      <c r="WJJ17" s="117"/>
      <c r="WJK17" s="117"/>
      <c r="WJL17" s="117"/>
      <c r="WJM17" s="117"/>
      <c r="WJN17" s="117"/>
      <c r="WJO17" s="117"/>
      <c r="WJP17" s="117"/>
      <c r="WJQ17" s="117"/>
      <c r="WJR17" s="117"/>
      <c r="WJS17" s="117"/>
      <c r="WJT17" s="117"/>
      <c r="WJU17" s="117"/>
      <c r="WJV17" s="117"/>
      <c r="WJW17" s="117"/>
      <c r="WJX17" s="117"/>
      <c r="WJY17" s="117"/>
      <c r="WJZ17" s="117"/>
      <c r="WKA17" s="117"/>
      <c r="WKB17" s="117"/>
      <c r="WKC17" s="117"/>
      <c r="WKD17" s="117"/>
      <c r="WKE17" s="117"/>
      <c r="WKF17" s="117"/>
      <c r="WKG17" s="117"/>
      <c r="WKH17" s="117"/>
      <c r="WKI17" s="117"/>
      <c r="WKJ17" s="117"/>
      <c r="WKK17" s="117"/>
      <c r="WKL17" s="117"/>
      <c r="WKM17" s="117"/>
      <c r="WKN17" s="117"/>
      <c r="WKO17" s="117"/>
      <c r="WKP17" s="117"/>
      <c r="WKQ17" s="117"/>
      <c r="WKR17" s="117"/>
      <c r="WKS17" s="117"/>
      <c r="WKT17" s="117"/>
      <c r="WKU17" s="117"/>
      <c r="WKV17" s="117"/>
      <c r="WKW17" s="117"/>
      <c r="WKX17" s="117"/>
      <c r="WKY17" s="117"/>
      <c r="WKZ17" s="117"/>
      <c r="WLA17" s="117"/>
      <c r="WLB17" s="117"/>
      <c r="WLC17" s="117"/>
      <c r="WLD17" s="117"/>
      <c r="WLE17" s="117"/>
      <c r="WLF17" s="117"/>
      <c r="WLG17" s="117"/>
      <c r="WLH17" s="117"/>
      <c r="WLI17" s="117"/>
      <c r="WLJ17" s="117"/>
      <c r="WLK17" s="117"/>
      <c r="WLL17" s="117"/>
      <c r="WLM17" s="117"/>
      <c r="WLN17" s="117"/>
      <c r="WLO17" s="117"/>
      <c r="WLP17" s="117"/>
      <c r="WLQ17" s="117"/>
      <c r="WLR17" s="117"/>
      <c r="WLS17" s="117"/>
      <c r="WLT17" s="117"/>
      <c r="WLU17" s="117"/>
      <c r="WLV17" s="117"/>
      <c r="WLW17" s="117"/>
      <c r="WLX17" s="117"/>
      <c r="WLY17" s="117"/>
      <c r="WLZ17" s="117"/>
      <c r="WMA17" s="117"/>
      <c r="WMB17" s="117"/>
      <c r="WMC17" s="117"/>
      <c r="WMD17" s="117"/>
      <c r="WME17" s="117"/>
      <c r="WMF17" s="117"/>
      <c r="WMG17" s="117"/>
      <c r="WMH17" s="117"/>
      <c r="WMI17" s="117"/>
      <c r="WMJ17" s="117"/>
      <c r="WMK17" s="117"/>
      <c r="WML17" s="117"/>
      <c r="WMM17" s="117"/>
      <c r="WMN17" s="117"/>
      <c r="WMO17" s="117"/>
      <c r="WMP17" s="117"/>
      <c r="WMQ17" s="117"/>
      <c r="WMR17" s="117"/>
      <c r="WMS17" s="117"/>
      <c r="WMT17" s="117"/>
      <c r="WMU17" s="117"/>
      <c r="WMV17" s="117"/>
      <c r="WMW17" s="117"/>
      <c r="WMX17" s="117"/>
      <c r="WMY17" s="117"/>
      <c r="WMZ17" s="117"/>
      <c r="WNA17" s="117"/>
      <c r="WNB17" s="117"/>
      <c r="WNC17" s="117"/>
      <c r="WND17" s="117"/>
      <c r="WNE17" s="117"/>
      <c r="WNF17" s="117"/>
      <c r="WNG17" s="117"/>
      <c r="WNH17" s="117"/>
      <c r="WNI17" s="117"/>
      <c r="WNJ17" s="117"/>
      <c r="WNK17" s="117"/>
      <c r="WNL17" s="117"/>
      <c r="WNM17" s="117"/>
      <c r="WNN17" s="117"/>
      <c r="WNO17" s="117"/>
      <c r="WNP17" s="117"/>
      <c r="WNQ17" s="117"/>
      <c r="WNR17" s="117"/>
      <c r="WNS17" s="117"/>
      <c r="WNT17" s="117"/>
      <c r="WNU17" s="117"/>
      <c r="WNV17" s="117"/>
      <c r="WNW17" s="117"/>
      <c r="WNX17" s="117"/>
      <c r="WNY17" s="117"/>
      <c r="WNZ17" s="117"/>
      <c r="WOA17" s="117"/>
      <c r="WOB17" s="117"/>
      <c r="WOC17" s="117"/>
      <c r="WOD17" s="117"/>
      <c r="WOE17" s="117"/>
      <c r="WOF17" s="117"/>
      <c r="WOG17" s="117"/>
      <c r="WOH17" s="117"/>
      <c r="WOI17" s="117"/>
      <c r="WOJ17" s="117"/>
      <c r="WOK17" s="117"/>
      <c r="WOL17" s="117"/>
      <c r="WOM17" s="117"/>
      <c r="WON17" s="117"/>
      <c r="WOO17" s="117"/>
      <c r="WOP17" s="117"/>
      <c r="WOQ17" s="117"/>
      <c r="WOR17" s="117"/>
      <c r="WOS17" s="117"/>
      <c r="WOT17" s="117"/>
      <c r="WOU17" s="117"/>
      <c r="WOV17" s="117"/>
      <c r="WOW17" s="117"/>
      <c r="WOX17" s="117"/>
      <c r="WOY17" s="117"/>
      <c r="WOZ17" s="117"/>
      <c r="WPA17" s="117"/>
      <c r="WPB17" s="117"/>
      <c r="WPC17" s="117"/>
      <c r="WPD17" s="117"/>
      <c r="WPE17" s="117"/>
      <c r="WPF17" s="117"/>
      <c r="WPG17" s="117"/>
      <c r="WPH17" s="117"/>
      <c r="WPI17" s="117"/>
      <c r="WPJ17" s="117"/>
      <c r="WPK17" s="117"/>
      <c r="WPL17" s="117"/>
      <c r="WPM17" s="117"/>
      <c r="WPN17" s="117"/>
      <c r="WPO17" s="117"/>
      <c r="WPP17" s="117"/>
      <c r="WPQ17" s="117"/>
      <c r="WPR17" s="117"/>
      <c r="WPS17" s="117"/>
      <c r="WPT17" s="117"/>
      <c r="WPU17" s="117"/>
      <c r="WPV17" s="117"/>
      <c r="WPW17" s="117"/>
      <c r="WPX17" s="117"/>
      <c r="WPY17" s="117"/>
      <c r="WPZ17" s="117"/>
      <c r="WQA17" s="117"/>
      <c r="WQB17" s="117"/>
      <c r="WQC17" s="117"/>
      <c r="WQD17" s="117"/>
      <c r="WQE17" s="117"/>
      <c r="WQF17" s="117"/>
      <c r="WQG17" s="117"/>
      <c r="WQH17" s="117"/>
      <c r="WQI17" s="117"/>
      <c r="WQJ17" s="117"/>
      <c r="WQK17" s="117"/>
      <c r="WQL17" s="117"/>
      <c r="WQM17" s="117"/>
      <c r="WQN17" s="117"/>
      <c r="WQO17" s="117"/>
      <c r="WQP17" s="117"/>
      <c r="WQQ17" s="117"/>
      <c r="WQR17" s="117"/>
      <c r="WQS17" s="117"/>
      <c r="WQT17" s="117"/>
      <c r="WQU17" s="117"/>
      <c r="WQV17" s="117"/>
      <c r="WQW17" s="117"/>
      <c r="WQX17" s="117"/>
      <c r="WQY17" s="117"/>
      <c r="WQZ17" s="117"/>
      <c r="WRA17" s="117"/>
      <c r="WRB17" s="117"/>
      <c r="WRC17" s="117"/>
      <c r="WRD17" s="117"/>
      <c r="WRE17" s="117"/>
      <c r="WRF17" s="117"/>
      <c r="WRG17" s="117"/>
      <c r="WRH17" s="117"/>
      <c r="WRI17" s="117"/>
      <c r="WRJ17" s="117"/>
      <c r="WRK17" s="117"/>
      <c r="WRL17" s="117"/>
      <c r="WRM17" s="117"/>
      <c r="WRN17" s="117"/>
      <c r="WRO17" s="117"/>
      <c r="WRP17" s="117"/>
      <c r="WRQ17" s="117"/>
      <c r="WRR17" s="117"/>
      <c r="WRS17" s="117"/>
      <c r="WRT17" s="117"/>
      <c r="WRU17" s="117"/>
      <c r="WRV17" s="117"/>
      <c r="WRW17" s="117"/>
      <c r="WRX17" s="117"/>
      <c r="WRY17" s="117"/>
      <c r="WRZ17" s="117"/>
      <c r="WSA17" s="117"/>
      <c r="WSB17" s="117"/>
      <c r="WSC17" s="117"/>
      <c r="WSD17" s="117"/>
      <c r="WSE17" s="117"/>
      <c r="WSF17" s="117"/>
      <c r="WSG17" s="117"/>
      <c r="WSH17" s="117"/>
      <c r="WSI17" s="117"/>
      <c r="WSJ17" s="117"/>
      <c r="WSK17" s="117"/>
      <c r="WSL17" s="117"/>
      <c r="WSM17" s="117"/>
      <c r="WSN17" s="117"/>
      <c r="WSO17" s="117"/>
      <c r="WSP17" s="117"/>
      <c r="WSQ17" s="117"/>
      <c r="WSR17" s="117"/>
      <c r="WSS17" s="117"/>
      <c r="WST17" s="117"/>
      <c r="WSU17" s="117"/>
      <c r="WSV17" s="117"/>
      <c r="WSW17" s="117"/>
      <c r="WSX17" s="117"/>
      <c r="WSY17" s="117"/>
      <c r="WSZ17" s="117"/>
      <c r="WTA17" s="117"/>
      <c r="WTB17" s="117"/>
      <c r="WTC17" s="117"/>
      <c r="WTD17" s="117"/>
      <c r="WTE17" s="117"/>
      <c r="WTF17" s="117"/>
      <c r="WTG17" s="117"/>
      <c r="WTH17" s="117"/>
      <c r="WTI17" s="117"/>
      <c r="WTJ17" s="117"/>
      <c r="WTK17" s="117"/>
      <c r="WTL17" s="117"/>
      <c r="WTM17" s="117"/>
      <c r="WTN17" s="117"/>
      <c r="WTO17" s="117"/>
      <c r="WTP17" s="117"/>
      <c r="WTQ17" s="117"/>
      <c r="WTR17" s="117"/>
      <c r="WTS17" s="117"/>
      <c r="WTT17" s="117"/>
      <c r="WTU17" s="117"/>
      <c r="WTV17" s="117"/>
      <c r="WTW17" s="117"/>
      <c r="WTX17" s="117"/>
      <c r="WTY17" s="117"/>
      <c r="WTZ17" s="117"/>
      <c r="WUA17" s="117"/>
      <c r="WUB17" s="117"/>
      <c r="WUC17" s="117"/>
      <c r="WUD17" s="117"/>
      <c r="WUE17" s="117"/>
      <c r="WUF17" s="117"/>
      <c r="WUG17" s="117"/>
      <c r="WUH17" s="117"/>
      <c r="WUI17" s="117"/>
      <c r="WUJ17" s="117"/>
      <c r="WUK17" s="117"/>
      <c r="WUL17" s="117"/>
      <c r="WUM17" s="117"/>
      <c r="WUN17" s="117"/>
      <c r="WUO17" s="117"/>
      <c r="WUP17" s="117"/>
      <c r="WUQ17" s="117"/>
      <c r="WUR17" s="117"/>
      <c r="WUS17" s="117"/>
      <c r="WUT17" s="117"/>
      <c r="WUU17" s="117"/>
      <c r="WUV17" s="117"/>
      <c r="WUW17" s="117"/>
      <c r="WUX17" s="117"/>
      <c r="WUY17" s="117"/>
      <c r="WUZ17" s="117"/>
      <c r="WVA17" s="117"/>
      <c r="WVB17" s="117"/>
      <c r="WVC17" s="117"/>
      <c r="WVD17" s="117"/>
      <c r="WVE17" s="117"/>
      <c r="WVF17" s="117"/>
      <c r="WVG17" s="117"/>
      <c r="WVH17" s="117"/>
      <c r="WVI17" s="117"/>
      <c r="WVJ17" s="117"/>
      <c r="WVK17" s="117"/>
      <c r="WVL17" s="117"/>
      <c r="WVM17" s="117"/>
      <c r="WVN17" s="117"/>
      <c r="WVO17" s="117"/>
      <c r="WVP17" s="117"/>
      <c r="WVQ17" s="117"/>
      <c r="WVR17" s="117"/>
      <c r="WVS17" s="117"/>
      <c r="WVT17" s="117"/>
      <c r="WVU17" s="117"/>
      <c r="WVV17" s="117"/>
      <c r="WVW17" s="117"/>
      <c r="WVX17" s="117"/>
      <c r="WVY17" s="117"/>
      <c r="WVZ17" s="117"/>
      <c r="WWA17" s="117"/>
      <c r="WWB17" s="117"/>
      <c r="WWC17" s="117"/>
      <c r="WWD17" s="117"/>
      <c r="WWE17" s="117"/>
      <c r="WWF17" s="117"/>
      <c r="WWG17" s="117"/>
      <c r="WWH17" s="117"/>
      <c r="WWI17" s="117"/>
      <c r="WWJ17" s="117"/>
      <c r="WWK17" s="117"/>
      <c r="WWL17" s="117"/>
      <c r="WWM17" s="117"/>
      <c r="WWN17" s="117"/>
      <c r="WWO17" s="117"/>
      <c r="WWP17" s="117"/>
      <c r="WWQ17" s="117"/>
      <c r="WWR17" s="117"/>
      <c r="WWS17" s="117"/>
      <c r="WWT17" s="117"/>
      <c r="WWU17" s="117"/>
      <c r="WWV17" s="117"/>
      <c r="WWW17" s="117"/>
      <c r="WWX17" s="117"/>
      <c r="WWY17" s="117"/>
      <c r="WWZ17" s="117"/>
      <c r="WXA17" s="117"/>
      <c r="WXB17" s="117"/>
      <c r="WXC17" s="117"/>
      <c r="WXD17" s="117"/>
      <c r="WXE17" s="117"/>
      <c r="WXF17" s="117"/>
      <c r="WXG17" s="117"/>
      <c r="WXH17" s="117"/>
      <c r="WXI17" s="117"/>
      <c r="WXJ17" s="117"/>
      <c r="WXK17" s="117"/>
      <c r="WXL17" s="117"/>
      <c r="WXM17" s="117"/>
      <c r="WXN17" s="117"/>
      <c r="WXO17" s="117"/>
      <c r="WXP17" s="117"/>
      <c r="WXQ17" s="117"/>
      <c r="WXR17" s="117"/>
      <c r="WXS17" s="117"/>
      <c r="WXT17" s="117"/>
      <c r="WXU17" s="117"/>
      <c r="WXV17" s="117"/>
      <c r="WXW17" s="117"/>
      <c r="WXX17" s="117"/>
      <c r="WXY17" s="117"/>
      <c r="WXZ17" s="117"/>
      <c r="WYA17" s="117"/>
      <c r="WYB17" s="117"/>
      <c r="WYC17" s="117"/>
      <c r="WYD17" s="117"/>
      <c r="WYE17" s="117"/>
      <c r="WYF17" s="117"/>
      <c r="WYG17" s="117"/>
      <c r="WYH17" s="117"/>
      <c r="WYI17" s="117"/>
      <c r="WYJ17" s="117"/>
      <c r="WYK17" s="117"/>
      <c r="WYL17" s="117"/>
      <c r="WYM17" s="117"/>
      <c r="WYN17" s="117"/>
      <c r="WYO17" s="117"/>
      <c r="WYP17" s="117"/>
      <c r="WYQ17" s="117"/>
      <c r="WYR17" s="117"/>
      <c r="WYS17" s="117"/>
      <c r="WYT17" s="117"/>
      <c r="WYU17" s="117"/>
      <c r="WYV17" s="117"/>
      <c r="WYW17" s="117"/>
      <c r="WYX17" s="117"/>
      <c r="WYY17" s="117"/>
      <c r="WYZ17" s="117"/>
      <c r="WZA17" s="117"/>
      <c r="WZB17" s="117"/>
      <c r="WZC17" s="117"/>
      <c r="WZD17" s="117"/>
      <c r="WZE17" s="117"/>
      <c r="WZF17" s="117"/>
      <c r="WZG17" s="117"/>
      <c r="WZH17" s="117"/>
      <c r="WZI17" s="117"/>
      <c r="WZJ17" s="117"/>
      <c r="WZK17" s="117"/>
      <c r="WZL17" s="117"/>
      <c r="WZM17" s="117"/>
      <c r="WZN17" s="117"/>
      <c r="WZO17" s="117"/>
      <c r="WZP17" s="117"/>
      <c r="WZQ17" s="117"/>
      <c r="WZR17" s="117"/>
      <c r="WZS17" s="117"/>
      <c r="WZT17" s="117"/>
      <c r="WZU17" s="117"/>
      <c r="WZV17" s="117"/>
      <c r="WZW17" s="117"/>
      <c r="WZX17" s="117"/>
      <c r="WZY17" s="117"/>
      <c r="WZZ17" s="117"/>
      <c r="XAA17" s="117"/>
      <c r="XAB17" s="117"/>
      <c r="XAC17" s="117"/>
      <c r="XAD17" s="117"/>
      <c r="XAE17" s="117"/>
      <c r="XAF17" s="117"/>
      <c r="XAG17" s="117"/>
      <c r="XAH17" s="117"/>
      <c r="XAI17" s="117"/>
      <c r="XAJ17" s="117"/>
      <c r="XAK17" s="117"/>
      <c r="XAL17" s="117"/>
      <c r="XAM17" s="117"/>
      <c r="XAN17" s="117"/>
      <c r="XAO17" s="117"/>
      <c r="XAP17" s="117"/>
      <c r="XAQ17" s="117"/>
      <c r="XAR17" s="117"/>
      <c r="XAS17" s="117"/>
      <c r="XAT17" s="117"/>
      <c r="XAU17" s="117"/>
      <c r="XAV17" s="117"/>
      <c r="XAW17" s="117"/>
      <c r="XAX17" s="117"/>
      <c r="XAY17" s="117"/>
      <c r="XAZ17" s="117"/>
      <c r="XBA17" s="117"/>
      <c r="XBB17" s="117"/>
      <c r="XBC17" s="117"/>
      <c r="XBD17" s="117"/>
      <c r="XBE17" s="117"/>
      <c r="XBF17" s="117"/>
      <c r="XBG17" s="117"/>
      <c r="XBH17" s="117"/>
      <c r="XBI17" s="117"/>
      <c r="XBJ17" s="117"/>
      <c r="XBK17" s="117"/>
      <c r="XBL17" s="117"/>
      <c r="XBM17" s="117"/>
      <c r="XBN17" s="117"/>
      <c r="XBO17" s="117"/>
      <c r="XBP17" s="117"/>
      <c r="XBQ17" s="117"/>
      <c r="XBR17" s="117"/>
      <c r="XBS17" s="117"/>
      <c r="XBT17" s="117"/>
      <c r="XBU17" s="117"/>
      <c r="XBV17" s="117"/>
      <c r="XBW17" s="117"/>
      <c r="XBX17" s="117"/>
      <c r="XBY17" s="117"/>
      <c r="XBZ17" s="117"/>
      <c r="XCA17" s="117"/>
      <c r="XCB17" s="117"/>
      <c r="XCC17" s="117"/>
      <c r="XCD17" s="117"/>
      <c r="XCE17" s="117"/>
      <c r="XCF17" s="117"/>
      <c r="XCG17" s="117"/>
      <c r="XCH17" s="117"/>
      <c r="XCI17" s="117"/>
      <c r="XCJ17" s="117"/>
      <c r="XCK17" s="117"/>
      <c r="XCL17" s="117"/>
      <c r="XCM17" s="117"/>
      <c r="XCN17" s="117"/>
      <c r="XCO17" s="117"/>
      <c r="XCP17" s="117"/>
      <c r="XCQ17" s="117"/>
      <c r="XCR17" s="117"/>
      <c r="XCS17" s="117"/>
      <c r="XCT17" s="117"/>
      <c r="XCU17" s="117"/>
      <c r="XCV17" s="117"/>
      <c r="XCW17" s="117"/>
      <c r="XCX17" s="117"/>
      <c r="XCY17" s="117"/>
      <c r="XCZ17" s="117"/>
      <c r="XDA17" s="117"/>
      <c r="XDB17" s="117"/>
      <c r="XDC17" s="117"/>
      <c r="XDD17" s="117"/>
      <c r="XDE17" s="117"/>
      <c r="XDF17" s="117"/>
      <c r="XDG17" s="117"/>
      <c r="XDH17" s="117"/>
      <c r="XDI17" s="117"/>
      <c r="XDJ17" s="117"/>
      <c r="XDK17" s="117"/>
      <c r="XDL17" s="117"/>
      <c r="XDM17" s="117"/>
      <c r="XDN17" s="117"/>
      <c r="XDO17" s="117"/>
      <c r="XDP17" s="117"/>
      <c r="XDQ17" s="117"/>
      <c r="XDR17" s="117"/>
      <c r="XDS17" s="117"/>
      <c r="XDT17" s="117"/>
      <c r="XDU17" s="117"/>
      <c r="XDV17" s="117"/>
      <c r="XDW17" s="117"/>
      <c r="XDX17" s="117"/>
      <c r="XDY17" s="117"/>
      <c r="XDZ17" s="117"/>
      <c r="XEA17" s="117"/>
      <c r="XEB17" s="117"/>
      <c r="XEC17" s="117"/>
      <c r="XED17" s="117"/>
      <c r="XEE17" s="117"/>
      <c r="XEF17" s="117"/>
      <c r="XEG17" s="117"/>
      <c r="XEH17" s="117"/>
      <c r="XEI17" s="117"/>
      <c r="XEJ17" s="117"/>
      <c r="XEK17" s="117"/>
      <c r="XEL17" s="117"/>
      <c r="XEM17" s="117"/>
      <c r="XEN17" s="117"/>
      <c r="XEO17" s="117"/>
      <c r="XEP17" s="117"/>
      <c r="XEQ17" s="117"/>
      <c r="XER17" s="117"/>
      <c r="XES17" s="117"/>
      <c r="XET17" s="117"/>
      <c r="XEU17" s="117"/>
      <c r="XEV17" s="117"/>
      <c r="XEW17" s="117"/>
      <c r="XEX17" s="117"/>
      <c r="XEY17" s="117"/>
      <c r="XEZ17" s="117"/>
      <c r="XFA17" s="117"/>
      <c r="XFB17" s="117"/>
    </row>
    <row r="18" s="2" customFormat="1" ht="15" spans="1:32">
      <c r="A18" s="9" t="s">
        <v>13195</v>
      </c>
      <c r="B18" s="40" t="s">
        <v>13174</v>
      </c>
      <c r="C18" s="40" t="s">
        <v>9504</v>
      </c>
      <c r="D18" s="41">
        <v>44196</v>
      </c>
      <c r="E18" s="40"/>
      <c r="F18" s="46">
        <v>0</v>
      </c>
      <c r="G18" s="44">
        <f t="shared" si="0"/>
        <v>44196</v>
      </c>
      <c r="H18" s="50">
        <v>950</v>
      </c>
      <c r="I18" s="50"/>
      <c r="J18" s="50"/>
      <c r="K18" s="61"/>
      <c r="L18" s="61"/>
      <c r="M18" s="61"/>
      <c r="N18" s="61"/>
      <c r="O18" s="61"/>
      <c r="P18" s="61"/>
      <c r="Q18" s="61"/>
      <c r="R18" s="61"/>
      <c r="S18" s="50"/>
      <c r="T18" s="104">
        <f t="shared" si="1"/>
        <v>950</v>
      </c>
      <c r="U18" s="104"/>
      <c r="V18" s="103">
        <f t="shared" si="2"/>
        <v>-950</v>
      </c>
      <c r="W18" s="2" t="str">
        <f t="shared" si="3"/>
        <v>否</v>
      </c>
      <c r="X18" s="9" t="str">
        <f t="shared" si="4"/>
        <v>_</v>
      </c>
      <c r="Y18" s="9" t="str">
        <f t="shared" si="5"/>
        <v>—</v>
      </c>
      <c r="Z18" s="110">
        <v>45777</v>
      </c>
      <c r="AA18" s="9" t="e">
        <f>LOOKUP(Y18,#REF!)</f>
        <v>#REF!</v>
      </c>
      <c r="AB18" s="112" t="s">
        <v>13176</v>
      </c>
      <c r="AD18" s="2">
        <f t="shared" si="6"/>
        <v>2020</v>
      </c>
      <c r="AF18" s="2" t="s">
        <v>13179</v>
      </c>
    </row>
    <row r="19" s="2" customFormat="1" ht="12.75" spans="1:33">
      <c r="A19" s="9" t="s">
        <v>13115</v>
      </c>
      <c r="B19" s="9" t="s">
        <v>13196</v>
      </c>
      <c r="C19" s="9" t="s">
        <v>9504</v>
      </c>
      <c r="D19" s="38">
        <v>45199</v>
      </c>
      <c r="E19" s="9">
        <v>76955</v>
      </c>
      <c r="F19" s="62">
        <v>90</v>
      </c>
      <c r="G19" s="30">
        <f t="shared" si="0"/>
        <v>45289</v>
      </c>
      <c r="H19" s="63">
        <v>77000</v>
      </c>
      <c r="I19" s="63"/>
      <c r="J19" s="63"/>
      <c r="K19" s="63"/>
      <c r="L19" s="63"/>
      <c r="M19" s="63"/>
      <c r="N19" s="63"/>
      <c r="O19" s="63"/>
      <c r="P19" s="63"/>
      <c r="Q19" s="63"/>
      <c r="R19" s="63"/>
      <c r="S19" s="63"/>
      <c r="T19" s="36">
        <f t="shared" si="1"/>
        <v>77000</v>
      </c>
      <c r="U19" s="36"/>
      <c r="V19" s="103">
        <f t="shared" si="2"/>
        <v>-45</v>
      </c>
      <c r="W19" s="2" t="str">
        <f t="shared" si="3"/>
        <v>否</v>
      </c>
      <c r="X19" s="9" t="str">
        <f t="shared" si="4"/>
        <v>_</v>
      </c>
      <c r="Y19" s="9" t="str">
        <f t="shared" si="5"/>
        <v>—</v>
      </c>
      <c r="Z19" s="110">
        <v>45777</v>
      </c>
      <c r="AA19" s="9" t="e">
        <f>LOOKUP(Y19,#REF!)</f>
        <v>#REF!</v>
      </c>
      <c r="AB19" s="111" t="s">
        <v>13176</v>
      </c>
      <c r="AD19" s="2">
        <f t="shared" si="6"/>
        <v>2023</v>
      </c>
      <c r="AF19" s="2" t="s">
        <v>13197</v>
      </c>
      <c r="AG19" s="2" t="s">
        <v>13168</v>
      </c>
    </row>
    <row r="20" s="2" customFormat="1" ht="12.75" spans="1:33">
      <c r="A20" s="9" t="s">
        <v>13115</v>
      </c>
      <c r="B20" s="21" t="s">
        <v>13198</v>
      </c>
      <c r="C20" s="21" t="s">
        <v>9504</v>
      </c>
      <c r="D20" s="64">
        <v>45322</v>
      </c>
      <c r="E20" s="21">
        <v>172810</v>
      </c>
      <c r="F20" s="65">
        <v>90</v>
      </c>
      <c r="G20" s="25">
        <f t="shared" si="0"/>
        <v>45412</v>
      </c>
      <c r="H20" s="66">
        <f>95810+28250+48395+350</f>
        <v>172805</v>
      </c>
      <c r="I20" s="66"/>
      <c r="J20" s="66"/>
      <c r="K20" s="63"/>
      <c r="L20" s="63"/>
      <c r="M20" s="63"/>
      <c r="N20" s="63"/>
      <c r="O20" s="63"/>
      <c r="P20" s="63"/>
      <c r="Q20" s="63"/>
      <c r="R20" s="63"/>
      <c r="S20" s="66"/>
      <c r="T20" s="102">
        <f t="shared" si="1"/>
        <v>172805</v>
      </c>
      <c r="U20" s="102"/>
      <c r="V20" s="103">
        <f t="shared" si="2"/>
        <v>5</v>
      </c>
      <c r="W20" s="2" t="str">
        <f t="shared" si="3"/>
        <v>是</v>
      </c>
      <c r="X20" s="9">
        <f t="shared" si="4"/>
        <v>365</v>
      </c>
      <c r="Y20" s="9">
        <f t="shared" si="5"/>
        <v>12</v>
      </c>
      <c r="Z20" s="110">
        <v>45777</v>
      </c>
      <c r="AA20" s="9" t="e">
        <f>LOOKUP(Y20,#REF!)</f>
        <v>#REF!</v>
      </c>
      <c r="AB20" s="111" t="s">
        <v>13176</v>
      </c>
      <c r="AC20" s="94" t="str">
        <f>VLOOKUP(B20,[5]回款反馈!$D:$T,17,0)</f>
        <v>已发邮件，等待回复</v>
      </c>
      <c r="AD20" s="2">
        <f t="shared" si="6"/>
        <v>2024</v>
      </c>
      <c r="AE20" s="2" t="s">
        <v>13167</v>
      </c>
      <c r="AG20" s="2" t="s">
        <v>13168</v>
      </c>
    </row>
    <row r="21" s="2" customFormat="1" ht="15" spans="1:30">
      <c r="A21" s="9" t="s">
        <v>13199</v>
      </c>
      <c r="B21" s="9" t="s">
        <v>13200</v>
      </c>
      <c r="C21" s="9" t="s">
        <v>9504</v>
      </c>
      <c r="D21" s="67">
        <v>44431</v>
      </c>
      <c r="E21" s="9">
        <v>22885</v>
      </c>
      <c r="F21" s="62">
        <v>0</v>
      </c>
      <c r="G21" s="30">
        <f t="shared" si="0"/>
        <v>44431</v>
      </c>
      <c r="H21" s="61">
        <v>25405</v>
      </c>
      <c r="I21" s="61"/>
      <c r="J21" s="61"/>
      <c r="K21" s="61"/>
      <c r="L21" s="61"/>
      <c r="M21" s="61"/>
      <c r="N21" s="61"/>
      <c r="O21" s="61"/>
      <c r="P21" s="61"/>
      <c r="Q21" s="61"/>
      <c r="R21" s="61"/>
      <c r="S21" s="61"/>
      <c r="T21" s="36">
        <f t="shared" si="1"/>
        <v>25405</v>
      </c>
      <c r="U21" s="36"/>
      <c r="V21" s="103">
        <f t="shared" si="2"/>
        <v>-2520</v>
      </c>
      <c r="W21" s="2" t="str">
        <f t="shared" si="3"/>
        <v>否</v>
      </c>
      <c r="X21" s="9" t="str">
        <f t="shared" si="4"/>
        <v>_</v>
      </c>
      <c r="Y21" s="9" t="str">
        <f t="shared" si="5"/>
        <v>—</v>
      </c>
      <c r="Z21" s="110">
        <v>45777</v>
      </c>
      <c r="AA21" s="9" t="e">
        <f>LOOKUP(Y21,#REF!)</f>
        <v>#REF!</v>
      </c>
      <c r="AB21" s="111" t="s">
        <v>13166</v>
      </c>
      <c r="AD21" s="2">
        <f t="shared" si="6"/>
        <v>2021</v>
      </c>
    </row>
    <row r="22" s="2" customFormat="1" ht="15" spans="1:30">
      <c r="A22" s="9" t="s">
        <v>13199</v>
      </c>
      <c r="B22" s="9" t="s">
        <v>13201</v>
      </c>
      <c r="C22" s="9" t="s">
        <v>9504</v>
      </c>
      <c r="D22" s="67">
        <v>44530</v>
      </c>
      <c r="E22" s="9">
        <v>2250</v>
      </c>
      <c r="F22" s="62">
        <v>0</v>
      </c>
      <c r="G22" s="30">
        <f t="shared" si="0"/>
        <v>44530</v>
      </c>
      <c r="H22" s="61">
        <v>2650</v>
      </c>
      <c r="I22" s="61"/>
      <c r="J22" s="61"/>
      <c r="K22" s="61"/>
      <c r="L22" s="61"/>
      <c r="M22" s="61"/>
      <c r="N22" s="61"/>
      <c r="O22" s="61"/>
      <c r="P22" s="61"/>
      <c r="Q22" s="61"/>
      <c r="R22" s="61"/>
      <c r="S22" s="61"/>
      <c r="T22" s="36">
        <f t="shared" si="1"/>
        <v>2650</v>
      </c>
      <c r="U22" s="36"/>
      <c r="V22" s="103">
        <f t="shared" si="2"/>
        <v>-400</v>
      </c>
      <c r="W22" s="2" t="str">
        <f t="shared" si="3"/>
        <v>否</v>
      </c>
      <c r="X22" s="9" t="str">
        <f t="shared" si="4"/>
        <v>_</v>
      </c>
      <c r="Y22" s="9" t="str">
        <f t="shared" si="5"/>
        <v>—</v>
      </c>
      <c r="Z22" s="110">
        <v>45777</v>
      </c>
      <c r="AA22" s="9" t="e">
        <f>LOOKUP(Y22,#REF!)</f>
        <v>#REF!</v>
      </c>
      <c r="AB22" s="111" t="s">
        <v>13166</v>
      </c>
      <c r="AD22" s="2">
        <f t="shared" si="6"/>
        <v>2021</v>
      </c>
    </row>
    <row r="23" s="2" customFormat="1" spans="1:33">
      <c r="A23" s="9" t="s">
        <v>13101</v>
      </c>
      <c r="B23" s="37" t="s">
        <v>13202</v>
      </c>
      <c r="C23" s="9" t="s">
        <v>9504</v>
      </c>
      <c r="D23" s="38">
        <v>45443</v>
      </c>
      <c r="E23" s="39">
        <v>132911</v>
      </c>
      <c r="F23" s="33">
        <v>180</v>
      </c>
      <c r="G23" s="30">
        <f t="shared" si="0"/>
        <v>45623</v>
      </c>
      <c r="H23" s="36"/>
      <c r="I23" s="36"/>
      <c r="J23" s="36"/>
      <c r="K23" s="36"/>
      <c r="L23" s="36"/>
      <c r="M23" s="36"/>
      <c r="N23" s="36"/>
      <c r="O23" s="36"/>
      <c r="P23" s="36"/>
      <c r="Q23" s="36"/>
      <c r="R23" s="36"/>
      <c r="S23" s="36"/>
      <c r="T23" s="36">
        <f t="shared" si="1"/>
        <v>0</v>
      </c>
      <c r="U23" s="36"/>
      <c r="V23" s="103">
        <f t="shared" si="2"/>
        <v>132911</v>
      </c>
      <c r="W23" s="2" t="str">
        <f t="shared" si="3"/>
        <v>是</v>
      </c>
      <c r="X23" s="9">
        <f t="shared" si="4"/>
        <v>154</v>
      </c>
      <c r="Y23" s="9">
        <f t="shared" si="5"/>
        <v>5</v>
      </c>
      <c r="Z23" s="110">
        <v>45777</v>
      </c>
      <c r="AA23" s="9" t="e">
        <f>LOOKUP(Y23,#REF!)</f>
        <v>#REF!</v>
      </c>
      <c r="AB23" s="111" t="s">
        <v>13166</v>
      </c>
      <c r="AC23" s="2" t="str">
        <f>VLOOKUP(B23,[5]回款反馈!$D:$T,17,0)</f>
        <v>等待回复</v>
      </c>
      <c r="AD23" s="2">
        <f t="shared" si="6"/>
        <v>2024</v>
      </c>
      <c r="AG23" s="7" t="s">
        <v>13170</v>
      </c>
    </row>
    <row r="24" s="2" customFormat="1" spans="1:33">
      <c r="A24" s="9" t="s">
        <v>13101</v>
      </c>
      <c r="B24" s="9" t="s">
        <v>13203</v>
      </c>
      <c r="C24" s="9" t="s">
        <v>9504</v>
      </c>
      <c r="D24" s="38">
        <v>45473</v>
      </c>
      <c r="E24" s="39">
        <v>448924</v>
      </c>
      <c r="F24" s="33">
        <v>180</v>
      </c>
      <c r="G24" s="30">
        <f t="shared" si="0"/>
        <v>45653</v>
      </c>
      <c r="H24" s="36"/>
      <c r="I24" s="36"/>
      <c r="J24" s="36"/>
      <c r="K24" s="36"/>
      <c r="L24" s="36"/>
      <c r="M24" s="36"/>
      <c r="N24" s="36"/>
      <c r="O24" s="36"/>
      <c r="P24" s="36"/>
      <c r="Q24" s="36"/>
      <c r="R24" s="36"/>
      <c r="S24" s="36"/>
      <c r="T24" s="36">
        <f t="shared" si="1"/>
        <v>0</v>
      </c>
      <c r="U24" s="36"/>
      <c r="V24" s="103">
        <f t="shared" si="2"/>
        <v>448924</v>
      </c>
      <c r="W24" s="2" t="str">
        <f t="shared" si="3"/>
        <v>是</v>
      </c>
      <c r="X24" s="9">
        <f t="shared" si="4"/>
        <v>124</v>
      </c>
      <c r="Y24" s="9">
        <f t="shared" si="5"/>
        <v>4</v>
      </c>
      <c r="Z24" s="110">
        <v>45777</v>
      </c>
      <c r="AA24" s="9" t="e">
        <f>LOOKUP(Y24,#REF!)</f>
        <v>#REF!</v>
      </c>
      <c r="AB24" s="111" t="s">
        <v>13166</v>
      </c>
      <c r="AC24" s="2" t="str">
        <f>VLOOKUP(B24,[5]回款反馈!$D:$T,17,0)</f>
        <v>等待回复</v>
      </c>
      <c r="AD24" s="2">
        <f t="shared" si="6"/>
        <v>2024</v>
      </c>
      <c r="AG24" s="7" t="s">
        <v>13170</v>
      </c>
    </row>
    <row r="25" s="2" customFormat="1" spans="1:33">
      <c r="A25" s="9" t="s">
        <v>13101</v>
      </c>
      <c r="B25" s="9" t="s">
        <v>13204</v>
      </c>
      <c r="C25" s="9" t="s">
        <v>9504</v>
      </c>
      <c r="D25" s="38">
        <v>45534</v>
      </c>
      <c r="E25" s="68">
        <v>30240</v>
      </c>
      <c r="F25" s="33">
        <v>180</v>
      </c>
      <c r="G25" s="30">
        <f t="shared" si="0"/>
        <v>45714</v>
      </c>
      <c r="H25" s="36"/>
      <c r="I25" s="39">
        <v>132911</v>
      </c>
      <c r="J25" s="36"/>
      <c r="K25" s="36"/>
      <c r="L25" s="36"/>
      <c r="M25" s="36"/>
      <c r="N25" s="36"/>
      <c r="O25" s="36"/>
      <c r="P25" s="36"/>
      <c r="Q25" s="36"/>
      <c r="R25" s="36"/>
      <c r="S25" s="36"/>
      <c r="T25" s="36">
        <f t="shared" si="1"/>
        <v>132911</v>
      </c>
      <c r="U25" s="36"/>
      <c r="V25" s="103">
        <f t="shared" si="2"/>
        <v>-102671</v>
      </c>
      <c r="W25" s="2" t="str">
        <f t="shared" si="3"/>
        <v>否</v>
      </c>
      <c r="X25" s="9" t="str">
        <f t="shared" si="4"/>
        <v>_</v>
      </c>
      <c r="Y25" s="9" t="str">
        <f t="shared" si="5"/>
        <v>—</v>
      </c>
      <c r="Z25" s="110">
        <v>45777</v>
      </c>
      <c r="AA25" s="9" t="e">
        <f>LOOKUP(Y25,#REF!)</f>
        <v>#REF!</v>
      </c>
      <c r="AB25" s="111" t="s">
        <v>13166</v>
      </c>
      <c r="AC25" s="2"/>
      <c r="AD25" s="2">
        <f t="shared" si="6"/>
        <v>2024</v>
      </c>
      <c r="AG25" s="7" t="s">
        <v>13170</v>
      </c>
    </row>
    <row r="26" s="2" customFormat="1" spans="1:33">
      <c r="A26" s="9" t="s">
        <v>13101</v>
      </c>
      <c r="B26" s="9" t="s">
        <v>13205</v>
      </c>
      <c r="C26" s="9" t="s">
        <v>9504</v>
      </c>
      <c r="D26" s="38">
        <v>45534</v>
      </c>
      <c r="E26" s="68">
        <v>181063</v>
      </c>
      <c r="F26" s="33">
        <v>180</v>
      </c>
      <c r="G26" s="30">
        <f t="shared" si="0"/>
        <v>45714</v>
      </c>
      <c r="H26" s="36"/>
      <c r="I26" s="36"/>
      <c r="J26" s="36"/>
      <c r="K26" s="36"/>
      <c r="L26" s="36"/>
      <c r="M26" s="36"/>
      <c r="N26" s="36"/>
      <c r="O26" s="36"/>
      <c r="P26" s="36"/>
      <c r="Q26" s="36"/>
      <c r="R26" s="36"/>
      <c r="S26" s="68">
        <v>181063</v>
      </c>
      <c r="T26" s="36">
        <f t="shared" si="1"/>
        <v>181063</v>
      </c>
      <c r="U26" s="36"/>
      <c r="V26" s="103">
        <f t="shared" si="2"/>
        <v>0</v>
      </c>
      <c r="W26" s="2" t="str">
        <f t="shared" si="3"/>
        <v>否</v>
      </c>
      <c r="X26" s="9" t="str">
        <f t="shared" si="4"/>
        <v>_</v>
      </c>
      <c r="Y26" s="9" t="str">
        <f t="shared" si="5"/>
        <v>—</v>
      </c>
      <c r="Z26" s="110">
        <v>45777</v>
      </c>
      <c r="AA26" s="9" t="e">
        <f>LOOKUP(Y26,#REF!)</f>
        <v>#REF!</v>
      </c>
      <c r="AB26" s="111" t="s">
        <v>13166</v>
      </c>
      <c r="AC26" s="2"/>
      <c r="AD26" s="2">
        <f t="shared" si="6"/>
        <v>2024</v>
      </c>
      <c r="AG26" s="7" t="s">
        <v>13170</v>
      </c>
    </row>
    <row r="27" s="2" customFormat="1" ht="12.75" spans="1:33">
      <c r="A27" s="9" t="s">
        <v>13118</v>
      </c>
      <c r="B27" s="9" t="s">
        <v>13206</v>
      </c>
      <c r="C27" s="9" t="s">
        <v>9504</v>
      </c>
      <c r="D27" s="38">
        <v>45412</v>
      </c>
      <c r="E27" s="69">
        <v>107595</v>
      </c>
      <c r="F27" s="70">
        <v>90</v>
      </c>
      <c r="G27" s="30">
        <f t="shared" si="0"/>
        <v>45502</v>
      </c>
      <c r="H27" s="36"/>
      <c r="I27" s="36"/>
      <c r="J27" s="36"/>
      <c r="K27" s="36"/>
      <c r="L27" s="36"/>
      <c r="M27" s="36"/>
      <c r="N27" s="36"/>
      <c r="O27" s="36"/>
      <c r="P27" s="36"/>
      <c r="Q27" s="36"/>
      <c r="R27" s="36"/>
      <c r="S27" s="36"/>
      <c r="T27" s="36">
        <f t="shared" si="1"/>
        <v>0</v>
      </c>
      <c r="U27" s="36"/>
      <c r="V27" s="103">
        <f t="shared" si="2"/>
        <v>107595</v>
      </c>
      <c r="W27" s="2" t="str">
        <f t="shared" si="3"/>
        <v>是</v>
      </c>
      <c r="X27" s="9">
        <f t="shared" si="4"/>
        <v>275</v>
      </c>
      <c r="Y27" s="9">
        <f t="shared" si="5"/>
        <v>9</v>
      </c>
      <c r="Z27" s="110">
        <v>45777</v>
      </c>
      <c r="AA27" s="9" t="e">
        <f>LOOKUP(Y27,#REF!)</f>
        <v>#REF!</v>
      </c>
      <c r="AB27" s="111" t="s">
        <v>13166</v>
      </c>
      <c r="AC27" s="2" t="str">
        <f>VLOOKUP(B27,[5]回款反馈!$D:$T,17,0)</f>
        <v>等待回复</v>
      </c>
      <c r="AD27" s="2">
        <f t="shared" si="6"/>
        <v>2024</v>
      </c>
      <c r="AG27" s="2" t="s">
        <v>13168</v>
      </c>
    </row>
    <row r="28" s="2" customFormat="1" ht="15" customHeight="1" spans="1:33">
      <c r="A28" s="9" t="s">
        <v>13118</v>
      </c>
      <c r="B28" s="40" t="s">
        <v>13174</v>
      </c>
      <c r="C28" s="40" t="s">
        <v>9504</v>
      </c>
      <c r="D28" s="41">
        <v>44742</v>
      </c>
      <c r="E28" s="71">
        <v>-2534.74</v>
      </c>
      <c r="F28" s="72">
        <v>90</v>
      </c>
      <c r="G28" s="44">
        <f t="shared" si="0"/>
        <v>44832</v>
      </c>
      <c r="H28" s="45"/>
      <c r="I28" s="45"/>
      <c r="J28" s="45"/>
      <c r="K28" s="95"/>
      <c r="L28" s="95"/>
      <c r="M28" s="95"/>
      <c r="N28" s="95"/>
      <c r="O28" s="95"/>
      <c r="P28" s="95"/>
      <c r="Q28" s="95"/>
      <c r="R28" s="95"/>
      <c r="S28" s="45"/>
      <c r="T28" s="104">
        <f t="shared" si="1"/>
        <v>0</v>
      </c>
      <c r="U28" s="104"/>
      <c r="V28" s="103">
        <f t="shared" si="2"/>
        <v>-2534.74</v>
      </c>
      <c r="W28" s="2" t="str">
        <f t="shared" si="3"/>
        <v>否</v>
      </c>
      <c r="X28" s="9" t="str">
        <f t="shared" si="4"/>
        <v>_</v>
      </c>
      <c r="Y28" s="9" t="str">
        <f t="shared" si="5"/>
        <v>—</v>
      </c>
      <c r="Z28" s="110">
        <v>45777</v>
      </c>
      <c r="AA28" s="9" t="e">
        <f>LOOKUP(Y28,#REF!)</f>
        <v>#REF!</v>
      </c>
      <c r="AB28" s="111" t="s">
        <v>13166</v>
      </c>
      <c r="AD28" s="2">
        <f t="shared" si="6"/>
        <v>2022</v>
      </c>
      <c r="AF28" s="2" t="s">
        <v>13182</v>
      </c>
      <c r="AG28" s="118" t="s">
        <v>13168</v>
      </c>
    </row>
    <row r="29" s="2" customFormat="1" ht="12.75" spans="1:33">
      <c r="A29" s="9" t="s">
        <v>13207</v>
      </c>
      <c r="B29" s="40" t="s">
        <v>13174</v>
      </c>
      <c r="C29" s="40" t="s">
        <v>9504</v>
      </c>
      <c r="D29" s="41">
        <v>44742</v>
      </c>
      <c r="E29" s="73">
        <v>12196.5</v>
      </c>
      <c r="F29" s="46">
        <v>180</v>
      </c>
      <c r="G29" s="44">
        <f t="shared" si="0"/>
        <v>44922</v>
      </c>
      <c r="H29" s="47"/>
      <c r="I29" s="47"/>
      <c r="J29" s="47"/>
      <c r="K29" s="63"/>
      <c r="L29" s="63"/>
      <c r="M29" s="63"/>
      <c r="N29" s="63"/>
      <c r="O29" s="63"/>
      <c r="P29" s="63"/>
      <c r="Q29" s="63"/>
      <c r="R29" s="63"/>
      <c r="S29" s="47"/>
      <c r="T29" s="104">
        <f t="shared" si="1"/>
        <v>0</v>
      </c>
      <c r="U29" s="104"/>
      <c r="V29" s="103">
        <f t="shared" si="2"/>
        <v>12196.5</v>
      </c>
      <c r="W29" s="2" t="str">
        <f t="shared" si="3"/>
        <v>是</v>
      </c>
      <c r="X29" s="9">
        <f t="shared" si="4"/>
        <v>855</v>
      </c>
      <c r="Y29" s="9">
        <f t="shared" si="5"/>
        <v>28</v>
      </c>
      <c r="Z29" s="110">
        <v>45777</v>
      </c>
      <c r="AA29" s="9" t="e">
        <f>LOOKUP(Y29,#REF!)</f>
        <v>#REF!</v>
      </c>
      <c r="AB29" s="111" t="s">
        <v>13166</v>
      </c>
      <c r="AC29" s="2" t="e">
        <f>VLOOKUP(B29,[5]回款反馈!$D:$T,17,0)</f>
        <v>#REF!</v>
      </c>
      <c r="AD29" s="2">
        <f t="shared" si="6"/>
        <v>2022</v>
      </c>
      <c r="AF29" s="2" t="s">
        <v>13182</v>
      </c>
      <c r="AG29" s="2" t="s">
        <v>13208</v>
      </c>
    </row>
    <row r="30" s="2" customFormat="1" ht="12.75" spans="1:33">
      <c r="A30" s="9" t="s">
        <v>13098</v>
      </c>
      <c r="B30" s="32" t="s">
        <v>13209</v>
      </c>
      <c r="C30" s="9" t="s">
        <v>9504</v>
      </c>
      <c r="D30" s="27">
        <v>45138</v>
      </c>
      <c r="E30" s="28">
        <v>443230</v>
      </c>
      <c r="F30" s="74">
        <v>180</v>
      </c>
      <c r="G30" s="30">
        <f t="shared" si="0"/>
        <v>45318</v>
      </c>
      <c r="H30" s="36">
        <v>32900</v>
      </c>
      <c r="I30" s="36">
        <v>97093.64</v>
      </c>
      <c r="J30" s="36"/>
      <c r="K30" s="36"/>
      <c r="L30" s="36"/>
      <c r="M30" s="36"/>
      <c r="N30" s="36"/>
      <c r="O30" s="36"/>
      <c r="P30" s="36"/>
      <c r="Q30" s="36"/>
      <c r="R30" s="36"/>
      <c r="S30" s="36"/>
      <c r="T30" s="36">
        <f t="shared" si="1"/>
        <v>129993.64</v>
      </c>
      <c r="U30" s="36"/>
      <c r="V30" s="103">
        <f t="shared" si="2"/>
        <v>313236.36</v>
      </c>
      <c r="W30" s="2" t="str">
        <f t="shared" si="3"/>
        <v>是</v>
      </c>
      <c r="X30" s="9">
        <f t="shared" si="4"/>
        <v>459</v>
      </c>
      <c r="Y30" s="9">
        <f t="shared" si="5"/>
        <v>15</v>
      </c>
      <c r="Z30" s="110">
        <v>45777</v>
      </c>
      <c r="AA30" s="9" t="e">
        <f>LOOKUP(Y30,#REF!)</f>
        <v>#REF!</v>
      </c>
      <c r="AB30" s="111" t="s">
        <v>13166</v>
      </c>
      <c r="AC30" s="2" t="str">
        <f>VLOOKUP(B30,[5]回款反馈!$D:$T,17,0)</f>
        <v>等待回复</v>
      </c>
      <c r="AD30" s="2">
        <f t="shared" si="6"/>
        <v>2023</v>
      </c>
      <c r="AG30" s="2" t="s">
        <v>13170</v>
      </c>
    </row>
    <row r="31" s="2" customFormat="1" ht="12.75" spans="1:33">
      <c r="A31" s="9" t="s">
        <v>13098</v>
      </c>
      <c r="B31" s="32" t="s">
        <v>13210</v>
      </c>
      <c r="C31" s="9" t="s">
        <v>9504</v>
      </c>
      <c r="D31" s="27">
        <v>45138</v>
      </c>
      <c r="E31" s="28">
        <v>933360</v>
      </c>
      <c r="F31" s="74">
        <v>180</v>
      </c>
      <c r="G31" s="30">
        <f t="shared" si="0"/>
        <v>45318</v>
      </c>
      <c r="H31" s="36">
        <v>350000</v>
      </c>
      <c r="I31" s="31">
        <v>103360</v>
      </c>
      <c r="J31" s="36"/>
      <c r="K31" s="36"/>
      <c r="L31" s="36"/>
      <c r="M31" s="36"/>
      <c r="N31" s="36"/>
      <c r="O31" s="36"/>
      <c r="P31" s="36"/>
      <c r="Q31" s="36"/>
      <c r="R31" s="36"/>
      <c r="S31" s="36"/>
      <c r="T31" s="36">
        <f t="shared" si="1"/>
        <v>453360</v>
      </c>
      <c r="U31" s="36"/>
      <c r="V31" s="103">
        <f t="shared" si="2"/>
        <v>480000</v>
      </c>
      <c r="W31" s="2" t="str">
        <f t="shared" si="3"/>
        <v>是</v>
      </c>
      <c r="X31" s="9">
        <f t="shared" si="4"/>
        <v>459</v>
      </c>
      <c r="Y31" s="9">
        <f t="shared" si="5"/>
        <v>15</v>
      </c>
      <c r="Z31" s="110">
        <v>45777</v>
      </c>
      <c r="AA31" s="9" t="e">
        <f>LOOKUP(Y31,#REF!)</f>
        <v>#REF!</v>
      </c>
      <c r="AB31" s="111" t="s">
        <v>13166</v>
      </c>
      <c r="AC31" s="2" t="str">
        <f>VLOOKUP(B31,[5]回款反馈!$D:$T,17,0)</f>
        <v>等待回复</v>
      </c>
      <c r="AD31" s="2">
        <f t="shared" si="6"/>
        <v>2023</v>
      </c>
      <c r="AG31" s="2" t="s">
        <v>13170</v>
      </c>
    </row>
    <row r="32" s="2" customFormat="1" ht="12.75" spans="1:33">
      <c r="A32" s="9" t="s">
        <v>13098</v>
      </c>
      <c r="B32" s="9" t="s">
        <v>13211</v>
      </c>
      <c r="C32" s="9" t="s">
        <v>9504</v>
      </c>
      <c r="D32" s="27">
        <v>45322</v>
      </c>
      <c r="E32" s="28">
        <v>927700</v>
      </c>
      <c r="F32" s="74">
        <v>180</v>
      </c>
      <c r="G32" s="30">
        <f t="shared" si="0"/>
        <v>45502</v>
      </c>
      <c r="H32" s="36"/>
      <c r="I32" s="36"/>
      <c r="J32" s="36"/>
      <c r="K32" s="36"/>
      <c r="L32" s="36"/>
      <c r="M32" s="36"/>
      <c r="N32" s="36"/>
      <c r="O32" s="36"/>
      <c r="P32" s="36"/>
      <c r="Q32" s="36"/>
      <c r="R32" s="36"/>
      <c r="S32" s="36"/>
      <c r="T32" s="36">
        <f t="shared" si="1"/>
        <v>0</v>
      </c>
      <c r="U32" s="36"/>
      <c r="V32" s="103">
        <f t="shared" si="2"/>
        <v>927700</v>
      </c>
      <c r="W32" s="2" t="str">
        <f t="shared" si="3"/>
        <v>是</v>
      </c>
      <c r="X32" s="9">
        <f t="shared" si="4"/>
        <v>275</v>
      </c>
      <c r="Y32" s="9">
        <f t="shared" si="5"/>
        <v>9</v>
      </c>
      <c r="Z32" s="110">
        <v>45777</v>
      </c>
      <c r="AA32" s="9" t="e">
        <f>LOOKUP(Y32,#REF!)</f>
        <v>#REF!</v>
      </c>
      <c r="AB32" s="111" t="s">
        <v>13166</v>
      </c>
      <c r="AC32" s="2" t="str">
        <f>VLOOKUP(B32,[5]回款反馈!$D:$T,17,0)</f>
        <v>等待回复</v>
      </c>
      <c r="AD32" s="2">
        <f t="shared" si="6"/>
        <v>2024</v>
      </c>
      <c r="AG32" s="2" t="s">
        <v>13170</v>
      </c>
    </row>
    <row r="33" s="2" customFormat="1" ht="15.75" spans="1:33">
      <c r="A33" s="9" t="s">
        <v>13098</v>
      </c>
      <c r="B33" s="9" t="s">
        <v>13212</v>
      </c>
      <c r="C33" s="9" t="s">
        <v>9504</v>
      </c>
      <c r="D33" s="27">
        <v>45382</v>
      </c>
      <c r="E33" s="28">
        <v>1947000</v>
      </c>
      <c r="F33" s="74">
        <v>180</v>
      </c>
      <c r="G33" s="30">
        <f t="shared" si="0"/>
        <v>45562</v>
      </c>
      <c r="H33" s="36">
        <v>298600</v>
      </c>
      <c r="I33" s="36"/>
      <c r="J33" s="96">
        <v>883460</v>
      </c>
      <c r="K33" s="36"/>
      <c r="L33" s="36"/>
      <c r="M33" s="36"/>
      <c r="N33" s="36"/>
      <c r="O33" s="36"/>
      <c r="P33" s="36"/>
      <c r="Q33" s="36"/>
      <c r="R33" s="36"/>
      <c r="S33" s="36"/>
      <c r="T33" s="36">
        <f t="shared" si="1"/>
        <v>1182060</v>
      </c>
      <c r="U33" s="36"/>
      <c r="V33" s="103">
        <f t="shared" si="2"/>
        <v>764940</v>
      </c>
      <c r="W33" s="2" t="str">
        <f t="shared" si="3"/>
        <v>是</v>
      </c>
      <c r="X33" s="9">
        <f t="shared" si="4"/>
        <v>215</v>
      </c>
      <c r="Y33" s="9">
        <f t="shared" si="5"/>
        <v>7</v>
      </c>
      <c r="Z33" s="110">
        <v>45777</v>
      </c>
      <c r="AA33" s="9" t="e">
        <f>LOOKUP(Y33,#REF!)</f>
        <v>#REF!</v>
      </c>
      <c r="AB33" s="111" t="s">
        <v>13166</v>
      </c>
      <c r="AC33" s="2" t="str">
        <f>VLOOKUP(B33,[5]回款反馈!$D:$T,17,0)</f>
        <v>等待回复</v>
      </c>
      <c r="AD33" s="2">
        <f t="shared" si="6"/>
        <v>2024</v>
      </c>
      <c r="AG33" s="2" t="s">
        <v>13170</v>
      </c>
    </row>
    <row r="34" s="2" customFormat="1" ht="15" customHeight="1" spans="1:33">
      <c r="A34" s="9" t="s">
        <v>13098</v>
      </c>
      <c r="B34" s="75" t="s">
        <v>13213</v>
      </c>
      <c r="C34" s="9" t="s">
        <v>9504</v>
      </c>
      <c r="D34" s="27">
        <v>45443</v>
      </c>
      <c r="E34" s="68">
        <v>1018660</v>
      </c>
      <c r="F34" s="74">
        <v>180</v>
      </c>
      <c r="G34" s="30">
        <f t="shared" si="0"/>
        <v>45623</v>
      </c>
      <c r="H34" s="36"/>
      <c r="I34" s="36"/>
      <c r="J34" s="36"/>
      <c r="K34" s="36"/>
      <c r="L34" s="36"/>
      <c r="M34" s="36"/>
      <c r="N34" s="36"/>
      <c r="O34" s="36"/>
      <c r="P34" s="36"/>
      <c r="Q34" s="36"/>
      <c r="R34" s="36"/>
      <c r="S34" s="36"/>
      <c r="T34" s="36">
        <f t="shared" si="1"/>
        <v>0</v>
      </c>
      <c r="U34" s="36"/>
      <c r="V34" s="103">
        <f t="shared" si="2"/>
        <v>1018660</v>
      </c>
      <c r="W34" s="2" t="str">
        <f t="shared" si="3"/>
        <v>是</v>
      </c>
      <c r="X34" s="9">
        <f t="shared" si="4"/>
        <v>154</v>
      </c>
      <c r="Y34" s="9">
        <f t="shared" si="5"/>
        <v>5</v>
      </c>
      <c r="Z34" s="110">
        <v>45777</v>
      </c>
      <c r="AA34" s="9" t="e">
        <f>LOOKUP(Y34,#REF!)</f>
        <v>#REF!</v>
      </c>
      <c r="AB34" s="111" t="s">
        <v>13166</v>
      </c>
      <c r="AC34" s="2" t="str">
        <f>VLOOKUP(B34,[5]回款反馈!$D:$T,17,0)</f>
        <v>等待回复</v>
      </c>
      <c r="AD34" s="2">
        <f t="shared" si="6"/>
        <v>2024</v>
      </c>
      <c r="AG34" s="2" t="s">
        <v>13170</v>
      </c>
    </row>
    <row r="35" s="2" customFormat="1" ht="12.75" spans="1:33">
      <c r="A35" s="9" t="s">
        <v>13098</v>
      </c>
      <c r="B35" s="75" t="s">
        <v>13214</v>
      </c>
      <c r="C35" s="9" t="s">
        <v>9504</v>
      </c>
      <c r="D35" s="27">
        <v>45535</v>
      </c>
      <c r="E35" s="68">
        <v>498940</v>
      </c>
      <c r="F35" s="74">
        <v>180</v>
      </c>
      <c r="G35" s="30">
        <f t="shared" si="0"/>
        <v>45715</v>
      </c>
      <c r="H35" s="36"/>
      <c r="I35" s="36"/>
      <c r="J35" s="36"/>
      <c r="K35" s="36"/>
      <c r="L35" s="36"/>
      <c r="M35" s="36"/>
      <c r="N35" s="36"/>
      <c r="O35" s="36"/>
      <c r="P35" s="36"/>
      <c r="Q35" s="36"/>
      <c r="R35" s="36"/>
      <c r="S35" s="36"/>
      <c r="T35" s="36">
        <f t="shared" si="1"/>
        <v>0</v>
      </c>
      <c r="U35" s="36"/>
      <c r="V35" s="103">
        <f t="shared" si="2"/>
        <v>498940</v>
      </c>
      <c r="W35" s="2" t="str">
        <f t="shared" si="3"/>
        <v>是</v>
      </c>
      <c r="X35" s="9">
        <f t="shared" si="4"/>
        <v>62</v>
      </c>
      <c r="Y35" s="9">
        <f t="shared" si="5"/>
        <v>2</v>
      </c>
      <c r="Z35" s="110">
        <v>45777</v>
      </c>
      <c r="AA35" s="9" t="e">
        <f>LOOKUP(Y35,#REF!)</f>
        <v>#REF!</v>
      </c>
      <c r="AB35" s="111" t="s">
        <v>13166</v>
      </c>
      <c r="AC35" s="2" t="e">
        <f>VLOOKUP(B35,[5]回款反馈!$D:$T,17,0)</f>
        <v>#REF!</v>
      </c>
      <c r="AD35" s="2">
        <f t="shared" si="6"/>
        <v>2024</v>
      </c>
      <c r="AG35" s="2" t="s">
        <v>13170</v>
      </c>
    </row>
    <row r="36" s="2" customFormat="1" ht="12.75" spans="1:33">
      <c r="A36" s="9" t="s">
        <v>13112</v>
      </c>
      <c r="B36" s="9" t="s">
        <v>13215</v>
      </c>
      <c r="C36" s="9" t="s">
        <v>9504</v>
      </c>
      <c r="D36" s="27">
        <v>45322</v>
      </c>
      <c r="E36" s="76">
        <v>26906</v>
      </c>
      <c r="F36" s="74">
        <v>90</v>
      </c>
      <c r="G36" s="30">
        <f t="shared" si="0"/>
        <v>45412</v>
      </c>
      <c r="H36" s="77">
        <v>24506</v>
      </c>
      <c r="I36" s="77"/>
      <c r="J36" s="77"/>
      <c r="K36" s="97"/>
      <c r="L36" s="97"/>
      <c r="M36" s="97"/>
      <c r="N36" s="97"/>
      <c r="O36" s="97"/>
      <c r="P36" s="97"/>
      <c r="Q36" s="97"/>
      <c r="R36" s="97"/>
      <c r="S36" s="77"/>
      <c r="T36" s="36">
        <f t="shared" si="1"/>
        <v>24506</v>
      </c>
      <c r="U36" s="36"/>
      <c r="V36" s="103">
        <f t="shared" si="2"/>
        <v>2400</v>
      </c>
      <c r="W36" s="2" t="str">
        <f t="shared" si="3"/>
        <v>是</v>
      </c>
      <c r="X36" s="9">
        <f t="shared" si="4"/>
        <v>365</v>
      </c>
      <c r="Y36" s="9">
        <f t="shared" si="5"/>
        <v>12</v>
      </c>
      <c r="Z36" s="110">
        <v>45777</v>
      </c>
      <c r="AA36" s="9" t="e">
        <f>LOOKUP(Y36,#REF!)</f>
        <v>#REF!</v>
      </c>
      <c r="AB36" s="111" t="s">
        <v>13166</v>
      </c>
      <c r="AC36" s="2" t="str">
        <f>VLOOKUP(B36,[5]回款反馈!$D:$T,17,0)</f>
        <v>等待回复</v>
      </c>
      <c r="AD36" s="2">
        <f t="shared" si="6"/>
        <v>2024</v>
      </c>
      <c r="AG36" s="2" t="s">
        <v>13170</v>
      </c>
    </row>
    <row r="37" s="2" customFormat="1" ht="12.75" spans="1:33">
      <c r="A37" s="9" t="s">
        <v>13112</v>
      </c>
      <c r="B37" s="9" t="s">
        <v>13216</v>
      </c>
      <c r="C37" s="9" t="s">
        <v>9504</v>
      </c>
      <c r="D37" s="27">
        <v>45473</v>
      </c>
      <c r="E37" s="9">
        <v>46240</v>
      </c>
      <c r="F37" s="74">
        <v>90</v>
      </c>
      <c r="G37" s="30">
        <f t="shared" si="0"/>
        <v>45563</v>
      </c>
      <c r="H37" s="77">
        <f>7740+20000</f>
        <v>27740</v>
      </c>
      <c r="I37" s="77"/>
      <c r="J37" s="77">
        <v>18500</v>
      </c>
      <c r="K37" s="77"/>
      <c r="L37" s="77"/>
      <c r="M37" s="77"/>
      <c r="N37" s="77"/>
      <c r="O37" s="77"/>
      <c r="P37" s="77"/>
      <c r="Q37" s="77"/>
      <c r="R37" s="77"/>
      <c r="S37" s="77"/>
      <c r="T37" s="36">
        <f t="shared" si="1"/>
        <v>46240</v>
      </c>
      <c r="U37" s="36"/>
      <c r="V37" s="103">
        <f t="shared" si="2"/>
        <v>0</v>
      </c>
      <c r="W37" s="2" t="str">
        <f t="shared" si="3"/>
        <v>否</v>
      </c>
      <c r="X37" s="9" t="str">
        <f t="shared" si="4"/>
        <v>_</v>
      </c>
      <c r="Y37" s="9" t="str">
        <f t="shared" si="5"/>
        <v>—</v>
      </c>
      <c r="Z37" s="110">
        <v>45777</v>
      </c>
      <c r="AA37" s="9" t="e">
        <f>LOOKUP(Y37,#REF!)</f>
        <v>#REF!</v>
      </c>
      <c r="AB37" s="111" t="s">
        <v>13166</v>
      </c>
      <c r="AC37" s="2" t="str">
        <f>VLOOKUP(B37,[5]回款反馈!$D:$T,17,0)</f>
        <v>等待回复</v>
      </c>
      <c r="AD37" s="2">
        <f t="shared" si="6"/>
        <v>2024</v>
      </c>
      <c r="AG37" s="2" t="s">
        <v>13170</v>
      </c>
    </row>
    <row r="38" s="2" customFormat="1" ht="15.75" spans="1:30">
      <c r="A38" s="9" t="s">
        <v>13217</v>
      </c>
      <c r="B38" s="9" t="s">
        <v>13218</v>
      </c>
      <c r="C38" s="9" t="s">
        <v>9504</v>
      </c>
      <c r="D38" s="38">
        <v>45378</v>
      </c>
      <c r="E38" s="9"/>
      <c r="F38" s="62">
        <v>0</v>
      </c>
      <c r="G38" s="30">
        <f t="shared" si="0"/>
        <v>45378</v>
      </c>
      <c r="H38" s="61">
        <v>360</v>
      </c>
      <c r="I38" s="61"/>
      <c r="J38" s="61"/>
      <c r="K38" s="61"/>
      <c r="L38" s="61"/>
      <c r="M38" s="61"/>
      <c r="N38" s="61"/>
      <c r="O38" s="61"/>
      <c r="P38" s="61"/>
      <c r="Q38" s="61"/>
      <c r="R38" s="61"/>
      <c r="S38" s="61"/>
      <c r="T38" s="36">
        <f t="shared" si="1"/>
        <v>360</v>
      </c>
      <c r="U38" s="36"/>
      <c r="V38" s="103">
        <f t="shared" si="2"/>
        <v>-360</v>
      </c>
      <c r="W38" s="2" t="str">
        <f t="shared" si="3"/>
        <v>否</v>
      </c>
      <c r="X38" s="9" t="str">
        <f t="shared" si="4"/>
        <v>_</v>
      </c>
      <c r="Y38" s="9" t="str">
        <f t="shared" si="5"/>
        <v>—</v>
      </c>
      <c r="Z38" s="110">
        <v>45777</v>
      </c>
      <c r="AA38" s="9" t="e">
        <f>LOOKUP(Y38,#REF!)</f>
        <v>#REF!</v>
      </c>
      <c r="AB38" s="116" t="s">
        <v>13181</v>
      </c>
      <c r="AC38" s="6"/>
      <c r="AD38" s="2">
        <f t="shared" si="6"/>
        <v>2024</v>
      </c>
    </row>
    <row r="39" s="2" customFormat="1" ht="15.75" spans="1:33">
      <c r="A39" s="9" t="s">
        <v>13112</v>
      </c>
      <c r="B39" s="78" t="s">
        <v>13219</v>
      </c>
      <c r="C39" s="9" t="s">
        <v>9504</v>
      </c>
      <c r="D39" s="27">
        <v>45504</v>
      </c>
      <c r="E39" s="9">
        <v>37446</v>
      </c>
      <c r="F39" s="74">
        <v>90</v>
      </c>
      <c r="G39" s="30">
        <f t="shared" si="0"/>
        <v>45594</v>
      </c>
      <c r="H39" s="63"/>
      <c r="I39" s="98">
        <v>17446</v>
      </c>
      <c r="J39" s="63"/>
      <c r="K39" s="63"/>
      <c r="L39" s="63"/>
      <c r="M39" s="63"/>
      <c r="N39" s="63"/>
      <c r="O39" s="63"/>
      <c r="P39" s="63"/>
      <c r="Q39" s="63"/>
      <c r="R39" s="63"/>
      <c r="S39" s="63"/>
      <c r="T39" s="36">
        <f t="shared" si="1"/>
        <v>17446</v>
      </c>
      <c r="U39" s="36"/>
      <c r="V39" s="103">
        <f t="shared" si="2"/>
        <v>20000</v>
      </c>
      <c r="W39" s="2" t="str">
        <f t="shared" si="3"/>
        <v>是</v>
      </c>
      <c r="X39" s="9">
        <f t="shared" si="4"/>
        <v>183</v>
      </c>
      <c r="Y39" s="9">
        <f t="shared" si="5"/>
        <v>6</v>
      </c>
      <c r="Z39" s="110">
        <v>45777</v>
      </c>
      <c r="AA39" s="9" t="e">
        <f>LOOKUP(Y39,#REF!)</f>
        <v>#REF!</v>
      </c>
      <c r="AB39" s="111" t="s">
        <v>13166</v>
      </c>
      <c r="AC39" s="2" t="str">
        <f>VLOOKUP(B39,[5]回款反馈!$D:$T,17,0)</f>
        <v>等待回复</v>
      </c>
      <c r="AD39" s="2">
        <f t="shared" si="6"/>
        <v>2024</v>
      </c>
      <c r="AG39" s="2" t="s">
        <v>13170</v>
      </c>
    </row>
    <row r="40" s="2" customFormat="1" ht="12.75" spans="1:33">
      <c r="A40" s="9" t="s">
        <v>13108</v>
      </c>
      <c r="B40" s="32" t="s">
        <v>13220</v>
      </c>
      <c r="C40" s="9" t="s">
        <v>9504</v>
      </c>
      <c r="D40" s="27">
        <v>44681</v>
      </c>
      <c r="E40" s="76">
        <v>23244</v>
      </c>
      <c r="F40" s="74">
        <v>90</v>
      </c>
      <c r="G40" s="30">
        <f t="shared" si="0"/>
        <v>44771</v>
      </c>
      <c r="H40" s="79"/>
      <c r="I40" s="79"/>
      <c r="J40" s="79"/>
      <c r="K40" s="79"/>
      <c r="L40" s="79"/>
      <c r="M40" s="79"/>
      <c r="N40" s="79"/>
      <c r="O40" s="79"/>
      <c r="P40" s="79"/>
      <c r="Q40" s="79"/>
      <c r="R40" s="79"/>
      <c r="S40" s="79"/>
      <c r="T40" s="36">
        <f t="shared" si="1"/>
        <v>0</v>
      </c>
      <c r="U40" s="36"/>
      <c r="V40" s="103">
        <f t="shared" si="2"/>
        <v>23244</v>
      </c>
      <c r="W40" s="2" t="str">
        <f t="shared" si="3"/>
        <v>是</v>
      </c>
      <c r="X40" s="9">
        <f t="shared" si="4"/>
        <v>1006</v>
      </c>
      <c r="Y40" s="9">
        <f t="shared" si="5"/>
        <v>33</v>
      </c>
      <c r="Z40" s="110">
        <v>45777</v>
      </c>
      <c r="AA40" s="9" t="e">
        <f>LOOKUP(Y40,#REF!)</f>
        <v>#REF!</v>
      </c>
      <c r="AB40" s="111" t="s">
        <v>13166</v>
      </c>
      <c r="AC40" s="2" t="str">
        <f>VLOOKUP(B40,[5]回款反馈!$D:$T,17,0)</f>
        <v>等待回复</v>
      </c>
      <c r="AD40" s="2">
        <f t="shared" si="6"/>
        <v>2022</v>
      </c>
      <c r="AG40" s="2" t="s">
        <v>13168</v>
      </c>
    </row>
    <row r="41" s="2" customFormat="1" ht="12.75" spans="1:33">
      <c r="A41" s="9" t="s">
        <v>13108</v>
      </c>
      <c r="B41" s="32" t="s">
        <v>13221</v>
      </c>
      <c r="C41" s="9" t="s">
        <v>9504</v>
      </c>
      <c r="D41" s="27">
        <v>44681</v>
      </c>
      <c r="E41" s="76">
        <v>840</v>
      </c>
      <c r="F41" s="74">
        <v>90</v>
      </c>
      <c r="G41" s="30">
        <f t="shared" si="0"/>
        <v>44771</v>
      </c>
      <c r="H41" s="79"/>
      <c r="I41" s="79"/>
      <c r="J41" s="79"/>
      <c r="K41" s="79"/>
      <c r="L41" s="79"/>
      <c r="M41" s="79"/>
      <c r="N41" s="79"/>
      <c r="O41" s="79"/>
      <c r="P41" s="79"/>
      <c r="Q41" s="79"/>
      <c r="R41" s="79"/>
      <c r="S41" s="79"/>
      <c r="T41" s="36">
        <f t="shared" si="1"/>
        <v>0</v>
      </c>
      <c r="U41" s="36"/>
      <c r="V41" s="103">
        <f t="shared" si="2"/>
        <v>840</v>
      </c>
      <c r="W41" s="2" t="str">
        <f t="shared" si="3"/>
        <v>是</v>
      </c>
      <c r="X41" s="9">
        <f t="shared" si="4"/>
        <v>1006</v>
      </c>
      <c r="Y41" s="9">
        <f t="shared" si="5"/>
        <v>33</v>
      </c>
      <c r="Z41" s="110">
        <v>45777</v>
      </c>
      <c r="AA41" s="9" t="e">
        <f>LOOKUP(Y41,#REF!)</f>
        <v>#REF!</v>
      </c>
      <c r="AB41" s="111" t="s">
        <v>13166</v>
      </c>
      <c r="AC41" s="2" t="str">
        <f>VLOOKUP(B41,[5]回款反馈!$D:$T,17,0)</f>
        <v>等待回复</v>
      </c>
      <c r="AD41" s="2">
        <f t="shared" si="6"/>
        <v>2022</v>
      </c>
      <c r="AG41" s="2" t="s">
        <v>13168</v>
      </c>
    </row>
    <row r="42" s="2" customFormat="1" ht="12.75" spans="1:33">
      <c r="A42" s="9" t="s">
        <v>13108</v>
      </c>
      <c r="B42" s="32" t="s">
        <v>13222</v>
      </c>
      <c r="C42" s="9" t="s">
        <v>9504</v>
      </c>
      <c r="D42" s="27">
        <v>44681</v>
      </c>
      <c r="E42" s="76">
        <v>165224</v>
      </c>
      <c r="F42" s="74">
        <v>90</v>
      </c>
      <c r="G42" s="30">
        <f t="shared" si="0"/>
        <v>44771</v>
      </c>
      <c r="H42" s="79"/>
      <c r="I42" s="79"/>
      <c r="J42" s="79"/>
      <c r="K42" s="79"/>
      <c r="L42" s="79"/>
      <c r="M42" s="79"/>
      <c r="N42" s="79"/>
      <c r="O42" s="79"/>
      <c r="P42" s="79"/>
      <c r="Q42" s="79"/>
      <c r="R42" s="79"/>
      <c r="S42" s="79"/>
      <c r="T42" s="36">
        <f t="shared" si="1"/>
        <v>0</v>
      </c>
      <c r="U42" s="36"/>
      <c r="V42" s="103">
        <f t="shared" si="2"/>
        <v>165224</v>
      </c>
      <c r="W42" s="2" t="str">
        <f t="shared" si="3"/>
        <v>是</v>
      </c>
      <c r="X42" s="9">
        <f t="shared" si="4"/>
        <v>1006</v>
      </c>
      <c r="Y42" s="9">
        <f t="shared" si="5"/>
        <v>33</v>
      </c>
      <c r="Z42" s="110">
        <v>45777</v>
      </c>
      <c r="AA42" s="9" t="e">
        <f>LOOKUP(Y42,#REF!)</f>
        <v>#REF!</v>
      </c>
      <c r="AB42" s="111" t="s">
        <v>13166</v>
      </c>
      <c r="AC42" s="2" t="str">
        <f>VLOOKUP(B42,[5]回款反馈!$D:$T,17,0)</f>
        <v>等待回复</v>
      </c>
      <c r="AD42" s="2">
        <f t="shared" si="6"/>
        <v>2022</v>
      </c>
      <c r="AG42" s="2" t="s">
        <v>13168</v>
      </c>
    </row>
    <row r="43" s="2" customFormat="1" ht="12.75" spans="1:33">
      <c r="A43" s="9" t="s">
        <v>13108</v>
      </c>
      <c r="B43" s="32" t="s">
        <v>13223</v>
      </c>
      <c r="C43" s="9" t="s">
        <v>9504</v>
      </c>
      <c r="D43" s="27">
        <v>44712</v>
      </c>
      <c r="E43" s="76">
        <v>21600</v>
      </c>
      <c r="F43" s="74">
        <v>90</v>
      </c>
      <c r="G43" s="30">
        <f t="shared" si="0"/>
        <v>44802</v>
      </c>
      <c r="H43" s="79"/>
      <c r="I43" s="79"/>
      <c r="J43" s="79"/>
      <c r="K43" s="79"/>
      <c r="L43" s="79"/>
      <c r="M43" s="79"/>
      <c r="N43" s="79"/>
      <c r="O43" s="79"/>
      <c r="P43" s="79"/>
      <c r="Q43" s="79"/>
      <c r="R43" s="79"/>
      <c r="S43" s="79"/>
      <c r="T43" s="36">
        <f t="shared" si="1"/>
        <v>0</v>
      </c>
      <c r="U43" s="36"/>
      <c r="V43" s="103">
        <f t="shared" si="2"/>
        <v>21600</v>
      </c>
      <c r="W43" s="2" t="str">
        <f t="shared" si="3"/>
        <v>是</v>
      </c>
      <c r="X43" s="9">
        <f t="shared" si="4"/>
        <v>975</v>
      </c>
      <c r="Y43" s="9">
        <f t="shared" si="5"/>
        <v>32</v>
      </c>
      <c r="Z43" s="110">
        <v>45777</v>
      </c>
      <c r="AA43" s="9" t="e">
        <f>LOOKUP(Y43,#REF!)</f>
        <v>#REF!</v>
      </c>
      <c r="AB43" s="111" t="s">
        <v>13166</v>
      </c>
      <c r="AC43" s="2" t="str">
        <f>VLOOKUP(B43,[5]回款反馈!$D:$T,17,0)</f>
        <v>等待回复</v>
      </c>
      <c r="AD43" s="2">
        <f t="shared" si="6"/>
        <v>2022</v>
      </c>
      <c r="AG43" s="2" t="s">
        <v>13208</v>
      </c>
    </row>
    <row r="44" s="2" customFormat="1" ht="12.75" spans="1:33">
      <c r="A44" s="9" t="s">
        <v>13108</v>
      </c>
      <c r="B44" s="32" t="s">
        <v>13224</v>
      </c>
      <c r="C44" s="9" t="s">
        <v>9504</v>
      </c>
      <c r="D44" s="27">
        <v>44834</v>
      </c>
      <c r="E44" s="76">
        <v>14324</v>
      </c>
      <c r="F44" s="74">
        <v>90</v>
      </c>
      <c r="G44" s="30">
        <f t="shared" si="0"/>
        <v>44924</v>
      </c>
      <c r="H44" s="79"/>
      <c r="I44" s="79"/>
      <c r="J44" s="79"/>
      <c r="K44" s="79"/>
      <c r="L44" s="79"/>
      <c r="M44" s="79"/>
      <c r="N44" s="79"/>
      <c r="O44" s="79"/>
      <c r="P44" s="79"/>
      <c r="Q44" s="79"/>
      <c r="R44" s="79"/>
      <c r="S44" s="79"/>
      <c r="T44" s="36">
        <f t="shared" si="1"/>
        <v>0</v>
      </c>
      <c r="U44" s="36"/>
      <c r="V44" s="103">
        <f t="shared" si="2"/>
        <v>14324</v>
      </c>
      <c r="W44" s="2" t="str">
        <f t="shared" si="3"/>
        <v>是</v>
      </c>
      <c r="X44" s="9">
        <f t="shared" si="4"/>
        <v>853</v>
      </c>
      <c r="Y44" s="9">
        <f t="shared" si="5"/>
        <v>28</v>
      </c>
      <c r="Z44" s="110">
        <v>45777</v>
      </c>
      <c r="AA44" s="9" t="e">
        <f>LOOKUP(Y44,#REF!)</f>
        <v>#REF!</v>
      </c>
      <c r="AB44" s="111" t="s">
        <v>13166</v>
      </c>
      <c r="AC44" s="2" t="str">
        <f>VLOOKUP(B44,[5]回款反馈!$D:$T,17,0)</f>
        <v>等待回复</v>
      </c>
      <c r="AD44" s="2">
        <f t="shared" si="6"/>
        <v>2022</v>
      </c>
      <c r="AG44" s="2" t="s">
        <v>13208</v>
      </c>
    </row>
    <row r="45" s="2" customFormat="1" ht="12.75" spans="1:33">
      <c r="A45" s="9" t="s">
        <v>13108</v>
      </c>
      <c r="B45" s="32" t="s">
        <v>13225</v>
      </c>
      <c r="C45" s="9" t="s">
        <v>9504</v>
      </c>
      <c r="D45" s="27">
        <v>44895</v>
      </c>
      <c r="E45" s="76">
        <v>3624</v>
      </c>
      <c r="F45" s="74">
        <v>90</v>
      </c>
      <c r="G45" s="30">
        <f t="shared" si="0"/>
        <v>44985</v>
      </c>
      <c r="H45" s="79"/>
      <c r="I45" s="79"/>
      <c r="J45" s="79"/>
      <c r="K45" s="79"/>
      <c r="L45" s="79"/>
      <c r="M45" s="79"/>
      <c r="N45" s="79"/>
      <c r="O45" s="79"/>
      <c r="P45" s="79"/>
      <c r="Q45" s="79"/>
      <c r="R45" s="79"/>
      <c r="S45" s="79"/>
      <c r="T45" s="36">
        <f t="shared" si="1"/>
        <v>0</v>
      </c>
      <c r="U45" s="36"/>
      <c r="V45" s="103">
        <f t="shared" si="2"/>
        <v>3624</v>
      </c>
      <c r="W45" s="2" t="str">
        <f t="shared" si="3"/>
        <v>是</v>
      </c>
      <c r="X45" s="9">
        <f t="shared" si="4"/>
        <v>792</v>
      </c>
      <c r="Y45" s="9">
        <f t="shared" si="5"/>
        <v>26</v>
      </c>
      <c r="Z45" s="110">
        <v>45777</v>
      </c>
      <c r="AA45" s="9" t="e">
        <f>LOOKUP(Y45,#REF!)</f>
        <v>#REF!</v>
      </c>
      <c r="AB45" s="111" t="s">
        <v>13166</v>
      </c>
      <c r="AC45" s="2" t="str">
        <f>VLOOKUP(B45,[5]回款反馈!$D:$T,17,0)</f>
        <v>等待回复</v>
      </c>
      <c r="AD45" s="2">
        <f t="shared" si="6"/>
        <v>2022</v>
      </c>
      <c r="AG45" s="2" t="s">
        <v>13208</v>
      </c>
    </row>
    <row r="46" s="2" customFormat="1" ht="12.75" spans="1:33">
      <c r="A46" s="9" t="s">
        <v>13108</v>
      </c>
      <c r="B46" s="32" t="s">
        <v>13226</v>
      </c>
      <c r="C46" s="9" t="s">
        <v>9504</v>
      </c>
      <c r="D46" s="27">
        <v>44926</v>
      </c>
      <c r="E46" s="76">
        <v>8400</v>
      </c>
      <c r="F46" s="74">
        <v>90</v>
      </c>
      <c r="G46" s="30">
        <f t="shared" si="0"/>
        <v>45016</v>
      </c>
      <c r="H46" s="79"/>
      <c r="I46" s="79"/>
      <c r="J46" s="79"/>
      <c r="K46" s="79"/>
      <c r="L46" s="79"/>
      <c r="M46" s="79"/>
      <c r="N46" s="79"/>
      <c r="O46" s="79"/>
      <c r="P46" s="79"/>
      <c r="Q46" s="79"/>
      <c r="R46" s="79"/>
      <c r="S46" s="79"/>
      <c r="T46" s="36">
        <f t="shared" si="1"/>
        <v>0</v>
      </c>
      <c r="U46" s="36"/>
      <c r="V46" s="103">
        <f t="shared" si="2"/>
        <v>8400</v>
      </c>
      <c r="W46" s="2" t="str">
        <f t="shared" si="3"/>
        <v>是</v>
      </c>
      <c r="X46" s="9">
        <f t="shared" si="4"/>
        <v>761</v>
      </c>
      <c r="Y46" s="9">
        <f t="shared" si="5"/>
        <v>24</v>
      </c>
      <c r="Z46" s="110">
        <v>45777</v>
      </c>
      <c r="AA46" s="9" t="e">
        <f>LOOKUP(Y46,#REF!)</f>
        <v>#REF!</v>
      </c>
      <c r="AB46" s="111" t="s">
        <v>13166</v>
      </c>
      <c r="AC46" s="2" t="str">
        <f>VLOOKUP(B46,[5]回款反馈!$D:$T,17,0)</f>
        <v>等待回复</v>
      </c>
      <c r="AD46" s="2">
        <f t="shared" si="6"/>
        <v>2022</v>
      </c>
      <c r="AG46" s="2" t="s">
        <v>13208</v>
      </c>
    </row>
    <row r="47" s="2" customFormat="1" ht="12.75" spans="1:33">
      <c r="A47" s="9" t="s">
        <v>13108</v>
      </c>
      <c r="B47" s="32" t="s">
        <v>13227</v>
      </c>
      <c r="C47" s="9" t="s">
        <v>9504</v>
      </c>
      <c r="D47" s="27">
        <v>44985</v>
      </c>
      <c r="E47" s="76">
        <v>15120</v>
      </c>
      <c r="F47" s="74">
        <v>90</v>
      </c>
      <c r="G47" s="30">
        <f t="shared" si="0"/>
        <v>45075</v>
      </c>
      <c r="H47" s="79"/>
      <c r="I47" s="79"/>
      <c r="J47" s="79"/>
      <c r="K47" s="79"/>
      <c r="L47" s="79"/>
      <c r="M47" s="79"/>
      <c r="N47" s="79"/>
      <c r="O47" s="79"/>
      <c r="P47" s="79"/>
      <c r="Q47" s="79"/>
      <c r="R47" s="79"/>
      <c r="S47" s="79"/>
      <c r="T47" s="36">
        <f t="shared" si="1"/>
        <v>0</v>
      </c>
      <c r="U47" s="36"/>
      <c r="V47" s="103">
        <f t="shared" si="2"/>
        <v>15120</v>
      </c>
      <c r="W47" s="2" t="str">
        <f t="shared" si="3"/>
        <v>是</v>
      </c>
      <c r="X47" s="9">
        <f t="shared" si="4"/>
        <v>702</v>
      </c>
      <c r="Y47" s="9">
        <f t="shared" si="5"/>
        <v>23</v>
      </c>
      <c r="Z47" s="110">
        <v>45777</v>
      </c>
      <c r="AA47" s="9" t="e">
        <f>LOOKUP(Y47,#REF!)</f>
        <v>#REF!</v>
      </c>
      <c r="AB47" s="111" t="s">
        <v>13166</v>
      </c>
      <c r="AC47" s="2" t="str">
        <f>VLOOKUP(B47,[5]回款反馈!$D:$T,17,0)</f>
        <v>等香港账户钱多一些在付</v>
      </c>
      <c r="AD47" s="2">
        <f t="shared" si="6"/>
        <v>2023</v>
      </c>
      <c r="AG47" s="2" t="s">
        <v>13208</v>
      </c>
    </row>
    <row r="48" s="2" customFormat="1" ht="12.75" spans="1:33">
      <c r="A48" s="9" t="s">
        <v>13108</v>
      </c>
      <c r="B48" s="32" t="s">
        <v>13228</v>
      </c>
      <c r="C48" s="9" t="s">
        <v>9504</v>
      </c>
      <c r="D48" s="27">
        <v>45107</v>
      </c>
      <c r="E48" s="76">
        <v>4900</v>
      </c>
      <c r="F48" s="74">
        <v>90</v>
      </c>
      <c r="G48" s="30">
        <f t="shared" si="0"/>
        <v>45197</v>
      </c>
      <c r="H48" s="79"/>
      <c r="I48" s="79"/>
      <c r="J48" s="79"/>
      <c r="K48" s="79"/>
      <c r="L48" s="79"/>
      <c r="M48" s="79"/>
      <c r="N48" s="79"/>
      <c r="O48" s="79"/>
      <c r="P48" s="79"/>
      <c r="Q48" s="79"/>
      <c r="R48" s="79"/>
      <c r="S48" s="79"/>
      <c r="T48" s="36">
        <f t="shared" si="1"/>
        <v>0</v>
      </c>
      <c r="U48" s="36"/>
      <c r="V48" s="103">
        <f t="shared" si="2"/>
        <v>4900</v>
      </c>
      <c r="W48" s="2" t="str">
        <f t="shared" si="3"/>
        <v>是</v>
      </c>
      <c r="X48" s="9">
        <f t="shared" si="4"/>
        <v>580</v>
      </c>
      <c r="Y48" s="9">
        <f t="shared" si="5"/>
        <v>19</v>
      </c>
      <c r="Z48" s="110">
        <v>45777</v>
      </c>
      <c r="AA48" s="9" t="e">
        <f>LOOKUP(Y48,#REF!)</f>
        <v>#REF!</v>
      </c>
      <c r="AB48" s="111" t="s">
        <v>13166</v>
      </c>
      <c r="AC48" s="2" t="str">
        <f>VLOOKUP(B48,[5]回款反馈!$D:$T,17,0)</f>
        <v>等待回复</v>
      </c>
      <c r="AD48" s="2">
        <f t="shared" si="6"/>
        <v>2023</v>
      </c>
      <c r="AG48" s="2" t="s">
        <v>13208</v>
      </c>
    </row>
    <row r="49" s="2" customFormat="1" ht="12.75" spans="1:33">
      <c r="A49" s="9" t="s">
        <v>13108</v>
      </c>
      <c r="B49" s="32" t="s">
        <v>13229</v>
      </c>
      <c r="C49" s="9" t="s">
        <v>9504</v>
      </c>
      <c r="D49" s="27">
        <v>45138</v>
      </c>
      <c r="E49" s="76">
        <v>8040</v>
      </c>
      <c r="F49" s="74">
        <v>90</v>
      </c>
      <c r="G49" s="30">
        <f t="shared" si="0"/>
        <v>45228</v>
      </c>
      <c r="H49" s="79"/>
      <c r="I49" s="79"/>
      <c r="J49" s="79"/>
      <c r="K49" s="79"/>
      <c r="L49" s="79"/>
      <c r="M49" s="79"/>
      <c r="N49" s="79"/>
      <c r="O49" s="79"/>
      <c r="P49" s="79"/>
      <c r="Q49" s="79"/>
      <c r="R49" s="79"/>
      <c r="S49" s="79"/>
      <c r="T49" s="36">
        <f t="shared" si="1"/>
        <v>0</v>
      </c>
      <c r="U49" s="36"/>
      <c r="V49" s="103">
        <f t="shared" si="2"/>
        <v>8040</v>
      </c>
      <c r="W49" s="2" t="str">
        <f t="shared" si="3"/>
        <v>是</v>
      </c>
      <c r="X49" s="9">
        <f t="shared" si="4"/>
        <v>549</v>
      </c>
      <c r="Y49" s="9">
        <f t="shared" si="5"/>
        <v>18</v>
      </c>
      <c r="Z49" s="110">
        <v>45777</v>
      </c>
      <c r="AA49" s="9" t="e">
        <f>LOOKUP(Y49,#REF!)</f>
        <v>#REF!</v>
      </c>
      <c r="AB49" s="111" t="s">
        <v>13166</v>
      </c>
      <c r="AC49" s="2" t="str">
        <f>VLOOKUP(B49,[5]回款反馈!$D:$T,17,0)</f>
        <v>等待回复</v>
      </c>
      <c r="AD49" s="2">
        <f t="shared" si="6"/>
        <v>2023</v>
      </c>
      <c r="AG49" s="2" t="s">
        <v>13208</v>
      </c>
    </row>
    <row r="50" s="2" customFormat="1" ht="12.75" spans="1:33">
      <c r="A50" s="9" t="s">
        <v>13108</v>
      </c>
      <c r="B50" s="32" t="s">
        <v>13230</v>
      </c>
      <c r="C50" s="9" t="s">
        <v>9504</v>
      </c>
      <c r="D50" s="27">
        <v>45199</v>
      </c>
      <c r="E50" s="76">
        <v>14660</v>
      </c>
      <c r="F50" s="74">
        <v>90</v>
      </c>
      <c r="G50" s="30">
        <f t="shared" si="0"/>
        <v>45289</v>
      </c>
      <c r="H50" s="79"/>
      <c r="I50" s="79"/>
      <c r="J50" s="79"/>
      <c r="K50" s="79"/>
      <c r="L50" s="79"/>
      <c r="M50" s="79"/>
      <c r="N50" s="79"/>
      <c r="O50" s="79"/>
      <c r="P50" s="79"/>
      <c r="Q50" s="79"/>
      <c r="R50" s="79"/>
      <c r="S50" s="79"/>
      <c r="T50" s="36">
        <f t="shared" si="1"/>
        <v>0</v>
      </c>
      <c r="U50" s="36"/>
      <c r="V50" s="103">
        <f t="shared" si="2"/>
        <v>14660</v>
      </c>
      <c r="W50" s="2" t="str">
        <f t="shared" si="3"/>
        <v>是</v>
      </c>
      <c r="X50" s="9">
        <f t="shared" si="4"/>
        <v>488</v>
      </c>
      <c r="Y50" s="9">
        <f t="shared" si="5"/>
        <v>16</v>
      </c>
      <c r="Z50" s="110">
        <v>45777</v>
      </c>
      <c r="AA50" s="9" t="e">
        <f>LOOKUP(Y50,#REF!)</f>
        <v>#REF!</v>
      </c>
      <c r="AB50" s="111" t="s">
        <v>13166</v>
      </c>
      <c r="AC50" s="2" t="str">
        <f>VLOOKUP(B50,[5]回款反馈!$D:$T,17,0)</f>
        <v>等待回复</v>
      </c>
      <c r="AD50" s="2">
        <f t="shared" si="6"/>
        <v>2023</v>
      </c>
      <c r="AG50" s="2" t="s">
        <v>13208</v>
      </c>
    </row>
    <row r="51" s="2" customFormat="1" ht="12.75" spans="1:33">
      <c r="A51" s="9" t="s">
        <v>13108</v>
      </c>
      <c r="B51" s="37" t="s">
        <v>13231</v>
      </c>
      <c r="C51" s="9" t="s">
        <v>9504</v>
      </c>
      <c r="D51" s="27">
        <v>45412</v>
      </c>
      <c r="E51" s="37">
        <v>2368</v>
      </c>
      <c r="F51" s="74">
        <v>90</v>
      </c>
      <c r="G51" s="30">
        <f t="shared" si="0"/>
        <v>45502</v>
      </c>
      <c r="H51" s="63"/>
      <c r="I51" s="63"/>
      <c r="J51" s="63"/>
      <c r="K51" s="63"/>
      <c r="L51" s="63"/>
      <c r="M51" s="63"/>
      <c r="N51" s="63"/>
      <c r="O51" s="63"/>
      <c r="P51" s="63"/>
      <c r="Q51" s="63"/>
      <c r="R51" s="63"/>
      <c r="S51" s="63"/>
      <c r="T51" s="36">
        <f t="shared" si="1"/>
        <v>0</v>
      </c>
      <c r="U51" s="36"/>
      <c r="V51" s="103">
        <f t="shared" si="2"/>
        <v>2368</v>
      </c>
      <c r="W51" s="2" t="str">
        <f t="shared" si="3"/>
        <v>是</v>
      </c>
      <c r="X51" s="9">
        <f t="shared" si="4"/>
        <v>275</v>
      </c>
      <c r="Y51" s="9">
        <f t="shared" si="5"/>
        <v>9</v>
      </c>
      <c r="Z51" s="110">
        <v>45777</v>
      </c>
      <c r="AA51" s="9" t="e">
        <f>LOOKUP(Y51,#REF!)</f>
        <v>#REF!</v>
      </c>
      <c r="AB51" s="111" t="s">
        <v>13166</v>
      </c>
      <c r="AC51" s="2" t="str">
        <f>VLOOKUP(B51,[5]回款反馈!$D:$T,17,0)</f>
        <v>等待回复</v>
      </c>
      <c r="AD51" s="2">
        <f t="shared" si="6"/>
        <v>2024</v>
      </c>
      <c r="AG51" s="2" t="s">
        <v>13208</v>
      </c>
    </row>
    <row r="52" s="2" customFormat="1" ht="15" spans="1:33">
      <c r="A52" s="9" t="s">
        <v>13108</v>
      </c>
      <c r="B52" s="9" t="s">
        <v>13232</v>
      </c>
      <c r="C52" s="9" t="s">
        <v>9504</v>
      </c>
      <c r="D52" s="38">
        <v>45473</v>
      </c>
      <c r="E52" s="80">
        <v>7637.97</v>
      </c>
      <c r="F52" s="74">
        <v>90</v>
      </c>
      <c r="G52" s="30">
        <f t="shared" si="0"/>
        <v>45563</v>
      </c>
      <c r="H52" s="63">
        <v>0</v>
      </c>
      <c r="I52" s="63">
        <f>7637.97-600</f>
        <v>7037.97</v>
      </c>
      <c r="J52" s="63"/>
      <c r="K52" s="63"/>
      <c r="L52" s="63"/>
      <c r="M52" s="63"/>
      <c r="N52" s="63"/>
      <c r="O52" s="63"/>
      <c r="P52" s="63"/>
      <c r="Q52" s="63"/>
      <c r="R52" s="63"/>
      <c r="S52" s="63"/>
      <c r="T52" s="36">
        <f t="shared" si="1"/>
        <v>7037.97</v>
      </c>
      <c r="U52" s="36"/>
      <c r="V52" s="103">
        <f t="shared" si="2"/>
        <v>600</v>
      </c>
      <c r="W52" s="2" t="str">
        <f t="shared" si="3"/>
        <v>是</v>
      </c>
      <c r="X52" s="9">
        <f t="shared" si="4"/>
        <v>214</v>
      </c>
      <c r="Y52" s="9">
        <f t="shared" si="5"/>
        <v>7</v>
      </c>
      <c r="Z52" s="110">
        <v>45777</v>
      </c>
      <c r="AA52" s="9" t="e">
        <f>LOOKUP(Y52,#REF!)</f>
        <v>#REF!</v>
      </c>
      <c r="AB52" s="111" t="s">
        <v>13166</v>
      </c>
      <c r="AC52" s="2" t="str">
        <f>VLOOKUP(B52,[5]回款反馈!$D:$T,17,0)</f>
        <v>等待回复</v>
      </c>
      <c r="AD52" s="2">
        <f t="shared" si="6"/>
        <v>2024</v>
      </c>
      <c r="AG52" s="2" t="s">
        <v>13168</v>
      </c>
    </row>
    <row r="53" s="2" customFormat="1" ht="12.75" spans="1:33">
      <c r="A53" s="9" t="s">
        <v>13108</v>
      </c>
      <c r="B53" s="40" t="s">
        <v>13174</v>
      </c>
      <c r="C53" s="40" t="s">
        <v>9504</v>
      </c>
      <c r="D53" s="53">
        <v>44196</v>
      </c>
      <c r="E53" s="81">
        <v>-166</v>
      </c>
      <c r="F53" s="49">
        <v>90</v>
      </c>
      <c r="G53" s="44">
        <f t="shared" si="0"/>
        <v>44286</v>
      </c>
      <c r="H53" s="82"/>
      <c r="I53" s="82"/>
      <c r="J53" s="82"/>
      <c r="K53" s="79"/>
      <c r="L53" s="79"/>
      <c r="M53" s="79"/>
      <c r="N53" s="79"/>
      <c r="O53" s="79"/>
      <c r="P53" s="79"/>
      <c r="Q53" s="79"/>
      <c r="R53" s="79"/>
      <c r="S53" s="82"/>
      <c r="T53" s="104">
        <f t="shared" si="1"/>
        <v>0</v>
      </c>
      <c r="U53" s="104"/>
      <c r="V53" s="103">
        <f t="shared" si="2"/>
        <v>-166</v>
      </c>
      <c r="W53" s="2" t="str">
        <f t="shared" si="3"/>
        <v>否</v>
      </c>
      <c r="X53" s="9" t="str">
        <f t="shared" si="4"/>
        <v>_</v>
      </c>
      <c r="Y53" s="9" t="str">
        <f t="shared" si="5"/>
        <v>—</v>
      </c>
      <c r="Z53" s="110">
        <v>45777</v>
      </c>
      <c r="AA53" s="9" t="e">
        <f>LOOKUP(Y53,#REF!)</f>
        <v>#REF!</v>
      </c>
      <c r="AB53" s="111" t="s">
        <v>13166</v>
      </c>
      <c r="AD53" s="2">
        <f t="shared" si="6"/>
        <v>2020</v>
      </c>
      <c r="AF53" s="2" t="s">
        <v>13182</v>
      </c>
      <c r="AG53" s="2" t="s">
        <v>13208</v>
      </c>
    </row>
    <row r="54" s="2" customFormat="1" ht="12.75" spans="1:32">
      <c r="A54" s="9" t="s">
        <v>13233</v>
      </c>
      <c r="B54" s="40" t="s">
        <v>13174</v>
      </c>
      <c r="C54" s="40" t="s">
        <v>9504</v>
      </c>
      <c r="D54" s="41">
        <v>43982</v>
      </c>
      <c r="E54" s="73">
        <v>540</v>
      </c>
      <c r="F54" s="46">
        <v>0</v>
      </c>
      <c r="G54" s="44">
        <f t="shared" si="0"/>
        <v>43982</v>
      </c>
      <c r="H54" s="47"/>
      <c r="I54" s="47"/>
      <c r="J54" s="47"/>
      <c r="K54" s="63"/>
      <c r="L54" s="63"/>
      <c r="M54" s="63"/>
      <c r="N54" s="63"/>
      <c r="O54" s="63"/>
      <c r="P54" s="63"/>
      <c r="Q54" s="63"/>
      <c r="R54" s="63"/>
      <c r="S54" s="47"/>
      <c r="T54" s="104">
        <f t="shared" si="1"/>
        <v>0</v>
      </c>
      <c r="U54" s="104"/>
      <c r="V54" s="103">
        <f t="shared" si="2"/>
        <v>540</v>
      </c>
      <c r="W54" s="2" t="str">
        <f t="shared" si="3"/>
        <v>是</v>
      </c>
      <c r="X54" s="9">
        <f t="shared" si="4"/>
        <v>1795</v>
      </c>
      <c r="Y54" s="9">
        <f t="shared" si="5"/>
        <v>58</v>
      </c>
      <c r="Z54" s="110">
        <v>45777</v>
      </c>
      <c r="AA54" s="9" t="e">
        <f>LOOKUP(Y54,#REF!)</f>
        <v>#REF!</v>
      </c>
      <c r="AB54" s="111" t="s">
        <v>13166</v>
      </c>
      <c r="AC54" s="2" t="e">
        <f>VLOOKUP(B54,[5]回款反馈!$D:$T,17,0)</f>
        <v>#REF!</v>
      </c>
      <c r="AD54" s="2">
        <f t="shared" si="6"/>
        <v>2020</v>
      </c>
      <c r="AF54" s="2" t="s">
        <v>13182</v>
      </c>
    </row>
    <row r="55" s="2" customFormat="1" ht="12.75" spans="1:32">
      <c r="A55" s="9" t="s">
        <v>13234</v>
      </c>
      <c r="B55" s="40" t="s">
        <v>13174</v>
      </c>
      <c r="C55" s="40" t="s">
        <v>9504</v>
      </c>
      <c r="D55" s="41">
        <v>44926</v>
      </c>
      <c r="E55" s="73">
        <v>6115</v>
      </c>
      <c r="F55" s="46">
        <v>0</v>
      </c>
      <c r="G55" s="44">
        <f t="shared" si="0"/>
        <v>44926</v>
      </c>
      <c r="H55" s="47"/>
      <c r="I55" s="47"/>
      <c r="J55" s="47"/>
      <c r="K55" s="63"/>
      <c r="L55" s="63"/>
      <c r="M55" s="63"/>
      <c r="N55" s="63"/>
      <c r="O55" s="63"/>
      <c r="P55" s="63"/>
      <c r="Q55" s="63"/>
      <c r="R55" s="63"/>
      <c r="S55" s="47"/>
      <c r="T55" s="104">
        <f t="shared" si="1"/>
        <v>0</v>
      </c>
      <c r="U55" s="104"/>
      <c r="V55" s="103">
        <f t="shared" si="2"/>
        <v>6115</v>
      </c>
      <c r="W55" s="2" t="str">
        <f t="shared" si="3"/>
        <v>是</v>
      </c>
      <c r="X55" s="9">
        <f t="shared" si="4"/>
        <v>851</v>
      </c>
      <c r="Y55" s="9">
        <f t="shared" si="5"/>
        <v>27</v>
      </c>
      <c r="Z55" s="110">
        <v>45777</v>
      </c>
      <c r="AA55" s="9" t="e">
        <f>LOOKUP(Y55,#REF!)</f>
        <v>#REF!</v>
      </c>
      <c r="AB55" s="111" t="s">
        <v>13190</v>
      </c>
      <c r="AC55" s="2" t="e">
        <f>VLOOKUP(B55,[5]回款反馈!$D:$T,17,0)</f>
        <v>#REF!</v>
      </c>
      <c r="AD55" s="2">
        <f t="shared" si="6"/>
        <v>2022</v>
      </c>
      <c r="AF55" s="2" t="s">
        <v>13182</v>
      </c>
    </row>
    <row r="56" s="2" customFormat="1" ht="12.75" spans="1:30">
      <c r="A56" s="9" t="s">
        <v>13234</v>
      </c>
      <c r="B56" s="75" t="s">
        <v>13235</v>
      </c>
      <c r="C56" s="9" t="s">
        <v>9504</v>
      </c>
      <c r="D56" s="38">
        <v>45443</v>
      </c>
      <c r="E56" s="9"/>
      <c r="F56" s="62">
        <v>0</v>
      </c>
      <c r="G56" s="30">
        <f t="shared" si="0"/>
        <v>45443</v>
      </c>
      <c r="H56" s="83">
        <v>10654</v>
      </c>
      <c r="I56" s="83"/>
      <c r="J56" s="83"/>
      <c r="K56" s="83"/>
      <c r="L56" s="83"/>
      <c r="M56" s="83"/>
      <c r="N56" s="83"/>
      <c r="O56" s="83"/>
      <c r="P56" s="83"/>
      <c r="Q56" s="83"/>
      <c r="R56" s="83"/>
      <c r="S56" s="83"/>
      <c r="T56" s="36">
        <f t="shared" si="1"/>
        <v>10654</v>
      </c>
      <c r="U56" s="36"/>
      <c r="V56" s="103">
        <f t="shared" si="2"/>
        <v>-10654</v>
      </c>
      <c r="W56" s="2" t="str">
        <f t="shared" si="3"/>
        <v>否</v>
      </c>
      <c r="X56" s="9" t="str">
        <f t="shared" si="4"/>
        <v>_</v>
      </c>
      <c r="Y56" s="9" t="str">
        <f t="shared" si="5"/>
        <v>—</v>
      </c>
      <c r="Z56" s="110">
        <v>45777</v>
      </c>
      <c r="AA56" s="9" t="e">
        <f>LOOKUP(Y56,#REF!)</f>
        <v>#REF!</v>
      </c>
      <c r="AB56" s="111" t="s">
        <v>13190</v>
      </c>
      <c r="AC56" s="2"/>
      <c r="AD56" s="2">
        <f t="shared" si="6"/>
        <v>2024</v>
      </c>
    </row>
    <row r="57" s="2" customFormat="1" spans="1:33">
      <c r="A57" s="9" t="s">
        <v>13104</v>
      </c>
      <c r="B57" s="32" t="s">
        <v>13236</v>
      </c>
      <c r="C57" s="9" t="s">
        <v>9504</v>
      </c>
      <c r="D57" s="27">
        <v>45016</v>
      </c>
      <c r="E57" s="84">
        <v>1936</v>
      </c>
      <c r="F57" s="85">
        <v>180</v>
      </c>
      <c r="G57" s="30">
        <f t="shared" si="0"/>
        <v>45196</v>
      </c>
      <c r="H57" s="79"/>
      <c r="I57" s="79"/>
      <c r="J57" s="79"/>
      <c r="K57" s="79"/>
      <c r="L57" s="79"/>
      <c r="M57" s="79"/>
      <c r="N57" s="79"/>
      <c r="O57" s="79"/>
      <c r="P57" s="79"/>
      <c r="Q57" s="79"/>
      <c r="R57" s="79"/>
      <c r="S57" s="79"/>
      <c r="T57" s="36">
        <f t="shared" si="1"/>
        <v>0</v>
      </c>
      <c r="U57" s="36"/>
      <c r="V57" s="103">
        <f t="shared" si="2"/>
        <v>1936</v>
      </c>
      <c r="W57" s="2" t="str">
        <f t="shared" si="3"/>
        <v>是</v>
      </c>
      <c r="X57" s="9">
        <f t="shared" si="4"/>
        <v>581</v>
      </c>
      <c r="Y57" s="9">
        <f t="shared" si="5"/>
        <v>19</v>
      </c>
      <c r="Z57" s="110">
        <v>45777</v>
      </c>
      <c r="AA57" s="9" t="e">
        <f>LOOKUP(Y57,#REF!)</f>
        <v>#REF!</v>
      </c>
      <c r="AB57" s="111" t="s">
        <v>13166</v>
      </c>
      <c r="AC57" s="2" t="str">
        <f>VLOOKUP(B57,[5]回款反馈!$D:$T,17,0)</f>
        <v>等待回复</v>
      </c>
      <c r="AD57" s="2">
        <f t="shared" si="6"/>
        <v>2023</v>
      </c>
      <c r="AG57" s="2" t="s">
        <v>13237</v>
      </c>
    </row>
    <row r="58" s="2" customFormat="1" spans="1:33">
      <c r="A58" s="9" t="s">
        <v>13104</v>
      </c>
      <c r="B58" s="32" t="s">
        <v>13238</v>
      </c>
      <c r="C58" s="9" t="s">
        <v>9504</v>
      </c>
      <c r="D58" s="27">
        <v>45322</v>
      </c>
      <c r="E58" s="84">
        <v>13831.2</v>
      </c>
      <c r="F58" s="85">
        <v>180</v>
      </c>
      <c r="G58" s="30">
        <f t="shared" si="0"/>
        <v>45502</v>
      </c>
      <c r="H58" s="79"/>
      <c r="I58" s="79"/>
      <c r="J58" s="79"/>
      <c r="K58" s="79"/>
      <c r="L58" s="79"/>
      <c r="M58" s="79"/>
      <c r="N58" s="79"/>
      <c r="O58" s="79"/>
      <c r="P58" s="79"/>
      <c r="Q58" s="79"/>
      <c r="R58" s="79"/>
      <c r="S58" s="79"/>
      <c r="T58" s="36">
        <f t="shared" si="1"/>
        <v>0</v>
      </c>
      <c r="U58" s="36"/>
      <c r="V58" s="103">
        <f t="shared" si="2"/>
        <v>13831.2</v>
      </c>
      <c r="W58" s="2" t="str">
        <f t="shared" si="3"/>
        <v>是</v>
      </c>
      <c r="X58" s="9">
        <f t="shared" si="4"/>
        <v>275</v>
      </c>
      <c r="Y58" s="9">
        <f t="shared" si="5"/>
        <v>9</v>
      </c>
      <c r="Z58" s="110">
        <v>45777</v>
      </c>
      <c r="AA58" s="9" t="e">
        <f>LOOKUP(Y58,#REF!)</f>
        <v>#REF!</v>
      </c>
      <c r="AB58" s="111" t="s">
        <v>13166</v>
      </c>
      <c r="AC58" s="2" t="str">
        <f>VLOOKUP(B58,[5]回款反馈!$D:$T,17,0)</f>
        <v>等待回复</v>
      </c>
      <c r="AD58" s="2">
        <f t="shared" si="6"/>
        <v>2024</v>
      </c>
      <c r="AG58" s="2" t="s">
        <v>13237</v>
      </c>
    </row>
    <row r="59" s="2" customFormat="1" spans="1:33">
      <c r="A59" s="9" t="s">
        <v>13239</v>
      </c>
      <c r="B59" s="86" t="s">
        <v>13240</v>
      </c>
      <c r="C59" s="87" t="s">
        <v>9504</v>
      </c>
      <c r="D59" s="88">
        <v>45412</v>
      </c>
      <c r="E59" s="89">
        <v>38152</v>
      </c>
      <c r="F59" s="90">
        <v>180</v>
      </c>
      <c r="G59" s="91">
        <f t="shared" si="0"/>
        <v>45592</v>
      </c>
      <c r="H59" s="92"/>
      <c r="I59" s="92"/>
      <c r="J59" s="92"/>
      <c r="K59" s="63"/>
      <c r="L59" s="63"/>
      <c r="M59" s="63"/>
      <c r="N59" s="63"/>
      <c r="O59" s="63"/>
      <c r="P59" s="63"/>
      <c r="Q59" s="63"/>
      <c r="R59" s="63"/>
      <c r="S59" s="92"/>
      <c r="T59" s="107">
        <f t="shared" si="1"/>
        <v>0</v>
      </c>
      <c r="U59" s="107"/>
      <c r="V59" s="103">
        <f t="shared" si="2"/>
        <v>38152</v>
      </c>
      <c r="W59" s="2" t="str">
        <f t="shared" si="3"/>
        <v>是</v>
      </c>
      <c r="X59" s="9">
        <f t="shared" si="4"/>
        <v>185</v>
      </c>
      <c r="Y59" s="9">
        <f t="shared" si="5"/>
        <v>6</v>
      </c>
      <c r="Z59" s="110">
        <v>45777</v>
      </c>
      <c r="AA59" s="9" t="e">
        <f>LOOKUP(Y59,#REF!)</f>
        <v>#REF!</v>
      </c>
      <c r="AB59" s="111" t="s">
        <v>13166</v>
      </c>
      <c r="AC59" s="2" t="str">
        <f>VLOOKUP(B59,[5]回款反馈!$D:$T,17,0)</f>
        <v>等待回复</v>
      </c>
      <c r="AD59" s="2">
        <f t="shared" si="6"/>
        <v>2024</v>
      </c>
      <c r="AG59" s="2" t="s">
        <v>13237</v>
      </c>
    </row>
    <row r="60" s="2" customFormat="1" spans="1:33">
      <c r="A60" s="9" t="s">
        <v>13104</v>
      </c>
      <c r="B60" s="9" t="s">
        <v>13241</v>
      </c>
      <c r="C60" s="9" t="s">
        <v>9504</v>
      </c>
      <c r="D60" s="27">
        <v>45412</v>
      </c>
      <c r="E60" s="84">
        <v>792</v>
      </c>
      <c r="F60" s="85">
        <v>180</v>
      </c>
      <c r="G60" s="30">
        <f t="shared" si="0"/>
        <v>45592</v>
      </c>
      <c r="H60" s="63"/>
      <c r="I60" s="63"/>
      <c r="J60" s="63"/>
      <c r="K60" s="63"/>
      <c r="L60" s="63"/>
      <c r="M60" s="63"/>
      <c r="N60" s="63"/>
      <c r="O60" s="63"/>
      <c r="P60" s="63"/>
      <c r="Q60" s="63"/>
      <c r="R60" s="63"/>
      <c r="S60" s="63"/>
      <c r="T60" s="36">
        <f t="shared" si="1"/>
        <v>0</v>
      </c>
      <c r="U60" s="36"/>
      <c r="V60" s="103">
        <f t="shared" si="2"/>
        <v>792</v>
      </c>
      <c r="W60" s="2" t="str">
        <f t="shared" si="3"/>
        <v>是</v>
      </c>
      <c r="X60" s="9">
        <f t="shared" si="4"/>
        <v>185</v>
      </c>
      <c r="Y60" s="9">
        <f t="shared" si="5"/>
        <v>6</v>
      </c>
      <c r="Z60" s="110">
        <v>45777</v>
      </c>
      <c r="AA60" s="9" t="e">
        <f>LOOKUP(Y60,#REF!)</f>
        <v>#REF!</v>
      </c>
      <c r="AB60" s="111" t="s">
        <v>13166</v>
      </c>
      <c r="AC60" s="2" t="str">
        <f>VLOOKUP(B60,[5]回款反馈!$D:$T,17,0)</f>
        <v>等待回复</v>
      </c>
      <c r="AD60" s="2">
        <f t="shared" si="6"/>
        <v>2024</v>
      </c>
      <c r="AG60" s="2" t="s">
        <v>13237</v>
      </c>
    </row>
    <row r="61" s="2" customFormat="1" spans="1:33">
      <c r="A61" s="9" t="s">
        <v>13239</v>
      </c>
      <c r="B61" s="87" t="s">
        <v>13242</v>
      </c>
      <c r="C61" s="87" t="s">
        <v>9504</v>
      </c>
      <c r="D61" s="88">
        <v>45412</v>
      </c>
      <c r="E61" s="89">
        <v>7800</v>
      </c>
      <c r="F61" s="90">
        <v>180</v>
      </c>
      <c r="G61" s="91">
        <f t="shared" si="0"/>
        <v>45592</v>
      </c>
      <c r="H61" s="92"/>
      <c r="I61" s="92"/>
      <c r="J61" s="92"/>
      <c r="K61" s="63"/>
      <c r="L61" s="63"/>
      <c r="M61" s="63"/>
      <c r="N61" s="63"/>
      <c r="O61" s="63"/>
      <c r="P61" s="63"/>
      <c r="Q61" s="63"/>
      <c r="R61" s="63"/>
      <c r="S61" s="92"/>
      <c r="T61" s="107">
        <f t="shared" si="1"/>
        <v>0</v>
      </c>
      <c r="U61" s="107"/>
      <c r="V61" s="103">
        <f t="shared" si="2"/>
        <v>7800</v>
      </c>
      <c r="W61" s="2" t="str">
        <f t="shared" si="3"/>
        <v>是</v>
      </c>
      <c r="X61" s="9">
        <f t="shared" si="4"/>
        <v>185</v>
      </c>
      <c r="Y61" s="9">
        <f t="shared" si="5"/>
        <v>6</v>
      </c>
      <c r="Z61" s="110">
        <v>45777</v>
      </c>
      <c r="AA61" s="9" t="e">
        <f>LOOKUP(Y61,#REF!)</f>
        <v>#REF!</v>
      </c>
      <c r="AB61" s="111" t="s">
        <v>13166</v>
      </c>
      <c r="AC61" s="2" t="str">
        <f>VLOOKUP(B61,[5]回款反馈!$D:$T,17,0)</f>
        <v>等待回复</v>
      </c>
      <c r="AD61" s="2">
        <f t="shared" si="6"/>
        <v>2024</v>
      </c>
      <c r="AG61" s="2" t="s">
        <v>13237</v>
      </c>
    </row>
    <row r="62" s="2" customFormat="1" spans="1:33">
      <c r="A62" s="9" t="s">
        <v>13104</v>
      </c>
      <c r="B62" s="78" t="s">
        <v>13243</v>
      </c>
      <c r="C62" s="9" t="s">
        <v>9504</v>
      </c>
      <c r="D62" s="27">
        <v>45412</v>
      </c>
      <c r="E62" s="84">
        <v>5775</v>
      </c>
      <c r="F62" s="85">
        <v>180</v>
      </c>
      <c r="G62" s="30">
        <f t="shared" si="0"/>
        <v>45592</v>
      </c>
      <c r="H62" s="63"/>
      <c r="I62" s="63"/>
      <c r="J62" s="63"/>
      <c r="K62" s="63"/>
      <c r="L62" s="63"/>
      <c r="M62" s="63"/>
      <c r="N62" s="63"/>
      <c r="O62" s="63"/>
      <c r="P62" s="63"/>
      <c r="Q62" s="63"/>
      <c r="R62" s="63"/>
      <c r="S62" s="63"/>
      <c r="T62" s="36">
        <f t="shared" si="1"/>
        <v>0</v>
      </c>
      <c r="U62" s="36"/>
      <c r="V62" s="103">
        <f t="shared" si="2"/>
        <v>5775</v>
      </c>
      <c r="W62" s="2" t="str">
        <f t="shared" si="3"/>
        <v>是</v>
      </c>
      <c r="X62" s="9">
        <f t="shared" si="4"/>
        <v>185</v>
      </c>
      <c r="Y62" s="9">
        <f t="shared" si="5"/>
        <v>6</v>
      </c>
      <c r="Z62" s="110">
        <v>45777</v>
      </c>
      <c r="AA62" s="9" t="e">
        <f>LOOKUP(Y62,#REF!)</f>
        <v>#REF!</v>
      </c>
      <c r="AB62" s="111" t="s">
        <v>13166</v>
      </c>
      <c r="AC62" s="2" t="str">
        <f>VLOOKUP(B62,[5]回款反馈!$D:$T,17,0)</f>
        <v>等待回复</v>
      </c>
      <c r="AD62" s="2">
        <f t="shared" si="6"/>
        <v>2024</v>
      </c>
      <c r="AG62" s="2" t="s">
        <v>13237</v>
      </c>
    </row>
    <row r="63" s="2" customFormat="1" spans="1:33">
      <c r="A63" s="9" t="s">
        <v>13104</v>
      </c>
      <c r="B63" s="78" t="s">
        <v>13244</v>
      </c>
      <c r="C63" s="9" t="s">
        <v>9504</v>
      </c>
      <c r="D63" s="27">
        <v>45443</v>
      </c>
      <c r="E63" s="84">
        <v>840</v>
      </c>
      <c r="F63" s="85">
        <v>180</v>
      </c>
      <c r="G63" s="30">
        <f t="shared" si="0"/>
        <v>45623</v>
      </c>
      <c r="H63" s="63"/>
      <c r="I63" s="63"/>
      <c r="J63" s="63"/>
      <c r="K63" s="63"/>
      <c r="L63" s="63"/>
      <c r="M63" s="63"/>
      <c r="N63" s="63"/>
      <c r="O63" s="63"/>
      <c r="P63" s="63"/>
      <c r="Q63" s="63"/>
      <c r="R63" s="63"/>
      <c r="S63" s="63"/>
      <c r="T63" s="36">
        <f t="shared" si="1"/>
        <v>0</v>
      </c>
      <c r="U63" s="36"/>
      <c r="V63" s="103">
        <f t="shared" si="2"/>
        <v>840</v>
      </c>
      <c r="W63" s="2" t="str">
        <f t="shared" si="3"/>
        <v>是</v>
      </c>
      <c r="X63" s="9">
        <f t="shared" si="4"/>
        <v>154</v>
      </c>
      <c r="Y63" s="9">
        <f t="shared" si="5"/>
        <v>5</v>
      </c>
      <c r="Z63" s="110">
        <v>45777</v>
      </c>
      <c r="AA63" s="9" t="e">
        <f>LOOKUP(Y63,#REF!)</f>
        <v>#REF!</v>
      </c>
      <c r="AB63" s="111" t="s">
        <v>13166</v>
      </c>
      <c r="AC63" s="2" t="str">
        <f>VLOOKUP(B63,[5]回款反馈!$D:$T,17,0)</f>
        <v>等待回复</v>
      </c>
      <c r="AD63" s="2">
        <f t="shared" si="6"/>
        <v>2024</v>
      </c>
      <c r="AG63" s="2" t="s">
        <v>13237</v>
      </c>
    </row>
    <row r="64" s="2" customFormat="1" spans="1:33">
      <c r="A64" s="9" t="s">
        <v>13239</v>
      </c>
      <c r="B64" s="86" t="s">
        <v>13245</v>
      </c>
      <c r="C64" s="87" t="s">
        <v>9504</v>
      </c>
      <c r="D64" s="88">
        <v>45443</v>
      </c>
      <c r="E64" s="89">
        <v>103425</v>
      </c>
      <c r="F64" s="90">
        <v>180</v>
      </c>
      <c r="G64" s="91">
        <f t="shared" si="0"/>
        <v>45623</v>
      </c>
      <c r="H64" s="92"/>
      <c r="I64" s="92"/>
      <c r="J64" s="92"/>
      <c r="K64" s="63"/>
      <c r="L64" s="63"/>
      <c r="M64" s="63"/>
      <c r="N64" s="63"/>
      <c r="O64" s="63"/>
      <c r="P64" s="63"/>
      <c r="Q64" s="63"/>
      <c r="R64" s="63"/>
      <c r="S64" s="92"/>
      <c r="T64" s="107">
        <f t="shared" si="1"/>
        <v>0</v>
      </c>
      <c r="U64" s="107"/>
      <c r="V64" s="103">
        <f t="shared" si="2"/>
        <v>103425</v>
      </c>
      <c r="W64" s="2" t="str">
        <f t="shared" si="3"/>
        <v>是</v>
      </c>
      <c r="X64" s="9">
        <f t="shared" si="4"/>
        <v>154</v>
      </c>
      <c r="Y64" s="9">
        <f t="shared" si="5"/>
        <v>5</v>
      </c>
      <c r="Z64" s="110">
        <v>45777</v>
      </c>
      <c r="AA64" s="9" t="e">
        <f>LOOKUP(Y64,#REF!)</f>
        <v>#REF!</v>
      </c>
      <c r="AB64" s="111" t="s">
        <v>13166</v>
      </c>
      <c r="AC64" s="2" t="str">
        <f>VLOOKUP(B64,[5]回款反馈!$D:$T,17,0)</f>
        <v>等待回复</v>
      </c>
      <c r="AD64" s="2">
        <f t="shared" si="6"/>
        <v>2024</v>
      </c>
      <c r="AG64" s="2" t="s">
        <v>13237</v>
      </c>
    </row>
    <row r="65" s="2" customFormat="1" ht="12.75" spans="1:33">
      <c r="A65" s="9" t="s">
        <v>13105</v>
      </c>
      <c r="B65" s="32" t="s">
        <v>13246</v>
      </c>
      <c r="C65" s="9" t="s">
        <v>9504</v>
      </c>
      <c r="D65" s="27">
        <v>45016</v>
      </c>
      <c r="E65" s="76">
        <v>106779</v>
      </c>
      <c r="F65" s="119">
        <v>180</v>
      </c>
      <c r="G65" s="30">
        <f t="shared" si="0"/>
        <v>45196</v>
      </c>
      <c r="H65" s="77">
        <v>108459</v>
      </c>
      <c r="I65" s="77"/>
      <c r="J65" s="77"/>
      <c r="K65" s="77"/>
      <c r="L65" s="77"/>
      <c r="M65" s="77"/>
      <c r="N65" s="77"/>
      <c r="O65" s="77"/>
      <c r="P65" s="77"/>
      <c r="Q65" s="77"/>
      <c r="R65" s="77"/>
      <c r="S65" s="77"/>
      <c r="T65" s="36">
        <f t="shared" si="1"/>
        <v>108459</v>
      </c>
      <c r="U65" s="36"/>
      <c r="V65" s="103">
        <f t="shared" si="2"/>
        <v>-1680</v>
      </c>
      <c r="W65" s="2" t="str">
        <f t="shared" si="3"/>
        <v>否</v>
      </c>
      <c r="X65" s="9" t="str">
        <f t="shared" si="4"/>
        <v>_</v>
      </c>
      <c r="Y65" s="9" t="str">
        <f t="shared" si="5"/>
        <v>—</v>
      </c>
      <c r="Z65" s="110">
        <v>45777</v>
      </c>
      <c r="AA65" s="9" t="e">
        <f>LOOKUP(Y65,#REF!)</f>
        <v>#REF!</v>
      </c>
      <c r="AB65" s="111" t="s">
        <v>13176</v>
      </c>
      <c r="AC65" s="2"/>
      <c r="AD65" s="2">
        <f t="shared" si="6"/>
        <v>2023</v>
      </c>
      <c r="AG65" s="2" t="s">
        <v>13237</v>
      </c>
    </row>
    <row r="66" s="2" customFormat="1" ht="12.75" spans="1:33">
      <c r="A66" s="9" t="s">
        <v>13105</v>
      </c>
      <c r="B66" s="32" t="s">
        <v>13247</v>
      </c>
      <c r="C66" s="9" t="s">
        <v>9504</v>
      </c>
      <c r="D66" s="27">
        <v>45199</v>
      </c>
      <c r="E66" s="76">
        <v>75094.6</v>
      </c>
      <c r="F66" s="119">
        <v>180</v>
      </c>
      <c r="G66" s="30">
        <f t="shared" ref="G66:G102" si="7">D66+F66</f>
        <v>45379</v>
      </c>
      <c r="H66" s="77"/>
      <c r="I66" s="77">
        <v>9854</v>
      </c>
      <c r="J66" s="77"/>
      <c r="K66" s="77"/>
      <c r="L66" s="77"/>
      <c r="M66" s="77"/>
      <c r="N66" s="77"/>
      <c r="O66" s="77"/>
      <c r="P66" s="77"/>
      <c r="Q66" s="77"/>
      <c r="R66" s="77"/>
      <c r="S66" s="77"/>
      <c r="T66" s="36">
        <f t="shared" ref="T66:T129" si="8">SUM(I66:S66)+H66</f>
        <v>9854</v>
      </c>
      <c r="U66" s="36"/>
      <c r="V66" s="103">
        <f t="shared" ref="V66:V129" si="9">ROUND(E66-T66-U66,2)</f>
        <v>65240.6</v>
      </c>
      <c r="W66" s="2" t="str">
        <f t="shared" ref="W66:W129" si="10">IF(AND(Z66&gt;G66,V66&gt;0),"是","否")</f>
        <v>是</v>
      </c>
      <c r="X66" s="9">
        <f t="shared" ref="X66:X129" si="11">IF(W66="是",DATEDIF(G66,Z66,"D"),"_")</f>
        <v>398</v>
      </c>
      <c r="Y66" s="9">
        <f t="shared" ref="Y66:Y129" si="12">IF(V66&lt;=0,"—",IF((G66&gt;Z66),"0",DATEDIF(G66,Z66,"m")))</f>
        <v>13</v>
      </c>
      <c r="Z66" s="110">
        <v>45777</v>
      </c>
      <c r="AA66" s="9" t="e">
        <f>LOOKUP(Y66,#REF!)</f>
        <v>#REF!</v>
      </c>
      <c r="AB66" s="111" t="s">
        <v>13176</v>
      </c>
      <c r="AC66" s="2" t="str">
        <f>VLOOKUP(B66,[5]回款反馈!$D:$T,17,0)</f>
        <v>预计年底支付</v>
      </c>
      <c r="AD66" s="2">
        <f t="shared" ref="AD66:AD102" si="13">YEAR(D66)</f>
        <v>2023</v>
      </c>
      <c r="AG66" s="2" t="s">
        <v>13237</v>
      </c>
    </row>
    <row r="67" s="2" customFormat="1" ht="15" spans="1:33">
      <c r="A67" s="9" t="s">
        <v>13105</v>
      </c>
      <c r="B67" s="120" t="s">
        <v>13248</v>
      </c>
      <c r="C67" s="9" t="s">
        <v>9504</v>
      </c>
      <c r="D67" s="35">
        <v>45260</v>
      </c>
      <c r="E67" s="76">
        <v>167210.9</v>
      </c>
      <c r="F67" s="119">
        <v>180</v>
      </c>
      <c r="G67" s="30">
        <f t="shared" si="7"/>
        <v>45440</v>
      </c>
      <c r="H67" s="63"/>
      <c r="I67" s="63"/>
      <c r="J67" s="63"/>
      <c r="K67" s="63"/>
      <c r="L67" s="63"/>
      <c r="M67" s="63"/>
      <c r="N67" s="63"/>
      <c r="O67" s="63"/>
      <c r="P67" s="63"/>
      <c r="Q67" s="63"/>
      <c r="R67" s="63"/>
      <c r="S67" s="63"/>
      <c r="T67" s="36">
        <f t="shared" si="8"/>
        <v>0</v>
      </c>
      <c r="U67" s="36"/>
      <c r="V67" s="103">
        <f t="shared" si="9"/>
        <v>167210.9</v>
      </c>
      <c r="W67" s="2" t="str">
        <f t="shared" si="10"/>
        <v>是</v>
      </c>
      <c r="X67" s="9">
        <f t="shared" si="11"/>
        <v>337</v>
      </c>
      <c r="Y67" s="9">
        <f t="shared" si="12"/>
        <v>11</v>
      </c>
      <c r="Z67" s="110">
        <v>45777</v>
      </c>
      <c r="AA67" s="9" t="e">
        <f>LOOKUP(Y67,#REF!)</f>
        <v>#REF!</v>
      </c>
      <c r="AB67" s="111" t="s">
        <v>13176</v>
      </c>
      <c r="AC67" s="2" t="str">
        <f>VLOOKUP(B67,[5]回款反馈!$D:$T,17,0)</f>
        <v>预计年底支付</v>
      </c>
      <c r="AD67" s="2">
        <f t="shared" si="13"/>
        <v>2023</v>
      </c>
      <c r="AG67" s="2" t="s">
        <v>13237</v>
      </c>
    </row>
    <row r="68" s="2" customFormat="1" spans="1:33">
      <c r="A68" s="9" t="s">
        <v>13239</v>
      </c>
      <c r="B68" s="86" t="s">
        <v>13249</v>
      </c>
      <c r="C68" s="87" t="s">
        <v>9504</v>
      </c>
      <c r="D68" s="121">
        <v>45443</v>
      </c>
      <c r="E68" s="87">
        <v>53500</v>
      </c>
      <c r="F68" s="122">
        <v>180</v>
      </c>
      <c r="G68" s="91">
        <f t="shared" si="7"/>
        <v>45623</v>
      </c>
      <c r="H68" s="92"/>
      <c r="I68" s="92"/>
      <c r="J68" s="92"/>
      <c r="K68" s="63"/>
      <c r="L68" s="63"/>
      <c r="M68" s="63"/>
      <c r="N68" s="63"/>
      <c r="O68" s="63"/>
      <c r="P68" s="63"/>
      <c r="Q68" s="63"/>
      <c r="R68" s="63"/>
      <c r="S68" s="92"/>
      <c r="T68" s="107">
        <f t="shared" si="8"/>
        <v>0</v>
      </c>
      <c r="U68" s="107"/>
      <c r="V68" s="103">
        <f t="shared" si="9"/>
        <v>53500</v>
      </c>
      <c r="W68" s="2" t="str">
        <f t="shared" si="10"/>
        <v>是</v>
      </c>
      <c r="X68" s="9">
        <f t="shared" si="11"/>
        <v>154</v>
      </c>
      <c r="Y68" s="9">
        <f t="shared" si="12"/>
        <v>5</v>
      </c>
      <c r="Z68" s="110">
        <v>45777</v>
      </c>
      <c r="AA68" s="9" t="e">
        <f>LOOKUP(Y68,#REF!)</f>
        <v>#REF!</v>
      </c>
      <c r="AB68" s="111" t="s">
        <v>13166</v>
      </c>
      <c r="AC68" s="2" t="str">
        <f>VLOOKUP(B68,[5]回款反馈!$D:$T,17,0)</f>
        <v>等待回复</v>
      </c>
      <c r="AD68" s="2">
        <f t="shared" si="13"/>
        <v>2024</v>
      </c>
      <c r="AG68" s="2" t="s">
        <v>13237</v>
      </c>
    </row>
    <row r="69" s="2" customFormat="1" ht="15" spans="1:31">
      <c r="A69" s="9" t="s">
        <v>13250</v>
      </c>
      <c r="B69" s="21" t="s">
        <v>13251</v>
      </c>
      <c r="C69" s="21" t="s">
        <v>9504</v>
      </c>
      <c r="D69" s="64">
        <v>45412</v>
      </c>
      <c r="E69" s="123">
        <v>6633</v>
      </c>
      <c r="F69" s="65">
        <v>0</v>
      </c>
      <c r="G69" s="25">
        <f t="shared" si="7"/>
        <v>45412</v>
      </c>
      <c r="H69" s="124">
        <v>6873.4</v>
      </c>
      <c r="I69" s="124"/>
      <c r="J69" s="94"/>
      <c r="K69" s="146"/>
      <c r="L69" s="146"/>
      <c r="M69" s="146"/>
      <c r="N69" s="146"/>
      <c r="O69" s="146"/>
      <c r="P69" s="146"/>
      <c r="Q69" s="146"/>
      <c r="R69" s="146"/>
      <c r="S69" s="124"/>
      <c r="T69" s="102">
        <f t="shared" si="8"/>
        <v>6873.4</v>
      </c>
      <c r="U69" s="124">
        <v>-240.4</v>
      </c>
      <c r="V69" s="103">
        <f t="shared" si="9"/>
        <v>0</v>
      </c>
      <c r="W69" s="2" t="str">
        <f t="shared" si="10"/>
        <v>否</v>
      </c>
      <c r="X69" s="9" t="str">
        <f t="shared" si="11"/>
        <v>_</v>
      </c>
      <c r="Y69" s="9" t="str">
        <f t="shared" si="12"/>
        <v>—</v>
      </c>
      <c r="Z69" s="110">
        <v>45777</v>
      </c>
      <c r="AA69" s="9" t="e">
        <f>LOOKUP(Y69,#REF!)</f>
        <v>#REF!</v>
      </c>
      <c r="AB69" s="112" t="s">
        <v>13252</v>
      </c>
      <c r="AD69" s="2">
        <f t="shared" si="13"/>
        <v>2024</v>
      </c>
      <c r="AE69" s="2" t="s">
        <v>13253</v>
      </c>
    </row>
    <row r="70" s="2" customFormat="1" ht="15" spans="1:30">
      <c r="A70" s="9" t="s">
        <v>13254</v>
      </c>
      <c r="B70" s="125" t="s">
        <v>13255</v>
      </c>
      <c r="C70" s="9" t="s">
        <v>9504</v>
      </c>
      <c r="D70" s="67">
        <v>44315</v>
      </c>
      <c r="E70" s="9">
        <v>64290</v>
      </c>
      <c r="F70" s="74">
        <v>0</v>
      </c>
      <c r="G70" s="30">
        <f t="shared" si="7"/>
        <v>44315</v>
      </c>
      <c r="H70" s="61">
        <v>64900</v>
      </c>
      <c r="I70" s="61"/>
      <c r="J70" s="61"/>
      <c r="K70" s="61"/>
      <c r="L70" s="61"/>
      <c r="M70" s="61"/>
      <c r="N70" s="61"/>
      <c r="O70" s="61"/>
      <c r="P70" s="61"/>
      <c r="Q70" s="61"/>
      <c r="R70" s="61"/>
      <c r="S70" s="61"/>
      <c r="T70" s="36">
        <f t="shared" si="8"/>
        <v>64900</v>
      </c>
      <c r="U70" s="36"/>
      <c r="V70" s="103">
        <f t="shared" si="9"/>
        <v>-610</v>
      </c>
      <c r="W70" s="2" t="str">
        <f t="shared" si="10"/>
        <v>否</v>
      </c>
      <c r="X70" s="9" t="str">
        <f t="shared" si="11"/>
        <v>_</v>
      </c>
      <c r="Y70" s="9" t="str">
        <f t="shared" si="12"/>
        <v>—</v>
      </c>
      <c r="Z70" s="110">
        <v>45777</v>
      </c>
      <c r="AA70" s="9" t="e">
        <f>LOOKUP(Y70,#REF!)</f>
        <v>#REF!</v>
      </c>
      <c r="AB70" s="112" t="s">
        <v>13185</v>
      </c>
      <c r="AC70" s="6"/>
      <c r="AD70" s="2">
        <f t="shared" si="13"/>
        <v>2021</v>
      </c>
    </row>
    <row r="71" s="2" customFormat="1" ht="12.75" spans="1:31">
      <c r="A71" s="9" t="s">
        <v>13117</v>
      </c>
      <c r="B71" s="21" t="s">
        <v>13256</v>
      </c>
      <c r="C71" s="21" t="s">
        <v>9504</v>
      </c>
      <c r="D71" s="64">
        <v>45322</v>
      </c>
      <c r="E71" s="126">
        <v>52348</v>
      </c>
      <c r="F71" s="127" t="s">
        <v>13175</v>
      </c>
      <c r="G71" s="25">
        <f t="shared" si="7"/>
        <v>45352</v>
      </c>
      <c r="H71" s="128">
        <v>52348.12</v>
      </c>
      <c r="I71" s="128"/>
      <c r="J71" s="128"/>
      <c r="K71" s="77"/>
      <c r="L71" s="77"/>
      <c r="M71" s="77"/>
      <c r="N71" s="77"/>
      <c r="O71" s="77"/>
      <c r="P71" s="77"/>
      <c r="Q71" s="77"/>
      <c r="R71" s="77"/>
      <c r="S71" s="128"/>
      <c r="T71" s="102">
        <f t="shared" si="8"/>
        <v>52348.12</v>
      </c>
      <c r="U71" s="102"/>
      <c r="V71" s="103">
        <f t="shared" si="9"/>
        <v>-0.12</v>
      </c>
      <c r="W71" s="2" t="str">
        <f t="shared" si="10"/>
        <v>否</v>
      </c>
      <c r="X71" s="9" t="str">
        <f t="shared" si="11"/>
        <v>_</v>
      </c>
      <c r="Y71" s="9" t="str">
        <f t="shared" si="12"/>
        <v>—</v>
      </c>
      <c r="Z71" s="110">
        <v>45777</v>
      </c>
      <c r="AA71" s="9" t="e">
        <f>LOOKUP(Y71,#REF!)</f>
        <v>#REF!</v>
      </c>
      <c r="AB71" s="112" t="s">
        <v>13176</v>
      </c>
      <c r="AC71" s="158"/>
      <c r="AD71" s="2">
        <f t="shared" si="13"/>
        <v>2024</v>
      </c>
      <c r="AE71" s="2" t="s">
        <v>13167</v>
      </c>
    </row>
    <row r="72" s="2" customFormat="1" ht="12.75" spans="1:31">
      <c r="A72" s="9" t="s">
        <v>13117</v>
      </c>
      <c r="B72" s="21" t="s">
        <v>13257</v>
      </c>
      <c r="C72" s="21" t="s">
        <v>9504</v>
      </c>
      <c r="D72" s="64">
        <v>45351</v>
      </c>
      <c r="E72" s="126">
        <v>54298</v>
      </c>
      <c r="F72" s="127" t="s">
        <v>13175</v>
      </c>
      <c r="G72" s="25">
        <f t="shared" si="7"/>
        <v>45381</v>
      </c>
      <c r="H72" s="128">
        <v>54298.02</v>
      </c>
      <c r="I72" s="128"/>
      <c r="J72" s="128"/>
      <c r="K72" s="77"/>
      <c r="L72" s="77"/>
      <c r="M72" s="77"/>
      <c r="N72" s="77"/>
      <c r="O72" s="77"/>
      <c r="P72" s="77"/>
      <c r="Q72" s="77"/>
      <c r="R72" s="77"/>
      <c r="S72" s="128"/>
      <c r="T72" s="102">
        <f t="shared" si="8"/>
        <v>54298.02</v>
      </c>
      <c r="U72" s="102"/>
      <c r="V72" s="103">
        <f t="shared" si="9"/>
        <v>-0.02</v>
      </c>
      <c r="W72" s="2" t="str">
        <f t="shared" si="10"/>
        <v>否</v>
      </c>
      <c r="X72" s="9" t="str">
        <f t="shared" si="11"/>
        <v>_</v>
      </c>
      <c r="Y72" s="9" t="str">
        <f t="shared" si="12"/>
        <v>—</v>
      </c>
      <c r="Z72" s="110">
        <v>45777</v>
      </c>
      <c r="AA72" s="9" t="e">
        <f>LOOKUP(Y72,#REF!)</f>
        <v>#REF!</v>
      </c>
      <c r="AB72" s="112" t="s">
        <v>13176</v>
      </c>
      <c r="AC72" s="158"/>
      <c r="AD72" s="2">
        <f t="shared" si="13"/>
        <v>2024</v>
      </c>
      <c r="AE72" s="2" t="s">
        <v>13167</v>
      </c>
    </row>
    <row r="73" s="2" customFormat="1" ht="12.75" spans="1:31">
      <c r="A73" s="9" t="s">
        <v>13117</v>
      </c>
      <c r="B73" s="21" t="s">
        <v>13258</v>
      </c>
      <c r="C73" s="21" t="s">
        <v>9504</v>
      </c>
      <c r="D73" s="64">
        <v>45381</v>
      </c>
      <c r="E73" s="126">
        <v>76544</v>
      </c>
      <c r="F73" s="127" t="s">
        <v>13175</v>
      </c>
      <c r="G73" s="25">
        <f t="shared" si="7"/>
        <v>45411</v>
      </c>
      <c r="H73" s="128">
        <v>76544.53</v>
      </c>
      <c r="I73" s="128"/>
      <c r="J73" s="128"/>
      <c r="K73" s="77"/>
      <c r="L73" s="77"/>
      <c r="M73" s="77"/>
      <c r="N73" s="77"/>
      <c r="O73" s="77"/>
      <c r="P73" s="77"/>
      <c r="Q73" s="77"/>
      <c r="R73" s="77"/>
      <c r="S73" s="128"/>
      <c r="T73" s="102">
        <f t="shared" si="8"/>
        <v>76544.53</v>
      </c>
      <c r="U73" s="102"/>
      <c r="V73" s="103">
        <f t="shared" si="9"/>
        <v>-0.53</v>
      </c>
      <c r="W73" s="2" t="str">
        <f t="shared" si="10"/>
        <v>否</v>
      </c>
      <c r="X73" s="9" t="str">
        <f t="shared" si="11"/>
        <v>_</v>
      </c>
      <c r="Y73" s="9" t="str">
        <f t="shared" si="12"/>
        <v>—</v>
      </c>
      <c r="Z73" s="110">
        <v>45777</v>
      </c>
      <c r="AA73" s="9" t="e">
        <f>LOOKUP(Y73,#REF!)</f>
        <v>#REF!</v>
      </c>
      <c r="AB73" s="112" t="s">
        <v>13176</v>
      </c>
      <c r="AC73" s="158"/>
      <c r="AD73" s="2">
        <f t="shared" si="13"/>
        <v>2024</v>
      </c>
      <c r="AE73" s="2" t="s">
        <v>13167</v>
      </c>
    </row>
    <row r="74" s="2" customFormat="1" ht="12.75" spans="1:31">
      <c r="A74" s="9" t="s">
        <v>13117</v>
      </c>
      <c r="B74" s="21" t="s">
        <v>13259</v>
      </c>
      <c r="C74" s="21" t="s">
        <v>9504</v>
      </c>
      <c r="D74" s="64">
        <v>45381</v>
      </c>
      <c r="E74" s="126">
        <v>417474</v>
      </c>
      <c r="F74" s="127" t="s">
        <v>13175</v>
      </c>
      <c r="G74" s="25">
        <f t="shared" si="7"/>
        <v>45411</v>
      </c>
      <c r="H74" s="128">
        <v>417474.92</v>
      </c>
      <c r="I74" s="128"/>
      <c r="J74" s="128"/>
      <c r="K74" s="77"/>
      <c r="L74" s="77"/>
      <c r="M74" s="77"/>
      <c r="N74" s="77"/>
      <c r="O74" s="77"/>
      <c r="P74" s="77"/>
      <c r="Q74" s="77"/>
      <c r="R74" s="77"/>
      <c r="S74" s="128"/>
      <c r="T74" s="102">
        <f t="shared" si="8"/>
        <v>417474.92</v>
      </c>
      <c r="U74" s="102"/>
      <c r="V74" s="103">
        <f t="shared" si="9"/>
        <v>-0.92</v>
      </c>
      <c r="W74" s="2" t="str">
        <f t="shared" si="10"/>
        <v>否</v>
      </c>
      <c r="X74" s="9" t="str">
        <f t="shared" si="11"/>
        <v>_</v>
      </c>
      <c r="Y74" s="9" t="str">
        <f t="shared" si="12"/>
        <v>—</v>
      </c>
      <c r="Z74" s="110">
        <v>45777</v>
      </c>
      <c r="AA74" s="9" t="e">
        <f>LOOKUP(Y74,#REF!)</f>
        <v>#REF!</v>
      </c>
      <c r="AB74" s="112" t="s">
        <v>13176</v>
      </c>
      <c r="AC74" s="158"/>
      <c r="AD74" s="2">
        <f t="shared" si="13"/>
        <v>2024</v>
      </c>
      <c r="AE74" s="2" t="s">
        <v>13167</v>
      </c>
    </row>
    <row r="75" s="2" customFormat="1" ht="12.75" spans="1:32">
      <c r="A75" s="9" t="s">
        <v>13260</v>
      </c>
      <c r="B75" s="40" t="s">
        <v>13174</v>
      </c>
      <c r="C75" s="40" t="s">
        <v>9504</v>
      </c>
      <c r="D75" s="41">
        <v>44711</v>
      </c>
      <c r="E75" s="73">
        <v>-705.86</v>
      </c>
      <c r="F75" s="46">
        <v>30</v>
      </c>
      <c r="G75" s="44">
        <f t="shared" si="7"/>
        <v>44741</v>
      </c>
      <c r="H75" s="56"/>
      <c r="I75" s="56"/>
      <c r="J75" s="56"/>
      <c r="K75" s="77"/>
      <c r="L75" s="77"/>
      <c r="M75" s="77"/>
      <c r="N75" s="77"/>
      <c r="O75" s="77"/>
      <c r="P75" s="77"/>
      <c r="Q75" s="77"/>
      <c r="R75" s="77"/>
      <c r="S75" s="56"/>
      <c r="T75" s="104">
        <f t="shared" si="8"/>
        <v>0</v>
      </c>
      <c r="U75" s="104"/>
      <c r="V75" s="103">
        <f t="shared" si="9"/>
        <v>-705.86</v>
      </c>
      <c r="W75" s="2" t="str">
        <f t="shared" si="10"/>
        <v>否</v>
      </c>
      <c r="X75" s="9" t="str">
        <f t="shared" si="11"/>
        <v>_</v>
      </c>
      <c r="Y75" s="9" t="str">
        <f t="shared" si="12"/>
        <v>—</v>
      </c>
      <c r="Z75" s="110">
        <v>45777</v>
      </c>
      <c r="AA75" s="9" t="e">
        <f>LOOKUP(Y75,#REF!)</f>
        <v>#REF!</v>
      </c>
      <c r="AB75" s="111" t="s">
        <v>13181</v>
      </c>
      <c r="AD75" s="2">
        <f t="shared" si="13"/>
        <v>2022</v>
      </c>
      <c r="AF75" s="2" t="s">
        <v>13182</v>
      </c>
    </row>
    <row r="76" s="2" customFormat="1" ht="12.75" spans="1:30">
      <c r="A76" s="9" t="s">
        <v>13261</v>
      </c>
      <c r="B76" s="129" t="s">
        <v>13262</v>
      </c>
      <c r="C76" s="9" t="s">
        <v>9504</v>
      </c>
      <c r="D76" s="130">
        <v>45169</v>
      </c>
      <c r="E76" s="129">
        <v>899068</v>
      </c>
      <c r="F76" s="131">
        <v>60</v>
      </c>
      <c r="G76" s="30">
        <f t="shared" si="7"/>
        <v>45229</v>
      </c>
      <c r="H76" s="132"/>
      <c r="I76" s="132"/>
      <c r="J76" s="132"/>
      <c r="K76" s="147"/>
      <c r="L76" s="147"/>
      <c r="M76" s="147"/>
      <c r="N76" s="147"/>
      <c r="O76" s="147"/>
      <c r="P76" s="147"/>
      <c r="Q76" s="147"/>
      <c r="R76" s="147"/>
      <c r="S76" s="132"/>
      <c r="T76" s="36">
        <f t="shared" si="8"/>
        <v>0</v>
      </c>
      <c r="U76" s="36"/>
      <c r="V76" s="103">
        <f t="shared" si="9"/>
        <v>899068</v>
      </c>
      <c r="W76" s="2" t="str">
        <f t="shared" si="10"/>
        <v>是</v>
      </c>
      <c r="X76" s="9">
        <f t="shared" si="11"/>
        <v>548</v>
      </c>
      <c r="Y76" s="9">
        <f t="shared" si="12"/>
        <v>18</v>
      </c>
      <c r="Z76" s="110">
        <v>45777</v>
      </c>
      <c r="AA76" s="9" t="e">
        <f>LOOKUP(Y76,#REF!)</f>
        <v>#REF!</v>
      </c>
      <c r="AB76" s="111" t="s">
        <v>13166</v>
      </c>
      <c r="AC76" s="159" t="e">
        <f>VLOOKUP(B76,[5]回款反馈!$D:$T,17,0)</f>
        <v>#REF!</v>
      </c>
      <c r="AD76" s="2">
        <f t="shared" si="13"/>
        <v>2023</v>
      </c>
    </row>
    <row r="77" s="2" customFormat="1" ht="12.75" spans="1:30">
      <c r="A77" s="9" t="s">
        <v>13261</v>
      </c>
      <c r="B77" s="129" t="s">
        <v>13263</v>
      </c>
      <c r="C77" s="9" t="s">
        <v>9504</v>
      </c>
      <c r="D77" s="130">
        <v>45169</v>
      </c>
      <c r="E77" s="129">
        <v>53920</v>
      </c>
      <c r="F77" s="131">
        <v>60</v>
      </c>
      <c r="G77" s="30">
        <f t="shared" si="7"/>
        <v>45229</v>
      </c>
      <c r="H77" s="132"/>
      <c r="I77" s="132"/>
      <c r="J77" s="132"/>
      <c r="K77" s="148"/>
      <c r="L77" s="148"/>
      <c r="M77" s="148"/>
      <c r="N77" s="148"/>
      <c r="O77" s="148"/>
      <c r="P77" s="148"/>
      <c r="Q77" s="148"/>
      <c r="R77" s="148"/>
      <c r="S77" s="132"/>
      <c r="T77" s="36">
        <f t="shared" si="8"/>
        <v>0</v>
      </c>
      <c r="U77" s="36"/>
      <c r="V77" s="103">
        <f t="shared" si="9"/>
        <v>53920</v>
      </c>
      <c r="W77" s="2" t="str">
        <f t="shared" si="10"/>
        <v>是</v>
      </c>
      <c r="X77" s="9">
        <f t="shared" si="11"/>
        <v>548</v>
      </c>
      <c r="Y77" s="9">
        <f t="shared" si="12"/>
        <v>18</v>
      </c>
      <c r="Z77" s="110">
        <v>45777</v>
      </c>
      <c r="AA77" s="9" t="e">
        <f>LOOKUP(Y77,#REF!)</f>
        <v>#REF!</v>
      </c>
      <c r="AB77" s="111" t="s">
        <v>13166</v>
      </c>
      <c r="AC77" s="160" t="e">
        <f>VLOOKUP(B77,[5]回款反馈!$D:$T,17,0)</f>
        <v>#REF!</v>
      </c>
      <c r="AD77" s="2">
        <f t="shared" si="13"/>
        <v>2023</v>
      </c>
    </row>
    <row r="78" s="2" customFormat="1" ht="12.75" spans="1:30">
      <c r="A78" s="9" t="s">
        <v>13261</v>
      </c>
      <c r="B78" s="129" t="s">
        <v>13264</v>
      </c>
      <c r="C78" s="9" t="s">
        <v>9504</v>
      </c>
      <c r="D78" s="130">
        <v>45291</v>
      </c>
      <c r="E78" s="129">
        <v>738500</v>
      </c>
      <c r="F78" s="131">
        <v>60</v>
      </c>
      <c r="G78" s="30">
        <f t="shared" si="7"/>
        <v>45351</v>
      </c>
      <c r="H78" s="132"/>
      <c r="I78" s="132"/>
      <c r="J78" s="132"/>
      <c r="K78" s="149"/>
      <c r="L78" s="149"/>
      <c r="M78" s="149"/>
      <c r="N78" s="149"/>
      <c r="O78" s="149"/>
      <c r="P78" s="149"/>
      <c r="Q78" s="149"/>
      <c r="R78" s="149"/>
      <c r="S78" s="132"/>
      <c r="T78" s="36">
        <f t="shared" si="8"/>
        <v>0</v>
      </c>
      <c r="U78" s="36"/>
      <c r="V78" s="103">
        <f t="shared" si="9"/>
        <v>738500</v>
      </c>
      <c r="W78" s="2" t="str">
        <f t="shared" si="10"/>
        <v>是</v>
      </c>
      <c r="X78" s="9">
        <f t="shared" si="11"/>
        <v>426</v>
      </c>
      <c r="Y78" s="9">
        <f t="shared" si="12"/>
        <v>14</v>
      </c>
      <c r="Z78" s="110">
        <v>45777</v>
      </c>
      <c r="AA78" s="9" t="e">
        <f>LOOKUP(Y78,#REF!)</f>
        <v>#REF!</v>
      </c>
      <c r="AB78" s="111" t="s">
        <v>13166</v>
      </c>
      <c r="AC78" s="161" t="e">
        <f>VLOOKUP(B78,[5]回款反馈!$D:$T,17,0)</f>
        <v>#REF!</v>
      </c>
      <c r="AD78" s="2">
        <f t="shared" si="13"/>
        <v>2023</v>
      </c>
    </row>
    <row r="79" s="2" customFormat="1" ht="12.75" spans="1:30">
      <c r="A79" s="9" t="s">
        <v>13261</v>
      </c>
      <c r="B79" s="129" t="s">
        <v>13265</v>
      </c>
      <c r="C79" s="9" t="s">
        <v>9504</v>
      </c>
      <c r="D79" s="130">
        <v>45443</v>
      </c>
      <c r="E79" s="129">
        <v>698190</v>
      </c>
      <c r="F79" s="131">
        <v>60</v>
      </c>
      <c r="G79" s="30">
        <f t="shared" si="7"/>
        <v>45503</v>
      </c>
      <c r="H79" s="132"/>
      <c r="I79" s="132"/>
      <c r="J79" s="132"/>
      <c r="K79" s="150"/>
      <c r="L79" s="150"/>
      <c r="M79" s="150"/>
      <c r="N79" s="150"/>
      <c r="O79" s="150"/>
      <c r="P79" s="150"/>
      <c r="Q79" s="150"/>
      <c r="R79" s="150"/>
      <c r="S79" s="132"/>
      <c r="T79" s="36">
        <f t="shared" si="8"/>
        <v>0</v>
      </c>
      <c r="U79" s="36"/>
      <c r="V79" s="103">
        <f t="shared" si="9"/>
        <v>698190</v>
      </c>
      <c r="W79" s="2" t="str">
        <f t="shared" si="10"/>
        <v>是</v>
      </c>
      <c r="X79" s="9">
        <f t="shared" si="11"/>
        <v>274</v>
      </c>
      <c r="Y79" s="9">
        <f t="shared" si="12"/>
        <v>9</v>
      </c>
      <c r="Z79" s="110">
        <v>45777</v>
      </c>
      <c r="AA79" s="9" t="e">
        <f>LOOKUP(Y79,#REF!)</f>
        <v>#REF!</v>
      </c>
      <c r="AB79" s="111" t="s">
        <v>13166</v>
      </c>
      <c r="AC79" s="162" t="e">
        <f>VLOOKUP(B79,[5]回款反馈!$D:$T,17,0)</f>
        <v>#REF!</v>
      </c>
      <c r="AD79" s="2">
        <f t="shared" si="13"/>
        <v>2024</v>
      </c>
    </row>
    <row r="80" s="4" customFormat="1" ht="22" customHeight="1" spans="1:32">
      <c r="A80" s="9" t="s">
        <v>13266</v>
      </c>
      <c r="B80" s="133" t="s">
        <v>13174</v>
      </c>
      <c r="C80" s="40" t="s">
        <v>9504</v>
      </c>
      <c r="D80" s="134">
        <v>44406</v>
      </c>
      <c r="E80" s="133">
        <v>1273.06</v>
      </c>
      <c r="F80" s="135">
        <v>0</v>
      </c>
      <c r="G80" s="44">
        <f t="shared" si="7"/>
        <v>44406</v>
      </c>
      <c r="H80" s="136"/>
      <c r="I80" s="136"/>
      <c r="J80" s="136"/>
      <c r="K80" s="151"/>
      <c r="L80" s="151"/>
      <c r="M80" s="151"/>
      <c r="N80" s="151"/>
      <c r="O80" s="151"/>
      <c r="P80" s="151"/>
      <c r="Q80" s="151"/>
      <c r="R80" s="151"/>
      <c r="S80" s="136"/>
      <c r="T80" s="104">
        <f t="shared" si="8"/>
        <v>0</v>
      </c>
      <c r="U80" s="104"/>
      <c r="V80" s="103">
        <f t="shared" si="9"/>
        <v>1273.06</v>
      </c>
      <c r="W80" s="2" t="str">
        <f t="shared" si="10"/>
        <v>是</v>
      </c>
      <c r="X80" s="9">
        <f t="shared" si="11"/>
        <v>1371</v>
      </c>
      <c r="Y80" s="9">
        <f t="shared" si="12"/>
        <v>45</v>
      </c>
      <c r="Z80" s="110">
        <v>45777</v>
      </c>
      <c r="AA80" s="9" t="e">
        <f>LOOKUP(Y80,#REF!)</f>
        <v>#REF!</v>
      </c>
      <c r="AB80" s="163" t="s">
        <v>13181</v>
      </c>
      <c r="AC80" s="2" t="e">
        <f>VLOOKUP(B80,[5]回款反馈!$D:$T,17,0)</f>
        <v>#REF!</v>
      </c>
      <c r="AD80" s="2">
        <f t="shared" si="13"/>
        <v>2021</v>
      </c>
      <c r="AF80" s="2" t="s">
        <v>13182</v>
      </c>
    </row>
    <row r="81" s="2" customFormat="1" ht="12.75" spans="1:32">
      <c r="A81" s="9" t="s">
        <v>13267</v>
      </c>
      <c r="B81" s="133" t="s">
        <v>13268</v>
      </c>
      <c r="C81" s="40" t="s">
        <v>9504</v>
      </c>
      <c r="D81" s="41">
        <v>44561</v>
      </c>
      <c r="E81" s="40">
        <v>3299.78</v>
      </c>
      <c r="F81" s="46">
        <v>0</v>
      </c>
      <c r="G81" s="44">
        <f t="shared" si="7"/>
        <v>44561</v>
      </c>
      <c r="H81" s="47"/>
      <c r="I81" s="47"/>
      <c r="J81" s="47"/>
      <c r="K81" s="63"/>
      <c r="L81" s="63"/>
      <c r="M81" s="63"/>
      <c r="N81" s="63"/>
      <c r="O81" s="63"/>
      <c r="P81" s="63"/>
      <c r="Q81" s="63"/>
      <c r="R81" s="63"/>
      <c r="S81" s="47"/>
      <c r="T81" s="104">
        <f t="shared" si="8"/>
        <v>0</v>
      </c>
      <c r="U81" s="104"/>
      <c r="V81" s="103">
        <f t="shared" si="9"/>
        <v>3299.78</v>
      </c>
      <c r="W81" s="2" t="str">
        <f t="shared" si="10"/>
        <v>是</v>
      </c>
      <c r="X81" s="9">
        <f t="shared" si="11"/>
        <v>1216</v>
      </c>
      <c r="Y81" s="9">
        <f t="shared" si="12"/>
        <v>39</v>
      </c>
      <c r="Z81" s="110">
        <v>45777</v>
      </c>
      <c r="AA81" s="9" t="e">
        <f>LOOKUP(Y81,#REF!)</f>
        <v>#REF!</v>
      </c>
      <c r="AB81" s="111" t="s">
        <v>13181</v>
      </c>
      <c r="AC81" s="2" t="str">
        <f>VLOOKUP(B81,[5]回款反馈!$D:$T,17,0)</f>
        <v>已核对发货和收款相等，无欠款</v>
      </c>
      <c r="AD81" s="2">
        <f t="shared" si="13"/>
        <v>2021</v>
      </c>
      <c r="AF81" s="2" t="s">
        <v>13182</v>
      </c>
    </row>
    <row r="82" s="2" customFormat="1" ht="12.75" spans="1:32">
      <c r="A82" s="9" t="s">
        <v>13269</v>
      </c>
      <c r="B82" s="40" t="s">
        <v>13174</v>
      </c>
      <c r="C82" s="40" t="s">
        <v>9504</v>
      </c>
      <c r="D82" s="41">
        <v>44316</v>
      </c>
      <c r="E82" s="40">
        <v>11236</v>
      </c>
      <c r="F82" s="46">
        <v>0</v>
      </c>
      <c r="G82" s="44">
        <f t="shared" si="7"/>
        <v>44316</v>
      </c>
      <c r="H82" s="47"/>
      <c r="I82" s="47"/>
      <c r="J82" s="47"/>
      <c r="K82" s="63"/>
      <c r="L82" s="63"/>
      <c r="M82" s="63"/>
      <c r="N82" s="63"/>
      <c r="O82" s="63"/>
      <c r="P82" s="63"/>
      <c r="Q82" s="63"/>
      <c r="R82" s="63"/>
      <c r="S82" s="47"/>
      <c r="T82" s="104">
        <f t="shared" si="8"/>
        <v>0</v>
      </c>
      <c r="U82" s="104"/>
      <c r="V82" s="103">
        <f t="shared" si="9"/>
        <v>11236</v>
      </c>
      <c r="W82" s="2" t="str">
        <f t="shared" si="10"/>
        <v>是</v>
      </c>
      <c r="X82" s="9">
        <f t="shared" si="11"/>
        <v>1461</v>
      </c>
      <c r="Y82" s="9">
        <f t="shared" si="12"/>
        <v>48</v>
      </c>
      <c r="Z82" s="110">
        <v>45777</v>
      </c>
      <c r="AA82" s="9" t="e">
        <f>LOOKUP(Y82,#REF!)</f>
        <v>#REF!</v>
      </c>
      <c r="AB82" s="111" t="s">
        <v>13181</v>
      </c>
      <c r="AC82" s="2" t="e">
        <f>VLOOKUP(B82,[5]回款反馈!$D:$T,17,0)</f>
        <v>#REF!</v>
      </c>
      <c r="AD82" s="2">
        <f t="shared" si="13"/>
        <v>2021</v>
      </c>
      <c r="AF82" s="2" t="s">
        <v>13182</v>
      </c>
    </row>
    <row r="83" s="2" customFormat="1" ht="12.75" spans="1:32">
      <c r="A83" s="9" t="s">
        <v>13270</v>
      </c>
      <c r="B83" s="40" t="s">
        <v>13174</v>
      </c>
      <c r="C83" s="40" t="s">
        <v>9504</v>
      </c>
      <c r="D83" s="41">
        <v>44926</v>
      </c>
      <c r="E83" s="40"/>
      <c r="F83" s="46">
        <v>0</v>
      </c>
      <c r="G83" s="44">
        <f t="shared" si="7"/>
        <v>44926</v>
      </c>
      <c r="H83" s="47">
        <v>530</v>
      </c>
      <c r="I83" s="47"/>
      <c r="J83" s="47"/>
      <c r="K83" s="63"/>
      <c r="L83" s="63"/>
      <c r="M83" s="63"/>
      <c r="N83" s="63"/>
      <c r="O83" s="63"/>
      <c r="P83" s="63"/>
      <c r="Q83" s="63"/>
      <c r="R83" s="63"/>
      <c r="S83" s="47"/>
      <c r="T83" s="104">
        <f t="shared" si="8"/>
        <v>530</v>
      </c>
      <c r="U83" s="104"/>
      <c r="V83" s="103">
        <f t="shared" si="9"/>
        <v>-530</v>
      </c>
      <c r="W83" s="2" t="str">
        <f t="shared" si="10"/>
        <v>否</v>
      </c>
      <c r="X83" s="9" t="str">
        <f t="shared" si="11"/>
        <v>_</v>
      </c>
      <c r="Y83" s="9" t="str">
        <f t="shared" si="12"/>
        <v>—</v>
      </c>
      <c r="Z83" s="110">
        <v>45777</v>
      </c>
      <c r="AA83" s="9" t="e">
        <f>LOOKUP(Y83,#REF!)</f>
        <v>#REF!</v>
      </c>
      <c r="AB83" s="111" t="s">
        <v>13166</v>
      </c>
      <c r="AD83" s="2">
        <f t="shared" si="13"/>
        <v>2022</v>
      </c>
      <c r="AF83" s="2" t="s">
        <v>13182</v>
      </c>
    </row>
    <row r="84" s="2" customFormat="1" ht="15" spans="1:32">
      <c r="A84" s="9" t="s">
        <v>13271</v>
      </c>
      <c r="B84" s="40" t="s">
        <v>13174</v>
      </c>
      <c r="C84" s="40" t="s">
        <v>9504</v>
      </c>
      <c r="D84" s="41">
        <v>44316</v>
      </c>
      <c r="E84" s="40"/>
      <c r="F84" s="46">
        <v>0</v>
      </c>
      <c r="G84" s="44">
        <f t="shared" si="7"/>
        <v>44316</v>
      </c>
      <c r="H84" s="50">
        <v>515</v>
      </c>
      <c r="I84" s="50"/>
      <c r="J84" s="50"/>
      <c r="K84" s="61"/>
      <c r="L84" s="61"/>
      <c r="M84" s="61"/>
      <c r="N84" s="61"/>
      <c r="O84" s="61"/>
      <c r="P84" s="61"/>
      <c r="Q84" s="61"/>
      <c r="R84" s="61"/>
      <c r="S84" s="50"/>
      <c r="T84" s="104">
        <f t="shared" si="8"/>
        <v>515</v>
      </c>
      <c r="U84" s="104"/>
      <c r="V84" s="103">
        <f t="shared" si="9"/>
        <v>-515</v>
      </c>
      <c r="W84" s="2" t="str">
        <f t="shared" si="10"/>
        <v>否</v>
      </c>
      <c r="X84" s="9" t="str">
        <f t="shared" si="11"/>
        <v>_</v>
      </c>
      <c r="Y84" s="9" t="str">
        <f t="shared" si="12"/>
        <v>—</v>
      </c>
      <c r="Z84" s="110">
        <v>45777</v>
      </c>
      <c r="AA84" s="9" t="e">
        <f>LOOKUP(Y84,#REF!)</f>
        <v>#REF!</v>
      </c>
      <c r="AB84" s="111" t="s">
        <v>13185</v>
      </c>
      <c r="AD84" s="2">
        <f t="shared" si="13"/>
        <v>2021</v>
      </c>
      <c r="AF84" s="2" t="s">
        <v>13182</v>
      </c>
    </row>
    <row r="85" s="2" customFormat="1" ht="15" spans="1:32">
      <c r="A85" s="9" t="s">
        <v>13272</v>
      </c>
      <c r="B85" s="40" t="s">
        <v>13174</v>
      </c>
      <c r="C85" s="40" t="s">
        <v>9504</v>
      </c>
      <c r="D85" s="41">
        <v>44316</v>
      </c>
      <c r="E85" s="40"/>
      <c r="F85" s="46">
        <v>0</v>
      </c>
      <c r="G85" s="44">
        <f t="shared" si="7"/>
        <v>44316</v>
      </c>
      <c r="H85" s="50">
        <v>4468</v>
      </c>
      <c r="I85" s="50"/>
      <c r="J85" s="50"/>
      <c r="K85" s="61"/>
      <c r="L85" s="61"/>
      <c r="M85" s="61"/>
      <c r="N85" s="61"/>
      <c r="O85" s="61"/>
      <c r="P85" s="61"/>
      <c r="Q85" s="61"/>
      <c r="R85" s="61"/>
      <c r="S85" s="50"/>
      <c r="T85" s="104">
        <f t="shared" si="8"/>
        <v>4468</v>
      </c>
      <c r="U85" s="104"/>
      <c r="V85" s="103">
        <f t="shared" si="9"/>
        <v>-4468</v>
      </c>
      <c r="W85" s="2" t="str">
        <f t="shared" si="10"/>
        <v>否</v>
      </c>
      <c r="X85" s="9" t="str">
        <f t="shared" si="11"/>
        <v>_</v>
      </c>
      <c r="Y85" s="9" t="str">
        <f t="shared" si="12"/>
        <v>—</v>
      </c>
      <c r="Z85" s="110">
        <v>45777</v>
      </c>
      <c r="AA85" s="9" t="e">
        <f>LOOKUP(Y85,#REF!)</f>
        <v>#REF!</v>
      </c>
      <c r="AB85" s="111" t="s">
        <v>13190</v>
      </c>
      <c r="AD85" s="2">
        <f t="shared" si="13"/>
        <v>2021</v>
      </c>
      <c r="AF85" s="2" t="s">
        <v>13182</v>
      </c>
    </row>
    <row r="86" s="2" customFormat="1" ht="15" spans="1:32">
      <c r="A86" s="9" t="s">
        <v>13273</v>
      </c>
      <c r="B86" s="40" t="s">
        <v>13174</v>
      </c>
      <c r="C86" s="40" t="s">
        <v>9504</v>
      </c>
      <c r="D86" s="41">
        <v>43799</v>
      </c>
      <c r="E86" s="137"/>
      <c r="F86" s="46">
        <v>0</v>
      </c>
      <c r="G86" s="44">
        <f t="shared" si="7"/>
        <v>43799</v>
      </c>
      <c r="H86" s="50">
        <v>4824.09</v>
      </c>
      <c r="I86" s="50"/>
      <c r="J86" s="50"/>
      <c r="K86" s="61"/>
      <c r="L86" s="61"/>
      <c r="M86" s="61"/>
      <c r="N86" s="61"/>
      <c r="O86" s="61"/>
      <c r="P86" s="61"/>
      <c r="Q86" s="61"/>
      <c r="R86" s="61"/>
      <c r="S86" s="50"/>
      <c r="T86" s="104">
        <f t="shared" si="8"/>
        <v>4824.09</v>
      </c>
      <c r="U86" s="104"/>
      <c r="V86" s="103">
        <f t="shared" si="9"/>
        <v>-4824.09</v>
      </c>
      <c r="W86" s="2" t="str">
        <f t="shared" si="10"/>
        <v>否</v>
      </c>
      <c r="X86" s="9" t="str">
        <f t="shared" si="11"/>
        <v>_</v>
      </c>
      <c r="Y86" s="9" t="str">
        <f t="shared" si="12"/>
        <v>—</v>
      </c>
      <c r="Z86" s="110">
        <v>45777</v>
      </c>
      <c r="AA86" s="9" t="e">
        <f>LOOKUP(Y86,#REF!)</f>
        <v>#REF!</v>
      </c>
      <c r="AB86" s="111" t="s">
        <v>13181</v>
      </c>
      <c r="AD86" s="2">
        <f t="shared" si="13"/>
        <v>2019</v>
      </c>
      <c r="AF86" s="2" t="s">
        <v>13182</v>
      </c>
    </row>
    <row r="87" s="2" customFormat="1" ht="12.75" spans="1:33">
      <c r="A87" s="9" t="s">
        <v>13102</v>
      </c>
      <c r="B87" s="9" t="s">
        <v>13274</v>
      </c>
      <c r="C87" s="9" t="s">
        <v>9504</v>
      </c>
      <c r="D87" s="27">
        <v>44957</v>
      </c>
      <c r="E87" s="28">
        <v>831386</v>
      </c>
      <c r="F87" s="29">
        <v>90</v>
      </c>
      <c r="G87" s="30">
        <f t="shared" si="7"/>
        <v>45047</v>
      </c>
      <c r="H87" s="34">
        <v>876286</v>
      </c>
      <c r="I87" s="34"/>
      <c r="J87" s="34"/>
      <c r="K87" s="34"/>
      <c r="L87" s="34"/>
      <c r="M87" s="34"/>
      <c r="N87" s="34"/>
      <c r="O87" s="34"/>
      <c r="P87" s="34"/>
      <c r="Q87" s="34"/>
      <c r="R87" s="34"/>
      <c r="S87" s="34"/>
      <c r="T87" s="36">
        <f t="shared" si="8"/>
        <v>876286</v>
      </c>
      <c r="U87" s="36"/>
      <c r="V87" s="103">
        <f t="shared" si="9"/>
        <v>-44900</v>
      </c>
      <c r="W87" s="2" t="str">
        <f t="shared" si="10"/>
        <v>否</v>
      </c>
      <c r="X87" s="9" t="str">
        <f t="shared" si="11"/>
        <v>_</v>
      </c>
      <c r="Y87" s="9" t="str">
        <f t="shared" si="12"/>
        <v>—</v>
      </c>
      <c r="Z87" s="110">
        <v>45777</v>
      </c>
      <c r="AA87" s="9" t="e">
        <f>LOOKUP(Y87,#REF!)</f>
        <v>#REF!</v>
      </c>
      <c r="AB87" s="111" t="s">
        <v>13166</v>
      </c>
      <c r="AC87" s="2"/>
      <c r="AD87" s="2">
        <f t="shared" si="13"/>
        <v>2023</v>
      </c>
      <c r="AG87" s="2" t="s">
        <v>13168</v>
      </c>
    </row>
    <row r="88" s="2" customFormat="1" ht="12.75" spans="1:33">
      <c r="A88" s="9" t="s">
        <v>13102</v>
      </c>
      <c r="B88" s="9" t="s">
        <v>13275</v>
      </c>
      <c r="C88" s="9" t="s">
        <v>9504</v>
      </c>
      <c r="D88" s="27">
        <v>45230</v>
      </c>
      <c r="E88" s="32">
        <v>462356</v>
      </c>
      <c r="F88" s="29">
        <v>90</v>
      </c>
      <c r="G88" s="30">
        <f t="shared" si="7"/>
        <v>45320</v>
      </c>
      <c r="H88" s="36">
        <v>480000</v>
      </c>
      <c r="I88" s="36"/>
      <c r="J88" s="36">
        <v>462356</v>
      </c>
      <c r="K88" s="36"/>
      <c r="L88" s="36"/>
      <c r="M88" s="36"/>
      <c r="N88" s="36"/>
      <c r="O88" s="36"/>
      <c r="P88" s="36"/>
      <c r="Q88" s="36"/>
      <c r="R88" s="36"/>
      <c r="S88" s="36"/>
      <c r="T88" s="36">
        <f t="shared" si="8"/>
        <v>942356</v>
      </c>
      <c r="U88" s="36"/>
      <c r="V88" s="103">
        <f t="shared" si="9"/>
        <v>-480000</v>
      </c>
      <c r="W88" s="2" t="str">
        <f t="shared" si="10"/>
        <v>否</v>
      </c>
      <c r="X88" s="9" t="str">
        <f t="shared" si="11"/>
        <v>_</v>
      </c>
      <c r="Y88" s="9" t="str">
        <f t="shared" si="12"/>
        <v>—</v>
      </c>
      <c r="Z88" s="110">
        <v>45777</v>
      </c>
      <c r="AA88" s="9" t="e">
        <f>LOOKUP(Y88,#REF!)</f>
        <v>#REF!</v>
      </c>
      <c r="AB88" s="111" t="s">
        <v>13166</v>
      </c>
      <c r="AC88" s="2" t="str">
        <f>VLOOKUP(B88,[5]回款反馈!$D:$T,17,0)</f>
        <v>等待回复</v>
      </c>
      <c r="AD88" s="2">
        <f t="shared" si="13"/>
        <v>2023</v>
      </c>
      <c r="AG88" s="2" t="s">
        <v>13168</v>
      </c>
    </row>
    <row r="89" s="2" customFormat="1" spans="1:33">
      <c r="A89" s="9" t="s">
        <v>13239</v>
      </c>
      <c r="B89" s="86" t="s">
        <v>13276</v>
      </c>
      <c r="C89" s="87" t="s">
        <v>9504</v>
      </c>
      <c r="D89" s="88">
        <v>45504</v>
      </c>
      <c r="E89" s="138">
        <v>35950</v>
      </c>
      <c r="F89" s="122">
        <v>180</v>
      </c>
      <c r="G89" s="91">
        <f t="shared" si="7"/>
        <v>45684</v>
      </c>
      <c r="H89" s="92"/>
      <c r="I89" s="92"/>
      <c r="J89" s="92"/>
      <c r="K89" s="63"/>
      <c r="L89" s="63"/>
      <c r="M89" s="63"/>
      <c r="N89" s="63"/>
      <c r="O89" s="63"/>
      <c r="P89" s="63"/>
      <c r="Q89" s="63"/>
      <c r="R89" s="63"/>
      <c r="S89" s="92"/>
      <c r="T89" s="107">
        <f t="shared" si="8"/>
        <v>0</v>
      </c>
      <c r="U89" s="107"/>
      <c r="V89" s="103">
        <f t="shared" si="9"/>
        <v>35950</v>
      </c>
      <c r="W89" s="2" t="str">
        <f t="shared" si="10"/>
        <v>是</v>
      </c>
      <c r="X89" s="9">
        <f t="shared" si="11"/>
        <v>93</v>
      </c>
      <c r="Y89" s="9">
        <f t="shared" si="12"/>
        <v>3</v>
      </c>
      <c r="Z89" s="110">
        <v>45777</v>
      </c>
      <c r="AA89" s="9" t="e">
        <f>LOOKUP(Y89,#REF!)</f>
        <v>#REF!</v>
      </c>
      <c r="AB89" s="111" t="s">
        <v>13166</v>
      </c>
      <c r="AC89" s="2" t="e">
        <f>VLOOKUP(B89,[5]回款反馈!$D:$T,17,0)</f>
        <v>#REF!</v>
      </c>
      <c r="AD89" s="2">
        <f t="shared" si="13"/>
        <v>2024</v>
      </c>
      <c r="AG89" s="2" t="s">
        <v>13277</v>
      </c>
    </row>
    <row r="90" s="2" customFormat="1" ht="12.75" spans="1:33">
      <c r="A90" s="9" t="s">
        <v>13105</v>
      </c>
      <c r="B90" s="9" t="s">
        <v>13278</v>
      </c>
      <c r="C90" s="9" t="s">
        <v>9504</v>
      </c>
      <c r="D90" s="27">
        <v>45504</v>
      </c>
      <c r="E90" s="32">
        <v>45308</v>
      </c>
      <c r="F90" s="119">
        <v>180</v>
      </c>
      <c r="G90" s="30">
        <f t="shared" si="7"/>
        <v>45684</v>
      </c>
      <c r="H90" s="63"/>
      <c r="I90" s="63"/>
      <c r="J90" s="63"/>
      <c r="K90" s="63"/>
      <c r="L90" s="63"/>
      <c r="M90" s="63"/>
      <c r="N90" s="63"/>
      <c r="O90" s="63"/>
      <c r="P90" s="63"/>
      <c r="Q90" s="63"/>
      <c r="R90" s="63"/>
      <c r="S90" s="63"/>
      <c r="T90" s="36">
        <f t="shared" si="8"/>
        <v>0</v>
      </c>
      <c r="U90" s="36"/>
      <c r="V90" s="103">
        <f t="shared" si="9"/>
        <v>45308</v>
      </c>
      <c r="W90" s="2" t="str">
        <f t="shared" si="10"/>
        <v>是</v>
      </c>
      <c r="X90" s="9">
        <f t="shared" si="11"/>
        <v>93</v>
      </c>
      <c r="Y90" s="9">
        <f t="shared" si="12"/>
        <v>3</v>
      </c>
      <c r="Z90" s="110">
        <v>45777</v>
      </c>
      <c r="AA90" s="9" t="e">
        <f>LOOKUP(Y90,#REF!)</f>
        <v>#REF!</v>
      </c>
      <c r="AB90" s="111" t="s">
        <v>13176</v>
      </c>
      <c r="AC90" s="2" t="e">
        <f>VLOOKUP(B90,[5]回款反馈!$D:$T,17,0)</f>
        <v>#REF!</v>
      </c>
      <c r="AD90" s="2">
        <f t="shared" si="13"/>
        <v>2024</v>
      </c>
      <c r="AG90" s="2" t="s">
        <v>13237</v>
      </c>
    </row>
    <row r="91" s="2" customFormat="1" ht="12.75" spans="1:33">
      <c r="A91" s="9" t="s">
        <v>13109</v>
      </c>
      <c r="B91" s="37" t="s">
        <v>13279</v>
      </c>
      <c r="C91" s="9" t="s">
        <v>9504</v>
      </c>
      <c r="D91" s="27">
        <v>45504</v>
      </c>
      <c r="E91" s="139">
        <v>96250</v>
      </c>
      <c r="F91" s="119">
        <v>60</v>
      </c>
      <c r="G91" s="30">
        <f t="shared" si="7"/>
        <v>45564</v>
      </c>
      <c r="H91" s="63">
        <f>41490+15000</f>
        <v>56490</v>
      </c>
      <c r="I91" s="63">
        <v>20000</v>
      </c>
      <c r="J91" s="63">
        <v>15000</v>
      </c>
      <c r="K91" s="63"/>
      <c r="L91" s="63"/>
      <c r="M91" s="63"/>
      <c r="N91" s="63"/>
      <c r="O91" s="63"/>
      <c r="P91" s="63"/>
      <c r="Q91" s="63"/>
      <c r="R91" s="63"/>
      <c r="S91" s="36">
        <v>4760</v>
      </c>
      <c r="T91" s="36">
        <f t="shared" si="8"/>
        <v>96250</v>
      </c>
      <c r="U91" s="36"/>
      <c r="V91" s="103">
        <f t="shared" si="9"/>
        <v>0</v>
      </c>
      <c r="W91" s="2" t="str">
        <f t="shared" si="10"/>
        <v>否</v>
      </c>
      <c r="X91" s="9" t="str">
        <f t="shared" si="11"/>
        <v>_</v>
      </c>
      <c r="Y91" s="9" t="str">
        <f t="shared" si="12"/>
        <v>—</v>
      </c>
      <c r="Z91" s="110">
        <v>45777</v>
      </c>
      <c r="AA91" s="9" t="e">
        <f>LOOKUP(Y91,#REF!)</f>
        <v>#REF!</v>
      </c>
      <c r="AB91" s="111" t="s">
        <v>13190</v>
      </c>
      <c r="AC91" s="2" t="str">
        <f>VLOOKUP(B91,[5]回款反馈!$D:$T,17,0)</f>
        <v>2025年1月支付</v>
      </c>
      <c r="AD91" s="2">
        <f t="shared" si="13"/>
        <v>2024</v>
      </c>
      <c r="AG91" s="2" t="s">
        <v>13168</v>
      </c>
    </row>
    <row r="92" s="2" customFormat="1" ht="12.75" spans="1:33">
      <c r="A92" s="9" t="s">
        <v>13109</v>
      </c>
      <c r="B92" s="37" t="s">
        <v>13280</v>
      </c>
      <c r="C92" s="9" t="s">
        <v>9504</v>
      </c>
      <c r="D92" s="27">
        <v>45504</v>
      </c>
      <c r="E92" s="139">
        <v>1300</v>
      </c>
      <c r="F92" s="119">
        <v>60</v>
      </c>
      <c r="G92" s="30">
        <f t="shared" si="7"/>
        <v>45564</v>
      </c>
      <c r="H92" s="63"/>
      <c r="I92" s="63"/>
      <c r="J92" s="63"/>
      <c r="K92" s="63"/>
      <c r="L92" s="63"/>
      <c r="M92" s="63"/>
      <c r="N92" s="63"/>
      <c r="O92" s="63"/>
      <c r="P92" s="63"/>
      <c r="Q92" s="63"/>
      <c r="R92" s="63"/>
      <c r="S92" s="36">
        <v>1300</v>
      </c>
      <c r="T92" s="36">
        <f t="shared" si="8"/>
        <v>1300</v>
      </c>
      <c r="U92" s="36"/>
      <c r="V92" s="103">
        <f t="shared" si="9"/>
        <v>0</v>
      </c>
      <c r="W92" s="2" t="str">
        <f t="shared" si="10"/>
        <v>否</v>
      </c>
      <c r="X92" s="9" t="str">
        <f t="shared" si="11"/>
        <v>_</v>
      </c>
      <c r="Y92" s="9" t="str">
        <f t="shared" si="12"/>
        <v>—</v>
      </c>
      <c r="Z92" s="110">
        <v>45777</v>
      </c>
      <c r="AA92" s="9" t="e">
        <f>LOOKUP(Y92,#REF!)</f>
        <v>#REF!</v>
      </c>
      <c r="AB92" s="111" t="s">
        <v>13185</v>
      </c>
      <c r="AC92" s="2" t="str">
        <f>VLOOKUP(B92,[5]回款反馈!$D:$T,17,0)</f>
        <v>2025年1月支付</v>
      </c>
      <c r="AD92" s="2">
        <f t="shared" si="13"/>
        <v>2024</v>
      </c>
      <c r="AG92" s="2" t="s">
        <v>13168</v>
      </c>
    </row>
    <row r="93" s="2" customFormat="1" ht="12.75" spans="1:31">
      <c r="A93" s="9" t="s">
        <v>13250</v>
      </c>
      <c r="B93" s="21" t="s">
        <v>13281</v>
      </c>
      <c r="C93" s="21" t="s">
        <v>9504</v>
      </c>
      <c r="D93" s="22">
        <v>45499</v>
      </c>
      <c r="E93" s="140">
        <v>33196</v>
      </c>
      <c r="F93" s="65">
        <v>0</v>
      </c>
      <c r="G93" s="25">
        <f t="shared" si="7"/>
        <v>45499</v>
      </c>
      <c r="H93" s="66">
        <v>33676</v>
      </c>
      <c r="I93" s="66"/>
      <c r="J93" s="94"/>
      <c r="K93" s="63"/>
      <c r="L93" s="63"/>
      <c r="M93" s="63"/>
      <c r="N93" s="63"/>
      <c r="O93" s="63"/>
      <c r="P93" s="63"/>
      <c r="Q93" s="63"/>
      <c r="R93" s="63"/>
      <c r="S93" s="66"/>
      <c r="T93" s="102">
        <f t="shared" si="8"/>
        <v>33676</v>
      </c>
      <c r="U93" s="66">
        <v>-480</v>
      </c>
      <c r="V93" s="103">
        <f t="shared" si="9"/>
        <v>0</v>
      </c>
      <c r="W93" s="2" t="str">
        <f t="shared" si="10"/>
        <v>否</v>
      </c>
      <c r="X93" s="9" t="str">
        <f t="shared" si="11"/>
        <v>_</v>
      </c>
      <c r="Y93" s="9" t="str">
        <f t="shared" si="12"/>
        <v>—</v>
      </c>
      <c r="Z93" s="110">
        <v>45777</v>
      </c>
      <c r="AA93" s="9" t="e">
        <f>LOOKUP(Y93,#REF!)</f>
        <v>#REF!</v>
      </c>
      <c r="AB93" s="112" t="s">
        <v>13252</v>
      </c>
      <c r="AD93" s="2">
        <f t="shared" si="13"/>
        <v>2024</v>
      </c>
      <c r="AE93" s="2" t="s">
        <v>13253</v>
      </c>
    </row>
    <row r="94" s="2" customFormat="1" ht="15.75" spans="1:33">
      <c r="A94" s="9" t="s">
        <v>13102</v>
      </c>
      <c r="B94" s="9" t="s">
        <v>13282</v>
      </c>
      <c r="C94" s="9" t="s">
        <v>9504</v>
      </c>
      <c r="D94" s="27">
        <v>45412</v>
      </c>
      <c r="E94" s="32">
        <v>358950</v>
      </c>
      <c r="F94" s="29">
        <v>90</v>
      </c>
      <c r="G94" s="30">
        <f t="shared" si="7"/>
        <v>45502</v>
      </c>
      <c r="H94" s="36"/>
      <c r="I94" s="36"/>
      <c r="J94" s="36"/>
      <c r="K94" s="36"/>
      <c r="L94" s="36"/>
      <c r="M94" s="36"/>
      <c r="N94" s="36"/>
      <c r="O94" s="36"/>
      <c r="P94" s="36"/>
      <c r="Q94" s="36"/>
      <c r="R94" s="36"/>
      <c r="S94" s="96">
        <v>358950</v>
      </c>
      <c r="T94" s="36">
        <f t="shared" si="8"/>
        <v>358950</v>
      </c>
      <c r="U94" s="36"/>
      <c r="V94" s="103">
        <f t="shared" si="9"/>
        <v>0</v>
      </c>
      <c r="W94" s="2" t="str">
        <f t="shared" si="10"/>
        <v>否</v>
      </c>
      <c r="X94" s="9" t="str">
        <f t="shared" si="11"/>
        <v>_</v>
      </c>
      <c r="Y94" s="9" t="str">
        <f t="shared" si="12"/>
        <v>—</v>
      </c>
      <c r="Z94" s="110">
        <v>45777</v>
      </c>
      <c r="AA94" s="9" t="e">
        <f>LOOKUP(Y94,#REF!)</f>
        <v>#REF!</v>
      </c>
      <c r="AB94" s="111" t="s">
        <v>13166</v>
      </c>
      <c r="AC94" s="2" t="str">
        <f>VLOOKUP(B94,[5]回款反馈!$D:$T,17,0)</f>
        <v>等待回复</v>
      </c>
      <c r="AD94" s="2">
        <f t="shared" si="13"/>
        <v>2024</v>
      </c>
      <c r="AG94" s="2" t="s">
        <v>13170</v>
      </c>
    </row>
    <row r="95" s="2" customFormat="1" spans="1:33">
      <c r="A95" s="9" t="s">
        <v>13239</v>
      </c>
      <c r="B95" s="86" t="s">
        <v>13283</v>
      </c>
      <c r="C95" s="87" t="s">
        <v>9504</v>
      </c>
      <c r="D95" s="88">
        <v>45535</v>
      </c>
      <c r="E95" s="138">
        <v>101064</v>
      </c>
      <c r="F95" s="122">
        <v>180</v>
      </c>
      <c r="G95" s="91">
        <f t="shared" si="7"/>
        <v>45715</v>
      </c>
      <c r="H95" s="92"/>
      <c r="I95" s="92"/>
      <c r="J95" s="92"/>
      <c r="K95" s="63"/>
      <c r="L95" s="63"/>
      <c r="M95" s="63"/>
      <c r="N95" s="63"/>
      <c r="O95" s="63"/>
      <c r="P95" s="63"/>
      <c r="Q95" s="63"/>
      <c r="R95" s="63"/>
      <c r="S95" s="92"/>
      <c r="T95" s="107">
        <f t="shared" si="8"/>
        <v>0</v>
      </c>
      <c r="U95" s="107"/>
      <c r="V95" s="103">
        <f t="shared" si="9"/>
        <v>101064</v>
      </c>
      <c r="W95" s="2" t="str">
        <f t="shared" si="10"/>
        <v>是</v>
      </c>
      <c r="X95" s="9">
        <f t="shared" si="11"/>
        <v>62</v>
      </c>
      <c r="Y95" s="9">
        <f t="shared" si="12"/>
        <v>2</v>
      </c>
      <c r="Z95" s="110">
        <v>45777</v>
      </c>
      <c r="AA95" s="9" t="e">
        <f>LOOKUP(Y95,#REF!)</f>
        <v>#REF!</v>
      </c>
      <c r="AB95" s="111" t="s">
        <v>13166</v>
      </c>
      <c r="AC95" s="2" t="e">
        <f>VLOOKUP(B95,[5]回款反馈!$D:$T,17,0)</f>
        <v>#REF!</v>
      </c>
      <c r="AD95" s="2">
        <f t="shared" si="13"/>
        <v>2024</v>
      </c>
      <c r="AG95" s="2" t="s">
        <v>13277</v>
      </c>
    </row>
    <row r="96" s="2" customFormat="1" ht="12.75" spans="1:33">
      <c r="A96" s="9" t="s">
        <v>13108</v>
      </c>
      <c r="B96" s="9" t="s">
        <v>13284</v>
      </c>
      <c r="C96" s="9" t="s">
        <v>9504</v>
      </c>
      <c r="D96" s="27">
        <v>45535</v>
      </c>
      <c r="E96" s="32">
        <v>9120</v>
      </c>
      <c r="F96" s="74">
        <v>90</v>
      </c>
      <c r="G96" s="30">
        <f t="shared" si="7"/>
        <v>45625</v>
      </c>
      <c r="H96" s="63"/>
      <c r="I96" s="63"/>
      <c r="J96" s="63"/>
      <c r="K96" s="63"/>
      <c r="L96" s="63"/>
      <c r="M96" s="63"/>
      <c r="N96" s="63"/>
      <c r="O96" s="63"/>
      <c r="P96" s="63"/>
      <c r="Q96" s="63"/>
      <c r="R96" s="63"/>
      <c r="S96" s="63"/>
      <c r="T96" s="36">
        <f t="shared" si="8"/>
        <v>0</v>
      </c>
      <c r="U96" s="36"/>
      <c r="V96" s="103">
        <f t="shared" si="9"/>
        <v>9120</v>
      </c>
      <c r="W96" s="2" t="str">
        <f t="shared" si="10"/>
        <v>是</v>
      </c>
      <c r="X96" s="9">
        <f t="shared" si="11"/>
        <v>152</v>
      </c>
      <c r="Y96" s="9">
        <f t="shared" si="12"/>
        <v>5</v>
      </c>
      <c r="Z96" s="110">
        <v>45777</v>
      </c>
      <c r="AA96" s="9" t="e">
        <f>LOOKUP(Y96,#REF!)</f>
        <v>#REF!</v>
      </c>
      <c r="AB96" s="111" t="s">
        <v>13166</v>
      </c>
      <c r="AC96" s="2" t="str">
        <f>VLOOKUP(B96,[5]回款反馈!$D:$T,17,0)</f>
        <v>等待回复</v>
      </c>
      <c r="AD96" s="2">
        <f t="shared" si="13"/>
        <v>2024</v>
      </c>
      <c r="AG96" s="2" t="s">
        <v>13208</v>
      </c>
    </row>
    <row r="97" s="2" customFormat="1" ht="12.75" spans="1:33">
      <c r="A97" s="9" t="s">
        <v>13108</v>
      </c>
      <c r="B97" s="9" t="s">
        <v>13285</v>
      </c>
      <c r="C97" s="9" t="s">
        <v>9504</v>
      </c>
      <c r="D97" s="27">
        <v>45535</v>
      </c>
      <c r="E97" s="32">
        <v>7000</v>
      </c>
      <c r="F97" s="74">
        <v>90</v>
      </c>
      <c r="G97" s="30">
        <f t="shared" si="7"/>
        <v>45625</v>
      </c>
      <c r="H97" s="63"/>
      <c r="I97" s="63"/>
      <c r="J97" s="63"/>
      <c r="K97" s="63"/>
      <c r="L97" s="63"/>
      <c r="M97" s="63"/>
      <c r="N97" s="63"/>
      <c r="O97" s="63"/>
      <c r="P97" s="63"/>
      <c r="Q97" s="63"/>
      <c r="R97" s="63"/>
      <c r="S97" s="63"/>
      <c r="T97" s="36">
        <f t="shared" si="8"/>
        <v>0</v>
      </c>
      <c r="U97" s="36"/>
      <c r="V97" s="103">
        <f t="shared" si="9"/>
        <v>7000</v>
      </c>
      <c r="W97" s="2" t="str">
        <f t="shared" si="10"/>
        <v>是</v>
      </c>
      <c r="X97" s="9">
        <f t="shared" si="11"/>
        <v>152</v>
      </c>
      <c r="Y97" s="9">
        <f t="shared" si="12"/>
        <v>5</v>
      </c>
      <c r="Z97" s="110">
        <v>45777</v>
      </c>
      <c r="AA97" s="9" t="e">
        <f>LOOKUP(Y97,#REF!)</f>
        <v>#REF!</v>
      </c>
      <c r="AB97" s="111" t="s">
        <v>13166</v>
      </c>
      <c r="AC97" s="2" t="str">
        <f>VLOOKUP(B97,[5]回款反馈!$D:$T,17,0)</f>
        <v>等待回复</v>
      </c>
      <c r="AD97" s="2">
        <f t="shared" si="13"/>
        <v>2024</v>
      </c>
      <c r="AG97" s="2" t="s">
        <v>13208</v>
      </c>
    </row>
    <row r="98" s="2" customFormat="1" ht="12.75" spans="1:33">
      <c r="A98" s="9" t="s">
        <v>13113</v>
      </c>
      <c r="B98" s="37" t="s">
        <v>13286</v>
      </c>
      <c r="C98" s="9" t="s">
        <v>9504</v>
      </c>
      <c r="D98" s="27">
        <v>45535</v>
      </c>
      <c r="E98" s="32">
        <v>45270</v>
      </c>
      <c r="F98" s="141">
        <v>90</v>
      </c>
      <c r="G98" s="30">
        <f t="shared" si="7"/>
        <v>45625</v>
      </c>
      <c r="H98" s="63">
        <f>5270</f>
        <v>5270</v>
      </c>
      <c r="I98" s="63"/>
      <c r="J98" s="63"/>
      <c r="K98" s="152"/>
      <c r="L98" s="152"/>
      <c r="M98" s="152"/>
      <c r="N98" s="152"/>
      <c r="O98" s="152"/>
      <c r="P98" s="152"/>
      <c r="Q98" s="152"/>
      <c r="R98" s="152"/>
      <c r="S98" s="63"/>
      <c r="T98" s="36">
        <f t="shared" si="8"/>
        <v>5270</v>
      </c>
      <c r="U98" s="36"/>
      <c r="V98" s="103">
        <f t="shared" si="9"/>
        <v>40000</v>
      </c>
      <c r="W98" s="2" t="str">
        <f t="shared" si="10"/>
        <v>是</v>
      </c>
      <c r="X98" s="9">
        <f t="shared" si="11"/>
        <v>152</v>
      </c>
      <c r="Y98" s="9">
        <f t="shared" si="12"/>
        <v>5</v>
      </c>
      <c r="Z98" s="110">
        <v>45777</v>
      </c>
      <c r="AA98" s="9" t="e">
        <f>LOOKUP(Y98,#REF!)</f>
        <v>#REF!</v>
      </c>
      <c r="AB98" s="111" t="s">
        <v>13176</v>
      </c>
      <c r="AC98" s="2" t="str">
        <f>VLOOKUP(B98,[5]回款反馈!$D:$T,17,0)</f>
        <v>已发邮件，等待回复</v>
      </c>
      <c r="AD98" s="2">
        <f t="shared" si="13"/>
        <v>2024</v>
      </c>
      <c r="AG98" s="2" t="s">
        <v>13237</v>
      </c>
    </row>
    <row r="99" s="2" customFormat="1" ht="12.75" spans="1:33">
      <c r="A99" s="9" t="s">
        <v>13109</v>
      </c>
      <c r="B99" s="37" t="s">
        <v>13287</v>
      </c>
      <c r="C99" s="9" t="s">
        <v>9504</v>
      </c>
      <c r="D99" s="27">
        <v>45535</v>
      </c>
      <c r="E99" s="139">
        <v>8328</v>
      </c>
      <c r="F99" s="119">
        <v>60</v>
      </c>
      <c r="G99" s="30">
        <f t="shared" si="7"/>
        <v>45595</v>
      </c>
      <c r="H99" s="63"/>
      <c r="I99" s="63"/>
      <c r="J99" s="63"/>
      <c r="K99" s="63"/>
      <c r="L99" s="63"/>
      <c r="M99" s="63"/>
      <c r="N99" s="63"/>
      <c r="O99" s="63"/>
      <c r="P99" s="63"/>
      <c r="Q99" s="63"/>
      <c r="R99" s="63"/>
      <c r="S99" s="36">
        <v>8328</v>
      </c>
      <c r="T99" s="36">
        <f t="shared" si="8"/>
        <v>8328</v>
      </c>
      <c r="U99" s="36"/>
      <c r="V99" s="103">
        <f t="shared" si="9"/>
        <v>0</v>
      </c>
      <c r="W99" s="2" t="str">
        <f t="shared" si="10"/>
        <v>否</v>
      </c>
      <c r="X99" s="9" t="str">
        <f t="shared" si="11"/>
        <v>_</v>
      </c>
      <c r="Y99" s="9" t="str">
        <f t="shared" si="12"/>
        <v>—</v>
      </c>
      <c r="Z99" s="110">
        <v>45777</v>
      </c>
      <c r="AA99" s="9" t="e">
        <f>LOOKUP(Y99,#REF!)</f>
        <v>#REF!</v>
      </c>
      <c r="AB99" s="111" t="s">
        <v>13185</v>
      </c>
      <c r="AC99" s="2" t="str">
        <f>VLOOKUP(B99,[5]回款反馈!$D:$T,17,0)</f>
        <v>2025年1月支付</v>
      </c>
      <c r="AD99" s="2">
        <f t="shared" si="13"/>
        <v>2024</v>
      </c>
      <c r="AG99" s="2" t="s">
        <v>13168</v>
      </c>
    </row>
    <row r="100" s="2" customFormat="1" ht="12.75" spans="1:31">
      <c r="A100" s="9" t="s">
        <v>13117</v>
      </c>
      <c r="B100" s="75" t="s">
        <v>13288</v>
      </c>
      <c r="C100" s="9" t="s">
        <v>9504</v>
      </c>
      <c r="D100" s="27">
        <v>45535</v>
      </c>
      <c r="E100" s="32">
        <v>124600</v>
      </c>
      <c r="F100" s="142">
        <v>30</v>
      </c>
      <c r="G100" s="30">
        <f t="shared" si="7"/>
        <v>45565</v>
      </c>
      <c r="H100" s="63">
        <v>124528.09</v>
      </c>
      <c r="I100" s="63"/>
      <c r="J100" s="63"/>
      <c r="K100" s="63"/>
      <c r="L100" s="63"/>
      <c r="M100" s="63"/>
      <c r="N100" s="63"/>
      <c r="O100" s="63"/>
      <c r="P100" s="63"/>
      <c r="Q100" s="63"/>
      <c r="R100" s="63"/>
      <c r="S100" s="63"/>
      <c r="T100" s="36">
        <f t="shared" si="8"/>
        <v>124528.09</v>
      </c>
      <c r="U100" s="36"/>
      <c r="V100" s="103">
        <f t="shared" si="9"/>
        <v>71.91</v>
      </c>
      <c r="W100" s="2" t="str">
        <f t="shared" si="10"/>
        <v>是</v>
      </c>
      <c r="X100" s="9">
        <f t="shared" si="11"/>
        <v>212</v>
      </c>
      <c r="Y100" s="9">
        <f t="shared" si="12"/>
        <v>7</v>
      </c>
      <c r="Z100" s="110">
        <v>45777</v>
      </c>
      <c r="AA100" s="9" t="e">
        <f>LOOKUP(Y100,#REF!)</f>
        <v>#REF!</v>
      </c>
      <c r="AB100" s="112" t="s">
        <v>13176</v>
      </c>
      <c r="AC100" s="94" t="e">
        <f>VLOOKUP(B100,[5]回款反馈!$D:$T,17,0)</f>
        <v>#REF!</v>
      </c>
      <c r="AD100" s="2">
        <f t="shared" si="13"/>
        <v>2024</v>
      </c>
      <c r="AE100" s="2" t="s">
        <v>13167</v>
      </c>
    </row>
    <row r="101" s="2" customFormat="1" ht="12.75" spans="1:30">
      <c r="A101" s="9" t="s">
        <v>13234</v>
      </c>
      <c r="B101" s="9" t="s">
        <v>13289</v>
      </c>
      <c r="C101" s="9" t="s">
        <v>9504</v>
      </c>
      <c r="D101" s="27">
        <v>45535</v>
      </c>
      <c r="E101" s="32">
        <v>27250</v>
      </c>
      <c r="F101" s="62">
        <v>0</v>
      </c>
      <c r="G101" s="30">
        <f t="shared" si="7"/>
        <v>45535</v>
      </c>
      <c r="H101" s="36">
        <v>27990</v>
      </c>
      <c r="I101" s="36"/>
      <c r="J101" s="36"/>
      <c r="K101" s="36"/>
      <c r="L101" s="36"/>
      <c r="M101" s="36"/>
      <c r="N101" s="36"/>
      <c r="O101" s="36"/>
      <c r="P101" s="36"/>
      <c r="Q101" s="36"/>
      <c r="R101" s="36"/>
      <c r="S101" s="36"/>
      <c r="T101" s="36">
        <f t="shared" si="8"/>
        <v>27990</v>
      </c>
      <c r="U101" s="36"/>
      <c r="V101" s="103">
        <f t="shared" si="9"/>
        <v>-740</v>
      </c>
      <c r="W101" s="2" t="str">
        <f t="shared" si="10"/>
        <v>否</v>
      </c>
      <c r="X101" s="9" t="str">
        <f t="shared" si="11"/>
        <v>_</v>
      </c>
      <c r="Y101" s="9" t="str">
        <f t="shared" si="12"/>
        <v>—</v>
      </c>
      <c r="Z101" s="110">
        <v>45777</v>
      </c>
      <c r="AA101" s="9" t="e">
        <f>LOOKUP(Y101,#REF!)</f>
        <v>#REF!</v>
      </c>
      <c r="AB101" s="111" t="s">
        <v>13190</v>
      </c>
      <c r="AC101" s="2"/>
      <c r="AD101" s="2">
        <f t="shared" si="13"/>
        <v>2024</v>
      </c>
    </row>
    <row r="102" s="2" customFormat="1" ht="12.75" spans="1:33">
      <c r="A102" s="9" t="s">
        <v>13115</v>
      </c>
      <c r="B102" s="9" t="s">
        <v>13290</v>
      </c>
      <c r="C102" s="9" t="s">
        <v>9504</v>
      </c>
      <c r="D102" s="27">
        <v>45548</v>
      </c>
      <c r="E102" s="32">
        <v>149385</v>
      </c>
      <c r="F102" s="62">
        <v>90</v>
      </c>
      <c r="G102" s="30">
        <f t="shared" si="7"/>
        <v>45638</v>
      </c>
      <c r="H102" s="36">
        <v>72390</v>
      </c>
      <c r="I102" s="36"/>
      <c r="J102" s="36"/>
      <c r="K102" s="36"/>
      <c r="L102" s="36"/>
      <c r="M102" s="36"/>
      <c r="N102" s="36"/>
      <c r="O102" s="36"/>
      <c r="P102" s="36"/>
      <c r="Q102" s="36"/>
      <c r="R102" s="36"/>
      <c r="S102" s="36"/>
      <c r="T102" s="36">
        <f t="shared" si="8"/>
        <v>72390</v>
      </c>
      <c r="U102" s="36"/>
      <c r="V102" s="103">
        <f t="shared" si="9"/>
        <v>76995</v>
      </c>
      <c r="W102" s="2" t="str">
        <f t="shared" si="10"/>
        <v>是</v>
      </c>
      <c r="X102" s="9">
        <f t="shared" si="11"/>
        <v>139</v>
      </c>
      <c r="Y102" s="9">
        <f t="shared" si="12"/>
        <v>4</v>
      </c>
      <c r="Z102" s="110">
        <v>45777</v>
      </c>
      <c r="AA102" s="9" t="e">
        <f>LOOKUP(Y102,#REF!)</f>
        <v>#REF!</v>
      </c>
      <c r="AB102" s="111" t="s">
        <v>13176</v>
      </c>
      <c r="AC102" s="2" t="str">
        <f>VLOOKUP(B102,[5]回款反馈!$D:$T,17,0)</f>
        <v>预计明年1月底支付</v>
      </c>
      <c r="AD102" s="2">
        <f t="shared" si="13"/>
        <v>2024</v>
      </c>
      <c r="AG102" s="2" t="s">
        <v>13168</v>
      </c>
    </row>
    <row r="103" s="2" customFormat="1" ht="12.75" spans="1:28">
      <c r="A103" s="9" t="s">
        <v>13122</v>
      </c>
      <c r="B103" s="9" t="s">
        <v>13174</v>
      </c>
      <c r="C103" s="9"/>
      <c r="D103" s="27"/>
      <c r="E103" s="32"/>
      <c r="F103" s="62"/>
      <c r="G103" s="30"/>
      <c r="H103" s="36">
        <v>8</v>
      </c>
      <c r="I103" s="36"/>
      <c r="J103" s="36"/>
      <c r="K103" s="36"/>
      <c r="L103" s="36"/>
      <c r="M103" s="36"/>
      <c r="N103" s="36"/>
      <c r="O103" s="36"/>
      <c r="P103" s="36"/>
      <c r="Q103" s="36"/>
      <c r="R103" s="36"/>
      <c r="S103" s="36"/>
      <c r="T103" s="36">
        <f t="shared" si="8"/>
        <v>8</v>
      </c>
      <c r="U103" s="36"/>
      <c r="V103" s="103">
        <f t="shared" si="9"/>
        <v>-8</v>
      </c>
      <c r="W103" s="2" t="str">
        <f t="shared" si="10"/>
        <v>否</v>
      </c>
      <c r="X103" s="9" t="str">
        <f t="shared" si="11"/>
        <v>_</v>
      </c>
      <c r="Y103" s="9" t="str">
        <f t="shared" si="12"/>
        <v>—</v>
      </c>
      <c r="Z103" s="110">
        <v>45777</v>
      </c>
      <c r="AA103" s="9" t="e">
        <f>LOOKUP(Y103,#REF!)</f>
        <v>#REF!</v>
      </c>
      <c r="AB103" s="111"/>
    </row>
    <row r="104" s="5" customFormat="1" ht="17" customHeight="1" spans="1:16380">
      <c r="A104" s="9" t="s">
        <v>13122</v>
      </c>
      <c r="B104" s="9" t="s">
        <v>13291</v>
      </c>
      <c r="C104" s="9" t="s">
        <v>9504</v>
      </c>
      <c r="D104" s="38">
        <v>45565</v>
      </c>
      <c r="E104" s="9">
        <v>10850</v>
      </c>
      <c r="F104" s="62">
        <v>45</v>
      </c>
      <c r="G104" s="30">
        <f t="shared" ref="G104:G167" si="14">D104+F104</f>
        <v>45610</v>
      </c>
      <c r="H104" s="111">
        <f>11172-322</f>
        <v>10850</v>
      </c>
      <c r="I104" s="2"/>
      <c r="J104" s="2"/>
      <c r="S104" s="2"/>
      <c r="T104" s="36">
        <f t="shared" si="8"/>
        <v>10850</v>
      </c>
      <c r="U104" s="36"/>
      <c r="V104" s="103">
        <f t="shared" si="9"/>
        <v>0</v>
      </c>
      <c r="W104" s="2" t="str">
        <f t="shared" si="10"/>
        <v>否</v>
      </c>
      <c r="X104" s="9" t="str">
        <f t="shared" si="11"/>
        <v>_</v>
      </c>
      <c r="Y104" s="9" t="str">
        <f t="shared" si="12"/>
        <v>—</v>
      </c>
      <c r="Z104" s="110">
        <v>45777</v>
      </c>
      <c r="AA104" s="9" t="e">
        <f>LOOKUP(Y104,#REF!)</f>
        <v>#REF!</v>
      </c>
      <c r="AB104" s="2" t="s">
        <v>13166</v>
      </c>
      <c r="AC104" s="2"/>
      <c r="AD104" s="2">
        <f t="shared" ref="AD104:AD167" si="15">YEAR(D104)</f>
        <v>2024</v>
      </c>
      <c r="AE104" s="2" t="s">
        <v>13292</v>
      </c>
      <c r="AF104" s="2" t="s">
        <v>13293</v>
      </c>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c r="AQK104" s="2"/>
      <c r="AQL104" s="2"/>
      <c r="AQM104" s="2"/>
      <c r="AQN104" s="2"/>
      <c r="AQO104" s="2"/>
      <c r="AQP104" s="2"/>
      <c r="AQQ104" s="2"/>
      <c r="AQR104" s="2"/>
      <c r="AQS104" s="2"/>
      <c r="AQT104" s="2"/>
      <c r="AQU104" s="2"/>
      <c r="AQV104" s="2"/>
      <c r="AQW104" s="2"/>
      <c r="AQX104" s="2"/>
      <c r="AQY104" s="2"/>
      <c r="AQZ104" s="2"/>
      <c r="ARA104" s="2"/>
      <c r="ARB104" s="2"/>
      <c r="ARC104" s="2"/>
      <c r="ARD104" s="2"/>
      <c r="ARE104" s="2"/>
      <c r="ARF104" s="2"/>
      <c r="ARG104" s="2"/>
      <c r="ARH104" s="2"/>
      <c r="ARI104" s="2"/>
      <c r="ARJ104" s="2"/>
      <c r="ARK104" s="2"/>
      <c r="ARL104" s="2"/>
      <c r="ARM104" s="2"/>
      <c r="ARN104" s="2"/>
      <c r="ARO104" s="2"/>
      <c r="ARP104" s="2"/>
      <c r="ARQ104" s="2"/>
      <c r="ARR104" s="2"/>
      <c r="ARS104" s="2"/>
      <c r="ART104" s="2"/>
      <c r="ARU104" s="2"/>
      <c r="ARV104" s="2"/>
      <c r="ARW104" s="2"/>
      <c r="ARX104" s="2"/>
      <c r="ARY104" s="2"/>
      <c r="ARZ104" s="2"/>
      <c r="ASA104" s="2"/>
      <c r="ASB104" s="2"/>
      <c r="ASC104" s="2"/>
      <c r="ASD104" s="2"/>
      <c r="ASE104" s="2"/>
      <c r="ASF104" s="2"/>
      <c r="ASG104" s="2"/>
      <c r="ASH104" s="2"/>
      <c r="ASI104" s="2"/>
      <c r="ASJ104" s="2"/>
      <c r="ASK104" s="2"/>
      <c r="ASL104" s="2"/>
      <c r="ASM104" s="2"/>
      <c r="ASN104" s="2"/>
      <c r="ASO104" s="2"/>
      <c r="ASP104" s="2"/>
      <c r="ASQ104" s="2"/>
      <c r="ASR104" s="2"/>
      <c r="ASS104" s="2"/>
      <c r="AST104" s="2"/>
      <c r="ASU104" s="2"/>
      <c r="ASV104" s="2"/>
      <c r="ASW104" s="2"/>
      <c r="ASX104" s="2"/>
      <c r="ASY104" s="2"/>
      <c r="ASZ104" s="2"/>
      <c r="ATA104" s="2"/>
      <c r="ATB104" s="2"/>
      <c r="ATC104" s="2"/>
      <c r="ATD104" s="2"/>
      <c r="ATE104" s="2"/>
      <c r="ATF104" s="2"/>
      <c r="ATG104" s="2"/>
      <c r="ATH104" s="2"/>
      <c r="ATI104" s="2"/>
      <c r="ATJ104" s="2"/>
      <c r="ATK104" s="2"/>
      <c r="ATL104" s="2"/>
      <c r="ATM104" s="2"/>
      <c r="ATN104" s="2"/>
      <c r="ATO104" s="2"/>
      <c r="ATP104" s="2"/>
      <c r="ATQ104" s="2"/>
      <c r="ATR104" s="2"/>
      <c r="ATS104" s="2"/>
      <c r="ATT104" s="2"/>
      <c r="ATU104" s="2"/>
      <c r="ATV104" s="2"/>
      <c r="ATW104" s="2"/>
      <c r="ATX104" s="2"/>
      <c r="ATY104" s="2"/>
      <c r="ATZ104" s="2"/>
      <c r="AUA104" s="2"/>
      <c r="AUB104" s="2"/>
      <c r="AUC104" s="2"/>
      <c r="AUD104" s="2"/>
      <c r="AUE104" s="2"/>
      <c r="AUF104" s="2"/>
      <c r="AUG104" s="2"/>
      <c r="AUH104" s="2"/>
      <c r="AUI104" s="2"/>
      <c r="AUJ104" s="2"/>
      <c r="AUK104" s="2"/>
      <c r="AUL104" s="2"/>
      <c r="AUM104" s="2"/>
      <c r="AUN104" s="2"/>
      <c r="AUO104" s="2"/>
      <c r="AUP104" s="2"/>
      <c r="AUQ104" s="2"/>
      <c r="AUR104" s="2"/>
      <c r="AUS104" s="2"/>
      <c r="AUT104" s="2"/>
      <c r="AUU104" s="2"/>
      <c r="AUV104" s="2"/>
      <c r="AUW104" s="2"/>
      <c r="AUX104" s="2"/>
      <c r="AUY104" s="2"/>
      <c r="AUZ104" s="2"/>
      <c r="AVA104" s="2"/>
      <c r="AVB104" s="2"/>
      <c r="AVC104" s="2"/>
      <c r="AVD104" s="2"/>
      <c r="AVE104" s="2"/>
      <c r="AVF104" s="2"/>
      <c r="AVG104" s="2"/>
      <c r="AVH104" s="2"/>
      <c r="AVI104" s="2"/>
      <c r="AVJ104" s="2"/>
      <c r="AVK104" s="2"/>
      <c r="AVL104" s="2"/>
      <c r="AVM104" s="2"/>
      <c r="AVN104" s="2"/>
      <c r="AVO104" s="2"/>
      <c r="AVP104" s="2"/>
      <c r="AVQ104" s="2"/>
      <c r="AVR104" s="2"/>
      <c r="AVS104" s="2"/>
      <c r="AVT104" s="2"/>
      <c r="AVU104" s="2"/>
      <c r="AVV104" s="2"/>
      <c r="AVW104" s="2"/>
      <c r="AVX104" s="2"/>
      <c r="AVY104" s="2"/>
      <c r="AVZ104" s="2"/>
      <c r="AWA104" s="2"/>
      <c r="AWB104" s="2"/>
      <c r="AWC104" s="2"/>
      <c r="AWD104" s="2"/>
      <c r="AWE104" s="2"/>
      <c r="AWF104" s="2"/>
      <c r="AWG104" s="2"/>
      <c r="AWH104" s="2"/>
      <c r="AWI104" s="2"/>
      <c r="AWJ104" s="2"/>
      <c r="AWK104" s="2"/>
      <c r="AWL104" s="2"/>
      <c r="AWM104" s="2"/>
      <c r="AWN104" s="2"/>
      <c r="AWO104" s="2"/>
      <c r="AWP104" s="2"/>
      <c r="AWQ104" s="2"/>
      <c r="AWR104" s="2"/>
      <c r="AWS104" s="2"/>
      <c r="AWT104" s="2"/>
      <c r="AWU104" s="2"/>
      <c r="AWV104" s="2"/>
      <c r="AWW104" s="2"/>
      <c r="AWX104" s="2"/>
      <c r="AWY104" s="2"/>
      <c r="AWZ104" s="2"/>
      <c r="AXA104" s="2"/>
      <c r="AXB104" s="2"/>
      <c r="AXC104" s="2"/>
      <c r="AXD104" s="2"/>
      <c r="AXE104" s="2"/>
      <c r="AXF104" s="2"/>
      <c r="AXG104" s="2"/>
      <c r="AXH104" s="2"/>
      <c r="AXI104" s="2"/>
      <c r="AXJ104" s="2"/>
      <c r="AXK104" s="2"/>
      <c r="AXL104" s="2"/>
      <c r="AXM104" s="2"/>
      <c r="AXN104" s="2"/>
      <c r="AXO104" s="2"/>
      <c r="AXP104" s="2"/>
      <c r="AXQ104" s="2"/>
      <c r="AXR104" s="2"/>
      <c r="AXS104" s="2"/>
      <c r="AXT104" s="2"/>
      <c r="AXU104" s="2"/>
      <c r="AXV104" s="2"/>
      <c r="AXW104" s="2"/>
      <c r="AXX104" s="2"/>
      <c r="AXY104" s="2"/>
      <c r="AXZ104" s="2"/>
      <c r="AYA104" s="2"/>
      <c r="AYB104" s="2"/>
      <c r="AYC104" s="2"/>
      <c r="AYD104" s="2"/>
      <c r="AYE104" s="2"/>
      <c r="AYF104" s="2"/>
      <c r="AYG104" s="2"/>
      <c r="AYH104" s="2"/>
      <c r="AYI104" s="2"/>
      <c r="AYJ104" s="2"/>
      <c r="AYK104" s="2"/>
      <c r="AYL104" s="2"/>
      <c r="AYM104" s="2"/>
      <c r="AYN104" s="2"/>
      <c r="AYO104" s="2"/>
      <c r="AYP104" s="2"/>
      <c r="AYQ104" s="2"/>
      <c r="AYR104" s="2"/>
      <c r="AYS104" s="2"/>
      <c r="AYT104" s="2"/>
      <c r="AYU104" s="2"/>
      <c r="AYV104" s="2"/>
      <c r="AYW104" s="2"/>
      <c r="AYX104" s="2"/>
      <c r="AYY104" s="2"/>
      <c r="AYZ104" s="2"/>
      <c r="AZA104" s="2"/>
      <c r="AZB104" s="2"/>
      <c r="AZC104" s="2"/>
      <c r="AZD104" s="2"/>
      <c r="AZE104" s="2"/>
      <c r="AZF104" s="2"/>
      <c r="AZG104" s="2"/>
      <c r="AZH104" s="2"/>
      <c r="AZI104" s="2"/>
      <c r="AZJ104" s="2"/>
      <c r="AZK104" s="2"/>
      <c r="AZL104" s="2"/>
      <c r="AZM104" s="2"/>
      <c r="AZN104" s="2"/>
      <c r="AZO104" s="2"/>
      <c r="AZP104" s="2"/>
      <c r="AZQ104" s="2"/>
      <c r="AZR104" s="2"/>
      <c r="AZS104" s="2"/>
      <c r="AZT104" s="2"/>
      <c r="AZU104" s="2"/>
      <c r="AZV104" s="2"/>
      <c r="AZW104" s="2"/>
      <c r="AZX104" s="2"/>
      <c r="AZY104" s="2"/>
      <c r="AZZ104" s="2"/>
      <c r="BAA104" s="2"/>
      <c r="BAB104" s="2"/>
      <c r="BAC104" s="2"/>
      <c r="BAD104" s="2"/>
      <c r="BAE104" s="2"/>
      <c r="BAF104" s="2"/>
      <c r="BAG104" s="2"/>
      <c r="BAH104" s="2"/>
      <c r="BAI104" s="2"/>
      <c r="BAJ104" s="2"/>
      <c r="BAK104" s="2"/>
      <c r="BAL104" s="2"/>
      <c r="BAM104" s="2"/>
      <c r="BAN104" s="2"/>
      <c r="BAO104" s="2"/>
      <c r="BAP104" s="2"/>
      <c r="BAQ104" s="2"/>
      <c r="BAR104" s="2"/>
      <c r="BAS104" s="2"/>
      <c r="BAT104" s="2"/>
      <c r="BAU104" s="2"/>
      <c r="BAV104" s="2"/>
      <c r="BAW104" s="2"/>
      <c r="BAX104" s="2"/>
      <c r="BAY104" s="2"/>
      <c r="BAZ104" s="2"/>
      <c r="BBA104" s="2"/>
      <c r="BBB104" s="2"/>
      <c r="BBC104" s="2"/>
      <c r="BBD104" s="2"/>
      <c r="BBE104" s="2"/>
      <c r="BBF104" s="2"/>
      <c r="BBG104" s="2"/>
      <c r="BBH104" s="2"/>
      <c r="BBI104" s="2"/>
      <c r="BBJ104" s="2"/>
      <c r="BBK104" s="2"/>
      <c r="BBL104" s="2"/>
      <c r="BBM104" s="2"/>
      <c r="BBN104" s="2"/>
      <c r="BBO104" s="2"/>
      <c r="BBP104" s="2"/>
      <c r="BBQ104" s="2"/>
      <c r="BBR104" s="2"/>
      <c r="BBS104" s="2"/>
      <c r="BBT104" s="2"/>
      <c r="BBU104" s="2"/>
      <c r="BBV104" s="2"/>
      <c r="BBW104" s="2"/>
      <c r="BBX104" s="2"/>
      <c r="BBY104" s="2"/>
      <c r="BBZ104" s="2"/>
      <c r="BCA104" s="2"/>
      <c r="BCB104" s="2"/>
      <c r="BCC104" s="2"/>
      <c r="BCD104" s="2"/>
      <c r="BCE104" s="2"/>
      <c r="BCF104" s="2"/>
      <c r="BCG104" s="2"/>
      <c r="BCH104" s="2"/>
      <c r="BCI104" s="2"/>
      <c r="BCJ104" s="2"/>
      <c r="BCK104" s="2"/>
      <c r="BCL104" s="2"/>
      <c r="BCM104" s="2"/>
      <c r="BCN104" s="2"/>
      <c r="BCO104" s="2"/>
      <c r="BCP104" s="2"/>
      <c r="BCQ104" s="2"/>
      <c r="BCR104" s="2"/>
      <c r="BCS104" s="2"/>
      <c r="BCT104" s="2"/>
      <c r="BCU104" s="2"/>
      <c r="BCV104" s="2"/>
      <c r="BCW104" s="2"/>
      <c r="BCX104" s="2"/>
      <c r="BCY104" s="2"/>
      <c r="BCZ104" s="2"/>
      <c r="BDA104" s="2"/>
      <c r="BDB104" s="2"/>
      <c r="BDC104" s="2"/>
      <c r="BDD104" s="2"/>
      <c r="BDE104" s="2"/>
      <c r="BDF104" s="2"/>
      <c r="BDG104" s="2"/>
      <c r="BDH104" s="2"/>
      <c r="BDI104" s="2"/>
      <c r="BDJ104" s="2"/>
      <c r="BDK104" s="2"/>
      <c r="BDL104" s="2"/>
      <c r="BDM104" s="2"/>
      <c r="BDN104" s="2"/>
      <c r="BDO104" s="2"/>
      <c r="BDP104" s="2"/>
      <c r="BDQ104" s="2"/>
      <c r="BDR104" s="2"/>
      <c r="BDS104" s="2"/>
      <c r="BDT104" s="2"/>
      <c r="BDU104" s="2"/>
      <c r="BDV104" s="2"/>
      <c r="BDW104" s="2"/>
      <c r="BDX104" s="2"/>
      <c r="BDY104" s="2"/>
      <c r="BDZ104" s="2"/>
      <c r="BEA104" s="2"/>
      <c r="BEB104" s="2"/>
      <c r="BEC104" s="2"/>
      <c r="BED104" s="2"/>
      <c r="BEE104" s="2"/>
      <c r="BEF104" s="2"/>
      <c r="BEG104" s="2"/>
      <c r="BEH104" s="2"/>
      <c r="BEI104" s="2"/>
      <c r="BEJ104" s="2"/>
      <c r="BEK104" s="2"/>
      <c r="BEL104" s="2"/>
      <c r="BEM104" s="2"/>
      <c r="BEN104" s="2"/>
      <c r="BEO104" s="2"/>
      <c r="BEP104" s="2"/>
      <c r="BEQ104" s="2"/>
      <c r="BER104" s="2"/>
      <c r="BES104" s="2"/>
      <c r="BET104" s="2"/>
      <c r="BEU104" s="2"/>
      <c r="BEV104" s="2"/>
      <c r="BEW104" s="2"/>
      <c r="BEX104" s="2"/>
      <c r="BEY104" s="2"/>
      <c r="BEZ104" s="2"/>
      <c r="BFA104" s="2"/>
      <c r="BFB104" s="2"/>
      <c r="BFC104" s="2"/>
      <c r="BFD104" s="2"/>
      <c r="BFE104" s="2"/>
      <c r="BFF104" s="2"/>
      <c r="BFG104" s="2"/>
      <c r="BFH104" s="2"/>
      <c r="BFI104" s="2"/>
      <c r="BFJ104" s="2"/>
      <c r="BFK104" s="2"/>
      <c r="BFL104" s="2"/>
      <c r="BFM104" s="2"/>
      <c r="BFN104" s="2"/>
      <c r="BFO104" s="2"/>
      <c r="BFP104" s="2"/>
      <c r="BFQ104" s="2"/>
      <c r="BFR104" s="2"/>
      <c r="BFS104" s="2"/>
      <c r="BFT104" s="2"/>
      <c r="BFU104" s="2"/>
      <c r="BFV104" s="2"/>
      <c r="BFW104" s="2"/>
      <c r="BFX104" s="2"/>
      <c r="BFY104" s="2"/>
      <c r="BFZ104" s="2"/>
      <c r="BGA104" s="2"/>
      <c r="BGB104" s="2"/>
      <c r="BGC104" s="2"/>
      <c r="BGD104" s="2"/>
      <c r="BGE104" s="2"/>
      <c r="BGF104" s="2"/>
      <c r="BGG104" s="2"/>
      <c r="BGH104" s="2"/>
      <c r="BGI104" s="2"/>
      <c r="BGJ104" s="2"/>
      <c r="BGK104" s="2"/>
      <c r="BGL104" s="2"/>
      <c r="BGM104" s="2"/>
      <c r="BGN104" s="2"/>
      <c r="BGO104" s="2"/>
      <c r="BGP104" s="2"/>
      <c r="BGQ104" s="2"/>
      <c r="BGR104" s="2"/>
      <c r="BGS104" s="2"/>
      <c r="BGT104" s="2"/>
      <c r="BGU104" s="2"/>
      <c r="BGV104" s="2"/>
      <c r="BGW104" s="2"/>
      <c r="BGX104" s="2"/>
      <c r="BGY104" s="2"/>
      <c r="BGZ104" s="2"/>
      <c r="BHA104" s="2"/>
      <c r="BHB104" s="2"/>
      <c r="BHC104" s="2"/>
      <c r="BHD104" s="2"/>
      <c r="BHE104" s="2"/>
      <c r="BHF104" s="2"/>
      <c r="BHG104" s="2"/>
      <c r="BHH104" s="2"/>
      <c r="BHI104" s="2"/>
      <c r="BHJ104" s="2"/>
      <c r="BHK104" s="2"/>
      <c r="BHL104" s="2"/>
      <c r="BHM104" s="2"/>
      <c r="BHN104" s="2"/>
      <c r="BHO104" s="2"/>
      <c r="BHP104" s="2"/>
      <c r="BHQ104" s="2"/>
      <c r="BHR104" s="2"/>
      <c r="BHS104" s="2"/>
      <c r="BHT104" s="2"/>
      <c r="BHU104" s="2"/>
      <c r="BHV104" s="2"/>
      <c r="BHW104" s="2"/>
      <c r="BHX104" s="2"/>
      <c r="BHY104" s="2"/>
      <c r="BHZ104" s="2"/>
      <c r="BIA104" s="2"/>
      <c r="BIB104" s="2"/>
      <c r="BIC104" s="2"/>
      <c r="BID104" s="2"/>
      <c r="BIE104" s="2"/>
      <c r="BIF104" s="2"/>
      <c r="BIG104" s="2"/>
      <c r="BIH104" s="2"/>
      <c r="BII104" s="2"/>
      <c r="BIJ104" s="2"/>
      <c r="BIK104" s="2"/>
      <c r="BIL104" s="2"/>
      <c r="BIM104" s="2"/>
      <c r="BIN104" s="2"/>
      <c r="BIO104" s="2"/>
      <c r="BIP104" s="2"/>
      <c r="BIQ104" s="2"/>
      <c r="BIR104" s="2"/>
      <c r="BIS104" s="2"/>
      <c r="BIT104" s="2"/>
      <c r="BIU104" s="2"/>
      <c r="BIV104" s="2"/>
      <c r="BIW104" s="2"/>
      <c r="BIX104" s="2"/>
      <c r="BIY104" s="2"/>
      <c r="BIZ104" s="2"/>
      <c r="BJA104" s="2"/>
      <c r="BJB104" s="2"/>
      <c r="BJC104" s="2"/>
      <c r="BJD104" s="2"/>
      <c r="BJE104" s="2"/>
      <c r="BJF104" s="2"/>
      <c r="BJG104" s="2"/>
      <c r="BJH104" s="2"/>
      <c r="BJI104" s="2"/>
      <c r="BJJ104" s="2"/>
      <c r="BJK104" s="2"/>
      <c r="BJL104" s="2"/>
      <c r="BJM104" s="2"/>
      <c r="BJN104" s="2"/>
      <c r="BJO104" s="2"/>
      <c r="BJP104" s="2"/>
      <c r="BJQ104" s="2"/>
      <c r="BJR104" s="2"/>
      <c r="BJS104" s="2"/>
      <c r="BJT104" s="2"/>
      <c r="BJU104" s="2"/>
      <c r="BJV104" s="2"/>
      <c r="BJW104" s="2"/>
      <c r="BJX104" s="2"/>
      <c r="BJY104" s="2"/>
      <c r="BJZ104" s="2"/>
      <c r="BKA104" s="2"/>
      <c r="BKB104" s="2"/>
      <c r="BKC104" s="2"/>
      <c r="BKD104" s="2"/>
      <c r="BKE104" s="2"/>
      <c r="BKF104" s="2"/>
      <c r="BKG104" s="2"/>
      <c r="BKH104" s="2"/>
      <c r="BKI104" s="2"/>
      <c r="BKJ104" s="2"/>
      <c r="BKK104" s="2"/>
      <c r="BKL104" s="2"/>
      <c r="BKM104" s="2"/>
      <c r="BKN104" s="2"/>
      <c r="BKO104" s="2"/>
      <c r="BKP104" s="2"/>
      <c r="BKQ104" s="2"/>
      <c r="BKR104" s="2"/>
      <c r="BKS104" s="2"/>
      <c r="BKT104" s="2"/>
      <c r="BKU104" s="2"/>
      <c r="BKV104" s="2"/>
      <c r="BKW104" s="2"/>
      <c r="BKX104" s="2"/>
      <c r="BKY104" s="2"/>
      <c r="BKZ104" s="2"/>
      <c r="BLA104" s="2"/>
      <c r="BLB104" s="2"/>
      <c r="BLC104" s="2"/>
      <c r="BLD104" s="2"/>
      <c r="BLE104" s="2"/>
      <c r="BLF104" s="2"/>
      <c r="BLG104" s="2"/>
      <c r="BLH104" s="2"/>
      <c r="BLI104" s="2"/>
      <c r="BLJ104" s="2"/>
      <c r="BLK104" s="2"/>
      <c r="BLL104" s="2"/>
      <c r="BLM104" s="2"/>
      <c r="BLN104" s="2"/>
      <c r="BLO104" s="2"/>
      <c r="BLP104" s="2"/>
      <c r="BLQ104" s="2"/>
      <c r="BLR104" s="2"/>
      <c r="BLS104" s="2"/>
      <c r="BLT104" s="2"/>
      <c r="BLU104" s="2"/>
      <c r="BLV104" s="2"/>
      <c r="BLW104" s="2"/>
      <c r="BLX104" s="2"/>
      <c r="BLY104" s="2"/>
      <c r="BLZ104" s="2"/>
      <c r="BMA104" s="2"/>
      <c r="BMB104" s="2"/>
      <c r="BMC104" s="2"/>
      <c r="BMD104" s="2"/>
      <c r="BME104" s="2"/>
      <c r="BMF104" s="2"/>
      <c r="BMG104" s="2"/>
      <c r="BMH104" s="2"/>
      <c r="BMI104" s="2"/>
      <c r="BMJ104" s="2"/>
      <c r="BMK104" s="2"/>
      <c r="BML104" s="2"/>
      <c r="BMM104" s="2"/>
      <c r="BMN104" s="2"/>
      <c r="BMO104" s="2"/>
      <c r="BMP104" s="2"/>
      <c r="BMQ104" s="2"/>
      <c r="BMR104" s="2"/>
      <c r="BMS104" s="2"/>
      <c r="BMT104" s="2"/>
      <c r="BMU104" s="2"/>
      <c r="BMV104" s="2"/>
      <c r="BMW104" s="2"/>
      <c r="BMX104" s="2"/>
      <c r="BMY104" s="2"/>
      <c r="BMZ104" s="2"/>
      <c r="BNA104" s="2"/>
      <c r="BNB104" s="2"/>
      <c r="BNC104" s="2"/>
      <c r="BND104" s="2"/>
      <c r="BNE104" s="2"/>
      <c r="BNF104" s="2"/>
      <c r="BNG104" s="2"/>
      <c r="BNH104" s="2"/>
      <c r="BNI104" s="2"/>
      <c r="BNJ104" s="2"/>
      <c r="BNK104" s="2"/>
      <c r="BNL104" s="2"/>
      <c r="BNM104" s="2"/>
      <c r="BNN104" s="2"/>
      <c r="BNO104" s="2"/>
      <c r="BNP104" s="2"/>
      <c r="BNQ104" s="2"/>
      <c r="BNR104" s="2"/>
      <c r="BNS104" s="2"/>
      <c r="BNT104" s="2"/>
      <c r="BNU104" s="2"/>
      <c r="BNV104" s="2"/>
      <c r="BNW104" s="2"/>
      <c r="BNX104" s="2"/>
      <c r="BNY104" s="2"/>
      <c r="BNZ104" s="2"/>
      <c r="BOA104" s="2"/>
      <c r="BOB104" s="2"/>
      <c r="BOC104" s="2"/>
      <c r="BOD104" s="2"/>
      <c r="BOE104" s="2"/>
      <c r="BOF104" s="2"/>
      <c r="BOG104" s="2"/>
      <c r="BOH104" s="2"/>
      <c r="BOI104" s="2"/>
      <c r="BOJ104" s="2"/>
      <c r="BOK104" s="2"/>
      <c r="BOL104" s="2"/>
      <c r="BOM104" s="2"/>
      <c r="BON104" s="2"/>
      <c r="BOO104" s="2"/>
      <c r="BOP104" s="2"/>
      <c r="BOQ104" s="2"/>
      <c r="BOR104" s="2"/>
      <c r="BOS104" s="2"/>
      <c r="BOT104" s="2"/>
      <c r="BOU104" s="2"/>
      <c r="BOV104" s="2"/>
      <c r="BOW104" s="2"/>
      <c r="BOX104" s="2"/>
      <c r="BOY104" s="2"/>
      <c r="BOZ104" s="2"/>
      <c r="BPA104" s="2"/>
      <c r="BPB104" s="2"/>
      <c r="BPC104" s="2"/>
      <c r="BPD104" s="2"/>
      <c r="BPE104" s="2"/>
      <c r="BPF104" s="2"/>
      <c r="BPG104" s="2"/>
      <c r="BPH104" s="2"/>
      <c r="BPI104" s="2"/>
      <c r="BPJ104" s="2"/>
      <c r="BPK104" s="2"/>
      <c r="BPL104" s="2"/>
      <c r="BPM104" s="2"/>
      <c r="BPN104" s="2"/>
      <c r="BPO104" s="2"/>
      <c r="BPP104" s="2"/>
      <c r="BPQ104" s="2"/>
      <c r="BPR104" s="2"/>
      <c r="BPS104" s="2"/>
      <c r="BPT104" s="2"/>
      <c r="BPU104" s="2"/>
      <c r="BPV104" s="2"/>
      <c r="BPW104" s="2"/>
      <c r="BPX104" s="2"/>
      <c r="BPY104" s="2"/>
      <c r="BPZ104" s="2"/>
      <c r="BQA104" s="2"/>
      <c r="BQB104" s="2"/>
      <c r="BQC104" s="2"/>
      <c r="BQD104" s="2"/>
      <c r="BQE104" s="2"/>
      <c r="BQF104" s="2"/>
      <c r="BQG104" s="2"/>
      <c r="BQH104" s="2"/>
      <c r="BQI104" s="2"/>
      <c r="BQJ104" s="2"/>
      <c r="BQK104" s="2"/>
      <c r="BQL104" s="2"/>
      <c r="BQM104" s="2"/>
      <c r="BQN104" s="2"/>
      <c r="BQO104" s="2"/>
      <c r="BQP104" s="2"/>
      <c r="BQQ104" s="2"/>
      <c r="BQR104" s="2"/>
      <c r="BQS104" s="2"/>
      <c r="BQT104" s="2"/>
      <c r="BQU104" s="2"/>
      <c r="BQV104" s="2"/>
      <c r="BQW104" s="2"/>
      <c r="BQX104" s="2"/>
      <c r="BQY104" s="2"/>
      <c r="BQZ104" s="2"/>
      <c r="BRA104" s="2"/>
      <c r="BRB104" s="2"/>
      <c r="BRC104" s="2"/>
      <c r="BRD104" s="2"/>
      <c r="BRE104" s="2"/>
      <c r="BRF104" s="2"/>
      <c r="BRG104" s="2"/>
      <c r="BRH104" s="2"/>
      <c r="BRI104" s="2"/>
      <c r="BRJ104" s="2"/>
      <c r="BRK104" s="2"/>
      <c r="BRL104" s="2"/>
      <c r="BRM104" s="2"/>
      <c r="BRN104" s="2"/>
      <c r="BRO104" s="2"/>
      <c r="BRP104" s="2"/>
      <c r="BRQ104" s="2"/>
      <c r="BRR104" s="2"/>
      <c r="BRS104" s="2"/>
      <c r="BRT104" s="2"/>
      <c r="BRU104" s="2"/>
      <c r="BRV104" s="2"/>
      <c r="BRW104" s="2"/>
      <c r="BRX104" s="2"/>
      <c r="BRY104" s="2"/>
      <c r="BRZ104" s="2"/>
      <c r="BSA104" s="2"/>
      <c r="BSB104" s="2"/>
      <c r="BSC104" s="2"/>
      <c r="BSD104" s="2"/>
      <c r="BSE104" s="2"/>
      <c r="BSF104" s="2"/>
      <c r="BSG104" s="2"/>
      <c r="BSH104" s="2"/>
      <c r="BSI104" s="2"/>
      <c r="BSJ104" s="2"/>
      <c r="BSK104" s="2"/>
      <c r="BSL104" s="2"/>
      <c r="BSM104" s="2"/>
      <c r="BSN104" s="2"/>
      <c r="BSO104" s="2"/>
      <c r="BSP104" s="2"/>
      <c r="BSQ104" s="2"/>
      <c r="BSR104" s="2"/>
      <c r="BSS104" s="2"/>
      <c r="BST104" s="2"/>
      <c r="BSU104" s="2"/>
      <c r="BSV104" s="2"/>
      <c r="BSW104" s="2"/>
      <c r="BSX104" s="2"/>
      <c r="BSY104" s="2"/>
      <c r="BSZ104" s="2"/>
      <c r="BTA104" s="2"/>
      <c r="BTB104" s="2"/>
      <c r="BTC104" s="2"/>
      <c r="BTD104" s="2"/>
      <c r="BTE104" s="2"/>
      <c r="BTF104" s="2"/>
      <c r="BTG104" s="2"/>
      <c r="BTH104" s="2"/>
      <c r="BTI104" s="2"/>
      <c r="BTJ104" s="2"/>
      <c r="BTK104" s="2"/>
      <c r="BTL104" s="2"/>
      <c r="BTM104" s="2"/>
      <c r="BTN104" s="2"/>
      <c r="BTO104" s="2"/>
      <c r="BTP104" s="2"/>
      <c r="BTQ104" s="2"/>
      <c r="BTR104" s="2"/>
      <c r="BTS104" s="2"/>
      <c r="BTT104" s="2"/>
      <c r="BTU104" s="2"/>
      <c r="BTV104" s="2"/>
      <c r="BTW104" s="2"/>
      <c r="BTX104" s="2"/>
      <c r="BTY104" s="2"/>
      <c r="BTZ104" s="2"/>
      <c r="BUA104" s="2"/>
      <c r="BUB104" s="2"/>
      <c r="BUC104" s="2"/>
      <c r="BUD104" s="2"/>
      <c r="BUE104" s="2"/>
      <c r="BUF104" s="2"/>
      <c r="BUG104" s="2"/>
      <c r="BUH104" s="2"/>
      <c r="BUI104" s="2"/>
      <c r="BUJ104" s="2"/>
      <c r="BUK104" s="2"/>
      <c r="BUL104" s="2"/>
      <c r="BUM104" s="2"/>
      <c r="BUN104" s="2"/>
      <c r="BUO104" s="2"/>
      <c r="BUP104" s="2"/>
      <c r="BUQ104" s="2"/>
      <c r="BUR104" s="2"/>
      <c r="BUS104" s="2"/>
      <c r="BUT104" s="2"/>
      <c r="BUU104" s="2"/>
      <c r="BUV104" s="2"/>
      <c r="BUW104" s="2"/>
      <c r="BUX104" s="2"/>
      <c r="BUY104" s="2"/>
      <c r="BUZ104" s="2"/>
      <c r="BVA104" s="2"/>
      <c r="BVB104" s="2"/>
      <c r="BVC104" s="2"/>
      <c r="BVD104" s="2"/>
      <c r="BVE104" s="2"/>
      <c r="BVF104" s="2"/>
      <c r="BVG104" s="2"/>
      <c r="BVH104" s="2"/>
      <c r="BVI104" s="2"/>
      <c r="BVJ104" s="2"/>
      <c r="BVK104" s="2"/>
      <c r="BVL104" s="2"/>
      <c r="BVM104" s="2"/>
      <c r="BVN104" s="2"/>
      <c r="BVO104" s="2"/>
      <c r="BVP104" s="2"/>
      <c r="BVQ104" s="2"/>
      <c r="BVR104" s="2"/>
      <c r="BVS104" s="2"/>
      <c r="BVT104" s="2"/>
      <c r="BVU104" s="2"/>
      <c r="BVV104" s="2"/>
      <c r="BVW104" s="2"/>
      <c r="BVX104" s="2"/>
      <c r="BVY104" s="2"/>
      <c r="BVZ104" s="2"/>
      <c r="BWA104" s="2"/>
      <c r="BWB104" s="2"/>
      <c r="BWC104" s="2"/>
      <c r="BWD104" s="2"/>
      <c r="BWE104" s="2"/>
      <c r="BWF104" s="2"/>
      <c r="BWG104" s="2"/>
      <c r="BWH104" s="2"/>
      <c r="BWI104" s="2"/>
      <c r="BWJ104" s="2"/>
      <c r="BWK104" s="2"/>
      <c r="BWL104" s="2"/>
      <c r="BWM104" s="2"/>
      <c r="BWN104" s="2"/>
      <c r="BWO104" s="2"/>
      <c r="BWP104" s="2"/>
      <c r="BWQ104" s="2"/>
      <c r="BWR104" s="2"/>
      <c r="BWS104" s="2"/>
      <c r="BWT104" s="2"/>
      <c r="BWU104" s="2"/>
      <c r="BWV104" s="2"/>
      <c r="BWW104" s="2"/>
      <c r="BWX104" s="2"/>
      <c r="BWY104" s="2"/>
      <c r="BWZ104" s="2"/>
      <c r="BXA104" s="2"/>
      <c r="BXB104" s="2"/>
      <c r="BXC104" s="2"/>
      <c r="BXD104" s="2"/>
      <c r="BXE104" s="2"/>
      <c r="BXF104" s="2"/>
      <c r="BXG104" s="2"/>
      <c r="BXH104" s="2"/>
      <c r="BXI104" s="2"/>
      <c r="BXJ104" s="2"/>
      <c r="BXK104" s="2"/>
      <c r="BXL104" s="2"/>
      <c r="BXM104" s="2"/>
      <c r="BXN104" s="2"/>
      <c r="BXO104" s="2"/>
      <c r="BXP104" s="2"/>
      <c r="BXQ104" s="2"/>
      <c r="BXR104" s="2"/>
      <c r="BXS104" s="2"/>
      <c r="BXT104" s="2"/>
      <c r="BXU104" s="2"/>
      <c r="BXV104" s="2"/>
      <c r="BXW104" s="2"/>
      <c r="BXX104" s="2"/>
      <c r="BXY104" s="2"/>
      <c r="BXZ104" s="2"/>
      <c r="BYA104" s="2"/>
      <c r="BYB104" s="2"/>
      <c r="BYC104" s="2"/>
      <c r="BYD104" s="2"/>
      <c r="BYE104" s="2"/>
      <c r="BYF104" s="2"/>
      <c r="BYG104" s="2"/>
      <c r="BYH104" s="2"/>
      <c r="BYI104" s="2"/>
      <c r="BYJ104" s="2"/>
      <c r="BYK104" s="2"/>
      <c r="BYL104" s="2"/>
      <c r="BYM104" s="2"/>
      <c r="BYN104" s="2"/>
      <c r="BYO104" s="2"/>
      <c r="BYP104" s="2"/>
      <c r="BYQ104" s="2"/>
      <c r="BYR104" s="2"/>
      <c r="BYS104" s="2"/>
      <c r="BYT104" s="2"/>
      <c r="BYU104" s="2"/>
      <c r="BYV104" s="2"/>
      <c r="BYW104" s="2"/>
      <c r="BYX104" s="2"/>
      <c r="BYY104" s="2"/>
      <c r="BYZ104" s="2"/>
      <c r="BZA104" s="2"/>
      <c r="BZB104" s="2"/>
      <c r="BZC104" s="2"/>
      <c r="BZD104" s="2"/>
      <c r="BZE104" s="2"/>
      <c r="BZF104" s="2"/>
      <c r="BZG104" s="2"/>
      <c r="BZH104" s="2"/>
      <c r="BZI104" s="2"/>
      <c r="BZJ104" s="2"/>
      <c r="BZK104" s="2"/>
      <c r="BZL104" s="2"/>
      <c r="BZM104" s="2"/>
      <c r="BZN104" s="2"/>
      <c r="BZO104" s="2"/>
      <c r="BZP104" s="2"/>
      <c r="BZQ104" s="2"/>
      <c r="BZR104" s="2"/>
      <c r="BZS104" s="2"/>
      <c r="BZT104" s="2"/>
      <c r="BZU104" s="2"/>
      <c r="BZV104" s="2"/>
      <c r="BZW104" s="2"/>
      <c r="BZX104" s="2"/>
      <c r="BZY104" s="2"/>
      <c r="BZZ104" s="2"/>
      <c r="CAA104" s="2"/>
      <c r="CAB104" s="2"/>
      <c r="CAC104" s="2"/>
      <c r="CAD104" s="2"/>
      <c r="CAE104" s="2"/>
      <c r="CAF104" s="2"/>
      <c r="CAG104" s="2"/>
      <c r="CAH104" s="2"/>
      <c r="CAI104" s="2"/>
      <c r="CAJ104" s="2"/>
      <c r="CAK104" s="2"/>
      <c r="CAL104" s="2"/>
      <c r="CAM104" s="2"/>
      <c r="CAN104" s="2"/>
      <c r="CAO104" s="2"/>
      <c r="CAP104" s="2"/>
      <c r="CAQ104" s="2"/>
      <c r="CAR104" s="2"/>
      <c r="CAS104" s="2"/>
      <c r="CAT104" s="2"/>
      <c r="CAU104" s="2"/>
      <c r="CAV104" s="2"/>
      <c r="CAW104" s="2"/>
      <c r="CAX104" s="2"/>
      <c r="CAY104" s="2"/>
      <c r="CAZ104" s="2"/>
      <c r="CBA104" s="2"/>
      <c r="CBB104" s="2"/>
      <c r="CBC104" s="2"/>
      <c r="CBD104" s="2"/>
      <c r="CBE104" s="2"/>
      <c r="CBF104" s="2"/>
      <c r="CBG104" s="2"/>
      <c r="CBH104" s="2"/>
      <c r="CBI104" s="2"/>
      <c r="CBJ104" s="2"/>
      <c r="CBK104" s="2"/>
      <c r="CBL104" s="2"/>
      <c r="CBM104" s="2"/>
      <c r="CBN104" s="2"/>
      <c r="CBO104" s="2"/>
      <c r="CBP104" s="2"/>
      <c r="CBQ104" s="2"/>
      <c r="CBR104" s="2"/>
      <c r="CBS104" s="2"/>
      <c r="CBT104" s="2"/>
      <c r="CBU104" s="2"/>
      <c r="CBV104" s="2"/>
      <c r="CBW104" s="2"/>
      <c r="CBX104" s="2"/>
      <c r="CBY104" s="2"/>
      <c r="CBZ104" s="2"/>
      <c r="CCA104" s="2"/>
      <c r="CCB104" s="2"/>
      <c r="CCC104" s="2"/>
      <c r="CCD104" s="2"/>
      <c r="CCE104" s="2"/>
      <c r="CCF104" s="2"/>
      <c r="CCG104" s="2"/>
      <c r="CCH104" s="2"/>
      <c r="CCI104" s="2"/>
      <c r="CCJ104" s="2"/>
      <c r="CCK104" s="2"/>
      <c r="CCL104" s="2"/>
      <c r="CCM104" s="2"/>
      <c r="CCN104" s="2"/>
      <c r="CCO104" s="2"/>
      <c r="CCP104" s="2"/>
      <c r="CCQ104" s="2"/>
      <c r="CCR104" s="2"/>
      <c r="CCS104" s="2"/>
      <c r="CCT104" s="2"/>
      <c r="CCU104" s="2"/>
      <c r="CCV104" s="2"/>
      <c r="CCW104" s="2"/>
      <c r="CCX104" s="2"/>
      <c r="CCY104" s="2"/>
      <c r="CCZ104" s="2"/>
      <c r="CDA104" s="2"/>
      <c r="CDB104" s="2"/>
      <c r="CDC104" s="2"/>
      <c r="CDD104" s="2"/>
      <c r="CDE104" s="2"/>
      <c r="CDF104" s="2"/>
      <c r="CDG104" s="2"/>
      <c r="CDH104" s="2"/>
      <c r="CDI104" s="2"/>
      <c r="CDJ104" s="2"/>
      <c r="CDK104" s="2"/>
      <c r="CDL104" s="2"/>
      <c r="CDM104" s="2"/>
      <c r="CDN104" s="2"/>
      <c r="CDO104" s="2"/>
      <c r="CDP104" s="2"/>
      <c r="CDQ104" s="2"/>
      <c r="CDR104" s="2"/>
      <c r="CDS104" s="2"/>
      <c r="CDT104" s="2"/>
      <c r="CDU104" s="2"/>
      <c r="CDV104" s="2"/>
      <c r="CDW104" s="2"/>
      <c r="CDX104" s="2"/>
      <c r="CDY104" s="2"/>
      <c r="CDZ104" s="2"/>
      <c r="CEA104" s="2"/>
      <c r="CEB104" s="2"/>
      <c r="CEC104" s="2"/>
      <c r="CED104" s="2"/>
      <c r="CEE104" s="2"/>
      <c r="CEF104" s="2"/>
      <c r="CEG104" s="2"/>
      <c r="CEH104" s="2"/>
      <c r="CEI104" s="2"/>
      <c r="CEJ104" s="2"/>
      <c r="CEK104" s="2"/>
      <c r="CEL104" s="2"/>
      <c r="CEM104" s="2"/>
      <c r="CEN104" s="2"/>
      <c r="CEO104" s="2"/>
      <c r="CEP104" s="2"/>
      <c r="CEQ104" s="2"/>
      <c r="CER104" s="2"/>
      <c r="CES104" s="2"/>
      <c r="CET104" s="2"/>
      <c r="CEU104" s="2"/>
      <c r="CEV104" s="2"/>
      <c r="CEW104" s="2"/>
      <c r="CEX104" s="2"/>
      <c r="CEY104" s="2"/>
      <c r="CEZ104" s="2"/>
      <c r="CFA104" s="2"/>
      <c r="CFB104" s="2"/>
      <c r="CFC104" s="2"/>
      <c r="CFD104" s="2"/>
      <c r="CFE104" s="2"/>
      <c r="CFF104" s="2"/>
      <c r="CFG104" s="2"/>
      <c r="CFH104" s="2"/>
      <c r="CFI104" s="2"/>
      <c r="CFJ104" s="2"/>
      <c r="CFK104" s="2"/>
      <c r="CFL104" s="2"/>
      <c r="CFM104" s="2"/>
      <c r="CFN104" s="2"/>
      <c r="CFO104" s="2"/>
      <c r="CFP104" s="2"/>
      <c r="CFQ104" s="2"/>
      <c r="CFR104" s="2"/>
      <c r="CFS104" s="2"/>
      <c r="CFT104" s="2"/>
      <c r="CFU104" s="2"/>
      <c r="CFV104" s="2"/>
      <c r="CFW104" s="2"/>
      <c r="CFX104" s="2"/>
      <c r="CFY104" s="2"/>
      <c r="CFZ104" s="2"/>
      <c r="CGA104" s="2"/>
      <c r="CGB104" s="2"/>
      <c r="CGC104" s="2"/>
      <c r="CGD104" s="2"/>
      <c r="CGE104" s="2"/>
      <c r="CGF104" s="2"/>
      <c r="CGG104" s="2"/>
      <c r="CGH104" s="2"/>
      <c r="CGI104" s="2"/>
      <c r="CGJ104" s="2"/>
      <c r="CGK104" s="2"/>
      <c r="CGL104" s="2"/>
      <c r="CGM104" s="2"/>
      <c r="CGN104" s="2"/>
      <c r="CGO104" s="2"/>
      <c r="CGP104" s="2"/>
      <c r="CGQ104" s="2"/>
      <c r="CGR104" s="2"/>
      <c r="CGS104" s="2"/>
      <c r="CGT104" s="2"/>
      <c r="CGU104" s="2"/>
      <c r="CGV104" s="2"/>
      <c r="CGW104" s="2"/>
      <c r="CGX104" s="2"/>
      <c r="CGY104" s="2"/>
      <c r="CGZ104" s="2"/>
      <c r="CHA104" s="2"/>
      <c r="CHB104" s="2"/>
      <c r="CHC104" s="2"/>
      <c r="CHD104" s="2"/>
      <c r="CHE104" s="2"/>
      <c r="CHF104" s="2"/>
      <c r="CHG104" s="2"/>
      <c r="CHH104" s="2"/>
      <c r="CHI104" s="2"/>
      <c r="CHJ104" s="2"/>
      <c r="CHK104" s="2"/>
      <c r="CHL104" s="2"/>
      <c r="CHM104" s="2"/>
      <c r="CHN104" s="2"/>
      <c r="CHO104" s="2"/>
      <c r="CHP104" s="2"/>
      <c r="CHQ104" s="2"/>
      <c r="CHR104" s="2"/>
      <c r="CHS104" s="2"/>
      <c r="CHT104" s="2"/>
      <c r="CHU104" s="2"/>
      <c r="CHV104" s="2"/>
      <c r="CHW104" s="2"/>
      <c r="CHX104" s="2"/>
      <c r="CHY104" s="2"/>
      <c r="CHZ104" s="2"/>
      <c r="CIA104" s="2"/>
      <c r="CIB104" s="2"/>
      <c r="CIC104" s="2"/>
      <c r="CID104" s="2"/>
      <c r="CIE104" s="2"/>
      <c r="CIF104" s="2"/>
      <c r="CIG104" s="2"/>
      <c r="CIH104" s="2"/>
      <c r="CII104" s="2"/>
      <c r="CIJ104" s="2"/>
      <c r="CIK104" s="2"/>
      <c r="CIL104" s="2"/>
      <c r="CIM104" s="2"/>
      <c r="CIN104" s="2"/>
      <c r="CIO104" s="2"/>
      <c r="CIP104" s="2"/>
      <c r="CIQ104" s="2"/>
      <c r="CIR104" s="2"/>
      <c r="CIS104" s="2"/>
      <c r="CIT104" s="2"/>
      <c r="CIU104" s="2"/>
      <c r="CIV104" s="2"/>
      <c r="CIW104" s="2"/>
      <c r="CIX104" s="2"/>
      <c r="CIY104" s="2"/>
      <c r="CIZ104" s="2"/>
      <c r="CJA104" s="2"/>
      <c r="CJB104" s="2"/>
      <c r="CJC104" s="2"/>
      <c r="CJD104" s="2"/>
      <c r="CJE104" s="2"/>
      <c r="CJF104" s="2"/>
      <c r="CJG104" s="2"/>
      <c r="CJH104" s="2"/>
      <c r="CJI104" s="2"/>
      <c r="CJJ104" s="2"/>
      <c r="CJK104" s="2"/>
      <c r="CJL104" s="2"/>
      <c r="CJM104" s="2"/>
      <c r="CJN104" s="2"/>
      <c r="CJO104" s="2"/>
      <c r="CJP104" s="2"/>
      <c r="CJQ104" s="2"/>
      <c r="CJR104" s="2"/>
      <c r="CJS104" s="2"/>
      <c r="CJT104" s="2"/>
      <c r="CJU104" s="2"/>
      <c r="CJV104" s="2"/>
      <c r="CJW104" s="2"/>
      <c r="CJX104" s="2"/>
      <c r="CJY104" s="2"/>
      <c r="CJZ104" s="2"/>
      <c r="CKA104" s="2"/>
      <c r="CKB104" s="2"/>
      <c r="CKC104" s="2"/>
      <c r="CKD104" s="2"/>
      <c r="CKE104" s="2"/>
      <c r="CKF104" s="2"/>
      <c r="CKG104" s="2"/>
      <c r="CKH104" s="2"/>
      <c r="CKI104" s="2"/>
      <c r="CKJ104" s="2"/>
      <c r="CKK104" s="2"/>
      <c r="CKL104" s="2"/>
      <c r="CKM104" s="2"/>
      <c r="CKN104" s="2"/>
      <c r="CKO104" s="2"/>
      <c r="CKP104" s="2"/>
      <c r="CKQ104" s="2"/>
      <c r="CKR104" s="2"/>
      <c r="CKS104" s="2"/>
      <c r="CKT104" s="2"/>
      <c r="CKU104" s="2"/>
      <c r="CKV104" s="2"/>
      <c r="CKW104" s="2"/>
      <c r="CKX104" s="2"/>
      <c r="CKY104" s="2"/>
      <c r="CKZ104" s="2"/>
      <c r="CLA104" s="2"/>
      <c r="CLB104" s="2"/>
      <c r="CLC104" s="2"/>
      <c r="CLD104" s="2"/>
      <c r="CLE104" s="2"/>
      <c r="CLF104" s="2"/>
      <c r="CLG104" s="2"/>
      <c r="CLH104" s="2"/>
      <c r="CLI104" s="2"/>
      <c r="CLJ104" s="2"/>
      <c r="CLK104" s="2"/>
      <c r="CLL104" s="2"/>
      <c r="CLM104" s="2"/>
      <c r="CLN104" s="2"/>
      <c r="CLO104" s="2"/>
      <c r="CLP104" s="2"/>
      <c r="CLQ104" s="2"/>
      <c r="CLR104" s="2"/>
      <c r="CLS104" s="2"/>
      <c r="CLT104" s="2"/>
      <c r="CLU104" s="2"/>
      <c r="CLV104" s="2"/>
      <c r="CLW104" s="2"/>
      <c r="CLX104" s="2"/>
      <c r="CLY104" s="2"/>
      <c r="CLZ104" s="2"/>
      <c r="CMA104" s="2"/>
      <c r="CMB104" s="2"/>
      <c r="CMC104" s="2"/>
      <c r="CMD104" s="2"/>
      <c r="CME104" s="2"/>
      <c r="CMF104" s="2"/>
      <c r="CMG104" s="2"/>
      <c r="CMH104" s="2"/>
      <c r="CMI104" s="2"/>
      <c r="CMJ104" s="2"/>
      <c r="CMK104" s="2"/>
      <c r="CML104" s="2"/>
      <c r="CMM104" s="2"/>
      <c r="CMN104" s="2"/>
      <c r="CMO104" s="2"/>
      <c r="CMP104" s="2"/>
      <c r="CMQ104" s="2"/>
      <c r="CMR104" s="2"/>
      <c r="CMS104" s="2"/>
      <c r="CMT104" s="2"/>
      <c r="CMU104" s="2"/>
      <c r="CMV104" s="2"/>
      <c r="CMW104" s="2"/>
      <c r="CMX104" s="2"/>
      <c r="CMY104" s="2"/>
      <c r="CMZ104" s="2"/>
      <c r="CNA104" s="2"/>
      <c r="CNB104" s="2"/>
      <c r="CNC104" s="2"/>
      <c r="CND104" s="2"/>
      <c r="CNE104" s="2"/>
      <c r="CNF104" s="2"/>
      <c r="CNG104" s="2"/>
      <c r="CNH104" s="2"/>
      <c r="CNI104" s="2"/>
      <c r="CNJ104" s="2"/>
      <c r="CNK104" s="2"/>
      <c r="CNL104" s="2"/>
      <c r="CNM104" s="2"/>
      <c r="CNN104" s="2"/>
      <c r="CNO104" s="2"/>
      <c r="CNP104" s="2"/>
      <c r="CNQ104" s="2"/>
      <c r="CNR104" s="2"/>
      <c r="CNS104" s="2"/>
      <c r="CNT104" s="2"/>
      <c r="CNU104" s="2"/>
      <c r="CNV104" s="2"/>
      <c r="CNW104" s="2"/>
      <c r="CNX104" s="2"/>
      <c r="CNY104" s="2"/>
      <c r="CNZ104" s="2"/>
      <c r="COA104" s="2"/>
      <c r="COB104" s="2"/>
      <c r="COC104" s="2"/>
      <c r="COD104" s="2"/>
      <c r="COE104" s="2"/>
      <c r="COF104" s="2"/>
      <c r="COG104" s="2"/>
      <c r="COH104" s="2"/>
      <c r="COI104" s="2"/>
      <c r="COJ104" s="2"/>
      <c r="COK104" s="2"/>
      <c r="COL104" s="2"/>
      <c r="COM104" s="2"/>
      <c r="CON104" s="2"/>
      <c r="COO104" s="2"/>
      <c r="COP104" s="2"/>
      <c r="COQ104" s="2"/>
      <c r="COR104" s="2"/>
      <c r="COS104" s="2"/>
      <c r="COT104" s="2"/>
      <c r="COU104" s="2"/>
      <c r="COV104" s="2"/>
      <c r="COW104" s="2"/>
      <c r="COX104" s="2"/>
      <c r="COY104" s="2"/>
      <c r="COZ104" s="2"/>
      <c r="CPA104" s="2"/>
      <c r="CPB104" s="2"/>
      <c r="CPC104" s="2"/>
      <c r="CPD104" s="2"/>
      <c r="CPE104" s="2"/>
      <c r="CPF104" s="2"/>
      <c r="CPG104" s="2"/>
      <c r="CPH104" s="2"/>
      <c r="CPI104" s="2"/>
      <c r="CPJ104" s="2"/>
      <c r="CPK104" s="2"/>
      <c r="CPL104" s="2"/>
      <c r="CPM104" s="2"/>
      <c r="CPN104" s="2"/>
      <c r="CPO104" s="2"/>
      <c r="CPP104" s="2"/>
      <c r="CPQ104" s="2"/>
      <c r="CPR104" s="2"/>
      <c r="CPS104" s="2"/>
      <c r="CPT104" s="2"/>
      <c r="CPU104" s="2"/>
      <c r="CPV104" s="2"/>
      <c r="CPW104" s="2"/>
      <c r="CPX104" s="2"/>
      <c r="CPY104" s="2"/>
      <c r="CPZ104" s="2"/>
      <c r="CQA104" s="2"/>
      <c r="CQB104" s="2"/>
      <c r="CQC104" s="2"/>
      <c r="CQD104" s="2"/>
      <c r="CQE104" s="2"/>
      <c r="CQF104" s="2"/>
      <c r="CQG104" s="2"/>
      <c r="CQH104" s="2"/>
      <c r="CQI104" s="2"/>
      <c r="CQJ104" s="2"/>
      <c r="CQK104" s="2"/>
      <c r="CQL104" s="2"/>
      <c r="CQM104" s="2"/>
      <c r="CQN104" s="2"/>
      <c r="CQO104" s="2"/>
      <c r="CQP104" s="2"/>
      <c r="CQQ104" s="2"/>
      <c r="CQR104" s="2"/>
      <c r="CQS104" s="2"/>
      <c r="CQT104" s="2"/>
      <c r="CQU104" s="2"/>
      <c r="CQV104" s="2"/>
      <c r="CQW104" s="2"/>
      <c r="CQX104" s="2"/>
      <c r="CQY104" s="2"/>
      <c r="CQZ104" s="2"/>
      <c r="CRA104" s="2"/>
      <c r="CRB104" s="2"/>
      <c r="CRC104" s="2"/>
      <c r="CRD104" s="2"/>
      <c r="CRE104" s="2"/>
      <c r="CRF104" s="2"/>
      <c r="CRG104" s="2"/>
      <c r="CRH104" s="2"/>
      <c r="CRI104" s="2"/>
      <c r="CRJ104" s="2"/>
      <c r="CRK104" s="2"/>
      <c r="CRL104" s="2"/>
      <c r="CRM104" s="2"/>
      <c r="CRN104" s="2"/>
      <c r="CRO104" s="2"/>
      <c r="CRP104" s="2"/>
      <c r="CRQ104" s="2"/>
      <c r="CRR104" s="2"/>
      <c r="CRS104" s="2"/>
      <c r="CRT104" s="2"/>
      <c r="CRU104" s="2"/>
      <c r="CRV104" s="2"/>
      <c r="CRW104" s="2"/>
      <c r="CRX104" s="2"/>
      <c r="CRY104" s="2"/>
      <c r="CRZ104" s="2"/>
      <c r="CSA104" s="2"/>
      <c r="CSB104" s="2"/>
      <c r="CSC104" s="2"/>
      <c r="CSD104" s="2"/>
      <c r="CSE104" s="2"/>
      <c r="CSF104" s="2"/>
      <c r="CSG104" s="2"/>
      <c r="CSH104" s="2"/>
      <c r="CSI104" s="2"/>
      <c r="CSJ104" s="2"/>
      <c r="CSK104" s="2"/>
      <c r="CSL104" s="2"/>
      <c r="CSM104" s="2"/>
      <c r="CSN104" s="2"/>
      <c r="CSO104" s="2"/>
      <c r="CSP104" s="2"/>
      <c r="CSQ104" s="2"/>
      <c r="CSR104" s="2"/>
      <c r="CSS104" s="2"/>
      <c r="CST104" s="2"/>
      <c r="CSU104" s="2"/>
      <c r="CSV104" s="2"/>
      <c r="CSW104" s="2"/>
      <c r="CSX104" s="2"/>
      <c r="CSY104" s="2"/>
      <c r="CSZ104" s="2"/>
      <c r="CTA104" s="2"/>
      <c r="CTB104" s="2"/>
      <c r="CTC104" s="2"/>
      <c r="CTD104" s="2"/>
      <c r="CTE104" s="2"/>
      <c r="CTF104" s="2"/>
      <c r="CTG104" s="2"/>
      <c r="CTH104" s="2"/>
      <c r="CTI104" s="2"/>
      <c r="CTJ104" s="2"/>
      <c r="CTK104" s="2"/>
      <c r="CTL104" s="2"/>
      <c r="CTM104" s="2"/>
      <c r="CTN104" s="2"/>
      <c r="CTO104" s="2"/>
      <c r="CTP104" s="2"/>
      <c r="CTQ104" s="2"/>
      <c r="CTR104" s="2"/>
      <c r="CTS104" s="2"/>
      <c r="CTT104" s="2"/>
      <c r="CTU104" s="2"/>
      <c r="CTV104" s="2"/>
      <c r="CTW104" s="2"/>
      <c r="CTX104" s="2"/>
      <c r="CTY104" s="2"/>
      <c r="CTZ104" s="2"/>
      <c r="CUA104" s="2"/>
      <c r="CUB104" s="2"/>
      <c r="CUC104" s="2"/>
      <c r="CUD104" s="2"/>
      <c r="CUE104" s="2"/>
      <c r="CUF104" s="2"/>
      <c r="CUG104" s="2"/>
      <c r="CUH104" s="2"/>
      <c r="CUI104" s="2"/>
      <c r="CUJ104" s="2"/>
      <c r="CUK104" s="2"/>
      <c r="CUL104" s="2"/>
      <c r="CUM104" s="2"/>
      <c r="CUN104" s="2"/>
      <c r="CUO104" s="2"/>
      <c r="CUP104" s="2"/>
      <c r="CUQ104" s="2"/>
      <c r="CUR104" s="2"/>
      <c r="CUS104" s="2"/>
      <c r="CUT104" s="2"/>
      <c r="CUU104" s="2"/>
      <c r="CUV104" s="2"/>
      <c r="CUW104" s="2"/>
      <c r="CUX104" s="2"/>
      <c r="CUY104" s="2"/>
      <c r="CUZ104" s="2"/>
      <c r="CVA104" s="2"/>
      <c r="CVB104" s="2"/>
      <c r="CVC104" s="2"/>
      <c r="CVD104" s="2"/>
      <c r="CVE104" s="2"/>
      <c r="CVF104" s="2"/>
      <c r="CVG104" s="2"/>
      <c r="CVH104" s="2"/>
      <c r="CVI104" s="2"/>
      <c r="CVJ104" s="2"/>
      <c r="CVK104" s="2"/>
      <c r="CVL104" s="2"/>
      <c r="CVM104" s="2"/>
      <c r="CVN104" s="2"/>
      <c r="CVO104" s="2"/>
      <c r="CVP104" s="2"/>
      <c r="CVQ104" s="2"/>
      <c r="CVR104" s="2"/>
      <c r="CVS104" s="2"/>
      <c r="CVT104" s="2"/>
      <c r="CVU104" s="2"/>
      <c r="CVV104" s="2"/>
      <c r="CVW104" s="2"/>
      <c r="CVX104" s="2"/>
      <c r="CVY104" s="2"/>
      <c r="CVZ104" s="2"/>
      <c r="CWA104" s="2"/>
      <c r="CWB104" s="2"/>
      <c r="CWC104" s="2"/>
      <c r="CWD104" s="2"/>
      <c r="CWE104" s="2"/>
      <c r="CWF104" s="2"/>
      <c r="CWG104" s="2"/>
      <c r="CWH104" s="2"/>
      <c r="CWI104" s="2"/>
      <c r="CWJ104" s="2"/>
      <c r="CWK104" s="2"/>
      <c r="CWL104" s="2"/>
      <c r="CWM104" s="2"/>
      <c r="CWN104" s="2"/>
      <c r="CWO104" s="2"/>
      <c r="CWP104" s="2"/>
      <c r="CWQ104" s="2"/>
      <c r="CWR104" s="2"/>
      <c r="CWS104" s="2"/>
      <c r="CWT104" s="2"/>
      <c r="CWU104" s="2"/>
      <c r="CWV104" s="2"/>
      <c r="CWW104" s="2"/>
      <c r="CWX104" s="2"/>
      <c r="CWY104" s="2"/>
      <c r="CWZ104" s="2"/>
      <c r="CXA104" s="2"/>
      <c r="CXB104" s="2"/>
      <c r="CXC104" s="2"/>
      <c r="CXD104" s="2"/>
      <c r="CXE104" s="2"/>
      <c r="CXF104" s="2"/>
      <c r="CXG104" s="2"/>
      <c r="CXH104" s="2"/>
      <c r="CXI104" s="2"/>
      <c r="CXJ104" s="2"/>
      <c r="CXK104" s="2"/>
      <c r="CXL104" s="2"/>
      <c r="CXM104" s="2"/>
      <c r="CXN104" s="2"/>
      <c r="CXO104" s="2"/>
      <c r="CXP104" s="2"/>
      <c r="CXQ104" s="2"/>
      <c r="CXR104" s="2"/>
      <c r="CXS104" s="2"/>
      <c r="CXT104" s="2"/>
      <c r="CXU104" s="2"/>
      <c r="CXV104" s="2"/>
      <c r="CXW104" s="2"/>
      <c r="CXX104" s="2"/>
      <c r="CXY104" s="2"/>
      <c r="CXZ104" s="2"/>
      <c r="CYA104" s="2"/>
      <c r="CYB104" s="2"/>
      <c r="CYC104" s="2"/>
      <c r="CYD104" s="2"/>
      <c r="CYE104" s="2"/>
      <c r="CYF104" s="2"/>
      <c r="CYG104" s="2"/>
      <c r="CYH104" s="2"/>
      <c r="CYI104" s="2"/>
      <c r="CYJ104" s="2"/>
      <c r="CYK104" s="2"/>
      <c r="CYL104" s="2"/>
      <c r="CYM104" s="2"/>
      <c r="CYN104" s="2"/>
      <c r="CYO104" s="2"/>
      <c r="CYP104" s="2"/>
      <c r="CYQ104" s="2"/>
      <c r="CYR104" s="2"/>
      <c r="CYS104" s="2"/>
      <c r="CYT104" s="2"/>
      <c r="CYU104" s="2"/>
      <c r="CYV104" s="2"/>
      <c r="CYW104" s="2"/>
      <c r="CYX104" s="2"/>
      <c r="CYY104" s="2"/>
      <c r="CYZ104" s="2"/>
      <c r="CZA104" s="2"/>
      <c r="CZB104" s="2"/>
      <c r="CZC104" s="2"/>
      <c r="CZD104" s="2"/>
      <c r="CZE104" s="2"/>
      <c r="CZF104" s="2"/>
      <c r="CZG104" s="2"/>
      <c r="CZH104" s="2"/>
      <c r="CZI104" s="2"/>
      <c r="CZJ104" s="2"/>
      <c r="CZK104" s="2"/>
      <c r="CZL104" s="2"/>
      <c r="CZM104" s="2"/>
      <c r="CZN104" s="2"/>
      <c r="CZO104" s="2"/>
      <c r="CZP104" s="2"/>
      <c r="CZQ104" s="2"/>
      <c r="CZR104" s="2"/>
      <c r="CZS104" s="2"/>
      <c r="CZT104" s="2"/>
      <c r="CZU104" s="2"/>
      <c r="CZV104" s="2"/>
      <c r="CZW104" s="2"/>
      <c r="CZX104" s="2"/>
      <c r="CZY104" s="2"/>
      <c r="CZZ104" s="2"/>
      <c r="DAA104" s="2"/>
      <c r="DAB104" s="2"/>
      <c r="DAC104" s="2"/>
      <c r="DAD104" s="2"/>
      <c r="DAE104" s="2"/>
      <c r="DAF104" s="2"/>
      <c r="DAG104" s="2"/>
      <c r="DAH104" s="2"/>
      <c r="DAI104" s="2"/>
      <c r="DAJ104" s="2"/>
      <c r="DAK104" s="2"/>
      <c r="DAL104" s="2"/>
      <c r="DAM104" s="2"/>
      <c r="DAN104" s="2"/>
      <c r="DAO104" s="2"/>
      <c r="DAP104" s="2"/>
      <c r="DAQ104" s="2"/>
      <c r="DAR104" s="2"/>
      <c r="DAS104" s="2"/>
      <c r="DAT104" s="2"/>
      <c r="DAU104" s="2"/>
      <c r="DAV104" s="2"/>
      <c r="DAW104" s="2"/>
      <c r="DAX104" s="2"/>
      <c r="DAY104" s="2"/>
      <c r="DAZ104" s="2"/>
      <c r="DBA104" s="2"/>
      <c r="DBB104" s="2"/>
      <c r="DBC104" s="2"/>
      <c r="DBD104" s="2"/>
      <c r="DBE104" s="2"/>
      <c r="DBF104" s="2"/>
      <c r="DBG104" s="2"/>
      <c r="DBH104" s="2"/>
      <c r="DBI104" s="2"/>
      <c r="DBJ104" s="2"/>
      <c r="DBK104" s="2"/>
      <c r="DBL104" s="2"/>
      <c r="DBM104" s="2"/>
      <c r="DBN104" s="2"/>
      <c r="DBO104" s="2"/>
      <c r="DBP104" s="2"/>
      <c r="DBQ104" s="2"/>
      <c r="DBR104" s="2"/>
      <c r="DBS104" s="2"/>
      <c r="DBT104" s="2"/>
      <c r="DBU104" s="2"/>
      <c r="DBV104" s="2"/>
      <c r="DBW104" s="2"/>
      <c r="DBX104" s="2"/>
      <c r="DBY104" s="2"/>
      <c r="DBZ104" s="2"/>
      <c r="DCA104" s="2"/>
      <c r="DCB104" s="2"/>
      <c r="DCC104" s="2"/>
      <c r="DCD104" s="2"/>
      <c r="DCE104" s="2"/>
      <c r="DCF104" s="2"/>
      <c r="DCG104" s="2"/>
      <c r="DCH104" s="2"/>
      <c r="DCI104" s="2"/>
      <c r="DCJ104" s="2"/>
      <c r="DCK104" s="2"/>
      <c r="DCL104" s="2"/>
      <c r="DCM104" s="2"/>
      <c r="DCN104" s="2"/>
      <c r="DCO104" s="2"/>
      <c r="DCP104" s="2"/>
      <c r="DCQ104" s="2"/>
      <c r="DCR104" s="2"/>
      <c r="DCS104" s="2"/>
      <c r="DCT104" s="2"/>
      <c r="DCU104" s="2"/>
      <c r="DCV104" s="2"/>
      <c r="DCW104" s="2"/>
      <c r="DCX104" s="2"/>
      <c r="DCY104" s="2"/>
      <c r="DCZ104" s="2"/>
      <c r="DDA104" s="2"/>
      <c r="DDB104" s="2"/>
      <c r="DDC104" s="2"/>
      <c r="DDD104" s="2"/>
      <c r="DDE104" s="2"/>
      <c r="DDF104" s="2"/>
      <c r="DDG104" s="2"/>
      <c r="DDH104" s="2"/>
      <c r="DDI104" s="2"/>
      <c r="DDJ104" s="2"/>
      <c r="DDK104" s="2"/>
      <c r="DDL104" s="2"/>
      <c r="DDM104" s="2"/>
      <c r="DDN104" s="2"/>
      <c r="DDO104" s="2"/>
      <c r="DDP104" s="2"/>
      <c r="DDQ104" s="2"/>
      <c r="DDR104" s="2"/>
      <c r="DDS104" s="2"/>
      <c r="DDT104" s="2"/>
      <c r="DDU104" s="2"/>
      <c r="DDV104" s="2"/>
      <c r="DDW104" s="2"/>
      <c r="DDX104" s="2"/>
      <c r="DDY104" s="2"/>
      <c r="DDZ104" s="2"/>
      <c r="DEA104" s="2"/>
      <c r="DEB104" s="2"/>
      <c r="DEC104" s="2"/>
      <c r="DED104" s="2"/>
      <c r="DEE104" s="2"/>
      <c r="DEF104" s="2"/>
      <c r="DEG104" s="2"/>
      <c r="DEH104" s="2"/>
      <c r="DEI104" s="2"/>
      <c r="DEJ104" s="2"/>
      <c r="DEK104" s="2"/>
      <c r="DEL104" s="2"/>
      <c r="DEM104" s="2"/>
      <c r="DEN104" s="2"/>
      <c r="DEO104" s="2"/>
      <c r="DEP104" s="2"/>
      <c r="DEQ104" s="2"/>
      <c r="DER104" s="2"/>
      <c r="DES104" s="2"/>
      <c r="DET104" s="2"/>
      <c r="DEU104" s="2"/>
      <c r="DEV104" s="2"/>
      <c r="DEW104" s="2"/>
      <c r="DEX104" s="2"/>
      <c r="DEY104" s="2"/>
      <c r="DEZ104" s="2"/>
      <c r="DFA104" s="2"/>
      <c r="DFB104" s="2"/>
      <c r="DFC104" s="2"/>
      <c r="DFD104" s="2"/>
      <c r="DFE104" s="2"/>
      <c r="DFF104" s="2"/>
      <c r="DFG104" s="2"/>
      <c r="DFH104" s="2"/>
      <c r="DFI104" s="2"/>
      <c r="DFJ104" s="2"/>
      <c r="DFK104" s="2"/>
      <c r="DFL104" s="2"/>
      <c r="DFM104" s="2"/>
      <c r="DFN104" s="2"/>
      <c r="DFO104" s="2"/>
      <c r="DFP104" s="2"/>
      <c r="DFQ104" s="2"/>
      <c r="DFR104" s="2"/>
      <c r="DFS104" s="2"/>
      <c r="DFT104" s="2"/>
      <c r="DFU104" s="2"/>
      <c r="DFV104" s="2"/>
      <c r="DFW104" s="2"/>
      <c r="DFX104" s="2"/>
      <c r="DFY104" s="2"/>
      <c r="DFZ104" s="2"/>
      <c r="DGA104" s="2"/>
      <c r="DGB104" s="2"/>
      <c r="DGC104" s="2"/>
      <c r="DGD104" s="2"/>
      <c r="DGE104" s="2"/>
      <c r="DGF104" s="2"/>
      <c r="DGG104" s="2"/>
      <c r="DGH104" s="2"/>
      <c r="DGI104" s="2"/>
      <c r="DGJ104" s="2"/>
      <c r="DGK104" s="2"/>
      <c r="DGL104" s="2"/>
      <c r="DGM104" s="2"/>
      <c r="DGN104" s="2"/>
      <c r="DGO104" s="2"/>
      <c r="DGP104" s="2"/>
      <c r="DGQ104" s="2"/>
      <c r="DGR104" s="2"/>
      <c r="DGS104" s="2"/>
      <c r="DGT104" s="2"/>
      <c r="DGU104" s="2"/>
      <c r="DGV104" s="2"/>
      <c r="DGW104" s="2"/>
      <c r="DGX104" s="2"/>
      <c r="DGY104" s="2"/>
      <c r="DGZ104" s="2"/>
      <c r="DHA104" s="2"/>
      <c r="DHB104" s="2"/>
      <c r="DHC104" s="2"/>
      <c r="DHD104" s="2"/>
      <c r="DHE104" s="2"/>
      <c r="DHF104" s="2"/>
      <c r="DHG104" s="2"/>
      <c r="DHH104" s="2"/>
      <c r="DHI104" s="2"/>
      <c r="DHJ104" s="2"/>
      <c r="DHK104" s="2"/>
      <c r="DHL104" s="2"/>
      <c r="DHM104" s="2"/>
      <c r="DHN104" s="2"/>
      <c r="DHO104" s="2"/>
      <c r="DHP104" s="2"/>
      <c r="DHQ104" s="2"/>
      <c r="DHR104" s="2"/>
      <c r="DHS104" s="2"/>
      <c r="DHT104" s="2"/>
      <c r="DHU104" s="2"/>
      <c r="DHV104" s="2"/>
      <c r="DHW104" s="2"/>
      <c r="DHX104" s="2"/>
      <c r="DHY104" s="2"/>
      <c r="DHZ104" s="2"/>
      <c r="DIA104" s="2"/>
      <c r="DIB104" s="2"/>
      <c r="DIC104" s="2"/>
      <c r="DID104" s="2"/>
      <c r="DIE104" s="2"/>
      <c r="DIF104" s="2"/>
      <c r="DIG104" s="2"/>
      <c r="DIH104" s="2"/>
      <c r="DII104" s="2"/>
      <c r="DIJ104" s="2"/>
      <c r="DIK104" s="2"/>
      <c r="DIL104" s="2"/>
      <c r="DIM104" s="2"/>
      <c r="DIN104" s="2"/>
      <c r="DIO104" s="2"/>
      <c r="DIP104" s="2"/>
      <c r="DIQ104" s="2"/>
      <c r="DIR104" s="2"/>
      <c r="DIS104" s="2"/>
      <c r="DIT104" s="2"/>
      <c r="DIU104" s="2"/>
      <c r="DIV104" s="2"/>
      <c r="DIW104" s="2"/>
      <c r="DIX104" s="2"/>
      <c r="DIY104" s="2"/>
      <c r="DIZ104" s="2"/>
      <c r="DJA104" s="2"/>
      <c r="DJB104" s="2"/>
      <c r="DJC104" s="2"/>
      <c r="DJD104" s="2"/>
      <c r="DJE104" s="2"/>
      <c r="DJF104" s="2"/>
      <c r="DJG104" s="2"/>
      <c r="DJH104" s="2"/>
      <c r="DJI104" s="2"/>
      <c r="DJJ104" s="2"/>
      <c r="DJK104" s="2"/>
      <c r="DJL104" s="2"/>
      <c r="DJM104" s="2"/>
      <c r="DJN104" s="2"/>
      <c r="DJO104" s="2"/>
      <c r="DJP104" s="2"/>
      <c r="DJQ104" s="2"/>
      <c r="DJR104" s="2"/>
      <c r="DJS104" s="2"/>
      <c r="DJT104" s="2"/>
      <c r="DJU104" s="2"/>
      <c r="DJV104" s="2"/>
      <c r="DJW104" s="2"/>
      <c r="DJX104" s="2"/>
      <c r="DJY104" s="2"/>
      <c r="DJZ104" s="2"/>
      <c r="DKA104" s="2"/>
      <c r="DKB104" s="2"/>
      <c r="DKC104" s="2"/>
      <c r="DKD104" s="2"/>
      <c r="DKE104" s="2"/>
      <c r="DKF104" s="2"/>
      <c r="DKG104" s="2"/>
      <c r="DKH104" s="2"/>
      <c r="DKI104" s="2"/>
      <c r="DKJ104" s="2"/>
      <c r="DKK104" s="2"/>
      <c r="DKL104" s="2"/>
      <c r="DKM104" s="2"/>
      <c r="DKN104" s="2"/>
      <c r="DKO104" s="2"/>
      <c r="DKP104" s="2"/>
      <c r="DKQ104" s="2"/>
      <c r="DKR104" s="2"/>
      <c r="DKS104" s="2"/>
      <c r="DKT104" s="2"/>
      <c r="DKU104" s="2"/>
      <c r="DKV104" s="2"/>
      <c r="DKW104" s="2"/>
      <c r="DKX104" s="2"/>
      <c r="DKY104" s="2"/>
      <c r="DKZ104" s="2"/>
      <c r="DLA104" s="2"/>
      <c r="DLB104" s="2"/>
      <c r="DLC104" s="2"/>
      <c r="DLD104" s="2"/>
      <c r="DLE104" s="2"/>
      <c r="DLF104" s="2"/>
      <c r="DLG104" s="2"/>
      <c r="DLH104" s="2"/>
      <c r="DLI104" s="2"/>
      <c r="DLJ104" s="2"/>
      <c r="DLK104" s="2"/>
      <c r="DLL104" s="2"/>
      <c r="DLM104" s="2"/>
      <c r="DLN104" s="2"/>
      <c r="DLO104" s="2"/>
      <c r="DLP104" s="2"/>
      <c r="DLQ104" s="2"/>
      <c r="DLR104" s="2"/>
      <c r="DLS104" s="2"/>
      <c r="DLT104" s="2"/>
      <c r="DLU104" s="2"/>
      <c r="DLV104" s="2"/>
      <c r="DLW104" s="2"/>
      <c r="DLX104" s="2"/>
      <c r="DLY104" s="2"/>
      <c r="DLZ104" s="2"/>
      <c r="DMA104" s="2"/>
      <c r="DMB104" s="2"/>
      <c r="DMC104" s="2"/>
      <c r="DMD104" s="2"/>
      <c r="DME104" s="2"/>
      <c r="DMF104" s="2"/>
      <c r="DMG104" s="2"/>
      <c r="DMH104" s="2"/>
      <c r="DMI104" s="2"/>
      <c r="DMJ104" s="2"/>
      <c r="DMK104" s="2"/>
      <c r="DML104" s="2"/>
      <c r="DMM104" s="2"/>
      <c r="DMN104" s="2"/>
      <c r="DMO104" s="2"/>
      <c r="DMP104" s="2"/>
      <c r="DMQ104" s="2"/>
      <c r="DMR104" s="2"/>
      <c r="DMS104" s="2"/>
      <c r="DMT104" s="2"/>
      <c r="DMU104" s="2"/>
      <c r="DMV104" s="2"/>
      <c r="DMW104" s="2"/>
      <c r="DMX104" s="2"/>
      <c r="DMY104" s="2"/>
      <c r="DMZ104" s="2"/>
      <c r="DNA104" s="2"/>
      <c r="DNB104" s="2"/>
      <c r="DNC104" s="2"/>
      <c r="DND104" s="2"/>
      <c r="DNE104" s="2"/>
      <c r="DNF104" s="2"/>
      <c r="DNG104" s="2"/>
      <c r="DNH104" s="2"/>
      <c r="DNI104" s="2"/>
      <c r="DNJ104" s="2"/>
      <c r="DNK104" s="2"/>
      <c r="DNL104" s="2"/>
      <c r="DNM104" s="2"/>
      <c r="DNN104" s="2"/>
      <c r="DNO104" s="2"/>
      <c r="DNP104" s="2"/>
      <c r="DNQ104" s="2"/>
      <c r="DNR104" s="2"/>
      <c r="DNS104" s="2"/>
      <c r="DNT104" s="2"/>
      <c r="DNU104" s="2"/>
      <c r="DNV104" s="2"/>
      <c r="DNW104" s="2"/>
      <c r="DNX104" s="2"/>
      <c r="DNY104" s="2"/>
      <c r="DNZ104" s="2"/>
      <c r="DOA104" s="2"/>
      <c r="DOB104" s="2"/>
      <c r="DOC104" s="2"/>
      <c r="DOD104" s="2"/>
      <c r="DOE104" s="2"/>
      <c r="DOF104" s="2"/>
      <c r="DOG104" s="2"/>
      <c r="DOH104" s="2"/>
      <c r="DOI104" s="2"/>
      <c r="DOJ104" s="2"/>
      <c r="DOK104" s="2"/>
      <c r="DOL104" s="2"/>
      <c r="DOM104" s="2"/>
      <c r="DON104" s="2"/>
      <c r="DOO104" s="2"/>
      <c r="DOP104" s="2"/>
      <c r="DOQ104" s="2"/>
      <c r="DOR104" s="2"/>
      <c r="DOS104" s="2"/>
      <c r="DOT104" s="2"/>
      <c r="DOU104" s="2"/>
      <c r="DOV104" s="2"/>
      <c r="DOW104" s="2"/>
      <c r="DOX104" s="2"/>
      <c r="DOY104" s="2"/>
      <c r="DOZ104" s="2"/>
      <c r="DPA104" s="2"/>
      <c r="DPB104" s="2"/>
      <c r="DPC104" s="2"/>
      <c r="DPD104" s="2"/>
      <c r="DPE104" s="2"/>
      <c r="DPF104" s="2"/>
      <c r="DPG104" s="2"/>
      <c r="DPH104" s="2"/>
      <c r="DPI104" s="2"/>
      <c r="DPJ104" s="2"/>
      <c r="DPK104" s="2"/>
      <c r="DPL104" s="2"/>
      <c r="DPM104" s="2"/>
      <c r="DPN104" s="2"/>
      <c r="DPO104" s="2"/>
      <c r="DPP104" s="2"/>
      <c r="DPQ104" s="2"/>
      <c r="DPR104" s="2"/>
      <c r="DPS104" s="2"/>
      <c r="DPT104" s="2"/>
      <c r="DPU104" s="2"/>
      <c r="DPV104" s="2"/>
      <c r="DPW104" s="2"/>
      <c r="DPX104" s="2"/>
      <c r="DPY104" s="2"/>
      <c r="DPZ104" s="2"/>
      <c r="DQA104" s="2"/>
      <c r="DQB104" s="2"/>
      <c r="DQC104" s="2"/>
      <c r="DQD104" s="2"/>
      <c r="DQE104" s="2"/>
      <c r="DQF104" s="2"/>
      <c r="DQG104" s="2"/>
      <c r="DQH104" s="2"/>
      <c r="DQI104" s="2"/>
      <c r="DQJ104" s="2"/>
      <c r="DQK104" s="2"/>
      <c r="DQL104" s="2"/>
      <c r="DQM104" s="2"/>
      <c r="DQN104" s="2"/>
      <c r="DQO104" s="2"/>
      <c r="DQP104" s="2"/>
      <c r="DQQ104" s="2"/>
      <c r="DQR104" s="2"/>
      <c r="DQS104" s="2"/>
      <c r="DQT104" s="2"/>
      <c r="DQU104" s="2"/>
      <c r="DQV104" s="2"/>
      <c r="DQW104" s="2"/>
      <c r="DQX104" s="2"/>
      <c r="DQY104" s="2"/>
      <c r="DQZ104" s="2"/>
      <c r="DRA104" s="2"/>
      <c r="DRB104" s="2"/>
      <c r="DRC104" s="2"/>
      <c r="DRD104" s="2"/>
      <c r="DRE104" s="2"/>
      <c r="DRF104" s="2"/>
      <c r="DRG104" s="2"/>
      <c r="DRH104" s="2"/>
      <c r="DRI104" s="2"/>
      <c r="DRJ104" s="2"/>
      <c r="DRK104" s="2"/>
      <c r="DRL104" s="2"/>
      <c r="DRM104" s="2"/>
      <c r="DRN104" s="2"/>
      <c r="DRO104" s="2"/>
      <c r="DRP104" s="2"/>
      <c r="DRQ104" s="2"/>
      <c r="DRR104" s="2"/>
      <c r="DRS104" s="2"/>
      <c r="DRT104" s="2"/>
      <c r="DRU104" s="2"/>
      <c r="DRV104" s="2"/>
      <c r="DRW104" s="2"/>
      <c r="DRX104" s="2"/>
      <c r="DRY104" s="2"/>
      <c r="DRZ104" s="2"/>
      <c r="DSA104" s="2"/>
      <c r="DSB104" s="2"/>
      <c r="DSC104" s="2"/>
      <c r="DSD104" s="2"/>
      <c r="DSE104" s="2"/>
      <c r="DSF104" s="2"/>
      <c r="DSG104" s="2"/>
      <c r="DSH104" s="2"/>
      <c r="DSI104" s="2"/>
      <c r="DSJ104" s="2"/>
      <c r="DSK104" s="2"/>
      <c r="DSL104" s="2"/>
      <c r="DSM104" s="2"/>
      <c r="DSN104" s="2"/>
      <c r="DSO104" s="2"/>
      <c r="DSP104" s="2"/>
      <c r="DSQ104" s="2"/>
      <c r="DSR104" s="2"/>
      <c r="DSS104" s="2"/>
      <c r="DST104" s="2"/>
      <c r="DSU104" s="2"/>
      <c r="DSV104" s="2"/>
      <c r="DSW104" s="2"/>
      <c r="DSX104" s="2"/>
      <c r="DSY104" s="2"/>
      <c r="DSZ104" s="2"/>
      <c r="DTA104" s="2"/>
      <c r="DTB104" s="2"/>
      <c r="DTC104" s="2"/>
      <c r="DTD104" s="2"/>
      <c r="DTE104" s="2"/>
      <c r="DTF104" s="2"/>
      <c r="DTG104" s="2"/>
      <c r="DTH104" s="2"/>
      <c r="DTI104" s="2"/>
      <c r="DTJ104" s="2"/>
      <c r="DTK104" s="2"/>
      <c r="DTL104" s="2"/>
      <c r="DTM104" s="2"/>
      <c r="DTN104" s="2"/>
      <c r="DTO104" s="2"/>
      <c r="DTP104" s="2"/>
      <c r="DTQ104" s="2"/>
      <c r="DTR104" s="2"/>
      <c r="DTS104" s="2"/>
      <c r="DTT104" s="2"/>
      <c r="DTU104" s="2"/>
      <c r="DTV104" s="2"/>
      <c r="DTW104" s="2"/>
      <c r="DTX104" s="2"/>
      <c r="DTY104" s="2"/>
      <c r="DTZ104" s="2"/>
      <c r="DUA104" s="2"/>
      <c r="DUB104" s="2"/>
      <c r="DUC104" s="2"/>
      <c r="DUD104" s="2"/>
      <c r="DUE104" s="2"/>
      <c r="DUF104" s="2"/>
      <c r="DUG104" s="2"/>
      <c r="DUH104" s="2"/>
      <c r="DUI104" s="2"/>
      <c r="DUJ104" s="2"/>
      <c r="DUK104" s="2"/>
      <c r="DUL104" s="2"/>
      <c r="DUM104" s="2"/>
      <c r="DUN104" s="2"/>
      <c r="DUO104" s="2"/>
      <c r="DUP104" s="2"/>
      <c r="DUQ104" s="2"/>
      <c r="DUR104" s="2"/>
      <c r="DUS104" s="2"/>
      <c r="DUT104" s="2"/>
      <c r="DUU104" s="2"/>
      <c r="DUV104" s="2"/>
      <c r="DUW104" s="2"/>
      <c r="DUX104" s="2"/>
      <c r="DUY104" s="2"/>
      <c r="DUZ104" s="2"/>
      <c r="DVA104" s="2"/>
      <c r="DVB104" s="2"/>
      <c r="DVC104" s="2"/>
      <c r="DVD104" s="2"/>
      <c r="DVE104" s="2"/>
      <c r="DVF104" s="2"/>
      <c r="DVG104" s="2"/>
      <c r="DVH104" s="2"/>
      <c r="DVI104" s="2"/>
      <c r="DVJ104" s="2"/>
      <c r="DVK104" s="2"/>
      <c r="DVL104" s="2"/>
      <c r="DVM104" s="2"/>
      <c r="DVN104" s="2"/>
      <c r="DVO104" s="2"/>
      <c r="DVP104" s="2"/>
      <c r="DVQ104" s="2"/>
      <c r="DVR104" s="2"/>
      <c r="DVS104" s="2"/>
      <c r="DVT104" s="2"/>
      <c r="DVU104" s="2"/>
      <c r="DVV104" s="2"/>
      <c r="DVW104" s="2"/>
      <c r="DVX104" s="2"/>
      <c r="DVY104" s="2"/>
      <c r="DVZ104" s="2"/>
      <c r="DWA104" s="2"/>
      <c r="DWB104" s="2"/>
      <c r="DWC104" s="2"/>
      <c r="DWD104" s="2"/>
      <c r="DWE104" s="2"/>
      <c r="DWF104" s="2"/>
      <c r="DWG104" s="2"/>
      <c r="DWH104" s="2"/>
      <c r="DWI104" s="2"/>
      <c r="DWJ104" s="2"/>
      <c r="DWK104" s="2"/>
      <c r="DWL104" s="2"/>
      <c r="DWM104" s="2"/>
      <c r="DWN104" s="2"/>
      <c r="DWO104" s="2"/>
      <c r="DWP104" s="2"/>
      <c r="DWQ104" s="2"/>
      <c r="DWR104" s="2"/>
      <c r="DWS104" s="2"/>
      <c r="DWT104" s="2"/>
      <c r="DWU104" s="2"/>
      <c r="DWV104" s="2"/>
      <c r="DWW104" s="2"/>
      <c r="DWX104" s="2"/>
      <c r="DWY104" s="2"/>
      <c r="DWZ104" s="2"/>
      <c r="DXA104" s="2"/>
      <c r="DXB104" s="2"/>
      <c r="DXC104" s="2"/>
      <c r="DXD104" s="2"/>
      <c r="DXE104" s="2"/>
      <c r="DXF104" s="2"/>
      <c r="DXG104" s="2"/>
      <c r="DXH104" s="2"/>
      <c r="DXI104" s="2"/>
      <c r="DXJ104" s="2"/>
      <c r="DXK104" s="2"/>
      <c r="DXL104" s="2"/>
      <c r="DXM104" s="2"/>
      <c r="DXN104" s="2"/>
      <c r="DXO104" s="2"/>
      <c r="DXP104" s="2"/>
      <c r="DXQ104" s="2"/>
      <c r="DXR104" s="2"/>
      <c r="DXS104" s="2"/>
      <c r="DXT104" s="2"/>
      <c r="DXU104" s="2"/>
      <c r="DXV104" s="2"/>
      <c r="DXW104" s="2"/>
      <c r="DXX104" s="2"/>
      <c r="DXY104" s="2"/>
      <c r="DXZ104" s="2"/>
      <c r="DYA104" s="2"/>
      <c r="DYB104" s="2"/>
      <c r="DYC104" s="2"/>
      <c r="DYD104" s="2"/>
      <c r="DYE104" s="2"/>
      <c r="DYF104" s="2"/>
      <c r="DYG104" s="2"/>
      <c r="DYH104" s="2"/>
      <c r="DYI104" s="2"/>
      <c r="DYJ104" s="2"/>
      <c r="DYK104" s="2"/>
      <c r="DYL104" s="2"/>
      <c r="DYM104" s="2"/>
      <c r="DYN104" s="2"/>
      <c r="DYO104" s="2"/>
      <c r="DYP104" s="2"/>
      <c r="DYQ104" s="2"/>
      <c r="DYR104" s="2"/>
      <c r="DYS104" s="2"/>
      <c r="DYT104" s="2"/>
      <c r="DYU104" s="2"/>
      <c r="DYV104" s="2"/>
      <c r="DYW104" s="2"/>
      <c r="DYX104" s="2"/>
      <c r="DYY104" s="2"/>
      <c r="DYZ104" s="2"/>
      <c r="DZA104" s="2"/>
      <c r="DZB104" s="2"/>
      <c r="DZC104" s="2"/>
      <c r="DZD104" s="2"/>
      <c r="DZE104" s="2"/>
      <c r="DZF104" s="2"/>
      <c r="DZG104" s="2"/>
      <c r="DZH104" s="2"/>
      <c r="DZI104" s="2"/>
      <c r="DZJ104" s="2"/>
      <c r="DZK104" s="2"/>
      <c r="DZL104" s="2"/>
      <c r="DZM104" s="2"/>
      <c r="DZN104" s="2"/>
      <c r="DZO104" s="2"/>
      <c r="DZP104" s="2"/>
      <c r="DZQ104" s="2"/>
      <c r="DZR104" s="2"/>
      <c r="DZS104" s="2"/>
      <c r="DZT104" s="2"/>
      <c r="DZU104" s="2"/>
      <c r="DZV104" s="2"/>
      <c r="DZW104" s="2"/>
      <c r="DZX104" s="2"/>
      <c r="DZY104" s="2"/>
      <c r="DZZ104" s="2"/>
      <c r="EAA104" s="2"/>
      <c r="EAB104" s="2"/>
      <c r="EAC104" s="2"/>
      <c r="EAD104" s="2"/>
      <c r="EAE104" s="2"/>
      <c r="EAF104" s="2"/>
      <c r="EAG104" s="2"/>
      <c r="EAH104" s="2"/>
      <c r="EAI104" s="2"/>
      <c r="EAJ104" s="2"/>
      <c r="EAK104" s="2"/>
      <c r="EAL104" s="2"/>
      <c r="EAM104" s="2"/>
      <c r="EAN104" s="2"/>
      <c r="EAO104" s="2"/>
      <c r="EAP104" s="2"/>
      <c r="EAQ104" s="2"/>
      <c r="EAR104" s="2"/>
      <c r="EAS104" s="2"/>
      <c r="EAT104" s="2"/>
      <c r="EAU104" s="2"/>
      <c r="EAV104" s="2"/>
      <c r="EAW104" s="2"/>
      <c r="EAX104" s="2"/>
      <c r="EAY104" s="2"/>
      <c r="EAZ104" s="2"/>
      <c r="EBA104" s="2"/>
      <c r="EBB104" s="2"/>
      <c r="EBC104" s="2"/>
      <c r="EBD104" s="2"/>
      <c r="EBE104" s="2"/>
      <c r="EBF104" s="2"/>
      <c r="EBG104" s="2"/>
      <c r="EBH104" s="2"/>
      <c r="EBI104" s="2"/>
      <c r="EBJ104" s="2"/>
      <c r="EBK104" s="2"/>
      <c r="EBL104" s="2"/>
      <c r="EBM104" s="2"/>
      <c r="EBN104" s="2"/>
      <c r="EBO104" s="2"/>
      <c r="EBP104" s="2"/>
      <c r="EBQ104" s="2"/>
      <c r="EBR104" s="2"/>
      <c r="EBS104" s="2"/>
      <c r="EBT104" s="2"/>
      <c r="EBU104" s="2"/>
      <c r="EBV104" s="2"/>
      <c r="EBW104" s="2"/>
      <c r="EBX104" s="2"/>
      <c r="EBY104" s="2"/>
      <c r="EBZ104" s="2"/>
      <c r="ECA104" s="2"/>
      <c r="ECB104" s="2"/>
      <c r="ECC104" s="2"/>
      <c r="ECD104" s="2"/>
      <c r="ECE104" s="2"/>
      <c r="ECF104" s="2"/>
      <c r="ECG104" s="2"/>
      <c r="ECH104" s="2"/>
      <c r="ECI104" s="2"/>
      <c r="ECJ104" s="2"/>
      <c r="ECK104" s="2"/>
      <c r="ECL104" s="2"/>
      <c r="ECM104" s="2"/>
      <c r="ECN104" s="2"/>
      <c r="ECO104" s="2"/>
      <c r="ECP104" s="2"/>
      <c r="ECQ104" s="2"/>
      <c r="ECR104" s="2"/>
      <c r="ECS104" s="2"/>
      <c r="ECT104" s="2"/>
      <c r="ECU104" s="2"/>
      <c r="ECV104" s="2"/>
      <c r="ECW104" s="2"/>
      <c r="ECX104" s="2"/>
      <c r="ECY104" s="2"/>
      <c r="ECZ104" s="2"/>
      <c r="EDA104" s="2"/>
      <c r="EDB104" s="2"/>
      <c r="EDC104" s="2"/>
      <c r="EDD104" s="2"/>
      <c r="EDE104" s="2"/>
      <c r="EDF104" s="2"/>
      <c r="EDG104" s="2"/>
      <c r="EDH104" s="2"/>
      <c r="EDI104" s="2"/>
      <c r="EDJ104" s="2"/>
      <c r="EDK104" s="2"/>
      <c r="EDL104" s="2"/>
      <c r="EDM104" s="2"/>
      <c r="EDN104" s="2"/>
      <c r="EDO104" s="2"/>
      <c r="EDP104" s="2"/>
      <c r="EDQ104" s="2"/>
      <c r="EDR104" s="2"/>
      <c r="EDS104" s="2"/>
      <c r="EDT104" s="2"/>
      <c r="EDU104" s="2"/>
      <c r="EDV104" s="2"/>
      <c r="EDW104" s="2"/>
      <c r="EDX104" s="2"/>
      <c r="EDY104" s="2"/>
      <c r="EDZ104" s="2"/>
      <c r="EEA104" s="2"/>
      <c r="EEB104" s="2"/>
      <c r="EEC104" s="2"/>
      <c r="EED104" s="2"/>
      <c r="EEE104" s="2"/>
      <c r="EEF104" s="2"/>
      <c r="EEG104" s="2"/>
      <c r="EEH104" s="2"/>
      <c r="EEI104" s="2"/>
      <c r="EEJ104" s="2"/>
      <c r="EEK104" s="2"/>
      <c r="EEL104" s="2"/>
      <c r="EEM104" s="2"/>
      <c r="EEN104" s="2"/>
      <c r="EEO104" s="2"/>
      <c r="EEP104" s="2"/>
      <c r="EEQ104" s="2"/>
      <c r="EER104" s="2"/>
      <c r="EES104" s="2"/>
      <c r="EET104" s="2"/>
      <c r="EEU104" s="2"/>
      <c r="EEV104" s="2"/>
      <c r="EEW104" s="2"/>
      <c r="EEX104" s="2"/>
      <c r="EEY104" s="2"/>
      <c r="EEZ104" s="2"/>
      <c r="EFA104" s="2"/>
      <c r="EFB104" s="2"/>
      <c r="EFC104" s="2"/>
      <c r="EFD104" s="2"/>
      <c r="EFE104" s="2"/>
      <c r="EFF104" s="2"/>
      <c r="EFG104" s="2"/>
      <c r="EFH104" s="2"/>
      <c r="EFI104" s="2"/>
      <c r="EFJ104" s="2"/>
      <c r="EFK104" s="2"/>
      <c r="EFL104" s="2"/>
      <c r="EFM104" s="2"/>
      <c r="EFN104" s="2"/>
      <c r="EFO104" s="2"/>
      <c r="EFP104" s="2"/>
      <c r="EFQ104" s="2"/>
      <c r="EFR104" s="2"/>
      <c r="EFS104" s="2"/>
      <c r="EFT104" s="2"/>
      <c r="EFU104" s="2"/>
      <c r="EFV104" s="2"/>
      <c r="EFW104" s="2"/>
      <c r="EFX104" s="2"/>
      <c r="EFY104" s="2"/>
      <c r="EFZ104" s="2"/>
      <c r="EGA104" s="2"/>
      <c r="EGB104" s="2"/>
      <c r="EGC104" s="2"/>
      <c r="EGD104" s="2"/>
      <c r="EGE104" s="2"/>
      <c r="EGF104" s="2"/>
      <c r="EGG104" s="2"/>
      <c r="EGH104" s="2"/>
      <c r="EGI104" s="2"/>
      <c r="EGJ104" s="2"/>
      <c r="EGK104" s="2"/>
      <c r="EGL104" s="2"/>
      <c r="EGM104" s="2"/>
      <c r="EGN104" s="2"/>
      <c r="EGO104" s="2"/>
      <c r="EGP104" s="2"/>
      <c r="EGQ104" s="2"/>
      <c r="EGR104" s="2"/>
      <c r="EGS104" s="2"/>
      <c r="EGT104" s="2"/>
      <c r="EGU104" s="2"/>
      <c r="EGV104" s="2"/>
      <c r="EGW104" s="2"/>
      <c r="EGX104" s="2"/>
      <c r="EGY104" s="2"/>
      <c r="EGZ104" s="2"/>
      <c r="EHA104" s="2"/>
      <c r="EHB104" s="2"/>
      <c r="EHC104" s="2"/>
      <c r="EHD104" s="2"/>
      <c r="EHE104" s="2"/>
      <c r="EHF104" s="2"/>
      <c r="EHG104" s="2"/>
      <c r="EHH104" s="2"/>
      <c r="EHI104" s="2"/>
      <c r="EHJ104" s="2"/>
      <c r="EHK104" s="2"/>
      <c r="EHL104" s="2"/>
      <c r="EHM104" s="2"/>
      <c r="EHN104" s="2"/>
      <c r="EHO104" s="2"/>
      <c r="EHP104" s="2"/>
      <c r="EHQ104" s="2"/>
      <c r="EHR104" s="2"/>
      <c r="EHS104" s="2"/>
      <c r="EHT104" s="2"/>
      <c r="EHU104" s="2"/>
      <c r="EHV104" s="2"/>
      <c r="EHW104" s="2"/>
      <c r="EHX104" s="2"/>
      <c r="EHY104" s="2"/>
      <c r="EHZ104" s="2"/>
      <c r="EIA104" s="2"/>
      <c r="EIB104" s="2"/>
      <c r="EIC104" s="2"/>
      <c r="EID104" s="2"/>
      <c r="EIE104" s="2"/>
      <c r="EIF104" s="2"/>
      <c r="EIG104" s="2"/>
      <c r="EIH104" s="2"/>
      <c r="EII104" s="2"/>
      <c r="EIJ104" s="2"/>
      <c r="EIK104" s="2"/>
      <c r="EIL104" s="2"/>
      <c r="EIM104" s="2"/>
      <c r="EIN104" s="2"/>
      <c r="EIO104" s="2"/>
      <c r="EIP104" s="2"/>
      <c r="EIQ104" s="2"/>
      <c r="EIR104" s="2"/>
      <c r="EIS104" s="2"/>
      <c r="EIT104" s="2"/>
      <c r="EIU104" s="2"/>
      <c r="EIV104" s="2"/>
      <c r="EIW104" s="2"/>
      <c r="EIX104" s="2"/>
      <c r="EIY104" s="2"/>
      <c r="EIZ104" s="2"/>
      <c r="EJA104" s="2"/>
      <c r="EJB104" s="2"/>
      <c r="EJC104" s="2"/>
      <c r="EJD104" s="2"/>
      <c r="EJE104" s="2"/>
      <c r="EJF104" s="2"/>
      <c r="EJG104" s="2"/>
      <c r="EJH104" s="2"/>
      <c r="EJI104" s="2"/>
      <c r="EJJ104" s="2"/>
      <c r="EJK104" s="2"/>
      <c r="EJL104" s="2"/>
      <c r="EJM104" s="2"/>
      <c r="EJN104" s="2"/>
      <c r="EJO104" s="2"/>
      <c r="EJP104" s="2"/>
      <c r="EJQ104" s="2"/>
      <c r="EJR104" s="2"/>
      <c r="EJS104" s="2"/>
      <c r="EJT104" s="2"/>
      <c r="EJU104" s="2"/>
      <c r="EJV104" s="2"/>
      <c r="EJW104" s="2"/>
      <c r="EJX104" s="2"/>
      <c r="EJY104" s="2"/>
      <c r="EJZ104" s="2"/>
      <c r="EKA104" s="2"/>
      <c r="EKB104" s="2"/>
      <c r="EKC104" s="2"/>
      <c r="EKD104" s="2"/>
      <c r="EKE104" s="2"/>
      <c r="EKF104" s="2"/>
      <c r="EKG104" s="2"/>
      <c r="EKH104" s="2"/>
      <c r="EKI104" s="2"/>
      <c r="EKJ104" s="2"/>
      <c r="EKK104" s="2"/>
      <c r="EKL104" s="2"/>
      <c r="EKM104" s="2"/>
      <c r="EKN104" s="2"/>
      <c r="EKO104" s="2"/>
      <c r="EKP104" s="2"/>
      <c r="EKQ104" s="2"/>
      <c r="EKR104" s="2"/>
      <c r="EKS104" s="2"/>
      <c r="EKT104" s="2"/>
      <c r="EKU104" s="2"/>
      <c r="EKV104" s="2"/>
      <c r="EKW104" s="2"/>
      <c r="EKX104" s="2"/>
      <c r="EKY104" s="2"/>
      <c r="EKZ104" s="2"/>
      <c r="ELA104" s="2"/>
      <c r="ELB104" s="2"/>
      <c r="ELC104" s="2"/>
      <c r="ELD104" s="2"/>
      <c r="ELE104" s="2"/>
      <c r="ELF104" s="2"/>
      <c r="ELG104" s="2"/>
      <c r="ELH104" s="2"/>
      <c r="ELI104" s="2"/>
      <c r="ELJ104" s="2"/>
      <c r="ELK104" s="2"/>
      <c r="ELL104" s="2"/>
      <c r="ELM104" s="2"/>
      <c r="ELN104" s="2"/>
      <c r="ELO104" s="2"/>
      <c r="ELP104" s="2"/>
      <c r="ELQ104" s="2"/>
      <c r="ELR104" s="2"/>
      <c r="ELS104" s="2"/>
      <c r="ELT104" s="2"/>
      <c r="ELU104" s="2"/>
      <c r="ELV104" s="2"/>
      <c r="ELW104" s="2"/>
      <c r="ELX104" s="2"/>
      <c r="ELY104" s="2"/>
      <c r="ELZ104" s="2"/>
      <c r="EMA104" s="2"/>
      <c r="EMB104" s="2"/>
      <c r="EMC104" s="2"/>
      <c r="EMD104" s="2"/>
      <c r="EME104" s="2"/>
      <c r="EMF104" s="2"/>
      <c r="EMG104" s="2"/>
      <c r="EMH104" s="2"/>
      <c r="EMI104" s="2"/>
      <c r="EMJ104" s="2"/>
      <c r="EMK104" s="2"/>
      <c r="EML104" s="2"/>
      <c r="EMM104" s="2"/>
      <c r="EMN104" s="2"/>
      <c r="EMO104" s="2"/>
      <c r="EMP104" s="2"/>
      <c r="EMQ104" s="2"/>
      <c r="EMR104" s="2"/>
      <c r="EMS104" s="2"/>
      <c r="EMT104" s="2"/>
      <c r="EMU104" s="2"/>
      <c r="EMV104" s="2"/>
      <c r="EMW104" s="2"/>
      <c r="EMX104" s="2"/>
      <c r="EMY104" s="2"/>
      <c r="EMZ104" s="2"/>
      <c r="ENA104" s="2"/>
      <c r="ENB104" s="2"/>
      <c r="ENC104" s="2"/>
      <c r="END104" s="2"/>
      <c r="ENE104" s="2"/>
      <c r="ENF104" s="2"/>
      <c r="ENG104" s="2"/>
      <c r="ENH104" s="2"/>
      <c r="ENI104" s="2"/>
      <c r="ENJ104" s="2"/>
      <c r="ENK104" s="2"/>
      <c r="ENL104" s="2"/>
      <c r="ENM104" s="2"/>
      <c r="ENN104" s="2"/>
      <c r="ENO104" s="2"/>
      <c r="ENP104" s="2"/>
      <c r="ENQ104" s="2"/>
      <c r="ENR104" s="2"/>
      <c r="ENS104" s="2"/>
      <c r="ENT104" s="2"/>
      <c r="ENU104" s="2"/>
      <c r="ENV104" s="2"/>
      <c r="ENW104" s="2"/>
      <c r="ENX104" s="2"/>
      <c r="ENY104" s="2"/>
      <c r="ENZ104" s="2"/>
      <c r="EOA104" s="2"/>
      <c r="EOB104" s="2"/>
      <c r="EOC104" s="2"/>
      <c r="EOD104" s="2"/>
      <c r="EOE104" s="2"/>
      <c r="EOF104" s="2"/>
      <c r="EOG104" s="2"/>
      <c r="EOH104" s="2"/>
      <c r="EOI104" s="2"/>
      <c r="EOJ104" s="2"/>
      <c r="EOK104" s="2"/>
      <c r="EOL104" s="2"/>
      <c r="EOM104" s="2"/>
      <c r="EON104" s="2"/>
      <c r="EOO104" s="2"/>
      <c r="EOP104" s="2"/>
      <c r="EOQ104" s="2"/>
      <c r="EOR104" s="2"/>
      <c r="EOS104" s="2"/>
      <c r="EOT104" s="2"/>
      <c r="EOU104" s="2"/>
      <c r="EOV104" s="2"/>
      <c r="EOW104" s="2"/>
      <c r="EOX104" s="2"/>
      <c r="EOY104" s="2"/>
      <c r="EOZ104" s="2"/>
      <c r="EPA104" s="2"/>
      <c r="EPB104" s="2"/>
      <c r="EPC104" s="2"/>
      <c r="EPD104" s="2"/>
      <c r="EPE104" s="2"/>
      <c r="EPF104" s="2"/>
      <c r="EPG104" s="2"/>
      <c r="EPH104" s="2"/>
      <c r="EPI104" s="2"/>
      <c r="EPJ104" s="2"/>
      <c r="EPK104" s="2"/>
      <c r="EPL104" s="2"/>
      <c r="EPM104" s="2"/>
      <c r="EPN104" s="2"/>
      <c r="EPO104" s="2"/>
      <c r="EPP104" s="2"/>
      <c r="EPQ104" s="2"/>
      <c r="EPR104" s="2"/>
      <c r="EPS104" s="2"/>
      <c r="EPT104" s="2"/>
      <c r="EPU104" s="2"/>
      <c r="EPV104" s="2"/>
      <c r="EPW104" s="2"/>
      <c r="EPX104" s="2"/>
      <c r="EPY104" s="2"/>
      <c r="EPZ104" s="2"/>
      <c r="EQA104" s="2"/>
      <c r="EQB104" s="2"/>
      <c r="EQC104" s="2"/>
      <c r="EQD104" s="2"/>
      <c r="EQE104" s="2"/>
      <c r="EQF104" s="2"/>
      <c r="EQG104" s="2"/>
      <c r="EQH104" s="2"/>
      <c r="EQI104" s="2"/>
      <c r="EQJ104" s="2"/>
      <c r="EQK104" s="2"/>
      <c r="EQL104" s="2"/>
      <c r="EQM104" s="2"/>
      <c r="EQN104" s="2"/>
      <c r="EQO104" s="2"/>
      <c r="EQP104" s="2"/>
      <c r="EQQ104" s="2"/>
      <c r="EQR104" s="2"/>
      <c r="EQS104" s="2"/>
      <c r="EQT104" s="2"/>
      <c r="EQU104" s="2"/>
      <c r="EQV104" s="2"/>
      <c r="EQW104" s="2"/>
      <c r="EQX104" s="2"/>
      <c r="EQY104" s="2"/>
      <c r="EQZ104" s="2"/>
      <c r="ERA104" s="2"/>
      <c r="ERB104" s="2"/>
      <c r="ERC104" s="2"/>
      <c r="ERD104" s="2"/>
      <c r="ERE104" s="2"/>
      <c r="ERF104" s="2"/>
      <c r="ERG104" s="2"/>
      <c r="ERH104" s="2"/>
      <c r="ERI104" s="2"/>
      <c r="ERJ104" s="2"/>
      <c r="ERK104" s="2"/>
      <c r="ERL104" s="2"/>
      <c r="ERM104" s="2"/>
      <c r="ERN104" s="2"/>
      <c r="ERO104" s="2"/>
      <c r="ERP104" s="2"/>
      <c r="ERQ104" s="2"/>
      <c r="ERR104" s="2"/>
      <c r="ERS104" s="2"/>
      <c r="ERT104" s="2"/>
      <c r="ERU104" s="2"/>
      <c r="ERV104" s="2"/>
      <c r="ERW104" s="2"/>
      <c r="ERX104" s="2"/>
      <c r="ERY104" s="2"/>
      <c r="ERZ104" s="2"/>
      <c r="ESA104" s="2"/>
      <c r="ESB104" s="2"/>
      <c r="ESC104" s="2"/>
      <c r="ESD104" s="2"/>
      <c r="ESE104" s="2"/>
      <c r="ESF104" s="2"/>
      <c r="ESG104" s="2"/>
      <c r="ESH104" s="2"/>
      <c r="ESI104" s="2"/>
      <c r="ESJ104" s="2"/>
      <c r="ESK104" s="2"/>
      <c r="ESL104" s="2"/>
      <c r="ESM104" s="2"/>
      <c r="ESN104" s="2"/>
      <c r="ESO104" s="2"/>
      <c r="ESP104" s="2"/>
      <c r="ESQ104" s="2"/>
      <c r="ESR104" s="2"/>
      <c r="ESS104" s="2"/>
      <c r="EST104" s="2"/>
      <c r="ESU104" s="2"/>
      <c r="ESV104" s="2"/>
      <c r="ESW104" s="2"/>
      <c r="ESX104" s="2"/>
      <c r="ESY104" s="2"/>
      <c r="ESZ104" s="2"/>
      <c r="ETA104" s="2"/>
      <c r="ETB104" s="2"/>
      <c r="ETC104" s="2"/>
      <c r="ETD104" s="2"/>
      <c r="ETE104" s="2"/>
      <c r="ETF104" s="2"/>
      <c r="ETG104" s="2"/>
      <c r="ETH104" s="2"/>
      <c r="ETI104" s="2"/>
      <c r="ETJ104" s="2"/>
      <c r="ETK104" s="2"/>
      <c r="ETL104" s="2"/>
      <c r="ETM104" s="2"/>
      <c r="ETN104" s="2"/>
      <c r="ETO104" s="2"/>
      <c r="ETP104" s="2"/>
      <c r="ETQ104" s="2"/>
      <c r="ETR104" s="2"/>
      <c r="ETS104" s="2"/>
      <c r="ETT104" s="2"/>
      <c r="ETU104" s="2"/>
      <c r="ETV104" s="2"/>
      <c r="ETW104" s="2"/>
      <c r="ETX104" s="2"/>
      <c r="ETY104" s="2"/>
      <c r="ETZ104" s="2"/>
      <c r="EUA104" s="2"/>
      <c r="EUB104" s="2"/>
      <c r="EUC104" s="2"/>
      <c r="EUD104" s="2"/>
      <c r="EUE104" s="2"/>
      <c r="EUF104" s="2"/>
      <c r="EUG104" s="2"/>
      <c r="EUH104" s="2"/>
      <c r="EUI104" s="2"/>
      <c r="EUJ104" s="2"/>
      <c r="EUK104" s="2"/>
      <c r="EUL104" s="2"/>
      <c r="EUM104" s="2"/>
      <c r="EUN104" s="2"/>
      <c r="EUO104" s="2"/>
      <c r="EUP104" s="2"/>
      <c r="EUQ104" s="2"/>
      <c r="EUR104" s="2"/>
      <c r="EUS104" s="2"/>
      <c r="EUT104" s="2"/>
      <c r="EUU104" s="2"/>
      <c r="EUV104" s="2"/>
      <c r="EUW104" s="2"/>
      <c r="EUX104" s="2"/>
      <c r="EUY104" s="2"/>
      <c r="EUZ104" s="2"/>
      <c r="EVA104" s="2"/>
      <c r="EVB104" s="2"/>
      <c r="EVC104" s="2"/>
      <c r="EVD104" s="2"/>
      <c r="EVE104" s="2"/>
      <c r="EVF104" s="2"/>
      <c r="EVG104" s="2"/>
      <c r="EVH104" s="2"/>
      <c r="EVI104" s="2"/>
      <c r="EVJ104" s="2"/>
      <c r="EVK104" s="2"/>
      <c r="EVL104" s="2"/>
      <c r="EVM104" s="2"/>
      <c r="EVN104" s="2"/>
      <c r="EVO104" s="2"/>
      <c r="EVP104" s="2"/>
      <c r="EVQ104" s="2"/>
      <c r="EVR104" s="2"/>
      <c r="EVS104" s="2"/>
      <c r="EVT104" s="2"/>
      <c r="EVU104" s="2"/>
      <c r="EVV104" s="2"/>
      <c r="EVW104" s="2"/>
      <c r="EVX104" s="2"/>
      <c r="EVY104" s="2"/>
      <c r="EVZ104" s="2"/>
      <c r="EWA104" s="2"/>
      <c r="EWB104" s="2"/>
      <c r="EWC104" s="2"/>
      <c r="EWD104" s="2"/>
      <c r="EWE104" s="2"/>
      <c r="EWF104" s="2"/>
      <c r="EWG104" s="2"/>
      <c r="EWH104" s="2"/>
      <c r="EWI104" s="2"/>
      <c r="EWJ104" s="2"/>
      <c r="EWK104" s="2"/>
      <c r="EWL104" s="2"/>
      <c r="EWM104" s="2"/>
      <c r="EWN104" s="2"/>
      <c r="EWO104" s="2"/>
      <c r="EWP104" s="2"/>
      <c r="EWQ104" s="2"/>
      <c r="EWR104" s="2"/>
      <c r="EWS104" s="2"/>
      <c r="EWT104" s="2"/>
      <c r="EWU104" s="2"/>
      <c r="EWV104" s="2"/>
      <c r="EWW104" s="2"/>
      <c r="EWX104" s="2"/>
      <c r="EWY104" s="2"/>
      <c r="EWZ104" s="2"/>
      <c r="EXA104" s="2"/>
      <c r="EXB104" s="2"/>
      <c r="EXC104" s="2"/>
      <c r="EXD104" s="2"/>
      <c r="EXE104" s="2"/>
      <c r="EXF104" s="2"/>
      <c r="EXG104" s="2"/>
      <c r="EXH104" s="2"/>
      <c r="EXI104" s="2"/>
      <c r="EXJ104" s="2"/>
      <c r="EXK104" s="2"/>
      <c r="EXL104" s="2"/>
      <c r="EXM104" s="2"/>
      <c r="EXN104" s="2"/>
      <c r="EXO104" s="2"/>
      <c r="EXP104" s="2"/>
      <c r="EXQ104" s="2"/>
      <c r="EXR104" s="2"/>
      <c r="EXS104" s="2"/>
      <c r="EXT104" s="2"/>
      <c r="EXU104" s="2"/>
      <c r="EXV104" s="2"/>
      <c r="EXW104" s="2"/>
      <c r="EXX104" s="2"/>
      <c r="EXY104" s="2"/>
      <c r="EXZ104" s="2"/>
      <c r="EYA104" s="2"/>
      <c r="EYB104" s="2"/>
      <c r="EYC104" s="2"/>
      <c r="EYD104" s="2"/>
      <c r="EYE104" s="2"/>
      <c r="EYF104" s="2"/>
      <c r="EYG104" s="2"/>
      <c r="EYH104" s="2"/>
      <c r="EYI104" s="2"/>
      <c r="EYJ104" s="2"/>
      <c r="EYK104" s="2"/>
      <c r="EYL104" s="2"/>
      <c r="EYM104" s="2"/>
      <c r="EYN104" s="2"/>
      <c r="EYO104" s="2"/>
      <c r="EYP104" s="2"/>
      <c r="EYQ104" s="2"/>
      <c r="EYR104" s="2"/>
      <c r="EYS104" s="2"/>
      <c r="EYT104" s="2"/>
      <c r="EYU104" s="2"/>
      <c r="EYV104" s="2"/>
      <c r="EYW104" s="2"/>
      <c r="EYX104" s="2"/>
      <c r="EYY104" s="2"/>
      <c r="EYZ104" s="2"/>
      <c r="EZA104" s="2"/>
      <c r="EZB104" s="2"/>
      <c r="EZC104" s="2"/>
      <c r="EZD104" s="2"/>
      <c r="EZE104" s="2"/>
      <c r="EZF104" s="2"/>
      <c r="EZG104" s="2"/>
      <c r="EZH104" s="2"/>
      <c r="EZI104" s="2"/>
      <c r="EZJ104" s="2"/>
      <c r="EZK104" s="2"/>
      <c r="EZL104" s="2"/>
      <c r="EZM104" s="2"/>
      <c r="EZN104" s="2"/>
      <c r="EZO104" s="2"/>
      <c r="EZP104" s="2"/>
      <c r="EZQ104" s="2"/>
      <c r="EZR104" s="2"/>
      <c r="EZS104" s="2"/>
      <c r="EZT104" s="2"/>
      <c r="EZU104" s="2"/>
      <c r="EZV104" s="2"/>
      <c r="EZW104" s="2"/>
      <c r="EZX104" s="2"/>
      <c r="EZY104" s="2"/>
      <c r="EZZ104" s="2"/>
      <c r="FAA104" s="2"/>
      <c r="FAB104" s="2"/>
      <c r="FAC104" s="2"/>
      <c r="FAD104" s="2"/>
      <c r="FAE104" s="2"/>
      <c r="FAF104" s="2"/>
      <c r="FAG104" s="2"/>
      <c r="FAH104" s="2"/>
      <c r="FAI104" s="2"/>
      <c r="FAJ104" s="2"/>
      <c r="FAK104" s="2"/>
      <c r="FAL104" s="2"/>
      <c r="FAM104" s="2"/>
      <c r="FAN104" s="2"/>
      <c r="FAO104" s="2"/>
      <c r="FAP104" s="2"/>
      <c r="FAQ104" s="2"/>
      <c r="FAR104" s="2"/>
      <c r="FAS104" s="2"/>
      <c r="FAT104" s="2"/>
      <c r="FAU104" s="2"/>
      <c r="FAV104" s="2"/>
      <c r="FAW104" s="2"/>
      <c r="FAX104" s="2"/>
      <c r="FAY104" s="2"/>
      <c r="FAZ104" s="2"/>
      <c r="FBA104" s="2"/>
      <c r="FBB104" s="2"/>
      <c r="FBC104" s="2"/>
      <c r="FBD104" s="2"/>
      <c r="FBE104" s="2"/>
      <c r="FBF104" s="2"/>
      <c r="FBG104" s="2"/>
      <c r="FBH104" s="2"/>
      <c r="FBI104" s="2"/>
      <c r="FBJ104" s="2"/>
      <c r="FBK104" s="2"/>
      <c r="FBL104" s="2"/>
      <c r="FBM104" s="2"/>
      <c r="FBN104" s="2"/>
      <c r="FBO104" s="2"/>
      <c r="FBP104" s="2"/>
      <c r="FBQ104" s="2"/>
      <c r="FBR104" s="2"/>
      <c r="FBS104" s="2"/>
      <c r="FBT104" s="2"/>
      <c r="FBU104" s="2"/>
      <c r="FBV104" s="2"/>
      <c r="FBW104" s="2"/>
      <c r="FBX104" s="2"/>
      <c r="FBY104" s="2"/>
      <c r="FBZ104" s="2"/>
      <c r="FCA104" s="2"/>
      <c r="FCB104" s="2"/>
      <c r="FCC104" s="2"/>
      <c r="FCD104" s="2"/>
      <c r="FCE104" s="2"/>
      <c r="FCF104" s="2"/>
      <c r="FCG104" s="2"/>
      <c r="FCH104" s="2"/>
      <c r="FCI104" s="2"/>
      <c r="FCJ104" s="2"/>
      <c r="FCK104" s="2"/>
      <c r="FCL104" s="2"/>
      <c r="FCM104" s="2"/>
      <c r="FCN104" s="2"/>
      <c r="FCO104" s="2"/>
      <c r="FCP104" s="2"/>
      <c r="FCQ104" s="2"/>
      <c r="FCR104" s="2"/>
      <c r="FCS104" s="2"/>
      <c r="FCT104" s="2"/>
      <c r="FCU104" s="2"/>
      <c r="FCV104" s="2"/>
      <c r="FCW104" s="2"/>
      <c r="FCX104" s="2"/>
      <c r="FCY104" s="2"/>
      <c r="FCZ104" s="2"/>
      <c r="FDA104" s="2"/>
      <c r="FDB104" s="2"/>
      <c r="FDC104" s="2"/>
      <c r="FDD104" s="2"/>
      <c r="FDE104" s="2"/>
      <c r="FDF104" s="2"/>
      <c r="FDG104" s="2"/>
      <c r="FDH104" s="2"/>
      <c r="FDI104" s="2"/>
      <c r="FDJ104" s="2"/>
      <c r="FDK104" s="2"/>
      <c r="FDL104" s="2"/>
      <c r="FDM104" s="2"/>
      <c r="FDN104" s="2"/>
      <c r="FDO104" s="2"/>
      <c r="FDP104" s="2"/>
      <c r="FDQ104" s="2"/>
      <c r="FDR104" s="2"/>
      <c r="FDS104" s="2"/>
      <c r="FDT104" s="2"/>
      <c r="FDU104" s="2"/>
      <c r="FDV104" s="2"/>
      <c r="FDW104" s="2"/>
      <c r="FDX104" s="2"/>
      <c r="FDY104" s="2"/>
      <c r="FDZ104" s="2"/>
      <c r="FEA104" s="2"/>
      <c r="FEB104" s="2"/>
      <c r="FEC104" s="2"/>
      <c r="FED104" s="2"/>
      <c r="FEE104" s="2"/>
      <c r="FEF104" s="2"/>
      <c r="FEG104" s="2"/>
      <c r="FEH104" s="2"/>
      <c r="FEI104" s="2"/>
      <c r="FEJ104" s="2"/>
      <c r="FEK104" s="2"/>
      <c r="FEL104" s="2"/>
      <c r="FEM104" s="2"/>
      <c r="FEN104" s="2"/>
      <c r="FEO104" s="2"/>
      <c r="FEP104" s="2"/>
      <c r="FEQ104" s="2"/>
      <c r="FER104" s="2"/>
      <c r="FES104" s="2"/>
      <c r="FET104" s="2"/>
      <c r="FEU104" s="2"/>
      <c r="FEV104" s="2"/>
      <c r="FEW104" s="2"/>
      <c r="FEX104" s="2"/>
      <c r="FEY104" s="2"/>
      <c r="FEZ104" s="2"/>
      <c r="FFA104" s="2"/>
      <c r="FFB104" s="2"/>
      <c r="FFC104" s="2"/>
      <c r="FFD104" s="2"/>
      <c r="FFE104" s="2"/>
      <c r="FFF104" s="2"/>
      <c r="FFG104" s="2"/>
      <c r="FFH104" s="2"/>
      <c r="FFI104" s="2"/>
      <c r="FFJ104" s="2"/>
      <c r="FFK104" s="2"/>
      <c r="FFL104" s="2"/>
      <c r="FFM104" s="2"/>
      <c r="FFN104" s="2"/>
      <c r="FFO104" s="2"/>
      <c r="FFP104" s="2"/>
      <c r="FFQ104" s="2"/>
      <c r="FFR104" s="2"/>
      <c r="FFS104" s="2"/>
      <c r="FFT104" s="2"/>
      <c r="FFU104" s="2"/>
      <c r="FFV104" s="2"/>
      <c r="FFW104" s="2"/>
      <c r="FFX104" s="2"/>
      <c r="FFY104" s="2"/>
      <c r="FFZ104" s="2"/>
      <c r="FGA104" s="2"/>
      <c r="FGB104" s="2"/>
      <c r="FGC104" s="2"/>
      <c r="FGD104" s="2"/>
      <c r="FGE104" s="2"/>
      <c r="FGF104" s="2"/>
      <c r="FGG104" s="2"/>
      <c r="FGH104" s="2"/>
      <c r="FGI104" s="2"/>
      <c r="FGJ104" s="2"/>
      <c r="FGK104" s="2"/>
      <c r="FGL104" s="2"/>
      <c r="FGM104" s="2"/>
      <c r="FGN104" s="2"/>
      <c r="FGO104" s="2"/>
      <c r="FGP104" s="2"/>
      <c r="FGQ104" s="2"/>
      <c r="FGR104" s="2"/>
      <c r="FGS104" s="2"/>
      <c r="FGT104" s="2"/>
      <c r="FGU104" s="2"/>
      <c r="FGV104" s="2"/>
      <c r="FGW104" s="2"/>
      <c r="FGX104" s="2"/>
      <c r="FGY104" s="2"/>
      <c r="FGZ104" s="2"/>
      <c r="FHA104" s="2"/>
      <c r="FHB104" s="2"/>
      <c r="FHC104" s="2"/>
      <c r="FHD104" s="2"/>
      <c r="FHE104" s="2"/>
      <c r="FHF104" s="2"/>
      <c r="FHG104" s="2"/>
      <c r="FHH104" s="2"/>
      <c r="FHI104" s="2"/>
      <c r="FHJ104" s="2"/>
      <c r="FHK104" s="2"/>
      <c r="FHL104" s="2"/>
      <c r="FHM104" s="2"/>
      <c r="FHN104" s="2"/>
      <c r="FHO104" s="2"/>
      <c r="FHP104" s="2"/>
      <c r="FHQ104" s="2"/>
      <c r="FHR104" s="2"/>
      <c r="FHS104" s="2"/>
      <c r="FHT104" s="2"/>
      <c r="FHU104" s="2"/>
      <c r="FHV104" s="2"/>
      <c r="FHW104" s="2"/>
      <c r="FHX104" s="2"/>
      <c r="FHY104" s="2"/>
      <c r="FHZ104" s="2"/>
      <c r="FIA104" s="2"/>
      <c r="FIB104" s="2"/>
      <c r="FIC104" s="2"/>
      <c r="FID104" s="2"/>
      <c r="FIE104" s="2"/>
      <c r="FIF104" s="2"/>
      <c r="FIG104" s="2"/>
      <c r="FIH104" s="2"/>
      <c r="FII104" s="2"/>
      <c r="FIJ104" s="2"/>
      <c r="FIK104" s="2"/>
      <c r="FIL104" s="2"/>
      <c r="FIM104" s="2"/>
      <c r="FIN104" s="2"/>
      <c r="FIO104" s="2"/>
      <c r="FIP104" s="2"/>
      <c r="FIQ104" s="2"/>
      <c r="FIR104" s="2"/>
      <c r="FIS104" s="2"/>
      <c r="FIT104" s="2"/>
      <c r="FIU104" s="2"/>
      <c r="FIV104" s="2"/>
      <c r="FIW104" s="2"/>
      <c r="FIX104" s="2"/>
      <c r="FIY104" s="2"/>
      <c r="FIZ104" s="2"/>
      <c r="FJA104" s="2"/>
      <c r="FJB104" s="2"/>
      <c r="FJC104" s="2"/>
      <c r="FJD104" s="2"/>
      <c r="FJE104" s="2"/>
      <c r="FJF104" s="2"/>
      <c r="FJG104" s="2"/>
      <c r="FJH104" s="2"/>
      <c r="FJI104" s="2"/>
      <c r="FJJ104" s="2"/>
      <c r="FJK104" s="2"/>
      <c r="FJL104" s="2"/>
      <c r="FJM104" s="2"/>
      <c r="FJN104" s="2"/>
      <c r="FJO104" s="2"/>
      <c r="FJP104" s="2"/>
      <c r="FJQ104" s="2"/>
      <c r="FJR104" s="2"/>
      <c r="FJS104" s="2"/>
      <c r="FJT104" s="2"/>
      <c r="FJU104" s="2"/>
      <c r="FJV104" s="2"/>
      <c r="FJW104" s="2"/>
      <c r="FJX104" s="2"/>
      <c r="FJY104" s="2"/>
      <c r="FJZ104" s="2"/>
      <c r="FKA104" s="2"/>
      <c r="FKB104" s="2"/>
      <c r="FKC104" s="2"/>
      <c r="FKD104" s="2"/>
      <c r="FKE104" s="2"/>
      <c r="FKF104" s="2"/>
      <c r="FKG104" s="2"/>
      <c r="FKH104" s="2"/>
      <c r="FKI104" s="2"/>
      <c r="FKJ104" s="2"/>
      <c r="FKK104" s="2"/>
      <c r="FKL104" s="2"/>
      <c r="FKM104" s="2"/>
      <c r="FKN104" s="2"/>
      <c r="FKO104" s="2"/>
      <c r="FKP104" s="2"/>
      <c r="FKQ104" s="2"/>
      <c r="FKR104" s="2"/>
      <c r="FKS104" s="2"/>
      <c r="FKT104" s="2"/>
      <c r="FKU104" s="2"/>
      <c r="FKV104" s="2"/>
      <c r="FKW104" s="2"/>
      <c r="FKX104" s="2"/>
      <c r="FKY104" s="2"/>
      <c r="FKZ104" s="2"/>
      <c r="FLA104" s="2"/>
      <c r="FLB104" s="2"/>
      <c r="FLC104" s="2"/>
      <c r="FLD104" s="2"/>
      <c r="FLE104" s="2"/>
      <c r="FLF104" s="2"/>
      <c r="FLG104" s="2"/>
      <c r="FLH104" s="2"/>
      <c r="FLI104" s="2"/>
      <c r="FLJ104" s="2"/>
      <c r="FLK104" s="2"/>
      <c r="FLL104" s="2"/>
      <c r="FLM104" s="2"/>
      <c r="FLN104" s="2"/>
      <c r="FLO104" s="2"/>
      <c r="FLP104" s="2"/>
      <c r="FLQ104" s="2"/>
      <c r="FLR104" s="2"/>
      <c r="FLS104" s="2"/>
      <c r="FLT104" s="2"/>
      <c r="FLU104" s="2"/>
      <c r="FLV104" s="2"/>
      <c r="FLW104" s="2"/>
      <c r="FLX104" s="2"/>
      <c r="FLY104" s="2"/>
      <c r="FLZ104" s="2"/>
      <c r="FMA104" s="2"/>
      <c r="FMB104" s="2"/>
      <c r="FMC104" s="2"/>
      <c r="FMD104" s="2"/>
      <c r="FME104" s="2"/>
      <c r="FMF104" s="2"/>
      <c r="FMG104" s="2"/>
      <c r="FMH104" s="2"/>
      <c r="FMI104" s="2"/>
      <c r="FMJ104" s="2"/>
      <c r="FMK104" s="2"/>
      <c r="FML104" s="2"/>
      <c r="FMM104" s="2"/>
      <c r="FMN104" s="2"/>
      <c r="FMO104" s="2"/>
      <c r="FMP104" s="2"/>
      <c r="FMQ104" s="2"/>
      <c r="FMR104" s="2"/>
      <c r="FMS104" s="2"/>
      <c r="FMT104" s="2"/>
      <c r="FMU104" s="2"/>
      <c r="FMV104" s="2"/>
      <c r="FMW104" s="2"/>
      <c r="FMX104" s="2"/>
      <c r="FMY104" s="2"/>
      <c r="FMZ104" s="2"/>
      <c r="FNA104" s="2"/>
      <c r="FNB104" s="2"/>
      <c r="FNC104" s="2"/>
      <c r="FND104" s="2"/>
      <c r="FNE104" s="2"/>
      <c r="FNF104" s="2"/>
      <c r="FNG104" s="2"/>
      <c r="FNH104" s="2"/>
      <c r="FNI104" s="2"/>
      <c r="FNJ104" s="2"/>
      <c r="FNK104" s="2"/>
      <c r="FNL104" s="2"/>
      <c r="FNM104" s="2"/>
      <c r="FNN104" s="2"/>
      <c r="FNO104" s="2"/>
      <c r="FNP104" s="2"/>
      <c r="FNQ104" s="2"/>
      <c r="FNR104" s="2"/>
      <c r="FNS104" s="2"/>
      <c r="FNT104" s="2"/>
      <c r="FNU104" s="2"/>
      <c r="FNV104" s="2"/>
      <c r="FNW104" s="2"/>
      <c r="FNX104" s="2"/>
      <c r="FNY104" s="2"/>
      <c r="FNZ104" s="2"/>
      <c r="FOA104" s="2"/>
      <c r="FOB104" s="2"/>
      <c r="FOC104" s="2"/>
      <c r="FOD104" s="2"/>
      <c r="FOE104" s="2"/>
      <c r="FOF104" s="2"/>
      <c r="FOG104" s="2"/>
      <c r="FOH104" s="2"/>
      <c r="FOI104" s="2"/>
      <c r="FOJ104" s="2"/>
      <c r="FOK104" s="2"/>
      <c r="FOL104" s="2"/>
      <c r="FOM104" s="2"/>
      <c r="FON104" s="2"/>
      <c r="FOO104" s="2"/>
      <c r="FOP104" s="2"/>
      <c r="FOQ104" s="2"/>
      <c r="FOR104" s="2"/>
      <c r="FOS104" s="2"/>
      <c r="FOT104" s="2"/>
      <c r="FOU104" s="2"/>
      <c r="FOV104" s="2"/>
      <c r="FOW104" s="2"/>
      <c r="FOX104" s="2"/>
      <c r="FOY104" s="2"/>
      <c r="FOZ104" s="2"/>
      <c r="FPA104" s="2"/>
      <c r="FPB104" s="2"/>
      <c r="FPC104" s="2"/>
      <c r="FPD104" s="2"/>
      <c r="FPE104" s="2"/>
      <c r="FPF104" s="2"/>
      <c r="FPG104" s="2"/>
      <c r="FPH104" s="2"/>
      <c r="FPI104" s="2"/>
      <c r="FPJ104" s="2"/>
      <c r="FPK104" s="2"/>
      <c r="FPL104" s="2"/>
      <c r="FPM104" s="2"/>
      <c r="FPN104" s="2"/>
      <c r="FPO104" s="2"/>
      <c r="FPP104" s="2"/>
      <c r="FPQ104" s="2"/>
      <c r="FPR104" s="2"/>
      <c r="FPS104" s="2"/>
      <c r="FPT104" s="2"/>
      <c r="FPU104" s="2"/>
      <c r="FPV104" s="2"/>
      <c r="FPW104" s="2"/>
      <c r="FPX104" s="2"/>
      <c r="FPY104" s="2"/>
      <c r="FPZ104" s="2"/>
      <c r="FQA104" s="2"/>
      <c r="FQB104" s="2"/>
      <c r="FQC104" s="2"/>
      <c r="FQD104" s="2"/>
      <c r="FQE104" s="2"/>
      <c r="FQF104" s="2"/>
      <c r="FQG104" s="2"/>
      <c r="FQH104" s="2"/>
      <c r="FQI104" s="2"/>
      <c r="FQJ104" s="2"/>
      <c r="FQK104" s="2"/>
      <c r="FQL104" s="2"/>
      <c r="FQM104" s="2"/>
      <c r="FQN104" s="2"/>
      <c r="FQO104" s="2"/>
      <c r="FQP104" s="2"/>
      <c r="FQQ104" s="2"/>
      <c r="FQR104" s="2"/>
      <c r="FQS104" s="2"/>
      <c r="FQT104" s="2"/>
      <c r="FQU104" s="2"/>
      <c r="FQV104" s="2"/>
      <c r="FQW104" s="2"/>
      <c r="FQX104" s="2"/>
      <c r="FQY104" s="2"/>
      <c r="FQZ104" s="2"/>
      <c r="FRA104" s="2"/>
      <c r="FRB104" s="2"/>
      <c r="FRC104" s="2"/>
      <c r="FRD104" s="2"/>
      <c r="FRE104" s="2"/>
      <c r="FRF104" s="2"/>
      <c r="FRG104" s="2"/>
      <c r="FRH104" s="2"/>
      <c r="FRI104" s="2"/>
      <c r="FRJ104" s="2"/>
      <c r="FRK104" s="2"/>
      <c r="FRL104" s="2"/>
      <c r="FRM104" s="2"/>
      <c r="FRN104" s="2"/>
      <c r="FRO104" s="2"/>
      <c r="FRP104" s="2"/>
      <c r="FRQ104" s="2"/>
      <c r="FRR104" s="2"/>
      <c r="FRS104" s="2"/>
      <c r="FRT104" s="2"/>
      <c r="FRU104" s="2"/>
      <c r="FRV104" s="2"/>
      <c r="FRW104" s="2"/>
      <c r="FRX104" s="2"/>
      <c r="FRY104" s="2"/>
      <c r="FRZ104" s="2"/>
      <c r="FSA104" s="2"/>
      <c r="FSB104" s="2"/>
      <c r="FSC104" s="2"/>
      <c r="FSD104" s="2"/>
      <c r="FSE104" s="2"/>
      <c r="FSF104" s="2"/>
      <c r="FSG104" s="2"/>
      <c r="FSH104" s="2"/>
      <c r="FSI104" s="2"/>
      <c r="FSJ104" s="2"/>
      <c r="FSK104" s="2"/>
      <c r="FSL104" s="2"/>
      <c r="FSM104" s="2"/>
      <c r="FSN104" s="2"/>
      <c r="FSO104" s="2"/>
      <c r="FSP104" s="2"/>
      <c r="FSQ104" s="2"/>
      <c r="FSR104" s="2"/>
      <c r="FSS104" s="2"/>
      <c r="FST104" s="2"/>
      <c r="FSU104" s="2"/>
      <c r="FSV104" s="2"/>
      <c r="FSW104" s="2"/>
      <c r="FSX104" s="2"/>
      <c r="FSY104" s="2"/>
      <c r="FSZ104" s="2"/>
      <c r="FTA104" s="2"/>
      <c r="FTB104" s="2"/>
      <c r="FTC104" s="2"/>
      <c r="FTD104" s="2"/>
      <c r="FTE104" s="2"/>
      <c r="FTF104" s="2"/>
      <c r="FTG104" s="2"/>
      <c r="FTH104" s="2"/>
      <c r="FTI104" s="2"/>
      <c r="FTJ104" s="2"/>
      <c r="FTK104" s="2"/>
      <c r="FTL104" s="2"/>
      <c r="FTM104" s="2"/>
      <c r="FTN104" s="2"/>
      <c r="FTO104" s="2"/>
      <c r="FTP104" s="2"/>
      <c r="FTQ104" s="2"/>
      <c r="FTR104" s="2"/>
      <c r="FTS104" s="2"/>
      <c r="FTT104" s="2"/>
      <c r="FTU104" s="2"/>
      <c r="FTV104" s="2"/>
      <c r="FTW104" s="2"/>
      <c r="FTX104" s="2"/>
      <c r="FTY104" s="2"/>
      <c r="FTZ104" s="2"/>
      <c r="FUA104" s="2"/>
      <c r="FUB104" s="2"/>
      <c r="FUC104" s="2"/>
      <c r="FUD104" s="2"/>
      <c r="FUE104" s="2"/>
      <c r="FUF104" s="2"/>
      <c r="FUG104" s="2"/>
      <c r="FUH104" s="2"/>
      <c r="FUI104" s="2"/>
      <c r="FUJ104" s="2"/>
      <c r="FUK104" s="2"/>
      <c r="FUL104" s="2"/>
      <c r="FUM104" s="2"/>
      <c r="FUN104" s="2"/>
      <c r="FUO104" s="2"/>
      <c r="FUP104" s="2"/>
      <c r="FUQ104" s="2"/>
      <c r="FUR104" s="2"/>
      <c r="FUS104" s="2"/>
      <c r="FUT104" s="2"/>
      <c r="FUU104" s="2"/>
      <c r="FUV104" s="2"/>
      <c r="FUW104" s="2"/>
      <c r="FUX104" s="2"/>
      <c r="FUY104" s="2"/>
      <c r="FUZ104" s="2"/>
      <c r="FVA104" s="2"/>
      <c r="FVB104" s="2"/>
      <c r="FVC104" s="2"/>
      <c r="FVD104" s="2"/>
      <c r="FVE104" s="2"/>
      <c r="FVF104" s="2"/>
      <c r="FVG104" s="2"/>
      <c r="FVH104" s="2"/>
      <c r="FVI104" s="2"/>
      <c r="FVJ104" s="2"/>
      <c r="FVK104" s="2"/>
      <c r="FVL104" s="2"/>
      <c r="FVM104" s="2"/>
      <c r="FVN104" s="2"/>
      <c r="FVO104" s="2"/>
      <c r="FVP104" s="2"/>
      <c r="FVQ104" s="2"/>
      <c r="FVR104" s="2"/>
      <c r="FVS104" s="2"/>
      <c r="FVT104" s="2"/>
      <c r="FVU104" s="2"/>
      <c r="FVV104" s="2"/>
      <c r="FVW104" s="2"/>
      <c r="FVX104" s="2"/>
      <c r="FVY104" s="2"/>
      <c r="FVZ104" s="2"/>
      <c r="FWA104" s="2"/>
      <c r="FWB104" s="2"/>
      <c r="FWC104" s="2"/>
      <c r="FWD104" s="2"/>
      <c r="FWE104" s="2"/>
      <c r="FWF104" s="2"/>
      <c r="FWG104" s="2"/>
      <c r="FWH104" s="2"/>
      <c r="FWI104" s="2"/>
      <c r="FWJ104" s="2"/>
      <c r="FWK104" s="2"/>
      <c r="FWL104" s="2"/>
      <c r="FWM104" s="2"/>
      <c r="FWN104" s="2"/>
      <c r="FWO104" s="2"/>
      <c r="FWP104" s="2"/>
      <c r="FWQ104" s="2"/>
      <c r="FWR104" s="2"/>
      <c r="FWS104" s="2"/>
      <c r="FWT104" s="2"/>
      <c r="FWU104" s="2"/>
      <c r="FWV104" s="2"/>
      <c r="FWW104" s="2"/>
      <c r="FWX104" s="2"/>
      <c r="FWY104" s="2"/>
      <c r="FWZ104" s="2"/>
      <c r="FXA104" s="2"/>
      <c r="FXB104" s="2"/>
      <c r="FXC104" s="2"/>
      <c r="FXD104" s="2"/>
      <c r="FXE104" s="2"/>
      <c r="FXF104" s="2"/>
      <c r="FXG104" s="2"/>
      <c r="FXH104" s="2"/>
      <c r="FXI104" s="2"/>
      <c r="FXJ104" s="2"/>
      <c r="FXK104" s="2"/>
      <c r="FXL104" s="2"/>
      <c r="FXM104" s="2"/>
      <c r="FXN104" s="2"/>
      <c r="FXO104" s="2"/>
      <c r="FXP104" s="2"/>
      <c r="FXQ104" s="2"/>
      <c r="FXR104" s="2"/>
      <c r="FXS104" s="2"/>
      <c r="FXT104" s="2"/>
      <c r="FXU104" s="2"/>
      <c r="FXV104" s="2"/>
      <c r="FXW104" s="2"/>
      <c r="FXX104" s="2"/>
      <c r="FXY104" s="2"/>
      <c r="FXZ104" s="2"/>
      <c r="FYA104" s="2"/>
      <c r="FYB104" s="2"/>
      <c r="FYC104" s="2"/>
      <c r="FYD104" s="2"/>
      <c r="FYE104" s="2"/>
      <c r="FYF104" s="2"/>
      <c r="FYG104" s="2"/>
      <c r="FYH104" s="2"/>
      <c r="FYI104" s="2"/>
      <c r="FYJ104" s="2"/>
      <c r="FYK104" s="2"/>
      <c r="FYL104" s="2"/>
      <c r="FYM104" s="2"/>
      <c r="FYN104" s="2"/>
      <c r="FYO104" s="2"/>
      <c r="FYP104" s="2"/>
      <c r="FYQ104" s="2"/>
      <c r="FYR104" s="2"/>
      <c r="FYS104" s="2"/>
      <c r="FYT104" s="2"/>
      <c r="FYU104" s="2"/>
      <c r="FYV104" s="2"/>
      <c r="FYW104" s="2"/>
      <c r="FYX104" s="2"/>
      <c r="FYY104" s="2"/>
      <c r="FYZ104" s="2"/>
      <c r="FZA104" s="2"/>
      <c r="FZB104" s="2"/>
      <c r="FZC104" s="2"/>
      <c r="FZD104" s="2"/>
      <c r="FZE104" s="2"/>
      <c r="FZF104" s="2"/>
      <c r="FZG104" s="2"/>
      <c r="FZH104" s="2"/>
      <c r="FZI104" s="2"/>
      <c r="FZJ104" s="2"/>
      <c r="FZK104" s="2"/>
      <c r="FZL104" s="2"/>
      <c r="FZM104" s="2"/>
      <c r="FZN104" s="2"/>
      <c r="FZO104" s="2"/>
      <c r="FZP104" s="2"/>
      <c r="FZQ104" s="2"/>
      <c r="FZR104" s="2"/>
      <c r="FZS104" s="2"/>
      <c r="FZT104" s="2"/>
      <c r="FZU104" s="2"/>
      <c r="FZV104" s="2"/>
      <c r="FZW104" s="2"/>
      <c r="FZX104" s="2"/>
      <c r="FZY104" s="2"/>
      <c r="FZZ104" s="2"/>
      <c r="GAA104" s="2"/>
      <c r="GAB104" s="2"/>
      <c r="GAC104" s="2"/>
      <c r="GAD104" s="2"/>
      <c r="GAE104" s="2"/>
      <c r="GAF104" s="2"/>
      <c r="GAG104" s="2"/>
      <c r="GAH104" s="2"/>
      <c r="GAI104" s="2"/>
      <c r="GAJ104" s="2"/>
      <c r="GAK104" s="2"/>
      <c r="GAL104" s="2"/>
      <c r="GAM104" s="2"/>
      <c r="GAN104" s="2"/>
      <c r="GAO104" s="2"/>
      <c r="GAP104" s="2"/>
      <c r="GAQ104" s="2"/>
      <c r="GAR104" s="2"/>
      <c r="GAS104" s="2"/>
      <c r="GAT104" s="2"/>
      <c r="GAU104" s="2"/>
      <c r="GAV104" s="2"/>
      <c r="GAW104" s="2"/>
      <c r="GAX104" s="2"/>
      <c r="GAY104" s="2"/>
      <c r="GAZ104" s="2"/>
      <c r="GBA104" s="2"/>
      <c r="GBB104" s="2"/>
      <c r="GBC104" s="2"/>
      <c r="GBD104" s="2"/>
      <c r="GBE104" s="2"/>
      <c r="GBF104" s="2"/>
      <c r="GBG104" s="2"/>
      <c r="GBH104" s="2"/>
      <c r="GBI104" s="2"/>
      <c r="GBJ104" s="2"/>
      <c r="GBK104" s="2"/>
      <c r="GBL104" s="2"/>
      <c r="GBM104" s="2"/>
      <c r="GBN104" s="2"/>
      <c r="GBO104" s="2"/>
      <c r="GBP104" s="2"/>
      <c r="GBQ104" s="2"/>
      <c r="GBR104" s="2"/>
      <c r="GBS104" s="2"/>
      <c r="GBT104" s="2"/>
      <c r="GBU104" s="2"/>
      <c r="GBV104" s="2"/>
      <c r="GBW104" s="2"/>
      <c r="GBX104" s="2"/>
      <c r="GBY104" s="2"/>
      <c r="GBZ104" s="2"/>
      <c r="GCA104" s="2"/>
      <c r="GCB104" s="2"/>
      <c r="GCC104" s="2"/>
      <c r="GCD104" s="2"/>
      <c r="GCE104" s="2"/>
      <c r="GCF104" s="2"/>
      <c r="GCG104" s="2"/>
      <c r="GCH104" s="2"/>
      <c r="GCI104" s="2"/>
      <c r="GCJ104" s="2"/>
      <c r="GCK104" s="2"/>
      <c r="GCL104" s="2"/>
      <c r="GCM104" s="2"/>
      <c r="GCN104" s="2"/>
      <c r="GCO104" s="2"/>
      <c r="GCP104" s="2"/>
      <c r="GCQ104" s="2"/>
      <c r="GCR104" s="2"/>
      <c r="GCS104" s="2"/>
      <c r="GCT104" s="2"/>
      <c r="GCU104" s="2"/>
      <c r="GCV104" s="2"/>
      <c r="GCW104" s="2"/>
      <c r="GCX104" s="2"/>
      <c r="GCY104" s="2"/>
      <c r="GCZ104" s="2"/>
      <c r="GDA104" s="2"/>
      <c r="GDB104" s="2"/>
      <c r="GDC104" s="2"/>
      <c r="GDD104" s="2"/>
      <c r="GDE104" s="2"/>
      <c r="GDF104" s="2"/>
      <c r="GDG104" s="2"/>
      <c r="GDH104" s="2"/>
      <c r="GDI104" s="2"/>
      <c r="GDJ104" s="2"/>
      <c r="GDK104" s="2"/>
      <c r="GDL104" s="2"/>
      <c r="GDM104" s="2"/>
      <c r="GDN104" s="2"/>
      <c r="GDO104" s="2"/>
      <c r="GDP104" s="2"/>
      <c r="GDQ104" s="2"/>
      <c r="GDR104" s="2"/>
      <c r="GDS104" s="2"/>
      <c r="GDT104" s="2"/>
      <c r="GDU104" s="2"/>
      <c r="GDV104" s="2"/>
      <c r="GDW104" s="2"/>
      <c r="GDX104" s="2"/>
      <c r="GDY104" s="2"/>
      <c r="GDZ104" s="2"/>
      <c r="GEA104" s="2"/>
      <c r="GEB104" s="2"/>
      <c r="GEC104" s="2"/>
      <c r="GED104" s="2"/>
      <c r="GEE104" s="2"/>
      <c r="GEF104" s="2"/>
      <c r="GEG104" s="2"/>
      <c r="GEH104" s="2"/>
      <c r="GEI104" s="2"/>
      <c r="GEJ104" s="2"/>
      <c r="GEK104" s="2"/>
      <c r="GEL104" s="2"/>
      <c r="GEM104" s="2"/>
      <c r="GEN104" s="2"/>
      <c r="GEO104" s="2"/>
      <c r="GEP104" s="2"/>
      <c r="GEQ104" s="2"/>
      <c r="GER104" s="2"/>
      <c r="GES104" s="2"/>
      <c r="GET104" s="2"/>
      <c r="GEU104" s="2"/>
      <c r="GEV104" s="2"/>
      <c r="GEW104" s="2"/>
      <c r="GEX104" s="2"/>
      <c r="GEY104" s="2"/>
      <c r="GEZ104" s="2"/>
      <c r="GFA104" s="2"/>
      <c r="GFB104" s="2"/>
      <c r="GFC104" s="2"/>
      <c r="GFD104" s="2"/>
      <c r="GFE104" s="2"/>
      <c r="GFF104" s="2"/>
      <c r="GFG104" s="2"/>
      <c r="GFH104" s="2"/>
      <c r="GFI104" s="2"/>
      <c r="GFJ104" s="2"/>
      <c r="GFK104" s="2"/>
      <c r="GFL104" s="2"/>
      <c r="GFM104" s="2"/>
      <c r="GFN104" s="2"/>
      <c r="GFO104" s="2"/>
      <c r="GFP104" s="2"/>
      <c r="GFQ104" s="2"/>
      <c r="GFR104" s="2"/>
      <c r="GFS104" s="2"/>
      <c r="GFT104" s="2"/>
      <c r="GFU104" s="2"/>
      <c r="GFV104" s="2"/>
      <c r="GFW104" s="2"/>
      <c r="GFX104" s="2"/>
      <c r="GFY104" s="2"/>
      <c r="GFZ104" s="2"/>
      <c r="GGA104" s="2"/>
      <c r="GGB104" s="2"/>
      <c r="GGC104" s="2"/>
      <c r="GGD104" s="2"/>
      <c r="GGE104" s="2"/>
      <c r="GGF104" s="2"/>
      <c r="GGG104" s="2"/>
      <c r="GGH104" s="2"/>
      <c r="GGI104" s="2"/>
      <c r="GGJ104" s="2"/>
      <c r="GGK104" s="2"/>
      <c r="GGL104" s="2"/>
      <c r="GGM104" s="2"/>
      <c r="GGN104" s="2"/>
      <c r="GGO104" s="2"/>
      <c r="GGP104" s="2"/>
      <c r="GGQ104" s="2"/>
      <c r="GGR104" s="2"/>
      <c r="GGS104" s="2"/>
      <c r="GGT104" s="2"/>
      <c r="GGU104" s="2"/>
      <c r="GGV104" s="2"/>
      <c r="GGW104" s="2"/>
      <c r="GGX104" s="2"/>
      <c r="GGY104" s="2"/>
      <c r="GGZ104" s="2"/>
      <c r="GHA104" s="2"/>
      <c r="GHB104" s="2"/>
      <c r="GHC104" s="2"/>
      <c r="GHD104" s="2"/>
      <c r="GHE104" s="2"/>
      <c r="GHF104" s="2"/>
      <c r="GHG104" s="2"/>
      <c r="GHH104" s="2"/>
      <c r="GHI104" s="2"/>
      <c r="GHJ104" s="2"/>
      <c r="GHK104" s="2"/>
      <c r="GHL104" s="2"/>
      <c r="GHM104" s="2"/>
      <c r="GHN104" s="2"/>
      <c r="GHO104" s="2"/>
      <c r="GHP104" s="2"/>
      <c r="GHQ104" s="2"/>
      <c r="GHR104" s="2"/>
      <c r="GHS104" s="2"/>
      <c r="GHT104" s="2"/>
      <c r="GHU104" s="2"/>
      <c r="GHV104" s="2"/>
      <c r="GHW104" s="2"/>
      <c r="GHX104" s="2"/>
      <c r="GHY104" s="2"/>
      <c r="GHZ104" s="2"/>
      <c r="GIA104" s="2"/>
      <c r="GIB104" s="2"/>
      <c r="GIC104" s="2"/>
      <c r="GID104" s="2"/>
      <c r="GIE104" s="2"/>
      <c r="GIF104" s="2"/>
      <c r="GIG104" s="2"/>
      <c r="GIH104" s="2"/>
      <c r="GII104" s="2"/>
      <c r="GIJ104" s="2"/>
      <c r="GIK104" s="2"/>
      <c r="GIL104" s="2"/>
      <c r="GIM104" s="2"/>
      <c r="GIN104" s="2"/>
      <c r="GIO104" s="2"/>
      <c r="GIP104" s="2"/>
      <c r="GIQ104" s="2"/>
      <c r="GIR104" s="2"/>
      <c r="GIS104" s="2"/>
      <c r="GIT104" s="2"/>
      <c r="GIU104" s="2"/>
      <c r="GIV104" s="2"/>
      <c r="GIW104" s="2"/>
      <c r="GIX104" s="2"/>
      <c r="GIY104" s="2"/>
      <c r="GIZ104" s="2"/>
      <c r="GJA104" s="2"/>
      <c r="GJB104" s="2"/>
      <c r="GJC104" s="2"/>
      <c r="GJD104" s="2"/>
      <c r="GJE104" s="2"/>
      <c r="GJF104" s="2"/>
      <c r="GJG104" s="2"/>
      <c r="GJH104" s="2"/>
      <c r="GJI104" s="2"/>
      <c r="GJJ104" s="2"/>
      <c r="GJK104" s="2"/>
      <c r="GJL104" s="2"/>
      <c r="GJM104" s="2"/>
      <c r="GJN104" s="2"/>
      <c r="GJO104" s="2"/>
      <c r="GJP104" s="2"/>
      <c r="GJQ104" s="2"/>
      <c r="GJR104" s="2"/>
      <c r="GJS104" s="2"/>
      <c r="GJT104" s="2"/>
      <c r="GJU104" s="2"/>
      <c r="GJV104" s="2"/>
      <c r="GJW104" s="2"/>
      <c r="GJX104" s="2"/>
      <c r="GJY104" s="2"/>
      <c r="GJZ104" s="2"/>
      <c r="GKA104" s="2"/>
      <c r="GKB104" s="2"/>
      <c r="GKC104" s="2"/>
      <c r="GKD104" s="2"/>
      <c r="GKE104" s="2"/>
      <c r="GKF104" s="2"/>
      <c r="GKG104" s="2"/>
      <c r="GKH104" s="2"/>
      <c r="GKI104" s="2"/>
      <c r="GKJ104" s="2"/>
      <c r="GKK104" s="2"/>
      <c r="GKL104" s="2"/>
      <c r="GKM104" s="2"/>
      <c r="GKN104" s="2"/>
      <c r="GKO104" s="2"/>
      <c r="GKP104" s="2"/>
      <c r="GKQ104" s="2"/>
      <c r="GKR104" s="2"/>
      <c r="GKS104" s="2"/>
      <c r="GKT104" s="2"/>
      <c r="GKU104" s="2"/>
      <c r="GKV104" s="2"/>
      <c r="GKW104" s="2"/>
      <c r="GKX104" s="2"/>
      <c r="GKY104" s="2"/>
      <c r="GKZ104" s="2"/>
      <c r="GLA104" s="2"/>
      <c r="GLB104" s="2"/>
      <c r="GLC104" s="2"/>
      <c r="GLD104" s="2"/>
      <c r="GLE104" s="2"/>
      <c r="GLF104" s="2"/>
      <c r="GLG104" s="2"/>
      <c r="GLH104" s="2"/>
      <c r="GLI104" s="2"/>
      <c r="GLJ104" s="2"/>
      <c r="GLK104" s="2"/>
      <c r="GLL104" s="2"/>
      <c r="GLM104" s="2"/>
      <c r="GLN104" s="2"/>
      <c r="GLO104" s="2"/>
      <c r="GLP104" s="2"/>
      <c r="GLQ104" s="2"/>
      <c r="GLR104" s="2"/>
      <c r="GLS104" s="2"/>
      <c r="GLT104" s="2"/>
      <c r="GLU104" s="2"/>
      <c r="GLV104" s="2"/>
      <c r="GLW104" s="2"/>
      <c r="GLX104" s="2"/>
      <c r="GLY104" s="2"/>
      <c r="GLZ104" s="2"/>
      <c r="GMA104" s="2"/>
      <c r="GMB104" s="2"/>
      <c r="GMC104" s="2"/>
      <c r="GMD104" s="2"/>
      <c r="GME104" s="2"/>
      <c r="GMF104" s="2"/>
      <c r="GMG104" s="2"/>
      <c r="GMH104" s="2"/>
      <c r="GMI104" s="2"/>
      <c r="GMJ104" s="2"/>
      <c r="GMK104" s="2"/>
      <c r="GML104" s="2"/>
      <c r="GMM104" s="2"/>
      <c r="GMN104" s="2"/>
      <c r="GMO104" s="2"/>
      <c r="GMP104" s="2"/>
      <c r="GMQ104" s="2"/>
      <c r="GMR104" s="2"/>
      <c r="GMS104" s="2"/>
      <c r="GMT104" s="2"/>
      <c r="GMU104" s="2"/>
      <c r="GMV104" s="2"/>
      <c r="GMW104" s="2"/>
      <c r="GMX104" s="2"/>
      <c r="GMY104" s="2"/>
      <c r="GMZ104" s="2"/>
      <c r="GNA104" s="2"/>
      <c r="GNB104" s="2"/>
      <c r="GNC104" s="2"/>
      <c r="GND104" s="2"/>
      <c r="GNE104" s="2"/>
      <c r="GNF104" s="2"/>
      <c r="GNG104" s="2"/>
      <c r="GNH104" s="2"/>
      <c r="GNI104" s="2"/>
      <c r="GNJ104" s="2"/>
      <c r="GNK104" s="2"/>
      <c r="GNL104" s="2"/>
      <c r="GNM104" s="2"/>
      <c r="GNN104" s="2"/>
      <c r="GNO104" s="2"/>
      <c r="GNP104" s="2"/>
      <c r="GNQ104" s="2"/>
      <c r="GNR104" s="2"/>
      <c r="GNS104" s="2"/>
      <c r="GNT104" s="2"/>
      <c r="GNU104" s="2"/>
      <c r="GNV104" s="2"/>
      <c r="GNW104" s="2"/>
      <c r="GNX104" s="2"/>
      <c r="GNY104" s="2"/>
      <c r="GNZ104" s="2"/>
      <c r="GOA104" s="2"/>
      <c r="GOB104" s="2"/>
      <c r="GOC104" s="2"/>
      <c r="GOD104" s="2"/>
      <c r="GOE104" s="2"/>
      <c r="GOF104" s="2"/>
      <c r="GOG104" s="2"/>
      <c r="GOH104" s="2"/>
      <c r="GOI104" s="2"/>
      <c r="GOJ104" s="2"/>
      <c r="GOK104" s="2"/>
      <c r="GOL104" s="2"/>
      <c r="GOM104" s="2"/>
      <c r="GON104" s="2"/>
      <c r="GOO104" s="2"/>
      <c r="GOP104" s="2"/>
      <c r="GOQ104" s="2"/>
      <c r="GOR104" s="2"/>
      <c r="GOS104" s="2"/>
      <c r="GOT104" s="2"/>
      <c r="GOU104" s="2"/>
      <c r="GOV104" s="2"/>
      <c r="GOW104" s="2"/>
      <c r="GOX104" s="2"/>
      <c r="GOY104" s="2"/>
      <c r="GOZ104" s="2"/>
      <c r="GPA104" s="2"/>
      <c r="GPB104" s="2"/>
      <c r="GPC104" s="2"/>
      <c r="GPD104" s="2"/>
      <c r="GPE104" s="2"/>
      <c r="GPF104" s="2"/>
      <c r="GPG104" s="2"/>
      <c r="GPH104" s="2"/>
      <c r="GPI104" s="2"/>
      <c r="GPJ104" s="2"/>
      <c r="GPK104" s="2"/>
      <c r="GPL104" s="2"/>
      <c r="GPM104" s="2"/>
      <c r="GPN104" s="2"/>
      <c r="GPO104" s="2"/>
      <c r="GPP104" s="2"/>
      <c r="GPQ104" s="2"/>
      <c r="GPR104" s="2"/>
      <c r="GPS104" s="2"/>
      <c r="GPT104" s="2"/>
      <c r="GPU104" s="2"/>
      <c r="GPV104" s="2"/>
      <c r="GPW104" s="2"/>
      <c r="GPX104" s="2"/>
      <c r="GPY104" s="2"/>
      <c r="GPZ104" s="2"/>
      <c r="GQA104" s="2"/>
      <c r="GQB104" s="2"/>
      <c r="GQC104" s="2"/>
      <c r="GQD104" s="2"/>
      <c r="GQE104" s="2"/>
      <c r="GQF104" s="2"/>
      <c r="GQG104" s="2"/>
      <c r="GQH104" s="2"/>
      <c r="GQI104" s="2"/>
      <c r="GQJ104" s="2"/>
      <c r="GQK104" s="2"/>
      <c r="GQL104" s="2"/>
      <c r="GQM104" s="2"/>
      <c r="GQN104" s="2"/>
      <c r="GQO104" s="2"/>
      <c r="GQP104" s="2"/>
      <c r="GQQ104" s="2"/>
      <c r="GQR104" s="2"/>
      <c r="GQS104" s="2"/>
      <c r="GQT104" s="2"/>
      <c r="GQU104" s="2"/>
      <c r="GQV104" s="2"/>
      <c r="GQW104" s="2"/>
      <c r="GQX104" s="2"/>
      <c r="GQY104" s="2"/>
      <c r="GQZ104" s="2"/>
      <c r="GRA104" s="2"/>
      <c r="GRB104" s="2"/>
      <c r="GRC104" s="2"/>
      <c r="GRD104" s="2"/>
      <c r="GRE104" s="2"/>
      <c r="GRF104" s="2"/>
      <c r="GRG104" s="2"/>
      <c r="GRH104" s="2"/>
      <c r="GRI104" s="2"/>
      <c r="GRJ104" s="2"/>
      <c r="GRK104" s="2"/>
      <c r="GRL104" s="2"/>
      <c r="GRM104" s="2"/>
      <c r="GRN104" s="2"/>
      <c r="GRO104" s="2"/>
      <c r="GRP104" s="2"/>
      <c r="GRQ104" s="2"/>
      <c r="GRR104" s="2"/>
      <c r="GRS104" s="2"/>
      <c r="GRT104" s="2"/>
      <c r="GRU104" s="2"/>
      <c r="GRV104" s="2"/>
      <c r="GRW104" s="2"/>
      <c r="GRX104" s="2"/>
      <c r="GRY104" s="2"/>
      <c r="GRZ104" s="2"/>
      <c r="GSA104" s="2"/>
      <c r="GSB104" s="2"/>
      <c r="GSC104" s="2"/>
      <c r="GSD104" s="2"/>
      <c r="GSE104" s="2"/>
      <c r="GSF104" s="2"/>
      <c r="GSG104" s="2"/>
      <c r="GSH104" s="2"/>
      <c r="GSI104" s="2"/>
      <c r="GSJ104" s="2"/>
      <c r="GSK104" s="2"/>
      <c r="GSL104" s="2"/>
      <c r="GSM104" s="2"/>
      <c r="GSN104" s="2"/>
      <c r="GSO104" s="2"/>
      <c r="GSP104" s="2"/>
      <c r="GSQ104" s="2"/>
      <c r="GSR104" s="2"/>
      <c r="GSS104" s="2"/>
      <c r="GST104" s="2"/>
      <c r="GSU104" s="2"/>
      <c r="GSV104" s="2"/>
      <c r="GSW104" s="2"/>
      <c r="GSX104" s="2"/>
      <c r="GSY104" s="2"/>
      <c r="GSZ104" s="2"/>
      <c r="GTA104" s="2"/>
      <c r="GTB104" s="2"/>
      <c r="GTC104" s="2"/>
      <c r="GTD104" s="2"/>
      <c r="GTE104" s="2"/>
      <c r="GTF104" s="2"/>
      <c r="GTG104" s="2"/>
      <c r="GTH104" s="2"/>
      <c r="GTI104" s="2"/>
      <c r="GTJ104" s="2"/>
      <c r="GTK104" s="2"/>
      <c r="GTL104" s="2"/>
      <c r="GTM104" s="2"/>
      <c r="GTN104" s="2"/>
      <c r="GTO104" s="2"/>
      <c r="GTP104" s="2"/>
      <c r="GTQ104" s="2"/>
      <c r="GTR104" s="2"/>
      <c r="GTS104" s="2"/>
      <c r="GTT104" s="2"/>
      <c r="GTU104" s="2"/>
      <c r="GTV104" s="2"/>
      <c r="GTW104" s="2"/>
      <c r="GTX104" s="2"/>
      <c r="GTY104" s="2"/>
      <c r="GTZ104" s="2"/>
      <c r="GUA104" s="2"/>
      <c r="GUB104" s="2"/>
      <c r="GUC104" s="2"/>
      <c r="GUD104" s="2"/>
      <c r="GUE104" s="2"/>
      <c r="GUF104" s="2"/>
      <c r="GUG104" s="2"/>
      <c r="GUH104" s="2"/>
      <c r="GUI104" s="2"/>
      <c r="GUJ104" s="2"/>
      <c r="GUK104" s="2"/>
      <c r="GUL104" s="2"/>
      <c r="GUM104" s="2"/>
      <c r="GUN104" s="2"/>
      <c r="GUO104" s="2"/>
      <c r="GUP104" s="2"/>
      <c r="GUQ104" s="2"/>
      <c r="GUR104" s="2"/>
      <c r="GUS104" s="2"/>
      <c r="GUT104" s="2"/>
      <c r="GUU104" s="2"/>
      <c r="GUV104" s="2"/>
      <c r="GUW104" s="2"/>
      <c r="GUX104" s="2"/>
      <c r="GUY104" s="2"/>
      <c r="GUZ104" s="2"/>
      <c r="GVA104" s="2"/>
      <c r="GVB104" s="2"/>
      <c r="GVC104" s="2"/>
      <c r="GVD104" s="2"/>
      <c r="GVE104" s="2"/>
      <c r="GVF104" s="2"/>
      <c r="GVG104" s="2"/>
      <c r="GVH104" s="2"/>
      <c r="GVI104" s="2"/>
      <c r="GVJ104" s="2"/>
      <c r="GVK104" s="2"/>
      <c r="GVL104" s="2"/>
      <c r="GVM104" s="2"/>
      <c r="GVN104" s="2"/>
      <c r="GVO104" s="2"/>
      <c r="GVP104" s="2"/>
      <c r="GVQ104" s="2"/>
      <c r="GVR104" s="2"/>
      <c r="GVS104" s="2"/>
      <c r="GVT104" s="2"/>
      <c r="GVU104" s="2"/>
      <c r="GVV104" s="2"/>
      <c r="GVW104" s="2"/>
      <c r="GVX104" s="2"/>
      <c r="GVY104" s="2"/>
      <c r="GVZ104" s="2"/>
      <c r="GWA104" s="2"/>
      <c r="GWB104" s="2"/>
      <c r="GWC104" s="2"/>
      <c r="GWD104" s="2"/>
      <c r="GWE104" s="2"/>
      <c r="GWF104" s="2"/>
      <c r="GWG104" s="2"/>
      <c r="GWH104" s="2"/>
      <c r="GWI104" s="2"/>
      <c r="GWJ104" s="2"/>
      <c r="GWK104" s="2"/>
      <c r="GWL104" s="2"/>
      <c r="GWM104" s="2"/>
      <c r="GWN104" s="2"/>
      <c r="GWO104" s="2"/>
      <c r="GWP104" s="2"/>
      <c r="GWQ104" s="2"/>
      <c r="GWR104" s="2"/>
      <c r="GWS104" s="2"/>
      <c r="GWT104" s="2"/>
      <c r="GWU104" s="2"/>
      <c r="GWV104" s="2"/>
      <c r="GWW104" s="2"/>
      <c r="GWX104" s="2"/>
      <c r="GWY104" s="2"/>
      <c r="GWZ104" s="2"/>
      <c r="GXA104" s="2"/>
      <c r="GXB104" s="2"/>
      <c r="GXC104" s="2"/>
      <c r="GXD104" s="2"/>
      <c r="GXE104" s="2"/>
      <c r="GXF104" s="2"/>
      <c r="GXG104" s="2"/>
      <c r="GXH104" s="2"/>
      <c r="GXI104" s="2"/>
      <c r="GXJ104" s="2"/>
      <c r="GXK104" s="2"/>
      <c r="GXL104" s="2"/>
      <c r="GXM104" s="2"/>
      <c r="GXN104" s="2"/>
      <c r="GXO104" s="2"/>
      <c r="GXP104" s="2"/>
      <c r="GXQ104" s="2"/>
      <c r="GXR104" s="2"/>
      <c r="GXS104" s="2"/>
      <c r="GXT104" s="2"/>
      <c r="GXU104" s="2"/>
      <c r="GXV104" s="2"/>
      <c r="GXW104" s="2"/>
      <c r="GXX104" s="2"/>
      <c r="GXY104" s="2"/>
      <c r="GXZ104" s="2"/>
      <c r="GYA104" s="2"/>
      <c r="GYB104" s="2"/>
      <c r="GYC104" s="2"/>
      <c r="GYD104" s="2"/>
      <c r="GYE104" s="2"/>
      <c r="GYF104" s="2"/>
      <c r="GYG104" s="2"/>
      <c r="GYH104" s="2"/>
      <c r="GYI104" s="2"/>
      <c r="GYJ104" s="2"/>
      <c r="GYK104" s="2"/>
      <c r="GYL104" s="2"/>
      <c r="GYM104" s="2"/>
      <c r="GYN104" s="2"/>
      <c r="GYO104" s="2"/>
      <c r="GYP104" s="2"/>
      <c r="GYQ104" s="2"/>
      <c r="GYR104" s="2"/>
      <c r="GYS104" s="2"/>
      <c r="GYT104" s="2"/>
      <c r="GYU104" s="2"/>
      <c r="GYV104" s="2"/>
      <c r="GYW104" s="2"/>
      <c r="GYX104" s="2"/>
      <c r="GYY104" s="2"/>
      <c r="GYZ104" s="2"/>
      <c r="GZA104" s="2"/>
      <c r="GZB104" s="2"/>
      <c r="GZC104" s="2"/>
      <c r="GZD104" s="2"/>
      <c r="GZE104" s="2"/>
      <c r="GZF104" s="2"/>
      <c r="GZG104" s="2"/>
      <c r="GZH104" s="2"/>
      <c r="GZI104" s="2"/>
      <c r="GZJ104" s="2"/>
      <c r="GZK104" s="2"/>
      <c r="GZL104" s="2"/>
      <c r="GZM104" s="2"/>
      <c r="GZN104" s="2"/>
      <c r="GZO104" s="2"/>
      <c r="GZP104" s="2"/>
      <c r="GZQ104" s="2"/>
      <c r="GZR104" s="2"/>
      <c r="GZS104" s="2"/>
      <c r="GZT104" s="2"/>
      <c r="GZU104" s="2"/>
      <c r="GZV104" s="2"/>
      <c r="GZW104" s="2"/>
      <c r="GZX104" s="2"/>
      <c r="GZY104" s="2"/>
      <c r="GZZ104" s="2"/>
      <c r="HAA104" s="2"/>
      <c r="HAB104" s="2"/>
      <c r="HAC104" s="2"/>
      <c r="HAD104" s="2"/>
      <c r="HAE104" s="2"/>
      <c r="HAF104" s="2"/>
      <c r="HAG104" s="2"/>
      <c r="HAH104" s="2"/>
      <c r="HAI104" s="2"/>
      <c r="HAJ104" s="2"/>
      <c r="HAK104" s="2"/>
      <c r="HAL104" s="2"/>
      <c r="HAM104" s="2"/>
      <c r="HAN104" s="2"/>
      <c r="HAO104" s="2"/>
      <c r="HAP104" s="2"/>
      <c r="HAQ104" s="2"/>
      <c r="HAR104" s="2"/>
      <c r="HAS104" s="2"/>
      <c r="HAT104" s="2"/>
      <c r="HAU104" s="2"/>
      <c r="HAV104" s="2"/>
      <c r="HAW104" s="2"/>
      <c r="HAX104" s="2"/>
      <c r="HAY104" s="2"/>
      <c r="HAZ104" s="2"/>
      <c r="HBA104" s="2"/>
      <c r="HBB104" s="2"/>
      <c r="HBC104" s="2"/>
      <c r="HBD104" s="2"/>
      <c r="HBE104" s="2"/>
      <c r="HBF104" s="2"/>
      <c r="HBG104" s="2"/>
      <c r="HBH104" s="2"/>
      <c r="HBI104" s="2"/>
      <c r="HBJ104" s="2"/>
      <c r="HBK104" s="2"/>
      <c r="HBL104" s="2"/>
      <c r="HBM104" s="2"/>
      <c r="HBN104" s="2"/>
      <c r="HBO104" s="2"/>
      <c r="HBP104" s="2"/>
      <c r="HBQ104" s="2"/>
      <c r="HBR104" s="2"/>
      <c r="HBS104" s="2"/>
      <c r="HBT104" s="2"/>
      <c r="HBU104" s="2"/>
      <c r="HBV104" s="2"/>
      <c r="HBW104" s="2"/>
      <c r="HBX104" s="2"/>
      <c r="HBY104" s="2"/>
      <c r="HBZ104" s="2"/>
      <c r="HCA104" s="2"/>
      <c r="HCB104" s="2"/>
      <c r="HCC104" s="2"/>
      <c r="HCD104" s="2"/>
      <c r="HCE104" s="2"/>
      <c r="HCF104" s="2"/>
      <c r="HCG104" s="2"/>
      <c r="HCH104" s="2"/>
      <c r="HCI104" s="2"/>
      <c r="HCJ104" s="2"/>
      <c r="HCK104" s="2"/>
      <c r="HCL104" s="2"/>
      <c r="HCM104" s="2"/>
      <c r="HCN104" s="2"/>
      <c r="HCO104" s="2"/>
      <c r="HCP104" s="2"/>
      <c r="HCQ104" s="2"/>
      <c r="HCR104" s="2"/>
      <c r="HCS104" s="2"/>
      <c r="HCT104" s="2"/>
      <c r="HCU104" s="2"/>
      <c r="HCV104" s="2"/>
      <c r="HCW104" s="2"/>
      <c r="HCX104" s="2"/>
      <c r="HCY104" s="2"/>
      <c r="HCZ104" s="2"/>
      <c r="HDA104" s="2"/>
      <c r="HDB104" s="2"/>
      <c r="HDC104" s="2"/>
      <c r="HDD104" s="2"/>
      <c r="HDE104" s="2"/>
      <c r="HDF104" s="2"/>
      <c r="HDG104" s="2"/>
      <c r="HDH104" s="2"/>
      <c r="HDI104" s="2"/>
      <c r="HDJ104" s="2"/>
      <c r="HDK104" s="2"/>
      <c r="HDL104" s="2"/>
      <c r="HDM104" s="2"/>
      <c r="HDN104" s="2"/>
      <c r="HDO104" s="2"/>
      <c r="HDP104" s="2"/>
      <c r="HDQ104" s="2"/>
      <c r="HDR104" s="2"/>
      <c r="HDS104" s="2"/>
      <c r="HDT104" s="2"/>
      <c r="HDU104" s="2"/>
      <c r="HDV104" s="2"/>
      <c r="HDW104" s="2"/>
      <c r="HDX104" s="2"/>
      <c r="HDY104" s="2"/>
      <c r="HDZ104" s="2"/>
      <c r="HEA104" s="2"/>
      <c r="HEB104" s="2"/>
      <c r="HEC104" s="2"/>
      <c r="HED104" s="2"/>
      <c r="HEE104" s="2"/>
      <c r="HEF104" s="2"/>
      <c r="HEG104" s="2"/>
      <c r="HEH104" s="2"/>
      <c r="HEI104" s="2"/>
      <c r="HEJ104" s="2"/>
      <c r="HEK104" s="2"/>
      <c r="HEL104" s="2"/>
      <c r="HEM104" s="2"/>
      <c r="HEN104" s="2"/>
      <c r="HEO104" s="2"/>
      <c r="HEP104" s="2"/>
      <c r="HEQ104" s="2"/>
      <c r="HER104" s="2"/>
      <c r="HES104" s="2"/>
      <c r="HET104" s="2"/>
      <c r="HEU104" s="2"/>
      <c r="HEV104" s="2"/>
      <c r="HEW104" s="2"/>
      <c r="HEX104" s="2"/>
      <c r="HEY104" s="2"/>
      <c r="HEZ104" s="2"/>
      <c r="HFA104" s="2"/>
      <c r="HFB104" s="2"/>
      <c r="HFC104" s="2"/>
      <c r="HFD104" s="2"/>
      <c r="HFE104" s="2"/>
      <c r="HFF104" s="2"/>
      <c r="HFG104" s="2"/>
      <c r="HFH104" s="2"/>
      <c r="HFI104" s="2"/>
      <c r="HFJ104" s="2"/>
      <c r="HFK104" s="2"/>
      <c r="HFL104" s="2"/>
      <c r="HFM104" s="2"/>
      <c r="HFN104" s="2"/>
      <c r="HFO104" s="2"/>
      <c r="HFP104" s="2"/>
      <c r="HFQ104" s="2"/>
      <c r="HFR104" s="2"/>
      <c r="HFS104" s="2"/>
      <c r="HFT104" s="2"/>
      <c r="HFU104" s="2"/>
      <c r="HFV104" s="2"/>
      <c r="HFW104" s="2"/>
      <c r="HFX104" s="2"/>
      <c r="HFY104" s="2"/>
      <c r="HFZ104" s="2"/>
      <c r="HGA104" s="2"/>
      <c r="HGB104" s="2"/>
      <c r="HGC104" s="2"/>
      <c r="HGD104" s="2"/>
      <c r="HGE104" s="2"/>
      <c r="HGF104" s="2"/>
      <c r="HGG104" s="2"/>
      <c r="HGH104" s="2"/>
      <c r="HGI104" s="2"/>
      <c r="HGJ104" s="2"/>
      <c r="HGK104" s="2"/>
      <c r="HGL104" s="2"/>
      <c r="HGM104" s="2"/>
      <c r="HGN104" s="2"/>
      <c r="HGO104" s="2"/>
      <c r="HGP104" s="2"/>
      <c r="HGQ104" s="2"/>
      <c r="HGR104" s="2"/>
      <c r="HGS104" s="2"/>
      <c r="HGT104" s="2"/>
      <c r="HGU104" s="2"/>
      <c r="HGV104" s="2"/>
      <c r="HGW104" s="2"/>
      <c r="HGX104" s="2"/>
      <c r="HGY104" s="2"/>
      <c r="HGZ104" s="2"/>
      <c r="HHA104" s="2"/>
      <c r="HHB104" s="2"/>
      <c r="HHC104" s="2"/>
      <c r="HHD104" s="2"/>
      <c r="HHE104" s="2"/>
      <c r="HHF104" s="2"/>
      <c r="HHG104" s="2"/>
      <c r="HHH104" s="2"/>
      <c r="HHI104" s="2"/>
      <c r="HHJ104" s="2"/>
      <c r="HHK104" s="2"/>
      <c r="HHL104" s="2"/>
      <c r="HHM104" s="2"/>
      <c r="HHN104" s="2"/>
      <c r="HHO104" s="2"/>
      <c r="HHP104" s="2"/>
      <c r="HHQ104" s="2"/>
      <c r="HHR104" s="2"/>
      <c r="HHS104" s="2"/>
      <c r="HHT104" s="2"/>
      <c r="HHU104" s="2"/>
      <c r="HHV104" s="2"/>
      <c r="HHW104" s="2"/>
      <c r="HHX104" s="2"/>
      <c r="HHY104" s="2"/>
      <c r="HHZ104" s="2"/>
      <c r="HIA104" s="2"/>
      <c r="HIB104" s="2"/>
      <c r="HIC104" s="2"/>
      <c r="HID104" s="2"/>
      <c r="HIE104" s="2"/>
      <c r="HIF104" s="2"/>
      <c r="HIG104" s="2"/>
      <c r="HIH104" s="2"/>
      <c r="HII104" s="2"/>
      <c r="HIJ104" s="2"/>
      <c r="HIK104" s="2"/>
      <c r="HIL104" s="2"/>
      <c r="HIM104" s="2"/>
      <c r="HIN104" s="2"/>
      <c r="HIO104" s="2"/>
      <c r="HIP104" s="2"/>
      <c r="HIQ104" s="2"/>
      <c r="HIR104" s="2"/>
      <c r="HIS104" s="2"/>
      <c r="HIT104" s="2"/>
      <c r="HIU104" s="2"/>
      <c r="HIV104" s="2"/>
      <c r="HIW104" s="2"/>
      <c r="HIX104" s="2"/>
      <c r="HIY104" s="2"/>
      <c r="HIZ104" s="2"/>
      <c r="HJA104" s="2"/>
      <c r="HJB104" s="2"/>
      <c r="HJC104" s="2"/>
      <c r="HJD104" s="2"/>
      <c r="HJE104" s="2"/>
      <c r="HJF104" s="2"/>
      <c r="HJG104" s="2"/>
      <c r="HJH104" s="2"/>
      <c r="HJI104" s="2"/>
      <c r="HJJ104" s="2"/>
      <c r="HJK104" s="2"/>
      <c r="HJL104" s="2"/>
      <c r="HJM104" s="2"/>
      <c r="HJN104" s="2"/>
      <c r="HJO104" s="2"/>
      <c r="HJP104" s="2"/>
      <c r="HJQ104" s="2"/>
      <c r="HJR104" s="2"/>
      <c r="HJS104" s="2"/>
      <c r="HJT104" s="2"/>
      <c r="HJU104" s="2"/>
      <c r="HJV104" s="2"/>
      <c r="HJW104" s="2"/>
      <c r="HJX104" s="2"/>
      <c r="HJY104" s="2"/>
      <c r="HJZ104" s="2"/>
      <c r="HKA104" s="2"/>
      <c r="HKB104" s="2"/>
      <c r="HKC104" s="2"/>
      <c r="HKD104" s="2"/>
      <c r="HKE104" s="2"/>
      <c r="HKF104" s="2"/>
      <c r="HKG104" s="2"/>
      <c r="HKH104" s="2"/>
      <c r="HKI104" s="2"/>
      <c r="HKJ104" s="2"/>
      <c r="HKK104" s="2"/>
      <c r="HKL104" s="2"/>
      <c r="HKM104" s="2"/>
      <c r="HKN104" s="2"/>
      <c r="HKO104" s="2"/>
      <c r="HKP104" s="2"/>
      <c r="HKQ104" s="2"/>
      <c r="HKR104" s="2"/>
      <c r="HKS104" s="2"/>
      <c r="HKT104" s="2"/>
      <c r="HKU104" s="2"/>
      <c r="HKV104" s="2"/>
      <c r="HKW104" s="2"/>
      <c r="HKX104" s="2"/>
      <c r="HKY104" s="2"/>
      <c r="HKZ104" s="2"/>
      <c r="HLA104" s="2"/>
      <c r="HLB104" s="2"/>
      <c r="HLC104" s="2"/>
      <c r="HLD104" s="2"/>
      <c r="HLE104" s="2"/>
      <c r="HLF104" s="2"/>
      <c r="HLG104" s="2"/>
      <c r="HLH104" s="2"/>
      <c r="HLI104" s="2"/>
      <c r="HLJ104" s="2"/>
      <c r="HLK104" s="2"/>
      <c r="HLL104" s="2"/>
      <c r="HLM104" s="2"/>
      <c r="HLN104" s="2"/>
      <c r="HLO104" s="2"/>
      <c r="HLP104" s="2"/>
      <c r="HLQ104" s="2"/>
      <c r="HLR104" s="2"/>
      <c r="HLS104" s="2"/>
      <c r="HLT104" s="2"/>
      <c r="HLU104" s="2"/>
      <c r="HLV104" s="2"/>
      <c r="HLW104" s="2"/>
      <c r="HLX104" s="2"/>
      <c r="HLY104" s="2"/>
      <c r="HLZ104" s="2"/>
      <c r="HMA104" s="2"/>
      <c r="HMB104" s="2"/>
      <c r="HMC104" s="2"/>
      <c r="HMD104" s="2"/>
      <c r="HME104" s="2"/>
      <c r="HMF104" s="2"/>
      <c r="HMG104" s="2"/>
      <c r="HMH104" s="2"/>
      <c r="HMI104" s="2"/>
      <c r="HMJ104" s="2"/>
      <c r="HMK104" s="2"/>
      <c r="HML104" s="2"/>
      <c r="HMM104" s="2"/>
      <c r="HMN104" s="2"/>
      <c r="HMO104" s="2"/>
      <c r="HMP104" s="2"/>
      <c r="HMQ104" s="2"/>
      <c r="HMR104" s="2"/>
      <c r="HMS104" s="2"/>
      <c r="HMT104" s="2"/>
      <c r="HMU104" s="2"/>
      <c r="HMV104" s="2"/>
      <c r="HMW104" s="2"/>
      <c r="HMX104" s="2"/>
      <c r="HMY104" s="2"/>
      <c r="HMZ104" s="2"/>
      <c r="HNA104" s="2"/>
      <c r="HNB104" s="2"/>
      <c r="HNC104" s="2"/>
      <c r="HND104" s="2"/>
      <c r="HNE104" s="2"/>
      <c r="HNF104" s="2"/>
      <c r="HNG104" s="2"/>
      <c r="HNH104" s="2"/>
      <c r="HNI104" s="2"/>
      <c r="HNJ104" s="2"/>
      <c r="HNK104" s="2"/>
      <c r="HNL104" s="2"/>
      <c r="HNM104" s="2"/>
      <c r="HNN104" s="2"/>
      <c r="HNO104" s="2"/>
      <c r="HNP104" s="2"/>
      <c r="HNQ104" s="2"/>
      <c r="HNR104" s="2"/>
      <c r="HNS104" s="2"/>
      <c r="HNT104" s="2"/>
      <c r="HNU104" s="2"/>
      <c r="HNV104" s="2"/>
      <c r="HNW104" s="2"/>
      <c r="HNX104" s="2"/>
      <c r="HNY104" s="2"/>
      <c r="HNZ104" s="2"/>
      <c r="HOA104" s="2"/>
      <c r="HOB104" s="2"/>
      <c r="HOC104" s="2"/>
      <c r="HOD104" s="2"/>
      <c r="HOE104" s="2"/>
      <c r="HOF104" s="2"/>
      <c r="HOG104" s="2"/>
      <c r="HOH104" s="2"/>
      <c r="HOI104" s="2"/>
      <c r="HOJ104" s="2"/>
      <c r="HOK104" s="2"/>
      <c r="HOL104" s="2"/>
      <c r="HOM104" s="2"/>
      <c r="HON104" s="2"/>
      <c r="HOO104" s="2"/>
      <c r="HOP104" s="2"/>
      <c r="HOQ104" s="2"/>
      <c r="HOR104" s="2"/>
      <c r="HOS104" s="2"/>
      <c r="HOT104" s="2"/>
      <c r="HOU104" s="2"/>
      <c r="HOV104" s="2"/>
      <c r="HOW104" s="2"/>
      <c r="HOX104" s="2"/>
      <c r="HOY104" s="2"/>
      <c r="HOZ104" s="2"/>
      <c r="HPA104" s="2"/>
      <c r="HPB104" s="2"/>
      <c r="HPC104" s="2"/>
      <c r="HPD104" s="2"/>
      <c r="HPE104" s="2"/>
      <c r="HPF104" s="2"/>
      <c r="HPG104" s="2"/>
      <c r="HPH104" s="2"/>
      <c r="HPI104" s="2"/>
      <c r="HPJ104" s="2"/>
      <c r="HPK104" s="2"/>
      <c r="HPL104" s="2"/>
      <c r="HPM104" s="2"/>
      <c r="HPN104" s="2"/>
      <c r="HPO104" s="2"/>
      <c r="HPP104" s="2"/>
      <c r="HPQ104" s="2"/>
      <c r="HPR104" s="2"/>
      <c r="HPS104" s="2"/>
      <c r="HPT104" s="2"/>
      <c r="HPU104" s="2"/>
      <c r="HPV104" s="2"/>
      <c r="HPW104" s="2"/>
      <c r="HPX104" s="2"/>
      <c r="HPY104" s="2"/>
      <c r="HPZ104" s="2"/>
      <c r="HQA104" s="2"/>
      <c r="HQB104" s="2"/>
      <c r="HQC104" s="2"/>
      <c r="HQD104" s="2"/>
      <c r="HQE104" s="2"/>
      <c r="HQF104" s="2"/>
      <c r="HQG104" s="2"/>
      <c r="HQH104" s="2"/>
      <c r="HQI104" s="2"/>
      <c r="HQJ104" s="2"/>
      <c r="HQK104" s="2"/>
      <c r="HQL104" s="2"/>
      <c r="HQM104" s="2"/>
      <c r="HQN104" s="2"/>
      <c r="HQO104" s="2"/>
      <c r="HQP104" s="2"/>
      <c r="HQQ104" s="2"/>
      <c r="HQR104" s="2"/>
      <c r="HQS104" s="2"/>
      <c r="HQT104" s="2"/>
      <c r="HQU104" s="2"/>
      <c r="HQV104" s="2"/>
      <c r="HQW104" s="2"/>
      <c r="HQX104" s="2"/>
      <c r="HQY104" s="2"/>
      <c r="HQZ104" s="2"/>
      <c r="HRA104" s="2"/>
      <c r="HRB104" s="2"/>
      <c r="HRC104" s="2"/>
      <c r="HRD104" s="2"/>
      <c r="HRE104" s="2"/>
      <c r="HRF104" s="2"/>
      <c r="HRG104" s="2"/>
      <c r="HRH104" s="2"/>
      <c r="HRI104" s="2"/>
      <c r="HRJ104" s="2"/>
      <c r="HRK104" s="2"/>
      <c r="HRL104" s="2"/>
      <c r="HRM104" s="2"/>
      <c r="HRN104" s="2"/>
      <c r="HRO104" s="2"/>
      <c r="HRP104" s="2"/>
      <c r="HRQ104" s="2"/>
      <c r="HRR104" s="2"/>
      <c r="HRS104" s="2"/>
      <c r="HRT104" s="2"/>
      <c r="HRU104" s="2"/>
      <c r="HRV104" s="2"/>
      <c r="HRW104" s="2"/>
      <c r="HRX104" s="2"/>
      <c r="HRY104" s="2"/>
      <c r="HRZ104" s="2"/>
      <c r="HSA104" s="2"/>
      <c r="HSB104" s="2"/>
      <c r="HSC104" s="2"/>
      <c r="HSD104" s="2"/>
      <c r="HSE104" s="2"/>
      <c r="HSF104" s="2"/>
      <c r="HSG104" s="2"/>
      <c r="HSH104" s="2"/>
      <c r="HSI104" s="2"/>
      <c r="HSJ104" s="2"/>
      <c r="HSK104" s="2"/>
      <c r="HSL104" s="2"/>
      <c r="HSM104" s="2"/>
      <c r="HSN104" s="2"/>
      <c r="HSO104" s="2"/>
      <c r="HSP104" s="2"/>
      <c r="HSQ104" s="2"/>
      <c r="HSR104" s="2"/>
      <c r="HSS104" s="2"/>
      <c r="HST104" s="2"/>
      <c r="HSU104" s="2"/>
      <c r="HSV104" s="2"/>
      <c r="HSW104" s="2"/>
      <c r="HSX104" s="2"/>
      <c r="HSY104" s="2"/>
      <c r="HSZ104" s="2"/>
      <c r="HTA104" s="2"/>
      <c r="HTB104" s="2"/>
      <c r="HTC104" s="2"/>
      <c r="HTD104" s="2"/>
      <c r="HTE104" s="2"/>
      <c r="HTF104" s="2"/>
      <c r="HTG104" s="2"/>
      <c r="HTH104" s="2"/>
      <c r="HTI104" s="2"/>
      <c r="HTJ104" s="2"/>
      <c r="HTK104" s="2"/>
      <c r="HTL104" s="2"/>
      <c r="HTM104" s="2"/>
      <c r="HTN104" s="2"/>
      <c r="HTO104" s="2"/>
      <c r="HTP104" s="2"/>
      <c r="HTQ104" s="2"/>
      <c r="HTR104" s="2"/>
      <c r="HTS104" s="2"/>
      <c r="HTT104" s="2"/>
      <c r="HTU104" s="2"/>
      <c r="HTV104" s="2"/>
      <c r="HTW104" s="2"/>
      <c r="HTX104" s="2"/>
      <c r="HTY104" s="2"/>
      <c r="HTZ104" s="2"/>
      <c r="HUA104" s="2"/>
      <c r="HUB104" s="2"/>
      <c r="HUC104" s="2"/>
      <c r="HUD104" s="2"/>
      <c r="HUE104" s="2"/>
      <c r="HUF104" s="2"/>
      <c r="HUG104" s="2"/>
      <c r="HUH104" s="2"/>
      <c r="HUI104" s="2"/>
      <c r="HUJ104" s="2"/>
      <c r="HUK104" s="2"/>
      <c r="HUL104" s="2"/>
      <c r="HUM104" s="2"/>
      <c r="HUN104" s="2"/>
      <c r="HUO104" s="2"/>
      <c r="HUP104" s="2"/>
      <c r="HUQ104" s="2"/>
      <c r="HUR104" s="2"/>
      <c r="HUS104" s="2"/>
      <c r="HUT104" s="2"/>
      <c r="HUU104" s="2"/>
      <c r="HUV104" s="2"/>
      <c r="HUW104" s="2"/>
      <c r="HUX104" s="2"/>
      <c r="HUY104" s="2"/>
      <c r="HUZ104" s="2"/>
      <c r="HVA104" s="2"/>
      <c r="HVB104" s="2"/>
      <c r="HVC104" s="2"/>
      <c r="HVD104" s="2"/>
      <c r="HVE104" s="2"/>
      <c r="HVF104" s="2"/>
      <c r="HVG104" s="2"/>
      <c r="HVH104" s="2"/>
      <c r="HVI104" s="2"/>
      <c r="HVJ104" s="2"/>
      <c r="HVK104" s="2"/>
      <c r="HVL104" s="2"/>
      <c r="HVM104" s="2"/>
      <c r="HVN104" s="2"/>
      <c r="HVO104" s="2"/>
      <c r="HVP104" s="2"/>
      <c r="HVQ104" s="2"/>
      <c r="HVR104" s="2"/>
      <c r="HVS104" s="2"/>
      <c r="HVT104" s="2"/>
      <c r="HVU104" s="2"/>
      <c r="HVV104" s="2"/>
      <c r="HVW104" s="2"/>
      <c r="HVX104" s="2"/>
      <c r="HVY104" s="2"/>
      <c r="HVZ104" s="2"/>
      <c r="HWA104" s="2"/>
      <c r="HWB104" s="2"/>
      <c r="HWC104" s="2"/>
      <c r="HWD104" s="2"/>
      <c r="HWE104" s="2"/>
      <c r="HWF104" s="2"/>
      <c r="HWG104" s="2"/>
      <c r="HWH104" s="2"/>
      <c r="HWI104" s="2"/>
      <c r="HWJ104" s="2"/>
      <c r="HWK104" s="2"/>
      <c r="HWL104" s="2"/>
      <c r="HWM104" s="2"/>
      <c r="HWN104" s="2"/>
      <c r="HWO104" s="2"/>
      <c r="HWP104" s="2"/>
      <c r="HWQ104" s="2"/>
      <c r="HWR104" s="2"/>
      <c r="HWS104" s="2"/>
      <c r="HWT104" s="2"/>
      <c r="HWU104" s="2"/>
      <c r="HWV104" s="2"/>
      <c r="HWW104" s="2"/>
      <c r="HWX104" s="2"/>
      <c r="HWY104" s="2"/>
      <c r="HWZ104" s="2"/>
      <c r="HXA104" s="2"/>
      <c r="HXB104" s="2"/>
      <c r="HXC104" s="2"/>
      <c r="HXD104" s="2"/>
      <c r="HXE104" s="2"/>
      <c r="HXF104" s="2"/>
      <c r="HXG104" s="2"/>
      <c r="HXH104" s="2"/>
      <c r="HXI104" s="2"/>
      <c r="HXJ104" s="2"/>
      <c r="HXK104" s="2"/>
      <c r="HXL104" s="2"/>
      <c r="HXM104" s="2"/>
      <c r="HXN104" s="2"/>
      <c r="HXO104" s="2"/>
      <c r="HXP104" s="2"/>
      <c r="HXQ104" s="2"/>
      <c r="HXR104" s="2"/>
      <c r="HXS104" s="2"/>
      <c r="HXT104" s="2"/>
      <c r="HXU104" s="2"/>
      <c r="HXV104" s="2"/>
      <c r="HXW104" s="2"/>
      <c r="HXX104" s="2"/>
      <c r="HXY104" s="2"/>
      <c r="HXZ104" s="2"/>
      <c r="HYA104" s="2"/>
      <c r="HYB104" s="2"/>
      <c r="HYC104" s="2"/>
      <c r="HYD104" s="2"/>
      <c r="HYE104" s="2"/>
      <c r="HYF104" s="2"/>
      <c r="HYG104" s="2"/>
      <c r="HYH104" s="2"/>
      <c r="HYI104" s="2"/>
      <c r="HYJ104" s="2"/>
      <c r="HYK104" s="2"/>
      <c r="HYL104" s="2"/>
      <c r="HYM104" s="2"/>
      <c r="HYN104" s="2"/>
      <c r="HYO104" s="2"/>
      <c r="HYP104" s="2"/>
      <c r="HYQ104" s="2"/>
      <c r="HYR104" s="2"/>
      <c r="HYS104" s="2"/>
      <c r="HYT104" s="2"/>
      <c r="HYU104" s="2"/>
      <c r="HYV104" s="2"/>
      <c r="HYW104" s="2"/>
      <c r="HYX104" s="2"/>
      <c r="HYY104" s="2"/>
      <c r="HYZ104" s="2"/>
      <c r="HZA104" s="2"/>
      <c r="HZB104" s="2"/>
      <c r="HZC104" s="2"/>
      <c r="HZD104" s="2"/>
      <c r="HZE104" s="2"/>
      <c r="HZF104" s="2"/>
      <c r="HZG104" s="2"/>
      <c r="HZH104" s="2"/>
      <c r="HZI104" s="2"/>
      <c r="HZJ104" s="2"/>
      <c r="HZK104" s="2"/>
      <c r="HZL104" s="2"/>
      <c r="HZM104" s="2"/>
      <c r="HZN104" s="2"/>
      <c r="HZO104" s="2"/>
      <c r="HZP104" s="2"/>
      <c r="HZQ104" s="2"/>
      <c r="HZR104" s="2"/>
      <c r="HZS104" s="2"/>
      <c r="HZT104" s="2"/>
      <c r="HZU104" s="2"/>
      <c r="HZV104" s="2"/>
      <c r="HZW104" s="2"/>
      <c r="HZX104" s="2"/>
      <c r="HZY104" s="2"/>
      <c r="HZZ104" s="2"/>
      <c r="IAA104" s="2"/>
      <c r="IAB104" s="2"/>
      <c r="IAC104" s="2"/>
      <c r="IAD104" s="2"/>
      <c r="IAE104" s="2"/>
      <c r="IAF104" s="2"/>
      <c r="IAG104" s="2"/>
      <c r="IAH104" s="2"/>
      <c r="IAI104" s="2"/>
      <c r="IAJ104" s="2"/>
      <c r="IAK104" s="2"/>
      <c r="IAL104" s="2"/>
      <c r="IAM104" s="2"/>
      <c r="IAN104" s="2"/>
      <c r="IAO104" s="2"/>
      <c r="IAP104" s="2"/>
      <c r="IAQ104" s="2"/>
      <c r="IAR104" s="2"/>
      <c r="IAS104" s="2"/>
      <c r="IAT104" s="2"/>
      <c r="IAU104" s="2"/>
      <c r="IAV104" s="2"/>
      <c r="IAW104" s="2"/>
      <c r="IAX104" s="2"/>
      <c r="IAY104" s="2"/>
      <c r="IAZ104" s="2"/>
      <c r="IBA104" s="2"/>
      <c r="IBB104" s="2"/>
      <c r="IBC104" s="2"/>
      <c r="IBD104" s="2"/>
      <c r="IBE104" s="2"/>
      <c r="IBF104" s="2"/>
      <c r="IBG104" s="2"/>
      <c r="IBH104" s="2"/>
      <c r="IBI104" s="2"/>
      <c r="IBJ104" s="2"/>
      <c r="IBK104" s="2"/>
      <c r="IBL104" s="2"/>
      <c r="IBM104" s="2"/>
      <c r="IBN104" s="2"/>
      <c r="IBO104" s="2"/>
      <c r="IBP104" s="2"/>
      <c r="IBQ104" s="2"/>
      <c r="IBR104" s="2"/>
      <c r="IBS104" s="2"/>
      <c r="IBT104" s="2"/>
      <c r="IBU104" s="2"/>
      <c r="IBV104" s="2"/>
      <c r="IBW104" s="2"/>
      <c r="IBX104" s="2"/>
      <c r="IBY104" s="2"/>
      <c r="IBZ104" s="2"/>
      <c r="ICA104" s="2"/>
      <c r="ICB104" s="2"/>
      <c r="ICC104" s="2"/>
      <c r="ICD104" s="2"/>
      <c r="ICE104" s="2"/>
      <c r="ICF104" s="2"/>
      <c r="ICG104" s="2"/>
      <c r="ICH104" s="2"/>
      <c r="ICI104" s="2"/>
      <c r="ICJ104" s="2"/>
      <c r="ICK104" s="2"/>
      <c r="ICL104" s="2"/>
      <c r="ICM104" s="2"/>
      <c r="ICN104" s="2"/>
      <c r="ICO104" s="2"/>
      <c r="ICP104" s="2"/>
      <c r="ICQ104" s="2"/>
      <c r="ICR104" s="2"/>
      <c r="ICS104" s="2"/>
      <c r="ICT104" s="2"/>
      <c r="ICU104" s="2"/>
      <c r="ICV104" s="2"/>
      <c r="ICW104" s="2"/>
      <c r="ICX104" s="2"/>
      <c r="ICY104" s="2"/>
      <c r="ICZ104" s="2"/>
      <c r="IDA104" s="2"/>
      <c r="IDB104" s="2"/>
      <c r="IDC104" s="2"/>
      <c r="IDD104" s="2"/>
      <c r="IDE104" s="2"/>
      <c r="IDF104" s="2"/>
      <c r="IDG104" s="2"/>
      <c r="IDH104" s="2"/>
      <c r="IDI104" s="2"/>
      <c r="IDJ104" s="2"/>
      <c r="IDK104" s="2"/>
      <c r="IDL104" s="2"/>
      <c r="IDM104" s="2"/>
      <c r="IDN104" s="2"/>
      <c r="IDO104" s="2"/>
      <c r="IDP104" s="2"/>
      <c r="IDQ104" s="2"/>
      <c r="IDR104" s="2"/>
      <c r="IDS104" s="2"/>
      <c r="IDT104" s="2"/>
      <c r="IDU104" s="2"/>
      <c r="IDV104" s="2"/>
      <c r="IDW104" s="2"/>
      <c r="IDX104" s="2"/>
      <c r="IDY104" s="2"/>
      <c r="IDZ104" s="2"/>
      <c r="IEA104" s="2"/>
      <c r="IEB104" s="2"/>
      <c r="IEC104" s="2"/>
      <c r="IED104" s="2"/>
      <c r="IEE104" s="2"/>
      <c r="IEF104" s="2"/>
      <c r="IEG104" s="2"/>
      <c r="IEH104" s="2"/>
      <c r="IEI104" s="2"/>
      <c r="IEJ104" s="2"/>
      <c r="IEK104" s="2"/>
      <c r="IEL104" s="2"/>
      <c r="IEM104" s="2"/>
      <c r="IEN104" s="2"/>
      <c r="IEO104" s="2"/>
      <c r="IEP104" s="2"/>
      <c r="IEQ104" s="2"/>
      <c r="IER104" s="2"/>
      <c r="IES104" s="2"/>
      <c r="IET104" s="2"/>
      <c r="IEU104" s="2"/>
      <c r="IEV104" s="2"/>
      <c r="IEW104" s="2"/>
      <c r="IEX104" s="2"/>
      <c r="IEY104" s="2"/>
      <c r="IEZ104" s="2"/>
      <c r="IFA104" s="2"/>
      <c r="IFB104" s="2"/>
      <c r="IFC104" s="2"/>
      <c r="IFD104" s="2"/>
      <c r="IFE104" s="2"/>
      <c r="IFF104" s="2"/>
      <c r="IFG104" s="2"/>
      <c r="IFH104" s="2"/>
      <c r="IFI104" s="2"/>
      <c r="IFJ104" s="2"/>
      <c r="IFK104" s="2"/>
      <c r="IFL104" s="2"/>
      <c r="IFM104" s="2"/>
      <c r="IFN104" s="2"/>
      <c r="IFO104" s="2"/>
      <c r="IFP104" s="2"/>
      <c r="IFQ104" s="2"/>
      <c r="IFR104" s="2"/>
      <c r="IFS104" s="2"/>
      <c r="IFT104" s="2"/>
      <c r="IFU104" s="2"/>
      <c r="IFV104" s="2"/>
      <c r="IFW104" s="2"/>
      <c r="IFX104" s="2"/>
      <c r="IFY104" s="2"/>
      <c r="IFZ104" s="2"/>
      <c r="IGA104" s="2"/>
      <c r="IGB104" s="2"/>
      <c r="IGC104" s="2"/>
      <c r="IGD104" s="2"/>
      <c r="IGE104" s="2"/>
      <c r="IGF104" s="2"/>
      <c r="IGG104" s="2"/>
      <c r="IGH104" s="2"/>
      <c r="IGI104" s="2"/>
      <c r="IGJ104" s="2"/>
      <c r="IGK104" s="2"/>
      <c r="IGL104" s="2"/>
      <c r="IGM104" s="2"/>
      <c r="IGN104" s="2"/>
      <c r="IGO104" s="2"/>
      <c r="IGP104" s="2"/>
      <c r="IGQ104" s="2"/>
      <c r="IGR104" s="2"/>
      <c r="IGS104" s="2"/>
      <c r="IGT104" s="2"/>
      <c r="IGU104" s="2"/>
      <c r="IGV104" s="2"/>
      <c r="IGW104" s="2"/>
      <c r="IGX104" s="2"/>
      <c r="IGY104" s="2"/>
      <c r="IGZ104" s="2"/>
      <c r="IHA104" s="2"/>
      <c r="IHB104" s="2"/>
      <c r="IHC104" s="2"/>
      <c r="IHD104" s="2"/>
      <c r="IHE104" s="2"/>
      <c r="IHF104" s="2"/>
      <c r="IHG104" s="2"/>
      <c r="IHH104" s="2"/>
      <c r="IHI104" s="2"/>
      <c r="IHJ104" s="2"/>
      <c r="IHK104" s="2"/>
      <c r="IHL104" s="2"/>
      <c r="IHM104" s="2"/>
      <c r="IHN104" s="2"/>
      <c r="IHO104" s="2"/>
      <c r="IHP104" s="2"/>
      <c r="IHQ104" s="2"/>
      <c r="IHR104" s="2"/>
      <c r="IHS104" s="2"/>
      <c r="IHT104" s="2"/>
      <c r="IHU104" s="2"/>
      <c r="IHV104" s="2"/>
      <c r="IHW104" s="2"/>
      <c r="IHX104" s="2"/>
      <c r="IHY104" s="2"/>
      <c r="IHZ104" s="2"/>
      <c r="IIA104" s="2"/>
      <c r="IIB104" s="2"/>
      <c r="IIC104" s="2"/>
      <c r="IID104" s="2"/>
      <c r="IIE104" s="2"/>
      <c r="IIF104" s="2"/>
      <c r="IIG104" s="2"/>
      <c r="IIH104" s="2"/>
      <c r="III104" s="2"/>
      <c r="IIJ104" s="2"/>
      <c r="IIK104" s="2"/>
      <c r="IIL104" s="2"/>
      <c r="IIM104" s="2"/>
      <c r="IIN104" s="2"/>
      <c r="IIO104" s="2"/>
      <c r="IIP104" s="2"/>
      <c r="IIQ104" s="2"/>
      <c r="IIR104" s="2"/>
      <c r="IIS104" s="2"/>
      <c r="IIT104" s="2"/>
      <c r="IIU104" s="2"/>
      <c r="IIV104" s="2"/>
      <c r="IIW104" s="2"/>
      <c r="IIX104" s="2"/>
      <c r="IIY104" s="2"/>
      <c r="IIZ104" s="2"/>
      <c r="IJA104" s="2"/>
      <c r="IJB104" s="2"/>
      <c r="IJC104" s="2"/>
      <c r="IJD104" s="2"/>
      <c r="IJE104" s="2"/>
      <c r="IJF104" s="2"/>
      <c r="IJG104" s="2"/>
      <c r="IJH104" s="2"/>
      <c r="IJI104" s="2"/>
      <c r="IJJ104" s="2"/>
      <c r="IJK104" s="2"/>
      <c r="IJL104" s="2"/>
      <c r="IJM104" s="2"/>
      <c r="IJN104" s="2"/>
      <c r="IJO104" s="2"/>
      <c r="IJP104" s="2"/>
      <c r="IJQ104" s="2"/>
      <c r="IJR104" s="2"/>
      <c r="IJS104" s="2"/>
      <c r="IJT104" s="2"/>
      <c r="IJU104" s="2"/>
      <c r="IJV104" s="2"/>
      <c r="IJW104" s="2"/>
      <c r="IJX104" s="2"/>
      <c r="IJY104" s="2"/>
      <c r="IJZ104" s="2"/>
      <c r="IKA104" s="2"/>
      <c r="IKB104" s="2"/>
      <c r="IKC104" s="2"/>
      <c r="IKD104" s="2"/>
      <c r="IKE104" s="2"/>
      <c r="IKF104" s="2"/>
      <c r="IKG104" s="2"/>
      <c r="IKH104" s="2"/>
      <c r="IKI104" s="2"/>
      <c r="IKJ104" s="2"/>
      <c r="IKK104" s="2"/>
      <c r="IKL104" s="2"/>
      <c r="IKM104" s="2"/>
      <c r="IKN104" s="2"/>
      <c r="IKO104" s="2"/>
      <c r="IKP104" s="2"/>
      <c r="IKQ104" s="2"/>
      <c r="IKR104" s="2"/>
      <c r="IKS104" s="2"/>
      <c r="IKT104" s="2"/>
      <c r="IKU104" s="2"/>
      <c r="IKV104" s="2"/>
      <c r="IKW104" s="2"/>
      <c r="IKX104" s="2"/>
      <c r="IKY104" s="2"/>
      <c r="IKZ104" s="2"/>
      <c r="ILA104" s="2"/>
      <c r="ILB104" s="2"/>
      <c r="ILC104" s="2"/>
      <c r="ILD104" s="2"/>
      <c r="ILE104" s="2"/>
      <c r="ILF104" s="2"/>
      <c r="ILG104" s="2"/>
      <c r="ILH104" s="2"/>
      <c r="ILI104" s="2"/>
      <c r="ILJ104" s="2"/>
      <c r="ILK104" s="2"/>
      <c r="ILL104" s="2"/>
      <c r="ILM104" s="2"/>
      <c r="ILN104" s="2"/>
      <c r="ILO104" s="2"/>
      <c r="ILP104" s="2"/>
      <c r="ILQ104" s="2"/>
      <c r="ILR104" s="2"/>
      <c r="ILS104" s="2"/>
      <c r="ILT104" s="2"/>
      <c r="ILU104" s="2"/>
      <c r="ILV104" s="2"/>
      <c r="ILW104" s="2"/>
      <c r="ILX104" s="2"/>
      <c r="ILY104" s="2"/>
      <c r="ILZ104" s="2"/>
      <c r="IMA104" s="2"/>
      <c r="IMB104" s="2"/>
      <c r="IMC104" s="2"/>
      <c r="IMD104" s="2"/>
      <c r="IME104" s="2"/>
      <c r="IMF104" s="2"/>
      <c r="IMG104" s="2"/>
      <c r="IMH104" s="2"/>
      <c r="IMI104" s="2"/>
      <c r="IMJ104" s="2"/>
      <c r="IMK104" s="2"/>
      <c r="IML104" s="2"/>
      <c r="IMM104" s="2"/>
      <c r="IMN104" s="2"/>
      <c r="IMO104" s="2"/>
      <c r="IMP104" s="2"/>
      <c r="IMQ104" s="2"/>
      <c r="IMR104" s="2"/>
      <c r="IMS104" s="2"/>
      <c r="IMT104" s="2"/>
      <c r="IMU104" s="2"/>
      <c r="IMV104" s="2"/>
      <c r="IMW104" s="2"/>
      <c r="IMX104" s="2"/>
      <c r="IMY104" s="2"/>
      <c r="IMZ104" s="2"/>
      <c r="INA104" s="2"/>
      <c r="INB104" s="2"/>
      <c r="INC104" s="2"/>
      <c r="IND104" s="2"/>
      <c r="INE104" s="2"/>
      <c r="INF104" s="2"/>
      <c r="ING104" s="2"/>
      <c r="INH104" s="2"/>
      <c r="INI104" s="2"/>
      <c r="INJ104" s="2"/>
      <c r="INK104" s="2"/>
      <c r="INL104" s="2"/>
      <c r="INM104" s="2"/>
      <c r="INN104" s="2"/>
      <c r="INO104" s="2"/>
      <c r="INP104" s="2"/>
      <c r="INQ104" s="2"/>
      <c r="INR104" s="2"/>
      <c r="INS104" s="2"/>
      <c r="INT104" s="2"/>
      <c r="INU104" s="2"/>
      <c r="INV104" s="2"/>
      <c r="INW104" s="2"/>
      <c r="INX104" s="2"/>
      <c r="INY104" s="2"/>
      <c r="INZ104" s="2"/>
      <c r="IOA104" s="2"/>
      <c r="IOB104" s="2"/>
      <c r="IOC104" s="2"/>
      <c r="IOD104" s="2"/>
      <c r="IOE104" s="2"/>
      <c r="IOF104" s="2"/>
      <c r="IOG104" s="2"/>
      <c r="IOH104" s="2"/>
      <c r="IOI104" s="2"/>
      <c r="IOJ104" s="2"/>
      <c r="IOK104" s="2"/>
      <c r="IOL104" s="2"/>
      <c r="IOM104" s="2"/>
      <c r="ION104" s="2"/>
      <c r="IOO104" s="2"/>
      <c r="IOP104" s="2"/>
      <c r="IOQ104" s="2"/>
      <c r="IOR104" s="2"/>
      <c r="IOS104" s="2"/>
      <c r="IOT104" s="2"/>
      <c r="IOU104" s="2"/>
      <c r="IOV104" s="2"/>
      <c r="IOW104" s="2"/>
      <c r="IOX104" s="2"/>
      <c r="IOY104" s="2"/>
      <c r="IOZ104" s="2"/>
      <c r="IPA104" s="2"/>
      <c r="IPB104" s="2"/>
      <c r="IPC104" s="2"/>
      <c r="IPD104" s="2"/>
      <c r="IPE104" s="2"/>
      <c r="IPF104" s="2"/>
      <c r="IPG104" s="2"/>
      <c r="IPH104" s="2"/>
      <c r="IPI104" s="2"/>
      <c r="IPJ104" s="2"/>
      <c r="IPK104" s="2"/>
      <c r="IPL104" s="2"/>
      <c r="IPM104" s="2"/>
      <c r="IPN104" s="2"/>
      <c r="IPO104" s="2"/>
      <c r="IPP104" s="2"/>
      <c r="IPQ104" s="2"/>
      <c r="IPR104" s="2"/>
      <c r="IPS104" s="2"/>
      <c r="IPT104" s="2"/>
      <c r="IPU104" s="2"/>
      <c r="IPV104" s="2"/>
      <c r="IPW104" s="2"/>
      <c r="IPX104" s="2"/>
      <c r="IPY104" s="2"/>
      <c r="IPZ104" s="2"/>
      <c r="IQA104" s="2"/>
      <c r="IQB104" s="2"/>
      <c r="IQC104" s="2"/>
      <c r="IQD104" s="2"/>
      <c r="IQE104" s="2"/>
      <c r="IQF104" s="2"/>
      <c r="IQG104" s="2"/>
      <c r="IQH104" s="2"/>
      <c r="IQI104" s="2"/>
      <c r="IQJ104" s="2"/>
      <c r="IQK104" s="2"/>
      <c r="IQL104" s="2"/>
      <c r="IQM104" s="2"/>
      <c r="IQN104" s="2"/>
      <c r="IQO104" s="2"/>
      <c r="IQP104" s="2"/>
      <c r="IQQ104" s="2"/>
      <c r="IQR104" s="2"/>
      <c r="IQS104" s="2"/>
      <c r="IQT104" s="2"/>
      <c r="IQU104" s="2"/>
      <c r="IQV104" s="2"/>
      <c r="IQW104" s="2"/>
      <c r="IQX104" s="2"/>
      <c r="IQY104" s="2"/>
      <c r="IQZ104" s="2"/>
      <c r="IRA104" s="2"/>
      <c r="IRB104" s="2"/>
      <c r="IRC104" s="2"/>
      <c r="IRD104" s="2"/>
      <c r="IRE104" s="2"/>
      <c r="IRF104" s="2"/>
      <c r="IRG104" s="2"/>
      <c r="IRH104" s="2"/>
      <c r="IRI104" s="2"/>
      <c r="IRJ104" s="2"/>
      <c r="IRK104" s="2"/>
      <c r="IRL104" s="2"/>
      <c r="IRM104" s="2"/>
      <c r="IRN104" s="2"/>
      <c r="IRO104" s="2"/>
      <c r="IRP104" s="2"/>
      <c r="IRQ104" s="2"/>
      <c r="IRR104" s="2"/>
      <c r="IRS104" s="2"/>
      <c r="IRT104" s="2"/>
      <c r="IRU104" s="2"/>
      <c r="IRV104" s="2"/>
      <c r="IRW104" s="2"/>
      <c r="IRX104" s="2"/>
      <c r="IRY104" s="2"/>
      <c r="IRZ104" s="2"/>
      <c r="ISA104" s="2"/>
      <c r="ISB104" s="2"/>
      <c r="ISC104" s="2"/>
      <c r="ISD104" s="2"/>
      <c r="ISE104" s="2"/>
      <c r="ISF104" s="2"/>
      <c r="ISG104" s="2"/>
      <c r="ISH104" s="2"/>
      <c r="ISI104" s="2"/>
      <c r="ISJ104" s="2"/>
      <c r="ISK104" s="2"/>
      <c r="ISL104" s="2"/>
      <c r="ISM104" s="2"/>
      <c r="ISN104" s="2"/>
      <c r="ISO104" s="2"/>
      <c r="ISP104" s="2"/>
      <c r="ISQ104" s="2"/>
      <c r="ISR104" s="2"/>
      <c r="ISS104" s="2"/>
      <c r="IST104" s="2"/>
      <c r="ISU104" s="2"/>
      <c r="ISV104" s="2"/>
      <c r="ISW104" s="2"/>
      <c r="ISX104" s="2"/>
      <c r="ISY104" s="2"/>
      <c r="ISZ104" s="2"/>
      <c r="ITA104" s="2"/>
      <c r="ITB104" s="2"/>
      <c r="ITC104" s="2"/>
      <c r="ITD104" s="2"/>
      <c r="ITE104" s="2"/>
      <c r="ITF104" s="2"/>
      <c r="ITG104" s="2"/>
      <c r="ITH104" s="2"/>
      <c r="ITI104" s="2"/>
      <c r="ITJ104" s="2"/>
      <c r="ITK104" s="2"/>
      <c r="ITL104" s="2"/>
      <c r="ITM104" s="2"/>
      <c r="ITN104" s="2"/>
      <c r="ITO104" s="2"/>
      <c r="ITP104" s="2"/>
      <c r="ITQ104" s="2"/>
      <c r="ITR104" s="2"/>
      <c r="ITS104" s="2"/>
      <c r="ITT104" s="2"/>
      <c r="ITU104" s="2"/>
      <c r="ITV104" s="2"/>
      <c r="ITW104" s="2"/>
      <c r="ITX104" s="2"/>
      <c r="ITY104" s="2"/>
      <c r="ITZ104" s="2"/>
      <c r="IUA104" s="2"/>
      <c r="IUB104" s="2"/>
      <c r="IUC104" s="2"/>
      <c r="IUD104" s="2"/>
      <c r="IUE104" s="2"/>
      <c r="IUF104" s="2"/>
      <c r="IUG104" s="2"/>
      <c r="IUH104" s="2"/>
      <c r="IUI104" s="2"/>
      <c r="IUJ104" s="2"/>
      <c r="IUK104" s="2"/>
      <c r="IUL104" s="2"/>
      <c r="IUM104" s="2"/>
      <c r="IUN104" s="2"/>
      <c r="IUO104" s="2"/>
      <c r="IUP104" s="2"/>
      <c r="IUQ104" s="2"/>
      <c r="IUR104" s="2"/>
      <c r="IUS104" s="2"/>
      <c r="IUT104" s="2"/>
      <c r="IUU104" s="2"/>
      <c r="IUV104" s="2"/>
      <c r="IUW104" s="2"/>
      <c r="IUX104" s="2"/>
      <c r="IUY104" s="2"/>
      <c r="IUZ104" s="2"/>
      <c r="IVA104" s="2"/>
      <c r="IVB104" s="2"/>
      <c r="IVC104" s="2"/>
      <c r="IVD104" s="2"/>
      <c r="IVE104" s="2"/>
      <c r="IVF104" s="2"/>
      <c r="IVG104" s="2"/>
      <c r="IVH104" s="2"/>
      <c r="IVI104" s="2"/>
      <c r="IVJ104" s="2"/>
      <c r="IVK104" s="2"/>
      <c r="IVL104" s="2"/>
      <c r="IVM104" s="2"/>
      <c r="IVN104" s="2"/>
      <c r="IVO104" s="2"/>
      <c r="IVP104" s="2"/>
      <c r="IVQ104" s="2"/>
      <c r="IVR104" s="2"/>
      <c r="IVS104" s="2"/>
      <c r="IVT104" s="2"/>
      <c r="IVU104" s="2"/>
      <c r="IVV104" s="2"/>
      <c r="IVW104" s="2"/>
      <c r="IVX104" s="2"/>
      <c r="IVY104" s="2"/>
      <c r="IVZ104" s="2"/>
      <c r="IWA104" s="2"/>
      <c r="IWB104" s="2"/>
      <c r="IWC104" s="2"/>
      <c r="IWD104" s="2"/>
      <c r="IWE104" s="2"/>
      <c r="IWF104" s="2"/>
      <c r="IWG104" s="2"/>
      <c r="IWH104" s="2"/>
      <c r="IWI104" s="2"/>
      <c r="IWJ104" s="2"/>
      <c r="IWK104" s="2"/>
      <c r="IWL104" s="2"/>
      <c r="IWM104" s="2"/>
      <c r="IWN104" s="2"/>
      <c r="IWO104" s="2"/>
      <c r="IWP104" s="2"/>
      <c r="IWQ104" s="2"/>
      <c r="IWR104" s="2"/>
      <c r="IWS104" s="2"/>
      <c r="IWT104" s="2"/>
      <c r="IWU104" s="2"/>
      <c r="IWV104" s="2"/>
      <c r="IWW104" s="2"/>
      <c r="IWX104" s="2"/>
      <c r="IWY104" s="2"/>
      <c r="IWZ104" s="2"/>
      <c r="IXA104" s="2"/>
      <c r="IXB104" s="2"/>
      <c r="IXC104" s="2"/>
      <c r="IXD104" s="2"/>
      <c r="IXE104" s="2"/>
      <c r="IXF104" s="2"/>
      <c r="IXG104" s="2"/>
      <c r="IXH104" s="2"/>
      <c r="IXI104" s="2"/>
      <c r="IXJ104" s="2"/>
      <c r="IXK104" s="2"/>
      <c r="IXL104" s="2"/>
      <c r="IXM104" s="2"/>
      <c r="IXN104" s="2"/>
      <c r="IXO104" s="2"/>
      <c r="IXP104" s="2"/>
      <c r="IXQ104" s="2"/>
      <c r="IXR104" s="2"/>
      <c r="IXS104" s="2"/>
      <c r="IXT104" s="2"/>
      <c r="IXU104" s="2"/>
      <c r="IXV104" s="2"/>
      <c r="IXW104" s="2"/>
      <c r="IXX104" s="2"/>
      <c r="IXY104" s="2"/>
      <c r="IXZ104" s="2"/>
      <c r="IYA104" s="2"/>
      <c r="IYB104" s="2"/>
      <c r="IYC104" s="2"/>
      <c r="IYD104" s="2"/>
      <c r="IYE104" s="2"/>
      <c r="IYF104" s="2"/>
      <c r="IYG104" s="2"/>
      <c r="IYH104" s="2"/>
      <c r="IYI104" s="2"/>
      <c r="IYJ104" s="2"/>
      <c r="IYK104" s="2"/>
      <c r="IYL104" s="2"/>
      <c r="IYM104" s="2"/>
      <c r="IYN104" s="2"/>
      <c r="IYO104" s="2"/>
      <c r="IYP104" s="2"/>
      <c r="IYQ104" s="2"/>
      <c r="IYR104" s="2"/>
      <c r="IYS104" s="2"/>
      <c r="IYT104" s="2"/>
      <c r="IYU104" s="2"/>
      <c r="IYV104" s="2"/>
      <c r="IYW104" s="2"/>
      <c r="IYX104" s="2"/>
      <c r="IYY104" s="2"/>
      <c r="IYZ104" s="2"/>
      <c r="IZA104" s="2"/>
      <c r="IZB104" s="2"/>
      <c r="IZC104" s="2"/>
      <c r="IZD104" s="2"/>
      <c r="IZE104" s="2"/>
      <c r="IZF104" s="2"/>
      <c r="IZG104" s="2"/>
      <c r="IZH104" s="2"/>
      <c r="IZI104" s="2"/>
      <c r="IZJ104" s="2"/>
      <c r="IZK104" s="2"/>
      <c r="IZL104" s="2"/>
      <c r="IZM104" s="2"/>
      <c r="IZN104" s="2"/>
      <c r="IZO104" s="2"/>
      <c r="IZP104" s="2"/>
      <c r="IZQ104" s="2"/>
      <c r="IZR104" s="2"/>
      <c r="IZS104" s="2"/>
      <c r="IZT104" s="2"/>
      <c r="IZU104" s="2"/>
      <c r="IZV104" s="2"/>
      <c r="IZW104" s="2"/>
      <c r="IZX104" s="2"/>
      <c r="IZY104" s="2"/>
      <c r="IZZ104" s="2"/>
      <c r="JAA104" s="2"/>
      <c r="JAB104" s="2"/>
      <c r="JAC104" s="2"/>
      <c r="JAD104" s="2"/>
      <c r="JAE104" s="2"/>
      <c r="JAF104" s="2"/>
      <c r="JAG104" s="2"/>
      <c r="JAH104" s="2"/>
      <c r="JAI104" s="2"/>
      <c r="JAJ104" s="2"/>
      <c r="JAK104" s="2"/>
      <c r="JAL104" s="2"/>
      <c r="JAM104" s="2"/>
      <c r="JAN104" s="2"/>
      <c r="JAO104" s="2"/>
      <c r="JAP104" s="2"/>
      <c r="JAQ104" s="2"/>
      <c r="JAR104" s="2"/>
      <c r="JAS104" s="2"/>
      <c r="JAT104" s="2"/>
      <c r="JAU104" s="2"/>
      <c r="JAV104" s="2"/>
      <c r="JAW104" s="2"/>
      <c r="JAX104" s="2"/>
      <c r="JAY104" s="2"/>
      <c r="JAZ104" s="2"/>
      <c r="JBA104" s="2"/>
      <c r="JBB104" s="2"/>
      <c r="JBC104" s="2"/>
      <c r="JBD104" s="2"/>
      <c r="JBE104" s="2"/>
      <c r="JBF104" s="2"/>
      <c r="JBG104" s="2"/>
      <c r="JBH104" s="2"/>
      <c r="JBI104" s="2"/>
      <c r="JBJ104" s="2"/>
      <c r="JBK104" s="2"/>
      <c r="JBL104" s="2"/>
      <c r="JBM104" s="2"/>
      <c r="JBN104" s="2"/>
      <c r="JBO104" s="2"/>
      <c r="JBP104" s="2"/>
      <c r="JBQ104" s="2"/>
      <c r="JBR104" s="2"/>
      <c r="JBS104" s="2"/>
      <c r="JBT104" s="2"/>
      <c r="JBU104" s="2"/>
      <c r="JBV104" s="2"/>
      <c r="JBW104" s="2"/>
      <c r="JBX104" s="2"/>
      <c r="JBY104" s="2"/>
      <c r="JBZ104" s="2"/>
      <c r="JCA104" s="2"/>
      <c r="JCB104" s="2"/>
      <c r="JCC104" s="2"/>
      <c r="JCD104" s="2"/>
      <c r="JCE104" s="2"/>
      <c r="JCF104" s="2"/>
      <c r="JCG104" s="2"/>
      <c r="JCH104" s="2"/>
      <c r="JCI104" s="2"/>
      <c r="JCJ104" s="2"/>
      <c r="JCK104" s="2"/>
      <c r="JCL104" s="2"/>
      <c r="JCM104" s="2"/>
      <c r="JCN104" s="2"/>
      <c r="JCO104" s="2"/>
      <c r="JCP104" s="2"/>
      <c r="JCQ104" s="2"/>
      <c r="JCR104" s="2"/>
      <c r="JCS104" s="2"/>
      <c r="JCT104" s="2"/>
      <c r="JCU104" s="2"/>
      <c r="JCV104" s="2"/>
      <c r="JCW104" s="2"/>
      <c r="JCX104" s="2"/>
      <c r="JCY104" s="2"/>
      <c r="JCZ104" s="2"/>
      <c r="JDA104" s="2"/>
      <c r="JDB104" s="2"/>
      <c r="JDC104" s="2"/>
      <c r="JDD104" s="2"/>
      <c r="JDE104" s="2"/>
      <c r="JDF104" s="2"/>
      <c r="JDG104" s="2"/>
      <c r="JDH104" s="2"/>
      <c r="JDI104" s="2"/>
      <c r="JDJ104" s="2"/>
      <c r="JDK104" s="2"/>
      <c r="JDL104" s="2"/>
      <c r="JDM104" s="2"/>
      <c r="JDN104" s="2"/>
      <c r="JDO104" s="2"/>
      <c r="JDP104" s="2"/>
      <c r="JDQ104" s="2"/>
      <c r="JDR104" s="2"/>
      <c r="JDS104" s="2"/>
      <c r="JDT104" s="2"/>
      <c r="JDU104" s="2"/>
      <c r="JDV104" s="2"/>
      <c r="JDW104" s="2"/>
      <c r="JDX104" s="2"/>
      <c r="JDY104" s="2"/>
      <c r="JDZ104" s="2"/>
      <c r="JEA104" s="2"/>
      <c r="JEB104" s="2"/>
      <c r="JEC104" s="2"/>
      <c r="JED104" s="2"/>
      <c r="JEE104" s="2"/>
      <c r="JEF104" s="2"/>
      <c r="JEG104" s="2"/>
      <c r="JEH104" s="2"/>
      <c r="JEI104" s="2"/>
      <c r="JEJ104" s="2"/>
      <c r="JEK104" s="2"/>
      <c r="JEL104" s="2"/>
      <c r="JEM104" s="2"/>
      <c r="JEN104" s="2"/>
      <c r="JEO104" s="2"/>
      <c r="JEP104" s="2"/>
      <c r="JEQ104" s="2"/>
      <c r="JER104" s="2"/>
      <c r="JES104" s="2"/>
      <c r="JET104" s="2"/>
      <c r="JEU104" s="2"/>
      <c r="JEV104" s="2"/>
      <c r="JEW104" s="2"/>
      <c r="JEX104" s="2"/>
      <c r="JEY104" s="2"/>
      <c r="JEZ104" s="2"/>
      <c r="JFA104" s="2"/>
      <c r="JFB104" s="2"/>
      <c r="JFC104" s="2"/>
      <c r="JFD104" s="2"/>
      <c r="JFE104" s="2"/>
      <c r="JFF104" s="2"/>
      <c r="JFG104" s="2"/>
      <c r="JFH104" s="2"/>
      <c r="JFI104" s="2"/>
      <c r="JFJ104" s="2"/>
      <c r="JFK104" s="2"/>
      <c r="JFL104" s="2"/>
      <c r="JFM104" s="2"/>
      <c r="JFN104" s="2"/>
      <c r="JFO104" s="2"/>
      <c r="JFP104" s="2"/>
      <c r="JFQ104" s="2"/>
      <c r="JFR104" s="2"/>
      <c r="JFS104" s="2"/>
      <c r="JFT104" s="2"/>
      <c r="JFU104" s="2"/>
      <c r="JFV104" s="2"/>
      <c r="JFW104" s="2"/>
      <c r="JFX104" s="2"/>
      <c r="JFY104" s="2"/>
      <c r="JFZ104" s="2"/>
      <c r="JGA104" s="2"/>
      <c r="JGB104" s="2"/>
      <c r="JGC104" s="2"/>
      <c r="JGD104" s="2"/>
      <c r="JGE104" s="2"/>
      <c r="JGF104" s="2"/>
      <c r="JGG104" s="2"/>
      <c r="JGH104" s="2"/>
      <c r="JGI104" s="2"/>
      <c r="JGJ104" s="2"/>
      <c r="JGK104" s="2"/>
      <c r="JGL104" s="2"/>
      <c r="JGM104" s="2"/>
      <c r="JGN104" s="2"/>
      <c r="JGO104" s="2"/>
      <c r="JGP104" s="2"/>
      <c r="JGQ104" s="2"/>
      <c r="JGR104" s="2"/>
      <c r="JGS104" s="2"/>
      <c r="JGT104" s="2"/>
      <c r="JGU104" s="2"/>
      <c r="JGV104" s="2"/>
      <c r="JGW104" s="2"/>
      <c r="JGX104" s="2"/>
      <c r="JGY104" s="2"/>
      <c r="JGZ104" s="2"/>
      <c r="JHA104" s="2"/>
      <c r="JHB104" s="2"/>
      <c r="JHC104" s="2"/>
      <c r="JHD104" s="2"/>
      <c r="JHE104" s="2"/>
      <c r="JHF104" s="2"/>
      <c r="JHG104" s="2"/>
      <c r="JHH104" s="2"/>
      <c r="JHI104" s="2"/>
      <c r="JHJ104" s="2"/>
      <c r="JHK104" s="2"/>
      <c r="JHL104" s="2"/>
      <c r="JHM104" s="2"/>
      <c r="JHN104" s="2"/>
      <c r="JHO104" s="2"/>
      <c r="JHP104" s="2"/>
      <c r="JHQ104" s="2"/>
      <c r="JHR104" s="2"/>
      <c r="JHS104" s="2"/>
      <c r="JHT104" s="2"/>
      <c r="JHU104" s="2"/>
      <c r="JHV104" s="2"/>
      <c r="JHW104" s="2"/>
      <c r="JHX104" s="2"/>
      <c r="JHY104" s="2"/>
      <c r="JHZ104" s="2"/>
      <c r="JIA104" s="2"/>
      <c r="JIB104" s="2"/>
      <c r="JIC104" s="2"/>
      <c r="JID104" s="2"/>
      <c r="JIE104" s="2"/>
      <c r="JIF104" s="2"/>
      <c r="JIG104" s="2"/>
      <c r="JIH104" s="2"/>
      <c r="JII104" s="2"/>
      <c r="JIJ104" s="2"/>
      <c r="JIK104" s="2"/>
      <c r="JIL104" s="2"/>
      <c r="JIM104" s="2"/>
      <c r="JIN104" s="2"/>
      <c r="JIO104" s="2"/>
      <c r="JIP104" s="2"/>
      <c r="JIQ104" s="2"/>
      <c r="JIR104" s="2"/>
      <c r="JIS104" s="2"/>
      <c r="JIT104" s="2"/>
      <c r="JIU104" s="2"/>
      <c r="JIV104" s="2"/>
      <c r="JIW104" s="2"/>
      <c r="JIX104" s="2"/>
      <c r="JIY104" s="2"/>
      <c r="JIZ104" s="2"/>
      <c r="JJA104" s="2"/>
      <c r="JJB104" s="2"/>
      <c r="JJC104" s="2"/>
      <c r="JJD104" s="2"/>
      <c r="JJE104" s="2"/>
      <c r="JJF104" s="2"/>
      <c r="JJG104" s="2"/>
      <c r="JJH104" s="2"/>
      <c r="JJI104" s="2"/>
      <c r="JJJ104" s="2"/>
      <c r="JJK104" s="2"/>
      <c r="JJL104" s="2"/>
      <c r="JJM104" s="2"/>
      <c r="JJN104" s="2"/>
      <c r="JJO104" s="2"/>
      <c r="JJP104" s="2"/>
      <c r="JJQ104" s="2"/>
      <c r="JJR104" s="2"/>
      <c r="JJS104" s="2"/>
      <c r="JJT104" s="2"/>
      <c r="JJU104" s="2"/>
      <c r="JJV104" s="2"/>
      <c r="JJW104" s="2"/>
      <c r="JJX104" s="2"/>
      <c r="JJY104" s="2"/>
      <c r="JJZ104" s="2"/>
      <c r="JKA104" s="2"/>
      <c r="JKB104" s="2"/>
      <c r="JKC104" s="2"/>
      <c r="JKD104" s="2"/>
      <c r="JKE104" s="2"/>
      <c r="JKF104" s="2"/>
      <c r="JKG104" s="2"/>
      <c r="JKH104" s="2"/>
      <c r="JKI104" s="2"/>
      <c r="JKJ104" s="2"/>
      <c r="JKK104" s="2"/>
      <c r="JKL104" s="2"/>
      <c r="JKM104" s="2"/>
      <c r="JKN104" s="2"/>
      <c r="JKO104" s="2"/>
      <c r="JKP104" s="2"/>
      <c r="JKQ104" s="2"/>
      <c r="JKR104" s="2"/>
      <c r="JKS104" s="2"/>
      <c r="JKT104" s="2"/>
      <c r="JKU104" s="2"/>
      <c r="JKV104" s="2"/>
      <c r="JKW104" s="2"/>
      <c r="JKX104" s="2"/>
      <c r="JKY104" s="2"/>
      <c r="JKZ104" s="2"/>
      <c r="JLA104" s="2"/>
      <c r="JLB104" s="2"/>
      <c r="JLC104" s="2"/>
      <c r="JLD104" s="2"/>
      <c r="JLE104" s="2"/>
      <c r="JLF104" s="2"/>
      <c r="JLG104" s="2"/>
      <c r="JLH104" s="2"/>
      <c r="JLI104" s="2"/>
      <c r="JLJ104" s="2"/>
      <c r="JLK104" s="2"/>
      <c r="JLL104" s="2"/>
      <c r="JLM104" s="2"/>
      <c r="JLN104" s="2"/>
      <c r="JLO104" s="2"/>
      <c r="JLP104" s="2"/>
      <c r="JLQ104" s="2"/>
      <c r="JLR104" s="2"/>
      <c r="JLS104" s="2"/>
      <c r="JLT104" s="2"/>
      <c r="JLU104" s="2"/>
      <c r="JLV104" s="2"/>
      <c r="JLW104" s="2"/>
      <c r="JLX104" s="2"/>
      <c r="JLY104" s="2"/>
      <c r="JLZ104" s="2"/>
      <c r="JMA104" s="2"/>
      <c r="JMB104" s="2"/>
      <c r="JMC104" s="2"/>
      <c r="JMD104" s="2"/>
      <c r="JME104" s="2"/>
      <c r="JMF104" s="2"/>
      <c r="JMG104" s="2"/>
      <c r="JMH104" s="2"/>
      <c r="JMI104" s="2"/>
      <c r="JMJ104" s="2"/>
      <c r="JMK104" s="2"/>
      <c r="JML104" s="2"/>
      <c r="JMM104" s="2"/>
      <c r="JMN104" s="2"/>
      <c r="JMO104" s="2"/>
      <c r="JMP104" s="2"/>
      <c r="JMQ104" s="2"/>
      <c r="JMR104" s="2"/>
      <c r="JMS104" s="2"/>
      <c r="JMT104" s="2"/>
      <c r="JMU104" s="2"/>
      <c r="JMV104" s="2"/>
      <c r="JMW104" s="2"/>
      <c r="JMX104" s="2"/>
      <c r="JMY104" s="2"/>
      <c r="JMZ104" s="2"/>
      <c r="JNA104" s="2"/>
      <c r="JNB104" s="2"/>
      <c r="JNC104" s="2"/>
      <c r="JND104" s="2"/>
      <c r="JNE104" s="2"/>
      <c r="JNF104" s="2"/>
      <c r="JNG104" s="2"/>
      <c r="JNH104" s="2"/>
      <c r="JNI104" s="2"/>
      <c r="JNJ104" s="2"/>
      <c r="JNK104" s="2"/>
      <c r="JNL104" s="2"/>
      <c r="JNM104" s="2"/>
      <c r="JNN104" s="2"/>
      <c r="JNO104" s="2"/>
      <c r="JNP104" s="2"/>
      <c r="JNQ104" s="2"/>
      <c r="JNR104" s="2"/>
      <c r="JNS104" s="2"/>
      <c r="JNT104" s="2"/>
      <c r="JNU104" s="2"/>
      <c r="JNV104" s="2"/>
      <c r="JNW104" s="2"/>
      <c r="JNX104" s="2"/>
      <c r="JNY104" s="2"/>
      <c r="JNZ104" s="2"/>
      <c r="JOA104" s="2"/>
      <c r="JOB104" s="2"/>
      <c r="JOC104" s="2"/>
      <c r="JOD104" s="2"/>
      <c r="JOE104" s="2"/>
      <c r="JOF104" s="2"/>
      <c r="JOG104" s="2"/>
      <c r="JOH104" s="2"/>
      <c r="JOI104" s="2"/>
      <c r="JOJ104" s="2"/>
      <c r="JOK104" s="2"/>
      <c r="JOL104" s="2"/>
      <c r="JOM104" s="2"/>
      <c r="JON104" s="2"/>
      <c r="JOO104" s="2"/>
      <c r="JOP104" s="2"/>
      <c r="JOQ104" s="2"/>
      <c r="JOR104" s="2"/>
      <c r="JOS104" s="2"/>
      <c r="JOT104" s="2"/>
      <c r="JOU104" s="2"/>
      <c r="JOV104" s="2"/>
      <c r="JOW104" s="2"/>
      <c r="JOX104" s="2"/>
      <c r="JOY104" s="2"/>
      <c r="JOZ104" s="2"/>
      <c r="JPA104" s="2"/>
      <c r="JPB104" s="2"/>
      <c r="JPC104" s="2"/>
      <c r="JPD104" s="2"/>
      <c r="JPE104" s="2"/>
      <c r="JPF104" s="2"/>
      <c r="JPG104" s="2"/>
      <c r="JPH104" s="2"/>
      <c r="JPI104" s="2"/>
      <c r="JPJ104" s="2"/>
      <c r="JPK104" s="2"/>
      <c r="JPL104" s="2"/>
      <c r="JPM104" s="2"/>
      <c r="JPN104" s="2"/>
      <c r="JPO104" s="2"/>
      <c r="JPP104" s="2"/>
      <c r="JPQ104" s="2"/>
      <c r="JPR104" s="2"/>
      <c r="JPS104" s="2"/>
      <c r="JPT104" s="2"/>
      <c r="JPU104" s="2"/>
      <c r="JPV104" s="2"/>
      <c r="JPW104" s="2"/>
      <c r="JPX104" s="2"/>
      <c r="JPY104" s="2"/>
      <c r="JPZ104" s="2"/>
      <c r="JQA104" s="2"/>
      <c r="JQB104" s="2"/>
      <c r="JQC104" s="2"/>
      <c r="JQD104" s="2"/>
      <c r="JQE104" s="2"/>
      <c r="JQF104" s="2"/>
      <c r="JQG104" s="2"/>
      <c r="JQH104" s="2"/>
      <c r="JQI104" s="2"/>
      <c r="JQJ104" s="2"/>
      <c r="JQK104" s="2"/>
      <c r="JQL104" s="2"/>
      <c r="JQM104" s="2"/>
      <c r="JQN104" s="2"/>
      <c r="JQO104" s="2"/>
      <c r="JQP104" s="2"/>
      <c r="JQQ104" s="2"/>
      <c r="JQR104" s="2"/>
      <c r="JQS104" s="2"/>
      <c r="JQT104" s="2"/>
      <c r="JQU104" s="2"/>
      <c r="JQV104" s="2"/>
      <c r="JQW104" s="2"/>
      <c r="JQX104" s="2"/>
      <c r="JQY104" s="2"/>
      <c r="JQZ104" s="2"/>
      <c r="JRA104" s="2"/>
      <c r="JRB104" s="2"/>
      <c r="JRC104" s="2"/>
      <c r="JRD104" s="2"/>
      <c r="JRE104" s="2"/>
      <c r="JRF104" s="2"/>
      <c r="JRG104" s="2"/>
      <c r="JRH104" s="2"/>
      <c r="JRI104" s="2"/>
      <c r="JRJ104" s="2"/>
      <c r="JRK104" s="2"/>
      <c r="JRL104" s="2"/>
      <c r="JRM104" s="2"/>
      <c r="JRN104" s="2"/>
      <c r="JRO104" s="2"/>
      <c r="JRP104" s="2"/>
      <c r="JRQ104" s="2"/>
      <c r="JRR104" s="2"/>
      <c r="JRS104" s="2"/>
      <c r="JRT104" s="2"/>
      <c r="JRU104" s="2"/>
      <c r="JRV104" s="2"/>
      <c r="JRW104" s="2"/>
      <c r="JRX104" s="2"/>
      <c r="JRY104" s="2"/>
      <c r="JRZ104" s="2"/>
      <c r="JSA104" s="2"/>
      <c r="JSB104" s="2"/>
      <c r="JSC104" s="2"/>
      <c r="JSD104" s="2"/>
      <c r="JSE104" s="2"/>
      <c r="JSF104" s="2"/>
      <c r="JSG104" s="2"/>
      <c r="JSH104" s="2"/>
      <c r="JSI104" s="2"/>
      <c r="JSJ104" s="2"/>
      <c r="JSK104" s="2"/>
      <c r="JSL104" s="2"/>
      <c r="JSM104" s="2"/>
      <c r="JSN104" s="2"/>
      <c r="JSO104" s="2"/>
      <c r="JSP104" s="2"/>
      <c r="JSQ104" s="2"/>
      <c r="JSR104" s="2"/>
      <c r="JSS104" s="2"/>
      <c r="JST104" s="2"/>
      <c r="JSU104" s="2"/>
      <c r="JSV104" s="2"/>
      <c r="JSW104" s="2"/>
      <c r="JSX104" s="2"/>
      <c r="JSY104" s="2"/>
      <c r="JSZ104" s="2"/>
      <c r="JTA104" s="2"/>
      <c r="JTB104" s="2"/>
      <c r="JTC104" s="2"/>
      <c r="JTD104" s="2"/>
      <c r="JTE104" s="2"/>
      <c r="JTF104" s="2"/>
      <c r="JTG104" s="2"/>
      <c r="JTH104" s="2"/>
      <c r="JTI104" s="2"/>
      <c r="JTJ104" s="2"/>
      <c r="JTK104" s="2"/>
      <c r="JTL104" s="2"/>
      <c r="JTM104" s="2"/>
      <c r="JTN104" s="2"/>
      <c r="JTO104" s="2"/>
      <c r="JTP104" s="2"/>
      <c r="JTQ104" s="2"/>
      <c r="JTR104" s="2"/>
      <c r="JTS104" s="2"/>
      <c r="JTT104" s="2"/>
      <c r="JTU104" s="2"/>
      <c r="JTV104" s="2"/>
      <c r="JTW104" s="2"/>
      <c r="JTX104" s="2"/>
      <c r="JTY104" s="2"/>
      <c r="JTZ104" s="2"/>
      <c r="JUA104" s="2"/>
      <c r="JUB104" s="2"/>
      <c r="JUC104" s="2"/>
      <c r="JUD104" s="2"/>
      <c r="JUE104" s="2"/>
      <c r="JUF104" s="2"/>
      <c r="JUG104" s="2"/>
      <c r="JUH104" s="2"/>
      <c r="JUI104" s="2"/>
      <c r="JUJ104" s="2"/>
      <c r="JUK104" s="2"/>
      <c r="JUL104" s="2"/>
      <c r="JUM104" s="2"/>
      <c r="JUN104" s="2"/>
      <c r="JUO104" s="2"/>
      <c r="JUP104" s="2"/>
      <c r="JUQ104" s="2"/>
      <c r="JUR104" s="2"/>
      <c r="JUS104" s="2"/>
      <c r="JUT104" s="2"/>
      <c r="JUU104" s="2"/>
      <c r="JUV104" s="2"/>
      <c r="JUW104" s="2"/>
      <c r="JUX104" s="2"/>
      <c r="JUY104" s="2"/>
      <c r="JUZ104" s="2"/>
      <c r="JVA104" s="2"/>
      <c r="JVB104" s="2"/>
      <c r="JVC104" s="2"/>
      <c r="JVD104" s="2"/>
      <c r="JVE104" s="2"/>
      <c r="JVF104" s="2"/>
      <c r="JVG104" s="2"/>
      <c r="JVH104" s="2"/>
      <c r="JVI104" s="2"/>
      <c r="JVJ104" s="2"/>
      <c r="JVK104" s="2"/>
      <c r="JVL104" s="2"/>
      <c r="JVM104" s="2"/>
      <c r="JVN104" s="2"/>
      <c r="JVO104" s="2"/>
      <c r="JVP104" s="2"/>
      <c r="JVQ104" s="2"/>
      <c r="JVR104" s="2"/>
      <c r="JVS104" s="2"/>
      <c r="JVT104" s="2"/>
      <c r="JVU104" s="2"/>
      <c r="JVV104" s="2"/>
      <c r="JVW104" s="2"/>
      <c r="JVX104" s="2"/>
      <c r="JVY104" s="2"/>
      <c r="JVZ104" s="2"/>
      <c r="JWA104" s="2"/>
      <c r="JWB104" s="2"/>
      <c r="JWC104" s="2"/>
      <c r="JWD104" s="2"/>
      <c r="JWE104" s="2"/>
      <c r="JWF104" s="2"/>
      <c r="JWG104" s="2"/>
      <c r="JWH104" s="2"/>
      <c r="JWI104" s="2"/>
      <c r="JWJ104" s="2"/>
      <c r="JWK104" s="2"/>
      <c r="JWL104" s="2"/>
      <c r="JWM104" s="2"/>
      <c r="JWN104" s="2"/>
      <c r="JWO104" s="2"/>
      <c r="JWP104" s="2"/>
      <c r="JWQ104" s="2"/>
      <c r="JWR104" s="2"/>
      <c r="JWS104" s="2"/>
      <c r="JWT104" s="2"/>
      <c r="JWU104" s="2"/>
      <c r="JWV104" s="2"/>
      <c r="JWW104" s="2"/>
      <c r="JWX104" s="2"/>
      <c r="JWY104" s="2"/>
      <c r="JWZ104" s="2"/>
      <c r="JXA104" s="2"/>
      <c r="JXB104" s="2"/>
      <c r="JXC104" s="2"/>
      <c r="JXD104" s="2"/>
      <c r="JXE104" s="2"/>
      <c r="JXF104" s="2"/>
      <c r="JXG104" s="2"/>
      <c r="JXH104" s="2"/>
      <c r="JXI104" s="2"/>
      <c r="JXJ104" s="2"/>
      <c r="JXK104" s="2"/>
      <c r="JXL104" s="2"/>
      <c r="JXM104" s="2"/>
      <c r="JXN104" s="2"/>
      <c r="JXO104" s="2"/>
      <c r="JXP104" s="2"/>
      <c r="JXQ104" s="2"/>
      <c r="JXR104" s="2"/>
      <c r="JXS104" s="2"/>
      <c r="JXT104" s="2"/>
      <c r="JXU104" s="2"/>
      <c r="JXV104" s="2"/>
      <c r="JXW104" s="2"/>
      <c r="JXX104" s="2"/>
      <c r="JXY104" s="2"/>
      <c r="JXZ104" s="2"/>
      <c r="JYA104" s="2"/>
      <c r="JYB104" s="2"/>
      <c r="JYC104" s="2"/>
      <c r="JYD104" s="2"/>
      <c r="JYE104" s="2"/>
      <c r="JYF104" s="2"/>
      <c r="JYG104" s="2"/>
      <c r="JYH104" s="2"/>
      <c r="JYI104" s="2"/>
      <c r="JYJ104" s="2"/>
      <c r="JYK104" s="2"/>
      <c r="JYL104" s="2"/>
      <c r="JYM104" s="2"/>
      <c r="JYN104" s="2"/>
      <c r="JYO104" s="2"/>
      <c r="JYP104" s="2"/>
      <c r="JYQ104" s="2"/>
      <c r="JYR104" s="2"/>
      <c r="JYS104" s="2"/>
      <c r="JYT104" s="2"/>
      <c r="JYU104" s="2"/>
      <c r="JYV104" s="2"/>
      <c r="JYW104" s="2"/>
      <c r="JYX104" s="2"/>
      <c r="JYY104" s="2"/>
      <c r="JYZ104" s="2"/>
      <c r="JZA104" s="2"/>
      <c r="JZB104" s="2"/>
      <c r="JZC104" s="2"/>
      <c r="JZD104" s="2"/>
      <c r="JZE104" s="2"/>
      <c r="JZF104" s="2"/>
      <c r="JZG104" s="2"/>
      <c r="JZH104" s="2"/>
      <c r="JZI104" s="2"/>
      <c r="JZJ104" s="2"/>
      <c r="JZK104" s="2"/>
      <c r="JZL104" s="2"/>
      <c r="JZM104" s="2"/>
      <c r="JZN104" s="2"/>
      <c r="JZO104" s="2"/>
      <c r="JZP104" s="2"/>
      <c r="JZQ104" s="2"/>
      <c r="JZR104" s="2"/>
      <c r="JZS104" s="2"/>
      <c r="JZT104" s="2"/>
      <c r="JZU104" s="2"/>
      <c r="JZV104" s="2"/>
      <c r="JZW104" s="2"/>
      <c r="JZX104" s="2"/>
      <c r="JZY104" s="2"/>
      <c r="JZZ104" s="2"/>
      <c r="KAA104" s="2"/>
      <c r="KAB104" s="2"/>
      <c r="KAC104" s="2"/>
      <c r="KAD104" s="2"/>
      <c r="KAE104" s="2"/>
      <c r="KAF104" s="2"/>
      <c r="KAG104" s="2"/>
      <c r="KAH104" s="2"/>
      <c r="KAI104" s="2"/>
      <c r="KAJ104" s="2"/>
      <c r="KAK104" s="2"/>
      <c r="KAL104" s="2"/>
      <c r="KAM104" s="2"/>
      <c r="KAN104" s="2"/>
      <c r="KAO104" s="2"/>
      <c r="KAP104" s="2"/>
      <c r="KAQ104" s="2"/>
      <c r="KAR104" s="2"/>
      <c r="KAS104" s="2"/>
      <c r="KAT104" s="2"/>
      <c r="KAU104" s="2"/>
      <c r="KAV104" s="2"/>
      <c r="KAW104" s="2"/>
      <c r="KAX104" s="2"/>
      <c r="KAY104" s="2"/>
      <c r="KAZ104" s="2"/>
      <c r="KBA104" s="2"/>
      <c r="KBB104" s="2"/>
      <c r="KBC104" s="2"/>
      <c r="KBD104" s="2"/>
      <c r="KBE104" s="2"/>
      <c r="KBF104" s="2"/>
      <c r="KBG104" s="2"/>
      <c r="KBH104" s="2"/>
      <c r="KBI104" s="2"/>
      <c r="KBJ104" s="2"/>
      <c r="KBK104" s="2"/>
      <c r="KBL104" s="2"/>
      <c r="KBM104" s="2"/>
      <c r="KBN104" s="2"/>
      <c r="KBO104" s="2"/>
      <c r="KBP104" s="2"/>
      <c r="KBQ104" s="2"/>
      <c r="KBR104" s="2"/>
      <c r="KBS104" s="2"/>
      <c r="KBT104" s="2"/>
      <c r="KBU104" s="2"/>
      <c r="KBV104" s="2"/>
      <c r="KBW104" s="2"/>
      <c r="KBX104" s="2"/>
      <c r="KBY104" s="2"/>
      <c r="KBZ104" s="2"/>
      <c r="KCA104" s="2"/>
      <c r="KCB104" s="2"/>
      <c r="KCC104" s="2"/>
      <c r="KCD104" s="2"/>
      <c r="KCE104" s="2"/>
      <c r="KCF104" s="2"/>
      <c r="KCG104" s="2"/>
      <c r="KCH104" s="2"/>
      <c r="KCI104" s="2"/>
      <c r="KCJ104" s="2"/>
      <c r="KCK104" s="2"/>
      <c r="KCL104" s="2"/>
      <c r="KCM104" s="2"/>
      <c r="KCN104" s="2"/>
      <c r="KCO104" s="2"/>
      <c r="KCP104" s="2"/>
      <c r="KCQ104" s="2"/>
      <c r="KCR104" s="2"/>
      <c r="KCS104" s="2"/>
      <c r="KCT104" s="2"/>
      <c r="KCU104" s="2"/>
      <c r="KCV104" s="2"/>
      <c r="KCW104" s="2"/>
      <c r="KCX104" s="2"/>
      <c r="KCY104" s="2"/>
      <c r="KCZ104" s="2"/>
      <c r="KDA104" s="2"/>
      <c r="KDB104" s="2"/>
      <c r="KDC104" s="2"/>
      <c r="KDD104" s="2"/>
      <c r="KDE104" s="2"/>
      <c r="KDF104" s="2"/>
      <c r="KDG104" s="2"/>
      <c r="KDH104" s="2"/>
      <c r="KDI104" s="2"/>
      <c r="KDJ104" s="2"/>
      <c r="KDK104" s="2"/>
      <c r="KDL104" s="2"/>
      <c r="KDM104" s="2"/>
      <c r="KDN104" s="2"/>
      <c r="KDO104" s="2"/>
      <c r="KDP104" s="2"/>
      <c r="KDQ104" s="2"/>
      <c r="KDR104" s="2"/>
      <c r="KDS104" s="2"/>
      <c r="KDT104" s="2"/>
      <c r="KDU104" s="2"/>
      <c r="KDV104" s="2"/>
      <c r="KDW104" s="2"/>
      <c r="KDX104" s="2"/>
      <c r="KDY104" s="2"/>
      <c r="KDZ104" s="2"/>
      <c r="KEA104" s="2"/>
      <c r="KEB104" s="2"/>
      <c r="KEC104" s="2"/>
      <c r="KED104" s="2"/>
      <c r="KEE104" s="2"/>
      <c r="KEF104" s="2"/>
      <c r="KEG104" s="2"/>
      <c r="KEH104" s="2"/>
      <c r="KEI104" s="2"/>
      <c r="KEJ104" s="2"/>
      <c r="KEK104" s="2"/>
      <c r="KEL104" s="2"/>
      <c r="KEM104" s="2"/>
      <c r="KEN104" s="2"/>
      <c r="KEO104" s="2"/>
      <c r="KEP104" s="2"/>
      <c r="KEQ104" s="2"/>
      <c r="KER104" s="2"/>
      <c r="KES104" s="2"/>
      <c r="KET104" s="2"/>
      <c r="KEU104" s="2"/>
      <c r="KEV104" s="2"/>
      <c r="KEW104" s="2"/>
      <c r="KEX104" s="2"/>
      <c r="KEY104" s="2"/>
      <c r="KEZ104" s="2"/>
      <c r="KFA104" s="2"/>
      <c r="KFB104" s="2"/>
      <c r="KFC104" s="2"/>
      <c r="KFD104" s="2"/>
      <c r="KFE104" s="2"/>
      <c r="KFF104" s="2"/>
      <c r="KFG104" s="2"/>
      <c r="KFH104" s="2"/>
      <c r="KFI104" s="2"/>
      <c r="KFJ104" s="2"/>
      <c r="KFK104" s="2"/>
      <c r="KFL104" s="2"/>
      <c r="KFM104" s="2"/>
      <c r="KFN104" s="2"/>
      <c r="KFO104" s="2"/>
      <c r="KFP104" s="2"/>
      <c r="KFQ104" s="2"/>
      <c r="KFR104" s="2"/>
      <c r="KFS104" s="2"/>
      <c r="KFT104" s="2"/>
      <c r="KFU104" s="2"/>
      <c r="KFV104" s="2"/>
      <c r="KFW104" s="2"/>
      <c r="KFX104" s="2"/>
      <c r="KFY104" s="2"/>
      <c r="KFZ104" s="2"/>
      <c r="KGA104" s="2"/>
      <c r="KGB104" s="2"/>
      <c r="KGC104" s="2"/>
      <c r="KGD104" s="2"/>
      <c r="KGE104" s="2"/>
      <c r="KGF104" s="2"/>
      <c r="KGG104" s="2"/>
      <c r="KGH104" s="2"/>
      <c r="KGI104" s="2"/>
      <c r="KGJ104" s="2"/>
      <c r="KGK104" s="2"/>
      <c r="KGL104" s="2"/>
      <c r="KGM104" s="2"/>
      <c r="KGN104" s="2"/>
      <c r="KGO104" s="2"/>
      <c r="KGP104" s="2"/>
      <c r="KGQ104" s="2"/>
      <c r="KGR104" s="2"/>
      <c r="KGS104" s="2"/>
      <c r="KGT104" s="2"/>
      <c r="KGU104" s="2"/>
      <c r="KGV104" s="2"/>
      <c r="KGW104" s="2"/>
      <c r="KGX104" s="2"/>
      <c r="KGY104" s="2"/>
      <c r="KGZ104" s="2"/>
      <c r="KHA104" s="2"/>
      <c r="KHB104" s="2"/>
      <c r="KHC104" s="2"/>
      <c r="KHD104" s="2"/>
      <c r="KHE104" s="2"/>
      <c r="KHF104" s="2"/>
      <c r="KHG104" s="2"/>
      <c r="KHH104" s="2"/>
      <c r="KHI104" s="2"/>
      <c r="KHJ104" s="2"/>
      <c r="KHK104" s="2"/>
      <c r="KHL104" s="2"/>
      <c r="KHM104" s="2"/>
      <c r="KHN104" s="2"/>
      <c r="KHO104" s="2"/>
      <c r="KHP104" s="2"/>
      <c r="KHQ104" s="2"/>
      <c r="KHR104" s="2"/>
      <c r="KHS104" s="2"/>
      <c r="KHT104" s="2"/>
      <c r="KHU104" s="2"/>
      <c r="KHV104" s="2"/>
      <c r="KHW104" s="2"/>
      <c r="KHX104" s="2"/>
      <c r="KHY104" s="2"/>
      <c r="KHZ104" s="2"/>
      <c r="KIA104" s="2"/>
      <c r="KIB104" s="2"/>
      <c r="KIC104" s="2"/>
      <c r="KID104" s="2"/>
      <c r="KIE104" s="2"/>
      <c r="KIF104" s="2"/>
      <c r="KIG104" s="2"/>
      <c r="KIH104" s="2"/>
      <c r="KII104" s="2"/>
      <c r="KIJ104" s="2"/>
      <c r="KIK104" s="2"/>
      <c r="KIL104" s="2"/>
      <c r="KIM104" s="2"/>
      <c r="KIN104" s="2"/>
      <c r="KIO104" s="2"/>
      <c r="KIP104" s="2"/>
      <c r="KIQ104" s="2"/>
      <c r="KIR104" s="2"/>
      <c r="KIS104" s="2"/>
      <c r="KIT104" s="2"/>
      <c r="KIU104" s="2"/>
      <c r="KIV104" s="2"/>
      <c r="KIW104" s="2"/>
      <c r="KIX104" s="2"/>
      <c r="KIY104" s="2"/>
      <c r="KIZ104" s="2"/>
      <c r="KJA104" s="2"/>
      <c r="KJB104" s="2"/>
      <c r="KJC104" s="2"/>
      <c r="KJD104" s="2"/>
      <c r="KJE104" s="2"/>
      <c r="KJF104" s="2"/>
      <c r="KJG104" s="2"/>
      <c r="KJH104" s="2"/>
      <c r="KJI104" s="2"/>
      <c r="KJJ104" s="2"/>
      <c r="KJK104" s="2"/>
      <c r="KJL104" s="2"/>
      <c r="KJM104" s="2"/>
      <c r="KJN104" s="2"/>
      <c r="KJO104" s="2"/>
      <c r="KJP104" s="2"/>
      <c r="KJQ104" s="2"/>
      <c r="KJR104" s="2"/>
      <c r="KJS104" s="2"/>
      <c r="KJT104" s="2"/>
      <c r="KJU104" s="2"/>
      <c r="KJV104" s="2"/>
      <c r="KJW104" s="2"/>
      <c r="KJX104" s="2"/>
      <c r="KJY104" s="2"/>
      <c r="KJZ104" s="2"/>
      <c r="KKA104" s="2"/>
      <c r="KKB104" s="2"/>
      <c r="KKC104" s="2"/>
      <c r="KKD104" s="2"/>
      <c r="KKE104" s="2"/>
      <c r="KKF104" s="2"/>
      <c r="KKG104" s="2"/>
      <c r="KKH104" s="2"/>
      <c r="KKI104" s="2"/>
      <c r="KKJ104" s="2"/>
      <c r="KKK104" s="2"/>
      <c r="KKL104" s="2"/>
      <c r="KKM104" s="2"/>
      <c r="KKN104" s="2"/>
      <c r="KKO104" s="2"/>
      <c r="KKP104" s="2"/>
      <c r="KKQ104" s="2"/>
      <c r="KKR104" s="2"/>
      <c r="KKS104" s="2"/>
      <c r="KKT104" s="2"/>
      <c r="KKU104" s="2"/>
      <c r="KKV104" s="2"/>
      <c r="KKW104" s="2"/>
      <c r="KKX104" s="2"/>
      <c r="KKY104" s="2"/>
      <c r="KKZ104" s="2"/>
      <c r="KLA104" s="2"/>
      <c r="KLB104" s="2"/>
      <c r="KLC104" s="2"/>
      <c r="KLD104" s="2"/>
      <c r="KLE104" s="2"/>
      <c r="KLF104" s="2"/>
      <c r="KLG104" s="2"/>
      <c r="KLH104" s="2"/>
      <c r="KLI104" s="2"/>
      <c r="KLJ104" s="2"/>
      <c r="KLK104" s="2"/>
      <c r="KLL104" s="2"/>
      <c r="KLM104" s="2"/>
      <c r="KLN104" s="2"/>
      <c r="KLO104" s="2"/>
      <c r="KLP104" s="2"/>
      <c r="KLQ104" s="2"/>
      <c r="KLR104" s="2"/>
      <c r="KLS104" s="2"/>
      <c r="KLT104" s="2"/>
      <c r="KLU104" s="2"/>
      <c r="KLV104" s="2"/>
      <c r="KLW104" s="2"/>
      <c r="KLX104" s="2"/>
      <c r="KLY104" s="2"/>
      <c r="KLZ104" s="2"/>
      <c r="KMA104" s="2"/>
      <c r="KMB104" s="2"/>
      <c r="KMC104" s="2"/>
      <c r="KMD104" s="2"/>
      <c r="KME104" s="2"/>
      <c r="KMF104" s="2"/>
      <c r="KMG104" s="2"/>
      <c r="KMH104" s="2"/>
      <c r="KMI104" s="2"/>
      <c r="KMJ104" s="2"/>
      <c r="KMK104" s="2"/>
      <c r="KML104" s="2"/>
      <c r="KMM104" s="2"/>
      <c r="KMN104" s="2"/>
      <c r="KMO104" s="2"/>
      <c r="KMP104" s="2"/>
      <c r="KMQ104" s="2"/>
      <c r="KMR104" s="2"/>
      <c r="KMS104" s="2"/>
      <c r="KMT104" s="2"/>
      <c r="KMU104" s="2"/>
      <c r="KMV104" s="2"/>
      <c r="KMW104" s="2"/>
      <c r="KMX104" s="2"/>
      <c r="KMY104" s="2"/>
      <c r="KMZ104" s="2"/>
      <c r="KNA104" s="2"/>
      <c r="KNB104" s="2"/>
      <c r="KNC104" s="2"/>
      <c r="KND104" s="2"/>
      <c r="KNE104" s="2"/>
      <c r="KNF104" s="2"/>
      <c r="KNG104" s="2"/>
      <c r="KNH104" s="2"/>
      <c r="KNI104" s="2"/>
      <c r="KNJ104" s="2"/>
      <c r="KNK104" s="2"/>
      <c r="KNL104" s="2"/>
      <c r="KNM104" s="2"/>
      <c r="KNN104" s="2"/>
      <c r="KNO104" s="2"/>
      <c r="KNP104" s="2"/>
      <c r="KNQ104" s="2"/>
      <c r="KNR104" s="2"/>
      <c r="KNS104" s="2"/>
      <c r="KNT104" s="2"/>
      <c r="KNU104" s="2"/>
      <c r="KNV104" s="2"/>
      <c r="KNW104" s="2"/>
      <c r="KNX104" s="2"/>
      <c r="KNY104" s="2"/>
      <c r="KNZ104" s="2"/>
      <c r="KOA104" s="2"/>
      <c r="KOB104" s="2"/>
      <c r="KOC104" s="2"/>
      <c r="KOD104" s="2"/>
      <c r="KOE104" s="2"/>
      <c r="KOF104" s="2"/>
      <c r="KOG104" s="2"/>
      <c r="KOH104" s="2"/>
      <c r="KOI104" s="2"/>
      <c r="KOJ104" s="2"/>
      <c r="KOK104" s="2"/>
      <c r="KOL104" s="2"/>
      <c r="KOM104" s="2"/>
      <c r="KON104" s="2"/>
      <c r="KOO104" s="2"/>
      <c r="KOP104" s="2"/>
      <c r="KOQ104" s="2"/>
      <c r="KOR104" s="2"/>
      <c r="KOS104" s="2"/>
      <c r="KOT104" s="2"/>
      <c r="KOU104" s="2"/>
      <c r="KOV104" s="2"/>
      <c r="KOW104" s="2"/>
      <c r="KOX104" s="2"/>
      <c r="KOY104" s="2"/>
      <c r="KOZ104" s="2"/>
      <c r="KPA104" s="2"/>
      <c r="KPB104" s="2"/>
      <c r="KPC104" s="2"/>
      <c r="KPD104" s="2"/>
      <c r="KPE104" s="2"/>
      <c r="KPF104" s="2"/>
      <c r="KPG104" s="2"/>
      <c r="KPH104" s="2"/>
      <c r="KPI104" s="2"/>
      <c r="KPJ104" s="2"/>
      <c r="KPK104" s="2"/>
      <c r="KPL104" s="2"/>
      <c r="KPM104" s="2"/>
      <c r="KPN104" s="2"/>
      <c r="KPO104" s="2"/>
      <c r="KPP104" s="2"/>
      <c r="KPQ104" s="2"/>
      <c r="KPR104" s="2"/>
      <c r="KPS104" s="2"/>
      <c r="KPT104" s="2"/>
      <c r="KPU104" s="2"/>
      <c r="KPV104" s="2"/>
      <c r="KPW104" s="2"/>
      <c r="KPX104" s="2"/>
      <c r="KPY104" s="2"/>
      <c r="KPZ104" s="2"/>
      <c r="KQA104" s="2"/>
      <c r="KQB104" s="2"/>
      <c r="KQC104" s="2"/>
      <c r="KQD104" s="2"/>
      <c r="KQE104" s="2"/>
      <c r="KQF104" s="2"/>
      <c r="KQG104" s="2"/>
      <c r="KQH104" s="2"/>
      <c r="KQI104" s="2"/>
      <c r="KQJ104" s="2"/>
      <c r="KQK104" s="2"/>
      <c r="KQL104" s="2"/>
      <c r="KQM104" s="2"/>
      <c r="KQN104" s="2"/>
      <c r="KQO104" s="2"/>
      <c r="KQP104" s="2"/>
      <c r="KQQ104" s="2"/>
      <c r="KQR104" s="2"/>
      <c r="KQS104" s="2"/>
      <c r="KQT104" s="2"/>
      <c r="KQU104" s="2"/>
      <c r="KQV104" s="2"/>
      <c r="KQW104" s="2"/>
      <c r="KQX104" s="2"/>
      <c r="KQY104" s="2"/>
      <c r="KQZ104" s="2"/>
      <c r="KRA104" s="2"/>
      <c r="KRB104" s="2"/>
      <c r="KRC104" s="2"/>
      <c r="KRD104" s="2"/>
      <c r="KRE104" s="2"/>
      <c r="KRF104" s="2"/>
      <c r="KRG104" s="2"/>
      <c r="KRH104" s="2"/>
      <c r="KRI104" s="2"/>
      <c r="KRJ104" s="2"/>
      <c r="KRK104" s="2"/>
      <c r="KRL104" s="2"/>
      <c r="KRM104" s="2"/>
      <c r="KRN104" s="2"/>
      <c r="KRO104" s="2"/>
      <c r="KRP104" s="2"/>
      <c r="KRQ104" s="2"/>
      <c r="KRR104" s="2"/>
      <c r="KRS104" s="2"/>
      <c r="KRT104" s="2"/>
      <c r="KRU104" s="2"/>
      <c r="KRV104" s="2"/>
      <c r="KRW104" s="2"/>
      <c r="KRX104" s="2"/>
      <c r="KRY104" s="2"/>
      <c r="KRZ104" s="2"/>
      <c r="KSA104" s="2"/>
      <c r="KSB104" s="2"/>
      <c r="KSC104" s="2"/>
      <c r="KSD104" s="2"/>
      <c r="KSE104" s="2"/>
      <c r="KSF104" s="2"/>
      <c r="KSG104" s="2"/>
      <c r="KSH104" s="2"/>
      <c r="KSI104" s="2"/>
      <c r="KSJ104" s="2"/>
      <c r="KSK104" s="2"/>
      <c r="KSL104" s="2"/>
      <c r="KSM104" s="2"/>
      <c r="KSN104" s="2"/>
      <c r="KSO104" s="2"/>
      <c r="KSP104" s="2"/>
      <c r="KSQ104" s="2"/>
      <c r="KSR104" s="2"/>
      <c r="KSS104" s="2"/>
      <c r="KST104" s="2"/>
      <c r="KSU104" s="2"/>
      <c r="KSV104" s="2"/>
      <c r="KSW104" s="2"/>
      <c r="KSX104" s="2"/>
      <c r="KSY104" s="2"/>
      <c r="KSZ104" s="2"/>
      <c r="KTA104" s="2"/>
      <c r="KTB104" s="2"/>
      <c r="KTC104" s="2"/>
      <c r="KTD104" s="2"/>
      <c r="KTE104" s="2"/>
      <c r="KTF104" s="2"/>
      <c r="KTG104" s="2"/>
      <c r="KTH104" s="2"/>
      <c r="KTI104" s="2"/>
      <c r="KTJ104" s="2"/>
      <c r="KTK104" s="2"/>
      <c r="KTL104" s="2"/>
      <c r="KTM104" s="2"/>
      <c r="KTN104" s="2"/>
      <c r="KTO104" s="2"/>
      <c r="KTP104" s="2"/>
      <c r="KTQ104" s="2"/>
      <c r="KTR104" s="2"/>
      <c r="KTS104" s="2"/>
      <c r="KTT104" s="2"/>
      <c r="KTU104" s="2"/>
      <c r="KTV104" s="2"/>
      <c r="KTW104" s="2"/>
      <c r="KTX104" s="2"/>
      <c r="KTY104" s="2"/>
      <c r="KTZ104" s="2"/>
      <c r="KUA104" s="2"/>
      <c r="KUB104" s="2"/>
      <c r="KUC104" s="2"/>
      <c r="KUD104" s="2"/>
      <c r="KUE104" s="2"/>
      <c r="KUF104" s="2"/>
      <c r="KUG104" s="2"/>
      <c r="KUH104" s="2"/>
      <c r="KUI104" s="2"/>
      <c r="KUJ104" s="2"/>
      <c r="KUK104" s="2"/>
      <c r="KUL104" s="2"/>
      <c r="KUM104" s="2"/>
      <c r="KUN104" s="2"/>
      <c r="KUO104" s="2"/>
      <c r="KUP104" s="2"/>
      <c r="KUQ104" s="2"/>
      <c r="KUR104" s="2"/>
      <c r="KUS104" s="2"/>
      <c r="KUT104" s="2"/>
      <c r="KUU104" s="2"/>
      <c r="KUV104" s="2"/>
      <c r="KUW104" s="2"/>
      <c r="KUX104" s="2"/>
      <c r="KUY104" s="2"/>
      <c r="KUZ104" s="2"/>
      <c r="KVA104" s="2"/>
      <c r="KVB104" s="2"/>
      <c r="KVC104" s="2"/>
      <c r="KVD104" s="2"/>
      <c r="KVE104" s="2"/>
      <c r="KVF104" s="2"/>
      <c r="KVG104" s="2"/>
      <c r="KVH104" s="2"/>
      <c r="KVI104" s="2"/>
      <c r="KVJ104" s="2"/>
      <c r="KVK104" s="2"/>
      <c r="KVL104" s="2"/>
      <c r="KVM104" s="2"/>
      <c r="KVN104" s="2"/>
      <c r="KVO104" s="2"/>
      <c r="KVP104" s="2"/>
      <c r="KVQ104" s="2"/>
      <c r="KVR104" s="2"/>
      <c r="KVS104" s="2"/>
      <c r="KVT104" s="2"/>
      <c r="KVU104" s="2"/>
      <c r="KVV104" s="2"/>
      <c r="KVW104" s="2"/>
      <c r="KVX104" s="2"/>
      <c r="KVY104" s="2"/>
      <c r="KVZ104" s="2"/>
      <c r="KWA104" s="2"/>
      <c r="KWB104" s="2"/>
      <c r="KWC104" s="2"/>
      <c r="KWD104" s="2"/>
      <c r="KWE104" s="2"/>
      <c r="KWF104" s="2"/>
      <c r="KWG104" s="2"/>
      <c r="KWH104" s="2"/>
      <c r="KWI104" s="2"/>
      <c r="KWJ104" s="2"/>
      <c r="KWK104" s="2"/>
      <c r="KWL104" s="2"/>
      <c r="KWM104" s="2"/>
      <c r="KWN104" s="2"/>
      <c r="KWO104" s="2"/>
      <c r="KWP104" s="2"/>
      <c r="KWQ104" s="2"/>
      <c r="KWR104" s="2"/>
      <c r="KWS104" s="2"/>
      <c r="KWT104" s="2"/>
      <c r="KWU104" s="2"/>
      <c r="KWV104" s="2"/>
      <c r="KWW104" s="2"/>
      <c r="KWX104" s="2"/>
      <c r="KWY104" s="2"/>
      <c r="KWZ104" s="2"/>
      <c r="KXA104" s="2"/>
      <c r="KXB104" s="2"/>
      <c r="KXC104" s="2"/>
      <c r="KXD104" s="2"/>
      <c r="KXE104" s="2"/>
      <c r="KXF104" s="2"/>
      <c r="KXG104" s="2"/>
      <c r="KXH104" s="2"/>
      <c r="KXI104" s="2"/>
      <c r="KXJ104" s="2"/>
      <c r="KXK104" s="2"/>
      <c r="KXL104" s="2"/>
      <c r="KXM104" s="2"/>
      <c r="KXN104" s="2"/>
      <c r="KXO104" s="2"/>
      <c r="KXP104" s="2"/>
      <c r="KXQ104" s="2"/>
      <c r="KXR104" s="2"/>
      <c r="KXS104" s="2"/>
      <c r="KXT104" s="2"/>
      <c r="KXU104" s="2"/>
      <c r="KXV104" s="2"/>
      <c r="KXW104" s="2"/>
      <c r="KXX104" s="2"/>
      <c r="KXY104" s="2"/>
      <c r="KXZ104" s="2"/>
      <c r="KYA104" s="2"/>
      <c r="KYB104" s="2"/>
      <c r="KYC104" s="2"/>
      <c r="KYD104" s="2"/>
      <c r="KYE104" s="2"/>
      <c r="KYF104" s="2"/>
      <c r="KYG104" s="2"/>
      <c r="KYH104" s="2"/>
      <c r="KYI104" s="2"/>
      <c r="KYJ104" s="2"/>
      <c r="KYK104" s="2"/>
      <c r="KYL104" s="2"/>
      <c r="KYM104" s="2"/>
      <c r="KYN104" s="2"/>
      <c r="KYO104" s="2"/>
      <c r="KYP104" s="2"/>
      <c r="KYQ104" s="2"/>
      <c r="KYR104" s="2"/>
      <c r="KYS104" s="2"/>
      <c r="KYT104" s="2"/>
      <c r="KYU104" s="2"/>
      <c r="KYV104" s="2"/>
      <c r="KYW104" s="2"/>
      <c r="KYX104" s="2"/>
      <c r="KYY104" s="2"/>
      <c r="KYZ104" s="2"/>
      <c r="KZA104" s="2"/>
      <c r="KZB104" s="2"/>
      <c r="KZC104" s="2"/>
      <c r="KZD104" s="2"/>
      <c r="KZE104" s="2"/>
      <c r="KZF104" s="2"/>
      <c r="KZG104" s="2"/>
      <c r="KZH104" s="2"/>
      <c r="KZI104" s="2"/>
      <c r="KZJ104" s="2"/>
      <c r="KZK104" s="2"/>
      <c r="KZL104" s="2"/>
      <c r="KZM104" s="2"/>
      <c r="KZN104" s="2"/>
      <c r="KZO104" s="2"/>
      <c r="KZP104" s="2"/>
      <c r="KZQ104" s="2"/>
      <c r="KZR104" s="2"/>
      <c r="KZS104" s="2"/>
      <c r="KZT104" s="2"/>
      <c r="KZU104" s="2"/>
      <c r="KZV104" s="2"/>
      <c r="KZW104" s="2"/>
      <c r="KZX104" s="2"/>
      <c r="KZY104" s="2"/>
      <c r="KZZ104" s="2"/>
      <c r="LAA104" s="2"/>
      <c r="LAB104" s="2"/>
      <c r="LAC104" s="2"/>
      <c r="LAD104" s="2"/>
      <c r="LAE104" s="2"/>
      <c r="LAF104" s="2"/>
      <c r="LAG104" s="2"/>
      <c r="LAH104" s="2"/>
      <c r="LAI104" s="2"/>
      <c r="LAJ104" s="2"/>
      <c r="LAK104" s="2"/>
      <c r="LAL104" s="2"/>
      <c r="LAM104" s="2"/>
      <c r="LAN104" s="2"/>
      <c r="LAO104" s="2"/>
      <c r="LAP104" s="2"/>
      <c r="LAQ104" s="2"/>
      <c r="LAR104" s="2"/>
      <c r="LAS104" s="2"/>
      <c r="LAT104" s="2"/>
      <c r="LAU104" s="2"/>
      <c r="LAV104" s="2"/>
      <c r="LAW104" s="2"/>
      <c r="LAX104" s="2"/>
      <c r="LAY104" s="2"/>
      <c r="LAZ104" s="2"/>
      <c r="LBA104" s="2"/>
      <c r="LBB104" s="2"/>
      <c r="LBC104" s="2"/>
      <c r="LBD104" s="2"/>
      <c r="LBE104" s="2"/>
      <c r="LBF104" s="2"/>
      <c r="LBG104" s="2"/>
      <c r="LBH104" s="2"/>
      <c r="LBI104" s="2"/>
      <c r="LBJ104" s="2"/>
      <c r="LBK104" s="2"/>
      <c r="LBL104" s="2"/>
      <c r="LBM104" s="2"/>
      <c r="LBN104" s="2"/>
      <c r="LBO104" s="2"/>
      <c r="LBP104" s="2"/>
      <c r="LBQ104" s="2"/>
      <c r="LBR104" s="2"/>
      <c r="LBS104" s="2"/>
      <c r="LBT104" s="2"/>
      <c r="LBU104" s="2"/>
      <c r="LBV104" s="2"/>
      <c r="LBW104" s="2"/>
      <c r="LBX104" s="2"/>
      <c r="LBY104" s="2"/>
      <c r="LBZ104" s="2"/>
      <c r="LCA104" s="2"/>
      <c r="LCB104" s="2"/>
      <c r="LCC104" s="2"/>
      <c r="LCD104" s="2"/>
      <c r="LCE104" s="2"/>
      <c r="LCF104" s="2"/>
      <c r="LCG104" s="2"/>
      <c r="LCH104" s="2"/>
      <c r="LCI104" s="2"/>
      <c r="LCJ104" s="2"/>
      <c r="LCK104" s="2"/>
      <c r="LCL104" s="2"/>
      <c r="LCM104" s="2"/>
      <c r="LCN104" s="2"/>
      <c r="LCO104" s="2"/>
      <c r="LCP104" s="2"/>
      <c r="LCQ104" s="2"/>
      <c r="LCR104" s="2"/>
      <c r="LCS104" s="2"/>
      <c r="LCT104" s="2"/>
      <c r="LCU104" s="2"/>
      <c r="LCV104" s="2"/>
      <c r="LCW104" s="2"/>
      <c r="LCX104" s="2"/>
      <c r="LCY104" s="2"/>
      <c r="LCZ104" s="2"/>
      <c r="LDA104" s="2"/>
      <c r="LDB104" s="2"/>
      <c r="LDC104" s="2"/>
      <c r="LDD104" s="2"/>
      <c r="LDE104" s="2"/>
      <c r="LDF104" s="2"/>
      <c r="LDG104" s="2"/>
      <c r="LDH104" s="2"/>
      <c r="LDI104" s="2"/>
      <c r="LDJ104" s="2"/>
      <c r="LDK104" s="2"/>
      <c r="LDL104" s="2"/>
      <c r="LDM104" s="2"/>
      <c r="LDN104" s="2"/>
      <c r="LDO104" s="2"/>
      <c r="LDP104" s="2"/>
      <c r="LDQ104" s="2"/>
      <c r="LDR104" s="2"/>
      <c r="LDS104" s="2"/>
      <c r="LDT104" s="2"/>
      <c r="LDU104" s="2"/>
      <c r="LDV104" s="2"/>
      <c r="LDW104" s="2"/>
      <c r="LDX104" s="2"/>
      <c r="LDY104" s="2"/>
      <c r="LDZ104" s="2"/>
      <c r="LEA104" s="2"/>
      <c r="LEB104" s="2"/>
      <c r="LEC104" s="2"/>
      <c r="LED104" s="2"/>
      <c r="LEE104" s="2"/>
      <c r="LEF104" s="2"/>
      <c r="LEG104" s="2"/>
      <c r="LEH104" s="2"/>
      <c r="LEI104" s="2"/>
      <c r="LEJ104" s="2"/>
      <c r="LEK104" s="2"/>
      <c r="LEL104" s="2"/>
      <c r="LEM104" s="2"/>
      <c r="LEN104" s="2"/>
      <c r="LEO104" s="2"/>
      <c r="LEP104" s="2"/>
      <c r="LEQ104" s="2"/>
      <c r="LER104" s="2"/>
      <c r="LES104" s="2"/>
      <c r="LET104" s="2"/>
      <c r="LEU104" s="2"/>
      <c r="LEV104" s="2"/>
      <c r="LEW104" s="2"/>
      <c r="LEX104" s="2"/>
      <c r="LEY104" s="2"/>
      <c r="LEZ104" s="2"/>
      <c r="LFA104" s="2"/>
      <c r="LFB104" s="2"/>
      <c r="LFC104" s="2"/>
      <c r="LFD104" s="2"/>
      <c r="LFE104" s="2"/>
      <c r="LFF104" s="2"/>
      <c r="LFG104" s="2"/>
      <c r="LFH104" s="2"/>
      <c r="LFI104" s="2"/>
      <c r="LFJ104" s="2"/>
      <c r="LFK104" s="2"/>
      <c r="LFL104" s="2"/>
      <c r="LFM104" s="2"/>
      <c r="LFN104" s="2"/>
      <c r="LFO104" s="2"/>
      <c r="LFP104" s="2"/>
      <c r="LFQ104" s="2"/>
      <c r="LFR104" s="2"/>
      <c r="LFS104" s="2"/>
      <c r="LFT104" s="2"/>
      <c r="LFU104" s="2"/>
      <c r="LFV104" s="2"/>
      <c r="LFW104" s="2"/>
      <c r="LFX104" s="2"/>
      <c r="LFY104" s="2"/>
      <c r="LFZ104" s="2"/>
      <c r="LGA104" s="2"/>
      <c r="LGB104" s="2"/>
      <c r="LGC104" s="2"/>
      <c r="LGD104" s="2"/>
      <c r="LGE104" s="2"/>
      <c r="LGF104" s="2"/>
      <c r="LGG104" s="2"/>
      <c r="LGH104" s="2"/>
      <c r="LGI104" s="2"/>
      <c r="LGJ104" s="2"/>
      <c r="LGK104" s="2"/>
      <c r="LGL104" s="2"/>
      <c r="LGM104" s="2"/>
      <c r="LGN104" s="2"/>
      <c r="LGO104" s="2"/>
      <c r="LGP104" s="2"/>
      <c r="LGQ104" s="2"/>
      <c r="LGR104" s="2"/>
      <c r="LGS104" s="2"/>
      <c r="LGT104" s="2"/>
      <c r="LGU104" s="2"/>
      <c r="LGV104" s="2"/>
      <c r="LGW104" s="2"/>
      <c r="LGX104" s="2"/>
      <c r="LGY104" s="2"/>
      <c r="LGZ104" s="2"/>
      <c r="LHA104" s="2"/>
      <c r="LHB104" s="2"/>
      <c r="LHC104" s="2"/>
      <c r="LHD104" s="2"/>
      <c r="LHE104" s="2"/>
      <c r="LHF104" s="2"/>
      <c r="LHG104" s="2"/>
      <c r="LHH104" s="2"/>
      <c r="LHI104" s="2"/>
      <c r="LHJ104" s="2"/>
      <c r="LHK104" s="2"/>
      <c r="LHL104" s="2"/>
      <c r="LHM104" s="2"/>
      <c r="LHN104" s="2"/>
      <c r="LHO104" s="2"/>
      <c r="LHP104" s="2"/>
      <c r="LHQ104" s="2"/>
      <c r="LHR104" s="2"/>
      <c r="LHS104" s="2"/>
      <c r="LHT104" s="2"/>
      <c r="LHU104" s="2"/>
      <c r="LHV104" s="2"/>
      <c r="LHW104" s="2"/>
      <c r="LHX104" s="2"/>
      <c r="LHY104" s="2"/>
      <c r="LHZ104" s="2"/>
      <c r="LIA104" s="2"/>
      <c r="LIB104" s="2"/>
      <c r="LIC104" s="2"/>
      <c r="LID104" s="2"/>
      <c r="LIE104" s="2"/>
      <c r="LIF104" s="2"/>
      <c r="LIG104" s="2"/>
      <c r="LIH104" s="2"/>
      <c r="LII104" s="2"/>
      <c r="LIJ104" s="2"/>
      <c r="LIK104" s="2"/>
      <c r="LIL104" s="2"/>
      <c r="LIM104" s="2"/>
      <c r="LIN104" s="2"/>
      <c r="LIO104" s="2"/>
      <c r="LIP104" s="2"/>
      <c r="LIQ104" s="2"/>
      <c r="LIR104" s="2"/>
      <c r="LIS104" s="2"/>
      <c r="LIT104" s="2"/>
      <c r="LIU104" s="2"/>
      <c r="LIV104" s="2"/>
      <c r="LIW104" s="2"/>
      <c r="LIX104" s="2"/>
      <c r="LIY104" s="2"/>
      <c r="LIZ104" s="2"/>
      <c r="LJA104" s="2"/>
      <c r="LJB104" s="2"/>
      <c r="LJC104" s="2"/>
      <c r="LJD104" s="2"/>
      <c r="LJE104" s="2"/>
      <c r="LJF104" s="2"/>
      <c r="LJG104" s="2"/>
      <c r="LJH104" s="2"/>
      <c r="LJI104" s="2"/>
      <c r="LJJ104" s="2"/>
      <c r="LJK104" s="2"/>
      <c r="LJL104" s="2"/>
      <c r="LJM104" s="2"/>
      <c r="LJN104" s="2"/>
      <c r="LJO104" s="2"/>
      <c r="LJP104" s="2"/>
      <c r="LJQ104" s="2"/>
      <c r="LJR104" s="2"/>
      <c r="LJS104" s="2"/>
      <c r="LJT104" s="2"/>
      <c r="LJU104" s="2"/>
      <c r="LJV104" s="2"/>
      <c r="LJW104" s="2"/>
      <c r="LJX104" s="2"/>
      <c r="LJY104" s="2"/>
      <c r="LJZ104" s="2"/>
      <c r="LKA104" s="2"/>
      <c r="LKB104" s="2"/>
      <c r="LKC104" s="2"/>
      <c r="LKD104" s="2"/>
      <c r="LKE104" s="2"/>
      <c r="LKF104" s="2"/>
      <c r="LKG104" s="2"/>
      <c r="LKH104" s="2"/>
      <c r="LKI104" s="2"/>
      <c r="LKJ104" s="2"/>
      <c r="LKK104" s="2"/>
      <c r="LKL104" s="2"/>
      <c r="LKM104" s="2"/>
      <c r="LKN104" s="2"/>
      <c r="LKO104" s="2"/>
      <c r="LKP104" s="2"/>
      <c r="LKQ104" s="2"/>
      <c r="LKR104" s="2"/>
      <c r="LKS104" s="2"/>
      <c r="LKT104" s="2"/>
      <c r="LKU104" s="2"/>
      <c r="LKV104" s="2"/>
      <c r="LKW104" s="2"/>
      <c r="LKX104" s="2"/>
      <c r="LKY104" s="2"/>
      <c r="LKZ104" s="2"/>
      <c r="LLA104" s="2"/>
      <c r="LLB104" s="2"/>
      <c r="LLC104" s="2"/>
      <c r="LLD104" s="2"/>
      <c r="LLE104" s="2"/>
      <c r="LLF104" s="2"/>
      <c r="LLG104" s="2"/>
      <c r="LLH104" s="2"/>
      <c r="LLI104" s="2"/>
      <c r="LLJ104" s="2"/>
      <c r="LLK104" s="2"/>
      <c r="LLL104" s="2"/>
      <c r="LLM104" s="2"/>
      <c r="LLN104" s="2"/>
      <c r="LLO104" s="2"/>
      <c r="LLP104" s="2"/>
      <c r="LLQ104" s="2"/>
      <c r="LLR104" s="2"/>
      <c r="LLS104" s="2"/>
      <c r="LLT104" s="2"/>
      <c r="LLU104" s="2"/>
      <c r="LLV104" s="2"/>
      <c r="LLW104" s="2"/>
      <c r="LLX104" s="2"/>
      <c r="LLY104" s="2"/>
      <c r="LLZ104" s="2"/>
      <c r="LMA104" s="2"/>
      <c r="LMB104" s="2"/>
      <c r="LMC104" s="2"/>
      <c r="LMD104" s="2"/>
      <c r="LME104" s="2"/>
      <c r="LMF104" s="2"/>
      <c r="LMG104" s="2"/>
      <c r="LMH104" s="2"/>
      <c r="LMI104" s="2"/>
      <c r="LMJ104" s="2"/>
      <c r="LMK104" s="2"/>
      <c r="LML104" s="2"/>
      <c r="LMM104" s="2"/>
      <c r="LMN104" s="2"/>
      <c r="LMO104" s="2"/>
      <c r="LMP104" s="2"/>
      <c r="LMQ104" s="2"/>
      <c r="LMR104" s="2"/>
      <c r="LMS104" s="2"/>
      <c r="LMT104" s="2"/>
      <c r="LMU104" s="2"/>
      <c r="LMV104" s="2"/>
      <c r="LMW104" s="2"/>
      <c r="LMX104" s="2"/>
      <c r="LMY104" s="2"/>
      <c r="LMZ104" s="2"/>
      <c r="LNA104" s="2"/>
      <c r="LNB104" s="2"/>
      <c r="LNC104" s="2"/>
      <c r="LND104" s="2"/>
      <c r="LNE104" s="2"/>
      <c r="LNF104" s="2"/>
      <c r="LNG104" s="2"/>
      <c r="LNH104" s="2"/>
      <c r="LNI104" s="2"/>
      <c r="LNJ104" s="2"/>
      <c r="LNK104" s="2"/>
      <c r="LNL104" s="2"/>
      <c r="LNM104" s="2"/>
      <c r="LNN104" s="2"/>
      <c r="LNO104" s="2"/>
      <c r="LNP104" s="2"/>
      <c r="LNQ104" s="2"/>
      <c r="LNR104" s="2"/>
      <c r="LNS104" s="2"/>
      <c r="LNT104" s="2"/>
      <c r="LNU104" s="2"/>
      <c r="LNV104" s="2"/>
      <c r="LNW104" s="2"/>
      <c r="LNX104" s="2"/>
      <c r="LNY104" s="2"/>
      <c r="LNZ104" s="2"/>
      <c r="LOA104" s="2"/>
      <c r="LOB104" s="2"/>
      <c r="LOC104" s="2"/>
      <c r="LOD104" s="2"/>
      <c r="LOE104" s="2"/>
      <c r="LOF104" s="2"/>
      <c r="LOG104" s="2"/>
      <c r="LOH104" s="2"/>
      <c r="LOI104" s="2"/>
      <c r="LOJ104" s="2"/>
      <c r="LOK104" s="2"/>
      <c r="LOL104" s="2"/>
      <c r="LOM104" s="2"/>
      <c r="LON104" s="2"/>
      <c r="LOO104" s="2"/>
      <c r="LOP104" s="2"/>
      <c r="LOQ104" s="2"/>
      <c r="LOR104" s="2"/>
      <c r="LOS104" s="2"/>
      <c r="LOT104" s="2"/>
      <c r="LOU104" s="2"/>
      <c r="LOV104" s="2"/>
      <c r="LOW104" s="2"/>
      <c r="LOX104" s="2"/>
      <c r="LOY104" s="2"/>
      <c r="LOZ104" s="2"/>
      <c r="LPA104" s="2"/>
      <c r="LPB104" s="2"/>
      <c r="LPC104" s="2"/>
      <c r="LPD104" s="2"/>
      <c r="LPE104" s="2"/>
      <c r="LPF104" s="2"/>
      <c r="LPG104" s="2"/>
      <c r="LPH104" s="2"/>
      <c r="LPI104" s="2"/>
      <c r="LPJ104" s="2"/>
      <c r="LPK104" s="2"/>
      <c r="LPL104" s="2"/>
      <c r="LPM104" s="2"/>
      <c r="LPN104" s="2"/>
      <c r="LPO104" s="2"/>
      <c r="LPP104" s="2"/>
      <c r="LPQ104" s="2"/>
      <c r="LPR104" s="2"/>
      <c r="LPS104" s="2"/>
      <c r="LPT104" s="2"/>
      <c r="LPU104" s="2"/>
      <c r="LPV104" s="2"/>
      <c r="LPW104" s="2"/>
      <c r="LPX104" s="2"/>
      <c r="LPY104" s="2"/>
      <c r="LPZ104" s="2"/>
      <c r="LQA104" s="2"/>
      <c r="LQB104" s="2"/>
      <c r="LQC104" s="2"/>
      <c r="LQD104" s="2"/>
      <c r="LQE104" s="2"/>
      <c r="LQF104" s="2"/>
      <c r="LQG104" s="2"/>
      <c r="LQH104" s="2"/>
      <c r="LQI104" s="2"/>
      <c r="LQJ104" s="2"/>
      <c r="LQK104" s="2"/>
      <c r="LQL104" s="2"/>
      <c r="LQM104" s="2"/>
      <c r="LQN104" s="2"/>
      <c r="LQO104" s="2"/>
      <c r="LQP104" s="2"/>
      <c r="LQQ104" s="2"/>
      <c r="LQR104" s="2"/>
      <c r="LQS104" s="2"/>
      <c r="LQT104" s="2"/>
      <c r="LQU104" s="2"/>
      <c r="LQV104" s="2"/>
      <c r="LQW104" s="2"/>
      <c r="LQX104" s="2"/>
      <c r="LQY104" s="2"/>
      <c r="LQZ104" s="2"/>
      <c r="LRA104" s="2"/>
      <c r="LRB104" s="2"/>
      <c r="LRC104" s="2"/>
      <c r="LRD104" s="2"/>
      <c r="LRE104" s="2"/>
      <c r="LRF104" s="2"/>
      <c r="LRG104" s="2"/>
      <c r="LRH104" s="2"/>
      <c r="LRI104" s="2"/>
      <c r="LRJ104" s="2"/>
      <c r="LRK104" s="2"/>
      <c r="LRL104" s="2"/>
      <c r="LRM104" s="2"/>
      <c r="LRN104" s="2"/>
      <c r="LRO104" s="2"/>
      <c r="LRP104" s="2"/>
      <c r="LRQ104" s="2"/>
      <c r="LRR104" s="2"/>
      <c r="LRS104" s="2"/>
      <c r="LRT104" s="2"/>
      <c r="LRU104" s="2"/>
      <c r="LRV104" s="2"/>
      <c r="LRW104" s="2"/>
      <c r="LRX104" s="2"/>
      <c r="LRY104" s="2"/>
      <c r="LRZ104" s="2"/>
      <c r="LSA104" s="2"/>
      <c r="LSB104" s="2"/>
      <c r="LSC104" s="2"/>
      <c r="LSD104" s="2"/>
      <c r="LSE104" s="2"/>
      <c r="LSF104" s="2"/>
      <c r="LSG104" s="2"/>
      <c r="LSH104" s="2"/>
      <c r="LSI104" s="2"/>
      <c r="LSJ104" s="2"/>
      <c r="LSK104" s="2"/>
      <c r="LSL104" s="2"/>
      <c r="LSM104" s="2"/>
      <c r="LSN104" s="2"/>
      <c r="LSO104" s="2"/>
      <c r="LSP104" s="2"/>
      <c r="LSQ104" s="2"/>
      <c r="LSR104" s="2"/>
      <c r="LSS104" s="2"/>
      <c r="LST104" s="2"/>
      <c r="LSU104" s="2"/>
      <c r="LSV104" s="2"/>
      <c r="LSW104" s="2"/>
      <c r="LSX104" s="2"/>
      <c r="LSY104" s="2"/>
      <c r="LSZ104" s="2"/>
      <c r="LTA104" s="2"/>
      <c r="LTB104" s="2"/>
      <c r="LTC104" s="2"/>
      <c r="LTD104" s="2"/>
      <c r="LTE104" s="2"/>
      <c r="LTF104" s="2"/>
      <c r="LTG104" s="2"/>
      <c r="LTH104" s="2"/>
      <c r="LTI104" s="2"/>
      <c r="LTJ104" s="2"/>
      <c r="LTK104" s="2"/>
      <c r="LTL104" s="2"/>
      <c r="LTM104" s="2"/>
      <c r="LTN104" s="2"/>
      <c r="LTO104" s="2"/>
      <c r="LTP104" s="2"/>
      <c r="LTQ104" s="2"/>
      <c r="LTR104" s="2"/>
      <c r="LTS104" s="2"/>
      <c r="LTT104" s="2"/>
      <c r="LTU104" s="2"/>
      <c r="LTV104" s="2"/>
      <c r="LTW104" s="2"/>
      <c r="LTX104" s="2"/>
      <c r="LTY104" s="2"/>
      <c r="LTZ104" s="2"/>
      <c r="LUA104" s="2"/>
      <c r="LUB104" s="2"/>
      <c r="LUC104" s="2"/>
      <c r="LUD104" s="2"/>
      <c r="LUE104" s="2"/>
      <c r="LUF104" s="2"/>
      <c r="LUG104" s="2"/>
      <c r="LUH104" s="2"/>
      <c r="LUI104" s="2"/>
      <c r="LUJ104" s="2"/>
      <c r="LUK104" s="2"/>
      <c r="LUL104" s="2"/>
      <c r="LUM104" s="2"/>
      <c r="LUN104" s="2"/>
      <c r="LUO104" s="2"/>
      <c r="LUP104" s="2"/>
      <c r="LUQ104" s="2"/>
      <c r="LUR104" s="2"/>
      <c r="LUS104" s="2"/>
      <c r="LUT104" s="2"/>
      <c r="LUU104" s="2"/>
      <c r="LUV104" s="2"/>
      <c r="LUW104" s="2"/>
      <c r="LUX104" s="2"/>
      <c r="LUY104" s="2"/>
      <c r="LUZ104" s="2"/>
      <c r="LVA104" s="2"/>
      <c r="LVB104" s="2"/>
      <c r="LVC104" s="2"/>
      <c r="LVD104" s="2"/>
      <c r="LVE104" s="2"/>
      <c r="LVF104" s="2"/>
      <c r="LVG104" s="2"/>
      <c r="LVH104" s="2"/>
      <c r="LVI104" s="2"/>
      <c r="LVJ104" s="2"/>
      <c r="LVK104" s="2"/>
      <c r="LVL104" s="2"/>
      <c r="LVM104" s="2"/>
      <c r="LVN104" s="2"/>
      <c r="LVO104" s="2"/>
      <c r="LVP104" s="2"/>
      <c r="LVQ104" s="2"/>
      <c r="LVR104" s="2"/>
      <c r="LVS104" s="2"/>
      <c r="LVT104" s="2"/>
      <c r="LVU104" s="2"/>
      <c r="LVV104" s="2"/>
      <c r="LVW104" s="2"/>
      <c r="LVX104" s="2"/>
      <c r="LVY104" s="2"/>
      <c r="LVZ104" s="2"/>
      <c r="LWA104" s="2"/>
      <c r="LWB104" s="2"/>
      <c r="LWC104" s="2"/>
      <c r="LWD104" s="2"/>
      <c r="LWE104" s="2"/>
      <c r="LWF104" s="2"/>
      <c r="LWG104" s="2"/>
      <c r="LWH104" s="2"/>
      <c r="LWI104" s="2"/>
      <c r="LWJ104" s="2"/>
      <c r="LWK104" s="2"/>
      <c r="LWL104" s="2"/>
      <c r="LWM104" s="2"/>
      <c r="LWN104" s="2"/>
      <c r="LWO104" s="2"/>
      <c r="LWP104" s="2"/>
      <c r="LWQ104" s="2"/>
      <c r="LWR104" s="2"/>
      <c r="LWS104" s="2"/>
      <c r="LWT104" s="2"/>
      <c r="LWU104" s="2"/>
      <c r="LWV104" s="2"/>
      <c r="LWW104" s="2"/>
      <c r="LWX104" s="2"/>
      <c r="LWY104" s="2"/>
      <c r="LWZ104" s="2"/>
      <c r="LXA104" s="2"/>
      <c r="LXB104" s="2"/>
      <c r="LXC104" s="2"/>
      <c r="LXD104" s="2"/>
      <c r="LXE104" s="2"/>
      <c r="LXF104" s="2"/>
      <c r="LXG104" s="2"/>
      <c r="LXH104" s="2"/>
      <c r="LXI104" s="2"/>
      <c r="LXJ104" s="2"/>
      <c r="LXK104" s="2"/>
      <c r="LXL104" s="2"/>
      <c r="LXM104" s="2"/>
      <c r="LXN104" s="2"/>
      <c r="LXO104" s="2"/>
      <c r="LXP104" s="2"/>
      <c r="LXQ104" s="2"/>
      <c r="LXR104" s="2"/>
      <c r="LXS104" s="2"/>
      <c r="LXT104" s="2"/>
      <c r="LXU104" s="2"/>
      <c r="LXV104" s="2"/>
      <c r="LXW104" s="2"/>
      <c r="LXX104" s="2"/>
      <c r="LXY104" s="2"/>
      <c r="LXZ104" s="2"/>
      <c r="LYA104" s="2"/>
      <c r="LYB104" s="2"/>
      <c r="LYC104" s="2"/>
      <c r="LYD104" s="2"/>
      <c r="LYE104" s="2"/>
      <c r="LYF104" s="2"/>
      <c r="LYG104" s="2"/>
      <c r="LYH104" s="2"/>
      <c r="LYI104" s="2"/>
      <c r="LYJ104" s="2"/>
      <c r="LYK104" s="2"/>
      <c r="LYL104" s="2"/>
      <c r="LYM104" s="2"/>
      <c r="LYN104" s="2"/>
      <c r="LYO104" s="2"/>
      <c r="LYP104" s="2"/>
      <c r="LYQ104" s="2"/>
      <c r="LYR104" s="2"/>
      <c r="LYS104" s="2"/>
      <c r="LYT104" s="2"/>
      <c r="LYU104" s="2"/>
      <c r="LYV104" s="2"/>
      <c r="LYW104" s="2"/>
      <c r="LYX104" s="2"/>
      <c r="LYY104" s="2"/>
      <c r="LYZ104" s="2"/>
      <c r="LZA104" s="2"/>
      <c r="LZB104" s="2"/>
      <c r="LZC104" s="2"/>
      <c r="LZD104" s="2"/>
      <c r="LZE104" s="2"/>
      <c r="LZF104" s="2"/>
      <c r="LZG104" s="2"/>
      <c r="LZH104" s="2"/>
      <c r="LZI104" s="2"/>
      <c r="LZJ104" s="2"/>
      <c r="LZK104" s="2"/>
      <c r="LZL104" s="2"/>
      <c r="LZM104" s="2"/>
      <c r="LZN104" s="2"/>
      <c r="LZO104" s="2"/>
      <c r="LZP104" s="2"/>
      <c r="LZQ104" s="2"/>
      <c r="LZR104" s="2"/>
      <c r="LZS104" s="2"/>
      <c r="LZT104" s="2"/>
      <c r="LZU104" s="2"/>
      <c r="LZV104" s="2"/>
      <c r="LZW104" s="2"/>
      <c r="LZX104" s="2"/>
      <c r="LZY104" s="2"/>
      <c r="LZZ104" s="2"/>
      <c r="MAA104" s="2"/>
      <c r="MAB104" s="2"/>
      <c r="MAC104" s="2"/>
      <c r="MAD104" s="2"/>
      <c r="MAE104" s="2"/>
      <c r="MAF104" s="2"/>
      <c r="MAG104" s="2"/>
      <c r="MAH104" s="2"/>
      <c r="MAI104" s="2"/>
      <c r="MAJ104" s="2"/>
      <c r="MAK104" s="2"/>
      <c r="MAL104" s="2"/>
      <c r="MAM104" s="2"/>
      <c r="MAN104" s="2"/>
      <c r="MAO104" s="2"/>
      <c r="MAP104" s="2"/>
      <c r="MAQ104" s="2"/>
      <c r="MAR104" s="2"/>
      <c r="MAS104" s="2"/>
      <c r="MAT104" s="2"/>
      <c r="MAU104" s="2"/>
      <c r="MAV104" s="2"/>
      <c r="MAW104" s="2"/>
      <c r="MAX104" s="2"/>
      <c r="MAY104" s="2"/>
      <c r="MAZ104" s="2"/>
      <c r="MBA104" s="2"/>
      <c r="MBB104" s="2"/>
      <c r="MBC104" s="2"/>
      <c r="MBD104" s="2"/>
      <c r="MBE104" s="2"/>
      <c r="MBF104" s="2"/>
      <c r="MBG104" s="2"/>
      <c r="MBH104" s="2"/>
      <c r="MBI104" s="2"/>
      <c r="MBJ104" s="2"/>
      <c r="MBK104" s="2"/>
      <c r="MBL104" s="2"/>
      <c r="MBM104" s="2"/>
      <c r="MBN104" s="2"/>
      <c r="MBO104" s="2"/>
      <c r="MBP104" s="2"/>
      <c r="MBQ104" s="2"/>
      <c r="MBR104" s="2"/>
      <c r="MBS104" s="2"/>
      <c r="MBT104" s="2"/>
      <c r="MBU104" s="2"/>
      <c r="MBV104" s="2"/>
      <c r="MBW104" s="2"/>
      <c r="MBX104" s="2"/>
      <c r="MBY104" s="2"/>
      <c r="MBZ104" s="2"/>
      <c r="MCA104" s="2"/>
      <c r="MCB104" s="2"/>
      <c r="MCC104" s="2"/>
      <c r="MCD104" s="2"/>
      <c r="MCE104" s="2"/>
      <c r="MCF104" s="2"/>
      <c r="MCG104" s="2"/>
      <c r="MCH104" s="2"/>
      <c r="MCI104" s="2"/>
      <c r="MCJ104" s="2"/>
      <c r="MCK104" s="2"/>
      <c r="MCL104" s="2"/>
      <c r="MCM104" s="2"/>
      <c r="MCN104" s="2"/>
      <c r="MCO104" s="2"/>
      <c r="MCP104" s="2"/>
      <c r="MCQ104" s="2"/>
      <c r="MCR104" s="2"/>
      <c r="MCS104" s="2"/>
      <c r="MCT104" s="2"/>
      <c r="MCU104" s="2"/>
      <c r="MCV104" s="2"/>
      <c r="MCW104" s="2"/>
      <c r="MCX104" s="2"/>
      <c r="MCY104" s="2"/>
      <c r="MCZ104" s="2"/>
      <c r="MDA104" s="2"/>
      <c r="MDB104" s="2"/>
      <c r="MDC104" s="2"/>
      <c r="MDD104" s="2"/>
      <c r="MDE104" s="2"/>
      <c r="MDF104" s="2"/>
      <c r="MDG104" s="2"/>
      <c r="MDH104" s="2"/>
      <c r="MDI104" s="2"/>
      <c r="MDJ104" s="2"/>
      <c r="MDK104" s="2"/>
      <c r="MDL104" s="2"/>
      <c r="MDM104" s="2"/>
      <c r="MDN104" s="2"/>
      <c r="MDO104" s="2"/>
      <c r="MDP104" s="2"/>
      <c r="MDQ104" s="2"/>
      <c r="MDR104" s="2"/>
      <c r="MDS104" s="2"/>
      <c r="MDT104" s="2"/>
      <c r="MDU104" s="2"/>
      <c r="MDV104" s="2"/>
      <c r="MDW104" s="2"/>
      <c r="MDX104" s="2"/>
      <c r="MDY104" s="2"/>
      <c r="MDZ104" s="2"/>
      <c r="MEA104" s="2"/>
      <c r="MEB104" s="2"/>
      <c r="MEC104" s="2"/>
      <c r="MED104" s="2"/>
      <c r="MEE104" s="2"/>
      <c r="MEF104" s="2"/>
      <c r="MEG104" s="2"/>
      <c r="MEH104" s="2"/>
      <c r="MEI104" s="2"/>
      <c r="MEJ104" s="2"/>
      <c r="MEK104" s="2"/>
      <c r="MEL104" s="2"/>
      <c r="MEM104" s="2"/>
      <c r="MEN104" s="2"/>
      <c r="MEO104" s="2"/>
      <c r="MEP104" s="2"/>
      <c r="MEQ104" s="2"/>
      <c r="MER104" s="2"/>
      <c r="MES104" s="2"/>
      <c r="MET104" s="2"/>
      <c r="MEU104" s="2"/>
      <c r="MEV104" s="2"/>
      <c r="MEW104" s="2"/>
      <c r="MEX104" s="2"/>
      <c r="MEY104" s="2"/>
      <c r="MEZ104" s="2"/>
      <c r="MFA104" s="2"/>
      <c r="MFB104" s="2"/>
      <c r="MFC104" s="2"/>
      <c r="MFD104" s="2"/>
      <c r="MFE104" s="2"/>
      <c r="MFF104" s="2"/>
      <c r="MFG104" s="2"/>
      <c r="MFH104" s="2"/>
      <c r="MFI104" s="2"/>
      <c r="MFJ104" s="2"/>
      <c r="MFK104" s="2"/>
      <c r="MFL104" s="2"/>
      <c r="MFM104" s="2"/>
      <c r="MFN104" s="2"/>
      <c r="MFO104" s="2"/>
      <c r="MFP104" s="2"/>
      <c r="MFQ104" s="2"/>
      <c r="MFR104" s="2"/>
      <c r="MFS104" s="2"/>
      <c r="MFT104" s="2"/>
      <c r="MFU104" s="2"/>
      <c r="MFV104" s="2"/>
      <c r="MFW104" s="2"/>
      <c r="MFX104" s="2"/>
      <c r="MFY104" s="2"/>
      <c r="MFZ104" s="2"/>
      <c r="MGA104" s="2"/>
      <c r="MGB104" s="2"/>
      <c r="MGC104" s="2"/>
      <c r="MGD104" s="2"/>
      <c r="MGE104" s="2"/>
      <c r="MGF104" s="2"/>
      <c r="MGG104" s="2"/>
      <c r="MGH104" s="2"/>
      <c r="MGI104" s="2"/>
      <c r="MGJ104" s="2"/>
      <c r="MGK104" s="2"/>
      <c r="MGL104" s="2"/>
      <c r="MGM104" s="2"/>
      <c r="MGN104" s="2"/>
      <c r="MGO104" s="2"/>
      <c r="MGP104" s="2"/>
      <c r="MGQ104" s="2"/>
      <c r="MGR104" s="2"/>
      <c r="MGS104" s="2"/>
      <c r="MGT104" s="2"/>
      <c r="MGU104" s="2"/>
      <c r="MGV104" s="2"/>
      <c r="MGW104" s="2"/>
      <c r="MGX104" s="2"/>
      <c r="MGY104" s="2"/>
      <c r="MGZ104" s="2"/>
      <c r="MHA104" s="2"/>
      <c r="MHB104" s="2"/>
      <c r="MHC104" s="2"/>
      <c r="MHD104" s="2"/>
      <c r="MHE104" s="2"/>
      <c r="MHF104" s="2"/>
      <c r="MHG104" s="2"/>
      <c r="MHH104" s="2"/>
      <c r="MHI104" s="2"/>
      <c r="MHJ104" s="2"/>
      <c r="MHK104" s="2"/>
      <c r="MHL104" s="2"/>
      <c r="MHM104" s="2"/>
      <c r="MHN104" s="2"/>
      <c r="MHO104" s="2"/>
      <c r="MHP104" s="2"/>
      <c r="MHQ104" s="2"/>
      <c r="MHR104" s="2"/>
      <c r="MHS104" s="2"/>
      <c r="MHT104" s="2"/>
      <c r="MHU104" s="2"/>
      <c r="MHV104" s="2"/>
      <c r="MHW104" s="2"/>
      <c r="MHX104" s="2"/>
      <c r="MHY104" s="2"/>
      <c r="MHZ104" s="2"/>
      <c r="MIA104" s="2"/>
      <c r="MIB104" s="2"/>
      <c r="MIC104" s="2"/>
      <c r="MID104" s="2"/>
      <c r="MIE104" s="2"/>
      <c r="MIF104" s="2"/>
      <c r="MIG104" s="2"/>
      <c r="MIH104" s="2"/>
      <c r="MII104" s="2"/>
      <c r="MIJ104" s="2"/>
      <c r="MIK104" s="2"/>
      <c r="MIL104" s="2"/>
      <c r="MIM104" s="2"/>
      <c r="MIN104" s="2"/>
      <c r="MIO104" s="2"/>
      <c r="MIP104" s="2"/>
      <c r="MIQ104" s="2"/>
      <c r="MIR104" s="2"/>
      <c r="MIS104" s="2"/>
      <c r="MIT104" s="2"/>
      <c r="MIU104" s="2"/>
      <c r="MIV104" s="2"/>
      <c r="MIW104" s="2"/>
      <c r="MIX104" s="2"/>
      <c r="MIY104" s="2"/>
      <c r="MIZ104" s="2"/>
      <c r="MJA104" s="2"/>
      <c r="MJB104" s="2"/>
      <c r="MJC104" s="2"/>
      <c r="MJD104" s="2"/>
      <c r="MJE104" s="2"/>
      <c r="MJF104" s="2"/>
      <c r="MJG104" s="2"/>
      <c r="MJH104" s="2"/>
      <c r="MJI104" s="2"/>
      <c r="MJJ104" s="2"/>
      <c r="MJK104" s="2"/>
      <c r="MJL104" s="2"/>
      <c r="MJM104" s="2"/>
      <c r="MJN104" s="2"/>
      <c r="MJO104" s="2"/>
      <c r="MJP104" s="2"/>
      <c r="MJQ104" s="2"/>
      <c r="MJR104" s="2"/>
      <c r="MJS104" s="2"/>
      <c r="MJT104" s="2"/>
      <c r="MJU104" s="2"/>
      <c r="MJV104" s="2"/>
      <c r="MJW104" s="2"/>
      <c r="MJX104" s="2"/>
      <c r="MJY104" s="2"/>
      <c r="MJZ104" s="2"/>
      <c r="MKA104" s="2"/>
      <c r="MKB104" s="2"/>
      <c r="MKC104" s="2"/>
      <c r="MKD104" s="2"/>
      <c r="MKE104" s="2"/>
      <c r="MKF104" s="2"/>
      <c r="MKG104" s="2"/>
      <c r="MKH104" s="2"/>
      <c r="MKI104" s="2"/>
      <c r="MKJ104" s="2"/>
      <c r="MKK104" s="2"/>
      <c r="MKL104" s="2"/>
      <c r="MKM104" s="2"/>
      <c r="MKN104" s="2"/>
      <c r="MKO104" s="2"/>
      <c r="MKP104" s="2"/>
      <c r="MKQ104" s="2"/>
      <c r="MKR104" s="2"/>
      <c r="MKS104" s="2"/>
      <c r="MKT104" s="2"/>
      <c r="MKU104" s="2"/>
      <c r="MKV104" s="2"/>
      <c r="MKW104" s="2"/>
      <c r="MKX104" s="2"/>
      <c r="MKY104" s="2"/>
      <c r="MKZ104" s="2"/>
      <c r="MLA104" s="2"/>
      <c r="MLB104" s="2"/>
      <c r="MLC104" s="2"/>
      <c r="MLD104" s="2"/>
      <c r="MLE104" s="2"/>
      <c r="MLF104" s="2"/>
      <c r="MLG104" s="2"/>
      <c r="MLH104" s="2"/>
      <c r="MLI104" s="2"/>
      <c r="MLJ104" s="2"/>
      <c r="MLK104" s="2"/>
      <c r="MLL104" s="2"/>
      <c r="MLM104" s="2"/>
      <c r="MLN104" s="2"/>
      <c r="MLO104" s="2"/>
      <c r="MLP104" s="2"/>
      <c r="MLQ104" s="2"/>
      <c r="MLR104" s="2"/>
      <c r="MLS104" s="2"/>
      <c r="MLT104" s="2"/>
      <c r="MLU104" s="2"/>
      <c r="MLV104" s="2"/>
      <c r="MLW104" s="2"/>
      <c r="MLX104" s="2"/>
      <c r="MLY104" s="2"/>
      <c r="MLZ104" s="2"/>
      <c r="MMA104" s="2"/>
      <c r="MMB104" s="2"/>
      <c r="MMC104" s="2"/>
      <c r="MMD104" s="2"/>
      <c r="MME104" s="2"/>
      <c r="MMF104" s="2"/>
      <c r="MMG104" s="2"/>
      <c r="MMH104" s="2"/>
      <c r="MMI104" s="2"/>
      <c r="MMJ104" s="2"/>
      <c r="MMK104" s="2"/>
      <c r="MML104" s="2"/>
      <c r="MMM104" s="2"/>
      <c r="MMN104" s="2"/>
      <c r="MMO104" s="2"/>
      <c r="MMP104" s="2"/>
      <c r="MMQ104" s="2"/>
      <c r="MMR104" s="2"/>
      <c r="MMS104" s="2"/>
      <c r="MMT104" s="2"/>
      <c r="MMU104" s="2"/>
      <c r="MMV104" s="2"/>
      <c r="MMW104" s="2"/>
      <c r="MMX104" s="2"/>
      <c r="MMY104" s="2"/>
      <c r="MMZ104" s="2"/>
      <c r="MNA104" s="2"/>
      <c r="MNB104" s="2"/>
      <c r="MNC104" s="2"/>
      <c r="MND104" s="2"/>
      <c r="MNE104" s="2"/>
      <c r="MNF104" s="2"/>
      <c r="MNG104" s="2"/>
      <c r="MNH104" s="2"/>
      <c r="MNI104" s="2"/>
      <c r="MNJ104" s="2"/>
      <c r="MNK104" s="2"/>
      <c r="MNL104" s="2"/>
      <c r="MNM104" s="2"/>
      <c r="MNN104" s="2"/>
      <c r="MNO104" s="2"/>
      <c r="MNP104" s="2"/>
      <c r="MNQ104" s="2"/>
      <c r="MNR104" s="2"/>
      <c r="MNS104" s="2"/>
      <c r="MNT104" s="2"/>
      <c r="MNU104" s="2"/>
      <c r="MNV104" s="2"/>
      <c r="MNW104" s="2"/>
      <c r="MNX104" s="2"/>
      <c r="MNY104" s="2"/>
      <c r="MNZ104" s="2"/>
      <c r="MOA104" s="2"/>
      <c r="MOB104" s="2"/>
      <c r="MOC104" s="2"/>
      <c r="MOD104" s="2"/>
      <c r="MOE104" s="2"/>
      <c r="MOF104" s="2"/>
      <c r="MOG104" s="2"/>
      <c r="MOH104" s="2"/>
      <c r="MOI104" s="2"/>
      <c r="MOJ104" s="2"/>
      <c r="MOK104" s="2"/>
      <c r="MOL104" s="2"/>
      <c r="MOM104" s="2"/>
      <c r="MON104" s="2"/>
      <c r="MOO104" s="2"/>
      <c r="MOP104" s="2"/>
      <c r="MOQ104" s="2"/>
      <c r="MOR104" s="2"/>
      <c r="MOS104" s="2"/>
      <c r="MOT104" s="2"/>
      <c r="MOU104" s="2"/>
      <c r="MOV104" s="2"/>
      <c r="MOW104" s="2"/>
      <c r="MOX104" s="2"/>
      <c r="MOY104" s="2"/>
      <c r="MOZ104" s="2"/>
      <c r="MPA104" s="2"/>
      <c r="MPB104" s="2"/>
      <c r="MPC104" s="2"/>
      <c r="MPD104" s="2"/>
      <c r="MPE104" s="2"/>
      <c r="MPF104" s="2"/>
      <c r="MPG104" s="2"/>
      <c r="MPH104" s="2"/>
      <c r="MPI104" s="2"/>
      <c r="MPJ104" s="2"/>
      <c r="MPK104" s="2"/>
      <c r="MPL104" s="2"/>
      <c r="MPM104" s="2"/>
      <c r="MPN104" s="2"/>
      <c r="MPO104" s="2"/>
      <c r="MPP104" s="2"/>
      <c r="MPQ104" s="2"/>
      <c r="MPR104" s="2"/>
      <c r="MPS104" s="2"/>
      <c r="MPT104" s="2"/>
      <c r="MPU104" s="2"/>
      <c r="MPV104" s="2"/>
      <c r="MPW104" s="2"/>
      <c r="MPX104" s="2"/>
      <c r="MPY104" s="2"/>
      <c r="MPZ104" s="2"/>
      <c r="MQA104" s="2"/>
      <c r="MQB104" s="2"/>
      <c r="MQC104" s="2"/>
      <c r="MQD104" s="2"/>
      <c r="MQE104" s="2"/>
      <c r="MQF104" s="2"/>
      <c r="MQG104" s="2"/>
      <c r="MQH104" s="2"/>
      <c r="MQI104" s="2"/>
      <c r="MQJ104" s="2"/>
      <c r="MQK104" s="2"/>
      <c r="MQL104" s="2"/>
      <c r="MQM104" s="2"/>
      <c r="MQN104" s="2"/>
      <c r="MQO104" s="2"/>
      <c r="MQP104" s="2"/>
      <c r="MQQ104" s="2"/>
      <c r="MQR104" s="2"/>
      <c r="MQS104" s="2"/>
      <c r="MQT104" s="2"/>
      <c r="MQU104" s="2"/>
      <c r="MQV104" s="2"/>
      <c r="MQW104" s="2"/>
      <c r="MQX104" s="2"/>
      <c r="MQY104" s="2"/>
      <c r="MQZ104" s="2"/>
      <c r="MRA104" s="2"/>
      <c r="MRB104" s="2"/>
      <c r="MRC104" s="2"/>
      <c r="MRD104" s="2"/>
      <c r="MRE104" s="2"/>
      <c r="MRF104" s="2"/>
      <c r="MRG104" s="2"/>
      <c r="MRH104" s="2"/>
      <c r="MRI104" s="2"/>
      <c r="MRJ104" s="2"/>
      <c r="MRK104" s="2"/>
      <c r="MRL104" s="2"/>
      <c r="MRM104" s="2"/>
      <c r="MRN104" s="2"/>
      <c r="MRO104" s="2"/>
      <c r="MRP104" s="2"/>
      <c r="MRQ104" s="2"/>
      <c r="MRR104" s="2"/>
      <c r="MRS104" s="2"/>
      <c r="MRT104" s="2"/>
      <c r="MRU104" s="2"/>
      <c r="MRV104" s="2"/>
      <c r="MRW104" s="2"/>
      <c r="MRX104" s="2"/>
      <c r="MRY104" s="2"/>
      <c r="MRZ104" s="2"/>
      <c r="MSA104" s="2"/>
      <c r="MSB104" s="2"/>
      <c r="MSC104" s="2"/>
      <c r="MSD104" s="2"/>
      <c r="MSE104" s="2"/>
      <c r="MSF104" s="2"/>
      <c r="MSG104" s="2"/>
      <c r="MSH104" s="2"/>
      <c r="MSI104" s="2"/>
      <c r="MSJ104" s="2"/>
      <c r="MSK104" s="2"/>
      <c r="MSL104" s="2"/>
      <c r="MSM104" s="2"/>
      <c r="MSN104" s="2"/>
      <c r="MSO104" s="2"/>
      <c r="MSP104" s="2"/>
      <c r="MSQ104" s="2"/>
      <c r="MSR104" s="2"/>
      <c r="MSS104" s="2"/>
      <c r="MST104" s="2"/>
      <c r="MSU104" s="2"/>
      <c r="MSV104" s="2"/>
      <c r="MSW104" s="2"/>
      <c r="MSX104" s="2"/>
      <c r="MSY104" s="2"/>
      <c r="MSZ104" s="2"/>
      <c r="MTA104" s="2"/>
      <c r="MTB104" s="2"/>
      <c r="MTC104" s="2"/>
      <c r="MTD104" s="2"/>
      <c r="MTE104" s="2"/>
      <c r="MTF104" s="2"/>
      <c r="MTG104" s="2"/>
      <c r="MTH104" s="2"/>
      <c r="MTI104" s="2"/>
      <c r="MTJ104" s="2"/>
      <c r="MTK104" s="2"/>
      <c r="MTL104" s="2"/>
      <c r="MTM104" s="2"/>
      <c r="MTN104" s="2"/>
      <c r="MTO104" s="2"/>
      <c r="MTP104" s="2"/>
      <c r="MTQ104" s="2"/>
      <c r="MTR104" s="2"/>
      <c r="MTS104" s="2"/>
      <c r="MTT104" s="2"/>
      <c r="MTU104" s="2"/>
      <c r="MTV104" s="2"/>
      <c r="MTW104" s="2"/>
      <c r="MTX104" s="2"/>
      <c r="MTY104" s="2"/>
      <c r="MTZ104" s="2"/>
      <c r="MUA104" s="2"/>
      <c r="MUB104" s="2"/>
      <c r="MUC104" s="2"/>
      <c r="MUD104" s="2"/>
      <c r="MUE104" s="2"/>
      <c r="MUF104" s="2"/>
      <c r="MUG104" s="2"/>
      <c r="MUH104" s="2"/>
      <c r="MUI104" s="2"/>
      <c r="MUJ104" s="2"/>
      <c r="MUK104" s="2"/>
      <c r="MUL104" s="2"/>
      <c r="MUM104" s="2"/>
      <c r="MUN104" s="2"/>
      <c r="MUO104" s="2"/>
      <c r="MUP104" s="2"/>
      <c r="MUQ104" s="2"/>
      <c r="MUR104" s="2"/>
      <c r="MUS104" s="2"/>
      <c r="MUT104" s="2"/>
      <c r="MUU104" s="2"/>
      <c r="MUV104" s="2"/>
      <c r="MUW104" s="2"/>
      <c r="MUX104" s="2"/>
      <c r="MUY104" s="2"/>
      <c r="MUZ104" s="2"/>
      <c r="MVA104" s="2"/>
      <c r="MVB104" s="2"/>
      <c r="MVC104" s="2"/>
      <c r="MVD104" s="2"/>
      <c r="MVE104" s="2"/>
      <c r="MVF104" s="2"/>
      <c r="MVG104" s="2"/>
      <c r="MVH104" s="2"/>
      <c r="MVI104" s="2"/>
      <c r="MVJ104" s="2"/>
      <c r="MVK104" s="2"/>
      <c r="MVL104" s="2"/>
      <c r="MVM104" s="2"/>
      <c r="MVN104" s="2"/>
      <c r="MVO104" s="2"/>
      <c r="MVP104" s="2"/>
      <c r="MVQ104" s="2"/>
      <c r="MVR104" s="2"/>
      <c r="MVS104" s="2"/>
      <c r="MVT104" s="2"/>
      <c r="MVU104" s="2"/>
      <c r="MVV104" s="2"/>
      <c r="MVW104" s="2"/>
      <c r="MVX104" s="2"/>
      <c r="MVY104" s="2"/>
      <c r="MVZ104" s="2"/>
      <c r="MWA104" s="2"/>
      <c r="MWB104" s="2"/>
      <c r="MWC104" s="2"/>
      <c r="MWD104" s="2"/>
      <c r="MWE104" s="2"/>
      <c r="MWF104" s="2"/>
      <c r="MWG104" s="2"/>
      <c r="MWH104" s="2"/>
      <c r="MWI104" s="2"/>
      <c r="MWJ104" s="2"/>
      <c r="MWK104" s="2"/>
      <c r="MWL104" s="2"/>
      <c r="MWM104" s="2"/>
      <c r="MWN104" s="2"/>
      <c r="MWO104" s="2"/>
      <c r="MWP104" s="2"/>
      <c r="MWQ104" s="2"/>
      <c r="MWR104" s="2"/>
      <c r="MWS104" s="2"/>
      <c r="MWT104" s="2"/>
      <c r="MWU104" s="2"/>
      <c r="MWV104" s="2"/>
      <c r="MWW104" s="2"/>
      <c r="MWX104" s="2"/>
      <c r="MWY104" s="2"/>
      <c r="MWZ104" s="2"/>
      <c r="MXA104" s="2"/>
      <c r="MXB104" s="2"/>
      <c r="MXC104" s="2"/>
      <c r="MXD104" s="2"/>
      <c r="MXE104" s="2"/>
      <c r="MXF104" s="2"/>
      <c r="MXG104" s="2"/>
      <c r="MXH104" s="2"/>
      <c r="MXI104" s="2"/>
      <c r="MXJ104" s="2"/>
      <c r="MXK104" s="2"/>
      <c r="MXL104" s="2"/>
      <c r="MXM104" s="2"/>
      <c r="MXN104" s="2"/>
      <c r="MXO104" s="2"/>
      <c r="MXP104" s="2"/>
      <c r="MXQ104" s="2"/>
      <c r="MXR104" s="2"/>
      <c r="MXS104" s="2"/>
      <c r="MXT104" s="2"/>
      <c r="MXU104" s="2"/>
      <c r="MXV104" s="2"/>
      <c r="MXW104" s="2"/>
      <c r="MXX104" s="2"/>
      <c r="MXY104" s="2"/>
      <c r="MXZ104" s="2"/>
      <c r="MYA104" s="2"/>
      <c r="MYB104" s="2"/>
      <c r="MYC104" s="2"/>
      <c r="MYD104" s="2"/>
      <c r="MYE104" s="2"/>
      <c r="MYF104" s="2"/>
      <c r="MYG104" s="2"/>
      <c r="MYH104" s="2"/>
      <c r="MYI104" s="2"/>
      <c r="MYJ104" s="2"/>
      <c r="MYK104" s="2"/>
      <c r="MYL104" s="2"/>
      <c r="MYM104" s="2"/>
      <c r="MYN104" s="2"/>
      <c r="MYO104" s="2"/>
      <c r="MYP104" s="2"/>
      <c r="MYQ104" s="2"/>
      <c r="MYR104" s="2"/>
      <c r="MYS104" s="2"/>
      <c r="MYT104" s="2"/>
      <c r="MYU104" s="2"/>
      <c r="MYV104" s="2"/>
      <c r="MYW104" s="2"/>
      <c r="MYX104" s="2"/>
      <c r="MYY104" s="2"/>
      <c r="MYZ104" s="2"/>
      <c r="MZA104" s="2"/>
      <c r="MZB104" s="2"/>
      <c r="MZC104" s="2"/>
      <c r="MZD104" s="2"/>
      <c r="MZE104" s="2"/>
      <c r="MZF104" s="2"/>
      <c r="MZG104" s="2"/>
      <c r="MZH104" s="2"/>
      <c r="MZI104" s="2"/>
      <c r="MZJ104" s="2"/>
      <c r="MZK104" s="2"/>
      <c r="MZL104" s="2"/>
      <c r="MZM104" s="2"/>
      <c r="MZN104" s="2"/>
      <c r="MZO104" s="2"/>
      <c r="MZP104" s="2"/>
      <c r="MZQ104" s="2"/>
      <c r="MZR104" s="2"/>
      <c r="MZS104" s="2"/>
      <c r="MZT104" s="2"/>
      <c r="MZU104" s="2"/>
      <c r="MZV104" s="2"/>
      <c r="MZW104" s="2"/>
      <c r="MZX104" s="2"/>
      <c r="MZY104" s="2"/>
      <c r="MZZ104" s="2"/>
      <c r="NAA104" s="2"/>
      <c r="NAB104" s="2"/>
      <c r="NAC104" s="2"/>
      <c r="NAD104" s="2"/>
      <c r="NAE104" s="2"/>
      <c r="NAF104" s="2"/>
      <c r="NAG104" s="2"/>
      <c r="NAH104" s="2"/>
      <c r="NAI104" s="2"/>
      <c r="NAJ104" s="2"/>
      <c r="NAK104" s="2"/>
      <c r="NAL104" s="2"/>
      <c r="NAM104" s="2"/>
      <c r="NAN104" s="2"/>
      <c r="NAO104" s="2"/>
      <c r="NAP104" s="2"/>
      <c r="NAQ104" s="2"/>
      <c r="NAR104" s="2"/>
      <c r="NAS104" s="2"/>
      <c r="NAT104" s="2"/>
      <c r="NAU104" s="2"/>
      <c r="NAV104" s="2"/>
      <c r="NAW104" s="2"/>
      <c r="NAX104" s="2"/>
      <c r="NAY104" s="2"/>
      <c r="NAZ104" s="2"/>
      <c r="NBA104" s="2"/>
      <c r="NBB104" s="2"/>
      <c r="NBC104" s="2"/>
      <c r="NBD104" s="2"/>
      <c r="NBE104" s="2"/>
      <c r="NBF104" s="2"/>
      <c r="NBG104" s="2"/>
      <c r="NBH104" s="2"/>
      <c r="NBI104" s="2"/>
      <c r="NBJ104" s="2"/>
      <c r="NBK104" s="2"/>
      <c r="NBL104" s="2"/>
      <c r="NBM104" s="2"/>
      <c r="NBN104" s="2"/>
      <c r="NBO104" s="2"/>
      <c r="NBP104" s="2"/>
      <c r="NBQ104" s="2"/>
      <c r="NBR104" s="2"/>
      <c r="NBS104" s="2"/>
      <c r="NBT104" s="2"/>
      <c r="NBU104" s="2"/>
      <c r="NBV104" s="2"/>
      <c r="NBW104" s="2"/>
      <c r="NBX104" s="2"/>
      <c r="NBY104" s="2"/>
      <c r="NBZ104" s="2"/>
      <c r="NCA104" s="2"/>
      <c r="NCB104" s="2"/>
      <c r="NCC104" s="2"/>
      <c r="NCD104" s="2"/>
      <c r="NCE104" s="2"/>
      <c r="NCF104" s="2"/>
      <c r="NCG104" s="2"/>
      <c r="NCH104" s="2"/>
      <c r="NCI104" s="2"/>
      <c r="NCJ104" s="2"/>
      <c r="NCK104" s="2"/>
      <c r="NCL104" s="2"/>
      <c r="NCM104" s="2"/>
      <c r="NCN104" s="2"/>
      <c r="NCO104" s="2"/>
      <c r="NCP104" s="2"/>
      <c r="NCQ104" s="2"/>
      <c r="NCR104" s="2"/>
      <c r="NCS104" s="2"/>
      <c r="NCT104" s="2"/>
      <c r="NCU104" s="2"/>
      <c r="NCV104" s="2"/>
      <c r="NCW104" s="2"/>
      <c r="NCX104" s="2"/>
      <c r="NCY104" s="2"/>
      <c r="NCZ104" s="2"/>
      <c r="NDA104" s="2"/>
      <c r="NDB104" s="2"/>
      <c r="NDC104" s="2"/>
      <c r="NDD104" s="2"/>
      <c r="NDE104" s="2"/>
      <c r="NDF104" s="2"/>
      <c r="NDG104" s="2"/>
      <c r="NDH104" s="2"/>
      <c r="NDI104" s="2"/>
      <c r="NDJ104" s="2"/>
      <c r="NDK104" s="2"/>
      <c r="NDL104" s="2"/>
      <c r="NDM104" s="2"/>
      <c r="NDN104" s="2"/>
      <c r="NDO104" s="2"/>
      <c r="NDP104" s="2"/>
      <c r="NDQ104" s="2"/>
      <c r="NDR104" s="2"/>
      <c r="NDS104" s="2"/>
      <c r="NDT104" s="2"/>
      <c r="NDU104" s="2"/>
      <c r="NDV104" s="2"/>
      <c r="NDW104" s="2"/>
      <c r="NDX104" s="2"/>
      <c r="NDY104" s="2"/>
      <c r="NDZ104" s="2"/>
      <c r="NEA104" s="2"/>
      <c r="NEB104" s="2"/>
      <c r="NEC104" s="2"/>
      <c r="NED104" s="2"/>
      <c r="NEE104" s="2"/>
      <c r="NEF104" s="2"/>
      <c r="NEG104" s="2"/>
      <c r="NEH104" s="2"/>
      <c r="NEI104" s="2"/>
      <c r="NEJ104" s="2"/>
      <c r="NEK104" s="2"/>
      <c r="NEL104" s="2"/>
      <c r="NEM104" s="2"/>
      <c r="NEN104" s="2"/>
      <c r="NEO104" s="2"/>
      <c r="NEP104" s="2"/>
      <c r="NEQ104" s="2"/>
      <c r="NER104" s="2"/>
      <c r="NES104" s="2"/>
      <c r="NET104" s="2"/>
      <c r="NEU104" s="2"/>
      <c r="NEV104" s="2"/>
      <c r="NEW104" s="2"/>
      <c r="NEX104" s="2"/>
      <c r="NEY104" s="2"/>
      <c r="NEZ104" s="2"/>
      <c r="NFA104" s="2"/>
      <c r="NFB104" s="2"/>
      <c r="NFC104" s="2"/>
      <c r="NFD104" s="2"/>
      <c r="NFE104" s="2"/>
      <c r="NFF104" s="2"/>
      <c r="NFG104" s="2"/>
      <c r="NFH104" s="2"/>
      <c r="NFI104" s="2"/>
      <c r="NFJ104" s="2"/>
      <c r="NFK104" s="2"/>
      <c r="NFL104" s="2"/>
      <c r="NFM104" s="2"/>
      <c r="NFN104" s="2"/>
      <c r="NFO104" s="2"/>
      <c r="NFP104" s="2"/>
      <c r="NFQ104" s="2"/>
      <c r="NFR104" s="2"/>
      <c r="NFS104" s="2"/>
      <c r="NFT104" s="2"/>
      <c r="NFU104" s="2"/>
      <c r="NFV104" s="2"/>
      <c r="NFW104" s="2"/>
      <c r="NFX104" s="2"/>
      <c r="NFY104" s="2"/>
      <c r="NFZ104" s="2"/>
      <c r="NGA104" s="2"/>
      <c r="NGB104" s="2"/>
      <c r="NGC104" s="2"/>
      <c r="NGD104" s="2"/>
      <c r="NGE104" s="2"/>
      <c r="NGF104" s="2"/>
      <c r="NGG104" s="2"/>
      <c r="NGH104" s="2"/>
      <c r="NGI104" s="2"/>
      <c r="NGJ104" s="2"/>
      <c r="NGK104" s="2"/>
      <c r="NGL104" s="2"/>
      <c r="NGM104" s="2"/>
      <c r="NGN104" s="2"/>
      <c r="NGO104" s="2"/>
      <c r="NGP104" s="2"/>
      <c r="NGQ104" s="2"/>
      <c r="NGR104" s="2"/>
      <c r="NGS104" s="2"/>
      <c r="NGT104" s="2"/>
      <c r="NGU104" s="2"/>
      <c r="NGV104" s="2"/>
      <c r="NGW104" s="2"/>
      <c r="NGX104" s="2"/>
      <c r="NGY104" s="2"/>
      <c r="NGZ104" s="2"/>
      <c r="NHA104" s="2"/>
      <c r="NHB104" s="2"/>
      <c r="NHC104" s="2"/>
      <c r="NHD104" s="2"/>
      <c r="NHE104" s="2"/>
      <c r="NHF104" s="2"/>
      <c r="NHG104" s="2"/>
      <c r="NHH104" s="2"/>
      <c r="NHI104" s="2"/>
      <c r="NHJ104" s="2"/>
      <c r="NHK104" s="2"/>
      <c r="NHL104" s="2"/>
      <c r="NHM104" s="2"/>
      <c r="NHN104" s="2"/>
      <c r="NHO104" s="2"/>
      <c r="NHP104" s="2"/>
      <c r="NHQ104" s="2"/>
      <c r="NHR104" s="2"/>
      <c r="NHS104" s="2"/>
      <c r="NHT104" s="2"/>
      <c r="NHU104" s="2"/>
      <c r="NHV104" s="2"/>
      <c r="NHW104" s="2"/>
      <c r="NHX104" s="2"/>
      <c r="NHY104" s="2"/>
      <c r="NHZ104" s="2"/>
      <c r="NIA104" s="2"/>
      <c r="NIB104" s="2"/>
      <c r="NIC104" s="2"/>
      <c r="NID104" s="2"/>
      <c r="NIE104" s="2"/>
      <c r="NIF104" s="2"/>
      <c r="NIG104" s="2"/>
      <c r="NIH104" s="2"/>
      <c r="NII104" s="2"/>
      <c r="NIJ104" s="2"/>
      <c r="NIK104" s="2"/>
      <c r="NIL104" s="2"/>
      <c r="NIM104" s="2"/>
      <c r="NIN104" s="2"/>
      <c r="NIO104" s="2"/>
      <c r="NIP104" s="2"/>
      <c r="NIQ104" s="2"/>
      <c r="NIR104" s="2"/>
      <c r="NIS104" s="2"/>
      <c r="NIT104" s="2"/>
      <c r="NIU104" s="2"/>
      <c r="NIV104" s="2"/>
      <c r="NIW104" s="2"/>
      <c r="NIX104" s="2"/>
      <c r="NIY104" s="2"/>
      <c r="NIZ104" s="2"/>
      <c r="NJA104" s="2"/>
      <c r="NJB104" s="2"/>
      <c r="NJC104" s="2"/>
      <c r="NJD104" s="2"/>
      <c r="NJE104" s="2"/>
      <c r="NJF104" s="2"/>
      <c r="NJG104" s="2"/>
      <c r="NJH104" s="2"/>
      <c r="NJI104" s="2"/>
      <c r="NJJ104" s="2"/>
      <c r="NJK104" s="2"/>
      <c r="NJL104" s="2"/>
      <c r="NJM104" s="2"/>
      <c r="NJN104" s="2"/>
      <c r="NJO104" s="2"/>
      <c r="NJP104" s="2"/>
      <c r="NJQ104" s="2"/>
      <c r="NJR104" s="2"/>
      <c r="NJS104" s="2"/>
      <c r="NJT104" s="2"/>
      <c r="NJU104" s="2"/>
      <c r="NJV104" s="2"/>
      <c r="NJW104" s="2"/>
      <c r="NJX104" s="2"/>
      <c r="NJY104" s="2"/>
      <c r="NJZ104" s="2"/>
      <c r="NKA104" s="2"/>
      <c r="NKB104" s="2"/>
      <c r="NKC104" s="2"/>
      <c r="NKD104" s="2"/>
      <c r="NKE104" s="2"/>
      <c r="NKF104" s="2"/>
      <c r="NKG104" s="2"/>
      <c r="NKH104" s="2"/>
      <c r="NKI104" s="2"/>
      <c r="NKJ104" s="2"/>
      <c r="NKK104" s="2"/>
      <c r="NKL104" s="2"/>
      <c r="NKM104" s="2"/>
      <c r="NKN104" s="2"/>
      <c r="NKO104" s="2"/>
      <c r="NKP104" s="2"/>
      <c r="NKQ104" s="2"/>
      <c r="NKR104" s="2"/>
      <c r="NKS104" s="2"/>
      <c r="NKT104" s="2"/>
      <c r="NKU104" s="2"/>
      <c r="NKV104" s="2"/>
      <c r="NKW104" s="2"/>
      <c r="NKX104" s="2"/>
      <c r="NKY104" s="2"/>
      <c r="NKZ104" s="2"/>
      <c r="NLA104" s="2"/>
      <c r="NLB104" s="2"/>
      <c r="NLC104" s="2"/>
      <c r="NLD104" s="2"/>
      <c r="NLE104" s="2"/>
      <c r="NLF104" s="2"/>
      <c r="NLG104" s="2"/>
      <c r="NLH104" s="2"/>
      <c r="NLI104" s="2"/>
      <c r="NLJ104" s="2"/>
      <c r="NLK104" s="2"/>
      <c r="NLL104" s="2"/>
      <c r="NLM104" s="2"/>
      <c r="NLN104" s="2"/>
      <c r="NLO104" s="2"/>
      <c r="NLP104" s="2"/>
      <c r="NLQ104" s="2"/>
      <c r="NLR104" s="2"/>
      <c r="NLS104" s="2"/>
      <c r="NLT104" s="2"/>
      <c r="NLU104" s="2"/>
      <c r="NLV104" s="2"/>
      <c r="NLW104" s="2"/>
      <c r="NLX104" s="2"/>
      <c r="NLY104" s="2"/>
      <c r="NLZ104" s="2"/>
      <c r="NMA104" s="2"/>
      <c r="NMB104" s="2"/>
      <c r="NMC104" s="2"/>
      <c r="NMD104" s="2"/>
      <c r="NME104" s="2"/>
      <c r="NMF104" s="2"/>
      <c r="NMG104" s="2"/>
      <c r="NMH104" s="2"/>
      <c r="NMI104" s="2"/>
      <c r="NMJ104" s="2"/>
      <c r="NMK104" s="2"/>
      <c r="NML104" s="2"/>
      <c r="NMM104" s="2"/>
      <c r="NMN104" s="2"/>
      <c r="NMO104" s="2"/>
      <c r="NMP104" s="2"/>
      <c r="NMQ104" s="2"/>
      <c r="NMR104" s="2"/>
      <c r="NMS104" s="2"/>
      <c r="NMT104" s="2"/>
      <c r="NMU104" s="2"/>
      <c r="NMV104" s="2"/>
      <c r="NMW104" s="2"/>
      <c r="NMX104" s="2"/>
      <c r="NMY104" s="2"/>
      <c r="NMZ104" s="2"/>
      <c r="NNA104" s="2"/>
      <c r="NNB104" s="2"/>
      <c r="NNC104" s="2"/>
      <c r="NND104" s="2"/>
      <c r="NNE104" s="2"/>
      <c r="NNF104" s="2"/>
      <c r="NNG104" s="2"/>
      <c r="NNH104" s="2"/>
      <c r="NNI104" s="2"/>
      <c r="NNJ104" s="2"/>
      <c r="NNK104" s="2"/>
      <c r="NNL104" s="2"/>
      <c r="NNM104" s="2"/>
      <c r="NNN104" s="2"/>
      <c r="NNO104" s="2"/>
      <c r="NNP104" s="2"/>
      <c r="NNQ104" s="2"/>
      <c r="NNR104" s="2"/>
      <c r="NNS104" s="2"/>
      <c r="NNT104" s="2"/>
      <c r="NNU104" s="2"/>
      <c r="NNV104" s="2"/>
      <c r="NNW104" s="2"/>
      <c r="NNX104" s="2"/>
      <c r="NNY104" s="2"/>
      <c r="NNZ104" s="2"/>
      <c r="NOA104" s="2"/>
      <c r="NOB104" s="2"/>
      <c r="NOC104" s="2"/>
      <c r="NOD104" s="2"/>
      <c r="NOE104" s="2"/>
      <c r="NOF104" s="2"/>
      <c r="NOG104" s="2"/>
      <c r="NOH104" s="2"/>
      <c r="NOI104" s="2"/>
      <c r="NOJ104" s="2"/>
      <c r="NOK104" s="2"/>
      <c r="NOL104" s="2"/>
      <c r="NOM104" s="2"/>
      <c r="NON104" s="2"/>
      <c r="NOO104" s="2"/>
      <c r="NOP104" s="2"/>
      <c r="NOQ104" s="2"/>
      <c r="NOR104" s="2"/>
      <c r="NOS104" s="2"/>
      <c r="NOT104" s="2"/>
      <c r="NOU104" s="2"/>
      <c r="NOV104" s="2"/>
      <c r="NOW104" s="2"/>
      <c r="NOX104" s="2"/>
      <c r="NOY104" s="2"/>
      <c r="NOZ104" s="2"/>
      <c r="NPA104" s="2"/>
      <c r="NPB104" s="2"/>
      <c r="NPC104" s="2"/>
      <c r="NPD104" s="2"/>
      <c r="NPE104" s="2"/>
      <c r="NPF104" s="2"/>
      <c r="NPG104" s="2"/>
      <c r="NPH104" s="2"/>
      <c r="NPI104" s="2"/>
      <c r="NPJ104" s="2"/>
      <c r="NPK104" s="2"/>
      <c r="NPL104" s="2"/>
      <c r="NPM104" s="2"/>
      <c r="NPN104" s="2"/>
      <c r="NPO104" s="2"/>
      <c r="NPP104" s="2"/>
      <c r="NPQ104" s="2"/>
      <c r="NPR104" s="2"/>
      <c r="NPS104" s="2"/>
      <c r="NPT104" s="2"/>
      <c r="NPU104" s="2"/>
      <c r="NPV104" s="2"/>
      <c r="NPW104" s="2"/>
      <c r="NPX104" s="2"/>
      <c r="NPY104" s="2"/>
      <c r="NPZ104" s="2"/>
      <c r="NQA104" s="2"/>
      <c r="NQB104" s="2"/>
      <c r="NQC104" s="2"/>
      <c r="NQD104" s="2"/>
      <c r="NQE104" s="2"/>
      <c r="NQF104" s="2"/>
      <c r="NQG104" s="2"/>
      <c r="NQH104" s="2"/>
      <c r="NQI104" s="2"/>
      <c r="NQJ104" s="2"/>
      <c r="NQK104" s="2"/>
      <c r="NQL104" s="2"/>
      <c r="NQM104" s="2"/>
      <c r="NQN104" s="2"/>
      <c r="NQO104" s="2"/>
      <c r="NQP104" s="2"/>
      <c r="NQQ104" s="2"/>
      <c r="NQR104" s="2"/>
      <c r="NQS104" s="2"/>
      <c r="NQT104" s="2"/>
      <c r="NQU104" s="2"/>
      <c r="NQV104" s="2"/>
      <c r="NQW104" s="2"/>
      <c r="NQX104" s="2"/>
      <c r="NQY104" s="2"/>
      <c r="NQZ104" s="2"/>
      <c r="NRA104" s="2"/>
      <c r="NRB104" s="2"/>
      <c r="NRC104" s="2"/>
      <c r="NRD104" s="2"/>
      <c r="NRE104" s="2"/>
      <c r="NRF104" s="2"/>
      <c r="NRG104" s="2"/>
      <c r="NRH104" s="2"/>
      <c r="NRI104" s="2"/>
      <c r="NRJ104" s="2"/>
      <c r="NRK104" s="2"/>
      <c r="NRL104" s="2"/>
      <c r="NRM104" s="2"/>
      <c r="NRN104" s="2"/>
      <c r="NRO104" s="2"/>
      <c r="NRP104" s="2"/>
      <c r="NRQ104" s="2"/>
      <c r="NRR104" s="2"/>
      <c r="NRS104" s="2"/>
      <c r="NRT104" s="2"/>
      <c r="NRU104" s="2"/>
      <c r="NRV104" s="2"/>
      <c r="NRW104" s="2"/>
      <c r="NRX104" s="2"/>
      <c r="NRY104" s="2"/>
      <c r="NRZ104" s="2"/>
      <c r="NSA104" s="2"/>
      <c r="NSB104" s="2"/>
      <c r="NSC104" s="2"/>
      <c r="NSD104" s="2"/>
      <c r="NSE104" s="2"/>
      <c r="NSF104" s="2"/>
      <c r="NSG104" s="2"/>
      <c r="NSH104" s="2"/>
      <c r="NSI104" s="2"/>
      <c r="NSJ104" s="2"/>
      <c r="NSK104" s="2"/>
      <c r="NSL104" s="2"/>
      <c r="NSM104" s="2"/>
      <c r="NSN104" s="2"/>
      <c r="NSO104" s="2"/>
      <c r="NSP104" s="2"/>
      <c r="NSQ104" s="2"/>
      <c r="NSR104" s="2"/>
      <c r="NSS104" s="2"/>
      <c r="NST104" s="2"/>
      <c r="NSU104" s="2"/>
      <c r="NSV104" s="2"/>
      <c r="NSW104" s="2"/>
      <c r="NSX104" s="2"/>
      <c r="NSY104" s="2"/>
      <c r="NSZ104" s="2"/>
      <c r="NTA104" s="2"/>
      <c r="NTB104" s="2"/>
      <c r="NTC104" s="2"/>
      <c r="NTD104" s="2"/>
      <c r="NTE104" s="2"/>
      <c r="NTF104" s="2"/>
      <c r="NTG104" s="2"/>
      <c r="NTH104" s="2"/>
      <c r="NTI104" s="2"/>
      <c r="NTJ104" s="2"/>
      <c r="NTK104" s="2"/>
      <c r="NTL104" s="2"/>
      <c r="NTM104" s="2"/>
      <c r="NTN104" s="2"/>
      <c r="NTO104" s="2"/>
      <c r="NTP104" s="2"/>
      <c r="NTQ104" s="2"/>
      <c r="NTR104" s="2"/>
      <c r="NTS104" s="2"/>
      <c r="NTT104" s="2"/>
      <c r="NTU104" s="2"/>
      <c r="NTV104" s="2"/>
      <c r="NTW104" s="2"/>
      <c r="NTX104" s="2"/>
      <c r="NTY104" s="2"/>
      <c r="NTZ104" s="2"/>
      <c r="NUA104" s="2"/>
      <c r="NUB104" s="2"/>
      <c r="NUC104" s="2"/>
      <c r="NUD104" s="2"/>
      <c r="NUE104" s="2"/>
      <c r="NUF104" s="2"/>
      <c r="NUG104" s="2"/>
      <c r="NUH104" s="2"/>
      <c r="NUI104" s="2"/>
      <c r="NUJ104" s="2"/>
      <c r="NUK104" s="2"/>
      <c r="NUL104" s="2"/>
      <c r="NUM104" s="2"/>
      <c r="NUN104" s="2"/>
      <c r="NUO104" s="2"/>
      <c r="NUP104" s="2"/>
      <c r="NUQ104" s="2"/>
      <c r="NUR104" s="2"/>
      <c r="NUS104" s="2"/>
      <c r="NUT104" s="2"/>
      <c r="NUU104" s="2"/>
      <c r="NUV104" s="2"/>
      <c r="NUW104" s="2"/>
      <c r="NUX104" s="2"/>
      <c r="NUY104" s="2"/>
      <c r="NUZ104" s="2"/>
      <c r="NVA104" s="2"/>
      <c r="NVB104" s="2"/>
      <c r="NVC104" s="2"/>
      <c r="NVD104" s="2"/>
      <c r="NVE104" s="2"/>
      <c r="NVF104" s="2"/>
      <c r="NVG104" s="2"/>
      <c r="NVH104" s="2"/>
      <c r="NVI104" s="2"/>
      <c r="NVJ104" s="2"/>
      <c r="NVK104" s="2"/>
      <c r="NVL104" s="2"/>
      <c r="NVM104" s="2"/>
      <c r="NVN104" s="2"/>
      <c r="NVO104" s="2"/>
      <c r="NVP104" s="2"/>
      <c r="NVQ104" s="2"/>
      <c r="NVR104" s="2"/>
      <c r="NVS104" s="2"/>
      <c r="NVT104" s="2"/>
      <c r="NVU104" s="2"/>
      <c r="NVV104" s="2"/>
      <c r="NVW104" s="2"/>
      <c r="NVX104" s="2"/>
      <c r="NVY104" s="2"/>
      <c r="NVZ104" s="2"/>
      <c r="NWA104" s="2"/>
      <c r="NWB104" s="2"/>
      <c r="NWC104" s="2"/>
      <c r="NWD104" s="2"/>
      <c r="NWE104" s="2"/>
      <c r="NWF104" s="2"/>
      <c r="NWG104" s="2"/>
      <c r="NWH104" s="2"/>
      <c r="NWI104" s="2"/>
      <c r="NWJ104" s="2"/>
      <c r="NWK104" s="2"/>
      <c r="NWL104" s="2"/>
      <c r="NWM104" s="2"/>
      <c r="NWN104" s="2"/>
      <c r="NWO104" s="2"/>
      <c r="NWP104" s="2"/>
      <c r="NWQ104" s="2"/>
      <c r="NWR104" s="2"/>
      <c r="NWS104" s="2"/>
      <c r="NWT104" s="2"/>
      <c r="NWU104" s="2"/>
      <c r="NWV104" s="2"/>
      <c r="NWW104" s="2"/>
      <c r="NWX104" s="2"/>
      <c r="NWY104" s="2"/>
      <c r="NWZ104" s="2"/>
      <c r="NXA104" s="2"/>
      <c r="NXB104" s="2"/>
      <c r="NXC104" s="2"/>
      <c r="NXD104" s="2"/>
      <c r="NXE104" s="2"/>
      <c r="NXF104" s="2"/>
      <c r="NXG104" s="2"/>
      <c r="NXH104" s="2"/>
      <c r="NXI104" s="2"/>
      <c r="NXJ104" s="2"/>
      <c r="NXK104" s="2"/>
      <c r="NXL104" s="2"/>
      <c r="NXM104" s="2"/>
      <c r="NXN104" s="2"/>
      <c r="NXO104" s="2"/>
      <c r="NXP104" s="2"/>
      <c r="NXQ104" s="2"/>
      <c r="NXR104" s="2"/>
      <c r="NXS104" s="2"/>
      <c r="NXT104" s="2"/>
      <c r="NXU104" s="2"/>
      <c r="NXV104" s="2"/>
      <c r="NXW104" s="2"/>
      <c r="NXX104" s="2"/>
      <c r="NXY104" s="2"/>
      <c r="NXZ104" s="2"/>
      <c r="NYA104" s="2"/>
      <c r="NYB104" s="2"/>
      <c r="NYC104" s="2"/>
      <c r="NYD104" s="2"/>
      <c r="NYE104" s="2"/>
      <c r="NYF104" s="2"/>
      <c r="NYG104" s="2"/>
      <c r="NYH104" s="2"/>
      <c r="NYI104" s="2"/>
      <c r="NYJ104" s="2"/>
      <c r="NYK104" s="2"/>
      <c r="NYL104" s="2"/>
      <c r="NYM104" s="2"/>
      <c r="NYN104" s="2"/>
      <c r="NYO104" s="2"/>
      <c r="NYP104" s="2"/>
      <c r="NYQ104" s="2"/>
      <c r="NYR104" s="2"/>
      <c r="NYS104" s="2"/>
      <c r="NYT104" s="2"/>
      <c r="NYU104" s="2"/>
      <c r="NYV104" s="2"/>
      <c r="NYW104" s="2"/>
      <c r="NYX104" s="2"/>
      <c r="NYY104" s="2"/>
      <c r="NYZ104" s="2"/>
      <c r="NZA104" s="2"/>
      <c r="NZB104" s="2"/>
      <c r="NZC104" s="2"/>
      <c r="NZD104" s="2"/>
      <c r="NZE104" s="2"/>
      <c r="NZF104" s="2"/>
      <c r="NZG104" s="2"/>
      <c r="NZH104" s="2"/>
      <c r="NZI104" s="2"/>
      <c r="NZJ104" s="2"/>
      <c r="NZK104" s="2"/>
      <c r="NZL104" s="2"/>
      <c r="NZM104" s="2"/>
      <c r="NZN104" s="2"/>
      <c r="NZO104" s="2"/>
      <c r="NZP104" s="2"/>
      <c r="NZQ104" s="2"/>
      <c r="NZR104" s="2"/>
      <c r="NZS104" s="2"/>
      <c r="NZT104" s="2"/>
      <c r="NZU104" s="2"/>
      <c r="NZV104" s="2"/>
      <c r="NZW104" s="2"/>
      <c r="NZX104" s="2"/>
      <c r="NZY104" s="2"/>
      <c r="NZZ104" s="2"/>
      <c r="OAA104" s="2"/>
      <c r="OAB104" s="2"/>
      <c r="OAC104" s="2"/>
      <c r="OAD104" s="2"/>
      <c r="OAE104" s="2"/>
      <c r="OAF104" s="2"/>
      <c r="OAG104" s="2"/>
      <c r="OAH104" s="2"/>
      <c r="OAI104" s="2"/>
      <c r="OAJ104" s="2"/>
      <c r="OAK104" s="2"/>
      <c r="OAL104" s="2"/>
      <c r="OAM104" s="2"/>
      <c r="OAN104" s="2"/>
      <c r="OAO104" s="2"/>
      <c r="OAP104" s="2"/>
      <c r="OAQ104" s="2"/>
      <c r="OAR104" s="2"/>
      <c r="OAS104" s="2"/>
      <c r="OAT104" s="2"/>
      <c r="OAU104" s="2"/>
      <c r="OAV104" s="2"/>
      <c r="OAW104" s="2"/>
      <c r="OAX104" s="2"/>
      <c r="OAY104" s="2"/>
      <c r="OAZ104" s="2"/>
      <c r="OBA104" s="2"/>
      <c r="OBB104" s="2"/>
      <c r="OBC104" s="2"/>
      <c r="OBD104" s="2"/>
      <c r="OBE104" s="2"/>
      <c r="OBF104" s="2"/>
      <c r="OBG104" s="2"/>
      <c r="OBH104" s="2"/>
      <c r="OBI104" s="2"/>
      <c r="OBJ104" s="2"/>
      <c r="OBK104" s="2"/>
      <c r="OBL104" s="2"/>
      <c r="OBM104" s="2"/>
      <c r="OBN104" s="2"/>
      <c r="OBO104" s="2"/>
      <c r="OBP104" s="2"/>
      <c r="OBQ104" s="2"/>
      <c r="OBR104" s="2"/>
      <c r="OBS104" s="2"/>
      <c r="OBT104" s="2"/>
      <c r="OBU104" s="2"/>
      <c r="OBV104" s="2"/>
      <c r="OBW104" s="2"/>
      <c r="OBX104" s="2"/>
      <c r="OBY104" s="2"/>
      <c r="OBZ104" s="2"/>
      <c r="OCA104" s="2"/>
      <c r="OCB104" s="2"/>
      <c r="OCC104" s="2"/>
      <c r="OCD104" s="2"/>
      <c r="OCE104" s="2"/>
      <c r="OCF104" s="2"/>
      <c r="OCG104" s="2"/>
      <c r="OCH104" s="2"/>
      <c r="OCI104" s="2"/>
      <c r="OCJ104" s="2"/>
      <c r="OCK104" s="2"/>
      <c r="OCL104" s="2"/>
      <c r="OCM104" s="2"/>
      <c r="OCN104" s="2"/>
      <c r="OCO104" s="2"/>
      <c r="OCP104" s="2"/>
      <c r="OCQ104" s="2"/>
      <c r="OCR104" s="2"/>
      <c r="OCS104" s="2"/>
      <c r="OCT104" s="2"/>
      <c r="OCU104" s="2"/>
      <c r="OCV104" s="2"/>
      <c r="OCW104" s="2"/>
      <c r="OCX104" s="2"/>
      <c r="OCY104" s="2"/>
      <c r="OCZ104" s="2"/>
      <c r="ODA104" s="2"/>
      <c r="ODB104" s="2"/>
      <c r="ODC104" s="2"/>
      <c r="ODD104" s="2"/>
      <c r="ODE104" s="2"/>
      <c r="ODF104" s="2"/>
      <c r="ODG104" s="2"/>
      <c r="ODH104" s="2"/>
      <c r="ODI104" s="2"/>
      <c r="ODJ104" s="2"/>
      <c r="ODK104" s="2"/>
      <c r="ODL104" s="2"/>
      <c r="ODM104" s="2"/>
      <c r="ODN104" s="2"/>
      <c r="ODO104" s="2"/>
      <c r="ODP104" s="2"/>
      <c r="ODQ104" s="2"/>
      <c r="ODR104" s="2"/>
      <c r="ODS104" s="2"/>
      <c r="ODT104" s="2"/>
      <c r="ODU104" s="2"/>
      <c r="ODV104" s="2"/>
      <c r="ODW104" s="2"/>
      <c r="ODX104" s="2"/>
      <c r="ODY104" s="2"/>
      <c r="ODZ104" s="2"/>
      <c r="OEA104" s="2"/>
      <c r="OEB104" s="2"/>
      <c r="OEC104" s="2"/>
      <c r="OED104" s="2"/>
      <c r="OEE104" s="2"/>
      <c r="OEF104" s="2"/>
      <c r="OEG104" s="2"/>
      <c r="OEH104" s="2"/>
      <c r="OEI104" s="2"/>
      <c r="OEJ104" s="2"/>
      <c r="OEK104" s="2"/>
      <c r="OEL104" s="2"/>
      <c r="OEM104" s="2"/>
      <c r="OEN104" s="2"/>
      <c r="OEO104" s="2"/>
      <c r="OEP104" s="2"/>
      <c r="OEQ104" s="2"/>
      <c r="OER104" s="2"/>
      <c r="OES104" s="2"/>
      <c r="OET104" s="2"/>
      <c r="OEU104" s="2"/>
      <c r="OEV104" s="2"/>
      <c r="OEW104" s="2"/>
      <c r="OEX104" s="2"/>
      <c r="OEY104" s="2"/>
      <c r="OEZ104" s="2"/>
      <c r="OFA104" s="2"/>
      <c r="OFB104" s="2"/>
      <c r="OFC104" s="2"/>
      <c r="OFD104" s="2"/>
      <c r="OFE104" s="2"/>
      <c r="OFF104" s="2"/>
      <c r="OFG104" s="2"/>
      <c r="OFH104" s="2"/>
      <c r="OFI104" s="2"/>
      <c r="OFJ104" s="2"/>
      <c r="OFK104" s="2"/>
      <c r="OFL104" s="2"/>
      <c r="OFM104" s="2"/>
      <c r="OFN104" s="2"/>
      <c r="OFO104" s="2"/>
      <c r="OFP104" s="2"/>
      <c r="OFQ104" s="2"/>
      <c r="OFR104" s="2"/>
      <c r="OFS104" s="2"/>
      <c r="OFT104" s="2"/>
      <c r="OFU104" s="2"/>
      <c r="OFV104" s="2"/>
      <c r="OFW104" s="2"/>
      <c r="OFX104" s="2"/>
      <c r="OFY104" s="2"/>
      <c r="OFZ104" s="2"/>
      <c r="OGA104" s="2"/>
      <c r="OGB104" s="2"/>
      <c r="OGC104" s="2"/>
      <c r="OGD104" s="2"/>
      <c r="OGE104" s="2"/>
      <c r="OGF104" s="2"/>
      <c r="OGG104" s="2"/>
      <c r="OGH104" s="2"/>
      <c r="OGI104" s="2"/>
      <c r="OGJ104" s="2"/>
      <c r="OGK104" s="2"/>
      <c r="OGL104" s="2"/>
      <c r="OGM104" s="2"/>
      <c r="OGN104" s="2"/>
      <c r="OGO104" s="2"/>
      <c r="OGP104" s="2"/>
      <c r="OGQ104" s="2"/>
      <c r="OGR104" s="2"/>
      <c r="OGS104" s="2"/>
      <c r="OGT104" s="2"/>
      <c r="OGU104" s="2"/>
      <c r="OGV104" s="2"/>
      <c r="OGW104" s="2"/>
      <c r="OGX104" s="2"/>
      <c r="OGY104" s="2"/>
      <c r="OGZ104" s="2"/>
      <c r="OHA104" s="2"/>
      <c r="OHB104" s="2"/>
      <c r="OHC104" s="2"/>
      <c r="OHD104" s="2"/>
      <c r="OHE104" s="2"/>
      <c r="OHF104" s="2"/>
      <c r="OHG104" s="2"/>
      <c r="OHH104" s="2"/>
      <c r="OHI104" s="2"/>
      <c r="OHJ104" s="2"/>
      <c r="OHK104" s="2"/>
      <c r="OHL104" s="2"/>
      <c r="OHM104" s="2"/>
      <c r="OHN104" s="2"/>
      <c r="OHO104" s="2"/>
      <c r="OHP104" s="2"/>
      <c r="OHQ104" s="2"/>
      <c r="OHR104" s="2"/>
      <c r="OHS104" s="2"/>
      <c r="OHT104" s="2"/>
      <c r="OHU104" s="2"/>
      <c r="OHV104" s="2"/>
      <c r="OHW104" s="2"/>
      <c r="OHX104" s="2"/>
      <c r="OHY104" s="2"/>
      <c r="OHZ104" s="2"/>
      <c r="OIA104" s="2"/>
      <c r="OIB104" s="2"/>
      <c r="OIC104" s="2"/>
      <c r="OID104" s="2"/>
      <c r="OIE104" s="2"/>
      <c r="OIF104" s="2"/>
      <c r="OIG104" s="2"/>
      <c r="OIH104" s="2"/>
      <c r="OII104" s="2"/>
      <c r="OIJ104" s="2"/>
      <c r="OIK104" s="2"/>
      <c r="OIL104" s="2"/>
      <c r="OIM104" s="2"/>
      <c r="OIN104" s="2"/>
      <c r="OIO104" s="2"/>
      <c r="OIP104" s="2"/>
      <c r="OIQ104" s="2"/>
      <c r="OIR104" s="2"/>
      <c r="OIS104" s="2"/>
      <c r="OIT104" s="2"/>
      <c r="OIU104" s="2"/>
      <c r="OIV104" s="2"/>
      <c r="OIW104" s="2"/>
      <c r="OIX104" s="2"/>
      <c r="OIY104" s="2"/>
      <c r="OIZ104" s="2"/>
      <c r="OJA104" s="2"/>
      <c r="OJB104" s="2"/>
      <c r="OJC104" s="2"/>
      <c r="OJD104" s="2"/>
      <c r="OJE104" s="2"/>
      <c r="OJF104" s="2"/>
      <c r="OJG104" s="2"/>
      <c r="OJH104" s="2"/>
      <c r="OJI104" s="2"/>
      <c r="OJJ104" s="2"/>
      <c r="OJK104" s="2"/>
      <c r="OJL104" s="2"/>
      <c r="OJM104" s="2"/>
      <c r="OJN104" s="2"/>
      <c r="OJO104" s="2"/>
      <c r="OJP104" s="2"/>
      <c r="OJQ104" s="2"/>
      <c r="OJR104" s="2"/>
      <c r="OJS104" s="2"/>
      <c r="OJT104" s="2"/>
      <c r="OJU104" s="2"/>
      <c r="OJV104" s="2"/>
      <c r="OJW104" s="2"/>
      <c r="OJX104" s="2"/>
      <c r="OJY104" s="2"/>
      <c r="OJZ104" s="2"/>
      <c r="OKA104" s="2"/>
      <c r="OKB104" s="2"/>
      <c r="OKC104" s="2"/>
      <c r="OKD104" s="2"/>
      <c r="OKE104" s="2"/>
      <c r="OKF104" s="2"/>
      <c r="OKG104" s="2"/>
      <c r="OKH104" s="2"/>
      <c r="OKI104" s="2"/>
      <c r="OKJ104" s="2"/>
      <c r="OKK104" s="2"/>
      <c r="OKL104" s="2"/>
      <c r="OKM104" s="2"/>
      <c r="OKN104" s="2"/>
      <c r="OKO104" s="2"/>
      <c r="OKP104" s="2"/>
      <c r="OKQ104" s="2"/>
      <c r="OKR104" s="2"/>
      <c r="OKS104" s="2"/>
      <c r="OKT104" s="2"/>
      <c r="OKU104" s="2"/>
      <c r="OKV104" s="2"/>
      <c r="OKW104" s="2"/>
      <c r="OKX104" s="2"/>
      <c r="OKY104" s="2"/>
      <c r="OKZ104" s="2"/>
      <c r="OLA104" s="2"/>
      <c r="OLB104" s="2"/>
      <c r="OLC104" s="2"/>
      <c r="OLD104" s="2"/>
      <c r="OLE104" s="2"/>
      <c r="OLF104" s="2"/>
      <c r="OLG104" s="2"/>
      <c r="OLH104" s="2"/>
      <c r="OLI104" s="2"/>
      <c r="OLJ104" s="2"/>
      <c r="OLK104" s="2"/>
      <c r="OLL104" s="2"/>
      <c r="OLM104" s="2"/>
      <c r="OLN104" s="2"/>
      <c r="OLO104" s="2"/>
      <c r="OLP104" s="2"/>
      <c r="OLQ104" s="2"/>
      <c r="OLR104" s="2"/>
      <c r="OLS104" s="2"/>
      <c r="OLT104" s="2"/>
      <c r="OLU104" s="2"/>
      <c r="OLV104" s="2"/>
      <c r="OLW104" s="2"/>
      <c r="OLX104" s="2"/>
      <c r="OLY104" s="2"/>
      <c r="OLZ104" s="2"/>
      <c r="OMA104" s="2"/>
      <c r="OMB104" s="2"/>
      <c r="OMC104" s="2"/>
      <c r="OMD104" s="2"/>
      <c r="OME104" s="2"/>
      <c r="OMF104" s="2"/>
      <c r="OMG104" s="2"/>
      <c r="OMH104" s="2"/>
      <c r="OMI104" s="2"/>
      <c r="OMJ104" s="2"/>
      <c r="OMK104" s="2"/>
      <c r="OML104" s="2"/>
      <c r="OMM104" s="2"/>
      <c r="OMN104" s="2"/>
      <c r="OMO104" s="2"/>
      <c r="OMP104" s="2"/>
      <c r="OMQ104" s="2"/>
      <c r="OMR104" s="2"/>
      <c r="OMS104" s="2"/>
      <c r="OMT104" s="2"/>
      <c r="OMU104" s="2"/>
      <c r="OMV104" s="2"/>
      <c r="OMW104" s="2"/>
      <c r="OMX104" s="2"/>
      <c r="OMY104" s="2"/>
      <c r="OMZ104" s="2"/>
      <c r="ONA104" s="2"/>
      <c r="ONB104" s="2"/>
      <c r="ONC104" s="2"/>
      <c r="OND104" s="2"/>
      <c r="ONE104" s="2"/>
      <c r="ONF104" s="2"/>
      <c r="ONG104" s="2"/>
      <c r="ONH104" s="2"/>
      <c r="ONI104" s="2"/>
      <c r="ONJ104" s="2"/>
      <c r="ONK104" s="2"/>
      <c r="ONL104" s="2"/>
      <c r="ONM104" s="2"/>
      <c r="ONN104" s="2"/>
      <c r="ONO104" s="2"/>
      <c r="ONP104" s="2"/>
      <c r="ONQ104" s="2"/>
      <c r="ONR104" s="2"/>
      <c r="ONS104" s="2"/>
      <c r="ONT104" s="2"/>
      <c r="ONU104" s="2"/>
      <c r="ONV104" s="2"/>
      <c r="ONW104" s="2"/>
      <c r="ONX104" s="2"/>
      <c r="ONY104" s="2"/>
      <c r="ONZ104" s="2"/>
      <c r="OOA104" s="2"/>
      <c r="OOB104" s="2"/>
      <c r="OOC104" s="2"/>
      <c r="OOD104" s="2"/>
      <c r="OOE104" s="2"/>
      <c r="OOF104" s="2"/>
      <c r="OOG104" s="2"/>
      <c r="OOH104" s="2"/>
      <c r="OOI104" s="2"/>
      <c r="OOJ104" s="2"/>
      <c r="OOK104" s="2"/>
      <c r="OOL104" s="2"/>
      <c r="OOM104" s="2"/>
      <c r="OON104" s="2"/>
      <c r="OOO104" s="2"/>
      <c r="OOP104" s="2"/>
      <c r="OOQ104" s="2"/>
      <c r="OOR104" s="2"/>
      <c r="OOS104" s="2"/>
      <c r="OOT104" s="2"/>
      <c r="OOU104" s="2"/>
      <c r="OOV104" s="2"/>
      <c r="OOW104" s="2"/>
      <c r="OOX104" s="2"/>
      <c r="OOY104" s="2"/>
      <c r="OOZ104" s="2"/>
      <c r="OPA104" s="2"/>
      <c r="OPB104" s="2"/>
      <c r="OPC104" s="2"/>
      <c r="OPD104" s="2"/>
      <c r="OPE104" s="2"/>
      <c r="OPF104" s="2"/>
      <c r="OPG104" s="2"/>
      <c r="OPH104" s="2"/>
      <c r="OPI104" s="2"/>
      <c r="OPJ104" s="2"/>
      <c r="OPK104" s="2"/>
      <c r="OPL104" s="2"/>
      <c r="OPM104" s="2"/>
      <c r="OPN104" s="2"/>
      <c r="OPO104" s="2"/>
      <c r="OPP104" s="2"/>
      <c r="OPQ104" s="2"/>
      <c r="OPR104" s="2"/>
      <c r="OPS104" s="2"/>
      <c r="OPT104" s="2"/>
      <c r="OPU104" s="2"/>
      <c r="OPV104" s="2"/>
      <c r="OPW104" s="2"/>
      <c r="OPX104" s="2"/>
      <c r="OPY104" s="2"/>
      <c r="OPZ104" s="2"/>
      <c r="OQA104" s="2"/>
      <c r="OQB104" s="2"/>
      <c r="OQC104" s="2"/>
      <c r="OQD104" s="2"/>
      <c r="OQE104" s="2"/>
      <c r="OQF104" s="2"/>
      <c r="OQG104" s="2"/>
      <c r="OQH104" s="2"/>
      <c r="OQI104" s="2"/>
      <c r="OQJ104" s="2"/>
      <c r="OQK104" s="2"/>
      <c r="OQL104" s="2"/>
      <c r="OQM104" s="2"/>
      <c r="OQN104" s="2"/>
      <c r="OQO104" s="2"/>
      <c r="OQP104" s="2"/>
      <c r="OQQ104" s="2"/>
      <c r="OQR104" s="2"/>
      <c r="OQS104" s="2"/>
      <c r="OQT104" s="2"/>
      <c r="OQU104" s="2"/>
      <c r="OQV104" s="2"/>
      <c r="OQW104" s="2"/>
      <c r="OQX104" s="2"/>
      <c r="OQY104" s="2"/>
      <c r="OQZ104" s="2"/>
      <c r="ORA104" s="2"/>
      <c r="ORB104" s="2"/>
      <c r="ORC104" s="2"/>
      <c r="ORD104" s="2"/>
      <c r="ORE104" s="2"/>
      <c r="ORF104" s="2"/>
      <c r="ORG104" s="2"/>
      <c r="ORH104" s="2"/>
      <c r="ORI104" s="2"/>
      <c r="ORJ104" s="2"/>
      <c r="ORK104" s="2"/>
      <c r="ORL104" s="2"/>
      <c r="ORM104" s="2"/>
      <c r="ORN104" s="2"/>
      <c r="ORO104" s="2"/>
      <c r="ORP104" s="2"/>
      <c r="ORQ104" s="2"/>
      <c r="ORR104" s="2"/>
      <c r="ORS104" s="2"/>
      <c r="ORT104" s="2"/>
      <c r="ORU104" s="2"/>
      <c r="ORV104" s="2"/>
      <c r="ORW104" s="2"/>
      <c r="ORX104" s="2"/>
      <c r="ORY104" s="2"/>
      <c r="ORZ104" s="2"/>
      <c r="OSA104" s="2"/>
      <c r="OSB104" s="2"/>
      <c r="OSC104" s="2"/>
      <c r="OSD104" s="2"/>
      <c r="OSE104" s="2"/>
      <c r="OSF104" s="2"/>
      <c r="OSG104" s="2"/>
      <c r="OSH104" s="2"/>
      <c r="OSI104" s="2"/>
      <c r="OSJ104" s="2"/>
      <c r="OSK104" s="2"/>
      <c r="OSL104" s="2"/>
      <c r="OSM104" s="2"/>
      <c r="OSN104" s="2"/>
      <c r="OSO104" s="2"/>
      <c r="OSP104" s="2"/>
      <c r="OSQ104" s="2"/>
      <c r="OSR104" s="2"/>
      <c r="OSS104" s="2"/>
      <c r="OST104" s="2"/>
      <c r="OSU104" s="2"/>
      <c r="OSV104" s="2"/>
      <c r="OSW104" s="2"/>
      <c r="OSX104" s="2"/>
      <c r="OSY104" s="2"/>
      <c r="OSZ104" s="2"/>
      <c r="OTA104" s="2"/>
      <c r="OTB104" s="2"/>
      <c r="OTC104" s="2"/>
      <c r="OTD104" s="2"/>
      <c r="OTE104" s="2"/>
      <c r="OTF104" s="2"/>
      <c r="OTG104" s="2"/>
      <c r="OTH104" s="2"/>
      <c r="OTI104" s="2"/>
      <c r="OTJ104" s="2"/>
      <c r="OTK104" s="2"/>
      <c r="OTL104" s="2"/>
      <c r="OTM104" s="2"/>
      <c r="OTN104" s="2"/>
      <c r="OTO104" s="2"/>
      <c r="OTP104" s="2"/>
      <c r="OTQ104" s="2"/>
      <c r="OTR104" s="2"/>
      <c r="OTS104" s="2"/>
      <c r="OTT104" s="2"/>
      <c r="OTU104" s="2"/>
      <c r="OTV104" s="2"/>
      <c r="OTW104" s="2"/>
      <c r="OTX104" s="2"/>
      <c r="OTY104" s="2"/>
      <c r="OTZ104" s="2"/>
      <c r="OUA104" s="2"/>
      <c r="OUB104" s="2"/>
      <c r="OUC104" s="2"/>
      <c r="OUD104" s="2"/>
      <c r="OUE104" s="2"/>
      <c r="OUF104" s="2"/>
      <c r="OUG104" s="2"/>
      <c r="OUH104" s="2"/>
      <c r="OUI104" s="2"/>
      <c r="OUJ104" s="2"/>
      <c r="OUK104" s="2"/>
      <c r="OUL104" s="2"/>
      <c r="OUM104" s="2"/>
      <c r="OUN104" s="2"/>
      <c r="OUO104" s="2"/>
      <c r="OUP104" s="2"/>
      <c r="OUQ104" s="2"/>
      <c r="OUR104" s="2"/>
      <c r="OUS104" s="2"/>
      <c r="OUT104" s="2"/>
      <c r="OUU104" s="2"/>
      <c r="OUV104" s="2"/>
      <c r="OUW104" s="2"/>
      <c r="OUX104" s="2"/>
      <c r="OUY104" s="2"/>
      <c r="OUZ104" s="2"/>
      <c r="OVA104" s="2"/>
      <c r="OVB104" s="2"/>
      <c r="OVC104" s="2"/>
      <c r="OVD104" s="2"/>
      <c r="OVE104" s="2"/>
      <c r="OVF104" s="2"/>
      <c r="OVG104" s="2"/>
      <c r="OVH104" s="2"/>
      <c r="OVI104" s="2"/>
      <c r="OVJ104" s="2"/>
      <c r="OVK104" s="2"/>
      <c r="OVL104" s="2"/>
      <c r="OVM104" s="2"/>
      <c r="OVN104" s="2"/>
      <c r="OVO104" s="2"/>
      <c r="OVP104" s="2"/>
      <c r="OVQ104" s="2"/>
      <c r="OVR104" s="2"/>
      <c r="OVS104" s="2"/>
      <c r="OVT104" s="2"/>
      <c r="OVU104" s="2"/>
      <c r="OVV104" s="2"/>
      <c r="OVW104" s="2"/>
      <c r="OVX104" s="2"/>
      <c r="OVY104" s="2"/>
      <c r="OVZ104" s="2"/>
      <c r="OWA104" s="2"/>
      <c r="OWB104" s="2"/>
      <c r="OWC104" s="2"/>
      <c r="OWD104" s="2"/>
      <c r="OWE104" s="2"/>
      <c r="OWF104" s="2"/>
      <c r="OWG104" s="2"/>
      <c r="OWH104" s="2"/>
      <c r="OWI104" s="2"/>
      <c r="OWJ104" s="2"/>
      <c r="OWK104" s="2"/>
      <c r="OWL104" s="2"/>
      <c r="OWM104" s="2"/>
      <c r="OWN104" s="2"/>
      <c r="OWO104" s="2"/>
      <c r="OWP104" s="2"/>
      <c r="OWQ104" s="2"/>
      <c r="OWR104" s="2"/>
      <c r="OWS104" s="2"/>
      <c r="OWT104" s="2"/>
      <c r="OWU104" s="2"/>
      <c r="OWV104" s="2"/>
      <c r="OWW104" s="2"/>
      <c r="OWX104" s="2"/>
      <c r="OWY104" s="2"/>
      <c r="OWZ104" s="2"/>
      <c r="OXA104" s="2"/>
      <c r="OXB104" s="2"/>
      <c r="OXC104" s="2"/>
      <c r="OXD104" s="2"/>
      <c r="OXE104" s="2"/>
      <c r="OXF104" s="2"/>
      <c r="OXG104" s="2"/>
      <c r="OXH104" s="2"/>
      <c r="OXI104" s="2"/>
      <c r="OXJ104" s="2"/>
      <c r="OXK104" s="2"/>
      <c r="OXL104" s="2"/>
      <c r="OXM104" s="2"/>
      <c r="OXN104" s="2"/>
      <c r="OXO104" s="2"/>
      <c r="OXP104" s="2"/>
      <c r="OXQ104" s="2"/>
      <c r="OXR104" s="2"/>
      <c r="OXS104" s="2"/>
      <c r="OXT104" s="2"/>
      <c r="OXU104" s="2"/>
      <c r="OXV104" s="2"/>
      <c r="OXW104" s="2"/>
      <c r="OXX104" s="2"/>
      <c r="OXY104" s="2"/>
      <c r="OXZ104" s="2"/>
      <c r="OYA104" s="2"/>
      <c r="OYB104" s="2"/>
      <c r="OYC104" s="2"/>
      <c r="OYD104" s="2"/>
      <c r="OYE104" s="2"/>
      <c r="OYF104" s="2"/>
      <c r="OYG104" s="2"/>
      <c r="OYH104" s="2"/>
      <c r="OYI104" s="2"/>
      <c r="OYJ104" s="2"/>
      <c r="OYK104" s="2"/>
      <c r="OYL104" s="2"/>
      <c r="OYM104" s="2"/>
      <c r="OYN104" s="2"/>
      <c r="OYO104" s="2"/>
      <c r="OYP104" s="2"/>
      <c r="OYQ104" s="2"/>
      <c r="OYR104" s="2"/>
      <c r="OYS104" s="2"/>
      <c r="OYT104" s="2"/>
      <c r="OYU104" s="2"/>
      <c r="OYV104" s="2"/>
      <c r="OYW104" s="2"/>
      <c r="OYX104" s="2"/>
      <c r="OYY104" s="2"/>
      <c r="OYZ104" s="2"/>
      <c r="OZA104" s="2"/>
      <c r="OZB104" s="2"/>
      <c r="OZC104" s="2"/>
      <c r="OZD104" s="2"/>
      <c r="OZE104" s="2"/>
      <c r="OZF104" s="2"/>
      <c r="OZG104" s="2"/>
      <c r="OZH104" s="2"/>
      <c r="OZI104" s="2"/>
      <c r="OZJ104" s="2"/>
      <c r="OZK104" s="2"/>
      <c r="OZL104" s="2"/>
      <c r="OZM104" s="2"/>
      <c r="OZN104" s="2"/>
      <c r="OZO104" s="2"/>
      <c r="OZP104" s="2"/>
      <c r="OZQ104" s="2"/>
      <c r="OZR104" s="2"/>
      <c r="OZS104" s="2"/>
      <c r="OZT104" s="2"/>
      <c r="OZU104" s="2"/>
      <c r="OZV104" s="2"/>
      <c r="OZW104" s="2"/>
      <c r="OZX104" s="2"/>
      <c r="OZY104" s="2"/>
      <c r="OZZ104" s="2"/>
      <c r="PAA104" s="2"/>
      <c r="PAB104" s="2"/>
      <c r="PAC104" s="2"/>
      <c r="PAD104" s="2"/>
      <c r="PAE104" s="2"/>
      <c r="PAF104" s="2"/>
      <c r="PAG104" s="2"/>
      <c r="PAH104" s="2"/>
      <c r="PAI104" s="2"/>
      <c r="PAJ104" s="2"/>
      <c r="PAK104" s="2"/>
      <c r="PAL104" s="2"/>
      <c r="PAM104" s="2"/>
      <c r="PAN104" s="2"/>
      <c r="PAO104" s="2"/>
      <c r="PAP104" s="2"/>
      <c r="PAQ104" s="2"/>
      <c r="PAR104" s="2"/>
      <c r="PAS104" s="2"/>
      <c r="PAT104" s="2"/>
      <c r="PAU104" s="2"/>
      <c r="PAV104" s="2"/>
      <c r="PAW104" s="2"/>
      <c r="PAX104" s="2"/>
      <c r="PAY104" s="2"/>
      <c r="PAZ104" s="2"/>
      <c r="PBA104" s="2"/>
      <c r="PBB104" s="2"/>
      <c r="PBC104" s="2"/>
      <c r="PBD104" s="2"/>
      <c r="PBE104" s="2"/>
      <c r="PBF104" s="2"/>
      <c r="PBG104" s="2"/>
      <c r="PBH104" s="2"/>
      <c r="PBI104" s="2"/>
      <c r="PBJ104" s="2"/>
      <c r="PBK104" s="2"/>
      <c r="PBL104" s="2"/>
      <c r="PBM104" s="2"/>
      <c r="PBN104" s="2"/>
      <c r="PBO104" s="2"/>
      <c r="PBP104" s="2"/>
      <c r="PBQ104" s="2"/>
      <c r="PBR104" s="2"/>
      <c r="PBS104" s="2"/>
      <c r="PBT104" s="2"/>
      <c r="PBU104" s="2"/>
      <c r="PBV104" s="2"/>
      <c r="PBW104" s="2"/>
      <c r="PBX104" s="2"/>
      <c r="PBY104" s="2"/>
      <c r="PBZ104" s="2"/>
      <c r="PCA104" s="2"/>
      <c r="PCB104" s="2"/>
      <c r="PCC104" s="2"/>
      <c r="PCD104" s="2"/>
      <c r="PCE104" s="2"/>
      <c r="PCF104" s="2"/>
      <c r="PCG104" s="2"/>
      <c r="PCH104" s="2"/>
      <c r="PCI104" s="2"/>
      <c r="PCJ104" s="2"/>
      <c r="PCK104" s="2"/>
      <c r="PCL104" s="2"/>
      <c r="PCM104" s="2"/>
      <c r="PCN104" s="2"/>
      <c r="PCO104" s="2"/>
      <c r="PCP104" s="2"/>
      <c r="PCQ104" s="2"/>
      <c r="PCR104" s="2"/>
      <c r="PCS104" s="2"/>
      <c r="PCT104" s="2"/>
      <c r="PCU104" s="2"/>
      <c r="PCV104" s="2"/>
      <c r="PCW104" s="2"/>
      <c r="PCX104" s="2"/>
      <c r="PCY104" s="2"/>
      <c r="PCZ104" s="2"/>
      <c r="PDA104" s="2"/>
      <c r="PDB104" s="2"/>
      <c r="PDC104" s="2"/>
      <c r="PDD104" s="2"/>
      <c r="PDE104" s="2"/>
      <c r="PDF104" s="2"/>
      <c r="PDG104" s="2"/>
      <c r="PDH104" s="2"/>
      <c r="PDI104" s="2"/>
      <c r="PDJ104" s="2"/>
      <c r="PDK104" s="2"/>
      <c r="PDL104" s="2"/>
      <c r="PDM104" s="2"/>
      <c r="PDN104" s="2"/>
      <c r="PDO104" s="2"/>
      <c r="PDP104" s="2"/>
      <c r="PDQ104" s="2"/>
      <c r="PDR104" s="2"/>
      <c r="PDS104" s="2"/>
      <c r="PDT104" s="2"/>
      <c r="PDU104" s="2"/>
      <c r="PDV104" s="2"/>
      <c r="PDW104" s="2"/>
      <c r="PDX104" s="2"/>
      <c r="PDY104" s="2"/>
      <c r="PDZ104" s="2"/>
      <c r="PEA104" s="2"/>
      <c r="PEB104" s="2"/>
      <c r="PEC104" s="2"/>
      <c r="PED104" s="2"/>
      <c r="PEE104" s="2"/>
      <c r="PEF104" s="2"/>
      <c r="PEG104" s="2"/>
      <c r="PEH104" s="2"/>
      <c r="PEI104" s="2"/>
      <c r="PEJ104" s="2"/>
      <c r="PEK104" s="2"/>
      <c r="PEL104" s="2"/>
      <c r="PEM104" s="2"/>
      <c r="PEN104" s="2"/>
      <c r="PEO104" s="2"/>
      <c r="PEP104" s="2"/>
      <c r="PEQ104" s="2"/>
      <c r="PER104" s="2"/>
      <c r="PES104" s="2"/>
      <c r="PET104" s="2"/>
      <c r="PEU104" s="2"/>
      <c r="PEV104" s="2"/>
      <c r="PEW104" s="2"/>
      <c r="PEX104" s="2"/>
      <c r="PEY104" s="2"/>
      <c r="PEZ104" s="2"/>
      <c r="PFA104" s="2"/>
      <c r="PFB104" s="2"/>
      <c r="PFC104" s="2"/>
      <c r="PFD104" s="2"/>
      <c r="PFE104" s="2"/>
      <c r="PFF104" s="2"/>
      <c r="PFG104" s="2"/>
      <c r="PFH104" s="2"/>
      <c r="PFI104" s="2"/>
      <c r="PFJ104" s="2"/>
      <c r="PFK104" s="2"/>
      <c r="PFL104" s="2"/>
      <c r="PFM104" s="2"/>
      <c r="PFN104" s="2"/>
      <c r="PFO104" s="2"/>
      <c r="PFP104" s="2"/>
      <c r="PFQ104" s="2"/>
      <c r="PFR104" s="2"/>
      <c r="PFS104" s="2"/>
      <c r="PFT104" s="2"/>
      <c r="PFU104" s="2"/>
      <c r="PFV104" s="2"/>
      <c r="PFW104" s="2"/>
      <c r="PFX104" s="2"/>
      <c r="PFY104" s="2"/>
      <c r="PFZ104" s="2"/>
      <c r="PGA104" s="2"/>
      <c r="PGB104" s="2"/>
      <c r="PGC104" s="2"/>
      <c r="PGD104" s="2"/>
      <c r="PGE104" s="2"/>
      <c r="PGF104" s="2"/>
      <c r="PGG104" s="2"/>
      <c r="PGH104" s="2"/>
      <c r="PGI104" s="2"/>
      <c r="PGJ104" s="2"/>
      <c r="PGK104" s="2"/>
      <c r="PGL104" s="2"/>
      <c r="PGM104" s="2"/>
      <c r="PGN104" s="2"/>
      <c r="PGO104" s="2"/>
      <c r="PGP104" s="2"/>
      <c r="PGQ104" s="2"/>
      <c r="PGR104" s="2"/>
      <c r="PGS104" s="2"/>
      <c r="PGT104" s="2"/>
      <c r="PGU104" s="2"/>
      <c r="PGV104" s="2"/>
      <c r="PGW104" s="2"/>
      <c r="PGX104" s="2"/>
      <c r="PGY104" s="2"/>
      <c r="PGZ104" s="2"/>
      <c r="PHA104" s="2"/>
      <c r="PHB104" s="2"/>
      <c r="PHC104" s="2"/>
      <c r="PHD104" s="2"/>
      <c r="PHE104" s="2"/>
      <c r="PHF104" s="2"/>
      <c r="PHG104" s="2"/>
      <c r="PHH104" s="2"/>
      <c r="PHI104" s="2"/>
      <c r="PHJ104" s="2"/>
      <c r="PHK104" s="2"/>
      <c r="PHL104" s="2"/>
      <c r="PHM104" s="2"/>
      <c r="PHN104" s="2"/>
      <c r="PHO104" s="2"/>
      <c r="PHP104" s="2"/>
      <c r="PHQ104" s="2"/>
      <c r="PHR104" s="2"/>
      <c r="PHS104" s="2"/>
      <c r="PHT104" s="2"/>
      <c r="PHU104" s="2"/>
      <c r="PHV104" s="2"/>
      <c r="PHW104" s="2"/>
      <c r="PHX104" s="2"/>
      <c r="PHY104" s="2"/>
      <c r="PHZ104" s="2"/>
      <c r="PIA104" s="2"/>
      <c r="PIB104" s="2"/>
      <c r="PIC104" s="2"/>
      <c r="PID104" s="2"/>
      <c r="PIE104" s="2"/>
      <c r="PIF104" s="2"/>
      <c r="PIG104" s="2"/>
      <c r="PIH104" s="2"/>
      <c r="PII104" s="2"/>
      <c r="PIJ104" s="2"/>
      <c r="PIK104" s="2"/>
      <c r="PIL104" s="2"/>
      <c r="PIM104" s="2"/>
      <c r="PIN104" s="2"/>
      <c r="PIO104" s="2"/>
      <c r="PIP104" s="2"/>
      <c r="PIQ104" s="2"/>
      <c r="PIR104" s="2"/>
      <c r="PIS104" s="2"/>
      <c r="PIT104" s="2"/>
      <c r="PIU104" s="2"/>
      <c r="PIV104" s="2"/>
      <c r="PIW104" s="2"/>
      <c r="PIX104" s="2"/>
      <c r="PIY104" s="2"/>
      <c r="PIZ104" s="2"/>
      <c r="PJA104" s="2"/>
      <c r="PJB104" s="2"/>
      <c r="PJC104" s="2"/>
      <c r="PJD104" s="2"/>
      <c r="PJE104" s="2"/>
      <c r="PJF104" s="2"/>
      <c r="PJG104" s="2"/>
      <c r="PJH104" s="2"/>
      <c r="PJI104" s="2"/>
      <c r="PJJ104" s="2"/>
      <c r="PJK104" s="2"/>
      <c r="PJL104" s="2"/>
      <c r="PJM104" s="2"/>
      <c r="PJN104" s="2"/>
      <c r="PJO104" s="2"/>
      <c r="PJP104" s="2"/>
      <c r="PJQ104" s="2"/>
      <c r="PJR104" s="2"/>
      <c r="PJS104" s="2"/>
      <c r="PJT104" s="2"/>
      <c r="PJU104" s="2"/>
      <c r="PJV104" s="2"/>
      <c r="PJW104" s="2"/>
      <c r="PJX104" s="2"/>
      <c r="PJY104" s="2"/>
      <c r="PJZ104" s="2"/>
      <c r="PKA104" s="2"/>
      <c r="PKB104" s="2"/>
      <c r="PKC104" s="2"/>
      <c r="PKD104" s="2"/>
      <c r="PKE104" s="2"/>
      <c r="PKF104" s="2"/>
      <c r="PKG104" s="2"/>
      <c r="PKH104" s="2"/>
      <c r="PKI104" s="2"/>
      <c r="PKJ104" s="2"/>
      <c r="PKK104" s="2"/>
      <c r="PKL104" s="2"/>
      <c r="PKM104" s="2"/>
      <c r="PKN104" s="2"/>
      <c r="PKO104" s="2"/>
      <c r="PKP104" s="2"/>
      <c r="PKQ104" s="2"/>
      <c r="PKR104" s="2"/>
      <c r="PKS104" s="2"/>
      <c r="PKT104" s="2"/>
      <c r="PKU104" s="2"/>
      <c r="PKV104" s="2"/>
      <c r="PKW104" s="2"/>
      <c r="PKX104" s="2"/>
      <c r="PKY104" s="2"/>
      <c r="PKZ104" s="2"/>
      <c r="PLA104" s="2"/>
      <c r="PLB104" s="2"/>
      <c r="PLC104" s="2"/>
      <c r="PLD104" s="2"/>
      <c r="PLE104" s="2"/>
      <c r="PLF104" s="2"/>
      <c r="PLG104" s="2"/>
      <c r="PLH104" s="2"/>
      <c r="PLI104" s="2"/>
      <c r="PLJ104" s="2"/>
      <c r="PLK104" s="2"/>
      <c r="PLL104" s="2"/>
      <c r="PLM104" s="2"/>
      <c r="PLN104" s="2"/>
      <c r="PLO104" s="2"/>
      <c r="PLP104" s="2"/>
      <c r="PLQ104" s="2"/>
      <c r="PLR104" s="2"/>
      <c r="PLS104" s="2"/>
      <c r="PLT104" s="2"/>
      <c r="PLU104" s="2"/>
      <c r="PLV104" s="2"/>
      <c r="PLW104" s="2"/>
      <c r="PLX104" s="2"/>
      <c r="PLY104" s="2"/>
      <c r="PLZ104" s="2"/>
      <c r="PMA104" s="2"/>
      <c r="PMB104" s="2"/>
      <c r="PMC104" s="2"/>
      <c r="PMD104" s="2"/>
      <c r="PME104" s="2"/>
      <c r="PMF104" s="2"/>
      <c r="PMG104" s="2"/>
      <c r="PMH104" s="2"/>
      <c r="PMI104" s="2"/>
      <c r="PMJ104" s="2"/>
      <c r="PMK104" s="2"/>
      <c r="PML104" s="2"/>
      <c r="PMM104" s="2"/>
      <c r="PMN104" s="2"/>
      <c r="PMO104" s="2"/>
      <c r="PMP104" s="2"/>
      <c r="PMQ104" s="2"/>
      <c r="PMR104" s="2"/>
      <c r="PMS104" s="2"/>
      <c r="PMT104" s="2"/>
      <c r="PMU104" s="2"/>
      <c r="PMV104" s="2"/>
      <c r="PMW104" s="2"/>
      <c r="PMX104" s="2"/>
      <c r="PMY104" s="2"/>
      <c r="PMZ104" s="2"/>
      <c r="PNA104" s="2"/>
      <c r="PNB104" s="2"/>
      <c r="PNC104" s="2"/>
      <c r="PND104" s="2"/>
      <c r="PNE104" s="2"/>
      <c r="PNF104" s="2"/>
      <c r="PNG104" s="2"/>
      <c r="PNH104" s="2"/>
      <c r="PNI104" s="2"/>
      <c r="PNJ104" s="2"/>
      <c r="PNK104" s="2"/>
      <c r="PNL104" s="2"/>
      <c r="PNM104" s="2"/>
      <c r="PNN104" s="2"/>
      <c r="PNO104" s="2"/>
      <c r="PNP104" s="2"/>
      <c r="PNQ104" s="2"/>
      <c r="PNR104" s="2"/>
      <c r="PNS104" s="2"/>
      <c r="PNT104" s="2"/>
      <c r="PNU104" s="2"/>
      <c r="PNV104" s="2"/>
      <c r="PNW104" s="2"/>
      <c r="PNX104" s="2"/>
      <c r="PNY104" s="2"/>
      <c r="PNZ104" s="2"/>
      <c r="POA104" s="2"/>
      <c r="POB104" s="2"/>
      <c r="POC104" s="2"/>
      <c r="POD104" s="2"/>
      <c r="POE104" s="2"/>
      <c r="POF104" s="2"/>
      <c r="POG104" s="2"/>
      <c r="POH104" s="2"/>
      <c r="POI104" s="2"/>
      <c r="POJ104" s="2"/>
      <c r="POK104" s="2"/>
      <c r="POL104" s="2"/>
      <c r="POM104" s="2"/>
      <c r="PON104" s="2"/>
      <c r="POO104" s="2"/>
      <c r="POP104" s="2"/>
      <c r="POQ104" s="2"/>
      <c r="POR104" s="2"/>
      <c r="POS104" s="2"/>
      <c r="POT104" s="2"/>
      <c r="POU104" s="2"/>
      <c r="POV104" s="2"/>
      <c r="POW104" s="2"/>
      <c r="POX104" s="2"/>
      <c r="POY104" s="2"/>
      <c r="POZ104" s="2"/>
      <c r="PPA104" s="2"/>
      <c r="PPB104" s="2"/>
      <c r="PPC104" s="2"/>
      <c r="PPD104" s="2"/>
      <c r="PPE104" s="2"/>
      <c r="PPF104" s="2"/>
      <c r="PPG104" s="2"/>
      <c r="PPH104" s="2"/>
      <c r="PPI104" s="2"/>
      <c r="PPJ104" s="2"/>
      <c r="PPK104" s="2"/>
      <c r="PPL104" s="2"/>
      <c r="PPM104" s="2"/>
      <c r="PPN104" s="2"/>
      <c r="PPO104" s="2"/>
      <c r="PPP104" s="2"/>
      <c r="PPQ104" s="2"/>
      <c r="PPR104" s="2"/>
      <c r="PPS104" s="2"/>
      <c r="PPT104" s="2"/>
      <c r="PPU104" s="2"/>
      <c r="PPV104" s="2"/>
      <c r="PPW104" s="2"/>
      <c r="PPX104" s="2"/>
      <c r="PPY104" s="2"/>
      <c r="PPZ104" s="2"/>
      <c r="PQA104" s="2"/>
      <c r="PQB104" s="2"/>
      <c r="PQC104" s="2"/>
      <c r="PQD104" s="2"/>
      <c r="PQE104" s="2"/>
      <c r="PQF104" s="2"/>
      <c r="PQG104" s="2"/>
      <c r="PQH104" s="2"/>
      <c r="PQI104" s="2"/>
      <c r="PQJ104" s="2"/>
      <c r="PQK104" s="2"/>
      <c r="PQL104" s="2"/>
      <c r="PQM104" s="2"/>
      <c r="PQN104" s="2"/>
      <c r="PQO104" s="2"/>
      <c r="PQP104" s="2"/>
      <c r="PQQ104" s="2"/>
      <c r="PQR104" s="2"/>
      <c r="PQS104" s="2"/>
      <c r="PQT104" s="2"/>
      <c r="PQU104" s="2"/>
      <c r="PQV104" s="2"/>
      <c r="PQW104" s="2"/>
      <c r="PQX104" s="2"/>
      <c r="PQY104" s="2"/>
      <c r="PQZ104" s="2"/>
      <c r="PRA104" s="2"/>
      <c r="PRB104" s="2"/>
      <c r="PRC104" s="2"/>
      <c r="PRD104" s="2"/>
      <c r="PRE104" s="2"/>
      <c r="PRF104" s="2"/>
      <c r="PRG104" s="2"/>
      <c r="PRH104" s="2"/>
      <c r="PRI104" s="2"/>
      <c r="PRJ104" s="2"/>
      <c r="PRK104" s="2"/>
      <c r="PRL104" s="2"/>
      <c r="PRM104" s="2"/>
      <c r="PRN104" s="2"/>
      <c r="PRO104" s="2"/>
      <c r="PRP104" s="2"/>
      <c r="PRQ104" s="2"/>
      <c r="PRR104" s="2"/>
      <c r="PRS104" s="2"/>
      <c r="PRT104" s="2"/>
      <c r="PRU104" s="2"/>
      <c r="PRV104" s="2"/>
      <c r="PRW104" s="2"/>
      <c r="PRX104" s="2"/>
      <c r="PRY104" s="2"/>
      <c r="PRZ104" s="2"/>
      <c r="PSA104" s="2"/>
      <c r="PSB104" s="2"/>
      <c r="PSC104" s="2"/>
      <c r="PSD104" s="2"/>
      <c r="PSE104" s="2"/>
      <c r="PSF104" s="2"/>
      <c r="PSG104" s="2"/>
      <c r="PSH104" s="2"/>
      <c r="PSI104" s="2"/>
      <c r="PSJ104" s="2"/>
      <c r="PSK104" s="2"/>
      <c r="PSL104" s="2"/>
      <c r="PSM104" s="2"/>
      <c r="PSN104" s="2"/>
      <c r="PSO104" s="2"/>
      <c r="PSP104" s="2"/>
      <c r="PSQ104" s="2"/>
      <c r="PSR104" s="2"/>
      <c r="PSS104" s="2"/>
      <c r="PST104" s="2"/>
      <c r="PSU104" s="2"/>
      <c r="PSV104" s="2"/>
      <c r="PSW104" s="2"/>
      <c r="PSX104" s="2"/>
      <c r="PSY104" s="2"/>
      <c r="PSZ104" s="2"/>
      <c r="PTA104" s="2"/>
      <c r="PTB104" s="2"/>
      <c r="PTC104" s="2"/>
      <c r="PTD104" s="2"/>
      <c r="PTE104" s="2"/>
      <c r="PTF104" s="2"/>
      <c r="PTG104" s="2"/>
      <c r="PTH104" s="2"/>
      <c r="PTI104" s="2"/>
      <c r="PTJ104" s="2"/>
      <c r="PTK104" s="2"/>
      <c r="PTL104" s="2"/>
      <c r="PTM104" s="2"/>
      <c r="PTN104" s="2"/>
      <c r="PTO104" s="2"/>
      <c r="PTP104" s="2"/>
      <c r="PTQ104" s="2"/>
      <c r="PTR104" s="2"/>
      <c r="PTS104" s="2"/>
      <c r="PTT104" s="2"/>
      <c r="PTU104" s="2"/>
      <c r="PTV104" s="2"/>
      <c r="PTW104" s="2"/>
      <c r="PTX104" s="2"/>
      <c r="PTY104" s="2"/>
      <c r="PTZ104" s="2"/>
      <c r="PUA104" s="2"/>
      <c r="PUB104" s="2"/>
      <c r="PUC104" s="2"/>
      <c r="PUD104" s="2"/>
      <c r="PUE104" s="2"/>
      <c r="PUF104" s="2"/>
      <c r="PUG104" s="2"/>
      <c r="PUH104" s="2"/>
      <c r="PUI104" s="2"/>
      <c r="PUJ104" s="2"/>
      <c r="PUK104" s="2"/>
      <c r="PUL104" s="2"/>
      <c r="PUM104" s="2"/>
      <c r="PUN104" s="2"/>
      <c r="PUO104" s="2"/>
      <c r="PUP104" s="2"/>
      <c r="PUQ104" s="2"/>
      <c r="PUR104" s="2"/>
      <c r="PUS104" s="2"/>
      <c r="PUT104" s="2"/>
      <c r="PUU104" s="2"/>
      <c r="PUV104" s="2"/>
      <c r="PUW104" s="2"/>
      <c r="PUX104" s="2"/>
      <c r="PUY104" s="2"/>
      <c r="PUZ104" s="2"/>
      <c r="PVA104" s="2"/>
      <c r="PVB104" s="2"/>
      <c r="PVC104" s="2"/>
      <c r="PVD104" s="2"/>
      <c r="PVE104" s="2"/>
      <c r="PVF104" s="2"/>
      <c r="PVG104" s="2"/>
      <c r="PVH104" s="2"/>
      <c r="PVI104" s="2"/>
      <c r="PVJ104" s="2"/>
      <c r="PVK104" s="2"/>
      <c r="PVL104" s="2"/>
      <c r="PVM104" s="2"/>
      <c r="PVN104" s="2"/>
      <c r="PVO104" s="2"/>
      <c r="PVP104" s="2"/>
      <c r="PVQ104" s="2"/>
      <c r="PVR104" s="2"/>
      <c r="PVS104" s="2"/>
      <c r="PVT104" s="2"/>
      <c r="PVU104" s="2"/>
      <c r="PVV104" s="2"/>
      <c r="PVW104" s="2"/>
      <c r="PVX104" s="2"/>
      <c r="PVY104" s="2"/>
      <c r="PVZ104" s="2"/>
      <c r="PWA104" s="2"/>
      <c r="PWB104" s="2"/>
      <c r="PWC104" s="2"/>
      <c r="PWD104" s="2"/>
      <c r="PWE104" s="2"/>
      <c r="PWF104" s="2"/>
      <c r="PWG104" s="2"/>
      <c r="PWH104" s="2"/>
      <c r="PWI104" s="2"/>
      <c r="PWJ104" s="2"/>
      <c r="PWK104" s="2"/>
      <c r="PWL104" s="2"/>
      <c r="PWM104" s="2"/>
      <c r="PWN104" s="2"/>
      <c r="PWO104" s="2"/>
      <c r="PWP104" s="2"/>
      <c r="PWQ104" s="2"/>
      <c r="PWR104" s="2"/>
      <c r="PWS104" s="2"/>
      <c r="PWT104" s="2"/>
      <c r="PWU104" s="2"/>
      <c r="PWV104" s="2"/>
      <c r="PWW104" s="2"/>
      <c r="PWX104" s="2"/>
      <c r="PWY104" s="2"/>
      <c r="PWZ104" s="2"/>
      <c r="PXA104" s="2"/>
      <c r="PXB104" s="2"/>
      <c r="PXC104" s="2"/>
      <c r="PXD104" s="2"/>
      <c r="PXE104" s="2"/>
      <c r="PXF104" s="2"/>
      <c r="PXG104" s="2"/>
      <c r="PXH104" s="2"/>
      <c r="PXI104" s="2"/>
      <c r="PXJ104" s="2"/>
      <c r="PXK104" s="2"/>
      <c r="PXL104" s="2"/>
      <c r="PXM104" s="2"/>
      <c r="PXN104" s="2"/>
      <c r="PXO104" s="2"/>
      <c r="PXP104" s="2"/>
      <c r="PXQ104" s="2"/>
      <c r="PXR104" s="2"/>
      <c r="PXS104" s="2"/>
      <c r="PXT104" s="2"/>
      <c r="PXU104" s="2"/>
      <c r="PXV104" s="2"/>
      <c r="PXW104" s="2"/>
      <c r="PXX104" s="2"/>
      <c r="PXY104" s="2"/>
      <c r="PXZ104" s="2"/>
      <c r="PYA104" s="2"/>
      <c r="PYB104" s="2"/>
      <c r="PYC104" s="2"/>
      <c r="PYD104" s="2"/>
      <c r="PYE104" s="2"/>
      <c r="PYF104" s="2"/>
      <c r="PYG104" s="2"/>
      <c r="PYH104" s="2"/>
      <c r="PYI104" s="2"/>
      <c r="PYJ104" s="2"/>
      <c r="PYK104" s="2"/>
      <c r="PYL104" s="2"/>
      <c r="PYM104" s="2"/>
      <c r="PYN104" s="2"/>
      <c r="PYO104" s="2"/>
      <c r="PYP104" s="2"/>
      <c r="PYQ104" s="2"/>
      <c r="PYR104" s="2"/>
      <c r="PYS104" s="2"/>
      <c r="PYT104" s="2"/>
      <c r="PYU104" s="2"/>
      <c r="PYV104" s="2"/>
      <c r="PYW104" s="2"/>
      <c r="PYX104" s="2"/>
      <c r="PYY104" s="2"/>
      <c r="PYZ104" s="2"/>
      <c r="PZA104" s="2"/>
      <c r="PZB104" s="2"/>
      <c r="PZC104" s="2"/>
      <c r="PZD104" s="2"/>
      <c r="PZE104" s="2"/>
      <c r="PZF104" s="2"/>
      <c r="PZG104" s="2"/>
      <c r="PZH104" s="2"/>
      <c r="PZI104" s="2"/>
      <c r="PZJ104" s="2"/>
      <c r="PZK104" s="2"/>
      <c r="PZL104" s="2"/>
      <c r="PZM104" s="2"/>
      <c r="PZN104" s="2"/>
      <c r="PZO104" s="2"/>
      <c r="PZP104" s="2"/>
      <c r="PZQ104" s="2"/>
      <c r="PZR104" s="2"/>
      <c r="PZS104" s="2"/>
      <c r="PZT104" s="2"/>
      <c r="PZU104" s="2"/>
      <c r="PZV104" s="2"/>
      <c r="PZW104" s="2"/>
      <c r="PZX104" s="2"/>
      <c r="PZY104" s="2"/>
      <c r="PZZ104" s="2"/>
      <c r="QAA104" s="2"/>
      <c r="QAB104" s="2"/>
      <c r="QAC104" s="2"/>
      <c r="QAD104" s="2"/>
      <c r="QAE104" s="2"/>
      <c r="QAF104" s="2"/>
      <c r="QAG104" s="2"/>
      <c r="QAH104" s="2"/>
      <c r="QAI104" s="2"/>
      <c r="QAJ104" s="2"/>
      <c r="QAK104" s="2"/>
      <c r="QAL104" s="2"/>
      <c r="QAM104" s="2"/>
      <c r="QAN104" s="2"/>
      <c r="QAO104" s="2"/>
      <c r="QAP104" s="2"/>
      <c r="QAQ104" s="2"/>
      <c r="QAR104" s="2"/>
      <c r="QAS104" s="2"/>
      <c r="QAT104" s="2"/>
      <c r="QAU104" s="2"/>
      <c r="QAV104" s="2"/>
      <c r="QAW104" s="2"/>
      <c r="QAX104" s="2"/>
      <c r="QAY104" s="2"/>
      <c r="QAZ104" s="2"/>
      <c r="QBA104" s="2"/>
      <c r="QBB104" s="2"/>
      <c r="QBC104" s="2"/>
      <c r="QBD104" s="2"/>
      <c r="QBE104" s="2"/>
      <c r="QBF104" s="2"/>
      <c r="QBG104" s="2"/>
      <c r="QBH104" s="2"/>
      <c r="QBI104" s="2"/>
      <c r="QBJ104" s="2"/>
      <c r="QBK104" s="2"/>
      <c r="QBL104" s="2"/>
      <c r="QBM104" s="2"/>
      <c r="QBN104" s="2"/>
      <c r="QBO104" s="2"/>
      <c r="QBP104" s="2"/>
      <c r="QBQ104" s="2"/>
      <c r="QBR104" s="2"/>
      <c r="QBS104" s="2"/>
      <c r="QBT104" s="2"/>
      <c r="QBU104" s="2"/>
      <c r="QBV104" s="2"/>
      <c r="QBW104" s="2"/>
      <c r="QBX104" s="2"/>
      <c r="QBY104" s="2"/>
      <c r="QBZ104" s="2"/>
      <c r="QCA104" s="2"/>
      <c r="QCB104" s="2"/>
      <c r="QCC104" s="2"/>
      <c r="QCD104" s="2"/>
      <c r="QCE104" s="2"/>
      <c r="QCF104" s="2"/>
      <c r="QCG104" s="2"/>
      <c r="QCH104" s="2"/>
      <c r="QCI104" s="2"/>
      <c r="QCJ104" s="2"/>
      <c r="QCK104" s="2"/>
      <c r="QCL104" s="2"/>
      <c r="QCM104" s="2"/>
      <c r="QCN104" s="2"/>
      <c r="QCO104" s="2"/>
      <c r="QCP104" s="2"/>
      <c r="QCQ104" s="2"/>
      <c r="QCR104" s="2"/>
      <c r="QCS104" s="2"/>
      <c r="QCT104" s="2"/>
      <c r="QCU104" s="2"/>
      <c r="QCV104" s="2"/>
      <c r="QCW104" s="2"/>
      <c r="QCX104" s="2"/>
      <c r="QCY104" s="2"/>
      <c r="QCZ104" s="2"/>
      <c r="QDA104" s="2"/>
      <c r="QDB104" s="2"/>
      <c r="QDC104" s="2"/>
      <c r="QDD104" s="2"/>
      <c r="QDE104" s="2"/>
      <c r="QDF104" s="2"/>
      <c r="QDG104" s="2"/>
      <c r="QDH104" s="2"/>
      <c r="QDI104" s="2"/>
      <c r="QDJ104" s="2"/>
      <c r="QDK104" s="2"/>
      <c r="QDL104" s="2"/>
      <c r="QDM104" s="2"/>
      <c r="QDN104" s="2"/>
      <c r="QDO104" s="2"/>
      <c r="QDP104" s="2"/>
      <c r="QDQ104" s="2"/>
      <c r="QDR104" s="2"/>
      <c r="QDS104" s="2"/>
      <c r="QDT104" s="2"/>
      <c r="QDU104" s="2"/>
      <c r="QDV104" s="2"/>
      <c r="QDW104" s="2"/>
      <c r="QDX104" s="2"/>
      <c r="QDY104" s="2"/>
      <c r="QDZ104" s="2"/>
      <c r="QEA104" s="2"/>
      <c r="QEB104" s="2"/>
      <c r="QEC104" s="2"/>
      <c r="QED104" s="2"/>
      <c r="QEE104" s="2"/>
      <c r="QEF104" s="2"/>
      <c r="QEG104" s="2"/>
      <c r="QEH104" s="2"/>
      <c r="QEI104" s="2"/>
      <c r="QEJ104" s="2"/>
      <c r="QEK104" s="2"/>
      <c r="QEL104" s="2"/>
      <c r="QEM104" s="2"/>
      <c r="QEN104" s="2"/>
      <c r="QEO104" s="2"/>
      <c r="QEP104" s="2"/>
      <c r="QEQ104" s="2"/>
      <c r="QER104" s="2"/>
      <c r="QES104" s="2"/>
      <c r="QET104" s="2"/>
      <c r="QEU104" s="2"/>
      <c r="QEV104" s="2"/>
      <c r="QEW104" s="2"/>
      <c r="QEX104" s="2"/>
      <c r="QEY104" s="2"/>
      <c r="QEZ104" s="2"/>
      <c r="QFA104" s="2"/>
      <c r="QFB104" s="2"/>
      <c r="QFC104" s="2"/>
      <c r="QFD104" s="2"/>
      <c r="QFE104" s="2"/>
      <c r="QFF104" s="2"/>
      <c r="QFG104" s="2"/>
      <c r="QFH104" s="2"/>
      <c r="QFI104" s="2"/>
      <c r="QFJ104" s="2"/>
      <c r="QFK104" s="2"/>
      <c r="QFL104" s="2"/>
      <c r="QFM104" s="2"/>
      <c r="QFN104" s="2"/>
      <c r="QFO104" s="2"/>
      <c r="QFP104" s="2"/>
      <c r="QFQ104" s="2"/>
      <c r="QFR104" s="2"/>
      <c r="QFS104" s="2"/>
      <c r="QFT104" s="2"/>
      <c r="QFU104" s="2"/>
      <c r="QFV104" s="2"/>
      <c r="QFW104" s="2"/>
      <c r="QFX104" s="2"/>
      <c r="QFY104" s="2"/>
      <c r="QFZ104" s="2"/>
      <c r="QGA104" s="2"/>
      <c r="QGB104" s="2"/>
      <c r="QGC104" s="2"/>
      <c r="QGD104" s="2"/>
      <c r="QGE104" s="2"/>
      <c r="QGF104" s="2"/>
      <c r="QGG104" s="2"/>
      <c r="QGH104" s="2"/>
      <c r="QGI104" s="2"/>
      <c r="QGJ104" s="2"/>
      <c r="QGK104" s="2"/>
      <c r="QGL104" s="2"/>
      <c r="QGM104" s="2"/>
      <c r="QGN104" s="2"/>
      <c r="QGO104" s="2"/>
      <c r="QGP104" s="2"/>
      <c r="QGQ104" s="2"/>
      <c r="QGR104" s="2"/>
      <c r="QGS104" s="2"/>
      <c r="QGT104" s="2"/>
      <c r="QGU104" s="2"/>
      <c r="QGV104" s="2"/>
      <c r="QGW104" s="2"/>
      <c r="QGX104" s="2"/>
      <c r="QGY104" s="2"/>
      <c r="QGZ104" s="2"/>
      <c r="QHA104" s="2"/>
      <c r="QHB104" s="2"/>
      <c r="QHC104" s="2"/>
      <c r="QHD104" s="2"/>
      <c r="QHE104" s="2"/>
      <c r="QHF104" s="2"/>
      <c r="QHG104" s="2"/>
      <c r="QHH104" s="2"/>
      <c r="QHI104" s="2"/>
      <c r="QHJ104" s="2"/>
      <c r="QHK104" s="2"/>
      <c r="QHL104" s="2"/>
      <c r="QHM104" s="2"/>
      <c r="QHN104" s="2"/>
      <c r="QHO104" s="2"/>
      <c r="QHP104" s="2"/>
      <c r="QHQ104" s="2"/>
      <c r="QHR104" s="2"/>
      <c r="QHS104" s="2"/>
      <c r="QHT104" s="2"/>
      <c r="QHU104" s="2"/>
      <c r="QHV104" s="2"/>
      <c r="QHW104" s="2"/>
      <c r="QHX104" s="2"/>
      <c r="QHY104" s="2"/>
      <c r="QHZ104" s="2"/>
      <c r="QIA104" s="2"/>
      <c r="QIB104" s="2"/>
      <c r="QIC104" s="2"/>
      <c r="QID104" s="2"/>
      <c r="QIE104" s="2"/>
      <c r="QIF104" s="2"/>
      <c r="QIG104" s="2"/>
      <c r="QIH104" s="2"/>
      <c r="QII104" s="2"/>
      <c r="QIJ104" s="2"/>
      <c r="QIK104" s="2"/>
      <c r="QIL104" s="2"/>
      <c r="QIM104" s="2"/>
      <c r="QIN104" s="2"/>
      <c r="QIO104" s="2"/>
      <c r="QIP104" s="2"/>
      <c r="QIQ104" s="2"/>
      <c r="QIR104" s="2"/>
      <c r="QIS104" s="2"/>
      <c r="QIT104" s="2"/>
      <c r="QIU104" s="2"/>
      <c r="QIV104" s="2"/>
      <c r="QIW104" s="2"/>
      <c r="QIX104" s="2"/>
      <c r="QIY104" s="2"/>
      <c r="QIZ104" s="2"/>
      <c r="QJA104" s="2"/>
      <c r="QJB104" s="2"/>
      <c r="QJC104" s="2"/>
      <c r="QJD104" s="2"/>
      <c r="QJE104" s="2"/>
      <c r="QJF104" s="2"/>
      <c r="QJG104" s="2"/>
      <c r="QJH104" s="2"/>
      <c r="QJI104" s="2"/>
      <c r="QJJ104" s="2"/>
      <c r="QJK104" s="2"/>
      <c r="QJL104" s="2"/>
      <c r="QJM104" s="2"/>
      <c r="QJN104" s="2"/>
      <c r="QJO104" s="2"/>
      <c r="QJP104" s="2"/>
      <c r="QJQ104" s="2"/>
      <c r="QJR104" s="2"/>
      <c r="QJS104" s="2"/>
      <c r="QJT104" s="2"/>
      <c r="QJU104" s="2"/>
      <c r="QJV104" s="2"/>
      <c r="QJW104" s="2"/>
      <c r="QJX104" s="2"/>
      <c r="QJY104" s="2"/>
      <c r="QJZ104" s="2"/>
      <c r="QKA104" s="2"/>
      <c r="QKB104" s="2"/>
      <c r="QKC104" s="2"/>
      <c r="QKD104" s="2"/>
      <c r="QKE104" s="2"/>
      <c r="QKF104" s="2"/>
      <c r="QKG104" s="2"/>
      <c r="QKH104" s="2"/>
      <c r="QKI104" s="2"/>
      <c r="QKJ104" s="2"/>
      <c r="QKK104" s="2"/>
      <c r="QKL104" s="2"/>
      <c r="QKM104" s="2"/>
      <c r="QKN104" s="2"/>
      <c r="QKO104" s="2"/>
      <c r="QKP104" s="2"/>
      <c r="QKQ104" s="2"/>
      <c r="QKR104" s="2"/>
      <c r="QKS104" s="2"/>
      <c r="QKT104" s="2"/>
      <c r="QKU104" s="2"/>
      <c r="QKV104" s="2"/>
      <c r="QKW104" s="2"/>
      <c r="QKX104" s="2"/>
      <c r="QKY104" s="2"/>
      <c r="QKZ104" s="2"/>
      <c r="QLA104" s="2"/>
      <c r="QLB104" s="2"/>
      <c r="QLC104" s="2"/>
      <c r="QLD104" s="2"/>
      <c r="QLE104" s="2"/>
      <c r="QLF104" s="2"/>
      <c r="QLG104" s="2"/>
      <c r="QLH104" s="2"/>
      <c r="QLI104" s="2"/>
      <c r="QLJ104" s="2"/>
      <c r="QLK104" s="2"/>
      <c r="QLL104" s="2"/>
      <c r="QLM104" s="2"/>
      <c r="QLN104" s="2"/>
      <c r="QLO104" s="2"/>
      <c r="QLP104" s="2"/>
      <c r="QLQ104" s="2"/>
      <c r="QLR104" s="2"/>
      <c r="QLS104" s="2"/>
      <c r="QLT104" s="2"/>
      <c r="QLU104" s="2"/>
      <c r="QLV104" s="2"/>
      <c r="QLW104" s="2"/>
      <c r="QLX104" s="2"/>
      <c r="QLY104" s="2"/>
      <c r="QLZ104" s="2"/>
      <c r="QMA104" s="2"/>
      <c r="QMB104" s="2"/>
      <c r="QMC104" s="2"/>
      <c r="QMD104" s="2"/>
      <c r="QME104" s="2"/>
      <c r="QMF104" s="2"/>
      <c r="QMG104" s="2"/>
      <c r="QMH104" s="2"/>
      <c r="QMI104" s="2"/>
      <c r="QMJ104" s="2"/>
      <c r="QMK104" s="2"/>
      <c r="QML104" s="2"/>
      <c r="QMM104" s="2"/>
      <c r="QMN104" s="2"/>
      <c r="QMO104" s="2"/>
      <c r="QMP104" s="2"/>
      <c r="QMQ104" s="2"/>
      <c r="QMR104" s="2"/>
      <c r="QMS104" s="2"/>
      <c r="QMT104" s="2"/>
      <c r="QMU104" s="2"/>
      <c r="QMV104" s="2"/>
      <c r="QMW104" s="2"/>
      <c r="QMX104" s="2"/>
      <c r="QMY104" s="2"/>
      <c r="QMZ104" s="2"/>
      <c r="QNA104" s="2"/>
      <c r="QNB104" s="2"/>
      <c r="QNC104" s="2"/>
      <c r="QND104" s="2"/>
      <c r="QNE104" s="2"/>
      <c r="QNF104" s="2"/>
      <c r="QNG104" s="2"/>
      <c r="QNH104" s="2"/>
      <c r="QNI104" s="2"/>
      <c r="QNJ104" s="2"/>
      <c r="QNK104" s="2"/>
      <c r="QNL104" s="2"/>
      <c r="QNM104" s="2"/>
      <c r="QNN104" s="2"/>
      <c r="QNO104" s="2"/>
      <c r="QNP104" s="2"/>
      <c r="QNQ104" s="2"/>
      <c r="QNR104" s="2"/>
      <c r="QNS104" s="2"/>
      <c r="QNT104" s="2"/>
      <c r="QNU104" s="2"/>
      <c r="QNV104" s="2"/>
      <c r="QNW104" s="2"/>
      <c r="QNX104" s="2"/>
      <c r="QNY104" s="2"/>
      <c r="QNZ104" s="2"/>
      <c r="QOA104" s="2"/>
      <c r="QOB104" s="2"/>
      <c r="QOC104" s="2"/>
      <c r="QOD104" s="2"/>
      <c r="QOE104" s="2"/>
      <c r="QOF104" s="2"/>
      <c r="QOG104" s="2"/>
      <c r="QOH104" s="2"/>
      <c r="QOI104" s="2"/>
      <c r="QOJ104" s="2"/>
      <c r="QOK104" s="2"/>
      <c r="QOL104" s="2"/>
      <c r="QOM104" s="2"/>
      <c r="QON104" s="2"/>
      <c r="QOO104" s="2"/>
      <c r="QOP104" s="2"/>
      <c r="QOQ104" s="2"/>
      <c r="QOR104" s="2"/>
      <c r="QOS104" s="2"/>
      <c r="QOT104" s="2"/>
      <c r="QOU104" s="2"/>
      <c r="QOV104" s="2"/>
      <c r="QOW104" s="2"/>
      <c r="QOX104" s="2"/>
      <c r="QOY104" s="2"/>
      <c r="QOZ104" s="2"/>
      <c r="QPA104" s="2"/>
      <c r="QPB104" s="2"/>
      <c r="QPC104" s="2"/>
      <c r="QPD104" s="2"/>
      <c r="QPE104" s="2"/>
      <c r="QPF104" s="2"/>
      <c r="QPG104" s="2"/>
      <c r="QPH104" s="2"/>
      <c r="QPI104" s="2"/>
      <c r="QPJ104" s="2"/>
      <c r="QPK104" s="2"/>
      <c r="QPL104" s="2"/>
      <c r="QPM104" s="2"/>
      <c r="QPN104" s="2"/>
      <c r="QPO104" s="2"/>
      <c r="QPP104" s="2"/>
      <c r="QPQ104" s="2"/>
      <c r="QPR104" s="2"/>
      <c r="QPS104" s="2"/>
      <c r="QPT104" s="2"/>
      <c r="QPU104" s="2"/>
      <c r="QPV104" s="2"/>
      <c r="QPW104" s="2"/>
      <c r="QPX104" s="2"/>
      <c r="QPY104" s="2"/>
      <c r="QPZ104" s="2"/>
      <c r="QQA104" s="2"/>
      <c r="QQB104" s="2"/>
      <c r="QQC104" s="2"/>
      <c r="QQD104" s="2"/>
      <c r="QQE104" s="2"/>
      <c r="QQF104" s="2"/>
      <c r="QQG104" s="2"/>
      <c r="QQH104" s="2"/>
      <c r="QQI104" s="2"/>
      <c r="QQJ104" s="2"/>
      <c r="QQK104" s="2"/>
      <c r="QQL104" s="2"/>
      <c r="QQM104" s="2"/>
      <c r="QQN104" s="2"/>
      <c r="QQO104" s="2"/>
      <c r="QQP104" s="2"/>
      <c r="QQQ104" s="2"/>
      <c r="QQR104" s="2"/>
      <c r="QQS104" s="2"/>
      <c r="QQT104" s="2"/>
      <c r="QQU104" s="2"/>
      <c r="QQV104" s="2"/>
      <c r="QQW104" s="2"/>
      <c r="QQX104" s="2"/>
      <c r="QQY104" s="2"/>
      <c r="QQZ104" s="2"/>
      <c r="QRA104" s="2"/>
      <c r="QRB104" s="2"/>
      <c r="QRC104" s="2"/>
      <c r="QRD104" s="2"/>
      <c r="QRE104" s="2"/>
      <c r="QRF104" s="2"/>
      <c r="QRG104" s="2"/>
      <c r="QRH104" s="2"/>
      <c r="QRI104" s="2"/>
      <c r="QRJ104" s="2"/>
      <c r="QRK104" s="2"/>
      <c r="QRL104" s="2"/>
      <c r="QRM104" s="2"/>
      <c r="QRN104" s="2"/>
      <c r="QRO104" s="2"/>
      <c r="QRP104" s="2"/>
      <c r="QRQ104" s="2"/>
      <c r="QRR104" s="2"/>
      <c r="QRS104" s="2"/>
      <c r="QRT104" s="2"/>
      <c r="QRU104" s="2"/>
      <c r="QRV104" s="2"/>
      <c r="QRW104" s="2"/>
      <c r="QRX104" s="2"/>
      <c r="QRY104" s="2"/>
      <c r="QRZ104" s="2"/>
      <c r="QSA104" s="2"/>
      <c r="QSB104" s="2"/>
      <c r="QSC104" s="2"/>
      <c r="QSD104" s="2"/>
      <c r="QSE104" s="2"/>
      <c r="QSF104" s="2"/>
      <c r="QSG104" s="2"/>
      <c r="QSH104" s="2"/>
      <c r="QSI104" s="2"/>
      <c r="QSJ104" s="2"/>
      <c r="QSK104" s="2"/>
      <c r="QSL104" s="2"/>
      <c r="QSM104" s="2"/>
      <c r="QSN104" s="2"/>
      <c r="QSO104" s="2"/>
      <c r="QSP104" s="2"/>
      <c r="QSQ104" s="2"/>
      <c r="QSR104" s="2"/>
      <c r="QSS104" s="2"/>
      <c r="QST104" s="2"/>
      <c r="QSU104" s="2"/>
      <c r="QSV104" s="2"/>
      <c r="QSW104" s="2"/>
      <c r="QSX104" s="2"/>
      <c r="QSY104" s="2"/>
      <c r="QSZ104" s="2"/>
      <c r="QTA104" s="2"/>
      <c r="QTB104" s="2"/>
      <c r="QTC104" s="2"/>
      <c r="QTD104" s="2"/>
      <c r="QTE104" s="2"/>
      <c r="QTF104" s="2"/>
      <c r="QTG104" s="2"/>
      <c r="QTH104" s="2"/>
      <c r="QTI104" s="2"/>
      <c r="QTJ104" s="2"/>
      <c r="QTK104" s="2"/>
      <c r="QTL104" s="2"/>
      <c r="QTM104" s="2"/>
      <c r="QTN104" s="2"/>
      <c r="QTO104" s="2"/>
      <c r="QTP104" s="2"/>
      <c r="QTQ104" s="2"/>
      <c r="QTR104" s="2"/>
      <c r="QTS104" s="2"/>
      <c r="QTT104" s="2"/>
      <c r="QTU104" s="2"/>
      <c r="QTV104" s="2"/>
      <c r="QTW104" s="2"/>
      <c r="QTX104" s="2"/>
      <c r="QTY104" s="2"/>
      <c r="QTZ104" s="2"/>
      <c r="QUA104" s="2"/>
      <c r="QUB104" s="2"/>
      <c r="QUC104" s="2"/>
      <c r="QUD104" s="2"/>
      <c r="QUE104" s="2"/>
      <c r="QUF104" s="2"/>
      <c r="QUG104" s="2"/>
      <c r="QUH104" s="2"/>
      <c r="QUI104" s="2"/>
      <c r="QUJ104" s="2"/>
      <c r="QUK104" s="2"/>
      <c r="QUL104" s="2"/>
      <c r="QUM104" s="2"/>
      <c r="QUN104" s="2"/>
      <c r="QUO104" s="2"/>
      <c r="QUP104" s="2"/>
      <c r="QUQ104" s="2"/>
      <c r="QUR104" s="2"/>
      <c r="QUS104" s="2"/>
      <c r="QUT104" s="2"/>
      <c r="QUU104" s="2"/>
      <c r="QUV104" s="2"/>
      <c r="QUW104" s="2"/>
      <c r="QUX104" s="2"/>
      <c r="QUY104" s="2"/>
      <c r="QUZ104" s="2"/>
      <c r="QVA104" s="2"/>
      <c r="QVB104" s="2"/>
      <c r="QVC104" s="2"/>
      <c r="QVD104" s="2"/>
      <c r="QVE104" s="2"/>
      <c r="QVF104" s="2"/>
      <c r="QVG104" s="2"/>
      <c r="QVH104" s="2"/>
      <c r="QVI104" s="2"/>
      <c r="QVJ104" s="2"/>
      <c r="QVK104" s="2"/>
      <c r="QVL104" s="2"/>
      <c r="QVM104" s="2"/>
      <c r="QVN104" s="2"/>
      <c r="QVO104" s="2"/>
      <c r="QVP104" s="2"/>
      <c r="QVQ104" s="2"/>
      <c r="QVR104" s="2"/>
      <c r="QVS104" s="2"/>
      <c r="QVT104" s="2"/>
      <c r="QVU104" s="2"/>
      <c r="QVV104" s="2"/>
      <c r="QVW104" s="2"/>
      <c r="QVX104" s="2"/>
      <c r="QVY104" s="2"/>
      <c r="QVZ104" s="2"/>
      <c r="QWA104" s="2"/>
      <c r="QWB104" s="2"/>
      <c r="QWC104" s="2"/>
      <c r="QWD104" s="2"/>
      <c r="QWE104" s="2"/>
      <c r="QWF104" s="2"/>
      <c r="QWG104" s="2"/>
      <c r="QWH104" s="2"/>
      <c r="QWI104" s="2"/>
      <c r="QWJ104" s="2"/>
      <c r="QWK104" s="2"/>
      <c r="QWL104" s="2"/>
      <c r="QWM104" s="2"/>
      <c r="QWN104" s="2"/>
      <c r="QWO104" s="2"/>
      <c r="QWP104" s="2"/>
      <c r="QWQ104" s="2"/>
      <c r="QWR104" s="2"/>
      <c r="QWS104" s="2"/>
      <c r="QWT104" s="2"/>
      <c r="QWU104" s="2"/>
      <c r="QWV104" s="2"/>
      <c r="QWW104" s="2"/>
      <c r="QWX104" s="2"/>
      <c r="QWY104" s="2"/>
      <c r="QWZ104" s="2"/>
      <c r="QXA104" s="2"/>
      <c r="QXB104" s="2"/>
      <c r="QXC104" s="2"/>
      <c r="QXD104" s="2"/>
      <c r="QXE104" s="2"/>
      <c r="QXF104" s="2"/>
      <c r="QXG104" s="2"/>
      <c r="QXH104" s="2"/>
      <c r="QXI104" s="2"/>
      <c r="QXJ104" s="2"/>
      <c r="QXK104" s="2"/>
      <c r="QXL104" s="2"/>
      <c r="QXM104" s="2"/>
      <c r="QXN104" s="2"/>
      <c r="QXO104" s="2"/>
      <c r="QXP104" s="2"/>
      <c r="QXQ104" s="2"/>
      <c r="QXR104" s="2"/>
      <c r="QXS104" s="2"/>
      <c r="QXT104" s="2"/>
      <c r="QXU104" s="2"/>
      <c r="QXV104" s="2"/>
      <c r="QXW104" s="2"/>
      <c r="QXX104" s="2"/>
      <c r="QXY104" s="2"/>
      <c r="QXZ104" s="2"/>
      <c r="QYA104" s="2"/>
      <c r="QYB104" s="2"/>
      <c r="QYC104" s="2"/>
      <c r="QYD104" s="2"/>
      <c r="QYE104" s="2"/>
      <c r="QYF104" s="2"/>
      <c r="QYG104" s="2"/>
      <c r="QYH104" s="2"/>
      <c r="QYI104" s="2"/>
      <c r="QYJ104" s="2"/>
      <c r="QYK104" s="2"/>
      <c r="QYL104" s="2"/>
      <c r="QYM104" s="2"/>
      <c r="QYN104" s="2"/>
      <c r="QYO104" s="2"/>
      <c r="QYP104" s="2"/>
      <c r="QYQ104" s="2"/>
      <c r="QYR104" s="2"/>
      <c r="QYS104" s="2"/>
      <c r="QYT104" s="2"/>
      <c r="QYU104" s="2"/>
      <c r="QYV104" s="2"/>
      <c r="QYW104" s="2"/>
      <c r="QYX104" s="2"/>
      <c r="QYY104" s="2"/>
      <c r="QYZ104" s="2"/>
      <c r="QZA104" s="2"/>
      <c r="QZB104" s="2"/>
      <c r="QZC104" s="2"/>
      <c r="QZD104" s="2"/>
      <c r="QZE104" s="2"/>
      <c r="QZF104" s="2"/>
      <c r="QZG104" s="2"/>
      <c r="QZH104" s="2"/>
      <c r="QZI104" s="2"/>
      <c r="QZJ104" s="2"/>
      <c r="QZK104" s="2"/>
      <c r="QZL104" s="2"/>
      <c r="QZM104" s="2"/>
      <c r="QZN104" s="2"/>
      <c r="QZO104" s="2"/>
      <c r="QZP104" s="2"/>
      <c r="QZQ104" s="2"/>
      <c r="QZR104" s="2"/>
      <c r="QZS104" s="2"/>
      <c r="QZT104" s="2"/>
      <c r="QZU104" s="2"/>
      <c r="QZV104" s="2"/>
      <c r="QZW104" s="2"/>
      <c r="QZX104" s="2"/>
      <c r="QZY104" s="2"/>
      <c r="QZZ104" s="2"/>
      <c r="RAA104" s="2"/>
      <c r="RAB104" s="2"/>
      <c r="RAC104" s="2"/>
      <c r="RAD104" s="2"/>
      <c r="RAE104" s="2"/>
      <c r="RAF104" s="2"/>
      <c r="RAG104" s="2"/>
      <c r="RAH104" s="2"/>
      <c r="RAI104" s="2"/>
      <c r="RAJ104" s="2"/>
      <c r="RAK104" s="2"/>
      <c r="RAL104" s="2"/>
      <c r="RAM104" s="2"/>
      <c r="RAN104" s="2"/>
      <c r="RAO104" s="2"/>
      <c r="RAP104" s="2"/>
      <c r="RAQ104" s="2"/>
      <c r="RAR104" s="2"/>
      <c r="RAS104" s="2"/>
      <c r="RAT104" s="2"/>
      <c r="RAU104" s="2"/>
      <c r="RAV104" s="2"/>
      <c r="RAW104" s="2"/>
      <c r="RAX104" s="2"/>
      <c r="RAY104" s="2"/>
      <c r="RAZ104" s="2"/>
      <c r="RBA104" s="2"/>
      <c r="RBB104" s="2"/>
      <c r="RBC104" s="2"/>
      <c r="RBD104" s="2"/>
      <c r="RBE104" s="2"/>
      <c r="RBF104" s="2"/>
      <c r="RBG104" s="2"/>
      <c r="RBH104" s="2"/>
      <c r="RBI104" s="2"/>
      <c r="RBJ104" s="2"/>
      <c r="RBK104" s="2"/>
      <c r="RBL104" s="2"/>
      <c r="RBM104" s="2"/>
      <c r="RBN104" s="2"/>
      <c r="RBO104" s="2"/>
      <c r="RBP104" s="2"/>
      <c r="RBQ104" s="2"/>
      <c r="RBR104" s="2"/>
      <c r="RBS104" s="2"/>
      <c r="RBT104" s="2"/>
      <c r="RBU104" s="2"/>
      <c r="RBV104" s="2"/>
      <c r="RBW104" s="2"/>
      <c r="RBX104" s="2"/>
      <c r="RBY104" s="2"/>
      <c r="RBZ104" s="2"/>
      <c r="RCA104" s="2"/>
      <c r="RCB104" s="2"/>
      <c r="RCC104" s="2"/>
      <c r="RCD104" s="2"/>
      <c r="RCE104" s="2"/>
      <c r="RCF104" s="2"/>
      <c r="RCG104" s="2"/>
      <c r="RCH104" s="2"/>
      <c r="RCI104" s="2"/>
      <c r="RCJ104" s="2"/>
      <c r="RCK104" s="2"/>
      <c r="RCL104" s="2"/>
      <c r="RCM104" s="2"/>
      <c r="RCN104" s="2"/>
      <c r="RCO104" s="2"/>
      <c r="RCP104" s="2"/>
      <c r="RCQ104" s="2"/>
      <c r="RCR104" s="2"/>
      <c r="RCS104" s="2"/>
      <c r="RCT104" s="2"/>
      <c r="RCU104" s="2"/>
      <c r="RCV104" s="2"/>
      <c r="RCW104" s="2"/>
      <c r="RCX104" s="2"/>
      <c r="RCY104" s="2"/>
      <c r="RCZ104" s="2"/>
      <c r="RDA104" s="2"/>
      <c r="RDB104" s="2"/>
      <c r="RDC104" s="2"/>
      <c r="RDD104" s="2"/>
      <c r="RDE104" s="2"/>
      <c r="RDF104" s="2"/>
      <c r="RDG104" s="2"/>
      <c r="RDH104" s="2"/>
      <c r="RDI104" s="2"/>
      <c r="RDJ104" s="2"/>
      <c r="RDK104" s="2"/>
      <c r="RDL104" s="2"/>
      <c r="RDM104" s="2"/>
      <c r="RDN104" s="2"/>
      <c r="RDO104" s="2"/>
      <c r="RDP104" s="2"/>
      <c r="RDQ104" s="2"/>
      <c r="RDR104" s="2"/>
      <c r="RDS104" s="2"/>
      <c r="RDT104" s="2"/>
      <c r="RDU104" s="2"/>
      <c r="RDV104" s="2"/>
      <c r="RDW104" s="2"/>
      <c r="RDX104" s="2"/>
      <c r="RDY104" s="2"/>
      <c r="RDZ104" s="2"/>
      <c r="REA104" s="2"/>
      <c r="REB104" s="2"/>
      <c r="REC104" s="2"/>
      <c r="RED104" s="2"/>
      <c r="REE104" s="2"/>
      <c r="REF104" s="2"/>
      <c r="REG104" s="2"/>
      <c r="REH104" s="2"/>
      <c r="REI104" s="2"/>
      <c r="REJ104" s="2"/>
      <c r="REK104" s="2"/>
      <c r="REL104" s="2"/>
      <c r="REM104" s="2"/>
      <c r="REN104" s="2"/>
      <c r="REO104" s="2"/>
      <c r="REP104" s="2"/>
      <c r="REQ104" s="2"/>
      <c r="RER104" s="2"/>
      <c r="RES104" s="2"/>
      <c r="RET104" s="2"/>
      <c r="REU104" s="2"/>
      <c r="REV104" s="2"/>
      <c r="REW104" s="2"/>
      <c r="REX104" s="2"/>
      <c r="REY104" s="2"/>
      <c r="REZ104" s="2"/>
      <c r="RFA104" s="2"/>
      <c r="RFB104" s="2"/>
      <c r="RFC104" s="2"/>
      <c r="RFD104" s="2"/>
      <c r="RFE104" s="2"/>
      <c r="RFF104" s="2"/>
      <c r="RFG104" s="2"/>
      <c r="RFH104" s="2"/>
      <c r="RFI104" s="2"/>
      <c r="RFJ104" s="2"/>
      <c r="RFK104" s="2"/>
      <c r="RFL104" s="2"/>
      <c r="RFM104" s="2"/>
      <c r="RFN104" s="2"/>
      <c r="RFO104" s="2"/>
      <c r="RFP104" s="2"/>
      <c r="RFQ104" s="2"/>
      <c r="RFR104" s="2"/>
      <c r="RFS104" s="2"/>
      <c r="RFT104" s="2"/>
      <c r="RFU104" s="2"/>
      <c r="RFV104" s="2"/>
      <c r="RFW104" s="2"/>
      <c r="RFX104" s="2"/>
      <c r="RFY104" s="2"/>
      <c r="RFZ104" s="2"/>
      <c r="RGA104" s="2"/>
      <c r="RGB104" s="2"/>
      <c r="RGC104" s="2"/>
      <c r="RGD104" s="2"/>
      <c r="RGE104" s="2"/>
      <c r="RGF104" s="2"/>
      <c r="RGG104" s="2"/>
      <c r="RGH104" s="2"/>
      <c r="RGI104" s="2"/>
      <c r="RGJ104" s="2"/>
      <c r="RGK104" s="2"/>
      <c r="RGL104" s="2"/>
      <c r="RGM104" s="2"/>
      <c r="RGN104" s="2"/>
      <c r="RGO104" s="2"/>
      <c r="RGP104" s="2"/>
      <c r="RGQ104" s="2"/>
      <c r="RGR104" s="2"/>
      <c r="RGS104" s="2"/>
      <c r="RGT104" s="2"/>
      <c r="RGU104" s="2"/>
      <c r="RGV104" s="2"/>
      <c r="RGW104" s="2"/>
      <c r="RGX104" s="2"/>
      <c r="RGY104" s="2"/>
      <c r="RGZ104" s="2"/>
      <c r="RHA104" s="2"/>
      <c r="RHB104" s="2"/>
      <c r="RHC104" s="2"/>
      <c r="RHD104" s="2"/>
      <c r="RHE104" s="2"/>
      <c r="RHF104" s="2"/>
      <c r="RHG104" s="2"/>
      <c r="RHH104" s="2"/>
      <c r="RHI104" s="2"/>
      <c r="RHJ104" s="2"/>
      <c r="RHK104" s="2"/>
      <c r="RHL104" s="2"/>
      <c r="RHM104" s="2"/>
      <c r="RHN104" s="2"/>
      <c r="RHO104" s="2"/>
      <c r="RHP104" s="2"/>
      <c r="RHQ104" s="2"/>
      <c r="RHR104" s="2"/>
      <c r="RHS104" s="2"/>
      <c r="RHT104" s="2"/>
      <c r="RHU104" s="2"/>
      <c r="RHV104" s="2"/>
      <c r="RHW104" s="2"/>
      <c r="RHX104" s="2"/>
      <c r="RHY104" s="2"/>
      <c r="RHZ104" s="2"/>
      <c r="RIA104" s="2"/>
      <c r="RIB104" s="2"/>
      <c r="RIC104" s="2"/>
      <c r="RID104" s="2"/>
      <c r="RIE104" s="2"/>
      <c r="RIF104" s="2"/>
      <c r="RIG104" s="2"/>
      <c r="RIH104" s="2"/>
      <c r="RII104" s="2"/>
      <c r="RIJ104" s="2"/>
      <c r="RIK104" s="2"/>
      <c r="RIL104" s="2"/>
      <c r="RIM104" s="2"/>
      <c r="RIN104" s="2"/>
      <c r="RIO104" s="2"/>
      <c r="RIP104" s="2"/>
      <c r="RIQ104" s="2"/>
      <c r="RIR104" s="2"/>
      <c r="RIS104" s="2"/>
      <c r="RIT104" s="2"/>
      <c r="RIU104" s="2"/>
      <c r="RIV104" s="2"/>
      <c r="RIW104" s="2"/>
      <c r="RIX104" s="2"/>
      <c r="RIY104" s="2"/>
      <c r="RIZ104" s="2"/>
      <c r="RJA104" s="2"/>
      <c r="RJB104" s="2"/>
      <c r="RJC104" s="2"/>
      <c r="RJD104" s="2"/>
      <c r="RJE104" s="2"/>
      <c r="RJF104" s="2"/>
      <c r="RJG104" s="2"/>
      <c r="RJH104" s="2"/>
      <c r="RJI104" s="2"/>
      <c r="RJJ104" s="2"/>
      <c r="RJK104" s="2"/>
      <c r="RJL104" s="2"/>
      <c r="RJM104" s="2"/>
      <c r="RJN104" s="2"/>
      <c r="RJO104" s="2"/>
      <c r="RJP104" s="2"/>
      <c r="RJQ104" s="2"/>
      <c r="RJR104" s="2"/>
      <c r="RJS104" s="2"/>
      <c r="RJT104" s="2"/>
      <c r="RJU104" s="2"/>
      <c r="RJV104" s="2"/>
      <c r="RJW104" s="2"/>
      <c r="RJX104" s="2"/>
      <c r="RJY104" s="2"/>
      <c r="RJZ104" s="2"/>
      <c r="RKA104" s="2"/>
      <c r="RKB104" s="2"/>
      <c r="RKC104" s="2"/>
      <c r="RKD104" s="2"/>
      <c r="RKE104" s="2"/>
      <c r="RKF104" s="2"/>
      <c r="RKG104" s="2"/>
      <c r="RKH104" s="2"/>
      <c r="RKI104" s="2"/>
      <c r="RKJ104" s="2"/>
      <c r="RKK104" s="2"/>
      <c r="RKL104" s="2"/>
      <c r="RKM104" s="2"/>
      <c r="RKN104" s="2"/>
      <c r="RKO104" s="2"/>
      <c r="RKP104" s="2"/>
      <c r="RKQ104" s="2"/>
      <c r="RKR104" s="2"/>
      <c r="RKS104" s="2"/>
      <c r="RKT104" s="2"/>
      <c r="RKU104" s="2"/>
      <c r="RKV104" s="2"/>
      <c r="RKW104" s="2"/>
      <c r="RKX104" s="2"/>
      <c r="RKY104" s="2"/>
      <c r="RKZ104" s="2"/>
      <c r="RLA104" s="2"/>
      <c r="RLB104" s="2"/>
      <c r="RLC104" s="2"/>
      <c r="RLD104" s="2"/>
      <c r="RLE104" s="2"/>
      <c r="RLF104" s="2"/>
      <c r="RLG104" s="2"/>
      <c r="RLH104" s="2"/>
      <c r="RLI104" s="2"/>
      <c r="RLJ104" s="2"/>
      <c r="RLK104" s="2"/>
      <c r="RLL104" s="2"/>
      <c r="RLM104" s="2"/>
      <c r="RLN104" s="2"/>
      <c r="RLO104" s="2"/>
      <c r="RLP104" s="2"/>
      <c r="RLQ104" s="2"/>
      <c r="RLR104" s="2"/>
      <c r="RLS104" s="2"/>
      <c r="RLT104" s="2"/>
      <c r="RLU104" s="2"/>
      <c r="RLV104" s="2"/>
      <c r="RLW104" s="2"/>
      <c r="RLX104" s="2"/>
      <c r="RLY104" s="2"/>
      <c r="RLZ104" s="2"/>
      <c r="RMA104" s="2"/>
      <c r="RMB104" s="2"/>
      <c r="RMC104" s="2"/>
      <c r="RMD104" s="2"/>
      <c r="RME104" s="2"/>
      <c r="RMF104" s="2"/>
      <c r="RMG104" s="2"/>
      <c r="RMH104" s="2"/>
      <c r="RMI104" s="2"/>
      <c r="RMJ104" s="2"/>
      <c r="RMK104" s="2"/>
      <c r="RML104" s="2"/>
      <c r="RMM104" s="2"/>
      <c r="RMN104" s="2"/>
      <c r="RMO104" s="2"/>
      <c r="RMP104" s="2"/>
      <c r="RMQ104" s="2"/>
      <c r="RMR104" s="2"/>
      <c r="RMS104" s="2"/>
      <c r="RMT104" s="2"/>
      <c r="RMU104" s="2"/>
      <c r="RMV104" s="2"/>
      <c r="RMW104" s="2"/>
      <c r="RMX104" s="2"/>
      <c r="RMY104" s="2"/>
      <c r="RMZ104" s="2"/>
      <c r="RNA104" s="2"/>
      <c r="RNB104" s="2"/>
      <c r="RNC104" s="2"/>
      <c r="RND104" s="2"/>
      <c r="RNE104" s="2"/>
      <c r="RNF104" s="2"/>
      <c r="RNG104" s="2"/>
      <c r="RNH104" s="2"/>
      <c r="RNI104" s="2"/>
      <c r="RNJ104" s="2"/>
      <c r="RNK104" s="2"/>
      <c r="RNL104" s="2"/>
      <c r="RNM104" s="2"/>
      <c r="RNN104" s="2"/>
      <c r="RNO104" s="2"/>
      <c r="RNP104" s="2"/>
      <c r="RNQ104" s="2"/>
      <c r="RNR104" s="2"/>
      <c r="RNS104" s="2"/>
      <c r="RNT104" s="2"/>
      <c r="RNU104" s="2"/>
      <c r="RNV104" s="2"/>
      <c r="RNW104" s="2"/>
      <c r="RNX104" s="2"/>
      <c r="RNY104" s="2"/>
      <c r="RNZ104" s="2"/>
      <c r="ROA104" s="2"/>
      <c r="ROB104" s="2"/>
      <c r="ROC104" s="2"/>
      <c r="ROD104" s="2"/>
      <c r="ROE104" s="2"/>
      <c r="ROF104" s="2"/>
      <c r="ROG104" s="2"/>
      <c r="ROH104" s="2"/>
      <c r="ROI104" s="2"/>
      <c r="ROJ104" s="2"/>
      <c r="ROK104" s="2"/>
      <c r="ROL104" s="2"/>
      <c r="ROM104" s="2"/>
      <c r="RON104" s="2"/>
      <c r="ROO104" s="2"/>
      <c r="ROP104" s="2"/>
      <c r="ROQ104" s="2"/>
      <c r="ROR104" s="2"/>
      <c r="ROS104" s="2"/>
      <c r="ROT104" s="2"/>
      <c r="ROU104" s="2"/>
      <c r="ROV104" s="2"/>
      <c r="ROW104" s="2"/>
      <c r="ROX104" s="2"/>
      <c r="ROY104" s="2"/>
      <c r="ROZ104" s="2"/>
      <c r="RPA104" s="2"/>
      <c r="RPB104" s="2"/>
      <c r="RPC104" s="2"/>
      <c r="RPD104" s="2"/>
      <c r="RPE104" s="2"/>
      <c r="RPF104" s="2"/>
      <c r="RPG104" s="2"/>
      <c r="RPH104" s="2"/>
      <c r="RPI104" s="2"/>
      <c r="RPJ104" s="2"/>
      <c r="RPK104" s="2"/>
      <c r="RPL104" s="2"/>
      <c r="RPM104" s="2"/>
      <c r="RPN104" s="2"/>
      <c r="RPO104" s="2"/>
      <c r="RPP104" s="2"/>
      <c r="RPQ104" s="2"/>
      <c r="RPR104" s="2"/>
      <c r="RPS104" s="2"/>
      <c r="RPT104" s="2"/>
      <c r="RPU104" s="2"/>
      <c r="RPV104" s="2"/>
      <c r="RPW104" s="2"/>
      <c r="RPX104" s="2"/>
      <c r="RPY104" s="2"/>
      <c r="RPZ104" s="2"/>
      <c r="RQA104" s="2"/>
      <c r="RQB104" s="2"/>
      <c r="RQC104" s="2"/>
      <c r="RQD104" s="2"/>
      <c r="RQE104" s="2"/>
      <c r="RQF104" s="2"/>
      <c r="RQG104" s="2"/>
      <c r="RQH104" s="2"/>
      <c r="RQI104" s="2"/>
      <c r="RQJ104" s="2"/>
      <c r="RQK104" s="2"/>
      <c r="RQL104" s="2"/>
      <c r="RQM104" s="2"/>
      <c r="RQN104" s="2"/>
      <c r="RQO104" s="2"/>
      <c r="RQP104" s="2"/>
      <c r="RQQ104" s="2"/>
      <c r="RQR104" s="2"/>
      <c r="RQS104" s="2"/>
      <c r="RQT104" s="2"/>
      <c r="RQU104" s="2"/>
      <c r="RQV104" s="2"/>
      <c r="RQW104" s="2"/>
      <c r="RQX104" s="2"/>
      <c r="RQY104" s="2"/>
      <c r="RQZ104" s="2"/>
      <c r="RRA104" s="2"/>
      <c r="RRB104" s="2"/>
      <c r="RRC104" s="2"/>
      <c r="RRD104" s="2"/>
      <c r="RRE104" s="2"/>
      <c r="RRF104" s="2"/>
      <c r="RRG104" s="2"/>
      <c r="RRH104" s="2"/>
      <c r="RRI104" s="2"/>
      <c r="RRJ104" s="2"/>
      <c r="RRK104" s="2"/>
      <c r="RRL104" s="2"/>
      <c r="RRM104" s="2"/>
      <c r="RRN104" s="2"/>
      <c r="RRO104" s="2"/>
      <c r="RRP104" s="2"/>
      <c r="RRQ104" s="2"/>
      <c r="RRR104" s="2"/>
      <c r="RRS104" s="2"/>
      <c r="RRT104" s="2"/>
      <c r="RRU104" s="2"/>
      <c r="RRV104" s="2"/>
      <c r="RRW104" s="2"/>
      <c r="RRX104" s="2"/>
      <c r="RRY104" s="2"/>
      <c r="RRZ104" s="2"/>
      <c r="RSA104" s="2"/>
      <c r="RSB104" s="2"/>
      <c r="RSC104" s="2"/>
      <c r="RSD104" s="2"/>
      <c r="RSE104" s="2"/>
      <c r="RSF104" s="2"/>
      <c r="RSG104" s="2"/>
      <c r="RSH104" s="2"/>
      <c r="RSI104" s="2"/>
      <c r="RSJ104" s="2"/>
      <c r="RSK104" s="2"/>
      <c r="RSL104" s="2"/>
      <c r="RSM104" s="2"/>
      <c r="RSN104" s="2"/>
      <c r="RSO104" s="2"/>
      <c r="RSP104" s="2"/>
      <c r="RSQ104" s="2"/>
      <c r="RSR104" s="2"/>
      <c r="RSS104" s="2"/>
      <c r="RST104" s="2"/>
      <c r="RSU104" s="2"/>
      <c r="RSV104" s="2"/>
      <c r="RSW104" s="2"/>
      <c r="RSX104" s="2"/>
      <c r="RSY104" s="2"/>
      <c r="RSZ104" s="2"/>
      <c r="RTA104" s="2"/>
      <c r="RTB104" s="2"/>
      <c r="RTC104" s="2"/>
      <c r="RTD104" s="2"/>
      <c r="RTE104" s="2"/>
      <c r="RTF104" s="2"/>
      <c r="RTG104" s="2"/>
      <c r="RTH104" s="2"/>
      <c r="RTI104" s="2"/>
      <c r="RTJ104" s="2"/>
      <c r="RTK104" s="2"/>
      <c r="RTL104" s="2"/>
      <c r="RTM104" s="2"/>
      <c r="RTN104" s="2"/>
      <c r="RTO104" s="2"/>
      <c r="RTP104" s="2"/>
      <c r="RTQ104" s="2"/>
      <c r="RTR104" s="2"/>
      <c r="RTS104" s="2"/>
      <c r="RTT104" s="2"/>
      <c r="RTU104" s="2"/>
      <c r="RTV104" s="2"/>
      <c r="RTW104" s="2"/>
      <c r="RTX104" s="2"/>
      <c r="RTY104" s="2"/>
      <c r="RTZ104" s="2"/>
      <c r="RUA104" s="2"/>
      <c r="RUB104" s="2"/>
      <c r="RUC104" s="2"/>
      <c r="RUD104" s="2"/>
      <c r="RUE104" s="2"/>
      <c r="RUF104" s="2"/>
      <c r="RUG104" s="2"/>
      <c r="RUH104" s="2"/>
      <c r="RUI104" s="2"/>
      <c r="RUJ104" s="2"/>
      <c r="RUK104" s="2"/>
      <c r="RUL104" s="2"/>
      <c r="RUM104" s="2"/>
      <c r="RUN104" s="2"/>
      <c r="RUO104" s="2"/>
      <c r="RUP104" s="2"/>
      <c r="RUQ104" s="2"/>
      <c r="RUR104" s="2"/>
      <c r="RUS104" s="2"/>
      <c r="RUT104" s="2"/>
      <c r="RUU104" s="2"/>
      <c r="RUV104" s="2"/>
      <c r="RUW104" s="2"/>
      <c r="RUX104" s="2"/>
      <c r="RUY104" s="2"/>
      <c r="RUZ104" s="2"/>
      <c r="RVA104" s="2"/>
      <c r="RVB104" s="2"/>
      <c r="RVC104" s="2"/>
      <c r="RVD104" s="2"/>
      <c r="RVE104" s="2"/>
      <c r="RVF104" s="2"/>
      <c r="RVG104" s="2"/>
      <c r="RVH104" s="2"/>
      <c r="RVI104" s="2"/>
      <c r="RVJ104" s="2"/>
      <c r="RVK104" s="2"/>
      <c r="RVL104" s="2"/>
      <c r="RVM104" s="2"/>
      <c r="RVN104" s="2"/>
      <c r="RVO104" s="2"/>
      <c r="RVP104" s="2"/>
      <c r="RVQ104" s="2"/>
      <c r="RVR104" s="2"/>
      <c r="RVS104" s="2"/>
      <c r="RVT104" s="2"/>
      <c r="RVU104" s="2"/>
      <c r="RVV104" s="2"/>
      <c r="RVW104" s="2"/>
      <c r="RVX104" s="2"/>
      <c r="RVY104" s="2"/>
      <c r="RVZ104" s="2"/>
      <c r="RWA104" s="2"/>
      <c r="RWB104" s="2"/>
      <c r="RWC104" s="2"/>
      <c r="RWD104" s="2"/>
      <c r="RWE104" s="2"/>
      <c r="RWF104" s="2"/>
      <c r="RWG104" s="2"/>
      <c r="RWH104" s="2"/>
      <c r="RWI104" s="2"/>
      <c r="RWJ104" s="2"/>
      <c r="RWK104" s="2"/>
      <c r="RWL104" s="2"/>
      <c r="RWM104" s="2"/>
      <c r="RWN104" s="2"/>
      <c r="RWO104" s="2"/>
      <c r="RWP104" s="2"/>
      <c r="RWQ104" s="2"/>
      <c r="RWR104" s="2"/>
      <c r="RWS104" s="2"/>
      <c r="RWT104" s="2"/>
      <c r="RWU104" s="2"/>
      <c r="RWV104" s="2"/>
      <c r="RWW104" s="2"/>
      <c r="RWX104" s="2"/>
      <c r="RWY104" s="2"/>
      <c r="RWZ104" s="2"/>
      <c r="RXA104" s="2"/>
      <c r="RXB104" s="2"/>
      <c r="RXC104" s="2"/>
      <c r="RXD104" s="2"/>
      <c r="RXE104" s="2"/>
      <c r="RXF104" s="2"/>
      <c r="RXG104" s="2"/>
      <c r="RXH104" s="2"/>
      <c r="RXI104" s="2"/>
      <c r="RXJ104" s="2"/>
      <c r="RXK104" s="2"/>
      <c r="RXL104" s="2"/>
      <c r="RXM104" s="2"/>
      <c r="RXN104" s="2"/>
      <c r="RXO104" s="2"/>
      <c r="RXP104" s="2"/>
      <c r="RXQ104" s="2"/>
      <c r="RXR104" s="2"/>
      <c r="RXS104" s="2"/>
      <c r="RXT104" s="2"/>
      <c r="RXU104" s="2"/>
      <c r="RXV104" s="2"/>
      <c r="RXW104" s="2"/>
      <c r="RXX104" s="2"/>
      <c r="RXY104" s="2"/>
      <c r="RXZ104" s="2"/>
      <c r="RYA104" s="2"/>
      <c r="RYB104" s="2"/>
      <c r="RYC104" s="2"/>
      <c r="RYD104" s="2"/>
      <c r="RYE104" s="2"/>
      <c r="RYF104" s="2"/>
      <c r="RYG104" s="2"/>
      <c r="RYH104" s="2"/>
      <c r="RYI104" s="2"/>
      <c r="RYJ104" s="2"/>
      <c r="RYK104" s="2"/>
      <c r="RYL104" s="2"/>
      <c r="RYM104" s="2"/>
      <c r="RYN104" s="2"/>
      <c r="RYO104" s="2"/>
      <c r="RYP104" s="2"/>
      <c r="RYQ104" s="2"/>
      <c r="RYR104" s="2"/>
      <c r="RYS104" s="2"/>
      <c r="RYT104" s="2"/>
      <c r="RYU104" s="2"/>
      <c r="RYV104" s="2"/>
      <c r="RYW104" s="2"/>
      <c r="RYX104" s="2"/>
      <c r="RYY104" s="2"/>
      <c r="RYZ104" s="2"/>
      <c r="RZA104" s="2"/>
      <c r="RZB104" s="2"/>
      <c r="RZC104" s="2"/>
      <c r="RZD104" s="2"/>
      <c r="RZE104" s="2"/>
      <c r="RZF104" s="2"/>
      <c r="RZG104" s="2"/>
      <c r="RZH104" s="2"/>
      <c r="RZI104" s="2"/>
      <c r="RZJ104" s="2"/>
      <c r="RZK104" s="2"/>
      <c r="RZL104" s="2"/>
      <c r="RZM104" s="2"/>
      <c r="RZN104" s="2"/>
      <c r="RZO104" s="2"/>
      <c r="RZP104" s="2"/>
      <c r="RZQ104" s="2"/>
      <c r="RZR104" s="2"/>
      <c r="RZS104" s="2"/>
      <c r="RZT104" s="2"/>
      <c r="RZU104" s="2"/>
      <c r="RZV104" s="2"/>
      <c r="RZW104" s="2"/>
      <c r="RZX104" s="2"/>
      <c r="RZY104" s="2"/>
      <c r="RZZ104" s="2"/>
      <c r="SAA104" s="2"/>
      <c r="SAB104" s="2"/>
      <c r="SAC104" s="2"/>
      <c r="SAD104" s="2"/>
      <c r="SAE104" s="2"/>
      <c r="SAF104" s="2"/>
      <c r="SAG104" s="2"/>
      <c r="SAH104" s="2"/>
      <c r="SAI104" s="2"/>
      <c r="SAJ104" s="2"/>
      <c r="SAK104" s="2"/>
      <c r="SAL104" s="2"/>
      <c r="SAM104" s="2"/>
      <c r="SAN104" s="2"/>
      <c r="SAO104" s="2"/>
      <c r="SAP104" s="2"/>
      <c r="SAQ104" s="2"/>
      <c r="SAR104" s="2"/>
      <c r="SAS104" s="2"/>
      <c r="SAT104" s="2"/>
      <c r="SAU104" s="2"/>
      <c r="SAV104" s="2"/>
      <c r="SAW104" s="2"/>
      <c r="SAX104" s="2"/>
      <c r="SAY104" s="2"/>
      <c r="SAZ104" s="2"/>
      <c r="SBA104" s="2"/>
      <c r="SBB104" s="2"/>
      <c r="SBC104" s="2"/>
      <c r="SBD104" s="2"/>
      <c r="SBE104" s="2"/>
      <c r="SBF104" s="2"/>
      <c r="SBG104" s="2"/>
      <c r="SBH104" s="2"/>
      <c r="SBI104" s="2"/>
      <c r="SBJ104" s="2"/>
      <c r="SBK104" s="2"/>
      <c r="SBL104" s="2"/>
      <c r="SBM104" s="2"/>
      <c r="SBN104" s="2"/>
      <c r="SBO104" s="2"/>
      <c r="SBP104" s="2"/>
      <c r="SBQ104" s="2"/>
      <c r="SBR104" s="2"/>
      <c r="SBS104" s="2"/>
      <c r="SBT104" s="2"/>
      <c r="SBU104" s="2"/>
      <c r="SBV104" s="2"/>
      <c r="SBW104" s="2"/>
      <c r="SBX104" s="2"/>
      <c r="SBY104" s="2"/>
      <c r="SBZ104" s="2"/>
      <c r="SCA104" s="2"/>
      <c r="SCB104" s="2"/>
      <c r="SCC104" s="2"/>
      <c r="SCD104" s="2"/>
      <c r="SCE104" s="2"/>
      <c r="SCF104" s="2"/>
      <c r="SCG104" s="2"/>
      <c r="SCH104" s="2"/>
      <c r="SCI104" s="2"/>
      <c r="SCJ104" s="2"/>
      <c r="SCK104" s="2"/>
      <c r="SCL104" s="2"/>
      <c r="SCM104" s="2"/>
      <c r="SCN104" s="2"/>
      <c r="SCO104" s="2"/>
      <c r="SCP104" s="2"/>
      <c r="SCQ104" s="2"/>
      <c r="SCR104" s="2"/>
      <c r="SCS104" s="2"/>
      <c r="SCT104" s="2"/>
      <c r="SCU104" s="2"/>
      <c r="SCV104" s="2"/>
      <c r="SCW104" s="2"/>
      <c r="SCX104" s="2"/>
      <c r="SCY104" s="2"/>
      <c r="SCZ104" s="2"/>
      <c r="SDA104" s="2"/>
      <c r="SDB104" s="2"/>
      <c r="SDC104" s="2"/>
      <c r="SDD104" s="2"/>
      <c r="SDE104" s="2"/>
      <c r="SDF104" s="2"/>
      <c r="SDG104" s="2"/>
      <c r="SDH104" s="2"/>
      <c r="SDI104" s="2"/>
      <c r="SDJ104" s="2"/>
      <c r="SDK104" s="2"/>
      <c r="SDL104" s="2"/>
      <c r="SDM104" s="2"/>
      <c r="SDN104" s="2"/>
      <c r="SDO104" s="2"/>
      <c r="SDP104" s="2"/>
      <c r="SDQ104" s="2"/>
      <c r="SDR104" s="2"/>
      <c r="SDS104" s="2"/>
      <c r="SDT104" s="2"/>
      <c r="SDU104" s="2"/>
      <c r="SDV104" s="2"/>
      <c r="SDW104" s="2"/>
      <c r="SDX104" s="2"/>
      <c r="SDY104" s="2"/>
      <c r="SDZ104" s="2"/>
      <c r="SEA104" s="2"/>
      <c r="SEB104" s="2"/>
      <c r="SEC104" s="2"/>
      <c r="SED104" s="2"/>
      <c r="SEE104" s="2"/>
      <c r="SEF104" s="2"/>
      <c r="SEG104" s="2"/>
      <c r="SEH104" s="2"/>
      <c r="SEI104" s="2"/>
      <c r="SEJ104" s="2"/>
      <c r="SEK104" s="2"/>
      <c r="SEL104" s="2"/>
      <c r="SEM104" s="2"/>
      <c r="SEN104" s="2"/>
      <c r="SEO104" s="2"/>
      <c r="SEP104" s="2"/>
      <c r="SEQ104" s="2"/>
      <c r="SER104" s="2"/>
      <c r="SES104" s="2"/>
      <c r="SET104" s="2"/>
      <c r="SEU104" s="2"/>
      <c r="SEV104" s="2"/>
      <c r="SEW104" s="2"/>
      <c r="SEX104" s="2"/>
      <c r="SEY104" s="2"/>
      <c r="SEZ104" s="2"/>
      <c r="SFA104" s="2"/>
      <c r="SFB104" s="2"/>
      <c r="SFC104" s="2"/>
      <c r="SFD104" s="2"/>
      <c r="SFE104" s="2"/>
      <c r="SFF104" s="2"/>
      <c r="SFG104" s="2"/>
      <c r="SFH104" s="2"/>
      <c r="SFI104" s="2"/>
      <c r="SFJ104" s="2"/>
      <c r="SFK104" s="2"/>
      <c r="SFL104" s="2"/>
      <c r="SFM104" s="2"/>
      <c r="SFN104" s="2"/>
      <c r="SFO104" s="2"/>
      <c r="SFP104" s="2"/>
      <c r="SFQ104" s="2"/>
      <c r="SFR104" s="2"/>
      <c r="SFS104" s="2"/>
      <c r="SFT104" s="2"/>
      <c r="SFU104" s="2"/>
      <c r="SFV104" s="2"/>
      <c r="SFW104" s="2"/>
      <c r="SFX104" s="2"/>
      <c r="SFY104" s="2"/>
      <c r="SFZ104" s="2"/>
      <c r="SGA104" s="2"/>
      <c r="SGB104" s="2"/>
      <c r="SGC104" s="2"/>
      <c r="SGD104" s="2"/>
      <c r="SGE104" s="2"/>
      <c r="SGF104" s="2"/>
      <c r="SGG104" s="2"/>
      <c r="SGH104" s="2"/>
      <c r="SGI104" s="2"/>
      <c r="SGJ104" s="2"/>
      <c r="SGK104" s="2"/>
      <c r="SGL104" s="2"/>
      <c r="SGM104" s="2"/>
      <c r="SGN104" s="2"/>
      <c r="SGO104" s="2"/>
      <c r="SGP104" s="2"/>
      <c r="SGQ104" s="2"/>
      <c r="SGR104" s="2"/>
      <c r="SGS104" s="2"/>
      <c r="SGT104" s="2"/>
      <c r="SGU104" s="2"/>
      <c r="SGV104" s="2"/>
      <c r="SGW104" s="2"/>
      <c r="SGX104" s="2"/>
      <c r="SGY104" s="2"/>
      <c r="SGZ104" s="2"/>
      <c r="SHA104" s="2"/>
      <c r="SHB104" s="2"/>
      <c r="SHC104" s="2"/>
      <c r="SHD104" s="2"/>
      <c r="SHE104" s="2"/>
      <c r="SHF104" s="2"/>
      <c r="SHG104" s="2"/>
      <c r="SHH104" s="2"/>
      <c r="SHI104" s="2"/>
      <c r="SHJ104" s="2"/>
      <c r="SHK104" s="2"/>
      <c r="SHL104" s="2"/>
      <c r="SHM104" s="2"/>
      <c r="SHN104" s="2"/>
      <c r="SHO104" s="2"/>
      <c r="SHP104" s="2"/>
      <c r="SHQ104" s="2"/>
      <c r="SHR104" s="2"/>
      <c r="SHS104" s="2"/>
      <c r="SHT104" s="2"/>
      <c r="SHU104" s="2"/>
      <c r="SHV104" s="2"/>
      <c r="SHW104" s="2"/>
      <c r="SHX104" s="2"/>
      <c r="SHY104" s="2"/>
      <c r="SHZ104" s="2"/>
      <c r="SIA104" s="2"/>
      <c r="SIB104" s="2"/>
      <c r="SIC104" s="2"/>
      <c r="SID104" s="2"/>
      <c r="SIE104" s="2"/>
      <c r="SIF104" s="2"/>
      <c r="SIG104" s="2"/>
      <c r="SIH104" s="2"/>
      <c r="SII104" s="2"/>
      <c r="SIJ104" s="2"/>
      <c r="SIK104" s="2"/>
      <c r="SIL104" s="2"/>
      <c r="SIM104" s="2"/>
      <c r="SIN104" s="2"/>
      <c r="SIO104" s="2"/>
      <c r="SIP104" s="2"/>
      <c r="SIQ104" s="2"/>
      <c r="SIR104" s="2"/>
      <c r="SIS104" s="2"/>
      <c r="SIT104" s="2"/>
      <c r="SIU104" s="2"/>
      <c r="SIV104" s="2"/>
      <c r="SIW104" s="2"/>
      <c r="SIX104" s="2"/>
      <c r="SIY104" s="2"/>
      <c r="SIZ104" s="2"/>
      <c r="SJA104" s="2"/>
      <c r="SJB104" s="2"/>
      <c r="SJC104" s="2"/>
      <c r="SJD104" s="2"/>
      <c r="SJE104" s="2"/>
      <c r="SJF104" s="2"/>
      <c r="SJG104" s="2"/>
      <c r="SJH104" s="2"/>
      <c r="SJI104" s="2"/>
      <c r="SJJ104" s="2"/>
      <c r="SJK104" s="2"/>
      <c r="SJL104" s="2"/>
      <c r="SJM104" s="2"/>
      <c r="SJN104" s="2"/>
      <c r="SJO104" s="2"/>
      <c r="SJP104" s="2"/>
      <c r="SJQ104" s="2"/>
      <c r="SJR104" s="2"/>
      <c r="SJS104" s="2"/>
      <c r="SJT104" s="2"/>
      <c r="SJU104" s="2"/>
      <c r="SJV104" s="2"/>
      <c r="SJW104" s="2"/>
      <c r="SJX104" s="2"/>
      <c r="SJY104" s="2"/>
      <c r="SJZ104" s="2"/>
      <c r="SKA104" s="2"/>
      <c r="SKB104" s="2"/>
      <c r="SKC104" s="2"/>
      <c r="SKD104" s="2"/>
      <c r="SKE104" s="2"/>
      <c r="SKF104" s="2"/>
      <c r="SKG104" s="2"/>
      <c r="SKH104" s="2"/>
      <c r="SKI104" s="2"/>
      <c r="SKJ104" s="2"/>
      <c r="SKK104" s="2"/>
      <c r="SKL104" s="2"/>
      <c r="SKM104" s="2"/>
      <c r="SKN104" s="2"/>
      <c r="SKO104" s="2"/>
      <c r="SKP104" s="2"/>
      <c r="SKQ104" s="2"/>
      <c r="SKR104" s="2"/>
      <c r="SKS104" s="2"/>
      <c r="SKT104" s="2"/>
      <c r="SKU104" s="2"/>
      <c r="SKV104" s="2"/>
      <c r="SKW104" s="2"/>
      <c r="SKX104" s="2"/>
      <c r="SKY104" s="2"/>
      <c r="SKZ104" s="2"/>
      <c r="SLA104" s="2"/>
      <c r="SLB104" s="2"/>
      <c r="SLC104" s="2"/>
      <c r="SLD104" s="2"/>
      <c r="SLE104" s="2"/>
      <c r="SLF104" s="2"/>
      <c r="SLG104" s="2"/>
      <c r="SLH104" s="2"/>
      <c r="SLI104" s="2"/>
      <c r="SLJ104" s="2"/>
      <c r="SLK104" s="2"/>
      <c r="SLL104" s="2"/>
      <c r="SLM104" s="2"/>
      <c r="SLN104" s="2"/>
      <c r="SLO104" s="2"/>
      <c r="SLP104" s="2"/>
      <c r="SLQ104" s="2"/>
      <c r="SLR104" s="2"/>
      <c r="SLS104" s="2"/>
      <c r="SLT104" s="2"/>
      <c r="SLU104" s="2"/>
      <c r="SLV104" s="2"/>
      <c r="SLW104" s="2"/>
      <c r="SLX104" s="2"/>
      <c r="SLY104" s="2"/>
      <c r="SLZ104" s="2"/>
      <c r="SMA104" s="2"/>
      <c r="SMB104" s="2"/>
      <c r="SMC104" s="2"/>
      <c r="SMD104" s="2"/>
      <c r="SME104" s="2"/>
      <c r="SMF104" s="2"/>
      <c r="SMG104" s="2"/>
      <c r="SMH104" s="2"/>
      <c r="SMI104" s="2"/>
      <c r="SMJ104" s="2"/>
      <c r="SMK104" s="2"/>
      <c r="SML104" s="2"/>
      <c r="SMM104" s="2"/>
      <c r="SMN104" s="2"/>
      <c r="SMO104" s="2"/>
      <c r="SMP104" s="2"/>
      <c r="SMQ104" s="2"/>
      <c r="SMR104" s="2"/>
      <c r="SMS104" s="2"/>
      <c r="SMT104" s="2"/>
      <c r="SMU104" s="2"/>
      <c r="SMV104" s="2"/>
      <c r="SMW104" s="2"/>
      <c r="SMX104" s="2"/>
      <c r="SMY104" s="2"/>
      <c r="SMZ104" s="2"/>
      <c r="SNA104" s="2"/>
      <c r="SNB104" s="2"/>
      <c r="SNC104" s="2"/>
      <c r="SND104" s="2"/>
      <c r="SNE104" s="2"/>
      <c r="SNF104" s="2"/>
      <c r="SNG104" s="2"/>
      <c r="SNH104" s="2"/>
      <c r="SNI104" s="2"/>
      <c r="SNJ104" s="2"/>
      <c r="SNK104" s="2"/>
      <c r="SNL104" s="2"/>
      <c r="SNM104" s="2"/>
      <c r="SNN104" s="2"/>
      <c r="SNO104" s="2"/>
      <c r="SNP104" s="2"/>
      <c r="SNQ104" s="2"/>
      <c r="SNR104" s="2"/>
      <c r="SNS104" s="2"/>
      <c r="SNT104" s="2"/>
      <c r="SNU104" s="2"/>
      <c r="SNV104" s="2"/>
      <c r="SNW104" s="2"/>
      <c r="SNX104" s="2"/>
      <c r="SNY104" s="2"/>
      <c r="SNZ104" s="2"/>
      <c r="SOA104" s="2"/>
      <c r="SOB104" s="2"/>
      <c r="SOC104" s="2"/>
      <c r="SOD104" s="2"/>
      <c r="SOE104" s="2"/>
      <c r="SOF104" s="2"/>
      <c r="SOG104" s="2"/>
      <c r="SOH104" s="2"/>
      <c r="SOI104" s="2"/>
      <c r="SOJ104" s="2"/>
      <c r="SOK104" s="2"/>
      <c r="SOL104" s="2"/>
      <c r="SOM104" s="2"/>
      <c r="SON104" s="2"/>
      <c r="SOO104" s="2"/>
      <c r="SOP104" s="2"/>
      <c r="SOQ104" s="2"/>
      <c r="SOR104" s="2"/>
      <c r="SOS104" s="2"/>
      <c r="SOT104" s="2"/>
      <c r="SOU104" s="2"/>
      <c r="SOV104" s="2"/>
      <c r="SOW104" s="2"/>
      <c r="SOX104" s="2"/>
      <c r="SOY104" s="2"/>
      <c r="SOZ104" s="2"/>
      <c r="SPA104" s="2"/>
      <c r="SPB104" s="2"/>
      <c r="SPC104" s="2"/>
      <c r="SPD104" s="2"/>
      <c r="SPE104" s="2"/>
      <c r="SPF104" s="2"/>
      <c r="SPG104" s="2"/>
      <c r="SPH104" s="2"/>
      <c r="SPI104" s="2"/>
      <c r="SPJ104" s="2"/>
      <c r="SPK104" s="2"/>
      <c r="SPL104" s="2"/>
      <c r="SPM104" s="2"/>
      <c r="SPN104" s="2"/>
      <c r="SPO104" s="2"/>
      <c r="SPP104" s="2"/>
      <c r="SPQ104" s="2"/>
      <c r="SPR104" s="2"/>
      <c r="SPS104" s="2"/>
      <c r="SPT104" s="2"/>
      <c r="SPU104" s="2"/>
      <c r="SPV104" s="2"/>
      <c r="SPW104" s="2"/>
      <c r="SPX104" s="2"/>
      <c r="SPY104" s="2"/>
      <c r="SPZ104" s="2"/>
      <c r="SQA104" s="2"/>
      <c r="SQB104" s="2"/>
      <c r="SQC104" s="2"/>
      <c r="SQD104" s="2"/>
      <c r="SQE104" s="2"/>
      <c r="SQF104" s="2"/>
      <c r="SQG104" s="2"/>
      <c r="SQH104" s="2"/>
      <c r="SQI104" s="2"/>
      <c r="SQJ104" s="2"/>
      <c r="SQK104" s="2"/>
      <c r="SQL104" s="2"/>
      <c r="SQM104" s="2"/>
      <c r="SQN104" s="2"/>
      <c r="SQO104" s="2"/>
      <c r="SQP104" s="2"/>
      <c r="SQQ104" s="2"/>
      <c r="SQR104" s="2"/>
      <c r="SQS104" s="2"/>
      <c r="SQT104" s="2"/>
      <c r="SQU104" s="2"/>
      <c r="SQV104" s="2"/>
      <c r="SQW104" s="2"/>
      <c r="SQX104" s="2"/>
      <c r="SQY104" s="2"/>
      <c r="SQZ104" s="2"/>
      <c r="SRA104" s="2"/>
      <c r="SRB104" s="2"/>
      <c r="SRC104" s="2"/>
      <c r="SRD104" s="2"/>
      <c r="SRE104" s="2"/>
      <c r="SRF104" s="2"/>
      <c r="SRG104" s="2"/>
      <c r="SRH104" s="2"/>
      <c r="SRI104" s="2"/>
      <c r="SRJ104" s="2"/>
      <c r="SRK104" s="2"/>
      <c r="SRL104" s="2"/>
      <c r="SRM104" s="2"/>
      <c r="SRN104" s="2"/>
      <c r="SRO104" s="2"/>
      <c r="SRP104" s="2"/>
      <c r="SRQ104" s="2"/>
      <c r="SRR104" s="2"/>
      <c r="SRS104" s="2"/>
      <c r="SRT104" s="2"/>
      <c r="SRU104" s="2"/>
      <c r="SRV104" s="2"/>
      <c r="SRW104" s="2"/>
      <c r="SRX104" s="2"/>
      <c r="SRY104" s="2"/>
      <c r="SRZ104" s="2"/>
      <c r="SSA104" s="2"/>
      <c r="SSB104" s="2"/>
      <c r="SSC104" s="2"/>
      <c r="SSD104" s="2"/>
      <c r="SSE104" s="2"/>
      <c r="SSF104" s="2"/>
      <c r="SSG104" s="2"/>
      <c r="SSH104" s="2"/>
      <c r="SSI104" s="2"/>
      <c r="SSJ104" s="2"/>
      <c r="SSK104" s="2"/>
      <c r="SSL104" s="2"/>
      <c r="SSM104" s="2"/>
      <c r="SSN104" s="2"/>
      <c r="SSO104" s="2"/>
      <c r="SSP104" s="2"/>
      <c r="SSQ104" s="2"/>
      <c r="SSR104" s="2"/>
      <c r="SSS104" s="2"/>
      <c r="SST104" s="2"/>
      <c r="SSU104" s="2"/>
      <c r="SSV104" s="2"/>
      <c r="SSW104" s="2"/>
      <c r="SSX104" s="2"/>
      <c r="SSY104" s="2"/>
      <c r="SSZ104" s="2"/>
      <c r="STA104" s="2"/>
      <c r="STB104" s="2"/>
      <c r="STC104" s="2"/>
      <c r="STD104" s="2"/>
      <c r="STE104" s="2"/>
      <c r="STF104" s="2"/>
      <c r="STG104" s="2"/>
      <c r="STH104" s="2"/>
      <c r="STI104" s="2"/>
      <c r="STJ104" s="2"/>
      <c r="STK104" s="2"/>
      <c r="STL104" s="2"/>
      <c r="STM104" s="2"/>
      <c r="STN104" s="2"/>
      <c r="STO104" s="2"/>
      <c r="STP104" s="2"/>
      <c r="STQ104" s="2"/>
      <c r="STR104" s="2"/>
      <c r="STS104" s="2"/>
      <c r="STT104" s="2"/>
      <c r="STU104" s="2"/>
      <c r="STV104" s="2"/>
      <c r="STW104" s="2"/>
      <c r="STX104" s="2"/>
      <c r="STY104" s="2"/>
      <c r="STZ104" s="2"/>
      <c r="SUA104" s="2"/>
      <c r="SUB104" s="2"/>
      <c r="SUC104" s="2"/>
      <c r="SUD104" s="2"/>
      <c r="SUE104" s="2"/>
      <c r="SUF104" s="2"/>
      <c r="SUG104" s="2"/>
      <c r="SUH104" s="2"/>
      <c r="SUI104" s="2"/>
      <c r="SUJ104" s="2"/>
      <c r="SUK104" s="2"/>
      <c r="SUL104" s="2"/>
      <c r="SUM104" s="2"/>
      <c r="SUN104" s="2"/>
      <c r="SUO104" s="2"/>
      <c r="SUP104" s="2"/>
      <c r="SUQ104" s="2"/>
      <c r="SUR104" s="2"/>
      <c r="SUS104" s="2"/>
      <c r="SUT104" s="2"/>
      <c r="SUU104" s="2"/>
      <c r="SUV104" s="2"/>
      <c r="SUW104" s="2"/>
      <c r="SUX104" s="2"/>
      <c r="SUY104" s="2"/>
      <c r="SUZ104" s="2"/>
      <c r="SVA104" s="2"/>
      <c r="SVB104" s="2"/>
      <c r="SVC104" s="2"/>
      <c r="SVD104" s="2"/>
      <c r="SVE104" s="2"/>
      <c r="SVF104" s="2"/>
      <c r="SVG104" s="2"/>
      <c r="SVH104" s="2"/>
      <c r="SVI104" s="2"/>
      <c r="SVJ104" s="2"/>
      <c r="SVK104" s="2"/>
      <c r="SVL104" s="2"/>
      <c r="SVM104" s="2"/>
      <c r="SVN104" s="2"/>
      <c r="SVO104" s="2"/>
      <c r="SVP104" s="2"/>
      <c r="SVQ104" s="2"/>
      <c r="SVR104" s="2"/>
      <c r="SVS104" s="2"/>
      <c r="SVT104" s="2"/>
      <c r="SVU104" s="2"/>
      <c r="SVV104" s="2"/>
      <c r="SVW104" s="2"/>
      <c r="SVX104" s="2"/>
      <c r="SVY104" s="2"/>
      <c r="SVZ104" s="2"/>
      <c r="SWA104" s="2"/>
      <c r="SWB104" s="2"/>
      <c r="SWC104" s="2"/>
      <c r="SWD104" s="2"/>
      <c r="SWE104" s="2"/>
      <c r="SWF104" s="2"/>
      <c r="SWG104" s="2"/>
      <c r="SWH104" s="2"/>
      <c r="SWI104" s="2"/>
      <c r="SWJ104" s="2"/>
      <c r="SWK104" s="2"/>
      <c r="SWL104" s="2"/>
      <c r="SWM104" s="2"/>
      <c r="SWN104" s="2"/>
      <c r="SWO104" s="2"/>
      <c r="SWP104" s="2"/>
      <c r="SWQ104" s="2"/>
      <c r="SWR104" s="2"/>
      <c r="SWS104" s="2"/>
      <c r="SWT104" s="2"/>
      <c r="SWU104" s="2"/>
      <c r="SWV104" s="2"/>
      <c r="SWW104" s="2"/>
      <c r="SWX104" s="2"/>
      <c r="SWY104" s="2"/>
      <c r="SWZ104" s="2"/>
      <c r="SXA104" s="2"/>
      <c r="SXB104" s="2"/>
      <c r="SXC104" s="2"/>
      <c r="SXD104" s="2"/>
      <c r="SXE104" s="2"/>
      <c r="SXF104" s="2"/>
      <c r="SXG104" s="2"/>
      <c r="SXH104" s="2"/>
      <c r="SXI104" s="2"/>
      <c r="SXJ104" s="2"/>
      <c r="SXK104" s="2"/>
      <c r="SXL104" s="2"/>
      <c r="SXM104" s="2"/>
      <c r="SXN104" s="2"/>
      <c r="SXO104" s="2"/>
      <c r="SXP104" s="2"/>
      <c r="SXQ104" s="2"/>
      <c r="SXR104" s="2"/>
      <c r="SXS104" s="2"/>
      <c r="SXT104" s="2"/>
      <c r="SXU104" s="2"/>
      <c r="SXV104" s="2"/>
      <c r="SXW104" s="2"/>
      <c r="SXX104" s="2"/>
      <c r="SXY104" s="2"/>
      <c r="SXZ104" s="2"/>
      <c r="SYA104" s="2"/>
      <c r="SYB104" s="2"/>
      <c r="SYC104" s="2"/>
      <c r="SYD104" s="2"/>
      <c r="SYE104" s="2"/>
      <c r="SYF104" s="2"/>
      <c r="SYG104" s="2"/>
      <c r="SYH104" s="2"/>
      <c r="SYI104" s="2"/>
      <c r="SYJ104" s="2"/>
      <c r="SYK104" s="2"/>
      <c r="SYL104" s="2"/>
      <c r="SYM104" s="2"/>
      <c r="SYN104" s="2"/>
      <c r="SYO104" s="2"/>
      <c r="SYP104" s="2"/>
      <c r="SYQ104" s="2"/>
      <c r="SYR104" s="2"/>
      <c r="SYS104" s="2"/>
      <c r="SYT104" s="2"/>
      <c r="SYU104" s="2"/>
      <c r="SYV104" s="2"/>
      <c r="SYW104" s="2"/>
      <c r="SYX104" s="2"/>
      <c r="SYY104" s="2"/>
      <c r="SYZ104" s="2"/>
      <c r="SZA104" s="2"/>
      <c r="SZB104" s="2"/>
      <c r="SZC104" s="2"/>
      <c r="SZD104" s="2"/>
      <c r="SZE104" s="2"/>
      <c r="SZF104" s="2"/>
      <c r="SZG104" s="2"/>
      <c r="SZH104" s="2"/>
      <c r="SZI104" s="2"/>
      <c r="SZJ104" s="2"/>
      <c r="SZK104" s="2"/>
      <c r="SZL104" s="2"/>
      <c r="SZM104" s="2"/>
      <c r="SZN104" s="2"/>
      <c r="SZO104" s="2"/>
      <c r="SZP104" s="2"/>
      <c r="SZQ104" s="2"/>
      <c r="SZR104" s="2"/>
      <c r="SZS104" s="2"/>
      <c r="SZT104" s="2"/>
      <c r="SZU104" s="2"/>
      <c r="SZV104" s="2"/>
      <c r="SZW104" s="2"/>
      <c r="SZX104" s="2"/>
      <c r="SZY104" s="2"/>
      <c r="SZZ104" s="2"/>
      <c r="TAA104" s="2"/>
      <c r="TAB104" s="2"/>
      <c r="TAC104" s="2"/>
      <c r="TAD104" s="2"/>
      <c r="TAE104" s="2"/>
      <c r="TAF104" s="2"/>
      <c r="TAG104" s="2"/>
      <c r="TAH104" s="2"/>
      <c r="TAI104" s="2"/>
      <c r="TAJ104" s="2"/>
      <c r="TAK104" s="2"/>
      <c r="TAL104" s="2"/>
      <c r="TAM104" s="2"/>
      <c r="TAN104" s="2"/>
      <c r="TAO104" s="2"/>
      <c r="TAP104" s="2"/>
      <c r="TAQ104" s="2"/>
      <c r="TAR104" s="2"/>
      <c r="TAS104" s="2"/>
      <c r="TAT104" s="2"/>
      <c r="TAU104" s="2"/>
      <c r="TAV104" s="2"/>
      <c r="TAW104" s="2"/>
      <c r="TAX104" s="2"/>
      <c r="TAY104" s="2"/>
      <c r="TAZ104" s="2"/>
      <c r="TBA104" s="2"/>
      <c r="TBB104" s="2"/>
      <c r="TBC104" s="2"/>
      <c r="TBD104" s="2"/>
      <c r="TBE104" s="2"/>
      <c r="TBF104" s="2"/>
      <c r="TBG104" s="2"/>
      <c r="TBH104" s="2"/>
      <c r="TBI104" s="2"/>
      <c r="TBJ104" s="2"/>
      <c r="TBK104" s="2"/>
      <c r="TBL104" s="2"/>
      <c r="TBM104" s="2"/>
      <c r="TBN104" s="2"/>
      <c r="TBO104" s="2"/>
      <c r="TBP104" s="2"/>
      <c r="TBQ104" s="2"/>
      <c r="TBR104" s="2"/>
      <c r="TBS104" s="2"/>
      <c r="TBT104" s="2"/>
      <c r="TBU104" s="2"/>
      <c r="TBV104" s="2"/>
      <c r="TBW104" s="2"/>
      <c r="TBX104" s="2"/>
      <c r="TBY104" s="2"/>
      <c r="TBZ104" s="2"/>
      <c r="TCA104" s="2"/>
      <c r="TCB104" s="2"/>
      <c r="TCC104" s="2"/>
      <c r="TCD104" s="2"/>
      <c r="TCE104" s="2"/>
      <c r="TCF104" s="2"/>
      <c r="TCG104" s="2"/>
      <c r="TCH104" s="2"/>
      <c r="TCI104" s="2"/>
      <c r="TCJ104" s="2"/>
      <c r="TCK104" s="2"/>
      <c r="TCL104" s="2"/>
      <c r="TCM104" s="2"/>
      <c r="TCN104" s="2"/>
      <c r="TCO104" s="2"/>
      <c r="TCP104" s="2"/>
      <c r="TCQ104" s="2"/>
      <c r="TCR104" s="2"/>
      <c r="TCS104" s="2"/>
      <c r="TCT104" s="2"/>
      <c r="TCU104" s="2"/>
      <c r="TCV104" s="2"/>
      <c r="TCW104" s="2"/>
      <c r="TCX104" s="2"/>
      <c r="TCY104" s="2"/>
      <c r="TCZ104" s="2"/>
      <c r="TDA104" s="2"/>
      <c r="TDB104" s="2"/>
      <c r="TDC104" s="2"/>
      <c r="TDD104" s="2"/>
      <c r="TDE104" s="2"/>
      <c r="TDF104" s="2"/>
      <c r="TDG104" s="2"/>
      <c r="TDH104" s="2"/>
      <c r="TDI104" s="2"/>
      <c r="TDJ104" s="2"/>
      <c r="TDK104" s="2"/>
      <c r="TDL104" s="2"/>
      <c r="TDM104" s="2"/>
      <c r="TDN104" s="2"/>
      <c r="TDO104" s="2"/>
      <c r="TDP104" s="2"/>
      <c r="TDQ104" s="2"/>
      <c r="TDR104" s="2"/>
      <c r="TDS104" s="2"/>
      <c r="TDT104" s="2"/>
      <c r="TDU104" s="2"/>
      <c r="TDV104" s="2"/>
      <c r="TDW104" s="2"/>
      <c r="TDX104" s="2"/>
      <c r="TDY104" s="2"/>
      <c r="TDZ104" s="2"/>
      <c r="TEA104" s="2"/>
      <c r="TEB104" s="2"/>
      <c r="TEC104" s="2"/>
      <c r="TED104" s="2"/>
      <c r="TEE104" s="2"/>
      <c r="TEF104" s="2"/>
      <c r="TEG104" s="2"/>
      <c r="TEH104" s="2"/>
      <c r="TEI104" s="2"/>
      <c r="TEJ104" s="2"/>
      <c r="TEK104" s="2"/>
      <c r="TEL104" s="2"/>
      <c r="TEM104" s="2"/>
      <c r="TEN104" s="2"/>
      <c r="TEO104" s="2"/>
      <c r="TEP104" s="2"/>
      <c r="TEQ104" s="2"/>
      <c r="TER104" s="2"/>
      <c r="TES104" s="2"/>
      <c r="TET104" s="2"/>
      <c r="TEU104" s="2"/>
      <c r="TEV104" s="2"/>
      <c r="TEW104" s="2"/>
      <c r="TEX104" s="2"/>
      <c r="TEY104" s="2"/>
      <c r="TEZ104" s="2"/>
      <c r="TFA104" s="2"/>
      <c r="TFB104" s="2"/>
      <c r="TFC104" s="2"/>
      <c r="TFD104" s="2"/>
      <c r="TFE104" s="2"/>
      <c r="TFF104" s="2"/>
      <c r="TFG104" s="2"/>
      <c r="TFH104" s="2"/>
      <c r="TFI104" s="2"/>
      <c r="TFJ104" s="2"/>
      <c r="TFK104" s="2"/>
      <c r="TFL104" s="2"/>
      <c r="TFM104" s="2"/>
      <c r="TFN104" s="2"/>
      <c r="TFO104" s="2"/>
      <c r="TFP104" s="2"/>
      <c r="TFQ104" s="2"/>
      <c r="TFR104" s="2"/>
      <c r="TFS104" s="2"/>
      <c r="TFT104" s="2"/>
      <c r="TFU104" s="2"/>
      <c r="TFV104" s="2"/>
      <c r="TFW104" s="2"/>
      <c r="TFX104" s="2"/>
      <c r="TFY104" s="2"/>
      <c r="TFZ104" s="2"/>
      <c r="TGA104" s="2"/>
      <c r="TGB104" s="2"/>
      <c r="TGC104" s="2"/>
      <c r="TGD104" s="2"/>
      <c r="TGE104" s="2"/>
      <c r="TGF104" s="2"/>
      <c r="TGG104" s="2"/>
      <c r="TGH104" s="2"/>
      <c r="TGI104" s="2"/>
      <c r="TGJ104" s="2"/>
      <c r="TGK104" s="2"/>
      <c r="TGL104" s="2"/>
      <c r="TGM104" s="2"/>
      <c r="TGN104" s="2"/>
      <c r="TGO104" s="2"/>
      <c r="TGP104" s="2"/>
      <c r="TGQ104" s="2"/>
      <c r="TGR104" s="2"/>
      <c r="TGS104" s="2"/>
      <c r="TGT104" s="2"/>
      <c r="TGU104" s="2"/>
      <c r="TGV104" s="2"/>
      <c r="TGW104" s="2"/>
      <c r="TGX104" s="2"/>
      <c r="TGY104" s="2"/>
      <c r="TGZ104" s="2"/>
      <c r="THA104" s="2"/>
      <c r="THB104" s="2"/>
      <c r="THC104" s="2"/>
      <c r="THD104" s="2"/>
      <c r="THE104" s="2"/>
      <c r="THF104" s="2"/>
      <c r="THG104" s="2"/>
      <c r="THH104" s="2"/>
      <c r="THI104" s="2"/>
      <c r="THJ104" s="2"/>
      <c r="THK104" s="2"/>
      <c r="THL104" s="2"/>
      <c r="THM104" s="2"/>
      <c r="THN104" s="2"/>
      <c r="THO104" s="2"/>
      <c r="THP104" s="2"/>
      <c r="THQ104" s="2"/>
      <c r="THR104" s="2"/>
      <c r="THS104" s="2"/>
      <c r="THT104" s="2"/>
      <c r="THU104" s="2"/>
      <c r="THV104" s="2"/>
      <c r="THW104" s="2"/>
      <c r="THX104" s="2"/>
      <c r="THY104" s="2"/>
      <c r="THZ104" s="2"/>
      <c r="TIA104" s="2"/>
      <c r="TIB104" s="2"/>
      <c r="TIC104" s="2"/>
      <c r="TID104" s="2"/>
      <c r="TIE104" s="2"/>
      <c r="TIF104" s="2"/>
      <c r="TIG104" s="2"/>
      <c r="TIH104" s="2"/>
      <c r="TII104" s="2"/>
      <c r="TIJ104" s="2"/>
      <c r="TIK104" s="2"/>
      <c r="TIL104" s="2"/>
      <c r="TIM104" s="2"/>
      <c r="TIN104" s="2"/>
      <c r="TIO104" s="2"/>
      <c r="TIP104" s="2"/>
      <c r="TIQ104" s="2"/>
      <c r="TIR104" s="2"/>
      <c r="TIS104" s="2"/>
      <c r="TIT104" s="2"/>
      <c r="TIU104" s="2"/>
      <c r="TIV104" s="2"/>
      <c r="TIW104" s="2"/>
      <c r="TIX104" s="2"/>
      <c r="TIY104" s="2"/>
      <c r="TIZ104" s="2"/>
      <c r="TJA104" s="2"/>
      <c r="TJB104" s="2"/>
      <c r="TJC104" s="2"/>
      <c r="TJD104" s="2"/>
      <c r="TJE104" s="2"/>
      <c r="TJF104" s="2"/>
      <c r="TJG104" s="2"/>
      <c r="TJH104" s="2"/>
      <c r="TJI104" s="2"/>
      <c r="TJJ104" s="2"/>
      <c r="TJK104" s="2"/>
      <c r="TJL104" s="2"/>
      <c r="TJM104" s="2"/>
      <c r="TJN104" s="2"/>
      <c r="TJO104" s="2"/>
      <c r="TJP104" s="2"/>
      <c r="TJQ104" s="2"/>
      <c r="TJR104" s="2"/>
      <c r="TJS104" s="2"/>
      <c r="TJT104" s="2"/>
      <c r="TJU104" s="2"/>
      <c r="TJV104" s="2"/>
      <c r="TJW104" s="2"/>
      <c r="TJX104" s="2"/>
      <c r="TJY104" s="2"/>
      <c r="TJZ104" s="2"/>
      <c r="TKA104" s="2"/>
      <c r="TKB104" s="2"/>
      <c r="TKC104" s="2"/>
      <c r="TKD104" s="2"/>
      <c r="TKE104" s="2"/>
      <c r="TKF104" s="2"/>
      <c r="TKG104" s="2"/>
      <c r="TKH104" s="2"/>
      <c r="TKI104" s="2"/>
      <c r="TKJ104" s="2"/>
      <c r="TKK104" s="2"/>
      <c r="TKL104" s="2"/>
      <c r="TKM104" s="2"/>
      <c r="TKN104" s="2"/>
      <c r="TKO104" s="2"/>
      <c r="TKP104" s="2"/>
      <c r="TKQ104" s="2"/>
      <c r="TKR104" s="2"/>
      <c r="TKS104" s="2"/>
      <c r="TKT104" s="2"/>
      <c r="TKU104" s="2"/>
      <c r="TKV104" s="2"/>
      <c r="TKW104" s="2"/>
      <c r="TKX104" s="2"/>
      <c r="TKY104" s="2"/>
      <c r="TKZ104" s="2"/>
      <c r="TLA104" s="2"/>
      <c r="TLB104" s="2"/>
      <c r="TLC104" s="2"/>
      <c r="TLD104" s="2"/>
      <c r="TLE104" s="2"/>
      <c r="TLF104" s="2"/>
      <c r="TLG104" s="2"/>
      <c r="TLH104" s="2"/>
      <c r="TLI104" s="2"/>
      <c r="TLJ104" s="2"/>
      <c r="TLK104" s="2"/>
      <c r="TLL104" s="2"/>
      <c r="TLM104" s="2"/>
      <c r="TLN104" s="2"/>
      <c r="TLO104" s="2"/>
      <c r="TLP104" s="2"/>
      <c r="TLQ104" s="2"/>
      <c r="TLR104" s="2"/>
      <c r="TLS104" s="2"/>
      <c r="TLT104" s="2"/>
      <c r="TLU104" s="2"/>
      <c r="TLV104" s="2"/>
      <c r="TLW104" s="2"/>
      <c r="TLX104" s="2"/>
      <c r="TLY104" s="2"/>
      <c r="TLZ104" s="2"/>
      <c r="TMA104" s="2"/>
      <c r="TMB104" s="2"/>
      <c r="TMC104" s="2"/>
      <c r="TMD104" s="2"/>
      <c r="TME104" s="2"/>
      <c r="TMF104" s="2"/>
      <c r="TMG104" s="2"/>
      <c r="TMH104" s="2"/>
      <c r="TMI104" s="2"/>
      <c r="TMJ104" s="2"/>
      <c r="TMK104" s="2"/>
      <c r="TML104" s="2"/>
      <c r="TMM104" s="2"/>
      <c r="TMN104" s="2"/>
      <c r="TMO104" s="2"/>
      <c r="TMP104" s="2"/>
      <c r="TMQ104" s="2"/>
      <c r="TMR104" s="2"/>
      <c r="TMS104" s="2"/>
      <c r="TMT104" s="2"/>
      <c r="TMU104" s="2"/>
      <c r="TMV104" s="2"/>
      <c r="TMW104" s="2"/>
      <c r="TMX104" s="2"/>
      <c r="TMY104" s="2"/>
      <c r="TMZ104" s="2"/>
      <c r="TNA104" s="2"/>
      <c r="TNB104" s="2"/>
      <c r="TNC104" s="2"/>
      <c r="TND104" s="2"/>
      <c r="TNE104" s="2"/>
      <c r="TNF104" s="2"/>
      <c r="TNG104" s="2"/>
      <c r="TNH104" s="2"/>
      <c r="TNI104" s="2"/>
      <c r="TNJ104" s="2"/>
      <c r="TNK104" s="2"/>
      <c r="TNL104" s="2"/>
      <c r="TNM104" s="2"/>
      <c r="TNN104" s="2"/>
      <c r="TNO104" s="2"/>
      <c r="TNP104" s="2"/>
      <c r="TNQ104" s="2"/>
      <c r="TNR104" s="2"/>
      <c r="TNS104" s="2"/>
      <c r="TNT104" s="2"/>
      <c r="TNU104" s="2"/>
      <c r="TNV104" s="2"/>
      <c r="TNW104" s="2"/>
      <c r="TNX104" s="2"/>
      <c r="TNY104" s="2"/>
      <c r="TNZ104" s="2"/>
      <c r="TOA104" s="2"/>
      <c r="TOB104" s="2"/>
      <c r="TOC104" s="2"/>
      <c r="TOD104" s="2"/>
      <c r="TOE104" s="2"/>
      <c r="TOF104" s="2"/>
      <c r="TOG104" s="2"/>
      <c r="TOH104" s="2"/>
      <c r="TOI104" s="2"/>
      <c r="TOJ104" s="2"/>
      <c r="TOK104" s="2"/>
      <c r="TOL104" s="2"/>
      <c r="TOM104" s="2"/>
      <c r="TON104" s="2"/>
      <c r="TOO104" s="2"/>
      <c r="TOP104" s="2"/>
      <c r="TOQ104" s="2"/>
      <c r="TOR104" s="2"/>
      <c r="TOS104" s="2"/>
      <c r="TOT104" s="2"/>
      <c r="TOU104" s="2"/>
      <c r="TOV104" s="2"/>
      <c r="TOW104" s="2"/>
      <c r="TOX104" s="2"/>
      <c r="TOY104" s="2"/>
      <c r="TOZ104" s="2"/>
      <c r="TPA104" s="2"/>
      <c r="TPB104" s="2"/>
      <c r="TPC104" s="2"/>
      <c r="TPD104" s="2"/>
      <c r="TPE104" s="2"/>
      <c r="TPF104" s="2"/>
      <c r="TPG104" s="2"/>
      <c r="TPH104" s="2"/>
      <c r="TPI104" s="2"/>
      <c r="TPJ104" s="2"/>
      <c r="TPK104" s="2"/>
      <c r="TPL104" s="2"/>
      <c r="TPM104" s="2"/>
      <c r="TPN104" s="2"/>
      <c r="TPO104" s="2"/>
      <c r="TPP104" s="2"/>
      <c r="TPQ104" s="2"/>
      <c r="TPR104" s="2"/>
      <c r="TPS104" s="2"/>
      <c r="TPT104" s="2"/>
      <c r="TPU104" s="2"/>
      <c r="TPV104" s="2"/>
      <c r="TPW104" s="2"/>
      <c r="TPX104" s="2"/>
      <c r="TPY104" s="2"/>
      <c r="TPZ104" s="2"/>
      <c r="TQA104" s="2"/>
      <c r="TQB104" s="2"/>
      <c r="TQC104" s="2"/>
      <c r="TQD104" s="2"/>
      <c r="TQE104" s="2"/>
      <c r="TQF104" s="2"/>
      <c r="TQG104" s="2"/>
      <c r="TQH104" s="2"/>
      <c r="TQI104" s="2"/>
      <c r="TQJ104" s="2"/>
      <c r="TQK104" s="2"/>
      <c r="TQL104" s="2"/>
      <c r="TQM104" s="2"/>
      <c r="TQN104" s="2"/>
      <c r="TQO104" s="2"/>
      <c r="TQP104" s="2"/>
      <c r="TQQ104" s="2"/>
      <c r="TQR104" s="2"/>
      <c r="TQS104" s="2"/>
      <c r="TQT104" s="2"/>
      <c r="TQU104" s="2"/>
      <c r="TQV104" s="2"/>
      <c r="TQW104" s="2"/>
      <c r="TQX104" s="2"/>
      <c r="TQY104" s="2"/>
      <c r="TQZ104" s="2"/>
      <c r="TRA104" s="2"/>
      <c r="TRB104" s="2"/>
      <c r="TRC104" s="2"/>
      <c r="TRD104" s="2"/>
      <c r="TRE104" s="2"/>
      <c r="TRF104" s="2"/>
      <c r="TRG104" s="2"/>
      <c r="TRH104" s="2"/>
      <c r="TRI104" s="2"/>
      <c r="TRJ104" s="2"/>
      <c r="TRK104" s="2"/>
      <c r="TRL104" s="2"/>
      <c r="TRM104" s="2"/>
      <c r="TRN104" s="2"/>
      <c r="TRO104" s="2"/>
      <c r="TRP104" s="2"/>
      <c r="TRQ104" s="2"/>
      <c r="TRR104" s="2"/>
      <c r="TRS104" s="2"/>
      <c r="TRT104" s="2"/>
      <c r="TRU104" s="2"/>
      <c r="TRV104" s="2"/>
      <c r="TRW104" s="2"/>
      <c r="TRX104" s="2"/>
      <c r="TRY104" s="2"/>
      <c r="TRZ104" s="2"/>
      <c r="TSA104" s="2"/>
      <c r="TSB104" s="2"/>
      <c r="TSC104" s="2"/>
      <c r="TSD104" s="2"/>
      <c r="TSE104" s="2"/>
      <c r="TSF104" s="2"/>
      <c r="TSG104" s="2"/>
      <c r="TSH104" s="2"/>
      <c r="TSI104" s="2"/>
      <c r="TSJ104" s="2"/>
      <c r="TSK104" s="2"/>
      <c r="TSL104" s="2"/>
      <c r="TSM104" s="2"/>
      <c r="TSN104" s="2"/>
      <c r="TSO104" s="2"/>
      <c r="TSP104" s="2"/>
      <c r="TSQ104" s="2"/>
      <c r="TSR104" s="2"/>
      <c r="TSS104" s="2"/>
      <c r="TST104" s="2"/>
      <c r="TSU104" s="2"/>
      <c r="TSV104" s="2"/>
      <c r="TSW104" s="2"/>
      <c r="TSX104" s="2"/>
      <c r="TSY104" s="2"/>
      <c r="TSZ104" s="2"/>
      <c r="TTA104" s="2"/>
      <c r="TTB104" s="2"/>
      <c r="TTC104" s="2"/>
      <c r="TTD104" s="2"/>
      <c r="TTE104" s="2"/>
      <c r="TTF104" s="2"/>
      <c r="TTG104" s="2"/>
      <c r="TTH104" s="2"/>
      <c r="TTI104" s="2"/>
      <c r="TTJ104" s="2"/>
      <c r="TTK104" s="2"/>
      <c r="TTL104" s="2"/>
      <c r="TTM104" s="2"/>
      <c r="TTN104" s="2"/>
      <c r="TTO104" s="2"/>
      <c r="TTP104" s="2"/>
      <c r="TTQ104" s="2"/>
      <c r="TTR104" s="2"/>
      <c r="TTS104" s="2"/>
      <c r="TTT104" s="2"/>
      <c r="TTU104" s="2"/>
      <c r="TTV104" s="2"/>
      <c r="TTW104" s="2"/>
      <c r="TTX104" s="2"/>
      <c r="TTY104" s="2"/>
      <c r="TTZ104" s="2"/>
      <c r="TUA104" s="2"/>
      <c r="TUB104" s="2"/>
      <c r="TUC104" s="2"/>
      <c r="TUD104" s="2"/>
      <c r="TUE104" s="2"/>
      <c r="TUF104" s="2"/>
      <c r="TUG104" s="2"/>
      <c r="TUH104" s="2"/>
      <c r="TUI104" s="2"/>
      <c r="TUJ104" s="2"/>
      <c r="TUK104" s="2"/>
      <c r="TUL104" s="2"/>
      <c r="TUM104" s="2"/>
      <c r="TUN104" s="2"/>
      <c r="TUO104" s="2"/>
      <c r="TUP104" s="2"/>
      <c r="TUQ104" s="2"/>
      <c r="TUR104" s="2"/>
      <c r="TUS104" s="2"/>
      <c r="TUT104" s="2"/>
      <c r="TUU104" s="2"/>
      <c r="TUV104" s="2"/>
      <c r="TUW104" s="2"/>
      <c r="TUX104" s="2"/>
      <c r="TUY104" s="2"/>
      <c r="TUZ104" s="2"/>
      <c r="TVA104" s="2"/>
      <c r="TVB104" s="2"/>
      <c r="TVC104" s="2"/>
      <c r="TVD104" s="2"/>
      <c r="TVE104" s="2"/>
      <c r="TVF104" s="2"/>
      <c r="TVG104" s="2"/>
      <c r="TVH104" s="2"/>
      <c r="TVI104" s="2"/>
      <c r="TVJ104" s="2"/>
      <c r="TVK104" s="2"/>
      <c r="TVL104" s="2"/>
      <c r="TVM104" s="2"/>
      <c r="TVN104" s="2"/>
      <c r="TVO104" s="2"/>
      <c r="TVP104" s="2"/>
      <c r="TVQ104" s="2"/>
      <c r="TVR104" s="2"/>
      <c r="TVS104" s="2"/>
      <c r="TVT104" s="2"/>
      <c r="TVU104" s="2"/>
      <c r="TVV104" s="2"/>
      <c r="TVW104" s="2"/>
      <c r="TVX104" s="2"/>
      <c r="TVY104" s="2"/>
      <c r="TVZ104" s="2"/>
      <c r="TWA104" s="2"/>
      <c r="TWB104" s="2"/>
      <c r="TWC104" s="2"/>
      <c r="TWD104" s="2"/>
      <c r="TWE104" s="2"/>
      <c r="TWF104" s="2"/>
      <c r="TWG104" s="2"/>
      <c r="TWH104" s="2"/>
      <c r="TWI104" s="2"/>
      <c r="TWJ104" s="2"/>
      <c r="TWK104" s="2"/>
      <c r="TWL104" s="2"/>
      <c r="TWM104" s="2"/>
      <c r="TWN104" s="2"/>
      <c r="TWO104" s="2"/>
      <c r="TWP104" s="2"/>
      <c r="TWQ104" s="2"/>
      <c r="TWR104" s="2"/>
      <c r="TWS104" s="2"/>
      <c r="TWT104" s="2"/>
      <c r="TWU104" s="2"/>
      <c r="TWV104" s="2"/>
      <c r="TWW104" s="2"/>
      <c r="TWX104" s="2"/>
      <c r="TWY104" s="2"/>
      <c r="TWZ104" s="2"/>
      <c r="TXA104" s="2"/>
      <c r="TXB104" s="2"/>
      <c r="TXC104" s="2"/>
      <c r="TXD104" s="2"/>
      <c r="TXE104" s="2"/>
      <c r="TXF104" s="2"/>
      <c r="TXG104" s="2"/>
      <c r="TXH104" s="2"/>
      <c r="TXI104" s="2"/>
      <c r="TXJ104" s="2"/>
      <c r="TXK104" s="2"/>
      <c r="TXL104" s="2"/>
      <c r="TXM104" s="2"/>
      <c r="TXN104" s="2"/>
      <c r="TXO104" s="2"/>
      <c r="TXP104" s="2"/>
      <c r="TXQ104" s="2"/>
      <c r="TXR104" s="2"/>
      <c r="TXS104" s="2"/>
      <c r="TXT104" s="2"/>
      <c r="TXU104" s="2"/>
      <c r="TXV104" s="2"/>
      <c r="TXW104" s="2"/>
      <c r="TXX104" s="2"/>
      <c r="TXY104" s="2"/>
      <c r="TXZ104" s="2"/>
      <c r="TYA104" s="2"/>
      <c r="TYB104" s="2"/>
      <c r="TYC104" s="2"/>
      <c r="TYD104" s="2"/>
      <c r="TYE104" s="2"/>
      <c r="TYF104" s="2"/>
      <c r="TYG104" s="2"/>
      <c r="TYH104" s="2"/>
      <c r="TYI104" s="2"/>
      <c r="TYJ104" s="2"/>
      <c r="TYK104" s="2"/>
      <c r="TYL104" s="2"/>
      <c r="TYM104" s="2"/>
      <c r="TYN104" s="2"/>
      <c r="TYO104" s="2"/>
      <c r="TYP104" s="2"/>
      <c r="TYQ104" s="2"/>
      <c r="TYR104" s="2"/>
      <c r="TYS104" s="2"/>
      <c r="TYT104" s="2"/>
      <c r="TYU104" s="2"/>
      <c r="TYV104" s="2"/>
      <c r="TYW104" s="2"/>
      <c r="TYX104" s="2"/>
      <c r="TYY104" s="2"/>
      <c r="TYZ104" s="2"/>
      <c r="TZA104" s="2"/>
      <c r="TZB104" s="2"/>
      <c r="TZC104" s="2"/>
      <c r="TZD104" s="2"/>
      <c r="TZE104" s="2"/>
      <c r="TZF104" s="2"/>
      <c r="TZG104" s="2"/>
      <c r="TZH104" s="2"/>
      <c r="TZI104" s="2"/>
      <c r="TZJ104" s="2"/>
      <c r="TZK104" s="2"/>
      <c r="TZL104" s="2"/>
      <c r="TZM104" s="2"/>
      <c r="TZN104" s="2"/>
      <c r="TZO104" s="2"/>
      <c r="TZP104" s="2"/>
      <c r="TZQ104" s="2"/>
      <c r="TZR104" s="2"/>
      <c r="TZS104" s="2"/>
      <c r="TZT104" s="2"/>
      <c r="TZU104" s="2"/>
      <c r="TZV104" s="2"/>
      <c r="TZW104" s="2"/>
      <c r="TZX104" s="2"/>
      <c r="TZY104" s="2"/>
      <c r="TZZ104" s="2"/>
      <c r="UAA104" s="2"/>
      <c r="UAB104" s="2"/>
      <c r="UAC104" s="2"/>
      <c r="UAD104" s="2"/>
      <c r="UAE104" s="2"/>
      <c r="UAF104" s="2"/>
      <c r="UAG104" s="2"/>
      <c r="UAH104" s="2"/>
      <c r="UAI104" s="2"/>
      <c r="UAJ104" s="2"/>
      <c r="UAK104" s="2"/>
      <c r="UAL104" s="2"/>
      <c r="UAM104" s="2"/>
      <c r="UAN104" s="2"/>
      <c r="UAO104" s="2"/>
      <c r="UAP104" s="2"/>
      <c r="UAQ104" s="2"/>
      <c r="UAR104" s="2"/>
      <c r="UAS104" s="2"/>
      <c r="UAT104" s="2"/>
      <c r="UAU104" s="2"/>
      <c r="UAV104" s="2"/>
      <c r="UAW104" s="2"/>
      <c r="UAX104" s="2"/>
      <c r="UAY104" s="2"/>
      <c r="UAZ104" s="2"/>
      <c r="UBA104" s="2"/>
      <c r="UBB104" s="2"/>
      <c r="UBC104" s="2"/>
      <c r="UBD104" s="2"/>
      <c r="UBE104" s="2"/>
      <c r="UBF104" s="2"/>
      <c r="UBG104" s="2"/>
      <c r="UBH104" s="2"/>
      <c r="UBI104" s="2"/>
      <c r="UBJ104" s="2"/>
      <c r="UBK104" s="2"/>
      <c r="UBL104" s="2"/>
      <c r="UBM104" s="2"/>
      <c r="UBN104" s="2"/>
      <c r="UBO104" s="2"/>
      <c r="UBP104" s="2"/>
      <c r="UBQ104" s="2"/>
      <c r="UBR104" s="2"/>
      <c r="UBS104" s="2"/>
      <c r="UBT104" s="2"/>
      <c r="UBU104" s="2"/>
      <c r="UBV104" s="2"/>
      <c r="UBW104" s="2"/>
      <c r="UBX104" s="2"/>
      <c r="UBY104" s="2"/>
      <c r="UBZ104" s="2"/>
      <c r="UCA104" s="2"/>
      <c r="UCB104" s="2"/>
      <c r="UCC104" s="2"/>
      <c r="UCD104" s="2"/>
      <c r="UCE104" s="2"/>
      <c r="UCF104" s="2"/>
      <c r="UCG104" s="2"/>
      <c r="UCH104" s="2"/>
      <c r="UCI104" s="2"/>
      <c r="UCJ104" s="2"/>
      <c r="UCK104" s="2"/>
      <c r="UCL104" s="2"/>
      <c r="UCM104" s="2"/>
      <c r="UCN104" s="2"/>
      <c r="UCO104" s="2"/>
      <c r="UCP104" s="2"/>
      <c r="UCQ104" s="2"/>
      <c r="UCR104" s="2"/>
      <c r="UCS104" s="2"/>
      <c r="UCT104" s="2"/>
      <c r="UCU104" s="2"/>
      <c r="UCV104" s="2"/>
      <c r="UCW104" s="2"/>
      <c r="UCX104" s="2"/>
      <c r="UCY104" s="2"/>
      <c r="UCZ104" s="2"/>
      <c r="UDA104" s="2"/>
      <c r="UDB104" s="2"/>
      <c r="UDC104" s="2"/>
      <c r="UDD104" s="2"/>
      <c r="UDE104" s="2"/>
      <c r="UDF104" s="2"/>
      <c r="UDG104" s="2"/>
      <c r="UDH104" s="2"/>
      <c r="UDI104" s="2"/>
      <c r="UDJ104" s="2"/>
      <c r="UDK104" s="2"/>
      <c r="UDL104" s="2"/>
      <c r="UDM104" s="2"/>
      <c r="UDN104" s="2"/>
      <c r="UDO104" s="2"/>
      <c r="UDP104" s="2"/>
      <c r="UDQ104" s="2"/>
      <c r="UDR104" s="2"/>
      <c r="UDS104" s="2"/>
      <c r="UDT104" s="2"/>
      <c r="UDU104" s="2"/>
      <c r="UDV104" s="2"/>
      <c r="UDW104" s="2"/>
      <c r="UDX104" s="2"/>
      <c r="UDY104" s="2"/>
      <c r="UDZ104" s="2"/>
      <c r="UEA104" s="2"/>
      <c r="UEB104" s="2"/>
      <c r="UEC104" s="2"/>
      <c r="UED104" s="2"/>
      <c r="UEE104" s="2"/>
      <c r="UEF104" s="2"/>
      <c r="UEG104" s="2"/>
      <c r="UEH104" s="2"/>
      <c r="UEI104" s="2"/>
      <c r="UEJ104" s="2"/>
      <c r="UEK104" s="2"/>
      <c r="UEL104" s="2"/>
      <c r="UEM104" s="2"/>
      <c r="UEN104" s="2"/>
      <c r="UEO104" s="2"/>
      <c r="UEP104" s="2"/>
      <c r="UEQ104" s="2"/>
      <c r="UER104" s="2"/>
      <c r="UES104" s="2"/>
      <c r="UET104" s="2"/>
      <c r="UEU104" s="2"/>
      <c r="UEV104" s="2"/>
      <c r="UEW104" s="2"/>
      <c r="UEX104" s="2"/>
      <c r="UEY104" s="2"/>
      <c r="UEZ104" s="2"/>
      <c r="UFA104" s="2"/>
      <c r="UFB104" s="2"/>
      <c r="UFC104" s="2"/>
      <c r="UFD104" s="2"/>
      <c r="UFE104" s="2"/>
      <c r="UFF104" s="2"/>
      <c r="UFG104" s="2"/>
      <c r="UFH104" s="2"/>
      <c r="UFI104" s="2"/>
      <c r="UFJ104" s="2"/>
      <c r="UFK104" s="2"/>
      <c r="UFL104" s="2"/>
      <c r="UFM104" s="2"/>
      <c r="UFN104" s="2"/>
      <c r="UFO104" s="2"/>
      <c r="UFP104" s="2"/>
      <c r="UFQ104" s="2"/>
      <c r="UFR104" s="2"/>
      <c r="UFS104" s="2"/>
      <c r="UFT104" s="2"/>
      <c r="UFU104" s="2"/>
      <c r="UFV104" s="2"/>
      <c r="UFW104" s="2"/>
      <c r="UFX104" s="2"/>
      <c r="UFY104" s="2"/>
      <c r="UFZ104" s="2"/>
      <c r="UGA104" s="2"/>
      <c r="UGB104" s="2"/>
      <c r="UGC104" s="2"/>
      <c r="UGD104" s="2"/>
      <c r="UGE104" s="2"/>
      <c r="UGF104" s="2"/>
      <c r="UGG104" s="2"/>
      <c r="UGH104" s="2"/>
      <c r="UGI104" s="2"/>
      <c r="UGJ104" s="2"/>
      <c r="UGK104" s="2"/>
      <c r="UGL104" s="2"/>
      <c r="UGM104" s="2"/>
      <c r="UGN104" s="2"/>
      <c r="UGO104" s="2"/>
      <c r="UGP104" s="2"/>
      <c r="UGQ104" s="2"/>
      <c r="UGR104" s="2"/>
      <c r="UGS104" s="2"/>
      <c r="UGT104" s="2"/>
      <c r="UGU104" s="2"/>
      <c r="UGV104" s="2"/>
      <c r="UGW104" s="2"/>
      <c r="UGX104" s="2"/>
      <c r="UGY104" s="2"/>
      <c r="UGZ104" s="2"/>
      <c r="UHA104" s="2"/>
      <c r="UHB104" s="2"/>
      <c r="UHC104" s="2"/>
      <c r="UHD104" s="2"/>
      <c r="UHE104" s="2"/>
      <c r="UHF104" s="2"/>
      <c r="UHG104" s="2"/>
      <c r="UHH104" s="2"/>
      <c r="UHI104" s="2"/>
      <c r="UHJ104" s="2"/>
      <c r="UHK104" s="2"/>
      <c r="UHL104" s="2"/>
      <c r="UHM104" s="2"/>
      <c r="UHN104" s="2"/>
      <c r="UHO104" s="2"/>
      <c r="UHP104" s="2"/>
      <c r="UHQ104" s="2"/>
      <c r="UHR104" s="2"/>
      <c r="UHS104" s="2"/>
      <c r="UHT104" s="2"/>
      <c r="UHU104" s="2"/>
      <c r="UHV104" s="2"/>
      <c r="UHW104" s="2"/>
      <c r="UHX104" s="2"/>
      <c r="UHY104" s="2"/>
      <c r="UHZ104" s="2"/>
      <c r="UIA104" s="2"/>
      <c r="UIB104" s="2"/>
      <c r="UIC104" s="2"/>
      <c r="UID104" s="2"/>
      <c r="UIE104" s="2"/>
      <c r="UIF104" s="2"/>
      <c r="UIG104" s="2"/>
      <c r="UIH104" s="2"/>
      <c r="UII104" s="2"/>
      <c r="UIJ104" s="2"/>
      <c r="UIK104" s="2"/>
      <c r="UIL104" s="2"/>
      <c r="UIM104" s="2"/>
      <c r="UIN104" s="2"/>
      <c r="UIO104" s="2"/>
      <c r="UIP104" s="2"/>
      <c r="UIQ104" s="2"/>
      <c r="UIR104" s="2"/>
      <c r="UIS104" s="2"/>
      <c r="UIT104" s="2"/>
      <c r="UIU104" s="2"/>
      <c r="UIV104" s="2"/>
      <c r="UIW104" s="2"/>
      <c r="UIX104" s="2"/>
      <c r="UIY104" s="2"/>
      <c r="UIZ104" s="2"/>
      <c r="UJA104" s="2"/>
      <c r="UJB104" s="2"/>
      <c r="UJC104" s="2"/>
      <c r="UJD104" s="2"/>
      <c r="UJE104" s="2"/>
      <c r="UJF104" s="2"/>
      <c r="UJG104" s="2"/>
      <c r="UJH104" s="2"/>
      <c r="UJI104" s="2"/>
      <c r="UJJ104" s="2"/>
      <c r="UJK104" s="2"/>
      <c r="UJL104" s="2"/>
      <c r="UJM104" s="2"/>
      <c r="UJN104" s="2"/>
      <c r="UJO104" s="2"/>
      <c r="UJP104" s="2"/>
      <c r="UJQ104" s="2"/>
      <c r="UJR104" s="2"/>
      <c r="UJS104" s="2"/>
      <c r="UJT104" s="2"/>
      <c r="UJU104" s="2"/>
      <c r="UJV104" s="2"/>
      <c r="UJW104" s="2"/>
      <c r="UJX104" s="2"/>
      <c r="UJY104" s="2"/>
      <c r="UJZ104" s="2"/>
      <c r="UKA104" s="2"/>
      <c r="UKB104" s="2"/>
      <c r="UKC104" s="2"/>
      <c r="UKD104" s="2"/>
      <c r="UKE104" s="2"/>
      <c r="UKF104" s="2"/>
      <c r="UKG104" s="2"/>
      <c r="UKH104" s="2"/>
      <c r="UKI104" s="2"/>
      <c r="UKJ104" s="2"/>
      <c r="UKK104" s="2"/>
      <c r="UKL104" s="2"/>
      <c r="UKM104" s="2"/>
      <c r="UKN104" s="2"/>
      <c r="UKO104" s="2"/>
      <c r="UKP104" s="2"/>
      <c r="UKQ104" s="2"/>
      <c r="UKR104" s="2"/>
      <c r="UKS104" s="2"/>
      <c r="UKT104" s="2"/>
      <c r="UKU104" s="2"/>
      <c r="UKV104" s="2"/>
      <c r="UKW104" s="2"/>
      <c r="UKX104" s="2"/>
      <c r="UKY104" s="2"/>
      <c r="UKZ104" s="2"/>
      <c r="ULA104" s="2"/>
      <c r="ULB104" s="2"/>
      <c r="ULC104" s="2"/>
      <c r="ULD104" s="2"/>
      <c r="ULE104" s="2"/>
      <c r="ULF104" s="2"/>
      <c r="ULG104" s="2"/>
      <c r="ULH104" s="2"/>
      <c r="ULI104" s="2"/>
      <c r="ULJ104" s="2"/>
      <c r="ULK104" s="2"/>
      <c r="ULL104" s="2"/>
      <c r="ULM104" s="2"/>
      <c r="ULN104" s="2"/>
      <c r="ULO104" s="2"/>
      <c r="ULP104" s="2"/>
      <c r="ULQ104" s="2"/>
      <c r="ULR104" s="2"/>
      <c r="ULS104" s="2"/>
      <c r="ULT104" s="2"/>
      <c r="ULU104" s="2"/>
      <c r="ULV104" s="2"/>
      <c r="ULW104" s="2"/>
      <c r="ULX104" s="2"/>
      <c r="ULY104" s="2"/>
      <c r="ULZ104" s="2"/>
      <c r="UMA104" s="2"/>
      <c r="UMB104" s="2"/>
      <c r="UMC104" s="2"/>
      <c r="UMD104" s="2"/>
      <c r="UME104" s="2"/>
      <c r="UMF104" s="2"/>
      <c r="UMG104" s="2"/>
      <c r="UMH104" s="2"/>
      <c r="UMI104" s="2"/>
      <c r="UMJ104" s="2"/>
      <c r="UMK104" s="2"/>
      <c r="UML104" s="2"/>
      <c r="UMM104" s="2"/>
      <c r="UMN104" s="2"/>
      <c r="UMO104" s="2"/>
      <c r="UMP104" s="2"/>
      <c r="UMQ104" s="2"/>
      <c r="UMR104" s="2"/>
      <c r="UMS104" s="2"/>
      <c r="UMT104" s="2"/>
      <c r="UMU104" s="2"/>
      <c r="UMV104" s="2"/>
      <c r="UMW104" s="2"/>
      <c r="UMX104" s="2"/>
      <c r="UMY104" s="2"/>
      <c r="UMZ104" s="2"/>
      <c r="UNA104" s="2"/>
      <c r="UNB104" s="2"/>
      <c r="UNC104" s="2"/>
      <c r="UND104" s="2"/>
      <c r="UNE104" s="2"/>
      <c r="UNF104" s="2"/>
      <c r="UNG104" s="2"/>
      <c r="UNH104" s="2"/>
      <c r="UNI104" s="2"/>
      <c r="UNJ104" s="2"/>
      <c r="UNK104" s="2"/>
      <c r="UNL104" s="2"/>
      <c r="UNM104" s="2"/>
      <c r="UNN104" s="2"/>
      <c r="UNO104" s="2"/>
      <c r="UNP104" s="2"/>
      <c r="UNQ104" s="2"/>
      <c r="UNR104" s="2"/>
      <c r="UNS104" s="2"/>
      <c r="UNT104" s="2"/>
      <c r="UNU104" s="2"/>
      <c r="UNV104" s="2"/>
      <c r="UNW104" s="2"/>
      <c r="UNX104" s="2"/>
      <c r="UNY104" s="2"/>
      <c r="UNZ104" s="2"/>
      <c r="UOA104" s="2"/>
      <c r="UOB104" s="2"/>
      <c r="UOC104" s="2"/>
      <c r="UOD104" s="2"/>
      <c r="UOE104" s="2"/>
      <c r="UOF104" s="2"/>
      <c r="UOG104" s="2"/>
      <c r="UOH104" s="2"/>
      <c r="UOI104" s="2"/>
      <c r="UOJ104" s="2"/>
      <c r="UOK104" s="2"/>
      <c r="UOL104" s="2"/>
      <c r="UOM104" s="2"/>
      <c r="UON104" s="2"/>
      <c r="UOO104" s="2"/>
      <c r="UOP104" s="2"/>
      <c r="UOQ104" s="2"/>
      <c r="UOR104" s="2"/>
      <c r="UOS104" s="2"/>
      <c r="UOT104" s="2"/>
      <c r="UOU104" s="2"/>
      <c r="UOV104" s="2"/>
      <c r="UOW104" s="2"/>
      <c r="UOX104" s="2"/>
      <c r="UOY104" s="2"/>
      <c r="UOZ104" s="2"/>
      <c r="UPA104" s="2"/>
      <c r="UPB104" s="2"/>
      <c r="UPC104" s="2"/>
      <c r="UPD104" s="2"/>
      <c r="UPE104" s="2"/>
      <c r="UPF104" s="2"/>
      <c r="UPG104" s="2"/>
      <c r="UPH104" s="2"/>
      <c r="UPI104" s="2"/>
      <c r="UPJ104" s="2"/>
      <c r="UPK104" s="2"/>
      <c r="UPL104" s="2"/>
      <c r="UPM104" s="2"/>
      <c r="UPN104" s="2"/>
      <c r="UPO104" s="2"/>
      <c r="UPP104" s="2"/>
      <c r="UPQ104" s="2"/>
      <c r="UPR104" s="2"/>
      <c r="UPS104" s="2"/>
      <c r="UPT104" s="2"/>
      <c r="UPU104" s="2"/>
      <c r="UPV104" s="2"/>
      <c r="UPW104" s="2"/>
      <c r="UPX104" s="2"/>
      <c r="UPY104" s="2"/>
      <c r="UPZ104" s="2"/>
      <c r="UQA104" s="2"/>
      <c r="UQB104" s="2"/>
      <c r="UQC104" s="2"/>
      <c r="UQD104" s="2"/>
      <c r="UQE104" s="2"/>
      <c r="UQF104" s="2"/>
      <c r="UQG104" s="2"/>
      <c r="UQH104" s="2"/>
      <c r="UQI104" s="2"/>
      <c r="UQJ104" s="2"/>
      <c r="UQK104" s="2"/>
      <c r="UQL104" s="2"/>
      <c r="UQM104" s="2"/>
      <c r="UQN104" s="2"/>
      <c r="UQO104" s="2"/>
      <c r="UQP104" s="2"/>
      <c r="UQQ104" s="2"/>
      <c r="UQR104" s="2"/>
      <c r="UQS104" s="2"/>
      <c r="UQT104" s="2"/>
      <c r="UQU104" s="2"/>
      <c r="UQV104" s="2"/>
      <c r="UQW104" s="2"/>
      <c r="UQX104" s="2"/>
      <c r="UQY104" s="2"/>
      <c r="UQZ104" s="2"/>
      <c r="URA104" s="2"/>
      <c r="URB104" s="2"/>
      <c r="URC104" s="2"/>
      <c r="URD104" s="2"/>
      <c r="URE104" s="2"/>
      <c r="URF104" s="2"/>
      <c r="URG104" s="2"/>
      <c r="URH104" s="2"/>
      <c r="URI104" s="2"/>
      <c r="URJ104" s="2"/>
      <c r="URK104" s="2"/>
      <c r="URL104" s="2"/>
      <c r="URM104" s="2"/>
      <c r="URN104" s="2"/>
      <c r="URO104" s="2"/>
      <c r="URP104" s="2"/>
      <c r="URQ104" s="2"/>
      <c r="URR104" s="2"/>
      <c r="URS104" s="2"/>
      <c r="URT104" s="2"/>
      <c r="URU104" s="2"/>
      <c r="URV104" s="2"/>
      <c r="URW104" s="2"/>
      <c r="URX104" s="2"/>
      <c r="URY104" s="2"/>
      <c r="URZ104" s="2"/>
      <c r="USA104" s="2"/>
      <c r="USB104" s="2"/>
      <c r="USC104" s="2"/>
      <c r="USD104" s="2"/>
      <c r="USE104" s="2"/>
      <c r="USF104" s="2"/>
      <c r="USG104" s="2"/>
      <c r="USH104" s="2"/>
      <c r="USI104" s="2"/>
      <c r="USJ104" s="2"/>
      <c r="USK104" s="2"/>
      <c r="USL104" s="2"/>
      <c r="USM104" s="2"/>
      <c r="USN104" s="2"/>
      <c r="USO104" s="2"/>
      <c r="USP104" s="2"/>
      <c r="USQ104" s="2"/>
      <c r="USR104" s="2"/>
      <c r="USS104" s="2"/>
      <c r="UST104" s="2"/>
      <c r="USU104" s="2"/>
      <c r="USV104" s="2"/>
      <c r="USW104" s="2"/>
      <c r="USX104" s="2"/>
      <c r="USY104" s="2"/>
      <c r="USZ104" s="2"/>
      <c r="UTA104" s="2"/>
      <c r="UTB104" s="2"/>
      <c r="UTC104" s="2"/>
      <c r="UTD104" s="2"/>
      <c r="UTE104" s="2"/>
      <c r="UTF104" s="2"/>
      <c r="UTG104" s="2"/>
      <c r="UTH104" s="2"/>
      <c r="UTI104" s="2"/>
      <c r="UTJ104" s="2"/>
      <c r="UTK104" s="2"/>
      <c r="UTL104" s="2"/>
      <c r="UTM104" s="2"/>
      <c r="UTN104" s="2"/>
      <c r="UTO104" s="2"/>
      <c r="UTP104" s="2"/>
      <c r="UTQ104" s="2"/>
      <c r="UTR104" s="2"/>
      <c r="UTS104" s="2"/>
      <c r="UTT104" s="2"/>
      <c r="UTU104" s="2"/>
      <c r="UTV104" s="2"/>
      <c r="UTW104" s="2"/>
      <c r="UTX104" s="2"/>
      <c r="UTY104" s="2"/>
      <c r="UTZ104" s="2"/>
      <c r="UUA104" s="2"/>
      <c r="UUB104" s="2"/>
      <c r="UUC104" s="2"/>
      <c r="UUD104" s="2"/>
      <c r="UUE104" s="2"/>
      <c r="UUF104" s="2"/>
      <c r="UUG104" s="2"/>
      <c r="UUH104" s="2"/>
      <c r="UUI104" s="2"/>
      <c r="UUJ104" s="2"/>
      <c r="UUK104" s="2"/>
      <c r="UUL104" s="2"/>
      <c r="UUM104" s="2"/>
      <c r="UUN104" s="2"/>
      <c r="UUO104" s="2"/>
      <c r="UUP104" s="2"/>
      <c r="UUQ104" s="2"/>
      <c r="UUR104" s="2"/>
      <c r="UUS104" s="2"/>
      <c r="UUT104" s="2"/>
      <c r="UUU104" s="2"/>
      <c r="UUV104" s="2"/>
      <c r="UUW104" s="2"/>
      <c r="UUX104" s="2"/>
      <c r="UUY104" s="2"/>
      <c r="UUZ104" s="2"/>
      <c r="UVA104" s="2"/>
      <c r="UVB104" s="2"/>
      <c r="UVC104" s="2"/>
      <c r="UVD104" s="2"/>
      <c r="UVE104" s="2"/>
      <c r="UVF104" s="2"/>
      <c r="UVG104" s="2"/>
      <c r="UVH104" s="2"/>
      <c r="UVI104" s="2"/>
      <c r="UVJ104" s="2"/>
      <c r="UVK104" s="2"/>
      <c r="UVL104" s="2"/>
      <c r="UVM104" s="2"/>
      <c r="UVN104" s="2"/>
      <c r="UVO104" s="2"/>
      <c r="UVP104" s="2"/>
      <c r="UVQ104" s="2"/>
      <c r="UVR104" s="2"/>
      <c r="UVS104" s="2"/>
      <c r="UVT104" s="2"/>
      <c r="UVU104" s="2"/>
      <c r="UVV104" s="2"/>
      <c r="UVW104" s="2"/>
      <c r="UVX104" s="2"/>
      <c r="UVY104" s="2"/>
      <c r="UVZ104" s="2"/>
      <c r="UWA104" s="2"/>
      <c r="UWB104" s="2"/>
      <c r="UWC104" s="2"/>
      <c r="UWD104" s="2"/>
      <c r="UWE104" s="2"/>
      <c r="UWF104" s="2"/>
      <c r="UWG104" s="2"/>
      <c r="UWH104" s="2"/>
      <c r="UWI104" s="2"/>
      <c r="UWJ104" s="2"/>
      <c r="UWK104" s="2"/>
      <c r="UWL104" s="2"/>
      <c r="UWM104" s="2"/>
      <c r="UWN104" s="2"/>
      <c r="UWO104" s="2"/>
      <c r="UWP104" s="2"/>
      <c r="UWQ104" s="2"/>
      <c r="UWR104" s="2"/>
      <c r="UWS104" s="2"/>
      <c r="UWT104" s="2"/>
      <c r="UWU104" s="2"/>
      <c r="UWV104" s="2"/>
      <c r="UWW104" s="2"/>
      <c r="UWX104" s="2"/>
      <c r="UWY104" s="2"/>
      <c r="UWZ104" s="2"/>
      <c r="UXA104" s="2"/>
      <c r="UXB104" s="2"/>
      <c r="UXC104" s="2"/>
      <c r="UXD104" s="2"/>
      <c r="UXE104" s="2"/>
      <c r="UXF104" s="2"/>
      <c r="UXG104" s="2"/>
      <c r="UXH104" s="2"/>
      <c r="UXI104" s="2"/>
      <c r="UXJ104" s="2"/>
      <c r="UXK104" s="2"/>
      <c r="UXL104" s="2"/>
      <c r="UXM104" s="2"/>
      <c r="UXN104" s="2"/>
      <c r="UXO104" s="2"/>
      <c r="UXP104" s="2"/>
      <c r="UXQ104" s="2"/>
      <c r="UXR104" s="2"/>
      <c r="UXS104" s="2"/>
      <c r="UXT104" s="2"/>
      <c r="UXU104" s="2"/>
      <c r="UXV104" s="2"/>
      <c r="UXW104" s="2"/>
      <c r="UXX104" s="2"/>
      <c r="UXY104" s="2"/>
      <c r="UXZ104" s="2"/>
      <c r="UYA104" s="2"/>
      <c r="UYB104" s="2"/>
      <c r="UYC104" s="2"/>
      <c r="UYD104" s="2"/>
      <c r="UYE104" s="2"/>
      <c r="UYF104" s="2"/>
      <c r="UYG104" s="2"/>
      <c r="UYH104" s="2"/>
      <c r="UYI104" s="2"/>
      <c r="UYJ104" s="2"/>
      <c r="UYK104" s="2"/>
      <c r="UYL104" s="2"/>
      <c r="UYM104" s="2"/>
      <c r="UYN104" s="2"/>
      <c r="UYO104" s="2"/>
      <c r="UYP104" s="2"/>
      <c r="UYQ104" s="2"/>
      <c r="UYR104" s="2"/>
      <c r="UYS104" s="2"/>
      <c r="UYT104" s="2"/>
      <c r="UYU104" s="2"/>
      <c r="UYV104" s="2"/>
      <c r="UYW104" s="2"/>
      <c r="UYX104" s="2"/>
      <c r="UYY104" s="2"/>
      <c r="UYZ104" s="2"/>
      <c r="UZA104" s="2"/>
      <c r="UZB104" s="2"/>
      <c r="UZC104" s="2"/>
      <c r="UZD104" s="2"/>
      <c r="UZE104" s="2"/>
      <c r="UZF104" s="2"/>
      <c r="UZG104" s="2"/>
      <c r="UZH104" s="2"/>
      <c r="UZI104" s="2"/>
      <c r="UZJ104" s="2"/>
      <c r="UZK104" s="2"/>
      <c r="UZL104" s="2"/>
      <c r="UZM104" s="2"/>
      <c r="UZN104" s="2"/>
      <c r="UZO104" s="2"/>
      <c r="UZP104" s="2"/>
      <c r="UZQ104" s="2"/>
      <c r="UZR104" s="2"/>
      <c r="UZS104" s="2"/>
      <c r="UZT104" s="2"/>
      <c r="UZU104" s="2"/>
      <c r="UZV104" s="2"/>
      <c r="UZW104" s="2"/>
      <c r="UZX104" s="2"/>
      <c r="UZY104" s="2"/>
      <c r="UZZ104" s="2"/>
      <c r="VAA104" s="2"/>
      <c r="VAB104" s="2"/>
      <c r="VAC104" s="2"/>
      <c r="VAD104" s="2"/>
      <c r="VAE104" s="2"/>
      <c r="VAF104" s="2"/>
      <c r="VAG104" s="2"/>
      <c r="VAH104" s="2"/>
      <c r="VAI104" s="2"/>
      <c r="VAJ104" s="2"/>
      <c r="VAK104" s="2"/>
      <c r="VAL104" s="2"/>
      <c r="VAM104" s="2"/>
      <c r="VAN104" s="2"/>
      <c r="VAO104" s="2"/>
      <c r="VAP104" s="2"/>
      <c r="VAQ104" s="2"/>
      <c r="VAR104" s="2"/>
      <c r="VAS104" s="2"/>
      <c r="VAT104" s="2"/>
      <c r="VAU104" s="2"/>
      <c r="VAV104" s="2"/>
      <c r="VAW104" s="2"/>
      <c r="VAX104" s="2"/>
      <c r="VAY104" s="2"/>
      <c r="VAZ104" s="2"/>
      <c r="VBA104" s="2"/>
      <c r="VBB104" s="2"/>
      <c r="VBC104" s="2"/>
      <c r="VBD104" s="2"/>
      <c r="VBE104" s="2"/>
      <c r="VBF104" s="2"/>
      <c r="VBG104" s="2"/>
      <c r="VBH104" s="2"/>
      <c r="VBI104" s="2"/>
      <c r="VBJ104" s="2"/>
      <c r="VBK104" s="2"/>
      <c r="VBL104" s="2"/>
      <c r="VBM104" s="2"/>
      <c r="VBN104" s="2"/>
      <c r="VBO104" s="2"/>
      <c r="VBP104" s="2"/>
      <c r="VBQ104" s="2"/>
      <c r="VBR104" s="2"/>
      <c r="VBS104" s="2"/>
      <c r="VBT104" s="2"/>
      <c r="VBU104" s="2"/>
      <c r="VBV104" s="2"/>
      <c r="VBW104" s="2"/>
      <c r="VBX104" s="2"/>
      <c r="VBY104" s="2"/>
      <c r="VBZ104" s="2"/>
      <c r="VCA104" s="2"/>
      <c r="VCB104" s="2"/>
      <c r="VCC104" s="2"/>
      <c r="VCD104" s="2"/>
      <c r="VCE104" s="2"/>
      <c r="VCF104" s="2"/>
      <c r="VCG104" s="2"/>
      <c r="VCH104" s="2"/>
      <c r="VCI104" s="2"/>
      <c r="VCJ104" s="2"/>
      <c r="VCK104" s="2"/>
      <c r="VCL104" s="2"/>
      <c r="VCM104" s="2"/>
      <c r="VCN104" s="2"/>
      <c r="VCO104" s="2"/>
      <c r="VCP104" s="2"/>
      <c r="VCQ104" s="2"/>
      <c r="VCR104" s="2"/>
      <c r="VCS104" s="2"/>
      <c r="VCT104" s="2"/>
      <c r="VCU104" s="2"/>
      <c r="VCV104" s="2"/>
      <c r="VCW104" s="2"/>
      <c r="VCX104" s="2"/>
      <c r="VCY104" s="2"/>
      <c r="VCZ104" s="2"/>
      <c r="VDA104" s="2"/>
      <c r="VDB104" s="2"/>
      <c r="VDC104" s="2"/>
      <c r="VDD104" s="2"/>
      <c r="VDE104" s="2"/>
      <c r="VDF104" s="2"/>
      <c r="VDG104" s="2"/>
      <c r="VDH104" s="2"/>
      <c r="VDI104" s="2"/>
      <c r="VDJ104" s="2"/>
      <c r="VDK104" s="2"/>
      <c r="VDL104" s="2"/>
      <c r="VDM104" s="2"/>
      <c r="VDN104" s="2"/>
      <c r="VDO104" s="2"/>
      <c r="VDP104" s="2"/>
      <c r="VDQ104" s="2"/>
      <c r="VDR104" s="2"/>
      <c r="VDS104" s="2"/>
      <c r="VDT104" s="2"/>
      <c r="VDU104" s="2"/>
      <c r="VDV104" s="2"/>
      <c r="VDW104" s="2"/>
      <c r="VDX104" s="2"/>
      <c r="VDY104" s="2"/>
      <c r="VDZ104" s="2"/>
      <c r="VEA104" s="2"/>
      <c r="VEB104" s="2"/>
      <c r="VEC104" s="2"/>
      <c r="VED104" s="2"/>
      <c r="VEE104" s="2"/>
      <c r="VEF104" s="2"/>
      <c r="VEG104" s="2"/>
      <c r="VEH104" s="2"/>
      <c r="VEI104" s="2"/>
      <c r="VEJ104" s="2"/>
      <c r="VEK104" s="2"/>
      <c r="VEL104" s="2"/>
      <c r="VEM104" s="2"/>
      <c r="VEN104" s="2"/>
      <c r="VEO104" s="2"/>
      <c r="VEP104" s="2"/>
      <c r="VEQ104" s="2"/>
      <c r="VER104" s="2"/>
      <c r="VES104" s="2"/>
      <c r="VET104" s="2"/>
      <c r="VEU104" s="2"/>
      <c r="VEV104" s="2"/>
      <c r="VEW104" s="2"/>
      <c r="VEX104" s="2"/>
      <c r="VEY104" s="2"/>
      <c r="VEZ104" s="2"/>
      <c r="VFA104" s="2"/>
      <c r="VFB104" s="2"/>
      <c r="VFC104" s="2"/>
      <c r="VFD104" s="2"/>
      <c r="VFE104" s="2"/>
      <c r="VFF104" s="2"/>
      <c r="VFG104" s="2"/>
      <c r="VFH104" s="2"/>
      <c r="VFI104" s="2"/>
      <c r="VFJ104" s="2"/>
      <c r="VFK104" s="2"/>
      <c r="VFL104" s="2"/>
      <c r="VFM104" s="2"/>
      <c r="VFN104" s="2"/>
      <c r="VFO104" s="2"/>
      <c r="VFP104" s="2"/>
      <c r="VFQ104" s="2"/>
      <c r="VFR104" s="2"/>
      <c r="VFS104" s="2"/>
      <c r="VFT104" s="2"/>
      <c r="VFU104" s="2"/>
      <c r="VFV104" s="2"/>
      <c r="VFW104" s="2"/>
      <c r="VFX104" s="2"/>
      <c r="VFY104" s="2"/>
      <c r="VFZ104" s="2"/>
      <c r="VGA104" s="2"/>
      <c r="VGB104" s="2"/>
      <c r="VGC104" s="2"/>
      <c r="VGD104" s="2"/>
      <c r="VGE104" s="2"/>
      <c r="VGF104" s="2"/>
      <c r="VGG104" s="2"/>
      <c r="VGH104" s="2"/>
      <c r="VGI104" s="2"/>
      <c r="VGJ104" s="2"/>
      <c r="VGK104" s="2"/>
      <c r="VGL104" s="2"/>
      <c r="VGM104" s="2"/>
      <c r="VGN104" s="2"/>
      <c r="VGO104" s="2"/>
      <c r="VGP104" s="2"/>
      <c r="VGQ104" s="2"/>
      <c r="VGR104" s="2"/>
      <c r="VGS104" s="2"/>
      <c r="VGT104" s="2"/>
      <c r="VGU104" s="2"/>
      <c r="VGV104" s="2"/>
      <c r="VGW104" s="2"/>
      <c r="VGX104" s="2"/>
      <c r="VGY104" s="2"/>
      <c r="VGZ104" s="2"/>
      <c r="VHA104" s="2"/>
      <c r="VHB104" s="2"/>
      <c r="VHC104" s="2"/>
      <c r="VHD104" s="2"/>
      <c r="VHE104" s="2"/>
      <c r="VHF104" s="2"/>
      <c r="VHG104" s="2"/>
      <c r="VHH104" s="2"/>
      <c r="VHI104" s="2"/>
      <c r="VHJ104" s="2"/>
      <c r="VHK104" s="2"/>
      <c r="VHL104" s="2"/>
      <c r="VHM104" s="2"/>
      <c r="VHN104" s="2"/>
      <c r="VHO104" s="2"/>
      <c r="VHP104" s="2"/>
      <c r="VHQ104" s="2"/>
      <c r="VHR104" s="2"/>
      <c r="VHS104" s="2"/>
      <c r="VHT104" s="2"/>
      <c r="VHU104" s="2"/>
      <c r="VHV104" s="2"/>
      <c r="VHW104" s="2"/>
      <c r="VHX104" s="2"/>
      <c r="VHY104" s="2"/>
      <c r="VHZ104" s="2"/>
      <c r="VIA104" s="2"/>
      <c r="VIB104" s="2"/>
      <c r="VIC104" s="2"/>
      <c r="VID104" s="2"/>
      <c r="VIE104" s="2"/>
      <c r="VIF104" s="2"/>
      <c r="VIG104" s="2"/>
      <c r="VIH104" s="2"/>
      <c r="VII104" s="2"/>
      <c r="VIJ104" s="2"/>
      <c r="VIK104" s="2"/>
      <c r="VIL104" s="2"/>
      <c r="VIM104" s="2"/>
      <c r="VIN104" s="2"/>
      <c r="VIO104" s="2"/>
      <c r="VIP104" s="2"/>
      <c r="VIQ104" s="2"/>
      <c r="VIR104" s="2"/>
      <c r="VIS104" s="2"/>
      <c r="VIT104" s="2"/>
      <c r="VIU104" s="2"/>
      <c r="VIV104" s="2"/>
      <c r="VIW104" s="2"/>
      <c r="VIX104" s="2"/>
      <c r="VIY104" s="2"/>
      <c r="VIZ104" s="2"/>
      <c r="VJA104" s="2"/>
      <c r="VJB104" s="2"/>
      <c r="VJC104" s="2"/>
      <c r="VJD104" s="2"/>
      <c r="VJE104" s="2"/>
      <c r="VJF104" s="2"/>
      <c r="VJG104" s="2"/>
      <c r="VJH104" s="2"/>
      <c r="VJI104" s="2"/>
      <c r="VJJ104" s="2"/>
      <c r="VJK104" s="2"/>
      <c r="VJL104" s="2"/>
      <c r="VJM104" s="2"/>
      <c r="VJN104" s="2"/>
      <c r="VJO104" s="2"/>
      <c r="VJP104" s="2"/>
      <c r="VJQ104" s="2"/>
      <c r="VJR104" s="2"/>
      <c r="VJS104" s="2"/>
      <c r="VJT104" s="2"/>
      <c r="VJU104" s="2"/>
      <c r="VJV104" s="2"/>
      <c r="VJW104" s="2"/>
      <c r="VJX104" s="2"/>
      <c r="VJY104" s="2"/>
      <c r="VJZ104" s="2"/>
      <c r="VKA104" s="2"/>
      <c r="VKB104" s="2"/>
      <c r="VKC104" s="2"/>
      <c r="VKD104" s="2"/>
      <c r="VKE104" s="2"/>
      <c r="VKF104" s="2"/>
      <c r="VKG104" s="2"/>
      <c r="VKH104" s="2"/>
      <c r="VKI104" s="2"/>
      <c r="VKJ104" s="2"/>
      <c r="VKK104" s="2"/>
      <c r="VKL104" s="2"/>
      <c r="VKM104" s="2"/>
      <c r="VKN104" s="2"/>
      <c r="VKO104" s="2"/>
      <c r="VKP104" s="2"/>
      <c r="VKQ104" s="2"/>
      <c r="VKR104" s="2"/>
      <c r="VKS104" s="2"/>
      <c r="VKT104" s="2"/>
      <c r="VKU104" s="2"/>
      <c r="VKV104" s="2"/>
      <c r="VKW104" s="2"/>
      <c r="VKX104" s="2"/>
      <c r="VKY104" s="2"/>
      <c r="VKZ104" s="2"/>
      <c r="VLA104" s="2"/>
      <c r="VLB104" s="2"/>
      <c r="VLC104" s="2"/>
      <c r="VLD104" s="2"/>
      <c r="VLE104" s="2"/>
      <c r="VLF104" s="2"/>
      <c r="VLG104" s="2"/>
      <c r="VLH104" s="2"/>
      <c r="VLI104" s="2"/>
      <c r="VLJ104" s="2"/>
      <c r="VLK104" s="2"/>
      <c r="VLL104" s="2"/>
      <c r="VLM104" s="2"/>
      <c r="VLN104" s="2"/>
      <c r="VLO104" s="2"/>
      <c r="VLP104" s="2"/>
      <c r="VLQ104" s="2"/>
      <c r="VLR104" s="2"/>
      <c r="VLS104" s="2"/>
      <c r="VLT104" s="2"/>
      <c r="VLU104" s="2"/>
      <c r="VLV104" s="2"/>
      <c r="VLW104" s="2"/>
      <c r="VLX104" s="2"/>
      <c r="VLY104" s="2"/>
      <c r="VLZ104" s="2"/>
      <c r="VMA104" s="2"/>
      <c r="VMB104" s="2"/>
      <c r="VMC104" s="2"/>
      <c r="VMD104" s="2"/>
      <c r="VME104" s="2"/>
      <c r="VMF104" s="2"/>
      <c r="VMG104" s="2"/>
      <c r="VMH104" s="2"/>
      <c r="VMI104" s="2"/>
      <c r="VMJ104" s="2"/>
      <c r="VMK104" s="2"/>
      <c r="VML104" s="2"/>
      <c r="VMM104" s="2"/>
      <c r="VMN104" s="2"/>
      <c r="VMO104" s="2"/>
      <c r="VMP104" s="2"/>
      <c r="VMQ104" s="2"/>
      <c r="VMR104" s="2"/>
      <c r="VMS104" s="2"/>
      <c r="VMT104" s="2"/>
      <c r="VMU104" s="2"/>
      <c r="VMV104" s="2"/>
      <c r="VMW104" s="2"/>
      <c r="VMX104" s="2"/>
      <c r="VMY104" s="2"/>
      <c r="VMZ104" s="2"/>
      <c r="VNA104" s="2"/>
      <c r="VNB104" s="2"/>
      <c r="VNC104" s="2"/>
      <c r="VND104" s="2"/>
      <c r="VNE104" s="2"/>
      <c r="VNF104" s="2"/>
      <c r="VNG104" s="2"/>
      <c r="VNH104" s="2"/>
      <c r="VNI104" s="2"/>
      <c r="VNJ104" s="2"/>
      <c r="VNK104" s="2"/>
      <c r="VNL104" s="2"/>
      <c r="VNM104" s="2"/>
      <c r="VNN104" s="2"/>
      <c r="VNO104" s="2"/>
      <c r="VNP104" s="2"/>
      <c r="VNQ104" s="2"/>
      <c r="VNR104" s="2"/>
      <c r="VNS104" s="2"/>
      <c r="VNT104" s="2"/>
      <c r="VNU104" s="2"/>
      <c r="VNV104" s="2"/>
      <c r="VNW104" s="2"/>
      <c r="VNX104" s="2"/>
      <c r="VNY104" s="2"/>
      <c r="VNZ104" s="2"/>
      <c r="VOA104" s="2"/>
      <c r="VOB104" s="2"/>
      <c r="VOC104" s="2"/>
      <c r="VOD104" s="2"/>
      <c r="VOE104" s="2"/>
      <c r="VOF104" s="2"/>
      <c r="VOG104" s="2"/>
      <c r="VOH104" s="2"/>
      <c r="VOI104" s="2"/>
      <c r="VOJ104" s="2"/>
      <c r="VOK104" s="2"/>
      <c r="VOL104" s="2"/>
      <c r="VOM104" s="2"/>
      <c r="VON104" s="2"/>
      <c r="VOO104" s="2"/>
      <c r="VOP104" s="2"/>
      <c r="VOQ104" s="2"/>
      <c r="VOR104" s="2"/>
      <c r="VOS104" s="2"/>
      <c r="VOT104" s="2"/>
      <c r="VOU104" s="2"/>
      <c r="VOV104" s="2"/>
      <c r="VOW104" s="2"/>
      <c r="VOX104" s="2"/>
      <c r="VOY104" s="2"/>
      <c r="VOZ104" s="2"/>
      <c r="VPA104" s="2"/>
      <c r="VPB104" s="2"/>
      <c r="VPC104" s="2"/>
      <c r="VPD104" s="2"/>
      <c r="VPE104" s="2"/>
      <c r="VPF104" s="2"/>
      <c r="VPG104" s="2"/>
      <c r="VPH104" s="2"/>
      <c r="VPI104" s="2"/>
      <c r="VPJ104" s="2"/>
      <c r="VPK104" s="2"/>
      <c r="VPL104" s="2"/>
      <c r="VPM104" s="2"/>
      <c r="VPN104" s="2"/>
      <c r="VPO104" s="2"/>
      <c r="VPP104" s="2"/>
      <c r="VPQ104" s="2"/>
      <c r="VPR104" s="2"/>
      <c r="VPS104" s="2"/>
      <c r="VPT104" s="2"/>
      <c r="VPU104" s="2"/>
      <c r="VPV104" s="2"/>
      <c r="VPW104" s="2"/>
      <c r="VPX104" s="2"/>
      <c r="VPY104" s="2"/>
      <c r="VPZ104" s="2"/>
      <c r="VQA104" s="2"/>
      <c r="VQB104" s="2"/>
      <c r="VQC104" s="2"/>
      <c r="VQD104" s="2"/>
      <c r="VQE104" s="2"/>
      <c r="VQF104" s="2"/>
      <c r="VQG104" s="2"/>
      <c r="VQH104" s="2"/>
      <c r="VQI104" s="2"/>
      <c r="VQJ104" s="2"/>
      <c r="VQK104" s="2"/>
      <c r="VQL104" s="2"/>
      <c r="VQM104" s="2"/>
      <c r="VQN104" s="2"/>
      <c r="VQO104" s="2"/>
      <c r="VQP104" s="2"/>
      <c r="VQQ104" s="2"/>
      <c r="VQR104" s="2"/>
      <c r="VQS104" s="2"/>
      <c r="VQT104" s="2"/>
      <c r="VQU104" s="2"/>
      <c r="VQV104" s="2"/>
      <c r="VQW104" s="2"/>
      <c r="VQX104" s="2"/>
      <c r="VQY104" s="2"/>
      <c r="VQZ104" s="2"/>
      <c r="VRA104" s="2"/>
      <c r="VRB104" s="2"/>
      <c r="VRC104" s="2"/>
      <c r="VRD104" s="2"/>
      <c r="VRE104" s="2"/>
      <c r="VRF104" s="2"/>
      <c r="VRG104" s="2"/>
      <c r="VRH104" s="2"/>
      <c r="VRI104" s="2"/>
      <c r="VRJ104" s="2"/>
      <c r="VRK104" s="2"/>
      <c r="VRL104" s="2"/>
      <c r="VRM104" s="2"/>
      <c r="VRN104" s="2"/>
      <c r="VRO104" s="2"/>
      <c r="VRP104" s="2"/>
      <c r="VRQ104" s="2"/>
      <c r="VRR104" s="2"/>
      <c r="VRS104" s="2"/>
      <c r="VRT104" s="2"/>
      <c r="VRU104" s="2"/>
      <c r="VRV104" s="2"/>
      <c r="VRW104" s="2"/>
      <c r="VRX104" s="2"/>
      <c r="VRY104" s="2"/>
      <c r="VRZ104" s="2"/>
      <c r="VSA104" s="2"/>
      <c r="VSB104" s="2"/>
      <c r="VSC104" s="2"/>
      <c r="VSD104" s="2"/>
      <c r="VSE104" s="2"/>
      <c r="VSF104" s="2"/>
      <c r="VSG104" s="2"/>
      <c r="VSH104" s="2"/>
      <c r="VSI104" s="2"/>
      <c r="VSJ104" s="2"/>
      <c r="VSK104" s="2"/>
      <c r="VSL104" s="2"/>
      <c r="VSM104" s="2"/>
      <c r="VSN104" s="2"/>
      <c r="VSO104" s="2"/>
      <c r="VSP104" s="2"/>
      <c r="VSQ104" s="2"/>
      <c r="VSR104" s="2"/>
      <c r="VSS104" s="2"/>
      <c r="VST104" s="2"/>
      <c r="VSU104" s="2"/>
      <c r="VSV104" s="2"/>
      <c r="VSW104" s="2"/>
      <c r="VSX104" s="2"/>
      <c r="VSY104" s="2"/>
      <c r="VSZ104" s="2"/>
      <c r="VTA104" s="2"/>
      <c r="VTB104" s="2"/>
      <c r="VTC104" s="2"/>
      <c r="VTD104" s="2"/>
      <c r="VTE104" s="2"/>
      <c r="VTF104" s="2"/>
      <c r="VTG104" s="2"/>
      <c r="VTH104" s="2"/>
      <c r="VTI104" s="2"/>
      <c r="VTJ104" s="2"/>
      <c r="VTK104" s="2"/>
      <c r="VTL104" s="2"/>
      <c r="VTM104" s="2"/>
      <c r="VTN104" s="2"/>
      <c r="VTO104" s="2"/>
      <c r="VTP104" s="2"/>
      <c r="VTQ104" s="2"/>
      <c r="VTR104" s="2"/>
      <c r="VTS104" s="2"/>
      <c r="VTT104" s="2"/>
      <c r="VTU104" s="2"/>
      <c r="VTV104" s="2"/>
      <c r="VTW104" s="2"/>
      <c r="VTX104" s="2"/>
      <c r="VTY104" s="2"/>
      <c r="VTZ104" s="2"/>
      <c r="VUA104" s="2"/>
      <c r="VUB104" s="2"/>
      <c r="VUC104" s="2"/>
      <c r="VUD104" s="2"/>
      <c r="VUE104" s="2"/>
      <c r="VUF104" s="2"/>
      <c r="VUG104" s="2"/>
      <c r="VUH104" s="2"/>
      <c r="VUI104" s="2"/>
      <c r="VUJ104" s="2"/>
      <c r="VUK104" s="2"/>
      <c r="VUL104" s="2"/>
      <c r="VUM104" s="2"/>
      <c r="VUN104" s="2"/>
      <c r="VUO104" s="2"/>
      <c r="VUP104" s="2"/>
      <c r="VUQ104" s="2"/>
      <c r="VUR104" s="2"/>
      <c r="VUS104" s="2"/>
      <c r="VUT104" s="2"/>
      <c r="VUU104" s="2"/>
      <c r="VUV104" s="2"/>
      <c r="VUW104" s="2"/>
      <c r="VUX104" s="2"/>
      <c r="VUY104" s="2"/>
      <c r="VUZ104" s="2"/>
      <c r="VVA104" s="2"/>
      <c r="VVB104" s="2"/>
      <c r="VVC104" s="2"/>
      <c r="VVD104" s="2"/>
      <c r="VVE104" s="2"/>
      <c r="VVF104" s="2"/>
      <c r="VVG104" s="2"/>
      <c r="VVH104" s="2"/>
      <c r="VVI104" s="2"/>
      <c r="VVJ104" s="2"/>
      <c r="VVK104" s="2"/>
      <c r="VVL104" s="2"/>
      <c r="VVM104" s="2"/>
      <c r="VVN104" s="2"/>
      <c r="VVO104" s="2"/>
      <c r="VVP104" s="2"/>
      <c r="VVQ104" s="2"/>
      <c r="VVR104" s="2"/>
      <c r="VVS104" s="2"/>
      <c r="VVT104" s="2"/>
      <c r="VVU104" s="2"/>
      <c r="VVV104" s="2"/>
      <c r="VVW104" s="2"/>
      <c r="VVX104" s="2"/>
      <c r="VVY104" s="2"/>
      <c r="VVZ104" s="2"/>
      <c r="VWA104" s="2"/>
      <c r="VWB104" s="2"/>
      <c r="VWC104" s="2"/>
      <c r="VWD104" s="2"/>
      <c r="VWE104" s="2"/>
      <c r="VWF104" s="2"/>
      <c r="VWG104" s="2"/>
      <c r="VWH104" s="2"/>
      <c r="VWI104" s="2"/>
      <c r="VWJ104" s="2"/>
      <c r="VWK104" s="2"/>
      <c r="VWL104" s="2"/>
      <c r="VWM104" s="2"/>
      <c r="VWN104" s="2"/>
      <c r="VWO104" s="2"/>
      <c r="VWP104" s="2"/>
      <c r="VWQ104" s="2"/>
      <c r="VWR104" s="2"/>
      <c r="VWS104" s="2"/>
      <c r="VWT104" s="2"/>
      <c r="VWU104" s="2"/>
      <c r="VWV104" s="2"/>
      <c r="VWW104" s="2"/>
      <c r="VWX104" s="2"/>
      <c r="VWY104" s="2"/>
      <c r="VWZ104" s="2"/>
      <c r="VXA104" s="2"/>
      <c r="VXB104" s="2"/>
      <c r="VXC104" s="2"/>
      <c r="VXD104" s="2"/>
      <c r="VXE104" s="2"/>
      <c r="VXF104" s="2"/>
      <c r="VXG104" s="2"/>
      <c r="VXH104" s="2"/>
      <c r="VXI104" s="2"/>
      <c r="VXJ104" s="2"/>
      <c r="VXK104" s="2"/>
      <c r="VXL104" s="2"/>
      <c r="VXM104" s="2"/>
      <c r="VXN104" s="2"/>
      <c r="VXO104" s="2"/>
      <c r="VXP104" s="2"/>
      <c r="VXQ104" s="2"/>
      <c r="VXR104" s="2"/>
      <c r="VXS104" s="2"/>
      <c r="VXT104" s="2"/>
      <c r="VXU104" s="2"/>
      <c r="VXV104" s="2"/>
      <c r="VXW104" s="2"/>
      <c r="VXX104" s="2"/>
      <c r="VXY104" s="2"/>
      <c r="VXZ104" s="2"/>
      <c r="VYA104" s="2"/>
      <c r="VYB104" s="2"/>
      <c r="VYC104" s="2"/>
      <c r="VYD104" s="2"/>
      <c r="VYE104" s="2"/>
      <c r="VYF104" s="2"/>
      <c r="VYG104" s="2"/>
      <c r="VYH104" s="2"/>
      <c r="VYI104" s="2"/>
      <c r="VYJ104" s="2"/>
      <c r="VYK104" s="2"/>
      <c r="VYL104" s="2"/>
      <c r="VYM104" s="2"/>
      <c r="VYN104" s="2"/>
      <c r="VYO104" s="2"/>
      <c r="VYP104" s="2"/>
      <c r="VYQ104" s="2"/>
      <c r="VYR104" s="2"/>
      <c r="VYS104" s="2"/>
      <c r="VYT104" s="2"/>
      <c r="VYU104" s="2"/>
      <c r="VYV104" s="2"/>
      <c r="VYW104" s="2"/>
      <c r="VYX104" s="2"/>
      <c r="VYY104" s="2"/>
      <c r="VYZ104" s="2"/>
      <c r="VZA104" s="2"/>
      <c r="VZB104" s="2"/>
      <c r="VZC104" s="2"/>
      <c r="VZD104" s="2"/>
      <c r="VZE104" s="2"/>
      <c r="VZF104" s="2"/>
      <c r="VZG104" s="2"/>
      <c r="VZH104" s="2"/>
      <c r="VZI104" s="2"/>
      <c r="VZJ104" s="2"/>
      <c r="VZK104" s="2"/>
      <c r="VZL104" s="2"/>
      <c r="VZM104" s="2"/>
      <c r="VZN104" s="2"/>
      <c r="VZO104" s="2"/>
      <c r="VZP104" s="2"/>
      <c r="VZQ104" s="2"/>
      <c r="VZR104" s="2"/>
      <c r="VZS104" s="2"/>
      <c r="VZT104" s="2"/>
      <c r="VZU104" s="2"/>
      <c r="VZV104" s="2"/>
      <c r="VZW104" s="2"/>
      <c r="VZX104" s="2"/>
      <c r="VZY104" s="2"/>
      <c r="VZZ104" s="2"/>
      <c r="WAA104" s="2"/>
      <c r="WAB104" s="2"/>
      <c r="WAC104" s="2"/>
      <c r="WAD104" s="2"/>
      <c r="WAE104" s="2"/>
      <c r="WAF104" s="2"/>
      <c r="WAG104" s="2"/>
      <c r="WAH104" s="2"/>
      <c r="WAI104" s="2"/>
      <c r="WAJ104" s="2"/>
      <c r="WAK104" s="2"/>
      <c r="WAL104" s="2"/>
      <c r="WAM104" s="2"/>
      <c r="WAN104" s="2"/>
      <c r="WAO104" s="2"/>
      <c r="WAP104" s="2"/>
      <c r="WAQ104" s="2"/>
      <c r="WAR104" s="2"/>
      <c r="WAS104" s="2"/>
      <c r="WAT104" s="2"/>
      <c r="WAU104" s="2"/>
      <c r="WAV104" s="2"/>
      <c r="WAW104" s="2"/>
      <c r="WAX104" s="2"/>
      <c r="WAY104" s="2"/>
      <c r="WAZ104" s="2"/>
      <c r="WBA104" s="2"/>
      <c r="WBB104" s="2"/>
      <c r="WBC104" s="2"/>
      <c r="WBD104" s="2"/>
      <c r="WBE104" s="2"/>
      <c r="WBF104" s="2"/>
      <c r="WBG104" s="2"/>
      <c r="WBH104" s="2"/>
      <c r="WBI104" s="2"/>
      <c r="WBJ104" s="2"/>
      <c r="WBK104" s="2"/>
      <c r="WBL104" s="2"/>
      <c r="WBM104" s="2"/>
      <c r="WBN104" s="2"/>
      <c r="WBO104" s="2"/>
      <c r="WBP104" s="2"/>
      <c r="WBQ104" s="2"/>
      <c r="WBR104" s="2"/>
      <c r="WBS104" s="2"/>
      <c r="WBT104" s="2"/>
      <c r="WBU104" s="2"/>
      <c r="WBV104" s="2"/>
      <c r="WBW104" s="2"/>
      <c r="WBX104" s="2"/>
      <c r="WBY104" s="2"/>
      <c r="WBZ104" s="2"/>
      <c r="WCA104" s="2"/>
      <c r="WCB104" s="2"/>
      <c r="WCC104" s="2"/>
      <c r="WCD104" s="2"/>
      <c r="WCE104" s="2"/>
      <c r="WCF104" s="2"/>
      <c r="WCG104" s="2"/>
      <c r="WCH104" s="2"/>
      <c r="WCI104" s="2"/>
      <c r="WCJ104" s="2"/>
      <c r="WCK104" s="2"/>
      <c r="WCL104" s="2"/>
      <c r="WCM104" s="2"/>
      <c r="WCN104" s="2"/>
      <c r="WCO104" s="2"/>
      <c r="WCP104" s="2"/>
      <c r="WCQ104" s="2"/>
      <c r="WCR104" s="2"/>
      <c r="WCS104" s="2"/>
      <c r="WCT104" s="2"/>
      <c r="WCU104" s="2"/>
      <c r="WCV104" s="2"/>
      <c r="WCW104" s="2"/>
      <c r="WCX104" s="2"/>
      <c r="WCY104" s="2"/>
      <c r="WCZ104" s="2"/>
      <c r="WDA104" s="2"/>
      <c r="WDB104" s="2"/>
      <c r="WDC104" s="2"/>
      <c r="WDD104" s="2"/>
      <c r="WDE104" s="2"/>
      <c r="WDF104" s="2"/>
      <c r="WDG104" s="2"/>
      <c r="WDH104" s="2"/>
      <c r="WDI104" s="2"/>
      <c r="WDJ104" s="2"/>
      <c r="WDK104" s="2"/>
      <c r="WDL104" s="2"/>
      <c r="WDM104" s="2"/>
      <c r="WDN104" s="2"/>
      <c r="WDO104" s="2"/>
      <c r="WDP104" s="2"/>
      <c r="WDQ104" s="2"/>
      <c r="WDR104" s="2"/>
      <c r="WDS104" s="2"/>
      <c r="WDT104" s="2"/>
      <c r="WDU104" s="2"/>
      <c r="WDV104" s="2"/>
      <c r="WDW104" s="2"/>
      <c r="WDX104" s="2"/>
      <c r="WDY104" s="2"/>
      <c r="WDZ104" s="2"/>
      <c r="WEA104" s="2"/>
      <c r="WEB104" s="2"/>
      <c r="WEC104" s="2"/>
      <c r="WED104" s="2"/>
      <c r="WEE104" s="2"/>
      <c r="WEF104" s="2"/>
      <c r="WEG104" s="2"/>
      <c r="WEH104" s="2"/>
      <c r="WEI104" s="2"/>
      <c r="WEJ104" s="2"/>
      <c r="WEK104" s="2"/>
      <c r="WEL104" s="2"/>
      <c r="WEM104" s="2"/>
      <c r="WEN104" s="2"/>
      <c r="WEO104" s="2"/>
      <c r="WEP104" s="2"/>
      <c r="WEQ104" s="2"/>
      <c r="WER104" s="2"/>
      <c r="WES104" s="2"/>
      <c r="WET104" s="2"/>
      <c r="WEU104" s="2"/>
      <c r="WEV104" s="2"/>
      <c r="WEW104" s="2"/>
      <c r="WEX104" s="2"/>
      <c r="WEY104" s="2"/>
      <c r="WEZ104" s="2"/>
      <c r="WFA104" s="2"/>
      <c r="WFB104" s="2"/>
      <c r="WFC104" s="2"/>
      <c r="WFD104" s="2"/>
      <c r="WFE104" s="2"/>
      <c r="WFF104" s="2"/>
      <c r="WFG104" s="2"/>
      <c r="WFH104" s="2"/>
      <c r="WFI104" s="2"/>
      <c r="WFJ104" s="2"/>
      <c r="WFK104" s="2"/>
      <c r="WFL104" s="2"/>
      <c r="WFM104" s="2"/>
      <c r="WFN104" s="2"/>
      <c r="WFO104" s="2"/>
      <c r="WFP104" s="2"/>
      <c r="WFQ104" s="2"/>
      <c r="WFR104" s="2"/>
      <c r="WFS104" s="2"/>
      <c r="WFT104" s="2"/>
      <c r="WFU104" s="2"/>
      <c r="WFV104" s="2"/>
      <c r="WFW104" s="2"/>
      <c r="WFX104" s="2"/>
      <c r="WFY104" s="2"/>
      <c r="WFZ104" s="2"/>
      <c r="WGA104" s="2"/>
      <c r="WGB104" s="2"/>
      <c r="WGC104" s="2"/>
      <c r="WGD104" s="2"/>
      <c r="WGE104" s="2"/>
      <c r="WGF104" s="2"/>
      <c r="WGG104" s="2"/>
      <c r="WGH104" s="2"/>
      <c r="WGI104" s="2"/>
      <c r="WGJ104" s="2"/>
      <c r="WGK104" s="2"/>
      <c r="WGL104" s="2"/>
      <c r="WGM104" s="2"/>
      <c r="WGN104" s="2"/>
      <c r="WGO104" s="2"/>
      <c r="WGP104" s="2"/>
      <c r="WGQ104" s="2"/>
      <c r="WGR104" s="2"/>
      <c r="WGS104" s="2"/>
      <c r="WGT104" s="2"/>
      <c r="WGU104" s="2"/>
      <c r="WGV104" s="2"/>
      <c r="WGW104" s="2"/>
      <c r="WGX104" s="2"/>
      <c r="WGY104" s="2"/>
      <c r="WGZ104" s="2"/>
      <c r="WHA104" s="2"/>
      <c r="WHB104" s="2"/>
      <c r="WHC104" s="2"/>
      <c r="WHD104" s="2"/>
      <c r="WHE104" s="2"/>
      <c r="WHF104" s="2"/>
      <c r="WHG104" s="2"/>
      <c r="WHH104" s="2"/>
      <c r="WHI104" s="2"/>
      <c r="WHJ104" s="2"/>
      <c r="WHK104" s="2"/>
      <c r="WHL104" s="2"/>
      <c r="WHM104" s="2"/>
      <c r="WHN104" s="2"/>
      <c r="WHO104" s="2"/>
      <c r="WHP104" s="2"/>
      <c r="WHQ104" s="2"/>
      <c r="WHR104" s="2"/>
      <c r="WHS104" s="2"/>
      <c r="WHT104" s="2"/>
      <c r="WHU104" s="2"/>
      <c r="WHV104" s="2"/>
      <c r="WHW104" s="2"/>
      <c r="WHX104" s="2"/>
      <c r="WHY104" s="2"/>
      <c r="WHZ104" s="2"/>
      <c r="WIA104" s="2"/>
      <c r="WIB104" s="2"/>
      <c r="WIC104" s="2"/>
      <c r="WID104" s="2"/>
      <c r="WIE104" s="2"/>
      <c r="WIF104" s="2"/>
      <c r="WIG104" s="2"/>
      <c r="WIH104" s="2"/>
      <c r="WII104" s="2"/>
      <c r="WIJ104" s="2"/>
      <c r="WIK104" s="2"/>
      <c r="WIL104" s="2"/>
      <c r="WIM104" s="2"/>
      <c r="WIN104" s="2"/>
      <c r="WIO104" s="2"/>
      <c r="WIP104" s="2"/>
      <c r="WIQ104" s="2"/>
      <c r="WIR104" s="2"/>
      <c r="WIS104" s="2"/>
      <c r="WIT104" s="2"/>
      <c r="WIU104" s="2"/>
      <c r="WIV104" s="2"/>
      <c r="WIW104" s="2"/>
      <c r="WIX104" s="2"/>
      <c r="WIY104" s="2"/>
      <c r="WIZ104" s="2"/>
      <c r="WJA104" s="2"/>
      <c r="WJB104" s="2"/>
      <c r="WJC104" s="2"/>
      <c r="WJD104" s="2"/>
      <c r="WJE104" s="2"/>
      <c r="WJF104" s="2"/>
      <c r="WJG104" s="2"/>
      <c r="WJH104" s="2"/>
      <c r="WJI104" s="2"/>
      <c r="WJJ104" s="2"/>
      <c r="WJK104" s="2"/>
      <c r="WJL104" s="2"/>
      <c r="WJM104" s="2"/>
      <c r="WJN104" s="2"/>
      <c r="WJO104" s="2"/>
      <c r="WJP104" s="2"/>
      <c r="WJQ104" s="2"/>
      <c r="WJR104" s="2"/>
      <c r="WJS104" s="2"/>
      <c r="WJT104" s="2"/>
      <c r="WJU104" s="2"/>
      <c r="WJV104" s="2"/>
      <c r="WJW104" s="2"/>
      <c r="WJX104" s="2"/>
      <c r="WJY104" s="2"/>
      <c r="WJZ104" s="2"/>
      <c r="WKA104" s="2"/>
      <c r="WKB104" s="2"/>
      <c r="WKC104" s="2"/>
      <c r="WKD104" s="2"/>
      <c r="WKE104" s="2"/>
      <c r="WKF104" s="2"/>
      <c r="WKG104" s="2"/>
      <c r="WKH104" s="2"/>
      <c r="WKI104" s="2"/>
      <c r="WKJ104" s="2"/>
      <c r="WKK104" s="2"/>
      <c r="WKL104" s="2"/>
      <c r="WKM104" s="2"/>
      <c r="WKN104" s="2"/>
      <c r="WKO104" s="2"/>
      <c r="WKP104" s="2"/>
      <c r="WKQ104" s="2"/>
      <c r="WKR104" s="2"/>
      <c r="WKS104" s="2"/>
      <c r="WKT104" s="2"/>
      <c r="WKU104" s="2"/>
      <c r="WKV104" s="2"/>
      <c r="WKW104" s="2"/>
      <c r="WKX104" s="2"/>
      <c r="WKY104" s="2"/>
      <c r="WKZ104" s="2"/>
      <c r="WLA104" s="2"/>
      <c r="WLB104" s="2"/>
      <c r="WLC104" s="2"/>
      <c r="WLD104" s="2"/>
      <c r="WLE104" s="2"/>
      <c r="WLF104" s="2"/>
      <c r="WLG104" s="2"/>
      <c r="WLH104" s="2"/>
      <c r="WLI104" s="2"/>
      <c r="WLJ104" s="2"/>
      <c r="WLK104" s="2"/>
      <c r="WLL104" s="2"/>
      <c r="WLM104" s="2"/>
      <c r="WLN104" s="2"/>
      <c r="WLO104" s="2"/>
      <c r="WLP104" s="2"/>
      <c r="WLQ104" s="2"/>
      <c r="WLR104" s="2"/>
      <c r="WLS104" s="2"/>
      <c r="WLT104" s="2"/>
      <c r="WLU104" s="2"/>
      <c r="WLV104" s="2"/>
      <c r="WLW104" s="2"/>
      <c r="WLX104" s="2"/>
      <c r="WLY104" s="2"/>
      <c r="WLZ104" s="2"/>
      <c r="WMA104" s="2"/>
      <c r="WMB104" s="2"/>
      <c r="WMC104" s="2"/>
      <c r="WMD104" s="2"/>
      <c r="WME104" s="2"/>
      <c r="WMF104" s="2"/>
      <c r="WMG104" s="2"/>
      <c r="WMH104" s="2"/>
      <c r="WMI104" s="2"/>
      <c r="WMJ104" s="2"/>
      <c r="WMK104" s="2"/>
      <c r="WML104" s="2"/>
      <c r="WMM104" s="2"/>
      <c r="WMN104" s="2"/>
      <c r="WMO104" s="2"/>
      <c r="WMP104" s="2"/>
      <c r="WMQ104" s="2"/>
      <c r="WMR104" s="2"/>
      <c r="WMS104" s="2"/>
      <c r="WMT104" s="2"/>
      <c r="WMU104" s="2"/>
      <c r="WMV104" s="2"/>
      <c r="WMW104" s="2"/>
      <c r="WMX104" s="2"/>
      <c r="WMY104" s="2"/>
      <c r="WMZ104" s="2"/>
      <c r="WNA104" s="2"/>
      <c r="WNB104" s="2"/>
      <c r="WNC104" s="2"/>
      <c r="WND104" s="2"/>
      <c r="WNE104" s="2"/>
      <c r="WNF104" s="2"/>
      <c r="WNG104" s="2"/>
      <c r="WNH104" s="2"/>
      <c r="WNI104" s="2"/>
      <c r="WNJ104" s="2"/>
      <c r="WNK104" s="2"/>
      <c r="WNL104" s="2"/>
      <c r="WNM104" s="2"/>
      <c r="WNN104" s="2"/>
      <c r="WNO104" s="2"/>
      <c r="WNP104" s="2"/>
      <c r="WNQ104" s="2"/>
      <c r="WNR104" s="2"/>
      <c r="WNS104" s="2"/>
      <c r="WNT104" s="2"/>
      <c r="WNU104" s="2"/>
      <c r="WNV104" s="2"/>
      <c r="WNW104" s="2"/>
      <c r="WNX104" s="2"/>
      <c r="WNY104" s="2"/>
      <c r="WNZ104" s="2"/>
      <c r="WOA104" s="2"/>
      <c r="WOB104" s="2"/>
      <c r="WOC104" s="2"/>
      <c r="WOD104" s="2"/>
      <c r="WOE104" s="2"/>
      <c r="WOF104" s="2"/>
      <c r="WOG104" s="2"/>
      <c r="WOH104" s="2"/>
      <c r="WOI104" s="2"/>
      <c r="WOJ104" s="2"/>
      <c r="WOK104" s="2"/>
      <c r="WOL104" s="2"/>
      <c r="WOM104" s="2"/>
      <c r="WON104" s="2"/>
      <c r="WOO104" s="2"/>
      <c r="WOP104" s="2"/>
      <c r="WOQ104" s="2"/>
      <c r="WOR104" s="2"/>
      <c r="WOS104" s="2"/>
      <c r="WOT104" s="2"/>
      <c r="WOU104" s="2"/>
      <c r="WOV104" s="2"/>
      <c r="WOW104" s="2"/>
      <c r="WOX104" s="2"/>
      <c r="WOY104" s="2"/>
      <c r="WOZ104" s="2"/>
      <c r="WPA104" s="2"/>
      <c r="WPB104" s="2"/>
      <c r="WPC104" s="2"/>
      <c r="WPD104" s="2"/>
      <c r="WPE104" s="2"/>
      <c r="WPF104" s="2"/>
      <c r="WPG104" s="2"/>
      <c r="WPH104" s="2"/>
      <c r="WPI104" s="2"/>
      <c r="WPJ104" s="2"/>
      <c r="WPK104" s="2"/>
      <c r="WPL104" s="2"/>
      <c r="WPM104" s="2"/>
      <c r="WPN104" s="2"/>
      <c r="WPO104" s="2"/>
      <c r="WPP104" s="2"/>
      <c r="WPQ104" s="2"/>
      <c r="WPR104" s="2"/>
      <c r="WPS104" s="2"/>
      <c r="WPT104" s="2"/>
      <c r="WPU104" s="2"/>
      <c r="WPV104" s="2"/>
      <c r="WPW104" s="2"/>
      <c r="WPX104" s="2"/>
      <c r="WPY104" s="2"/>
      <c r="WPZ104" s="2"/>
      <c r="WQA104" s="2"/>
      <c r="WQB104" s="2"/>
      <c r="WQC104" s="2"/>
      <c r="WQD104" s="2"/>
      <c r="WQE104" s="2"/>
      <c r="WQF104" s="2"/>
      <c r="WQG104" s="2"/>
      <c r="WQH104" s="2"/>
      <c r="WQI104" s="2"/>
      <c r="WQJ104" s="2"/>
      <c r="WQK104" s="2"/>
      <c r="WQL104" s="2"/>
      <c r="WQM104" s="2"/>
      <c r="WQN104" s="2"/>
      <c r="WQO104" s="2"/>
      <c r="WQP104" s="2"/>
      <c r="WQQ104" s="2"/>
      <c r="WQR104" s="2"/>
      <c r="WQS104" s="2"/>
      <c r="WQT104" s="2"/>
      <c r="WQU104" s="2"/>
      <c r="WQV104" s="2"/>
      <c r="WQW104" s="2"/>
      <c r="WQX104" s="2"/>
      <c r="WQY104" s="2"/>
      <c r="WQZ104" s="2"/>
      <c r="WRA104" s="2"/>
      <c r="WRB104" s="2"/>
      <c r="WRC104" s="2"/>
      <c r="WRD104" s="2"/>
      <c r="WRE104" s="2"/>
      <c r="WRF104" s="2"/>
      <c r="WRG104" s="2"/>
      <c r="WRH104" s="2"/>
      <c r="WRI104" s="2"/>
      <c r="WRJ104" s="2"/>
      <c r="WRK104" s="2"/>
      <c r="WRL104" s="2"/>
      <c r="WRM104" s="2"/>
      <c r="WRN104" s="2"/>
      <c r="WRO104" s="2"/>
      <c r="WRP104" s="2"/>
      <c r="WRQ104" s="2"/>
      <c r="WRR104" s="2"/>
      <c r="WRS104" s="2"/>
      <c r="WRT104" s="2"/>
      <c r="WRU104" s="2"/>
      <c r="WRV104" s="2"/>
      <c r="WRW104" s="2"/>
      <c r="WRX104" s="2"/>
      <c r="WRY104" s="2"/>
      <c r="WRZ104" s="2"/>
      <c r="WSA104" s="2"/>
      <c r="WSB104" s="2"/>
      <c r="WSC104" s="2"/>
      <c r="WSD104" s="2"/>
      <c r="WSE104" s="2"/>
      <c r="WSF104" s="2"/>
      <c r="WSG104" s="2"/>
      <c r="WSH104" s="2"/>
      <c r="WSI104" s="2"/>
      <c r="WSJ104" s="2"/>
      <c r="WSK104" s="2"/>
      <c r="WSL104" s="2"/>
      <c r="WSM104" s="2"/>
      <c r="WSN104" s="2"/>
      <c r="WSO104" s="2"/>
      <c r="WSP104" s="2"/>
      <c r="WSQ104" s="2"/>
      <c r="WSR104" s="2"/>
      <c r="WSS104" s="2"/>
      <c r="WST104" s="2"/>
      <c r="WSU104" s="2"/>
      <c r="WSV104" s="2"/>
      <c r="WSW104" s="2"/>
      <c r="WSX104" s="2"/>
      <c r="WSY104" s="2"/>
      <c r="WSZ104" s="2"/>
      <c r="WTA104" s="2"/>
      <c r="WTB104" s="2"/>
      <c r="WTC104" s="2"/>
      <c r="WTD104" s="2"/>
      <c r="WTE104" s="2"/>
      <c r="WTF104" s="2"/>
      <c r="WTG104" s="2"/>
      <c r="WTH104" s="2"/>
      <c r="WTI104" s="2"/>
      <c r="WTJ104" s="2"/>
      <c r="WTK104" s="2"/>
      <c r="WTL104" s="2"/>
      <c r="WTM104" s="2"/>
      <c r="WTN104" s="2"/>
      <c r="WTO104" s="2"/>
      <c r="WTP104" s="2"/>
      <c r="WTQ104" s="2"/>
      <c r="WTR104" s="2"/>
      <c r="WTS104" s="2"/>
      <c r="WTT104" s="2"/>
      <c r="WTU104" s="2"/>
      <c r="WTV104" s="2"/>
      <c r="WTW104" s="2"/>
      <c r="WTX104" s="2"/>
      <c r="WTY104" s="2"/>
      <c r="WTZ104" s="2"/>
      <c r="WUA104" s="2"/>
      <c r="WUB104" s="2"/>
      <c r="WUC104" s="2"/>
      <c r="WUD104" s="2"/>
      <c r="WUE104" s="2"/>
      <c r="WUF104" s="2"/>
      <c r="WUG104" s="2"/>
      <c r="WUH104" s="2"/>
      <c r="WUI104" s="2"/>
      <c r="WUJ104" s="2"/>
      <c r="WUK104" s="2"/>
      <c r="WUL104" s="2"/>
      <c r="WUM104" s="2"/>
      <c r="WUN104" s="2"/>
      <c r="WUO104" s="2"/>
      <c r="WUP104" s="2"/>
      <c r="WUQ104" s="2"/>
      <c r="WUR104" s="2"/>
      <c r="WUS104" s="2"/>
      <c r="WUT104" s="2"/>
      <c r="WUU104" s="2"/>
      <c r="WUV104" s="2"/>
      <c r="WUW104" s="2"/>
      <c r="WUX104" s="2"/>
      <c r="WUY104" s="2"/>
      <c r="WUZ104" s="2"/>
      <c r="WVA104" s="2"/>
      <c r="WVB104" s="2"/>
      <c r="WVC104" s="2"/>
      <c r="WVD104" s="2"/>
      <c r="WVE104" s="2"/>
      <c r="WVF104" s="2"/>
      <c r="WVG104" s="2"/>
      <c r="WVH104" s="2"/>
      <c r="WVI104" s="2"/>
      <c r="WVJ104" s="2"/>
      <c r="WVK104" s="2"/>
      <c r="WVL104" s="2"/>
      <c r="WVM104" s="2"/>
      <c r="WVN104" s="2"/>
      <c r="WVO104" s="2"/>
      <c r="WVP104" s="2"/>
      <c r="WVQ104" s="2"/>
      <c r="WVR104" s="2"/>
      <c r="WVS104" s="2"/>
      <c r="WVT104" s="2"/>
      <c r="WVU104" s="2"/>
      <c r="WVV104" s="2"/>
      <c r="WVW104" s="2"/>
      <c r="WVX104" s="2"/>
      <c r="WVY104" s="2"/>
      <c r="WVZ104" s="2"/>
      <c r="WWA104" s="2"/>
      <c r="WWB104" s="2"/>
      <c r="WWC104" s="2"/>
      <c r="WWD104" s="2"/>
      <c r="WWE104" s="2"/>
      <c r="WWF104" s="2"/>
      <c r="WWG104" s="2"/>
      <c r="WWH104" s="2"/>
      <c r="WWI104" s="2"/>
      <c r="WWJ104" s="2"/>
      <c r="WWK104" s="2"/>
      <c r="WWL104" s="2"/>
      <c r="WWM104" s="2"/>
      <c r="WWN104" s="2"/>
      <c r="WWO104" s="2"/>
      <c r="WWP104" s="2"/>
      <c r="WWQ104" s="2"/>
      <c r="WWR104" s="2"/>
      <c r="WWS104" s="2"/>
      <c r="WWT104" s="2"/>
      <c r="WWU104" s="2"/>
      <c r="WWV104" s="2"/>
      <c r="WWW104" s="2"/>
      <c r="WWX104" s="2"/>
      <c r="WWY104" s="2"/>
      <c r="WWZ104" s="2"/>
      <c r="WXA104" s="2"/>
      <c r="WXB104" s="2"/>
      <c r="WXC104" s="2"/>
      <c r="WXD104" s="2"/>
      <c r="WXE104" s="2"/>
      <c r="WXF104" s="2"/>
      <c r="WXG104" s="2"/>
      <c r="WXH104" s="2"/>
      <c r="WXI104" s="2"/>
      <c r="WXJ104" s="2"/>
      <c r="WXK104" s="2"/>
      <c r="WXL104" s="2"/>
      <c r="WXM104" s="2"/>
      <c r="WXN104" s="2"/>
      <c r="WXO104" s="2"/>
      <c r="WXP104" s="2"/>
      <c r="WXQ104" s="2"/>
      <c r="WXR104" s="2"/>
      <c r="WXS104" s="2"/>
      <c r="WXT104" s="2"/>
      <c r="WXU104" s="2"/>
      <c r="WXV104" s="2"/>
      <c r="WXW104" s="2"/>
      <c r="WXX104" s="2"/>
      <c r="WXY104" s="2"/>
      <c r="WXZ104" s="2"/>
      <c r="WYA104" s="2"/>
      <c r="WYB104" s="2"/>
      <c r="WYC104" s="2"/>
      <c r="WYD104" s="2"/>
      <c r="WYE104" s="2"/>
      <c r="WYF104" s="2"/>
      <c r="WYG104" s="2"/>
      <c r="WYH104" s="2"/>
      <c r="WYI104" s="2"/>
      <c r="WYJ104" s="2"/>
      <c r="WYK104" s="2"/>
      <c r="WYL104" s="2"/>
      <c r="WYM104" s="2"/>
      <c r="WYN104" s="2"/>
      <c r="WYO104" s="2"/>
      <c r="WYP104" s="2"/>
      <c r="WYQ104" s="2"/>
      <c r="WYR104" s="2"/>
      <c r="WYS104" s="2"/>
      <c r="WYT104" s="2"/>
      <c r="WYU104" s="2"/>
      <c r="WYV104" s="2"/>
      <c r="WYW104" s="2"/>
      <c r="WYX104" s="2"/>
      <c r="WYY104" s="2"/>
      <c r="WYZ104" s="2"/>
      <c r="WZA104" s="2"/>
      <c r="WZB104" s="2"/>
      <c r="WZC104" s="2"/>
      <c r="WZD104" s="2"/>
      <c r="WZE104" s="2"/>
      <c r="WZF104" s="2"/>
      <c r="WZG104" s="2"/>
      <c r="WZH104" s="2"/>
      <c r="WZI104" s="2"/>
      <c r="WZJ104" s="2"/>
      <c r="WZK104" s="2"/>
      <c r="WZL104" s="2"/>
      <c r="WZM104" s="2"/>
      <c r="WZN104" s="2"/>
      <c r="WZO104" s="2"/>
      <c r="WZP104" s="2"/>
      <c r="WZQ104" s="2"/>
      <c r="WZR104" s="2"/>
      <c r="WZS104" s="2"/>
      <c r="WZT104" s="2"/>
      <c r="WZU104" s="2"/>
      <c r="WZV104" s="2"/>
      <c r="WZW104" s="2"/>
      <c r="WZX104" s="2"/>
      <c r="WZY104" s="2"/>
      <c r="WZZ104" s="2"/>
      <c r="XAA104" s="2"/>
      <c r="XAB104" s="2"/>
      <c r="XAC104" s="2"/>
      <c r="XAD104" s="2"/>
      <c r="XAE104" s="2"/>
      <c r="XAF104" s="2"/>
      <c r="XAG104" s="2"/>
      <c r="XAH104" s="2"/>
      <c r="XAI104" s="2"/>
      <c r="XAJ104" s="2"/>
      <c r="XAK104" s="2"/>
      <c r="XAL104" s="2"/>
      <c r="XAM104" s="2"/>
      <c r="XAN104" s="2"/>
      <c r="XAO104" s="2"/>
      <c r="XAP104" s="2"/>
      <c r="XAQ104" s="2"/>
      <c r="XAR104" s="2"/>
      <c r="XAS104" s="2"/>
      <c r="XAT104" s="2"/>
      <c r="XAU104" s="2"/>
      <c r="XAV104" s="2"/>
      <c r="XAW104" s="2"/>
      <c r="XAX104" s="2"/>
      <c r="XAY104" s="2"/>
      <c r="XAZ104" s="2"/>
      <c r="XBA104" s="2"/>
      <c r="XBB104" s="2"/>
      <c r="XBC104" s="2"/>
      <c r="XBD104" s="2"/>
      <c r="XBE104" s="2"/>
      <c r="XBF104" s="2"/>
      <c r="XBG104" s="2"/>
      <c r="XBH104" s="2"/>
      <c r="XBI104" s="2"/>
      <c r="XBJ104" s="2"/>
      <c r="XBK104" s="2"/>
      <c r="XBL104" s="2"/>
      <c r="XBM104" s="2"/>
      <c r="XBN104" s="2"/>
      <c r="XBO104" s="2"/>
      <c r="XBP104" s="2"/>
      <c r="XBQ104" s="2"/>
      <c r="XBR104" s="2"/>
      <c r="XBS104" s="2"/>
      <c r="XBT104" s="2"/>
      <c r="XBU104" s="2"/>
      <c r="XBV104" s="2"/>
      <c r="XBW104" s="2"/>
      <c r="XBX104" s="2"/>
      <c r="XBY104" s="2"/>
      <c r="XBZ104" s="2"/>
      <c r="XCA104" s="2"/>
      <c r="XCB104" s="2"/>
      <c r="XCC104" s="2"/>
      <c r="XCD104" s="2"/>
      <c r="XCE104" s="2"/>
      <c r="XCF104" s="2"/>
      <c r="XCG104" s="2"/>
      <c r="XCH104" s="2"/>
      <c r="XCI104" s="2"/>
      <c r="XCJ104" s="2"/>
      <c r="XCK104" s="2"/>
      <c r="XCL104" s="2"/>
      <c r="XCM104" s="2"/>
      <c r="XCN104" s="2"/>
      <c r="XCO104" s="2"/>
      <c r="XCP104" s="2"/>
      <c r="XCQ104" s="2"/>
      <c r="XCR104" s="2"/>
      <c r="XCS104" s="2"/>
      <c r="XCT104" s="2"/>
      <c r="XCU104" s="2"/>
      <c r="XCV104" s="2"/>
      <c r="XCW104" s="2"/>
      <c r="XCX104" s="2"/>
      <c r="XCY104" s="2"/>
      <c r="XCZ104" s="2"/>
      <c r="XDA104" s="2"/>
      <c r="XDB104" s="2"/>
      <c r="XDC104" s="2"/>
      <c r="XDD104" s="2"/>
      <c r="XDE104" s="2"/>
      <c r="XDF104" s="2"/>
      <c r="XDG104" s="2"/>
      <c r="XDH104" s="2"/>
      <c r="XDI104" s="2"/>
      <c r="XDJ104" s="2"/>
      <c r="XDK104" s="2"/>
      <c r="XDL104" s="2"/>
      <c r="XDM104" s="2"/>
      <c r="XDN104" s="2"/>
      <c r="XDO104" s="2"/>
      <c r="XDP104" s="2"/>
      <c r="XDQ104" s="2"/>
      <c r="XDR104" s="2"/>
      <c r="XDS104" s="2"/>
      <c r="XDT104" s="2"/>
      <c r="XDU104" s="2"/>
      <c r="XDV104" s="164"/>
      <c r="XDW104" s="2"/>
      <c r="XDX104" s="9"/>
      <c r="XDY104" s="9"/>
      <c r="XDZ104" s="38"/>
      <c r="XEA104" s="9"/>
      <c r="XEB104" s="62"/>
      <c r="XEC104" s="30"/>
      <c r="XED104" s="103"/>
      <c r="XEE104" s="111"/>
      <c r="XEF104" s="2"/>
      <c r="XEG104" s="2"/>
      <c r="XEH104" s="2"/>
      <c r="XEI104" s="2"/>
      <c r="XEJ104" s="2"/>
      <c r="XEK104" s="2"/>
      <c r="XEL104" s="2"/>
      <c r="XEM104" s="2"/>
      <c r="XEN104" s="2"/>
      <c r="XEO104" s="2"/>
      <c r="XEP104" s="2"/>
      <c r="XEQ104" s="2"/>
      <c r="XER104" s="2"/>
      <c r="XES104" s="2"/>
      <c r="XET104" s="2"/>
      <c r="XEU104" s="2"/>
      <c r="XEV104" s="2"/>
      <c r="XEW104" s="2"/>
      <c r="XEX104" s="2"/>
      <c r="XEY104" s="2"/>
      <c r="XEZ104" s="2"/>
    </row>
    <row r="105" s="2" customFormat="1" ht="12.75" spans="1:31">
      <c r="A105" s="9" t="s">
        <v>13117</v>
      </c>
      <c r="B105" s="21" t="s">
        <v>13294</v>
      </c>
      <c r="C105" s="21" t="s">
        <v>9504</v>
      </c>
      <c r="D105" s="22">
        <v>45565</v>
      </c>
      <c r="E105" s="20">
        <v>24536</v>
      </c>
      <c r="F105" s="127" t="s">
        <v>13175</v>
      </c>
      <c r="G105" s="25">
        <f t="shared" si="14"/>
        <v>45595</v>
      </c>
      <c r="H105" s="66">
        <v>24536.64</v>
      </c>
      <c r="I105" s="66"/>
      <c r="J105" s="66"/>
      <c r="K105" s="63"/>
      <c r="L105" s="63"/>
      <c r="M105" s="63"/>
      <c r="N105" s="63"/>
      <c r="O105" s="63"/>
      <c r="P105" s="63"/>
      <c r="Q105" s="63"/>
      <c r="R105" s="63"/>
      <c r="S105" s="66"/>
      <c r="T105" s="102">
        <f t="shared" si="8"/>
        <v>24536.64</v>
      </c>
      <c r="U105" s="102"/>
      <c r="V105" s="103">
        <f t="shared" si="9"/>
        <v>-0.64</v>
      </c>
      <c r="W105" s="2" t="str">
        <f t="shared" si="10"/>
        <v>否</v>
      </c>
      <c r="X105" s="9" t="str">
        <f t="shared" si="11"/>
        <v>_</v>
      </c>
      <c r="Y105" s="9" t="str">
        <f t="shared" si="12"/>
        <v>—</v>
      </c>
      <c r="Z105" s="110">
        <v>45777</v>
      </c>
      <c r="AA105" s="9" t="e">
        <f>LOOKUP(Y105,#REF!)</f>
        <v>#REF!</v>
      </c>
      <c r="AB105" s="112" t="s">
        <v>13176</v>
      </c>
      <c r="AC105" s="158"/>
      <c r="AD105" s="2">
        <f t="shared" si="15"/>
        <v>2024</v>
      </c>
      <c r="AE105" s="2" t="s">
        <v>13167</v>
      </c>
    </row>
    <row r="106" s="2" customFormat="1" ht="12.75" spans="1:31">
      <c r="A106" s="9" t="s">
        <v>13124</v>
      </c>
      <c r="B106" s="9" t="s">
        <v>13295</v>
      </c>
      <c r="C106" s="9" t="s">
        <v>9504</v>
      </c>
      <c r="D106" s="27">
        <v>45565</v>
      </c>
      <c r="E106" s="32">
        <v>11670</v>
      </c>
      <c r="F106" s="119" t="s">
        <v>13175</v>
      </c>
      <c r="G106" s="30">
        <f t="shared" si="14"/>
        <v>45595</v>
      </c>
      <c r="H106" s="36">
        <f>6000+5550</f>
        <v>11550</v>
      </c>
      <c r="I106" s="36"/>
      <c r="J106" s="36"/>
      <c r="K106" s="36"/>
      <c r="L106" s="36"/>
      <c r="M106" s="36"/>
      <c r="N106" s="36"/>
      <c r="O106" s="36"/>
      <c r="P106" s="36"/>
      <c r="Q106" s="36"/>
      <c r="R106" s="36"/>
      <c r="S106" s="36"/>
      <c r="T106" s="36">
        <f t="shared" si="8"/>
        <v>11550</v>
      </c>
      <c r="U106" s="36"/>
      <c r="V106" s="103">
        <f t="shared" si="9"/>
        <v>120</v>
      </c>
      <c r="W106" s="2" t="str">
        <f t="shared" si="10"/>
        <v>是</v>
      </c>
      <c r="X106" s="9">
        <f t="shared" si="11"/>
        <v>182</v>
      </c>
      <c r="Y106" s="9">
        <f t="shared" si="12"/>
        <v>6</v>
      </c>
      <c r="Z106" s="110">
        <v>45777</v>
      </c>
      <c r="AA106" s="9" t="e">
        <f>LOOKUP(Y106,#REF!)</f>
        <v>#REF!</v>
      </c>
      <c r="AB106" s="111" t="s">
        <v>13176</v>
      </c>
      <c r="AC106" s="2" t="str">
        <f>VLOOKUP(B106,[5]回款反馈!$D:$T,17,0)</f>
        <v>客户付款手续费，本月做费用冲销</v>
      </c>
      <c r="AD106" s="2">
        <f t="shared" si="15"/>
        <v>2024</v>
      </c>
      <c r="AE106" s="2" t="s">
        <v>13167</v>
      </c>
    </row>
    <row r="107" s="2" customFormat="1" ht="12.75" spans="1:33">
      <c r="A107" s="9" t="s">
        <v>13109</v>
      </c>
      <c r="B107" s="37" t="s">
        <v>13296</v>
      </c>
      <c r="C107" s="9" t="s">
        <v>9504</v>
      </c>
      <c r="D107" s="27">
        <v>45565</v>
      </c>
      <c r="E107" s="139">
        <v>6960</v>
      </c>
      <c r="F107" s="119">
        <v>60</v>
      </c>
      <c r="G107" s="30">
        <f t="shared" si="14"/>
        <v>45625</v>
      </c>
      <c r="H107" s="36"/>
      <c r="I107" s="36"/>
      <c r="J107" s="36"/>
      <c r="K107" s="36"/>
      <c r="L107" s="36"/>
      <c r="M107" s="36"/>
      <c r="N107" s="36"/>
      <c r="O107" s="36"/>
      <c r="P107" s="36"/>
      <c r="Q107" s="36"/>
      <c r="R107" s="36"/>
      <c r="S107" s="36">
        <v>5612</v>
      </c>
      <c r="T107" s="36">
        <f t="shared" si="8"/>
        <v>5612</v>
      </c>
      <c r="U107" s="36"/>
      <c r="V107" s="103">
        <f t="shared" si="9"/>
        <v>1348</v>
      </c>
      <c r="W107" s="2" t="str">
        <f t="shared" si="10"/>
        <v>是</v>
      </c>
      <c r="X107" s="9">
        <f t="shared" si="11"/>
        <v>152</v>
      </c>
      <c r="Y107" s="9">
        <f t="shared" si="12"/>
        <v>5</v>
      </c>
      <c r="Z107" s="110">
        <v>45777</v>
      </c>
      <c r="AA107" s="9" t="e">
        <f>LOOKUP(Y107,#REF!)</f>
        <v>#REF!</v>
      </c>
      <c r="AB107" s="111" t="s">
        <v>13185</v>
      </c>
      <c r="AC107" s="2" t="str">
        <f>VLOOKUP(B107,[5]回款反馈!$D:$T,17,0)</f>
        <v>2025年2月支付</v>
      </c>
      <c r="AD107" s="2">
        <f t="shared" si="15"/>
        <v>2024</v>
      </c>
      <c r="AG107" s="2" t="s">
        <v>13168</v>
      </c>
    </row>
    <row r="108" s="2" customFormat="1" ht="12.75" spans="1:33">
      <c r="A108" s="9" t="s">
        <v>13109</v>
      </c>
      <c r="B108" s="37" t="s">
        <v>13297</v>
      </c>
      <c r="C108" s="9" t="s">
        <v>9504</v>
      </c>
      <c r="D108" s="27">
        <v>45565</v>
      </c>
      <c r="E108" s="139">
        <v>93030</v>
      </c>
      <c r="F108" s="119">
        <v>60</v>
      </c>
      <c r="G108" s="30">
        <f t="shared" si="14"/>
        <v>45625</v>
      </c>
      <c r="H108" s="36"/>
      <c r="I108" s="36"/>
      <c r="J108" s="36"/>
      <c r="K108" s="36"/>
      <c r="L108" s="36"/>
      <c r="M108" s="36"/>
      <c r="N108" s="36"/>
      <c r="O108" s="36"/>
      <c r="P108" s="36"/>
      <c r="Q108" s="36"/>
      <c r="R108" s="36"/>
      <c r="S108" s="36">
        <v>20000</v>
      </c>
      <c r="T108" s="36">
        <f t="shared" si="8"/>
        <v>20000</v>
      </c>
      <c r="U108" s="36"/>
      <c r="V108" s="103">
        <f t="shared" si="9"/>
        <v>73030</v>
      </c>
      <c r="W108" s="2" t="str">
        <f t="shared" si="10"/>
        <v>是</v>
      </c>
      <c r="X108" s="9">
        <f t="shared" si="11"/>
        <v>152</v>
      </c>
      <c r="Y108" s="9">
        <f t="shared" si="12"/>
        <v>5</v>
      </c>
      <c r="Z108" s="110">
        <v>45777</v>
      </c>
      <c r="AA108" s="9" t="e">
        <f>LOOKUP(Y108,#REF!)</f>
        <v>#REF!</v>
      </c>
      <c r="AB108" s="111" t="s">
        <v>13185</v>
      </c>
      <c r="AC108" s="2" t="str">
        <f>VLOOKUP(B108,[5]回款反馈!$D:$T,17,0)</f>
        <v>2025年2月支付</v>
      </c>
      <c r="AD108" s="2">
        <f t="shared" si="15"/>
        <v>2024</v>
      </c>
      <c r="AG108" s="2" t="s">
        <v>13168</v>
      </c>
    </row>
    <row r="109" s="2" customFormat="1" ht="12.75" spans="1:33">
      <c r="A109" s="9" t="s">
        <v>13098</v>
      </c>
      <c r="B109" s="75" t="s">
        <v>13298</v>
      </c>
      <c r="C109" s="9" t="s">
        <v>9504</v>
      </c>
      <c r="D109" s="27">
        <v>45565</v>
      </c>
      <c r="E109" s="32">
        <v>749600</v>
      </c>
      <c r="F109" s="74">
        <v>180</v>
      </c>
      <c r="G109" s="30">
        <f t="shared" si="14"/>
        <v>45745</v>
      </c>
      <c r="H109" s="36"/>
      <c r="I109" s="36"/>
      <c r="J109" s="36"/>
      <c r="K109" s="36"/>
      <c r="L109" s="36"/>
      <c r="M109" s="36"/>
      <c r="N109" s="36"/>
      <c r="O109" s="36"/>
      <c r="P109" s="36"/>
      <c r="Q109" s="36"/>
      <c r="R109" s="36"/>
      <c r="S109" s="36"/>
      <c r="T109" s="36">
        <f t="shared" si="8"/>
        <v>0</v>
      </c>
      <c r="U109" s="36"/>
      <c r="V109" s="103">
        <f t="shared" si="9"/>
        <v>749600</v>
      </c>
      <c r="W109" s="2" t="str">
        <f t="shared" si="10"/>
        <v>是</v>
      </c>
      <c r="X109" s="9">
        <f t="shared" si="11"/>
        <v>32</v>
      </c>
      <c r="Y109" s="9">
        <f t="shared" si="12"/>
        <v>1</v>
      </c>
      <c r="Z109" s="110">
        <v>45777</v>
      </c>
      <c r="AA109" s="9" t="e">
        <f>LOOKUP(Y109,#REF!)</f>
        <v>#REF!</v>
      </c>
      <c r="AB109" s="111" t="s">
        <v>13166</v>
      </c>
      <c r="AC109" s="2" t="e">
        <f>VLOOKUP(B109,[5]回款反馈!$D:$T,17,0)</f>
        <v>#REF!</v>
      </c>
      <c r="AD109" s="2">
        <f t="shared" si="15"/>
        <v>2024</v>
      </c>
      <c r="AG109" s="2" t="s">
        <v>13170</v>
      </c>
    </row>
    <row r="110" s="2" customFormat="1" ht="15.75" spans="1:33">
      <c r="A110" s="9" t="s">
        <v>13112</v>
      </c>
      <c r="B110" s="9" t="s">
        <v>13299</v>
      </c>
      <c r="C110" s="9" t="s">
        <v>9504</v>
      </c>
      <c r="D110" s="27">
        <v>45565</v>
      </c>
      <c r="E110" s="32">
        <v>80085</v>
      </c>
      <c r="F110" s="62">
        <v>90</v>
      </c>
      <c r="G110" s="30">
        <f t="shared" si="14"/>
        <v>45655</v>
      </c>
      <c r="H110" s="63"/>
      <c r="I110" s="63"/>
      <c r="J110" s="63"/>
      <c r="K110" s="63"/>
      <c r="L110" s="63"/>
      <c r="M110" s="63"/>
      <c r="N110" s="63"/>
      <c r="O110" s="63"/>
      <c r="P110" s="63"/>
      <c r="Q110" s="63"/>
      <c r="R110" s="63"/>
      <c r="S110" s="157">
        <v>10965</v>
      </c>
      <c r="T110" s="36">
        <f t="shared" si="8"/>
        <v>10965</v>
      </c>
      <c r="U110" s="36"/>
      <c r="V110" s="103">
        <f t="shared" si="9"/>
        <v>69120</v>
      </c>
      <c r="W110" s="2" t="str">
        <f t="shared" si="10"/>
        <v>是</v>
      </c>
      <c r="X110" s="9">
        <f t="shared" si="11"/>
        <v>122</v>
      </c>
      <c r="Y110" s="9">
        <f t="shared" si="12"/>
        <v>4</v>
      </c>
      <c r="Z110" s="110">
        <v>45777</v>
      </c>
      <c r="AA110" s="9" t="e">
        <f>LOOKUP(Y110,#REF!)</f>
        <v>#REF!</v>
      </c>
      <c r="AB110" s="111" t="s">
        <v>13166</v>
      </c>
      <c r="AC110" s="2"/>
      <c r="AD110" s="2">
        <f t="shared" si="15"/>
        <v>2024</v>
      </c>
      <c r="AG110" s="2" t="s">
        <v>13170</v>
      </c>
    </row>
    <row r="111" s="2" customFormat="1" ht="12.75" spans="1:30">
      <c r="A111" s="9" t="s">
        <v>13123</v>
      </c>
      <c r="B111" s="9" t="s">
        <v>13300</v>
      </c>
      <c r="C111" s="9" t="s">
        <v>9504</v>
      </c>
      <c r="D111" s="27">
        <v>45535</v>
      </c>
      <c r="E111" s="32">
        <v>18440</v>
      </c>
      <c r="F111" s="62">
        <v>0</v>
      </c>
      <c r="G111" s="30">
        <f t="shared" si="14"/>
        <v>45535</v>
      </c>
      <c r="H111" s="36">
        <v>18290</v>
      </c>
      <c r="I111" s="36"/>
      <c r="J111" s="36"/>
      <c r="K111" s="36"/>
      <c r="L111" s="36"/>
      <c r="M111" s="36"/>
      <c r="N111" s="36"/>
      <c r="O111" s="36"/>
      <c r="P111" s="36"/>
      <c r="Q111" s="36"/>
      <c r="R111" s="36"/>
      <c r="S111" s="36"/>
      <c r="T111" s="36">
        <f t="shared" si="8"/>
        <v>18290</v>
      </c>
      <c r="U111" s="36"/>
      <c r="V111" s="103">
        <f t="shared" si="9"/>
        <v>150</v>
      </c>
      <c r="W111" s="2" t="str">
        <f t="shared" si="10"/>
        <v>是</v>
      </c>
      <c r="X111" s="9">
        <f t="shared" si="11"/>
        <v>242</v>
      </c>
      <c r="Y111" s="9">
        <f t="shared" si="12"/>
        <v>7</v>
      </c>
      <c r="Z111" s="110">
        <v>45777</v>
      </c>
      <c r="AA111" s="9" t="e">
        <f>LOOKUP(Y111,#REF!)</f>
        <v>#REF!</v>
      </c>
      <c r="AB111" s="111" t="s">
        <v>13190</v>
      </c>
      <c r="AC111" s="6" t="str">
        <f>VLOOKUP(B111,[5]回款反馈!$D:$T,17,0)</f>
        <v>随下个订单一起付款</v>
      </c>
      <c r="AD111" s="2">
        <f t="shared" si="15"/>
        <v>2024</v>
      </c>
    </row>
    <row r="112" s="2" customFormat="1" ht="12.75" spans="1:30">
      <c r="A112" s="9" t="s">
        <v>13261</v>
      </c>
      <c r="B112" s="129" t="s">
        <v>13301</v>
      </c>
      <c r="C112" s="9" t="s">
        <v>9504</v>
      </c>
      <c r="D112" s="27">
        <v>45565</v>
      </c>
      <c r="E112" s="32">
        <v>698190</v>
      </c>
      <c r="F112" s="131">
        <v>60</v>
      </c>
      <c r="G112" s="30">
        <f t="shared" si="14"/>
        <v>45625</v>
      </c>
      <c r="H112" s="143"/>
      <c r="I112" s="143"/>
      <c r="J112" s="143"/>
      <c r="K112" s="153"/>
      <c r="L112" s="153"/>
      <c r="M112" s="153"/>
      <c r="N112" s="153"/>
      <c r="O112" s="153"/>
      <c r="P112" s="153"/>
      <c r="Q112" s="153"/>
      <c r="R112" s="153"/>
      <c r="S112" s="143"/>
      <c r="T112" s="36">
        <f t="shared" si="8"/>
        <v>0</v>
      </c>
      <c r="U112" s="36"/>
      <c r="V112" s="103">
        <f t="shared" si="9"/>
        <v>698190</v>
      </c>
      <c r="W112" s="2" t="str">
        <f t="shared" si="10"/>
        <v>是</v>
      </c>
      <c r="X112" s="9">
        <f t="shared" si="11"/>
        <v>152</v>
      </c>
      <c r="Y112" s="9">
        <f t="shared" si="12"/>
        <v>5</v>
      </c>
      <c r="Z112" s="110">
        <v>45777</v>
      </c>
      <c r="AA112" s="9" t="e">
        <f>LOOKUP(Y112,#REF!)</f>
        <v>#REF!</v>
      </c>
      <c r="AB112" s="111" t="s">
        <v>13166</v>
      </c>
      <c r="AC112" s="8" t="e">
        <f>VLOOKUP(B112,[5]回款反馈!$D:$T,17,0)</f>
        <v>#N/A</v>
      </c>
      <c r="AD112" s="2">
        <f t="shared" si="15"/>
        <v>2024</v>
      </c>
    </row>
    <row r="113" s="2" customFormat="1" ht="12.75" spans="1:33">
      <c r="A113" s="9" t="s">
        <v>13108</v>
      </c>
      <c r="B113" s="9" t="s">
        <v>13302</v>
      </c>
      <c r="C113" s="9" t="s">
        <v>9504</v>
      </c>
      <c r="D113" s="27">
        <v>45565</v>
      </c>
      <c r="E113" s="32">
        <v>3360</v>
      </c>
      <c r="F113" s="74">
        <v>90</v>
      </c>
      <c r="G113" s="30">
        <f t="shared" si="14"/>
        <v>45655</v>
      </c>
      <c r="H113" s="36"/>
      <c r="I113" s="36"/>
      <c r="J113" s="36"/>
      <c r="K113" s="36"/>
      <c r="L113" s="36"/>
      <c r="M113" s="36"/>
      <c r="N113" s="36"/>
      <c r="O113" s="36"/>
      <c r="P113" s="36"/>
      <c r="Q113" s="36"/>
      <c r="R113" s="36"/>
      <c r="S113" s="36"/>
      <c r="T113" s="36">
        <f t="shared" si="8"/>
        <v>0</v>
      </c>
      <c r="U113" s="36"/>
      <c r="V113" s="103">
        <f t="shared" si="9"/>
        <v>3360</v>
      </c>
      <c r="W113" s="2" t="str">
        <f t="shared" si="10"/>
        <v>是</v>
      </c>
      <c r="X113" s="9">
        <f t="shared" si="11"/>
        <v>122</v>
      </c>
      <c r="Y113" s="9">
        <f t="shared" si="12"/>
        <v>4</v>
      </c>
      <c r="Z113" s="110">
        <v>45777</v>
      </c>
      <c r="AA113" s="9" t="e">
        <f>LOOKUP(Y113,#REF!)</f>
        <v>#REF!</v>
      </c>
      <c r="AB113" s="111" t="s">
        <v>13166</v>
      </c>
      <c r="AC113" s="2" t="e">
        <f>VLOOKUP(B113,[5]回款反馈!$D:$T,17,0)</f>
        <v>#REF!</v>
      </c>
      <c r="AD113" s="2">
        <f t="shared" si="15"/>
        <v>2024</v>
      </c>
      <c r="AG113" s="2" t="s">
        <v>13208</v>
      </c>
    </row>
    <row r="114" s="2" customFormat="1" ht="12.75" spans="1:33">
      <c r="A114" s="9" t="s">
        <v>13239</v>
      </c>
      <c r="B114" s="9" t="s">
        <v>13303</v>
      </c>
      <c r="C114" s="9" t="s">
        <v>9504</v>
      </c>
      <c r="D114" s="27">
        <v>45565</v>
      </c>
      <c r="E114" s="32">
        <f>4550+66021+64100</f>
        <v>134671</v>
      </c>
      <c r="F114" s="119">
        <v>180</v>
      </c>
      <c r="G114" s="30">
        <f t="shared" si="14"/>
        <v>45745</v>
      </c>
      <c r="H114" s="36"/>
      <c r="I114" s="36"/>
      <c r="J114" s="36"/>
      <c r="K114" s="36"/>
      <c r="L114" s="36"/>
      <c r="M114" s="36"/>
      <c r="N114" s="36"/>
      <c r="O114" s="36"/>
      <c r="P114" s="36"/>
      <c r="Q114" s="36"/>
      <c r="R114" s="36"/>
      <c r="S114" s="36"/>
      <c r="T114" s="36">
        <f t="shared" si="8"/>
        <v>0</v>
      </c>
      <c r="U114" s="36"/>
      <c r="V114" s="103">
        <f t="shared" si="9"/>
        <v>134671</v>
      </c>
      <c r="W114" s="2" t="str">
        <f t="shared" si="10"/>
        <v>是</v>
      </c>
      <c r="X114" s="9">
        <f t="shared" si="11"/>
        <v>32</v>
      </c>
      <c r="Y114" s="9">
        <f t="shared" si="12"/>
        <v>1</v>
      </c>
      <c r="Z114" s="110">
        <v>45777</v>
      </c>
      <c r="AA114" s="9" t="e">
        <f>LOOKUP(Y114,#REF!)</f>
        <v>#REF!</v>
      </c>
      <c r="AB114" s="111" t="s">
        <v>13166</v>
      </c>
      <c r="AC114" s="2" t="e">
        <f>VLOOKUP(B114,[5]回款反馈!$D:$T,17,0)</f>
        <v>#REF!</v>
      </c>
      <c r="AD114" s="2">
        <f t="shared" si="15"/>
        <v>2024</v>
      </c>
      <c r="AG114" s="2" t="s">
        <v>13277</v>
      </c>
    </row>
    <row r="115" s="2" customFormat="1" ht="12.75" spans="1:30">
      <c r="A115" s="9" t="s">
        <v>13188</v>
      </c>
      <c r="B115" s="9" t="s">
        <v>13304</v>
      </c>
      <c r="C115" s="9" t="s">
        <v>9504</v>
      </c>
      <c r="D115" s="27">
        <v>45565</v>
      </c>
      <c r="E115" s="139">
        <v>6846</v>
      </c>
      <c r="F115" s="131">
        <v>90</v>
      </c>
      <c r="G115" s="30">
        <f t="shared" si="14"/>
        <v>45655</v>
      </c>
      <c r="H115" s="36">
        <v>3423</v>
      </c>
      <c r="I115" s="36"/>
      <c r="J115" s="36"/>
      <c r="K115" s="36"/>
      <c r="L115" s="36"/>
      <c r="M115" s="36"/>
      <c r="N115" s="36"/>
      <c r="O115" s="36"/>
      <c r="P115" s="36"/>
      <c r="Q115" s="36"/>
      <c r="R115" s="36"/>
      <c r="S115" s="36">
        <v>3423</v>
      </c>
      <c r="T115" s="36">
        <f t="shared" si="8"/>
        <v>6846</v>
      </c>
      <c r="U115" s="36"/>
      <c r="V115" s="103">
        <f t="shared" si="9"/>
        <v>0</v>
      </c>
      <c r="W115" s="2" t="str">
        <f t="shared" si="10"/>
        <v>否</v>
      </c>
      <c r="X115" s="9" t="str">
        <f t="shared" si="11"/>
        <v>_</v>
      </c>
      <c r="Y115" s="9" t="str">
        <f t="shared" si="12"/>
        <v>—</v>
      </c>
      <c r="Z115" s="110">
        <v>45777</v>
      </c>
      <c r="AA115" s="9" t="e">
        <f>LOOKUP(Y115,#REF!)</f>
        <v>#REF!</v>
      </c>
      <c r="AB115" s="111" t="s">
        <v>13176</v>
      </c>
      <c r="AC115" s="2" t="e">
        <f>VLOOKUP(B115,[5]回款反馈!$D:$T,17,0)</f>
        <v>#REF!</v>
      </c>
      <c r="AD115" s="2">
        <f t="shared" si="15"/>
        <v>2024</v>
      </c>
    </row>
    <row r="116" s="2" customFormat="1" ht="12.75" spans="1:33">
      <c r="A116" s="9" t="s">
        <v>13113</v>
      </c>
      <c r="B116" s="144" t="s">
        <v>13305</v>
      </c>
      <c r="C116" s="21" t="s">
        <v>9504</v>
      </c>
      <c r="D116" s="22">
        <v>45565</v>
      </c>
      <c r="E116" s="20">
        <v>21833.13</v>
      </c>
      <c r="F116" s="145">
        <v>90</v>
      </c>
      <c r="G116" s="25">
        <f t="shared" si="14"/>
        <v>45655</v>
      </c>
      <c r="H116" s="102">
        <v>21831</v>
      </c>
      <c r="I116" s="102"/>
      <c r="J116" s="102"/>
      <c r="K116" s="36"/>
      <c r="L116" s="36"/>
      <c r="M116" s="36"/>
      <c r="N116" s="36"/>
      <c r="O116" s="36"/>
      <c r="P116" s="36"/>
      <c r="Q116" s="36"/>
      <c r="R116" s="36"/>
      <c r="S116" s="102"/>
      <c r="T116" s="102">
        <f t="shared" si="8"/>
        <v>21831</v>
      </c>
      <c r="U116" s="102"/>
      <c r="V116" s="103">
        <f t="shared" si="9"/>
        <v>2.13</v>
      </c>
      <c r="W116" s="2" t="str">
        <f t="shared" si="10"/>
        <v>是</v>
      </c>
      <c r="X116" s="9">
        <f t="shared" si="11"/>
        <v>122</v>
      </c>
      <c r="Y116" s="9">
        <f t="shared" si="12"/>
        <v>4</v>
      </c>
      <c r="Z116" s="110">
        <v>45777</v>
      </c>
      <c r="AA116" s="9" t="e">
        <f>LOOKUP(Y116,#REF!)</f>
        <v>#REF!</v>
      </c>
      <c r="AB116" s="111" t="s">
        <v>13176</v>
      </c>
      <c r="AC116" s="94" t="e">
        <f>VLOOKUP(B116,[5]回款反馈!$D:$T,17,0)</f>
        <v>#REF!</v>
      </c>
      <c r="AD116" s="2">
        <f t="shared" si="15"/>
        <v>2024</v>
      </c>
      <c r="AE116" s="2" t="s">
        <v>13167</v>
      </c>
      <c r="AG116" s="2" t="s">
        <v>13237</v>
      </c>
    </row>
    <row r="117" s="2" customFormat="1" ht="12.75" spans="1:33">
      <c r="A117" s="9" t="s">
        <v>13105</v>
      </c>
      <c r="B117" s="9" t="s">
        <v>13306</v>
      </c>
      <c r="C117" s="9" t="s">
        <v>9504</v>
      </c>
      <c r="D117" s="27">
        <v>45565</v>
      </c>
      <c r="E117" s="32">
        <v>100040</v>
      </c>
      <c r="F117" s="119">
        <v>180</v>
      </c>
      <c r="G117" s="30">
        <f t="shared" si="14"/>
        <v>45745</v>
      </c>
      <c r="H117" s="63"/>
      <c r="I117" s="63"/>
      <c r="J117" s="63"/>
      <c r="K117" s="63"/>
      <c r="L117" s="63"/>
      <c r="M117" s="63"/>
      <c r="N117" s="63"/>
      <c r="O117" s="63"/>
      <c r="P117" s="63"/>
      <c r="Q117" s="63"/>
      <c r="R117" s="63"/>
      <c r="S117" s="63"/>
      <c r="T117" s="36">
        <f t="shared" si="8"/>
        <v>0</v>
      </c>
      <c r="U117" s="36"/>
      <c r="V117" s="103">
        <f t="shared" si="9"/>
        <v>100040</v>
      </c>
      <c r="W117" s="2" t="str">
        <f t="shared" si="10"/>
        <v>是</v>
      </c>
      <c r="X117" s="9">
        <f t="shared" si="11"/>
        <v>32</v>
      </c>
      <c r="Y117" s="9">
        <f t="shared" si="12"/>
        <v>1</v>
      </c>
      <c r="Z117" s="110">
        <v>45777</v>
      </c>
      <c r="AA117" s="9" t="e">
        <f>LOOKUP(Y117,#REF!)</f>
        <v>#REF!</v>
      </c>
      <c r="AB117" s="111" t="s">
        <v>13176</v>
      </c>
      <c r="AC117" s="2" t="e">
        <f>VLOOKUP(B117,[5]回款反馈!$D:$T,17,0)</f>
        <v>#REF!</v>
      </c>
      <c r="AD117" s="2">
        <f t="shared" si="15"/>
        <v>2024</v>
      </c>
      <c r="AG117" s="2" t="s">
        <v>13237</v>
      </c>
    </row>
    <row r="118" s="2" customFormat="1" ht="12.75" spans="1:31">
      <c r="A118" s="9" t="s">
        <v>13186</v>
      </c>
      <c r="B118" s="21" t="s">
        <v>13307</v>
      </c>
      <c r="C118" s="21" t="s">
        <v>9504</v>
      </c>
      <c r="D118" s="22">
        <v>45565</v>
      </c>
      <c r="E118" s="20"/>
      <c r="F118" s="65">
        <v>14</v>
      </c>
      <c r="G118" s="25">
        <f t="shared" si="14"/>
        <v>45579</v>
      </c>
      <c r="H118" s="102">
        <v>0.16</v>
      </c>
      <c r="I118" s="102"/>
      <c r="J118" s="102"/>
      <c r="K118" s="36"/>
      <c r="L118" s="36"/>
      <c r="M118" s="36"/>
      <c r="N118" s="36"/>
      <c r="O118" s="36"/>
      <c r="P118" s="36"/>
      <c r="Q118" s="36"/>
      <c r="R118" s="36"/>
      <c r="S118" s="102"/>
      <c r="T118" s="102">
        <f t="shared" si="8"/>
        <v>0.16</v>
      </c>
      <c r="U118" s="102"/>
      <c r="V118" s="103">
        <f t="shared" si="9"/>
        <v>-0.16</v>
      </c>
      <c r="W118" s="2" t="str">
        <f t="shared" si="10"/>
        <v>否</v>
      </c>
      <c r="X118" s="9" t="str">
        <f t="shared" si="11"/>
        <v>_</v>
      </c>
      <c r="Y118" s="9" t="str">
        <f t="shared" si="12"/>
        <v>—</v>
      </c>
      <c r="Z118" s="110">
        <v>45777</v>
      </c>
      <c r="AA118" s="9" t="e">
        <f>LOOKUP(Y118,#REF!)</f>
        <v>#REF!</v>
      </c>
      <c r="AB118" s="111" t="s">
        <v>13181</v>
      </c>
      <c r="AC118" s="158"/>
      <c r="AD118" s="2">
        <f t="shared" si="15"/>
        <v>2024</v>
      </c>
      <c r="AE118" s="2" t="s">
        <v>13167</v>
      </c>
    </row>
    <row r="119" s="2" customFormat="1" spans="1:30">
      <c r="A119" s="9" t="s">
        <v>13254</v>
      </c>
      <c r="B119" s="78" t="s">
        <v>13308</v>
      </c>
      <c r="C119" s="9" t="s">
        <v>9504</v>
      </c>
      <c r="D119" s="27">
        <v>45565</v>
      </c>
      <c r="E119" s="32">
        <f>321876+19200</f>
        <v>341076</v>
      </c>
      <c r="F119" s="62">
        <v>0</v>
      </c>
      <c r="G119" s="30">
        <f t="shared" si="14"/>
        <v>45565</v>
      </c>
      <c r="H119" s="36">
        <v>341076</v>
      </c>
      <c r="I119" s="36"/>
      <c r="J119" s="36"/>
      <c r="K119" s="36"/>
      <c r="L119" s="36"/>
      <c r="M119" s="36"/>
      <c r="N119" s="36"/>
      <c r="O119" s="36"/>
      <c r="P119" s="36"/>
      <c r="Q119" s="36"/>
      <c r="R119" s="36"/>
      <c r="S119" s="36"/>
      <c r="T119" s="36">
        <f t="shared" si="8"/>
        <v>341076</v>
      </c>
      <c r="U119" s="36"/>
      <c r="V119" s="103">
        <f t="shared" si="9"/>
        <v>0</v>
      </c>
      <c r="W119" s="2" t="str">
        <f t="shared" si="10"/>
        <v>否</v>
      </c>
      <c r="X119" s="9" t="str">
        <f t="shared" si="11"/>
        <v>_</v>
      </c>
      <c r="Y119" s="9" t="str">
        <f t="shared" si="12"/>
        <v>—</v>
      </c>
      <c r="Z119" s="110">
        <v>45777</v>
      </c>
      <c r="AA119" s="9" t="e">
        <f>LOOKUP(Y119,#REF!)</f>
        <v>#REF!</v>
      </c>
      <c r="AB119" s="112" t="s">
        <v>13185</v>
      </c>
      <c r="AC119" s="2"/>
      <c r="AD119" s="2">
        <f t="shared" si="15"/>
        <v>2024</v>
      </c>
    </row>
    <row r="120" s="6" customFormat="1" ht="12.75" spans="1:16380">
      <c r="A120" s="9" t="s">
        <v>13183</v>
      </c>
      <c r="B120" s="9" t="s">
        <v>13309</v>
      </c>
      <c r="C120" s="9" t="s">
        <v>9504</v>
      </c>
      <c r="D120" s="27">
        <v>45535</v>
      </c>
      <c r="E120" s="32">
        <v>26050.6</v>
      </c>
      <c r="F120" s="62">
        <v>0</v>
      </c>
      <c r="G120" s="30">
        <f t="shared" si="14"/>
        <v>45535</v>
      </c>
      <c r="H120" s="36">
        <f>26050.6+30</f>
        <v>26080.6</v>
      </c>
      <c r="I120" s="36"/>
      <c r="J120" s="36"/>
      <c r="K120" s="154"/>
      <c r="L120" s="155"/>
      <c r="N120" s="156"/>
      <c r="S120" s="2"/>
      <c r="T120" s="36">
        <f t="shared" si="8"/>
        <v>26080.6</v>
      </c>
      <c r="U120" s="36"/>
      <c r="V120" s="103">
        <f t="shared" si="9"/>
        <v>-30</v>
      </c>
      <c r="W120" s="2" t="str">
        <f t="shared" si="10"/>
        <v>否</v>
      </c>
      <c r="X120" s="2" t="str">
        <f t="shared" si="11"/>
        <v>_</v>
      </c>
      <c r="Y120" s="9" t="str">
        <f t="shared" si="12"/>
        <v>—</v>
      </c>
      <c r="Z120" s="110">
        <v>45777</v>
      </c>
      <c r="AA120" s="9" t="e">
        <f>LOOKUP(Y120,#REF!)</f>
        <v>#REF!</v>
      </c>
      <c r="AB120" s="2" t="s">
        <v>13181</v>
      </c>
      <c r="AC120" s="158"/>
      <c r="AD120" s="2">
        <f t="shared" si="15"/>
        <v>2024</v>
      </c>
      <c r="AE120" s="2" t="s">
        <v>13167</v>
      </c>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c r="AQK120" s="2"/>
      <c r="AQL120" s="2"/>
      <c r="AQM120" s="2"/>
      <c r="AQN120" s="2"/>
      <c r="AQO120" s="2"/>
      <c r="AQP120" s="2"/>
      <c r="AQQ120" s="2"/>
      <c r="AQR120" s="2"/>
      <c r="AQS120" s="2"/>
      <c r="AQT120" s="2"/>
      <c r="AQU120" s="2"/>
      <c r="AQV120" s="2"/>
      <c r="AQW120" s="2"/>
      <c r="AQX120" s="2"/>
      <c r="AQY120" s="2"/>
      <c r="AQZ120" s="2"/>
      <c r="ARA120" s="2"/>
      <c r="ARB120" s="2"/>
      <c r="ARC120" s="2"/>
      <c r="ARD120" s="2"/>
      <c r="ARE120" s="2"/>
      <c r="ARF120" s="2"/>
      <c r="ARG120" s="2"/>
      <c r="ARH120" s="2"/>
      <c r="ARI120" s="2"/>
      <c r="ARJ120" s="2"/>
      <c r="ARK120" s="2"/>
      <c r="ARL120" s="2"/>
      <c r="ARM120" s="2"/>
      <c r="ARN120" s="2"/>
      <c r="ARO120" s="2"/>
      <c r="ARP120" s="2"/>
      <c r="ARQ120" s="2"/>
      <c r="ARR120" s="2"/>
      <c r="ARS120" s="2"/>
      <c r="ART120" s="2"/>
      <c r="ARU120" s="2"/>
      <c r="ARV120" s="2"/>
      <c r="ARW120" s="2"/>
      <c r="ARX120" s="2"/>
      <c r="ARY120" s="2"/>
      <c r="ARZ120" s="2"/>
      <c r="ASA120" s="2"/>
      <c r="ASB120" s="2"/>
      <c r="ASC120" s="2"/>
      <c r="ASD120" s="2"/>
      <c r="ASE120" s="2"/>
      <c r="ASF120" s="2"/>
      <c r="ASG120" s="2"/>
      <c r="ASH120" s="2"/>
      <c r="ASI120" s="2"/>
      <c r="ASJ120" s="2"/>
      <c r="ASK120" s="2"/>
      <c r="ASL120" s="2"/>
      <c r="ASM120" s="2"/>
      <c r="ASN120" s="2"/>
      <c r="ASO120" s="2"/>
      <c r="ASP120" s="2"/>
      <c r="ASQ120" s="2"/>
      <c r="ASR120" s="2"/>
      <c r="ASS120" s="2"/>
      <c r="AST120" s="2"/>
      <c r="ASU120" s="2"/>
      <c r="ASV120" s="2"/>
      <c r="ASW120" s="2"/>
      <c r="ASX120" s="2"/>
      <c r="ASY120" s="2"/>
      <c r="ASZ120" s="2"/>
      <c r="ATA120" s="2"/>
      <c r="ATB120" s="2"/>
      <c r="ATC120" s="2"/>
      <c r="ATD120" s="2"/>
      <c r="ATE120" s="2"/>
      <c r="ATF120" s="2"/>
      <c r="ATG120" s="2"/>
      <c r="ATH120" s="2"/>
      <c r="ATI120" s="2"/>
      <c r="ATJ120" s="2"/>
      <c r="ATK120" s="2"/>
      <c r="ATL120" s="2"/>
      <c r="ATM120" s="2"/>
      <c r="ATN120" s="2"/>
      <c r="ATO120" s="2"/>
      <c r="ATP120" s="2"/>
      <c r="ATQ120" s="2"/>
      <c r="ATR120" s="2"/>
      <c r="ATS120" s="2"/>
      <c r="ATT120" s="2"/>
      <c r="ATU120" s="2"/>
      <c r="ATV120" s="2"/>
      <c r="ATW120" s="2"/>
      <c r="ATX120" s="2"/>
      <c r="ATY120" s="2"/>
      <c r="ATZ120" s="2"/>
      <c r="AUA120" s="2"/>
      <c r="AUB120" s="2"/>
      <c r="AUC120" s="2"/>
      <c r="AUD120" s="2"/>
      <c r="AUE120" s="2"/>
      <c r="AUF120" s="2"/>
      <c r="AUG120" s="2"/>
      <c r="AUH120" s="2"/>
      <c r="AUI120" s="2"/>
      <c r="AUJ120" s="2"/>
      <c r="AUK120" s="2"/>
      <c r="AUL120" s="2"/>
      <c r="AUM120" s="2"/>
      <c r="AUN120" s="2"/>
      <c r="AUO120" s="2"/>
      <c r="AUP120" s="2"/>
      <c r="AUQ120" s="2"/>
      <c r="AUR120" s="2"/>
      <c r="AUS120" s="2"/>
      <c r="AUT120" s="2"/>
      <c r="AUU120" s="2"/>
      <c r="AUV120" s="2"/>
      <c r="AUW120" s="2"/>
      <c r="AUX120" s="2"/>
      <c r="AUY120" s="2"/>
      <c r="AUZ120" s="2"/>
      <c r="AVA120" s="2"/>
      <c r="AVB120" s="2"/>
      <c r="AVC120" s="2"/>
      <c r="AVD120" s="2"/>
      <c r="AVE120" s="2"/>
      <c r="AVF120" s="2"/>
      <c r="AVG120" s="2"/>
      <c r="AVH120" s="2"/>
      <c r="AVI120" s="2"/>
      <c r="AVJ120" s="2"/>
      <c r="AVK120" s="2"/>
      <c r="AVL120" s="2"/>
      <c r="AVM120" s="2"/>
      <c r="AVN120" s="2"/>
      <c r="AVO120" s="2"/>
      <c r="AVP120" s="2"/>
      <c r="AVQ120" s="2"/>
      <c r="AVR120" s="2"/>
      <c r="AVS120" s="2"/>
      <c r="AVT120" s="2"/>
      <c r="AVU120" s="2"/>
      <c r="AVV120" s="2"/>
      <c r="AVW120" s="2"/>
      <c r="AVX120" s="2"/>
      <c r="AVY120" s="2"/>
      <c r="AVZ120" s="2"/>
      <c r="AWA120" s="2"/>
      <c r="AWB120" s="2"/>
      <c r="AWC120" s="2"/>
      <c r="AWD120" s="2"/>
      <c r="AWE120" s="2"/>
      <c r="AWF120" s="2"/>
      <c r="AWG120" s="2"/>
      <c r="AWH120" s="2"/>
      <c r="AWI120" s="2"/>
      <c r="AWJ120" s="2"/>
      <c r="AWK120" s="2"/>
      <c r="AWL120" s="2"/>
      <c r="AWM120" s="2"/>
      <c r="AWN120" s="2"/>
      <c r="AWO120" s="2"/>
      <c r="AWP120" s="2"/>
      <c r="AWQ120" s="2"/>
      <c r="AWR120" s="2"/>
      <c r="AWS120" s="2"/>
      <c r="AWT120" s="2"/>
      <c r="AWU120" s="2"/>
      <c r="AWV120" s="2"/>
      <c r="AWW120" s="2"/>
      <c r="AWX120" s="2"/>
      <c r="AWY120" s="2"/>
      <c r="AWZ120" s="2"/>
      <c r="AXA120" s="2"/>
      <c r="AXB120" s="2"/>
      <c r="AXC120" s="2"/>
      <c r="AXD120" s="2"/>
      <c r="AXE120" s="2"/>
      <c r="AXF120" s="2"/>
      <c r="AXG120" s="2"/>
      <c r="AXH120" s="2"/>
      <c r="AXI120" s="2"/>
      <c r="AXJ120" s="2"/>
      <c r="AXK120" s="2"/>
      <c r="AXL120" s="2"/>
      <c r="AXM120" s="2"/>
      <c r="AXN120" s="2"/>
      <c r="AXO120" s="2"/>
      <c r="AXP120" s="2"/>
      <c r="AXQ120" s="2"/>
      <c r="AXR120" s="2"/>
      <c r="AXS120" s="2"/>
      <c r="AXT120" s="2"/>
      <c r="AXU120" s="2"/>
      <c r="AXV120" s="2"/>
      <c r="AXW120" s="2"/>
      <c r="AXX120" s="2"/>
      <c r="AXY120" s="2"/>
      <c r="AXZ120" s="2"/>
      <c r="AYA120" s="2"/>
      <c r="AYB120" s="2"/>
      <c r="AYC120" s="2"/>
      <c r="AYD120" s="2"/>
      <c r="AYE120" s="2"/>
      <c r="AYF120" s="2"/>
      <c r="AYG120" s="2"/>
      <c r="AYH120" s="2"/>
      <c r="AYI120" s="2"/>
      <c r="AYJ120" s="2"/>
      <c r="AYK120" s="2"/>
      <c r="AYL120" s="2"/>
      <c r="AYM120" s="2"/>
      <c r="AYN120" s="2"/>
      <c r="AYO120" s="2"/>
      <c r="AYP120" s="2"/>
      <c r="AYQ120" s="2"/>
      <c r="AYR120" s="2"/>
      <c r="AYS120" s="2"/>
      <c r="AYT120" s="2"/>
      <c r="AYU120" s="2"/>
      <c r="AYV120" s="2"/>
      <c r="AYW120" s="2"/>
      <c r="AYX120" s="2"/>
      <c r="AYY120" s="2"/>
      <c r="AYZ120" s="2"/>
      <c r="AZA120" s="2"/>
      <c r="AZB120" s="2"/>
      <c r="AZC120" s="2"/>
      <c r="AZD120" s="2"/>
      <c r="AZE120" s="2"/>
      <c r="AZF120" s="2"/>
      <c r="AZG120" s="2"/>
      <c r="AZH120" s="2"/>
      <c r="AZI120" s="2"/>
      <c r="AZJ120" s="2"/>
      <c r="AZK120" s="2"/>
      <c r="AZL120" s="2"/>
      <c r="AZM120" s="2"/>
      <c r="AZN120" s="2"/>
      <c r="AZO120" s="2"/>
      <c r="AZP120" s="2"/>
      <c r="AZQ120" s="2"/>
      <c r="AZR120" s="2"/>
      <c r="AZS120" s="2"/>
      <c r="AZT120" s="2"/>
      <c r="AZU120" s="2"/>
      <c r="AZV120" s="2"/>
      <c r="AZW120" s="2"/>
      <c r="AZX120" s="2"/>
      <c r="AZY120" s="2"/>
      <c r="AZZ120" s="2"/>
      <c r="BAA120" s="2"/>
      <c r="BAB120" s="2"/>
      <c r="BAC120" s="2"/>
      <c r="BAD120" s="2"/>
      <c r="BAE120" s="2"/>
      <c r="BAF120" s="2"/>
      <c r="BAG120" s="2"/>
      <c r="BAH120" s="2"/>
      <c r="BAI120" s="2"/>
      <c r="BAJ120" s="2"/>
      <c r="BAK120" s="2"/>
      <c r="BAL120" s="2"/>
      <c r="BAM120" s="2"/>
      <c r="BAN120" s="2"/>
      <c r="BAO120" s="2"/>
      <c r="BAP120" s="2"/>
      <c r="BAQ120" s="2"/>
      <c r="BAR120" s="2"/>
      <c r="BAS120" s="2"/>
      <c r="BAT120" s="2"/>
      <c r="BAU120" s="2"/>
      <c r="BAV120" s="2"/>
      <c r="BAW120" s="2"/>
      <c r="BAX120" s="2"/>
      <c r="BAY120" s="2"/>
      <c r="BAZ120" s="2"/>
      <c r="BBA120" s="2"/>
      <c r="BBB120" s="2"/>
      <c r="BBC120" s="2"/>
      <c r="BBD120" s="2"/>
      <c r="BBE120" s="2"/>
      <c r="BBF120" s="2"/>
      <c r="BBG120" s="2"/>
      <c r="BBH120" s="2"/>
      <c r="BBI120" s="2"/>
      <c r="BBJ120" s="2"/>
      <c r="BBK120" s="2"/>
      <c r="BBL120" s="2"/>
      <c r="BBM120" s="2"/>
      <c r="BBN120" s="2"/>
      <c r="BBO120" s="2"/>
      <c r="BBP120" s="2"/>
      <c r="BBQ120" s="2"/>
      <c r="BBR120" s="2"/>
      <c r="BBS120" s="2"/>
      <c r="BBT120" s="2"/>
      <c r="BBU120" s="2"/>
      <c r="BBV120" s="2"/>
      <c r="BBW120" s="2"/>
      <c r="BBX120" s="2"/>
      <c r="BBY120" s="2"/>
      <c r="BBZ120" s="2"/>
      <c r="BCA120" s="2"/>
      <c r="BCB120" s="2"/>
      <c r="BCC120" s="2"/>
      <c r="BCD120" s="2"/>
      <c r="BCE120" s="2"/>
      <c r="BCF120" s="2"/>
      <c r="BCG120" s="2"/>
      <c r="BCH120" s="2"/>
      <c r="BCI120" s="2"/>
      <c r="BCJ120" s="2"/>
      <c r="BCK120" s="2"/>
      <c r="BCL120" s="2"/>
      <c r="BCM120" s="2"/>
      <c r="BCN120" s="2"/>
      <c r="BCO120" s="2"/>
      <c r="BCP120" s="2"/>
      <c r="BCQ120" s="2"/>
      <c r="BCR120" s="2"/>
      <c r="BCS120" s="2"/>
      <c r="BCT120" s="2"/>
      <c r="BCU120" s="2"/>
      <c r="BCV120" s="2"/>
      <c r="BCW120" s="2"/>
      <c r="BCX120" s="2"/>
      <c r="BCY120" s="2"/>
      <c r="BCZ120" s="2"/>
      <c r="BDA120" s="2"/>
      <c r="BDB120" s="2"/>
      <c r="BDC120" s="2"/>
      <c r="BDD120" s="2"/>
      <c r="BDE120" s="2"/>
      <c r="BDF120" s="2"/>
      <c r="BDG120" s="2"/>
      <c r="BDH120" s="2"/>
      <c r="BDI120" s="2"/>
      <c r="BDJ120" s="2"/>
      <c r="BDK120" s="2"/>
      <c r="BDL120" s="2"/>
      <c r="BDM120" s="2"/>
      <c r="BDN120" s="2"/>
      <c r="BDO120" s="2"/>
      <c r="BDP120" s="2"/>
      <c r="BDQ120" s="2"/>
      <c r="BDR120" s="2"/>
      <c r="BDS120" s="2"/>
      <c r="BDT120" s="2"/>
      <c r="BDU120" s="2"/>
      <c r="BDV120" s="2"/>
      <c r="BDW120" s="2"/>
      <c r="BDX120" s="2"/>
      <c r="BDY120" s="2"/>
      <c r="BDZ120" s="2"/>
      <c r="BEA120" s="2"/>
      <c r="BEB120" s="2"/>
      <c r="BEC120" s="2"/>
      <c r="BED120" s="2"/>
      <c r="BEE120" s="2"/>
      <c r="BEF120" s="2"/>
      <c r="BEG120" s="2"/>
      <c r="BEH120" s="2"/>
      <c r="BEI120" s="2"/>
      <c r="BEJ120" s="2"/>
      <c r="BEK120" s="2"/>
      <c r="BEL120" s="2"/>
      <c r="BEM120" s="2"/>
      <c r="BEN120" s="2"/>
      <c r="BEO120" s="2"/>
      <c r="BEP120" s="2"/>
      <c r="BEQ120" s="2"/>
      <c r="BER120" s="2"/>
      <c r="BES120" s="2"/>
      <c r="BET120" s="2"/>
      <c r="BEU120" s="2"/>
      <c r="BEV120" s="2"/>
      <c r="BEW120" s="2"/>
      <c r="BEX120" s="2"/>
      <c r="BEY120" s="2"/>
      <c r="BEZ120" s="2"/>
      <c r="BFA120" s="2"/>
      <c r="BFB120" s="2"/>
      <c r="BFC120" s="2"/>
      <c r="BFD120" s="2"/>
      <c r="BFE120" s="2"/>
      <c r="BFF120" s="2"/>
      <c r="BFG120" s="2"/>
      <c r="BFH120" s="2"/>
      <c r="BFI120" s="2"/>
      <c r="BFJ120" s="2"/>
      <c r="BFK120" s="2"/>
      <c r="BFL120" s="2"/>
      <c r="BFM120" s="2"/>
      <c r="BFN120" s="2"/>
      <c r="BFO120" s="2"/>
      <c r="BFP120" s="2"/>
      <c r="BFQ120" s="2"/>
      <c r="BFR120" s="2"/>
      <c r="BFS120" s="2"/>
      <c r="BFT120" s="2"/>
      <c r="BFU120" s="2"/>
      <c r="BFV120" s="2"/>
      <c r="BFW120" s="2"/>
      <c r="BFX120" s="2"/>
      <c r="BFY120" s="2"/>
      <c r="BFZ120" s="2"/>
      <c r="BGA120" s="2"/>
      <c r="BGB120" s="2"/>
      <c r="BGC120" s="2"/>
      <c r="BGD120" s="2"/>
      <c r="BGE120" s="2"/>
      <c r="BGF120" s="2"/>
      <c r="BGG120" s="2"/>
      <c r="BGH120" s="2"/>
      <c r="BGI120" s="2"/>
      <c r="BGJ120" s="2"/>
      <c r="BGK120" s="2"/>
      <c r="BGL120" s="2"/>
      <c r="BGM120" s="2"/>
      <c r="BGN120" s="2"/>
      <c r="BGO120" s="2"/>
      <c r="BGP120" s="2"/>
      <c r="BGQ120" s="2"/>
      <c r="BGR120" s="2"/>
      <c r="BGS120" s="2"/>
      <c r="BGT120" s="2"/>
      <c r="BGU120" s="2"/>
      <c r="BGV120" s="2"/>
      <c r="BGW120" s="2"/>
      <c r="BGX120" s="2"/>
      <c r="BGY120" s="2"/>
      <c r="BGZ120" s="2"/>
      <c r="BHA120" s="2"/>
      <c r="BHB120" s="2"/>
      <c r="BHC120" s="2"/>
      <c r="BHD120" s="2"/>
      <c r="BHE120" s="2"/>
      <c r="BHF120" s="2"/>
      <c r="BHG120" s="2"/>
      <c r="BHH120" s="2"/>
      <c r="BHI120" s="2"/>
      <c r="BHJ120" s="2"/>
      <c r="BHK120" s="2"/>
      <c r="BHL120" s="2"/>
      <c r="BHM120" s="2"/>
      <c r="BHN120" s="2"/>
      <c r="BHO120" s="2"/>
      <c r="BHP120" s="2"/>
      <c r="BHQ120" s="2"/>
      <c r="BHR120" s="2"/>
      <c r="BHS120" s="2"/>
      <c r="BHT120" s="2"/>
      <c r="BHU120" s="2"/>
      <c r="BHV120" s="2"/>
      <c r="BHW120" s="2"/>
      <c r="BHX120" s="2"/>
      <c r="BHY120" s="2"/>
      <c r="BHZ120" s="2"/>
      <c r="BIA120" s="2"/>
      <c r="BIB120" s="2"/>
      <c r="BIC120" s="2"/>
      <c r="BID120" s="2"/>
      <c r="BIE120" s="2"/>
      <c r="BIF120" s="2"/>
      <c r="BIG120" s="2"/>
      <c r="BIH120" s="2"/>
      <c r="BII120" s="2"/>
      <c r="BIJ120" s="2"/>
      <c r="BIK120" s="2"/>
      <c r="BIL120" s="2"/>
      <c r="BIM120" s="2"/>
      <c r="BIN120" s="2"/>
      <c r="BIO120" s="2"/>
      <c r="BIP120" s="2"/>
      <c r="BIQ120" s="2"/>
      <c r="BIR120" s="2"/>
      <c r="BIS120" s="2"/>
      <c r="BIT120" s="2"/>
      <c r="BIU120" s="2"/>
      <c r="BIV120" s="2"/>
      <c r="BIW120" s="2"/>
      <c r="BIX120" s="2"/>
      <c r="BIY120" s="2"/>
      <c r="BIZ120" s="2"/>
      <c r="BJA120" s="2"/>
      <c r="BJB120" s="2"/>
      <c r="BJC120" s="2"/>
      <c r="BJD120" s="2"/>
      <c r="BJE120" s="2"/>
      <c r="BJF120" s="2"/>
      <c r="BJG120" s="2"/>
      <c r="BJH120" s="2"/>
      <c r="BJI120" s="2"/>
      <c r="BJJ120" s="2"/>
      <c r="BJK120" s="2"/>
      <c r="BJL120" s="2"/>
      <c r="BJM120" s="2"/>
      <c r="BJN120" s="2"/>
      <c r="BJO120" s="2"/>
      <c r="BJP120" s="2"/>
      <c r="BJQ120" s="2"/>
      <c r="BJR120" s="2"/>
      <c r="BJS120" s="2"/>
      <c r="BJT120" s="2"/>
      <c r="BJU120" s="2"/>
      <c r="BJV120" s="2"/>
      <c r="BJW120" s="2"/>
      <c r="BJX120" s="2"/>
      <c r="BJY120" s="2"/>
      <c r="BJZ120" s="2"/>
      <c r="BKA120" s="2"/>
      <c r="BKB120" s="2"/>
      <c r="BKC120" s="2"/>
      <c r="BKD120" s="2"/>
      <c r="BKE120" s="2"/>
      <c r="BKF120" s="2"/>
      <c r="BKG120" s="2"/>
      <c r="BKH120" s="2"/>
      <c r="BKI120" s="2"/>
      <c r="BKJ120" s="2"/>
      <c r="BKK120" s="2"/>
      <c r="BKL120" s="2"/>
      <c r="BKM120" s="2"/>
      <c r="BKN120" s="2"/>
      <c r="BKO120" s="2"/>
      <c r="BKP120" s="2"/>
      <c r="BKQ120" s="2"/>
      <c r="BKR120" s="2"/>
      <c r="BKS120" s="2"/>
      <c r="BKT120" s="2"/>
      <c r="BKU120" s="2"/>
      <c r="BKV120" s="2"/>
      <c r="BKW120" s="2"/>
      <c r="BKX120" s="2"/>
      <c r="BKY120" s="2"/>
      <c r="BKZ120" s="2"/>
      <c r="BLA120" s="2"/>
      <c r="BLB120" s="2"/>
      <c r="BLC120" s="2"/>
      <c r="BLD120" s="2"/>
      <c r="BLE120" s="2"/>
      <c r="BLF120" s="2"/>
      <c r="BLG120" s="2"/>
      <c r="BLH120" s="2"/>
      <c r="BLI120" s="2"/>
      <c r="BLJ120" s="2"/>
      <c r="BLK120" s="2"/>
      <c r="BLL120" s="2"/>
      <c r="BLM120" s="2"/>
      <c r="BLN120" s="2"/>
      <c r="BLO120" s="2"/>
      <c r="BLP120" s="2"/>
      <c r="BLQ120" s="2"/>
      <c r="BLR120" s="2"/>
      <c r="BLS120" s="2"/>
      <c r="BLT120" s="2"/>
      <c r="BLU120" s="2"/>
      <c r="BLV120" s="2"/>
      <c r="BLW120" s="2"/>
      <c r="BLX120" s="2"/>
      <c r="BLY120" s="2"/>
      <c r="BLZ120" s="2"/>
      <c r="BMA120" s="2"/>
      <c r="BMB120" s="2"/>
      <c r="BMC120" s="2"/>
      <c r="BMD120" s="2"/>
      <c r="BME120" s="2"/>
      <c r="BMF120" s="2"/>
      <c r="BMG120" s="2"/>
      <c r="BMH120" s="2"/>
      <c r="BMI120" s="2"/>
      <c r="BMJ120" s="2"/>
      <c r="BMK120" s="2"/>
      <c r="BML120" s="2"/>
      <c r="BMM120" s="2"/>
      <c r="BMN120" s="2"/>
      <c r="BMO120" s="2"/>
      <c r="BMP120" s="2"/>
      <c r="BMQ120" s="2"/>
      <c r="BMR120" s="2"/>
      <c r="BMS120" s="2"/>
      <c r="BMT120" s="2"/>
      <c r="BMU120" s="2"/>
      <c r="BMV120" s="2"/>
      <c r="BMW120" s="2"/>
      <c r="BMX120" s="2"/>
      <c r="BMY120" s="2"/>
      <c r="BMZ120" s="2"/>
      <c r="BNA120" s="2"/>
      <c r="BNB120" s="2"/>
      <c r="BNC120" s="2"/>
      <c r="BND120" s="2"/>
      <c r="BNE120" s="2"/>
      <c r="BNF120" s="2"/>
      <c r="BNG120" s="2"/>
      <c r="BNH120" s="2"/>
      <c r="BNI120" s="2"/>
      <c r="BNJ120" s="2"/>
      <c r="BNK120" s="2"/>
      <c r="BNL120" s="2"/>
      <c r="BNM120" s="2"/>
      <c r="BNN120" s="2"/>
      <c r="BNO120" s="2"/>
      <c r="BNP120" s="2"/>
      <c r="BNQ120" s="2"/>
      <c r="BNR120" s="2"/>
      <c r="BNS120" s="2"/>
      <c r="BNT120" s="2"/>
      <c r="BNU120" s="2"/>
      <c r="BNV120" s="2"/>
      <c r="BNW120" s="2"/>
      <c r="BNX120" s="2"/>
      <c r="BNY120" s="2"/>
      <c r="BNZ120" s="2"/>
      <c r="BOA120" s="2"/>
      <c r="BOB120" s="2"/>
      <c r="BOC120" s="2"/>
      <c r="BOD120" s="2"/>
      <c r="BOE120" s="2"/>
      <c r="BOF120" s="2"/>
      <c r="BOG120" s="2"/>
      <c r="BOH120" s="2"/>
      <c r="BOI120" s="2"/>
      <c r="BOJ120" s="2"/>
      <c r="BOK120" s="2"/>
      <c r="BOL120" s="2"/>
      <c r="BOM120" s="2"/>
      <c r="BON120" s="2"/>
      <c r="BOO120" s="2"/>
      <c r="BOP120" s="2"/>
      <c r="BOQ120" s="2"/>
      <c r="BOR120" s="2"/>
      <c r="BOS120" s="2"/>
      <c r="BOT120" s="2"/>
      <c r="BOU120" s="2"/>
      <c r="BOV120" s="2"/>
      <c r="BOW120" s="2"/>
      <c r="BOX120" s="2"/>
      <c r="BOY120" s="2"/>
      <c r="BOZ120" s="2"/>
      <c r="BPA120" s="2"/>
      <c r="BPB120" s="2"/>
      <c r="BPC120" s="2"/>
      <c r="BPD120" s="2"/>
      <c r="BPE120" s="2"/>
      <c r="BPF120" s="2"/>
      <c r="BPG120" s="2"/>
      <c r="BPH120" s="2"/>
      <c r="BPI120" s="2"/>
      <c r="BPJ120" s="2"/>
      <c r="BPK120" s="2"/>
      <c r="BPL120" s="2"/>
      <c r="BPM120" s="2"/>
      <c r="BPN120" s="2"/>
      <c r="BPO120" s="2"/>
      <c r="BPP120" s="2"/>
      <c r="BPQ120" s="2"/>
      <c r="BPR120" s="2"/>
      <c r="BPS120" s="2"/>
      <c r="BPT120" s="2"/>
      <c r="BPU120" s="2"/>
      <c r="BPV120" s="2"/>
      <c r="BPW120" s="2"/>
      <c r="BPX120" s="2"/>
      <c r="BPY120" s="2"/>
      <c r="BPZ120" s="2"/>
      <c r="BQA120" s="2"/>
      <c r="BQB120" s="2"/>
      <c r="BQC120" s="2"/>
      <c r="BQD120" s="2"/>
      <c r="BQE120" s="2"/>
      <c r="BQF120" s="2"/>
      <c r="BQG120" s="2"/>
      <c r="BQH120" s="2"/>
      <c r="BQI120" s="2"/>
      <c r="BQJ120" s="2"/>
      <c r="BQK120" s="2"/>
      <c r="BQL120" s="2"/>
      <c r="BQM120" s="2"/>
      <c r="BQN120" s="2"/>
      <c r="BQO120" s="2"/>
      <c r="BQP120" s="2"/>
      <c r="BQQ120" s="2"/>
      <c r="BQR120" s="2"/>
      <c r="BQS120" s="2"/>
      <c r="BQT120" s="2"/>
      <c r="BQU120" s="2"/>
      <c r="BQV120" s="2"/>
      <c r="BQW120" s="2"/>
      <c r="BQX120" s="2"/>
      <c r="BQY120" s="2"/>
      <c r="BQZ120" s="2"/>
      <c r="BRA120" s="2"/>
      <c r="BRB120" s="2"/>
      <c r="BRC120" s="2"/>
      <c r="BRD120" s="2"/>
      <c r="BRE120" s="2"/>
      <c r="BRF120" s="2"/>
      <c r="BRG120" s="2"/>
      <c r="BRH120" s="2"/>
      <c r="BRI120" s="2"/>
      <c r="BRJ120" s="2"/>
      <c r="BRK120" s="2"/>
      <c r="BRL120" s="2"/>
      <c r="BRM120" s="2"/>
      <c r="BRN120" s="2"/>
      <c r="BRO120" s="2"/>
      <c r="BRP120" s="2"/>
      <c r="BRQ120" s="2"/>
      <c r="BRR120" s="2"/>
      <c r="BRS120" s="2"/>
      <c r="BRT120" s="2"/>
      <c r="BRU120" s="2"/>
      <c r="BRV120" s="2"/>
      <c r="BRW120" s="2"/>
      <c r="BRX120" s="2"/>
      <c r="BRY120" s="2"/>
      <c r="BRZ120" s="2"/>
      <c r="BSA120" s="2"/>
      <c r="BSB120" s="2"/>
      <c r="BSC120" s="2"/>
      <c r="BSD120" s="2"/>
      <c r="BSE120" s="2"/>
      <c r="BSF120" s="2"/>
      <c r="BSG120" s="2"/>
      <c r="BSH120" s="2"/>
      <c r="BSI120" s="2"/>
      <c r="BSJ120" s="2"/>
      <c r="BSK120" s="2"/>
      <c r="BSL120" s="2"/>
      <c r="BSM120" s="2"/>
      <c r="BSN120" s="2"/>
      <c r="BSO120" s="2"/>
      <c r="BSP120" s="2"/>
      <c r="BSQ120" s="2"/>
      <c r="BSR120" s="2"/>
      <c r="BSS120" s="2"/>
      <c r="BST120" s="2"/>
      <c r="BSU120" s="2"/>
      <c r="BSV120" s="2"/>
      <c r="BSW120" s="2"/>
      <c r="BSX120" s="2"/>
      <c r="BSY120" s="2"/>
      <c r="BSZ120" s="2"/>
      <c r="BTA120" s="2"/>
      <c r="BTB120" s="2"/>
      <c r="BTC120" s="2"/>
      <c r="BTD120" s="2"/>
      <c r="BTE120" s="2"/>
      <c r="BTF120" s="2"/>
      <c r="BTG120" s="2"/>
      <c r="BTH120" s="2"/>
      <c r="BTI120" s="2"/>
      <c r="BTJ120" s="2"/>
      <c r="BTK120" s="2"/>
      <c r="BTL120" s="2"/>
      <c r="BTM120" s="2"/>
      <c r="BTN120" s="2"/>
      <c r="BTO120" s="2"/>
      <c r="BTP120" s="2"/>
      <c r="BTQ120" s="2"/>
      <c r="BTR120" s="2"/>
      <c r="BTS120" s="2"/>
      <c r="BTT120" s="2"/>
      <c r="BTU120" s="2"/>
      <c r="BTV120" s="2"/>
      <c r="BTW120" s="2"/>
      <c r="BTX120" s="2"/>
      <c r="BTY120" s="2"/>
      <c r="BTZ120" s="2"/>
      <c r="BUA120" s="2"/>
      <c r="BUB120" s="2"/>
      <c r="BUC120" s="2"/>
      <c r="BUD120" s="2"/>
      <c r="BUE120" s="2"/>
      <c r="BUF120" s="2"/>
      <c r="BUG120" s="2"/>
      <c r="BUH120" s="2"/>
      <c r="BUI120" s="2"/>
      <c r="BUJ120" s="2"/>
      <c r="BUK120" s="2"/>
      <c r="BUL120" s="2"/>
      <c r="BUM120" s="2"/>
      <c r="BUN120" s="2"/>
      <c r="BUO120" s="2"/>
      <c r="BUP120" s="2"/>
      <c r="BUQ120" s="2"/>
      <c r="BUR120" s="2"/>
      <c r="BUS120" s="2"/>
      <c r="BUT120" s="2"/>
      <c r="BUU120" s="2"/>
      <c r="BUV120" s="2"/>
      <c r="BUW120" s="2"/>
      <c r="BUX120" s="2"/>
      <c r="BUY120" s="2"/>
      <c r="BUZ120" s="2"/>
      <c r="BVA120" s="2"/>
      <c r="BVB120" s="2"/>
      <c r="BVC120" s="2"/>
      <c r="BVD120" s="2"/>
      <c r="BVE120" s="2"/>
      <c r="BVF120" s="2"/>
      <c r="BVG120" s="2"/>
      <c r="BVH120" s="2"/>
      <c r="BVI120" s="2"/>
      <c r="BVJ120" s="2"/>
      <c r="BVK120" s="2"/>
      <c r="BVL120" s="2"/>
      <c r="BVM120" s="2"/>
      <c r="BVN120" s="2"/>
      <c r="BVO120" s="2"/>
      <c r="BVP120" s="2"/>
      <c r="BVQ120" s="2"/>
      <c r="BVR120" s="2"/>
      <c r="BVS120" s="2"/>
      <c r="BVT120" s="2"/>
      <c r="BVU120" s="2"/>
      <c r="BVV120" s="2"/>
      <c r="BVW120" s="2"/>
      <c r="BVX120" s="2"/>
      <c r="BVY120" s="2"/>
      <c r="BVZ120" s="2"/>
      <c r="BWA120" s="2"/>
      <c r="BWB120" s="2"/>
      <c r="BWC120" s="2"/>
      <c r="BWD120" s="2"/>
      <c r="BWE120" s="2"/>
      <c r="BWF120" s="2"/>
      <c r="BWG120" s="2"/>
      <c r="BWH120" s="2"/>
      <c r="BWI120" s="2"/>
      <c r="BWJ120" s="2"/>
      <c r="BWK120" s="2"/>
      <c r="BWL120" s="2"/>
      <c r="BWM120" s="2"/>
      <c r="BWN120" s="2"/>
      <c r="BWO120" s="2"/>
      <c r="BWP120" s="2"/>
      <c r="BWQ120" s="2"/>
      <c r="BWR120" s="2"/>
      <c r="BWS120" s="2"/>
      <c r="BWT120" s="2"/>
      <c r="BWU120" s="2"/>
      <c r="BWV120" s="2"/>
      <c r="BWW120" s="2"/>
      <c r="BWX120" s="2"/>
      <c r="BWY120" s="2"/>
      <c r="BWZ120" s="2"/>
      <c r="BXA120" s="2"/>
      <c r="BXB120" s="2"/>
      <c r="BXC120" s="2"/>
      <c r="BXD120" s="2"/>
      <c r="BXE120" s="2"/>
      <c r="BXF120" s="2"/>
      <c r="BXG120" s="2"/>
      <c r="BXH120" s="2"/>
      <c r="BXI120" s="2"/>
      <c r="BXJ120" s="2"/>
      <c r="BXK120" s="2"/>
      <c r="BXL120" s="2"/>
      <c r="BXM120" s="2"/>
      <c r="BXN120" s="2"/>
      <c r="BXO120" s="2"/>
      <c r="BXP120" s="2"/>
      <c r="BXQ120" s="2"/>
      <c r="BXR120" s="2"/>
      <c r="BXS120" s="2"/>
      <c r="BXT120" s="2"/>
      <c r="BXU120" s="2"/>
      <c r="BXV120" s="2"/>
      <c r="BXW120" s="2"/>
      <c r="BXX120" s="2"/>
      <c r="BXY120" s="2"/>
      <c r="BXZ120" s="2"/>
      <c r="BYA120" s="2"/>
      <c r="BYB120" s="2"/>
      <c r="BYC120" s="2"/>
      <c r="BYD120" s="2"/>
      <c r="BYE120" s="2"/>
      <c r="BYF120" s="2"/>
      <c r="BYG120" s="2"/>
      <c r="BYH120" s="2"/>
      <c r="BYI120" s="2"/>
      <c r="BYJ120" s="2"/>
      <c r="BYK120" s="2"/>
      <c r="BYL120" s="2"/>
      <c r="BYM120" s="2"/>
      <c r="BYN120" s="2"/>
      <c r="BYO120" s="2"/>
      <c r="BYP120" s="2"/>
      <c r="BYQ120" s="2"/>
      <c r="BYR120" s="2"/>
      <c r="BYS120" s="2"/>
      <c r="BYT120" s="2"/>
      <c r="BYU120" s="2"/>
      <c r="BYV120" s="2"/>
      <c r="BYW120" s="2"/>
      <c r="BYX120" s="2"/>
      <c r="BYY120" s="2"/>
      <c r="BYZ120" s="2"/>
      <c r="BZA120" s="2"/>
      <c r="BZB120" s="2"/>
      <c r="BZC120" s="2"/>
      <c r="BZD120" s="2"/>
      <c r="BZE120" s="2"/>
      <c r="BZF120" s="2"/>
      <c r="BZG120" s="2"/>
      <c r="BZH120" s="2"/>
      <c r="BZI120" s="2"/>
      <c r="BZJ120" s="2"/>
      <c r="BZK120" s="2"/>
      <c r="BZL120" s="2"/>
      <c r="BZM120" s="2"/>
      <c r="BZN120" s="2"/>
      <c r="BZO120" s="2"/>
      <c r="BZP120" s="2"/>
      <c r="BZQ120" s="2"/>
      <c r="BZR120" s="2"/>
      <c r="BZS120" s="2"/>
      <c r="BZT120" s="2"/>
      <c r="BZU120" s="2"/>
      <c r="BZV120" s="2"/>
      <c r="BZW120" s="2"/>
      <c r="BZX120" s="2"/>
      <c r="BZY120" s="2"/>
      <c r="BZZ120" s="2"/>
      <c r="CAA120" s="2"/>
      <c r="CAB120" s="2"/>
      <c r="CAC120" s="2"/>
      <c r="CAD120" s="2"/>
      <c r="CAE120" s="2"/>
      <c r="CAF120" s="2"/>
      <c r="CAG120" s="2"/>
      <c r="CAH120" s="2"/>
      <c r="CAI120" s="2"/>
      <c r="CAJ120" s="2"/>
      <c r="CAK120" s="2"/>
      <c r="CAL120" s="2"/>
      <c r="CAM120" s="2"/>
      <c r="CAN120" s="2"/>
      <c r="CAO120" s="2"/>
      <c r="CAP120" s="2"/>
      <c r="CAQ120" s="2"/>
      <c r="CAR120" s="2"/>
      <c r="CAS120" s="2"/>
      <c r="CAT120" s="2"/>
      <c r="CAU120" s="2"/>
      <c r="CAV120" s="2"/>
      <c r="CAW120" s="2"/>
      <c r="CAX120" s="2"/>
      <c r="CAY120" s="2"/>
      <c r="CAZ120" s="2"/>
      <c r="CBA120" s="2"/>
      <c r="CBB120" s="2"/>
      <c r="CBC120" s="2"/>
      <c r="CBD120" s="2"/>
      <c r="CBE120" s="2"/>
      <c r="CBF120" s="2"/>
      <c r="CBG120" s="2"/>
      <c r="CBH120" s="2"/>
      <c r="CBI120" s="2"/>
      <c r="CBJ120" s="2"/>
      <c r="CBK120" s="2"/>
      <c r="CBL120" s="2"/>
      <c r="CBM120" s="2"/>
      <c r="CBN120" s="2"/>
      <c r="CBO120" s="2"/>
      <c r="CBP120" s="2"/>
      <c r="CBQ120" s="2"/>
      <c r="CBR120" s="2"/>
      <c r="CBS120" s="2"/>
      <c r="CBT120" s="2"/>
      <c r="CBU120" s="2"/>
      <c r="CBV120" s="2"/>
      <c r="CBW120" s="2"/>
      <c r="CBX120" s="2"/>
      <c r="CBY120" s="2"/>
      <c r="CBZ120" s="2"/>
      <c r="CCA120" s="2"/>
      <c r="CCB120" s="2"/>
      <c r="CCC120" s="2"/>
      <c r="CCD120" s="2"/>
      <c r="CCE120" s="2"/>
      <c r="CCF120" s="2"/>
      <c r="CCG120" s="2"/>
      <c r="CCH120" s="2"/>
      <c r="CCI120" s="2"/>
      <c r="CCJ120" s="2"/>
      <c r="CCK120" s="2"/>
      <c r="CCL120" s="2"/>
      <c r="CCM120" s="2"/>
      <c r="CCN120" s="2"/>
      <c r="CCO120" s="2"/>
      <c r="CCP120" s="2"/>
      <c r="CCQ120" s="2"/>
      <c r="CCR120" s="2"/>
      <c r="CCS120" s="2"/>
      <c r="CCT120" s="2"/>
      <c r="CCU120" s="2"/>
      <c r="CCV120" s="2"/>
      <c r="CCW120" s="2"/>
      <c r="CCX120" s="2"/>
      <c r="CCY120" s="2"/>
      <c r="CCZ120" s="2"/>
      <c r="CDA120" s="2"/>
      <c r="CDB120" s="2"/>
      <c r="CDC120" s="2"/>
      <c r="CDD120" s="2"/>
      <c r="CDE120" s="2"/>
      <c r="CDF120" s="2"/>
      <c r="CDG120" s="2"/>
      <c r="CDH120" s="2"/>
      <c r="CDI120" s="2"/>
      <c r="CDJ120" s="2"/>
      <c r="CDK120" s="2"/>
      <c r="CDL120" s="2"/>
      <c r="CDM120" s="2"/>
      <c r="CDN120" s="2"/>
      <c r="CDO120" s="2"/>
      <c r="CDP120" s="2"/>
      <c r="CDQ120" s="2"/>
      <c r="CDR120" s="2"/>
      <c r="CDS120" s="2"/>
      <c r="CDT120" s="2"/>
      <c r="CDU120" s="2"/>
      <c r="CDV120" s="2"/>
      <c r="CDW120" s="2"/>
      <c r="CDX120" s="2"/>
      <c r="CDY120" s="2"/>
      <c r="CDZ120" s="2"/>
      <c r="CEA120" s="2"/>
      <c r="CEB120" s="2"/>
      <c r="CEC120" s="2"/>
      <c r="CED120" s="2"/>
      <c r="CEE120" s="2"/>
      <c r="CEF120" s="2"/>
      <c r="CEG120" s="2"/>
      <c r="CEH120" s="2"/>
      <c r="CEI120" s="2"/>
      <c r="CEJ120" s="2"/>
      <c r="CEK120" s="2"/>
      <c r="CEL120" s="2"/>
      <c r="CEM120" s="2"/>
      <c r="CEN120" s="2"/>
      <c r="CEO120" s="2"/>
      <c r="CEP120" s="2"/>
      <c r="CEQ120" s="2"/>
      <c r="CER120" s="2"/>
      <c r="CES120" s="2"/>
      <c r="CET120" s="2"/>
      <c r="CEU120" s="2"/>
      <c r="CEV120" s="2"/>
      <c r="CEW120" s="2"/>
      <c r="CEX120" s="2"/>
      <c r="CEY120" s="2"/>
      <c r="CEZ120" s="2"/>
      <c r="CFA120" s="2"/>
      <c r="CFB120" s="2"/>
      <c r="CFC120" s="2"/>
      <c r="CFD120" s="2"/>
      <c r="CFE120" s="2"/>
      <c r="CFF120" s="2"/>
      <c r="CFG120" s="2"/>
      <c r="CFH120" s="2"/>
      <c r="CFI120" s="2"/>
      <c r="CFJ120" s="2"/>
      <c r="CFK120" s="2"/>
      <c r="CFL120" s="2"/>
      <c r="CFM120" s="2"/>
      <c r="CFN120" s="2"/>
      <c r="CFO120" s="2"/>
      <c r="CFP120" s="2"/>
      <c r="CFQ120" s="2"/>
      <c r="CFR120" s="2"/>
      <c r="CFS120" s="2"/>
      <c r="CFT120" s="2"/>
      <c r="CFU120" s="2"/>
      <c r="CFV120" s="2"/>
      <c r="CFW120" s="2"/>
      <c r="CFX120" s="2"/>
      <c r="CFY120" s="2"/>
      <c r="CFZ120" s="2"/>
      <c r="CGA120" s="2"/>
      <c r="CGB120" s="2"/>
      <c r="CGC120" s="2"/>
      <c r="CGD120" s="2"/>
      <c r="CGE120" s="2"/>
      <c r="CGF120" s="2"/>
      <c r="CGG120" s="2"/>
      <c r="CGH120" s="2"/>
      <c r="CGI120" s="2"/>
      <c r="CGJ120" s="2"/>
      <c r="CGK120" s="2"/>
      <c r="CGL120" s="2"/>
      <c r="CGM120" s="2"/>
      <c r="CGN120" s="2"/>
      <c r="CGO120" s="2"/>
      <c r="CGP120" s="2"/>
      <c r="CGQ120" s="2"/>
      <c r="CGR120" s="2"/>
      <c r="CGS120" s="2"/>
      <c r="CGT120" s="2"/>
      <c r="CGU120" s="2"/>
      <c r="CGV120" s="2"/>
      <c r="CGW120" s="2"/>
      <c r="CGX120" s="2"/>
      <c r="CGY120" s="2"/>
      <c r="CGZ120" s="2"/>
      <c r="CHA120" s="2"/>
      <c r="CHB120" s="2"/>
      <c r="CHC120" s="2"/>
      <c r="CHD120" s="2"/>
      <c r="CHE120" s="2"/>
      <c r="CHF120" s="2"/>
      <c r="CHG120" s="2"/>
      <c r="CHH120" s="2"/>
      <c r="CHI120" s="2"/>
      <c r="CHJ120" s="2"/>
      <c r="CHK120" s="2"/>
      <c r="CHL120" s="2"/>
      <c r="CHM120" s="2"/>
      <c r="CHN120" s="2"/>
      <c r="CHO120" s="2"/>
      <c r="CHP120" s="2"/>
      <c r="CHQ120" s="2"/>
      <c r="CHR120" s="2"/>
      <c r="CHS120" s="2"/>
      <c r="CHT120" s="2"/>
      <c r="CHU120" s="2"/>
      <c r="CHV120" s="2"/>
      <c r="CHW120" s="2"/>
      <c r="CHX120" s="2"/>
      <c r="CHY120" s="2"/>
      <c r="CHZ120" s="2"/>
      <c r="CIA120" s="2"/>
      <c r="CIB120" s="2"/>
      <c r="CIC120" s="2"/>
      <c r="CID120" s="2"/>
      <c r="CIE120" s="2"/>
      <c r="CIF120" s="2"/>
      <c r="CIG120" s="2"/>
      <c r="CIH120" s="2"/>
      <c r="CII120" s="2"/>
      <c r="CIJ120" s="2"/>
      <c r="CIK120" s="2"/>
      <c r="CIL120" s="2"/>
      <c r="CIM120" s="2"/>
      <c r="CIN120" s="2"/>
      <c r="CIO120" s="2"/>
      <c r="CIP120" s="2"/>
      <c r="CIQ120" s="2"/>
      <c r="CIR120" s="2"/>
      <c r="CIS120" s="2"/>
      <c r="CIT120" s="2"/>
      <c r="CIU120" s="2"/>
      <c r="CIV120" s="2"/>
      <c r="CIW120" s="2"/>
      <c r="CIX120" s="2"/>
      <c r="CIY120" s="2"/>
      <c r="CIZ120" s="2"/>
      <c r="CJA120" s="2"/>
      <c r="CJB120" s="2"/>
      <c r="CJC120" s="2"/>
      <c r="CJD120" s="2"/>
      <c r="CJE120" s="2"/>
      <c r="CJF120" s="2"/>
      <c r="CJG120" s="2"/>
      <c r="CJH120" s="2"/>
      <c r="CJI120" s="2"/>
      <c r="CJJ120" s="2"/>
      <c r="CJK120" s="2"/>
      <c r="CJL120" s="2"/>
      <c r="CJM120" s="2"/>
      <c r="CJN120" s="2"/>
      <c r="CJO120" s="2"/>
      <c r="CJP120" s="2"/>
      <c r="CJQ120" s="2"/>
      <c r="CJR120" s="2"/>
      <c r="CJS120" s="2"/>
      <c r="CJT120" s="2"/>
      <c r="CJU120" s="2"/>
      <c r="CJV120" s="2"/>
      <c r="CJW120" s="2"/>
      <c r="CJX120" s="2"/>
      <c r="CJY120" s="2"/>
      <c r="CJZ120" s="2"/>
      <c r="CKA120" s="2"/>
      <c r="CKB120" s="2"/>
      <c r="CKC120" s="2"/>
      <c r="CKD120" s="2"/>
      <c r="CKE120" s="2"/>
      <c r="CKF120" s="2"/>
      <c r="CKG120" s="2"/>
      <c r="CKH120" s="2"/>
      <c r="CKI120" s="2"/>
      <c r="CKJ120" s="2"/>
      <c r="CKK120" s="2"/>
      <c r="CKL120" s="2"/>
      <c r="CKM120" s="2"/>
      <c r="CKN120" s="2"/>
      <c r="CKO120" s="2"/>
      <c r="CKP120" s="2"/>
      <c r="CKQ120" s="2"/>
      <c r="CKR120" s="2"/>
      <c r="CKS120" s="2"/>
      <c r="CKT120" s="2"/>
      <c r="CKU120" s="2"/>
      <c r="CKV120" s="2"/>
      <c r="CKW120" s="2"/>
      <c r="CKX120" s="2"/>
      <c r="CKY120" s="2"/>
      <c r="CKZ120" s="2"/>
      <c r="CLA120" s="2"/>
      <c r="CLB120" s="2"/>
      <c r="CLC120" s="2"/>
      <c r="CLD120" s="2"/>
      <c r="CLE120" s="2"/>
      <c r="CLF120" s="2"/>
      <c r="CLG120" s="2"/>
      <c r="CLH120" s="2"/>
      <c r="CLI120" s="2"/>
      <c r="CLJ120" s="2"/>
      <c r="CLK120" s="2"/>
      <c r="CLL120" s="2"/>
      <c r="CLM120" s="2"/>
      <c r="CLN120" s="2"/>
      <c r="CLO120" s="2"/>
      <c r="CLP120" s="2"/>
      <c r="CLQ120" s="2"/>
      <c r="CLR120" s="2"/>
      <c r="CLS120" s="2"/>
      <c r="CLT120" s="2"/>
      <c r="CLU120" s="2"/>
      <c r="CLV120" s="2"/>
      <c r="CLW120" s="2"/>
      <c r="CLX120" s="2"/>
      <c r="CLY120" s="2"/>
      <c r="CLZ120" s="2"/>
      <c r="CMA120" s="2"/>
      <c r="CMB120" s="2"/>
      <c r="CMC120" s="2"/>
      <c r="CMD120" s="2"/>
      <c r="CME120" s="2"/>
      <c r="CMF120" s="2"/>
      <c r="CMG120" s="2"/>
      <c r="CMH120" s="2"/>
      <c r="CMI120" s="2"/>
      <c r="CMJ120" s="2"/>
      <c r="CMK120" s="2"/>
      <c r="CML120" s="2"/>
      <c r="CMM120" s="2"/>
      <c r="CMN120" s="2"/>
      <c r="CMO120" s="2"/>
      <c r="CMP120" s="2"/>
      <c r="CMQ120" s="2"/>
      <c r="CMR120" s="2"/>
      <c r="CMS120" s="2"/>
      <c r="CMT120" s="2"/>
      <c r="CMU120" s="2"/>
      <c r="CMV120" s="2"/>
      <c r="CMW120" s="2"/>
      <c r="CMX120" s="2"/>
      <c r="CMY120" s="2"/>
      <c r="CMZ120" s="2"/>
      <c r="CNA120" s="2"/>
      <c r="CNB120" s="2"/>
      <c r="CNC120" s="2"/>
      <c r="CND120" s="2"/>
      <c r="CNE120" s="2"/>
      <c r="CNF120" s="2"/>
      <c r="CNG120" s="2"/>
      <c r="CNH120" s="2"/>
      <c r="CNI120" s="2"/>
      <c r="CNJ120" s="2"/>
      <c r="CNK120" s="2"/>
      <c r="CNL120" s="2"/>
      <c r="CNM120" s="2"/>
      <c r="CNN120" s="2"/>
      <c r="CNO120" s="2"/>
      <c r="CNP120" s="2"/>
      <c r="CNQ120" s="2"/>
      <c r="CNR120" s="2"/>
      <c r="CNS120" s="2"/>
      <c r="CNT120" s="2"/>
      <c r="CNU120" s="2"/>
      <c r="CNV120" s="2"/>
      <c r="CNW120" s="2"/>
      <c r="CNX120" s="2"/>
      <c r="CNY120" s="2"/>
      <c r="CNZ120" s="2"/>
      <c r="COA120" s="2"/>
      <c r="COB120" s="2"/>
      <c r="COC120" s="2"/>
      <c r="COD120" s="2"/>
      <c r="COE120" s="2"/>
      <c r="COF120" s="2"/>
      <c r="COG120" s="2"/>
      <c r="COH120" s="2"/>
      <c r="COI120" s="2"/>
      <c r="COJ120" s="2"/>
      <c r="COK120" s="2"/>
      <c r="COL120" s="2"/>
      <c r="COM120" s="2"/>
      <c r="CON120" s="2"/>
      <c r="COO120" s="2"/>
      <c r="COP120" s="2"/>
      <c r="COQ120" s="2"/>
      <c r="COR120" s="2"/>
      <c r="COS120" s="2"/>
      <c r="COT120" s="2"/>
      <c r="COU120" s="2"/>
      <c r="COV120" s="2"/>
      <c r="COW120" s="2"/>
      <c r="COX120" s="2"/>
      <c r="COY120" s="2"/>
      <c r="COZ120" s="2"/>
      <c r="CPA120" s="2"/>
      <c r="CPB120" s="2"/>
      <c r="CPC120" s="2"/>
      <c r="CPD120" s="2"/>
      <c r="CPE120" s="2"/>
      <c r="CPF120" s="2"/>
      <c r="CPG120" s="2"/>
      <c r="CPH120" s="2"/>
      <c r="CPI120" s="2"/>
      <c r="CPJ120" s="2"/>
      <c r="CPK120" s="2"/>
      <c r="CPL120" s="2"/>
      <c r="CPM120" s="2"/>
      <c r="CPN120" s="2"/>
      <c r="CPO120" s="2"/>
      <c r="CPP120" s="2"/>
      <c r="CPQ120" s="2"/>
      <c r="CPR120" s="2"/>
      <c r="CPS120" s="2"/>
      <c r="CPT120" s="2"/>
      <c r="CPU120" s="2"/>
      <c r="CPV120" s="2"/>
      <c r="CPW120" s="2"/>
      <c r="CPX120" s="2"/>
      <c r="CPY120" s="2"/>
      <c r="CPZ120" s="2"/>
      <c r="CQA120" s="2"/>
      <c r="CQB120" s="2"/>
      <c r="CQC120" s="2"/>
      <c r="CQD120" s="2"/>
      <c r="CQE120" s="2"/>
      <c r="CQF120" s="2"/>
      <c r="CQG120" s="2"/>
      <c r="CQH120" s="2"/>
      <c r="CQI120" s="2"/>
      <c r="CQJ120" s="2"/>
      <c r="CQK120" s="2"/>
      <c r="CQL120" s="2"/>
      <c r="CQM120" s="2"/>
      <c r="CQN120" s="2"/>
      <c r="CQO120" s="2"/>
      <c r="CQP120" s="2"/>
      <c r="CQQ120" s="2"/>
      <c r="CQR120" s="2"/>
      <c r="CQS120" s="2"/>
      <c r="CQT120" s="2"/>
      <c r="CQU120" s="2"/>
      <c r="CQV120" s="2"/>
      <c r="CQW120" s="2"/>
      <c r="CQX120" s="2"/>
      <c r="CQY120" s="2"/>
      <c r="CQZ120" s="2"/>
      <c r="CRA120" s="2"/>
      <c r="CRB120" s="2"/>
      <c r="CRC120" s="2"/>
      <c r="CRD120" s="2"/>
      <c r="CRE120" s="2"/>
      <c r="CRF120" s="2"/>
      <c r="CRG120" s="2"/>
      <c r="CRH120" s="2"/>
      <c r="CRI120" s="2"/>
      <c r="CRJ120" s="2"/>
      <c r="CRK120" s="2"/>
      <c r="CRL120" s="2"/>
      <c r="CRM120" s="2"/>
      <c r="CRN120" s="2"/>
      <c r="CRO120" s="2"/>
      <c r="CRP120" s="2"/>
      <c r="CRQ120" s="2"/>
      <c r="CRR120" s="2"/>
      <c r="CRS120" s="2"/>
      <c r="CRT120" s="2"/>
      <c r="CRU120" s="2"/>
      <c r="CRV120" s="2"/>
      <c r="CRW120" s="2"/>
      <c r="CRX120" s="2"/>
      <c r="CRY120" s="2"/>
      <c r="CRZ120" s="2"/>
      <c r="CSA120" s="2"/>
      <c r="CSB120" s="2"/>
      <c r="CSC120" s="2"/>
      <c r="CSD120" s="2"/>
      <c r="CSE120" s="2"/>
      <c r="CSF120" s="2"/>
      <c r="CSG120" s="2"/>
      <c r="CSH120" s="2"/>
      <c r="CSI120" s="2"/>
      <c r="CSJ120" s="2"/>
      <c r="CSK120" s="2"/>
      <c r="CSL120" s="2"/>
      <c r="CSM120" s="2"/>
      <c r="CSN120" s="2"/>
      <c r="CSO120" s="2"/>
      <c r="CSP120" s="2"/>
      <c r="CSQ120" s="2"/>
      <c r="CSR120" s="2"/>
      <c r="CSS120" s="2"/>
      <c r="CST120" s="2"/>
      <c r="CSU120" s="2"/>
      <c r="CSV120" s="2"/>
      <c r="CSW120" s="2"/>
      <c r="CSX120" s="2"/>
      <c r="CSY120" s="2"/>
      <c r="CSZ120" s="2"/>
      <c r="CTA120" s="2"/>
      <c r="CTB120" s="2"/>
      <c r="CTC120" s="2"/>
      <c r="CTD120" s="2"/>
      <c r="CTE120" s="2"/>
      <c r="CTF120" s="2"/>
      <c r="CTG120" s="2"/>
      <c r="CTH120" s="2"/>
      <c r="CTI120" s="2"/>
      <c r="CTJ120" s="2"/>
      <c r="CTK120" s="2"/>
      <c r="CTL120" s="2"/>
      <c r="CTM120" s="2"/>
      <c r="CTN120" s="2"/>
      <c r="CTO120" s="2"/>
      <c r="CTP120" s="2"/>
      <c r="CTQ120" s="2"/>
      <c r="CTR120" s="2"/>
      <c r="CTS120" s="2"/>
      <c r="CTT120" s="2"/>
      <c r="CTU120" s="2"/>
      <c r="CTV120" s="2"/>
      <c r="CTW120" s="2"/>
      <c r="CTX120" s="2"/>
      <c r="CTY120" s="2"/>
      <c r="CTZ120" s="2"/>
      <c r="CUA120" s="2"/>
      <c r="CUB120" s="2"/>
      <c r="CUC120" s="2"/>
      <c r="CUD120" s="2"/>
      <c r="CUE120" s="2"/>
      <c r="CUF120" s="2"/>
      <c r="CUG120" s="2"/>
      <c r="CUH120" s="2"/>
      <c r="CUI120" s="2"/>
      <c r="CUJ120" s="2"/>
      <c r="CUK120" s="2"/>
      <c r="CUL120" s="2"/>
      <c r="CUM120" s="2"/>
      <c r="CUN120" s="2"/>
      <c r="CUO120" s="2"/>
      <c r="CUP120" s="2"/>
      <c r="CUQ120" s="2"/>
      <c r="CUR120" s="2"/>
      <c r="CUS120" s="2"/>
      <c r="CUT120" s="2"/>
      <c r="CUU120" s="2"/>
      <c r="CUV120" s="2"/>
      <c r="CUW120" s="2"/>
      <c r="CUX120" s="2"/>
      <c r="CUY120" s="2"/>
      <c r="CUZ120" s="2"/>
      <c r="CVA120" s="2"/>
      <c r="CVB120" s="2"/>
      <c r="CVC120" s="2"/>
      <c r="CVD120" s="2"/>
      <c r="CVE120" s="2"/>
      <c r="CVF120" s="2"/>
      <c r="CVG120" s="2"/>
      <c r="CVH120" s="2"/>
      <c r="CVI120" s="2"/>
      <c r="CVJ120" s="2"/>
      <c r="CVK120" s="2"/>
      <c r="CVL120" s="2"/>
      <c r="CVM120" s="2"/>
      <c r="CVN120" s="2"/>
      <c r="CVO120" s="2"/>
      <c r="CVP120" s="2"/>
      <c r="CVQ120" s="2"/>
      <c r="CVR120" s="2"/>
      <c r="CVS120" s="2"/>
      <c r="CVT120" s="2"/>
      <c r="CVU120" s="2"/>
      <c r="CVV120" s="2"/>
      <c r="CVW120" s="2"/>
      <c r="CVX120" s="2"/>
      <c r="CVY120" s="2"/>
      <c r="CVZ120" s="2"/>
      <c r="CWA120" s="2"/>
      <c r="CWB120" s="2"/>
      <c r="CWC120" s="2"/>
      <c r="CWD120" s="2"/>
      <c r="CWE120" s="2"/>
      <c r="CWF120" s="2"/>
      <c r="CWG120" s="2"/>
      <c r="CWH120" s="2"/>
      <c r="CWI120" s="2"/>
      <c r="CWJ120" s="2"/>
      <c r="CWK120" s="2"/>
      <c r="CWL120" s="2"/>
      <c r="CWM120" s="2"/>
      <c r="CWN120" s="2"/>
      <c r="CWO120" s="2"/>
      <c r="CWP120" s="2"/>
      <c r="CWQ120" s="2"/>
      <c r="CWR120" s="2"/>
      <c r="CWS120" s="2"/>
      <c r="CWT120" s="2"/>
      <c r="CWU120" s="2"/>
      <c r="CWV120" s="2"/>
      <c r="CWW120" s="2"/>
      <c r="CWX120" s="2"/>
      <c r="CWY120" s="2"/>
      <c r="CWZ120" s="2"/>
      <c r="CXA120" s="2"/>
      <c r="CXB120" s="2"/>
      <c r="CXC120" s="2"/>
      <c r="CXD120" s="2"/>
      <c r="CXE120" s="2"/>
      <c r="CXF120" s="2"/>
      <c r="CXG120" s="2"/>
      <c r="CXH120" s="2"/>
      <c r="CXI120" s="2"/>
      <c r="CXJ120" s="2"/>
      <c r="CXK120" s="2"/>
      <c r="CXL120" s="2"/>
      <c r="CXM120" s="2"/>
      <c r="CXN120" s="2"/>
      <c r="CXO120" s="2"/>
      <c r="CXP120" s="2"/>
      <c r="CXQ120" s="2"/>
      <c r="CXR120" s="2"/>
      <c r="CXS120" s="2"/>
      <c r="CXT120" s="2"/>
      <c r="CXU120" s="2"/>
      <c r="CXV120" s="2"/>
      <c r="CXW120" s="2"/>
      <c r="CXX120" s="2"/>
      <c r="CXY120" s="2"/>
      <c r="CXZ120" s="2"/>
      <c r="CYA120" s="2"/>
      <c r="CYB120" s="2"/>
      <c r="CYC120" s="2"/>
      <c r="CYD120" s="2"/>
      <c r="CYE120" s="2"/>
      <c r="CYF120" s="2"/>
      <c r="CYG120" s="2"/>
      <c r="CYH120" s="2"/>
      <c r="CYI120" s="2"/>
      <c r="CYJ120" s="2"/>
      <c r="CYK120" s="2"/>
      <c r="CYL120" s="2"/>
      <c r="CYM120" s="2"/>
      <c r="CYN120" s="2"/>
      <c r="CYO120" s="2"/>
      <c r="CYP120" s="2"/>
      <c r="CYQ120" s="2"/>
      <c r="CYR120" s="2"/>
      <c r="CYS120" s="2"/>
      <c r="CYT120" s="2"/>
      <c r="CYU120" s="2"/>
      <c r="CYV120" s="2"/>
      <c r="CYW120" s="2"/>
      <c r="CYX120" s="2"/>
      <c r="CYY120" s="2"/>
      <c r="CYZ120" s="2"/>
      <c r="CZA120" s="2"/>
      <c r="CZB120" s="2"/>
      <c r="CZC120" s="2"/>
      <c r="CZD120" s="2"/>
      <c r="CZE120" s="2"/>
      <c r="CZF120" s="2"/>
      <c r="CZG120" s="2"/>
      <c r="CZH120" s="2"/>
      <c r="CZI120" s="2"/>
      <c r="CZJ120" s="2"/>
      <c r="CZK120" s="2"/>
      <c r="CZL120" s="2"/>
      <c r="CZM120" s="2"/>
      <c r="CZN120" s="2"/>
      <c r="CZO120" s="2"/>
      <c r="CZP120" s="2"/>
      <c r="CZQ120" s="2"/>
      <c r="CZR120" s="2"/>
      <c r="CZS120" s="2"/>
      <c r="CZT120" s="2"/>
      <c r="CZU120" s="2"/>
      <c r="CZV120" s="2"/>
      <c r="CZW120" s="2"/>
      <c r="CZX120" s="2"/>
      <c r="CZY120" s="2"/>
      <c r="CZZ120" s="2"/>
      <c r="DAA120" s="2"/>
      <c r="DAB120" s="2"/>
      <c r="DAC120" s="2"/>
      <c r="DAD120" s="2"/>
      <c r="DAE120" s="2"/>
      <c r="DAF120" s="2"/>
      <c r="DAG120" s="2"/>
      <c r="DAH120" s="2"/>
      <c r="DAI120" s="2"/>
      <c r="DAJ120" s="2"/>
      <c r="DAK120" s="2"/>
      <c r="DAL120" s="2"/>
      <c r="DAM120" s="2"/>
      <c r="DAN120" s="2"/>
      <c r="DAO120" s="2"/>
      <c r="DAP120" s="2"/>
      <c r="DAQ120" s="2"/>
      <c r="DAR120" s="2"/>
      <c r="DAS120" s="2"/>
      <c r="DAT120" s="2"/>
      <c r="DAU120" s="2"/>
      <c r="DAV120" s="2"/>
      <c r="DAW120" s="2"/>
      <c r="DAX120" s="2"/>
      <c r="DAY120" s="2"/>
      <c r="DAZ120" s="2"/>
      <c r="DBA120" s="2"/>
      <c r="DBB120" s="2"/>
      <c r="DBC120" s="2"/>
      <c r="DBD120" s="2"/>
      <c r="DBE120" s="2"/>
      <c r="DBF120" s="2"/>
      <c r="DBG120" s="2"/>
      <c r="DBH120" s="2"/>
      <c r="DBI120" s="2"/>
      <c r="DBJ120" s="2"/>
      <c r="DBK120" s="2"/>
      <c r="DBL120" s="2"/>
      <c r="DBM120" s="2"/>
      <c r="DBN120" s="2"/>
      <c r="DBO120" s="2"/>
      <c r="DBP120" s="2"/>
      <c r="DBQ120" s="2"/>
      <c r="DBR120" s="2"/>
      <c r="DBS120" s="2"/>
      <c r="DBT120" s="2"/>
      <c r="DBU120" s="2"/>
      <c r="DBV120" s="2"/>
      <c r="DBW120" s="2"/>
      <c r="DBX120" s="2"/>
      <c r="DBY120" s="2"/>
      <c r="DBZ120" s="2"/>
      <c r="DCA120" s="2"/>
      <c r="DCB120" s="2"/>
      <c r="DCC120" s="2"/>
      <c r="DCD120" s="2"/>
      <c r="DCE120" s="2"/>
      <c r="DCF120" s="2"/>
      <c r="DCG120" s="2"/>
      <c r="DCH120" s="2"/>
      <c r="DCI120" s="2"/>
      <c r="DCJ120" s="2"/>
      <c r="DCK120" s="2"/>
      <c r="DCL120" s="2"/>
      <c r="DCM120" s="2"/>
      <c r="DCN120" s="2"/>
      <c r="DCO120" s="2"/>
      <c r="DCP120" s="2"/>
      <c r="DCQ120" s="2"/>
      <c r="DCR120" s="2"/>
      <c r="DCS120" s="2"/>
      <c r="DCT120" s="2"/>
      <c r="DCU120" s="2"/>
      <c r="DCV120" s="2"/>
      <c r="DCW120" s="2"/>
      <c r="DCX120" s="2"/>
      <c r="DCY120" s="2"/>
      <c r="DCZ120" s="2"/>
      <c r="DDA120" s="2"/>
      <c r="DDB120" s="2"/>
      <c r="DDC120" s="2"/>
      <c r="DDD120" s="2"/>
      <c r="DDE120" s="2"/>
      <c r="DDF120" s="2"/>
      <c r="DDG120" s="2"/>
      <c r="DDH120" s="2"/>
      <c r="DDI120" s="2"/>
      <c r="DDJ120" s="2"/>
      <c r="DDK120" s="2"/>
      <c r="DDL120" s="2"/>
      <c r="DDM120" s="2"/>
      <c r="DDN120" s="2"/>
      <c r="DDO120" s="2"/>
      <c r="DDP120" s="2"/>
      <c r="DDQ120" s="2"/>
      <c r="DDR120" s="2"/>
      <c r="DDS120" s="2"/>
      <c r="DDT120" s="2"/>
      <c r="DDU120" s="2"/>
      <c r="DDV120" s="2"/>
      <c r="DDW120" s="2"/>
      <c r="DDX120" s="2"/>
      <c r="DDY120" s="2"/>
      <c r="DDZ120" s="2"/>
      <c r="DEA120" s="2"/>
      <c r="DEB120" s="2"/>
      <c r="DEC120" s="2"/>
      <c r="DED120" s="2"/>
      <c r="DEE120" s="2"/>
      <c r="DEF120" s="2"/>
      <c r="DEG120" s="2"/>
      <c r="DEH120" s="2"/>
      <c r="DEI120" s="2"/>
      <c r="DEJ120" s="2"/>
      <c r="DEK120" s="2"/>
      <c r="DEL120" s="2"/>
      <c r="DEM120" s="2"/>
      <c r="DEN120" s="2"/>
      <c r="DEO120" s="2"/>
      <c r="DEP120" s="2"/>
      <c r="DEQ120" s="2"/>
      <c r="DER120" s="2"/>
      <c r="DES120" s="2"/>
      <c r="DET120" s="2"/>
      <c r="DEU120" s="2"/>
      <c r="DEV120" s="2"/>
      <c r="DEW120" s="2"/>
      <c r="DEX120" s="2"/>
      <c r="DEY120" s="2"/>
      <c r="DEZ120" s="2"/>
      <c r="DFA120" s="2"/>
      <c r="DFB120" s="2"/>
      <c r="DFC120" s="2"/>
      <c r="DFD120" s="2"/>
      <c r="DFE120" s="2"/>
      <c r="DFF120" s="2"/>
      <c r="DFG120" s="2"/>
      <c r="DFH120" s="2"/>
      <c r="DFI120" s="2"/>
      <c r="DFJ120" s="2"/>
      <c r="DFK120" s="2"/>
      <c r="DFL120" s="2"/>
      <c r="DFM120" s="2"/>
      <c r="DFN120" s="2"/>
      <c r="DFO120" s="2"/>
      <c r="DFP120" s="2"/>
      <c r="DFQ120" s="2"/>
      <c r="DFR120" s="2"/>
      <c r="DFS120" s="2"/>
      <c r="DFT120" s="2"/>
      <c r="DFU120" s="2"/>
      <c r="DFV120" s="2"/>
      <c r="DFW120" s="2"/>
      <c r="DFX120" s="2"/>
      <c r="DFY120" s="2"/>
      <c r="DFZ120" s="2"/>
      <c r="DGA120" s="2"/>
      <c r="DGB120" s="2"/>
      <c r="DGC120" s="2"/>
      <c r="DGD120" s="2"/>
      <c r="DGE120" s="2"/>
      <c r="DGF120" s="2"/>
      <c r="DGG120" s="2"/>
      <c r="DGH120" s="2"/>
      <c r="DGI120" s="2"/>
      <c r="DGJ120" s="2"/>
      <c r="DGK120" s="2"/>
      <c r="DGL120" s="2"/>
      <c r="DGM120" s="2"/>
      <c r="DGN120" s="2"/>
      <c r="DGO120" s="2"/>
      <c r="DGP120" s="2"/>
      <c r="DGQ120" s="2"/>
      <c r="DGR120" s="2"/>
      <c r="DGS120" s="2"/>
      <c r="DGT120" s="2"/>
      <c r="DGU120" s="2"/>
      <c r="DGV120" s="2"/>
      <c r="DGW120" s="2"/>
      <c r="DGX120" s="2"/>
      <c r="DGY120" s="2"/>
      <c r="DGZ120" s="2"/>
      <c r="DHA120" s="2"/>
      <c r="DHB120" s="2"/>
      <c r="DHC120" s="2"/>
      <c r="DHD120" s="2"/>
      <c r="DHE120" s="2"/>
      <c r="DHF120" s="2"/>
      <c r="DHG120" s="2"/>
      <c r="DHH120" s="2"/>
      <c r="DHI120" s="2"/>
      <c r="DHJ120" s="2"/>
      <c r="DHK120" s="2"/>
      <c r="DHL120" s="2"/>
      <c r="DHM120" s="2"/>
      <c r="DHN120" s="2"/>
      <c r="DHO120" s="2"/>
      <c r="DHP120" s="2"/>
      <c r="DHQ120" s="2"/>
      <c r="DHR120" s="2"/>
      <c r="DHS120" s="2"/>
      <c r="DHT120" s="2"/>
      <c r="DHU120" s="2"/>
      <c r="DHV120" s="2"/>
      <c r="DHW120" s="2"/>
      <c r="DHX120" s="2"/>
      <c r="DHY120" s="2"/>
      <c r="DHZ120" s="2"/>
      <c r="DIA120" s="2"/>
      <c r="DIB120" s="2"/>
      <c r="DIC120" s="2"/>
      <c r="DID120" s="2"/>
      <c r="DIE120" s="2"/>
      <c r="DIF120" s="2"/>
      <c r="DIG120" s="2"/>
      <c r="DIH120" s="2"/>
      <c r="DII120" s="2"/>
      <c r="DIJ120" s="2"/>
      <c r="DIK120" s="2"/>
      <c r="DIL120" s="2"/>
      <c r="DIM120" s="2"/>
      <c r="DIN120" s="2"/>
      <c r="DIO120" s="2"/>
      <c r="DIP120" s="2"/>
      <c r="DIQ120" s="2"/>
      <c r="DIR120" s="2"/>
      <c r="DIS120" s="2"/>
      <c r="DIT120" s="2"/>
      <c r="DIU120" s="2"/>
      <c r="DIV120" s="2"/>
      <c r="DIW120" s="2"/>
      <c r="DIX120" s="2"/>
      <c r="DIY120" s="2"/>
      <c r="DIZ120" s="2"/>
      <c r="DJA120" s="2"/>
      <c r="DJB120" s="2"/>
      <c r="DJC120" s="2"/>
      <c r="DJD120" s="2"/>
      <c r="DJE120" s="2"/>
      <c r="DJF120" s="2"/>
      <c r="DJG120" s="2"/>
      <c r="DJH120" s="2"/>
      <c r="DJI120" s="2"/>
      <c r="DJJ120" s="2"/>
      <c r="DJK120" s="2"/>
      <c r="DJL120" s="2"/>
      <c r="DJM120" s="2"/>
      <c r="DJN120" s="2"/>
      <c r="DJO120" s="2"/>
      <c r="DJP120" s="2"/>
      <c r="DJQ120" s="2"/>
      <c r="DJR120" s="2"/>
      <c r="DJS120" s="2"/>
      <c r="DJT120" s="2"/>
      <c r="DJU120" s="2"/>
      <c r="DJV120" s="2"/>
      <c r="DJW120" s="2"/>
      <c r="DJX120" s="2"/>
      <c r="DJY120" s="2"/>
      <c r="DJZ120" s="2"/>
      <c r="DKA120" s="2"/>
      <c r="DKB120" s="2"/>
      <c r="DKC120" s="2"/>
      <c r="DKD120" s="2"/>
      <c r="DKE120" s="2"/>
      <c r="DKF120" s="2"/>
      <c r="DKG120" s="2"/>
      <c r="DKH120" s="2"/>
      <c r="DKI120" s="2"/>
      <c r="DKJ120" s="2"/>
      <c r="DKK120" s="2"/>
      <c r="DKL120" s="2"/>
      <c r="DKM120" s="2"/>
      <c r="DKN120" s="2"/>
      <c r="DKO120" s="2"/>
      <c r="DKP120" s="2"/>
      <c r="DKQ120" s="2"/>
      <c r="DKR120" s="2"/>
      <c r="DKS120" s="2"/>
      <c r="DKT120" s="2"/>
      <c r="DKU120" s="2"/>
      <c r="DKV120" s="2"/>
      <c r="DKW120" s="2"/>
      <c r="DKX120" s="2"/>
      <c r="DKY120" s="2"/>
      <c r="DKZ120" s="2"/>
      <c r="DLA120" s="2"/>
      <c r="DLB120" s="2"/>
      <c r="DLC120" s="2"/>
      <c r="DLD120" s="2"/>
      <c r="DLE120" s="2"/>
      <c r="DLF120" s="2"/>
      <c r="DLG120" s="2"/>
      <c r="DLH120" s="2"/>
      <c r="DLI120" s="2"/>
      <c r="DLJ120" s="2"/>
      <c r="DLK120" s="2"/>
      <c r="DLL120" s="2"/>
      <c r="DLM120" s="2"/>
      <c r="DLN120" s="2"/>
      <c r="DLO120" s="2"/>
      <c r="DLP120" s="2"/>
      <c r="DLQ120" s="2"/>
      <c r="DLR120" s="2"/>
      <c r="DLS120" s="2"/>
      <c r="DLT120" s="2"/>
      <c r="DLU120" s="2"/>
      <c r="DLV120" s="2"/>
      <c r="DLW120" s="2"/>
      <c r="DLX120" s="2"/>
      <c r="DLY120" s="2"/>
      <c r="DLZ120" s="2"/>
      <c r="DMA120" s="2"/>
      <c r="DMB120" s="2"/>
      <c r="DMC120" s="2"/>
      <c r="DMD120" s="2"/>
      <c r="DME120" s="2"/>
      <c r="DMF120" s="2"/>
      <c r="DMG120" s="2"/>
      <c r="DMH120" s="2"/>
      <c r="DMI120" s="2"/>
      <c r="DMJ120" s="2"/>
      <c r="DMK120" s="2"/>
      <c r="DML120" s="2"/>
      <c r="DMM120" s="2"/>
      <c r="DMN120" s="2"/>
      <c r="DMO120" s="2"/>
      <c r="DMP120" s="2"/>
      <c r="DMQ120" s="2"/>
      <c r="DMR120" s="2"/>
      <c r="DMS120" s="2"/>
      <c r="DMT120" s="2"/>
      <c r="DMU120" s="2"/>
      <c r="DMV120" s="2"/>
      <c r="DMW120" s="2"/>
      <c r="DMX120" s="2"/>
      <c r="DMY120" s="2"/>
      <c r="DMZ120" s="2"/>
      <c r="DNA120" s="2"/>
      <c r="DNB120" s="2"/>
      <c r="DNC120" s="2"/>
      <c r="DND120" s="2"/>
      <c r="DNE120" s="2"/>
      <c r="DNF120" s="2"/>
      <c r="DNG120" s="2"/>
      <c r="DNH120" s="2"/>
      <c r="DNI120" s="2"/>
      <c r="DNJ120" s="2"/>
      <c r="DNK120" s="2"/>
      <c r="DNL120" s="2"/>
      <c r="DNM120" s="2"/>
      <c r="DNN120" s="2"/>
      <c r="DNO120" s="2"/>
      <c r="DNP120" s="2"/>
      <c r="DNQ120" s="2"/>
      <c r="DNR120" s="2"/>
      <c r="DNS120" s="2"/>
      <c r="DNT120" s="2"/>
      <c r="DNU120" s="2"/>
      <c r="DNV120" s="2"/>
      <c r="DNW120" s="2"/>
      <c r="DNX120" s="2"/>
      <c r="DNY120" s="2"/>
      <c r="DNZ120" s="2"/>
      <c r="DOA120" s="2"/>
      <c r="DOB120" s="2"/>
      <c r="DOC120" s="2"/>
      <c r="DOD120" s="2"/>
      <c r="DOE120" s="2"/>
      <c r="DOF120" s="2"/>
      <c r="DOG120" s="2"/>
      <c r="DOH120" s="2"/>
      <c r="DOI120" s="2"/>
      <c r="DOJ120" s="2"/>
      <c r="DOK120" s="2"/>
      <c r="DOL120" s="2"/>
      <c r="DOM120" s="2"/>
      <c r="DON120" s="2"/>
      <c r="DOO120" s="2"/>
      <c r="DOP120" s="2"/>
      <c r="DOQ120" s="2"/>
      <c r="DOR120" s="2"/>
      <c r="DOS120" s="2"/>
      <c r="DOT120" s="2"/>
      <c r="DOU120" s="2"/>
      <c r="DOV120" s="2"/>
      <c r="DOW120" s="2"/>
      <c r="DOX120" s="2"/>
      <c r="DOY120" s="2"/>
      <c r="DOZ120" s="2"/>
      <c r="DPA120" s="2"/>
      <c r="DPB120" s="2"/>
      <c r="DPC120" s="2"/>
      <c r="DPD120" s="2"/>
      <c r="DPE120" s="2"/>
      <c r="DPF120" s="2"/>
      <c r="DPG120" s="2"/>
      <c r="DPH120" s="2"/>
      <c r="DPI120" s="2"/>
      <c r="DPJ120" s="2"/>
      <c r="DPK120" s="2"/>
      <c r="DPL120" s="2"/>
      <c r="DPM120" s="2"/>
      <c r="DPN120" s="2"/>
      <c r="DPO120" s="2"/>
      <c r="DPP120" s="2"/>
      <c r="DPQ120" s="2"/>
      <c r="DPR120" s="2"/>
      <c r="DPS120" s="2"/>
      <c r="DPT120" s="2"/>
      <c r="DPU120" s="2"/>
      <c r="DPV120" s="2"/>
      <c r="DPW120" s="2"/>
      <c r="DPX120" s="2"/>
      <c r="DPY120" s="2"/>
      <c r="DPZ120" s="2"/>
      <c r="DQA120" s="2"/>
      <c r="DQB120" s="2"/>
      <c r="DQC120" s="2"/>
      <c r="DQD120" s="2"/>
      <c r="DQE120" s="2"/>
      <c r="DQF120" s="2"/>
      <c r="DQG120" s="2"/>
      <c r="DQH120" s="2"/>
      <c r="DQI120" s="2"/>
      <c r="DQJ120" s="2"/>
      <c r="DQK120" s="2"/>
      <c r="DQL120" s="2"/>
      <c r="DQM120" s="2"/>
      <c r="DQN120" s="2"/>
      <c r="DQO120" s="2"/>
      <c r="DQP120" s="2"/>
      <c r="DQQ120" s="2"/>
      <c r="DQR120" s="2"/>
      <c r="DQS120" s="2"/>
      <c r="DQT120" s="2"/>
      <c r="DQU120" s="2"/>
      <c r="DQV120" s="2"/>
      <c r="DQW120" s="2"/>
      <c r="DQX120" s="2"/>
      <c r="DQY120" s="2"/>
      <c r="DQZ120" s="2"/>
      <c r="DRA120" s="2"/>
      <c r="DRB120" s="2"/>
      <c r="DRC120" s="2"/>
      <c r="DRD120" s="2"/>
      <c r="DRE120" s="2"/>
      <c r="DRF120" s="2"/>
      <c r="DRG120" s="2"/>
      <c r="DRH120" s="2"/>
      <c r="DRI120" s="2"/>
      <c r="DRJ120" s="2"/>
      <c r="DRK120" s="2"/>
      <c r="DRL120" s="2"/>
      <c r="DRM120" s="2"/>
      <c r="DRN120" s="2"/>
      <c r="DRO120" s="2"/>
      <c r="DRP120" s="2"/>
      <c r="DRQ120" s="2"/>
      <c r="DRR120" s="2"/>
      <c r="DRS120" s="2"/>
      <c r="DRT120" s="2"/>
      <c r="DRU120" s="2"/>
      <c r="DRV120" s="2"/>
      <c r="DRW120" s="2"/>
      <c r="DRX120" s="2"/>
      <c r="DRY120" s="2"/>
      <c r="DRZ120" s="2"/>
      <c r="DSA120" s="2"/>
      <c r="DSB120" s="2"/>
      <c r="DSC120" s="2"/>
      <c r="DSD120" s="2"/>
      <c r="DSE120" s="2"/>
      <c r="DSF120" s="2"/>
      <c r="DSG120" s="2"/>
      <c r="DSH120" s="2"/>
      <c r="DSI120" s="2"/>
      <c r="DSJ120" s="2"/>
      <c r="DSK120" s="2"/>
      <c r="DSL120" s="2"/>
      <c r="DSM120" s="2"/>
      <c r="DSN120" s="2"/>
      <c r="DSO120" s="2"/>
      <c r="DSP120" s="2"/>
      <c r="DSQ120" s="2"/>
      <c r="DSR120" s="2"/>
      <c r="DSS120" s="2"/>
      <c r="DST120" s="2"/>
      <c r="DSU120" s="2"/>
      <c r="DSV120" s="2"/>
      <c r="DSW120" s="2"/>
      <c r="DSX120" s="2"/>
      <c r="DSY120" s="2"/>
      <c r="DSZ120" s="2"/>
      <c r="DTA120" s="2"/>
      <c r="DTB120" s="2"/>
      <c r="DTC120" s="2"/>
      <c r="DTD120" s="2"/>
      <c r="DTE120" s="2"/>
      <c r="DTF120" s="2"/>
      <c r="DTG120" s="2"/>
      <c r="DTH120" s="2"/>
      <c r="DTI120" s="2"/>
      <c r="DTJ120" s="2"/>
      <c r="DTK120" s="2"/>
      <c r="DTL120" s="2"/>
      <c r="DTM120" s="2"/>
      <c r="DTN120" s="2"/>
      <c r="DTO120" s="2"/>
      <c r="DTP120" s="2"/>
      <c r="DTQ120" s="2"/>
      <c r="DTR120" s="2"/>
      <c r="DTS120" s="2"/>
      <c r="DTT120" s="2"/>
      <c r="DTU120" s="2"/>
      <c r="DTV120" s="2"/>
      <c r="DTW120" s="2"/>
      <c r="DTX120" s="2"/>
      <c r="DTY120" s="2"/>
      <c r="DTZ120" s="2"/>
      <c r="DUA120" s="2"/>
      <c r="DUB120" s="2"/>
      <c r="DUC120" s="2"/>
      <c r="DUD120" s="2"/>
      <c r="DUE120" s="2"/>
      <c r="DUF120" s="2"/>
      <c r="DUG120" s="2"/>
      <c r="DUH120" s="2"/>
      <c r="DUI120" s="2"/>
      <c r="DUJ120" s="2"/>
      <c r="DUK120" s="2"/>
      <c r="DUL120" s="2"/>
      <c r="DUM120" s="2"/>
      <c r="DUN120" s="2"/>
      <c r="DUO120" s="2"/>
      <c r="DUP120" s="2"/>
      <c r="DUQ120" s="2"/>
      <c r="DUR120" s="2"/>
      <c r="DUS120" s="2"/>
      <c r="DUT120" s="2"/>
      <c r="DUU120" s="2"/>
      <c r="DUV120" s="2"/>
      <c r="DUW120" s="2"/>
      <c r="DUX120" s="2"/>
      <c r="DUY120" s="2"/>
      <c r="DUZ120" s="2"/>
      <c r="DVA120" s="2"/>
      <c r="DVB120" s="2"/>
      <c r="DVC120" s="2"/>
      <c r="DVD120" s="2"/>
      <c r="DVE120" s="2"/>
      <c r="DVF120" s="2"/>
      <c r="DVG120" s="2"/>
      <c r="DVH120" s="2"/>
      <c r="DVI120" s="2"/>
      <c r="DVJ120" s="2"/>
      <c r="DVK120" s="2"/>
      <c r="DVL120" s="2"/>
      <c r="DVM120" s="2"/>
      <c r="DVN120" s="2"/>
      <c r="DVO120" s="2"/>
      <c r="DVP120" s="2"/>
      <c r="DVQ120" s="2"/>
      <c r="DVR120" s="2"/>
      <c r="DVS120" s="2"/>
      <c r="DVT120" s="2"/>
      <c r="DVU120" s="2"/>
      <c r="DVV120" s="2"/>
      <c r="DVW120" s="2"/>
      <c r="DVX120" s="2"/>
      <c r="DVY120" s="2"/>
      <c r="DVZ120" s="2"/>
      <c r="DWA120" s="2"/>
      <c r="DWB120" s="2"/>
      <c r="DWC120" s="2"/>
      <c r="DWD120" s="2"/>
      <c r="DWE120" s="2"/>
      <c r="DWF120" s="2"/>
      <c r="DWG120" s="2"/>
      <c r="DWH120" s="2"/>
      <c r="DWI120" s="2"/>
      <c r="DWJ120" s="2"/>
      <c r="DWK120" s="2"/>
      <c r="DWL120" s="2"/>
      <c r="DWM120" s="2"/>
      <c r="DWN120" s="2"/>
      <c r="DWO120" s="2"/>
      <c r="DWP120" s="2"/>
      <c r="DWQ120" s="2"/>
      <c r="DWR120" s="2"/>
      <c r="DWS120" s="2"/>
      <c r="DWT120" s="2"/>
      <c r="DWU120" s="2"/>
      <c r="DWV120" s="2"/>
      <c r="DWW120" s="2"/>
      <c r="DWX120" s="2"/>
      <c r="DWY120" s="2"/>
      <c r="DWZ120" s="2"/>
      <c r="DXA120" s="2"/>
      <c r="DXB120" s="2"/>
      <c r="DXC120" s="2"/>
      <c r="DXD120" s="2"/>
      <c r="DXE120" s="2"/>
      <c r="DXF120" s="2"/>
      <c r="DXG120" s="2"/>
      <c r="DXH120" s="2"/>
      <c r="DXI120" s="2"/>
      <c r="DXJ120" s="2"/>
      <c r="DXK120" s="2"/>
      <c r="DXL120" s="2"/>
      <c r="DXM120" s="2"/>
      <c r="DXN120" s="2"/>
      <c r="DXO120" s="2"/>
      <c r="DXP120" s="2"/>
      <c r="DXQ120" s="2"/>
      <c r="DXR120" s="2"/>
      <c r="DXS120" s="2"/>
      <c r="DXT120" s="2"/>
      <c r="DXU120" s="2"/>
      <c r="DXV120" s="2"/>
      <c r="DXW120" s="2"/>
      <c r="DXX120" s="2"/>
      <c r="DXY120" s="2"/>
      <c r="DXZ120" s="2"/>
      <c r="DYA120" s="2"/>
      <c r="DYB120" s="2"/>
      <c r="DYC120" s="2"/>
      <c r="DYD120" s="2"/>
      <c r="DYE120" s="2"/>
      <c r="DYF120" s="2"/>
      <c r="DYG120" s="2"/>
      <c r="DYH120" s="2"/>
      <c r="DYI120" s="2"/>
      <c r="DYJ120" s="2"/>
      <c r="DYK120" s="2"/>
      <c r="DYL120" s="2"/>
      <c r="DYM120" s="2"/>
      <c r="DYN120" s="2"/>
      <c r="DYO120" s="2"/>
      <c r="DYP120" s="2"/>
      <c r="DYQ120" s="2"/>
      <c r="DYR120" s="2"/>
      <c r="DYS120" s="2"/>
      <c r="DYT120" s="2"/>
      <c r="DYU120" s="2"/>
      <c r="DYV120" s="2"/>
      <c r="DYW120" s="2"/>
      <c r="DYX120" s="2"/>
      <c r="DYY120" s="2"/>
      <c r="DYZ120" s="2"/>
      <c r="DZA120" s="2"/>
      <c r="DZB120" s="2"/>
      <c r="DZC120" s="2"/>
      <c r="DZD120" s="2"/>
      <c r="DZE120" s="2"/>
      <c r="DZF120" s="2"/>
      <c r="DZG120" s="2"/>
      <c r="DZH120" s="2"/>
      <c r="DZI120" s="2"/>
      <c r="DZJ120" s="2"/>
      <c r="DZK120" s="2"/>
      <c r="DZL120" s="2"/>
      <c r="DZM120" s="2"/>
      <c r="DZN120" s="2"/>
      <c r="DZO120" s="2"/>
      <c r="DZP120" s="2"/>
      <c r="DZQ120" s="2"/>
      <c r="DZR120" s="2"/>
      <c r="DZS120" s="2"/>
      <c r="DZT120" s="2"/>
      <c r="DZU120" s="2"/>
      <c r="DZV120" s="2"/>
      <c r="DZW120" s="2"/>
      <c r="DZX120" s="2"/>
      <c r="DZY120" s="2"/>
      <c r="DZZ120" s="2"/>
      <c r="EAA120" s="2"/>
      <c r="EAB120" s="2"/>
      <c r="EAC120" s="2"/>
      <c r="EAD120" s="2"/>
      <c r="EAE120" s="2"/>
      <c r="EAF120" s="2"/>
      <c r="EAG120" s="2"/>
      <c r="EAH120" s="2"/>
      <c r="EAI120" s="2"/>
      <c r="EAJ120" s="2"/>
      <c r="EAK120" s="2"/>
      <c r="EAL120" s="2"/>
      <c r="EAM120" s="2"/>
      <c r="EAN120" s="2"/>
      <c r="EAO120" s="2"/>
      <c r="EAP120" s="2"/>
      <c r="EAQ120" s="2"/>
      <c r="EAR120" s="2"/>
      <c r="EAS120" s="2"/>
      <c r="EAT120" s="2"/>
      <c r="EAU120" s="2"/>
      <c r="EAV120" s="2"/>
      <c r="EAW120" s="2"/>
      <c r="EAX120" s="2"/>
      <c r="EAY120" s="2"/>
      <c r="EAZ120" s="2"/>
      <c r="EBA120" s="2"/>
      <c r="EBB120" s="2"/>
      <c r="EBC120" s="2"/>
      <c r="EBD120" s="2"/>
      <c r="EBE120" s="2"/>
      <c r="EBF120" s="2"/>
      <c r="EBG120" s="2"/>
      <c r="EBH120" s="2"/>
      <c r="EBI120" s="2"/>
      <c r="EBJ120" s="2"/>
      <c r="EBK120" s="2"/>
      <c r="EBL120" s="2"/>
      <c r="EBM120" s="2"/>
      <c r="EBN120" s="2"/>
      <c r="EBO120" s="2"/>
      <c r="EBP120" s="2"/>
      <c r="EBQ120" s="2"/>
      <c r="EBR120" s="2"/>
      <c r="EBS120" s="2"/>
      <c r="EBT120" s="2"/>
      <c r="EBU120" s="2"/>
      <c r="EBV120" s="2"/>
      <c r="EBW120" s="2"/>
      <c r="EBX120" s="2"/>
      <c r="EBY120" s="2"/>
      <c r="EBZ120" s="2"/>
      <c r="ECA120" s="2"/>
      <c r="ECB120" s="2"/>
      <c r="ECC120" s="2"/>
      <c r="ECD120" s="2"/>
      <c r="ECE120" s="2"/>
      <c r="ECF120" s="2"/>
      <c r="ECG120" s="2"/>
      <c r="ECH120" s="2"/>
      <c r="ECI120" s="2"/>
      <c r="ECJ120" s="2"/>
      <c r="ECK120" s="2"/>
      <c r="ECL120" s="2"/>
      <c r="ECM120" s="2"/>
      <c r="ECN120" s="2"/>
      <c r="ECO120" s="2"/>
      <c r="ECP120" s="2"/>
      <c r="ECQ120" s="2"/>
      <c r="ECR120" s="2"/>
      <c r="ECS120" s="2"/>
      <c r="ECT120" s="2"/>
      <c r="ECU120" s="2"/>
      <c r="ECV120" s="2"/>
      <c r="ECW120" s="2"/>
      <c r="ECX120" s="2"/>
      <c r="ECY120" s="2"/>
      <c r="ECZ120" s="2"/>
      <c r="EDA120" s="2"/>
      <c r="EDB120" s="2"/>
      <c r="EDC120" s="2"/>
      <c r="EDD120" s="2"/>
      <c r="EDE120" s="2"/>
      <c r="EDF120" s="2"/>
      <c r="EDG120" s="2"/>
      <c r="EDH120" s="2"/>
      <c r="EDI120" s="2"/>
      <c r="EDJ120" s="2"/>
      <c r="EDK120" s="2"/>
      <c r="EDL120" s="2"/>
      <c r="EDM120" s="2"/>
      <c r="EDN120" s="2"/>
      <c r="EDO120" s="2"/>
      <c r="EDP120" s="2"/>
      <c r="EDQ120" s="2"/>
      <c r="EDR120" s="2"/>
      <c r="EDS120" s="2"/>
      <c r="EDT120" s="2"/>
      <c r="EDU120" s="2"/>
      <c r="EDV120" s="2"/>
      <c r="EDW120" s="2"/>
      <c r="EDX120" s="2"/>
      <c r="EDY120" s="2"/>
      <c r="EDZ120" s="2"/>
      <c r="EEA120" s="2"/>
      <c r="EEB120" s="2"/>
      <c r="EEC120" s="2"/>
      <c r="EED120" s="2"/>
      <c r="EEE120" s="2"/>
      <c r="EEF120" s="2"/>
      <c r="EEG120" s="2"/>
      <c r="EEH120" s="2"/>
      <c r="EEI120" s="2"/>
      <c r="EEJ120" s="2"/>
      <c r="EEK120" s="2"/>
      <c r="EEL120" s="2"/>
      <c r="EEM120" s="2"/>
      <c r="EEN120" s="2"/>
      <c r="EEO120" s="2"/>
      <c r="EEP120" s="2"/>
      <c r="EEQ120" s="2"/>
      <c r="EER120" s="2"/>
      <c r="EES120" s="2"/>
      <c r="EET120" s="2"/>
      <c r="EEU120" s="2"/>
      <c r="EEV120" s="2"/>
      <c r="EEW120" s="2"/>
      <c r="EEX120" s="2"/>
      <c r="EEY120" s="2"/>
      <c r="EEZ120" s="2"/>
      <c r="EFA120" s="2"/>
      <c r="EFB120" s="2"/>
      <c r="EFC120" s="2"/>
      <c r="EFD120" s="2"/>
      <c r="EFE120" s="2"/>
      <c r="EFF120" s="2"/>
      <c r="EFG120" s="2"/>
      <c r="EFH120" s="2"/>
      <c r="EFI120" s="2"/>
      <c r="EFJ120" s="2"/>
      <c r="EFK120" s="2"/>
      <c r="EFL120" s="2"/>
      <c r="EFM120" s="2"/>
      <c r="EFN120" s="2"/>
      <c r="EFO120" s="2"/>
      <c r="EFP120" s="2"/>
      <c r="EFQ120" s="2"/>
      <c r="EFR120" s="2"/>
      <c r="EFS120" s="2"/>
      <c r="EFT120" s="2"/>
      <c r="EFU120" s="2"/>
      <c r="EFV120" s="2"/>
      <c r="EFW120" s="2"/>
      <c r="EFX120" s="2"/>
      <c r="EFY120" s="2"/>
      <c r="EFZ120" s="2"/>
      <c r="EGA120" s="2"/>
      <c r="EGB120" s="2"/>
      <c r="EGC120" s="2"/>
      <c r="EGD120" s="2"/>
      <c r="EGE120" s="2"/>
      <c r="EGF120" s="2"/>
      <c r="EGG120" s="2"/>
      <c r="EGH120" s="2"/>
      <c r="EGI120" s="2"/>
      <c r="EGJ120" s="2"/>
      <c r="EGK120" s="2"/>
      <c r="EGL120" s="2"/>
      <c r="EGM120" s="2"/>
      <c r="EGN120" s="2"/>
      <c r="EGO120" s="2"/>
      <c r="EGP120" s="2"/>
      <c r="EGQ120" s="2"/>
      <c r="EGR120" s="2"/>
      <c r="EGS120" s="2"/>
      <c r="EGT120" s="2"/>
      <c r="EGU120" s="2"/>
      <c r="EGV120" s="2"/>
      <c r="EGW120" s="2"/>
      <c r="EGX120" s="2"/>
      <c r="EGY120" s="2"/>
      <c r="EGZ120" s="2"/>
      <c r="EHA120" s="2"/>
      <c r="EHB120" s="2"/>
      <c r="EHC120" s="2"/>
      <c r="EHD120" s="2"/>
      <c r="EHE120" s="2"/>
      <c r="EHF120" s="2"/>
      <c r="EHG120" s="2"/>
      <c r="EHH120" s="2"/>
      <c r="EHI120" s="2"/>
      <c r="EHJ120" s="2"/>
      <c r="EHK120" s="2"/>
      <c r="EHL120" s="2"/>
      <c r="EHM120" s="2"/>
      <c r="EHN120" s="2"/>
      <c r="EHO120" s="2"/>
      <c r="EHP120" s="2"/>
      <c r="EHQ120" s="2"/>
      <c r="EHR120" s="2"/>
      <c r="EHS120" s="2"/>
      <c r="EHT120" s="2"/>
      <c r="EHU120" s="2"/>
      <c r="EHV120" s="2"/>
      <c r="EHW120" s="2"/>
      <c r="EHX120" s="2"/>
      <c r="EHY120" s="2"/>
      <c r="EHZ120" s="2"/>
      <c r="EIA120" s="2"/>
      <c r="EIB120" s="2"/>
      <c r="EIC120" s="2"/>
      <c r="EID120" s="2"/>
      <c r="EIE120" s="2"/>
      <c r="EIF120" s="2"/>
      <c r="EIG120" s="2"/>
      <c r="EIH120" s="2"/>
      <c r="EII120" s="2"/>
      <c r="EIJ120" s="2"/>
      <c r="EIK120" s="2"/>
      <c r="EIL120" s="2"/>
      <c r="EIM120" s="2"/>
      <c r="EIN120" s="2"/>
      <c r="EIO120" s="2"/>
      <c r="EIP120" s="2"/>
      <c r="EIQ120" s="2"/>
      <c r="EIR120" s="2"/>
      <c r="EIS120" s="2"/>
      <c r="EIT120" s="2"/>
      <c r="EIU120" s="2"/>
      <c r="EIV120" s="2"/>
      <c r="EIW120" s="2"/>
      <c r="EIX120" s="2"/>
      <c r="EIY120" s="2"/>
      <c r="EIZ120" s="2"/>
      <c r="EJA120" s="2"/>
      <c r="EJB120" s="2"/>
      <c r="EJC120" s="2"/>
      <c r="EJD120" s="2"/>
      <c r="EJE120" s="2"/>
      <c r="EJF120" s="2"/>
      <c r="EJG120" s="2"/>
      <c r="EJH120" s="2"/>
      <c r="EJI120" s="2"/>
      <c r="EJJ120" s="2"/>
      <c r="EJK120" s="2"/>
      <c r="EJL120" s="2"/>
      <c r="EJM120" s="2"/>
      <c r="EJN120" s="2"/>
      <c r="EJO120" s="2"/>
      <c r="EJP120" s="2"/>
      <c r="EJQ120" s="2"/>
      <c r="EJR120" s="2"/>
      <c r="EJS120" s="2"/>
      <c r="EJT120" s="2"/>
      <c r="EJU120" s="2"/>
      <c r="EJV120" s="2"/>
      <c r="EJW120" s="2"/>
      <c r="EJX120" s="2"/>
      <c r="EJY120" s="2"/>
      <c r="EJZ120" s="2"/>
      <c r="EKA120" s="2"/>
      <c r="EKB120" s="2"/>
      <c r="EKC120" s="2"/>
      <c r="EKD120" s="2"/>
      <c r="EKE120" s="2"/>
      <c r="EKF120" s="2"/>
      <c r="EKG120" s="2"/>
      <c r="EKH120" s="2"/>
      <c r="EKI120" s="2"/>
      <c r="EKJ120" s="2"/>
      <c r="EKK120" s="2"/>
      <c r="EKL120" s="2"/>
      <c r="EKM120" s="2"/>
      <c r="EKN120" s="2"/>
      <c r="EKO120" s="2"/>
      <c r="EKP120" s="2"/>
      <c r="EKQ120" s="2"/>
      <c r="EKR120" s="2"/>
      <c r="EKS120" s="2"/>
      <c r="EKT120" s="2"/>
      <c r="EKU120" s="2"/>
      <c r="EKV120" s="2"/>
      <c r="EKW120" s="2"/>
      <c r="EKX120" s="2"/>
      <c r="EKY120" s="2"/>
      <c r="EKZ120" s="2"/>
      <c r="ELA120" s="2"/>
      <c r="ELB120" s="2"/>
      <c r="ELC120" s="2"/>
      <c r="ELD120" s="2"/>
      <c r="ELE120" s="2"/>
      <c r="ELF120" s="2"/>
      <c r="ELG120" s="2"/>
      <c r="ELH120" s="2"/>
      <c r="ELI120" s="2"/>
      <c r="ELJ120" s="2"/>
      <c r="ELK120" s="2"/>
      <c r="ELL120" s="2"/>
      <c r="ELM120" s="2"/>
      <c r="ELN120" s="2"/>
      <c r="ELO120" s="2"/>
      <c r="ELP120" s="2"/>
      <c r="ELQ120" s="2"/>
      <c r="ELR120" s="2"/>
      <c r="ELS120" s="2"/>
      <c r="ELT120" s="2"/>
      <c r="ELU120" s="2"/>
      <c r="ELV120" s="2"/>
      <c r="ELW120" s="2"/>
      <c r="ELX120" s="2"/>
      <c r="ELY120" s="2"/>
      <c r="ELZ120" s="2"/>
      <c r="EMA120" s="2"/>
      <c r="EMB120" s="2"/>
      <c r="EMC120" s="2"/>
      <c r="EMD120" s="2"/>
      <c r="EME120" s="2"/>
      <c r="EMF120" s="2"/>
      <c r="EMG120" s="2"/>
      <c r="EMH120" s="2"/>
      <c r="EMI120" s="2"/>
      <c r="EMJ120" s="2"/>
      <c r="EMK120" s="2"/>
      <c r="EML120" s="2"/>
      <c r="EMM120" s="2"/>
      <c r="EMN120" s="2"/>
      <c r="EMO120" s="2"/>
      <c r="EMP120" s="2"/>
      <c r="EMQ120" s="2"/>
      <c r="EMR120" s="2"/>
      <c r="EMS120" s="2"/>
      <c r="EMT120" s="2"/>
      <c r="EMU120" s="2"/>
      <c r="EMV120" s="2"/>
      <c r="EMW120" s="2"/>
      <c r="EMX120" s="2"/>
      <c r="EMY120" s="2"/>
      <c r="EMZ120" s="2"/>
      <c r="ENA120" s="2"/>
      <c r="ENB120" s="2"/>
      <c r="ENC120" s="2"/>
      <c r="END120" s="2"/>
      <c r="ENE120" s="2"/>
      <c r="ENF120" s="2"/>
      <c r="ENG120" s="2"/>
      <c r="ENH120" s="2"/>
      <c r="ENI120" s="2"/>
      <c r="ENJ120" s="2"/>
      <c r="ENK120" s="2"/>
      <c r="ENL120" s="2"/>
      <c r="ENM120" s="2"/>
      <c r="ENN120" s="2"/>
      <c r="ENO120" s="2"/>
      <c r="ENP120" s="2"/>
      <c r="ENQ120" s="2"/>
      <c r="ENR120" s="2"/>
      <c r="ENS120" s="2"/>
      <c r="ENT120" s="2"/>
      <c r="ENU120" s="2"/>
      <c r="ENV120" s="2"/>
      <c r="ENW120" s="2"/>
      <c r="ENX120" s="2"/>
      <c r="ENY120" s="2"/>
      <c r="ENZ120" s="2"/>
      <c r="EOA120" s="2"/>
      <c r="EOB120" s="2"/>
      <c r="EOC120" s="2"/>
      <c r="EOD120" s="2"/>
      <c r="EOE120" s="2"/>
      <c r="EOF120" s="2"/>
      <c r="EOG120" s="2"/>
      <c r="EOH120" s="2"/>
      <c r="EOI120" s="2"/>
      <c r="EOJ120" s="2"/>
      <c r="EOK120" s="2"/>
      <c r="EOL120" s="2"/>
      <c r="EOM120" s="2"/>
      <c r="EON120" s="2"/>
      <c r="EOO120" s="2"/>
      <c r="EOP120" s="2"/>
      <c r="EOQ120" s="2"/>
      <c r="EOR120" s="2"/>
      <c r="EOS120" s="2"/>
      <c r="EOT120" s="2"/>
      <c r="EOU120" s="2"/>
      <c r="EOV120" s="2"/>
      <c r="EOW120" s="2"/>
      <c r="EOX120" s="2"/>
      <c r="EOY120" s="2"/>
      <c r="EOZ120" s="2"/>
      <c r="EPA120" s="2"/>
      <c r="EPB120" s="2"/>
      <c r="EPC120" s="2"/>
      <c r="EPD120" s="2"/>
      <c r="EPE120" s="2"/>
      <c r="EPF120" s="2"/>
      <c r="EPG120" s="2"/>
      <c r="EPH120" s="2"/>
      <c r="EPI120" s="2"/>
      <c r="EPJ120" s="2"/>
      <c r="EPK120" s="2"/>
      <c r="EPL120" s="2"/>
      <c r="EPM120" s="2"/>
      <c r="EPN120" s="2"/>
      <c r="EPO120" s="2"/>
      <c r="EPP120" s="2"/>
      <c r="EPQ120" s="2"/>
      <c r="EPR120" s="2"/>
      <c r="EPS120" s="2"/>
      <c r="EPT120" s="2"/>
      <c r="EPU120" s="2"/>
      <c r="EPV120" s="2"/>
      <c r="EPW120" s="2"/>
      <c r="EPX120" s="2"/>
      <c r="EPY120" s="2"/>
      <c r="EPZ120" s="2"/>
      <c r="EQA120" s="2"/>
      <c r="EQB120" s="2"/>
      <c r="EQC120" s="2"/>
      <c r="EQD120" s="2"/>
      <c r="EQE120" s="2"/>
      <c r="EQF120" s="2"/>
      <c r="EQG120" s="2"/>
      <c r="EQH120" s="2"/>
      <c r="EQI120" s="2"/>
      <c r="EQJ120" s="2"/>
      <c r="EQK120" s="2"/>
      <c r="EQL120" s="2"/>
      <c r="EQM120" s="2"/>
      <c r="EQN120" s="2"/>
      <c r="EQO120" s="2"/>
      <c r="EQP120" s="2"/>
      <c r="EQQ120" s="2"/>
      <c r="EQR120" s="2"/>
      <c r="EQS120" s="2"/>
      <c r="EQT120" s="2"/>
      <c r="EQU120" s="2"/>
      <c r="EQV120" s="2"/>
      <c r="EQW120" s="2"/>
      <c r="EQX120" s="2"/>
      <c r="EQY120" s="2"/>
      <c r="EQZ120" s="2"/>
      <c r="ERA120" s="2"/>
      <c r="ERB120" s="2"/>
      <c r="ERC120" s="2"/>
      <c r="ERD120" s="2"/>
      <c r="ERE120" s="2"/>
      <c r="ERF120" s="2"/>
      <c r="ERG120" s="2"/>
      <c r="ERH120" s="2"/>
      <c r="ERI120" s="2"/>
      <c r="ERJ120" s="2"/>
      <c r="ERK120" s="2"/>
      <c r="ERL120" s="2"/>
      <c r="ERM120" s="2"/>
      <c r="ERN120" s="2"/>
      <c r="ERO120" s="2"/>
      <c r="ERP120" s="2"/>
      <c r="ERQ120" s="2"/>
      <c r="ERR120" s="2"/>
      <c r="ERS120" s="2"/>
      <c r="ERT120" s="2"/>
      <c r="ERU120" s="2"/>
      <c r="ERV120" s="2"/>
      <c r="ERW120" s="2"/>
      <c r="ERX120" s="2"/>
      <c r="ERY120" s="2"/>
      <c r="ERZ120" s="2"/>
      <c r="ESA120" s="2"/>
      <c r="ESB120" s="2"/>
      <c r="ESC120" s="2"/>
      <c r="ESD120" s="2"/>
      <c r="ESE120" s="2"/>
      <c r="ESF120" s="2"/>
      <c r="ESG120" s="2"/>
      <c r="ESH120" s="2"/>
      <c r="ESI120" s="2"/>
      <c r="ESJ120" s="2"/>
      <c r="ESK120" s="2"/>
      <c r="ESL120" s="2"/>
      <c r="ESM120" s="2"/>
      <c r="ESN120" s="2"/>
      <c r="ESO120" s="2"/>
      <c r="ESP120" s="2"/>
      <c r="ESQ120" s="2"/>
      <c r="ESR120" s="2"/>
      <c r="ESS120" s="2"/>
      <c r="EST120" s="2"/>
      <c r="ESU120" s="2"/>
      <c r="ESV120" s="2"/>
      <c r="ESW120" s="2"/>
      <c r="ESX120" s="2"/>
      <c r="ESY120" s="2"/>
      <c r="ESZ120" s="2"/>
      <c r="ETA120" s="2"/>
      <c r="ETB120" s="2"/>
      <c r="ETC120" s="2"/>
      <c r="ETD120" s="2"/>
      <c r="ETE120" s="2"/>
      <c r="ETF120" s="2"/>
      <c r="ETG120" s="2"/>
      <c r="ETH120" s="2"/>
      <c r="ETI120" s="2"/>
      <c r="ETJ120" s="2"/>
      <c r="ETK120" s="2"/>
      <c r="ETL120" s="2"/>
      <c r="ETM120" s="2"/>
      <c r="ETN120" s="2"/>
      <c r="ETO120" s="2"/>
      <c r="ETP120" s="2"/>
      <c r="ETQ120" s="2"/>
      <c r="ETR120" s="2"/>
      <c r="ETS120" s="2"/>
      <c r="ETT120" s="2"/>
      <c r="ETU120" s="2"/>
      <c r="ETV120" s="2"/>
      <c r="ETW120" s="2"/>
      <c r="ETX120" s="2"/>
      <c r="ETY120" s="2"/>
      <c r="ETZ120" s="2"/>
      <c r="EUA120" s="2"/>
      <c r="EUB120" s="2"/>
      <c r="EUC120" s="2"/>
      <c r="EUD120" s="2"/>
      <c r="EUE120" s="2"/>
      <c r="EUF120" s="2"/>
      <c r="EUG120" s="2"/>
      <c r="EUH120" s="2"/>
      <c r="EUI120" s="2"/>
      <c r="EUJ120" s="2"/>
      <c r="EUK120" s="2"/>
      <c r="EUL120" s="2"/>
      <c r="EUM120" s="2"/>
      <c r="EUN120" s="2"/>
      <c r="EUO120" s="2"/>
      <c r="EUP120" s="2"/>
      <c r="EUQ120" s="2"/>
      <c r="EUR120" s="2"/>
      <c r="EUS120" s="2"/>
      <c r="EUT120" s="2"/>
      <c r="EUU120" s="2"/>
      <c r="EUV120" s="2"/>
      <c r="EUW120" s="2"/>
      <c r="EUX120" s="2"/>
      <c r="EUY120" s="2"/>
      <c r="EUZ120" s="2"/>
      <c r="EVA120" s="2"/>
      <c r="EVB120" s="2"/>
      <c r="EVC120" s="2"/>
      <c r="EVD120" s="2"/>
      <c r="EVE120" s="2"/>
      <c r="EVF120" s="2"/>
      <c r="EVG120" s="2"/>
      <c r="EVH120" s="2"/>
      <c r="EVI120" s="2"/>
      <c r="EVJ120" s="2"/>
      <c r="EVK120" s="2"/>
      <c r="EVL120" s="2"/>
      <c r="EVM120" s="2"/>
      <c r="EVN120" s="2"/>
      <c r="EVO120" s="2"/>
      <c r="EVP120" s="2"/>
      <c r="EVQ120" s="2"/>
      <c r="EVR120" s="2"/>
      <c r="EVS120" s="2"/>
      <c r="EVT120" s="2"/>
      <c r="EVU120" s="2"/>
      <c r="EVV120" s="2"/>
      <c r="EVW120" s="2"/>
      <c r="EVX120" s="2"/>
      <c r="EVY120" s="2"/>
      <c r="EVZ120" s="2"/>
      <c r="EWA120" s="2"/>
      <c r="EWB120" s="2"/>
      <c r="EWC120" s="2"/>
      <c r="EWD120" s="2"/>
      <c r="EWE120" s="2"/>
      <c r="EWF120" s="2"/>
      <c r="EWG120" s="2"/>
      <c r="EWH120" s="2"/>
      <c r="EWI120" s="2"/>
      <c r="EWJ120" s="2"/>
      <c r="EWK120" s="2"/>
      <c r="EWL120" s="2"/>
      <c r="EWM120" s="2"/>
      <c r="EWN120" s="2"/>
      <c r="EWO120" s="2"/>
      <c r="EWP120" s="2"/>
      <c r="EWQ120" s="2"/>
      <c r="EWR120" s="2"/>
      <c r="EWS120" s="2"/>
      <c r="EWT120" s="2"/>
      <c r="EWU120" s="2"/>
      <c r="EWV120" s="2"/>
      <c r="EWW120" s="2"/>
      <c r="EWX120" s="2"/>
      <c r="EWY120" s="2"/>
      <c r="EWZ120" s="2"/>
      <c r="EXA120" s="2"/>
      <c r="EXB120" s="2"/>
      <c r="EXC120" s="2"/>
      <c r="EXD120" s="2"/>
      <c r="EXE120" s="2"/>
      <c r="EXF120" s="2"/>
      <c r="EXG120" s="2"/>
      <c r="EXH120" s="2"/>
      <c r="EXI120" s="2"/>
      <c r="EXJ120" s="2"/>
      <c r="EXK120" s="2"/>
      <c r="EXL120" s="2"/>
      <c r="EXM120" s="2"/>
      <c r="EXN120" s="2"/>
      <c r="EXO120" s="2"/>
      <c r="EXP120" s="2"/>
      <c r="EXQ120" s="2"/>
      <c r="EXR120" s="2"/>
      <c r="EXS120" s="2"/>
      <c r="EXT120" s="2"/>
      <c r="EXU120" s="2"/>
      <c r="EXV120" s="2"/>
      <c r="EXW120" s="2"/>
      <c r="EXX120" s="2"/>
      <c r="EXY120" s="2"/>
      <c r="EXZ120" s="2"/>
      <c r="EYA120" s="2"/>
      <c r="EYB120" s="2"/>
      <c r="EYC120" s="2"/>
      <c r="EYD120" s="2"/>
      <c r="EYE120" s="2"/>
      <c r="EYF120" s="2"/>
      <c r="EYG120" s="2"/>
      <c r="EYH120" s="2"/>
      <c r="EYI120" s="2"/>
      <c r="EYJ120" s="2"/>
      <c r="EYK120" s="2"/>
      <c r="EYL120" s="2"/>
      <c r="EYM120" s="2"/>
      <c r="EYN120" s="2"/>
      <c r="EYO120" s="2"/>
      <c r="EYP120" s="2"/>
      <c r="EYQ120" s="2"/>
      <c r="EYR120" s="2"/>
      <c r="EYS120" s="2"/>
      <c r="EYT120" s="2"/>
      <c r="EYU120" s="2"/>
      <c r="EYV120" s="2"/>
      <c r="EYW120" s="2"/>
      <c r="EYX120" s="2"/>
      <c r="EYY120" s="2"/>
      <c r="EYZ120" s="2"/>
      <c r="EZA120" s="2"/>
      <c r="EZB120" s="2"/>
      <c r="EZC120" s="2"/>
      <c r="EZD120" s="2"/>
      <c r="EZE120" s="2"/>
      <c r="EZF120" s="2"/>
      <c r="EZG120" s="2"/>
      <c r="EZH120" s="2"/>
      <c r="EZI120" s="2"/>
      <c r="EZJ120" s="2"/>
      <c r="EZK120" s="2"/>
      <c r="EZL120" s="2"/>
      <c r="EZM120" s="2"/>
      <c r="EZN120" s="2"/>
      <c r="EZO120" s="2"/>
      <c r="EZP120" s="2"/>
      <c r="EZQ120" s="2"/>
      <c r="EZR120" s="2"/>
      <c r="EZS120" s="2"/>
      <c r="EZT120" s="2"/>
      <c r="EZU120" s="2"/>
      <c r="EZV120" s="2"/>
      <c r="EZW120" s="2"/>
      <c r="EZX120" s="2"/>
      <c r="EZY120" s="2"/>
      <c r="EZZ120" s="2"/>
      <c r="FAA120" s="2"/>
      <c r="FAB120" s="2"/>
      <c r="FAC120" s="2"/>
      <c r="FAD120" s="2"/>
      <c r="FAE120" s="2"/>
      <c r="FAF120" s="2"/>
      <c r="FAG120" s="2"/>
      <c r="FAH120" s="2"/>
      <c r="FAI120" s="2"/>
      <c r="FAJ120" s="2"/>
      <c r="FAK120" s="2"/>
      <c r="FAL120" s="2"/>
      <c r="FAM120" s="2"/>
      <c r="FAN120" s="2"/>
      <c r="FAO120" s="2"/>
      <c r="FAP120" s="2"/>
      <c r="FAQ120" s="2"/>
      <c r="FAR120" s="2"/>
      <c r="FAS120" s="2"/>
      <c r="FAT120" s="2"/>
      <c r="FAU120" s="2"/>
      <c r="FAV120" s="2"/>
      <c r="FAW120" s="2"/>
      <c r="FAX120" s="2"/>
      <c r="FAY120" s="2"/>
      <c r="FAZ120" s="2"/>
      <c r="FBA120" s="2"/>
      <c r="FBB120" s="2"/>
      <c r="FBC120" s="2"/>
      <c r="FBD120" s="2"/>
      <c r="FBE120" s="2"/>
      <c r="FBF120" s="2"/>
      <c r="FBG120" s="2"/>
      <c r="FBH120" s="2"/>
      <c r="FBI120" s="2"/>
      <c r="FBJ120" s="2"/>
      <c r="FBK120" s="2"/>
      <c r="FBL120" s="2"/>
      <c r="FBM120" s="2"/>
      <c r="FBN120" s="2"/>
      <c r="FBO120" s="2"/>
      <c r="FBP120" s="2"/>
      <c r="FBQ120" s="2"/>
      <c r="FBR120" s="2"/>
      <c r="FBS120" s="2"/>
      <c r="FBT120" s="2"/>
      <c r="FBU120" s="2"/>
      <c r="FBV120" s="2"/>
      <c r="FBW120" s="2"/>
      <c r="FBX120" s="2"/>
      <c r="FBY120" s="2"/>
      <c r="FBZ120" s="2"/>
      <c r="FCA120" s="2"/>
      <c r="FCB120" s="2"/>
      <c r="FCC120" s="2"/>
      <c r="FCD120" s="2"/>
      <c r="FCE120" s="2"/>
      <c r="FCF120" s="2"/>
      <c r="FCG120" s="2"/>
      <c r="FCH120" s="2"/>
      <c r="FCI120" s="2"/>
      <c r="FCJ120" s="2"/>
      <c r="FCK120" s="2"/>
      <c r="FCL120" s="2"/>
      <c r="FCM120" s="2"/>
      <c r="FCN120" s="2"/>
      <c r="FCO120" s="2"/>
      <c r="FCP120" s="2"/>
      <c r="FCQ120" s="2"/>
      <c r="FCR120" s="2"/>
      <c r="FCS120" s="2"/>
      <c r="FCT120" s="2"/>
      <c r="FCU120" s="2"/>
      <c r="FCV120" s="2"/>
      <c r="FCW120" s="2"/>
      <c r="FCX120" s="2"/>
      <c r="FCY120" s="2"/>
      <c r="FCZ120" s="2"/>
      <c r="FDA120" s="2"/>
      <c r="FDB120" s="2"/>
      <c r="FDC120" s="2"/>
      <c r="FDD120" s="2"/>
      <c r="FDE120" s="2"/>
      <c r="FDF120" s="2"/>
      <c r="FDG120" s="2"/>
      <c r="FDH120" s="2"/>
      <c r="FDI120" s="2"/>
      <c r="FDJ120" s="2"/>
      <c r="FDK120" s="2"/>
      <c r="FDL120" s="2"/>
      <c r="FDM120" s="2"/>
      <c r="FDN120" s="2"/>
      <c r="FDO120" s="2"/>
      <c r="FDP120" s="2"/>
      <c r="FDQ120" s="2"/>
      <c r="FDR120" s="2"/>
      <c r="FDS120" s="2"/>
      <c r="FDT120" s="2"/>
      <c r="FDU120" s="2"/>
      <c r="FDV120" s="2"/>
      <c r="FDW120" s="2"/>
      <c r="FDX120" s="2"/>
      <c r="FDY120" s="2"/>
      <c r="FDZ120" s="2"/>
      <c r="FEA120" s="2"/>
      <c r="FEB120" s="2"/>
      <c r="FEC120" s="2"/>
      <c r="FED120" s="2"/>
      <c r="FEE120" s="2"/>
      <c r="FEF120" s="2"/>
      <c r="FEG120" s="2"/>
      <c r="FEH120" s="2"/>
      <c r="FEI120" s="2"/>
      <c r="FEJ120" s="2"/>
      <c r="FEK120" s="2"/>
      <c r="FEL120" s="2"/>
      <c r="FEM120" s="2"/>
      <c r="FEN120" s="2"/>
      <c r="FEO120" s="2"/>
      <c r="FEP120" s="2"/>
      <c r="FEQ120" s="2"/>
      <c r="FER120" s="2"/>
      <c r="FES120" s="2"/>
      <c r="FET120" s="2"/>
      <c r="FEU120" s="2"/>
      <c r="FEV120" s="2"/>
      <c r="FEW120" s="2"/>
      <c r="FEX120" s="2"/>
      <c r="FEY120" s="2"/>
      <c r="FEZ120" s="2"/>
      <c r="FFA120" s="2"/>
      <c r="FFB120" s="2"/>
      <c r="FFC120" s="2"/>
      <c r="FFD120" s="2"/>
      <c r="FFE120" s="2"/>
      <c r="FFF120" s="2"/>
      <c r="FFG120" s="2"/>
      <c r="FFH120" s="2"/>
      <c r="FFI120" s="2"/>
      <c r="FFJ120" s="2"/>
      <c r="FFK120" s="2"/>
      <c r="FFL120" s="2"/>
      <c r="FFM120" s="2"/>
      <c r="FFN120" s="2"/>
      <c r="FFO120" s="2"/>
      <c r="FFP120" s="2"/>
      <c r="FFQ120" s="2"/>
      <c r="FFR120" s="2"/>
      <c r="FFS120" s="2"/>
      <c r="FFT120" s="2"/>
      <c r="FFU120" s="2"/>
      <c r="FFV120" s="2"/>
      <c r="FFW120" s="2"/>
      <c r="FFX120" s="2"/>
      <c r="FFY120" s="2"/>
      <c r="FFZ120" s="2"/>
      <c r="FGA120" s="2"/>
      <c r="FGB120" s="2"/>
      <c r="FGC120" s="2"/>
      <c r="FGD120" s="2"/>
      <c r="FGE120" s="2"/>
      <c r="FGF120" s="2"/>
      <c r="FGG120" s="2"/>
      <c r="FGH120" s="2"/>
      <c r="FGI120" s="2"/>
      <c r="FGJ120" s="2"/>
      <c r="FGK120" s="2"/>
      <c r="FGL120" s="2"/>
      <c r="FGM120" s="2"/>
      <c r="FGN120" s="2"/>
      <c r="FGO120" s="2"/>
      <c r="FGP120" s="2"/>
      <c r="FGQ120" s="2"/>
      <c r="FGR120" s="2"/>
      <c r="FGS120" s="2"/>
      <c r="FGT120" s="2"/>
      <c r="FGU120" s="2"/>
      <c r="FGV120" s="2"/>
      <c r="FGW120" s="2"/>
      <c r="FGX120" s="2"/>
      <c r="FGY120" s="2"/>
      <c r="FGZ120" s="2"/>
      <c r="FHA120" s="2"/>
      <c r="FHB120" s="2"/>
      <c r="FHC120" s="2"/>
      <c r="FHD120" s="2"/>
      <c r="FHE120" s="2"/>
      <c r="FHF120" s="2"/>
      <c r="FHG120" s="2"/>
      <c r="FHH120" s="2"/>
      <c r="FHI120" s="2"/>
      <c r="FHJ120" s="2"/>
      <c r="FHK120" s="2"/>
      <c r="FHL120" s="2"/>
      <c r="FHM120" s="2"/>
      <c r="FHN120" s="2"/>
      <c r="FHO120" s="2"/>
      <c r="FHP120" s="2"/>
      <c r="FHQ120" s="2"/>
      <c r="FHR120" s="2"/>
      <c r="FHS120" s="2"/>
      <c r="FHT120" s="2"/>
      <c r="FHU120" s="2"/>
      <c r="FHV120" s="2"/>
      <c r="FHW120" s="2"/>
      <c r="FHX120" s="2"/>
      <c r="FHY120" s="2"/>
      <c r="FHZ120" s="2"/>
      <c r="FIA120" s="2"/>
      <c r="FIB120" s="2"/>
      <c r="FIC120" s="2"/>
      <c r="FID120" s="2"/>
      <c r="FIE120" s="2"/>
      <c r="FIF120" s="2"/>
      <c r="FIG120" s="2"/>
      <c r="FIH120" s="2"/>
      <c r="FII120" s="2"/>
      <c r="FIJ120" s="2"/>
      <c r="FIK120" s="2"/>
      <c r="FIL120" s="2"/>
      <c r="FIM120" s="2"/>
      <c r="FIN120" s="2"/>
      <c r="FIO120" s="2"/>
      <c r="FIP120" s="2"/>
      <c r="FIQ120" s="2"/>
      <c r="FIR120" s="2"/>
      <c r="FIS120" s="2"/>
      <c r="FIT120" s="2"/>
      <c r="FIU120" s="2"/>
      <c r="FIV120" s="2"/>
      <c r="FIW120" s="2"/>
      <c r="FIX120" s="2"/>
      <c r="FIY120" s="2"/>
      <c r="FIZ120" s="2"/>
      <c r="FJA120" s="2"/>
      <c r="FJB120" s="2"/>
      <c r="FJC120" s="2"/>
      <c r="FJD120" s="2"/>
      <c r="FJE120" s="2"/>
      <c r="FJF120" s="2"/>
      <c r="FJG120" s="2"/>
      <c r="FJH120" s="2"/>
      <c r="FJI120" s="2"/>
      <c r="FJJ120" s="2"/>
      <c r="FJK120" s="2"/>
      <c r="FJL120" s="2"/>
      <c r="FJM120" s="2"/>
      <c r="FJN120" s="2"/>
      <c r="FJO120" s="2"/>
      <c r="FJP120" s="2"/>
      <c r="FJQ120" s="2"/>
      <c r="FJR120" s="2"/>
      <c r="FJS120" s="2"/>
      <c r="FJT120" s="2"/>
      <c r="FJU120" s="2"/>
      <c r="FJV120" s="2"/>
      <c r="FJW120" s="2"/>
      <c r="FJX120" s="2"/>
      <c r="FJY120" s="2"/>
      <c r="FJZ120" s="2"/>
      <c r="FKA120" s="2"/>
      <c r="FKB120" s="2"/>
      <c r="FKC120" s="2"/>
      <c r="FKD120" s="2"/>
      <c r="FKE120" s="2"/>
      <c r="FKF120" s="2"/>
      <c r="FKG120" s="2"/>
      <c r="FKH120" s="2"/>
      <c r="FKI120" s="2"/>
      <c r="FKJ120" s="2"/>
      <c r="FKK120" s="2"/>
      <c r="FKL120" s="2"/>
      <c r="FKM120" s="2"/>
      <c r="FKN120" s="2"/>
      <c r="FKO120" s="2"/>
      <c r="FKP120" s="2"/>
      <c r="FKQ120" s="2"/>
      <c r="FKR120" s="2"/>
      <c r="FKS120" s="2"/>
      <c r="FKT120" s="2"/>
      <c r="FKU120" s="2"/>
      <c r="FKV120" s="2"/>
      <c r="FKW120" s="2"/>
      <c r="FKX120" s="2"/>
      <c r="FKY120" s="2"/>
      <c r="FKZ120" s="2"/>
      <c r="FLA120" s="2"/>
      <c r="FLB120" s="2"/>
      <c r="FLC120" s="2"/>
      <c r="FLD120" s="2"/>
      <c r="FLE120" s="2"/>
      <c r="FLF120" s="2"/>
      <c r="FLG120" s="2"/>
      <c r="FLH120" s="2"/>
      <c r="FLI120" s="2"/>
      <c r="FLJ120" s="2"/>
      <c r="FLK120" s="2"/>
      <c r="FLL120" s="2"/>
      <c r="FLM120" s="2"/>
      <c r="FLN120" s="2"/>
      <c r="FLO120" s="2"/>
      <c r="FLP120" s="2"/>
      <c r="FLQ120" s="2"/>
      <c r="FLR120" s="2"/>
      <c r="FLS120" s="2"/>
      <c r="FLT120" s="2"/>
      <c r="FLU120" s="2"/>
      <c r="FLV120" s="2"/>
      <c r="FLW120" s="2"/>
      <c r="FLX120" s="2"/>
      <c r="FLY120" s="2"/>
      <c r="FLZ120" s="2"/>
      <c r="FMA120" s="2"/>
      <c r="FMB120" s="2"/>
      <c r="FMC120" s="2"/>
      <c r="FMD120" s="2"/>
      <c r="FME120" s="2"/>
      <c r="FMF120" s="2"/>
      <c r="FMG120" s="2"/>
      <c r="FMH120" s="2"/>
      <c r="FMI120" s="2"/>
      <c r="FMJ120" s="2"/>
      <c r="FMK120" s="2"/>
      <c r="FML120" s="2"/>
      <c r="FMM120" s="2"/>
      <c r="FMN120" s="2"/>
      <c r="FMO120" s="2"/>
      <c r="FMP120" s="2"/>
      <c r="FMQ120" s="2"/>
      <c r="FMR120" s="2"/>
      <c r="FMS120" s="2"/>
      <c r="FMT120" s="2"/>
      <c r="FMU120" s="2"/>
      <c r="FMV120" s="2"/>
      <c r="FMW120" s="2"/>
      <c r="FMX120" s="2"/>
      <c r="FMY120" s="2"/>
      <c r="FMZ120" s="2"/>
      <c r="FNA120" s="2"/>
      <c r="FNB120" s="2"/>
      <c r="FNC120" s="2"/>
      <c r="FND120" s="2"/>
      <c r="FNE120" s="2"/>
      <c r="FNF120" s="2"/>
      <c r="FNG120" s="2"/>
      <c r="FNH120" s="2"/>
      <c r="FNI120" s="2"/>
      <c r="FNJ120" s="2"/>
      <c r="FNK120" s="2"/>
      <c r="FNL120" s="2"/>
      <c r="FNM120" s="2"/>
      <c r="FNN120" s="2"/>
      <c r="FNO120" s="2"/>
      <c r="FNP120" s="2"/>
      <c r="FNQ120" s="2"/>
      <c r="FNR120" s="2"/>
      <c r="FNS120" s="2"/>
      <c r="FNT120" s="2"/>
      <c r="FNU120" s="2"/>
      <c r="FNV120" s="2"/>
      <c r="FNW120" s="2"/>
      <c r="FNX120" s="2"/>
      <c r="FNY120" s="2"/>
      <c r="FNZ120" s="2"/>
      <c r="FOA120" s="2"/>
      <c r="FOB120" s="2"/>
      <c r="FOC120" s="2"/>
      <c r="FOD120" s="2"/>
      <c r="FOE120" s="2"/>
      <c r="FOF120" s="2"/>
      <c r="FOG120" s="2"/>
      <c r="FOH120" s="2"/>
      <c r="FOI120" s="2"/>
      <c r="FOJ120" s="2"/>
      <c r="FOK120" s="2"/>
      <c r="FOL120" s="2"/>
      <c r="FOM120" s="2"/>
      <c r="FON120" s="2"/>
      <c r="FOO120" s="2"/>
      <c r="FOP120" s="2"/>
      <c r="FOQ120" s="2"/>
      <c r="FOR120" s="2"/>
      <c r="FOS120" s="2"/>
      <c r="FOT120" s="2"/>
      <c r="FOU120" s="2"/>
      <c r="FOV120" s="2"/>
      <c r="FOW120" s="2"/>
      <c r="FOX120" s="2"/>
      <c r="FOY120" s="2"/>
      <c r="FOZ120" s="2"/>
      <c r="FPA120" s="2"/>
      <c r="FPB120" s="2"/>
      <c r="FPC120" s="2"/>
      <c r="FPD120" s="2"/>
      <c r="FPE120" s="2"/>
      <c r="FPF120" s="2"/>
      <c r="FPG120" s="2"/>
      <c r="FPH120" s="2"/>
      <c r="FPI120" s="2"/>
      <c r="FPJ120" s="2"/>
      <c r="FPK120" s="2"/>
      <c r="FPL120" s="2"/>
      <c r="FPM120" s="2"/>
      <c r="FPN120" s="2"/>
      <c r="FPO120" s="2"/>
      <c r="FPP120" s="2"/>
      <c r="FPQ120" s="2"/>
      <c r="FPR120" s="2"/>
      <c r="FPS120" s="2"/>
      <c r="FPT120" s="2"/>
      <c r="FPU120" s="2"/>
      <c r="FPV120" s="2"/>
      <c r="FPW120" s="2"/>
      <c r="FPX120" s="2"/>
      <c r="FPY120" s="2"/>
      <c r="FPZ120" s="2"/>
      <c r="FQA120" s="2"/>
      <c r="FQB120" s="2"/>
      <c r="FQC120" s="2"/>
      <c r="FQD120" s="2"/>
      <c r="FQE120" s="2"/>
      <c r="FQF120" s="2"/>
      <c r="FQG120" s="2"/>
      <c r="FQH120" s="2"/>
      <c r="FQI120" s="2"/>
      <c r="FQJ120" s="2"/>
      <c r="FQK120" s="2"/>
      <c r="FQL120" s="2"/>
      <c r="FQM120" s="2"/>
      <c r="FQN120" s="2"/>
      <c r="FQO120" s="2"/>
      <c r="FQP120" s="2"/>
      <c r="FQQ120" s="2"/>
      <c r="FQR120" s="2"/>
      <c r="FQS120" s="2"/>
      <c r="FQT120" s="2"/>
      <c r="FQU120" s="2"/>
      <c r="FQV120" s="2"/>
      <c r="FQW120" s="2"/>
      <c r="FQX120" s="2"/>
      <c r="FQY120" s="2"/>
      <c r="FQZ120" s="2"/>
      <c r="FRA120" s="2"/>
      <c r="FRB120" s="2"/>
      <c r="FRC120" s="2"/>
      <c r="FRD120" s="2"/>
      <c r="FRE120" s="2"/>
      <c r="FRF120" s="2"/>
      <c r="FRG120" s="2"/>
      <c r="FRH120" s="2"/>
      <c r="FRI120" s="2"/>
      <c r="FRJ120" s="2"/>
      <c r="FRK120" s="2"/>
      <c r="FRL120" s="2"/>
      <c r="FRM120" s="2"/>
      <c r="FRN120" s="2"/>
      <c r="FRO120" s="2"/>
      <c r="FRP120" s="2"/>
      <c r="FRQ120" s="2"/>
      <c r="FRR120" s="2"/>
      <c r="FRS120" s="2"/>
      <c r="FRT120" s="2"/>
      <c r="FRU120" s="2"/>
      <c r="FRV120" s="2"/>
      <c r="FRW120" s="2"/>
      <c r="FRX120" s="2"/>
      <c r="FRY120" s="2"/>
      <c r="FRZ120" s="2"/>
      <c r="FSA120" s="2"/>
      <c r="FSB120" s="2"/>
      <c r="FSC120" s="2"/>
      <c r="FSD120" s="2"/>
      <c r="FSE120" s="2"/>
      <c r="FSF120" s="2"/>
      <c r="FSG120" s="2"/>
      <c r="FSH120" s="2"/>
      <c r="FSI120" s="2"/>
      <c r="FSJ120" s="2"/>
      <c r="FSK120" s="2"/>
      <c r="FSL120" s="2"/>
      <c r="FSM120" s="2"/>
      <c r="FSN120" s="2"/>
      <c r="FSO120" s="2"/>
      <c r="FSP120" s="2"/>
      <c r="FSQ120" s="2"/>
      <c r="FSR120" s="2"/>
      <c r="FSS120" s="2"/>
      <c r="FST120" s="2"/>
      <c r="FSU120" s="2"/>
      <c r="FSV120" s="2"/>
      <c r="FSW120" s="2"/>
      <c r="FSX120" s="2"/>
      <c r="FSY120" s="2"/>
      <c r="FSZ120" s="2"/>
      <c r="FTA120" s="2"/>
      <c r="FTB120" s="2"/>
      <c r="FTC120" s="2"/>
      <c r="FTD120" s="2"/>
      <c r="FTE120" s="2"/>
      <c r="FTF120" s="2"/>
      <c r="FTG120" s="2"/>
      <c r="FTH120" s="2"/>
      <c r="FTI120" s="2"/>
      <c r="FTJ120" s="2"/>
      <c r="FTK120" s="2"/>
      <c r="FTL120" s="2"/>
      <c r="FTM120" s="2"/>
      <c r="FTN120" s="2"/>
      <c r="FTO120" s="2"/>
      <c r="FTP120" s="2"/>
      <c r="FTQ120" s="2"/>
      <c r="FTR120" s="2"/>
      <c r="FTS120" s="2"/>
      <c r="FTT120" s="2"/>
      <c r="FTU120" s="2"/>
      <c r="FTV120" s="2"/>
      <c r="FTW120" s="2"/>
      <c r="FTX120" s="2"/>
      <c r="FTY120" s="2"/>
      <c r="FTZ120" s="2"/>
      <c r="FUA120" s="2"/>
      <c r="FUB120" s="2"/>
      <c r="FUC120" s="2"/>
      <c r="FUD120" s="2"/>
      <c r="FUE120" s="2"/>
      <c r="FUF120" s="2"/>
      <c r="FUG120" s="2"/>
      <c r="FUH120" s="2"/>
      <c r="FUI120" s="2"/>
      <c r="FUJ120" s="2"/>
      <c r="FUK120" s="2"/>
      <c r="FUL120" s="2"/>
      <c r="FUM120" s="2"/>
      <c r="FUN120" s="2"/>
      <c r="FUO120" s="2"/>
      <c r="FUP120" s="2"/>
      <c r="FUQ120" s="2"/>
      <c r="FUR120" s="2"/>
      <c r="FUS120" s="2"/>
      <c r="FUT120" s="2"/>
      <c r="FUU120" s="2"/>
      <c r="FUV120" s="2"/>
      <c r="FUW120" s="2"/>
      <c r="FUX120" s="2"/>
      <c r="FUY120" s="2"/>
      <c r="FUZ120" s="2"/>
      <c r="FVA120" s="2"/>
      <c r="FVB120" s="2"/>
      <c r="FVC120" s="2"/>
      <c r="FVD120" s="2"/>
      <c r="FVE120" s="2"/>
      <c r="FVF120" s="2"/>
      <c r="FVG120" s="2"/>
      <c r="FVH120" s="2"/>
      <c r="FVI120" s="2"/>
      <c r="FVJ120" s="2"/>
      <c r="FVK120" s="2"/>
      <c r="FVL120" s="2"/>
      <c r="FVM120" s="2"/>
      <c r="FVN120" s="2"/>
      <c r="FVO120" s="2"/>
      <c r="FVP120" s="2"/>
      <c r="FVQ120" s="2"/>
      <c r="FVR120" s="2"/>
      <c r="FVS120" s="2"/>
      <c r="FVT120" s="2"/>
      <c r="FVU120" s="2"/>
      <c r="FVV120" s="2"/>
      <c r="FVW120" s="2"/>
      <c r="FVX120" s="2"/>
      <c r="FVY120" s="2"/>
      <c r="FVZ120" s="2"/>
      <c r="FWA120" s="2"/>
      <c r="FWB120" s="2"/>
      <c r="FWC120" s="2"/>
      <c r="FWD120" s="2"/>
      <c r="FWE120" s="2"/>
      <c r="FWF120" s="2"/>
      <c r="FWG120" s="2"/>
      <c r="FWH120" s="2"/>
      <c r="FWI120" s="2"/>
      <c r="FWJ120" s="2"/>
      <c r="FWK120" s="2"/>
      <c r="FWL120" s="2"/>
      <c r="FWM120" s="2"/>
      <c r="FWN120" s="2"/>
      <c r="FWO120" s="2"/>
      <c r="FWP120" s="2"/>
      <c r="FWQ120" s="2"/>
      <c r="FWR120" s="2"/>
      <c r="FWS120" s="2"/>
      <c r="FWT120" s="2"/>
      <c r="FWU120" s="2"/>
      <c r="FWV120" s="2"/>
      <c r="FWW120" s="2"/>
      <c r="FWX120" s="2"/>
      <c r="FWY120" s="2"/>
      <c r="FWZ120" s="2"/>
      <c r="FXA120" s="2"/>
      <c r="FXB120" s="2"/>
      <c r="FXC120" s="2"/>
      <c r="FXD120" s="2"/>
      <c r="FXE120" s="2"/>
      <c r="FXF120" s="2"/>
      <c r="FXG120" s="2"/>
      <c r="FXH120" s="2"/>
      <c r="FXI120" s="2"/>
      <c r="FXJ120" s="2"/>
      <c r="FXK120" s="2"/>
      <c r="FXL120" s="2"/>
      <c r="FXM120" s="2"/>
      <c r="FXN120" s="2"/>
      <c r="FXO120" s="2"/>
      <c r="FXP120" s="2"/>
      <c r="FXQ120" s="2"/>
      <c r="FXR120" s="2"/>
      <c r="FXS120" s="2"/>
      <c r="FXT120" s="2"/>
      <c r="FXU120" s="2"/>
      <c r="FXV120" s="2"/>
      <c r="FXW120" s="2"/>
      <c r="FXX120" s="2"/>
      <c r="FXY120" s="2"/>
      <c r="FXZ120" s="2"/>
      <c r="FYA120" s="2"/>
      <c r="FYB120" s="2"/>
      <c r="FYC120" s="2"/>
      <c r="FYD120" s="2"/>
      <c r="FYE120" s="2"/>
      <c r="FYF120" s="2"/>
      <c r="FYG120" s="2"/>
      <c r="FYH120" s="2"/>
      <c r="FYI120" s="2"/>
      <c r="FYJ120" s="2"/>
      <c r="FYK120" s="2"/>
      <c r="FYL120" s="2"/>
      <c r="FYM120" s="2"/>
      <c r="FYN120" s="2"/>
      <c r="FYO120" s="2"/>
      <c r="FYP120" s="2"/>
      <c r="FYQ120" s="2"/>
      <c r="FYR120" s="2"/>
      <c r="FYS120" s="2"/>
      <c r="FYT120" s="2"/>
      <c r="FYU120" s="2"/>
      <c r="FYV120" s="2"/>
      <c r="FYW120" s="2"/>
      <c r="FYX120" s="2"/>
      <c r="FYY120" s="2"/>
      <c r="FYZ120" s="2"/>
      <c r="FZA120" s="2"/>
      <c r="FZB120" s="2"/>
      <c r="FZC120" s="2"/>
      <c r="FZD120" s="2"/>
      <c r="FZE120" s="2"/>
      <c r="FZF120" s="2"/>
      <c r="FZG120" s="2"/>
      <c r="FZH120" s="2"/>
      <c r="FZI120" s="2"/>
      <c r="FZJ120" s="2"/>
      <c r="FZK120" s="2"/>
      <c r="FZL120" s="2"/>
      <c r="FZM120" s="2"/>
      <c r="FZN120" s="2"/>
      <c r="FZO120" s="2"/>
      <c r="FZP120" s="2"/>
      <c r="FZQ120" s="2"/>
      <c r="FZR120" s="2"/>
      <c r="FZS120" s="2"/>
      <c r="FZT120" s="2"/>
      <c r="FZU120" s="2"/>
      <c r="FZV120" s="2"/>
      <c r="FZW120" s="2"/>
      <c r="FZX120" s="2"/>
      <c r="FZY120" s="2"/>
      <c r="FZZ120" s="2"/>
      <c r="GAA120" s="2"/>
      <c r="GAB120" s="2"/>
      <c r="GAC120" s="2"/>
      <c r="GAD120" s="2"/>
      <c r="GAE120" s="2"/>
      <c r="GAF120" s="2"/>
      <c r="GAG120" s="2"/>
      <c r="GAH120" s="2"/>
      <c r="GAI120" s="2"/>
      <c r="GAJ120" s="2"/>
      <c r="GAK120" s="2"/>
      <c r="GAL120" s="2"/>
      <c r="GAM120" s="2"/>
      <c r="GAN120" s="2"/>
      <c r="GAO120" s="2"/>
      <c r="GAP120" s="2"/>
      <c r="GAQ120" s="2"/>
      <c r="GAR120" s="2"/>
      <c r="GAS120" s="2"/>
      <c r="GAT120" s="2"/>
      <c r="GAU120" s="2"/>
      <c r="GAV120" s="2"/>
      <c r="GAW120" s="2"/>
      <c r="GAX120" s="2"/>
      <c r="GAY120" s="2"/>
      <c r="GAZ120" s="2"/>
      <c r="GBA120" s="2"/>
      <c r="GBB120" s="2"/>
      <c r="GBC120" s="2"/>
      <c r="GBD120" s="2"/>
      <c r="GBE120" s="2"/>
      <c r="GBF120" s="2"/>
      <c r="GBG120" s="2"/>
      <c r="GBH120" s="2"/>
      <c r="GBI120" s="2"/>
      <c r="GBJ120" s="2"/>
      <c r="GBK120" s="2"/>
      <c r="GBL120" s="2"/>
      <c r="GBM120" s="2"/>
      <c r="GBN120" s="2"/>
      <c r="GBO120" s="2"/>
      <c r="GBP120" s="2"/>
      <c r="GBQ120" s="2"/>
      <c r="GBR120" s="2"/>
      <c r="GBS120" s="2"/>
      <c r="GBT120" s="2"/>
      <c r="GBU120" s="2"/>
      <c r="GBV120" s="2"/>
      <c r="GBW120" s="2"/>
      <c r="GBX120" s="2"/>
      <c r="GBY120" s="2"/>
      <c r="GBZ120" s="2"/>
      <c r="GCA120" s="2"/>
      <c r="GCB120" s="2"/>
      <c r="GCC120" s="2"/>
      <c r="GCD120" s="2"/>
      <c r="GCE120" s="2"/>
      <c r="GCF120" s="2"/>
      <c r="GCG120" s="2"/>
      <c r="GCH120" s="2"/>
      <c r="GCI120" s="2"/>
      <c r="GCJ120" s="2"/>
      <c r="GCK120" s="2"/>
      <c r="GCL120" s="2"/>
      <c r="GCM120" s="2"/>
      <c r="GCN120" s="2"/>
      <c r="GCO120" s="2"/>
      <c r="GCP120" s="2"/>
      <c r="GCQ120" s="2"/>
      <c r="GCR120" s="2"/>
      <c r="GCS120" s="2"/>
      <c r="GCT120" s="2"/>
      <c r="GCU120" s="2"/>
      <c r="GCV120" s="2"/>
      <c r="GCW120" s="2"/>
      <c r="GCX120" s="2"/>
      <c r="GCY120" s="2"/>
      <c r="GCZ120" s="2"/>
      <c r="GDA120" s="2"/>
      <c r="GDB120" s="2"/>
      <c r="GDC120" s="2"/>
      <c r="GDD120" s="2"/>
      <c r="GDE120" s="2"/>
      <c r="GDF120" s="2"/>
      <c r="GDG120" s="2"/>
      <c r="GDH120" s="2"/>
      <c r="GDI120" s="2"/>
      <c r="GDJ120" s="2"/>
      <c r="GDK120" s="2"/>
      <c r="GDL120" s="2"/>
      <c r="GDM120" s="2"/>
      <c r="GDN120" s="2"/>
      <c r="GDO120" s="2"/>
      <c r="GDP120" s="2"/>
      <c r="GDQ120" s="2"/>
      <c r="GDR120" s="2"/>
      <c r="GDS120" s="2"/>
      <c r="GDT120" s="2"/>
      <c r="GDU120" s="2"/>
      <c r="GDV120" s="2"/>
      <c r="GDW120" s="2"/>
      <c r="GDX120" s="2"/>
      <c r="GDY120" s="2"/>
      <c r="GDZ120" s="2"/>
      <c r="GEA120" s="2"/>
      <c r="GEB120" s="2"/>
      <c r="GEC120" s="2"/>
      <c r="GED120" s="2"/>
      <c r="GEE120" s="2"/>
      <c r="GEF120" s="2"/>
      <c r="GEG120" s="2"/>
      <c r="GEH120" s="2"/>
      <c r="GEI120" s="2"/>
      <c r="GEJ120" s="2"/>
      <c r="GEK120" s="2"/>
      <c r="GEL120" s="2"/>
      <c r="GEM120" s="2"/>
      <c r="GEN120" s="2"/>
      <c r="GEO120" s="2"/>
      <c r="GEP120" s="2"/>
      <c r="GEQ120" s="2"/>
      <c r="GER120" s="2"/>
      <c r="GES120" s="2"/>
      <c r="GET120" s="2"/>
      <c r="GEU120" s="2"/>
      <c r="GEV120" s="2"/>
      <c r="GEW120" s="2"/>
      <c r="GEX120" s="2"/>
      <c r="GEY120" s="2"/>
      <c r="GEZ120" s="2"/>
      <c r="GFA120" s="2"/>
      <c r="GFB120" s="2"/>
      <c r="GFC120" s="2"/>
      <c r="GFD120" s="2"/>
      <c r="GFE120" s="2"/>
      <c r="GFF120" s="2"/>
      <c r="GFG120" s="2"/>
      <c r="GFH120" s="2"/>
      <c r="GFI120" s="2"/>
      <c r="GFJ120" s="2"/>
      <c r="GFK120" s="2"/>
      <c r="GFL120" s="2"/>
      <c r="GFM120" s="2"/>
      <c r="GFN120" s="2"/>
      <c r="GFO120" s="2"/>
      <c r="GFP120" s="2"/>
      <c r="GFQ120" s="2"/>
      <c r="GFR120" s="2"/>
      <c r="GFS120" s="2"/>
      <c r="GFT120" s="2"/>
      <c r="GFU120" s="2"/>
      <c r="GFV120" s="2"/>
      <c r="GFW120" s="2"/>
      <c r="GFX120" s="2"/>
      <c r="GFY120" s="2"/>
      <c r="GFZ120" s="2"/>
      <c r="GGA120" s="2"/>
      <c r="GGB120" s="2"/>
      <c r="GGC120" s="2"/>
      <c r="GGD120" s="2"/>
      <c r="GGE120" s="2"/>
      <c r="GGF120" s="2"/>
      <c r="GGG120" s="2"/>
      <c r="GGH120" s="2"/>
      <c r="GGI120" s="2"/>
      <c r="GGJ120" s="2"/>
      <c r="GGK120" s="2"/>
      <c r="GGL120" s="2"/>
      <c r="GGM120" s="2"/>
      <c r="GGN120" s="2"/>
      <c r="GGO120" s="2"/>
      <c r="GGP120" s="2"/>
      <c r="GGQ120" s="2"/>
      <c r="GGR120" s="2"/>
      <c r="GGS120" s="2"/>
      <c r="GGT120" s="2"/>
      <c r="GGU120" s="2"/>
      <c r="GGV120" s="2"/>
      <c r="GGW120" s="2"/>
      <c r="GGX120" s="2"/>
      <c r="GGY120" s="2"/>
      <c r="GGZ120" s="2"/>
      <c r="GHA120" s="2"/>
      <c r="GHB120" s="2"/>
      <c r="GHC120" s="2"/>
      <c r="GHD120" s="2"/>
      <c r="GHE120" s="2"/>
      <c r="GHF120" s="2"/>
      <c r="GHG120" s="2"/>
      <c r="GHH120" s="2"/>
      <c r="GHI120" s="2"/>
      <c r="GHJ120" s="2"/>
      <c r="GHK120" s="2"/>
      <c r="GHL120" s="2"/>
      <c r="GHM120" s="2"/>
      <c r="GHN120" s="2"/>
      <c r="GHO120" s="2"/>
      <c r="GHP120" s="2"/>
      <c r="GHQ120" s="2"/>
      <c r="GHR120" s="2"/>
      <c r="GHS120" s="2"/>
      <c r="GHT120" s="2"/>
      <c r="GHU120" s="2"/>
      <c r="GHV120" s="2"/>
      <c r="GHW120" s="2"/>
      <c r="GHX120" s="2"/>
      <c r="GHY120" s="2"/>
      <c r="GHZ120" s="2"/>
      <c r="GIA120" s="2"/>
      <c r="GIB120" s="2"/>
      <c r="GIC120" s="2"/>
      <c r="GID120" s="2"/>
      <c r="GIE120" s="2"/>
      <c r="GIF120" s="2"/>
      <c r="GIG120" s="2"/>
      <c r="GIH120" s="2"/>
      <c r="GII120" s="2"/>
      <c r="GIJ120" s="2"/>
      <c r="GIK120" s="2"/>
      <c r="GIL120" s="2"/>
      <c r="GIM120" s="2"/>
      <c r="GIN120" s="2"/>
      <c r="GIO120" s="2"/>
      <c r="GIP120" s="2"/>
      <c r="GIQ120" s="2"/>
      <c r="GIR120" s="2"/>
      <c r="GIS120" s="2"/>
      <c r="GIT120" s="2"/>
      <c r="GIU120" s="2"/>
      <c r="GIV120" s="2"/>
      <c r="GIW120" s="2"/>
      <c r="GIX120" s="2"/>
      <c r="GIY120" s="2"/>
      <c r="GIZ120" s="2"/>
      <c r="GJA120" s="2"/>
      <c r="GJB120" s="2"/>
      <c r="GJC120" s="2"/>
      <c r="GJD120" s="2"/>
      <c r="GJE120" s="2"/>
      <c r="GJF120" s="2"/>
      <c r="GJG120" s="2"/>
      <c r="GJH120" s="2"/>
      <c r="GJI120" s="2"/>
      <c r="GJJ120" s="2"/>
      <c r="GJK120" s="2"/>
      <c r="GJL120" s="2"/>
      <c r="GJM120" s="2"/>
      <c r="GJN120" s="2"/>
      <c r="GJO120" s="2"/>
      <c r="GJP120" s="2"/>
      <c r="GJQ120" s="2"/>
      <c r="GJR120" s="2"/>
      <c r="GJS120" s="2"/>
      <c r="GJT120" s="2"/>
      <c r="GJU120" s="2"/>
      <c r="GJV120" s="2"/>
      <c r="GJW120" s="2"/>
      <c r="GJX120" s="2"/>
      <c r="GJY120" s="2"/>
      <c r="GJZ120" s="2"/>
      <c r="GKA120" s="2"/>
      <c r="GKB120" s="2"/>
      <c r="GKC120" s="2"/>
      <c r="GKD120" s="2"/>
      <c r="GKE120" s="2"/>
      <c r="GKF120" s="2"/>
      <c r="GKG120" s="2"/>
      <c r="GKH120" s="2"/>
      <c r="GKI120" s="2"/>
      <c r="GKJ120" s="2"/>
      <c r="GKK120" s="2"/>
      <c r="GKL120" s="2"/>
      <c r="GKM120" s="2"/>
      <c r="GKN120" s="2"/>
      <c r="GKO120" s="2"/>
      <c r="GKP120" s="2"/>
      <c r="GKQ120" s="2"/>
      <c r="GKR120" s="2"/>
      <c r="GKS120" s="2"/>
      <c r="GKT120" s="2"/>
      <c r="GKU120" s="2"/>
      <c r="GKV120" s="2"/>
      <c r="GKW120" s="2"/>
      <c r="GKX120" s="2"/>
      <c r="GKY120" s="2"/>
      <c r="GKZ120" s="2"/>
      <c r="GLA120" s="2"/>
      <c r="GLB120" s="2"/>
      <c r="GLC120" s="2"/>
      <c r="GLD120" s="2"/>
      <c r="GLE120" s="2"/>
      <c r="GLF120" s="2"/>
      <c r="GLG120" s="2"/>
      <c r="GLH120" s="2"/>
      <c r="GLI120" s="2"/>
      <c r="GLJ120" s="2"/>
      <c r="GLK120" s="2"/>
      <c r="GLL120" s="2"/>
      <c r="GLM120" s="2"/>
      <c r="GLN120" s="2"/>
      <c r="GLO120" s="2"/>
      <c r="GLP120" s="2"/>
      <c r="GLQ120" s="2"/>
      <c r="GLR120" s="2"/>
      <c r="GLS120" s="2"/>
      <c r="GLT120" s="2"/>
      <c r="GLU120" s="2"/>
      <c r="GLV120" s="2"/>
      <c r="GLW120" s="2"/>
      <c r="GLX120" s="2"/>
      <c r="GLY120" s="2"/>
      <c r="GLZ120" s="2"/>
      <c r="GMA120" s="2"/>
      <c r="GMB120" s="2"/>
      <c r="GMC120" s="2"/>
      <c r="GMD120" s="2"/>
      <c r="GME120" s="2"/>
      <c r="GMF120" s="2"/>
      <c r="GMG120" s="2"/>
      <c r="GMH120" s="2"/>
      <c r="GMI120" s="2"/>
      <c r="GMJ120" s="2"/>
      <c r="GMK120" s="2"/>
      <c r="GML120" s="2"/>
      <c r="GMM120" s="2"/>
      <c r="GMN120" s="2"/>
      <c r="GMO120" s="2"/>
      <c r="GMP120" s="2"/>
      <c r="GMQ120" s="2"/>
      <c r="GMR120" s="2"/>
      <c r="GMS120" s="2"/>
      <c r="GMT120" s="2"/>
      <c r="GMU120" s="2"/>
      <c r="GMV120" s="2"/>
      <c r="GMW120" s="2"/>
      <c r="GMX120" s="2"/>
      <c r="GMY120" s="2"/>
      <c r="GMZ120" s="2"/>
      <c r="GNA120" s="2"/>
      <c r="GNB120" s="2"/>
      <c r="GNC120" s="2"/>
      <c r="GND120" s="2"/>
      <c r="GNE120" s="2"/>
      <c r="GNF120" s="2"/>
      <c r="GNG120" s="2"/>
      <c r="GNH120" s="2"/>
      <c r="GNI120" s="2"/>
      <c r="GNJ120" s="2"/>
      <c r="GNK120" s="2"/>
      <c r="GNL120" s="2"/>
      <c r="GNM120" s="2"/>
      <c r="GNN120" s="2"/>
      <c r="GNO120" s="2"/>
      <c r="GNP120" s="2"/>
      <c r="GNQ120" s="2"/>
      <c r="GNR120" s="2"/>
      <c r="GNS120" s="2"/>
      <c r="GNT120" s="2"/>
      <c r="GNU120" s="2"/>
      <c r="GNV120" s="2"/>
      <c r="GNW120" s="2"/>
      <c r="GNX120" s="2"/>
      <c r="GNY120" s="2"/>
      <c r="GNZ120" s="2"/>
      <c r="GOA120" s="2"/>
      <c r="GOB120" s="2"/>
      <c r="GOC120" s="2"/>
      <c r="GOD120" s="2"/>
      <c r="GOE120" s="2"/>
      <c r="GOF120" s="2"/>
      <c r="GOG120" s="2"/>
      <c r="GOH120" s="2"/>
      <c r="GOI120" s="2"/>
      <c r="GOJ120" s="2"/>
      <c r="GOK120" s="2"/>
      <c r="GOL120" s="2"/>
      <c r="GOM120" s="2"/>
      <c r="GON120" s="2"/>
      <c r="GOO120" s="2"/>
      <c r="GOP120" s="2"/>
      <c r="GOQ120" s="2"/>
      <c r="GOR120" s="2"/>
      <c r="GOS120" s="2"/>
      <c r="GOT120" s="2"/>
      <c r="GOU120" s="2"/>
      <c r="GOV120" s="2"/>
      <c r="GOW120" s="2"/>
      <c r="GOX120" s="2"/>
      <c r="GOY120" s="2"/>
      <c r="GOZ120" s="2"/>
      <c r="GPA120" s="2"/>
      <c r="GPB120" s="2"/>
      <c r="GPC120" s="2"/>
      <c r="GPD120" s="2"/>
      <c r="GPE120" s="2"/>
      <c r="GPF120" s="2"/>
      <c r="GPG120" s="2"/>
      <c r="GPH120" s="2"/>
      <c r="GPI120" s="2"/>
      <c r="GPJ120" s="2"/>
      <c r="GPK120" s="2"/>
      <c r="GPL120" s="2"/>
      <c r="GPM120" s="2"/>
      <c r="GPN120" s="2"/>
      <c r="GPO120" s="2"/>
      <c r="GPP120" s="2"/>
      <c r="GPQ120" s="2"/>
      <c r="GPR120" s="2"/>
      <c r="GPS120" s="2"/>
      <c r="GPT120" s="2"/>
      <c r="GPU120" s="2"/>
      <c r="GPV120" s="2"/>
      <c r="GPW120" s="2"/>
      <c r="GPX120" s="2"/>
      <c r="GPY120" s="2"/>
      <c r="GPZ120" s="2"/>
      <c r="GQA120" s="2"/>
      <c r="GQB120" s="2"/>
      <c r="GQC120" s="2"/>
      <c r="GQD120" s="2"/>
      <c r="GQE120" s="2"/>
      <c r="GQF120" s="2"/>
      <c r="GQG120" s="2"/>
      <c r="GQH120" s="2"/>
      <c r="GQI120" s="2"/>
      <c r="GQJ120" s="2"/>
      <c r="GQK120" s="2"/>
      <c r="GQL120" s="2"/>
      <c r="GQM120" s="2"/>
      <c r="GQN120" s="2"/>
      <c r="GQO120" s="2"/>
      <c r="GQP120" s="2"/>
      <c r="GQQ120" s="2"/>
      <c r="GQR120" s="2"/>
      <c r="GQS120" s="2"/>
      <c r="GQT120" s="2"/>
      <c r="GQU120" s="2"/>
      <c r="GQV120" s="2"/>
      <c r="GQW120" s="2"/>
      <c r="GQX120" s="2"/>
      <c r="GQY120" s="2"/>
      <c r="GQZ120" s="2"/>
      <c r="GRA120" s="2"/>
      <c r="GRB120" s="2"/>
      <c r="GRC120" s="2"/>
      <c r="GRD120" s="2"/>
      <c r="GRE120" s="2"/>
      <c r="GRF120" s="2"/>
      <c r="GRG120" s="2"/>
      <c r="GRH120" s="2"/>
      <c r="GRI120" s="2"/>
      <c r="GRJ120" s="2"/>
      <c r="GRK120" s="2"/>
      <c r="GRL120" s="2"/>
      <c r="GRM120" s="2"/>
      <c r="GRN120" s="2"/>
      <c r="GRO120" s="2"/>
      <c r="GRP120" s="2"/>
      <c r="GRQ120" s="2"/>
      <c r="GRR120" s="2"/>
      <c r="GRS120" s="2"/>
      <c r="GRT120" s="2"/>
      <c r="GRU120" s="2"/>
      <c r="GRV120" s="2"/>
      <c r="GRW120" s="2"/>
      <c r="GRX120" s="2"/>
      <c r="GRY120" s="2"/>
      <c r="GRZ120" s="2"/>
      <c r="GSA120" s="2"/>
      <c r="GSB120" s="2"/>
      <c r="GSC120" s="2"/>
      <c r="GSD120" s="2"/>
      <c r="GSE120" s="2"/>
      <c r="GSF120" s="2"/>
      <c r="GSG120" s="2"/>
      <c r="GSH120" s="2"/>
      <c r="GSI120" s="2"/>
      <c r="GSJ120" s="2"/>
      <c r="GSK120" s="2"/>
      <c r="GSL120" s="2"/>
      <c r="GSM120" s="2"/>
      <c r="GSN120" s="2"/>
      <c r="GSO120" s="2"/>
      <c r="GSP120" s="2"/>
      <c r="GSQ120" s="2"/>
      <c r="GSR120" s="2"/>
      <c r="GSS120" s="2"/>
      <c r="GST120" s="2"/>
      <c r="GSU120" s="2"/>
      <c r="GSV120" s="2"/>
      <c r="GSW120" s="2"/>
      <c r="GSX120" s="2"/>
      <c r="GSY120" s="2"/>
      <c r="GSZ120" s="2"/>
      <c r="GTA120" s="2"/>
      <c r="GTB120" s="2"/>
      <c r="GTC120" s="2"/>
      <c r="GTD120" s="2"/>
      <c r="GTE120" s="2"/>
      <c r="GTF120" s="2"/>
      <c r="GTG120" s="2"/>
      <c r="GTH120" s="2"/>
      <c r="GTI120" s="2"/>
      <c r="GTJ120" s="2"/>
      <c r="GTK120" s="2"/>
      <c r="GTL120" s="2"/>
      <c r="GTM120" s="2"/>
      <c r="GTN120" s="2"/>
      <c r="GTO120" s="2"/>
      <c r="GTP120" s="2"/>
      <c r="GTQ120" s="2"/>
      <c r="GTR120" s="2"/>
      <c r="GTS120" s="2"/>
      <c r="GTT120" s="2"/>
      <c r="GTU120" s="2"/>
      <c r="GTV120" s="2"/>
      <c r="GTW120" s="2"/>
      <c r="GTX120" s="2"/>
      <c r="GTY120" s="2"/>
      <c r="GTZ120" s="2"/>
      <c r="GUA120" s="2"/>
      <c r="GUB120" s="2"/>
      <c r="GUC120" s="2"/>
      <c r="GUD120" s="2"/>
      <c r="GUE120" s="2"/>
      <c r="GUF120" s="2"/>
      <c r="GUG120" s="2"/>
      <c r="GUH120" s="2"/>
      <c r="GUI120" s="2"/>
      <c r="GUJ120" s="2"/>
      <c r="GUK120" s="2"/>
      <c r="GUL120" s="2"/>
      <c r="GUM120" s="2"/>
      <c r="GUN120" s="2"/>
      <c r="GUO120" s="2"/>
      <c r="GUP120" s="2"/>
      <c r="GUQ120" s="2"/>
      <c r="GUR120" s="2"/>
      <c r="GUS120" s="2"/>
      <c r="GUT120" s="2"/>
      <c r="GUU120" s="2"/>
      <c r="GUV120" s="2"/>
      <c r="GUW120" s="2"/>
      <c r="GUX120" s="2"/>
      <c r="GUY120" s="2"/>
      <c r="GUZ120" s="2"/>
      <c r="GVA120" s="2"/>
      <c r="GVB120" s="2"/>
      <c r="GVC120" s="2"/>
      <c r="GVD120" s="2"/>
      <c r="GVE120" s="2"/>
      <c r="GVF120" s="2"/>
      <c r="GVG120" s="2"/>
      <c r="GVH120" s="2"/>
      <c r="GVI120" s="2"/>
      <c r="GVJ120" s="2"/>
      <c r="GVK120" s="2"/>
      <c r="GVL120" s="2"/>
      <c r="GVM120" s="2"/>
      <c r="GVN120" s="2"/>
      <c r="GVO120" s="2"/>
      <c r="GVP120" s="2"/>
      <c r="GVQ120" s="2"/>
      <c r="GVR120" s="2"/>
      <c r="GVS120" s="2"/>
      <c r="GVT120" s="2"/>
      <c r="GVU120" s="2"/>
      <c r="GVV120" s="2"/>
      <c r="GVW120" s="2"/>
      <c r="GVX120" s="2"/>
      <c r="GVY120" s="2"/>
      <c r="GVZ120" s="2"/>
      <c r="GWA120" s="2"/>
      <c r="GWB120" s="2"/>
      <c r="GWC120" s="2"/>
      <c r="GWD120" s="2"/>
      <c r="GWE120" s="2"/>
      <c r="GWF120" s="2"/>
      <c r="GWG120" s="2"/>
      <c r="GWH120" s="2"/>
      <c r="GWI120" s="2"/>
      <c r="GWJ120" s="2"/>
      <c r="GWK120" s="2"/>
      <c r="GWL120" s="2"/>
      <c r="GWM120" s="2"/>
      <c r="GWN120" s="2"/>
      <c r="GWO120" s="2"/>
      <c r="GWP120" s="2"/>
      <c r="GWQ120" s="2"/>
      <c r="GWR120" s="2"/>
      <c r="GWS120" s="2"/>
      <c r="GWT120" s="2"/>
      <c r="GWU120" s="2"/>
      <c r="GWV120" s="2"/>
      <c r="GWW120" s="2"/>
      <c r="GWX120" s="2"/>
      <c r="GWY120" s="2"/>
      <c r="GWZ120" s="2"/>
      <c r="GXA120" s="2"/>
      <c r="GXB120" s="2"/>
      <c r="GXC120" s="2"/>
      <c r="GXD120" s="2"/>
      <c r="GXE120" s="2"/>
      <c r="GXF120" s="2"/>
      <c r="GXG120" s="2"/>
      <c r="GXH120" s="2"/>
      <c r="GXI120" s="2"/>
      <c r="GXJ120" s="2"/>
      <c r="GXK120" s="2"/>
      <c r="GXL120" s="2"/>
      <c r="GXM120" s="2"/>
      <c r="GXN120" s="2"/>
      <c r="GXO120" s="2"/>
      <c r="GXP120" s="2"/>
      <c r="GXQ120" s="2"/>
      <c r="GXR120" s="2"/>
      <c r="GXS120" s="2"/>
      <c r="GXT120" s="2"/>
      <c r="GXU120" s="2"/>
      <c r="GXV120" s="2"/>
      <c r="GXW120" s="2"/>
      <c r="GXX120" s="2"/>
      <c r="GXY120" s="2"/>
      <c r="GXZ120" s="2"/>
      <c r="GYA120" s="2"/>
      <c r="GYB120" s="2"/>
      <c r="GYC120" s="2"/>
      <c r="GYD120" s="2"/>
      <c r="GYE120" s="2"/>
      <c r="GYF120" s="2"/>
      <c r="GYG120" s="2"/>
      <c r="GYH120" s="2"/>
      <c r="GYI120" s="2"/>
      <c r="GYJ120" s="2"/>
      <c r="GYK120" s="2"/>
      <c r="GYL120" s="2"/>
      <c r="GYM120" s="2"/>
      <c r="GYN120" s="2"/>
      <c r="GYO120" s="2"/>
      <c r="GYP120" s="2"/>
      <c r="GYQ120" s="2"/>
      <c r="GYR120" s="2"/>
      <c r="GYS120" s="2"/>
      <c r="GYT120" s="2"/>
      <c r="GYU120" s="2"/>
      <c r="GYV120" s="2"/>
      <c r="GYW120" s="2"/>
      <c r="GYX120" s="2"/>
      <c r="GYY120" s="2"/>
      <c r="GYZ120" s="2"/>
      <c r="GZA120" s="2"/>
      <c r="GZB120" s="2"/>
      <c r="GZC120" s="2"/>
      <c r="GZD120" s="2"/>
      <c r="GZE120" s="2"/>
      <c r="GZF120" s="2"/>
      <c r="GZG120" s="2"/>
      <c r="GZH120" s="2"/>
      <c r="GZI120" s="2"/>
      <c r="GZJ120" s="2"/>
      <c r="GZK120" s="2"/>
      <c r="GZL120" s="2"/>
      <c r="GZM120" s="2"/>
      <c r="GZN120" s="2"/>
      <c r="GZO120" s="2"/>
      <c r="GZP120" s="2"/>
      <c r="GZQ120" s="2"/>
      <c r="GZR120" s="2"/>
      <c r="GZS120" s="2"/>
      <c r="GZT120" s="2"/>
      <c r="GZU120" s="2"/>
      <c r="GZV120" s="2"/>
      <c r="GZW120" s="2"/>
      <c r="GZX120" s="2"/>
      <c r="GZY120" s="2"/>
      <c r="GZZ120" s="2"/>
      <c r="HAA120" s="2"/>
      <c r="HAB120" s="2"/>
      <c r="HAC120" s="2"/>
      <c r="HAD120" s="2"/>
      <c r="HAE120" s="2"/>
      <c r="HAF120" s="2"/>
      <c r="HAG120" s="2"/>
      <c r="HAH120" s="2"/>
      <c r="HAI120" s="2"/>
      <c r="HAJ120" s="2"/>
      <c r="HAK120" s="2"/>
      <c r="HAL120" s="2"/>
      <c r="HAM120" s="2"/>
      <c r="HAN120" s="2"/>
      <c r="HAO120" s="2"/>
      <c r="HAP120" s="2"/>
      <c r="HAQ120" s="2"/>
      <c r="HAR120" s="2"/>
      <c r="HAS120" s="2"/>
      <c r="HAT120" s="2"/>
      <c r="HAU120" s="2"/>
      <c r="HAV120" s="2"/>
      <c r="HAW120" s="2"/>
      <c r="HAX120" s="2"/>
      <c r="HAY120" s="2"/>
      <c r="HAZ120" s="2"/>
      <c r="HBA120" s="2"/>
      <c r="HBB120" s="2"/>
      <c r="HBC120" s="2"/>
      <c r="HBD120" s="2"/>
      <c r="HBE120" s="2"/>
      <c r="HBF120" s="2"/>
      <c r="HBG120" s="2"/>
      <c r="HBH120" s="2"/>
      <c r="HBI120" s="2"/>
      <c r="HBJ120" s="2"/>
      <c r="HBK120" s="2"/>
      <c r="HBL120" s="2"/>
      <c r="HBM120" s="2"/>
      <c r="HBN120" s="2"/>
      <c r="HBO120" s="2"/>
      <c r="HBP120" s="2"/>
      <c r="HBQ120" s="2"/>
      <c r="HBR120" s="2"/>
      <c r="HBS120" s="2"/>
      <c r="HBT120" s="2"/>
      <c r="HBU120" s="2"/>
      <c r="HBV120" s="2"/>
      <c r="HBW120" s="2"/>
      <c r="HBX120" s="2"/>
      <c r="HBY120" s="2"/>
      <c r="HBZ120" s="2"/>
      <c r="HCA120" s="2"/>
      <c r="HCB120" s="2"/>
      <c r="HCC120" s="2"/>
      <c r="HCD120" s="2"/>
      <c r="HCE120" s="2"/>
      <c r="HCF120" s="2"/>
      <c r="HCG120" s="2"/>
      <c r="HCH120" s="2"/>
      <c r="HCI120" s="2"/>
      <c r="HCJ120" s="2"/>
      <c r="HCK120" s="2"/>
      <c r="HCL120" s="2"/>
      <c r="HCM120" s="2"/>
      <c r="HCN120" s="2"/>
      <c r="HCO120" s="2"/>
      <c r="HCP120" s="2"/>
      <c r="HCQ120" s="2"/>
      <c r="HCR120" s="2"/>
      <c r="HCS120" s="2"/>
      <c r="HCT120" s="2"/>
      <c r="HCU120" s="2"/>
      <c r="HCV120" s="2"/>
      <c r="HCW120" s="2"/>
      <c r="HCX120" s="2"/>
      <c r="HCY120" s="2"/>
      <c r="HCZ120" s="2"/>
      <c r="HDA120" s="2"/>
      <c r="HDB120" s="2"/>
      <c r="HDC120" s="2"/>
      <c r="HDD120" s="2"/>
      <c r="HDE120" s="2"/>
      <c r="HDF120" s="2"/>
      <c r="HDG120" s="2"/>
      <c r="HDH120" s="2"/>
      <c r="HDI120" s="2"/>
      <c r="HDJ120" s="2"/>
      <c r="HDK120" s="2"/>
      <c r="HDL120" s="2"/>
      <c r="HDM120" s="2"/>
      <c r="HDN120" s="2"/>
      <c r="HDO120" s="2"/>
      <c r="HDP120" s="2"/>
      <c r="HDQ120" s="2"/>
      <c r="HDR120" s="2"/>
      <c r="HDS120" s="2"/>
      <c r="HDT120" s="2"/>
      <c r="HDU120" s="2"/>
      <c r="HDV120" s="2"/>
      <c r="HDW120" s="2"/>
      <c r="HDX120" s="2"/>
      <c r="HDY120" s="2"/>
      <c r="HDZ120" s="2"/>
      <c r="HEA120" s="2"/>
      <c r="HEB120" s="2"/>
      <c r="HEC120" s="2"/>
      <c r="HED120" s="2"/>
      <c r="HEE120" s="2"/>
      <c r="HEF120" s="2"/>
      <c r="HEG120" s="2"/>
      <c r="HEH120" s="2"/>
      <c r="HEI120" s="2"/>
      <c r="HEJ120" s="2"/>
      <c r="HEK120" s="2"/>
      <c r="HEL120" s="2"/>
      <c r="HEM120" s="2"/>
      <c r="HEN120" s="2"/>
      <c r="HEO120" s="2"/>
      <c r="HEP120" s="2"/>
      <c r="HEQ120" s="2"/>
      <c r="HER120" s="2"/>
      <c r="HES120" s="2"/>
      <c r="HET120" s="2"/>
      <c r="HEU120" s="2"/>
      <c r="HEV120" s="2"/>
      <c r="HEW120" s="2"/>
      <c r="HEX120" s="2"/>
      <c r="HEY120" s="2"/>
      <c r="HEZ120" s="2"/>
      <c r="HFA120" s="2"/>
      <c r="HFB120" s="2"/>
      <c r="HFC120" s="2"/>
      <c r="HFD120" s="2"/>
      <c r="HFE120" s="2"/>
      <c r="HFF120" s="2"/>
      <c r="HFG120" s="2"/>
      <c r="HFH120" s="2"/>
      <c r="HFI120" s="2"/>
      <c r="HFJ120" s="2"/>
      <c r="HFK120" s="2"/>
      <c r="HFL120" s="2"/>
      <c r="HFM120" s="2"/>
      <c r="HFN120" s="2"/>
      <c r="HFO120" s="2"/>
      <c r="HFP120" s="2"/>
      <c r="HFQ120" s="2"/>
      <c r="HFR120" s="2"/>
      <c r="HFS120" s="2"/>
      <c r="HFT120" s="2"/>
      <c r="HFU120" s="2"/>
      <c r="HFV120" s="2"/>
      <c r="HFW120" s="2"/>
      <c r="HFX120" s="2"/>
      <c r="HFY120" s="2"/>
      <c r="HFZ120" s="2"/>
      <c r="HGA120" s="2"/>
      <c r="HGB120" s="2"/>
      <c r="HGC120" s="2"/>
      <c r="HGD120" s="2"/>
      <c r="HGE120" s="2"/>
      <c r="HGF120" s="2"/>
      <c r="HGG120" s="2"/>
      <c r="HGH120" s="2"/>
      <c r="HGI120" s="2"/>
      <c r="HGJ120" s="2"/>
      <c r="HGK120" s="2"/>
      <c r="HGL120" s="2"/>
      <c r="HGM120" s="2"/>
      <c r="HGN120" s="2"/>
      <c r="HGO120" s="2"/>
      <c r="HGP120" s="2"/>
      <c r="HGQ120" s="2"/>
      <c r="HGR120" s="2"/>
      <c r="HGS120" s="2"/>
      <c r="HGT120" s="2"/>
      <c r="HGU120" s="2"/>
      <c r="HGV120" s="2"/>
      <c r="HGW120" s="2"/>
      <c r="HGX120" s="2"/>
      <c r="HGY120" s="2"/>
      <c r="HGZ120" s="2"/>
      <c r="HHA120" s="2"/>
      <c r="HHB120" s="2"/>
      <c r="HHC120" s="2"/>
      <c r="HHD120" s="2"/>
      <c r="HHE120" s="2"/>
      <c r="HHF120" s="2"/>
      <c r="HHG120" s="2"/>
      <c r="HHH120" s="2"/>
      <c r="HHI120" s="2"/>
      <c r="HHJ120" s="2"/>
      <c r="HHK120" s="2"/>
      <c r="HHL120" s="2"/>
      <c r="HHM120" s="2"/>
      <c r="HHN120" s="2"/>
      <c r="HHO120" s="2"/>
      <c r="HHP120" s="2"/>
      <c r="HHQ120" s="2"/>
      <c r="HHR120" s="2"/>
      <c r="HHS120" s="2"/>
      <c r="HHT120" s="2"/>
      <c r="HHU120" s="2"/>
      <c r="HHV120" s="2"/>
      <c r="HHW120" s="2"/>
      <c r="HHX120" s="2"/>
      <c r="HHY120" s="2"/>
      <c r="HHZ120" s="2"/>
      <c r="HIA120" s="2"/>
      <c r="HIB120" s="2"/>
      <c r="HIC120" s="2"/>
      <c r="HID120" s="2"/>
      <c r="HIE120" s="2"/>
      <c r="HIF120" s="2"/>
      <c r="HIG120" s="2"/>
      <c r="HIH120" s="2"/>
      <c r="HII120" s="2"/>
      <c r="HIJ120" s="2"/>
      <c r="HIK120" s="2"/>
      <c r="HIL120" s="2"/>
      <c r="HIM120" s="2"/>
      <c r="HIN120" s="2"/>
      <c r="HIO120" s="2"/>
      <c r="HIP120" s="2"/>
      <c r="HIQ120" s="2"/>
      <c r="HIR120" s="2"/>
      <c r="HIS120" s="2"/>
      <c r="HIT120" s="2"/>
      <c r="HIU120" s="2"/>
      <c r="HIV120" s="2"/>
      <c r="HIW120" s="2"/>
      <c r="HIX120" s="2"/>
      <c r="HIY120" s="2"/>
      <c r="HIZ120" s="2"/>
      <c r="HJA120" s="2"/>
      <c r="HJB120" s="2"/>
      <c r="HJC120" s="2"/>
      <c r="HJD120" s="2"/>
      <c r="HJE120" s="2"/>
      <c r="HJF120" s="2"/>
      <c r="HJG120" s="2"/>
      <c r="HJH120" s="2"/>
      <c r="HJI120" s="2"/>
      <c r="HJJ120" s="2"/>
      <c r="HJK120" s="2"/>
      <c r="HJL120" s="2"/>
      <c r="HJM120" s="2"/>
      <c r="HJN120" s="2"/>
      <c r="HJO120" s="2"/>
      <c r="HJP120" s="2"/>
      <c r="HJQ120" s="2"/>
      <c r="HJR120" s="2"/>
      <c r="HJS120" s="2"/>
      <c r="HJT120" s="2"/>
      <c r="HJU120" s="2"/>
      <c r="HJV120" s="2"/>
      <c r="HJW120" s="2"/>
      <c r="HJX120" s="2"/>
      <c r="HJY120" s="2"/>
      <c r="HJZ120" s="2"/>
      <c r="HKA120" s="2"/>
      <c r="HKB120" s="2"/>
      <c r="HKC120" s="2"/>
      <c r="HKD120" s="2"/>
      <c r="HKE120" s="2"/>
      <c r="HKF120" s="2"/>
      <c r="HKG120" s="2"/>
      <c r="HKH120" s="2"/>
      <c r="HKI120" s="2"/>
      <c r="HKJ120" s="2"/>
      <c r="HKK120" s="2"/>
      <c r="HKL120" s="2"/>
      <c r="HKM120" s="2"/>
      <c r="HKN120" s="2"/>
      <c r="HKO120" s="2"/>
      <c r="HKP120" s="2"/>
      <c r="HKQ120" s="2"/>
      <c r="HKR120" s="2"/>
      <c r="HKS120" s="2"/>
      <c r="HKT120" s="2"/>
      <c r="HKU120" s="2"/>
      <c r="HKV120" s="2"/>
      <c r="HKW120" s="2"/>
      <c r="HKX120" s="2"/>
      <c r="HKY120" s="2"/>
      <c r="HKZ120" s="2"/>
      <c r="HLA120" s="2"/>
      <c r="HLB120" s="2"/>
      <c r="HLC120" s="2"/>
      <c r="HLD120" s="2"/>
      <c r="HLE120" s="2"/>
      <c r="HLF120" s="2"/>
      <c r="HLG120" s="2"/>
      <c r="HLH120" s="2"/>
      <c r="HLI120" s="2"/>
      <c r="HLJ120" s="2"/>
      <c r="HLK120" s="2"/>
      <c r="HLL120" s="2"/>
      <c r="HLM120" s="2"/>
      <c r="HLN120" s="2"/>
      <c r="HLO120" s="2"/>
      <c r="HLP120" s="2"/>
      <c r="HLQ120" s="2"/>
      <c r="HLR120" s="2"/>
      <c r="HLS120" s="2"/>
      <c r="HLT120" s="2"/>
      <c r="HLU120" s="2"/>
      <c r="HLV120" s="2"/>
      <c r="HLW120" s="2"/>
      <c r="HLX120" s="2"/>
      <c r="HLY120" s="2"/>
      <c r="HLZ120" s="2"/>
      <c r="HMA120" s="2"/>
      <c r="HMB120" s="2"/>
      <c r="HMC120" s="2"/>
      <c r="HMD120" s="2"/>
      <c r="HME120" s="2"/>
      <c r="HMF120" s="2"/>
      <c r="HMG120" s="2"/>
      <c r="HMH120" s="2"/>
      <c r="HMI120" s="2"/>
      <c r="HMJ120" s="2"/>
      <c r="HMK120" s="2"/>
      <c r="HML120" s="2"/>
      <c r="HMM120" s="2"/>
      <c r="HMN120" s="2"/>
      <c r="HMO120" s="2"/>
      <c r="HMP120" s="2"/>
      <c r="HMQ120" s="2"/>
      <c r="HMR120" s="2"/>
      <c r="HMS120" s="2"/>
      <c r="HMT120" s="2"/>
      <c r="HMU120" s="2"/>
      <c r="HMV120" s="2"/>
      <c r="HMW120" s="2"/>
      <c r="HMX120" s="2"/>
      <c r="HMY120" s="2"/>
      <c r="HMZ120" s="2"/>
      <c r="HNA120" s="2"/>
      <c r="HNB120" s="2"/>
      <c r="HNC120" s="2"/>
      <c r="HND120" s="2"/>
      <c r="HNE120" s="2"/>
      <c r="HNF120" s="2"/>
      <c r="HNG120" s="2"/>
      <c r="HNH120" s="2"/>
      <c r="HNI120" s="2"/>
      <c r="HNJ120" s="2"/>
      <c r="HNK120" s="2"/>
      <c r="HNL120" s="2"/>
      <c r="HNM120" s="2"/>
      <c r="HNN120" s="2"/>
      <c r="HNO120" s="2"/>
      <c r="HNP120" s="2"/>
      <c r="HNQ120" s="2"/>
      <c r="HNR120" s="2"/>
      <c r="HNS120" s="2"/>
      <c r="HNT120" s="2"/>
      <c r="HNU120" s="2"/>
      <c r="HNV120" s="2"/>
      <c r="HNW120" s="2"/>
      <c r="HNX120" s="2"/>
      <c r="HNY120" s="2"/>
      <c r="HNZ120" s="2"/>
      <c r="HOA120" s="2"/>
      <c r="HOB120" s="2"/>
      <c r="HOC120" s="2"/>
      <c r="HOD120" s="2"/>
      <c r="HOE120" s="2"/>
      <c r="HOF120" s="2"/>
      <c r="HOG120" s="2"/>
      <c r="HOH120" s="2"/>
      <c r="HOI120" s="2"/>
      <c r="HOJ120" s="2"/>
      <c r="HOK120" s="2"/>
      <c r="HOL120" s="2"/>
      <c r="HOM120" s="2"/>
      <c r="HON120" s="2"/>
      <c r="HOO120" s="2"/>
      <c r="HOP120" s="2"/>
      <c r="HOQ120" s="2"/>
      <c r="HOR120" s="2"/>
      <c r="HOS120" s="2"/>
      <c r="HOT120" s="2"/>
      <c r="HOU120" s="2"/>
      <c r="HOV120" s="2"/>
      <c r="HOW120" s="2"/>
      <c r="HOX120" s="2"/>
      <c r="HOY120" s="2"/>
      <c r="HOZ120" s="2"/>
      <c r="HPA120" s="2"/>
      <c r="HPB120" s="2"/>
      <c r="HPC120" s="2"/>
      <c r="HPD120" s="2"/>
      <c r="HPE120" s="2"/>
      <c r="HPF120" s="2"/>
      <c r="HPG120" s="2"/>
      <c r="HPH120" s="2"/>
      <c r="HPI120" s="2"/>
      <c r="HPJ120" s="2"/>
      <c r="HPK120" s="2"/>
      <c r="HPL120" s="2"/>
      <c r="HPM120" s="2"/>
      <c r="HPN120" s="2"/>
      <c r="HPO120" s="2"/>
      <c r="HPP120" s="2"/>
      <c r="HPQ120" s="2"/>
      <c r="HPR120" s="2"/>
      <c r="HPS120" s="2"/>
      <c r="HPT120" s="2"/>
      <c r="HPU120" s="2"/>
      <c r="HPV120" s="2"/>
      <c r="HPW120" s="2"/>
      <c r="HPX120" s="2"/>
      <c r="HPY120" s="2"/>
      <c r="HPZ120" s="2"/>
      <c r="HQA120" s="2"/>
      <c r="HQB120" s="2"/>
      <c r="HQC120" s="2"/>
      <c r="HQD120" s="2"/>
      <c r="HQE120" s="2"/>
      <c r="HQF120" s="2"/>
      <c r="HQG120" s="2"/>
      <c r="HQH120" s="2"/>
      <c r="HQI120" s="2"/>
      <c r="HQJ120" s="2"/>
      <c r="HQK120" s="2"/>
      <c r="HQL120" s="2"/>
      <c r="HQM120" s="2"/>
      <c r="HQN120" s="2"/>
      <c r="HQO120" s="2"/>
      <c r="HQP120" s="2"/>
      <c r="HQQ120" s="2"/>
      <c r="HQR120" s="2"/>
      <c r="HQS120" s="2"/>
      <c r="HQT120" s="2"/>
      <c r="HQU120" s="2"/>
      <c r="HQV120" s="2"/>
      <c r="HQW120" s="2"/>
      <c r="HQX120" s="2"/>
      <c r="HQY120" s="2"/>
      <c r="HQZ120" s="2"/>
      <c r="HRA120" s="2"/>
      <c r="HRB120" s="2"/>
      <c r="HRC120" s="2"/>
      <c r="HRD120" s="2"/>
      <c r="HRE120" s="2"/>
      <c r="HRF120" s="2"/>
      <c r="HRG120" s="2"/>
      <c r="HRH120" s="2"/>
      <c r="HRI120" s="2"/>
      <c r="HRJ120" s="2"/>
      <c r="HRK120" s="2"/>
      <c r="HRL120" s="2"/>
      <c r="HRM120" s="2"/>
      <c r="HRN120" s="2"/>
      <c r="HRO120" s="2"/>
      <c r="HRP120" s="2"/>
      <c r="HRQ120" s="2"/>
      <c r="HRR120" s="2"/>
      <c r="HRS120" s="2"/>
      <c r="HRT120" s="2"/>
      <c r="HRU120" s="2"/>
      <c r="HRV120" s="2"/>
      <c r="HRW120" s="2"/>
      <c r="HRX120" s="2"/>
      <c r="HRY120" s="2"/>
      <c r="HRZ120" s="2"/>
      <c r="HSA120" s="2"/>
      <c r="HSB120" s="2"/>
      <c r="HSC120" s="2"/>
      <c r="HSD120" s="2"/>
      <c r="HSE120" s="2"/>
      <c r="HSF120" s="2"/>
      <c r="HSG120" s="2"/>
      <c r="HSH120" s="2"/>
      <c r="HSI120" s="2"/>
      <c r="HSJ120" s="2"/>
      <c r="HSK120" s="2"/>
      <c r="HSL120" s="2"/>
      <c r="HSM120" s="2"/>
      <c r="HSN120" s="2"/>
      <c r="HSO120" s="2"/>
      <c r="HSP120" s="2"/>
      <c r="HSQ120" s="2"/>
      <c r="HSR120" s="2"/>
      <c r="HSS120" s="2"/>
      <c r="HST120" s="2"/>
      <c r="HSU120" s="2"/>
      <c r="HSV120" s="2"/>
      <c r="HSW120" s="2"/>
      <c r="HSX120" s="2"/>
      <c r="HSY120" s="2"/>
      <c r="HSZ120" s="2"/>
      <c r="HTA120" s="2"/>
      <c r="HTB120" s="2"/>
      <c r="HTC120" s="2"/>
      <c r="HTD120" s="2"/>
      <c r="HTE120" s="2"/>
      <c r="HTF120" s="2"/>
      <c r="HTG120" s="2"/>
      <c r="HTH120" s="2"/>
      <c r="HTI120" s="2"/>
      <c r="HTJ120" s="2"/>
      <c r="HTK120" s="2"/>
      <c r="HTL120" s="2"/>
      <c r="HTM120" s="2"/>
      <c r="HTN120" s="2"/>
      <c r="HTO120" s="2"/>
      <c r="HTP120" s="2"/>
      <c r="HTQ120" s="2"/>
      <c r="HTR120" s="2"/>
      <c r="HTS120" s="2"/>
      <c r="HTT120" s="2"/>
      <c r="HTU120" s="2"/>
      <c r="HTV120" s="2"/>
      <c r="HTW120" s="2"/>
      <c r="HTX120" s="2"/>
      <c r="HTY120" s="2"/>
      <c r="HTZ120" s="2"/>
      <c r="HUA120" s="2"/>
      <c r="HUB120" s="2"/>
      <c r="HUC120" s="2"/>
      <c r="HUD120" s="2"/>
      <c r="HUE120" s="2"/>
      <c r="HUF120" s="2"/>
      <c r="HUG120" s="2"/>
      <c r="HUH120" s="2"/>
      <c r="HUI120" s="2"/>
      <c r="HUJ120" s="2"/>
      <c r="HUK120" s="2"/>
      <c r="HUL120" s="2"/>
      <c r="HUM120" s="2"/>
      <c r="HUN120" s="2"/>
      <c r="HUO120" s="2"/>
      <c r="HUP120" s="2"/>
      <c r="HUQ120" s="2"/>
      <c r="HUR120" s="2"/>
      <c r="HUS120" s="2"/>
      <c r="HUT120" s="2"/>
      <c r="HUU120" s="2"/>
      <c r="HUV120" s="2"/>
      <c r="HUW120" s="2"/>
      <c r="HUX120" s="2"/>
      <c r="HUY120" s="2"/>
      <c r="HUZ120" s="2"/>
      <c r="HVA120" s="2"/>
      <c r="HVB120" s="2"/>
      <c r="HVC120" s="2"/>
      <c r="HVD120" s="2"/>
      <c r="HVE120" s="2"/>
      <c r="HVF120" s="2"/>
      <c r="HVG120" s="2"/>
      <c r="HVH120" s="2"/>
      <c r="HVI120" s="2"/>
      <c r="HVJ120" s="2"/>
      <c r="HVK120" s="2"/>
      <c r="HVL120" s="2"/>
      <c r="HVM120" s="2"/>
      <c r="HVN120" s="2"/>
      <c r="HVO120" s="2"/>
      <c r="HVP120" s="2"/>
      <c r="HVQ120" s="2"/>
      <c r="HVR120" s="2"/>
      <c r="HVS120" s="2"/>
      <c r="HVT120" s="2"/>
      <c r="HVU120" s="2"/>
      <c r="HVV120" s="2"/>
      <c r="HVW120" s="2"/>
      <c r="HVX120" s="2"/>
      <c r="HVY120" s="2"/>
      <c r="HVZ120" s="2"/>
      <c r="HWA120" s="2"/>
      <c r="HWB120" s="2"/>
      <c r="HWC120" s="2"/>
      <c r="HWD120" s="2"/>
      <c r="HWE120" s="2"/>
      <c r="HWF120" s="2"/>
      <c r="HWG120" s="2"/>
      <c r="HWH120" s="2"/>
      <c r="HWI120" s="2"/>
      <c r="HWJ120" s="2"/>
      <c r="HWK120" s="2"/>
      <c r="HWL120" s="2"/>
      <c r="HWM120" s="2"/>
      <c r="HWN120" s="2"/>
      <c r="HWO120" s="2"/>
      <c r="HWP120" s="2"/>
      <c r="HWQ120" s="2"/>
      <c r="HWR120" s="2"/>
      <c r="HWS120" s="2"/>
      <c r="HWT120" s="2"/>
      <c r="HWU120" s="2"/>
      <c r="HWV120" s="2"/>
      <c r="HWW120" s="2"/>
      <c r="HWX120" s="2"/>
      <c r="HWY120" s="2"/>
      <c r="HWZ120" s="2"/>
      <c r="HXA120" s="2"/>
      <c r="HXB120" s="2"/>
      <c r="HXC120" s="2"/>
      <c r="HXD120" s="2"/>
      <c r="HXE120" s="2"/>
      <c r="HXF120" s="2"/>
      <c r="HXG120" s="2"/>
      <c r="HXH120" s="2"/>
      <c r="HXI120" s="2"/>
      <c r="HXJ120" s="2"/>
      <c r="HXK120" s="2"/>
      <c r="HXL120" s="2"/>
      <c r="HXM120" s="2"/>
      <c r="HXN120" s="2"/>
      <c r="HXO120" s="2"/>
      <c r="HXP120" s="2"/>
      <c r="HXQ120" s="2"/>
      <c r="HXR120" s="2"/>
      <c r="HXS120" s="2"/>
      <c r="HXT120" s="2"/>
      <c r="HXU120" s="2"/>
      <c r="HXV120" s="2"/>
      <c r="HXW120" s="2"/>
      <c r="HXX120" s="2"/>
      <c r="HXY120" s="2"/>
      <c r="HXZ120" s="2"/>
      <c r="HYA120" s="2"/>
      <c r="HYB120" s="2"/>
      <c r="HYC120" s="2"/>
      <c r="HYD120" s="2"/>
      <c r="HYE120" s="2"/>
      <c r="HYF120" s="2"/>
      <c r="HYG120" s="2"/>
      <c r="HYH120" s="2"/>
      <c r="HYI120" s="2"/>
      <c r="HYJ120" s="2"/>
      <c r="HYK120" s="2"/>
      <c r="HYL120" s="2"/>
      <c r="HYM120" s="2"/>
      <c r="HYN120" s="2"/>
      <c r="HYO120" s="2"/>
      <c r="HYP120" s="2"/>
      <c r="HYQ120" s="2"/>
      <c r="HYR120" s="2"/>
      <c r="HYS120" s="2"/>
      <c r="HYT120" s="2"/>
      <c r="HYU120" s="2"/>
      <c r="HYV120" s="2"/>
      <c r="HYW120" s="2"/>
      <c r="HYX120" s="2"/>
      <c r="HYY120" s="2"/>
      <c r="HYZ120" s="2"/>
      <c r="HZA120" s="2"/>
      <c r="HZB120" s="2"/>
      <c r="HZC120" s="2"/>
      <c r="HZD120" s="2"/>
      <c r="HZE120" s="2"/>
      <c r="HZF120" s="2"/>
      <c r="HZG120" s="2"/>
      <c r="HZH120" s="2"/>
      <c r="HZI120" s="2"/>
      <c r="HZJ120" s="2"/>
      <c r="HZK120" s="2"/>
      <c r="HZL120" s="2"/>
      <c r="HZM120" s="2"/>
      <c r="HZN120" s="2"/>
      <c r="HZO120" s="2"/>
      <c r="HZP120" s="2"/>
      <c r="HZQ120" s="2"/>
      <c r="HZR120" s="2"/>
      <c r="HZS120" s="2"/>
      <c r="HZT120" s="2"/>
      <c r="HZU120" s="2"/>
      <c r="HZV120" s="2"/>
      <c r="HZW120" s="2"/>
      <c r="HZX120" s="2"/>
      <c r="HZY120" s="2"/>
      <c r="HZZ120" s="2"/>
      <c r="IAA120" s="2"/>
      <c r="IAB120" s="2"/>
      <c r="IAC120" s="2"/>
      <c r="IAD120" s="2"/>
      <c r="IAE120" s="2"/>
      <c r="IAF120" s="2"/>
      <c r="IAG120" s="2"/>
      <c r="IAH120" s="2"/>
      <c r="IAI120" s="2"/>
      <c r="IAJ120" s="2"/>
      <c r="IAK120" s="2"/>
      <c r="IAL120" s="2"/>
      <c r="IAM120" s="2"/>
      <c r="IAN120" s="2"/>
      <c r="IAO120" s="2"/>
      <c r="IAP120" s="2"/>
      <c r="IAQ120" s="2"/>
      <c r="IAR120" s="2"/>
      <c r="IAS120" s="2"/>
      <c r="IAT120" s="2"/>
      <c r="IAU120" s="2"/>
      <c r="IAV120" s="2"/>
      <c r="IAW120" s="2"/>
      <c r="IAX120" s="2"/>
      <c r="IAY120" s="2"/>
      <c r="IAZ120" s="2"/>
      <c r="IBA120" s="2"/>
      <c r="IBB120" s="2"/>
      <c r="IBC120" s="2"/>
      <c r="IBD120" s="2"/>
      <c r="IBE120" s="2"/>
      <c r="IBF120" s="2"/>
      <c r="IBG120" s="2"/>
      <c r="IBH120" s="2"/>
      <c r="IBI120" s="2"/>
      <c r="IBJ120" s="2"/>
      <c r="IBK120" s="2"/>
      <c r="IBL120" s="2"/>
      <c r="IBM120" s="2"/>
      <c r="IBN120" s="2"/>
      <c r="IBO120" s="2"/>
      <c r="IBP120" s="2"/>
      <c r="IBQ120" s="2"/>
      <c r="IBR120" s="2"/>
      <c r="IBS120" s="2"/>
      <c r="IBT120" s="2"/>
      <c r="IBU120" s="2"/>
      <c r="IBV120" s="2"/>
      <c r="IBW120" s="2"/>
      <c r="IBX120" s="2"/>
      <c r="IBY120" s="2"/>
      <c r="IBZ120" s="2"/>
      <c r="ICA120" s="2"/>
      <c r="ICB120" s="2"/>
      <c r="ICC120" s="2"/>
      <c r="ICD120" s="2"/>
      <c r="ICE120" s="2"/>
      <c r="ICF120" s="2"/>
      <c r="ICG120" s="2"/>
      <c r="ICH120" s="2"/>
      <c r="ICI120" s="2"/>
      <c r="ICJ120" s="2"/>
      <c r="ICK120" s="2"/>
      <c r="ICL120" s="2"/>
      <c r="ICM120" s="2"/>
      <c r="ICN120" s="2"/>
      <c r="ICO120" s="2"/>
      <c r="ICP120" s="2"/>
      <c r="ICQ120" s="2"/>
      <c r="ICR120" s="2"/>
      <c r="ICS120" s="2"/>
      <c r="ICT120" s="2"/>
      <c r="ICU120" s="2"/>
      <c r="ICV120" s="2"/>
      <c r="ICW120" s="2"/>
      <c r="ICX120" s="2"/>
      <c r="ICY120" s="2"/>
      <c r="ICZ120" s="2"/>
      <c r="IDA120" s="2"/>
      <c r="IDB120" s="2"/>
      <c r="IDC120" s="2"/>
      <c r="IDD120" s="2"/>
      <c r="IDE120" s="2"/>
      <c r="IDF120" s="2"/>
      <c r="IDG120" s="2"/>
      <c r="IDH120" s="2"/>
      <c r="IDI120" s="2"/>
      <c r="IDJ120" s="2"/>
      <c r="IDK120" s="2"/>
      <c r="IDL120" s="2"/>
      <c r="IDM120" s="2"/>
      <c r="IDN120" s="2"/>
      <c r="IDO120" s="2"/>
      <c r="IDP120" s="2"/>
      <c r="IDQ120" s="2"/>
      <c r="IDR120" s="2"/>
      <c r="IDS120" s="2"/>
      <c r="IDT120" s="2"/>
      <c r="IDU120" s="2"/>
      <c r="IDV120" s="2"/>
      <c r="IDW120" s="2"/>
      <c r="IDX120" s="2"/>
      <c r="IDY120" s="2"/>
      <c r="IDZ120" s="2"/>
      <c r="IEA120" s="2"/>
      <c r="IEB120" s="2"/>
      <c r="IEC120" s="2"/>
      <c r="IED120" s="2"/>
      <c r="IEE120" s="2"/>
      <c r="IEF120" s="2"/>
      <c r="IEG120" s="2"/>
      <c r="IEH120" s="2"/>
      <c r="IEI120" s="2"/>
      <c r="IEJ120" s="2"/>
      <c r="IEK120" s="2"/>
      <c r="IEL120" s="2"/>
      <c r="IEM120" s="2"/>
      <c r="IEN120" s="2"/>
      <c r="IEO120" s="2"/>
      <c r="IEP120" s="2"/>
      <c r="IEQ120" s="2"/>
      <c r="IER120" s="2"/>
      <c r="IES120" s="2"/>
      <c r="IET120" s="2"/>
      <c r="IEU120" s="2"/>
      <c r="IEV120" s="2"/>
      <c r="IEW120" s="2"/>
      <c r="IEX120" s="2"/>
      <c r="IEY120" s="2"/>
      <c r="IEZ120" s="2"/>
      <c r="IFA120" s="2"/>
      <c r="IFB120" s="2"/>
      <c r="IFC120" s="2"/>
      <c r="IFD120" s="2"/>
      <c r="IFE120" s="2"/>
      <c r="IFF120" s="2"/>
      <c r="IFG120" s="2"/>
      <c r="IFH120" s="2"/>
      <c r="IFI120" s="2"/>
      <c r="IFJ120" s="2"/>
      <c r="IFK120" s="2"/>
      <c r="IFL120" s="2"/>
      <c r="IFM120" s="2"/>
      <c r="IFN120" s="2"/>
      <c r="IFO120" s="2"/>
      <c r="IFP120" s="2"/>
      <c r="IFQ120" s="2"/>
      <c r="IFR120" s="2"/>
      <c r="IFS120" s="2"/>
      <c r="IFT120" s="2"/>
      <c r="IFU120" s="2"/>
      <c r="IFV120" s="2"/>
      <c r="IFW120" s="2"/>
      <c r="IFX120" s="2"/>
      <c r="IFY120" s="2"/>
      <c r="IFZ120" s="2"/>
      <c r="IGA120" s="2"/>
      <c r="IGB120" s="2"/>
      <c r="IGC120" s="2"/>
      <c r="IGD120" s="2"/>
      <c r="IGE120" s="2"/>
      <c r="IGF120" s="2"/>
      <c r="IGG120" s="2"/>
      <c r="IGH120" s="2"/>
      <c r="IGI120" s="2"/>
      <c r="IGJ120" s="2"/>
      <c r="IGK120" s="2"/>
      <c r="IGL120" s="2"/>
      <c r="IGM120" s="2"/>
      <c r="IGN120" s="2"/>
      <c r="IGO120" s="2"/>
      <c r="IGP120" s="2"/>
      <c r="IGQ120" s="2"/>
      <c r="IGR120" s="2"/>
      <c r="IGS120" s="2"/>
      <c r="IGT120" s="2"/>
      <c r="IGU120" s="2"/>
      <c r="IGV120" s="2"/>
      <c r="IGW120" s="2"/>
      <c r="IGX120" s="2"/>
      <c r="IGY120" s="2"/>
      <c r="IGZ120" s="2"/>
      <c r="IHA120" s="2"/>
      <c r="IHB120" s="2"/>
      <c r="IHC120" s="2"/>
      <c r="IHD120" s="2"/>
      <c r="IHE120" s="2"/>
      <c r="IHF120" s="2"/>
      <c r="IHG120" s="2"/>
      <c r="IHH120" s="2"/>
      <c r="IHI120" s="2"/>
      <c r="IHJ120" s="2"/>
      <c r="IHK120" s="2"/>
      <c r="IHL120" s="2"/>
      <c r="IHM120" s="2"/>
      <c r="IHN120" s="2"/>
      <c r="IHO120" s="2"/>
      <c r="IHP120" s="2"/>
      <c r="IHQ120" s="2"/>
      <c r="IHR120" s="2"/>
      <c r="IHS120" s="2"/>
      <c r="IHT120" s="2"/>
      <c r="IHU120" s="2"/>
      <c r="IHV120" s="2"/>
      <c r="IHW120" s="2"/>
      <c r="IHX120" s="2"/>
      <c r="IHY120" s="2"/>
      <c r="IHZ120" s="2"/>
      <c r="IIA120" s="2"/>
      <c r="IIB120" s="2"/>
      <c r="IIC120" s="2"/>
      <c r="IID120" s="2"/>
      <c r="IIE120" s="2"/>
      <c r="IIF120" s="2"/>
      <c r="IIG120" s="2"/>
      <c r="IIH120" s="2"/>
      <c r="III120" s="2"/>
      <c r="IIJ120" s="2"/>
      <c r="IIK120" s="2"/>
      <c r="IIL120" s="2"/>
      <c r="IIM120" s="2"/>
      <c r="IIN120" s="2"/>
      <c r="IIO120" s="2"/>
      <c r="IIP120" s="2"/>
      <c r="IIQ120" s="2"/>
      <c r="IIR120" s="2"/>
      <c r="IIS120" s="2"/>
      <c r="IIT120" s="2"/>
      <c r="IIU120" s="2"/>
      <c r="IIV120" s="2"/>
      <c r="IIW120" s="2"/>
      <c r="IIX120" s="2"/>
      <c r="IIY120" s="2"/>
      <c r="IIZ120" s="2"/>
      <c r="IJA120" s="2"/>
      <c r="IJB120" s="2"/>
      <c r="IJC120" s="2"/>
      <c r="IJD120" s="2"/>
      <c r="IJE120" s="2"/>
      <c r="IJF120" s="2"/>
      <c r="IJG120" s="2"/>
      <c r="IJH120" s="2"/>
      <c r="IJI120" s="2"/>
      <c r="IJJ120" s="2"/>
      <c r="IJK120" s="2"/>
      <c r="IJL120" s="2"/>
      <c r="IJM120" s="2"/>
      <c r="IJN120" s="2"/>
      <c r="IJO120" s="2"/>
      <c r="IJP120" s="2"/>
      <c r="IJQ120" s="2"/>
      <c r="IJR120" s="2"/>
      <c r="IJS120" s="2"/>
      <c r="IJT120" s="2"/>
      <c r="IJU120" s="2"/>
      <c r="IJV120" s="2"/>
      <c r="IJW120" s="2"/>
      <c r="IJX120" s="2"/>
      <c r="IJY120" s="2"/>
      <c r="IJZ120" s="2"/>
      <c r="IKA120" s="2"/>
      <c r="IKB120" s="2"/>
      <c r="IKC120" s="2"/>
      <c r="IKD120" s="2"/>
      <c r="IKE120" s="2"/>
      <c r="IKF120" s="2"/>
      <c r="IKG120" s="2"/>
      <c r="IKH120" s="2"/>
      <c r="IKI120" s="2"/>
      <c r="IKJ120" s="2"/>
      <c r="IKK120" s="2"/>
      <c r="IKL120" s="2"/>
      <c r="IKM120" s="2"/>
      <c r="IKN120" s="2"/>
      <c r="IKO120" s="2"/>
      <c r="IKP120" s="2"/>
      <c r="IKQ120" s="2"/>
      <c r="IKR120" s="2"/>
      <c r="IKS120" s="2"/>
      <c r="IKT120" s="2"/>
      <c r="IKU120" s="2"/>
      <c r="IKV120" s="2"/>
      <c r="IKW120" s="2"/>
      <c r="IKX120" s="2"/>
      <c r="IKY120" s="2"/>
      <c r="IKZ120" s="2"/>
      <c r="ILA120" s="2"/>
      <c r="ILB120" s="2"/>
      <c r="ILC120" s="2"/>
      <c r="ILD120" s="2"/>
      <c r="ILE120" s="2"/>
      <c r="ILF120" s="2"/>
      <c r="ILG120" s="2"/>
      <c r="ILH120" s="2"/>
      <c r="ILI120" s="2"/>
      <c r="ILJ120" s="2"/>
      <c r="ILK120" s="2"/>
      <c r="ILL120" s="2"/>
      <c r="ILM120" s="2"/>
      <c r="ILN120" s="2"/>
      <c r="ILO120" s="2"/>
      <c r="ILP120" s="2"/>
      <c r="ILQ120" s="2"/>
      <c r="ILR120" s="2"/>
      <c r="ILS120" s="2"/>
      <c r="ILT120" s="2"/>
      <c r="ILU120" s="2"/>
      <c r="ILV120" s="2"/>
      <c r="ILW120" s="2"/>
      <c r="ILX120" s="2"/>
      <c r="ILY120" s="2"/>
      <c r="ILZ120" s="2"/>
      <c r="IMA120" s="2"/>
      <c r="IMB120" s="2"/>
      <c r="IMC120" s="2"/>
      <c r="IMD120" s="2"/>
      <c r="IME120" s="2"/>
      <c r="IMF120" s="2"/>
      <c r="IMG120" s="2"/>
      <c r="IMH120" s="2"/>
      <c r="IMI120" s="2"/>
      <c r="IMJ120" s="2"/>
      <c r="IMK120" s="2"/>
      <c r="IML120" s="2"/>
      <c r="IMM120" s="2"/>
      <c r="IMN120" s="2"/>
      <c r="IMO120" s="2"/>
      <c r="IMP120" s="2"/>
      <c r="IMQ120" s="2"/>
      <c r="IMR120" s="2"/>
      <c r="IMS120" s="2"/>
      <c r="IMT120" s="2"/>
      <c r="IMU120" s="2"/>
      <c r="IMV120" s="2"/>
      <c r="IMW120" s="2"/>
      <c r="IMX120" s="2"/>
      <c r="IMY120" s="2"/>
      <c r="IMZ120" s="2"/>
      <c r="INA120" s="2"/>
      <c r="INB120" s="2"/>
      <c r="INC120" s="2"/>
      <c r="IND120" s="2"/>
      <c r="INE120" s="2"/>
      <c r="INF120" s="2"/>
      <c r="ING120" s="2"/>
      <c r="INH120" s="2"/>
      <c r="INI120" s="2"/>
      <c r="INJ120" s="2"/>
      <c r="INK120" s="2"/>
      <c r="INL120" s="2"/>
      <c r="INM120" s="2"/>
      <c r="INN120" s="2"/>
      <c r="INO120" s="2"/>
      <c r="INP120" s="2"/>
      <c r="INQ120" s="2"/>
      <c r="INR120" s="2"/>
      <c r="INS120" s="2"/>
      <c r="INT120" s="2"/>
      <c r="INU120" s="2"/>
      <c r="INV120" s="2"/>
      <c r="INW120" s="2"/>
      <c r="INX120" s="2"/>
      <c r="INY120" s="2"/>
      <c r="INZ120" s="2"/>
      <c r="IOA120" s="2"/>
      <c r="IOB120" s="2"/>
      <c r="IOC120" s="2"/>
      <c r="IOD120" s="2"/>
      <c r="IOE120" s="2"/>
      <c r="IOF120" s="2"/>
      <c r="IOG120" s="2"/>
      <c r="IOH120" s="2"/>
      <c r="IOI120" s="2"/>
      <c r="IOJ120" s="2"/>
      <c r="IOK120" s="2"/>
      <c r="IOL120" s="2"/>
      <c r="IOM120" s="2"/>
      <c r="ION120" s="2"/>
      <c r="IOO120" s="2"/>
      <c r="IOP120" s="2"/>
      <c r="IOQ120" s="2"/>
      <c r="IOR120" s="2"/>
      <c r="IOS120" s="2"/>
      <c r="IOT120" s="2"/>
      <c r="IOU120" s="2"/>
      <c r="IOV120" s="2"/>
      <c r="IOW120" s="2"/>
      <c r="IOX120" s="2"/>
      <c r="IOY120" s="2"/>
      <c r="IOZ120" s="2"/>
      <c r="IPA120" s="2"/>
      <c r="IPB120" s="2"/>
      <c r="IPC120" s="2"/>
      <c r="IPD120" s="2"/>
      <c r="IPE120" s="2"/>
      <c r="IPF120" s="2"/>
      <c r="IPG120" s="2"/>
      <c r="IPH120" s="2"/>
      <c r="IPI120" s="2"/>
      <c r="IPJ120" s="2"/>
      <c r="IPK120" s="2"/>
      <c r="IPL120" s="2"/>
      <c r="IPM120" s="2"/>
      <c r="IPN120" s="2"/>
      <c r="IPO120" s="2"/>
      <c r="IPP120" s="2"/>
      <c r="IPQ120" s="2"/>
      <c r="IPR120" s="2"/>
      <c r="IPS120" s="2"/>
      <c r="IPT120" s="2"/>
      <c r="IPU120" s="2"/>
      <c r="IPV120" s="2"/>
      <c r="IPW120" s="2"/>
      <c r="IPX120" s="2"/>
      <c r="IPY120" s="2"/>
      <c r="IPZ120" s="2"/>
      <c r="IQA120" s="2"/>
      <c r="IQB120" s="2"/>
      <c r="IQC120" s="2"/>
      <c r="IQD120" s="2"/>
      <c r="IQE120" s="2"/>
      <c r="IQF120" s="2"/>
      <c r="IQG120" s="2"/>
      <c r="IQH120" s="2"/>
      <c r="IQI120" s="2"/>
      <c r="IQJ120" s="2"/>
      <c r="IQK120" s="2"/>
      <c r="IQL120" s="2"/>
      <c r="IQM120" s="2"/>
      <c r="IQN120" s="2"/>
      <c r="IQO120" s="2"/>
      <c r="IQP120" s="2"/>
      <c r="IQQ120" s="2"/>
      <c r="IQR120" s="2"/>
      <c r="IQS120" s="2"/>
      <c r="IQT120" s="2"/>
      <c r="IQU120" s="2"/>
      <c r="IQV120" s="2"/>
      <c r="IQW120" s="2"/>
      <c r="IQX120" s="2"/>
      <c r="IQY120" s="2"/>
      <c r="IQZ120" s="2"/>
      <c r="IRA120" s="2"/>
      <c r="IRB120" s="2"/>
      <c r="IRC120" s="2"/>
      <c r="IRD120" s="2"/>
      <c r="IRE120" s="2"/>
      <c r="IRF120" s="2"/>
      <c r="IRG120" s="2"/>
      <c r="IRH120" s="2"/>
      <c r="IRI120" s="2"/>
      <c r="IRJ120" s="2"/>
      <c r="IRK120" s="2"/>
      <c r="IRL120" s="2"/>
      <c r="IRM120" s="2"/>
      <c r="IRN120" s="2"/>
      <c r="IRO120" s="2"/>
      <c r="IRP120" s="2"/>
      <c r="IRQ120" s="2"/>
      <c r="IRR120" s="2"/>
      <c r="IRS120" s="2"/>
      <c r="IRT120" s="2"/>
      <c r="IRU120" s="2"/>
      <c r="IRV120" s="2"/>
      <c r="IRW120" s="2"/>
      <c r="IRX120" s="2"/>
      <c r="IRY120" s="2"/>
      <c r="IRZ120" s="2"/>
      <c r="ISA120" s="2"/>
      <c r="ISB120" s="2"/>
      <c r="ISC120" s="2"/>
      <c r="ISD120" s="2"/>
      <c r="ISE120" s="2"/>
      <c r="ISF120" s="2"/>
      <c r="ISG120" s="2"/>
      <c r="ISH120" s="2"/>
      <c r="ISI120" s="2"/>
      <c r="ISJ120" s="2"/>
      <c r="ISK120" s="2"/>
      <c r="ISL120" s="2"/>
      <c r="ISM120" s="2"/>
      <c r="ISN120" s="2"/>
      <c r="ISO120" s="2"/>
      <c r="ISP120" s="2"/>
      <c r="ISQ120" s="2"/>
      <c r="ISR120" s="2"/>
      <c r="ISS120" s="2"/>
      <c r="IST120" s="2"/>
      <c r="ISU120" s="2"/>
      <c r="ISV120" s="2"/>
      <c r="ISW120" s="2"/>
      <c r="ISX120" s="2"/>
      <c r="ISY120" s="2"/>
      <c r="ISZ120" s="2"/>
      <c r="ITA120" s="2"/>
      <c r="ITB120" s="2"/>
      <c r="ITC120" s="2"/>
      <c r="ITD120" s="2"/>
      <c r="ITE120" s="2"/>
      <c r="ITF120" s="2"/>
      <c r="ITG120" s="2"/>
      <c r="ITH120" s="2"/>
      <c r="ITI120" s="2"/>
      <c r="ITJ120" s="2"/>
      <c r="ITK120" s="2"/>
      <c r="ITL120" s="2"/>
      <c r="ITM120" s="2"/>
      <c r="ITN120" s="2"/>
      <c r="ITO120" s="2"/>
      <c r="ITP120" s="2"/>
      <c r="ITQ120" s="2"/>
      <c r="ITR120" s="2"/>
      <c r="ITS120" s="2"/>
      <c r="ITT120" s="2"/>
      <c r="ITU120" s="2"/>
      <c r="ITV120" s="2"/>
      <c r="ITW120" s="2"/>
      <c r="ITX120" s="2"/>
      <c r="ITY120" s="2"/>
      <c r="ITZ120" s="2"/>
      <c r="IUA120" s="2"/>
      <c r="IUB120" s="2"/>
      <c r="IUC120" s="2"/>
      <c r="IUD120" s="2"/>
      <c r="IUE120" s="2"/>
      <c r="IUF120" s="2"/>
      <c r="IUG120" s="2"/>
      <c r="IUH120" s="2"/>
      <c r="IUI120" s="2"/>
      <c r="IUJ120" s="2"/>
      <c r="IUK120" s="2"/>
      <c r="IUL120" s="2"/>
      <c r="IUM120" s="2"/>
      <c r="IUN120" s="2"/>
      <c r="IUO120" s="2"/>
      <c r="IUP120" s="2"/>
      <c r="IUQ120" s="2"/>
      <c r="IUR120" s="2"/>
      <c r="IUS120" s="2"/>
      <c r="IUT120" s="2"/>
      <c r="IUU120" s="2"/>
      <c r="IUV120" s="2"/>
      <c r="IUW120" s="2"/>
      <c r="IUX120" s="2"/>
      <c r="IUY120" s="2"/>
      <c r="IUZ120" s="2"/>
      <c r="IVA120" s="2"/>
      <c r="IVB120" s="2"/>
      <c r="IVC120" s="2"/>
      <c r="IVD120" s="2"/>
      <c r="IVE120" s="2"/>
      <c r="IVF120" s="2"/>
      <c r="IVG120" s="2"/>
      <c r="IVH120" s="2"/>
      <c r="IVI120" s="2"/>
      <c r="IVJ120" s="2"/>
      <c r="IVK120" s="2"/>
      <c r="IVL120" s="2"/>
      <c r="IVM120" s="2"/>
      <c r="IVN120" s="2"/>
      <c r="IVO120" s="2"/>
      <c r="IVP120" s="2"/>
      <c r="IVQ120" s="2"/>
      <c r="IVR120" s="2"/>
      <c r="IVS120" s="2"/>
      <c r="IVT120" s="2"/>
      <c r="IVU120" s="2"/>
      <c r="IVV120" s="2"/>
      <c r="IVW120" s="2"/>
      <c r="IVX120" s="2"/>
      <c r="IVY120" s="2"/>
      <c r="IVZ120" s="2"/>
      <c r="IWA120" s="2"/>
      <c r="IWB120" s="2"/>
      <c r="IWC120" s="2"/>
      <c r="IWD120" s="2"/>
      <c r="IWE120" s="2"/>
      <c r="IWF120" s="2"/>
      <c r="IWG120" s="2"/>
      <c r="IWH120" s="2"/>
      <c r="IWI120" s="2"/>
      <c r="IWJ120" s="2"/>
      <c r="IWK120" s="2"/>
      <c r="IWL120" s="2"/>
      <c r="IWM120" s="2"/>
      <c r="IWN120" s="2"/>
      <c r="IWO120" s="2"/>
      <c r="IWP120" s="2"/>
      <c r="IWQ120" s="2"/>
      <c r="IWR120" s="2"/>
      <c r="IWS120" s="2"/>
      <c r="IWT120" s="2"/>
      <c r="IWU120" s="2"/>
      <c r="IWV120" s="2"/>
      <c r="IWW120" s="2"/>
      <c r="IWX120" s="2"/>
      <c r="IWY120" s="2"/>
      <c r="IWZ120" s="2"/>
      <c r="IXA120" s="2"/>
      <c r="IXB120" s="2"/>
      <c r="IXC120" s="2"/>
      <c r="IXD120" s="2"/>
      <c r="IXE120" s="2"/>
      <c r="IXF120" s="2"/>
      <c r="IXG120" s="2"/>
      <c r="IXH120" s="2"/>
      <c r="IXI120" s="2"/>
      <c r="IXJ120" s="2"/>
      <c r="IXK120" s="2"/>
      <c r="IXL120" s="2"/>
      <c r="IXM120" s="2"/>
      <c r="IXN120" s="2"/>
      <c r="IXO120" s="2"/>
      <c r="IXP120" s="2"/>
      <c r="IXQ120" s="2"/>
      <c r="IXR120" s="2"/>
      <c r="IXS120" s="2"/>
      <c r="IXT120" s="2"/>
      <c r="IXU120" s="2"/>
      <c r="IXV120" s="2"/>
      <c r="IXW120" s="2"/>
      <c r="IXX120" s="2"/>
      <c r="IXY120" s="2"/>
      <c r="IXZ120" s="2"/>
      <c r="IYA120" s="2"/>
      <c r="IYB120" s="2"/>
      <c r="IYC120" s="2"/>
      <c r="IYD120" s="2"/>
      <c r="IYE120" s="2"/>
      <c r="IYF120" s="2"/>
      <c r="IYG120" s="2"/>
      <c r="IYH120" s="2"/>
      <c r="IYI120" s="2"/>
      <c r="IYJ120" s="2"/>
      <c r="IYK120" s="2"/>
      <c r="IYL120" s="2"/>
      <c r="IYM120" s="2"/>
      <c r="IYN120" s="2"/>
      <c r="IYO120" s="2"/>
      <c r="IYP120" s="2"/>
      <c r="IYQ120" s="2"/>
      <c r="IYR120" s="2"/>
      <c r="IYS120" s="2"/>
      <c r="IYT120" s="2"/>
      <c r="IYU120" s="2"/>
      <c r="IYV120" s="2"/>
      <c r="IYW120" s="2"/>
      <c r="IYX120" s="2"/>
      <c r="IYY120" s="2"/>
      <c r="IYZ120" s="2"/>
      <c r="IZA120" s="2"/>
      <c r="IZB120" s="2"/>
      <c r="IZC120" s="2"/>
      <c r="IZD120" s="2"/>
      <c r="IZE120" s="2"/>
      <c r="IZF120" s="2"/>
      <c r="IZG120" s="2"/>
      <c r="IZH120" s="2"/>
      <c r="IZI120" s="2"/>
      <c r="IZJ120" s="2"/>
      <c r="IZK120" s="2"/>
      <c r="IZL120" s="2"/>
      <c r="IZM120" s="2"/>
      <c r="IZN120" s="2"/>
      <c r="IZO120" s="2"/>
      <c r="IZP120" s="2"/>
      <c r="IZQ120" s="2"/>
      <c r="IZR120" s="2"/>
      <c r="IZS120" s="2"/>
      <c r="IZT120" s="2"/>
      <c r="IZU120" s="2"/>
      <c r="IZV120" s="2"/>
      <c r="IZW120" s="2"/>
      <c r="IZX120" s="2"/>
      <c r="IZY120" s="2"/>
      <c r="IZZ120" s="2"/>
      <c r="JAA120" s="2"/>
      <c r="JAB120" s="2"/>
      <c r="JAC120" s="2"/>
      <c r="JAD120" s="2"/>
      <c r="JAE120" s="2"/>
      <c r="JAF120" s="2"/>
      <c r="JAG120" s="2"/>
      <c r="JAH120" s="2"/>
      <c r="JAI120" s="2"/>
      <c r="JAJ120" s="2"/>
      <c r="JAK120" s="2"/>
      <c r="JAL120" s="2"/>
      <c r="JAM120" s="2"/>
      <c r="JAN120" s="2"/>
      <c r="JAO120" s="2"/>
      <c r="JAP120" s="2"/>
      <c r="JAQ120" s="2"/>
      <c r="JAR120" s="2"/>
      <c r="JAS120" s="2"/>
      <c r="JAT120" s="2"/>
      <c r="JAU120" s="2"/>
      <c r="JAV120" s="2"/>
      <c r="JAW120" s="2"/>
      <c r="JAX120" s="2"/>
      <c r="JAY120" s="2"/>
      <c r="JAZ120" s="2"/>
      <c r="JBA120" s="2"/>
      <c r="JBB120" s="2"/>
      <c r="JBC120" s="2"/>
      <c r="JBD120" s="2"/>
      <c r="JBE120" s="2"/>
      <c r="JBF120" s="2"/>
      <c r="JBG120" s="2"/>
      <c r="JBH120" s="2"/>
      <c r="JBI120" s="2"/>
      <c r="JBJ120" s="2"/>
      <c r="JBK120" s="2"/>
      <c r="JBL120" s="2"/>
      <c r="JBM120" s="2"/>
      <c r="JBN120" s="2"/>
      <c r="JBO120" s="2"/>
      <c r="JBP120" s="2"/>
      <c r="JBQ120" s="2"/>
      <c r="JBR120" s="2"/>
      <c r="JBS120" s="2"/>
      <c r="JBT120" s="2"/>
      <c r="JBU120" s="2"/>
      <c r="JBV120" s="2"/>
      <c r="JBW120" s="2"/>
      <c r="JBX120" s="2"/>
      <c r="JBY120" s="2"/>
      <c r="JBZ120" s="2"/>
      <c r="JCA120" s="2"/>
      <c r="JCB120" s="2"/>
      <c r="JCC120" s="2"/>
      <c r="JCD120" s="2"/>
      <c r="JCE120" s="2"/>
      <c r="JCF120" s="2"/>
      <c r="JCG120" s="2"/>
      <c r="JCH120" s="2"/>
      <c r="JCI120" s="2"/>
      <c r="JCJ120" s="2"/>
      <c r="JCK120" s="2"/>
      <c r="JCL120" s="2"/>
      <c r="JCM120" s="2"/>
      <c r="JCN120" s="2"/>
      <c r="JCO120" s="2"/>
      <c r="JCP120" s="2"/>
      <c r="JCQ120" s="2"/>
      <c r="JCR120" s="2"/>
      <c r="JCS120" s="2"/>
      <c r="JCT120" s="2"/>
      <c r="JCU120" s="2"/>
      <c r="JCV120" s="2"/>
      <c r="JCW120" s="2"/>
      <c r="JCX120" s="2"/>
      <c r="JCY120" s="2"/>
      <c r="JCZ120" s="2"/>
      <c r="JDA120" s="2"/>
      <c r="JDB120" s="2"/>
      <c r="JDC120" s="2"/>
      <c r="JDD120" s="2"/>
      <c r="JDE120" s="2"/>
      <c r="JDF120" s="2"/>
      <c r="JDG120" s="2"/>
      <c r="JDH120" s="2"/>
      <c r="JDI120" s="2"/>
      <c r="JDJ120" s="2"/>
      <c r="JDK120" s="2"/>
      <c r="JDL120" s="2"/>
      <c r="JDM120" s="2"/>
      <c r="JDN120" s="2"/>
      <c r="JDO120" s="2"/>
      <c r="JDP120" s="2"/>
      <c r="JDQ120" s="2"/>
      <c r="JDR120" s="2"/>
      <c r="JDS120" s="2"/>
      <c r="JDT120" s="2"/>
      <c r="JDU120" s="2"/>
      <c r="JDV120" s="2"/>
      <c r="JDW120" s="2"/>
      <c r="JDX120" s="2"/>
      <c r="JDY120" s="2"/>
      <c r="JDZ120" s="2"/>
      <c r="JEA120" s="2"/>
      <c r="JEB120" s="2"/>
      <c r="JEC120" s="2"/>
      <c r="JED120" s="2"/>
      <c r="JEE120" s="2"/>
      <c r="JEF120" s="2"/>
      <c r="JEG120" s="2"/>
      <c r="JEH120" s="2"/>
      <c r="JEI120" s="2"/>
      <c r="JEJ120" s="2"/>
      <c r="JEK120" s="2"/>
      <c r="JEL120" s="2"/>
      <c r="JEM120" s="2"/>
      <c r="JEN120" s="2"/>
      <c r="JEO120" s="2"/>
      <c r="JEP120" s="2"/>
      <c r="JEQ120" s="2"/>
      <c r="JER120" s="2"/>
      <c r="JES120" s="2"/>
      <c r="JET120" s="2"/>
      <c r="JEU120" s="2"/>
      <c r="JEV120" s="2"/>
      <c r="JEW120" s="2"/>
      <c r="JEX120" s="2"/>
      <c r="JEY120" s="2"/>
      <c r="JEZ120" s="2"/>
      <c r="JFA120" s="2"/>
      <c r="JFB120" s="2"/>
      <c r="JFC120" s="2"/>
      <c r="JFD120" s="2"/>
      <c r="JFE120" s="2"/>
      <c r="JFF120" s="2"/>
      <c r="JFG120" s="2"/>
      <c r="JFH120" s="2"/>
      <c r="JFI120" s="2"/>
      <c r="JFJ120" s="2"/>
      <c r="JFK120" s="2"/>
      <c r="JFL120" s="2"/>
      <c r="JFM120" s="2"/>
      <c r="JFN120" s="2"/>
      <c r="JFO120" s="2"/>
      <c r="JFP120" s="2"/>
      <c r="JFQ120" s="2"/>
      <c r="JFR120" s="2"/>
      <c r="JFS120" s="2"/>
      <c r="JFT120" s="2"/>
      <c r="JFU120" s="2"/>
      <c r="JFV120" s="2"/>
      <c r="JFW120" s="2"/>
      <c r="JFX120" s="2"/>
      <c r="JFY120" s="2"/>
      <c r="JFZ120" s="2"/>
      <c r="JGA120" s="2"/>
      <c r="JGB120" s="2"/>
      <c r="JGC120" s="2"/>
      <c r="JGD120" s="2"/>
      <c r="JGE120" s="2"/>
      <c r="JGF120" s="2"/>
      <c r="JGG120" s="2"/>
      <c r="JGH120" s="2"/>
      <c r="JGI120" s="2"/>
      <c r="JGJ120" s="2"/>
      <c r="JGK120" s="2"/>
      <c r="JGL120" s="2"/>
      <c r="JGM120" s="2"/>
      <c r="JGN120" s="2"/>
      <c r="JGO120" s="2"/>
      <c r="JGP120" s="2"/>
      <c r="JGQ120" s="2"/>
      <c r="JGR120" s="2"/>
      <c r="JGS120" s="2"/>
      <c r="JGT120" s="2"/>
      <c r="JGU120" s="2"/>
      <c r="JGV120" s="2"/>
      <c r="JGW120" s="2"/>
      <c r="JGX120" s="2"/>
      <c r="JGY120" s="2"/>
      <c r="JGZ120" s="2"/>
      <c r="JHA120" s="2"/>
      <c r="JHB120" s="2"/>
      <c r="JHC120" s="2"/>
      <c r="JHD120" s="2"/>
      <c r="JHE120" s="2"/>
      <c r="JHF120" s="2"/>
      <c r="JHG120" s="2"/>
      <c r="JHH120" s="2"/>
      <c r="JHI120" s="2"/>
      <c r="JHJ120" s="2"/>
      <c r="JHK120" s="2"/>
      <c r="JHL120" s="2"/>
      <c r="JHM120" s="2"/>
      <c r="JHN120" s="2"/>
      <c r="JHO120" s="2"/>
      <c r="JHP120" s="2"/>
      <c r="JHQ120" s="2"/>
      <c r="JHR120" s="2"/>
      <c r="JHS120" s="2"/>
      <c r="JHT120" s="2"/>
      <c r="JHU120" s="2"/>
      <c r="JHV120" s="2"/>
      <c r="JHW120" s="2"/>
      <c r="JHX120" s="2"/>
      <c r="JHY120" s="2"/>
      <c r="JHZ120" s="2"/>
      <c r="JIA120" s="2"/>
      <c r="JIB120" s="2"/>
      <c r="JIC120" s="2"/>
      <c r="JID120" s="2"/>
      <c r="JIE120" s="2"/>
      <c r="JIF120" s="2"/>
      <c r="JIG120" s="2"/>
      <c r="JIH120" s="2"/>
      <c r="JII120" s="2"/>
      <c r="JIJ120" s="2"/>
      <c r="JIK120" s="2"/>
      <c r="JIL120" s="2"/>
      <c r="JIM120" s="2"/>
      <c r="JIN120" s="2"/>
      <c r="JIO120" s="2"/>
      <c r="JIP120" s="2"/>
      <c r="JIQ120" s="2"/>
      <c r="JIR120" s="2"/>
      <c r="JIS120" s="2"/>
      <c r="JIT120" s="2"/>
      <c r="JIU120" s="2"/>
      <c r="JIV120" s="2"/>
      <c r="JIW120" s="2"/>
      <c r="JIX120" s="2"/>
      <c r="JIY120" s="2"/>
      <c r="JIZ120" s="2"/>
      <c r="JJA120" s="2"/>
      <c r="JJB120" s="2"/>
      <c r="JJC120" s="2"/>
      <c r="JJD120" s="2"/>
      <c r="JJE120" s="2"/>
      <c r="JJF120" s="2"/>
      <c r="JJG120" s="2"/>
      <c r="JJH120" s="2"/>
      <c r="JJI120" s="2"/>
      <c r="JJJ120" s="2"/>
      <c r="JJK120" s="2"/>
      <c r="JJL120" s="2"/>
      <c r="JJM120" s="2"/>
      <c r="JJN120" s="2"/>
      <c r="JJO120" s="2"/>
      <c r="JJP120" s="2"/>
      <c r="JJQ120" s="2"/>
      <c r="JJR120" s="2"/>
      <c r="JJS120" s="2"/>
      <c r="JJT120" s="2"/>
      <c r="JJU120" s="2"/>
      <c r="JJV120" s="2"/>
      <c r="JJW120" s="2"/>
      <c r="JJX120" s="2"/>
      <c r="JJY120" s="2"/>
      <c r="JJZ120" s="2"/>
      <c r="JKA120" s="2"/>
      <c r="JKB120" s="2"/>
      <c r="JKC120" s="2"/>
      <c r="JKD120" s="2"/>
      <c r="JKE120" s="2"/>
      <c r="JKF120" s="2"/>
      <c r="JKG120" s="2"/>
      <c r="JKH120" s="2"/>
      <c r="JKI120" s="2"/>
      <c r="JKJ120" s="2"/>
      <c r="JKK120" s="2"/>
      <c r="JKL120" s="2"/>
      <c r="JKM120" s="2"/>
      <c r="JKN120" s="2"/>
      <c r="JKO120" s="2"/>
      <c r="JKP120" s="2"/>
      <c r="JKQ120" s="2"/>
      <c r="JKR120" s="2"/>
      <c r="JKS120" s="2"/>
      <c r="JKT120" s="2"/>
      <c r="JKU120" s="2"/>
      <c r="JKV120" s="2"/>
      <c r="JKW120" s="2"/>
      <c r="JKX120" s="2"/>
      <c r="JKY120" s="2"/>
      <c r="JKZ120" s="2"/>
      <c r="JLA120" s="2"/>
      <c r="JLB120" s="2"/>
      <c r="JLC120" s="2"/>
      <c r="JLD120" s="2"/>
      <c r="JLE120" s="2"/>
      <c r="JLF120" s="2"/>
      <c r="JLG120" s="2"/>
      <c r="JLH120" s="2"/>
      <c r="JLI120" s="2"/>
      <c r="JLJ120" s="2"/>
      <c r="JLK120" s="2"/>
      <c r="JLL120" s="2"/>
      <c r="JLM120" s="2"/>
      <c r="JLN120" s="2"/>
      <c r="JLO120" s="2"/>
      <c r="JLP120" s="2"/>
      <c r="JLQ120" s="2"/>
      <c r="JLR120" s="2"/>
      <c r="JLS120" s="2"/>
      <c r="JLT120" s="2"/>
      <c r="JLU120" s="2"/>
      <c r="JLV120" s="2"/>
      <c r="JLW120" s="2"/>
      <c r="JLX120" s="2"/>
      <c r="JLY120" s="2"/>
      <c r="JLZ120" s="2"/>
      <c r="JMA120" s="2"/>
      <c r="JMB120" s="2"/>
      <c r="JMC120" s="2"/>
      <c r="JMD120" s="2"/>
      <c r="JME120" s="2"/>
      <c r="JMF120" s="2"/>
      <c r="JMG120" s="2"/>
      <c r="JMH120" s="2"/>
      <c r="JMI120" s="2"/>
      <c r="JMJ120" s="2"/>
      <c r="JMK120" s="2"/>
      <c r="JML120" s="2"/>
      <c r="JMM120" s="2"/>
      <c r="JMN120" s="2"/>
      <c r="JMO120" s="2"/>
      <c r="JMP120" s="2"/>
      <c r="JMQ120" s="2"/>
      <c r="JMR120" s="2"/>
      <c r="JMS120" s="2"/>
      <c r="JMT120" s="2"/>
      <c r="JMU120" s="2"/>
      <c r="JMV120" s="2"/>
      <c r="JMW120" s="2"/>
      <c r="JMX120" s="2"/>
      <c r="JMY120" s="2"/>
      <c r="JMZ120" s="2"/>
      <c r="JNA120" s="2"/>
      <c r="JNB120" s="2"/>
      <c r="JNC120" s="2"/>
      <c r="JND120" s="2"/>
      <c r="JNE120" s="2"/>
      <c r="JNF120" s="2"/>
      <c r="JNG120" s="2"/>
      <c r="JNH120" s="2"/>
      <c r="JNI120" s="2"/>
      <c r="JNJ120" s="2"/>
      <c r="JNK120" s="2"/>
      <c r="JNL120" s="2"/>
      <c r="JNM120" s="2"/>
      <c r="JNN120" s="2"/>
      <c r="JNO120" s="2"/>
      <c r="JNP120" s="2"/>
      <c r="JNQ120" s="2"/>
      <c r="JNR120" s="2"/>
      <c r="JNS120" s="2"/>
      <c r="JNT120" s="2"/>
      <c r="JNU120" s="2"/>
      <c r="JNV120" s="2"/>
      <c r="JNW120" s="2"/>
      <c r="JNX120" s="2"/>
      <c r="JNY120" s="2"/>
      <c r="JNZ120" s="2"/>
      <c r="JOA120" s="2"/>
      <c r="JOB120" s="2"/>
      <c r="JOC120" s="2"/>
      <c r="JOD120" s="2"/>
      <c r="JOE120" s="2"/>
      <c r="JOF120" s="2"/>
      <c r="JOG120" s="2"/>
      <c r="JOH120" s="2"/>
      <c r="JOI120" s="2"/>
      <c r="JOJ120" s="2"/>
      <c r="JOK120" s="2"/>
      <c r="JOL120" s="2"/>
      <c r="JOM120" s="2"/>
      <c r="JON120" s="2"/>
      <c r="JOO120" s="2"/>
      <c r="JOP120" s="2"/>
      <c r="JOQ120" s="2"/>
      <c r="JOR120" s="2"/>
      <c r="JOS120" s="2"/>
      <c r="JOT120" s="2"/>
      <c r="JOU120" s="2"/>
      <c r="JOV120" s="2"/>
      <c r="JOW120" s="2"/>
      <c r="JOX120" s="2"/>
      <c r="JOY120" s="2"/>
      <c r="JOZ120" s="2"/>
      <c r="JPA120" s="2"/>
      <c r="JPB120" s="2"/>
      <c r="JPC120" s="2"/>
      <c r="JPD120" s="2"/>
      <c r="JPE120" s="2"/>
      <c r="JPF120" s="2"/>
      <c r="JPG120" s="2"/>
      <c r="JPH120" s="2"/>
      <c r="JPI120" s="2"/>
      <c r="JPJ120" s="2"/>
      <c r="JPK120" s="2"/>
      <c r="JPL120" s="2"/>
      <c r="JPM120" s="2"/>
      <c r="JPN120" s="2"/>
      <c r="JPO120" s="2"/>
      <c r="JPP120" s="2"/>
      <c r="JPQ120" s="2"/>
      <c r="JPR120" s="2"/>
      <c r="JPS120" s="2"/>
      <c r="JPT120" s="2"/>
      <c r="JPU120" s="2"/>
      <c r="JPV120" s="2"/>
      <c r="JPW120" s="2"/>
      <c r="JPX120" s="2"/>
      <c r="JPY120" s="2"/>
      <c r="JPZ120" s="2"/>
      <c r="JQA120" s="2"/>
      <c r="JQB120" s="2"/>
      <c r="JQC120" s="2"/>
      <c r="JQD120" s="2"/>
      <c r="JQE120" s="2"/>
      <c r="JQF120" s="2"/>
      <c r="JQG120" s="2"/>
      <c r="JQH120" s="2"/>
      <c r="JQI120" s="2"/>
      <c r="JQJ120" s="2"/>
      <c r="JQK120" s="2"/>
      <c r="JQL120" s="2"/>
      <c r="JQM120" s="2"/>
      <c r="JQN120" s="2"/>
      <c r="JQO120" s="2"/>
      <c r="JQP120" s="2"/>
      <c r="JQQ120" s="2"/>
      <c r="JQR120" s="2"/>
      <c r="JQS120" s="2"/>
      <c r="JQT120" s="2"/>
      <c r="JQU120" s="2"/>
      <c r="JQV120" s="2"/>
      <c r="JQW120" s="2"/>
      <c r="JQX120" s="2"/>
      <c r="JQY120" s="2"/>
      <c r="JQZ120" s="2"/>
      <c r="JRA120" s="2"/>
      <c r="JRB120" s="2"/>
      <c r="JRC120" s="2"/>
      <c r="JRD120" s="2"/>
      <c r="JRE120" s="2"/>
      <c r="JRF120" s="2"/>
      <c r="JRG120" s="2"/>
      <c r="JRH120" s="2"/>
      <c r="JRI120" s="2"/>
      <c r="JRJ120" s="2"/>
      <c r="JRK120" s="2"/>
      <c r="JRL120" s="2"/>
      <c r="JRM120" s="2"/>
      <c r="JRN120" s="2"/>
      <c r="JRO120" s="2"/>
      <c r="JRP120" s="2"/>
      <c r="JRQ120" s="2"/>
      <c r="JRR120" s="2"/>
      <c r="JRS120" s="2"/>
      <c r="JRT120" s="2"/>
      <c r="JRU120" s="2"/>
      <c r="JRV120" s="2"/>
      <c r="JRW120" s="2"/>
      <c r="JRX120" s="2"/>
      <c r="JRY120" s="2"/>
      <c r="JRZ120" s="2"/>
      <c r="JSA120" s="2"/>
      <c r="JSB120" s="2"/>
      <c r="JSC120" s="2"/>
      <c r="JSD120" s="2"/>
      <c r="JSE120" s="2"/>
      <c r="JSF120" s="2"/>
      <c r="JSG120" s="2"/>
      <c r="JSH120" s="2"/>
      <c r="JSI120" s="2"/>
      <c r="JSJ120" s="2"/>
      <c r="JSK120" s="2"/>
      <c r="JSL120" s="2"/>
      <c r="JSM120" s="2"/>
      <c r="JSN120" s="2"/>
      <c r="JSO120" s="2"/>
      <c r="JSP120" s="2"/>
      <c r="JSQ120" s="2"/>
      <c r="JSR120" s="2"/>
      <c r="JSS120" s="2"/>
      <c r="JST120" s="2"/>
      <c r="JSU120" s="2"/>
      <c r="JSV120" s="2"/>
      <c r="JSW120" s="2"/>
      <c r="JSX120" s="2"/>
      <c r="JSY120" s="2"/>
      <c r="JSZ120" s="2"/>
      <c r="JTA120" s="2"/>
      <c r="JTB120" s="2"/>
      <c r="JTC120" s="2"/>
      <c r="JTD120" s="2"/>
      <c r="JTE120" s="2"/>
      <c r="JTF120" s="2"/>
      <c r="JTG120" s="2"/>
      <c r="JTH120" s="2"/>
      <c r="JTI120" s="2"/>
      <c r="JTJ120" s="2"/>
      <c r="JTK120" s="2"/>
      <c r="JTL120" s="2"/>
      <c r="JTM120" s="2"/>
      <c r="JTN120" s="2"/>
      <c r="JTO120" s="2"/>
      <c r="JTP120" s="2"/>
      <c r="JTQ120" s="2"/>
      <c r="JTR120" s="2"/>
      <c r="JTS120" s="2"/>
      <c r="JTT120" s="2"/>
      <c r="JTU120" s="2"/>
      <c r="JTV120" s="2"/>
      <c r="JTW120" s="2"/>
      <c r="JTX120" s="2"/>
      <c r="JTY120" s="2"/>
      <c r="JTZ120" s="2"/>
      <c r="JUA120" s="2"/>
      <c r="JUB120" s="2"/>
      <c r="JUC120" s="2"/>
      <c r="JUD120" s="2"/>
      <c r="JUE120" s="2"/>
      <c r="JUF120" s="2"/>
      <c r="JUG120" s="2"/>
      <c r="JUH120" s="2"/>
      <c r="JUI120" s="2"/>
      <c r="JUJ120" s="2"/>
      <c r="JUK120" s="2"/>
      <c r="JUL120" s="2"/>
      <c r="JUM120" s="2"/>
      <c r="JUN120" s="2"/>
      <c r="JUO120" s="2"/>
      <c r="JUP120" s="2"/>
      <c r="JUQ120" s="2"/>
      <c r="JUR120" s="2"/>
      <c r="JUS120" s="2"/>
      <c r="JUT120" s="2"/>
      <c r="JUU120" s="2"/>
      <c r="JUV120" s="2"/>
      <c r="JUW120" s="2"/>
      <c r="JUX120" s="2"/>
      <c r="JUY120" s="2"/>
      <c r="JUZ120" s="2"/>
      <c r="JVA120" s="2"/>
      <c r="JVB120" s="2"/>
      <c r="JVC120" s="2"/>
      <c r="JVD120" s="2"/>
      <c r="JVE120" s="2"/>
      <c r="JVF120" s="2"/>
      <c r="JVG120" s="2"/>
      <c r="JVH120" s="2"/>
      <c r="JVI120" s="2"/>
      <c r="JVJ120" s="2"/>
      <c r="JVK120" s="2"/>
      <c r="JVL120" s="2"/>
      <c r="JVM120" s="2"/>
      <c r="JVN120" s="2"/>
      <c r="JVO120" s="2"/>
      <c r="JVP120" s="2"/>
      <c r="JVQ120" s="2"/>
      <c r="JVR120" s="2"/>
      <c r="JVS120" s="2"/>
      <c r="JVT120" s="2"/>
      <c r="JVU120" s="2"/>
      <c r="JVV120" s="2"/>
      <c r="JVW120" s="2"/>
      <c r="JVX120" s="2"/>
      <c r="JVY120" s="2"/>
      <c r="JVZ120" s="2"/>
      <c r="JWA120" s="2"/>
      <c r="JWB120" s="2"/>
      <c r="JWC120" s="2"/>
      <c r="JWD120" s="2"/>
      <c r="JWE120" s="2"/>
      <c r="JWF120" s="2"/>
      <c r="JWG120" s="2"/>
      <c r="JWH120" s="2"/>
      <c r="JWI120" s="2"/>
      <c r="JWJ120" s="2"/>
      <c r="JWK120" s="2"/>
      <c r="JWL120" s="2"/>
      <c r="JWM120" s="2"/>
      <c r="JWN120" s="2"/>
      <c r="JWO120" s="2"/>
      <c r="JWP120" s="2"/>
      <c r="JWQ120" s="2"/>
      <c r="JWR120" s="2"/>
      <c r="JWS120" s="2"/>
      <c r="JWT120" s="2"/>
      <c r="JWU120" s="2"/>
      <c r="JWV120" s="2"/>
      <c r="JWW120" s="2"/>
      <c r="JWX120" s="2"/>
      <c r="JWY120" s="2"/>
      <c r="JWZ120" s="2"/>
      <c r="JXA120" s="2"/>
      <c r="JXB120" s="2"/>
      <c r="JXC120" s="2"/>
      <c r="JXD120" s="2"/>
      <c r="JXE120" s="2"/>
      <c r="JXF120" s="2"/>
      <c r="JXG120" s="2"/>
      <c r="JXH120" s="2"/>
      <c r="JXI120" s="2"/>
      <c r="JXJ120" s="2"/>
      <c r="JXK120" s="2"/>
      <c r="JXL120" s="2"/>
      <c r="JXM120" s="2"/>
      <c r="JXN120" s="2"/>
      <c r="JXO120" s="2"/>
      <c r="JXP120" s="2"/>
      <c r="JXQ120" s="2"/>
      <c r="JXR120" s="2"/>
      <c r="JXS120" s="2"/>
      <c r="JXT120" s="2"/>
      <c r="JXU120" s="2"/>
      <c r="JXV120" s="2"/>
      <c r="JXW120" s="2"/>
      <c r="JXX120" s="2"/>
      <c r="JXY120" s="2"/>
      <c r="JXZ120" s="2"/>
      <c r="JYA120" s="2"/>
      <c r="JYB120" s="2"/>
      <c r="JYC120" s="2"/>
      <c r="JYD120" s="2"/>
      <c r="JYE120" s="2"/>
      <c r="JYF120" s="2"/>
      <c r="JYG120" s="2"/>
      <c r="JYH120" s="2"/>
      <c r="JYI120" s="2"/>
      <c r="JYJ120" s="2"/>
      <c r="JYK120" s="2"/>
      <c r="JYL120" s="2"/>
      <c r="JYM120" s="2"/>
      <c r="JYN120" s="2"/>
      <c r="JYO120" s="2"/>
      <c r="JYP120" s="2"/>
      <c r="JYQ120" s="2"/>
      <c r="JYR120" s="2"/>
      <c r="JYS120" s="2"/>
      <c r="JYT120" s="2"/>
      <c r="JYU120" s="2"/>
      <c r="JYV120" s="2"/>
      <c r="JYW120" s="2"/>
      <c r="JYX120" s="2"/>
      <c r="JYY120" s="2"/>
      <c r="JYZ120" s="2"/>
      <c r="JZA120" s="2"/>
      <c r="JZB120" s="2"/>
      <c r="JZC120" s="2"/>
      <c r="JZD120" s="2"/>
      <c r="JZE120" s="2"/>
      <c r="JZF120" s="2"/>
      <c r="JZG120" s="2"/>
      <c r="JZH120" s="2"/>
      <c r="JZI120" s="2"/>
      <c r="JZJ120" s="2"/>
      <c r="JZK120" s="2"/>
      <c r="JZL120" s="2"/>
      <c r="JZM120" s="2"/>
      <c r="JZN120" s="2"/>
      <c r="JZO120" s="2"/>
      <c r="JZP120" s="2"/>
      <c r="JZQ120" s="2"/>
      <c r="JZR120" s="2"/>
      <c r="JZS120" s="2"/>
      <c r="JZT120" s="2"/>
      <c r="JZU120" s="2"/>
      <c r="JZV120" s="2"/>
      <c r="JZW120" s="2"/>
      <c r="JZX120" s="2"/>
      <c r="JZY120" s="2"/>
      <c r="JZZ120" s="2"/>
      <c r="KAA120" s="2"/>
      <c r="KAB120" s="2"/>
      <c r="KAC120" s="2"/>
      <c r="KAD120" s="2"/>
      <c r="KAE120" s="2"/>
      <c r="KAF120" s="2"/>
      <c r="KAG120" s="2"/>
      <c r="KAH120" s="2"/>
      <c r="KAI120" s="2"/>
      <c r="KAJ120" s="2"/>
      <c r="KAK120" s="2"/>
      <c r="KAL120" s="2"/>
      <c r="KAM120" s="2"/>
      <c r="KAN120" s="2"/>
      <c r="KAO120" s="2"/>
      <c r="KAP120" s="2"/>
      <c r="KAQ120" s="2"/>
      <c r="KAR120" s="2"/>
      <c r="KAS120" s="2"/>
      <c r="KAT120" s="2"/>
      <c r="KAU120" s="2"/>
      <c r="KAV120" s="2"/>
      <c r="KAW120" s="2"/>
      <c r="KAX120" s="2"/>
      <c r="KAY120" s="2"/>
      <c r="KAZ120" s="2"/>
      <c r="KBA120" s="2"/>
      <c r="KBB120" s="2"/>
      <c r="KBC120" s="2"/>
      <c r="KBD120" s="2"/>
      <c r="KBE120" s="2"/>
      <c r="KBF120" s="2"/>
      <c r="KBG120" s="2"/>
      <c r="KBH120" s="2"/>
      <c r="KBI120" s="2"/>
      <c r="KBJ120" s="2"/>
      <c r="KBK120" s="2"/>
      <c r="KBL120" s="2"/>
      <c r="KBM120" s="2"/>
      <c r="KBN120" s="2"/>
      <c r="KBO120" s="2"/>
      <c r="KBP120" s="2"/>
      <c r="KBQ120" s="2"/>
      <c r="KBR120" s="2"/>
      <c r="KBS120" s="2"/>
      <c r="KBT120" s="2"/>
      <c r="KBU120" s="2"/>
      <c r="KBV120" s="2"/>
      <c r="KBW120" s="2"/>
      <c r="KBX120" s="2"/>
      <c r="KBY120" s="2"/>
      <c r="KBZ120" s="2"/>
      <c r="KCA120" s="2"/>
      <c r="KCB120" s="2"/>
      <c r="KCC120" s="2"/>
      <c r="KCD120" s="2"/>
      <c r="KCE120" s="2"/>
      <c r="KCF120" s="2"/>
      <c r="KCG120" s="2"/>
      <c r="KCH120" s="2"/>
      <c r="KCI120" s="2"/>
      <c r="KCJ120" s="2"/>
      <c r="KCK120" s="2"/>
      <c r="KCL120" s="2"/>
      <c r="KCM120" s="2"/>
      <c r="KCN120" s="2"/>
      <c r="KCO120" s="2"/>
      <c r="KCP120" s="2"/>
      <c r="KCQ120" s="2"/>
      <c r="KCR120" s="2"/>
      <c r="KCS120" s="2"/>
      <c r="KCT120" s="2"/>
      <c r="KCU120" s="2"/>
      <c r="KCV120" s="2"/>
      <c r="KCW120" s="2"/>
      <c r="KCX120" s="2"/>
      <c r="KCY120" s="2"/>
      <c r="KCZ120" s="2"/>
      <c r="KDA120" s="2"/>
      <c r="KDB120" s="2"/>
      <c r="KDC120" s="2"/>
      <c r="KDD120" s="2"/>
      <c r="KDE120" s="2"/>
      <c r="KDF120" s="2"/>
      <c r="KDG120" s="2"/>
      <c r="KDH120" s="2"/>
      <c r="KDI120" s="2"/>
      <c r="KDJ120" s="2"/>
      <c r="KDK120" s="2"/>
      <c r="KDL120" s="2"/>
      <c r="KDM120" s="2"/>
      <c r="KDN120" s="2"/>
      <c r="KDO120" s="2"/>
      <c r="KDP120" s="2"/>
      <c r="KDQ120" s="2"/>
      <c r="KDR120" s="2"/>
      <c r="KDS120" s="2"/>
      <c r="KDT120" s="2"/>
      <c r="KDU120" s="2"/>
      <c r="KDV120" s="2"/>
      <c r="KDW120" s="2"/>
      <c r="KDX120" s="2"/>
      <c r="KDY120" s="2"/>
      <c r="KDZ120" s="2"/>
      <c r="KEA120" s="2"/>
      <c r="KEB120" s="2"/>
      <c r="KEC120" s="2"/>
      <c r="KED120" s="2"/>
      <c r="KEE120" s="2"/>
      <c r="KEF120" s="2"/>
      <c r="KEG120" s="2"/>
      <c r="KEH120" s="2"/>
      <c r="KEI120" s="2"/>
      <c r="KEJ120" s="2"/>
      <c r="KEK120" s="2"/>
      <c r="KEL120" s="2"/>
      <c r="KEM120" s="2"/>
      <c r="KEN120" s="2"/>
      <c r="KEO120" s="2"/>
      <c r="KEP120" s="2"/>
      <c r="KEQ120" s="2"/>
      <c r="KER120" s="2"/>
      <c r="KES120" s="2"/>
      <c r="KET120" s="2"/>
      <c r="KEU120" s="2"/>
      <c r="KEV120" s="2"/>
      <c r="KEW120" s="2"/>
      <c r="KEX120" s="2"/>
      <c r="KEY120" s="2"/>
      <c r="KEZ120" s="2"/>
      <c r="KFA120" s="2"/>
      <c r="KFB120" s="2"/>
      <c r="KFC120" s="2"/>
      <c r="KFD120" s="2"/>
      <c r="KFE120" s="2"/>
      <c r="KFF120" s="2"/>
      <c r="KFG120" s="2"/>
      <c r="KFH120" s="2"/>
      <c r="KFI120" s="2"/>
      <c r="KFJ120" s="2"/>
      <c r="KFK120" s="2"/>
      <c r="KFL120" s="2"/>
      <c r="KFM120" s="2"/>
      <c r="KFN120" s="2"/>
      <c r="KFO120" s="2"/>
      <c r="KFP120" s="2"/>
      <c r="KFQ120" s="2"/>
      <c r="KFR120" s="2"/>
      <c r="KFS120" s="2"/>
      <c r="KFT120" s="2"/>
      <c r="KFU120" s="2"/>
      <c r="KFV120" s="2"/>
      <c r="KFW120" s="2"/>
      <c r="KFX120" s="2"/>
      <c r="KFY120" s="2"/>
      <c r="KFZ120" s="2"/>
      <c r="KGA120" s="2"/>
      <c r="KGB120" s="2"/>
      <c r="KGC120" s="2"/>
      <c r="KGD120" s="2"/>
      <c r="KGE120" s="2"/>
      <c r="KGF120" s="2"/>
      <c r="KGG120" s="2"/>
      <c r="KGH120" s="2"/>
      <c r="KGI120" s="2"/>
      <c r="KGJ120" s="2"/>
      <c r="KGK120" s="2"/>
      <c r="KGL120" s="2"/>
      <c r="KGM120" s="2"/>
      <c r="KGN120" s="2"/>
      <c r="KGO120" s="2"/>
      <c r="KGP120" s="2"/>
      <c r="KGQ120" s="2"/>
      <c r="KGR120" s="2"/>
      <c r="KGS120" s="2"/>
      <c r="KGT120" s="2"/>
      <c r="KGU120" s="2"/>
      <c r="KGV120" s="2"/>
      <c r="KGW120" s="2"/>
      <c r="KGX120" s="2"/>
      <c r="KGY120" s="2"/>
      <c r="KGZ120" s="2"/>
      <c r="KHA120" s="2"/>
      <c r="KHB120" s="2"/>
      <c r="KHC120" s="2"/>
      <c r="KHD120" s="2"/>
      <c r="KHE120" s="2"/>
      <c r="KHF120" s="2"/>
      <c r="KHG120" s="2"/>
      <c r="KHH120" s="2"/>
      <c r="KHI120" s="2"/>
      <c r="KHJ120" s="2"/>
      <c r="KHK120" s="2"/>
      <c r="KHL120" s="2"/>
      <c r="KHM120" s="2"/>
      <c r="KHN120" s="2"/>
      <c r="KHO120" s="2"/>
      <c r="KHP120" s="2"/>
      <c r="KHQ120" s="2"/>
      <c r="KHR120" s="2"/>
      <c r="KHS120" s="2"/>
      <c r="KHT120" s="2"/>
      <c r="KHU120" s="2"/>
      <c r="KHV120" s="2"/>
      <c r="KHW120" s="2"/>
      <c r="KHX120" s="2"/>
      <c r="KHY120" s="2"/>
      <c r="KHZ120" s="2"/>
      <c r="KIA120" s="2"/>
      <c r="KIB120" s="2"/>
      <c r="KIC120" s="2"/>
      <c r="KID120" s="2"/>
      <c r="KIE120" s="2"/>
      <c r="KIF120" s="2"/>
      <c r="KIG120" s="2"/>
      <c r="KIH120" s="2"/>
      <c r="KII120" s="2"/>
      <c r="KIJ120" s="2"/>
      <c r="KIK120" s="2"/>
      <c r="KIL120" s="2"/>
      <c r="KIM120" s="2"/>
      <c r="KIN120" s="2"/>
      <c r="KIO120" s="2"/>
      <c r="KIP120" s="2"/>
      <c r="KIQ120" s="2"/>
      <c r="KIR120" s="2"/>
      <c r="KIS120" s="2"/>
      <c r="KIT120" s="2"/>
      <c r="KIU120" s="2"/>
      <c r="KIV120" s="2"/>
      <c r="KIW120" s="2"/>
      <c r="KIX120" s="2"/>
      <c r="KIY120" s="2"/>
      <c r="KIZ120" s="2"/>
      <c r="KJA120" s="2"/>
      <c r="KJB120" s="2"/>
      <c r="KJC120" s="2"/>
      <c r="KJD120" s="2"/>
      <c r="KJE120" s="2"/>
      <c r="KJF120" s="2"/>
      <c r="KJG120" s="2"/>
      <c r="KJH120" s="2"/>
      <c r="KJI120" s="2"/>
      <c r="KJJ120" s="2"/>
      <c r="KJK120" s="2"/>
      <c r="KJL120" s="2"/>
      <c r="KJM120" s="2"/>
      <c r="KJN120" s="2"/>
      <c r="KJO120" s="2"/>
      <c r="KJP120" s="2"/>
      <c r="KJQ120" s="2"/>
      <c r="KJR120" s="2"/>
      <c r="KJS120" s="2"/>
      <c r="KJT120" s="2"/>
      <c r="KJU120" s="2"/>
      <c r="KJV120" s="2"/>
      <c r="KJW120" s="2"/>
      <c r="KJX120" s="2"/>
      <c r="KJY120" s="2"/>
      <c r="KJZ120" s="2"/>
      <c r="KKA120" s="2"/>
      <c r="KKB120" s="2"/>
      <c r="KKC120" s="2"/>
      <c r="KKD120" s="2"/>
      <c r="KKE120" s="2"/>
      <c r="KKF120" s="2"/>
      <c r="KKG120" s="2"/>
      <c r="KKH120" s="2"/>
      <c r="KKI120" s="2"/>
      <c r="KKJ120" s="2"/>
      <c r="KKK120" s="2"/>
      <c r="KKL120" s="2"/>
      <c r="KKM120" s="2"/>
      <c r="KKN120" s="2"/>
      <c r="KKO120" s="2"/>
      <c r="KKP120" s="2"/>
      <c r="KKQ120" s="2"/>
      <c r="KKR120" s="2"/>
      <c r="KKS120" s="2"/>
      <c r="KKT120" s="2"/>
      <c r="KKU120" s="2"/>
      <c r="KKV120" s="2"/>
      <c r="KKW120" s="2"/>
      <c r="KKX120" s="2"/>
      <c r="KKY120" s="2"/>
      <c r="KKZ120" s="2"/>
      <c r="KLA120" s="2"/>
      <c r="KLB120" s="2"/>
      <c r="KLC120" s="2"/>
      <c r="KLD120" s="2"/>
      <c r="KLE120" s="2"/>
      <c r="KLF120" s="2"/>
      <c r="KLG120" s="2"/>
      <c r="KLH120" s="2"/>
      <c r="KLI120" s="2"/>
      <c r="KLJ120" s="2"/>
      <c r="KLK120" s="2"/>
      <c r="KLL120" s="2"/>
      <c r="KLM120" s="2"/>
      <c r="KLN120" s="2"/>
      <c r="KLO120" s="2"/>
      <c r="KLP120" s="2"/>
      <c r="KLQ120" s="2"/>
      <c r="KLR120" s="2"/>
      <c r="KLS120" s="2"/>
      <c r="KLT120" s="2"/>
      <c r="KLU120" s="2"/>
      <c r="KLV120" s="2"/>
      <c r="KLW120" s="2"/>
      <c r="KLX120" s="2"/>
      <c r="KLY120" s="2"/>
      <c r="KLZ120" s="2"/>
      <c r="KMA120" s="2"/>
      <c r="KMB120" s="2"/>
      <c r="KMC120" s="2"/>
      <c r="KMD120" s="2"/>
      <c r="KME120" s="2"/>
      <c r="KMF120" s="2"/>
      <c r="KMG120" s="2"/>
      <c r="KMH120" s="2"/>
      <c r="KMI120" s="2"/>
      <c r="KMJ120" s="2"/>
      <c r="KMK120" s="2"/>
      <c r="KML120" s="2"/>
      <c r="KMM120" s="2"/>
      <c r="KMN120" s="2"/>
      <c r="KMO120" s="2"/>
      <c r="KMP120" s="2"/>
      <c r="KMQ120" s="2"/>
      <c r="KMR120" s="2"/>
      <c r="KMS120" s="2"/>
      <c r="KMT120" s="2"/>
      <c r="KMU120" s="2"/>
      <c r="KMV120" s="2"/>
      <c r="KMW120" s="2"/>
      <c r="KMX120" s="2"/>
      <c r="KMY120" s="2"/>
      <c r="KMZ120" s="2"/>
      <c r="KNA120" s="2"/>
      <c r="KNB120" s="2"/>
      <c r="KNC120" s="2"/>
      <c r="KND120" s="2"/>
      <c r="KNE120" s="2"/>
      <c r="KNF120" s="2"/>
      <c r="KNG120" s="2"/>
      <c r="KNH120" s="2"/>
      <c r="KNI120" s="2"/>
      <c r="KNJ120" s="2"/>
      <c r="KNK120" s="2"/>
      <c r="KNL120" s="2"/>
      <c r="KNM120" s="2"/>
      <c r="KNN120" s="2"/>
      <c r="KNO120" s="2"/>
      <c r="KNP120" s="2"/>
      <c r="KNQ120" s="2"/>
      <c r="KNR120" s="2"/>
      <c r="KNS120" s="2"/>
      <c r="KNT120" s="2"/>
      <c r="KNU120" s="2"/>
      <c r="KNV120" s="2"/>
      <c r="KNW120" s="2"/>
      <c r="KNX120" s="2"/>
      <c r="KNY120" s="2"/>
      <c r="KNZ120" s="2"/>
      <c r="KOA120" s="2"/>
      <c r="KOB120" s="2"/>
      <c r="KOC120" s="2"/>
      <c r="KOD120" s="2"/>
      <c r="KOE120" s="2"/>
      <c r="KOF120" s="2"/>
      <c r="KOG120" s="2"/>
      <c r="KOH120" s="2"/>
      <c r="KOI120" s="2"/>
      <c r="KOJ120" s="2"/>
      <c r="KOK120" s="2"/>
      <c r="KOL120" s="2"/>
      <c r="KOM120" s="2"/>
      <c r="KON120" s="2"/>
      <c r="KOO120" s="2"/>
      <c r="KOP120" s="2"/>
      <c r="KOQ120" s="2"/>
      <c r="KOR120" s="2"/>
      <c r="KOS120" s="2"/>
      <c r="KOT120" s="2"/>
      <c r="KOU120" s="2"/>
      <c r="KOV120" s="2"/>
      <c r="KOW120" s="2"/>
      <c r="KOX120" s="2"/>
      <c r="KOY120" s="2"/>
      <c r="KOZ120" s="2"/>
      <c r="KPA120" s="2"/>
      <c r="KPB120" s="2"/>
      <c r="KPC120" s="2"/>
      <c r="KPD120" s="2"/>
      <c r="KPE120" s="2"/>
      <c r="KPF120" s="2"/>
      <c r="KPG120" s="2"/>
      <c r="KPH120" s="2"/>
      <c r="KPI120" s="2"/>
      <c r="KPJ120" s="2"/>
      <c r="KPK120" s="2"/>
      <c r="KPL120" s="2"/>
      <c r="KPM120" s="2"/>
      <c r="KPN120" s="2"/>
      <c r="KPO120" s="2"/>
      <c r="KPP120" s="2"/>
      <c r="KPQ120" s="2"/>
      <c r="KPR120" s="2"/>
      <c r="KPS120" s="2"/>
      <c r="KPT120" s="2"/>
      <c r="KPU120" s="2"/>
      <c r="KPV120" s="2"/>
      <c r="KPW120" s="2"/>
      <c r="KPX120" s="2"/>
      <c r="KPY120" s="2"/>
      <c r="KPZ120" s="2"/>
      <c r="KQA120" s="2"/>
      <c r="KQB120" s="2"/>
      <c r="KQC120" s="2"/>
      <c r="KQD120" s="2"/>
      <c r="KQE120" s="2"/>
      <c r="KQF120" s="2"/>
      <c r="KQG120" s="2"/>
      <c r="KQH120" s="2"/>
      <c r="KQI120" s="2"/>
      <c r="KQJ120" s="2"/>
      <c r="KQK120" s="2"/>
      <c r="KQL120" s="2"/>
      <c r="KQM120" s="2"/>
      <c r="KQN120" s="2"/>
      <c r="KQO120" s="2"/>
      <c r="KQP120" s="2"/>
      <c r="KQQ120" s="2"/>
      <c r="KQR120" s="2"/>
      <c r="KQS120" s="2"/>
      <c r="KQT120" s="2"/>
      <c r="KQU120" s="2"/>
      <c r="KQV120" s="2"/>
      <c r="KQW120" s="2"/>
      <c r="KQX120" s="2"/>
      <c r="KQY120" s="2"/>
      <c r="KQZ120" s="2"/>
      <c r="KRA120" s="2"/>
      <c r="KRB120" s="2"/>
      <c r="KRC120" s="2"/>
      <c r="KRD120" s="2"/>
      <c r="KRE120" s="2"/>
      <c r="KRF120" s="2"/>
      <c r="KRG120" s="2"/>
      <c r="KRH120" s="2"/>
      <c r="KRI120" s="2"/>
      <c r="KRJ120" s="2"/>
      <c r="KRK120" s="2"/>
      <c r="KRL120" s="2"/>
      <c r="KRM120" s="2"/>
      <c r="KRN120" s="2"/>
      <c r="KRO120" s="2"/>
      <c r="KRP120" s="2"/>
      <c r="KRQ120" s="2"/>
      <c r="KRR120" s="2"/>
      <c r="KRS120" s="2"/>
      <c r="KRT120" s="2"/>
      <c r="KRU120" s="2"/>
      <c r="KRV120" s="2"/>
      <c r="KRW120" s="2"/>
      <c r="KRX120" s="2"/>
      <c r="KRY120" s="2"/>
      <c r="KRZ120" s="2"/>
      <c r="KSA120" s="2"/>
      <c r="KSB120" s="2"/>
      <c r="KSC120" s="2"/>
      <c r="KSD120" s="2"/>
      <c r="KSE120" s="2"/>
      <c r="KSF120" s="2"/>
      <c r="KSG120" s="2"/>
      <c r="KSH120" s="2"/>
      <c r="KSI120" s="2"/>
      <c r="KSJ120" s="2"/>
      <c r="KSK120" s="2"/>
      <c r="KSL120" s="2"/>
      <c r="KSM120" s="2"/>
      <c r="KSN120" s="2"/>
      <c r="KSO120" s="2"/>
      <c r="KSP120" s="2"/>
      <c r="KSQ120" s="2"/>
      <c r="KSR120" s="2"/>
      <c r="KSS120" s="2"/>
      <c r="KST120" s="2"/>
      <c r="KSU120" s="2"/>
      <c r="KSV120" s="2"/>
      <c r="KSW120" s="2"/>
      <c r="KSX120" s="2"/>
      <c r="KSY120" s="2"/>
      <c r="KSZ120" s="2"/>
      <c r="KTA120" s="2"/>
      <c r="KTB120" s="2"/>
      <c r="KTC120" s="2"/>
      <c r="KTD120" s="2"/>
      <c r="KTE120" s="2"/>
      <c r="KTF120" s="2"/>
      <c r="KTG120" s="2"/>
      <c r="KTH120" s="2"/>
      <c r="KTI120" s="2"/>
      <c r="KTJ120" s="2"/>
      <c r="KTK120" s="2"/>
      <c r="KTL120" s="2"/>
      <c r="KTM120" s="2"/>
      <c r="KTN120" s="2"/>
      <c r="KTO120" s="2"/>
      <c r="KTP120" s="2"/>
      <c r="KTQ120" s="2"/>
      <c r="KTR120" s="2"/>
      <c r="KTS120" s="2"/>
      <c r="KTT120" s="2"/>
      <c r="KTU120" s="2"/>
      <c r="KTV120" s="2"/>
      <c r="KTW120" s="2"/>
      <c r="KTX120" s="2"/>
      <c r="KTY120" s="2"/>
      <c r="KTZ120" s="2"/>
      <c r="KUA120" s="2"/>
      <c r="KUB120" s="2"/>
      <c r="KUC120" s="2"/>
      <c r="KUD120" s="2"/>
      <c r="KUE120" s="2"/>
      <c r="KUF120" s="2"/>
      <c r="KUG120" s="2"/>
      <c r="KUH120" s="2"/>
      <c r="KUI120" s="2"/>
      <c r="KUJ120" s="2"/>
      <c r="KUK120" s="2"/>
      <c r="KUL120" s="2"/>
      <c r="KUM120" s="2"/>
      <c r="KUN120" s="2"/>
      <c r="KUO120" s="2"/>
      <c r="KUP120" s="2"/>
      <c r="KUQ120" s="2"/>
      <c r="KUR120" s="2"/>
      <c r="KUS120" s="2"/>
      <c r="KUT120" s="2"/>
      <c r="KUU120" s="2"/>
      <c r="KUV120" s="2"/>
      <c r="KUW120" s="2"/>
      <c r="KUX120" s="2"/>
      <c r="KUY120" s="2"/>
      <c r="KUZ120" s="2"/>
      <c r="KVA120" s="2"/>
      <c r="KVB120" s="2"/>
      <c r="KVC120" s="2"/>
      <c r="KVD120" s="2"/>
      <c r="KVE120" s="2"/>
      <c r="KVF120" s="2"/>
      <c r="KVG120" s="2"/>
      <c r="KVH120" s="2"/>
      <c r="KVI120" s="2"/>
      <c r="KVJ120" s="2"/>
      <c r="KVK120" s="2"/>
      <c r="KVL120" s="2"/>
      <c r="KVM120" s="2"/>
      <c r="KVN120" s="2"/>
      <c r="KVO120" s="2"/>
      <c r="KVP120" s="2"/>
      <c r="KVQ120" s="2"/>
      <c r="KVR120" s="2"/>
      <c r="KVS120" s="2"/>
      <c r="KVT120" s="2"/>
      <c r="KVU120" s="2"/>
      <c r="KVV120" s="2"/>
      <c r="KVW120" s="2"/>
      <c r="KVX120" s="2"/>
      <c r="KVY120" s="2"/>
      <c r="KVZ120" s="2"/>
      <c r="KWA120" s="2"/>
      <c r="KWB120" s="2"/>
      <c r="KWC120" s="2"/>
      <c r="KWD120" s="2"/>
      <c r="KWE120" s="2"/>
      <c r="KWF120" s="2"/>
      <c r="KWG120" s="2"/>
      <c r="KWH120" s="2"/>
      <c r="KWI120" s="2"/>
      <c r="KWJ120" s="2"/>
      <c r="KWK120" s="2"/>
      <c r="KWL120" s="2"/>
      <c r="KWM120" s="2"/>
      <c r="KWN120" s="2"/>
      <c r="KWO120" s="2"/>
      <c r="KWP120" s="2"/>
      <c r="KWQ120" s="2"/>
      <c r="KWR120" s="2"/>
      <c r="KWS120" s="2"/>
      <c r="KWT120" s="2"/>
      <c r="KWU120" s="2"/>
      <c r="KWV120" s="2"/>
      <c r="KWW120" s="2"/>
      <c r="KWX120" s="2"/>
      <c r="KWY120" s="2"/>
      <c r="KWZ120" s="2"/>
      <c r="KXA120" s="2"/>
      <c r="KXB120" s="2"/>
      <c r="KXC120" s="2"/>
      <c r="KXD120" s="2"/>
      <c r="KXE120" s="2"/>
      <c r="KXF120" s="2"/>
      <c r="KXG120" s="2"/>
      <c r="KXH120" s="2"/>
      <c r="KXI120" s="2"/>
      <c r="KXJ120" s="2"/>
      <c r="KXK120" s="2"/>
      <c r="KXL120" s="2"/>
      <c r="KXM120" s="2"/>
      <c r="KXN120" s="2"/>
      <c r="KXO120" s="2"/>
      <c r="KXP120" s="2"/>
      <c r="KXQ120" s="2"/>
      <c r="KXR120" s="2"/>
      <c r="KXS120" s="2"/>
      <c r="KXT120" s="2"/>
      <c r="KXU120" s="2"/>
      <c r="KXV120" s="2"/>
      <c r="KXW120" s="2"/>
      <c r="KXX120" s="2"/>
      <c r="KXY120" s="2"/>
      <c r="KXZ120" s="2"/>
      <c r="KYA120" s="2"/>
      <c r="KYB120" s="2"/>
      <c r="KYC120" s="2"/>
      <c r="KYD120" s="2"/>
      <c r="KYE120" s="2"/>
      <c r="KYF120" s="2"/>
      <c r="KYG120" s="2"/>
      <c r="KYH120" s="2"/>
      <c r="KYI120" s="2"/>
      <c r="KYJ120" s="2"/>
      <c r="KYK120" s="2"/>
      <c r="KYL120" s="2"/>
      <c r="KYM120" s="2"/>
      <c r="KYN120" s="2"/>
      <c r="KYO120" s="2"/>
      <c r="KYP120" s="2"/>
      <c r="KYQ120" s="2"/>
      <c r="KYR120" s="2"/>
      <c r="KYS120" s="2"/>
      <c r="KYT120" s="2"/>
      <c r="KYU120" s="2"/>
      <c r="KYV120" s="2"/>
      <c r="KYW120" s="2"/>
      <c r="KYX120" s="2"/>
      <c r="KYY120" s="2"/>
      <c r="KYZ120" s="2"/>
      <c r="KZA120" s="2"/>
      <c r="KZB120" s="2"/>
      <c r="KZC120" s="2"/>
      <c r="KZD120" s="2"/>
      <c r="KZE120" s="2"/>
      <c r="KZF120" s="2"/>
      <c r="KZG120" s="2"/>
      <c r="KZH120" s="2"/>
      <c r="KZI120" s="2"/>
      <c r="KZJ120" s="2"/>
      <c r="KZK120" s="2"/>
      <c r="KZL120" s="2"/>
      <c r="KZM120" s="2"/>
      <c r="KZN120" s="2"/>
      <c r="KZO120" s="2"/>
      <c r="KZP120" s="2"/>
      <c r="KZQ120" s="2"/>
      <c r="KZR120" s="2"/>
      <c r="KZS120" s="2"/>
      <c r="KZT120" s="2"/>
      <c r="KZU120" s="2"/>
      <c r="KZV120" s="2"/>
      <c r="KZW120" s="2"/>
      <c r="KZX120" s="2"/>
      <c r="KZY120" s="2"/>
      <c r="KZZ120" s="2"/>
      <c r="LAA120" s="2"/>
      <c r="LAB120" s="2"/>
      <c r="LAC120" s="2"/>
      <c r="LAD120" s="2"/>
      <c r="LAE120" s="2"/>
      <c r="LAF120" s="2"/>
      <c r="LAG120" s="2"/>
      <c r="LAH120" s="2"/>
      <c r="LAI120" s="2"/>
      <c r="LAJ120" s="2"/>
      <c r="LAK120" s="2"/>
      <c r="LAL120" s="2"/>
      <c r="LAM120" s="2"/>
      <c r="LAN120" s="2"/>
      <c r="LAO120" s="2"/>
      <c r="LAP120" s="2"/>
      <c r="LAQ120" s="2"/>
      <c r="LAR120" s="2"/>
      <c r="LAS120" s="2"/>
      <c r="LAT120" s="2"/>
      <c r="LAU120" s="2"/>
      <c r="LAV120" s="2"/>
      <c r="LAW120" s="2"/>
      <c r="LAX120" s="2"/>
      <c r="LAY120" s="2"/>
      <c r="LAZ120" s="2"/>
      <c r="LBA120" s="2"/>
      <c r="LBB120" s="2"/>
      <c r="LBC120" s="2"/>
      <c r="LBD120" s="2"/>
      <c r="LBE120" s="2"/>
      <c r="LBF120" s="2"/>
      <c r="LBG120" s="2"/>
      <c r="LBH120" s="2"/>
      <c r="LBI120" s="2"/>
      <c r="LBJ120" s="2"/>
      <c r="LBK120" s="2"/>
      <c r="LBL120" s="2"/>
      <c r="LBM120" s="2"/>
      <c r="LBN120" s="2"/>
      <c r="LBO120" s="2"/>
      <c r="LBP120" s="2"/>
      <c r="LBQ120" s="2"/>
      <c r="LBR120" s="2"/>
      <c r="LBS120" s="2"/>
      <c r="LBT120" s="2"/>
      <c r="LBU120" s="2"/>
      <c r="LBV120" s="2"/>
      <c r="LBW120" s="2"/>
      <c r="LBX120" s="2"/>
      <c r="LBY120" s="2"/>
      <c r="LBZ120" s="2"/>
      <c r="LCA120" s="2"/>
      <c r="LCB120" s="2"/>
      <c r="LCC120" s="2"/>
      <c r="LCD120" s="2"/>
      <c r="LCE120" s="2"/>
      <c r="LCF120" s="2"/>
      <c r="LCG120" s="2"/>
      <c r="LCH120" s="2"/>
      <c r="LCI120" s="2"/>
      <c r="LCJ120" s="2"/>
      <c r="LCK120" s="2"/>
      <c r="LCL120" s="2"/>
      <c r="LCM120" s="2"/>
      <c r="LCN120" s="2"/>
      <c r="LCO120" s="2"/>
      <c r="LCP120" s="2"/>
      <c r="LCQ120" s="2"/>
      <c r="LCR120" s="2"/>
      <c r="LCS120" s="2"/>
      <c r="LCT120" s="2"/>
      <c r="LCU120" s="2"/>
      <c r="LCV120" s="2"/>
      <c r="LCW120" s="2"/>
      <c r="LCX120" s="2"/>
      <c r="LCY120" s="2"/>
      <c r="LCZ120" s="2"/>
      <c r="LDA120" s="2"/>
      <c r="LDB120" s="2"/>
      <c r="LDC120" s="2"/>
      <c r="LDD120" s="2"/>
      <c r="LDE120" s="2"/>
      <c r="LDF120" s="2"/>
      <c r="LDG120" s="2"/>
      <c r="LDH120" s="2"/>
      <c r="LDI120" s="2"/>
      <c r="LDJ120" s="2"/>
      <c r="LDK120" s="2"/>
      <c r="LDL120" s="2"/>
      <c r="LDM120" s="2"/>
      <c r="LDN120" s="2"/>
      <c r="LDO120" s="2"/>
      <c r="LDP120" s="2"/>
      <c r="LDQ120" s="2"/>
      <c r="LDR120" s="2"/>
      <c r="LDS120" s="2"/>
      <c r="LDT120" s="2"/>
      <c r="LDU120" s="2"/>
      <c r="LDV120" s="2"/>
      <c r="LDW120" s="2"/>
      <c r="LDX120" s="2"/>
      <c r="LDY120" s="2"/>
      <c r="LDZ120" s="2"/>
      <c r="LEA120" s="2"/>
      <c r="LEB120" s="2"/>
      <c r="LEC120" s="2"/>
      <c r="LED120" s="2"/>
      <c r="LEE120" s="2"/>
      <c r="LEF120" s="2"/>
      <c r="LEG120" s="2"/>
      <c r="LEH120" s="2"/>
      <c r="LEI120" s="2"/>
      <c r="LEJ120" s="2"/>
      <c r="LEK120" s="2"/>
      <c r="LEL120" s="2"/>
      <c r="LEM120" s="2"/>
      <c r="LEN120" s="2"/>
      <c r="LEO120" s="2"/>
      <c r="LEP120" s="2"/>
      <c r="LEQ120" s="2"/>
      <c r="LER120" s="2"/>
      <c r="LES120" s="2"/>
      <c r="LET120" s="2"/>
      <c r="LEU120" s="2"/>
      <c r="LEV120" s="2"/>
      <c r="LEW120" s="2"/>
      <c r="LEX120" s="2"/>
      <c r="LEY120" s="2"/>
      <c r="LEZ120" s="2"/>
      <c r="LFA120" s="2"/>
      <c r="LFB120" s="2"/>
      <c r="LFC120" s="2"/>
      <c r="LFD120" s="2"/>
      <c r="LFE120" s="2"/>
      <c r="LFF120" s="2"/>
      <c r="LFG120" s="2"/>
      <c r="LFH120" s="2"/>
      <c r="LFI120" s="2"/>
      <c r="LFJ120" s="2"/>
      <c r="LFK120" s="2"/>
      <c r="LFL120" s="2"/>
      <c r="LFM120" s="2"/>
      <c r="LFN120" s="2"/>
      <c r="LFO120" s="2"/>
      <c r="LFP120" s="2"/>
      <c r="LFQ120" s="2"/>
      <c r="LFR120" s="2"/>
      <c r="LFS120" s="2"/>
      <c r="LFT120" s="2"/>
      <c r="LFU120" s="2"/>
      <c r="LFV120" s="2"/>
      <c r="LFW120" s="2"/>
      <c r="LFX120" s="2"/>
      <c r="LFY120" s="2"/>
      <c r="LFZ120" s="2"/>
      <c r="LGA120" s="2"/>
      <c r="LGB120" s="2"/>
      <c r="LGC120" s="2"/>
      <c r="LGD120" s="2"/>
      <c r="LGE120" s="2"/>
      <c r="LGF120" s="2"/>
      <c r="LGG120" s="2"/>
      <c r="LGH120" s="2"/>
      <c r="LGI120" s="2"/>
      <c r="LGJ120" s="2"/>
      <c r="LGK120" s="2"/>
      <c r="LGL120" s="2"/>
      <c r="LGM120" s="2"/>
      <c r="LGN120" s="2"/>
      <c r="LGO120" s="2"/>
      <c r="LGP120" s="2"/>
      <c r="LGQ120" s="2"/>
      <c r="LGR120" s="2"/>
      <c r="LGS120" s="2"/>
      <c r="LGT120" s="2"/>
      <c r="LGU120" s="2"/>
      <c r="LGV120" s="2"/>
      <c r="LGW120" s="2"/>
      <c r="LGX120" s="2"/>
      <c r="LGY120" s="2"/>
      <c r="LGZ120" s="2"/>
      <c r="LHA120" s="2"/>
      <c r="LHB120" s="2"/>
      <c r="LHC120" s="2"/>
      <c r="LHD120" s="2"/>
      <c r="LHE120" s="2"/>
      <c r="LHF120" s="2"/>
      <c r="LHG120" s="2"/>
      <c r="LHH120" s="2"/>
      <c r="LHI120" s="2"/>
      <c r="LHJ120" s="2"/>
      <c r="LHK120" s="2"/>
      <c r="LHL120" s="2"/>
      <c r="LHM120" s="2"/>
      <c r="LHN120" s="2"/>
      <c r="LHO120" s="2"/>
      <c r="LHP120" s="2"/>
      <c r="LHQ120" s="2"/>
      <c r="LHR120" s="2"/>
      <c r="LHS120" s="2"/>
      <c r="LHT120" s="2"/>
      <c r="LHU120" s="2"/>
      <c r="LHV120" s="2"/>
      <c r="LHW120" s="2"/>
      <c r="LHX120" s="2"/>
      <c r="LHY120" s="2"/>
      <c r="LHZ120" s="2"/>
      <c r="LIA120" s="2"/>
      <c r="LIB120" s="2"/>
      <c r="LIC120" s="2"/>
      <c r="LID120" s="2"/>
      <c r="LIE120" s="2"/>
      <c r="LIF120" s="2"/>
      <c r="LIG120" s="2"/>
      <c r="LIH120" s="2"/>
      <c r="LII120" s="2"/>
      <c r="LIJ120" s="2"/>
      <c r="LIK120" s="2"/>
      <c r="LIL120" s="2"/>
      <c r="LIM120" s="2"/>
      <c r="LIN120" s="2"/>
      <c r="LIO120" s="2"/>
      <c r="LIP120" s="2"/>
      <c r="LIQ120" s="2"/>
      <c r="LIR120" s="2"/>
      <c r="LIS120" s="2"/>
      <c r="LIT120" s="2"/>
      <c r="LIU120" s="2"/>
      <c r="LIV120" s="2"/>
      <c r="LIW120" s="2"/>
      <c r="LIX120" s="2"/>
      <c r="LIY120" s="2"/>
      <c r="LIZ120" s="2"/>
      <c r="LJA120" s="2"/>
      <c r="LJB120" s="2"/>
      <c r="LJC120" s="2"/>
      <c r="LJD120" s="2"/>
      <c r="LJE120" s="2"/>
      <c r="LJF120" s="2"/>
      <c r="LJG120" s="2"/>
      <c r="LJH120" s="2"/>
      <c r="LJI120" s="2"/>
      <c r="LJJ120" s="2"/>
      <c r="LJK120" s="2"/>
      <c r="LJL120" s="2"/>
      <c r="LJM120" s="2"/>
      <c r="LJN120" s="2"/>
      <c r="LJO120" s="2"/>
      <c r="LJP120" s="2"/>
      <c r="LJQ120" s="2"/>
      <c r="LJR120" s="2"/>
      <c r="LJS120" s="2"/>
      <c r="LJT120" s="2"/>
      <c r="LJU120" s="2"/>
      <c r="LJV120" s="2"/>
      <c r="LJW120" s="2"/>
      <c r="LJX120" s="2"/>
      <c r="LJY120" s="2"/>
      <c r="LJZ120" s="2"/>
      <c r="LKA120" s="2"/>
      <c r="LKB120" s="2"/>
      <c r="LKC120" s="2"/>
      <c r="LKD120" s="2"/>
      <c r="LKE120" s="2"/>
      <c r="LKF120" s="2"/>
      <c r="LKG120" s="2"/>
      <c r="LKH120" s="2"/>
      <c r="LKI120" s="2"/>
      <c r="LKJ120" s="2"/>
      <c r="LKK120" s="2"/>
      <c r="LKL120" s="2"/>
      <c r="LKM120" s="2"/>
      <c r="LKN120" s="2"/>
      <c r="LKO120" s="2"/>
      <c r="LKP120" s="2"/>
      <c r="LKQ120" s="2"/>
      <c r="LKR120" s="2"/>
      <c r="LKS120" s="2"/>
      <c r="LKT120" s="2"/>
      <c r="LKU120" s="2"/>
      <c r="LKV120" s="2"/>
      <c r="LKW120" s="2"/>
      <c r="LKX120" s="2"/>
      <c r="LKY120" s="2"/>
      <c r="LKZ120" s="2"/>
      <c r="LLA120" s="2"/>
      <c r="LLB120" s="2"/>
      <c r="LLC120" s="2"/>
      <c r="LLD120" s="2"/>
      <c r="LLE120" s="2"/>
      <c r="LLF120" s="2"/>
      <c r="LLG120" s="2"/>
      <c r="LLH120" s="2"/>
      <c r="LLI120" s="2"/>
      <c r="LLJ120" s="2"/>
      <c r="LLK120" s="2"/>
      <c r="LLL120" s="2"/>
      <c r="LLM120" s="2"/>
      <c r="LLN120" s="2"/>
      <c r="LLO120" s="2"/>
      <c r="LLP120" s="2"/>
      <c r="LLQ120" s="2"/>
      <c r="LLR120" s="2"/>
      <c r="LLS120" s="2"/>
      <c r="LLT120" s="2"/>
      <c r="LLU120" s="2"/>
      <c r="LLV120" s="2"/>
      <c r="LLW120" s="2"/>
      <c r="LLX120" s="2"/>
      <c r="LLY120" s="2"/>
      <c r="LLZ120" s="2"/>
      <c r="LMA120" s="2"/>
      <c r="LMB120" s="2"/>
      <c r="LMC120" s="2"/>
      <c r="LMD120" s="2"/>
      <c r="LME120" s="2"/>
      <c r="LMF120" s="2"/>
      <c r="LMG120" s="2"/>
      <c r="LMH120" s="2"/>
      <c r="LMI120" s="2"/>
      <c r="LMJ120" s="2"/>
      <c r="LMK120" s="2"/>
      <c r="LML120" s="2"/>
      <c r="LMM120" s="2"/>
      <c r="LMN120" s="2"/>
      <c r="LMO120" s="2"/>
      <c r="LMP120" s="2"/>
      <c r="LMQ120" s="2"/>
      <c r="LMR120" s="2"/>
      <c r="LMS120" s="2"/>
      <c r="LMT120" s="2"/>
      <c r="LMU120" s="2"/>
      <c r="LMV120" s="2"/>
      <c r="LMW120" s="2"/>
      <c r="LMX120" s="2"/>
      <c r="LMY120" s="2"/>
      <c r="LMZ120" s="2"/>
      <c r="LNA120" s="2"/>
      <c r="LNB120" s="2"/>
      <c r="LNC120" s="2"/>
      <c r="LND120" s="2"/>
      <c r="LNE120" s="2"/>
      <c r="LNF120" s="2"/>
      <c r="LNG120" s="2"/>
      <c r="LNH120" s="2"/>
      <c r="LNI120" s="2"/>
      <c r="LNJ120" s="2"/>
      <c r="LNK120" s="2"/>
      <c r="LNL120" s="2"/>
      <c r="LNM120" s="2"/>
      <c r="LNN120" s="2"/>
      <c r="LNO120" s="2"/>
      <c r="LNP120" s="2"/>
      <c r="LNQ120" s="2"/>
      <c r="LNR120" s="2"/>
      <c r="LNS120" s="2"/>
      <c r="LNT120" s="2"/>
      <c r="LNU120" s="2"/>
      <c r="LNV120" s="2"/>
      <c r="LNW120" s="2"/>
      <c r="LNX120" s="2"/>
      <c r="LNY120" s="2"/>
      <c r="LNZ120" s="2"/>
      <c r="LOA120" s="2"/>
      <c r="LOB120" s="2"/>
      <c r="LOC120" s="2"/>
      <c r="LOD120" s="2"/>
      <c r="LOE120" s="2"/>
      <c r="LOF120" s="2"/>
      <c r="LOG120" s="2"/>
      <c r="LOH120" s="2"/>
      <c r="LOI120" s="2"/>
      <c r="LOJ120" s="2"/>
      <c r="LOK120" s="2"/>
      <c r="LOL120" s="2"/>
      <c r="LOM120" s="2"/>
      <c r="LON120" s="2"/>
      <c r="LOO120" s="2"/>
      <c r="LOP120" s="2"/>
      <c r="LOQ120" s="2"/>
      <c r="LOR120" s="2"/>
      <c r="LOS120" s="2"/>
      <c r="LOT120" s="2"/>
      <c r="LOU120" s="2"/>
      <c r="LOV120" s="2"/>
      <c r="LOW120" s="2"/>
      <c r="LOX120" s="2"/>
      <c r="LOY120" s="2"/>
      <c r="LOZ120" s="2"/>
      <c r="LPA120" s="2"/>
      <c r="LPB120" s="2"/>
      <c r="LPC120" s="2"/>
      <c r="LPD120" s="2"/>
      <c r="LPE120" s="2"/>
      <c r="LPF120" s="2"/>
      <c r="LPG120" s="2"/>
      <c r="LPH120" s="2"/>
      <c r="LPI120" s="2"/>
      <c r="LPJ120" s="2"/>
      <c r="LPK120" s="2"/>
      <c r="LPL120" s="2"/>
      <c r="LPM120" s="2"/>
      <c r="LPN120" s="2"/>
      <c r="LPO120" s="2"/>
      <c r="LPP120" s="2"/>
      <c r="LPQ120" s="2"/>
      <c r="LPR120" s="2"/>
      <c r="LPS120" s="2"/>
      <c r="LPT120" s="2"/>
      <c r="LPU120" s="2"/>
      <c r="LPV120" s="2"/>
      <c r="LPW120" s="2"/>
      <c r="LPX120" s="2"/>
      <c r="LPY120" s="2"/>
      <c r="LPZ120" s="2"/>
      <c r="LQA120" s="2"/>
      <c r="LQB120" s="2"/>
      <c r="LQC120" s="2"/>
      <c r="LQD120" s="2"/>
      <c r="LQE120" s="2"/>
      <c r="LQF120" s="2"/>
      <c r="LQG120" s="2"/>
      <c r="LQH120" s="2"/>
      <c r="LQI120" s="2"/>
      <c r="LQJ120" s="2"/>
      <c r="LQK120" s="2"/>
      <c r="LQL120" s="2"/>
      <c r="LQM120" s="2"/>
      <c r="LQN120" s="2"/>
      <c r="LQO120" s="2"/>
      <c r="LQP120" s="2"/>
      <c r="LQQ120" s="2"/>
      <c r="LQR120" s="2"/>
      <c r="LQS120" s="2"/>
      <c r="LQT120" s="2"/>
      <c r="LQU120" s="2"/>
      <c r="LQV120" s="2"/>
      <c r="LQW120" s="2"/>
      <c r="LQX120" s="2"/>
      <c r="LQY120" s="2"/>
      <c r="LQZ120" s="2"/>
      <c r="LRA120" s="2"/>
      <c r="LRB120" s="2"/>
      <c r="LRC120" s="2"/>
      <c r="LRD120" s="2"/>
      <c r="LRE120" s="2"/>
      <c r="LRF120" s="2"/>
      <c r="LRG120" s="2"/>
      <c r="LRH120" s="2"/>
      <c r="LRI120" s="2"/>
      <c r="LRJ120" s="2"/>
      <c r="LRK120" s="2"/>
      <c r="LRL120" s="2"/>
      <c r="LRM120" s="2"/>
      <c r="LRN120" s="2"/>
      <c r="LRO120" s="2"/>
      <c r="LRP120" s="2"/>
      <c r="LRQ120" s="2"/>
      <c r="LRR120" s="2"/>
      <c r="LRS120" s="2"/>
      <c r="LRT120" s="2"/>
      <c r="LRU120" s="2"/>
      <c r="LRV120" s="2"/>
      <c r="LRW120" s="2"/>
      <c r="LRX120" s="2"/>
      <c r="LRY120" s="2"/>
      <c r="LRZ120" s="2"/>
      <c r="LSA120" s="2"/>
      <c r="LSB120" s="2"/>
      <c r="LSC120" s="2"/>
      <c r="LSD120" s="2"/>
      <c r="LSE120" s="2"/>
      <c r="LSF120" s="2"/>
      <c r="LSG120" s="2"/>
      <c r="LSH120" s="2"/>
      <c r="LSI120" s="2"/>
      <c r="LSJ120" s="2"/>
      <c r="LSK120" s="2"/>
      <c r="LSL120" s="2"/>
      <c r="LSM120" s="2"/>
      <c r="LSN120" s="2"/>
      <c r="LSO120" s="2"/>
      <c r="LSP120" s="2"/>
      <c r="LSQ120" s="2"/>
      <c r="LSR120" s="2"/>
      <c r="LSS120" s="2"/>
      <c r="LST120" s="2"/>
      <c r="LSU120" s="2"/>
      <c r="LSV120" s="2"/>
      <c r="LSW120" s="2"/>
      <c r="LSX120" s="2"/>
      <c r="LSY120" s="2"/>
      <c r="LSZ120" s="2"/>
      <c r="LTA120" s="2"/>
      <c r="LTB120" s="2"/>
      <c r="LTC120" s="2"/>
      <c r="LTD120" s="2"/>
      <c r="LTE120" s="2"/>
      <c r="LTF120" s="2"/>
      <c r="LTG120" s="2"/>
      <c r="LTH120" s="2"/>
      <c r="LTI120" s="2"/>
      <c r="LTJ120" s="2"/>
      <c r="LTK120" s="2"/>
      <c r="LTL120" s="2"/>
      <c r="LTM120" s="2"/>
      <c r="LTN120" s="2"/>
      <c r="LTO120" s="2"/>
      <c r="LTP120" s="2"/>
      <c r="LTQ120" s="2"/>
      <c r="LTR120" s="2"/>
      <c r="LTS120" s="2"/>
      <c r="LTT120" s="2"/>
      <c r="LTU120" s="2"/>
      <c r="LTV120" s="2"/>
      <c r="LTW120" s="2"/>
      <c r="LTX120" s="2"/>
      <c r="LTY120" s="2"/>
      <c r="LTZ120" s="2"/>
      <c r="LUA120" s="2"/>
      <c r="LUB120" s="2"/>
      <c r="LUC120" s="2"/>
      <c r="LUD120" s="2"/>
      <c r="LUE120" s="2"/>
      <c r="LUF120" s="2"/>
      <c r="LUG120" s="2"/>
      <c r="LUH120" s="2"/>
      <c r="LUI120" s="2"/>
      <c r="LUJ120" s="2"/>
      <c r="LUK120" s="2"/>
      <c r="LUL120" s="2"/>
      <c r="LUM120" s="2"/>
      <c r="LUN120" s="2"/>
      <c r="LUO120" s="2"/>
      <c r="LUP120" s="2"/>
      <c r="LUQ120" s="2"/>
      <c r="LUR120" s="2"/>
      <c r="LUS120" s="2"/>
      <c r="LUT120" s="2"/>
      <c r="LUU120" s="2"/>
      <c r="LUV120" s="2"/>
      <c r="LUW120" s="2"/>
      <c r="LUX120" s="2"/>
      <c r="LUY120" s="2"/>
      <c r="LUZ120" s="2"/>
      <c r="LVA120" s="2"/>
      <c r="LVB120" s="2"/>
      <c r="LVC120" s="2"/>
      <c r="LVD120" s="2"/>
      <c r="LVE120" s="2"/>
      <c r="LVF120" s="2"/>
      <c r="LVG120" s="2"/>
      <c r="LVH120" s="2"/>
      <c r="LVI120" s="2"/>
      <c r="LVJ120" s="2"/>
      <c r="LVK120" s="2"/>
      <c r="LVL120" s="2"/>
      <c r="LVM120" s="2"/>
      <c r="LVN120" s="2"/>
      <c r="LVO120" s="2"/>
      <c r="LVP120" s="2"/>
      <c r="LVQ120" s="2"/>
      <c r="LVR120" s="2"/>
      <c r="LVS120" s="2"/>
      <c r="LVT120" s="2"/>
      <c r="LVU120" s="2"/>
      <c r="LVV120" s="2"/>
      <c r="LVW120" s="2"/>
      <c r="LVX120" s="2"/>
      <c r="LVY120" s="2"/>
      <c r="LVZ120" s="2"/>
      <c r="LWA120" s="2"/>
      <c r="LWB120" s="2"/>
      <c r="LWC120" s="2"/>
      <c r="LWD120" s="2"/>
      <c r="LWE120" s="2"/>
      <c r="LWF120" s="2"/>
      <c r="LWG120" s="2"/>
      <c r="LWH120" s="2"/>
      <c r="LWI120" s="2"/>
      <c r="LWJ120" s="2"/>
      <c r="LWK120" s="2"/>
      <c r="LWL120" s="2"/>
      <c r="LWM120" s="2"/>
      <c r="LWN120" s="2"/>
      <c r="LWO120" s="2"/>
      <c r="LWP120" s="2"/>
      <c r="LWQ120" s="2"/>
      <c r="LWR120" s="2"/>
      <c r="LWS120" s="2"/>
      <c r="LWT120" s="2"/>
      <c r="LWU120" s="2"/>
      <c r="LWV120" s="2"/>
      <c r="LWW120" s="2"/>
      <c r="LWX120" s="2"/>
      <c r="LWY120" s="2"/>
      <c r="LWZ120" s="2"/>
      <c r="LXA120" s="2"/>
      <c r="LXB120" s="2"/>
      <c r="LXC120" s="2"/>
      <c r="LXD120" s="2"/>
      <c r="LXE120" s="2"/>
      <c r="LXF120" s="2"/>
      <c r="LXG120" s="2"/>
      <c r="LXH120" s="2"/>
      <c r="LXI120" s="2"/>
      <c r="LXJ120" s="2"/>
      <c r="LXK120" s="2"/>
      <c r="LXL120" s="2"/>
      <c r="LXM120" s="2"/>
      <c r="LXN120" s="2"/>
      <c r="LXO120" s="2"/>
      <c r="LXP120" s="2"/>
      <c r="LXQ120" s="2"/>
      <c r="LXR120" s="2"/>
      <c r="LXS120" s="2"/>
      <c r="LXT120" s="2"/>
      <c r="LXU120" s="2"/>
      <c r="LXV120" s="2"/>
      <c r="LXW120" s="2"/>
      <c r="LXX120" s="2"/>
      <c r="LXY120" s="2"/>
      <c r="LXZ120" s="2"/>
      <c r="LYA120" s="2"/>
      <c r="LYB120" s="2"/>
      <c r="LYC120" s="2"/>
      <c r="LYD120" s="2"/>
      <c r="LYE120" s="2"/>
      <c r="LYF120" s="2"/>
      <c r="LYG120" s="2"/>
      <c r="LYH120" s="2"/>
      <c r="LYI120" s="2"/>
      <c r="LYJ120" s="2"/>
      <c r="LYK120" s="2"/>
      <c r="LYL120" s="2"/>
      <c r="LYM120" s="2"/>
      <c r="LYN120" s="2"/>
      <c r="LYO120" s="2"/>
      <c r="LYP120" s="2"/>
      <c r="LYQ120" s="2"/>
      <c r="LYR120" s="2"/>
      <c r="LYS120" s="2"/>
      <c r="LYT120" s="2"/>
      <c r="LYU120" s="2"/>
      <c r="LYV120" s="2"/>
      <c r="LYW120" s="2"/>
      <c r="LYX120" s="2"/>
      <c r="LYY120" s="2"/>
      <c r="LYZ120" s="2"/>
      <c r="LZA120" s="2"/>
      <c r="LZB120" s="2"/>
      <c r="LZC120" s="2"/>
      <c r="LZD120" s="2"/>
      <c r="LZE120" s="2"/>
      <c r="LZF120" s="2"/>
      <c r="LZG120" s="2"/>
      <c r="LZH120" s="2"/>
      <c r="LZI120" s="2"/>
      <c r="LZJ120" s="2"/>
      <c r="LZK120" s="2"/>
      <c r="LZL120" s="2"/>
      <c r="LZM120" s="2"/>
      <c r="LZN120" s="2"/>
      <c r="LZO120" s="2"/>
      <c r="LZP120" s="2"/>
      <c r="LZQ120" s="2"/>
      <c r="LZR120" s="2"/>
      <c r="LZS120" s="2"/>
      <c r="LZT120" s="2"/>
      <c r="LZU120" s="2"/>
      <c r="LZV120" s="2"/>
      <c r="LZW120" s="2"/>
      <c r="LZX120" s="2"/>
      <c r="LZY120" s="2"/>
      <c r="LZZ120" s="2"/>
      <c r="MAA120" s="2"/>
      <c r="MAB120" s="2"/>
      <c r="MAC120" s="2"/>
      <c r="MAD120" s="2"/>
      <c r="MAE120" s="2"/>
      <c r="MAF120" s="2"/>
      <c r="MAG120" s="2"/>
      <c r="MAH120" s="2"/>
      <c r="MAI120" s="2"/>
      <c r="MAJ120" s="2"/>
      <c r="MAK120" s="2"/>
      <c r="MAL120" s="2"/>
      <c r="MAM120" s="2"/>
      <c r="MAN120" s="2"/>
      <c r="MAO120" s="2"/>
      <c r="MAP120" s="2"/>
      <c r="MAQ120" s="2"/>
      <c r="MAR120" s="2"/>
      <c r="MAS120" s="2"/>
      <c r="MAT120" s="2"/>
      <c r="MAU120" s="2"/>
      <c r="MAV120" s="2"/>
      <c r="MAW120" s="2"/>
      <c r="MAX120" s="2"/>
      <c r="MAY120" s="2"/>
      <c r="MAZ120" s="2"/>
      <c r="MBA120" s="2"/>
      <c r="MBB120" s="2"/>
      <c r="MBC120" s="2"/>
      <c r="MBD120" s="2"/>
      <c r="MBE120" s="2"/>
      <c r="MBF120" s="2"/>
      <c r="MBG120" s="2"/>
      <c r="MBH120" s="2"/>
      <c r="MBI120" s="2"/>
      <c r="MBJ120" s="2"/>
      <c r="MBK120" s="2"/>
      <c r="MBL120" s="2"/>
      <c r="MBM120" s="2"/>
      <c r="MBN120" s="2"/>
      <c r="MBO120" s="2"/>
      <c r="MBP120" s="2"/>
      <c r="MBQ120" s="2"/>
      <c r="MBR120" s="2"/>
      <c r="MBS120" s="2"/>
      <c r="MBT120" s="2"/>
      <c r="MBU120" s="2"/>
      <c r="MBV120" s="2"/>
      <c r="MBW120" s="2"/>
      <c r="MBX120" s="2"/>
      <c r="MBY120" s="2"/>
      <c r="MBZ120" s="2"/>
      <c r="MCA120" s="2"/>
      <c r="MCB120" s="2"/>
      <c r="MCC120" s="2"/>
      <c r="MCD120" s="2"/>
      <c r="MCE120" s="2"/>
      <c r="MCF120" s="2"/>
      <c r="MCG120" s="2"/>
      <c r="MCH120" s="2"/>
      <c r="MCI120" s="2"/>
      <c r="MCJ120" s="2"/>
      <c r="MCK120" s="2"/>
      <c r="MCL120" s="2"/>
      <c r="MCM120" s="2"/>
      <c r="MCN120" s="2"/>
      <c r="MCO120" s="2"/>
      <c r="MCP120" s="2"/>
      <c r="MCQ120" s="2"/>
      <c r="MCR120" s="2"/>
      <c r="MCS120" s="2"/>
      <c r="MCT120" s="2"/>
      <c r="MCU120" s="2"/>
      <c r="MCV120" s="2"/>
      <c r="MCW120" s="2"/>
      <c r="MCX120" s="2"/>
      <c r="MCY120" s="2"/>
      <c r="MCZ120" s="2"/>
      <c r="MDA120" s="2"/>
      <c r="MDB120" s="2"/>
      <c r="MDC120" s="2"/>
      <c r="MDD120" s="2"/>
      <c r="MDE120" s="2"/>
      <c r="MDF120" s="2"/>
      <c r="MDG120" s="2"/>
      <c r="MDH120" s="2"/>
      <c r="MDI120" s="2"/>
      <c r="MDJ120" s="2"/>
      <c r="MDK120" s="2"/>
      <c r="MDL120" s="2"/>
      <c r="MDM120" s="2"/>
      <c r="MDN120" s="2"/>
      <c r="MDO120" s="2"/>
      <c r="MDP120" s="2"/>
      <c r="MDQ120" s="2"/>
      <c r="MDR120" s="2"/>
      <c r="MDS120" s="2"/>
      <c r="MDT120" s="2"/>
      <c r="MDU120" s="2"/>
      <c r="MDV120" s="2"/>
      <c r="MDW120" s="2"/>
      <c r="MDX120" s="2"/>
      <c r="MDY120" s="2"/>
      <c r="MDZ120" s="2"/>
      <c r="MEA120" s="2"/>
      <c r="MEB120" s="2"/>
      <c r="MEC120" s="2"/>
      <c r="MED120" s="2"/>
      <c r="MEE120" s="2"/>
      <c r="MEF120" s="2"/>
      <c r="MEG120" s="2"/>
      <c r="MEH120" s="2"/>
      <c r="MEI120" s="2"/>
      <c r="MEJ120" s="2"/>
      <c r="MEK120" s="2"/>
      <c r="MEL120" s="2"/>
      <c r="MEM120" s="2"/>
      <c r="MEN120" s="2"/>
      <c r="MEO120" s="2"/>
      <c r="MEP120" s="2"/>
      <c r="MEQ120" s="2"/>
      <c r="MER120" s="2"/>
      <c r="MES120" s="2"/>
      <c r="MET120" s="2"/>
      <c r="MEU120" s="2"/>
      <c r="MEV120" s="2"/>
      <c r="MEW120" s="2"/>
      <c r="MEX120" s="2"/>
      <c r="MEY120" s="2"/>
      <c r="MEZ120" s="2"/>
      <c r="MFA120" s="2"/>
      <c r="MFB120" s="2"/>
      <c r="MFC120" s="2"/>
      <c r="MFD120" s="2"/>
      <c r="MFE120" s="2"/>
      <c r="MFF120" s="2"/>
      <c r="MFG120" s="2"/>
      <c r="MFH120" s="2"/>
      <c r="MFI120" s="2"/>
      <c r="MFJ120" s="2"/>
      <c r="MFK120" s="2"/>
      <c r="MFL120" s="2"/>
      <c r="MFM120" s="2"/>
      <c r="MFN120" s="2"/>
      <c r="MFO120" s="2"/>
      <c r="MFP120" s="2"/>
      <c r="MFQ120" s="2"/>
      <c r="MFR120" s="2"/>
      <c r="MFS120" s="2"/>
      <c r="MFT120" s="2"/>
      <c r="MFU120" s="2"/>
      <c r="MFV120" s="2"/>
      <c r="MFW120" s="2"/>
      <c r="MFX120" s="2"/>
      <c r="MFY120" s="2"/>
      <c r="MFZ120" s="2"/>
      <c r="MGA120" s="2"/>
      <c r="MGB120" s="2"/>
      <c r="MGC120" s="2"/>
      <c r="MGD120" s="2"/>
      <c r="MGE120" s="2"/>
      <c r="MGF120" s="2"/>
      <c r="MGG120" s="2"/>
      <c r="MGH120" s="2"/>
      <c r="MGI120" s="2"/>
      <c r="MGJ120" s="2"/>
      <c r="MGK120" s="2"/>
      <c r="MGL120" s="2"/>
      <c r="MGM120" s="2"/>
      <c r="MGN120" s="2"/>
      <c r="MGO120" s="2"/>
      <c r="MGP120" s="2"/>
      <c r="MGQ120" s="2"/>
      <c r="MGR120" s="2"/>
      <c r="MGS120" s="2"/>
      <c r="MGT120" s="2"/>
      <c r="MGU120" s="2"/>
      <c r="MGV120" s="2"/>
      <c r="MGW120" s="2"/>
      <c r="MGX120" s="2"/>
      <c r="MGY120" s="2"/>
      <c r="MGZ120" s="2"/>
      <c r="MHA120" s="2"/>
      <c r="MHB120" s="2"/>
      <c r="MHC120" s="2"/>
      <c r="MHD120" s="2"/>
      <c r="MHE120" s="2"/>
      <c r="MHF120" s="2"/>
      <c r="MHG120" s="2"/>
      <c r="MHH120" s="2"/>
      <c r="MHI120" s="2"/>
      <c r="MHJ120" s="2"/>
      <c r="MHK120" s="2"/>
      <c r="MHL120" s="2"/>
      <c r="MHM120" s="2"/>
      <c r="MHN120" s="2"/>
      <c r="MHO120" s="2"/>
      <c r="MHP120" s="2"/>
      <c r="MHQ120" s="2"/>
      <c r="MHR120" s="2"/>
      <c r="MHS120" s="2"/>
      <c r="MHT120" s="2"/>
      <c r="MHU120" s="2"/>
      <c r="MHV120" s="2"/>
      <c r="MHW120" s="2"/>
      <c r="MHX120" s="2"/>
      <c r="MHY120" s="2"/>
      <c r="MHZ120" s="2"/>
      <c r="MIA120" s="2"/>
      <c r="MIB120" s="2"/>
      <c r="MIC120" s="2"/>
      <c r="MID120" s="2"/>
      <c r="MIE120" s="2"/>
      <c r="MIF120" s="2"/>
      <c r="MIG120" s="2"/>
      <c r="MIH120" s="2"/>
      <c r="MII120" s="2"/>
      <c r="MIJ120" s="2"/>
      <c r="MIK120" s="2"/>
      <c r="MIL120" s="2"/>
      <c r="MIM120" s="2"/>
      <c r="MIN120" s="2"/>
      <c r="MIO120" s="2"/>
      <c r="MIP120" s="2"/>
      <c r="MIQ120" s="2"/>
      <c r="MIR120" s="2"/>
      <c r="MIS120" s="2"/>
      <c r="MIT120" s="2"/>
      <c r="MIU120" s="2"/>
      <c r="MIV120" s="2"/>
      <c r="MIW120" s="2"/>
      <c r="MIX120" s="2"/>
      <c r="MIY120" s="2"/>
      <c r="MIZ120" s="2"/>
      <c r="MJA120" s="2"/>
      <c r="MJB120" s="2"/>
      <c r="MJC120" s="2"/>
      <c r="MJD120" s="2"/>
      <c r="MJE120" s="2"/>
      <c r="MJF120" s="2"/>
      <c r="MJG120" s="2"/>
      <c r="MJH120" s="2"/>
      <c r="MJI120" s="2"/>
      <c r="MJJ120" s="2"/>
      <c r="MJK120" s="2"/>
      <c r="MJL120" s="2"/>
      <c r="MJM120" s="2"/>
      <c r="MJN120" s="2"/>
      <c r="MJO120" s="2"/>
      <c r="MJP120" s="2"/>
      <c r="MJQ120" s="2"/>
      <c r="MJR120" s="2"/>
      <c r="MJS120" s="2"/>
      <c r="MJT120" s="2"/>
      <c r="MJU120" s="2"/>
      <c r="MJV120" s="2"/>
      <c r="MJW120" s="2"/>
      <c r="MJX120" s="2"/>
      <c r="MJY120" s="2"/>
      <c r="MJZ120" s="2"/>
      <c r="MKA120" s="2"/>
      <c r="MKB120" s="2"/>
      <c r="MKC120" s="2"/>
      <c r="MKD120" s="2"/>
      <c r="MKE120" s="2"/>
      <c r="MKF120" s="2"/>
      <c r="MKG120" s="2"/>
      <c r="MKH120" s="2"/>
      <c r="MKI120" s="2"/>
      <c r="MKJ120" s="2"/>
      <c r="MKK120" s="2"/>
      <c r="MKL120" s="2"/>
      <c r="MKM120" s="2"/>
      <c r="MKN120" s="2"/>
      <c r="MKO120" s="2"/>
      <c r="MKP120" s="2"/>
      <c r="MKQ120" s="2"/>
      <c r="MKR120" s="2"/>
      <c r="MKS120" s="2"/>
      <c r="MKT120" s="2"/>
      <c r="MKU120" s="2"/>
      <c r="MKV120" s="2"/>
      <c r="MKW120" s="2"/>
      <c r="MKX120" s="2"/>
      <c r="MKY120" s="2"/>
      <c r="MKZ120" s="2"/>
      <c r="MLA120" s="2"/>
      <c r="MLB120" s="2"/>
      <c r="MLC120" s="2"/>
      <c r="MLD120" s="2"/>
      <c r="MLE120" s="2"/>
      <c r="MLF120" s="2"/>
      <c r="MLG120" s="2"/>
      <c r="MLH120" s="2"/>
      <c r="MLI120" s="2"/>
      <c r="MLJ120" s="2"/>
      <c r="MLK120" s="2"/>
      <c r="MLL120" s="2"/>
      <c r="MLM120" s="2"/>
      <c r="MLN120" s="2"/>
      <c r="MLO120" s="2"/>
      <c r="MLP120" s="2"/>
      <c r="MLQ120" s="2"/>
      <c r="MLR120" s="2"/>
      <c r="MLS120" s="2"/>
      <c r="MLT120" s="2"/>
      <c r="MLU120" s="2"/>
      <c r="MLV120" s="2"/>
      <c r="MLW120" s="2"/>
      <c r="MLX120" s="2"/>
      <c r="MLY120" s="2"/>
      <c r="MLZ120" s="2"/>
      <c r="MMA120" s="2"/>
      <c r="MMB120" s="2"/>
      <c r="MMC120" s="2"/>
      <c r="MMD120" s="2"/>
      <c r="MME120" s="2"/>
      <c r="MMF120" s="2"/>
      <c r="MMG120" s="2"/>
      <c r="MMH120" s="2"/>
      <c r="MMI120" s="2"/>
      <c r="MMJ120" s="2"/>
      <c r="MMK120" s="2"/>
      <c r="MML120" s="2"/>
      <c r="MMM120" s="2"/>
      <c r="MMN120" s="2"/>
      <c r="MMO120" s="2"/>
      <c r="MMP120" s="2"/>
      <c r="MMQ120" s="2"/>
      <c r="MMR120" s="2"/>
      <c r="MMS120" s="2"/>
      <c r="MMT120" s="2"/>
      <c r="MMU120" s="2"/>
      <c r="MMV120" s="2"/>
      <c r="MMW120" s="2"/>
      <c r="MMX120" s="2"/>
      <c r="MMY120" s="2"/>
      <c r="MMZ120" s="2"/>
      <c r="MNA120" s="2"/>
      <c r="MNB120" s="2"/>
      <c r="MNC120" s="2"/>
      <c r="MND120" s="2"/>
      <c r="MNE120" s="2"/>
      <c r="MNF120" s="2"/>
      <c r="MNG120" s="2"/>
      <c r="MNH120" s="2"/>
      <c r="MNI120" s="2"/>
      <c r="MNJ120" s="2"/>
      <c r="MNK120" s="2"/>
      <c r="MNL120" s="2"/>
      <c r="MNM120" s="2"/>
      <c r="MNN120" s="2"/>
      <c r="MNO120" s="2"/>
      <c r="MNP120" s="2"/>
      <c r="MNQ120" s="2"/>
      <c r="MNR120" s="2"/>
      <c r="MNS120" s="2"/>
      <c r="MNT120" s="2"/>
      <c r="MNU120" s="2"/>
      <c r="MNV120" s="2"/>
      <c r="MNW120" s="2"/>
      <c r="MNX120" s="2"/>
      <c r="MNY120" s="2"/>
      <c r="MNZ120" s="2"/>
      <c r="MOA120" s="2"/>
      <c r="MOB120" s="2"/>
      <c r="MOC120" s="2"/>
      <c r="MOD120" s="2"/>
      <c r="MOE120" s="2"/>
      <c r="MOF120" s="2"/>
      <c r="MOG120" s="2"/>
      <c r="MOH120" s="2"/>
      <c r="MOI120" s="2"/>
      <c r="MOJ120" s="2"/>
      <c r="MOK120" s="2"/>
      <c r="MOL120" s="2"/>
      <c r="MOM120" s="2"/>
      <c r="MON120" s="2"/>
      <c r="MOO120" s="2"/>
      <c r="MOP120" s="2"/>
      <c r="MOQ120" s="2"/>
      <c r="MOR120" s="2"/>
      <c r="MOS120" s="2"/>
      <c r="MOT120" s="2"/>
      <c r="MOU120" s="2"/>
      <c r="MOV120" s="2"/>
      <c r="MOW120" s="2"/>
      <c r="MOX120" s="2"/>
      <c r="MOY120" s="2"/>
      <c r="MOZ120" s="2"/>
      <c r="MPA120" s="2"/>
      <c r="MPB120" s="2"/>
      <c r="MPC120" s="2"/>
      <c r="MPD120" s="2"/>
      <c r="MPE120" s="2"/>
      <c r="MPF120" s="2"/>
      <c r="MPG120" s="2"/>
      <c r="MPH120" s="2"/>
      <c r="MPI120" s="2"/>
      <c r="MPJ120" s="2"/>
      <c r="MPK120" s="2"/>
      <c r="MPL120" s="2"/>
      <c r="MPM120" s="2"/>
      <c r="MPN120" s="2"/>
      <c r="MPO120" s="2"/>
      <c r="MPP120" s="2"/>
      <c r="MPQ120" s="2"/>
      <c r="MPR120" s="2"/>
      <c r="MPS120" s="2"/>
      <c r="MPT120" s="2"/>
      <c r="MPU120" s="2"/>
      <c r="MPV120" s="2"/>
      <c r="MPW120" s="2"/>
      <c r="MPX120" s="2"/>
      <c r="MPY120" s="2"/>
      <c r="MPZ120" s="2"/>
      <c r="MQA120" s="2"/>
      <c r="MQB120" s="2"/>
      <c r="MQC120" s="2"/>
      <c r="MQD120" s="2"/>
      <c r="MQE120" s="2"/>
      <c r="MQF120" s="2"/>
      <c r="MQG120" s="2"/>
      <c r="MQH120" s="2"/>
      <c r="MQI120" s="2"/>
      <c r="MQJ120" s="2"/>
      <c r="MQK120" s="2"/>
      <c r="MQL120" s="2"/>
      <c r="MQM120" s="2"/>
      <c r="MQN120" s="2"/>
      <c r="MQO120" s="2"/>
      <c r="MQP120" s="2"/>
      <c r="MQQ120" s="2"/>
      <c r="MQR120" s="2"/>
      <c r="MQS120" s="2"/>
      <c r="MQT120" s="2"/>
      <c r="MQU120" s="2"/>
      <c r="MQV120" s="2"/>
      <c r="MQW120" s="2"/>
      <c r="MQX120" s="2"/>
      <c r="MQY120" s="2"/>
      <c r="MQZ120" s="2"/>
      <c r="MRA120" s="2"/>
      <c r="MRB120" s="2"/>
      <c r="MRC120" s="2"/>
      <c r="MRD120" s="2"/>
      <c r="MRE120" s="2"/>
      <c r="MRF120" s="2"/>
      <c r="MRG120" s="2"/>
      <c r="MRH120" s="2"/>
      <c r="MRI120" s="2"/>
      <c r="MRJ120" s="2"/>
      <c r="MRK120" s="2"/>
      <c r="MRL120" s="2"/>
      <c r="MRM120" s="2"/>
      <c r="MRN120" s="2"/>
      <c r="MRO120" s="2"/>
      <c r="MRP120" s="2"/>
      <c r="MRQ120" s="2"/>
      <c r="MRR120" s="2"/>
      <c r="MRS120" s="2"/>
      <c r="MRT120" s="2"/>
      <c r="MRU120" s="2"/>
      <c r="MRV120" s="2"/>
      <c r="MRW120" s="2"/>
      <c r="MRX120" s="2"/>
      <c r="MRY120" s="2"/>
      <c r="MRZ120" s="2"/>
      <c r="MSA120" s="2"/>
      <c r="MSB120" s="2"/>
      <c r="MSC120" s="2"/>
      <c r="MSD120" s="2"/>
      <c r="MSE120" s="2"/>
      <c r="MSF120" s="2"/>
      <c r="MSG120" s="2"/>
      <c r="MSH120" s="2"/>
      <c r="MSI120" s="2"/>
      <c r="MSJ120" s="2"/>
      <c r="MSK120" s="2"/>
      <c r="MSL120" s="2"/>
      <c r="MSM120" s="2"/>
      <c r="MSN120" s="2"/>
      <c r="MSO120" s="2"/>
      <c r="MSP120" s="2"/>
      <c r="MSQ120" s="2"/>
      <c r="MSR120" s="2"/>
      <c r="MSS120" s="2"/>
      <c r="MST120" s="2"/>
      <c r="MSU120" s="2"/>
      <c r="MSV120" s="2"/>
      <c r="MSW120" s="2"/>
      <c r="MSX120" s="2"/>
      <c r="MSY120" s="2"/>
      <c r="MSZ120" s="2"/>
      <c r="MTA120" s="2"/>
      <c r="MTB120" s="2"/>
      <c r="MTC120" s="2"/>
      <c r="MTD120" s="2"/>
      <c r="MTE120" s="2"/>
      <c r="MTF120" s="2"/>
      <c r="MTG120" s="2"/>
      <c r="MTH120" s="2"/>
      <c r="MTI120" s="2"/>
      <c r="MTJ120" s="2"/>
      <c r="MTK120" s="2"/>
      <c r="MTL120" s="2"/>
      <c r="MTM120" s="2"/>
      <c r="MTN120" s="2"/>
      <c r="MTO120" s="2"/>
      <c r="MTP120" s="2"/>
      <c r="MTQ120" s="2"/>
      <c r="MTR120" s="2"/>
      <c r="MTS120" s="2"/>
      <c r="MTT120" s="2"/>
      <c r="MTU120" s="2"/>
      <c r="MTV120" s="2"/>
      <c r="MTW120" s="2"/>
      <c r="MTX120" s="2"/>
      <c r="MTY120" s="2"/>
      <c r="MTZ120" s="2"/>
      <c r="MUA120" s="2"/>
      <c r="MUB120" s="2"/>
      <c r="MUC120" s="2"/>
      <c r="MUD120" s="2"/>
      <c r="MUE120" s="2"/>
      <c r="MUF120" s="2"/>
      <c r="MUG120" s="2"/>
      <c r="MUH120" s="2"/>
      <c r="MUI120" s="2"/>
      <c r="MUJ120" s="2"/>
      <c r="MUK120" s="2"/>
      <c r="MUL120" s="2"/>
      <c r="MUM120" s="2"/>
      <c r="MUN120" s="2"/>
      <c r="MUO120" s="2"/>
      <c r="MUP120" s="2"/>
      <c r="MUQ120" s="2"/>
      <c r="MUR120" s="2"/>
      <c r="MUS120" s="2"/>
      <c r="MUT120" s="2"/>
      <c r="MUU120" s="2"/>
      <c r="MUV120" s="2"/>
      <c r="MUW120" s="2"/>
      <c r="MUX120" s="2"/>
      <c r="MUY120" s="2"/>
      <c r="MUZ120" s="2"/>
      <c r="MVA120" s="2"/>
      <c r="MVB120" s="2"/>
      <c r="MVC120" s="2"/>
      <c r="MVD120" s="2"/>
      <c r="MVE120" s="2"/>
      <c r="MVF120" s="2"/>
      <c r="MVG120" s="2"/>
      <c r="MVH120" s="2"/>
      <c r="MVI120" s="2"/>
      <c r="MVJ120" s="2"/>
      <c r="MVK120" s="2"/>
      <c r="MVL120" s="2"/>
      <c r="MVM120" s="2"/>
      <c r="MVN120" s="2"/>
      <c r="MVO120" s="2"/>
      <c r="MVP120" s="2"/>
      <c r="MVQ120" s="2"/>
      <c r="MVR120" s="2"/>
      <c r="MVS120" s="2"/>
      <c r="MVT120" s="2"/>
      <c r="MVU120" s="2"/>
      <c r="MVV120" s="2"/>
      <c r="MVW120" s="2"/>
      <c r="MVX120" s="2"/>
      <c r="MVY120" s="2"/>
      <c r="MVZ120" s="2"/>
      <c r="MWA120" s="2"/>
      <c r="MWB120" s="2"/>
      <c r="MWC120" s="2"/>
      <c r="MWD120" s="2"/>
      <c r="MWE120" s="2"/>
      <c r="MWF120" s="2"/>
      <c r="MWG120" s="2"/>
      <c r="MWH120" s="2"/>
      <c r="MWI120" s="2"/>
      <c r="MWJ120" s="2"/>
      <c r="MWK120" s="2"/>
      <c r="MWL120" s="2"/>
      <c r="MWM120" s="2"/>
      <c r="MWN120" s="2"/>
      <c r="MWO120" s="2"/>
      <c r="MWP120" s="2"/>
      <c r="MWQ120" s="2"/>
      <c r="MWR120" s="2"/>
      <c r="MWS120" s="2"/>
      <c r="MWT120" s="2"/>
      <c r="MWU120" s="2"/>
      <c r="MWV120" s="2"/>
      <c r="MWW120" s="2"/>
      <c r="MWX120" s="2"/>
      <c r="MWY120" s="2"/>
      <c r="MWZ120" s="2"/>
      <c r="MXA120" s="2"/>
      <c r="MXB120" s="2"/>
      <c r="MXC120" s="2"/>
      <c r="MXD120" s="2"/>
      <c r="MXE120" s="2"/>
      <c r="MXF120" s="2"/>
      <c r="MXG120" s="2"/>
      <c r="MXH120" s="2"/>
      <c r="MXI120" s="2"/>
      <c r="MXJ120" s="2"/>
      <c r="MXK120" s="2"/>
      <c r="MXL120" s="2"/>
      <c r="MXM120" s="2"/>
      <c r="MXN120" s="2"/>
      <c r="MXO120" s="2"/>
      <c r="MXP120" s="2"/>
      <c r="MXQ120" s="2"/>
      <c r="MXR120" s="2"/>
      <c r="MXS120" s="2"/>
      <c r="MXT120" s="2"/>
      <c r="MXU120" s="2"/>
      <c r="MXV120" s="2"/>
      <c r="MXW120" s="2"/>
      <c r="MXX120" s="2"/>
      <c r="MXY120" s="2"/>
      <c r="MXZ120" s="2"/>
      <c r="MYA120" s="2"/>
      <c r="MYB120" s="2"/>
      <c r="MYC120" s="2"/>
      <c r="MYD120" s="2"/>
      <c r="MYE120" s="2"/>
      <c r="MYF120" s="2"/>
      <c r="MYG120" s="2"/>
      <c r="MYH120" s="2"/>
      <c r="MYI120" s="2"/>
      <c r="MYJ120" s="2"/>
      <c r="MYK120" s="2"/>
      <c r="MYL120" s="2"/>
      <c r="MYM120" s="2"/>
      <c r="MYN120" s="2"/>
      <c r="MYO120" s="2"/>
      <c r="MYP120" s="2"/>
      <c r="MYQ120" s="2"/>
      <c r="MYR120" s="2"/>
      <c r="MYS120" s="2"/>
      <c r="MYT120" s="2"/>
      <c r="MYU120" s="2"/>
      <c r="MYV120" s="2"/>
      <c r="MYW120" s="2"/>
      <c r="MYX120" s="2"/>
      <c r="MYY120" s="2"/>
      <c r="MYZ120" s="2"/>
      <c r="MZA120" s="2"/>
      <c r="MZB120" s="2"/>
      <c r="MZC120" s="2"/>
      <c r="MZD120" s="2"/>
      <c r="MZE120" s="2"/>
      <c r="MZF120" s="2"/>
      <c r="MZG120" s="2"/>
      <c r="MZH120" s="2"/>
      <c r="MZI120" s="2"/>
      <c r="MZJ120" s="2"/>
      <c r="MZK120" s="2"/>
      <c r="MZL120" s="2"/>
      <c r="MZM120" s="2"/>
      <c r="MZN120" s="2"/>
      <c r="MZO120" s="2"/>
      <c r="MZP120" s="2"/>
      <c r="MZQ120" s="2"/>
      <c r="MZR120" s="2"/>
      <c r="MZS120" s="2"/>
      <c r="MZT120" s="2"/>
      <c r="MZU120" s="2"/>
      <c r="MZV120" s="2"/>
      <c r="MZW120" s="2"/>
      <c r="MZX120" s="2"/>
      <c r="MZY120" s="2"/>
      <c r="MZZ120" s="2"/>
      <c r="NAA120" s="2"/>
      <c r="NAB120" s="2"/>
      <c r="NAC120" s="2"/>
      <c r="NAD120" s="2"/>
      <c r="NAE120" s="2"/>
      <c r="NAF120" s="2"/>
      <c r="NAG120" s="2"/>
      <c r="NAH120" s="2"/>
      <c r="NAI120" s="2"/>
      <c r="NAJ120" s="2"/>
      <c r="NAK120" s="2"/>
      <c r="NAL120" s="2"/>
      <c r="NAM120" s="2"/>
      <c r="NAN120" s="2"/>
      <c r="NAO120" s="2"/>
      <c r="NAP120" s="2"/>
      <c r="NAQ120" s="2"/>
      <c r="NAR120" s="2"/>
      <c r="NAS120" s="2"/>
      <c r="NAT120" s="2"/>
      <c r="NAU120" s="2"/>
      <c r="NAV120" s="2"/>
      <c r="NAW120" s="2"/>
      <c r="NAX120" s="2"/>
      <c r="NAY120" s="2"/>
      <c r="NAZ120" s="2"/>
      <c r="NBA120" s="2"/>
      <c r="NBB120" s="2"/>
      <c r="NBC120" s="2"/>
      <c r="NBD120" s="2"/>
      <c r="NBE120" s="2"/>
      <c r="NBF120" s="2"/>
      <c r="NBG120" s="2"/>
      <c r="NBH120" s="2"/>
      <c r="NBI120" s="2"/>
      <c r="NBJ120" s="2"/>
      <c r="NBK120" s="2"/>
      <c r="NBL120" s="2"/>
      <c r="NBM120" s="2"/>
      <c r="NBN120" s="2"/>
      <c r="NBO120" s="2"/>
      <c r="NBP120" s="2"/>
      <c r="NBQ120" s="2"/>
      <c r="NBR120" s="2"/>
      <c r="NBS120" s="2"/>
      <c r="NBT120" s="2"/>
      <c r="NBU120" s="2"/>
      <c r="NBV120" s="2"/>
      <c r="NBW120" s="2"/>
      <c r="NBX120" s="2"/>
      <c r="NBY120" s="2"/>
      <c r="NBZ120" s="2"/>
      <c r="NCA120" s="2"/>
      <c r="NCB120" s="2"/>
      <c r="NCC120" s="2"/>
      <c r="NCD120" s="2"/>
      <c r="NCE120" s="2"/>
      <c r="NCF120" s="2"/>
      <c r="NCG120" s="2"/>
      <c r="NCH120" s="2"/>
      <c r="NCI120" s="2"/>
      <c r="NCJ120" s="2"/>
      <c r="NCK120" s="2"/>
      <c r="NCL120" s="2"/>
      <c r="NCM120" s="2"/>
      <c r="NCN120" s="2"/>
      <c r="NCO120" s="2"/>
      <c r="NCP120" s="2"/>
      <c r="NCQ120" s="2"/>
      <c r="NCR120" s="2"/>
      <c r="NCS120" s="2"/>
      <c r="NCT120" s="2"/>
      <c r="NCU120" s="2"/>
      <c r="NCV120" s="2"/>
      <c r="NCW120" s="2"/>
      <c r="NCX120" s="2"/>
      <c r="NCY120" s="2"/>
      <c r="NCZ120" s="2"/>
      <c r="NDA120" s="2"/>
      <c r="NDB120" s="2"/>
      <c r="NDC120" s="2"/>
      <c r="NDD120" s="2"/>
      <c r="NDE120" s="2"/>
      <c r="NDF120" s="2"/>
      <c r="NDG120" s="2"/>
      <c r="NDH120" s="2"/>
      <c r="NDI120" s="2"/>
      <c r="NDJ120" s="2"/>
      <c r="NDK120" s="2"/>
      <c r="NDL120" s="2"/>
      <c r="NDM120" s="2"/>
      <c r="NDN120" s="2"/>
      <c r="NDO120" s="2"/>
      <c r="NDP120" s="2"/>
      <c r="NDQ120" s="2"/>
      <c r="NDR120" s="2"/>
      <c r="NDS120" s="2"/>
      <c r="NDT120" s="2"/>
      <c r="NDU120" s="2"/>
      <c r="NDV120" s="2"/>
      <c r="NDW120" s="2"/>
      <c r="NDX120" s="2"/>
      <c r="NDY120" s="2"/>
      <c r="NDZ120" s="2"/>
      <c r="NEA120" s="2"/>
      <c r="NEB120" s="2"/>
      <c r="NEC120" s="2"/>
      <c r="NED120" s="2"/>
      <c r="NEE120" s="2"/>
      <c r="NEF120" s="2"/>
      <c r="NEG120" s="2"/>
      <c r="NEH120" s="2"/>
      <c r="NEI120" s="2"/>
      <c r="NEJ120" s="2"/>
      <c r="NEK120" s="2"/>
      <c r="NEL120" s="2"/>
      <c r="NEM120" s="2"/>
      <c r="NEN120" s="2"/>
      <c r="NEO120" s="2"/>
      <c r="NEP120" s="2"/>
      <c r="NEQ120" s="2"/>
      <c r="NER120" s="2"/>
      <c r="NES120" s="2"/>
      <c r="NET120" s="2"/>
      <c r="NEU120" s="2"/>
      <c r="NEV120" s="2"/>
      <c r="NEW120" s="2"/>
      <c r="NEX120" s="2"/>
      <c r="NEY120" s="2"/>
      <c r="NEZ120" s="2"/>
      <c r="NFA120" s="2"/>
      <c r="NFB120" s="2"/>
      <c r="NFC120" s="2"/>
      <c r="NFD120" s="2"/>
      <c r="NFE120" s="2"/>
      <c r="NFF120" s="2"/>
      <c r="NFG120" s="2"/>
      <c r="NFH120" s="2"/>
      <c r="NFI120" s="2"/>
      <c r="NFJ120" s="2"/>
      <c r="NFK120" s="2"/>
      <c r="NFL120" s="2"/>
      <c r="NFM120" s="2"/>
      <c r="NFN120" s="2"/>
      <c r="NFO120" s="2"/>
      <c r="NFP120" s="2"/>
      <c r="NFQ120" s="2"/>
      <c r="NFR120" s="2"/>
      <c r="NFS120" s="2"/>
      <c r="NFT120" s="2"/>
      <c r="NFU120" s="2"/>
      <c r="NFV120" s="2"/>
      <c r="NFW120" s="2"/>
      <c r="NFX120" s="2"/>
      <c r="NFY120" s="2"/>
      <c r="NFZ120" s="2"/>
      <c r="NGA120" s="2"/>
      <c r="NGB120" s="2"/>
      <c r="NGC120" s="2"/>
      <c r="NGD120" s="2"/>
      <c r="NGE120" s="2"/>
      <c r="NGF120" s="2"/>
      <c r="NGG120" s="2"/>
      <c r="NGH120" s="2"/>
      <c r="NGI120" s="2"/>
      <c r="NGJ120" s="2"/>
      <c r="NGK120" s="2"/>
      <c r="NGL120" s="2"/>
      <c r="NGM120" s="2"/>
      <c r="NGN120" s="2"/>
      <c r="NGO120" s="2"/>
      <c r="NGP120" s="2"/>
      <c r="NGQ120" s="2"/>
      <c r="NGR120" s="2"/>
      <c r="NGS120" s="2"/>
      <c r="NGT120" s="2"/>
      <c r="NGU120" s="2"/>
      <c r="NGV120" s="2"/>
      <c r="NGW120" s="2"/>
      <c r="NGX120" s="2"/>
      <c r="NGY120" s="2"/>
      <c r="NGZ120" s="2"/>
      <c r="NHA120" s="2"/>
      <c r="NHB120" s="2"/>
      <c r="NHC120" s="2"/>
      <c r="NHD120" s="2"/>
      <c r="NHE120" s="2"/>
      <c r="NHF120" s="2"/>
      <c r="NHG120" s="2"/>
      <c r="NHH120" s="2"/>
      <c r="NHI120" s="2"/>
      <c r="NHJ120" s="2"/>
      <c r="NHK120" s="2"/>
      <c r="NHL120" s="2"/>
      <c r="NHM120" s="2"/>
      <c r="NHN120" s="2"/>
      <c r="NHO120" s="2"/>
      <c r="NHP120" s="2"/>
      <c r="NHQ120" s="2"/>
      <c r="NHR120" s="2"/>
      <c r="NHS120" s="2"/>
      <c r="NHT120" s="2"/>
      <c r="NHU120" s="2"/>
      <c r="NHV120" s="2"/>
      <c r="NHW120" s="2"/>
      <c r="NHX120" s="2"/>
      <c r="NHY120" s="2"/>
      <c r="NHZ120" s="2"/>
      <c r="NIA120" s="2"/>
      <c r="NIB120" s="2"/>
      <c r="NIC120" s="2"/>
      <c r="NID120" s="2"/>
      <c r="NIE120" s="2"/>
      <c r="NIF120" s="2"/>
      <c r="NIG120" s="2"/>
      <c r="NIH120" s="2"/>
      <c r="NII120" s="2"/>
      <c r="NIJ120" s="2"/>
      <c r="NIK120" s="2"/>
      <c r="NIL120" s="2"/>
      <c r="NIM120" s="2"/>
      <c r="NIN120" s="2"/>
      <c r="NIO120" s="2"/>
      <c r="NIP120" s="2"/>
      <c r="NIQ120" s="2"/>
      <c r="NIR120" s="2"/>
      <c r="NIS120" s="2"/>
      <c r="NIT120" s="2"/>
      <c r="NIU120" s="2"/>
      <c r="NIV120" s="2"/>
      <c r="NIW120" s="2"/>
      <c r="NIX120" s="2"/>
      <c r="NIY120" s="2"/>
      <c r="NIZ120" s="2"/>
      <c r="NJA120" s="2"/>
      <c r="NJB120" s="2"/>
      <c r="NJC120" s="2"/>
      <c r="NJD120" s="2"/>
      <c r="NJE120" s="2"/>
      <c r="NJF120" s="2"/>
      <c r="NJG120" s="2"/>
      <c r="NJH120" s="2"/>
      <c r="NJI120" s="2"/>
      <c r="NJJ120" s="2"/>
      <c r="NJK120" s="2"/>
      <c r="NJL120" s="2"/>
      <c r="NJM120" s="2"/>
      <c r="NJN120" s="2"/>
      <c r="NJO120" s="2"/>
      <c r="NJP120" s="2"/>
      <c r="NJQ120" s="2"/>
      <c r="NJR120" s="2"/>
      <c r="NJS120" s="2"/>
      <c r="NJT120" s="2"/>
      <c r="NJU120" s="2"/>
      <c r="NJV120" s="2"/>
      <c r="NJW120" s="2"/>
      <c r="NJX120" s="2"/>
      <c r="NJY120" s="2"/>
      <c r="NJZ120" s="2"/>
      <c r="NKA120" s="2"/>
      <c r="NKB120" s="2"/>
      <c r="NKC120" s="2"/>
      <c r="NKD120" s="2"/>
      <c r="NKE120" s="2"/>
      <c r="NKF120" s="2"/>
      <c r="NKG120" s="2"/>
      <c r="NKH120" s="2"/>
      <c r="NKI120" s="2"/>
      <c r="NKJ120" s="2"/>
      <c r="NKK120" s="2"/>
      <c r="NKL120" s="2"/>
      <c r="NKM120" s="2"/>
      <c r="NKN120" s="2"/>
      <c r="NKO120" s="2"/>
      <c r="NKP120" s="2"/>
      <c r="NKQ120" s="2"/>
      <c r="NKR120" s="2"/>
      <c r="NKS120" s="2"/>
      <c r="NKT120" s="2"/>
      <c r="NKU120" s="2"/>
      <c r="NKV120" s="2"/>
      <c r="NKW120" s="2"/>
      <c r="NKX120" s="2"/>
      <c r="NKY120" s="2"/>
      <c r="NKZ120" s="2"/>
      <c r="NLA120" s="2"/>
      <c r="NLB120" s="2"/>
      <c r="NLC120" s="2"/>
      <c r="NLD120" s="2"/>
      <c r="NLE120" s="2"/>
      <c r="NLF120" s="2"/>
      <c r="NLG120" s="2"/>
      <c r="NLH120" s="2"/>
      <c r="NLI120" s="2"/>
      <c r="NLJ120" s="2"/>
      <c r="NLK120" s="2"/>
      <c r="NLL120" s="2"/>
      <c r="NLM120" s="2"/>
      <c r="NLN120" s="2"/>
      <c r="NLO120" s="2"/>
      <c r="NLP120" s="2"/>
      <c r="NLQ120" s="2"/>
      <c r="NLR120" s="2"/>
      <c r="NLS120" s="2"/>
      <c r="NLT120" s="2"/>
      <c r="NLU120" s="2"/>
      <c r="NLV120" s="2"/>
      <c r="NLW120" s="2"/>
      <c r="NLX120" s="2"/>
      <c r="NLY120" s="2"/>
      <c r="NLZ120" s="2"/>
      <c r="NMA120" s="2"/>
      <c r="NMB120" s="2"/>
      <c r="NMC120" s="2"/>
      <c r="NMD120" s="2"/>
      <c r="NME120" s="2"/>
      <c r="NMF120" s="2"/>
      <c r="NMG120" s="2"/>
      <c r="NMH120" s="2"/>
      <c r="NMI120" s="2"/>
      <c r="NMJ120" s="2"/>
      <c r="NMK120" s="2"/>
      <c r="NML120" s="2"/>
      <c r="NMM120" s="2"/>
      <c r="NMN120" s="2"/>
      <c r="NMO120" s="2"/>
      <c r="NMP120" s="2"/>
      <c r="NMQ120" s="2"/>
      <c r="NMR120" s="2"/>
      <c r="NMS120" s="2"/>
      <c r="NMT120" s="2"/>
      <c r="NMU120" s="2"/>
      <c r="NMV120" s="2"/>
      <c r="NMW120" s="2"/>
      <c r="NMX120" s="2"/>
      <c r="NMY120" s="2"/>
      <c r="NMZ120" s="2"/>
      <c r="NNA120" s="2"/>
      <c r="NNB120" s="2"/>
      <c r="NNC120" s="2"/>
      <c r="NND120" s="2"/>
      <c r="NNE120" s="2"/>
      <c r="NNF120" s="2"/>
      <c r="NNG120" s="2"/>
      <c r="NNH120" s="2"/>
      <c r="NNI120" s="2"/>
      <c r="NNJ120" s="2"/>
      <c r="NNK120" s="2"/>
      <c r="NNL120" s="2"/>
      <c r="NNM120" s="2"/>
      <c r="NNN120" s="2"/>
      <c r="NNO120" s="2"/>
      <c r="NNP120" s="2"/>
      <c r="NNQ120" s="2"/>
      <c r="NNR120" s="2"/>
      <c r="NNS120" s="2"/>
      <c r="NNT120" s="2"/>
      <c r="NNU120" s="2"/>
      <c r="NNV120" s="2"/>
      <c r="NNW120" s="2"/>
      <c r="NNX120" s="2"/>
      <c r="NNY120" s="2"/>
      <c r="NNZ120" s="2"/>
      <c r="NOA120" s="2"/>
      <c r="NOB120" s="2"/>
      <c r="NOC120" s="2"/>
      <c r="NOD120" s="2"/>
      <c r="NOE120" s="2"/>
      <c r="NOF120" s="2"/>
      <c r="NOG120" s="2"/>
      <c r="NOH120" s="2"/>
      <c r="NOI120" s="2"/>
      <c r="NOJ120" s="2"/>
      <c r="NOK120" s="2"/>
      <c r="NOL120" s="2"/>
      <c r="NOM120" s="2"/>
      <c r="NON120" s="2"/>
      <c r="NOO120" s="2"/>
      <c r="NOP120" s="2"/>
      <c r="NOQ120" s="2"/>
      <c r="NOR120" s="2"/>
      <c r="NOS120" s="2"/>
      <c r="NOT120" s="2"/>
      <c r="NOU120" s="2"/>
      <c r="NOV120" s="2"/>
      <c r="NOW120" s="2"/>
      <c r="NOX120" s="2"/>
      <c r="NOY120" s="2"/>
      <c r="NOZ120" s="2"/>
      <c r="NPA120" s="2"/>
      <c r="NPB120" s="2"/>
      <c r="NPC120" s="2"/>
      <c r="NPD120" s="2"/>
      <c r="NPE120" s="2"/>
      <c r="NPF120" s="2"/>
      <c r="NPG120" s="2"/>
      <c r="NPH120" s="2"/>
      <c r="NPI120" s="2"/>
      <c r="NPJ120" s="2"/>
      <c r="NPK120" s="2"/>
      <c r="NPL120" s="2"/>
      <c r="NPM120" s="2"/>
      <c r="NPN120" s="2"/>
      <c r="NPO120" s="2"/>
      <c r="NPP120" s="2"/>
      <c r="NPQ120" s="2"/>
      <c r="NPR120" s="2"/>
      <c r="NPS120" s="2"/>
      <c r="NPT120" s="2"/>
      <c r="NPU120" s="2"/>
      <c r="NPV120" s="2"/>
      <c r="NPW120" s="2"/>
      <c r="NPX120" s="2"/>
      <c r="NPY120" s="2"/>
      <c r="NPZ120" s="2"/>
      <c r="NQA120" s="2"/>
      <c r="NQB120" s="2"/>
      <c r="NQC120" s="2"/>
      <c r="NQD120" s="2"/>
      <c r="NQE120" s="2"/>
      <c r="NQF120" s="2"/>
      <c r="NQG120" s="2"/>
      <c r="NQH120" s="2"/>
      <c r="NQI120" s="2"/>
      <c r="NQJ120" s="2"/>
      <c r="NQK120" s="2"/>
      <c r="NQL120" s="2"/>
      <c r="NQM120" s="2"/>
      <c r="NQN120" s="2"/>
      <c r="NQO120" s="2"/>
      <c r="NQP120" s="2"/>
      <c r="NQQ120" s="2"/>
      <c r="NQR120" s="2"/>
      <c r="NQS120" s="2"/>
      <c r="NQT120" s="2"/>
      <c r="NQU120" s="2"/>
      <c r="NQV120" s="2"/>
      <c r="NQW120" s="2"/>
      <c r="NQX120" s="2"/>
      <c r="NQY120" s="2"/>
      <c r="NQZ120" s="2"/>
      <c r="NRA120" s="2"/>
      <c r="NRB120" s="2"/>
      <c r="NRC120" s="2"/>
      <c r="NRD120" s="2"/>
      <c r="NRE120" s="2"/>
      <c r="NRF120" s="2"/>
      <c r="NRG120" s="2"/>
      <c r="NRH120" s="2"/>
      <c r="NRI120" s="2"/>
      <c r="NRJ120" s="2"/>
      <c r="NRK120" s="2"/>
      <c r="NRL120" s="2"/>
      <c r="NRM120" s="2"/>
      <c r="NRN120" s="2"/>
      <c r="NRO120" s="2"/>
      <c r="NRP120" s="2"/>
      <c r="NRQ120" s="2"/>
      <c r="NRR120" s="2"/>
      <c r="NRS120" s="2"/>
      <c r="NRT120" s="2"/>
      <c r="NRU120" s="2"/>
      <c r="NRV120" s="2"/>
      <c r="NRW120" s="2"/>
      <c r="NRX120" s="2"/>
      <c r="NRY120" s="2"/>
      <c r="NRZ120" s="2"/>
      <c r="NSA120" s="2"/>
      <c r="NSB120" s="2"/>
      <c r="NSC120" s="2"/>
      <c r="NSD120" s="2"/>
      <c r="NSE120" s="2"/>
      <c r="NSF120" s="2"/>
      <c r="NSG120" s="2"/>
      <c r="NSH120" s="2"/>
      <c r="NSI120" s="2"/>
      <c r="NSJ120" s="2"/>
      <c r="NSK120" s="2"/>
      <c r="NSL120" s="2"/>
      <c r="NSM120" s="2"/>
      <c r="NSN120" s="2"/>
      <c r="NSO120" s="2"/>
      <c r="NSP120" s="2"/>
      <c r="NSQ120" s="2"/>
      <c r="NSR120" s="2"/>
      <c r="NSS120" s="2"/>
      <c r="NST120" s="2"/>
      <c r="NSU120" s="2"/>
      <c r="NSV120" s="2"/>
      <c r="NSW120" s="2"/>
      <c r="NSX120" s="2"/>
      <c r="NSY120" s="2"/>
      <c r="NSZ120" s="2"/>
      <c r="NTA120" s="2"/>
      <c r="NTB120" s="2"/>
      <c r="NTC120" s="2"/>
      <c r="NTD120" s="2"/>
      <c r="NTE120" s="2"/>
      <c r="NTF120" s="2"/>
      <c r="NTG120" s="2"/>
      <c r="NTH120" s="2"/>
      <c r="NTI120" s="2"/>
      <c r="NTJ120" s="2"/>
      <c r="NTK120" s="2"/>
      <c r="NTL120" s="2"/>
      <c r="NTM120" s="2"/>
      <c r="NTN120" s="2"/>
      <c r="NTO120" s="2"/>
      <c r="NTP120" s="2"/>
      <c r="NTQ120" s="2"/>
      <c r="NTR120" s="2"/>
      <c r="NTS120" s="2"/>
      <c r="NTT120" s="2"/>
      <c r="NTU120" s="2"/>
      <c r="NTV120" s="2"/>
      <c r="NTW120" s="2"/>
      <c r="NTX120" s="2"/>
      <c r="NTY120" s="2"/>
      <c r="NTZ120" s="2"/>
      <c r="NUA120" s="2"/>
      <c r="NUB120" s="2"/>
      <c r="NUC120" s="2"/>
      <c r="NUD120" s="2"/>
      <c r="NUE120" s="2"/>
      <c r="NUF120" s="2"/>
      <c r="NUG120" s="2"/>
      <c r="NUH120" s="2"/>
      <c r="NUI120" s="2"/>
      <c r="NUJ120" s="2"/>
      <c r="NUK120" s="2"/>
      <c r="NUL120" s="2"/>
      <c r="NUM120" s="2"/>
      <c r="NUN120" s="2"/>
      <c r="NUO120" s="2"/>
      <c r="NUP120" s="2"/>
      <c r="NUQ120" s="2"/>
      <c r="NUR120" s="2"/>
      <c r="NUS120" s="2"/>
      <c r="NUT120" s="2"/>
      <c r="NUU120" s="2"/>
      <c r="NUV120" s="2"/>
      <c r="NUW120" s="2"/>
      <c r="NUX120" s="2"/>
      <c r="NUY120" s="2"/>
      <c r="NUZ120" s="2"/>
      <c r="NVA120" s="2"/>
      <c r="NVB120" s="2"/>
      <c r="NVC120" s="2"/>
      <c r="NVD120" s="2"/>
      <c r="NVE120" s="2"/>
      <c r="NVF120" s="2"/>
      <c r="NVG120" s="2"/>
      <c r="NVH120" s="2"/>
      <c r="NVI120" s="2"/>
      <c r="NVJ120" s="2"/>
      <c r="NVK120" s="2"/>
      <c r="NVL120" s="2"/>
      <c r="NVM120" s="2"/>
      <c r="NVN120" s="2"/>
      <c r="NVO120" s="2"/>
      <c r="NVP120" s="2"/>
      <c r="NVQ120" s="2"/>
      <c r="NVR120" s="2"/>
      <c r="NVS120" s="2"/>
      <c r="NVT120" s="2"/>
      <c r="NVU120" s="2"/>
      <c r="NVV120" s="2"/>
      <c r="NVW120" s="2"/>
      <c r="NVX120" s="2"/>
      <c r="NVY120" s="2"/>
      <c r="NVZ120" s="2"/>
      <c r="NWA120" s="2"/>
      <c r="NWB120" s="2"/>
      <c r="NWC120" s="2"/>
      <c r="NWD120" s="2"/>
      <c r="NWE120" s="2"/>
      <c r="NWF120" s="2"/>
      <c r="NWG120" s="2"/>
      <c r="NWH120" s="2"/>
      <c r="NWI120" s="2"/>
      <c r="NWJ120" s="2"/>
      <c r="NWK120" s="2"/>
      <c r="NWL120" s="2"/>
      <c r="NWM120" s="2"/>
      <c r="NWN120" s="2"/>
      <c r="NWO120" s="2"/>
      <c r="NWP120" s="2"/>
      <c r="NWQ120" s="2"/>
      <c r="NWR120" s="2"/>
      <c r="NWS120" s="2"/>
      <c r="NWT120" s="2"/>
      <c r="NWU120" s="2"/>
      <c r="NWV120" s="2"/>
      <c r="NWW120" s="2"/>
      <c r="NWX120" s="2"/>
      <c r="NWY120" s="2"/>
      <c r="NWZ120" s="2"/>
      <c r="NXA120" s="2"/>
      <c r="NXB120" s="2"/>
      <c r="NXC120" s="2"/>
      <c r="NXD120" s="2"/>
      <c r="NXE120" s="2"/>
      <c r="NXF120" s="2"/>
      <c r="NXG120" s="2"/>
      <c r="NXH120" s="2"/>
      <c r="NXI120" s="2"/>
      <c r="NXJ120" s="2"/>
      <c r="NXK120" s="2"/>
      <c r="NXL120" s="2"/>
      <c r="NXM120" s="2"/>
      <c r="NXN120" s="2"/>
      <c r="NXO120" s="2"/>
      <c r="NXP120" s="2"/>
      <c r="NXQ120" s="2"/>
      <c r="NXR120" s="2"/>
      <c r="NXS120" s="2"/>
      <c r="NXT120" s="2"/>
      <c r="NXU120" s="2"/>
      <c r="NXV120" s="2"/>
      <c r="NXW120" s="2"/>
      <c r="NXX120" s="2"/>
      <c r="NXY120" s="2"/>
      <c r="NXZ120" s="2"/>
      <c r="NYA120" s="2"/>
      <c r="NYB120" s="2"/>
      <c r="NYC120" s="2"/>
      <c r="NYD120" s="2"/>
      <c r="NYE120" s="2"/>
      <c r="NYF120" s="2"/>
      <c r="NYG120" s="2"/>
      <c r="NYH120" s="2"/>
      <c r="NYI120" s="2"/>
      <c r="NYJ120" s="2"/>
      <c r="NYK120" s="2"/>
      <c r="NYL120" s="2"/>
      <c r="NYM120" s="2"/>
      <c r="NYN120" s="2"/>
      <c r="NYO120" s="2"/>
      <c r="NYP120" s="2"/>
      <c r="NYQ120" s="2"/>
      <c r="NYR120" s="2"/>
      <c r="NYS120" s="2"/>
      <c r="NYT120" s="2"/>
      <c r="NYU120" s="2"/>
      <c r="NYV120" s="2"/>
      <c r="NYW120" s="2"/>
      <c r="NYX120" s="2"/>
      <c r="NYY120" s="2"/>
      <c r="NYZ120" s="2"/>
      <c r="NZA120" s="2"/>
      <c r="NZB120" s="2"/>
      <c r="NZC120" s="2"/>
      <c r="NZD120" s="2"/>
      <c r="NZE120" s="2"/>
      <c r="NZF120" s="2"/>
      <c r="NZG120" s="2"/>
      <c r="NZH120" s="2"/>
      <c r="NZI120" s="2"/>
      <c r="NZJ120" s="2"/>
      <c r="NZK120" s="2"/>
      <c r="NZL120" s="2"/>
      <c r="NZM120" s="2"/>
      <c r="NZN120" s="2"/>
      <c r="NZO120" s="2"/>
      <c r="NZP120" s="2"/>
      <c r="NZQ120" s="2"/>
      <c r="NZR120" s="2"/>
      <c r="NZS120" s="2"/>
      <c r="NZT120" s="2"/>
      <c r="NZU120" s="2"/>
      <c r="NZV120" s="2"/>
      <c r="NZW120" s="2"/>
      <c r="NZX120" s="2"/>
      <c r="NZY120" s="2"/>
      <c r="NZZ120" s="2"/>
      <c r="OAA120" s="2"/>
      <c r="OAB120" s="2"/>
      <c r="OAC120" s="2"/>
      <c r="OAD120" s="2"/>
      <c r="OAE120" s="2"/>
      <c r="OAF120" s="2"/>
      <c r="OAG120" s="2"/>
      <c r="OAH120" s="2"/>
      <c r="OAI120" s="2"/>
      <c r="OAJ120" s="2"/>
      <c r="OAK120" s="2"/>
      <c r="OAL120" s="2"/>
      <c r="OAM120" s="2"/>
      <c r="OAN120" s="2"/>
      <c r="OAO120" s="2"/>
      <c r="OAP120" s="2"/>
      <c r="OAQ120" s="2"/>
      <c r="OAR120" s="2"/>
      <c r="OAS120" s="2"/>
      <c r="OAT120" s="2"/>
      <c r="OAU120" s="2"/>
      <c r="OAV120" s="2"/>
      <c r="OAW120" s="2"/>
      <c r="OAX120" s="2"/>
      <c r="OAY120" s="2"/>
      <c r="OAZ120" s="2"/>
      <c r="OBA120" s="2"/>
      <c r="OBB120" s="2"/>
      <c r="OBC120" s="2"/>
      <c r="OBD120" s="2"/>
      <c r="OBE120" s="2"/>
      <c r="OBF120" s="2"/>
      <c r="OBG120" s="2"/>
      <c r="OBH120" s="2"/>
      <c r="OBI120" s="2"/>
      <c r="OBJ120" s="2"/>
      <c r="OBK120" s="2"/>
      <c r="OBL120" s="2"/>
      <c r="OBM120" s="2"/>
      <c r="OBN120" s="2"/>
      <c r="OBO120" s="2"/>
      <c r="OBP120" s="2"/>
      <c r="OBQ120" s="2"/>
      <c r="OBR120" s="2"/>
      <c r="OBS120" s="2"/>
      <c r="OBT120" s="2"/>
      <c r="OBU120" s="2"/>
      <c r="OBV120" s="2"/>
      <c r="OBW120" s="2"/>
      <c r="OBX120" s="2"/>
      <c r="OBY120" s="2"/>
      <c r="OBZ120" s="2"/>
      <c r="OCA120" s="2"/>
      <c r="OCB120" s="2"/>
      <c r="OCC120" s="2"/>
      <c r="OCD120" s="2"/>
      <c r="OCE120" s="2"/>
      <c r="OCF120" s="2"/>
      <c r="OCG120" s="2"/>
      <c r="OCH120" s="2"/>
      <c r="OCI120" s="2"/>
      <c r="OCJ120" s="2"/>
      <c r="OCK120" s="2"/>
      <c r="OCL120" s="2"/>
      <c r="OCM120" s="2"/>
      <c r="OCN120" s="2"/>
      <c r="OCO120" s="2"/>
      <c r="OCP120" s="2"/>
      <c r="OCQ120" s="2"/>
      <c r="OCR120" s="2"/>
      <c r="OCS120" s="2"/>
      <c r="OCT120" s="2"/>
      <c r="OCU120" s="2"/>
      <c r="OCV120" s="2"/>
      <c r="OCW120" s="2"/>
      <c r="OCX120" s="2"/>
      <c r="OCY120" s="2"/>
      <c r="OCZ120" s="2"/>
      <c r="ODA120" s="2"/>
      <c r="ODB120" s="2"/>
      <c r="ODC120" s="2"/>
      <c r="ODD120" s="2"/>
      <c r="ODE120" s="2"/>
      <c r="ODF120" s="2"/>
      <c r="ODG120" s="2"/>
      <c r="ODH120" s="2"/>
      <c r="ODI120" s="2"/>
      <c r="ODJ120" s="2"/>
      <c r="ODK120" s="2"/>
      <c r="ODL120" s="2"/>
      <c r="ODM120" s="2"/>
      <c r="ODN120" s="2"/>
      <c r="ODO120" s="2"/>
      <c r="ODP120" s="2"/>
      <c r="ODQ120" s="2"/>
      <c r="ODR120" s="2"/>
      <c r="ODS120" s="2"/>
      <c r="ODT120" s="2"/>
      <c r="ODU120" s="2"/>
      <c r="ODV120" s="2"/>
      <c r="ODW120" s="2"/>
      <c r="ODX120" s="2"/>
      <c r="ODY120" s="2"/>
      <c r="ODZ120" s="2"/>
      <c r="OEA120" s="2"/>
      <c r="OEB120" s="2"/>
      <c r="OEC120" s="2"/>
      <c r="OED120" s="2"/>
      <c r="OEE120" s="2"/>
      <c r="OEF120" s="2"/>
      <c r="OEG120" s="2"/>
      <c r="OEH120" s="2"/>
      <c r="OEI120" s="2"/>
      <c r="OEJ120" s="2"/>
      <c r="OEK120" s="2"/>
      <c r="OEL120" s="2"/>
      <c r="OEM120" s="2"/>
      <c r="OEN120" s="2"/>
      <c r="OEO120" s="2"/>
      <c r="OEP120" s="2"/>
      <c r="OEQ120" s="2"/>
      <c r="OER120" s="2"/>
      <c r="OES120" s="2"/>
      <c r="OET120" s="2"/>
      <c r="OEU120" s="2"/>
      <c r="OEV120" s="2"/>
      <c r="OEW120" s="2"/>
      <c r="OEX120" s="2"/>
      <c r="OEY120" s="2"/>
      <c r="OEZ120" s="2"/>
      <c r="OFA120" s="2"/>
      <c r="OFB120" s="2"/>
      <c r="OFC120" s="2"/>
      <c r="OFD120" s="2"/>
      <c r="OFE120" s="2"/>
      <c r="OFF120" s="2"/>
      <c r="OFG120" s="2"/>
      <c r="OFH120" s="2"/>
      <c r="OFI120" s="2"/>
      <c r="OFJ120" s="2"/>
      <c r="OFK120" s="2"/>
      <c r="OFL120" s="2"/>
      <c r="OFM120" s="2"/>
      <c r="OFN120" s="2"/>
      <c r="OFO120" s="2"/>
      <c r="OFP120" s="2"/>
      <c r="OFQ120" s="2"/>
      <c r="OFR120" s="2"/>
      <c r="OFS120" s="2"/>
      <c r="OFT120" s="2"/>
      <c r="OFU120" s="2"/>
      <c r="OFV120" s="2"/>
      <c r="OFW120" s="2"/>
      <c r="OFX120" s="2"/>
      <c r="OFY120" s="2"/>
      <c r="OFZ120" s="2"/>
      <c r="OGA120" s="2"/>
      <c r="OGB120" s="2"/>
      <c r="OGC120" s="2"/>
      <c r="OGD120" s="2"/>
      <c r="OGE120" s="2"/>
      <c r="OGF120" s="2"/>
      <c r="OGG120" s="2"/>
      <c r="OGH120" s="2"/>
      <c r="OGI120" s="2"/>
      <c r="OGJ120" s="2"/>
      <c r="OGK120" s="2"/>
      <c r="OGL120" s="2"/>
      <c r="OGM120" s="2"/>
      <c r="OGN120" s="2"/>
      <c r="OGO120" s="2"/>
      <c r="OGP120" s="2"/>
      <c r="OGQ120" s="2"/>
      <c r="OGR120" s="2"/>
      <c r="OGS120" s="2"/>
      <c r="OGT120" s="2"/>
      <c r="OGU120" s="2"/>
      <c r="OGV120" s="2"/>
      <c r="OGW120" s="2"/>
      <c r="OGX120" s="2"/>
      <c r="OGY120" s="2"/>
      <c r="OGZ120" s="2"/>
      <c r="OHA120" s="2"/>
      <c r="OHB120" s="2"/>
      <c r="OHC120" s="2"/>
      <c r="OHD120" s="2"/>
      <c r="OHE120" s="2"/>
      <c r="OHF120" s="2"/>
      <c r="OHG120" s="2"/>
      <c r="OHH120" s="2"/>
      <c r="OHI120" s="2"/>
      <c r="OHJ120" s="2"/>
      <c r="OHK120" s="2"/>
      <c r="OHL120" s="2"/>
      <c r="OHM120" s="2"/>
      <c r="OHN120" s="2"/>
      <c r="OHO120" s="2"/>
      <c r="OHP120" s="2"/>
      <c r="OHQ120" s="2"/>
      <c r="OHR120" s="2"/>
      <c r="OHS120" s="2"/>
      <c r="OHT120" s="2"/>
      <c r="OHU120" s="2"/>
      <c r="OHV120" s="2"/>
      <c r="OHW120" s="2"/>
      <c r="OHX120" s="2"/>
      <c r="OHY120" s="2"/>
      <c r="OHZ120" s="2"/>
      <c r="OIA120" s="2"/>
      <c r="OIB120" s="2"/>
      <c r="OIC120" s="2"/>
      <c r="OID120" s="2"/>
      <c r="OIE120" s="2"/>
      <c r="OIF120" s="2"/>
      <c r="OIG120" s="2"/>
      <c r="OIH120" s="2"/>
      <c r="OII120" s="2"/>
      <c r="OIJ120" s="2"/>
      <c r="OIK120" s="2"/>
      <c r="OIL120" s="2"/>
      <c r="OIM120" s="2"/>
      <c r="OIN120" s="2"/>
      <c r="OIO120" s="2"/>
      <c r="OIP120" s="2"/>
      <c r="OIQ120" s="2"/>
      <c r="OIR120" s="2"/>
      <c r="OIS120" s="2"/>
      <c r="OIT120" s="2"/>
      <c r="OIU120" s="2"/>
      <c r="OIV120" s="2"/>
      <c r="OIW120" s="2"/>
      <c r="OIX120" s="2"/>
      <c r="OIY120" s="2"/>
      <c r="OIZ120" s="2"/>
      <c r="OJA120" s="2"/>
      <c r="OJB120" s="2"/>
      <c r="OJC120" s="2"/>
      <c r="OJD120" s="2"/>
      <c r="OJE120" s="2"/>
      <c r="OJF120" s="2"/>
      <c r="OJG120" s="2"/>
      <c r="OJH120" s="2"/>
      <c r="OJI120" s="2"/>
      <c r="OJJ120" s="2"/>
      <c r="OJK120" s="2"/>
      <c r="OJL120" s="2"/>
      <c r="OJM120" s="2"/>
      <c r="OJN120" s="2"/>
      <c r="OJO120" s="2"/>
      <c r="OJP120" s="2"/>
      <c r="OJQ120" s="2"/>
      <c r="OJR120" s="2"/>
      <c r="OJS120" s="2"/>
      <c r="OJT120" s="2"/>
      <c r="OJU120" s="2"/>
      <c r="OJV120" s="2"/>
      <c r="OJW120" s="2"/>
      <c r="OJX120" s="2"/>
      <c r="OJY120" s="2"/>
      <c r="OJZ120" s="2"/>
      <c r="OKA120" s="2"/>
      <c r="OKB120" s="2"/>
      <c r="OKC120" s="2"/>
      <c r="OKD120" s="2"/>
      <c r="OKE120" s="2"/>
      <c r="OKF120" s="2"/>
      <c r="OKG120" s="2"/>
      <c r="OKH120" s="2"/>
      <c r="OKI120" s="2"/>
      <c r="OKJ120" s="2"/>
      <c r="OKK120" s="2"/>
      <c r="OKL120" s="2"/>
      <c r="OKM120" s="2"/>
      <c r="OKN120" s="2"/>
      <c r="OKO120" s="2"/>
      <c r="OKP120" s="2"/>
      <c r="OKQ120" s="2"/>
      <c r="OKR120" s="2"/>
      <c r="OKS120" s="2"/>
      <c r="OKT120" s="2"/>
      <c r="OKU120" s="2"/>
      <c r="OKV120" s="2"/>
      <c r="OKW120" s="2"/>
      <c r="OKX120" s="2"/>
      <c r="OKY120" s="2"/>
      <c r="OKZ120" s="2"/>
      <c r="OLA120" s="2"/>
      <c r="OLB120" s="2"/>
      <c r="OLC120" s="2"/>
      <c r="OLD120" s="2"/>
      <c r="OLE120" s="2"/>
      <c r="OLF120" s="2"/>
      <c r="OLG120" s="2"/>
      <c r="OLH120" s="2"/>
      <c r="OLI120" s="2"/>
      <c r="OLJ120" s="2"/>
      <c r="OLK120" s="2"/>
      <c r="OLL120" s="2"/>
      <c r="OLM120" s="2"/>
      <c r="OLN120" s="2"/>
      <c r="OLO120" s="2"/>
      <c r="OLP120" s="2"/>
      <c r="OLQ120" s="2"/>
      <c r="OLR120" s="2"/>
      <c r="OLS120" s="2"/>
      <c r="OLT120" s="2"/>
      <c r="OLU120" s="2"/>
      <c r="OLV120" s="2"/>
      <c r="OLW120" s="2"/>
      <c r="OLX120" s="2"/>
      <c r="OLY120" s="2"/>
      <c r="OLZ120" s="2"/>
      <c r="OMA120" s="2"/>
      <c r="OMB120" s="2"/>
      <c r="OMC120" s="2"/>
      <c r="OMD120" s="2"/>
      <c r="OME120" s="2"/>
      <c r="OMF120" s="2"/>
      <c r="OMG120" s="2"/>
      <c r="OMH120" s="2"/>
      <c r="OMI120" s="2"/>
      <c r="OMJ120" s="2"/>
      <c r="OMK120" s="2"/>
      <c r="OML120" s="2"/>
      <c r="OMM120" s="2"/>
      <c r="OMN120" s="2"/>
      <c r="OMO120" s="2"/>
      <c r="OMP120" s="2"/>
      <c r="OMQ120" s="2"/>
      <c r="OMR120" s="2"/>
      <c r="OMS120" s="2"/>
      <c r="OMT120" s="2"/>
      <c r="OMU120" s="2"/>
      <c r="OMV120" s="2"/>
      <c r="OMW120" s="2"/>
      <c r="OMX120" s="2"/>
      <c r="OMY120" s="2"/>
      <c r="OMZ120" s="2"/>
      <c r="ONA120" s="2"/>
      <c r="ONB120" s="2"/>
      <c r="ONC120" s="2"/>
      <c r="OND120" s="2"/>
      <c r="ONE120" s="2"/>
      <c r="ONF120" s="2"/>
      <c r="ONG120" s="2"/>
      <c r="ONH120" s="2"/>
      <c r="ONI120" s="2"/>
      <c r="ONJ120" s="2"/>
      <c r="ONK120" s="2"/>
      <c r="ONL120" s="2"/>
      <c r="ONM120" s="2"/>
      <c r="ONN120" s="2"/>
      <c r="ONO120" s="2"/>
      <c r="ONP120" s="2"/>
      <c r="ONQ120" s="2"/>
      <c r="ONR120" s="2"/>
      <c r="ONS120" s="2"/>
      <c r="ONT120" s="2"/>
      <c r="ONU120" s="2"/>
      <c r="ONV120" s="2"/>
      <c r="ONW120" s="2"/>
      <c r="ONX120" s="2"/>
      <c r="ONY120" s="2"/>
      <c r="ONZ120" s="2"/>
      <c r="OOA120" s="2"/>
      <c r="OOB120" s="2"/>
      <c r="OOC120" s="2"/>
      <c r="OOD120" s="2"/>
      <c r="OOE120" s="2"/>
      <c r="OOF120" s="2"/>
      <c r="OOG120" s="2"/>
      <c r="OOH120" s="2"/>
      <c r="OOI120" s="2"/>
      <c r="OOJ120" s="2"/>
      <c r="OOK120" s="2"/>
      <c r="OOL120" s="2"/>
      <c r="OOM120" s="2"/>
      <c r="OON120" s="2"/>
      <c r="OOO120" s="2"/>
      <c r="OOP120" s="2"/>
      <c r="OOQ120" s="2"/>
      <c r="OOR120" s="2"/>
      <c r="OOS120" s="2"/>
      <c r="OOT120" s="2"/>
      <c r="OOU120" s="2"/>
      <c r="OOV120" s="2"/>
      <c r="OOW120" s="2"/>
      <c r="OOX120" s="2"/>
      <c r="OOY120" s="2"/>
      <c r="OOZ120" s="2"/>
      <c r="OPA120" s="2"/>
      <c r="OPB120" s="2"/>
      <c r="OPC120" s="2"/>
      <c r="OPD120" s="2"/>
      <c r="OPE120" s="2"/>
      <c r="OPF120" s="2"/>
      <c r="OPG120" s="2"/>
      <c r="OPH120" s="2"/>
      <c r="OPI120" s="2"/>
      <c r="OPJ120" s="2"/>
      <c r="OPK120" s="2"/>
      <c r="OPL120" s="2"/>
      <c r="OPM120" s="2"/>
      <c r="OPN120" s="2"/>
      <c r="OPO120" s="2"/>
      <c r="OPP120" s="2"/>
      <c r="OPQ120" s="2"/>
      <c r="OPR120" s="2"/>
      <c r="OPS120" s="2"/>
      <c r="OPT120" s="2"/>
      <c r="OPU120" s="2"/>
      <c r="OPV120" s="2"/>
      <c r="OPW120" s="2"/>
      <c r="OPX120" s="2"/>
      <c r="OPY120" s="2"/>
      <c r="OPZ120" s="2"/>
      <c r="OQA120" s="2"/>
      <c r="OQB120" s="2"/>
      <c r="OQC120" s="2"/>
      <c r="OQD120" s="2"/>
      <c r="OQE120" s="2"/>
      <c r="OQF120" s="2"/>
      <c r="OQG120" s="2"/>
      <c r="OQH120" s="2"/>
      <c r="OQI120" s="2"/>
      <c r="OQJ120" s="2"/>
      <c r="OQK120" s="2"/>
      <c r="OQL120" s="2"/>
      <c r="OQM120" s="2"/>
      <c r="OQN120" s="2"/>
      <c r="OQO120" s="2"/>
      <c r="OQP120" s="2"/>
      <c r="OQQ120" s="2"/>
      <c r="OQR120" s="2"/>
      <c r="OQS120" s="2"/>
      <c r="OQT120" s="2"/>
      <c r="OQU120" s="2"/>
      <c r="OQV120" s="2"/>
      <c r="OQW120" s="2"/>
      <c r="OQX120" s="2"/>
      <c r="OQY120" s="2"/>
      <c r="OQZ120" s="2"/>
      <c r="ORA120" s="2"/>
      <c r="ORB120" s="2"/>
      <c r="ORC120" s="2"/>
      <c r="ORD120" s="2"/>
      <c r="ORE120" s="2"/>
      <c r="ORF120" s="2"/>
      <c r="ORG120" s="2"/>
      <c r="ORH120" s="2"/>
      <c r="ORI120" s="2"/>
      <c r="ORJ120" s="2"/>
      <c r="ORK120" s="2"/>
      <c r="ORL120" s="2"/>
      <c r="ORM120" s="2"/>
      <c r="ORN120" s="2"/>
      <c r="ORO120" s="2"/>
      <c r="ORP120" s="2"/>
      <c r="ORQ120" s="2"/>
      <c r="ORR120" s="2"/>
      <c r="ORS120" s="2"/>
      <c r="ORT120" s="2"/>
      <c r="ORU120" s="2"/>
      <c r="ORV120" s="2"/>
      <c r="ORW120" s="2"/>
      <c r="ORX120" s="2"/>
      <c r="ORY120" s="2"/>
      <c r="ORZ120" s="2"/>
      <c r="OSA120" s="2"/>
      <c r="OSB120" s="2"/>
      <c r="OSC120" s="2"/>
      <c r="OSD120" s="2"/>
      <c r="OSE120" s="2"/>
      <c r="OSF120" s="2"/>
      <c r="OSG120" s="2"/>
      <c r="OSH120" s="2"/>
      <c r="OSI120" s="2"/>
      <c r="OSJ120" s="2"/>
      <c r="OSK120" s="2"/>
      <c r="OSL120" s="2"/>
      <c r="OSM120" s="2"/>
      <c r="OSN120" s="2"/>
      <c r="OSO120" s="2"/>
      <c r="OSP120" s="2"/>
      <c r="OSQ120" s="2"/>
      <c r="OSR120" s="2"/>
      <c r="OSS120" s="2"/>
      <c r="OST120" s="2"/>
      <c r="OSU120" s="2"/>
      <c r="OSV120" s="2"/>
      <c r="OSW120" s="2"/>
      <c r="OSX120" s="2"/>
      <c r="OSY120" s="2"/>
      <c r="OSZ120" s="2"/>
      <c r="OTA120" s="2"/>
      <c r="OTB120" s="2"/>
      <c r="OTC120" s="2"/>
      <c r="OTD120" s="2"/>
      <c r="OTE120" s="2"/>
      <c r="OTF120" s="2"/>
      <c r="OTG120" s="2"/>
      <c r="OTH120" s="2"/>
      <c r="OTI120" s="2"/>
      <c r="OTJ120" s="2"/>
      <c r="OTK120" s="2"/>
      <c r="OTL120" s="2"/>
      <c r="OTM120" s="2"/>
      <c r="OTN120" s="2"/>
      <c r="OTO120" s="2"/>
      <c r="OTP120" s="2"/>
      <c r="OTQ120" s="2"/>
      <c r="OTR120" s="2"/>
      <c r="OTS120" s="2"/>
      <c r="OTT120" s="2"/>
      <c r="OTU120" s="2"/>
      <c r="OTV120" s="2"/>
      <c r="OTW120" s="2"/>
      <c r="OTX120" s="2"/>
      <c r="OTY120" s="2"/>
      <c r="OTZ120" s="2"/>
      <c r="OUA120" s="2"/>
      <c r="OUB120" s="2"/>
      <c r="OUC120" s="2"/>
      <c r="OUD120" s="2"/>
      <c r="OUE120" s="2"/>
      <c r="OUF120" s="2"/>
      <c r="OUG120" s="2"/>
      <c r="OUH120" s="2"/>
      <c r="OUI120" s="2"/>
      <c r="OUJ120" s="2"/>
      <c r="OUK120" s="2"/>
      <c r="OUL120" s="2"/>
      <c r="OUM120" s="2"/>
      <c r="OUN120" s="2"/>
      <c r="OUO120" s="2"/>
      <c r="OUP120" s="2"/>
      <c r="OUQ120" s="2"/>
      <c r="OUR120" s="2"/>
      <c r="OUS120" s="2"/>
      <c r="OUT120" s="2"/>
      <c r="OUU120" s="2"/>
      <c r="OUV120" s="2"/>
      <c r="OUW120" s="2"/>
      <c r="OUX120" s="2"/>
      <c r="OUY120" s="2"/>
      <c r="OUZ120" s="2"/>
      <c r="OVA120" s="2"/>
      <c r="OVB120" s="2"/>
      <c r="OVC120" s="2"/>
      <c r="OVD120" s="2"/>
      <c r="OVE120" s="2"/>
      <c r="OVF120" s="2"/>
      <c r="OVG120" s="2"/>
      <c r="OVH120" s="2"/>
      <c r="OVI120" s="2"/>
      <c r="OVJ120" s="2"/>
      <c r="OVK120" s="2"/>
      <c r="OVL120" s="2"/>
      <c r="OVM120" s="2"/>
      <c r="OVN120" s="2"/>
      <c r="OVO120" s="2"/>
      <c r="OVP120" s="2"/>
      <c r="OVQ120" s="2"/>
      <c r="OVR120" s="2"/>
      <c r="OVS120" s="2"/>
      <c r="OVT120" s="2"/>
      <c r="OVU120" s="2"/>
      <c r="OVV120" s="2"/>
      <c r="OVW120" s="2"/>
      <c r="OVX120" s="2"/>
      <c r="OVY120" s="2"/>
      <c r="OVZ120" s="2"/>
      <c r="OWA120" s="2"/>
      <c r="OWB120" s="2"/>
      <c r="OWC120" s="2"/>
      <c r="OWD120" s="2"/>
      <c r="OWE120" s="2"/>
      <c r="OWF120" s="2"/>
      <c r="OWG120" s="2"/>
      <c r="OWH120" s="2"/>
      <c r="OWI120" s="2"/>
      <c r="OWJ120" s="2"/>
      <c r="OWK120" s="2"/>
      <c r="OWL120" s="2"/>
      <c r="OWM120" s="2"/>
      <c r="OWN120" s="2"/>
      <c r="OWO120" s="2"/>
      <c r="OWP120" s="2"/>
      <c r="OWQ120" s="2"/>
      <c r="OWR120" s="2"/>
      <c r="OWS120" s="2"/>
      <c r="OWT120" s="2"/>
      <c r="OWU120" s="2"/>
      <c r="OWV120" s="2"/>
      <c r="OWW120" s="2"/>
      <c r="OWX120" s="2"/>
      <c r="OWY120" s="2"/>
      <c r="OWZ120" s="2"/>
      <c r="OXA120" s="2"/>
      <c r="OXB120" s="2"/>
      <c r="OXC120" s="2"/>
      <c r="OXD120" s="2"/>
      <c r="OXE120" s="2"/>
      <c r="OXF120" s="2"/>
      <c r="OXG120" s="2"/>
      <c r="OXH120" s="2"/>
      <c r="OXI120" s="2"/>
      <c r="OXJ120" s="2"/>
      <c r="OXK120" s="2"/>
      <c r="OXL120" s="2"/>
      <c r="OXM120" s="2"/>
      <c r="OXN120" s="2"/>
      <c r="OXO120" s="2"/>
      <c r="OXP120" s="2"/>
      <c r="OXQ120" s="2"/>
      <c r="OXR120" s="2"/>
      <c r="OXS120" s="2"/>
      <c r="OXT120" s="2"/>
      <c r="OXU120" s="2"/>
      <c r="OXV120" s="2"/>
      <c r="OXW120" s="2"/>
      <c r="OXX120" s="2"/>
      <c r="OXY120" s="2"/>
      <c r="OXZ120" s="2"/>
      <c r="OYA120" s="2"/>
      <c r="OYB120" s="2"/>
      <c r="OYC120" s="2"/>
      <c r="OYD120" s="2"/>
      <c r="OYE120" s="2"/>
      <c r="OYF120" s="2"/>
      <c r="OYG120" s="2"/>
      <c r="OYH120" s="2"/>
      <c r="OYI120" s="2"/>
      <c r="OYJ120" s="2"/>
      <c r="OYK120" s="2"/>
      <c r="OYL120" s="2"/>
      <c r="OYM120" s="2"/>
      <c r="OYN120" s="2"/>
      <c r="OYO120" s="2"/>
      <c r="OYP120" s="2"/>
      <c r="OYQ120" s="2"/>
      <c r="OYR120" s="2"/>
      <c r="OYS120" s="2"/>
      <c r="OYT120" s="2"/>
      <c r="OYU120" s="2"/>
      <c r="OYV120" s="2"/>
      <c r="OYW120" s="2"/>
      <c r="OYX120" s="2"/>
      <c r="OYY120" s="2"/>
      <c r="OYZ120" s="2"/>
      <c r="OZA120" s="2"/>
      <c r="OZB120" s="2"/>
      <c r="OZC120" s="2"/>
      <c r="OZD120" s="2"/>
      <c r="OZE120" s="2"/>
      <c r="OZF120" s="2"/>
      <c r="OZG120" s="2"/>
      <c r="OZH120" s="2"/>
      <c r="OZI120" s="2"/>
      <c r="OZJ120" s="2"/>
      <c r="OZK120" s="2"/>
      <c r="OZL120" s="2"/>
      <c r="OZM120" s="2"/>
      <c r="OZN120" s="2"/>
      <c r="OZO120" s="2"/>
      <c r="OZP120" s="2"/>
      <c r="OZQ120" s="2"/>
      <c r="OZR120" s="2"/>
      <c r="OZS120" s="2"/>
      <c r="OZT120" s="2"/>
      <c r="OZU120" s="2"/>
      <c r="OZV120" s="2"/>
      <c r="OZW120" s="2"/>
      <c r="OZX120" s="2"/>
      <c r="OZY120" s="2"/>
      <c r="OZZ120" s="2"/>
      <c r="PAA120" s="2"/>
      <c r="PAB120" s="2"/>
      <c r="PAC120" s="2"/>
      <c r="PAD120" s="2"/>
      <c r="PAE120" s="2"/>
      <c r="PAF120" s="2"/>
      <c r="PAG120" s="2"/>
      <c r="PAH120" s="2"/>
      <c r="PAI120" s="2"/>
      <c r="PAJ120" s="2"/>
      <c r="PAK120" s="2"/>
      <c r="PAL120" s="2"/>
      <c r="PAM120" s="2"/>
      <c r="PAN120" s="2"/>
      <c r="PAO120" s="2"/>
      <c r="PAP120" s="2"/>
      <c r="PAQ120" s="2"/>
      <c r="PAR120" s="2"/>
      <c r="PAS120" s="2"/>
      <c r="PAT120" s="2"/>
      <c r="PAU120" s="2"/>
      <c r="PAV120" s="2"/>
      <c r="PAW120" s="2"/>
      <c r="PAX120" s="2"/>
      <c r="PAY120" s="2"/>
      <c r="PAZ120" s="2"/>
      <c r="PBA120" s="2"/>
      <c r="PBB120" s="2"/>
      <c r="PBC120" s="2"/>
      <c r="PBD120" s="2"/>
      <c r="PBE120" s="2"/>
      <c r="PBF120" s="2"/>
      <c r="PBG120" s="2"/>
      <c r="PBH120" s="2"/>
      <c r="PBI120" s="2"/>
      <c r="PBJ120" s="2"/>
      <c r="PBK120" s="2"/>
      <c r="PBL120" s="2"/>
      <c r="PBM120" s="2"/>
      <c r="PBN120" s="2"/>
      <c r="PBO120" s="2"/>
      <c r="PBP120" s="2"/>
      <c r="PBQ120" s="2"/>
      <c r="PBR120" s="2"/>
      <c r="PBS120" s="2"/>
      <c r="PBT120" s="2"/>
      <c r="PBU120" s="2"/>
      <c r="PBV120" s="2"/>
      <c r="PBW120" s="2"/>
      <c r="PBX120" s="2"/>
      <c r="PBY120" s="2"/>
      <c r="PBZ120" s="2"/>
      <c r="PCA120" s="2"/>
      <c r="PCB120" s="2"/>
      <c r="PCC120" s="2"/>
      <c r="PCD120" s="2"/>
      <c r="PCE120" s="2"/>
      <c r="PCF120" s="2"/>
      <c r="PCG120" s="2"/>
      <c r="PCH120" s="2"/>
      <c r="PCI120" s="2"/>
      <c r="PCJ120" s="2"/>
      <c r="PCK120" s="2"/>
      <c r="PCL120" s="2"/>
      <c r="PCM120" s="2"/>
      <c r="PCN120" s="2"/>
      <c r="PCO120" s="2"/>
      <c r="PCP120" s="2"/>
      <c r="PCQ120" s="2"/>
      <c r="PCR120" s="2"/>
      <c r="PCS120" s="2"/>
      <c r="PCT120" s="2"/>
      <c r="PCU120" s="2"/>
      <c r="PCV120" s="2"/>
      <c r="PCW120" s="2"/>
      <c r="PCX120" s="2"/>
      <c r="PCY120" s="2"/>
      <c r="PCZ120" s="2"/>
      <c r="PDA120" s="2"/>
      <c r="PDB120" s="2"/>
      <c r="PDC120" s="2"/>
      <c r="PDD120" s="2"/>
      <c r="PDE120" s="2"/>
      <c r="PDF120" s="2"/>
      <c r="PDG120" s="2"/>
      <c r="PDH120" s="2"/>
      <c r="PDI120" s="2"/>
      <c r="PDJ120" s="2"/>
      <c r="PDK120" s="2"/>
      <c r="PDL120" s="2"/>
      <c r="PDM120" s="2"/>
      <c r="PDN120" s="2"/>
      <c r="PDO120" s="2"/>
      <c r="PDP120" s="2"/>
      <c r="PDQ120" s="2"/>
      <c r="PDR120" s="2"/>
      <c r="PDS120" s="2"/>
      <c r="PDT120" s="2"/>
      <c r="PDU120" s="2"/>
      <c r="PDV120" s="2"/>
      <c r="PDW120" s="2"/>
      <c r="PDX120" s="2"/>
      <c r="PDY120" s="2"/>
      <c r="PDZ120" s="2"/>
      <c r="PEA120" s="2"/>
      <c r="PEB120" s="2"/>
      <c r="PEC120" s="2"/>
      <c r="PED120" s="2"/>
      <c r="PEE120" s="2"/>
      <c r="PEF120" s="2"/>
      <c r="PEG120" s="2"/>
      <c r="PEH120" s="2"/>
      <c r="PEI120" s="2"/>
      <c r="PEJ120" s="2"/>
      <c r="PEK120" s="2"/>
      <c r="PEL120" s="2"/>
      <c r="PEM120" s="2"/>
      <c r="PEN120" s="2"/>
      <c r="PEO120" s="2"/>
      <c r="PEP120" s="2"/>
      <c r="PEQ120" s="2"/>
      <c r="PER120" s="2"/>
      <c r="PES120" s="2"/>
      <c r="PET120" s="2"/>
      <c r="PEU120" s="2"/>
      <c r="PEV120" s="2"/>
      <c r="PEW120" s="2"/>
      <c r="PEX120" s="2"/>
      <c r="PEY120" s="2"/>
      <c r="PEZ120" s="2"/>
      <c r="PFA120" s="2"/>
      <c r="PFB120" s="2"/>
      <c r="PFC120" s="2"/>
      <c r="PFD120" s="2"/>
      <c r="PFE120" s="2"/>
      <c r="PFF120" s="2"/>
      <c r="PFG120" s="2"/>
      <c r="PFH120" s="2"/>
      <c r="PFI120" s="2"/>
      <c r="PFJ120" s="2"/>
      <c r="PFK120" s="2"/>
      <c r="PFL120" s="2"/>
      <c r="PFM120" s="2"/>
      <c r="PFN120" s="2"/>
      <c r="PFO120" s="2"/>
      <c r="PFP120" s="2"/>
      <c r="PFQ120" s="2"/>
      <c r="PFR120" s="2"/>
      <c r="PFS120" s="2"/>
      <c r="PFT120" s="2"/>
      <c r="PFU120" s="2"/>
      <c r="PFV120" s="2"/>
      <c r="PFW120" s="2"/>
      <c r="PFX120" s="2"/>
      <c r="PFY120" s="2"/>
      <c r="PFZ120" s="2"/>
      <c r="PGA120" s="2"/>
      <c r="PGB120" s="2"/>
      <c r="PGC120" s="2"/>
      <c r="PGD120" s="2"/>
      <c r="PGE120" s="2"/>
      <c r="PGF120" s="2"/>
      <c r="PGG120" s="2"/>
      <c r="PGH120" s="2"/>
      <c r="PGI120" s="2"/>
      <c r="PGJ120" s="2"/>
      <c r="PGK120" s="2"/>
      <c r="PGL120" s="2"/>
      <c r="PGM120" s="2"/>
      <c r="PGN120" s="2"/>
      <c r="PGO120" s="2"/>
      <c r="PGP120" s="2"/>
      <c r="PGQ120" s="2"/>
      <c r="PGR120" s="2"/>
      <c r="PGS120" s="2"/>
      <c r="PGT120" s="2"/>
      <c r="PGU120" s="2"/>
      <c r="PGV120" s="2"/>
      <c r="PGW120" s="2"/>
      <c r="PGX120" s="2"/>
      <c r="PGY120" s="2"/>
      <c r="PGZ120" s="2"/>
      <c r="PHA120" s="2"/>
      <c r="PHB120" s="2"/>
      <c r="PHC120" s="2"/>
      <c r="PHD120" s="2"/>
      <c r="PHE120" s="2"/>
      <c r="PHF120" s="2"/>
      <c r="PHG120" s="2"/>
      <c r="PHH120" s="2"/>
      <c r="PHI120" s="2"/>
      <c r="PHJ120" s="2"/>
      <c r="PHK120" s="2"/>
      <c r="PHL120" s="2"/>
      <c r="PHM120" s="2"/>
      <c r="PHN120" s="2"/>
      <c r="PHO120" s="2"/>
      <c r="PHP120" s="2"/>
      <c r="PHQ120" s="2"/>
      <c r="PHR120" s="2"/>
      <c r="PHS120" s="2"/>
      <c r="PHT120" s="2"/>
      <c r="PHU120" s="2"/>
      <c r="PHV120" s="2"/>
      <c r="PHW120" s="2"/>
      <c r="PHX120" s="2"/>
      <c r="PHY120" s="2"/>
      <c r="PHZ120" s="2"/>
      <c r="PIA120" s="2"/>
      <c r="PIB120" s="2"/>
      <c r="PIC120" s="2"/>
      <c r="PID120" s="2"/>
      <c r="PIE120" s="2"/>
      <c r="PIF120" s="2"/>
      <c r="PIG120" s="2"/>
      <c r="PIH120" s="2"/>
      <c r="PII120" s="2"/>
      <c r="PIJ120" s="2"/>
      <c r="PIK120" s="2"/>
      <c r="PIL120" s="2"/>
      <c r="PIM120" s="2"/>
      <c r="PIN120" s="2"/>
      <c r="PIO120" s="2"/>
      <c r="PIP120" s="2"/>
      <c r="PIQ120" s="2"/>
      <c r="PIR120" s="2"/>
      <c r="PIS120" s="2"/>
      <c r="PIT120" s="2"/>
      <c r="PIU120" s="2"/>
      <c r="PIV120" s="2"/>
      <c r="PIW120" s="2"/>
      <c r="PIX120" s="2"/>
      <c r="PIY120" s="2"/>
      <c r="PIZ120" s="2"/>
      <c r="PJA120" s="2"/>
      <c r="PJB120" s="2"/>
      <c r="PJC120" s="2"/>
      <c r="PJD120" s="2"/>
      <c r="PJE120" s="2"/>
      <c r="PJF120" s="2"/>
      <c r="PJG120" s="2"/>
      <c r="PJH120" s="2"/>
      <c r="PJI120" s="2"/>
      <c r="PJJ120" s="2"/>
      <c r="PJK120" s="2"/>
      <c r="PJL120" s="2"/>
      <c r="PJM120" s="2"/>
      <c r="PJN120" s="2"/>
      <c r="PJO120" s="2"/>
      <c r="PJP120" s="2"/>
      <c r="PJQ120" s="2"/>
      <c r="PJR120" s="2"/>
      <c r="PJS120" s="2"/>
      <c r="PJT120" s="2"/>
      <c r="PJU120" s="2"/>
      <c r="PJV120" s="2"/>
      <c r="PJW120" s="2"/>
      <c r="PJX120" s="2"/>
      <c r="PJY120" s="2"/>
      <c r="PJZ120" s="2"/>
      <c r="PKA120" s="2"/>
      <c r="PKB120" s="2"/>
      <c r="PKC120" s="2"/>
      <c r="PKD120" s="2"/>
      <c r="PKE120" s="2"/>
      <c r="PKF120" s="2"/>
      <c r="PKG120" s="2"/>
      <c r="PKH120" s="2"/>
      <c r="PKI120" s="2"/>
      <c r="PKJ120" s="2"/>
      <c r="PKK120" s="2"/>
      <c r="PKL120" s="2"/>
      <c r="PKM120" s="2"/>
      <c r="PKN120" s="2"/>
      <c r="PKO120" s="2"/>
      <c r="PKP120" s="2"/>
      <c r="PKQ120" s="2"/>
      <c r="PKR120" s="2"/>
      <c r="PKS120" s="2"/>
      <c r="PKT120" s="2"/>
      <c r="PKU120" s="2"/>
      <c r="PKV120" s="2"/>
      <c r="PKW120" s="2"/>
      <c r="PKX120" s="2"/>
      <c r="PKY120" s="2"/>
      <c r="PKZ120" s="2"/>
      <c r="PLA120" s="2"/>
      <c r="PLB120" s="2"/>
      <c r="PLC120" s="2"/>
      <c r="PLD120" s="2"/>
      <c r="PLE120" s="2"/>
      <c r="PLF120" s="2"/>
      <c r="PLG120" s="2"/>
      <c r="PLH120" s="2"/>
      <c r="PLI120" s="2"/>
      <c r="PLJ120" s="2"/>
      <c r="PLK120" s="2"/>
      <c r="PLL120" s="2"/>
      <c r="PLM120" s="2"/>
      <c r="PLN120" s="2"/>
      <c r="PLO120" s="2"/>
      <c r="PLP120" s="2"/>
      <c r="PLQ120" s="2"/>
      <c r="PLR120" s="2"/>
      <c r="PLS120" s="2"/>
      <c r="PLT120" s="2"/>
      <c r="PLU120" s="2"/>
      <c r="PLV120" s="2"/>
      <c r="PLW120" s="2"/>
      <c r="PLX120" s="2"/>
      <c r="PLY120" s="2"/>
      <c r="PLZ120" s="2"/>
      <c r="PMA120" s="2"/>
      <c r="PMB120" s="2"/>
      <c r="PMC120" s="2"/>
      <c r="PMD120" s="2"/>
      <c r="PME120" s="2"/>
      <c r="PMF120" s="2"/>
      <c r="PMG120" s="2"/>
      <c r="PMH120" s="2"/>
      <c r="PMI120" s="2"/>
      <c r="PMJ120" s="2"/>
      <c r="PMK120" s="2"/>
      <c r="PML120" s="2"/>
      <c r="PMM120" s="2"/>
      <c r="PMN120" s="2"/>
      <c r="PMO120" s="2"/>
      <c r="PMP120" s="2"/>
      <c r="PMQ120" s="2"/>
      <c r="PMR120" s="2"/>
      <c r="PMS120" s="2"/>
      <c r="PMT120" s="2"/>
      <c r="PMU120" s="2"/>
      <c r="PMV120" s="2"/>
      <c r="PMW120" s="2"/>
      <c r="PMX120" s="2"/>
      <c r="PMY120" s="2"/>
      <c r="PMZ120" s="2"/>
      <c r="PNA120" s="2"/>
      <c r="PNB120" s="2"/>
      <c r="PNC120" s="2"/>
      <c r="PND120" s="2"/>
      <c r="PNE120" s="2"/>
      <c r="PNF120" s="2"/>
      <c r="PNG120" s="2"/>
      <c r="PNH120" s="2"/>
      <c r="PNI120" s="2"/>
      <c r="PNJ120" s="2"/>
      <c r="PNK120" s="2"/>
      <c r="PNL120" s="2"/>
      <c r="PNM120" s="2"/>
      <c r="PNN120" s="2"/>
      <c r="PNO120" s="2"/>
      <c r="PNP120" s="2"/>
      <c r="PNQ120" s="2"/>
      <c r="PNR120" s="2"/>
      <c r="PNS120" s="2"/>
      <c r="PNT120" s="2"/>
      <c r="PNU120" s="2"/>
      <c r="PNV120" s="2"/>
      <c r="PNW120" s="2"/>
      <c r="PNX120" s="2"/>
      <c r="PNY120" s="2"/>
      <c r="PNZ120" s="2"/>
      <c r="POA120" s="2"/>
      <c r="POB120" s="2"/>
      <c r="POC120" s="2"/>
      <c r="POD120" s="2"/>
      <c r="POE120" s="2"/>
      <c r="POF120" s="2"/>
      <c r="POG120" s="2"/>
      <c r="POH120" s="2"/>
      <c r="POI120" s="2"/>
      <c r="POJ120" s="2"/>
      <c r="POK120" s="2"/>
      <c r="POL120" s="2"/>
      <c r="POM120" s="2"/>
      <c r="PON120" s="2"/>
      <c r="POO120" s="2"/>
      <c r="POP120" s="2"/>
      <c r="POQ120" s="2"/>
      <c r="POR120" s="2"/>
      <c r="POS120" s="2"/>
      <c r="POT120" s="2"/>
      <c r="POU120" s="2"/>
      <c r="POV120" s="2"/>
      <c r="POW120" s="2"/>
      <c r="POX120" s="2"/>
      <c r="POY120" s="2"/>
      <c r="POZ120" s="2"/>
      <c r="PPA120" s="2"/>
      <c r="PPB120" s="2"/>
      <c r="PPC120" s="2"/>
      <c r="PPD120" s="2"/>
      <c r="PPE120" s="2"/>
      <c r="PPF120" s="2"/>
      <c r="PPG120" s="2"/>
      <c r="PPH120" s="2"/>
      <c r="PPI120" s="2"/>
      <c r="PPJ120" s="2"/>
      <c r="PPK120" s="2"/>
      <c r="PPL120" s="2"/>
      <c r="PPM120" s="2"/>
      <c r="PPN120" s="2"/>
      <c r="PPO120" s="2"/>
      <c r="PPP120" s="2"/>
      <c r="PPQ120" s="2"/>
      <c r="PPR120" s="2"/>
      <c r="PPS120" s="2"/>
      <c r="PPT120" s="2"/>
      <c r="PPU120" s="2"/>
      <c r="PPV120" s="2"/>
      <c r="PPW120" s="2"/>
      <c r="PPX120" s="2"/>
      <c r="PPY120" s="2"/>
      <c r="PPZ120" s="2"/>
      <c r="PQA120" s="2"/>
      <c r="PQB120" s="2"/>
      <c r="PQC120" s="2"/>
      <c r="PQD120" s="2"/>
      <c r="PQE120" s="2"/>
      <c r="PQF120" s="2"/>
      <c r="PQG120" s="2"/>
      <c r="PQH120" s="2"/>
      <c r="PQI120" s="2"/>
      <c r="PQJ120" s="2"/>
      <c r="PQK120" s="2"/>
      <c r="PQL120" s="2"/>
      <c r="PQM120" s="2"/>
      <c r="PQN120" s="2"/>
      <c r="PQO120" s="2"/>
      <c r="PQP120" s="2"/>
      <c r="PQQ120" s="2"/>
      <c r="PQR120" s="2"/>
      <c r="PQS120" s="2"/>
      <c r="PQT120" s="2"/>
      <c r="PQU120" s="2"/>
      <c r="PQV120" s="2"/>
      <c r="PQW120" s="2"/>
      <c r="PQX120" s="2"/>
      <c r="PQY120" s="2"/>
      <c r="PQZ120" s="2"/>
      <c r="PRA120" s="2"/>
      <c r="PRB120" s="2"/>
      <c r="PRC120" s="2"/>
      <c r="PRD120" s="2"/>
      <c r="PRE120" s="2"/>
      <c r="PRF120" s="2"/>
      <c r="PRG120" s="2"/>
      <c r="PRH120" s="2"/>
      <c r="PRI120" s="2"/>
      <c r="PRJ120" s="2"/>
      <c r="PRK120" s="2"/>
      <c r="PRL120" s="2"/>
      <c r="PRM120" s="2"/>
      <c r="PRN120" s="2"/>
      <c r="PRO120" s="2"/>
      <c r="PRP120" s="2"/>
      <c r="PRQ120" s="2"/>
      <c r="PRR120" s="2"/>
      <c r="PRS120" s="2"/>
      <c r="PRT120" s="2"/>
      <c r="PRU120" s="2"/>
      <c r="PRV120" s="2"/>
      <c r="PRW120" s="2"/>
      <c r="PRX120" s="2"/>
      <c r="PRY120" s="2"/>
      <c r="PRZ120" s="2"/>
      <c r="PSA120" s="2"/>
      <c r="PSB120" s="2"/>
      <c r="PSC120" s="2"/>
      <c r="PSD120" s="2"/>
      <c r="PSE120" s="2"/>
      <c r="PSF120" s="2"/>
      <c r="PSG120" s="2"/>
      <c r="PSH120" s="2"/>
      <c r="PSI120" s="2"/>
      <c r="PSJ120" s="2"/>
      <c r="PSK120" s="2"/>
      <c r="PSL120" s="2"/>
      <c r="PSM120" s="2"/>
      <c r="PSN120" s="2"/>
      <c r="PSO120" s="2"/>
      <c r="PSP120" s="2"/>
      <c r="PSQ120" s="2"/>
      <c r="PSR120" s="2"/>
      <c r="PSS120" s="2"/>
      <c r="PST120" s="2"/>
      <c r="PSU120" s="2"/>
      <c r="PSV120" s="2"/>
      <c r="PSW120" s="2"/>
      <c r="PSX120" s="2"/>
      <c r="PSY120" s="2"/>
      <c r="PSZ120" s="2"/>
      <c r="PTA120" s="2"/>
      <c r="PTB120" s="2"/>
      <c r="PTC120" s="2"/>
      <c r="PTD120" s="2"/>
      <c r="PTE120" s="2"/>
      <c r="PTF120" s="2"/>
      <c r="PTG120" s="2"/>
      <c r="PTH120" s="2"/>
      <c r="PTI120" s="2"/>
      <c r="PTJ120" s="2"/>
      <c r="PTK120" s="2"/>
      <c r="PTL120" s="2"/>
      <c r="PTM120" s="2"/>
      <c r="PTN120" s="2"/>
      <c r="PTO120" s="2"/>
      <c r="PTP120" s="2"/>
      <c r="PTQ120" s="2"/>
      <c r="PTR120" s="2"/>
      <c r="PTS120" s="2"/>
      <c r="PTT120" s="2"/>
      <c r="PTU120" s="2"/>
      <c r="PTV120" s="2"/>
      <c r="PTW120" s="2"/>
      <c r="PTX120" s="2"/>
      <c r="PTY120" s="2"/>
      <c r="PTZ120" s="2"/>
      <c r="PUA120" s="2"/>
      <c r="PUB120" s="2"/>
      <c r="PUC120" s="2"/>
      <c r="PUD120" s="2"/>
      <c r="PUE120" s="2"/>
      <c r="PUF120" s="2"/>
      <c r="PUG120" s="2"/>
      <c r="PUH120" s="2"/>
      <c r="PUI120" s="2"/>
      <c r="PUJ120" s="2"/>
      <c r="PUK120" s="2"/>
      <c r="PUL120" s="2"/>
      <c r="PUM120" s="2"/>
      <c r="PUN120" s="2"/>
      <c r="PUO120" s="2"/>
      <c r="PUP120" s="2"/>
      <c r="PUQ120" s="2"/>
      <c r="PUR120" s="2"/>
      <c r="PUS120" s="2"/>
      <c r="PUT120" s="2"/>
      <c r="PUU120" s="2"/>
      <c r="PUV120" s="2"/>
      <c r="PUW120" s="2"/>
      <c r="PUX120" s="2"/>
      <c r="PUY120" s="2"/>
      <c r="PUZ120" s="2"/>
      <c r="PVA120" s="2"/>
      <c r="PVB120" s="2"/>
      <c r="PVC120" s="2"/>
      <c r="PVD120" s="2"/>
      <c r="PVE120" s="2"/>
      <c r="PVF120" s="2"/>
      <c r="PVG120" s="2"/>
      <c r="PVH120" s="2"/>
      <c r="PVI120" s="2"/>
      <c r="PVJ120" s="2"/>
      <c r="PVK120" s="2"/>
      <c r="PVL120" s="2"/>
      <c r="PVM120" s="2"/>
      <c r="PVN120" s="2"/>
      <c r="PVO120" s="2"/>
      <c r="PVP120" s="2"/>
      <c r="PVQ120" s="2"/>
      <c r="PVR120" s="2"/>
      <c r="PVS120" s="2"/>
      <c r="PVT120" s="2"/>
      <c r="PVU120" s="2"/>
      <c r="PVV120" s="2"/>
      <c r="PVW120" s="2"/>
      <c r="PVX120" s="2"/>
      <c r="PVY120" s="2"/>
      <c r="PVZ120" s="2"/>
      <c r="PWA120" s="2"/>
      <c r="PWB120" s="2"/>
      <c r="PWC120" s="2"/>
      <c r="PWD120" s="2"/>
      <c r="PWE120" s="2"/>
      <c r="PWF120" s="2"/>
      <c r="PWG120" s="2"/>
      <c r="PWH120" s="2"/>
      <c r="PWI120" s="2"/>
      <c r="PWJ120" s="2"/>
      <c r="PWK120" s="2"/>
      <c r="PWL120" s="2"/>
      <c r="PWM120" s="2"/>
      <c r="PWN120" s="2"/>
      <c r="PWO120" s="2"/>
      <c r="PWP120" s="2"/>
      <c r="PWQ120" s="2"/>
      <c r="PWR120" s="2"/>
      <c r="PWS120" s="2"/>
      <c r="PWT120" s="2"/>
      <c r="PWU120" s="2"/>
      <c r="PWV120" s="2"/>
      <c r="PWW120" s="2"/>
      <c r="PWX120" s="2"/>
      <c r="PWY120" s="2"/>
      <c r="PWZ120" s="2"/>
      <c r="PXA120" s="2"/>
      <c r="PXB120" s="2"/>
      <c r="PXC120" s="2"/>
      <c r="PXD120" s="2"/>
      <c r="PXE120" s="2"/>
      <c r="PXF120" s="2"/>
      <c r="PXG120" s="2"/>
      <c r="PXH120" s="2"/>
      <c r="PXI120" s="2"/>
      <c r="PXJ120" s="2"/>
      <c r="PXK120" s="2"/>
      <c r="PXL120" s="2"/>
      <c r="PXM120" s="2"/>
      <c r="PXN120" s="2"/>
      <c r="PXO120" s="2"/>
      <c r="PXP120" s="2"/>
      <c r="PXQ120" s="2"/>
      <c r="PXR120" s="2"/>
      <c r="PXS120" s="2"/>
      <c r="PXT120" s="2"/>
      <c r="PXU120" s="2"/>
      <c r="PXV120" s="2"/>
      <c r="PXW120" s="2"/>
      <c r="PXX120" s="2"/>
      <c r="PXY120" s="2"/>
      <c r="PXZ120" s="2"/>
      <c r="PYA120" s="2"/>
      <c r="PYB120" s="2"/>
      <c r="PYC120" s="2"/>
      <c r="PYD120" s="2"/>
      <c r="PYE120" s="2"/>
      <c r="PYF120" s="2"/>
      <c r="PYG120" s="2"/>
      <c r="PYH120" s="2"/>
      <c r="PYI120" s="2"/>
      <c r="PYJ120" s="2"/>
      <c r="PYK120" s="2"/>
      <c r="PYL120" s="2"/>
      <c r="PYM120" s="2"/>
      <c r="PYN120" s="2"/>
      <c r="PYO120" s="2"/>
      <c r="PYP120" s="2"/>
      <c r="PYQ120" s="2"/>
      <c r="PYR120" s="2"/>
      <c r="PYS120" s="2"/>
      <c r="PYT120" s="2"/>
      <c r="PYU120" s="2"/>
      <c r="PYV120" s="2"/>
      <c r="PYW120" s="2"/>
      <c r="PYX120" s="2"/>
      <c r="PYY120" s="2"/>
      <c r="PYZ120" s="2"/>
      <c r="PZA120" s="2"/>
      <c r="PZB120" s="2"/>
      <c r="PZC120" s="2"/>
      <c r="PZD120" s="2"/>
      <c r="PZE120" s="2"/>
      <c r="PZF120" s="2"/>
      <c r="PZG120" s="2"/>
      <c r="PZH120" s="2"/>
      <c r="PZI120" s="2"/>
      <c r="PZJ120" s="2"/>
      <c r="PZK120" s="2"/>
      <c r="PZL120" s="2"/>
      <c r="PZM120" s="2"/>
      <c r="PZN120" s="2"/>
      <c r="PZO120" s="2"/>
      <c r="PZP120" s="2"/>
      <c r="PZQ120" s="2"/>
      <c r="PZR120" s="2"/>
      <c r="PZS120" s="2"/>
      <c r="PZT120" s="2"/>
      <c r="PZU120" s="2"/>
      <c r="PZV120" s="2"/>
      <c r="PZW120" s="2"/>
      <c r="PZX120" s="2"/>
      <c r="PZY120" s="2"/>
      <c r="PZZ120" s="2"/>
      <c r="QAA120" s="2"/>
      <c r="QAB120" s="2"/>
      <c r="QAC120" s="2"/>
      <c r="QAD120" s="2"/>
      <c r="QAE120" s="2"/>
      <c r="QAF120" s="2"/>
      <c r="QAG120" s="2"/>
      <c r="QAH120" s="2"/>
      <c r="QAI120" s="2"/>
      <c r="QAJ120" s="2"/>
      <c r="QAK120" s="2"/>
      <c r="QAL120" s="2"/>
      <c r="QAM120" s="2"/>
      <c r="QAN120" s="2"/>
      <c r="QAO120" s="2"/>
      <c r="QAP120" s="2"/>
      <c r="QAQ120" s="2"/>
      <c r="QAR120" s="2"/>
      <c r="QAS120" s="2"/>
      <c r="QAT120" s="2"/>
      <c r="QAU120" s="2"/>
      <c r="QAV120" s="2"/>
      <c r="QAW120" s="2"/>
      <c r="QAX120" s="2"/>
      <c r="QAY120" s="2"/>
      <c r="QAZ120" s="2"/>
      <c r="QBA120" s="2"/>
      <c r="QBB120" s="2"/>
      <c r="QBC120" s="2"/>
      <c r="QBD120" s="2"/>
      <c r="QBE120" s="2"/>
      <c r="QBF120" s="2"/>
      <c r="QBG120" s="2"/>
      <c r="QBH120" s="2"/>
      <c r="QBI120" s="2"/>
      <c r="QBJ120" s="2"/>
      <c r="QBK120" s="2"/>
      <c r="QBL120" s="2"/>
      <c r="QBM120" s="2"/>
      <c r="QBN120" s="2"/>
      <c r="QBO120" s="2"/>
      <c r="QBP120" s="2"/>
      <c r="QBQ120" s="2"/>
      <c r="QBR120" s="2"/>
      <c r="QBS120" s="2"/>
      <c r="QBT120" s="2"/>
      <c r="QBU120" s="2"/>
      <c r="QBV120" s="2"/>
      <c r="QBW120" s="2"/>
      <c r="QBX120" s="2"/>
      <c r="QBY120" s="2"/>
      <c r="QBZ120" s="2"/>
      <c r="QCA120" s="2"/>
      <c r="QCB120" s="2"/>
      <c r="QCC120" s="2"/>
      <c r="QCD120" s="2"/>
      <c r="QCE120" s="2"/>
      <c r="QCF120" s="2"/>
      <c r="QCG120" s="2"/>
      <c r="QCH120" s="2"/>
      <c r="QCI120" s="2"/>
      <c r="QCJ120" s="2"/>
      <c r="QCK120" s="2"/>
      <c r="QCL120" s="2"/>
      <c r="QCM120" s="2"/>
      <c r="QCN120" s="2"/>
      <c r="QCO120" s="2"/>
      <c r="QCP120" s="2"/>
      <c r="QCQ120" s="2"/>
      <c r="QCR120" s="2"/>
      <c r="QCS120" s="2"/>
      <c r="QCT120" s="2"/>
      <c r="QCU120" s="2"/>
      <c r="QCV120" s="2"/>
      <c r="QCW120" s="2"/>
      <c r="QCX120" s="2"/>
      <c r="QCY120" s="2"/>
      <c r="QCZ120" s="2"/>
      <c r="QDA120" s="2"/>
      <c r="QDB120" s="2"/>
      <c r="QDC120" s="2"/>
      <c r="QDD120" s="2"/>
      <c r="QDE120" s="2"/>
      <c r="QDF120" s="2"/>
      <c r="QDG120" s="2"/>
      <c r="QDH120" s="2"/>
      <c r="QDI120" s="2"/>
      <c r="QDJ120" s="2"/>
      <c r="QDK120" s="2"/>
      <c r="QDL120" s="2"/>
      <c r="QDM120" s="2"/>
      <c r="QDN120" s="2"/>
      <c r="QDO120" s="2"/>
      <c r="QDP120" s="2"/>
      <c r="QDQ120" s="2"/>
      <c r="QDR120" s="2"/>
      <c r="QDS120" s="2"/>
      <c r="QDT120" s="2"/>
      <c r="QDU120" s="2"/>
      <c r="QDV120" s="2"/>
      <c r="QDW120" s="2"/>
      <c r="QDX120" s="2"/>
      <c r="QDY120" s="2"/>
      <c r="QDZ120" s="2"/>
      <c r="QEA120" s="2"/>
      <c r="QEB120" s="2"/>
      <c r="QEC120" s="2"/>
      <c r="QED120" s="2"/>
      <c r="QEE120" s="2"/>
      <c r="QEF120" s="2"/>
      <c r="QEG120" s="2"/>
      <c r="QEH120" s="2"/>
      <c r="QEI120" s="2"/>
      <c r="QEJ120" s="2"/>
      <c r="QEK120" s="2"/>
      <c r="QEL120" s="2"/>
      <c r="QEM120" s="2"/>
      <c r="QEN120" s="2"/>
      <c r="QEO120" s="2"/>
      <c r="QEP120" s="2"/>
      <c r="QEQ120" s="2"/>
      <c r="QER120" s="2"/>
      <c r="QES120" s="2"/>
      <c r="QET120" s="2"/>
      <c r="QEU120" s="2"/>
      <c r="QEV120" s="2"/>
      <c r="QEW120" s="2"/>
      <c r="QEX120" s="2"/>
      <c r="QEY120" s="2"/>
      <c r="QEZ120" s="2"/>
      <c r="QFA120" s="2"/>
      <c r="QFB120" s="2"/>
      <c r="QFC120" s="2"/>
      <c r="QFD120" s="2"/>
      <c r="QFE120" s="2"/>
      <c r="QFF120" s="2"/>
      <c r="QFG120" s="2"/>
      <c r="QFH120" s="2"/>
      <c r="QFI120" s="2"/>
      <c r="QFJ120" s="2"/>
      <c r="QFK120" s="2"/>
      <c r="QFL120" s="2"/>
      <c r="QFM120" s="2"/>
      <c r="QFN120" s="2"/>
      <c r="QFO120" s="2"/>
      <c r="QFP120" s="2"/>
      <c r="QFQ120" s="2"/>
      <c r="QFR120" s="2"/>
      <c r="QFS120" s="2"/>
      <c r="QFT120" s="2"/>
      <c r="QFU120" s="2"/>
      <c r="QFV120" s="2"/>
      <c r="QFW120" s="2"/>
      <c r="QFX120" s="2"/>
      <c r="QFY120" s="2"/>
      <c r="QFZ120" s="2"/>
      <c r="QGA120" s="2"/>
      <c r="QGB120" s="2"/>
      <c r="QGC120" s="2"/>
      <c r="QGD120" s="2"/>
      <c r="QGE120" s="2"/>
      <c r="QGF120" s="2"/>
      <c r="QGG120" s="2"/>
      <c r="QGH120" s="2"/>
      <c r="QGI120" s="2"/>
      <c r="QGJ120" s="2"/>
      <c r="QGK120" s="2"/>
      <c r="QGL120" s="2"/>
      <c r="QGM120" s="2"/>
      <c r="QGN120" s="2"/>
      <c r="QGO120" s="2"/>
      <c r="QGP120" s="2"/>
      <c r="QGQ120" s="2"/>
      <c r="QGR120" s="2"/>
      <c r="QGS120" s="2"/>
      <c r="QGT120" s="2"/>
      <c r="QGU120" s="2"/>
      <c r="QGV120" s="2"/>
      <c r="QGW120" s="2"/>
      <c r="QGX120" s="2"/>
      <c r="QGY120" s="2"/>
      <c r="QGZ120" s="2"/>
      <c r="QHA120" s="2"/>
      <c r="QHB120" s="2"/>
      <c r="QHC120" s="2"/>
      <c r="QHD120" s="2"/>
      <c r="QHE120" s="2"/>
      <c r="QHF120" s="2"/>
      <c r="QHG120" s="2"/>
      <c r="QHH120" s="2"/>
      <c r="QHI120" s="2"/>
      <c r="QHJ120" s="2"/>
      <c r="QHK120" s="2"/>
      <c r="QHL120" s="2"/>
      <c r="QHM120" s="2"/>
      <c r="QHN120" s="2"/>
      <c r="QHO120" s="2"/>
      <c r="QHP120" s="2"/>
      <c r="QHQ120" s="2"/>
      <c r="QHR120" s="2"/>
      <c r="QHS120" s="2"/>
      <c r="QHT120" s="2"/>
      <c r="QHU120" s="2"/>
      <c r="QHV120" s="2"/>
      <c r="QHW120" s="2"/>
      <c r="QHX120" s="2"/>
      <c r="QHY120" s="2"/>
      <c r="QHZ120" s="2"/>
      <c r="QIA120" s="2"/>
      <c r="QIB120" s="2"/>
      <c r="QIC120" s="2"/>
      <c r="QID120" s="2"/>
      <c r="QIE120" s="2"/>
      <c r="QIF120" s="2"/>
      <c r="QIG120" s="2"/>
      <c r="QIH120" s="2"/>
      <c r="QII120" s="2"/>
      <c r="QIJ120" s="2"/>
      <c r="QIK120" s="2"/>
      <c r="QIL120" s="2"/>
      <c r="QIM120" s="2"/>
      <c r="QIN120" s="2"/>
      <c r="QIO120" s="2"/>
      <c r="QIP120" s="2"/>
      <c r="QIQ120" s="2"/>
      <c r="QIR120" s="2"/>
      <c r="QIS120" s="2"/>
      <c r="QIT120" s="2"/>
      <c r="QIU120" s="2"/>
      <c r="QIV120" s="2"/>
      <c r="QIW120" s="2"/>
      <c r="QIX120" s="2"/>
      <c r="QIY120" s="2"/>
      <c r="QIZ120" s="2"/>
      <c r="QJA120" s="2"/>
      <c r="QJB120" s="2"/>
      <c r="QJC120" s="2"/>
      <c r="QJD120" s="2"/>
      <c r="QJE120" s="2"/>
      <c r="QJF120" s="2"/>
      <c r="QJG120" s="2"/>
      <c r="QJH120" s="2"/>
      <c r="QJI120" s="2"/>
      <c r="QJJ120" s="2"/>
      <c r="QJK120" s="2"/>
      <c r="QJL120" s="2"/>
      <c r="QJM120" s="2"/>
      <c r="QJN120" s="2"/>
      <c r="QJO120" s="2"/>
      <c r="QJP120" s="2"/>
      <c r="QJQ120" s="2"/>
      <c r="QJR120" s="2"/>
      <c r="QJS120" s="2"/>
      <c r="QJT120" s="2"/>
      <c r="QJU120" s="2"/>
      <c r="QJV120" s="2"/>
      <c r="QJW120" s="2"/>
      <c r="QJX120" s="2"/>
      <c r="QJY120" s="2"/>
      <c r="QJZ120" s="2"/>
      <c r="QKA120" s="2"/>
      <c r="QKB120" s="2"/>
      <c r="QKC120" s="2"/>
      <c r="QKD120" s="2"/>
      <c r="QKE120" s="2"/>
      <c r="QKF120" s="2"/>
      <c r="QKG120" s="2"/>
      <c r="QKH120" s="2"/>
      <c r="QKI120" s="2"/>
      <c r="QKJ120" s="2"/>
      <c r="QKK120" s="2"/>
      <c r="QKL120" s="2"/>
      <c r="QKM120" s="2"/>
      <c r="QKN120" s="2"/>
      <c r="QKO120" s="2"/>
      <c r="QKP120" s="2"/>
      <c r="QKQ120" s="2"/>
      <c r="QKR120" s="2"/>
      <c r="QKS120" s="2"/>
      <c r="QKT120" s="2"/>
      <c r="QKU120" s="2"/>
      <c r="QKV120" s="2"/>
      <c r="QKW120" s="2"/>
      <c r="QKX120" s="2"/>
      <c r="QKY120" s="2"/>
      <c r="QKZ120" s="2"/>
      <c r="QLA120" s="2"/>
      <c r="QLB120" s="2"/>
      <c r="QLC120" s="2"/>
      <c r="QLD120" s="2"/>
      <c r="QLE120" s="2"/>
      <c r="QLF120" s="2"/>
      <c r="QLG120" s="2"/>
      <c r="QLH120" s="2"/>
      <c r="QLI120" s="2"/>
      <c r="QLJ120" s="2"/>
      <c r="QLK120" s="2"/>
      <c r="QLL120" s="2"/>
      <c r="QLM120" s="2"/>
      <c r="QLN120" s="2"/>
      <c r="QLO120" s="2"/>
      <c r="QLP120" s="2"/>
      <c r="QLQ120" s="2"/>
      <c r="QLR120" s="2"/>
      <c r="QLS120" s="2"/>
      <c r="QLT120" s="2"/>
      <c r="QLU120" s="2"/>
      <c r="QLV120" s="2"/>
      <c r="QLW120" s="2"/>
      <c r="QLX120" s="2"/>
      <c r="QLY120" s="2"/>
      <c r="QLZ120" s="2"/>
      <c r="QMA120" s="2"/>
      <c r="QMB120" s="2"/>
      <c r="QMC120" s="2"/>
      <c r="QMD120" s="2"/>
      <c r="QME120" s="2"/>
      <c r="QMF120" s="2"/>
      <c r="QMG120" s="2"/>
      <c r="QMH120" s="2"/>
      <c r="QMI120" s="2"/>
      <c r="QMJ120" s="2"/>
      <c r="QMK120" s="2"/>
      <c r="QML120" s="2"/>
      <c r="QMM120" s="2"/>
      <c r="QMN120" s="2"/>
      <c r="QMO120" s="2"/>
      <c r="QMP120" s="2"/>
      <c r="QMQ120" s="2"/>
      <c r="QMR120" s="2"/>
      <c r="QMS120" s="2"/>
      <c r="QMT120" s="2"/>
      <c r="QMU120" s="2"/>
      <c r="QMV120" s="2"/>
      <c r="QMW120" s="2"/>
      <c r="QMX120" s="2"/>
      <c r="QMY120" s="2"/>
      <c r="QMZ120" s="2"/>
      <c r="QNA120" s="2"/>
      <c r="QNB120" s="2"/>
      <c r="QNC120" s="2"/>
      <c r="QND120" s="2"/>
      <c r="QNE120" s="2"/>
      <c r="QNF120" s="2"/>
      <c r="QNG120" s="2"/>
      <c r="QNH120" s="2"/>
      <c r="QNI120" s="2"/>
      <c r="QNJ120" s="2"/>
      <c r="QNK120" s="2"/>
      <c r="QNL120" s="2"/>
      <c r="QNM120" s="2"/>
      <c r="QNN120" s="2"/>
      <c r="QNO120" s="2"/>
      <c r="QNP120" s="2"/>
      <c r="QNQ120" s="2"/>
      <c r="QNR120" s="2"/>
      <c r="QNS120" s="2"/>
      <c r="QNT120" s="2"/>
      <c r="QNU120" s="2"/>
      <c r="QNV120" s="2"/>
      <c r="QNW120" s="2"/>
      <c r="QNX120" s="2"/>
      <c r="QNY120" s="2"/>
      <c r="QNZ120" s="2"/>
      <c r="QOA120" s="2"/>
      <c r="QOB120" s="2"/>
      <c r="QOC120" s="2"/>
      <c r="QOD120" s="2"/>
      <c r="QOE120" s="2"/>
      <c r="QOF120" s="2"/>
      <c r="QOG120" s="2"/>
      <c r="QOH120" s="2"/>
      <c r="QOI120" s="2"/>
      <c r="QOJ120" s="2"/>
      <c r="QOK120" s="2"/>
      <c r="QOL120" s="2"/>
      <c r="QOM120" s="2"/>
      <c r="QON120" s="2"/>
      <c r="QOO120" s="2"/>
      <c r="QOP120" s="2"/>
      <c r="QOQ120" s="2"/>
      <c r="QOR120" s="2"/>
      <c r="QOS120" s="2"/>
      <c r="QOT120" s="2"/>
      <c r="QOU120" s="2"/>
      <c r="QOV120" s="2"/>
      <c r="QOW120" s="2"/>
      <c r="QOX120" s="2"/>
      <c r="QOY120" s="2"/>
      <c r="QOZ120" s="2"/>
      <c r="QPA120" s="2"/>
      <c r="QPB120" s="2"/>
      <c r="QPC120" s="2"/>
      <c r="QPD120" s="2"/>
      <c r="QPE120" s="2"/>
      <c r="QPF120" s="2"/>
      <c r="QPG120" s="2"/>
      <c r="QPH120" s="2"/>
      <c r="QPI120" s="2"/>
      <c r="QPJ120" s="2"/>
      <c r="QPK120" s="2"/>
      <c r="QPL120" s="2"/>
      <c r="QPM120" s="2"/>
      <c r="QPN120" s="2"/>
      <c r="QPO120" s="2"/>
      <c r="QPP120" s="2"/>
      <c r="QPQ120" s="2"/>
      <c r="QPR120" s="2"/>
      <c r="QPS120" s="2"/>
      <c r="QPT120" s="2"/>
      <c r="QPU120" s="2"/>
      <c r="QPV120" s="2"/>
      <c r="QPW120" s="2"/>
      <c r="QPX120" s="2"/>
      <c r="QPY120" s="2"/>
      <c r="QPZ120" s="2"/>
      <c r="QQA120" s="2"/>
      <c r="QQB120" s="2"/>
      <c r="QQC120" s="2"/>
      <c r="QQD120" s="2"/>
      <c r="QQE120" s="2"/>
      <c r="QQF120" s="2"/>
      <c r="QQG120" s="2"/>
      <c r="QQH120" s="2"/>
      <c r="QQI120" s="2"/>
      <c r="QQJ120" s="2"/>
      <c r="QQK120" s="2"/>
      <c r="QQL120" s="2"/>
      <c r="QQM120" s="2"/>
      <c r="QQN120" s="2"/>
      <c r="QQO120" s="2"/>
      <c r="QQP120" s="2"/>
      <c r="QQQ120" s="2"/>
      <c r="QQR120" s="2"/>
      <c r="QQS120" s="2"/>
      <c r="QQT120" s="2"/>
      <c r="QQU120" s="2"/>
      <c r="QQV120" s="2"/>
      <c r="QQW120" s="2"/>
      <c r="QQX120" s="2"/>
      <c r="QQY120" s="2"/>
      <c r="QQZ120" s="2"/>
      <c r="QRA120" s="2"/>
      <c r="QRB120" s="2"/>
      <c r="QRC120" s="2"/>
      <c r="QRD120" s="2"/>
      <c r="QRE120" s="2"/>
      <c r="QRF120" s="2"/>
      <c r="QRG120" s="2"/>
      <c r="QRH120" s="2"/>
      <c r="QRI120" s="2"/>
      <c r="QRJ120" s="2"/>
      <c r="QRK120" s="2"/>
      <c r="QRL120" s="2"/>
      <c r="QRM120" s="2"/>
      <c r="QRN120" s="2"/>
      <c r="QRO120" s="2"/>
      <c r="QRP120" s="2"/>
      <c r="QRQ120" s="2"/>
      <c r="QRR120" s="2"/>
      <c r="QRS120" s="2"/>
      <c r="QRT120" s="2"/>
      <c r="QRU120" s="2"/>
      <c r="QRV120" s="2"/>
      <c r="QRW120" s="2"/>
      <c r="QRX120" s="2"/>
      <c r="QRY120" s="2"/>
      <c r="QRZ120" s="2"/>
      <c r="QSA120" s="2"/>
      <c r="QSB120" s="2"/>
      <c r="QSC120" s="2"/>
      <c r="QSD120" s="2"/>
      <c r="QSE120" s="2"/>
      <c r="QSF120" s="2"/>
      <c r="QSG120" s="2"/>
      <c r="QSH120" s="2"/>
      <c r="QSI120" s="2"/>
      <c r="QSJ120" s="2"/>
      <c r="QSK120" s="2"/>
      <c r="QSL120" s="2"/>
      <c r="QSM120" s="2"/>
      <c r="QSN120" s="2"/>
      <c r="QSO120" s="2"/>
      <c r="QSP120" s="2"/>
      <c r="QSQ120" s="2"/>
      <c r="QSR120" s="2"/>
      <c r="QSS120" s="2"/>
      <c r="QST120" s="2"/>
      <c r="QSU120" s="2"/>
      <c r="QSV120" s="2"/>
      <c r="QSW120" s="2"/>
      <c r="QSX120" s="2"/>
      <c r="QSY120" s="2"/>
      <c r="QSZ120" s="2"/>
      <c r="QTA120" s="2"/>
      <c r="QTB120" s="2"/>
      <c r="QTC120" s="2"/>
      <c r="QTD120" s="2"/>
      <c r="QTE120" s="2"/>
      <c r="QTF120" s="2"/>
      <c r="QTG120" s="2"/>
      <c r="QTH120" s="2"/>
      <c r="QTI120" s="2"/>
      <c r="QTJ120" s="2"/>
      <c r="QTK120" s="2"/>
      <c r="QTL120" s="2"/>
      <c r="QTM120" s="2"/>
      <c r="QTN120" s="2"/>
      <c r="QTO120" s="2"/>
      <c r="QTP120" s="2"/>
      <c r="QTQ120" s="2"/>
      <c r="QTR120" s="2"/>
      <c r="QTS120" s="2"/>
      <c r="QTT120" s="2"/>
      <c r="QTU120" s="2"/>
      <c r="QTV120" s="2"/>
      <c r="QTW120" s="2"/>
      <c r="QTX120" s="2"/>
      <c r="QTY120" s="2"/>
      <c r="QTZ120" s="2"/>
      <c r="QUA120" s="2"/>
      <c r="QUB120" s="2"/>
      <c r="QUC120" s="2"/>
      <c r="QUD120" s="2"/>
      <c r="QUE120" s="2"/>
      <c r="QUF120" s="2"/>
      <c r="QUG120" s="2"/>
      <c r="QUH120" s="2"/>
      <c r="QUI120" s="2"/>
      <c r="QUJ120" s="2"/>
      <c r="QUK120" s="2"/>
      <c r="QUL120" s="2"/>
      <c r="QUM120" s="2"/>
      <c r="QUN120" s="2"/>
      <c r="QUO120" s="2"/>
      <c r="QUP120" s="2"/>
      <c r="QUQ120" s="2"/>
      <c r="QUR120" s="2"/>
      <c r="QUS120" s="2"/>
      <c r="QUT120" s="2"/>
      <c r="QUU120" s="2"/>
      <c r="QUV120" s="2"/>
      <c r="QUW120" s="2"/>
      <c r="QUX120" s="2"/>
      <c r="QUY120" s="2"/>
      <c r="QUZ120" s="2"/>
      <c r="QVA120" s="2"/>
      <c r="QVB120" s="2"/>
      <c r="QVC120" s="2"/>
      <c r="QVD120" s="2"/>
      <c r="QVE120" s="2"/>
      <c r="QVF120" s="2"/>
      <c r="QVG120" s="2"/>
      <c r="QVH120" s="2"/>
      <c r="QVI120" s="2"/>
      <c r="QVJ120" s="2"/>
      <c r="QVK120" s="2"/>
      <c r="QVL120" s="2"/>
      <c r="QVM120" s="2"/>
      <c r="QVN120" s="2"/>
      <c r="QVO120" s="2"/>
      <c r="QVP120" s="2"/>
      <c r="QVQ120" s="2"/>
      <c r="QVR120" s="2"/>
      <c r="QVS120" s="2"/>
      <c r="QVT120" s="2"/>
      <c r="QVU120" s="2"/>
      <c r="QVV120" s="2"/>
      <c r="QVW120" s="2"/>
      <c r="QVX120" s="2"/>
      <c r="QVY120" s="2"/>
      <c r="QVZ120" s="2"/>
      <c r="QWA120" s="2"/>
      <c r="QWB120" s="2"/>
      <c r="QWC120" s="2"/>
      <c r="QWD120" s="2"/>
      <c r="QWE120" s="2"/>
      <c r="QWF120" s="2"/>
      <c r="QWG120" s="2"/>
      <c r="QWH120" s="2"/>
      <c r="QWI120" s="2"/>
      <c r="QWJ120" s="2"/>
      <c r="QWK120" s="2"/>
      <c r="QWL120" s="2"/>
      <c r="QWM120" s="2"/>
      <c r="QWN120" s="2"/>
      <c r="QWO120" s="2"/>
      <c r="QWP120" s="2"/>
      <c r="QWQ120" s="2"/>
      <c r="QWR120" s="2"/>
      <c r="QWS120" s="2"/>
      <c r="QWT120" s="2"/>
      <c r="QWU120" s="2"/>
      <c r="QWV120" s="2"/>
      <c r="QWW120" s="2"/>
      <c r="QWX120" s="2"/>
      <c r="QWY120" s="2"/>
      <c r="QWZ120" s="2"/>
      <c r="QXA120" s="2"/>
      <c r="QXB120" s="2"/>
      <c r="QXC120" s="2"/>
      <c r="QXD120" s="2"/>
      <c r="QXE120" s="2"/>
      <c r="QXF120" s="2"/>
      <c r="QXG120" s="2"/>
      <c r="QXH120" s="2"/>
      <c r="QXI120" s="2"/>
      <c r="QXJ120" s="2"/>
      <c r="QXK120" s="2"/>
      <c r="QXL120" s="2"/>
      <c r="QXM120" s="2"/>
      <c r="QXN120" s="2"/>
      <c r="QXO120" s="2"/>
      <c r="QXP120" s="2"/>
      <c r="QXQ120" s="2"/>
      <c r="QXR120" s="2"/>
      <c r="QXS120" s="2"/>
      <c r="QXT120" s="2"/>
      <c r="QXU120" s="2"/>
      <c r="QXV120" s="2"/>
      <c r="QXW120" s="2"/>
      <c r="QXX120" s="2"/>
      <c r="QXY120" s="2"/>
      <c r="QXZ120" s="2"/>
      <c r="QYA120" s="2"/>
      <c r="QYB120" s="2"/>
      <c r="QYC120" s="2"/>
      <c r="QYD120" s="2"/>
      <c r="QYE120" s="2"/>
      <c r="QYF120" s="2"/>
      <c r="QYG120" s="2"/>
      <c r="QYH120" s="2"/>
      <c r="QYI120" s="2"/>
      <c r="QYJ120" s="2"/>
      <c r="QYK120" s="2"/>
      <c r="QYL120" s="2"/>
      <c r="QYM120" s="2"/>
      <c r="QYN120" s="2"/>
      <c r="QYO120" s="2"/>
      <c r="QYP120" s="2"/>
      <c r="QYQ120" s="2"/>
      <c r="QYR120" s="2"/>
      <c r="QYS120" s="2"/>
      <c r="QYT120" s="2"/>
      <c r="QYU120" s="2"/>
      <c r="QYV120" s="2"/>
      <c r="QYW120" s="2"/>
      <c r="QYX120" s="2"/>
      <c r="QYY120" s="2"/>
      <c r="QYZ120" s="2"/>
      <c r="QZA120" s="2"/>
      <c r="QZB120" s="2"/>
      <c r="QZC120" s="2"/>
      <c r="QZD120" s="2"/>
      <c r="QZE120" s="2"/>
      <c r="QZF120" s="2"/>
      <c r="QZG120" s="2"/>
      <c r="QZH120" s="2"/>
      <c r="QZI120" s="2"/>
      <c r="QZJ120" s="2"/>
      <c r="QZK120" s="2"/>
      <c r="QZL120" s="2"/>
      <c r="QZM120" s="2"/>
      <c r="QZN120" s="2"/>
      <c r="QZO120" s="2"/>
      <c r="QZP120" s="2"/>
      <c r="QZQ120" s="2"/>
      <c r="QZR120" s="2"/>
      <c r="QZS120" s="2"/>
      <c r="QZT120" s="2"/>
      <c r="QZU120" s="2"/>
      <c r="QZV120" s="2"/>
      <c r="QZW120" s="2"/>
      <c r="QZX120" s="2"/>
      <c r="QZY120" s="2"/>
      <c r="QZZ120" s="2"/>
      <c r="RAA120" s="2"/>
      <c r="RAB120" s="2"/>
      <c r="RAC120" s="2"/>
      <c r="RAD120" s="2"/>
      <c r="RAE120" s="2"/>
      <c r="RAF120" s="2"/>
      <c r="RAG120" s="2"/>
      <c r="RAH120" s="2"/>
      <c r="RAI120" s="2"/>
      <c r="RAJ120" s="2"/>
      <c r="RAK120" s="2"/>
      <c r="RAL120" s="2"/>
      <c r="RAM120" s="2"/>
      <c r="RAN120" s="2"/>
      <c r="RAO120" s="2"/>
      <c r="RAP120" s="2"/>
      <c r="RAQ120" s="2"/>
      <c r="RAR120" s="2"/>
      <c r="RAS120" s="2"/>
      <c r="RAT120" s="2"/>
      <c r="RAU120" s="2"/>
      <c r="RAV120" s="2"/>
      <c r="RAW120" s="2"/>
      <c r="RAX120" s="2"/>
      <c r="RAY120" s="2"/>
      <c r="RAZ120" s="2"/>
      <c r="RBA120" s="2"/>
      <c r="RBB120" s="2"/>
      <c r="RBC120" s="2"/>
      <c r="RBD120" s="2"/>
      <c r="RBE120" s="2"/>
      <c r="RBF120" s="2"/>
      <c r="RBG120" s="2"/>
      <c r="RBH120" s="2"/>
      <c r="RBI120" s="2"/>
      <c r="RBJ120" s="2"/>
      <c r="RBK120" s="2"/>
      <c r="RBL120" s="2"/>
      <c r="RBM120" s="2"/>
      <c r="RBN120" s="2"/>
      <c r="RBO120" s="2"/>
      <c r="RBP120" s="2"/>
      <c r="RBQ120" s="2"/>
      <c r="RBR120" s="2"/>
      <c r="RBS120" s="2"/>
      <c r="RBT120" s="2"/>
      <c r="RBU120" s="2"/>
      <c r="RBV120" s="2"/>
      <c r="RBW120" s="2"/>
      <c r="RBX120" s="2"/>
      <c r="RBY120" s="2"/>
      <c r="RBZ120" s="2"/>
      <c r="RCA120" s="2"/>
      <c r="RCB120" s="2"/>
      <c r="RCC120" s="2"/>
      <c r="RCD120" s="2"/>
      <c r="RCE120" s="2"/>
      <c r="RCF120" s="2"/>
      <c r="RCG120" s="2"/>
      <c r="RCH120" s="2"/>
      <c r="RCI120" s="2"/>
      <c r="RCJ120" s="2"/>
      <c r="RCK120" s="2"/>
      <c r="RCL120" s="2"/>
      <c r="RCM120" s="2"/>
      <c r="RCN120" s="2"/>
      <c r="RCO120" s="2"/>
      <c r="RCP120" s="2"/>
      <c r="RCQ120" s="2"/>
      <c r="RCR120" s="2"/>
      <c r="RCS120" s="2"/>
      <c r="RCT120" s="2"/>
      <c r="RCU120" s="2"/>
      <c r="RCV120" s="2"/>
      <c r="RCW120" s="2"/>
      <c r="RCX120" s="2"/>
      <c r="RCY120" s="2"/>
      <c r="RCZ120" s="2"/>
      <c r="RDA120" s="2"/>
      <c r="RDB120" s="2"/>
      <c r="RDC120" s="2"/>
      <c r="RDD120" s="2"/>
      <c r="RDE120" s="2"/>
      <c r="RDF120" s="2"/>
      <c r="RDG120" s="2"/>
      <c r="RDH120" s="2"/>
      <c r="RDI120" s="2"/>
      <c r="RDJ120" s="2"/>
      <c r="RDK120" s="2"/>
      <c r="RDL120" s="2"/>
      <c r="RDM120" s="2"/>
      <c r="RDN120" s="2"/>
      <c r="RDO120" s="2"/>
      <c r="RDP120" s="2"/>
      <c r="RDQ120" s="2"/>
      <c r="RDR120" s="2"/>
      <c r="RDS120" s="2"/>
      <c r="RDT120" s="2"/>
      <c r="RDU120" s="2"/>
      <c r="RDV120" s="2"/>
      <c r="RDW120" s="2"/>
      <c r="RDX120" s="2"/>
      <c r="RDY120" s="2"/>
      <c r="RDZ120" s="2"/>
      <c r="REA120" s="2"/>
      <c r="REB120" s="2"/>
      <c r="REC120" s="2"/>
      <c r="RED120" s="2"/>
      <c r="REE120" s="2"/>
      <c r="REF120" s="2"/>
      <c r="REG120" s="2"/>
      <c r="REH120" s="2"/>
      <c r="REI120" s="2"/>
      <c r="REJ120" s="2"/>
      <c r="REK120" s="2"/>
      <c r="REL120" s="2"/>
      <c r="REM120" s="2"/>
      <c r="REN120" s="2"/>
      <c r="REO120" s="2"/>
      <c r="REP120" s="2"/>
      <c r="REQ120" s="2"/>
      <c r="RER120" s="2"/>
      <c r="RES120" s="2"/>
      <c r="RET120" s="2"/>
      <c r="REU120" s="2"/>
      <c r="REV120" s="2"/>
      <c r="REW120" s="2"/>
      <c r="REX120" s="2"/>
      <c r="REY120" s="2"/>
      <c r="REZ120" s="2"/>
      <c r="RFA120" s="2"/>
      <c r="RFB120" s="2"/>
      <c r="RFC120" s="2"/>
      <c r="RFD120" s="2"/>
      <c r="RFE120" s="2"/>
      <c r="RFF120" s="2"/>
      <c r="RFG120" s="2"/>
      <c r="RFH120" s="2"/>
      <c r="RFI120" s="2"/>
      <c r="RFJ120" s="2"/>
      <c r="RFK120" s="2"/>
      <c r="RFL120" s="2"/>
      <c r="RFM120" s="2"/>
      <c r="RFN120" s="2"/>
      <c r="RFO120" s="2"/>
      <c r="RFP120" s="2"/>
      <c r="RFQ120" s="2"/>
      <c r="RFR120" s="2"/>
      <c r="RFS120" s="2"/>
      <c r="RFT120" s="2"/>
      <c r="RFU120" s="2"/>
      <c r="RFV120" s="2"/>
      <c r="RFW120" s="2"/>
      <c r="RFX120" s="2"/>
      <c r="RFY120" s="2"/>
      <c r="RFZ120" s="2"/>
      <c r="RGA120" s="2"/>
      <c r="RGB120" s="2"/>
      <c r="RGC120" s="2"/>
      <c r="RGD120" s="2"/>
      <c r="RGE120" s="2"/>
      <c r="RGF120" s="2"/>
      <c r="RGG120" s="2"/>
      <c r="RGH120" s="2"/>
      <c r="RGI120" s="2"/>
      <c r="RGJ120" s="2"/>
      <c r="RGK120" s="2"/>
      <c r="RGL120" s="2"/>
      <c r="RGM120" s="2"/>
      <c r="RGN120" s="2"/>
      <c r="RGO120" s="2"/>
      <c r="RGP120" s="2"/>
      <c r="RGQ120" s="2"/>
      <c r="RGR120" s="2"/>
      <c r="RGS120" s="2"/>
      <c r="RGT120" s="2"/>
      <c r="RGU120" s="2"/>
      <c r="RGV120" s="2"/>
      <c r="RGW120" s="2"/>
      <c r="RGX120" s="2"/>
      <c r="RGY120" s="2"/>
      <c r="RGZ120" s="2"/>
      <c r="RHA120" s="2"/>
      <c r="RHB120" s="2"/>
      <c r="RHC120" s="2"/>
      <c r="RHD120" s="2"/>
      <c r="RHE120" s="2"/>
      <c r="RHF120" s="2"/>
      <c r="RHG120" s="2"/>
      <c r="RHH120" s="2"/>
      <c r="RHI120" s="2"/>
      <c r="RHJ120" s="2"/>
      <c r="RHK120" s="2"/>
      <c r="RHL120" s="2"/>
      <c r="RHM120" s="2"/>
      <c r="RHN120" s="2"/>
      <c r="RHO120" s="2"/>
      <c r="RHP120" s="2"/>
      <c r="RHQ120" s="2"/>
      <c r="RHR120" s="2"/>
      <c r="RHS120" s="2"/>
      <c r="RHT120" s="2"/>
      <c r="RHU120" s="2"/>
      <c r="RHV120" s="2"/>
      <c r="RHW120" s="2"/>
      <c r="RHX120" s="2"/>
      <c r="RHY120" s="2"/>
      <c r="RHZ120" s="2"/>
      <c r="RIA120" s="2"/>
      <c r="RIB120" s="2"/>
      <c r="RIC120" s="2"/>
      <c r="RID120" s="2"/>
      <c r="RIE120" s="2"/>
      <c r="RIF120" s="2"/>
      <c r="RIG120" s="2"/>
      <c r="RIH120" s="2"/>
      <c r="RII120" s="2"/>
      <c r="RIJ120" s="2"/>
      <c r="RIK120" s="2"/>
      <c r="RIL120" s="2"/>
      <c r="RIM120" s="2"/>
      <c r="RIN120" s="2"/>
      <c r="RIO120" s="2"/>
      <c r="RIP120" s="2"/>
      <c r="RIQ120" s="2"/>
      <c r="RIR120" s="2"/>
      <c r="RIS120" s="2"/>
      <c r="RIT120" s="2"/>
      <c r="RIU120" s="2"/>
      <c r="RIV120" s="2"/>
      <c r="RIW120" s="2"/>
      <c r="RIX120" s="2"/>
      <c r="RIY120" s="2"/>
      <c r="RIZ120" s="2"/>
      <c r="RJA120" s="2"/>
      <c r="RJB120" s="2"/>
      <c r="RJC120" s="2"/>
      <c r="RJD120" s="2"/>
      <c r="RJE120" s="2"/>
      <c r="RJF120" s="2"/>
      <c r="RJG120" s="2"/>
      <c r="RJH120" s="2"/>
      <c r="RJI120" s="2"/>
      <c r="RJJ120" s="2"/>
      <c r="RJK120" s="2"/>
      <c r="RJL120" s="2"/>
      <c r="RJM120" s="2"/>
      <c r="RJN120" s="2"/>
      <c r="RJO120" s="2"/>
      <c r="RJP120" s="2"/>
      <c r="RJQ120" s="2"/>
      <c r="RJR120" s="2"/>
      <c r="RJS120" s="2"/>
      <c r="RJT120" s="2"/>
      <c r="RJU120" s="2"/>
      <c r="RJV120" s="2"/>
      <c r="RJW120" s="2"/>
      <c r="RJX120" s="2"/>
      <c r="RJY120" s="2"/>
      <c r="RJZ120" s="2"/>
      <c r="RKA120" s="2"/>
      <c r="RKB120" s="2"/>
      <c r="RKC120" s="2"/>
      <c r="RKD120" s="2"/>
      <c r="RKE120" s="2"/>
      <c r="RKF120" s="2"/>
      <c r="RKG120" s="2"/>
      <c r="RKH120" s="2"/>
      <c r="RKI120" s="2"/>
      <c r="RKJ120" s="2"/>
      <c r="RKK120" s="2"/>
      <c r="RKL120" s="2"/>
      <c r="RKM120" s="2"/>
      <c r="RKN120" s="2"/>
      <c r="RKO120" s="2"/>
      <c r="RKP120" s="2"/>
      <c r="RKQ120" s="2"/>
      <c r="RKR120" s="2"/>
      <c r="RKS120" s="2"/>
      <c r="RKT120" s="2"/>
      <c r="RKU120" s="2"/>
      <c r="RKV120" s="2"/>
      <c r="RKW120" s="2"/>
      <c r="RKX120" s="2"/>
      <c r="RKY120" s="2"/>
      <c r="RKZ120" s="2"/>
      <c r="RLA120" s="2"/>
      <c r="RLB120" s="2"/>
      <c r="RLC120" s="2"/>
      <c r="RLD120" s="2"/>
      <c r="RLE120" s="2"/>
      <c r="RLF120" s="2"/>
      <c r="RLG120" s="2"/>
      <c r="RLH120" s="2"/>
      <c r="RLI120" s="2"/>
      <c r="RLJ120" s="2"/>
      <c r="RLK120" s="2"/>
      <c r="RLL120" s="2"/>
      <c r="RLM120" s="2"/>
      <c r="RLN120" s="2"/>
      <c r="RLO120" s="2"/>
      <c r="RLP120" s="2"/>
      <c r="RLQ120" s="2"/>
      <c r="RLR120" s="2"/>
      <c r="RLS120" s="2"/>
      <c r="RLT120" s="2"/>
      <c r="RLU120" s="2"/>
      <c r="RLV120" s="2"/>
      <c r="RLW120" s="2"/>
      <c r="RLX120" s="2"/>
      <c r="RLY120" s="2"/>
      <c r="RLZ120" s="2"/>
      <c r="RMA120" s="2"/>
      <c r="RMB120" s="2"/>
      <c r="RMC120" s="2"/>
      <c r="RMD120" s="2"/>
      <c r="RME120" s="2"/>
      <c r="RMF120" s="2"/>
      <c r="RMG120" s="2"/>
      <c r="RMH120" s="2"/>
      <c r="RMI120" s="2"/>
      <c r="RMJ120" s="2"/>
      <c r="RMK120" s="2"/>
      <c r="RML120" s="2"/>
      <c r="RMM120" s="2"/>
      <c r="RMN120" s="2"/>
      <c r="RMO120" s="2"/>
      <c r="RMP120" s="2"/>
      <c r="RMQ120" s="2"/>
      <c r="RMR120" s="2"/>
      <c r="RMS120" s="2"/>
      <c r="RMT120" s="2"/>
      <c r="RMU120" s="2"/>
      <c r="RMV120" s="2"/>
      <c r="RMW120" s="2"/>
      <c r="RMX120" s="2"/>
      <c r="RMY120" s="2"/>
      <c r="RMZ120" s="2"/>
      <c r="RNA120" s="2"/>
      <c r="RNB120" s="2"/>
      <c r="RNC120" s="2"/>
      <c r="RND120" s="2"/>
      <c r="RNE120" s="2"/>
      <c r="RNF120" s="2"/>
      <c r="RNG120" s="2"/>
      <c r="RNH120" s="2"/>
      <c r="RNI120" s="2"/>
      <c r="RNJ120" s="2"/>
      <c r="RNK120" s="2"/>
      <c r="RNL120" s="2"/>
      <c r="RNM120" s="2"/>
      <c r="RNN120" s="2"/>
      <c r="RNO120" s="2"/>
      <c r="RNP120" s="2"/>
      <c r="RNQ120" s="2"/>
      <c r="RNR120" s="2"/>
      <c r="RNS120" s="2"/>
      <c r="RNT120" s="2"/>
      <c r="RNU120" s="2"/>
      <c r="RNV120" s="2"/>
      <c r="RNW120" s="2"/>
      <c r="RNX120" s="2"/>
      <c r="RNY120" s="2"/>
      <c r="RNZ120" s="2"/>
      <c r="ROA120" s="2"/>
      <c r="ROB120" s="2"/>
      <c r="ROC120" s="2"/>
      <c r="ROD120" s="2"/>
      <c r="ROE120" s="2"/>
      <c r="ROF120" s="2"/>
      <c r="ROG120" s="2"/>
      <c r="ROH120" s="2"/>
      <c r="ROI120" s="2"/>
      <c r="ROJ120" s="2"/>
      <c r="ROK120" s="2"/>
      <c r="ROL120" s="2"/>
      <c r="ROM120" s="2"/>
      <c r="RON120" s="2"/>
      <c r="ROO120" s="2"/>
      <c r="ROP120" s="2"/>
      <c r="ROQ120" s="2"/>
      <c r="ROR120" s="2"/>
      <c r="ROS120" s="2"/>
      <c r="ROT120" s="2"/>
      <c r="ROU120" s="2"/>
      <c r="ROV120" s="2"/>
      <c r="ROW120" s="2"/>
      <c r="ROX120" s="2"/>
      <c r="ROY120" s="2"/>
      <c r="ROZ120" s="2"/>
      <c r="RPA120" s="2"/>
      <c r="RPB120" s="2"/>
      <c r="RPC120" s="2"/>
      <c r="RPD120" s="2"/>
      <c r="RPE120" s="2"/>
      <c r="RPF120" s="2"/>
      <c r="RPG120" s="2"/>
      <c r="RPH120" s="2"/>
      <c r="RPI120" s="2"/>
      <c r="RPJ120" s="2"/>
      <c r="RPK120" s="2"/>
      <c r="RPL120" s="2"/>
      <c r="RPM120" s="2"/>
      <c r="RPN120" s="2"/>
      <c r="RPO120" s="2"/>
      <c r="RPP120" s="2"/>
      <c r="RPQ120" s="2"/>
      <c r="RPR120" s="2"/>
      <c r="RPS120" s="2"/>
      <c r="RPT120" s="2"/>
      <c r="RPU120" s="2"/>
      <c r="RPV120" s="2"/>
      <c r="RPW120" s="2"/>
      <c r="RPX120" s="2"/>
      <c r="RPY120" s="2"/>
      <c r="RPZ120" s="2"/>
      <c r="RQA120" s="2"/>
      <c r="RQB120" s="2"/>
      <c r="RQC120" s="2"/>
      <c r="RQD120" s="2"/>
      <c r="RQE120" s="2"/>
      <c r="RQF120" s="2"/>
      <c r="RQG120" s="2"/>
      <c r="RQH120" s="2"/>
      <c r="RQI120" s="2"/>
      <c r="RQJ120" s="2"/>
      <c r="RQK120" s="2"/>
      <c r="RQL120" s="2"/>
      <c r="RQM120" s="2"/>
      <c r="RQN120" s="2"/>
      <c r="RQO120" s="2"/>
      <c r="RQP120" s="2"/>
      <c r="RQQ120" s="2"/>
      <c r="RQR120" s="2"/>
      <c r="RQS120" s="2"/>
      <c r="RQT120" s="2"/>
      <c r="RQU120" s="2"/>
      <c r="RQV120" s="2"/>
      <c r="RQW120" s="2"/>
      <c r="RQX120" s="2"/>
      <c r="RQY120" s="2"/>
      <c r="RQZ120" s="2"/>
      <c r="RRA120" s="2"/>
      <c r="RRB120" s="2"/>
      <c r="RRC120" s="2"/>
      <c r="RRD120" s="2"/>
      <c r="RRE120" s="2"/>
      <c r="RRF120" s="2"/>
      <c r="RRG120" s="2"/>
      <c r="RRH120" s="2"/>
      <c r="RRI120" s="2"/>
      <c r="RRJ120" s="2"/>
      <c r="RRK120" s="2"/>
      <c r="RRL120" s="2"/>
      <c r="RRM120" s="2"/>
      <c r="RRN120" s="2"/>
      <c r="RRO120" s="2"/>
      <c r="RRP120" s="2"/>
      <c r="RRQ120" s="2"/>
      <c r="RRR120" s="2"/>
      <c r="RRS120" s="2"/>
      <c r="RRT120" s="2"/>
      <c r="RRU120" s="2"/>
      <c r="RRV120" s="2"/>
      <c r="RRW120" s="2"/>
      <c r="RRX120" s="2"/>
      <c r="RRY120" s="2"/>
      <c r="RRZ120" s="2"/>
      <c r="RSA120" s="2"/>
      <c r="RSB120" s="2"/>
      <c r="RSC120" s="2"/>
      <c r="RSD120" s="2"/>
      <c r="RSE120" s="2"/>
      <c r="RSF120" s="2"/>
      <c r="RSG120" s="2"/>
      <c r="RSH120" s="2"/>
      <c r="RSI120" s="2"/>
      <c r="RSJ120" s="2"/>
      <c r="RSK120" s="2"/>
      <c r="RSL120" s="2"/>
      <c r="RSM120" s="2"/>
      <c r="RSN120" s="2"/>
      <c r="RSO120" s="2"/>
      <c r="RSP120" s="2"/>
      <c r="RSQ120" s="2"/>
      <c r="RSR120" s="2"/>
      <c r="RSS120" s="2"/>
      <c r="RST120" s="2"/>
      <c r="RSU120" s="2"/>
      <c r="RSV120" s="2"/>
      <c r="RSW120" s="2"/>
      <c r="RSX120" s="2"/>
      <c r="RSY120" s="2"/>
      <c r="RSZ120" s="2"/>
      <c r="RTA120" s="2"/>
      <c r="RTB120" s="2"/>
      <c r="RTC120" s="2"/>
      <c r="RTD120" s="2"/>
      <c r="RTE120" s="2"/>
      <c r="RTF120" s="2"/>
      <c r="RTG120" s="2"/>
      <c r="RTH120" s="2"/>
      <c r="RTI120" s="2"/>
      <c r="RTJ120" s="2"/>
      <c r="RTK120" s="2"/>
      <c r="RTL120" s="2"/>
      <c r="RTM120" s="2"/>
      <c r="RTN120" s="2"/>
      <c r="RTO120" s="2"/>
      <c r="RTP120" s="2"/>
      <c r="RTQ120" s="2"/>
      <c r="RTR120" s="2"/>
      <c r="RTS120" s="2"/>
      <c r="RTT120" s="2"/>
      <c r="RTU120" s="2"/>
      <c r="RTV120" s="2"/>
      <c r="RTW120" s="2"/>
      <c r="RTX120" s="2"/>
      <c r="RTY120" s="2"/>
      <c r="RTZ120" s="2"/>
      <c r="RUA120" s="2"/>
      <c r="RUB120" s="2"/>
      <c r="RUC120" s="2"/>
      <c r="RUD120" s="2"/>
      <c r="RUE120" s="2"/>
      <c r="RUF120" s="2"/>
      <c r="RUG120" s="2"/>
      <c r="RUH120" s="2"/>
      <c r="RUI120" s="2"/>
      <c r="RUJ120" s="2"/>
      <c r="RUK120" s="2"/>
      <c r="RUL120" s="2"/>
      <c r="RUM120" s="2"/>
      <c r="RUN120" s="2"/>
      <c r="RUO120" s="2"/>
      <c r="RUP120" s="2"/>
      <c r="RUQ120" s="2"/>
      <c r="RUR120" s="2"/>
      <c r="RUS120" s="2"/>
      <c r="RUT120" s="2"/>
      <c r="RUU120" s="2"/>
      <c r="RUV120" s="2"/>
      <c r="RUW120" s="2"/>
      <c r="RUX120" s="2"/>
      <c r="RUY120" s="2"/>
      <c r="RUZ120" s="2"/>
      <c r="RVA120" s="2"/>
      <c r="RVB120" s="2"/>
      <c r="RVC120" s="2"/>
      <c r="RVD120" s="2"/>
      <c r="RVE120" s="2"/>
      <c r="RVF120" s="2"/>
      <c r="RVG120" s="2"/>
      <c r="RVH120" s="2"/>
      <c r="RVI120" s="2"/>
      <c r="RVJ120" s="2"/>
      <c r="RVK120" s="2"/>
      <c r="RVL120" s="2"/>
      <c r="RVM120" s="2"/>
      <c r="RVN120" s="2"/>
      <c r="RVO120" s="2"/>
      <c r="RVP120" s="2"/>
      <c r="RVQ120" s="2"/>
      <c r="RVR120" s="2"/>
      <c r="RVS120" s="2"/>
      <c r="RVT120" s="2"/>
      <c r="RVU120" s="2"/>
      <c r="RVV120" s="2"/>
      <c r="RVW120" s="2"/>
      <c r="RVX120" s="2"/>
      <c r="RVY120" s="2"/>
      <c r="RVZ120" s="2"/>
      <c r="RWA120" s="2"/>
      <c r="RWB120" s="2"/>
      <c r="RWC120" s="2"/>
      <c r="RWD120" s="2"/>
      <c r="RWE120" s="2"/>
      <c r="RWF120" s="2"/>
      <c r="RWG120" s="2"/>
      <c r="RWH120" s="2"/>
      <c r="RWI120" s="2"/>
      <c r="RWJ120" s="2"/>
      <c r="RWK120" s="2"/>
      <c r="RWL120" s="2"/>
      <c r="RWM120" s="2"/>
      <c r="RWN120" s="2"/>
      <c r="RWO120" s="2"/>
      <c r="RWP120" s="2"/>
      <c r="RWQ120" s="2"/>
      <c r="RWR120" s="2"/>
      <c r="RWS120" s="2"/>
      <c r="RWT120" s="2"/>
      <c r="RWU120" s="2"/>
      <c r="RWV120" s="2"/>
      <c r="RWW120" s="2"/>
      <c r="RWX120" s="2"/>
      <c r="RWY120" s="2"/>
      <c r="RWZ120" s="2"/>
      <c r="RXA120" s="2"/>
      <c r="RXB120" s="2"/>
      <c r="RXC120" s="2"/>
      <c r="RXD120" s="2"/>
      <c r="RXE120" s="2"/>
      <c r="RXF120" s="2"/>
      <c r="RXG120" s="2"/>
      <c r="RXH120" s="2"/>
      <c r="RXI120" s="2"/>
      <c r="RXJ120" s="2"/>
      <c r="RXK120" s="2"/>
      <c r="RXL120" s="2"/>
      <c r="RXM120" s="2"/>
      <c r="RXN120" s="2"/>
      <c r="RXO120" s="2"/>
      <c r="RXP120" s="2"/>
      <c r="RXQ120" s="2"/>
      <c r="RXR120" s="2"/>
      <c r="RXS120" s="2"/>
      <c r="RXT120" s="2"/>
      <c r="RXU120" s="2"/>
      <c r="RXV120" s="2"/>
      <c r="RXW120" s="2"/>
      <c r="RXX120" s="2"/>
      <c r="RXY120" s="2"/>
      <c r="RXZ120" s="2"/>
      <c r="RYA120" s="2"/>
      <c r="RYB120" s="2"/>
      <c r="RYC120" s="2"/>
      <c r="RYD120" s="2"/>
      <c r="RYE120" s="2"/>
      <c r="RYF120" s="2"/>
      <c r="RYG120" s="2"/>
      <c r="RYH120" s="2"/>
      <c r="RYI120" s="2"/>
      <c r="RYJ120" s="2"/>
      <c r="RYK120" s="2"/>
      <c r="RYL120" s="2"/>
      <c r="RYM120" s="2"/>
      <c r="RYN120" s="2"/>
      <c r="RYO120" s="2"/>
      <c r="RYP120" s="2"/>
      <c r="RYQ120" s="2"/>
      <c r="RYR120" s="2"/>
      <c r="RYS120" s="2"/>
      <c r="RYT120" s="2"/>
      <c r="RYU120" s="2"/>
      <c r="RYV120" s="2"/>
      <c r="RYW120" s="2"/>
      <c r="RYX120" s="2"/>
      <c r="RYY120" s="2"/>
      <c r="RYZ120" s="2"/>
      <c r="RZA120" s="2"/>
      <c r="RZB120" s="2"/>
      <c r="RZC120" s="2"/>
      <c r="RZD120" s="2"/>
      <c r="RZE120" s="2"/>
      <c r="RZF120" s="2"/>
      <c r="RZG120" s="2"/>
      <c r="RZH120" s="2"/>
      <c r="RZI120" s="2"/>
      <c r="RZJ120" s="2"/>
      <c r="RZK120" s="2"/>
      <c r="RZL120" s="2"/>
      <c r="RZM120" s="2"/>
      <c r="RZN120" s="2"/>
      <c r="RZO120" s="2"/>
      <c r="RZP120" s="2"/>
      <c r="RZQ120" s="2"/>
      <c r="RZR120" s="2"/>
      <c r="RZS120" s="2"/>
      <c r="RZT120" s="2"/>
      <c r="RZU120" s="2"/>
      <c r="RZV120" s="2"/>
      <c r="RZW120" s="2"/>
      <c r="RZX120" s="2"/>
      <c r="RZY120" s="2"/>
      <c r="RZZ120" s="2"/>
      <c r="SAA120" s="2"/>
      <c r="SAB120" s="2"/>
      <c r="SAC120" s="2"/>
      <c r="SAD120" s="2"/>
      <c r="SAE120" s="2"/>
      <c r="SAF120" s="2"/>
      <c r="SAG120" s="2"/>
      <c r="SAH120" s="2"/>
      <c r="SAI120" s="2"/>
      <c r="SAJ120" s="2"/>
      <c r="SAK120" s="2"/>
      <c r="SAL120" s="2"/>
      <c r="SAM120" s="2"/>
      <c r="SAN120" s="2"/>
      <c r="SAO120" s="2"/>
      <c r="SAP120" s="2"/>
      <c r="SAQ120" s="2"/>
      <c r="SAR120" s="2"/>
      <c r="SAS120" s="2"/>
      <c r="SAT120" s="2"/>
      <c r="SAU120" s="2"/>
      <c r="SAV120" s="2"/>
      <c r="SAW120" s="2"/>
      <c r="SAX120" s="2"/>
      <c r="SAY120" s="2"/>
      <c r="SAZ120" s="2"/>
      <c r="SBA120" s="2"/>
      <c r="SBB120" s="2"/>
      <c r="SBC120" s="2"/>
      <c r="SBD120" s="2"/>
      <c r="SBE120" s="2"/>
      <c r="SBF120" s="2"/>
      <c r="SBG120" s="2"/>
      <c r="SBH120" s="2"/>
      <c r="SBI120" s="2"/>
      <c r="SBJ120" s="2"/>
      <c r="SBK120" s="2"/>
      <c r="SBL120" s="2"/>
      <c r="SBM120" s="2"/>
      <c r="SBN120" s="2"/>
      <c r="SBO120" s="2"/>
      <c r="SBP120" s="2"/>
      <c r="SBQ120" s="2"/>
      <c r="SBR120" s="2"/>
      <c r="SBS120" s="2"/>
      <c r="SBT120" s="2"/>
      <c r="SBU120" s="2"/>
      <c r="SBV120" s="2"/>
      <c r="SBW120" s="2"/>
      <c r="SBX120" s="2"/>
      <c r="SBY120" s="2"/>
      <c r="SBZ120" s="2"/>
      <c r="SCA120" s="2"/>
      <c r="SCB120" s="2"/>
      <c r="SCC120" s="2"/>
      <c r="SCD120" s="2"/>
      <c r="SCE120" s="2"/>
      <c r="SCF120" s="2"/>
      <c r="SCG120" s="2"/>
      <c r="SCH120" s="2"/>
      <c r="SCI120" s="2"/>
      <c r="SCJ120" s="2"/>
      <c r="SCK120" s="2"/>
      <c r="SCL120" s="2"/>
      <c r="SCM120" s="2"/>
      <c r="SCN120" s="2"/>
      <c r="SCO120" s="2"/>
      <c r="SCP120" s="2"/>
      <c r="SCQ120" s="2"/>
      <c r="SCR120" s="2"/>
      <c r="SCS120" s="2"/>
      <c r="SCT120" s="2"/>
      <c r="SCU120" s="2"/>
      <c r="SCV120" s="2"/>
      <c r="SCW120" s="2"/>
      <c r="SCX120" s="2"/>
      <c r="SCY120" s="2"/>
      <c r="SCZ120" s="2"/>
      <c r="SDA120" s="2"/>
      <c r="SDB120" s="2"/>
      <c r="SDC120" s="2"/>
      <c r="SDD120" s="2"/>
      <c r="SDE120" s="2"/>
      <c r="SDF120" s="2"/>
      <c r="SDG120" s="2"/>
      <c r="SDH120" s="2"/>
      <c r="SDI120" s="2"/>
      <c r="SDJ120" s="2"/>
      <c r="SDK120" s="2"/>
      <c r="SDL120" s="2"/>
      <c r="SDM120" s="2"/>
      <c r="SDN120" s="2"/>
      <c r="SDO120" s="2"/>
      <c r="SDP120" s="2"/>
      <c r="SDQ120" s="2"/>
      <c r="SDR120" s="2"/>
      <c r="SDS120" s="2"/>
      <c r="SDT120" s="2"/>
      <c r="SDU120" s="2"/>
      <c r="SDV120" s="2"/>
      <c r="SDW120" s="2"/>
      <c r="SDX120" s="2"/>
      <c r="SDY120" s="2"/>
      <c r="SDZ120" s="2"/>
      <c r="SEA120" s="2"/>
      <c r="SEB120" s="2"/>
      <c r="SEC120" s="2"/>
      <c r="SED120" s="2"/>
      <c r="SEE120" s="2"/>
      <c r="SEF120" s="2"/>
      <c r="SEG120" s="2"/>
      <c r="SEH120" s="2"/>
      <c r="SEI120" s="2"/>
      <c r="SEJ120" s="2"/>
      <c r="SEK120" s="2"/>
      <c r="SEL120" s="2"/>
      <c r="SEM120" s="2"/>
      <c r="SEN120" s="2"/>
      <c r="SEO120" s="2"/>
      <c r="SEP120" s="2"/>
      <c r="SEQ120" s="2"/>
      <c r="SER120" s="2"/>
      <c r="SES120" s="2"/>
      <c r="SET120" s="2"/>
      <c r="SEU120" s="2"/>
      <c r="SEV120" s="2"/>
      <c r="SEW120" s="2"/>
      <c r="SEX120" s="2"/>
      <c r="SEY120" s="2"/>
      <c r="SEZ120" s="2"/>
      <c r="SFA120" s="2"/>
      <c r="SFB120" s="2"/>
      <c r="SFC120" s="2"/>
      <c r="SFD120" s="2"/>
      <c r="SFE120" s="2"/>
      <c r="SFF120" s="2"/>
      <c r="SFG120" s="2"/>
      <c r="SFH120" s="2"/>
      <c r="SFI120" s="2"/>
      <c r="SFJ120" s="2"/>
      <c r="SFK120" s="2"/>
      <c r="SFL120" s="2"/>
      <c r="SFM120" s="2"/>
      <c r="SFN120" s="2"/>
      <c r="SFO120" s="2"/>
      <c r="SFP120" s="2"/>
      <c r="SFQ120" s="2"/>
      <c r="SFR120" s="2"/>
      <c r="SFS120" s="2"/>
      <c r="SFT120" s="2"/>
      <c r="SFU120" s="2"/>
      <c r="SFV120" s="2"/>
      <c r="SFW120" s="2"/>
      <c r="SFX120" s="2"/>
      <c r="SFY120" s="2"/>
      <c r="SFZ120" s="2"/>
      <c r="SGA120" s="2"/>
      <c r="SGB120" s="2"/>
      <c r="SGC120" s="2"/>
      <c r="SGD120" s="2"/>
      <c r="SGE120" s="2"/>
      <c r="SGF120" s="2"/>
      <c r="SGG120" s="2"/>
      <c r="SGH120" s="2"/>
      <c r="SGI120" s="2"/>
      <c r="SGJ120" s="2"/>
      <c r="SGK120" s="2"/>
      <c r="SGL120" s="2"/>
      <c r="SGM120" s="2"/>
      <c r="SGN120" s="2"/>
      <c r="SGO120" s="2"/>
      <c r="SGP120" s="2"/>
      <c r="SGQ120" s="2"/>
      <c r="SGR120" s="2"/>
      <c r="SGS120" s="2"/>
      <c r="SGT120" s="2"/>
      <c r="SGU120" s="2"/>
      <c r="SGV120" s="2"/>
      <c r="SGW120" s="2"/>
      <c r="SGX120" s="2"/>
      <c r="SGY120" s="2"/>
      <c r="SGZ120" s="2"/>
      <c r="SHA120" s="2"/>
      <c r="SHB120" s="2"/>
      <c r="SHC120" s="2"/>
      <c r="SHD120" s="2"/>
      <c r="SHE120" s="2"/>
      <c r="SHF120" s="2"/>
      <c r="SHG120" s="2"/>
      <c r="SHH120" s="2"/>
      <c r="SHI120" s="2"/>
      <c r="SHJ120" s="2"/>
      <c r="SHK120" s="2"/>
      <c r="SHL120" s="2"/>
      <c r="SHM120" s="2"/>
      <c r="SHN120" s="2"/>
      <c r="SHO120" s="2"/>
      <c r="SHP120" s="2"/>
      <c r="SHQ120" s="2"/>
      <c r="SHR120" s="2"/>
      <c r="SHS120" s="2"/>
      <c r="SHT120" s="2"/>
      <c r="SHU120" s="2"/>
      <c r="SHV120" s="2"/>
      <c r="SHW120" s="2"/>
      <c r="SHX120" s="2"/>
      <c r="SHY120" s="2"/>
      <c r="SHZ120" s="2"/>
      <c r="SIA120" s="2"/>
      <c r="SIB120" s="2"/>
      <c r="SIC120" s="2"/>
      <c r="SID120" s="2"/>
      <c r="SIE120" s="2"/>
      <c r="SIF120" s="2"/>
      <c r="SIG120" s="2"/>
      <c r="SIH120" s="2"/>
      <c r="SII120" s="2"/>
      <c r="SIJ120" s="2"/>
      <c r="SIK120" s="2"/>
      <c r="SIL120" s="2"/>
      <c r="SIM120" s="2"/>
      <c r="SIN120" s="2"/>
      <c r="SIO120" s="2"/>
      <c r="SIP120" s="2"/>
      <c r="SIQ120" s="2"/>
      <c r="SIR120" s="2"/>
      <c r="SIS120" s="2"/>
      <c r="SIT120" s="2"/>
      <c r="SIU120" s="2"/>
      <c r="SIV120" s="2"/>
      <c r="SIW120" s="2"/>
      <c r="SIX120" s="2"/>
      <c r="SIY120" s="2"/>
      <c r="SIZ120" s="2"/>
      <c r="SJA120" s="2"/>
      <c r="SJB120" s="2"/>
      <c r="SJC120" s="2"/>
      <c r="SJD120" s="2"/>
      <c r="SJE120" s="2"/>
      <c r="SJF120" s="2"/>
      <c r="SJG120" s="2"/>
      <c r="SJH120" s="2"/>
      <c r="SJI120" s="2"/>
      <c r="SJJ120" s="2"/>
      <c r="SJK120" s="2"/>
      <c r="SJL120" s="2"/>
      <c r="SJM120" s="2"/>
      <c r="SJN120" s="2"/>
      <c r="SJO120" s="2"/>
      <c r="SJP120" s="2"/>
      <c r="SJQ120" s="2"/>
      <c r="SJR120" s="2"/>
      <c r="SJS120" s="2"/>
      <c r="SJT120" s="2"/>
      <c r="SJU120" s="2"/>
      <c r="SJV120" s="2"/>
      <c r="SJW120" s="2"/>
      <c r="SJX120" s="2"/>
      <c r="SJY120" s="2"/>
      <c r="SJZ120" s="2"/>
      <c r="SKA120" s="2"/>
      <c r="SKB120" s="2"/>
      <c r="SKC120" s="2"/>
      <c r="SKD120" s="2"/>
      <c r="SKE120" s="2"/>
      <c r="SKF120" s="2"/>
      <c r="SKG120" s="2"/>
      <c r="SKH120" s="2"/>
      <c r="SKI120" s="2"/>
      <c r="SKJ120" s="2"/>
      <c r="SKK120" s="2"/>
      <c r="SKL120" s="2"/>
      <c r="SKM120" s="2"/>
      <c r="SKN120" s="2"/>
      <c r="SKO120" s="2"/>
      <c r="SKP120" s="2"/>
      <c r="SKQ120" s="2"/>
      <c r="SKR120" s="2"/>
      <c r="SKS120" s="2"/>
      <c r="SKT120" s="2"/>
      <c r="SKU120" s="2"/>
      <c r="SKV120" s="2"/>
      <c r="SKW120" s="2"/>
      <c r="SKX120" s="2"/>
      <c r="SKY120" s="2"/>
      <c r="SKZ120" s="2"/>
      <c r="SLA120" s="2"/>
      <c r="SLB120" s="2"/>
      <c r="SLC120" s="2"/>
      <c r="SLD120" s="2"/>
      <c r="SLE120" s="2"/>
      <c r="SLF120" s="2"/>
      <c r="SLG120" s="2"/>
      <c r="SLH120" s="2"/>
      <c r="SLI120" s="2"/>
      <c r="SLJ120" s="2"/>
      <c r="SLK120" s="2"/>
      <c r="SLL120" s="2"/>
      <c r="SLM120" s="2"/>
      <c r="SLN120" s="2"/>
      <c r="SLO120" s="2"/>
      <c r="SLP120" s="2"/>
      <c r="SLQ120" s="2"/>
      <c r="SLR120" s="2"/>
      <c r="SLS120" s="2"/>
      <c r="SLT120" s="2"/>
      <c r="SLU120" s="2"/>
      <c r="SLV120" s="2"/>
      <c r="SLW120" s="2"/>
      <c r="SLX120" s="2"/>
      <c r="SLY120" s="2"/>
      <c r="SLZ120" s="2"/>
      <c r="SMA120" s="2"/>
      <c r="SMB120" s="2"/>
      <c r="SMC120" s="2"/>
      <c r="SMD120" s="2"/>
      <c r="SME120" s="2"/>
      <c r="SMF120" s="2"/>
      <c r="SMG120" s="2"/>
      <c r="SMH120" s="2"/>
      <c r="SMI120" s="2"/>
      <c r="SMJ120" s="2"/>
      <c r="SMK120" s="2"/>
      <c r="SML120" s="2"/>
      <c r="SMM120" s="2"/>
      <c r="SMN120" s="2"/>
      <c r="SMO120" s="2"/>
      <c r="SMP120" s="2"/>
      <c r="SMQ120" s="2"/>
      <c r="SMR120" s="2"/>
      <c r="SMS120" s="2"/>
      <c r="SMT120" s="2"/>
      <c r="SMU120" s="2"/>
      <c r="SMV120" s="2"/>
      <c r="SMW120" s="2"/>
      <c r="SMX120" s="2"/>
      <c r="SMY120" s="2"/>
      <c r="SMZ120" s="2"/>
      <c r="SNA120" s="2"/>
      <c r="SNB120" s="2"/>
      <c r="SNC120" s="2"/>
      <c r="SND120" s="2"/>
      <c r="SNE120" s="2"/>
      <c r="SNF120" s="2"/>
      <c r="SNG120" s="2"/>
      <c r="SNH120" s="2"/>
      <c r="SNI120" s="2"/>
      <c r="SNJ120" s="2"/>
      <c r="SNK120" s="2"/>
      <c r="SNL120" s="2"/>
      <c r="SNM120" s="2"/>
      <c r="SNN120" s="2"/>
      <c r="SNO120" s="2"/>
      <c r="SNP120" s="2"/>
      <c r="SNQ120" s="2"/>
      <c r="SNR120" s="2"/>
      <c r="SNS120" s="2"/>
      <c r="SNT120" s="2"/>
      <c r="SNU120" s="2"/>
      <c r="SNV120" s="2"/>
      <c r="SNW120" s="2"/>
      <c r="SNX120" s="2"/>
      <c r="SNY120" s="2"/>
      <c r="SNZ120" s="2"/>
      <c r="SOA120" s="2"/>
      <c r="SOB120" s="2"/>
      <c r="SOC120" s="2"/>
      <c r="SOD120" s="2"/>
      <c r="SOE120" s="2"/>
      <c r="SOF120" s="2"/>
      <c r="SOG120" s="2"/>
      <c r="SOH120" s="2"/>
      <c r="SOI120" s="2"/>
      <c r="SOJ120" s="2"/>
      <c r="SOK120" s="2"/>
      <c r="SOL120" s="2"/>
      <c r="SOM120" s="2"/>
      <c r="SON120" s="2"/>
      <c r="SOO120" s="2"/>
      <c r="SOP120" s="2"/>
      <c r="SOQ120" s="2"/>
      <c r="SOR120" s="2"/>
      <c r="SOS120" s="2"/>
      <c r="SOT120" s="2"/>
      <c r="SOU120" s="2"/>
      <c r="SOV120" s="2"/>
      <c r="SOW120" s="2"/>
      <c r="SOX120" s="2"/>
      <c r="SOY120" s="2"/>
      <c r="SOZ120" s="2"/>
      <c r="SPA120" s="2"/>
      <c r="SPB120" s="2"/>
      <c r="SPC120" s="2"/>
      <c r="SPD120" s="2"/>
      <c r="SPE120" s="2"/>
      <c r="SPF120" s="2"/>
      <c r="SPG120" s="2"/>
      <c r="SPH120" s="2"/>
      <c r="SPI120" s="2"/>
      <c r="SPJ120" s="2"/>
      <c r="SPK120" s="2"/>
      <c r="SPL120" s="2"/>
      <c r="SPM120" s="2"/>
      <c r="SPN120" s="2"/>
      <c r="SPO120" s="2"/>
      <c r="SPP120" s="2"/>
      <c r="SPQ120" s="2"/>
      <c r="SPR120" s="2"/>
      <c r="SPS120" s="2"/>
      <c r="SPT120" s="2"/>
      <c r="SPU120" s="2"/>
      <c r="SPV120" s="2"/>
      <c r="SPW120" s="2"/>
      <c r="SPX120" s="2"/>
      <c r="SPY120" s="2"/>
      <c r="SPZ120" s="2"/>
      <c r="SQA120" s="2"/>
      <c r="SQB120" s="2"/>
      <c r="SQC120" s="2"/>
      <c r="SQD120" s="2"/>
      <c r="SQE120" s="2"/>
      <c r="SQF120" s="2"/>
      <c r="SQG120" s="2"/>
      <c r="SQH120" s="2"/>
      <c r="SQI120" s="2"/>
      <c r="SQJ120" s="2"/>
      <c r="SQK120" s="2"/>
      <c r="SQL120" s="2"/>
      <c r="SQM120" s="2"/>
      <c r="SQN120" s="2"/>
      <c r="SQO120" s="2"/>
      <c r="SQP120" s="2"/>
      <c r="SQQ120" s="2"/>
      <c r="SQR120" s="2"/>
      <c r="SQS120" s="2"/>
      <c r="SQT120" s="2"/>
      <c r="SQU120" s="2"/>
      <c r="SQV120" s="2"/>
      <c r="SQW120" s="2"/>
      <c r="SQX120" s="2"/>
      <c r="SQY120" s="2"/>
      <c r="SQZ120" s="2"/>
      <c r="SRA120" s="2"/>
      <c r="SRB120" s="2"/>
      <c r="SRC120" s="2"/>
      <c r="SRD120" s="2"/>
      <c r="SRE120" s="2"/>
      <c r="SRF120" s="2"/>
      <c r="SRG120" s="2"/>
      <c r="SRH120" s="2"/>
      <c r="SRI120" s="2"/>
      <c r="SRJ120" s="2"/>
      <c r="SRK120" s="2"/>
      <c r="SRL120" s="2"/>
      <c r="SRM120" s="2"/>
      <c r="SRN120" s="2"/>
      <c r="SRO120" s="2"/>
      <c r="SRP120" s="2"/>
      <c r="SRQ120" s="2"/>
      <c r="SRR120" s="2"/>
      <c r="SRS120" s="2"/>
      <c r="SRT120" s="2"/>
      <c r="SRU120" s="2"/>
      <c r="SRV120" s="2"/>
      <c r="SRW120" s="2"/>
      <c r="SRX120" s="2"/>
      <c r="SRY120" s="2"/>
      <c r="SRZ120" s="2"/>
      <c r="SSA120" s="2"/>
      <c r="SSB120" s="2"/>
      <c r="SSC120" s="2"/>
      <c r="SSD120" s="2"/>
      <c r="SSE120" s="2"/>
      <c r="SSF120" s="2"/>
      <c r="SSG120" s="2"/>
      <c r="SSH120" s="2"/>
      <c r="SSI120" s="2"/>
      <c r="SSJ120" s="2"/>
      <c r="SSK120" s="2"/>
      <c r="SSL120" s="2"/>
      <c r="SSM120" s="2"/>
      <c r="SSN120" s="2"/>
      <c r="SSO120" s="2"/>
      <c r="SSP120" s="2"/>
      <c r="SSQ120" s="2"/>
      <c r="SSR120" s="2"/>
      <c r="SSS120" s="2"/>
      <c r="SST120" s="2"/>
      <c r="SSU120" s="2"/>
      <c r="SSV120" s="2"/>
      <c r="SSW120" s="2"/>
      <c r="SSX120" s="2"/>
      <c r="SSY120" s="2"/>
      <c r="SSZ120" s="2"/>
      <c r="STA120" s="2"/>
      <c r="STB120" s="2"/>
      <c r="STC120" s="2"/>
      <c r="STD120" s="2"/>
      <c r="STE120" s="2"/>
      <c r="STF120" s="2"/>
      <c r="STG120" s="2"/>
      <c r="STH120" s="2"/>
      <c r="STI120" s="2"/>
      <c r="STJ120" s="2"/>
      <c r="STK120" s="2"/>
      <c r="STL120" s="2"/>
      <c r="STM120" s="2"/>
      <c r="STN120" s="2"/>
      <c r="STO120" s="2"/>
      <c r="STP120" s="2"/>
      <c r="STQ120" s="2"/>
      <c r="STR120" s="2"/>
      <c r="STS120" s="2"/>
      <c r="STT120" s="2"/>
      <c r="STU120" s="2"/>
      <c r="STV120" s="2"/>
      <c r="STW120" s="2"/>
      <c r="STX120" s="2"/>
      <c r="STY120" s="2"/>
      <c r="STZ120" s="2"/>
      <c r="SUA120" s="2"/>
      <c r="SUB120" s="2"/>
      <c r="SUC120" s="2"/>
      <c r="SUD120" s="2"/>
      <c r="SUE120" s="2"/>
      <c r="SUF120" s="2"/>
      <c r="SUG120" s="2"/>
      <c r="SUH120" s="2"/>
      <c r="SUI120" s="2"/>
      <c r="SUJ120" s="2"/>
      <c r="SUK120" s="2"/>
      <c r="SUL120" s="2"/>
      <c r="SUM120" s="2"/>
      <c r="SUN120" s="2"/>
      <c r="SUO120" s="2"/>
      <c r="SUP120" s="2"/>
      <c r="SUQ120" s="2"/>
      <c r="SUR120" s="2"/>
      <c r="SUS120" s="2"/>
      <c r="SUT120" s="2"/>
      <c r="SUU120" s="2"/>
      <c r="SUV120" s="2"/>
      <c r="SUW120" s="2"/>
      <c r="SUX120" s="2"/>
      <c r="SUY120" s="2"/>
      <c r="SUZ120" s="2"/>
      <c r="SVA120" s="2"/>
      <c r="SVB120" s="2"/>
      <c r="SVC120" s="2"/>
      <c r="SVD120" s="2"/>
      <c r="SVE120" s="2"/>
      <c r="SVF120" s="2"/>
      <c r="SVG120" s="2"/>
      <c r="SVH120" s="2"/>
      <c r="SVI120" s="2"/>
      <c r="SVJ120" s="2"/>
      <c r="SVK120" s="2"/>
      <c r="SVL120" s="2"/>
      <c r="SVM120" s="2"/>
      <c r="SVN120" s="2"/>
      <c r="SVO120" s="2"/>
      <c r="SVP120" s="2"/>
      <c r="SVQ120" s="2"/>
      <c r="SVR120" s="2"/>
      <c r="SVS120" s="2"/>
      <c r="SVT120" s="2"/>
      <c r="SVU120" s="2"/>
      <c r="SVV120" s="2"/>
      <c r="SVW120" s="2"/>
      <c r="SVX120" s="2"/>
      <c r="SVY120" s="2"/>
      <c r="SVZ120" s="2"/>
      <c r="SWA120" s="2"/>
      <c r="SWB120" s="2"/>
      <c r="SWC120" s="2"/>
      <c r="SWD120" s="2"/>
      <c r="SWE120" s="2"/>
      <c r="SWF120" s="2"/>
      <c r="SWG120" s="2"/>
      <c r="SWH120" s="2"/>
      <c r="SWI120" s="2"/>
      <c r="SWJ120" s="2"/>
      <c r="SWK120" s="2"/>
      <c r="SWL120" s="2"/>
      <c r="SWM120" s="2"/>
      <c r="SWN120" s="2"/>
      <c r="SWO120" s="2"/>
      <c r="SWP120" s="2"/>
      <c r="SWQ120" s="2"/>
      <c r="SWR120" s="2"/>
      <c r="SWS120" s="2"/>
      <c r="SWT120" s="2"/>
      <c r="SWU120" s="2"/>
      <c r="SWV120" s="2"/>
      <c r="SWW120" s="2"/>
      <c r="SWX120" s="2"/>
      <c r="SWY120" s="2"/>
      <c r="SWZ120" s="2"/>
      <c r="SXA120" s="2"/>
      <c r="SXB120" s="2"/>
      <c r="SXC120" s="2"/>
      <c r="SXD120" s="2"/>
      <c r="SXE120" s="2"/>
      <c r="SXF120" s="2"/>
      <c r="SXG120" s="2"/>
      <c r="SXH120" s="2"/>
      <c r="SXI120" s="2"/>
      <c r="SXJ120" s="2"/>
      <c r="SXK120" s="2"/>
      <c r="SXL120" s="2"/>
      <c r="SXM120" s="2"/>
      <c r="SXN120" s="2"/>
      <c r="SXO120" s="2"/>
      <c r="SXP120" s="2"/>
      <c r="SXQ120" s="2"/>
      <c r="SXR120" s="2"/>
      <c r="SXS120" s="2"/>
      <c r="SXT120" s="2"/>
      <c r="SXU120" s="2"/>
      <c r="SXV120" s="2"/>
      <c r="SXW120" s="2"/>
      <c r="SXX120" s="2"/>
      <c r="SXY120" s="2"/>
      <c r="SXZ120" s="2"/>
      <c r="SYA120" s="2"/>
      <c r="SYB120" s="2"/>
      <c r="SYC120" s="2"/>
      <c r="SYD120" s="2"/>
      <c r="SYE120" s="2"/>
      <c r="SYF120" s="2"/>
      <c r="SYG120" s="2"/>
      <c r="SYH120" s="2"/>
      <c r="SYI120" s="2"/>
      <c r="SYJ120" s="2"/>
      <c r="SYK120" s="2"/>
      <c r="SYL120" s="2"/>
      <c r="SYM120" s="2"/>
      <c r="SYN120" s="2"/>
      <c r="SYO120" s="2"/>
      <c r="SYP120" s="2"/>
      <c r="SYQ120" s="2"/>
      <c r="SYR120" s="2"/>
      <c r="SYS120" s="2"/>
      <c r="SYT120" s="2"/>
      <c r="SYU120" s="2"/>
      <c r="SYV120" s="2"/>
      <c r="SYW120" s="2"/>
      <c r="SYX120" s="2"/>
      <c r="SYY120" s="2"/>
      <c r="SYZ120" s="2"/>
      <c r="SZA120" s="2"/>
      <c r="SZB120" s="2"/>
      <c r="SZC120" s="2"/>
      <c r="SZD120" s="2"/>
      <c r="SZE120" s="2"/>
      <c r="SZF120" s="2"/>
      <c r="SZG120" s="2"/>
      <c r="SZH120" s="2"/>
      <c r="SZI120" s="2"/>
      <c r="SZJ120" s="2"/>
      <c r="SZK120" s="2"/>
      <c r="SZL120" s="2"/>
      <c r="SZM120" s="2"/>
      <c r="SZN120" s="2"/>
      <c r="SZO120" s="2"/>
      <c r="SZP120" s="2"/>
      <c r="SZQ120" s="2"/>
      <c r="SZR120" s="2"/>
      <c r="SZS120" s="2"/>
      <c r="SZT120" s="2"/>
      <c r="SZU120" s="2"/>
      <c r="SZV120" s="2"/>
      <c r="SZW120" s="2"/>
      <c r="SZX120" s="2"/>
      <c r="SZY120" s="2"/>
      <c r="SZZ120" s="2"/>
      <c r="TAA120" s="2"/>
      <c r="TAB120" s="2"/>
      <c r="TAC120" s="2"/>
      <c r="TAD120" s="2"/>
      <c r="TAE120" s="2"/>
      <c r="TAF120" s="2"/>
      <c r="TAG120" s="2"/>
      <c r="TAH120" s="2"/>
      <c r="TAI120" s="2"/>
      <c r="TAJ120" s="2"/>
      <c r="TAK120" s="2"/>
      <c r="TAL120" s="2"/>
      <c r="TAM120" s="2"/>
      <c r="TAN120" s="2"/>
      <c r="TAO120" s="2"/>
      <c r="TAP120" s="2"/>
      <c r="TAQ120" s="2"/>
      <c r="TAR120" s="2"/>
      <c r="TAS120" s="2"/>
      <c r="TAT120" s="2"/>
      <c r="TAU120" s="2"/>
      <c r="TAV120" s="2"/>
      <c r="TAW120" s="2"/>
      <c r="TAX120" s="2"/>
      <c r="TAY120" s="2"/>
      <c r="TAZ120" s="2"/>
      <c r="TBA120" s="2"/>
      <c r="TBB120" s="2"/>
      <c r="TBC120" s="2"/>
      <c r="TBD120" s="2"/>
      <c r="TBE120" s="2"/>
      <c r="TBF120" s="2"/>
      <c r="TBG120" s="2"/>
      <c r="TBH120" s="2"/>
      <c r="TBI120" s="2"/>
      <c r="TBJ120" s="2"/>
      <c r="TBK120" s="2"/>
      <c r="TBL120" s="2"/>
      <c r="TBM120" s="2"/>
      <c r="TBN120" s="2"/>
      <c r="TBO120" s="2"/>
      <c r="TBP120" s="2"/>
      <c r="TBQ120" s="2"/>
      <c r="TBR120" s="2"/>
      <c r="TBS120" s="2"/>
      <c r="TBT120" s="2"/>
      <c r="TBU120" s="2"/>
      <c r="TBV120" s="2"/>
      <c r="TBW120" s="2"/>
      <c r="TBX120" s="2"/>
      <c r="TBY120" s="2"/>
      <c r="TBZ120" s="2"/>
      <c r="TCA120" s="2"/>
      <c r="TCB120" s="2"/>
      <c r="TCC120" s="2"/>
      <c r="TCD120" s="2"/>
      <c r="TCE120" s="2"/>
      <c r="TCF120" s="2"/>
      <c r="TCG120" s="2"/>
      <c r="TCH120" s="2"/>
      <c r="TCI120" s="2"/>
      <c r="TCJ120" s="2"/>
      <c r="TCK120" s="2"/>
      <c r="TCL120" s="2"/>
      <c r="TCM120" s="2"/>
      <c r="TCN120" s="2"/>
      <c r="TCO120" s="2"/>
      <c r="TCP120" s="2"/>
      <c r="TCQ120" s="2"/>
      <c r="TCR120" s="2"/>
      <c r="TCS120" s="2"/>
      <c r="TCT120" s="2"/>
      <c r="TCU120" s="2"/>
      <c r="TCV120" s="2"/>
      <c r="TCW120" s="2"/>
      <c r="TCX120" s="2"/>
      <c r="TCY120" s="2"/>
      <c r="TCZ120" s="2"/>
      <c r="TDA120" s="2"/>
      <c r="TDB120" s="2"/>
      <c r="TDC120" s="2"/>
      <c r="TDD120" s="2"/>
      <c r="TDE120" s="2"/>
      <c r="TDF120" s="2"/>
      <c r="TDG120" s="2"/>
      <c r="TDH120" s="2"/>
      <c r="TDI120" s="2"/>
      <c r="TDJ120" s="2"/>
      <c r="TDK120" s="2"/>
      <c r="TDL120" s="2"/>
      <c r="TDM120" s="2"/>
      <c r="TDN120" s="2"/>
      <c r="TDO120" s="2"/>
      <c r="TDP120" s="2"/>
      <c r="TDQ120" s="2"/>
      <c r="TDR120" s="2"/>
      <c r="TDS120" s="2"/>
      <c r="TDT120" s="2"/>
      <c r="TDU120" s="2"/>
      <c r="TDV120" s="2"/>
      <c r="TDW120" s="2"/>
      <c r="TDX120" s="2"/>
      <c r="TDY120" s="2"/>
      <c r="TDZ120" s="2"/>
      <c r="TEA120" s="2"/>
      <c r="TEB120" s="2"/>
      <c r="TEC120" s="2"/>
      <c r="TED120" s="2"/>
      <c r="TEE120" s="2"/>
      <c r="TEF120" s="2"/>
      <c r="TEG120" s="2"/>
      <c r="TEH120" s="2"/>
      <c r="TEI120" s="2"/>
      <c r="TEJ120" s="2"/>
      <c r="TEK120" s="2"/>
      <c r="TEL120" s="2"/>
      <c r="TEM120" s="2"/>
      <c r="TEN120" s="2"/>
      <c r="TEO120" s="2"/>
      <c r="TEP120" s="2"/>
      <c r="TEQ120" s="2"/>
      <c r="TER120" s="2"/>
      <c r="TES120" s="2"/>
      <c r="TET120" s="2"/>
      <c r="TEU120" s="2"/>
      <c r="TEV120" s="2"/>
      <c r="TEW120" s="2"/>
      <c r="TEX120" s="2"/>
      <c r="TEY120" s="2"/>
      <c r="TEZ120" s="2"/>
      <c r="TFA120" s="2"/>
      <c r="TFB120" s="2"/>
      <c r="TFC120" s="2"/>
      <c r="TFD120" s="2"/>
      <c r="TFE120" s="2"/>
      <c r="TFF120" s="2"/>
      <c r="TFG120" s="2"/>
      <c r="TFH120" s="2"/>
      <c r="TFI120" s="2"/>
      <c r="TFJ120" s="2"/>
      <c r="TFK120" s="2"/>
      <c r="TFL120" s="2"/>
      <c r="TFM120" s="2"/>
      <c r="TFN120" s="2"/>
      <c r="TFO120" s="2"/>
      <c r="TFP120" s="2"/>
      <c r="TFQ120" s="2"/>
      <c r="TFR120" s="2"/>
      <c r="TFS120" s="2"/>
      <c r="TFT120" s="2"/>
      <c r="TFU120" s="2"/>
      <c r="TFV120" s="2"/>
      <c r="TFW120" s="2"/>
      <c r="TFX120" s="2"/>
      <c r="TFY120" s="2"/>
      <c r="TFZ120" s="2"/>
      <c r="TGA120" s="2"/>
      <c r="TGB120" s="2"/>
      <c r="TGC120" s="2"/>
      <c r="TGD120" s="2"/>
      <c r="TGE120" s="2"/>
      <c r="TGF120" s="2"/>
      <c r="TGG120" s="2"/>
      <c r="TGH120" s="2"/>
      <c r="TGI120" s="2"/>
      <c r="TGJ120" s="2"/>
      <c r="TGK120" s="2"/>
      <c r="TGL120" s="2"/>
      <c r="TGM120" s="2"/>
      <c r="TGN120" s="2"/>
      <c r="TGO120" s="2"/>
      <c r="TGP120" s="2"/>
      <c r="TGQ120" s="2"/>
      <c r="TGR120" s="2"/>
      <c r="TGS120" s="2"/>
      <c r="TGT120" s="2"/>
      <c r="TGU120" s="2"/>
      <c r="TGV120" s="2"/>
      <c r="TGW120" s="2"/>
      <c r="TGX120" s="2"/>
      <c r="TGY120" s="2"/>
      <c r="TGZ120" s="2"/>
      <c r="THA120" s="2"/>
      <c r="THB120" s="2"/>
      <c r="THC120" s="2"/>
      <c r="THD120" s="2"/>
      <c r="THE120" s="2"/>
      <c r="THF120" s="2"/>
      <c r="THG120" s="2"/>
      <c r="THH120" s="2"/>
      <c r="THI120" s="2"/>
      <c r="THJ120" s="2"/>
      <c r="THK120" s="2"/>
      <c r="THL120" s="2"/>
      <c r="THM120" s="2"/>
      <c r="THN120" s="2"/>
      <c r="THO120" s="2"/>
      <c r="THP120" s="2"/>
      <c r="THQ120" s="2"/>
      <c r="THR120" s="2"/>
      <c r="THS120" s="2"/>
      <c r="THT120" s="2"/>
      <c r="THU120" s="2"/>
      <c r="THV120" s="2"/>
      <c r="THW120" s="2"/>
      <c r="THX120" s="2"/>
      <c r="THY120" s="2"/>
      <c r="THZ120" s="2"/>
      <c r="TIA120" s="2"/>
      <c r="TIB120" s="2"/>
      <c r="TIC120" s="2"/>
      <c r="TID120" s="2"/>
      <c r="TIE120" s="2"/>
      <c r="TIF120" s="2"/>
      <c r="TIG120" s="2"/>
      <c r="TIH120" s="2"/>
      <c r="TII120" s="2"/>
      <c r="TIJ120" s="2"/>
      <c r="TIK120" s="2"/>
      <c r="TIL120" s="2"/>
      <c r="TIM120" s="2"/>
      <c r="TIN120" s="2"/>
      <c r="TIO120" s="2"/>
      <c r="TIP120" s="2"/>
      <c r="TIQ120" s="2"/>
      <c r="TIR120" s="2"/>
      <c r="TIS120" s="2"/>
      <c r="TIT120" s="2"/>
      <c r="TIU120" s="2"/>
      <c r="TIV120" s="2"/>
      <c r="TIW120" s="2"/>
      <c r="TIX120" s="2"/>
      <c r="TIY120" s="2"/>
      <c r="TIZ120" s="2"/>
      <c r="TJA120" s="2"/>
      <c r="TJB120" s="2"/>
      <c r="TJC120" s="2"/>
      <c r="TJD120" s="2"/>
      <c r="TJE120" s="2"/>
      <c r="TJF120" s="2"/>
      <c r="TJG120" s="2"/>
      <c r="TJH120" s="2"/>
      <c r="TJI120" s="2"/>
      <c r="TJJ120" s="2"/>
      <c r="TJK120" s="2"/>
      <c r="TJL120" s="2"/>
      <c r="TJM120" s="2"/>
      <c r="TJN120" s="2"/>
      <c r="TJO120" s="2"/>
      <c r="TJP120" s="2"/>
      <c r="TJQ120" s="2"/>
      <c r="TJR120" s="2"/>
      <c r="TJS120" s="2"/>
      <c r="TJT120" s="2"/>
      <c r="TJU120" s="2"/>
      <c r="TJV120" s="2"/>
      <c r="TJW120" s="2"/>
      <c r="TJX120" s="2"/>
      <c r="TJY120" s="2"/>
      <c r="TJZ120" s="2"/>
      <c r="TKA120" s="2"/>
      <c r="TKB120" s="2"/>
      <c r="TKC120" s="2"/>
      <c r="TKD120" s="2"/>
      <c r="TKE120" s="2"/>
      <c r="TKF120" s="2"/>
      <c r="TKG120" s="2"/>
      <c r="TKH120" s="2"/>
      <c r="TKI120" s="2"/>
      <c r="TKJ120" s="2"/>
      <c r="TKK120" s="2"/>
      <c r="TKL120" s="2"/>
      <c r="TKM120" s="2"/>
      <c r="TKN120" s="2"/>
      <c r="TKO120" s="2"/>
      <c r="TKP120" s="2"/>
      <c r="TKQ120" s="2"/>
      <c r="TKR120" s="2"/>
      <c r="TKS120" s="2"/>
      <c r="TKT120" s="2"/>
      <c r="TKU120" s="2"/>
      <c r="TKV120" s="2"/>
      <c r="TKW120" s="2"/>
      <c r="TKX120" s="2"/>
      <c r="TKY120" s="2"/>
      <c r="TKZ120" s="2"/>
      <c r="TLA120" s="2"/>
      <c r="TLB120" s="2"/>
      <c r="TLC120" s="2"/>
      <c r="TLD120" s="2"/>
      <c r="TLE120" s="2"/>
      <c r="TLF120" s="2"/>
      <c r="TLG120" s="2"/>
      <c r="TLH120" s="2"/>
      <c r="TLI120" s="2"/>
      <c r="TLJ120" s="2"/>
      <c r="TLK120" s="2"/>
      <c r="TLL120" s="2"/>
      <c r="TLM120" s="2"/>
      <c r="TLN120" s="2"/>
      <c r="TLO120" s="2"/>
      <c r="TLP120" s="2"/>
      <c r="TLQ120" s="2"/>
      <c r="TLR120" s="2"/>
      <c r="TLS120" s="2"/>
      <c r="TLT120" s="2"/>
      <c r="TLU120" s="2"/>
      <c r="TLV120" s="2"/>
      <c r="TLW120" s="2"/>
      <c r="TLX120" s="2"/>
      <c r="TLY120" s="2"/>
      <c r="TLZ120" s="2"/>
      <c r="TMA120" s="2"/>
      <c r="TMB120" s="2"/>
      <c r="TMC120" s="2"/>
      <c r="TMD120" s="2"/>
      <c r="TME120" s="2"/>
      <c r="TMF120" s="2"/>
      <c r="TMG120" s="2"/>
      <c r="TMH120" s="2"/>
      <c r="TMI120" s="2"/>
      <c r="TMJ120" s="2"/>
      <c r="TMK120" s="2"/>
      <c r="TML120" s="2"/>
      <c r="TMM120" s="2"/>
      <c r="TMN120" s="2"/>
      <c r="TMO120" s="2"/>
      <c r="TMP120" s="2"/>
      <c r="TMQ120" s="2"/>
      <c r="TMR120" s="2"/>
      <c r="TMS120" s="2"/>
      <c r="TMT120" s="2"/>
      <c r="TMU120" s="2"/>
      <c r="TMV120" s="2"/>
      <c r="TMW120" s="2"/>
      <c r="TMX120" s="2"/>
      <c r="TMY120" s="2"/>
      <c r="TMZ120" s="2"/>
      <c r="TNA120" s="2"/>
      <c r="TNB120" s="2"/>
      <c r="TNC120" s="2"/>
      <c r="TND120" s="2"/>
      <c r="TNE120" s="2"/>
      <c r="TNF120" s="2"/>
      <c r="TNG120" s="2"/>
      <c r="TNH120" s="2"/>
      <c r="TNI120" s="2"/>
      <c r="TNJ120" s="2"/>
      <c r="TNK120" s="2"/>
      <c r="TNL120" s="2"/>
      <c r="TNM120" s="2"/>
      <c r="TNN120" s="2"/>
      <c r="TNO120" s="2"/>
      <c r="TNP120" s="2"/>
      <c r="TNQ120" s="2"/>
      <c r="TNR120" s="2"/>
      <c r="TNS120" s="2"/>
      <c r="TNT120" s="2"/>
      <c r="TNU120" s="2"/>
      <c r="TNV120" s="2"/>
      <c r="TNW120" s="2"/>
      <c r="TNX120" s="2"/>
      <c r="TNY120" s="2"/>
      <c r="TNZ120" s="2"/>
      <c r="TOA120" s="2"/>
      <c r="TOB120" s="2"/>
      <c r="TOC120" s="2"/>
      <c r="TOD120" s="2"/>
      <c r="TOE120" s="2"/>
      <c r="TOF120" s="2"/>
      <c r="TOG120" s="2"/>
      <c r="TOH120" s="2"/>
      <c r="TOI120" s="2"/>
      <c r="TOJ120" s="2"/>
      <c r="TOK120" s="2"/>
      <c r="TOL120" s="2"/>
      <c r="TOM120" s="2"/>
      <c r="TON120" s="2"/>
      <c r="TOO120" s="2"/>
      <c r="TOP120" s="2"/>
      <c r="TOQ120" s="2"/>
      <c r="TOR120" s="2"/>
      <c r="TOS120" s="2"/>
      <c r="TOT120" s="2"/>
      <c r="TOU120" s="2"/>
      <c r="TOV120" s="2"/>
      <c r="TOW120" s="2"/>
      <c r="TOX120" s="2"/>
      <c r="TOY120" s="2"/>
      <c r="TOZ120" s="2"/>
      <c r="TPA120" s="2"/>
      <c r="TPB120" s="2"/>
      <c r="TPC120" s="2"/>
      <c r="TPD120" s="2"/>
      <c r="TPE120" s="2"/>
      <c r="TPF120" s="2"/>
      <c r="TPG120" s="2"/>
      <c r="TPH120" s="2"/>
      <c r="TPI120" s="2"/>
      <c r="TPJ120" s="2"/>
      <c r="TPK120" s="2"/>
      <c r="TPL120" s="2"/>
      <c r="TPM120" s="2"/>
      <c r="TPN120" s="2"/>
      <c r="TPO120" s="2"/>
      <c r="TPP120" s="2"/>
      <c r="TPQ120" s="2"/>
      <c r="TPR120" s="2"/>
      <c r="TPS120" s="2"/>
      <c r="TPT120" s="2"/>
      <c r="TPU120" s="2"/>
      <c r="TPV120" s="2"/>
      <c r="TPW120" s="2"/>
      <c r="TPX120" s="2"/>
      <c r="TPY120" s="2"/>
      <c r="TPZ120" s="2"/>
      <c r="TQA120" s="2"/>
      <c r="TQB120" s="2"/>
      <c r="TQC120" s="2"/>
      <c r="TQD120" s="2"/>
      <c r="TQE120" s="2"/>
      <c r="TQF120" s="2"/>
      <c r="TQG120" s="2"/>
      <c r="TQH120" s="2"/>
      <c r="TQI120" s="2"/>
      <c r="TQJ120" s="2"/>
      <c r="TQK120" s="2"/>
      <c r="TQL120" s="2"/>
      <c r="TQM120" s="2"/>
      <c r="TQN120" s="2"/>
      <c r="TQO120" s="2"/>
      <c r="TQP120" s="2"/>
      <c r="TQQ120" s="2"/>
      <c r="TQR120" s="2"/>
      <c r="TQS120" s="2"/>
      <c r="TQT120" s="2"/>
      <c r="TQU120" s="2"/>
      <c r="TQV120" s="2"/>
      <c r="TQW120" s="2"/>
      <c r="TQX120" s="2"/>
      <c r="TQY120" s="2"/>
      <c r="TQZ120" s="2"/>
      <c r="TRA120" s="2"/>
      <c r="TRB120" s="2"/>
      <c r="TRC120" s="2"/>
      <c r="TRD120" s="2"/>
      <c r="TRE120" s="2"/>
      <c r="TRF120" s="2"/>
      <c r="TRG120" s="2"/>
      <c r="TRH120" s="2"/>
      <c r="TRI120" s="2"/>
      <c r="TRJ120" s="2"/>
      <c r="TRK120" s="2"/>
      <c r="TRL120" s="2"/>
      <c r="TRM120" s="2"/>
      <c r="TRN120" s="2"/>
      <c r="TRO120" s="2"/>
      <c r="TRP120" s="2"/>
      <c r="TRQ120" s="2"/>
      <c r="TRR120" s="2"/>
      <c r="TRS120" s="2"/>
      <c r="TRT120" s="2"/>
      <c r="TRU120" s="2"/>
      <c r="TRV120" s="2"/>
      <c r="TRW120" s="2"/>
      <c r="TRX120" s="2"/>
      <c r="TRY120" s="2"/>
      <c r="TRZ120" s="2"/>
      <c r="TSA120" s="2"/>
      <c r="TSB120" s="2"/>
      <c r="TSC120" s="2"/>
      <c r="TSD120" s="2"/>
      <c r="TSE120" s="2"/>
      <c r="TSF120" s="2"/>
      <c r="TSG120" s="2"/>
      <c r="TSH120" s="2"/>
      <c r="TSI120" s="2"/>
      <c r="TSJ120" s="2"/>
      <c r="TSK120" s="2"/>
      <c r="TSL120" s="2"/>
      <c r="TSM120" s="2"/>
      <c r="TSN120" s="2"/>
      <c r="TSO120" s="2"/>
      <c r="TSP120" s="2"/>
      <c r="TSQ120" s="2"/>
      <c r="TSR120" s="2"/>
      <c r="TSS120" s="2"/>
      <c r="TST120" s="2"/>
      <c r="TSU120" s="2"/>
      <c r="TSV120" s="2"/>
      <c r="TSW120" s="2"/>
      <c r="TSX120" s="2"/>
      <c r="TSY120" s="2"/>
      <c r="TSZ120" s="2"/>
      <c r="TTA120" s="2"/>
      <c r="TTB120" s="2"/>
      <c r="TTC120" s="2"/>
      <c r="TTD120" s="2"/>
      <c r="TTE120" s="2"/>
      <c r="TTF120" s="2"/>
      <c r="TTG120" s="2"/>
      <c r="TTH120" s="2"/>
      <c r="TTI120" s="2"/>
      <c r="TTJ120" s="2"/>
      <c r="TTK120" s="2"/>
      <c r="TTL120" s="2"/>
      <c r="TTM120" s="2"/>
      <c r="TTN120" s="2"/>
      <c r="TTO120" s="2"/>
      <c r="TTP120" s="2"/>
      <c r="TTQ120" s="2"/>
      <c r="TTR120" s="2"/>
      <c r="TTS120" s="2"/>
      <c r="TTT120" s="2"/>
      <c r="TTU120" s="2"/>
      <c r="TTV120" s="2"/>
      <c r="TTW120" s="2"/>
      <c r="TTX120" s="2"/>
      <c r="TTY120" s="2"/>
      <c r="TTZ120" s="2"/>
      <c r="TUA120" s="2"/>
      <c r="TUB120" s="2"/>
      <c r="TUC120" s="2"/>
      <c r="TUD120" s="2"/>
      <c r="TUE120" s="2"/>
      <c r="TUF120" s="2"/>
      <c r="TUG120" s="2"/>
      <c r="TUH120" s="2"/>
      <c r="TUI120" s="2"/>
      <c r="TUJ120" s="2"/>
      <c r="TUK120" s="2"/>
      <c r="TUL120" s="2"/>
      <c r="TUM120" s="2"/>
      <c r="TUN120" s="2"/>
      <c r="TUO120" s="2"/>
      <c r="TUP120" s="2"/>
      <c r="TUQ120" s="2"/>
      <c r="TUR120" s="2"/>
      <c r="TUS120" s="2"/>
      <c r="TUT120" s="2"/>
      <c r="TUU120" s="2"/>
      <c r="TUV120" s="2"/>
      <c r="TUW120" s="2"/>
      <c r="TUX120" s="2"/>
      <c r="TUY120" s="2"/>
      <c r="TUZ120" s="2"/>
      <c r="TVA120" s="2"/>
      <c r="TVB120" s="2"/>
      <c r="TVC120" s="2"/>
      <c r="TVD120" s="2"/>
      <c r="TVE120" s="2"/>
      <c r="TVF120" s="2"/>
      <c r="TVG120" s="2"/>
      <c r="TVH120" s="2"/>
      <c r="TVI120" s="2"/>
      <c r="TVJ120" s="2"/>
      <c r="TVK120" s="2"/>
      <c r="TVL120" s="2"/>
      <c r="TVM120" s="2"/>
      <c r="TVN120" s="2"/>
      <c r="TVO120" s="2"/>
      <c r="TVP120" s="2"/>
      <c r="TVQ120" s="2"/>
      <c r="TVR120" s="2"/>
      <c r="TVS120" s="2"/>
      <c r="TVT120" s="2"/>
      <c r="TVU120" s="2"/>
      <c r="TVV120" s="2"/>
      <c r="TVW120" s="2"/>
      <c r="TVX120" s="2"/>
      <c r="TVY120" s="2"/>
      <c r="TVZ120" s="2"/>
      <c r="TWA120" s="2"/>
      <c r="TWB120" s="2"/>
      <c r="TWC120" s="2"/>
      <c r="TWD120" s="2"/>
      <c r="TWE120" s="2"/>
      <c r="TWF120" s="2"/>
      <c r="TWG120" s="2"/>
      <c r="TWH120" s="2"/>
      <c r="TWI120" s="2"/>
      <c r="TWJ120" s="2"/>
      <c r="TWK120" s="2"/>
      <c r="TWL120" s="2"/>
      <c r="TWM120" s="2"/>
      <c r="TWN120" s="2"/>
      <c r="TWO120" s="2"/>
      <c r="TWP120" s="2"/>
      <c r="TWQ120" s="2"/>
      <c r="TWR120" s="2"/>
      <c r="TWS120" s="2"/>
      <c r="TWT120" s="2"/>
      <c r="TWU120" s="2"/>
      <c r="TWV120" s="2"/>
      <c r="TWW120" s="2"/>
      <c r="TWX120" s="2"/>
      <c r="TWY120" s="2"/>
      <c r="TWZ120" s="2"/>
      <c r="TXA120" s="2"/>
      <c r="TXB120" s="2"/>
      <c r="TXC120" s="2"/>
      <c r="TXD120" s="2"/>
      <c r="TXE120" s="2"/>
      <c r="TXF120" s="2"/>
      <c r="TXG120" s="2"/>
      <c r="TXH120" s="2"/>
      <c r="TXI120" s="2"/>
      <c r="TXJ120" s="2"/>
      <c r="TXK120" s="2"/>
      <c r="TXL120" s="2"/>
      <c r="TXM120" s="2"/>
      <c r="TXN120" s="2"/>
      <c r="TXO120" s="2"/>
      <c r="TXP120" s="2"/>
      <c r="TXQ120" s="2"/>
      <c r="TXR120" s="2"/>
      <c r="TXS120" s="2"/>
      <c r="TXT120" s="2"/>
      <c r="TXU120" s="2"/>
      <c r="TXV120" s="2"/>
      <c r="TXW120" s="2"/>
      <c r="TXX120" s="2"/>
      <c r="TXY120" s="2"/>
      <c r="TXZ120" s="2"/>
      <c r="TYA120" s="2"/>
      <c r="TYB120" s="2"/>
      <c r="TYC120" s="2"/>
      <c r="TYD120" s="2"/>
      <c r="TYE120" s="2"/>
      <c r="TYF120" s="2"/>
      <c r="TYG120" s="2"/>
      <c r="TYH120" s="2"/>
      <c r="TYI120" s="2"/>
      <c r="TYJ120" s="2"/>
      <c r="TYK120" s="2"/>
      <c r="TYL120" s="2"/>
      <c r="TYM120" s="2"/>
      <c r="TYN120" s="2"/>
      <c r="TYO120" s="2"/>
      <c r="TYP120" s="2"/>
      <c r="TYQ120" s="2"/>
      <c r="TYR120" s="2"/>
      <c r="TYS120" s="2"/>
      <c r="TYT120" s="2"/>
      <c r="TYU120" s="2"/>
      <c r="TYV120" s="2"/>
      <c r="TYW120" s="2"/>
      <c r="TYX120" s="2"/>
      <c r="TYY120" s="2"/>
      <c r="TYZ120" s="2"/>
      <c r="TZA120" s="2"/>
      <c r="TZB120" s="2"/>
      <c r="TZC120" s="2"/>
      <c r="TZD120" s="2"/>
      <c r="TZE120" s="2"/>
      <c r="TZF120" s="2"/>
      <c r="TZG120" s="2"/>
      <c r="TZH120" s="2"/>
      <c r="TZI120" s="2"/>
      <c r="TZJ120" s="2"/>
      <c r="TZK120" s="2"/>
      <c r="TZL120" s="2"/>
      <c r="TZM120" s="2"/>
      <c r="TZN120" s="2"/>
      <c r="TZO120" s="2"/>
      <c r="TZP120" s="2"/>
      <c r="TZQ120" s="2"/>
      <c r="TZR120" s="2"/>
      <c r="TZS120" s="2"/>
      <c r="TZT120" s="2"/>
      <c r="TZU120" s="2"/>
      <c r="TZV120" s="2"/>
      <c r="TZW120" s="2"/>
      <c r="TZX120" s="2"/>
      <c r="TZY120" s="2"/>
      <c r="TZZ120" s="2"/>
      <c r="UAA120" s="2"/>
      <c r="UAB120" s="2"/>
      <c r="UAC120" s="2"/>
      <c r="UAD120" s="2"/>
      <c r="UAE120" s="2"/>
      <c r="UAF120" s="2"/>
      <c r="UAG120" s="2"/>
      <c r="UAH120" s="2"/>
      <c r="UAI120" s="2"/>
      <c r="UAJ120" s="2"/>
      <c r="UAK120" s="2"/>
      <c r="UAL120" s="2"/>
      <c r="UAM120" s="2"/>
      <c r="UAN120" s="2"/>
      <c r="UAO120" s="2"/>
      <c r="UAP120" s="2"/>
      <c r="UAQ120" s="2"/>
      <c r="UAR120" s="2"/>
      <c r="UAS120" s="2"/>
      <c r="UAT120" s="2"/>
      <c r="UAU120" s="2"/>
      <c r="UAV120" s="2"/>
      <c r="UAW120" s="2"/>
      <c r="UAX120" s="2"/>
      <c r="UAY120" s="2"/>
      <c r="UAZ120" s="2"/>
      <c r="UBA120" s="2"/>
      <c r="UBB120" s="2"/>
      <c r="UBC120" s="2"/>
      <c r="UBD120" s="2"/>
      <c r="UBE120" s="2"/>
      <c r="UBF120" s="2"/>
      <c r="UBG120" s="2"/>
      <c r="UBH120" s="2"/>
      <c r="UBI120" s="2"/>
      <c r="UBJ120" s="2"/>
      <c r="UBK120" s="2"/>
      <c r="UBL120" s="2"/>
      <c r="UBM120" s="2"/>
      <c r="UBN120" s="2"/>
      <c r="UBO120" s="2"/>
      <c r="UBP120" s="2"/>
      <c r="UBQ120" s="2"/>
      <c r="UBR120" s="2"/>
      <c r="UBS120" s="2"/>
      <c r="UBT120" s="2"/>
      <c r="UBU120" s="2"/>
      <c r="UBV120" s="2"/>
      <c r="UBW120" s="2"/>
      <c r="UBX120" s="2"/>
      <c r="UBY120" s="2"/>
      <c r="UBZ120" s="2"/>
      <c r="UCA120" s="2"/>
      <c r="UCB120" s="2"/>
      <c r="UCC120" s="2"/>
      <c r="UCD120" s="2"/>
      <c r="UCE120" s="2"/>
      <c r="UCF120" s="2"/>
      <c r="UCG120" s="2"/>
      <c r="UCH120" s="2"/>
      <c r="UCI120" s="2"/>
      <c r="UCJ120" s="2"/>
      <c r="UCK120" s="2"/>
      <c r="UCL120" s="2"/>
      <c r="UCM120" s="2"/>
      <c r="UCN120" s="2"/>
      <c r="UCO120" s="2"/>
      <c r="UCP120" s="2"/>
      <c r="UCQ120" s="2"/>
      <c r="UCR120" s="2"/>
      <c r="UCS120" s="2"/>
      <c r="UCT120" s="2"/>
      <c r="UCU120" s="2"/>
      <c r="UCV120" s="2"/>
      <c r="UCW120" s="2"/>
      <c r="UCX120" s="2"/>
      <c r="UCY120" s="2"/>
      <c r="UCZ120" s="2"/>
      <c r="UDA120" s="2"/>
      <c r="UDB120" s="2"/>
      <c r="UDC120" s="2"/>
      <c r="UDD120" s="2"/>
      <c r="UDE120" s="2"/>
      <c r="UDF120" s="2"/>
      <c r="UDG120" s="2"/>
      <c r="UDH120" s="2"/>
      <c r="UDI120" s="2"/>
      <c r="UDJ120" s="2"/>
      <c r="UDK120" s="2"/>
      <c r="UDL120" s="2"/>
      <c r="UDM120" s="2"/>
      <c r="UDN120" s="2"/>
      <c r="UDO120" s="2"/>
      <c r="UDP120" s="2"/>
      <c r="UDQ120" s="2"/>
      <c r="UDR120" s="2"/>
      <c r="UDS120" s="2"/>
      <c r="UDT120" s="2"/>
      <c r="UDU120" s="2"/>
      <c r="UDV120" s="2"/>
      <c r="UDW120" s="2"/>
      <c r="UDX120" s="2"/>
      <c r="UDY120" s="2"/>
      <c r="UDZ120" s="2"/>
      <c r="UEA120" s="2"/>
      <c r="UEB120" s="2"/>
      <c r="UEC120" s="2"/>
      <c r="UED120" s="2"/>
      <c r="UEE120" s="2"/>
      <c r="UEF120" s="2"/>
      <c r="UEG120" s="2"/>
      <c r="UEH120" s="2"/>
      <c r="UEI120" s="2"/>
      <c r="UEJ120" s="2"/>
      <c r="UEK120" s="2"/>
      <c r="UEL120" s="2"/>
      <c r="UEM120" s="2"/>
      <c r="UEN120" s="2"/>
      <c r="UEO120" s="2"/>
      <c r="UEP120" s="2"/>
      <c r="UEQ120" s="2"/>
      <c r="UER120" s="2"/>
      <c r="UES120" s="2"/>
      <c r="UET120" s="2"/>
      <c r="UEU120" s="2"/>
      <c r="UEV120" s="2"/>
      <c r="UEW120" s="2"/>
      <c r="UEX120" s="2"/>
      <c r="UEY120" s="2"/>
      <c r="UEZ120" s="2"/>
      <c r="UFA120" s="2"/>
      <c r="UFB120" s="2"/>
      <c r="UFC120" s="2"/>
      <c r="UFD120" s="2"/>
      <c r="UFE120" s="2"/>
      <c r="UFF120" s="2"/>
      <c r="UFG120" s="2"/>
      <c r="UFH120" s="2"/>
      <c r="UFI120" s="2"/>
      <c r="UFJ120" s="2"/>
      <c r="UFK120" s="2"/>
      <c r="UFL120" s="2"/>
      <c r="UFM120" s="2"/>
      <c r="UFN120" s="2"/>
      <c r="UFO120" s="2"/>
      <c r="UFP120" s="2"/>
      <c r="UFQ120" s="2"/>
      <c r="UFR120" s="2"/>
      <c r="UFS120" s="2"/>
      <c r="UFT120" s="2"/>
      <c r="UFU120" s="2"/>
      <c r="UFV120" s="2"/>
      <c r="UFW120" s="2"/>
      <c r="UFX120" s="2"/>
      <c r="UFY120" s="2"/>
      <c r="UFZ120" s="2"/>
      <c r="UGA120" s="2"/>
      <c r="UGB120" s="2"/>
      <c r="UGC120" s="2"/>
      <c r="UGD120" s="2"/>
      <c r="UGE120" s="2"/>
      <c r="UGF120" s="2"/>
      <c r="UGG120" s="2"/>
      <c r="UGH120" s="2"/>
      <c r="UGI120" s="2"/>
      <c r="UGJ120" s="2"/>
      <c r="UGK120" s="2"/>
      <c r="UGL120" s="2"/>
      <c r="UGM120" s="2"/>
      <c r="UGN120" s="2"/>
      <c r="UGO120" s="2"/>
      <c r="UGP120" s="2"/>
      <c r="UGQ120" s="2"/>
      <c r="UGR120" s="2"/>
      <c r="UGS120" s="2"/>
      <c r="UGT120" s="2"/>
      <c r="UGU120" s="2"/>
      <c r="UGV120" s="2"/>
      <c r="UGW120" s="2"/>
      <c r="UGX120" s="2"/>
      <c r="UGY120" s="2"/>
      <c r="UGZ120" s="2"/>
      <c r="UHA120" s="2"/>
      <c r="UHB120" s="2"/>
      <c r="UHC120" s="2"/>
      <c r="UHD120" s="2"/>
      <c r="UHE120" s="2"/>
      <c r="UHF120" s="2"/>
      <c r="UHG120" s="2"/>
      <c r="UHH120" s="2"/>
      <c r="UHI120" s="2"/>
      <c r="UHJ120" s="2"/>
      <c r="UHK120" s="2"/>
      <c r="UHL120" s="2"/>
      <c r="UHM120" s="2"/>
      <c r="UHN120" s="2"/>
      <c r="UHO120" s="2"/>
      <c r="UHP120" s="2"/>
      <c r="UHQ120" s="2"/>
      <c r="UHR120" s="2"/>
      <c r="UHS120" s="2"/>
      <c r="UHT120" s="2"/>
      <c r="UHU120" s="2"/>
      <c r="UHV120" s="2"/>
      <c r="UHW120" s="2"/>
      <c r="UHX120" s="2"/>
      <c r="UHY120" s="2"/>
      <c r="UHZ120" s="2"/>
      <c r="UIA120" s="2"/>
      <c r="UIB120" s="2"/>
      <c r="UIC120" s="2"/>
      <c r="UID120" s="2"/>
      <c r="UIE120" s="2"/>
      <c r="UIF120" s="2"/>
      <c r="UIG120" s="2"/>
      <c r="UIH120" s="2"/>
      <c r="UII120" s="2"/>
      <c r="UIJ120" s="2"/>
      <c r="UIK120" s="2"/>
      <c r="UIL120" s="2"/>
      <c r="UIM120" s="2"/>
      <c r="UIN120" s="2"/>
      <c r="UIO120" s="2"/>
      <c r="UIP120" s="2"/>
      <c r="UIQ120" s="2"/>
      <c r="UIR120" s="2"/>
      <c r="UIS120" s="2"/>
      <c r="UIT120" s="2"/>
      <c r="UIU120" s="2"/>
      <c r="UIV120" s="2"/>
      <c r="UIW120" s="2"/>
      <c r="UIX120" s="2"/>
      <c r="UIY120" s="2"/>
      <c r="UIZ120" s="2"/>
      <c r="UJA120" s="2"/>
      <c r="UJB120" s="2"/>
      <c r="UJC120" s="2"/>
      <c r="UJD120" s="2"/>
      <c r="UJE120" s="2"/>
      <c r="UJF120" s="2"/>
      <c r="UJG120" s="2"/>
      <c r="UJH120" s="2"/>
      <c r="UJI120" s="2"/>
      <c r="UJJ120" s="2"/>
      <c r="UJK120" s="2"/>
      <c r="UJL120" s="2"/>
      <c r="UJM120" s="2"/>
      <c r="UJN120" s="2"/>
      <c r="UJO120" s="2"/>
      <c r="UJP120" s="2"/>
      <c r="UJQ120" s="2"/>
      <c r="UJR120" s="2"/>
      <c r="UJS120" s="2"/>
      <c r="UJT120" s="2"/>
      <c r="UJU120" s="2"/>
      <c r="UJV120" s="2"/>
      <c r="UJW120" s="2"/>
      <c r="UJX120" s="2"/>
      <c r="UJY120" s="2"/>
      <c r="UJZ120" s="2"/>
      <c r="UKA120" s="2"/>
      <c r="UKB120" s="2"/>
      <c r="UKC120" s="2"/>
      <c r="UKD120" s="2"/>
      <c r="UKE120" s="2"/>
      <c r="UKF120" s="2"/>
      <c r="UKG120" s="2"/>
      <c r="UKH120" s="2"/>
      <c r="UKI120" s="2"/>
      <c r="UKJ120" s="2"/>
      <c r="UKK120" s="2"/>
      <c r="UKL120" s="2"/>
      <c r="UKM120" s="2"/>
      <c r="UKN120" s="2"/>
      <c r="UKO120" s="2"/>
      <c r="UKP120" s="2"/>
      <c r="UKQ120" s="2"/>
      <c r="UKR120" s="2"/>
      <c r="UKS120" s="2"/>
      <c r="UKT120" s="2"/>
      <c r="UKU120" s="2"/>
      <c r="UKV120" s="2"/>
      <c r="UKW120" s="2"/>
      <c r="UKX120" s="2"/>
      <c r="UKY120" s="2"/>
      <c r="UKZ120" s="2"/>
      <c r="ULA120" s="2"/>
      <c r="ULB120" s="2"/>
      <c r="ULC120" s="2"/>
      <c r="ULD120" s="2"/>
      <c r="ULE120" s="2"/>
      <c r="ULF120" s="2"/>
      <c r="ULG120" s="2"/>
      <c r="ULH120" s="2"/>
      <c r="ULI120" s="2"/>
      <c r="ULJ120" s="2"/>
      <c r="ULK120" s="2"/>
      <c r="ULL120" s="2"/>
      <c r="ULM120" s="2"/>
      <c r="ULN120" s="2"/>
      <c r="ULO120" s="2"/>
      <c r="ULP120" s="2"/>
      <c r="ULQ120" s="2"/>
      <c r="ULR120" s="2"/>
      <c r="ULS120" s="2"/>
      <c r="ULT120" s="2"/>
      <c r="ULU120" s="2"/>
      <c r="ULV120" s="2"/>
      <c r="ULW120" s="2"/>
      <c r="ULX120" s="2"/>
      <c r="ULY120" s="2"/>
      <c r="ULZ120" s="2"/>
      <c r="UMA120" s="2"/>
      <c r="UMB120" s="2"/>
      <c r="UMC120" s="2"/>
      <c r="UMD120" s="2"/>
      <c r="UME120" s="2"/>
      <c r="UMF120" s="2"/>
      <c r="UMG120" s="2"/>
      <c r="UMH120" s="2"/>
      <c r="UMI120" s="2"/>
      <c r="UMJ120" s="2"/>
      <c r="UMK120" s="2"/>
      <c r="UML120" s="2"/>
      <c r="UMM120" s="2"/>
      <c r="UMN120" s="2"/>
      <c r="UMO120" s="2"/>
      <c r="UMP120" s="2"/>
      <c r="UMQ120" s="2"/>
      <c r="UMR120" s="2"/>
      <c r="UMS120" s="2"/>
      <c r="UMT120" s="2"/>
      <c r="UMU120" s="2"/>
      <c r="UMV120" s="2"/>
      <c r="UMW120" s="2"/>
      <c r="UMX120" s="2"/>
      <c r="UMY120" s="2"/>
      <c r="UMZ120" s="2"/>
      <c r="UNA120" s="2"/>
      <c r="UNB120" s="2"/>
      <c r="UNC120" s="2"/>
      <c r="UND120" s="2"/>
      <c r="UNE120" s="2"/>
      <c r="UNF120" s="2"/>
      <c r="UNG120" s="2"/>
      <c r="UNH120" s="2"/>
      <c r="UNI120" s="2"/>
      <c r="UNJ120" s="2"/>
      <c r="UNK120" s="2"/>
      <c r="UNL120" s="2"/>
      <c r="UNM120" s="2"/>
      <c r="UNN120" s="2"/>
      <c r="UNO120" s="2"/>
      <c r="UNP120" s="2"/>
      <c r="UNQ120" s="2"/>
      <c r="UNR120" s="2"/>
      <c r="UNS120" s="2"/>
      <c r="UNT120" s="2"/>
      <c r="UNU120" s="2"/>
      <c r="UNV120" s="2"/>
      <c r="UNW120" s="2"/>
      <c r="UNX120" s="2"/>
      <c r="UNY120" s="2"/>
      <c r="UNZ120" s="2"/>
      <c r="UOA120" s="2"/>
      <c r="UOB120" s="2"/>
      <c r="UOC120" s="2"/>
      <c r="UOD120" s="2"/>
      <c r="UOE120" s="2"/>
      <c r="UOF120" s="2"/>
      <c r="UOG120" s="2"/>
      <c r="UOH120" s="2"/>
      <c r="UOI120" s="2"/>
      <c r="UOJ120" s="2"/>
      <c r="UOK120" s="2"/>
      <c r="UOL120" s="2"/>
      <c r="UOM120" s="2"/>
      <c r="UON120" s="2"/>
      <c r="UOO120" s="2"/>
      <c r="UOP120" s="2"/>
      <c r="UOQ120" s="2"/>
      <c r="UOR120" s="2"/>
      <c r="UOS120" s="2"/>
      <c r="UOT120" s="2"/>
      <c r="UOU120" s="2"/>
      <c r="UOV120" s="2"/>
      <c r="UOW120" s="2"/>
      <c r="UOX120" s="2"/>
      <c r="UOY120" s="2"/>
      <c r="UOZ120" s="2"/>
      <c r="UPA120" s="2"/>
      <c r="UPB120" s="2"/>
      <c r="UPC120" s="2"/>
      <c r="UPD120" s="2"/>
      <c r="UPE120" s="2"/>
      <c r="UPF120" s="2"/>
      <c r="UPG120" s="2"/>
      <c r="UPH120" s="2"/>
      <c r="UPI120" s="2"/>
      <c r="UPJ120" s="2"/>
      <c r="UPK120" s="2"/>
      <c r="UPL120" s="2"/>
      <c r="UPM120" s="2"/>
      <c r="UPN120" s="2"/>
      <c r="UPO120" s="2"/>
      <c r="UPP120" s="2"/>
      <c r="UPQ120" s="2"/>
      <c r="UPR120" s="2"/>
      <c r="UPS120" s="2"/>
      <c r="UPT120" s="2"/>
      <c r="UPU120" s="2"/>
      <c r="UPV120" s="2"/>
      <c r="UPW120" s="2"/>
      <c r="UPX120" s="2"/>
      <c r="UPY120" s="2"/>
      <c r="UPZ120" s="2"/>
      <c r="UQA120" s="2"/>
      <c r="UQB120" s="2"/>
      <c r="UQC120" s="2"/>
      <c r="UQD120" s="2"/>
      <c r="UQE120" s="2"/>
      <c r="UQF120" s="2"/>
      <c r="UQG120" s="2"/>
      <c r="UQH120" s="2"/>
      <c r="UQI120" s="2"/>
      <c r="UQJ120" s="2"/>
      <c r="UQK120" s="2"/>
      <c r="UQL120" s="2"/>
      <c r="UQM120" s="2"/>
      <c r="UQN120" s="2"/>
      <c r="UQO120" s="2"/>
      <c r="UQP120" s="2"/>
      <c r="UQQ120" s="2"/>
      <c r="UQR120" s="2"/>
      <c r="UQS120" s="2"/>
      <c r="UQT120" s="2"/>
      <c r="UQU120" s="2"/>
      <c r="UQV120" s="2"/>
      <c r="UQW120" s="2"/>
      <c r="UQX120" s="2"/>
      <c r="UQY120" s="2"/>
      <c r="UQZ120" s="2"/>
      <c r="URA120" s="2"/>
      <c r="URB120" s="2"/>
      <c r="URC120" s="2"/>
      <c r="URD120" s="2"/>
      <c r="URE120" s="2"/>
      <c r="URF120" s="2"/>
      <c r="URG120" s="2"/>
      <c r="URH120" s="2"/>
      <c r="URI120" s="2"/>
      <c r="URJ120" s="2"/>
      <c r="URK120" s="2"/>
      <c r="URL120" s="2"/>
      <c r="URM120" s="2"/>
      <c r="URN120" s="2"/>
      <c r="URO120" s="2"/>
      <c r="URP120" s="2"/>
      <c r="URQ120" s="2"/>
      <c r="URR120" s="2"/>
      <c r="URS120" s="2"/>
      <c r="URT120" s="2"/>
      <c r="URU120" s="2"/>
      <c r="URV120" s="2"/>
      <c r="URW120" s="2"/>
      <c r="URX120" s="2"/>
      <c r="URY120" s="2"/>
      <c r="URZ120" s="2"/>
      <c r="USA120" s="2"/>
      <c r="USB120" s="2"/>
      <c r="USC120" s="2"/>
      <c r="USD120" s="2"/>
      <c r="USE120" s="2"/>
      <c r="USF120" s="2"/>
      <c r="USG120" s="2"/>
      <c r="USH120" s="2"/>
      <c r="USI120" s="2"/>
      <c r="USJ120" s="2"/>
      <c r="USK120" s="2"/>
      <c r="USL120" s="2"/>
      <c r="USM120" s="2"/>
      <c r="USN120" s="2"/>
      <c r="USO120" s="2"/>
      <c r="USP120" s="2"/>
      <c r="USQ120" s="2"/>
      <c r="USR120" s="2"/>
      <c r="USS120" s="2"/>
      <c r="UST120" s="2"/>
      <c r="USU120" s="2"/>
      <c r="USV120" s="2"/>
      <c r="USW120" s="2"/>
      <c r="USX120" s="2"/>
      <c r="USY120" s="2"/>
      <c r="USZ120" s="2"/>
      <c r="UTA120" s="2"/>
      <c r="UTB120" s="2"/>
      <c r="UTC120" s="2"/>
      <c r="UTD120" s="2"/>
      <c r="UTE120" s="2"/>
      <c r="UTF120" s="2"/>
      <c r="UTG120" s="2"/>
      <c r="UTH120" s="2"/>
      <c r="UTI120" s="2"/>
      <c r="UTJ120" s="2"/>
      <c r="UTK120" s="2"/>
      <c r="UTL120" s="2"/>
      <c r="UTM120" s="2"/>
      <c r="UTN120" s="2"/>
      <c r="UTO120" s="2"/>
      <c r="UTP120" s="2"/>
      <c r="UTQ120" s="2"/>
      <c r="UTR120" s="2"/>
      <c r="UTS120" s="2"/>
      <c r="UTT120" s="2"/>
      <c r="UTU120" s="2"/>
      <c r="UTV120" s="2"/>
      <c r="UTW120" s="2"/>
      <c r="UTX120" s="2"/>
      <c r="UTY120" s="2"/>
      <c r="UTZ120" s="2"/>
      <c r="UUA120" s="2"/>
      <c r="UUB120" s="2"/>
      <c r="UUC120" s="2"/>
      <c r="UUD120" s="2"/>
      <c r="UUE120" s="2"/>
      <c r="UUF120" s="2"/>
      <c r="UUG120" s="2"/>
      <c r="UUH120" s="2"/>
      <c r="UUI120" s="2"/>
      <c r="UUJ120" s="2"/>
      <c r="UUK120" s="2"/>
      <c r="UUL120" s="2"/>
      <c r="UUM120" s="2"/>
      <c r="UUN120" s="2"/>
      <c r="UUO120" s="2"/>
      <c r="UUP120" s="2"/>
      <c r="UUQ120" s="2"/>
      <c r="UUR120" s="2"/>
      <c r="UUS120" s="2"/>
      <c r="UUT120" s="2"/>
      <c r="UUU120" s="2"/>
      <c r="UUV120" s="2"/>
      <c r="UUW120" s="2"/>
      <c r="UUX120" s="2"/>
      <c r="UUY120" s="2"/>
      <c r="UUZ120" s="2"/>
      <c r="UVA120" s="2"/>
      <c r="UVB120" s="2"/>
      <c r="UVC120" s="2"/>
      <c r="UVD120" s="2"/>
      <c r="UVE120" s="2"/>
      <c r="UVF120" s="2"/>
      <c r="UVG120" s="2"/>
      <c r="UVH120" s="2"/>
      <c r="UVI120" s="2"/>
      <c r="UVJ120" s="2"/>
      <c r="UVK120" s="2"/>
      <c r="UVL120" s="2"/>
      <c r="UVM120" s="2"/>
      <c r="UVN120" s="2"/>
      <c r="UVO120" s="2"/>
      <c r="UVP120" s="2"/>
      <c r="UVQ120" s="2"/>
      <c r="UVR120" s="2"/>
      <c r="UVS120" s="2"/>
      <c r="UVT120" s="2"/>
      <c r="UVU120" s="2"/>
      <c r="UVV120" s="2"/>
      <c r="UVW120" s="2"/>
      <c r="UVX120" s="2"/>
      <c r="UVY120" s="2"/>
      <c r="UVZ120" s="2"/>
      <c r="UWA120" s="2"/>
      <c r="UWB120" s="2"/>
      <c r="UWC120" s="2"/>
      <c r="UWD120" s="2"/>
      <c r="UWE120" s="2"/>
      <c r="UWF120" s="2"/>
      <c r="UWG120" s="2"/>
      <c r="UWH120" s="2"/>
      <c r="UWI120" s="2"/>
      <c r="UWJ120" s="2"/>
      <c r="UWK120" s="2"/>
      <c r="UWL120" s="2"/>
      <c r="UWM120" s="2"/>
      <c r="UWN120" s="2"/>
      <c r="UWO120" s="2"/>
      <c r="UWP120" s="2"/>
      <c r="UWQ120" s="2"/>
      <c r="UWR120" s="2"/>
      <c r="UWS120" s="2"/>
      <c r="UWT120" s="2"/>
      <c r="UWU120" s="2"/>
      <c r="UWV120" s="2"/>
      <c r="UWW120" s="2"/>
      <c r="UWX120" s="2"/>
      <c r="UWY120" s="2"/>
      <c r="UWZ120" s="2"/>
      <c r="UXA120" s="2"/>
      <c r="UXB120" s="2"/>
      <c r="UXC120" s="2"/>
      <c r="UXD120" s="2"/>
      <c r="UXE120" s="2"/>
      <c r="UXF120" s="2"/>
      <c r="UXG120" s="2"/>
      <c r="UXH120" s="2"/>
      <c r="UXI120" s="2"/>
      <c r="UXJ120" s="2"/>
      <c r="UXK120" s="2"/>
      <c r="UXL120" s="2"/>
      <c r="UXM120" s="2"/>
      <c r="UXN120" s="2"/>
      <c r="UXO120" s="2"/>
      <c r="UXP120" s="2"/>
      <c r="UXQ120" s="2"/>
      <c r="UXR120" s="2"/>
      <c r="UXS120" s="2"/>
      <c r="UXT120" s="2"/>
      <c r="UXU120" s="2"/>
      <c r="UXV120" s="2"/>
      <c r="UXW120" s="2"/>
      <c r="UXX120" s="2"/>
      <c r="UXY120" s="2"/>
      <c r="UXZ120" s="2"/>
      <c r="UYA120" s="2"/>
      <c r="UYB120" s="2"/>
      <c r="UYC120" s="2"/>
      <c r="UYD120" s="2"/>
      <c r="UYE120" s="2"/>
      <c r="UYF120" s="2"/>
      <c r="UYG120" s="2"/>
      <c r="UYH120" s="2"/>
      <c r="UYI120" s="2"/>
      <c r="UYJ120" s="2"/>
      <c r="UYK120" s="2"/>
      <c r="UYL120" s="2"/>
      <c r="UYM120" s="2"/>
      <c r="UYN120" s="2"/>
      <c r="UYO120" s="2"/>
      <c r="UYP120" s="2"/>
      <c r="UYQ120" s="2"/>
      <c r="UYR120" s="2"/>
      <c r="UYS120" s="2"/>
      <c r="UYT120" s="2"/>
      <c r="UYU120" s="2"/>
      <c r="UYV120" s="2"/>
      <c r="UYW120" s="2"/>
      <c r="UYX120" s="2"/>
      <c r="UYY120" s="2"/>
      <c r="UYZ120" s="2"/>
      <c r="UZA120" s="2"/>
      <c r="UZB120" s="2"/>
      <c r="UZC120" s="2"/>
      <c r="UZD120" s="2"/>
      <c r="UZE120" s="2"/>
      <c r="UZF120" s="2"/>
      <c r="UZG120" s="2"/>
      <c r="UZH120" s="2"/>
      <c r="UZI120" s="2"/>
      <c r="UZJ120" s="2"/>
      <c r="UZK120" s="2"/>
      <c r="UZL120" s="2"/>
      <c r="UZM120" s="2"/>
      <c r="UZN120" s="2"/>
      <c r="UZO120" s="2"/>
      <c r="UZP120" s="2"/>
      <c r="UZQ120" s="2"/>
      <c r="UZR120" s="2"/>
      <c r="UZS120" s="2"/>
      <c r="UZT120" s="2"/>
      <c r="UZU120" s="2"/>
      <c r="UZV120" s="2"/>
      <c r="UZW120" s="2"/>
      <c r="UZX120" s="2"/>
      <c r="UZY120" s="2"/>
      <c r="UZZ120" s="2"/>
      <c r="VAA120" s="2"/>
      <c r="VAB120" s="2"/>
      <c r="VAC120" s="2"/>
      <c r="VAD120" s="2"/>
      <c r="VAE120" s="2"/>
      <c r="VAF120" s="2"/>
      <c r="VAG120" s="2"/>
      <c r="VAH120" s="2"/>
      <c r="VAI120" s="2"/>
      <c r="VAJ120" s="2"/>
      <c r="VAK120" s="2"/>
      <c r="VAL120" s="2"/>
      <c r="VAM120" s="2"/>
      <c r="VAN120" s="2"/>
      <c r="VAO120" s="2"/>
      <c r="VAP120" s="2"/>
      <c r="VAQ120" s="2"/>
      <c r="VAR120" s="2"/>
      <c r="VAS120" s="2"/>
      <c r="VAT120" s="2"/>
      <c r="VAU120" s="2"/>
      <c r="VAV120" s="2"/>
      <c r="VAW120" s="2"/>
      <c r="VAX120" s="2"/>
      <c r="VAY120" s="2"/>
      <c r="VAZ120" s="2"/>
      <c r="VBA120" s="2"/>
      <c r="VBB120" s="2"/>
      <c r="VBC120" s="2"/>
      <c r="VBD120" s="2"/>
      <c r="VBE120" s="2"/>
      <c r="VBF120" s="2"/>
      <c r="VBG120" s="2"/>
      <c r="VBH120" s="2"/>
      <c r="VBI120" s="2"/>
      <c r="VBJ120" s="2"/>
      <c r="VBK120" s="2"/>
      <c r="VBL120" s="2"/>
      <c r="VBM120" s="2"/>
      <c r="VBN120" s="2"/>
      <c r="VBO120" s="2"/>
      <c r="VBP120" s="2"/>
      <c r="VBQ120" s="2"/>
      <c r="VBR120" s="2"/>
      <c r="VBS120" s="2"/>
      <c r="VBT120" s="2"/>
      <c r="VBU120" s="2"/>
      <c r="VBV120" s="2"/>
      <c r="VBW120" s="2"/>
      <c r="VBX120" s="2"/>
      <c r="VBY120" s="2"/>
      <c r="VBZ120" s="2"/>
      <c r="VCA120" s="2"/>
      <c r="VCB120" s="2"/>
      <c r="VCC120" s="2"/>
      <c r="VCD120" s="2"/>
      <c r="VCE120" s="2"/>
      <c r="VCF120" s="2"/>
      <c r="VCG120" s="2"/>
      <c r="VCH120" s="2"/>
      <c r="VCI120" s="2"/>
      <c r="VCJ120" s="2"/>
      <c r="VCK120" s="2"/>
      <c r="VCL120" s="2"/>
      <c r="VCM120" s="2"/>
      <c r="VCN120" s="2"/>
      <c r="VCO120" s="2"/>
      <c r="VCP120" s="2"/>
      <c r="VCQ120" s="2"/>
      <c r="VCR120" s="2"/>
      <c r="VCS120" s="2"/>
      <c r="VCT120" s="2"/>
      <c r="VCU120" s="2"/>
      <c r="VCV120" s="2"/>
      <c r="VCW120" s="2"/>
      <c r="VCX120" s="2"/>
      <c r="VCY120" s="2"/>
      <c r="VCZ120" s="2"/>
      <c r="VDA120" s="2"/>
      <c r="VDB120" s="2"/>
      <c r="VDC120" s="2"/>
      <c r="VDD120" s="2"/>
      <c r="VDE120" s="2"/>
      <c r="VDF120" s="2"/>
      <c r="VDG120" s="2"/>
      <c r="VDH120" s="2"/>
      <c r="VDI120" s="2"/>
      <c r="VDJ120" s="2"/>
      <c r="VDK120" s="2"/>
      <c r="VDL120" s="2"/>
      <c r="VDM120" s="2"/>
      <c r="VDN120" s="2"/>
      <c r="VDO120" s="2"/>
      <c r="VDP120" s="2"/>
      <c r="VDQ120" s="2"/>
      <c r="VDR120" s="2"/>
      <c r="VDS120" s="2"/>
      <c r="VDT120" s="2"/>
      <c r="VDU120" s="2"/>
      <c r="VDV120" s="2"/>
      <c r="VDW120" s="2"/>
      <c r="VDX120" s="2"/>
      <c r="VDY120" s="2"/>
      <c r="VDZ120" s="2"/>
      <c r="VEA120" s="2"/>
      <c r="VEB120" s="2"/>
      <c r="VEC120" s="2"/>
      <c r="VED120" s="2"/>
      <c r="VEE120" s="2"/>
      <c r="VEF120" s="2"/>
      <c r="VEG120" s="2"/>
      <c r="VEH120" s="2"/>
      <c r="VEI120" s="2"/>
      <c r="VEJ120" s="2"/>
      <c r="VEK120" s="2"/>
      <c r="VEL120" s="2"/>
      <c r="VEM120" s="2"/>
      <c r="VEN120" s="2"/>
      <c r="VEO120" s="2"/>
      <c r="VEP120" s="2"/>
      <c r="VEQ120" s="2"/>
      <c r="VER120" s="2"/>
      <c r="VES120" s="2"/>
      <c r="VET120" s="2"/>
      <c r="VEU120" s="2"/>
      <c r="VEV120" s="2"/>
      <c r="VEW120" s="2"/>
      <c r="VEX120" s="2"/>
      <c r="VEY120" s="2"/>
      <c r="VEZ120" s="2"/>
      <c r="VFA120" s="2"/>
      <c r="VFB120" s="2"/>
      <c r="VFC120" s="2"/>
      <c r="VFD120" s="2"/>
      <c r="VFE120" s="2"/>
      <c r="VFF120" s="2"/>
      <c r="VFG120" s="2"/>
      <c r="VFH120" s="2"/>
      <c r="VFI120" s="2"/>
      <c r="VFJ120" s="2"/>
      <c r="VFK120" s="2"/>
      <c r="VFL120" s="2"/>
      <c r="VFM120" s="2"/>
      <c r="VFN120" s="2"/>
      <c r="VFO120" s="2"/>
      <c r="VFP120" s="2"/>
      <c r="VFQ120" s="2"/>
      <c r="VFR120" s="2"/>
      <c r="VFS120" s="2"/>
      <c r="VFT120" s="2"/>
      <c r="VFU120" s="2"/>
      <c r="VFV120" s="2"/>
      <c r="VFW120" s="2"/>
      <c r="VFX120" s="2"/>
      <c r="VFY120" s="2"/>
      <c r="VFZ120" s="2"/>
      <c r="VGA120" s="2"/>
      <c r="VGB120" s="2"/>
      <c r="VGC120" s="2"/>
      <c r="VGD120" s="2"/>
      <c r="VGE120" s="2"/>
      <c r="VGF120" s="2"/>
      <c r="VGG120" s="2"/>
      <c r="VGH120" s="2"/>
      <c r="VGI120" s="2"/>
      <c r="VGJ120" s="2"/>
      <c r="VGK120" s="2"/>
      <c r="VGL120" s="2"/>
      <c r="VGM120" s="2"/>
      <c r="VGN120" s="2"/>
      <c r="VGO120" s="2"/>
      <c r="VGP120" s="2"/>
      <c r="VGQ120" s="2"/>
      <c r="VGR120" s="2"/>
      <c r="VGS120" s="2"/>
      <c r="VGT120" s="2"/>
      <c r="VGU120" s="2"/>
      <c r="VGV120" s="2"/>
      <c r="VGW120" s="2"/>
      <c r="VGX120" s="2"/>
      <c r="VGY120" s="2"/>
      <c r="VGZ120" s="2"/>
      <c r="VHA120" s="2"/>
      <c r="VHB120" s="2"/>
      <c r="VHC120" s="2"/>
      <c r="VHD120" s="2"/>
      <c r="VHE120" s="2"/>
      <c r="VHF120" s="2"/>
      <c r="VHG120" s="2"/>
      <c r="VHH120" s="2"/>
      <c r="VHI120" s="2"/>
      <c r="VHJ120" s="2"/>
      <c r="VHK120" s="2"/>
      <c r="VHL120" s="2"/>
      <c r="VHM120" s="2"/>
      <c r="VHN120" s="2"/>
      <c r="VHO120" s="2"/>
      <c r="VHP120" s="2"/>
      <c r="VHQ120" s="2"/>
      <c r="VHR120" s="2"/>
      <c r="VHS120" s="2"/>
      <c r="VHT120" s="2"/>
      <c r="VHU120" s="2"/>
      <c r="VHV120" s="2"/>
      <c r="VHW120" s="2"/>
      <c r="VHX120" s="2"/>
      <c r="VHY120" s="2"/>
      <c r="VHZ120" s="2"/>
      <c r="VIA120" s="2"/>
      <c r="VIB120" s="2"/>
      <c r="VIC120" s="2"/>
      <c r="VID120" s="2"/>
      <c r="VIE120" s="2"/>
      <c r="VIF120" s="2"/>
      <c r="VIG120" s="2"/>
      <c r="VIH120" s="2"/>
      <c r="VII120" s="2"/>
      <c r="VIJ120" s="2"/>
      <c r="VIK120" s="2"/>
      <c r="VIL120" s="2"/>
      <c r="VIM120" s="2"/>
      <c r="VIN120" s="2"/>
      <c r="VIO120" s="2"/>
      <c r="VIP120" s="2"/>
      <c r="VIQ120" s="2"/>
      <c r="VIR120" s="2"/>
      <c r="VIS120" s="2"/>
      <c r="VIT120" s="2"/>
      <c r="VIU120" s="2"/>
      <c r="VIV120" s="2"/>
      <c r="VIW120" s="2"/>
      <c r="VIX120" s="2"/>
      <c r="VIY120" s="2"/>
      <c r="VIZ120" s="2"/>
      <c r="VJA120" s="2"/>
      <c r="VJB120" s="2"/>
      <c r="VJC120" s="2"/>
      <c r="VJD120" s="2"/>
      <c r="VJE120" s="2"/>
      <c r="VJF120" s="2"/>
      <c r="VJG120" s="2"/>
      <c r="VJH120" s="2"/>
      <c r="VJI120" s="2"/>
      <c r="VJJ120" s="2"/>
      <c r="VJK120" s="2"/>
      <c r="VJL120" s="2"/>
      <c r="VJM120" s="2"/>
      <c r="VJN120" s="2"/>
      <c r="VJO120" s="2"/>
      <c r="VJP120" s="2"/>
      <c r="VJQ120" s="2"/>
      <c r="VJR120" s="2"/>
      <c r="VJS120" s="2"/>
      <c r="VJT120" s="2"/>
      <c r="VJU120" s="2"/>
      <c r="VJV120" s="2"/>
      <c r="VJW120" s="2"/>
      <c r="VJX120" s="2"/>
      <c r="VJY120" s="2"/>
      <c r="VJZ120" s="2"/>
      <c r="VKA120" s="2"/>
      <c r="VKB120" s="2"/>
      <c r="VKC120" s="2"/>
      <c r="VKD120" s="2"/>
      <c r="VKE120" s="2"/>
      <c r="VKF120" s="2"/>
      <c r="VKG120" s="2"/>
      <c r="VKH120" s="2"/>
      <c r="VKI120" s="2"/>
      <c r="VKJ120" s="2"/>
      <c r="VKK120" s="2"/>
      <c r="VKL120" s="2"/>
      <c r="VKM120" s="2"/>
      <c r="VKN120" s="2"/>
      <c r="VKO120" s="2"/>
      <c r="VKP120" s="2"/>
      <c r="VKQ120" s="2"/>
      <c r="VKR120" s="2"/>
      <c r="VKS120" s="2"/>
      <c r="VKT120" s="2"/>
      <c r="VKU120" s="2"/>
      <c r="VKV120" s="2"/>
      <c r="VKW120" s="2"/>
      <c r="VKX120" s="2"/>
      <c r="VKY120" s="2"/>
      <c r="VKZ120" s="2"/>
      <c r="VLA120" s="2"/>
      <c r="VLB120" s="2"/>
      <c r="VLC120" s="2"/>
      <c r="VLD120" s="2"/>
      <c r="VLE120" s="2"/>
      <c r="VLF120" s="2"/>
      <c r="VLG120" s="2"/>
      <c r="VLH120" s="2"/>
      <c r="VLI120" s="2"/>
      <c r="VLJ120" s="2"/>
      <c r="VLK120" s="2"/>
      <c r="VLL120" s="2"/>
      <c r="VLM120" s="2"/>
      <c r="VLN120" s="2"/>
      <c r="VLO120" s="2"/>
      <c r="VLP120" s="2"/>
      <c r="VLQ120" s="2"/>
      <c r="VLR120" s="2"/>
      <c r="VLS120" s="2"/>
      <c r="VLT120" s="2"/>
      <c r="VLU120" s="2"/>
      <c r="VLV120" s="2"/>
      <c r="VLW120" s="2"/>
      <c r="VLX120" s="2"/>
      <c r="VLY120" s="2"/>
      <c r="VLZ120" s="2"/>
      <c r="VMA120" s="2"/>
      <c r="VMB120" s="2"/>
      <c r="VMC120" s="2"/>
      <c r="VMD120" s="2"/>
      <c r="VME120" s="2"/>
      <c r="VMF120" s="2"/>
      <c r="VMG120" s="2"/>
      <c r="VMH120" s="2"/>
      <c r="VMI120" s="2"/>
      <c r="VMJ120" s="2"/>
      <c r="VMK120" s="2"/>
      <c r="VML120" s="2"/>
      <c r="VMM120" s="2"/>
      <c r="VMN120" s="2"/>
      <c r="VMO120" s="2"/>
      <c r="VMP120" s="2"/>
      <c r="VMQ120" s="2"/>
      <c r="VMR120" s="2"/>
      <c r="VMS120" s="2"/>
      <c r="VMT120" s="2"/>
      <c r="VMU120" s="2"/>
      <c r="VMV120" s="2"/>
      <c r="VMW120" s="2"/>
      <c r="VMX120" s="2"/>
      <c r="VMY120" s="2"/>
      <c r="VMZ120" s="2"/>
      <c r="VNA120" s="2"/>
      <c r="VNB120" s="2"/>
      <c r="VNC120" s="2"/>
      <c r="VND120" s="2"/>
      <c r="VNE120" s="2"/>
      <c r="VNF120" s="2"/>
      <c r="VNG120" s="2"/>
      <c r="VNH120" s="2"/>
      <c r="VNI120" s="2"/>
      <c r="VNJ120" s="2"/>
      <c r="VNK120" s="2"/>
      <c r="VNL120" s="2"/>
      <c r="VNM120" s="2"/>
      <c r="VNN120" s="2"/>
      <c r="VNO120" s="2"/>
      <c r="VNP120" s="2"/>
      <c r="VNQ120" s="2"/>
      <c r="VNR120" s="2"/>
      <c r="VNS120" s="2"/>
      <c r="VNT120" s="2"/>
      <c r="VNU120" s="2"/>
      <c r="VNV120" s="2"/>
      <c r="VNW120" s="2"/>
      <c r="VNX120" s="2"/>
      <c r="VNY120" s="2"/>
      <c r="VNZ120" s="2"/>
      <c r="VOA120" s="2"/>
      <c r="VOB120" s="2"/>
      <c r="VOC120" s="2"/>
      <c r="VOD120" s="2"/>
      <c r="VOE120" s="2"/>
      <c r="VOF120" s="2"/>
      <c r="VOG120" s="2"/>
      <c r="VOH120" s="2"/>
      <c r="VOI120" s="2"/>
      <c r="VOJ120" s="2"/>
      <c r="VOK120" s="2"/>
      <c r="VOL120" s="2"/>
      <c r="VOM120" s="2"/>
      <c r="VON120" s="2"/>
      <c r="VOO120" s="2"/>
      <c r="VOP120" s="2"/>
      <c r="VOQ120" s="2"/>
      <c r="VOR120" s="2"/>
      <c r="VOS120" s="2"/>
      <c r="VOT120" s="2"/>
      <c r="VOU120" s="2"/>
      <c r="VOV120" s="2"/>
      <c r="VOW120" s="2"/>
      <c r="VOX120" s="2"/>
      <c r="VOY120" s="2"/>
      <c r="VOZ120" s="2"/>
      <c r="VPA120" s="2"/>
      <c r="VPB120" s="2"/>
      <c r="VPC120" s="2"/>
      <c r="VPD120" s="2"/>
      <c r="VPE120" s="2"/>
      <c r="VPF120" s="2"/>
      <c r="VPG120" s="2"/>
      <c r="VPH120" s="2"/>
      <c r="VPI120" s="2"/>
      <c r="VPJ120" s="2"/>
      <c r="VPK120" s="2"/>
      <c r="VPL120" s="2"/>
      <c r="VPM120" s="2"/>
      <c r="VPN120" s="2"/>
      <c r="VPO120" s="2"/>
      <c r="VPP120" s="2"/>
      <c r="VPQ120" s="2"/>
      <c r="VPR120" s="2"/>
      <c r="VPS120" s="2"/>
      <c r="VPT120" s="2"/>
      <c r="VPU120" s="2"/>
      <c r="VPV120" s="2"/>
      <c r="VPW120" s="2"/>
      <c r="VPX120" s="2"/>
      <c r="VPY120" s="2"/>
      <c r="VPZ120" s="2"/>
      <c r="VQA120" s="2"/>
      <c r="VQB120" s="2"/>
      <c r="VQC120" s="2"/>
      <c r="VQD120" s="2"/>
      <c r="VQE120" s="2"/>
      <c r="VQF120" s="2"/>
      <c r="VQG120" s="2"/>
      <c r="VQH120" s="2"/>
      <c r="VQI120" s="2"/>
      <c r="VQJ120" s="2"/>
      <c r="VQK120" s="2"/>
      <c r="VQL120" s="2"/>
      <c r="VQM120" s="2"/>
      <c r="VQN120" s="2"/>
      <c r="VQO120" s="2"/>
      <c r="VQP120" s="2"/>
      <c r="VQQ120" s="2"/>
      <c r="VQR120" s="2"/>
      <c r="VQS120" s="2"/>
      <c r="VQT120" s="2"/>
      <c r="VQU120" s="2"/>
      <c r="VQV120" s="2"/>
      <c r="VQW120" s="2"/>
      <c r="VQX120" s="2"/>
      <c r="VQY120" s="2"/>
      <c r="VQZ120" s="2"/>
      <c r="VRA120" s="2"/>
      <c r="VRB120" s="2"/>
      <c r="VRC120" s="2"/>
      <c r="VRD120" s="2"/>
      <c r="VRE120" s="2"/>
      <c r="VRF120" s="2"/>
      <c r="VRG120" s="2"/>
      <c r="VRH120" s="2"/>
      <c r="VRI120" s="2"/>
      <c r="VRJ120" s="2"/>
      <c r="VRK120" s="2"/>
      <c r="VRL120" s="2"/>
      <c r="VRM120" s="2"/>
      <c r="VRN120" s="2"/>
      <c r="VRO120" s="2"/>
      <c r="VRP120" s="2"/>
      <c r="VRQ120" s="2"/>
      <c r="VRR120" s="2"/>
      <c r="VRS120" s="2"/>
      <c r="VRT120" s="2"/>
      <c r="VRU120" s="2"/>
      <c r="VRV120" s="2"/>
      <c r="VRW120" s="2"/>
      <c r="VRX120" s="2"/>
      <c r="VRY120" s="2"/>
      <c r="VRZ120" s="2"/>
      <c r="VSA120" s="2"/>
      <c r="VSB120" s="2"/>
      <c r="VSC120" s="2"/>
      <c r="VSD120" s="2"/>
      <c r="VSE120" s="2"/>
      <c r="VSF120" s="2"/>
      <c r="VSG120" s="2"/>
      <c r="VSH120" s="2"/>
      <c r="VSI120" s="2"/>
      <c r="VSJ120" s="2"/>
      <c r="VSK120" s="2"/>
      <c r="VSL120" s="2"/>
      <c r="VSM120" s="2"/>
      <c r="VSN120" s="2"/>
      <c r="VSO120" s="2"/>
      <c r="VSP120" s="2"/>
      <c r="VSQ120" s="2"/>
      <c r="VSR120" s="2"/>
      <c r="VSS120" s="2"/>
      <c r="VST120" s="2"/>
      <c r="VSU120" s="2"/>
      <c r="VSV120" s="2"/>
      <c r="VSW120" s="2"/>
      <c r="VSX120" s="2"/>
      <c r="VSY120" s="2"/>
      <c r="VSZ120" s="2"/>
      <c r="VTA120" s="2"/>
      <c r="VTB120" s="2"/>
      <c r="VTC120" s="2"/>
      <c r="VTD120" s="2"/>
      <c r="VTE120" s="2"/>
      <c r="VTF120" s="2"/>
      <c r="VTG120" s="2"/>
      <c r="VTH120" s="2"/>
      <c r="VTI120" s="2"/>
      <c r="VTJ120" s="2"/>
      <c r="VTK120" s="2"/>
      <c r="VTL120" s="2"/>
      <c r="VTM120" s="2"/>
      <c r="VTN120" s="2"/>
      <c r="VTO120" s="2"/>
      <c r="VTP120" s="2"/>
      <c r="VTQ120" s="2"/>
      <c r="VTR120" s="2"/>
      <c r="VTS120" s="2"/>
      <c r="VTT120" s="2"/>
      <c r="VTU120" s="2"/>
      <c r="VTV120" s="2"/>
      <c r="VTW120" s="2"/>
      <c r="VTX120" s="2"/>
      <c r="VTY120" s="2"/>
      <c r="VTZ120" s="2"/>
      <c r="VUA120" s="2"/>
      <c r="VUB120" s="2"/>
      <c r="VUC120" s="2"/>
      <c r="VUD120" s="2"/>
      <c r="VUE120" s="2"/>
      <c r="VUF120" s="2"/>
      <c r="VUG120" s="2"/>
      <c r="VUH120" s="2"/>
      <c r="VUI120" s="2"/>
      <c r="VUJ120" s="2"/>
      <c r="VUK120" s="2"/>
      <c r="VUL120" s="2"/>
      <c r="VUM120" s="2"/>
      <c r="VUN120" s="2"/>
      <c r="VUO120" s="2"/>
      <c r="VUP120" s="2"/>
      <c r="VUQ120" s="2"/>
      <c r="VUR120" s="2"/>
      <c r="VUS120" s="2"/>
      <c r="VUT120" s="2"/>
      <c r="VUU120" s="2"/>
      <c r="VUV120" s="2"/>
      <c r="VUW120" s="2"/>
      <c r="VUX120" s="2"/>
      <c r="VUY120" s="2"/>
      <c r="VUZ120" s="2"/>
      <c r="VVA120" s="2"/>
      <c r="VVB120" s="2"/>
      <c r="VVC120" s="2"/>
      <c r="VVD120" s="2"/>
      <c r="VVE120" s="2"/>
      <c r="VVF120" s="2"/>
      <c r="VVG120" s="2"/>
      <c r="VVH120" s="2"/>
      <c r="VVI120" s="2"/>
      <c r="VVJ120" s="2"/>
      <c r="VVK120" s="2"/>
      <c r="VVL120" s="2"/>
      <c r="VVM120" s="2"/>
      <c r="VVN120" s="2"/>
      <c r="VVO120" s="2"/>
      <c r="VVP120" s="2"/>
      <c r="VVQ120" s="2"/>
      <c r="VVR120" s="2"/>
      <c r="VVS120" s="2"/>
      <c r="VVT120" s="2"/>
      <c r="VVU120" s="2"/>
      <c r="VVV120" s="2"/>
      <c r="VVW120" s="2"/>
      <c r="VVX120" s="2"/>
      <c r="VVY120" s="2"/>
      <c r="VVZ120" s="2"/>
      <c r="VWA120" s="2"/>
      <c r="VWB120" s="2"/>
      <c r="VWC120" s="2"/>
      <c r="VWD120" s="2"/>
      <c r="VWE120" s="2"/>
      <c r="VWF120" s="2"/>
      <c r="VWG120" s="2"/>
      <c r="VWH120" s="2"/>
      <c r="VWI120" s="2"/>
      <c r="VWJ120" s="2"/>
      <c r="VWK120" s="2"/>
      <c r="VWL120" s="2"/>
      <c r="VWM120" s="2"/>
      <c r="VWN120" s="2"/>
      <c r="VWO120" s="2"/>
      <c r="VWP120" s="2"/>
      <c r="VWQ120" s="2"/>
      <c r="VWR120" s="2"/>
      <c r="VWS120" s="2"/>
      <c r="VWT120" s="2"/>
      <c r="VWU120" s="2"/>
      <c r="VWV120" s="2"/>
      <c r="VWW120" s="2"/>
      <c r="VWX120" s="2"/>
      <c r="VWY120" s="2"/>
      <c r="VWZ120" s="2"/>
      <c r="VXA120" s="2"/>
      <c r="VXB120" s="2"/>
      <c r="VXC120" s="2"/>
      <c r="VXD120" s="2"/>
      <c r="VXE120" s="2"/>
      <c r="VXF120" s="2"/>
      <c r="VXG120" s="2"/>
      <c r="VXH120" s="2"/>
      <c r="VXI120" s="2"/>
      <c r="VXJ120" s="2"/>
      <c r="VXK120" s="2"/>
      <c r="VXL120" s="2"/>
      <c r="VXM120" s="2"/>
      <c r="VXN120" s="2"/>
      <c r="VXO120" s="2"/>
      <c r="VXP120" s="2"/>
      <c r="VXQ120" s="2"/>
      <c r="VXR120" s="2"/>
      <c r="VXS120" s="2"/>
      <c r="VXT120" s="2"/>
      <c r="VXU120" s="2"/>
      <c r="VXV120" s="2"/>
      <c r="VXW120" s="2"/>
      <c r="VXX120" s="2"/>
      <c r="VXY120" s="2"/>
      <c r="VXZ120" s="2"/>
      <c r="VYA120" s="2"/>
      <c r="VYB120" s="2"/>
      <c r="VYC120" s="2"/>
      <c r="VYD120" s="2"/>
      <c r="VYE120" s="2"/>
      <c r="VYF120" s="2"/>
      <c r="VYG120" s="2"/>
      <c r="VYH120" s="2"/>
      <c r="VYI120" s="2"/>
      <c r="VYJ120" s="2"/>
      <c r="VYK120" s="2"/>
      <c r="VYL120" s="2"/>
      <c r="VYM120" s="2"/>
      <c r="VYN120" s="2"/>
      <c r="VYO120" s="2"/>
      <c r="VYP120" s="2"/>
      <c r="VYQ120" s="2"/>
      <c r="VYR120" s="2"/>
      <c r="VYS120" s="2"/>
      <c r="VYT120" s="2"/>
      <c r="VYU120" s="2"/>
      <c r="VYV120" s="2"/>
      <c r="VYW120" s="2"/>
      <c r="VYX120" s="2"/>
      <c r="VYY120" s="2"/>
      <c r="VYZ120" s="2"/>
      <c r="VZA120" s="2"/>
      <c r="VZB120" s="2"/>
      <c r="VZC120" s="2"/>
      <c r="VZD120" s="2"/>
      <c r="VZE120" s="2"/>
      <c r="VZF120" s="2"/>
      <c r="VZG120" s="2"/>
      <c r="VZH120" s="2"/>
      <c r="VZI120" s="2"/>
      <c r="VZJ120" s="2"/>
      <c r="VZK120" s="2"/>
      <c r="VZL120" s="2"/>
      <c r="VZM120" s="2"/>
      <c r="VZN120" s="2"/>
      <c r="VZO120" s="2"/>
      <c r="VZP120" s="2"/>
      <c r="VZQ120" s="2"/>
      <c r="VZR120" s="2"/>
      <c r="VZS120" s="2"/>
      <c r="VZT120" s="2"/>
      <c r="VZU120" s="2"/>
      <c r="VZV120" s="2"/>
      <c r="VZW120" s="2"/>
      <c r="VZX120" s="2"/>
      <c r="VZY120" s="2"/>
      <c r="VZZ120" s="2"/>
      <c r="WAA120" s="2"/>
      <c r="WAB120" s="2"/>
      <c r="WAC120" s="2"/>
      <c r="WAD120" s="2"/>
      <c r="WAE120" s="2"/>
      <c r="WAF120" s="2"/>
      <c r="WAG120" s="2"/>
      <c r="WAH120" s="2"/>
      <c r="WAI120" s="2"/>
      <c r="WAJ120" s="2"/>
      <c r="WAK120" s="2"/>
      <c r="WAL120" s="2"/>
      <c r="WAM120" s="2"/>
      <c r="WAN120" s="2"/>
      <c r="WAO120" s="2"/>
      <c r="WAP120" s="2"/>
      <c r="WAQ120" s="2"/>
      <c r="WAR120" s="2"/>
      <c r="WAS120" s="2"/>
      <c r="WAT120" s="2"/>
      <c r="WAU120" s="2"/>
      <c r="WAV120" s="2"/>
      <c r="WAW120" s="2"/>
      <c r="WAX120" s="2"/>
      <c r="WAY120" s="2"/>
      <c r="WAZ120" s="2"/>
      <c r="WBA120" s="2"/>
      <c r="WBB120" s="2"/>
      <c r="WBC120" s="2"/>
      <c r="WBD120" s="2"/>
      <c r="WBE120" s="2"/>
      <c r="WBF120" s="2"/>
      <c r="WBG120" s="2"/>
      <c r="WBH120" s="2"/>
      <c r="WBI120" s="2"/>
      <c r="WBJ120" s="2"/>
      <c r="WBK120" s="2"/>
      <c r="WBL120" s="2"/>
      <c r="WBM120" s="2"/>
      <c r="WBN120" s="2"/>
      <c r="WBO120" s="2"/>
      <c r="WBP120" s="2"/>
      <c r="WBQ120" s="2"/>
      <c r="WBR120" s="2"/>
      <c r="WBS120" s="2"/>
      <c r="WBT120" s="2"/>
      <c r="WBU120" s="2"/>
      <c r="WBV120" s="2"/>
      <c r="WBW120" s="2"/>
      <c r="WBX120" s="2"/>
      <c r="WBY120" s="2"/>
      <c r="WBZ120" s="2"/>
      <c r="WCA120" s="2"/>
      <c r="WCB120" s="2"/>
      <c r="WCC120" s="2"/>
      <c r="WCD120" s="2"/>
      <c r="WCE120" s="2"/>
      <c r="WCF120" s="2"/>
      <c r="WCG120" s="2"/>
      <c r="WCH120" s="2"/>
      <c r="WCI120" s="2"/>
      <c r="WCJ120" s="2"/>
      <c r="WCK120" s="2"/>
      <c r="WCL120" s="2"/>
      <c r="WCM120" s="2"/>
      <c r="WCN120" s="2"/>
      <c r="WCO120" s="2"/>
      <c r="WCP120" s="2"/>
      <c r="WCQ120" s="2"/>
      <c r="WCR120" s="2"/>
      <c r="WCS120" s="2"/>
      <c r="WCT120" s="2"/>
      <c r="WCU120" s="2"/>
      <c r="WCV120" s="2"/>
      <c r="WCW120" s="2"/>
      <c r="WCX120" s="2"/>
      <c r="WCY120" s="2"/>
      <c r="WCZ120" s="2"/>
      <c r="WDA120" s="2"/>
      <c r="WDB120" s="2"/>
      <c r="WDC120" s="2"/>
      <c r="WDD120" s="2"/>
      <c r="WDE120" s="2"/>
      <c r="WDF120" s="2"/>
      <c r="WDG120" s="2"/>
      <c r="WDH120" s="2"/>
      <c r="WDI120" s="2"/>
      <c r="WDJ120" s="2"/>
      <c r="WDK120" s="2"/>
      <c r="WDL120" s="2"/>
      <c r="WDM120" s="2"/>
      <c r="WDN120" s="2"/>
      <c r="WDO120" s="2"/>
      <c r="WDP120" s="2"/>
      <c r="WDQ120" s="2"/>
      <c r="WDR120" s="2"/>
      <c r="WDS120" s="2"/>
      <c r="WDT120" s="2"/>
      <c r="WDU120" s="2"/>
      <c r="WDV120" s="2"/>
      <c r="WDW120" s="2"/>
      <c r="WDX120" s="2"/>
      <c r="WDY120" s="2"/>
      <c r="WDZ120" s="2"/>
      <c r="WEA120" s="2"/>
      <c r="WEB120" s="2"/>
      <c r="WEC120" s="2"/>
      <c r="WED120" s="2"/>
      <c r="WEE120" s="2"/>
      <c r="WEF120" s="2"/>
      <c r="WEG120" s="2"/>
      <c r="WEH120" s="2"/>
      <c r="WEI120" s="2"/>
      <c r="WEJ120" s="2"/>
      <c r="WEK120" s="2"/>
      <c r="WEL120" s="2"/>
      <c r="WEM120" s="2"/>
      <c r="WEN120" s="2"/>
      <c r="WEO120" s="2"/>
      <c r="WEP120" s="2"/>
      <c r="WEQ120" s="2"/>
      <c r="WER120" s="2"/>
      <c r="WES120" s="2"/>
      <c r="WET120" s="2"/>
      <c r="WEU120" s="2"/>
      <c r="WEV120" s="2"/>
      <c r="WEW120" s="2"/>
      <c r="WEX120" s="2"/>
      <c r="WEY120" s="2"/>
      <c r="WEZ120" s="2"/>
      <c r="WFA120" s="2"/>
      <c r="WFB120" s="2"/>
      <c r="WFC120" s="2"/>
      <c r="WFD120" s="2"/>
      <c r="WFE120" s="2"/>
      <c r="WFF120" s="2"/>
      <c r="WFG120" s="2"/>
      <c r="WFH120" s="2"/>
      <c r="WFI120" s="2"/>
      <c r="WFJ120" s="2"/>
      <c r="WFK120" s="2"/>
      <c r="WFL120" s="2"/>
      <c r="WFM120" s="2"/>
      <c r="WFN120" s="2"/>
      <c r="WFO120" s="2"/>
      <c r="WFP120" s="2"/>
      <c r="WFQ120" s="2"/>
      <c r="WFR120" s="2"/>
      <c r="WFS120" s="2"/>
      <c r="WFT120" s="2"/>
      <c r="WFU120" s="2"/>
      <c r="WFV120" s="2"/>
      <c r="WFW120" s="2"/>
      <c r="WFX120" s="2"/>
      <c r="WFY120" s="2"/>
      <c r="WFZ120" s="2"/>
      <c r="WGA120" s="2"/>
      <c r="WGB120" s="2"/>
      <c r="WGC120" s="2"/>
      <c r="WGD120" s="2"/>
      <c r="WGE120" s="2"/>
      <c r="WGF120" s="2"/>
      <c r="WGG120" s="2"/>
      <c r="WGH120" s="2"/>
      <c r="WGI120" s="2"/>
      <c r="WGJ120" s="2"/>
      <c r="WGK120" s="2"/>
      <c r="WGL120" s="2"/>
      <c r="WGM120" s="2"/>
      <c r="WGN120" s="2"/>
      <c r="WGO120" s="2"/>
      <c r="WGP120" s="2"/>
      <c r="WGQ120" s="2"/>
      <c r="WGR120" s="2"/>
      <c r="WGS120" s="2"/>
      <c r="WGT120" s="2"/>
      <c r="WGU120" s="2"/>
      <c r="WGV120" s="2"/>
      <c r="WGW120" s="2"/>
      <c r="WGX120" s="2"/>
      <c r="WGY120" s="2"/>
      <c r="WGZ120" s="2"/>
      <c r="WHA120" s="2"/>
      <c r="WHB120" s="2"/>
      <c r="WHC120" s="2"/>
      <c r="WHD120" s="2"/>
      <c r="WHE120" s="2"/>
      <c r="WHF120" s="2"/>
      <c r="WHG120" s="2"/>
      <c r="WHH120" s="2"/>
      <c r="WHI120" s="2"/>
      <c r="WHJ120" s="2"/>
      <c r="WHK120" s="2"/>
      <c r="WHL120" s="2"/>
      <c r="WHM120" s="2"/>
      <c r="WHN120" s="2"/>
      <c r="WHO120" s="2"/>
      <c r="WHP120" s="2"/>
      <c r="WHQ120" s="2"/>
      <c r="WHR120" s="2"/>
      <c r="WHS120" s="2"/>
      <c r="WHT120" s="2"/>
      <c r="WHU120" s="2"/>
      <c r="WHV120" s="2"/>
      <c r="WHW120" s="2"/>
      <c r="WHX120" s="2"/>
      <c r="WHY120" s="2"/>
      <c r="WHZ120" s="2"/>
      <c r="WIA120" s="2"/>
      <c r="WIB120" s="2"/>
      <c r="WIC120" s="2"/>
      <c r="WID120" s="2"/>
      <c r="WIE120" s="2"/>
      <c r="WIF120" s="2"/>
      <c r="WIG120" s="2"/>
      <c r="WIH120" s="2"/>
      <c r="WII120" s="2"/>
      <c r="WIJ120" s="2"/>
      <c r="WIK120" s="2"/>
      <c r="WIL120" s="2"/>
      <c r="WIM120" s="2"/>
      <c r="WIN120" s="2"/>
      <c r="WIO120" s="2"/>
      <c r="WIP120" s="2"/>
      <c r="WIQ120" s="2"/>
      <c r="WIR120" s="2"/>
      <c r="WIS120" s="2"/>
      <c r="WIT120" s="2"/>
      <c r="WIU120" s="2"/>
      <c r="WIV120" s="2"/>
      <c r="WIW120" s="2"/>
      <c r="WIX120" s="2"/>
      <c r="WIY120" s="2"/>
      <c r="WIZ120" s="2"/>
      <c r="WJA120" s="2"/>
      <c r="WJB120" s="2"/>
      <c r="WJC120" s="2"/>
      <c r="WJD120" s="2"/>
      <c r="WJE120" s="2"/>
      <c r="WJF120" s="2"/>
      <c r="WJG120" s="2"/>
      <c r="WJH120" s="2"/>
      <c r="WJI120" s="2"/>
      <c r="WJJ120" s="2"/>
      <c r="WJK120" s="2"/>
      <c r="WJL120" s="2"/>
      <c r="WJM120" s="2"/>
      <c r="WJN120" s="2"/>
      <c r="WJO120" s="2"/>
      <c r="WJP120" s="2"/>
      <c r="WJQ120" s="2"/>
      <c r="WJR120" s="2"/>
      <c r="WJS120" s="2"/>
      <c r="WJT120" s="2"/>
      <c r="WJU120" s="2"/>
      <c r="WJV120" s="2"/>
      <c r="WJW120" s="2"/>
      <c r="WJX120" s="2"/>
      <c r="WJY120" s="2"/>
      <c r="WJZ120" s="2"/>
      <c r="WKA120" s="2"/>
      <c r="WKB120" s="2"/>
      <c r="WKC120" s="2"/>
      <c r="WKD120" s="2"/>
      <c r="WKE120" s="2"/>
      <c r="WKF120" s="2"/>
      <c r="WKG120" s="2"/>
      <c r="WKH120" s="2"/>
      <c r="WKI120" s="2"/>
      <c r="WKJ120" s="2"/>
      <c r="WKK120" s="2"/>
      <c r="WKL120" s="2"/>
      <c r="WKM120" s="2"/>
      <c r="WKN120" s="2"/>
      <c r="WKO120" s="2"/>
      <c r="WKP120" s="2"/>
      <c r="WKQ120" s="2"/>
      <c r="WKR120" s="2"/>
      <c r="WKS120" s="2"/>
      <c r="WKT120" s="2"/>
      <c r="WKU120" s="2"/>
      <c r="WKV120" s="2"/>
      <c r="WKW120" s="2"/>
      <c r="WKX120" s="2"/>
      <c r="WKY120" s="2"/>
      <c r="WKZ120" s="2"/>
      <c r="WLA120" s="2"/>
      <c r="WLB120" s="2"/>
      <c r="WLC120" s="2"/>
      <c r="WLD120" s="2"/>
      <c r="WLE120" s="2"/>
      <c r="WLF120" s="2"/>
      <c r="WLG120" s="2"/>
      <c r="WLH120" s="2"/>
      <c r="WLI120" s="2"/>
      <c r="WLJ120" s="2"/>
      <c r="WLK120" s="2"/>
      <c r="WLL120" s="2"/>
      <c r="WLM120" s="2"/>
      <c r="WLN120" s="2"/>
      <c r="WLO120" s="2"/>
      <c r="WLP120" s="2"/>
      <c r="WLQ120" s="2"/>
      <c r="WLR120" s="2"/>
      <c r="WLS120" s="2"/>
      <c r="WLT120" s="2"/>
      <c r="WLU120" s="2"/>
      <c r="WLV120" s="2"/>
      <c r="WLW120" s="2"/>
      <c r="WLX120" s="2"/>
      <c r="WLY120" s="2"/>
      <c r="WLZ120" s="2"/>
      <c r="WMA120" s="2"/>
      <c r="WMB120" s="2"/>
      <c r="WMC120" s="2"/>
      <c r="WMD120" s="2"/>
      <c r="WME120" s="2"/>
      <c r="WMF120" s="2"/>
      <c r="WMG120" s="2"/>
      <c r="WMH120" s="2"/>
      <c r="WMI120" s="2"/>
      <c r="WMJ120" s="2"/>
      <c r="WMK120" s="2"/>
      <c r="WML120" s="2"/>
      <c r="WMM120" s="2"/>
      <c r="WMN120" s="2"/>
      <c r="WMO120" s="2"/>
      <c r="WMP120" s="2"/>
      <c r="WMQ120" s="2"/>
      <c r="WMR120" s="2"/>
      <c r="WMS120" s="2"/>
      <c r="WMT120" s="2"/>
      <c r="WMU120" s="2"/>
      <c r="WMV120" s="2"/>
      <c r="WMW120" s="2"/>
      <c r="WMX120" s="2"/>
      <c r="WMY120" s="2"/>
      <c r="WMZ120" s="2"/>
      <c r="WNA120" s="2"/>
      <c r="WNB120" s="2"/>
      <c r="WNC120" s="2"/>
      <c r="WND120" s="2"/>
      <c r="WNE120" s="2"/>
      <c r="WNF120" s="2"/>
      <c r="WNG120" s="2"/>
      <c r="WNH120" s="2"/>
      <c r="WNI120" s="2"/>
      <c r="WNJ120" s="2"/>
      <c r="WNK120" s="2"/>
      <c r="WNL120" s="2"/>
      <c r="WNM120" s="2"/>
      <c r="WNN120" s="2"/>
      <c r="WNO120" s="2"/>
      <c r="WNP120" s="2"/>
      <c r="WNQ120" s="2"/>
      <c r="WNR120" s="2"/>
      <c r="WNS120" s="2"/>
      <c r="WNT120" s="2"/>
      <c r="WNU120" s="2"/>
      <c r="WNV120" s="2"/>
      <c r="WNW120" s="2"/>
      <c r="WNX120" s="2"/>
      <c r="WNY120" s="2"/>
      <c r="WNZ120" s="2"/>
      <c r="WOA120" s="2"/>
      <c r="WOB120" s="2"/>
      <c r="WOC120" s="2"/>
      <c r="WOD120" s="2"/>
      <c r="WOE120" s="2"/>
      <c r="WOF120" s="2"/>
      <c r="WOG120" s="2"/>
      <c r="WOH120" s="2"/>
      <c r="WOI120" s="2"/>
      <c r="WOJ120" s="2"/>
      <c r="WOK120" s="2"/>
      <c r="WOL120" s="2"/>
      <c r="WOM120" s="2"/>
      <c r="WON120" s="2"/>
      <c r="WOO120" s="2"/>
      <c r="WOP120" s="2"/>
      <c r="WOQ120" s="2"/>
      <c r="WOR120" s="2"/>
      <c r="WOS120" s="2"/>
      <c r="WOT120" s="2"/>
      <c r="WOU120" s="2"/>
      <c r="WOV120" s="2"/>
      <c r="WOW120" s="2"/>
      <c r="WOX120" s="2"/>
      <c r="WOY120" s="2"/>
      <c r="WOZ120" s="2"/>
      <c r="WPA120" s="2"/>
      <c r="WPB120" s="2"/>
      <c r="WPC120" s="2"/>
      <c r="WPD120" s="2"/>
      <c r="WPE120" s="2"/>
      <c r="WPF120" s="2"/>
      <c r="WPG120" s="2"/>
      <c r="WPH120" s="2"/>
      <c r="WPI120" s="2"/>
      <c r="WPJ120" s="2"/>
      <c r="WPK120" s="2"/>
      <c r="WPL120" s="2"/>
      <c r="WPM120" s="2"/>
      <c r="WPN120" s="2"/>
      <c r="WPO120" s="2"/>
      <c r="WPP120" s="2"/>
      <c r="WPQ120" s="2"/>
      <c r="WPR120" s="2"/>
      <c r="WPS120" s="2"/>
      <c r="WPT120" s="2"/>
      <c r="WPU120" s="2"/>
      <c r="WPV120" s="2"/>
      <c r="WPW120" s="2"/>
      <c r="WPX120" s="2"/>
      <c r="WPY120" s="2"/>
      <c r="WPZ120" s="2"/>
      <c r="WQA120" s="2"/>
      <c r="WQB120" s="2"/>
      <c r="WQC120" s="2"/>
      <c r="WQD120" s="2"/>
      <c r="WQE120" s="2"/>
      <c r="WQF120" s="2"/>
      <c r="WQG120" s="2"/>
      <c r="WQH120" s="2"/>
      <c r="WQI120" s="2"/>
      <c r="WQJ120" s="2"/>
      <c r="WQK120" s="2"/>
      <c r="WQL120" s="2"/>
      <c r="WQM120" s="2"/>
      <c r="WQN120" s="2"/>
      <c r="WQO120" s="2"/>
      <c r="WQP120" s="2"/>
      <c r="WQQ120" s="2"/>
      <c r="WQR120" s="2"/>
      <c r="WQS120" s="2"/>
      <c r="WQT120" s="2"/>
      <c r="WQU120" s="2"/>
      <c r="WQV120" s="2"/>
      <c r="WQW120" s="2"/>
      <c r="WQX120" s="2"/>
      <c r="WQY120" s="2"/>
      <c r="WQZ120" s="2"/>
      <c r="WRA120" s="2"/>
      <c r="WRB120" s="2"/>
      <c r="WRC120" s="2"/>
      <c r="WRD120" s="2"/>
      <c r="WRE120" s="2"/>
      <c r="WRF120" s="2"/>
      <c r="WRG120" s="2"/>
      <c r="WRH120" s="2"/>
      <c r="WRI120" s="2"/>
      <c r="WRJ120" s="2"/>
      <c r="WRK120" s="2"/>
      <c r="WRL120" s="2"/>
      <c r="WRM120" s="2"/>
      <c r="WRN120" s="2"/>
      <c r="WRO120" s="2"/>
      <c r="WRP120" s="2"/>
      <c r="WRQ120" s="2"/>
      <c r="WRR120" s="2"/>
      <c r="WRS120" s="2"/>
      <c r="WRT120" s="2"/>
      <c r="WRU120" s="2"/>
      <c r="WRV120" s="2"/>
      <c r="WRW120" s="2"/>
      <c r="WRX120" s="2"/>
      <c r="WRY120" s="2"/>
      <c r="WRZ120" s="2"/>
      <c r="WSA120" s="2"/>
      <c r="WSB120" s="2"/>
      <c r="WSC120" s="2"/>
      <c r="WSD120" s="2"/>
      <c r="WSE120" s="2"/>
      <c r="WSF120" s="2"/>
      <c r="WSG120" s="2"/>
      <c r="WSH120" s="2"/>
      <c r="WSI120" s="2"/>
      <c r="WSJ120" s="2"/>
      <c r="WSK120" s="2"/>
      <c r="WSL120" s="2"/>
      <c r="WSM120" s="2"/>
      <c r="WSN120" s="2"/>
      <c r="WSO120" s="2"/>
      <c r="WSP120" s="2"/>
      <c r="WSQ120" s="2"/>
      <c r="WSR120" s="2"/>
      <c r="WSS120" s="2"/>
      <c r="WST120" s="2"/>
      <c r="WSU120" s="2"/>
      <c r="WSV120" s="2"/>
      <c r="WSW120" s="2"/>
      <c r="WSX120" s="2"/>
      <c r="WSY120" s="2"/>
      <c r="WSZ120" s="2"/>
      <c r="WTA120" s="2"/>
      <c r="WTB120" s="2"/>
      <c r="WTC120" s="2"/>
      <c r="WTD120" s="2"/>
      <c r="WTE120" s="2"/>
      <c r="WTF120" s="2"/>
      <c r="WTG120" s="2"/>
      <c r="WTH120" s="2"/>
      <c r="WTI120" s="2"/>
      <c r="WTJ120" s="2"/>
      <c r="WTK120" s="2"/>
      <c r="WTL120" s="2"/>
      <c r="WTM120" s="2"/>
      <c r="WTN120" s="2"/>
      <c r="WTO120" s="2"/>
      <c r="WTP120" s="2"/>
      <c r="WTQ120" s="2"/>
      <c r="WTR120" s="2"/>
      <c r="WTS120" s="2"/>
      <c r="WTT120" s="2"/>
      <c r="WTU120" s="2"/>
      <c r="WTV120" s="2"/>
      <c r="WTW120" s="2"/>
      <c r="WTX120" s="2"/>
      <c r="WTY120" s="2"/>
      <c r="WTZ120" s="2"/>
      <c r="WUA120" s="2"/>
      <c r="WUB120" s="2"/>
      <c r="WUC120" s="2"/>
      <c r="WUD120" s="2"/>
      <c r="WUE120" s="2"/>
      <c r="WUF120" s="2"/>
      <c r="WUG120" s="2"/>
      <c r="WUH120" s="2"/>
      <c r="WUI120" s="2"/>
      <c r="WUJ120" s="2"/>
      <c r="WUK120" s="2"/>
      <c r="WUL120" s="2"/>
      <c r="WUM120" s="2"/>
      <c r="WUN120" s="2"/>
      <c r="WUO120" s="2"/>
      <c r="WUP120" s="2"/>
      <c r="WUQ120" s="2"/>
      <c r="WUR120" s="2"/>
      <c r="WUS120" s="2"/>
      <c r="WUT120" s="2"/>
      <c r="WUU120" s="2"/>
      <c r="WUV120" s="2"/>
      <c r="WUW120" s="2"/>
      <c r="WUX120" s="2"/>
      <c r="WUY120" s="2"/>
      <c r="WUZ120" s="2"/>
      <c r="WVA120" s="2"/>
      <c r="WVB120" s="2"/>
      <c r="WVC120" s="2"/>
      <c r="WVD120" s="2"/>
      <c r="WVE120" s="2"/>
      <c r="WVF120" s="2"/>
      <c r="WVG120" s="2"/>
      <c r="WVH120" s="2"/>
      <c r="WVI120" s="2"/>
      <c r="WVJ120" s="2"/>
      <c r="WVK120" s="2"/>
      <c r="WVL120" s="2"/>
      <c r="WVM120" s="2"/>
      <c r="WVN120" s="2"/>
      <c r="WVO120" s="2"/>
      <c r="WVP120" s="2"/>
      <c r="WVQ120" s="2"/>
      <c r="WVR120" s="2"/>
      <c r="WVS120" s="2"/>
      <c r="WVT120" s="2"/>
      <c r="WVU120" s="2"/>
      <c r="WVV120" s="2"/>
      <c r="WVW120" s="2"/>
      <c r="WVX120" s="2"/>
      <c r="WVY120" s="2"/>
      <c r="WVZ120" s="2"/>
      <c r="WWA120" s="2"/>
      <c r="WWB120" s="2"/>
      <c r="WWC120" s="2"/>
      <c r="WWD120" s="2"/>
      <c r="WWE120" s="2"/>
      <c r="WWF120" s="2"/>
      <c r="WWG120" s="2"/>
      <c r="WWH120" s="2"/>
      <c r="WWI120" s="2"/>
      <c r="WWJ120" s="2"/>
      <c r="WWK120" s="2"/>
      <c r="WWL120" s="2"/>
      <c r="WWM120" s="2"/>
      <c r="WWN120" s="2"/>
      <c r="WWO120" s="2"/>
      <c r="WWP120" s="2"/>
      <c r="WWQ120" s="2"/>
      <c r="WWR120" s="2"/>
      <c r="WWS120" s="2"/>
      <c r="WWT120" s="2"/>
      <c r="WWU120" s="2"/>
      <c r="WWV120" s="2"/>
      <c r="WWW120" s="2"/>
      <c r="WWX120" s="2"/>
      <c r="WWY120" s="2"/>
      <c r="WWZ120" s="2"/>
      <c r="WXA120" s="2"/>
      <c r="WXB120" s="2"/>
      <c r="WXC120" s="2"/>
      <c r="WXD120" s="2"/>
      <c r="WXE120" s="2"/>
      <c r="WXF120" s="2"/>
      <c r="WXG120" s="2"/>
      <c r="WXH120" s="2"/>
      <c r="WXI120" s="2"/>
      <c r="WXJ120" s="2"/>
      <c r="WXK120" s="2"/>
      <c r="WXL120" s="2"/>
      <c r="WXM120" s="2"/>
      <c r="WXN120" s="2"/>
      <c r="WXO120" s="2"/>
      <c r="WXP120" s="2"/>
      <c r="WXQ120" s="2"/>
      <c r="WXR120" s="2"/>
      <c r="WXS120" s="2"/>
      <c r="WXT120" s="2"/>
      <c r="WXU120" s="2"/>
      <c r="WXV120" s="2"/>
      <c r="WXW120" s="2"/>
      <c r="WXX120" s="2"/>
      <c r="WXY120" s="2"/>
      <c r="WXZ120" s="2"/>
      <c r="WYA120" s="2"/>
      <c r="WYB120" s="2"/>
      <c r="WYC120" s="2"/>
      <c r="WYD120" s="2"/>
      <c r="WYE120" s="2"/>
      <c r="WYF120" s="2"/>
      <c r="WYG120" s="2"/>
      <c r="WYH120" s="2"/>
      <c r="WYI120" s="2"/>
      <c r="WYJ120" s="2"/>
      <c r="WYK120" s="2"/>
      <c r="WYL120" s="2"/>
      <c r="WYM120" s="2"/>
      <c r="WYN120" s="2"/>
      <c r="WYO120" s="2"/>
      <c r="WYP120" s="2"/>
      <c r="WYQ120" s="2"/>
      <c r="WYR120" s="2"/>
      <c r="WYS120" s="2"/>
      <c r="WYT120" s="2"/>
      <c r="WYU120" s="2"/>
      <c r="WYV120" s="2"/>
      <c r="WYW120" s="2"/>
      <c r="WYX120" s="2"/>
      <c r="WYY120" s="2"/>
      <c r="WYZ120" s="2"/>
      <c r="WZA120" s="2"/>
      <c r="WZB120" s="2"/>
      <c r="WZC120" s="2"/>
      <c r="WZD120" s="2"/>
      <c r="WZE120" s="2"/>
      <c r="WZF120" s="2"/>
      <c r="WZG120" s="2"/>
      <c r="WZH120" s="2"/>
      <c r="WZI120" s="2"/>
      <c r="WZJ120" s="2"/>
      <c r="WZK120" s="2"/>
      <c r="WZL120" s="2"/>
      <c r="WZM120" s="2"/>
      <c r="WZN120" s="2"/>
      <c r="WZO120" s="2"/>
      <c r="WZP120" s="2"/>
      <c r="WZQ120" s="2"/>
      <c r="WZR120" s="2"/>
      <c r="WZS120" s="2"/>
      <c r="WZT120" s="2"/>
      <c r="WZU120" s="2"/>
      <c r="WZV120" s="2"/>
      <c r="WZW120" s="2"/>
      <c r="WZX120" s="2"/>
      <c r="WZY120" s="2"/>
      <c r="WZZ120" s="2"/>
      <c r="XAA120" s="2"/>
      <c r="XAB120" s="2"/>
      <c r="XAC120" s="2"/>
      <c r="XAD120" s="2"/>
      <c r="XAE120" s="2"/>
      <c r="XAF120" s="2"/>
      <c r="XAG120" s="2"/>
      <c r="XAH120" s="2"/>
      <c r="XAI120" s="2"/>
      <c r="XAJ120" s="2"/>
      <c r="XAK120" s="2"/>
      <c r="XAL120" s="2"/>
      <c r="XAM120" s="2"/>
      <c r="XAN120" s="2"/>
      <c r="XAO120" s="2"/>
      <c r="XAP120" s="2"/>
      <c r="XAQ120" s="2"/>
      <c r="XAR120" s="2"/>
      <c r="XAS120" s="2"/>
      <c r="XAT120" s="2"/>
      <c r="XAU120" s="2"/>
      <c r="XAV120" s="2"/>
      <c r="XAW120" s="2"/>
      <c r="XAX120" s="2"/>
      <c r="XAY120" s="2"/>
      <c r="XAZ120" s="2"/>
      <c r="XBA120" s="2"/>
      <c r="XBB120" s="2"/>
      <c r="XBC120" s="2"/>
      <c r="XBD120" s="2"/>
      <c r="XBE120" s="2"/>
      <c r="XBF120" s="2"/>
      <c r="XBG120" s="2"/>
      <c r="XBH120" s="2"/>
      <c r="XBI120" s="2"/>
      <c r="XBJ120" s="2"/>
      <c r="XBK120" s="2"/>
      <c r="XBL120" s="2"/>
      <c r="XBM120" s="2"/>
      <c r="XBN120" s="2"/>
      <c r="XBO120" s="2"/>
      <c r="XBP120" s="2"/>
      <c r="XBQ120" s="2"/>
      <c r="XBR120" s="2"/>
      <c r="XBS120" s="2"/>
      <c r="XBT120" s="2"/>
      <c r="XBU120" s="2"/>
      <c r="XBV120" s="2"/>
      <c r="XBW120" s="2"/>
      <c r="XBX120" s="2"/>
      <c r="XBY120" s="2"/>
      <c r="XBZ120" s="2"/>
      <c r="XCA120" s="2"/>
      <c r="XCB120" s="2"/>
      <c r="XCC120" s="2"/>
      <c r="XCD120" s="2"/>
      <c r="XCE120" s="2"/>
      <c r="XCF120" s="2"/>
      <c r="XCG120" s="2"/>
      <c r="XCH120" s="2"/>
      <c r="XCI120" s="2"/>
      <c r="XCJ120" s="2"/>
      <c r="XCK120" s="2"/>
      <c r="XCL120" s="2"/>
      <c r="XCM120" s="2"/>
      <c r="XCN120" s="2"/>
      <c r="XCO120" s="2"/>
      <c r="XCP120" s="2"/>
      <c r="XCQ120" s="2"/>
      <c r="XCR120" s="2"/>
      <c r="XCS120" s="2"/>
      <c r="XCT120" s="2"/>
      <c r="XCU120" s="2"/>
      <c r="XCV120" s="2"/>
      <c r="XCW120" s="2"/>
      <c r="XCX120" s="2"/>
      <c r="XCY120" s="2"/>
      <c r="XCZ120" s="2"/>
      <c r="XDA120" s="2"/>
      <c r="XDB120" s="2"/>
      <c r="XDC120" s="2"/>
      <c r="XDD120" s="2"/>
      <c r="XDE120" s="2"/>
      <c r="XDF120" s="2"/>
      <c r="XDG120" s="2"/>
      <c r="XDH120" s="2"/>
      <c r="XDI120" s="2"/>
      <c r="XDJ120" s="2"/>
      <c r="XDK120" s="2"/>
      <c r="XDL120" s="2"/>
      <c r="XDM120" s="2"/>
      <c r="XDN120" s="2"/>
      <c r="XDO120" s="2"/>
      <c r="XDP120" s="2"/>
      <c r="XDQ120" s="2"/>
      <c r="XDR120" s="2"/>
      <c r="XDS120" s="2"/>
      <c r="XDT120" s="2"/>
      <c r="XDU120" s="2"/>
      <c r="XDV120" s="2"/>
      <c r="XDW120" s="2"/>
      <c r="XDX120" s="2"/>
      <c r="XDY120" s="2"/>
      <c r="XDZ120" s="2"/>
      <c r="XEA120" s="2"/>
      <c r="XEB120" s="2"/>
      <c r="XEC120" s="2"/>
      <c r="XED120" s="2"/>
      <c r="XEE120" s="2"/>
      <c r="XEF120" s="2"/>
      <c r="XEG120" s="2"/>
      <c r="XEH120" s="164"/>
      <c r="XEI120" s="2"/>
      <c r="XEJ120" s="9"/>
      <c r="XEK120" s="9"/>
      <c r="XEL120" s="27"/>
      <c r="XEM120" s="32"/>
      <c r="XEN120" s="62"/>
      <c r="XEO120" s="30"/>
      <c r="XEP120" s="76"/>
      <c r="XEQ120" s="36"/>
      <c r="XER120" s="36"/>
      <c r="XES120" s="36"/>
      <c r="XET120" s="165"/>
      <c r="XEU120" s="110"/>
      <c r="XEV120" s="2"/>
      <c r="XEW120" s="2"/>
      <c r="XEX120" s="2"/>
      <c r="XEY120" s="2"/>
      <c r="XEZ120" s="2"/>
    </row>
    <row r="121" s="2" customFormat="1" ht="12.75" spans="1:33">
      <c r="A121" s="9" t="s">
        <v>13102</v>
      </c>
      <c r="B121" s="9" t="s">
        <v>13310</v>
      </c>
      <c r="C121" s="9" t="s">
        <v>9504</v>
      </c>
      <c r="D121" s="27">
        <v>45596</v>
      </c>
      <c r="E121" s="32">
        <v>810056</v>
      </c>
      <c r="F121" s="29">
        <v>90</v>
      </c>
      <c r="G121" s="30">
        <f t="shared" si="14"/>
        <v>45686</v>
      </c>
      <c r="H121" s="36"/>
      <c r="I121" s="36"/>
      <c r="J121" s="36"/>
      <c r="K121" s="36"/>
      <c r="L121" s="36"/>
      <c r="M121" s="36"/>
      <c r="N121" s="36"/>
      <c r="O121" s="36"/>
      <c r="P121" s="36"/>
      <c r="Q121" s="36"/>
      <c r="R121" s="36"/>
      <c r="S121" s="36"/>
      <c r="T121" s="36">
        <f t="shared" si="8"/>
        <v>0</v>
      </c>
      <c r="U121" s="36"/>
      <c r="V121" s="103">
        <f t="shared" si="9"/>
        <v>810056</v>
      </c>
      <c r="W121" s="2" t="str">
        <f t="shared" si="10"/>
        <v>是</v>
      </c>
      <c r="X121" s="9">
        <f t="shared" si="11"/>
        <v>91</v>
      </c>
      <c r="Y121" s="9">
        <f t="shared" si="12"/>
        <v>3</v>
      </c>
      <c r="Z121" s="110">
        <v>45777</v>
      </c>
      <c r="AA121" s="9" t="e">
        <f>LOOKUP(Y121,#REF!)</f>
        <v>#REF!</v>
      </c>
      <c r="AB121" s="111" t="s">
        <v>13166</v>
      </c>
      <c r="AC121" s="2" t="e">
        <f>VLOOKUP(B121,[5]回款反馈!$D:$T,17,0)</f>
        <v>#REF!</v>
      </c>
      <c r="AD121" s="2">
        <f t="shared" si="15"/>
        <v>2024</v>
      </c>
      <c r="AG121" s="2" t="s">
        <v>13237</v>
      </c>
    </row>
    <row r="122" s="2" customFormat="1" ht="12.75" spans="1:33">
      <c r="A122" s="9" t="s">
        <v>13102</v>
      </c>
      <c r="B122" s="9" t="s">
        <v>13311</v>
      </c>
      <c r="C122" s="9" t="s">
        <v>9504</v>
      </c>
      <c r="D122" s="27">
        <v>45596</v>
      </c>
      <c r="E122" s="32">
        <v>409336</v>
      </c>
      <c r="F122" s="29">
        <v>90</v>
      </c>
      <c r="G122" s="30">
        <f t="shared" si="14"/>
        <v>45686</v>
      </c>
      <c r="H122" s="36"/>
      <c r="I122" s="36"/>
      <c r="J122" s="36"/>
      <c r="K122" s="36"/>
      <c r="L122" s="36"/>
      <c r="M122" s="36"/>
      <c r="N122" s="36"/>
      <c r="O122" s="36"/>
      <c r="P122" s="36"/>
      <c r="Q122" s="36"/>
      <c r="R122" s="36"/>
      <c r="S122" s="36"/>
      <c r="T122" s="36">
        <f t="shared" si="8"/>
        <v>0</v>
      </c>
      <c r="U122" s="36"/>
      <c r="V122" s="103">
        <f t="shared" si="9"/>
        <v>409336</v>
      </c>
      <c r="W122" s="2" t="str">
        <f t="shared" si="10"/>
        <v>是</v>
      </c>
      <c r="X122" s="9">
        <f t="shared" si="11"/>
        <v>91</v>
      </c>
      <c r="Y122" s="9">
        <f t="shared" si="12"/>
        <v>3</v>
      </c>
      <c r="Z122" s="110">
        <v>45777</v>
      </c>
      <c r="AA122" s="9" t="e">
        <f>LOOKUP(Y122,#REF!)</f>
        <v>#REF!</v>
      </c>
      <c r="AB122" s="111" t="s">
        <v>13166</v>
      </c>
      <c r="AC122" s="2" t="e">
        <f>VLOOKUP(B122,[5]回款反馈!$D:$T,17,0)</f>
        <v>#REF!</v>
      </c>
      <c r="AD122" s="2">
        <f t="shared" si="15"/>
        <v>2024</v>
      </c>
      <c r="AG122" s="2" t="s">
        <v>13237</v>
      </c>
    </row>
    <row r="123" s="2" customFormat="1" ht="12.75" spans="1:33">
      <c r="A123" s="9" t="s">
        <v>13102</v>
      </c>
      <c r="B123" s="9" t="s">
        <v>13312</v>
      </c>
      <c r="C123" s="9" t="s">
        <v>9504</v>
      </c>
      <c r="D123" s="27">
        <v>45596</v>
      </c>
      <c r="E123" s="32">
        <v>229776</v>
      </c>
      <c r="F123" s="29">
        <v>90</v>
      </c>
      <c r="G123" s="30">
        <f t="shared" si="14"/>
        <v>45686</v>
      </c>
      <c r="H123" s="36"/>
      <c r="I123" s="36"/>
      <c r="J123" s="36"/>
      <c r="K123" s="36"/>
      <c r="L123" s="36"/>
      <c r="M123" s="36"/>
      <c r="N123" s="36"/>
      <c r="O123" s="36"/>
      <c r="P123" s="36"/>
      <c r="Q123" s="36"/>
      <c r="R123" s="36"/>
      <c r="S123" s="36"/>
      <c r="T123" s="36">
        <f t="shared" si="8"/>
        <v>0</v>
      </c>
      <c r="U123" s="36"/>
      <c r="V123" s="103">
        <f t="shared" si="9"/>
        <v>229776</v>
      </c>
      <c r="W123" s="2" t="str">
        <f t="shared" si="10"/>
        <v>是</v>
      </c>
      <c r="X123" s="9">
        <f t="shared" si="11"/>
        <v>91</v>
      </c>
      <c r="Y123" s="9">
        <f t="shared" si="12"/>
        <v>3</v>
      </c>
      <c r="Z123" s="110">
        <v>45777</v>
      </c>
      <c r="AA123" s="9" t="e">
        <f>LOOKUP(Y123,#REF!)</f>
        <v>#REF!</v>
      </c>
      <c r="AB123" s="111" t="s">
        <v>13166</v>
      </c>
      <c r="AC123" s="2" t="e">
        <f>VLOOKUP(B123,[5]回款反馈!$D:$T,17,0)</f>
        <v>#REF!</v>
      </c>
      <c r="AD123" s="2">
        <f t="shared" si="15"/>
        <v>2024</v>
      </c>
      <c r="AG123" s="2" t="s">
        <v>13237</v>
      </c>
    </row>
    <row r="124" s="2" customFormat="1" ht="15.75" spans="1:33">
      <c r="A124" s="9" t="s">
        <v>13102</v>
      </c>
      <c r="B124" s="9" t="s">
        <v>13313</v>
      </c>
      <c r="C124" s="9" t="s">
        <v>9504</v>
      </c>
      <c r="D124" s="27">
        <v>45596</v>
      </c>
      <c r="E124" s="32">
        <v>227796</v>
      </c>
      <c r="F124" s="29">
        <v>90</v>
      </c>
      <c r="G124" s="30">
        <f t="shared" si="14"/>
        <v>45686</v>
      </c>
      <c r="H124" s="36"/>
      <c r="I124" s="36"/>
      <c r="J124" s="36"/>
      <c r="K124" s="36"/>
      <c r="L124" s="36"/>
      <c r="M124" s="36"/>
      <c r="N124" s="36"/>
      <c r="O124" s="36"/>
      <c r="P124" s="36"/>
      <c r="Q124" s="36"/>
      <c r="R124" s="36"/>
      <c r="S124" s="96">
        <v>194592</v>
      </c>
      <c r="T124" s="36">
        <f t="shared" si="8"/>
        <v>194592</v>
      </c>
      <c r="U124" s="36"/>
      <c r="V124" s="103">
        <f t="shared" si="9"/>
        <v>33204</v>
      </c>
      <c r="W124" s="2" t="str">
        <f t="shared" si="10"/>
        <v>是</v>
      </c>
      <c r="X124" s="9">
        <f t="shared" si="11"/>
        <v>91</v>
      </c>
      <c r="Y124" s="9">
        <f t="shared" si="12"/>
        <v>3</v>
      </c>
      <c r="Z124" s="110">
        <v>45777</v>
      </c>
      <c r="AA124" s="9" t="e">
        <f>LOOKUP(Y124,#REF!)</f>
        <v>#REF!</v>
      </c>
      <c r="AB124" s="111" t="s">
        <v>13166</v>
      </c>
      <c r="AC124" s="2" t="e">
        <f>VLOOKUP(B124,[5]回款反馈!$D:$T,17,0)</f>
        <v>#REF!</v>
      </c>
      <c r="AD124" s="2">
        <f t="shared" si="15"/>
        <v>2024</v>
      </c>
      <c r="AG124" s="2" t="s">
        <v>13237</v>
      </c>
    </row>
    <row r="125" s="2" customFormat="1" ht="12.75" spans="1:33">
      <c r="A125" s="9" t="s">
        <v>13105</v>
      </c>
      <c r="B125" s="9" t="s">
        <v>13314</v>
      </c>
      <c r="C125" s="9" t="s">
        <v>9504</v>
      </c>
      <c r="D125" s="27">
        <v>45596</v>
      </c>
      <c r="E125" s="9">
        <v>96498</v>
      </c>
      <c r="F125" s="119">
        <v>180</v>
      </c>
      <c r="G125" s="30">
        <f t="shared" si="14"/>
        <v>45776</v>
      </c>
      <c r="H125" s="36"/>
      <c r="I125" s="36"/>
      <c r="J125" s="36"/>
      <c r="K125" s="36"/>
      <c r="L125" s="36"/>
      <c r="M125" s="36"/>
      <c r="N125" s="36"/>
      <c r="O125" s="36"/>
      <c r="P125" s="36"/>
      <c r="Q125" s="36"/>
      <c r="R125" s="36"/>
      <c r="S125" s="36"/>
      <c r="T125" s="36">
        <f t="shared" si="8"/>
        <v>0</v>
      </c>
      <c r="U125" s="36"/>
      <c r="V125" s="103">
        <f t="shared" si="9"/>
        <v>96498</v>
      </c>
      <c r="W125" s="2" t="str">
        <f t="shared" si="10"/>
        <v>是</v>
      </c>
      <c r="X125" s="9">
        <f t="shared" si="11"/>
        <v>1</v>
      </c>
      <c r="Y125" s="9">
        <f t="shared" si="12"/>
        <v>0</v>
      </c>
      <c r="Z125" s="110">
        <v>45777</v>
      </c>
      <c r="AA125" s="9" t="e">
        <f>LOOKUP(Y125,#REF!)</f>
        <v>#REF!</v>
      </c>
      <c r="AB125" s="111" t="s">
        <v>13176</v>
      </c>
      <c r="AC125" s="2" t="e">
        <f>VLOOKUP(B125,[5]回款反馈!$D:$T,17,0)</f>
        <v>#REF!</v>
      </c>
      <c r="AD125" s="2">
        <f t="shared" si="15"/>
        <v>2024</v>
      </c>
      <c r="AG125" s="2" t="s">
        <v>13237</v>
      </c>
    </row>
    <row r="126" s="2" customFormat="1" ht="12.75" spans="1:33">
      <c r="A126" s="9" t="s">
        <v>13104</v>
      </c>
      <c r="B126" s="9" t="s">
        <v>13315</v>
      </c>
      <c r="C126" s="9" t="s">
        <v>9504</v>
      </c>
      <c r="D126" s="27">
        <v>45596</v>
      </c>
      <c r="E126" s="9">
        <v>29426.4</v>
      </c>
      <c r="F126" s="119">
        <v>180</v>
      </c>
      <c r="G126" s="30">
        <f t="shared" si="14"/>
        <v>45776</v>
      </c>
      <c r="H126" s="36"/>
      <c r="I126" s="36"/>
      <c r="J126" s="36"/>
      <c r="K126" s="36"/>
      <c r="L126" s="36"/>
      <c r="M126" s="36"/>
      <c r="N126" s="36"/>
      <c r="O126" s="36"/>
      <c r="P126" s="36"/>
      <c r="Q126" s="36"/>
      <c r="R126" s="36"/>
      <c r="S126" s="36"/>
      <c r="T126" s="36">
        <f t="shared" si="8"/>
        <v>0</v>
      </c>
      <c r="U126" s="36"/>
      <c r="V126" s="103">
        <f t="shared" si="9"/>
        <v>29426.4</v>
      </c>
      <c r="W126" s="2" t="str">
        <f t="shared" si="10"/>
        <v>是</v>
      </c>
      <c r="X126" s="9">
        <f t="shared" si="11"/>
        <v>1</v>
      </c>
      <c r="Y126" s="9">
        <f t="shared" si="12"/>
        <v>0</v>
      </c>
      <c r="Z126" s="110">
        <v>45777</v>
      </c>
      <c r="AA126" s="9" t="e">
        <f>LOOKUP(Y126,#REF!)</f>
        <v>#REF!</v>
      </c>
      <c r="AB126" s="111" t="s">
        <v>13166</v>
      </c>
      <c r="AC126" s="2" t="e">
        <f>VLOOKUP(B126,[5]回款反馈!$D:$T,17,0)</f>
        <v>#REF!</v>
      </c>
      <c r="AD126" s="2">
        <f t="shared" si="15"/>
        <v>2024</v>
      </c>
      <c r="AG126" s="2" t="s">
        <v>13277</v>
      </c>
    </row>
    <row r="127" s="2" customFormat="1" ht="12.75" spans="1:33">
      <c r="A127" s="9" t="s">
        <v>13111</v>
      </c>
      <c r="B127" s="9" t="s">
        <v>13316</v>
      </c>
      <c r="C127" s="9" t="s">
        <v>9504</v>
      </c>
      <c r="D127" s="38">
        <v>45596</v>
      </c>
      <c r="E127" s="9">
        <v>67350</v>
      </c>
      <c r="F127" s="29">
        <v>90</v>
      </c>
      <c r="G127" s="30">
        <f t="shared" si="14"/>
        <v>45686</v>
      </c>
      <c r="H127" s="36"/>
      <c r="I127" s="36"/>
      <c r="J127" s="36"/>
      <c r="K127" s="36"/>
      <c r="L127" s="36"/>
      <c r="M127" s="36"/>
      <c r="N127" s="36"/>
      <c r="O127" s="36"/>
      <c r="P127" s="36"/>
      <c r="Q127" s="36"/>
      <c r="R127" s="36"/>
      <c r="S127" s="36"/>
      <c r="T127" s="36">
        <f t="shared" si="8"/>
        <v>0</v>
      </c>
      <c r="U127" s="36"/>
      <c r="V127" s="103">
        <f t="shared" si="9"/>
        <v>67350</v>
      </c>
      <c r="W127" s="2" t="str">
        <f t="shared" si="10"/>
        <v>是</v>
      </c>
      <c r="X127" s="9">
        <f t="shared" si="11"/>
        <v>91</v>
      </c>
      <c r="Y127" s="9">
        <f t="shared" si="12"/>
        <v>3</v>
      </c>
      <c r="Z127" s="110">
        <v>45777</v>
      </c>
      <c r="AA127" s="9" t="e">
        <f>LOOKUP(Y127,#REF!)</f>
        <v>#REF!</v>
      </c>
      <c r="AB127" s="111" t="s">
        <v>13166</v>
      </c>
      <c r="AC127" s="2" t="e">
        <f>VLOOKUP(B127,[5]回款反馈!$D:$T,17,0)</f>
        <v>#REF!</v>
      </c>
      <c r="AD127" s="2">
        <f t="shared" si="15"/>
        <v>2024</v>
      </c>
      <c r="AG127" s="2" t="s">
        <v>13170</v>
      </c>
    </row>
    <row r="128" s="2" customFormat="1" ht="12.75" spans="1:30">
      <c r="A128" s="9" t="s">
        <v>13121</v>
      </c>
      <c r="B128" s="9" t="s">
        <v>13317</v>
      </c>
      <c r="C128" s="9" t="s">
        <v>9504</v>
      </c>
      <c r="D128" s="27">
        <v>45596</v>
      </c>
      <c r="E128" s="9">
        <v>4774</v>
      </c>
      <c r="F128" s="131">
        <v>30</v>
      </c>
      <c r="G128" s="30">
        <f t="shared" si="14"/>
        <v>45626</v>
      </c>
      <c r="H128" s="36"/>
      <c r="I128" s="36"/>
      <c r="J128" s="36"/>
      <c r="K128" s="36"/>
      <c r="L128" s="36"/>
      <c r="M128" s="36"/>
      <c r="N128" s="36"/>
      <c r="O128" s="36"/>
      <c r="P128" s="36"/>
      <c r="Q128" s="36"/>
      <c r="R128" s="36"/>
      <c r="S128" s="36"/>
      <c r="T128" s="36">
        <f t="shared" si="8"/>
        <v>0</v>
      </c>
      <c r="U128" s="36"/>
      <c r="V128" s="103">
        <f t="shared" si="9"/>
        <v>4774</v>
      </c>
      <c r="W128" s="2" t="str">
        <f t="shared" si="10"/>
        <v>是</v>
      </c>
      <c r="X128" s="9">
        <f t="shared" si="11"/>
        <v>151</v>
      </c>
      <c r="Y128" s="9">
        <f t="shared" si="12"/>
        <v>5</v>
      </c>
      <c r="Z128" s="110">
        <v>45777</v>
      </c>
      <c r="AA128" s="9" t="e">
        <f>LOOKUP(Y128,#REF!)</f>
        <v>#REF!</v>
      </c>
      <c r="AB128" s="112" t="s">
        <v>13185</v>
      </c>
      <c r="AC128" s="2" t="str">
        <f>VLOOKUP(B128,[5]回款反馈!$D:$T,17,0)</f>
        <v>12月已支付</v>
      </c>
      <c r="AD128" s="2">
        <f t="shared" si="15"/>
        <v>2024</v>
      </c>
    </row>
    <row r="129" s="2" customFormat="1" ht="12.75" spans="1:31">
      <c r="A129" s="9" t="s">
        <v>13260</v>
      </c>
      <c r="B129" s="21" t="s">
        <v>13318</v>
      </c>
      <c r="C129" s="21" t="s">
        <v>9504</v>
      </c>
      <c r="D129" s="22">
        <v>45596</v>
      </c>
      <c r="E129" s="21">
        <v>348</v>
      </c>
      <c r="F129" s="65">
        <v>30</v>
      </c>
      <c r="G129" s="25">
        <f t="shared" si="14"/>
        <v>45626</v>
      </c>
      <c r="H129" s="102">
        <v>354</v>
      </c>
      <c r="I129" s="102"/>
      <c r="J129" s="102"/>
      <c r="K129" s="36"/>
      <c r="L129" s="36"/>
      <c r="M129" s="36"/>
      <c r="N129" s="36"/>
      <c r="O129" s="36"/>
      <c r="P129" s="36"/>
      <c r="Q129" s="36"/>
      <c r="R129" s="36"/>
      <c r="S129" s="102"/>
      <c r="T129" s="102">
        <f t="shared" si="8"/>
        <v>354</v>
      </c>
      <c r="U129" s="102"/>
      <c r="V129" s="103">
        <f t="shared" si="9"/>
        <v>-6</v>
      </c>
      <c r="W129" s="2" t="str">
        <f t="shared" si="10"/>
        <v>否</v>
      </c>
      <c r="X129" s="9" t="str">
        <f t="shared" si="11"/>
        <v>_</v>
      </c>
      <c r="Y129" s="9" t="str">
        <f t="shared" si="12"/>
        <v>—</v>
      </c>
      <c r="Z129" s="110">
        <v>45777</v>
      </c>
      <c r="AA129" s="9" t="e">
        <f>LOOKUP(Y129,#REF!)</f>
        <v>#REF!</v>
      </c>
      <c r="AB129" s="111" t="s">
        <v>13181</v>
      </c>
      <c r="AC129" s="158"/>
      <c r="AD129" s="2">
        <f t="shared" si="15"/>
        <v>2024</v>
      </c>
      <c r="AE129" s="2" t="s">
        <v>13167</v>
      </c>
    </row>
    <row r="130" s="2" customFormat="1" ht="12.75" spans="1:31">
      <c r="A130" s="9" t="s">
        <v>13319</v>
      </c>
      <c r="B130" s="21" t="s">
        <v>13320</v>
      </c>
      <c r="C130" s="21" t="s">
        <v>9504</v>
      </c>
      <c r="D130" s="22">
        <v>45596</v>
      </c>
      <c r="E130" s="21">
        <v>14987</v>
      </c>
      <c r="F130" s="65">
        <v>0</v>
      </c>
      <c r="G130" s="25">
        <f t="shared" si="14"/>
        <v>45596</v>
      </c>
      <c r="H130" s="102">
        <v>15015</v>
      </c>
      <c r="I130" s="102"/>
      <c r="J130" s="102"/>
      <c r="K130" s="36"/>
      <c r="L130" s="36"/>
      <c r="M130" s="36"/>
      <c r="N130" s="36"/>
      <c r="O130" s="36"/>
      <c r="P130" s="36"/>
      <c r="Q130" s="36"/>
      <c r="R130" s="36"/>
      <c r="S130" s="102"/>
      <c r="T130" s="102">
        <f t="shared" ref="T130:T165" si="16">SUM(I130:S130)+H130</f>
        <v>15015</v>
      </c>
      <c r="U130" s="102"/>
      <c r="V130" s="103">
        <f t="shared" ref="V130:V193" si="17">ROUND(E130-T130-U130,2)</f>
        <v>-28</v>
      </c>
      <c r="W130" s="2" t="str">
        <f t="shared" ref="W130:W193" si="18">IF(AND(Z130&gt;G130,V130&gt;0),"是","否")</f>
        <v>否</v>
      </c>
      <c r="X130" s="9" t="str">
        <f t="shared" ref="X130:X193" si="19">IF(W130="是",DATEDIF(G130,Z130,"D"),"_")</f>
        <v>_</v>
      </c>
      <c r="Y130" s="9" t="str">
        <f t="shared" ref="Y130:Y193" si="20">IF(V130&lt;=0,"—",IF((G130&gt;Z130),"0",DATEDIF(G130,Z130,"m")))</f>
        <v>—</v>
      </c>
      <c r="Z130" s="110">
        <v>45777</v>
      </c>
      <c r="AA130" s="9" t="e">
        <f>LOOKUP(Y130,#REF!)</f>
        <v>#REF!</v>
      </c>
      <c r="AB130" s="112" t="s">
        <v>13185</v>
      </c>
      <c r="AC130" s="158"/>
      <c r="AD130" s="2">
        <f t="shared" si="15"/>
        <v>2024</v>
      </c>
      <c r="AE130" s="2" t="s">
        <v>13167</v>
      </c>
    </row>
    <row r="131" s="2" customFormat="1" ht="12.75" spans="1:31">
      <c r="A131" s="9" t="s">
        <v>13124</v>
      </c>
      <c r="B131" s="9" t="s">
        <v>13321</v>
      </c>
      <c r="C131" s="9" t="s">
        <v>9504</v>
      </c>
      <c r="D131" s="27">
        <v>45596</v>
      </c>
      <c r="E131" s="9">
        <v>13807</v>
      </c>
      <c r="F131" s="119" t="s">
        <v>13175</v>
      </c>
      <c r="G131" s="30">
        <f t="shared" si="14"/>
        <v>45626</v>
      </c>
      <c r="H131" s="36">
        <v>7000</v>
      </c>
      <c r="I131" s="36"/>
      <c r="J131" s="36">
        <v>6807</v>
      </c>
      <c r="K131" s="36"/>
      <c r="L131" s="36"/>
      <c r="M131" s="36"/>
      <c r="N131" s="36"/>
      <c r="O131" s="36"/>
      <c r="P131" s="36"/>
      <c r="Q131" s="36"/>
      <c r="R131" s="36"/>
      <c r="S131" s="36"/>
      <c r="T131" s="36">
        <f t="shared" si="16"/>
        <v>13807</v>
      </c>
      <c r="U131" s="36"/>
      <c r="V131" s="103">
        <f t="shared" si="17"/>
        <v>0</v>
      </c>
      <c r="W131" s="2" t="str">
        <f t="shared" si="18"/>
        <v>否</v>
      </c>
      <c r="X131" s="9" t="str">
        <f t="shared" si="19"/>
        <v>_</v>
      </c>
      <c r="Y131" s="9" t="str">
        <f t="shared" si="20"/>
        <v>—</v>
      </c>
      <c r="Z131" s="110">
        <v>45777</v>
      </c>
      <c r="AA131" s="9" t="e">
        <f>LOOKUP(Y131,#REF!)</f>
        <v>#REF!</v>
      </c>
      <c r="AB131" s="111" t="s">
        <v>13176</v>
      </c>
      <c r="AC131" s="2" t="str">
        <f>VLOOKUP(B131,[5]回款反馈!$D:$T,17,0)</f>
        <v>跟销售发邮件了，说是元旦之后会下个新订单，到时候会付剩下的这部分</v>
      </c>
      <c r="AD131" s="2">
        <f t="shared" si="15"/>
        <v>2024</v>
      </c>
      <c r="AE131" s="2" t="s">
        <v>13176</v>
      </c>
    </row>
    <row r="132" s="2" customFormat="1" ht="12.75" spans="1:31">
      <c r="A132" s="9" t="s">
        <v>13199</v>
      </c>
      <c r="B132" s="37" t="s">
        <v>13322</v>
      </c>
      <c r="C132" s="9" t="s">
        <v>9504</v>
      </c>
      <c r="D132" s="38">
        <v>45596</v>
      </c>
      <c r="E132" s="9">
        <v>17016</v>
      </c>
      <c r="F132" s="62">
        <v>0</v>
      </c>
      <c r="G132" s="30">
        <f t="shared" si="14"/>
        <v>45596</v>
      </c>
      <c r="H132" s="36">
        <f>22656+7680</f>
        <v>30336</v>
      </c>
      <c r="I132" s="36"/>
      <c r="J132" s="36"/>
      <c r="K132" s="36"/>
      <c r="L132" s="36"/>
      <c r="M132" s="36"/>
      <c r="N132" s="36"/>
      <c r="O132" s="36"/>
      <c r="P132" s="36"/>
      <c r="Q132" s="36"/>
      <c r="R132" s="36"/>
      <c r="S132" s="36"/>
      <c r="T132" s="36">
        <f t="shared" si="16"/>
        <v>30336</v>
      </c>
      <c r="U132" s="36"/>
      <c r="V132" s="103">
        <f t="shared" si="17"/>
        <v>-13320</v>
      </c>
      <c r="W132" s="2" t="str">
        <f t="shared" si="18"/>
        <v>否</v>
      </c>
      <c r="X132" s="9" t="str">
        <f t="shared" si="19"/>
        <v>_</v>
      </c>
      <c r="Y132" s="9" t="str">
        <f t="shared" si="20"/>
        <v>—</v>
      </c>
      <c r="Z132" s="110">
        <v>45777</v>
      </c>
      <c r="AA132" s="9" t="e">
        <f>LOOKUP(Y132,#REF!)</f>
        <v>#REF!</v>
      </c>
      <c r="AB132" s="111" t="s">
        <v>13166</v>
      </c>
      <c r="AD132" s="2">
        <f t="shared" si="15"/>
        <v>2024</v>
      </c>
      <c r="AE132" s="2" t="s">
        <v>13166</v>
      </c>
    </row>
    <row r="133" s="2" customFormat="1" ht="12.75" spans="1:31">
      <c r="A133" s="9" t="s">
        <v>13199</v>
      </c>
      <c r="B133" s="9" t="s">
        <v>13323</v>
      </c>
      <c r="C133" s="9" t="s">
        <v>9504</v>
      </c>
      <c r="D133" s="38">
        <v>45596</v>
      </c>
      <c r="E133" s="9"/>
      <c r="F133" s="62">
        <v>0</v>
      </c>
      <c r="G133" s="30">
        <f t="shared" si="14"/>
        <v>45596</v>
      </c>
      <c r="H133" s="36">
        <v>7680</v>
      </c>
      <c r="I133" s="36"/>
      <c r="J133" s="36"/>
      <c r="K133" s="36"/>
      <c r="L133" s="36"/>
      <c r="M133" s="36"/>
      <c r="N133" s="36"/>
      <c r="O133" s="36"/>
      <c r="P133" s="36"/>
      <c r="Q133" s="36"/>
      <c r="R133" s="36"/>
      <c r="S133" s="36"/>
      <c r="T133" s="36">
        <f t="shared" si="16"/>
        <v>7680</v>
      </c>
      <c r="U133" s="36"/>
      <c r="V133" s="103">
        <f t="shared" si="17"/>
        <v>-7680</v>
      </c>
      <c r="W133" s="2" t="str">
        <f t="shared" si="18"/>
        <v>否</v>
      </c>
      <c r="X133" s="9" t="str">
        <f t="shared" si="19"/>
        <v>_</v>
      </c>
      <c r="Y133" s="9" t="str">
        <f t="shared" si="20"/>
        <v>—</v>
      </c>
      <c r="Z133" s="110">
        <v>45777</v>
      </c>
      <c r="AA133" s="9" t="e">
        <f>LOOKUP(Y133,#REF!)</f>
        <v>#REF!</v>
      </c>
      <c r="AB133" s="111" t="s">
        <v>13166</v>
      </c>
      <c r="AD133" s="2">
        <f t="shared" si="15"/>
        <v>2024</v>
      </c>
      <c r="AE133" s="2" t="s">
        <v>13166</v>
      </c>
    </row>
    <row r="134" s="2" customFormat="1" ht="12.75" spans="1:31">
      <c r="A134" s="9" t="s">
        <v>13199</v>
      </c>
      <c r="B134" s="9" t="s">
        <v>13324</v>
      </c>
      <c r="C134" s="9" t="s">
        <v>9504</v>
      </c>
      <c r="D134" s="38">
        <v>45626</v>
      </c>
      <c r="E134" s="9">
        <v>21000</v>
      </c>
      <c r="F134" s="62">
        <v>0</v>
      </c>
      <c r="G134" s="30">
        <f t="shared" si="14"/>
        <v>45626</v>
      </c>
      <c r="H134" s="36"/>
      <c r="I134" s="36"/>
      <c r="J134" s="36"/>
      <c r="K134" s="36"/>
      <c r="L134" s="36"/>
      <c r="M134" s="36"/>
      <c r="N134" s="36"/>
      <c r="O134" s="36"/>
      <c r="P134" s="36"/>
      <c r="Q134" s="36"/>
      <c r="R134" s="36"/>
      <c r="S134" s="36"/>
      <c r="T134" s="36">
        <f t="shared" si="16"/>
        <v>0</v>
      </c>
      <c r="U134" s="36"/>
      <c r="V134" s="103">
        <f t="shared" si="17"/>
        <v>21000</v>
      </c>
      <c r="W134" s="2" t="str">
        <f t="shared" si="18"/>
        <v>是</v>
      </c>
      <c r="X134" s="9">
        <f t="shared" si="19"/>
        <v>151</v>
      </c>
      <c r="Y134" s="9">
        <f t="shared" si="20"/>
        <v>5</v>
      </c>
      <c r="Z134" s="110">
        <v>45777</v>
      </c>
      <c r="AA134" s="9" t="e">
        <f>LOOKUP(Y134,#REF!)</f>
        <v>#REF!</v>
      </c>
      <c r="AB134" s="111" t="s">
        <v>13166</v>
      </c>
      <c r="AC134" s="2" t="str">
        <f>VLOOKUP(B134,[5]回款反馈!$D:$T,17,0)</f>
        <v>不欠款，订单号错误，现已更正</v>
      </c>
      <c r="AD134" s="2">
        <f t="shared" si="15"/>
        <v>2024</v>
      </c>
      <c r="AE134" s="2" t="s">
        <v>13166</v>
      </c>
    </row>
    <row r="135" s="2" customFormat="1" spans="1:33">
      <c r="A135" s="9" t="s">
        <v>13109</v>
      </c>
      <c r="B135" s="37" t="s">
        <v>13325</v>
      </c>
      <c r="C135" s="9" t="s">
        <v>9504</v>
      </c>
      <c r="D135" s="38">
        <v>45626</v>
      </c>
      <c r="E135" s="68">
        <v>750</v>
      </c>
      <c r="F135" s="119">
        <v>60</v>
      </c>
      <c r="G135" s="30">
        <f t="shared" si="14"/>
        <v>45686</v>
      </c>
      <c r="H135" s="36"/>
      <c r="I135" s="36"/>
      <c r="J135" s="36"/>
      <c r="K135" s="36"/>
      <c r="L135" s="36"/>
      <c r="M135" s="36"/>
      <c r="N135" s="36"/>
      <c r="O135" s="36"/>
      <c r="P135" s="36"/>
      <c r="Q135" s="36"/>
      <c r="R135" s="36"/>
      <c r="S135" s="36"/>
      <c r="T135" s="36">
        <f t="shared" si="16"/>
        <v>0</v>
      </c>
      <c r="U135" s="36"/>
      <c r="V135" s="103">
        <f t="shared" si="17"/>
        <v>750</v>
      </c>
      <c r="W135" s="2" t="str">
        <f t="shared" si="18"/>
        <v>是</v>
      </c>
      <c r="X135" s="9">
        <f t="shared" si="19"/>
        <v>91</v>
      </c>
      <c r="Y135" s="9">
        <f t="shared" si="20"/>
        <v>3</v>
      </c>
      <c r="Z135" s="110">
        <v>45777</v>
      </c>
      <c r="AA135" s="9" t="e">
        <f>LOOKUP(Y135,#REF!)</f>
        <v>#REF!</v>
      </c>
      <c r="AB135" s="111" t="s">
        <v>13185</v>
      </c>
      <c r="AC135" s="2" t="e">
        <f>VLOOKUP(B135,[5]回款反馈!$D:$T,17,0)</f>
        <v>#REF!</v>
      </c>
      <c r="AD135" s="2">
        <f t="shared" si="15"/>
        <v>2024</v>
      </c>
      <c r="AG135" s="7" t="s">
        <v>13170</v>
      </c>
    </row>
    <row r="136" s="2" customFormat="1" spans="1:33">
      <c r="A136" s="9" t="s">
        <v>13109</v>
      </c>
      <c r="B136" s="37" t="s">
        <v>13326</v>
      </c>
      <c r="C136" s="9" t="s">
        <v>9504</v>
      </c>
      <c r="D136" s="38">
        <v>45626</v>
      </c>
      <c r="E136" s="68">
        <v>99990</v>
      </c>
      <c r="F136" s="119">
        <v>60</v>
      </c>
      <c r="G136" s="30">
        <f t="shared" si="14"/>
        <v>45686</v>
      </c>
      <c r="H136" s="36"/>
      <c r="I136" s="36"/>
      <c r="J136" s="36"/>
      <c r="K136" s="36"/>
      <c r="L136" s="36"/>
      <c r="M136" s="36"/>
      <c r="N136" s="36"/>
      <c r="O136" s="36"/>
      <c r="P136" s="36"/>
      <c r="Q136" s="36"/>
      <c r="R136" s="36"/>
      <c r="S136" s="36"/>
      <c r="T136" s="36">
        <f t="shared" si="16"/>
        <v>0</v>
      </c>
      <c r="U136" s="36"/>
      <c r="V136" s="103">
        <f t="shared" si="17"/>
        <v>99990</v>
      </c>
      <c r="W136" s="2" t="str">
        <f t="shared" si="18"/>
        <v>是</v>
      </c>
      <c r="X136" s="9">
        <f t="shared" si="19"/>
        <v>91</v>
      </c>
      <c r="Y136" s="9">
        <f t="shared" si="20"/>
        <v>3</v>
      </c>
      <c r="Z136" s="110">
        <v>45777</v>
      </c>
      <c r="AA136" s="9" t="e">
        <f>LOOKUP(Y136,#REF!)</f>
        <v>#REF!</v>
      </c>
      <c r="AB136" s="111" t="s">
        <v>13185</v>
      </c>
      <c r="AC136" s="2" t="e">
        <f>VLOOKUP(B136,[5]回款反馈!$D:$T,17,0)</f>
        <v>#REF!</v>
      </c>
      <c r="AD136" s="2">
        <f t="shared" si="15"/>
        <v>2024</v>
      </c>
      <c r="AG136" s="7" t="s">
        <v>13170</v>
      </c>
    </row>
    <row r="137" s="2" customFormat="1" spans="1:33">
      <c r="A137" s="9" t="s">
        <v>13098</v>
      </c>
      <c r="B137" s="75" t="s">
        <v>13327</v>
      </c>
      <c r="C137" s="9" t="s">
        <v>9504</v>
      </c>
      <c r="D137" s="27">
        <v>45626</v>
      </c>
      <c r="E137" s="9">
        <v>523640</v>
      </c>
      <c r="F137" s="74">
        <v>180</v>
      </c>
      <c r="G137" s="30">
        <f t="shared" si="14"/>
        <v>45806</v>
      </c>
      <c r="H137" s="36"/>
      <c r="I137" s="36"/>
      <c r="J137" s="36"/>
      <c r="K137" s="36"/>
      <c r="L137" s="36"/>
      <c r="M137" s="36"/>
      <c r="N137" s="36"/>
      <c r="O137" s="36"/>
      <c r="P137" s="36"/>
      <c r="Q137" s="36"/>
      <c r="R137" s="36"/>
      <c r="S137" s="36"/>
      <c r="T137" s="36">
        <f t="shared" si="16"/>
        <v>0</v>
      </c>
      <c r="U137" s="36"/>
      <c r="V137" s="103">
        <f t="shared" si="17"/>
        <v>523640</v>
      </c>
      <c r="W137" s="2" t="str">
        <f t="shared" si="18"/>
        <v>否</v>
      </c>
      <c r="X137" s="9" t="str">
        <f t="shared" si="19"/>
        <v>_</v>
      </c>
      <c r="Y137" s="9" t="str">
        <f t="shared" si="20"/>
        <v>0</v>
      </c>
      <c r="Z137" s="110">
        <v>45777</v>
      </c>
      <c r="AA137" s="9" t="e">
        <f>LOOKUP(Y137,#REF!)</f>
        <v>#REF!</v>
      </c>
      <c r="AB137" s="111" t="s">
        <v>13166</v>
      </c>
      <c r="AC137" s="2" t="e">
        <f>VLOOKUP(B137,[5]回款反馈!$D:$T,17,0)</f>
        <v>#REF!</v>
      </c>
      <c r="AD137" s="2">
        <f t="shared" si="15"/>
        <v>2024</v>
      </c>
      <c r="AG137" s="7" t="s">
        <v>13237</v>
      </c>
    </row>
    <row r="138" s="2" customFormat="1" spans="1:33">
      <c r="A138" s="9" t="s">
        <v>13119</v>
      </c>
      <c r="B138" s="78" t="s">
        <v>13328</v>
      </c>
      <c r="C138" s="9" t="s">
        <v>9504</v>
      </c>
      <c r="D138" s="27">
        <v>45626</v>
      </c>
      <c r="E138" s="9">
        <v>141120</v>
      </c>
      <c r="F138" s="62">
        <v>180</v>
      </c>
      <c r="G138" s="30">
        <f t="shared" si="14"/>
        <v>45806</v>
      </c>
      <c r="H138" s="36"/>
      <c r="I138" s="36">
        <v>70000</v>
      </c>
      <c r="J138" s="36"/>
      <c r="K138" s="36"/>
      <c r="L138" s="36"/>
      <c r="M138" s="36"/>
      <c r="N138" s="36"/>
      <c r="O138" s="36"/>
      <c r="P138" s="36"/>
      <c r="Q138" s="36"/>
      <c r="R138" s="36"/>
      <c r="S138" s="36"/>
      <c r="T138" s="36">
        <f t="shared" si="16"/>
        <v>70000</v>
      </c>
      <c r="U138" s="36"/>
      <c r="V138" s="103">
        <f t="shared" si="17"/>
        <v>71120</v>
      </c>
      <c r="W138" s="2" t="str">
        <f t="shared" si="18"/>
        <v>否</v>
      </c>
      <c r="X138" s="9" t="str">
        <f t="shared" si="19"/>
        <v>_</v>
      </c>
      <c r="Y138" s="9" t="str">
        <f t="shared" si="20"/>
        <v>0</v>
      </c>
      <c r="Z138" s="110">
        <v>45777</v>
      </c>
      <c r="AA138" s="9" t="e">
        <f>LOOKUP(Y138,#REF!)</f>
        <v>#REF!</v>
      </c>
      <c r="AB138" s="111" t="s">
        <v>13166</v>
      </c>
      <c r="AC138" s="2" t="e">
        <f>VLOOKUP(B138,[5]回款反馈!$D:$T,17,0)</f>
        <v>#REF!</v>
      </c>
      <c r="AD138" s="2">
        <f t="shared" si="15"/>
        <v>2024</v>
      </c>
      <c r="AG138" s="7" t="s">
        <v>13170</v>
      </c>
    </row>
    <row r="139" s="2" customFormat="1" spans="1:33">
      <c r="A139" s="9" t="s">
        <v>13112</v>
      </c>
      <c r="B139" s="78" t="s">
        <v>13329</v>
      </c>
      <c r="C139" s="9" t="s">
        <v>9504</v>
      </c>
      <c r="D139" s="27">
        <v>45626</v>
      </c>
      <c r="E139" s="9">
        <v>19650</v>
      </c>
      <c r="F139" s="62">
        <v>90</v>
      </c>
      <c r="G139" s="30">
        <f t="shared" si="14"/>
        <v>45716</v>
      </c>
      <c r="H139" s="36"/>
      <c r="I139" s="36"/>
      <c r="J139" s="36"/>
      <c r="K139" s="36"/>
      <c r="L139" s="36"/>
      <c r="M139" s="36"/>
      <c r="N139" s="36"/>
      <c r="O139" s="36"/>
      <c r="P139" s="36"/>
      <c r="Q139" s="36"/>
      <c r="R139" s="36"/>
      <c r="S139" s="36"/>
      <c r="T139" s="36">
        <f t="shared" si="16"/>
        <v>0</v>
      </c>
      <c r="U139" s="36"/>
      <c r="V139" s="103">
        <f t="shared" si="17"/>
        <v>19650</v>
      </c>
      <c r="W139" s="2" t="str">
        <f t="shared" si="18"/>
        <v>是</v>
      </c>
      <c r="X139" s="9">
        <f t="shared" si="19"/>
        <v>61</v>
      </c>
      <c r="Y139" s="9">
        <f t="shared" si="20"/>
        <v>2</v>
      </c>
      <c r="Z139" s="110">
        <v>45777</v>
      </c>
      <c r="AA139" s="9" t="e">
        <f>LOOKUP(Y139,#REF!)</f>
        <v>#REF!</v>
      </c>
      <c r="AB139" s="111" t="s">
        <v>13166</v>
      </c>
      <c r="AD139" s="2">
        <f t="shared" si="15"/>
        <v>2024</v>
      </c>
      <c r="AG139" s="2" t="s">
        <v>13237</v>
      </c>
    </row>
    <row r="140" s="2" customFormat="1" spans="1:33">
      <c r="A140" s="9" t="s">
        <v>13112</v>
      </c>
      <c r="B140" s="78" t="s">
        <v>13330</v>
      </c>
      <c r="C140" s="9" t="s">
        <v>9504</v>
      </c>
      <c r="D140" s="27">
        <v>45626</v>
      </c>
      <c r="E140" s="9">
        <v>90700</v>
      </c>
      <c r="F140" s="62">
        <v>90</v>
      </c>
      <c r="G140" s="30">
        <f t="shared" si="14"/>
        <v>45716</v>
      </c>
      <c r="H140" s="36"/>
      <c r="I140" s="36"/>
      <c r="J140" s="36"/>
      <c r="K140" s="36"/>
      <c r="L140" s="36"/>
      <c r="M140" s="36"/>
      <c r="N140" s="36"/>
      <c r="O140" s="36"/>
      <c r="P140" s="36"/>
      <c r="Q140" s="36"/>
      <c r="R140" s="36"/>
      <c r="S140" s="36"/>
      <c r="T140" s="36">
        <f t="shared" si="16"/>
        <v>0</v>
      </c>
      <c r="U140" s="36"/>
      <c r="V140" s="103">
        <f t="shared" si="17"/>
        <v>90700</v>
      </c>
      <c r="W140" s="2" t="str">
        <f t="shared" si="18"/>
        <v>是</v>
      </c>
      <c r="X140" s="9">
        <f t="shared" si="19"/>
        <v>61</v>
      </c>
      <c r="Y140" s="9">
        <f t="shared" si="20"/>
        <v>2</v>
      </c>
      <c r="Z140" s="110">
        <v>45777</v>
      </c>
      <c r="AA140" s="9" t="e">
        <f>LOOKUP(Y140,#REF!)</f>
        <v>#REF!</v>
      </c>
      <c r="AB140" s="111" t="s">
        <v>13166</v>
      </c>
      <c r="AD140" s="2">
        <f t="shared" si="15"/>
        <v>2024</v>
      </c>
      <c r="AG140" s="2" t="s">
        <v>13237</v>
      </c>
    </row>
    <row r="141" s="2" customFormat="1" ht="12.75" spans="1:30">
      <c r="A141" s="9" t="s">
        <v>13234</v>
      </c>
      <c r="B141" s="9" t="s">
        <v>13331</v>
      </c>
      <c r="C141" s="9" t="s">
        <v>9504</v>
      </c>
      <c r="D141" s="27">
        <v>45626</v>
      </c>
      <c r="E141" s="9"/>
      <c r="F141" s="62">
        <v>0</v>
      </c>
      <c r="G141" s="30">
        <f t="shared" si="14"/>
        <v>45626</v>
      </c>
      <c r="H141" s="36">
        <v>57597</v>
      </c>
      <c r="I141" s="36"/>
      <c r="J141" s="36"/>
      <c r="K141" s="36"/>
      <c r="L141" s="36"/>
      <c r="M141" s="36"/>
      <c r="N141" s="36"/>
      <c r="O141" s="36"/>
      <c r="P141" s="36"/>
      <c r="Q141" s="36"/>
      <c r="R141" s="36"/>
      <c r="S141" s="36"/>
      <c r="T141" s="36">
        <f t="shared" si="16"/>
        <v>57597</v>
      </c>
      <c r="U141" s="36"/>
      <c r="V141" s="103">
        <f t="shared" si="17"/>
        <v>-57597</v>
      </c>
      <c r="W141" s="2" t="str">
        <f t="shared" si="18"/>
        <v>否</v>
      </c>
      <c r="X141" s="9" t="str">
        <f t="shared" si="19"/>
        <v>_</v>
      </c>
      <c r="Y141" s="9" t="str">
        <f t="shared" si="20"/>
        <v>—</v>
      </c>
      <c r="Z141" s="110">
        <v>45777</v>
      </c>
      <c r="AA141" s="9" t="e">
        <f>LOOKUP(Y141,#REF!)</f>
        <v>#REF!</v>
      </c>
      <c r="AB141" s="111" t="s">
        <v>13190</v>
      </c>
      <c r="AD141" s="2">
        <f t="shared" si="15"/>
        <v>2024</v>
      </c>
    </row>
    <row r="142" s="2" customFormat="1" ht="12.75" spans="1:33">
      <c r="A142" s="9" t="s">
        <v>13108</v>
      </c>
      <c r="B142" s="9" t="s">
        <v>13332</v>
      </c>
      <c r="C142" s="9" t="s">
        <v>9504</v>
      </c>
      <c r="D142" s="27">
        <v>45626</v>
      </c>
      <c r="E142" s="9">
        <v>1500</v>
      </c>
      <c r="F142" s="74">
        <v>90</v>
      </c>
      <c r="G142" s="30">
        <f t="shared" si="14"/>
        <v>45716</v>
      </c>
      <c r="H142" s="36"/>
      <c r="I142" s="36"/>
      <c r="J142" s="36"/>
      <c r="K142" s="36"/>
      <c r="L142" s="36"/>
      <c r="M142" s="36"/>
      <c r="N142" s="36"/>
      <c r="O142" s="36"/>
      <c r="P142" s="36"/>
      <c r="Q142" s="36"/>
      <c r="R142" s="36"/>
      <c r="S142" s="36"/>
      <c r="T142" s="36">
        <f t="shared" si="16"/>
        <v>0</v>
      </c>
      <c r="U142" s="36"/>
      <c r="V142" s="103">
        <f t="shared" si="17"/>
        <v>1500</v>
      </c>
      <c r="W142" s="2" t="str">
        <f t="shared" si="18"/>
        <v>是</v>
      </c>
      <c r="X142" s="9">
        <f t="shared" si="19"/>
        <v>61</v>
      </c>
      <c r="Y142" s="9">
        <f t="shared" si="20"/>
        <v>2</v>
      </c>
      <c r="Z142" s="110">
        <v>45777</v>
      </c>
      <c r="AA142" s="9" t="e">
        <f>LOOKUP(Y142,#REF!)</f>
        <v>#REF!</v>
      </c>
      <c r="AB142" s="111" t="s">
        <v>13166</v>
      </c>
      <c r="AC142" s="2" t="e">
        <f>VLOOKUP(B142,[5]回款反馈!$D:$T,17,0)</f>
        <v>#REF!</v>
      </c>
      <c r="AD142" s="2">
        <f t="shared" si="15"/>
        <v>2024</v>
      </c>
      <c r="AG142" s="2" t="s">
        <v>13208</v>
      </c>
    </row>
    <row r="143" s="2" customFormat="1" ht="12.75" spans="1:33">
      <c r="A143" s="9" t="s">
        <v>13104</v>
      </c>
      <c r="B143" s="9" t="s">
        <v>13333</v>
      </c>
      <c r="C143" s="9" t="s">
        <v>9504</v>
      </c>
      <c r="D143" s="27">
        <v>45626</v>
      </c>
      <c r="E143" s="9">
        <v>31080</v>
      </c>
      <c r="F143" s="119">
        <v>180</v>
      </c>
      <c r="G143" s="30">
        <f t="shared" si="14"/>
        <v>45806</v>
      </c>
      <c r="H143" s="36"/>
      <c r="I143" s="36"/>
      <c r="J143" s="36"/>
      <c r="K143" s="36"/>
      <c r="L143" s="36"/>
      <c r="M143" s="36"/>
      <c r="N143" s="36"/>
      <c r="O143" s="36"/>
      <c r="P143" s="36"/>
      <c r="Q143" s="36"/>
      <c r="R143" s="36"/>
      <c r="S143" s="36"/>
      <c r="T143" s="36">
        <f t="shared" si="16"/>
        <v>0</v>
      </c>
      <c r="U143" s="36"/>
      <c r="V143" s="103">
        <f t="shared" si="17"/>
        <v>31080</v>
      </c>
      <c r="W143" s="2" t="str">
        <f t="shared" si="18"/>
        <v>否</v>
      </c>
      <c r="X143" s="9" t="str">
        <f t="shared" si="19"/>
        <v>_</v>
      </c>
      <c r="Y143" s="9" t="str">
        <f t="shared" si="20"/>
        <v>0</v>
      </c>
      <c r="Z143" s="110">
        <v>45777</v>
      </c>
      <c r="AA143" s="9" t="e">
        <f>LOOKUP(Y143,#REF!)</f>
        <v>#REF!</v>
      </c>
      <c r="AB143" s="111" t="s">
        <v>13166</v>
      </c>
      <c r="AC143" s="2" t="e">
        <f>VLOOKUP(B143,[5]回款反馈!$D:$T,17,0)</f>
        <v>#REF!</v>
      </c>
      <c r="AD143" s="2">
        <f t="shared" si="15"/>
        <v>2024</v>
      </c>
      <c r="AG143" s="2" t="s">
        <v>13277</v>
      </c>
    </row>
    <row r="144" s="2" customFormat="1" ht="12.75" spans="1:33">
      <c r="A144" s="9" t="s">
        <v>13104</v>
      </c>
      <c r="B144" s="9" t="s">
        <v>13334</v>
      </c>
      <c r="C144" s="9" t="s">
        <v>9504</v>
      </c>
      <c r="D144" s="27">
        <v>45626</v>
      </c>
      <c r="E144" s="9">
        <v>16512</v>
      </c>
      <c r="F144" s="119">
        <v>180</v>
      </c>
      <c r="G144" s="30">
        <f t="shared" si="14"/>
        <v>45806</v>
      </c>
      <c r="H144" s="36"/>
      <c r="I144" s="36"/>
      <c r="J144" s="36"/>
      <c r="K144" s="36"/>
      <c r="L144" s="36"/>
      <c r="M144" s="36"/>
      <c r="N144" s="36"/>
      <c r="O144" s="36"/>
      <c r="P144" s="36"/>
      <c r="Q144" s="36"/>
      <c r="R144" s="36"/>
      <c r="S144" s="36"/>
      <c r="T144" s="36">
        <f t="shared" si="16"/>
        <v>0</v>
      </c>
      <c r="U144" s="36"/>
      <c r="V144" s="103">
        <f t="shared" si="17"/>
        <v>16512</v>
      </c>
      <c r="W144" s="2" t="str">
        <f t="shared" si="18"/>
        <v>否</v>
      </c>
      <c r="X144" s="9" t="str">
        <f t="shared" si="19"/>
        <v>_</v>
      </c>
      <c r="Y144" s="9" t="str">
        <f t="shared" si="20"/>
        <v>0</v>
      </c>
      <c r="Z144" s="110">
        <v>45777</v>
      </c>
      <c r="AA144" s="9" t="e">
        <f>LOOKUP(Y144,#REF!)</f>
        <v>#REF!</v>
      </c>
      <c r="AB144" s="111" t="s">
        <v>13166</v>
      </c>
      <c r="AC144" s="2" t="e">
        <f>VLOOKUP(B144,[5]回款反馈!$D:$T,17,0)</f>
        <v>#REF!</v>
      </c>
      <c r="AD144" s="2">
        <f t="shared" si="15"/>
        <v>2024</v>
      </c>
      <c r="AG144" s="2" t="s">
        <v>13277</v>
      </c>
    </row>
    <row r="145" s="2" customFormat="1" ht="12.75" spans="1:33">
      <c r="A145" s="9" t="s">
        <v>13188</v>
      </c>
      <c r="B145" s="9" t="s">
        <v>13335</v>
      </c>
      <c r="C145" s="9" t="s">
        <v>9504</v>
      </c>
      <c r="D145" s="27">
        <v>45626</v>
      </c>
      <c r="E145" s="68">
        <v>20610</v>
      </c>
      <c r="F145" s="131">
        <v>90</v>
      </c>
      <c r="G145" s="30">
        <f t="shared" si="14"/>
        <v>45716</v>
      </c>
      <c r="H145" s="36">
        <v>10305</v>
      </c>
      <c r="I145" s="36"/>
      <c r="J145" s="36"/>
      <c r="K145" s="36"/>
      <c r="L145" s="36"/>
      <c r="M145" s="36"/>
      <c r="N145" s="36"/>
      <c r="O145" s="36"/>
      <c r="P145" s="36"/>
      <c r="Q145" s="36"/>
      <c r="R145" s="36"/>
      <c r="S145" s="36">
        <v>10305</v>
      </c>
      <c r="T145" s="36">
        <f t="shared" si="16"/>
        <v>20610</v>
      </c>
      <c r="U145" s="36"/>
      <c r="V145" s="103">
        <f t="shared" si="17"/>
        <v>0</v>
      </c>
      <c r="W145" s="2" t="str">
        <f t="shared" si="18"/>
        <v>否</v>
      </c>
      <c r="X145" s="9" t="str">
        <f t="shared" si="19"/>
        <v>_</v>
      </c>
      <c r="Y145" s="9" t="str">
        <f t="shared" si="20"/>
        <v>—</v>
      </c>
      <c r="Z145" s="110">
        <v>45777</v>
      </c>
      <c r="AA145" s="9" t="e">
        <f>LOOKUP(Y145,#REF!)</f>
        <v>#REF!</v>
      </c>
      <c r="AB145" s="111" t="s">
        <v>13176</v>
      </c>
      <c r="AC145" s="2" t="e">
        <f>VLOOKUP(B145,[5]回款反馈!$D:$T,17,0)</f>
        <v>#REF!</v>
      </c>
      <c r="AD145" s="2">
        <f t="shared" si="15"/>
        <v>2024</v>
      </c>
      <c r="AG145" s="2" t="s">
        <v>13168</v>
      </c>
    </row>
    <row r="146" s="2" customFormat="1" ht="12.75" spans="1:33">
      <c r="A146" s="9" t="s">
        <v>13113</v>
      </c>
      <c r="B146" s="37" t="s">
        <v>13336</v>
      </c>
      <c r="C146" s="9" t="s">
        <v>9504</v>
      </c>
      <c r="D146" s="27">
        <v>45626</v>
      </c>
      <c r="E146" s="9">
        <v>64156</v>
      </c>
      <c r="F146" s="141">
        <v>90</v>
      </c>
      <c r="G146" s="30">
        <f t="shared" si="14"/>
        <v>45716</v>
      </c>
      <c r="H146" s="36"/>
      <c r="I146" s="36"/>
      <c r="J146" s="36"/>
      <c r="K146" s="184"/>
      <c r="L146" s="184"/>
      <c r="M146" s="184"/>
      <c r="N146" s="184"/>
      <c r="O146" s="184"/>
      <c r="P146" s="184"/>
      <c r="Q146" s="184"/>
      <c r="R146" s="184"/>
      <c r="S146" s="36"/>
      <c r="T146" s="36">
        <f t="shared" si="16"/>
        <v>0</v>
      </c>
      <c r="U146" s="36"/>
      <c r="V146" s="103">
        <f t="shared" si="17"/>
        <v>64156</v>
      </c>
      <c r="W146" s="2" t="str">
        <f t="shared" si="18"/>
        <v>是</v>
      </c>
      <c r="X146" s="9">
        <f t="shared" si="19"/>
        <v>61</v>
      </c>
      <c r="Y146" s="9">
        <f t="shared" si="20"/>
        <v>2</v>
      </c>
      <c r="Z146" s="110">
        <v>45777</v>
      </c>
      <c r="AA146" s="9" t="e">
        <f>LOOKUP(Y146,#REF!)</f>
        <v>#REF!</v>
      </c>
      <c r="AB146" s="111" t="s">
        <v>13176</v>
      </c>
      <c r="AC146" s="2" t="e">
        <f>VLOOKUP(B146,[5]回款反馈!$D:$T,17,0)</f>
        <v>#REF!</v>
      </c>
      <c r="AD146" s="2">
        <f t="shared" si="15"/>
        <v>2024</v>
      </c>
      <c r="AG146" s="2" t="s">
        <v>13168</v>
      </c>
    </row>
    <row r="147" ht="15.75" spans="1:33">
      <c r="A147" s="9" t="s">
        <v>13254</v>
      </c>
      <c r="B147" s="166" t="s">
        <v>13337</v>
      </c>
      <c r="C147" s="9" t="s">
        <v>9504</v>
      </c>
      <c r="D147" s="27">
        <v>45746</v>
      </c>
      <c r="E147" s="167">
        <v>357956</v>
      </c>
      <c r="F147" s="62">
        <v>0</v>
      </c>
      <c r="G147" s="30">
        <f t="shared" si="14"/>
        <v>45746</v>
      </c>
      <c r="H147" s="168"/>
      <c r="S147" s="168">
        <v>359506</v>
      </c>
      <c r="T147" s="36">
        <f t="shared" si="16"/>
        <v>359506</v>
      </c>
      <c r="U147" s="36"/>
      <c r="V147" s="103">
        <f t="shared" si="17"/>
        <v>-1550</v>
      </c>
      <c r="W147" s="2" t="str">
        <f t="shared" si="18"/>
        <v>否</v>
      </c>
      <c r="X147" s="9" t="str">
        <f t="shared" si="19"/>
        <v>_</v>
      </c>
      <c r="Y147" s="9" t="str">
        <f t="shared" si="20"/>
        <v>—</v>
      </c>
      <c r="Z147" s="110">
        <v>45777</v>
      </c>
      <c r="AA147" s="9" t="e">
        <f>LOOKUP(Y147,#REF!)</f>
        <v>#REF!</v>
      </c>
      <c r="AD147" s="2">
        <f t="shared" si="15"/>
        <v>2025</v>
      </c>
      <c r="AG147" s="7" t="s">
        <v>13168</v>
      </c>
    </row>
    <row r="148" spans="1:33">
      <c r="A148" s="9" t="s">
        <v>13199</v>
      </c>
      <c r="B148" s="10" t="s">
        <v>13338</v>
      </c>
      <c r="C148" s="9" t="s">
        <v>9504</v>
      </c>
      <c r="D148" s="169">
        <v>45747</v>
      </c>
      <c r="E148" s="7">
        <v>16140</v>
      </c>
      <c r="F148" s="62">
        <v>0</v>
      </c>
      <c r="G148" s="30">
        <f t="shared" si="14"/>
        <v>45747</v>
      </c>
      <c r="I148" s="7">
        <f>13440+7740</f>
        <v>21180</v>
      </c>
      <c r="T148" s="36">
        <f t="shared" si="16"/>
        <v>21180</v>
      </c>
      <c r="U148" s="36"/>
      <c r="V148" s="103">
        <f t="shared" si="17"/>
        <v>-5040</v>
      </c>
      <c r="W148" s="2" t="str">
        <f t="shared" si="18"/>
        <v>否</v>
      </c>
      <c r="X148" s="9" t="str">
        <f t="shared" si="19"/>
        <v>_</v>
      </c>
      <c r="Y148" s="9" t="str">
        <f t="shared" si="20"/>
        <v>—</v>
      </c>
      <c r="Z148" s="110">
        <v>45777</v>
      </c>
      <c r="AA148" s="9" t="e">
        <f>LOOKUP(Y148,#REF!)</f>
        <v>#REF!</v>
      </c>
      <c r="AD148" s="2">
        <f t="shared" si="15"/>
        <v>2025</v>
      </c>
      <c r="AG148" s="7" t="s">
        <v>13170</v>
      </c>
    </row>
    <row r="149" spans="1:33">
      <c r="A149" s="9" t="s">
        <v>13339</v>
      </c>
      <c r="B149" s="10" t="s">
        <v>13340</v>
      </c>
      <c r="C149" s="9" t="s">
        <v>9504</v>
      </c>
      <c r="D149" s="169">
        <v>45775</v>
      </c>
      <c r="E149" s="7">
        <v>3220</v>
      </c>
      <c r="F149" s="62">
        <v>0</v>
      </c>
      <c r="G149" s="30">
        <f t="shared" si="14"/>
        <v>45775</v>
      </c>
      <c r="I149" s="7">
        <v>3220</v>
      </c>
      <c r="T149" s="36">
        <f t="shared" si="16"/>
        <v>3220</v>
      </c>
      <c r="U149" s="36"/>
      <c r="V149" s="103">
        <f t="shared" si="17"/>
        <v>0</v>
      </c>
      <c r="W149" s="2" t="str">
        <f t="shared" si="18"/>
        <v>否</v>
      </c>
      <c r="X149" s="9" t="str">
        <f t="shared" si="19"/>
        <v>_</v>
      </c>
      <c r="Y149" s="9" t="str">
        <f t="shared" si="20"/>
        <v>—</v>
      </c>
      <c r="Z149" s="110">
        <v>45777</v>
      </c>
      <c r="AA149" s="9" t="e">
        <f>LOOKUP(Y149,#REF!)</f>
        <v>#REF!</v>
      </c>
      <c r="AD149" s="2">
        <f t="shared" si="15"/>
        <v>2025</v>
      </c>
      <c r="AG149" s="7" t="s">
        <v>13170</v>
      </c>
    </row>
    <row r="150" spans="1:33">
      <c r="A150" s="9" t="s">
        <v>13117</v>
      </c>
      <c r="B150" s="10" t="s">
        <v>13341</v>
      </c>
      <c r="C150" s="9" t="s">
        <v>9504</v>
      </c>
      <c r="D150" s="169">
        <v>45747</v>
      </c>
      <c r="E150" s="7">
        <v>111543</v>
      </c>
      <c r="F150" s="142">
        <v>30</v>
      </c>
      <c r="G150" s="30">
        <f t="shared" si="14"/>
        <v>45777</v>
      </c>
      <c r="J150" s="7">
        <v>111543</v>
      </c>
      <c r="T150" s="36">
        <f t="shared" si="16"/>
        <v>111543</v>
      </c>
      <c r="U150" s="36"/>
      <c r="V150" s="103">
        <f t="shared" si="17"/>
        <v>0</v>
      </c>
      <c r="W150" s="2" t="str">
        <f t="shared" si="18"/>
        <v>否</v>
      </c>
      <c r="X150" s="9" t="str">
        <f t="shared" si="19"/>
        <v>_</v>
      </c>
      <c r="Y150" s="9" t="str">
        <f t="shared" si="20"/>
        <v>—</v>
      </c>
      <c r="Z150" s="110">
        <v>45777</v>
      </c>
      <c r="AA150" s="9" t="e">
        <f>LOOKUP(Y150,#REF!)</f>
        <v>#REF!</v>
      </c>
      <c r="AB150" s="112" t="s">
        <v>13176</v>
      </c>
      <c r="AD150" s="2">
        <f t="shared" si="15"/>
        <v>2025</v>
      </c>
      <c r="AG150" s="7" t="s">
        <v>13237</v>
      </c>
    </row>
    <row r="151" ht="15.75" spans="1:33">
      <c r="A151" s="9" t="s">
        <v>13117</v>
      </c>
      <c r="B151" s="10" t="s">
        <v>13342</v>
      </c>
      <c r="C151" s="9" t="s">
        <v>9504</v>
      </c>
      <c r="D151" s="169">
        <v>45747</v>
      </c>
      <c r="E151" s="7">
        <v>73239</v>
      </c>
      <c r="F151" s="142">
        <v>30</v>
      </c>
      <c r="G151" s="30">
        <f t="shared" si="14"/>
        <v>45777</v>
      </c>
      <c r="S151" s="96">
        <v>73239</v>
      </c>
      <c r="T151" s="36">
        <f t="shared" si="16"/>
        <v>73239</v>
      </c>
      <c r="U151" s="36"/>
      <c r="V151" s="103">
        <f t="shared" si="17"/>
        <v>0</v>
      </c>
      <c r="W151" s="2" t="str">
        <f t="shared" si="18"/>
        <v>否</v>
      </c>
      <c r="X151" s="9" t="str">
        <f t="shared" si="19"/>
        <v>_</v>
      </c>
      <c r="Y151" s="9" t="str">
        <f t="shared" si="20"/>
        <v>—</v>
      </c>
      <c r="Z151" s="110">
        <v>45777</v>
      </c>
      <c r="AA151" s="9" t="e">
        <f>LOOKUP(Y151,#REF!)</f>
        <v>#REF!</v>
      </c>
      <c r="AB151" s="112" t="s">
        <v>13176</v>
      </c>
      <c r="AD151" s="2">
        <f t="shared" si="15"/>
        <v>2025</v>
      </c>
      <c r="AG151" s="7" t="s">
        <v>13237</v>
      </c>
    </row>
    <row r="152" s="7" customFormat="1" spans="1:30">
      <c r="A152" s="9" t="s">
        <v>13186</v>
      </c>
      <c r="B152" s="10" t="s">
        <v>13343</v>
      </c>
      <c r="C152" s="9" t="s">
        <v>9504</v>
      </c>
      <c r="D152" s="27">
        <v>45747</v>
      </c>
      <c r="E152" s="7">
        <v>2948.4</v>
      </c>
      <c r="F152" s="62">
        <v>14</v>
      </c>
      <c r="G152" s="30">
        <f t="shared" si="14"/>
        <v>45761</v>
      </c>
      <c r="J152" s="36"/>
      <c r="K152" s="79"/>
      <c r="L152" s="2"/>
      <c r="M152" s="9"/>
      <c r="N152" s="7"/>
      <c r="O152" s="7"/>
      <c r="P152" s="7"/>
      <c r="Q152" s="7"/>
      <c r="R152" s="7"/>
      <c r="S152" s="7">
        <v>2948.4</v>
      </c>
      <c r="T152" s="36">
        <f t="shared" si="16"/>
        <v>2948.4</v>
      </c>
      <c r="U152" s="36"/>
      <c r="V152" s="103">
        <f t="shared" si="17"/>
        <v>0</v>
      </c>
      <c r="W152" s="2" t="str">
        <f t="shared" si="18"/>
        <v>否</v>
      </c>
      <c r="X152" s="9" t="str">
        <f t="shared" si="19"/>
        <v>_</v>
      </c>
      <c r="Y152" s="9" t="str">
        <f t="shared" si="20"/>
        <v>—</v>
      </c>
      <c r="Z152" s="110">
        <v>45777</v>
      </c>
      <c r="AA152" s="9" t="e">
        <f>LOOKUP(Y152,#REF!)</f>
        <v>#REF!</v>
      </c>
      <c r="AD152" s="2">
        <f t="shared" si="15"/>
        <v>2025</v>
      </c>
    </row>
    <row r="153" s="7" customFormat="1" spans="1:33">
      <c r="A153" s="9" t="s">
        <v>13105</v>
      </c>
      <c r="B153" s="9" t="s">
        <v>13344</v>
      </c>
      <c r="C153" s="9" t="s">
        <v>9504</v>
      </c>
      <c r="D153" s="169">
        <v>45747</v>
      </c>
      <c r="E153" s="7">
        <v>22400</v>
      </c>
      <c r="F153" s="119">
        <v>180</v>
      </c>
      <c r="G153" s="30">
        <f t="shared" si="14"/>
        <v>45927</v>
      </c>
      <c r="T153" s="36">
        <f t="shared" si="16"/>
        <v>0</v>
      </c>
      <c r="U153" s="36"/>
      <c r="V153" s="103">
        <f t="shared" si="17"/>
        <v>22400</v>
      </c>
      <c r="W153" s="2" t="str">
        <f t="shared" si="18"/>
        <v>否</v>
      </c>
      <c r="X153" s="9" t="str">
        <f t="shared" si="19"/>
        <v>_</v>
      </c>
      <c r="Y153" s="9" t="str">
        <f t="shared" si="20"/>
        <v>0</v>
      </c>
      <c r="Z153" s="110">
        <v>45777</v>
      </c>
      <c r="AA153" s="9" t="e">
        <f>LOOKUP(Y153,#REF!)</f>
        <v>#REF!</v>
      </c>
      <c r="AD153" s="2">
        <f t="shared" si="15"/>
        <v>2025</v>
      </c>
      <c r="AG153" s="2" t="s">
        <v>13208</v>
      </c>
    </row>
    <row r="154" s="7" customFormat="1" spans="1:33">
      <c r="A154" s="9" t="s">
        <v>13105</v>
      </c>
      <c r="B154" s="9" t="s">
        <v>13345</v>
      </c>
      <c r="C154" s="9" t="s">
        <v>9504</v>
      </c>
      <c r="D154" s="169">
        <v>45747</v>
      </c>
      <c r="E154" s="7">
        <v>14000</v>
      </c>
      <c r="F154" s="119">
        <v>180</v>
      </c>
      <c r="G154" s="30">
        <f t="shared" si="14"/>
        <v>45927</v>
      </c>
      <c r="T154" s="36">
        <f t="shared" si="16"/>
        <v>0</v>
      </c>
      <c r="U154" s="36"/>
      <c r="V154" s="103">
        <f t="shared" si="17"/>
        <v>14000</v>
      </c>
      <c r="W154" s="2" t="str">
        <f t="shared" si="18"/>
        <v>否</v>
      </c>
      <c r="X154" s="9" t="str">
        <f t="shared" si="19"/>
        <v>_</v>
      </c>
      <c r="Y154" s="9" t="str">
        <f t="shared" si="20"/>
        <v>0</v>
      </c>
      <c r="Z154" s="110">
        <v>45777</v>
      </c>
      <c r="AA154" s="9" t="e">
        <f>LOOKUP(Y154,#REF!)</f>
        <v>#REF!</v>
      </c>
      <c r="AD154" s="2">
        <f t="shared" si="15"/>
        <v>2025</v>
      </c>
      <c r="AG154" s="2" t="s">
        <v>13208</v>
      </c>
    </row>
    <row r="155" s="7" customFormat="1" spans="1:33">
      <c r="A155" s="9" t="s">
        <v>13105</v>
      </c>
      <c r="B155" s="10" t="s">
        <v>13346</v>
      </c>
      <c r="C155" s="9" t="s">
        <v>9504</v>
      </c>
      <c r="D155" s="169">
        <v>45747</v>
      </c>
      <c r="E155" s="7">
        <v>50461.4</v>
      </c>
      <c r="F155" s="119">
        <v>180</v>
      </c>
      <c r="G155" s="30">
        <f t="shared" si="14"/>
        <v>45927</v>
      </c>
      <c r="T155" s="36">
        <f t="shared" si="16"/>
        <v>0</v>
      </c>
      <c r="U155" s="36"/>
      <c r="V155" s="103">
        <f t="shared" si="17"/>
        <v>50461.4</v>
      </c>
      <c r="W155" s="2" t="str">
        <f t="shared" si="18"/>
        <v>否</v>
      </c>
      <c r="X155" s="9" t="str">
        <f t="shared" si="19"/>
        <v>_</v>
      </c>
      <c r="Y155" s="9" t="str">
        <f t="shared" si="20"/>
        <v>0</v>
      </c>
      <c r="Z155" s="110">
        <v>45777</v>
      </c>
      <c r="AA155" s="9" t="e">
        <f>LOOKUP(Y155,#REF!)</f>
        <v>#REF!</v>
      </c>
      <c r="AD155" s="2">
        <f t="shared" si="15"/>
        <v>2025</v>
      </c>
      <c r="AG155" s="2" t="s">
        <v>13208</v>
      </c>
    </row>
    <row r="156" ht="15.75" spans="1:30">
      <c r="A156" s="9" t="s">
        <v>13347</v>
      </c>
      <c r="B156" s="9" t="s">
        <v>13348</v>
      </c>
      <c r="C156" s="7" t="s">
        <v>9504</v>
      </c>
      <c r="D156" s="169">
        <v>45747</v>
      </c>
      <c r="E156" s="7">
        <v>14600</v>
      </c>
      <c r="F156" s="62">
        <v>0</v>
      </c>
      <c r="G156" s="30">
        <f t="shared" si="14"/>
        <v>45747</v>
      </c>
      <c r="I156" s="7">
        <v>14600</v>
      </c>
      <c r="S156" s="96"/>
      <c r="T156" s="36">
        <f t="shared" si="16"/>
        <v>14600</v>
      </c>
      <c r="U156" s="36"/>
      <c r="V156" s="103">
        <f t="shared" si="17"/>
        <v>0</v>
      </c>
      <c r="W156" s="2" t="str">
        <f t="shared" si="18"/>
        <v>否</v>
      </c>
      <c r="X156" s="9" t="str">
        <f t="shared" si="19"/>
        <v>_</v>
      </c>
      <c r="Y156" s="9" t="str">
        <f t="shared" si="20"/>
        <v>—</v>
      </c>
      <c r="Z156" s="110">
        <v>45777</v>
      </c>
      <c r="AA156" s="9" t="e">
        <f>LOOKUP(Y156,#REF!)</f>
        <v>#REF!</v>
      </c>
      <c r="AD156" s="2">
        <f t="shared" si="15"/>
        <v>2025</v>
      </c>
    </row>
    <row r="157" spans="1:33">
      <c r="A157" s="9" t="s">
        <v>13109</v>
      </c>
      <c r="B157" s="37" t="s">
        <v>13349</v>
      </c>
      <c r="C157" s="9" t="s">
        <v>9504</v>
      </c>
      <c r="D157" s="38">
        <v>45747</v>
      </c>
      <c r="E157" s="11">
        <v>82470</v>
      </c>
      <c r="F157" s="119">
        <v>60</v>
      </c>
      <c r="G157" s="30">
        <f t="shared" si="14"/>
        <v>45807</v>
      </c>
      <c r="T157" s="36">
        <f t="shared" si="16"/>
        <v>0</v>
      </c>
      <c r="U157" s="36"/>
      <c r="V157" s="103">
        <f t="shared" si="17"/>
        <v>82470</v>
      </c>
      <c r="W157" s="2" t="str">
        <f t="shared" si="18"/>
        <v>否</v>
      </c>
      <c r="X157" s="9" t="str">
        <f t="shared" si="19"/>
        <v>_</v>
      </c>
      <c r="Y157" s="9" t="str">
        <f t="shared" si="20"/>
        <v>0</v>
      </c>
      <c r="Z157" s="110">
        <v>45777</v>
      </c>
      <c r="AA157" s="9" t="e">
        <f>LOOKUP(Y157,#REF!)</f>
        <v>#REF!</v>
      </c>
      <c r="AD157" s="2">
        <f t="shared" si="15"/>
        <v>2025</v>
      </c>
      <c r="AG157" s="7" t="s">
        <v>13170</v>
      </c>
    </row>
    <row r="158" s="7" customFormat="1" spans="1:33">
      <c r="A158" s="9" t="s">
        <v>13115</v>
      </c>
      <c r="B158" s="9" t="s">
        <v>13350</v>
      </c>
      <c r="C158" s="9" t="s">
        <v>9504</v>
      </c>
      <c r="D158" s="169">
        <v>45716</v>
      </c>
      <c r="E158" s="7">
        <v>26865</v>
      </c>
      <c r="F158" s="62">
        <v>90</v>
      </c>
      <c r="G158" s="30">
        <f t="shared" si="14"/>
        <v>45806</v>
      </c>
      <c r="H158" s="36"/>
      <c r="I158" s="36"/>
      <c r="K158" s="36"/>
      <c r="L158" s="36"/>
      <c r="M158" s="36"/>
      <c r="N158" s="36"/>
      <c r="O158" s="36"/>
      <c r="P158" s="36"/>
      <c r="Q158" s="36"/>
      <c r="R158" s="36"/>
      <c r="S158" s="7">
        <v>26865</v>
      </c>
      <c r="T158" s="36">
        <f t="shared" si="16"/>
        <v>26865</v>
      </c>
      <c r="U158" s="36"/>
      <c r="V158" s="103">
        <f t="shared" si="17"/>
        <v>0</v>
      </c>
      <c r="W158" s="2" t="str">
        <f t="shared" si="18"/>
        <v>否</v>
      </c>
      <c r="X158" s="9" t="str">
        <f t="shared" si="19"/>
        <v>_</v>
      </c>
      <c r="Y158" s="9" t="str">
        <f t="shared" si="20"/>
        <v>—</v>
      </c>
      <c r="Z158" s="110">
        <v>45777</v>
      </c>
      <c r="AA158" s="9" t="e">
        <f>LOOKUP(Y158,#REF!)</f>
        <v>#REF!</v>
      </c>
      <c r="AB158" s="111" t="s">
        <v>13176</v>
      </c>
      <c r="AC158" s="2" t="e">
        <f>VLOOKUP(B158,[5]回款反馈!$D:$T,17,0)</f>
        <v>#N/A</v>
      </c>
      <c r="AD158" s="2">
        <f t="shared" si="15"/>
        <v>2025</v>
      </c>
      <c r="AG158" s="7" t="s">
        <v>13170</v>
      </c>
    </row>
    <row r="159" spans="1:33">
      <c r="A159" s="9" t="s">
        <v>13115</v>
      </c>
      <c r="B159" s="9" t="s">
        <v>13351</v>
      </c>
      <c r="C159" s="9" t="s">
        <v>9504</v>
      </c>
      <c r="D159" s="169">
        <v>45747</v>
      </c>
      <c r="E159" s="7">
        <v>57495</v>
      </c>
      <c r="F159" s="62">
        <v>90</v>
      </c>
      <c r="G159" s="30">
        <f t="shared" si="14"/>
        <v>45837</v>
      </c>
      <c r="I159" s="36"/>
      <c r="J159" s="36"/>
      <c r="K159" s="79"/>
      <c r="T159" s="36">
        <f t="shared" si="16"/>
        <v>0</v>
      </c>
      <c r="U159" s="36"/>
      <c r="V159" s="103">
        <f t="shared" si="17"/>
        <v>57495</v>
      </c>
      <c r="W159" s="2" t="str">
        <f t="shared" si="18"/>
        <v>否</v>
      </c>
      <c r="X159" s="9" t="str">
        <f t="shared" si="19"/>
        <v>_</v>
      </c>
      <c r="Y159" s="9" t="str">
        <f t="shared" si="20"/>
        <v>0</v>
      </c>
      <c r="Z159" s="110">
        <v>45777</v>
      </c>
      <c r="AA159" s="9" t="e">
        <f>LOOKUP(Y159,#REF!)</f>
        <v>#REF!</v>
      </c>
      <c r="AD159" s="2">
        <f t="shared" si="15"/>
        <v>2025</v>
      </c>
      <c r="AG159" s="7" t="s">
        <v>13352</v>
      </c>
    </row>
    <row r="160" spans="1:30">
      <c r="A160" s="9" t="s">
        <v>13199</v>
      </c>
      <c r="B160" s="10" t="s">
        <v>13353</v>
      </c>
      <c r="C160" s="7" t="s">
        <v>9504</v>
      </c>
      <c r="D160" s="169">
        <v>45747</v>
      </c>
      <c r="E160" s="7">
        <v>78000</v>
      </c>
      <c r="F160" s="62">
        <v>0</v>
      </c>
      <c r="G160" s="30">
        <f t="shared" si="14"/>
        <v>45747</v>
      </c>
      <c r="T160" s="36">
        <f t="shared" si="16"/>
        <v>0</v>
      </c>
      <c r="U160" s="36"/>
      <c r="V160" s="103">
        <f t="shared" si="17"/>
        <v>78000</v>
      </c>
      <c r="W160" s="2" t="str">
        <f t="shared" si="18"/>
        <v>是</v>
      </c>
      <c r="X160" s="9">
        <f t="shared" si="19"/>
        <v>30</v>
      </c>
      <c r="Y160" s="9">
        <f t="shared" si="20"/>
        <v>0</v>
      </c>
      <c r="Z160" s="110">
        <v>45777</v>
      </c>
      <c r="AA160" s="9" t="e">
        <f>LOOKUP(Y160,#REF!)</f>
        <v>#REF!</v>
      </c>
      <c r="AD160" s="2">
        <f t="shared" si="15"/>
        <v>2025</v>
      </c>
    </row>
    <row r="161" spans="1:30">
      <c r="A161" s="9" t="s">
        <v>13199</v>
      </c>
      <c r="B161" s="10" t="s">
        <v>13354</v>
      </c>
      <c r="C161" s="9" t="s">
        <v>9504</v>
      </c>
      <c r="D161" s="169">
        <v>45747</v>
      </c>
      <c r="E161" s="7"/>
      <c r="F161" s="62">
        <v>0</v>
      </c>
      <c r="G161" s="30">
        <f t="shared" si="14"/>
        <v>45747</v>
      </c>
      <c r="I161" s="7">
        <v>7239</v>
      </c>
      <c r="T161" s="36">
        <f t="shared" si="16"/>
        <v>7239</v>
      </c>
      <c r="U161" s="36"/>
      <c r="V161" s="103">
        <f t="shared" si="17"/>
        <v>-7239</v>
      </c>
      <c r="W161" s="2" t="str">
        <f t="shared" si="18"/>
        <v>否</v>
      </c>
      <c r="X161" s="9" t="str">
        <f t="shared" si="19"/>
        <v>_</v>
      </c>
      <c r="Y161" s="9" t="str">
        <f t="shared" si="20"/>
        <v>—</v>
      </c>
      <c r="Z161" s="110">
        <v>45777</v>
      </c>
      <c r="AA161" s="9" t="e">
        <f>LOOKUP(Y161,#REF!)</f>
        <v>#REF!</v>
      </c>
      <c r="AD161" s="2">
        <f t="shared" si="15"/>
        <v>2025</v>
      </c>
    </row>
    <row r="162" spans="1:33">
      <c r="A162" s="9" t="s">
        <v>13098</v>
      </c>
      <c r="B162" s="170" t="s">
        <v>13355</v>
      </c>
      <c r="C162" s="9" t="s">
        <v>9504</v>
      </c>
      <c r="D162" s="169">
        <v>45747</v>
      </c>
      <c r="E162" s="167">
        <v>432920</v>
      </c>
      <c r="F162" s="74">
        <v>180</v>
      </c>
      <c r="G162" s="30">
        <f t="shared" si="14"/>
        <v>45927</v>
      </c>
      <c r="T162" s="36">
        <f t="shared" si="16"/>
        <v>0</v>
      </c>
      <c r="U162" s="36"/>
      <c r="V162" s="103">
        <f t="shared" si="17"/>
        <v>432920</v>
      </c>
      <c r="W162" s="2" t="str">
        <f t="shared" si="18"/>
        <v>否</v>
      </c>
      <c r="X162" s="9" t="str">
        <f t="shared" si="19"/>
        <v>_</v>
      </c>
      <c r="Y162" s="9" t="str">
        <f t="shared" si="20"/>
        <v>0</v>
      </c>
      <c r="Z162" s="110">
        <v>45777</v>
      </c>
      <c r="AA162" s="9" t="e">
        <f>LOOKUP(Y162,#REF!)</f>
        <v>#REF!</v>
      </c>
      <c r="AD162" s="2">
        <f t="shared" si="15"/>
        <v>2025</v>
      </c>
      <c r="AG162" s="7" t="s">
        <v>13208</v>
      </c>
    </row>
    <row r="163" spans="1:33">
      <c r="A163" s="9" t="s">
        <v>13098</v>
      </c>
      <c r="B163" s="170" t="s">
        <v>13356</v>
      </c>
      <c r="C163" s="9" t="s">
        <v>9504</v>
      </c>
      <c r="D163" s="169">
        <v>45747</v>
      </c>
      <c r="E163" s="167">
        <v>347912</v>
      </c>
      <c r="F163" s="74">
        <v>180</v>
      </c>
      <c r="G163" s="30">
        <f t="shared" si="14"/>
        <v>45927</v>
      </c>
      <c r="T163" s="36">
        <f t="shared" si="16"/>
        <v>0</v>
      </c>
      <c r="U163" s="36"/>
      <c r="V163" s="103">
        <f t="shared" si="17"/>
        <v>347912</v>
      </c>
      <c r="W163" s="2" t="str">
        <f t="shared" si="18"/>
        <v>否</v>
      </c>
      <c r="X163" s="9" t="str">
        <f t="shared" si="19"/>
        <v>_</v>
      </c>
      <c r="Y163" s="9" t="str">
        <f t="shared" si="20"/>
        <v>0</v>
      </c>
      <c r="Z163" s="110">
        <v>45777</v>
      </c>
      <c r="AA163" s="9" t="e">
        <f>LOOKUP(Y163,#REF!)</f>
        <v>#REF!</v>
      </c>
      <c r="AD163" s="2">
        <f t="shared" si="15"/>
        <v>2025</v>
      </c>
      <c r="AG163" s="7" t="s">
        <v>13208</v>
      </c>
    </row>
    <row r="164" spans="1:33">
      <c r="A164" s="9" t="s">
        <v>13098</v>
      </c>
      <c r="B164" s="170" t="s">
        <v>13357</v>
      </c>
      <c r="C164" s="9" t="s">
        <v>9504</v>
      </c>
      <c r="D164" s="169">
        <v>45747</v>
      </c>
      <c r="E164" s="167">
        <v>517000</v>
      </c>
      <c r="F164" s="74">
        <v>180</v>
      </c>
      <c r="G164" s="30">
        <f t="shared" si="14"/>
        <v>45927</v>
      </c>
      <c r="T164" s="36">
        <f t="shared" si="16"/>
        <v>0</v>
      </c>
      <c r="U164" s="36"/>
      <c r="V164" s="103">
        <f t="shared" si="17"/>
        <v>517000</v>
      </c>
      <c r="W164" s="2" t="str">
        <f t="shared" si="18"/>
        <v>否</v>
      </c>
      <c r="X164" s="9" t="str">
        <f t="shared" si="19"/>
        <v>_</v>
      </c>
      <c r="Y164" s="9" t="str">
        <f t="shared" si="20"/>
        <v>0</v>
      </c>
      <c r="Z164" s="110">
        <v>45777</v>
      </c>
      <c r="AA164" s="9" t="e">
        <f>LOOKUP(Y164,#REF!)</f>
        <v>#REF!</v>
      </c>
      <c r="AD164" s="2">
        <f t="shared" si="15"/>
        <v>2025</v>
      </c>
      <c r="AG164" s="7" t="s">
        <v>13208</v>
      </c>
    </row>
    <row r="165" ht="15.75" spans="1:30">
      <c r="A165" s="9" t="s">
        <v>13358</v>
      </c>
      <c r="B165" s="10" t="s">
        <v>13359</v>
      </c>
      <c r="C165" s="9" t="s">
        <v>9504</v>
      </c>
      <c r="D165" s="169">
        <v>45747</v>
      </c>
      <c r="E165" s="7">
        <v>1990</v>
      </c>
      <c r="F165" s="62">
        <v>0</v>
      </c>
      <c r="G165" s="30">
        <f t="shared" si="14"/>
        <v>45747</v>
      </c>
      <c r="H165" s="98">
        <v>1990</v>
      </c>
      <c r="T165" s="36">
        <f t="shared" si="16"/>
        <v>1990</v>
      </c>
      <c r="U165" s="36"/>
      <c r="V165" s="103">
        <f t="shared" si="17"/>
        <v>0</v>
      </c>
      <c r="W165" s="2" t="str">
        <f t="shared" si="18"/>
        <v>否</v>
      </c>
      <c r="X165" s="9" t="str">
        <f t="shared" si="19"/>
        <v>_</v>
      </c>
      <c r="Y165" s="9" t="str">
        <f t="shared" si="20"/>
        <v>—</v>
      </c>
      <c r="Z165" s="110">
        <v>45777</v>
      </c>
      <c r="AA165" s="9" t="e">
        <f>LOOKUP(Y165,#REF!)</f>
        <v>#REF!</v>
      </c>
      <c r="AD165" s="2">
        <f t="shared" si="15"/>
        <v>2025</v>
      </c>
    </row>
    <row r="166" ht="15.75" spans="1:30">
      <c r="A166" s="9" t="s">
        <v>13358</v>
      </c>
      <c r="B166" s="10" t="s">
        <v>13360</v>
      </c>
      <c r="C166" s="9" t="s">
        <v>9504</v>
      </c>
      <c r="D166" s="169">
        <v>45747</v>
      </c>
      <c r="E166" s="167">
        <v>90525</v>
      </c>
      <c r="F166" s="62">
        <v>0</v>
      </c>
      <c r="G166" s="30">
        <f t="shared" si="14"/>
        <v>45747</v>
      </c>
      <c r="H166" s="98"/>
      <c r="S166" s="7">
        <v>90525</v>
      </c>
      <c r="T166" s="36">
        <f>SUM(J166:S166)+H166</f>
        <v>90525</v>
      </c>
      <c r="U166" s="36"/>
      <c r="V166" s="103">
        <f t="shared" si="17"/>
        <v>0</v>
      </c>
      <c r="W166" s="2" t="str">
        <f t="shared" si="18"/>
        <v>否</v>
      </c>
      <c r="X166" s="9" t="str">
        <f t="shared" si="19"/>
        <v>_</v>
      </c>
      <c r="Y166" s="9" t="str">
        <f t="shared" si="20"/>
        <v>—</v>
      </c>
      <c r="Z166" s="110">
        <v>45777</v>
      </c>
      <c r="AA166" s="9" t="e">
        <f>LOOKUP(Y166,#REF!)</f>
        <v>#REF!</v>
      </c>
      <c r="AD166" s="2">
        <f t="shared" si="15"/>
        <v>2025</v>
      </c>
    </row>
    <row r="167" ht="15.75" spans="1:30">
      <c r="A167" s="9" t="s">
        <v>13361</v>
      </c>
      <c r="B167" s="10" t="s">
        <v>13362</v>
      </c>
      <c r="C167" s="9" t="s">
        <v>9504</v>
      </c>
      <c r="D167" s="169">
        <v>45688</v>
      </c>
      <c r="E167" s="7"/>
      <c r="F167" s="62">
        <v>0</v>
      </c>
      <c r="G167" s="30">
        <f t="shared" si="14"/>
        <v>45688</v>
      </c>
      <c r="I167" s="98">
        <v>262475</v>
      </c>
      <c r="T167" s="36">
        <f t="shared" ref="T167:T230" si="21">SUM(I167:S167)+H167</f>
        <v>262475</v>
      </c>
      <c r="U167" s="36"/>
      <c r="V167" s="103">
        <f t="shared" si="17"/>
        <v>-262475</v>
      </c>
      <c r="W167" s="2" t="str">
        <f t="shared" si="18"/>
        <v>否</v>
      </c>
      <c r="X167" s="9" t="str">
        <f t="shared" si="19"/>
        <v>_</v>
      </c>
      <c r="Y167" s="9" t="str">
        <f t="shared" si="20"/>
        <v>—</v>
      </c>
      <c r="Z167" s="110">
        <v>45777</v>
      </c>
      <c r="AA167" s="9" t="e">
        <f>LOOKUP(Y167,#REF!)</f>
        <v>#REF!</v>
      </c>
      <c r="AD167" s="2">
        <f t="shared" si="15"/>
        <v>2025</v>
      </c>
    </row>
    <row r="168" ht="15.75" spans="1:30">
      <c r="A168" s="9" t="s">
        <v>13363</v>
      </c>
      <c r="B168" s="171" t="s">
        <v>13364</v>
      </c>
      <c r="C168" s="7" t="s">
        <v>9504</v>
      </c>
      <c r="D168" s="169">
        <v>45747</v>
      </c>
      <c r="E168" s="7"/>
      <c r="F168" s="62">
        <v>0</v>
      </c>
      <c r="G168" s="30">
        <f t="shared" ref="G168:G231" si="22">D168+F168</f>
        <v>45747</v>
      </c>
      <c r="H168" s="98"/>
      <c r="I168" s="98">
        <v>16894</v>
      </c>
      <c r="T168" s="36">
        <f t="shared" si="21"/>
        <v>16894</v>
      </c>
      <c r="U168" s="36"/>
      <c r="V168" s="103">
        <f t="shared" si="17"/>
        <v>-16894</v>
      </c>
      <c r="W168" s="2" t="str">
        <f t="shared" si="18"/>
        <v>否</v>
      </c>
      <c r="X168" s="9" t="str">
        <f t="shared" si="19"/>
        <v>_</v>
      </c>
      <c r="Y168" s="9" t="str">
        <f t="shared" si="20"/>
        <v>—</v>
      </c>
      <c r="Z168" s="110">
        <v>45777</v>
      </c>
      <c r="AA168" s="9" t="e">
        <f>LOOKUP(Y168,#REF!)</f>
        <v>#REF!</v>
      </c>
      <c r="AD168" s="2">
        <f t="shared" ref="AD168:AD231" si="23">YEAR(D168)</f>
        <v>2025</v>
      </c>
    </row>
    <row r="169" s="7" customFormat="1" spans="1:30">
      <c r="A169" s="9" t="s">
        <v>13261</v>
      </c>
      <c r="B169" s="172" t="s">
        <v>13365</v>
      </c>
      <c r="C169" s="9" t="s">
        <v>9504</v>
      </c>
      <c r="D169" s="173">
        <v>45747</v>
      </c>
      <c r="E169" s="167">
        <v>35000</v>
      </c>
      <c r="F169" s="131">
        <v>60</v>
      </c>
      <c r="G169" s="30">
        <f t="shared" si="22"/>
        <v>45807</v>
      </c>
      <c r="H169" s="174"/>
      <c r="I169" s="36"/>
      <c r="J169" s="79"/>
      <c r="L169" s="9"/>
      <c r="M169" s="110"/>
      <c r="N169" s="9"/>
      <c r="O169" s="2"/>
      <c r="P169" s="112"/>
      <c r="Q169" s="186"/>
      <c r="R169" s="186"/>
      <c r="T169" s="36">
        <f t="shared" si="21"/>
        <v>0</v>
      </c>
      <c r="U169" s="36"/>
      <c r="V169" s="103">
        <f t="shared" si="17"/>
        <v>35000</v>
      </c>
      <c r="W169" s="2" t="str">
        <f t="shared" si="18"/>
        <v>否</v>
      </c>
      <c r="X169" s="9" t="str">
        <f t="shared" si="19"/>
        <v>_</v>
      </c>
      <c r="Y169" s="9" t="str">
        <f t="shared" si="20"/>
        <v>0</v>
      </c>
      <c r="Z169" s="110">
        <v>45777</v>
      </c>
      <c r="AA169" s="9" t="e">
        <f>LOOKUP(Y169,#REF!)</f>
        <v>#REF!</v>
      </c>
      <c r="AB169" s="111" t="s">
        <v>13166</v>
      </c>
      <c r="AC169" s="186"/>
      <c r="AD169" s="2">
        <f t="shared" si="23"/>
        <v>2025</v>
      </c>
    </row>
    <row r="170" spans="1:30">
      <c r="A170" s="9" t="s">
        <v>13107</v>
      </c>
      <c r="B170" s="172" t="s">
        <v>13366</v>
      </c>
      <c r="C170" s="9" t="s">
        <v>9504</v>
      </c>
      <c r="D170" s="169">
        <v>45747</v>
      </c>
      <c r="E170" s="167">
        <f>126100-3200</f>
        <v>122900</v>
      </c>
      <c r="F170" s="62">
        <v>30</v>
      </c>
      <c r="G170" s="30">
        <f t="shared" si="22"/>
        <v>45777</v>
      </c>
      <c r="T170" s="36">
        <f t="shared" si="21"/>
        <v>0</v>
      </c>
      <c r="U170" s="36"/>
      <c r="V170" s="103">
        <f t="shared" si="17"/>
        <v>122900</v>
      </c>
      <c r="W170" s="2" t="str">
        <f t="shared" si="18"/>
        <v>否</v>
      </c>
      <c r="X170" s="9" t="str">
        <f t="shared" si="19"/>
        <v>_</v>
      </c>
      <c r="Y170" s="9">
        <f t="shared" si="20"/>
        <v>0</v>
      </c>
      <c r="Z170" s="110">
        <v>45777</v>
      </c>
      <c r="AA170" s="9" t="e">
        <f>LOOKUP(Y170,#REF!)</f>
        <v>#REF!</v>
      </c>
      <c r="AD170" s="2">
        <f t="shared" si="23"/>
        <v>2025</v>
      </c>
    </row>
    <row r="171" spans="1:30">
      <c r="A171" s="9" t="s">
        <v>13120</v>
      </c>
      <c r="B171" s="172" t="s">
        <v>13367</v>
      </c>
      <c r="C171" s="9" t="s">
        <v>9504</v>
      </c>
      <c r="D171" s="169">
        <v>45747</v>
      </c>
      <c r="E171" s="167">
        <f>43301-2987</f>
        <v>40314</v>
      </c>
      <c r="F171" s="62">
        <v>0</v>
      </c>
      <c r="G171" s="30">
        <f t="shared" si="22"/>
        <v>45747</v>
      </c>
      <c r="T171" s="36">
        <f t="shared" si="21"/>
        <v>0</v>
      </c>
      <c r="U171" s="36"/>
      <c r="V171" s="103">
        <f t="shared" si="17"/>
        <v>40314</v>
      </c>
      <c r="W171" s="2" t="str">
        <f t="shared" si="18"/>
        <v>是</v>
      </c>
      <c r="X171" s="9">
        <f t="shared" si="19"/>
        <v>30</v>
      </c>
      <c r="Y171" s="9">
        <f t="shared" si="20"/>
        <v>0</v>
      </c>
      <c r="Z171" s="110">
        <v>45777</v>
      </c>
      <c r="AA171" s="9" t="e">
        <f>LOOKUP(Y171,#REF!)</f>
        <v>#REF!</v>
      </c>
      <c r="AD171" s="2">
        <f t="shared" si="23"/>
        <v>2025</v>
      </c>
    </row>
    <row r="172" spans="1:30">
      <c r="A172" s="9" t="s">
        <v>13368</v>
      </c>
      <c r="B172" s="172" t="s">
        <v>13369</v>
      </c>
      <c r="C172" s="9" t="s">
        <v>9504</v>
      </c>
      <c r="D172" s="169">
        <v>45747</v>
      </c>
      <c r="E172" s="167">
        <f>3060-420</f>
        <v>2640</v>
      </c>
      <c r="F172" s="7">
        <v>30</v>
      </c>
      <c r="G172" s="30">
        <f t="shared" si="22"/>
        <v>45777</v>
      </c>
      <c r="H172" s="36"/>
      <c r="T172" s="36">
        <f t="shared" si="21"/>
        <v>0</v>
      </c>
      <c r="U172" s="36"/>
      <c r="V172" s="103">
        <f t="shared" si="17"/>
        <v>2640</v>
      </c>
      <c r="W172" s="2" t="str">
        <f t="shared" si="18"/>
        <v>否</v>
      </c>
      <c r="X172" s="9" t="str">
        <f t="shared" si="19"/>
        <v>_</v>
      </c>
      <c r="Y172" s="9">
        <f t="shared" si="20"/>
        <v>0</v>
      </c>
      <c r="Z172" s="110">
        <v>45777</v>
      </c>
      <c r="AA172" s="9" t="e">
        <f>LOOKUP(Y172,#REF!)</f>
        <v>#REF!</v>
      </c>
      <c r="AD172" s="2">
        <f t="shared" si="23"/>
        <v>2025</v>
      </c>
    </row>
    <row r="173" spans="1:30">
      <c r="A173" s="9" t="s">
        <v>13370</v>
      </c>
      <c r="B173" s="170" t="s">
        <v>13371</v>
      </c>
      <c r="C173" s="7" t="s">
        <v>9504</v>
      </c>
      <c r="D173" s="169">
        <v>45747</v>
      </c>
      <c r="E173" s="167">
        <v>3408</v>
      </c>
      <c r="F173" s="7">
        <v>30</v>
      </c>
      <c r="G173" s="30">
        <f t="shared" si="22"/>
        <v>45777</v>
      </c>
      <c r="T173" s="36">
        <f t="shared" si="21"/>
        <v>0</v>
      </c>
      <c r="U173" s="36"/>
      <c r="V173" s="103">
        <f t="shared" si="17"/>
        <v>3408</v>
      </c>
      <c r="W173" s="2" t="str">
        <f t="shared" si="18"/>
        <v>否</v>
      </c>
      <c r="X173" s="9" t="str">
        <f t="shared" si="19"/>
        <v>_</v>
      </c>
      <c r="Y173" s="9">
        <f t="shared" si="20"/>
        <v>0</v>
      </c>
      <c r="Z173" s="110">
        <v>45777</v>
      </c>
      <c r="AA173" s="9" t="e">
        <f>LOOKUP(Y173,#REF!)</f>
        <v>#REF!</v>
      </c>
      <c r="AD173" s="2">
        <f t="shared" si="23"/>
        <v>2025</v>
      </c>
    </row>
    <row r="174" ht="15.75" spans="1:30">
      <c r="A174" s="9" t="s">
        <v>13273</v>
      </c>
      <c r="B174" s="10" t="s">
        <v>13372</v>
      </c>
      <c r="C174" s="7" t="s">
        <v>9504</v>
      </c>
      <c r="D174" s="169">
        <v>45747</v>
      </c>
      <c r="E174" s="7"/>
      <c r="F174" s="7">
        <v>0</v>
      </c>
      <c r="G174" s="30">
        <f t="shared" si="22"/>
        <v>45747</v>
      </c>
      <c r="I174" s="98">
        <v>396</v>
      </c>
      <c r="T174" s="36">
        <f t="shared" si="21"/>
        <v>396</v>
      </c>
      <c r="U174" s="36"/>
      <c r="V174" s="103">
        <f t="shared" si="17"/>
        <v>-396</v>
      </c>
      <c r="W174" s="2" t="str">
        <f t="shared" si="18"/>
        <v>否</v>
      </c>
      <c r="X174" s="9" t="str">
        <f t="shared" si="19"/>
        <v>_</v>
      </c>
      <c r="Y174" s="9" t="str">
        <f t="shared" si="20"/>
        <v>—</v>
      </c>
      <c r="Z174" s="110">
        <v>45777</v>
      </c>
      <c r="AA174" s="9" t="e">
        <f>LOOKUP(Y174,#REF!)</f>
        <v>#REF!</v>
      </c>
      <c r="AD174" s="2">
        <f t="shared" si="23"/>
        <v>2025</v>
      </c>
    </row>
    <row r="175" spans="1:30">
      <c r="A175" s="9" t="s">
        <v>13273</v>
      </c>
      <c r="B175" s="10" t="s">
        <v>13373</v>
      </c>
      <c r="C175" s="7" t="s">
        <v>9504</v>
      </c>
      <c r="D175" s="169">
        <v>45747</v>
      </c>
      <c r="E175" s="7">
        <v>5530</v>
      </c>
      <c r="F175" s="7">
        <v>0</v>
      </c>
      <c r="G175" s="30">
        <f t="shared" si="22"/>
        <v>45747</v>
      </c>
      <c r="T175" s="36">
        <f t="shared" si="21"/>
        <v>0</v>
      </c>
      <c r="U175" s="36"/>
      <c r="V175" s="103">
        <f t="shared" si="17"/>
        <v>5530</v>
      </c>
      <c r="W175" s="2" t="str">
        <f t="shared" si="18"/>
        <v>是</v>
      </c>
      <c r="X175" s="9">
        <f t="shared" si="19"/>
        <v>30</v>
      </c>
      <c r="Y175" s="9">
        <f t="shared" si="20"/>
        <v>0</v>
      </c>
      <c r="Z175" s="110">
        <v>45777</v>
      </c>
      <c r="AA175" s="9" t="e">
        <f>LOOKUP(Y175,#REF!)</f>
        <v>#REF!</v>
      </c>
      <c r="AD175" s="2">
        <f t="shared" si="23"/>
        <v>2025</v>
      </c>
    </row>
    <row r="176" spans="1:33">
      <c r="A176" s="9" t="s">
        <v>13113</v>
      </c>
      <c r="B176" s="172" t="s">
        <v>13374</v>
      </c>
      <c r="C176" s="9" t="s">
        <v>9504</v>
      </c>
      <c r="D176" s="169">
        <v>45747</v>
      </c>
      <c r="E176" s="7">
        <v>25491</v>
      </c>
      <c r="F176" s="141">
        <v>90</v>
      </c>
      <c r="G176" s="30">
        <f t="shared" si="22"/>
        <v>45837</v>
      </c>
      <c r="T176" s="36">
        <f t="shared" si="21"/>
        <v>0</v>
      </c>
      <c r="U176" s="36"/>
      <c r="V176" s="103">
        <f t="shared" si="17"/>
        <v>25491</v>
      </c>
      <c r="W176" s="2" t="str">
        <f t="shared" si="18"/>
        <v>否</v>
      </c>
      <c r="X176" s="9" t="str">
        <f t="shared" si="19"/>
        <v>_</v>
      </c>
      <c r="Y176" s="9" t="str">
        <f t="shared" si="20"/>
        <v>0</v>
      </c>
      <c r="Z176" s="110">
        <v>45777</v>
      </c>
      <c r="AA176" s="9" t="e">
        <f>LOOKUP(Y176,#REF!)</f>
        <v>#REF!</v>
      </c>
      <c r="AD176" s="2">
        <f t="shared" si="23"/>
        <v>2025</v>
      </c>
      <c r="AG176" s="2" t="s">
        <v>13170</v>
      </c>
    </row>
    <row r="177" s="2" customFormat="1" ht="15" spans="1:32">
      <c r="A177" s="9" t="s">
        <v>13375</v>
      </c>
      <c r="B177" s="175" t="s">
        <v>13376</v>
      </c>
      <c r="C177" s="176" t="s">
        <v>9513</v>
      </c>
      <c r="D177" s="177">
        <v>43523</v>
      </c>
      <c r="E177" s="178">
        <v>124752.91</v>
      </c>
      <c r="F177" s="179">
        <v>60</v>
      </c>
      <c r="G177" s="44">
        <f t="shared" si="22"/>
        <v>43583</v>
      </c>
      <c r="H177" s="180"/>
      <c r="I177" s="180"/>
      <c r="J177" s="180"/>
      <c r="K177" s="185"/>
      <c r="L177" s="185"/>
      <c r="M177" s="185"/>
      <c r="N177" s="185"/>
      <c r="O177" s="185"/>
      <c r="P177" s="185"/>
      <c r="Q177" s="185"/>
      <c r="R177" s="185"/>
      <c r="S177" s="180"/>
      <c r="T177" s="104">
        <f t="shared" si="21"/>
        <v>0</v>
      </c>
      <c r="U177" s="104"/>
      <c r="V177" s="103">
        <f t="shared" si="17"/>
        <v>124752.91</v>
      </c>
      <c r="W177" s="2" t="str">
        <f t="shared" si="18"/>
        <v>是</v>
      </c>
      <c r="X177" s="9">
        <f t="shared" si="19"/>
        <v>2194</v>
      </c>
      <c r="Y177" s="9">
        <f t="shared" si="20"/>
        <v>72</v>
      </c>
      <c r="Z177" s="110">
        <v>45777</v>
      </c>
      <c r="AA177" s="9" t="e">
        <f>LOOKUP(Y177,#REF!)</f>
        <v>#REF!</v>
      </c>
      <c r="AB177" s="111"/>
      <c r="AC177" s="2" t="str">
        <f>VLOOKUP(B177,[5]回款反馈!$D:$T,17,0)</f>
        <v>历史订单</v>
      </c>
      <c r="AD177" s="2">
        <f t="shared" si="23"/>
        <v>2019</v>
      </c>
      <c r="AF177" s="2" t="s">
        <v>13377</v>
      </c>
    </row>
    <row r="178" s="2" customFormat="1" ht="12.75" spans="1:30">
      <c r="A178" s="9" t="s">
        <v>13378</v>
      </c>
      <c r="B178" s="181" t="s">
        <v>13379</v>
      </c>
      <c r="C178" s="9" t="s">
        <v>9513</v>
      </c>
      <c r="D178" s="182">
        <v>44956</v>
      </c>
      <c r="E178" s="112">
        <v>521956</v>
      </c>
      <c r="F178" s="183">
        <v>0</v>
      </c>
      <c r="G178" s="30">
        <f t="shared" si="22"/>
        <v>44956</v>
      </c>
      <c r="H178" s="181">
        <v>521956</v>
      </c>
      <c r="I178" s="181"/>
      <c r="J178" s="181"/>
      <c r="K178" s="181"/>
      <c r="L178" s="181"/>
      <c r="M178" s="181"/>
      <c r="N178" s="181"/>
      <c r="O178" s="181"/>
      <c r="P178" s="181"/>
      <c r="Q178" s="181"/>
      <c r="R178" s="181"/>
      <c r="S178" s="181"/>
      <c r="T178" s="36">
        <f t="shared" si="21"/>
        <v>521956</v>
      </c>
      <c r="U178" s="36"/>
      <c r="V178" s="103">
        <f t="shared" si="17"/>
        <v>0</v>
      </c>
      <c r="W178" s="2" t="str">
        <f t="shared" si="18"/>
        <v>否</v>
      </c>
      <c r="X178" s="9" t="str">
        <f t="shared" si="19"/>
        <v>_</v>
      </c>
      <c r="Y178" s="9" t="str">
        <f t="shared" si="20"/>
        <v>—</v>
      </c>
      <c r="Z178" s="110">
        <v>45777</v>
      </c>
      <c r="AA178" s="9" t="e">
        <f>LOOKUP(Y178,#REF!)</f>
        <v>#REF!</v>
      </c>
      <c r="AB178" s="111" t="s">
        <v>13166</v>
      </c>
      <c r="AC178" s="2" t="str">
        <f>VLOOKUP(B178,[5]回款反馈!$D:$T,17,0)</f>
        <v>等香港账户钱多一些在付</v>
      </c>
      <c r="AD178" s="2">
        <f t="shared" si="23"/>
        <v>2023</v>
      </c>
    </row>
    <row r="179" s="2" customFormat="1" spans="1:30">
      <c r="A179" s="9" t="s">
        <v>13378</v>
      </c>
      <c r="B179" s="181" t="s">
        <v>13380</v>
      </c>
      <c r="C179" s="9" t="s">
        <v>9513</v>
      </c>
      <c r="D179" s="182">
        <v>44985</v>
      </c>
      <c r="E179" s="112">
        <v>397804</v>
      </c>
      <c r="F179" s="183">
        <v>0</v>
      </c>
      <c r="G179" s="30">
        <f t="shared" si="22"/>
        <v>44985</v>
      </c>
      <c r="H179" s="181">
        <v>397804</v>
      </c>
      <c r="I179" s="181"/>
      <c r="J179" s="181"/>
      <c r="K179" s="181"/>
      <c r="L179" s="181"/>
      <c r="M179" s="181"/>
      <c r="N179" s="181"/>
      <c r="O179" s="181"/>
      <c r="P179" s="181"/>
      <c r="Q179" s="181"/>
      <c r="R179" s="181"/>
      <c r="S179" s="181"/>
      <c r="T179" s="36">
        <f t="shared" si="21"/>
        <v>397804</v>
      </c>
      <c r="U179" s="36"/>
      <c r="V179" s="103">
        <f t="shared" si="17"/>
        <v>0</v>
      </c>
      <c r="W179" s="2" t="str">
        <f t="shared" si="18"/>
        <v>否</v>
      </c>
      <c r="X179" s="9" t="str">
        <f t="shared" si="19"/>
        <v>_</v>
      </c>
      <c r="Y179" s="9" t="str">
        <f t="shared" si="20"/>
        <v>—</v>
      </c>
      <c r="Z179" s="110">
        <v>45777</v>
      </c>
      <c r="AA179" s="9" t="e">
        <f>LOOKUP(Y179,#REF!)</f>
        <v>#REF!</v>
      </c>
      <c r="AB179" s="111" t="s">
        <v>13166</v>
      </c>
      <c r="AC179" s="7"/>
      <c r="AD179" s="2">
        <f t="shared" si="23"/>
        <v>2023</v>
      </c>
    </row>
    <row r="180" s="2" customFormat="1" spans="1:30">
      <c r="A180" s="9" t="s">
        <v>13378</v>
      </c>
      <c r="B180" s="181" t="s">
        <v>13381</v>
      </c>
      <c r="C180" s="9" t="s">
        <v>9513</v>
      </c>
      <c r="D180" s="182">
        <v>45015</v>
      </c>
      <c r="E180" s="112">
        <v>374856</v>
      </c>
      <c r="F180" s="183">
        <v>0</v>
      </c>
      <c r="G180" s="30">
        <f t="shared" si="22"/>
        <v>45015</v>
      </c>
      <c r="H180" s="181">
        <v>374856</v>
      </c>
      <c r="I180" s="181"/>
      <c r="J180" s="181"/>
      <c r="K180" s="181"/>
      <c r="L180" s="181"/>
      <c r="M180" s="181"/>
      <c r="N180" s="181"/>
      <c r="O180" s="181"/>
      <c r="P180" s="181"/>
      <c r="Q180" s="181"/>
      <c r="R180" s="181"/>
      <c r="S180" s="181"/>
      <c r="T180" s="36">
        <f t="shared" si="21"/>
        <v>374856</v>
      </c>
      <c r="U180" s="36"/>
      <c r="V180" s="103">
        <f t="shared" si="17"/>
        <v>0</v>
      </c>
      <c r="W180" s="2" t="str">
        <f t="shared" si="18"/>
        <v>否</v>
      </c>
      <c r="X180" s="9" t="str">
        <f t="shared" si="19"/>
        <v>_</v>
      </c>
      <c r="Y180" s="9" t="str">
        <f t="shared" si="20"/>
        <v>—</v>
      </c>
      <c r="Z180" s="110">
        <v>45777</v>
      </c>
      <c r="AA180" s="9" t="e">
        <f>LOOKUP(Y180,#REF!)</f>
        <v>#REF!</v>
      </c>
      <c r="AB180" s="111" t="s">
        <v>13166</v>
      </c>
      <c r="AC180" s="7"/>
      <c r="AD180" s="2">
        <f t="shared" si="23"/>
        <v>2023</v>
      </c>
    </row>
    <row r="181" s="2" customFormat="1" spans="1:30">
      <c r="A181" s="9" t="s">
        <v>13378</v>
      </c>
      <c r="B181" s="181" t="s">
        <v>13382</v>
      </c>
      <c r="C181" s="9" t="s">
        <v>9513</v>
      </c>
      <c r="D181" s="182">
        <v>45046</v>
      </c>
      <c r="E181" s="112">
        <v>246120</v>
      </c>
      <c r="F181" s="183">
        <v>0</v>
      </c>
      <c r="G181" s="30">
        <f t="shared" si="22"/>
        <v>45046</v>
      </c>
      <c r="H181" s="181">
        <v>246120</v>
      </c>
      <c r="I181" s="181"/>
      <c r="J181" s="181"/>
      <c r="K181" s="181"/>
      <c r="L181" s="181"/>
      <c r="M181" s="181"/>
      <c r="N181" s="181"/>
      <c r="O181" s="181"/>
      <c r="P181" s="181"/>
      <c r="Q181" s="181"/>
      <c r="R181" s="181"/>
      <c r="S181" s="181"/>
      <c r="T181" s="36">
        <f t="shared" si="21"/>
        <v>246120</v>
      </c>
      <c r="U181" s="36"/>
      <c r="V181" s="103">
        <f t="shared" si="17"/>
        <v>0</v>
      </c>
      <c r="W181" s="2" t="str">
        <f t="shared" si="18"/>
        <v>否</v>
      </c>
      <c r="X181" s="9" t="str">
        <f t="shared" si="19"/>
        <v>_</v>
      </c>
      <c r="Y181" s="9" t="str">
        <f t="shared" si="20"/>
        <v>—</v>
      </c>
      <c r="Z181" s="110">
        <v>45777</v>
      </c>
      <c r="AA181" s="9" t="e">
        <f>LOOKUP(Y181,#REF!)</f>
        <v>#REF!</v>
      </c>
      <c r="AB181" s="111" t="s">
        <v>13166</v>
      </c>
      <c r="AC181" s="7"/>
      <c r="AD181" s="2">
        <f t="shared" si="23"/>
        <v>2023</v>
      </c>
    </row>
    <row r="182" s="2" customFormat="1" spans="1:30">
      <c r="A182" s="9" t="s">
        <v>13378</v>
      </c>
      <c r="B182" s="181" t="s">
        <v>13383</v>
      </c>
      <c r="C182" s="9" t="s">
        <v>9513</v>
      </c>
      <c r="D182" s="182">
        <v>45046</v>
      </c>
      <c r="E182" s="112">
        <v>254564</v>
      </c>
      <c r="F182" s="183">
        <v>0</v>
      </c>
      <c r="G182" s="30">
        <f t="shared" si="22"/>
        <v>45046</v>
      </c>
      <c r="H182" s="181">
        <v>254564</v>
      </c>
      <c r="I182" s="181"/>
      <c r="J182" s="181"/>
      <c r="K182" s="181"/>
      <c r="L182" s="181"/>
      <c r="M182" s="181"/>
      <c r="N182" s="181"/>
      <c r="O182" s="181"/>
      <c r="P182" s="181"/>
      <c r="Q182" s="181"/>
      <c r="R182" s="181"/>
      <c r="S182" s="181"/>
      <c r="T182" s="36">
        <f t="shared" si="21"/>
        <v>254564</v>
      </c>
      <c r="U182" s="36"/>
      <c r="V182" s="103">
        <f t="shared" si="17"/>
        <v>0</v>
      </c>
      <c r="W182" s="2" t="str">
        <f t="shared" si="18"/>
        <v>否</v>
      </c>
      <c r="X182" s="9" t="str">
        <f t="shared" si="19"/>
        <v>_</v>
      </c>
      <c r="Y182" s="9" t="str">
        <f t="shared" si="20"/>
        <v>—</v>
      </c>
      <c r="Z182" s="110">
        <v>45777</v>
      </c>
      <c r="AA182" s="9" t="e">
        <f>LOOKUP(Y182,#REF!)</f>
        <v>#REF!</v>
      </c>
      <c r="AB182" s="111" t="s">
        <v>13166</v>
      </c>
      <c r="AC182" s="7"/>
      <c r="AD182" s="2">
        <f t="shared" si="23"/>
        <v>2023</v>
      </c>
    </row>
    <row r="183" s="2" customFormat="1" spans="1:30">
      <c r="A183" s="9" t="s">
        <v>13378</v>
      </c>
      <c r="B183" s="181" t="s">
        <v>13384</v>
      </c>
      <c r="C183" s="9" t="s">
        <v>9513</v>
      </c>
      <c r="D183" s="182">
        <v>45107</v>
      </c>
      <c r="E183" s="112">
        <v>305484</v>
      </c>
      <c r="F183" s="183">
        <v>0</v>
      </c>
      <c r="G183" s="30">
        <f t="shared" si="22"/>
        <v>45107</v>
      </c>
      <c r="H183" s="181">
        <v>305484</v>
      </c>
      <c r="I183" s="181"/>
      <c r="J183" s="181"/>
      <c r="K183" s="181"/>
      <c r="L183" s="181"/>
      <c r="M183" s="181"/>
      <c r="N183" s="181"/>
      <c r="O183" s="181"/>
      <c r="P183" s="181"/>
      <c r="Q183" s="181"/>
      <c r="R183" s="181"/>
      <c r="S183" s="181"/>
      <c r="T183" s="36">
        <f t="shared" si="21"/>
        <v>305484</v>
      </c>
      <c r="U183" s="36"/>
      <c r="V183" s="103">
        <f t="shared" si="17"/>
        <v>0</v>
      </c>
      <c r="W183" s="2" t="str">
        <f t="shared" si="18"/>
        <v>否</v>
      </c>
      <c r="X183" s="9" t="str">
        <f t="shared" si="19"/>
        <v>_</v>
      </c>
      <c r="Y183" s="9" t="str">
        <f t="shared" si="20"/>
        <v>—</v>
      </c>
      <c r="Z183" s="110">
        <v>45777</v>
      </c>
      <c r="AA183" s="9" t="e">
        <f>LOOKUP(Y183,#REF!)</f>
        <v>#REF!</v>
      </c>
      <c r="AB183" s="111" t="s">
        <v>13166</v>
      </c>
      <c r="AC183" s="7"/>
      <c r="AD183" s="2">
        <f t="shared" si="23"/>
        <v>2023</v>
      </c>
    </row>
    <row r="184" s="2" customFormat="1" spans="1:30">
      <c r="A184" s="9" t="s">
        <v>13378</v>
      </c>
      <c r="B184" s="181" t="s">
        <v>13385</v>
      </c>
      <c r="C184" s="9" t="s">
        <v>9513</v>
      </c>
      <c r="D184" s="182">
        <v>45199</v>
      </c>
      <c r="E184" s="112">
        <v>225780</v>
      </c>
      <c r="F184" s="183">
        <v>0</v>
      </c>
      <c r="G184" s="30">
        <f t="shared" si="22"/>
        <v>45199</v>
      </c>
      <c r="H184" s="181">
        <v>225780</v>
      </c>
      <c r="I184" s="181"/>
      <c r="J184" s="181"/>
      <c r="K184" s="181"/>
      <c r="L184" s="181"/>
      <c r="M184" s="181"/>
      <c r="N184" s="181"/>
      <c r="O184" s="181"/>
      <c r="P184" s="181"/>
      <c r="Q184" s="181"/>
      <c r="R184" s="181"/>
      <c r="S184" s="181"/>
      <c r="T184" s="36">
        <f t="shared" si="21"/>
        <v>225780</v>
      </c>
      <c r="U184" s="36"/>
      <c r="V184" s="103">
        <f t="shared" si="17"/>
        <v>0</v>
      </c>
      <c r="W184" s="2" t="str">
        <f t="shared" si="18"/>
        <v>否</v>
      </c>
      <c r="X184" s="9" t="str">
        <f t="shared" si="19"/>
        <v>_</v>
      </c>
      <c r="Y184" s="9" t="str">
        <f t="shared" si="20"/>
        <v>—</v>
      </c>
      <c r="Z184" s="110">
        <v>45777</v>
      </c>
      <c r="AA184" s="9" t="e">
        <f>LOOKUP(Y184,#REF!)</f>
        <v>#REF!</v>
      </c>
      <c r="AB184" s="111" t="s">
        <v>13166</v>
      </c>
      <c r="AC184" s="7"/>
      <c r="AD184" s="2">
        <f t="shared" si="23"/>
        <v>2023</v>
      </c>
    </row>
    <row r="185" s="2" customFormat="1" spans="1:30">
      <c r="A185" s="9" t="s">
        <v>13378</v>
      </c>
      <c r="B185" s="181" t="s">
        <v>13386</v>
      </c>
      <c r="C185" s="9" t="s">
        <v>9513</v>
      </c>
      <c r="D185" s="182">
        <v>45199</v>
      </c>
      <c r="E185" s="112">
        <v>175680</v>
      </c>
      <c r="F185" s="183">
        <v>0</v>
      </c>
      <c r="G185" s="30">
        <f t="shared" si="22"/>
        <v>45199</v>
      </c>
      <c r="H185" s="181">
        <v>175680</v>
      </c>
      <c r="I185" s="181"/>
      <c r="J185" s="181"/>
      <c r="K185" s="181"/>
      <c r="L185" s="181"/>
      <c r="M185" s="181"/>
      <c r="N185" s="181"/>
      <c r="O185" s="181"/>
      <c r="P185" s="181"/>
      <c r="Q185" s="181"/>
      <c r="R185" s="181"/>
      <c r="S185" s="181"/>
      <c r="T185" s="36">
        <f t="shared" si="21"/>
        <v>175680</v>
      </c>
      <c r="U185" s="36"/>
      <c r="V185" s="103">
        <f t="shared" si="17"/>
        <v>0</v>
      </c>
      <c r="W185" s="2" t="str">
        <f t="shared" si="18"/>
        <v>否</v>
      </c>
      <c r="X185" s="9" t="str">
        <f t="shared" si="19"/>
        <v>_</v>
      </c>
      <c r="Y185" s="9" t="str">
        <f t="shared" si="20"/>
        <v>—</v>
      </c>
      <c r="Z185" s="110">
        <v>45777</v>
      </c>
      <c r="AA185" s="9" t="e">
        <f>LOOKUP(Y185,#REF!)</f>
        <v>#REF!</v>
      </c>
      <c r="AB185" s="111" t="s">
        <v>13166</v>
      </c>
      <c r="AC185" s="7"/>
      <c r="AD185" s="2">
        <f t="shared" si="23"/>
        <v>2023</v>
      </c>
    </row>
    <row r="186" s="2" customFormat="1" ht="12.75" spans="1:30">
      <c r="A186" s="9" t="s">
        <v>13378</v>
      </c>
      <c r="B186" s="181" t="s">
        <v>13387</v>
      </c>
      <c r="C186" s="9" t="s">
        <v>9513</v>
      </c>
      <c r="D186" s="182">
        <v>45229</v>
      </c>
      <c r="E186" s="112">
        <v>190530</v>
      </c>
      <c r="F186" s="183">
        <v>0</v>
      </c>
      <c r="G186" s="30">
        <f t="shared" si="22"/>
        <v>45229</v>
      </c>
      <c r="H186" s="181">
        <v>190529.8</v>
      </c>
      <c r="I186" s="181"/>
      <c r="J186" s="181"/>
      <c r="K186" s="181"/>
      <c r="L186" s="181"/>
      <c r="M186" s="181"/>
      <c r="N186" s="181"/>
      <c r="O186" s="181"/>
      <c r="P186" s="181"/>
      <c r="Q186" s="181"/>
      <c r="R186" s="181"/>
      <c r="S186" s="181"/>
      <c r="T186" s="36">
        <f t="shared" si="21"/>
        <v>190529.8</v>
      </c>
      <c r="U186" s="36"/>
      <c r="V186" s="103">
        <f t="shared" si="17"/>
        <v>0.2</v>
      </c>
      <c r="W186" s="2" t="str">
        <f t="shared" si="18"/>
        <v>是</v>
      </c>
      <c r="X186" s="9">
        <f t="shared" si="19"/>
        <v>548</v>
      </c>
      <c r="Y186" s="9">
        <f t="shared" si="20"/>
        <v>18</v>
      </c>
      <c r="Z186" s="110">
        <v>45777</v>
      </c>
      <c r="AA186" s="9" t="e">
        <f>LOOKUP(Y186,#REF!)</f>
        <v>#REF!</v>
      </c>
      <c r="AB186" s="111" t="s">
        <v>13166</v>
      </c>
      <c r="AC186" s="2" t="e">
        <f>VLOOKUP(B186,[5]回款反馈!$D:$T,17,0)</f>
        <v>#N/A</v>
      </c>
      <c r="AD186" s="2">
        <f t="shared" si="23"/>
        <v>2023</v>
      </c>
    </row>
    <row r="187" s="2" customFormat="1" ht="12.75" spans="1:30">
      <c r="A187" s="9" t="s">
        <v>13378</v>
      </c>
      <c r="B187" s="181" t="s">
        <v>13388</v>
      </c>
      <c r="C187" s="9" t="s">
        <v>9513</v>
      </c>
      <c r="D187" s="182">
        <v>45229</v>
      </c>
      <c r="E187" s="112">
        <v>278886</v>
      </c>
      <c r="F187" s="183">
        <v>0</v>
      </c>
      <c r="G187" s="30">
        <f t="shared" si="22"/>
        <v>45229</v>
      </c>
      <c r="H187" s="181"/>
      <c r="I187" s="181"/>
      <c r="J187" s="181"/>
      <c r="K187" s="181"/>
      <c r="L187" s="181"/>
      <c r="M187" s="181"/>
      <c r="N187" s="181"/>
      <c r="O187" s="181"/>
      <c r="P187" s="181"/>
      <c r="Q187" s="181"/>
      <c r="R187" s="181"/>
      <c r="S187" s="181"/>
      <c r="T187" s="36">
        <f t="shared" si="21"/>
        <v>0</v>
      </c>
      <c r="U187" s="36"/>
      <c r="V187" s="103">
        <f t="shared" si="17"/>
        <v>278886</v>
      </c>
      <c r="W187" s="2" t="str">
        <f t="shared" si="18"/>
        <v>是</v>
      </c>
      <c r="X187" s="9">
        <f t="shared" si="19"/>
        <v>548</v>
      </c>
      <c r="Y187" s="9">
        <f t="shared" si="20"/>
        <v>18</v>
      </c>
      <c r="Z187" s="110">
        <v>45777</v>
      </c>
      <c r="AA187" s="9" t="e">
        <f>LOOKUP(Y187,#REF!)</f>
        <v>#REF!</v>
      </c>
      <c r="AB187" s="111" t="s">
        <v>13166</v>
      </c>
      <c r="AC187" s="2" t="str">
        <f>VLOOKUP(B187,[5]回款反馈!$D:$T,17,0)</f>
        <v>等香港账户钱多一些在付</v>
      </c>
      <c r="AD187" s="2">
        <f t="shared" si="23"/>
        <v>2023</v>
      </c>
    </row>
    <row r="188" s="2" customFormat="1" ht="12.75" spans="1:30">
      <c r="A188" s="9" t="s">
        <v>13378</v>
      </c>
      <c r="B188" s="181" t="s">
        <v>13227</v>
      </c>
      <c r="C188" s="9" t="s">
        <v>9513</v>
      </c>
      <c r="D188" s="182">
        <v>45260</v>
      </c>
      <c r="E188" s="112">
        <v>224208</v>
      </c>
      <c r="F188" s="183">
        <v>0</v>
      </c>
      <c r="G188" s="30">
        <f t="shared" si="22"/>
        <v>45260</v>
      </c>
      <c r="H188" s="181"/>
      <c r="I188" s="181"/>
      <c r="J188" s="181"/>
      <c r="K188" s="181"/>
      <c r="L188" s="181"/>
      <c r="M188" s="181"/>
      <c r="N188" s="181"/>
      <c r="O188" s="181"/>
      <c r="P188" s="181"/>
      <c r="Q188" s="181"/>
      <c r="R188" s="181"/>
      <c r="S188" s="181"/>
      <c r="T188" s="36">
        <f t="shared" si="21"/>
        <v>0</v>
      </c>
      <c r="U188" s="36"/>
      <c r="V188" s="103">
        <f t="shared" si="17"/>
        <v>224208</v>
      </c>
      <c r="W188" s="2" t="str">
        <f t="shared" si="18"/>
        <v>是</v>
      </c>
      <c r="X188" s="9">
        <f t="shared" si="19"/>
        <v>517</v>
      </c>
      <c r="Y188" s="9">
        <f t="shared" si="20"/>
        <v>17</v>
      </c>
      <c r="Z188" s="110">
        <v>45777</v>
      </c>
      <c r="AA188" s="9" t="e">
        <f>LOOKUP(Y188,#REF!)</f>
        <v>#REF!</v>
      </c>
      <c r="AB188" s="111" t="s">
        <v>13166</v>
      </c>
      <c r="AC188" s="2" t="str">
        <f>VLOOKUP(B188,[5]回款反馈!$D:$T,17,0)</f>
        <v>等香港账户钱多一些在付</v>
      </c>
      <c r="AD188" s="2">
        <f t="shared" si="23"/>
        <v>2023</v>
      </c>
    </row>
    <row r="189" s="2" customFormat="1" ht="12.75" spans="1:30">
      <c r="A189" s="9" t="s">
        <v>13378</v>
      </c>
      <c r="B189" s="181" t="s">
        <v>13389</v>
      </c>
      <c r="C189" s="9" t="s">
        <v>9513</v>
      </c>
      <c r="D189" s="182">
        <v>45290</v>
      </c>
      <c r="E189" s="112">
        <v>169910</v>
      </c>
      <c r="F189" s="183">
        <v>0</v>
      </c>
      <c r="G189" s="30">
        <f t="shared" si="22"/>
        <v>45290</v>
      </c>
      <c r="H189" s="181"/>
      <c r="I189" s="181"/>
      <c r="J189" s="181"/>
      <c r="K189" s="181"/>
      <c r="L189" s="181"/>
      <c r="M189" s="181"/>
      <c r="N189" s="181"/>
      <c r="O189" s="181"/>
      <c r="P189" s="181"/>
      <c r="Q189" s="181"/>
      <c r="R189" s="181"/>
      <c r="S189" s="181"/>
      <c r="T189" s="36">
        <f t="shared" si="21"/>
        <v>0</v>
      </c>
      <c r="U189" s="36"/>
      <c r="V189" s="103">
        <f t="shared" si="17"/>
        <v>169910</v>
      </c>
      <c r="W189" s="2" t="str">
        <f t="shared" si="18"/>
        <v>是</v>
      </c>
      <c r="X189" s="9">
        <f t="shared" si="19"/>
        <v>487</v>
      </c>
      <c r="Y189" s="9">
        <f t="shared" si="20"/>
        <v>16</v>
      </c>
      <c r="Z189" s="110">
        <v>45777</v>
      </c>
      <c r="AA189" s="9" t="e">
        <f>LOOKUP(Y189,#REF!)</f>
        <v>#REF!</v>
      </c>
      <c r="AB189" s="111" t="s">
        <v>13166</v>
      </c>
      <c r="AC189" s="2" t="str">
        <f>VLOOKUP(B189,[5]回款反馈!$D:$T,17,0)</f>
        <v>等香港账户钱多一些在付</v>
      </c>
      <c r="AD189" s="2">
        <f t="shared" si="23"/>
        <v>2023</v>
      </c>
    </row>
    <row r="190" s="2" customFormat="1" ht="12.75" spans="1:30">
      <c r="A190" s="9" t="s">
        <v>13378</v>
      </c>
      <c r="B190" s="181" t="s">
        <v>13390</v>
      </c>
      <c r="C190" s="9" t="s">
        <v>9513</v>
      </c>
      <c r="D190" s="182">
        <v>45318</v>
      </c>
      <c r="E190" s="112">
        <v>221130</v>
      </c>
      <c r="F190" s="183">
        <v>0</v>
      </c>
      <c r="G190" s="30">
        <f t="shared" si="22"/>
        <v>45318</v>
      </c>
      <c r="H190" s="181"/>
      <c r="I190" s="181"/>
      <c r="J190" s="181"/>
      <c r="K190" s="181"/>
      <c r="L190" s="181"/>
      <c r="M190" s="181"/>
      <c r="N190" s="181"/>
      <c r="O190" s="181"/>
      <c r="P190" s="181"/>
      <c r="Q190" s="181"/>
      <c r="R190" s="181"/>
      <c r="S190" s="181"/>
      <c r="T190" s="36">
        <f t="shared" si="21"/>
        <v>0</v>
      </c>
      <c r="U190" s="36"/>
      <c r="V190" s="103">
        <f t="shared" si="17"/>
        <v>221130</v>
      </c>
      <c r="W190" s="2" t="str">
        <f t="shared" si="18"/>
        <v>是</v>
      </c>
      <c r="X190" s="9">
        <f t="shared" si="19"/>
        <v>459</v>
      </c>
      <c r="Y190" s="9">
        <f t="shared" si="20"/>
        <v>15</v>
      </c>
      <c r="Z190" s="110">
        <v>45777</v>
      </c>
      <c r="AA190" s="9" t="e">
        <f>LOOKUP(Y190,#REF!)</f>
        <v>#REF!</v>
      </c>
      <c r="AB190" s="111" t="s">
        <v>13166</v>
      </c>
      <c r="AC190" s="2" t="str">
        <f>VLOOKUP(B190,[5]回款反馈!$D:$T,17,0)</f>
        <v>等香港账户钱多一些在付</v>
      </c>
      <c r="AD190" s="2">
        <f t="shared" si="23"/>
        <v>2024</v>
      </c>
    </row>
    <row r="191" s="2" customFormat="1" ht="12.75" spans="1:30">
      <c r="A191" s="9" t="s">
        <v>13378</v>
      </c>
      <c r="B191" s="181" t="s">
        <v>13391</v>
      </c>
      <c r="C191" s="9" t="s">
        <v>9513</v>
      </c>
      <c r="D191" s="182">
        <v>45318</v>
      </c>
      <c r="E191" s="112">
        <v>196680</v>
      </c>
      <c r="F191" s="183">
        <v>0</v>
      </c>
      <c r="G191" s="30">
        <f t="shared" si="22"/>
        <v>45318</v>
      </c>
      <c r="H191" s="181"/>
      <c r="I191" s="181"/>
      <c r="J191" s="181"/>
      <c r="K191" s="181"/>
      <c r="L191" s="181"/>
      <c r="M191" s="181"/>
      <c r="N191" s="181"/>
      <c r="O191" s="181"/>
      <c r="P191" s="181"/>
      <c r="Q191" s="181"/>
      <c r="R191" s="181"/>
      <c r="S191" s="181"/>
      <c r="T191" s="36">
        <f t="shared" si="21"/>
        <v>0</v>
      </c>
      <c r="U191" s="36"/>
      <c r="V191" s="103">
        <f t="shared" si="17"/>
        <v>196680</v>
      </c>
      <c r="W191" s="2" t="str">
        <f t="shared" si="18"/>
        <v>是</v>
      </c>
      <c r="X191" s="9">
        <f t="shared" si="19"/>
        <v>459</v>
      </c>
      <c r="Y191" s="9">
        <f t="shared" si="20"/>
        <v>15</v>
      </c>
      <c r="Z191" s="110">
        <v>45777</v>
      </c>
      <c r="AA191" s="9" t="e">
        <f>LOOKUP(Y191,#REF!)</f>
        <v>#REF!</v>
      </c>
      <c r="AB191" s="111" t="s">
        <v>13166</v>
      </c>
      <c r="AC191" s="2" t="str">
        <f>VLOOKUP(B191,[5]回款反馈!$D:$T,17,0)</f>
        <v>等香港账户钱多一些在付</v>
      </c>
      <c r="AD191" s="2">
        <f t="shared" si="23"/>
        <v>2024</v>
      </c>
    </row>
    <row r="192" s="2" customFormat="1" ht="12.75" spans="1:30">
      <c r="A192" s="9" t="s">
        <v>13378</v>
      </c>
      <c r="B192" s="181" t="s">
        <v>13392</v>
      </c>
      <c r="C192" s="9" t="s">
        <v>9513</v>
      </c>
      <c r="D192" s="182">
        <v>45382</v>
      </c>
      <c r="E192" s="112">
        <v>238160</v>
      </c>
      <c r="F192" s="183">
        <v>0</v>
      </c>
      <c r="G192" s="30">
        <f t="shared" si="22"/>
        <v>45382</v>
      </c>
      <c r="H192" s="181"/>
      <c r="I192" s="181"/>
      <c r="J192" s="181"/>
      <c r="K192" s="181"/>
      <c r="L192" s="181"/>
      <c r="M192" s="181"/>
      <c r="N192" s="181"/>
      <c r="O192" s="181"/>
      <c r="P192" s="181"/>
      <c r="Q192" s="181"/>
      <c r="R192" s="181"/>
      <c r="S192" s="181"/>
      <c r="T192" s="36">
        <f t="shared" si="21"/>
        <v>0</v>
      </c>
      <c r="U192" s="36"/>
      <c r="V192" s="103">
        <f t="shared" si="17"/>
        <v>238160</v>
      </c>
      <c r="W192" s="2" t="str">
        <f t="shared" si="18"/>
        <v>是</v>
      </c>
      <c r="X192" s="9">
        <f t="shared" si="19"/>
        <v>395</v>
      </c>
      <c r="Y192" s="9">
        <f t="shared" si="20"/>
        <v>12</v>
      </c>
      <c r="Z192" s="110">
        <v>45777</v>
      </c>
      <c r="AA192" s="9" t="e">
        <f>LOOKUP(Y192,#REF!)</f>
        <v>#REF!</v>
      </c>
      <c r="AB192" s="111" t="s">
        <v>13166</v>
      </c>
      <c r="AC192" s="2" t="str">
        <f>VLOOKUP(B192,[5]回款反馈!$D:$T,17,0)</f>
        <v>等香港账户钱多一些在付</v>
      </c>
      <c r="AD192" s="2">
        <f t="shared" si="23"/>
        <v>2024</v>
      </c>
    </row>
    <row r="193" s="2" customFormat="1" ht="12.75" spans="1:30">
      <c r="A193" s="9" t="s">
        <v>13378</v>
      </c>
      <c r="B193" s="181" t="s">
        <v>13393</v>
      </c>
      <c r="C193" s="9" t="s">
        <v>9513</v>
      </c>
      <c r="D193" s="182">
        <v>45382</v>
      </c>
      <c r="E193" s="112">
        <v>243020</v>
      </c>
      <c r="F193" s="183">
        <v>0</v>
      </c>
      <c r="G193" s="30">
        <f t="shared" si="22"/>
        <v>45382</v>
      </c>
      <c r="H193" s="181"/>
      <c r="I193" s="181"/>
      <c r="J193" s="181"/>
      <c r="K193" s="181"/>
      <c r="L193" s="181"/>
      <c r="M193" s="181"/>
      <c r="N193" s="181"/>
      <c r="O193" s="181"/>
      <c r="P193" s="181"/>
      <c r="Q193" s="181"/>
      <c r="R193" s="181"/>
      <c r="S193" s="181"/>
      <c r="T193" s="36">
        <f t="shared" si="21"/>
        <v>0</v>
      </c>
      <c r="U193" s="36"/>
      <c r="V193" s="103">
        <f t="shared" si="17"/>
        <v>243020</v>
      </c>
      <c r="W193" s="2" t="str">
        <f t="shared" si="18"/>
        <v>是</v>
      </c>
      <c r="X193" s="9">
        <f t="shared" si="19"/>
        <v>395</v>
      </c>
      <c r="Y193" s="9">
        <f t="shared" si="20"/>
        <v>12</v>
      </c>
      <c r="Z193" s="110">
        <v>45777</v>
      </c>
      <c r="AA193" s="9" t="e">
        <f>LOOKUP(Y193,#REF!)</f>
        <v>#REF!</v>
      </c>
      <c r="AB193" s="111" t="s">
        <v>13166</v>
      </c>
      <c r="AC193" s="2" t="str">
        <f>VLOOKUP(B193,[5]回款反馈!$D:$T,17,0)</f>
        <v>等香港账户钱多一些在付</v>
      </c>
      <c r="AD193" s="2">
        <f t="shared" si="23"/>
        <v>2024</v>
      </c>
    </row>
    <row r="194" s="2" customFormat="1" ht="12.75" spans="1:30">
      <c r="A194" s="9" t="s">
        <v>13378</v>
      </c>
      <c r="B194" s="181" t="s">
        <v>13394</v>
      </c>
      <c r="C194" s="9" t="s">
        <v>9513</v>
      </c>
      <c r="D194" s="182">
        <v>45412</v>
      </c>
      <c r="E194" s="112">
        <v>249612</v>
      </c>
      <c r="F194" s="183">
        <v>0</v>
      </c>
      <c r="G194" s="30">
        <f t="shared" si="22"/>
        <v>45412</v>
      </c>
      <c r="H194" s="181"/>
      <c r="I194" s="181"/>
      <c r="J194" s="181"/>
      <c r="K194" s="181"/>
      <c r="L194" s="181"/>
      <c r="M194" s="181"/>
      <c r="N194" s="181"/>
      <c r="O194" s="181"/>
      <c r="P194" s="181"/>
      <c r="Q194" s="181"/>
      <c r="R194" s="181"/>
      <c r="S194" s="181"/>
      <c r="T194" s="36">
        <f t="shared" si="21"/>
        <v>0</v>
      </c>
      <c r="U194" s="36"/>
      <c r="V194" s="103">
        <f t="shared" ref="V194:V257" si="24">ROUND(E194-T194-U194,2)</f>
        <v>249612</v>
      </c>
      <c r="W194" s="2" t="str">
        <f t="shared" ref="W194:W257" si="25">IF(AND(Z194&gt;G194,V194&gt;0),"是","否")</f>
        <v>是</v>
      </c>
      <c r="X194" s="9">
        <f t="shared" ref="X194:X257" si="26">IF(W194="是",DATEDIF(G194,Z194,"D"),"_")</f>
        <v>365</v>
      </c>
      <c r="Y194" s="9">
        <f t="shared" ref="Y194:Y257" si="27">IF(V194&lt;=0,"—",IF((G194&gt;Z194),"0",DATEDIF(G194,Z194,"m")))</f>
        <v>12</v>
      </c>
      <c r="Z194" s="110">
        <v>45777</v>
      </c>
      <c r="AA194" s="9" t="e">
        <f>LOOKUP(Y194,#REF!)</f>
        <v>#REF!</v>
      </c>
      <c r="AB194" s="111" t="s">
        <v>13166</v>
      </c>
      <c r="AC194" s="2" t="str">
        <f>VLOOKUP(B194,[5]回款反馈!$D:$T,17,0)</f>
        <v>等香港账户钱多一些在付</v>
      </c>
      <c r="AD194" s="2">
        <f t="shared" si="23"/>
        <v>2024</v>
      </c>
    </row>
    <row r="195" s="2" customFormat="1" ht="12.75" spans="1:30">
      <c r="A195" s="9" t="s">
        <v>13378</v>
      </c>
      <c r="B195" s="181" t="s">
        <v>13394</v>
      </c>
      <c r="C195" s="9" t="s">
        <v>9513</v>
      </c>
      <c r="D195" s="182">
        <v>45443</v>
      </c>
      <c r="E195" s="112">
        <v>211128</v>
      </c>
      <c r="F195" s="183">
        <v>0</v>
      </c>
      <c r="G195" s="30">
        <f t="shared" si="22"/>
        <v>45443</v>
      </c>
      <c r="H195" s="181"/>
      <c r="I195" s="181"/>
      <c r="J195" s="181"/>
      <c r="K195" s="181"/>
      <c r="L195" s="181"/>
      <c r="M195" s="181"/>
      <c r="N195" s="181"/>
      <c r="O195" s="181"/>
      <c r="P195" s="181"/>
      <c r="Q195" s="181"/>
      <c r="R195" s="181"/>
      <c r="S195" s="181"/>
      <c r="T195" s="36">
        <f t="shared" si="21"/>
        <v>0</v>
      </c>
      <c r="U195" s="36"/>
      <c r="V195" s="103">
        <f t="shared" si="24"/>
        <v>211128</v>
      </c>
      <c r="W195" s="2" t="str">
        <f t="shared" si="25"/>
        <v>是</v>
      </c>
      <c r="X195" s="9">
        <f t="shared" si="26"/>
        <v>334</v>
      </c>
      <c r="Y195" s="9">
        <f t="shared" si="27"/>
        <v>10</v>
      </c>
      <c r="Z195" s="110">
        <v>45777</v>
      </c>
      <c r="AA195" s="9" t="e">
        <f>LOOKUP(Y195,#REF!)</f>
        <v>#REF!</v>
      </c>
      <c r="AB195" s="111" t="s">
        <v>13166</v>
      </c>
      <c r="AC195" s="2" t="str">
        <f>VLOOKUP(B195,[5]回款反馈!$D:$T,17,0)</f>
        <v>等香港账户钱多一些在付</v>
      </c>
      <c r="AD195" s="2">
        <f t="shared" si="23"/>
        <v>2024</v>
      </c>
    </row>
    <row r="196" s="2" customFormat="1" ht="12.75" spans="1:30">
      <c r="A196" s="9" t="s">
        <v>13378</v>
      </c>
      <c r="B196" s="181" t="s">
        <v>13395</v>
      </c>
      <c r="C196" s="9" t="s">
        <v>9513</v>
      </c>
      <c r="D196" s="182">
        <v>45473</v>
      </c>
      <c r="E196" s="112">
        <v>247116</v>
      </c>
      <c r="F196" s="183">
        <v>0</v>
      </c>
      <c r="G196" s="30">
        <f t="shared" si="22"/>
        <v>45473</v>
      </c>
      <c r="H196" s="181"/>
      <c r="I196" s="181"/>
      <c r="J196" s="181"/>
      <c r="K196" s="181"/>
      <c r="L196" s="181"/>
      <c r="M196" s="181"/>
      <c r="N196" s="181"/>
      <c r="O196" s="181"/>
      <c r="P196" s="181"/>
      <c r="Q196" s="181"/>
      <c r="R196" s="181"/>
      <c r="S196" s="181"/>
      <c r="T196" s="36">
        <f t="shared" si="21"/>
        <v>0</v>
      </c>
      <c r="U196" s="36"/>
      <c r="V196" s="103">
        <f t="shared" si="24"/>
        <v>247116</v>
      </c>
      <c r="W196" s="2" t="str">
        <f t="shared" si="25"/>
        <v>是</v>
      </c>
      <c r="X196" s="9">
        <f t="shared" si="26"/>
        <v>304</v>
      </c>
      <c r="Y196" s="9">
        <f t="shared" si="27"/>
        <v>10</v>
      </c>
      <c r="Z196" s="110">
        <v>45777</v>
      </c>
      <c r="AA196" s="9" t="e">
        <f>LOOKUP(Y196,#REF!)</f>
        <v>#REF!</v>
      </c>
      <c r="AB196" s="111" t="s">
        <v>13166</v>
      </c>
      <c r="AC196" s="2" t="str">
        <f>VLOOKUP(B196,[5]回款反馈!$D:$T,17,0)</f>
        <v>等香港账户钱多一些在付</v>
      </c>
      <c r="AD196" s="2">
        <f t="shared" si="23"/>
        <v>2024</v>
      </c>
    </row>
    <row r="197" s="2" customFormat="1" ht="12.75" spans="1:30">
      <c r="A197" s="9" t="s">
        <v>13261</v>
      </c>
      <c r="B197" s="181" t="s">
        <v>13396</v>
      </c>
      <c r="C197" s="9" t="s">
        <v>9513</v>
      </c>
      <c r="D197" s="182">
        <v>44926</v>
      </c>
      <c r="E197" s="174">
        <v>29000</v>
      </c>
      <c r="F197" s="183">
        <v>60</v>
      </c>
      <c r="G197" s="30">
        <f t="shared" si="22"/>
        <v>44986</v>
      </c>
      <c r="H197" s="174">
        <v>28493</v>
      </c>
      <c r="I197" s="174"/>
      <c r="J197" s="174"/>
      <c r="K197" s="174"/>
      <c r="L197" s="174"/>
      <c r="M197" s="174"/>
      <c r="N197" s="174"/>
      <c r="O197" s="174"/>
      <c r="P197" s="174"/>
      <c r="Q197" s="174"/>
      <c r="R197" s="174"/>
      <c r="S197" s="174"/>
      <c r="T197" s="36">
        <f t="shared" si="21"/>
        <v>28493</v>
      </c>
      <c r="U197" s="36"/>
      <c r="V197" s="103">
        <f t="shared" si="24"/>
        <v>507</v>
      </c>
      <c r="W197" s="2" t="str">
        <f t="shared" si="25"/>
        <v>是</v>
      </c>
      <c r="X197" s="9">
        <f t="shared" si="26"/>
        <v>791</v>
      </c>
      <c r="Y197" s="9">
        <f t="shared" si="27"/>
        <v>25</v>
      </c>
      <c r="Z197" s="110">
        <v>45777</v>
      </c>
      <c r="AA197" s="9" t="e">
        <f>LOOKUP(Y197,#REF!)</f>
        <v>#REF!</v>
      </c>
      <c r="AB197" s="111" t="s">
        <v>13166</v>
      </c>
      <c r="AC197" s="6" t="str">
        <f>VLOOKUP(B197,[5]回款反馈!$D:$T,17,0)</f>
        <v>与多支付的抵消</v>
      </c>
      <c r="AD197" s="2">
        <f t="shared" si="23"/>
        <v>2022</v>
      </c>
    </row>
    <row r="198" s="2" customFormat="1" spans="1:30">
      <c r="A198" s="9" t="s">
        <v>13261</v>
      </c>
      <c r="B198" s="187" t="s">
        <v>13262</v>
      </c>
      <c r="C198" s="9" t="s">
        <v>9513</v>
      </c>
      <c r="D198" s="173">
        <v>45230</v>
      </c>
      <c r="E198" s="174"/>
      <c r="F198" s="183">
        <v>60</v>
      </c>
      <c r="G198" s="30">
        <f t="shared" si="22"/>
        <v>45290</v>
      </c>
      <c r="H198" s="174">
        <v>989401</v>
      </c>
      <c r="I198" s="174"/>
      <c r="J198" s="174"/>
      <c r="K198" s="174"/>
      <c r="L198" s="174"/>
      <c r="M198" s="174"/>
      <c r="N198" s="174"/>
      <c r="O198" s="174"/>
      <c r="P198" s="174"/>
      <c r="Q198" s="174"/>
      <c r="R198" s="174"/>
      <c r="S198" s="174"/>
      <c r="T198" s="36">
        <f t="shared" si="21"/>
        <v>989401</v>
      </c>
      <c r="U198" s="36"/>
      <c r="V198" s="103">
        <f t="shared" si="24"/>
        <v>-989401</v>
      </c>
      <c r="W198" s="2" t="str">
        <f t="shared" si="25"/>
        <v>否</v>
      </c>
      <c r="X198" s="9" t="str">
        <f t="shared" si="26"/>
        <v>_</v>
      </c>
      <c r="Y198" s="9" t="str">
        <f t="shared" si="27"/>
        <v>—</v>
      </c>
      <c r="Z198" s="110">
        <v>45777</v>
      </c>
      <c r="AA198" s="9" t="e">
        <f>LOOKUP(Y198,#REF!)</f>
        <v>#REF!</v>
      </c>
      <c r="AB198" s="111" t="s">
        <v>13166</v>
      </c>
      <c r="AC198" s="7"/>
      <c r="AD198" s="2">
        <f t="shared" si="23"/>
        <v>2023</v>
      </c>
    </row>
    <row r="199" s="2" customFormat="1" spans="1:30">
      <c r="A199" s="9" t="s">
        <v>13261</v>
      </c>
      <c r="B199" s="187" t="s">
        <v>13263</v>
      </c>
      <c r="C199" s="9" t="s">
        <v>9513</v>
      </c>
      <c r="D199" s="173">
        <v>45199</v>
      </c>
      <c r="E199" s="174"/>
      <c r="F199" s="183">
        <v>60</v>
      </c>
      <c r="G199" s="30">
        <f t="shared" si="22"/>
        <v>45259</v>
      </c>
      <c r="H199" s="174">
        <v>57225</v>
      </c>
      <c r="I199" s="174"/>
      <c r="J199" s="174"/>
      <c r="K199" s="174"/>
      <c r="L199" s="174"/>
      <c r="M199" s="174"/>
      <c r="N199" s="174"/>
      <c r="O199" s="174"/>
      <c r="P199" s="174"/>
      <c r="Q199" s="174"/>
      <c r="R199" s="174"/>
      <c r="S199" s="174"/>
      <c r="T199" s="36">
        <f t="shared" si="21"/>
        <v>57225</v>
      </c>
      <c r="U199" s="36"/>
      <c r="V199" s="103">
        <f t="shared" si="24"/>
        <v>-57225</v>
      </c>
      <c r="W199" s="2" t="str">
        <f t="shared" si="25"/>
        <v>否</v>
      </c>
      <c r="X199" s="9" t="str">
        <f t="shared" si="26"/>
        <v>_</v>
      </c>
      <c r="Y199" s="9" t="str">
        <f t="shared" si="27"/>
        <v>—</v>
      </c>
      <c r="Z199" s="110">
        <v>45777</v>
      </c>
      <c r="AA199" s="9" t="e">
        <f>LOOKUP(Y199,#REF!)</f>
        <v>#REF!</v>
      </c>
      <c r="AB199" s="111" t="s">
        <v>13166</v>
      </c>
      <c r="AC199" s="7"/>
      <c r="AD199" s="2">
        <f t="shared" si="23"/>
        <v>2023</v>
      </c>
    </row>
    <row r="200" s="2" customFormat="1" spans="1:30">
      <c r="A200" s="9" t="s">
        <v>13261</v>
      </c>
      <c r="B200" s="187" t="s">
        <v>13264</v>
      </c>
      <c r="C200" s="9" t="s">
        <v>9513</v>
      </c>
      <c r="D200" s="173">
        <v>45412</v>
      </c>
      <c r="E200" s="174"/>
      <c r="F200" s="183">
        <v>60</v>
      </c>
      <c r="G200" s="30">
        <f t="shared" si="22"/>
        <v>45472</v>
      </c>
      <c r="H200" s="174">
        <v>583598</v>
      </c>
      <c r="I200" s="174"/>
      <c r="J200" s="174"/>
      <c r="K200" s="174"/>
      <c r="L200" s="174"/>
      <c r="M200" s="174"/>
      <c r="N200" s="174"/>
      <c r="O200" s="174"/>
      <c r="P200" s="174"/>
      <c r="Q200" s="174"/>
      <c r="R200" s="174"/>
      <c r="S200" s="174"/>
      <c r="T200" s="36">
        <f t="shared" si="21"/>
        <v>583598</v>
      </c>
      <c r="U200" s="36"/>
      <c r="V200" s="103">
        <f t="shared" si="24"/>
        <v>-583598</v>
      </c>
      <c r="W200" s="2" t="str">
        <f t="shared" si="25"/>
        <v>否</v>
      </c>
      <c r="X200" s="9" t="str">
        <f t="shared" si="26"/>
        <v>_</v>
      </c>
      <c r="Y200" s="9" t="str">
        <f t="shared" si="27"/>
        <v>—</v>
      </c>
      <c r="Z200" s="110">
        <v>45777</v>
      </c>
      <c r="AA200" s="9" t="e">
        <f>LOOKUP(Y200,#REF!)</f>
        <v>#REF!</v>
      </c>
      <c r="AB200" s="111" t="s">
        <v>13166</v>
      </c>
      <c r="AC200" s="7"/>
      <c r="AD200" s="2">
        <f t="shared" si="23"/>
        <v>2024</v>
      </c>
    </row>
    <row r="201" s="2" customFormat="1" spans="1:30">
      <c r="A201" s="9" t="s">
        <v>13261</v>
      </c>
      <c r="B201" s="187" t="s">
        <v>13264</v>
      </c>
      <c r="C201" s="9" t="s">
        <v>9513</v>
      </c>
      <c r="D201" s="173">
        <v>45442</v>
      </c>
      <c r="E201" s="174"/>
      <c r="F201" s="183">
        <v>60</v>
      </c>
      <c r="G201" s="30">
        <f t="shared" si="22"/>
        <v>45502</v>
      </c>
      <c r="H201" s="174">
        <v>192486</v>
      </c>
      <c r="I201" s="174"/>
      <c r="J201" s="174"/>
      <c r="K201" s="174"/>
      <c r="L201" s="174"/>
      <c r="M201" s="174"/>
      <c r="N201" s="174"/>
      <c r="O201" s="174"/>
      <c r="P201" s="174"/>
      <c r="Q201" s="174"/>
      <c r="R201" s="174"/>
      <c r="S201" s="174"/>
      <c r="T201" s="36">
        <f t="shared" si="21"/>
        <v>192486</v>
      </c>
      <c r="U201" s="36"/>
      <c r="V201" s="103">
        <f t="shared" si="24"/>
        <v>-192486</v>
      </c>
      <c r="W201" s="2" t="str">
        <f t="shared" si="25"/>
        <v>否</v>
      </c>
      <c r="X201" s="9" t="str">
        <f t="shared" si="26"/>
        <v>_</v>
      </c>
      <c r="Y201" s="9" t="str">
        <f t="shared" si="27"/>
        <v>—</v>
      </c>
      <c r="Z201" s="110">
        <v>45777</v>
      </c>
      <c r="AA201" s="9" t="e">
        <f>LOOKUP(Y201,#REF!)</f>
        <v>#REF!</v>
      </c>
      <c r="AB201" s="111" t="s">
        <v>13166</v>
      </c>
      <c r="AC201" s="7"/>
      <c r="AD201" s="2">
        <f t="shared" si="23"/>
        <v>2024</v>
      </c>
    </row>
    <row r="202" s="2" customFormat="1" ht="12.75" spans="1:30">
      <c r="A202" s="9" t="s">
        <v>13378</v>
      </c>
      <c r="B202" s="181" t="s">
        <v>13397</v>
      </c>
      <c r="C202" s="9" t="s">
        <v>9513</v>
      </c>
      <c r="D202" s="182">
        <v>45504</v>
      </c>
      <c r="E202" s="112">
        <v>143978</v>
      </c>
      <c r="F202" s="183">
        <v>0</v>
      </c>
      <c r="G202" s="30">
        <f t="shared" si="22"/>
        <v>45504</v>
      </c>
      <c r="H202" s="112"/>
      <c r="I202" s="112"/>
      <c r="J202" s="112"/>
      <c r="K202" s="112"/>
      <c r="L202" s="112"/>
      <c r="M202" s="112"/>
      <c r="N202" s="112"/>
      <c r="O202" s="112"/>
      <c r="P202" s="112"/>
      <c r="Q202" s="112"/>
      <c r="R202" s="112"/>
      <c r="S202" s="112"/>
      <c r="T202" s="36">
        <f t="shared" si="21"/>
        <v>0</v>
      </c>
      <c r="U202" s="36"/>
      <c r="V202" s="103">
        <f t="shared" si="24"/>
        <v>143978</v>
      </c>
      <c r="W202" s="2" t="str">
        <f t="shared" si="25"/>
        <v>是</v>
      </c>
      <c r="X202" s="9">
        <f t="shared" si="26"/>
        <v>273</v>
      </c>
      <c r="Y202" s="9">
        <f t="shared" si="27"/>
        <v>8</v>
      </c>
      <c r="Z202" s="110">
        <v>45777</v>
      </c>
      <c r="AA202" s="9" t="e">
        <f>LOOKUP(Y202,#REF!)</f>
        <v>#REF!</v>
      </c>
      <c r="AB202" s="111" t="s">
        <v>13166</v>
      </c>
      <c r="AC202" s="2" t="str">
        <f>VLOOKUP(B202,[5]回款反馈!$D:$T,17,0)</f>
        <v>等香港账户钱多一些在付</v>
      </c>
      <c r="AD202" s="2">
        <f t="shared" si="23"/>
        <v>2024</v>
      </c>
    </row>
    <row r="203" s="2" customFormat="1" spans="1:30">
      <c r="A203" s="9" t="s">
        <v>13261</v>
      </c>
      <c r="B203" s="181" t="s">
        <v>13265</v>
      </c>
      <c r="C203" s="9" t="s">
        <v>9513</v>
      </c>
      <c r="D203" s="173">
        <v>45504</v>
      </c>
      <c r="E203" s="174"/>
      <c r="F203" s="183">
        <v>60</v>
      </c>
      <c r="G203" s="30">
        <f t="shared" si="22"/>
        <v>45564</v>
      </c>
      <c r="H203" s="174">
        <v>744200</v>
      </c>
      <c r="I203" s="174"/>
      <c r="J203" s="174"/>
      <c r="K203" s="174"/>
      <c r="L203" s="174"/>
      <c r="M203" s="174"/>
      <c r="N203" s="174"/>
      <c r="O203" s="174"/>
      <c r="P203" s="174"/>
      <c r="Q203" s="174"/>
      <c r="R203" s="174"/>
      <c r="S203" s="174"/>
      <c r="T203" s="36">
        <f t="shared" si="21"/>
        <v>744200</v>
      </c>
      <c r="U203" s="36"/>
      <c r="V203" s="103">
        <f t="shared" si="24"/>
        <v>-744200</v>
      </c>
      <c r="W203" s="2" t="str">
        <f t="shared" si="25"/>
        <v>否</v>
      </c>
      <c r="X203" s="9" t="str">
        <f t="shared" si="26"/>
        <v>_</v>
      </c>
      <c r="Y203" s="9" t="str">
        <f t="shared" si="27"/>
        <v>—</v>
      </c>
      <c r="Z203" s="110">
        <v>45777</v>
      </c>
      <c r="AA203" s="9" t="e">
        <f>LOOKUP(Y203,#REF!)</f>
        <v>#REF!</v>
      </c>
      <c r="AB203" s="111" t="s">
        <v>13166</v>
      </c>
      <c r="AC203" s="7"/>
      <c r="AD203" s="2">
        <f t="shared" si="23"/>
        <v>2024</v>
      </c>
    </row>
    <row r="204" s="2" customFormat="1" spans="1:30">
      <c r="A204" s="9" t="s">
        <v>13261</v>
      </c>
      <c r="B204" s="181" t="s">
        <v>13398</v>
      </c>
      <c r="C204" s="9" t="s">
        <v>9513</v>
      </c>
      <c r="D204" s="173">
        <v>45504</v>
      </c>
      <c r="E204" s="174"/>
      <c r="F204" s="183">
        <v>60</v>
      </c>
      <c r="G204" s="30">
        <f t="shared" si="22"/>
        <v>45564</v>
      </c>
      <c r="H204" s="174">
        <v>399340</v>
      </c>
      <c r="I204" s="174"/>
      <c r="J204" s="174"/>
      <c r="K204" s="174"/>
      <c r="L204" s="174"/>
      <c r="M204" s="174"/>
      <c r="N204" s="174"/>
      <c r="O204" s="174"/>
      <c r="P204" s="174"/>
      <c r="Q204" s="174"/>
      <c r="R204" s="174"/>
      <c r="S204" s="174"/>
      <c r="T204" s="36">
        <f t="shared" si="21"/>
        <v>399340</v>
      </c>
      <c r="U204" s="36"/>
      <c r="V204" s="103">
        <f t="shared" si="24"/>
        <v>-399340</v>
      </c>
      <c r="W204" s="2" t="str">
        <f t="shared" si="25"/>
        <v>否</v>
      </c>
      <c r="X204" s="9" t="str">
        <f t="shared" si="26"/>
        <v>_</v>
      </c>
      <c r="Y204" s="9" t="str">
        <f t="shared" si="27"/>
        <v>—</v>
      </c>
      <c r="Z204" s="110">
        <v>45777</v>
      </c>
      <c r="AA204" s="9" t="e">
        <f>LOOKUP(Y204,#REF!)</f>
        <v>#REF!</v>
      </c>
      <c r="AB204" s="111" t="s">
        <v>13166</v>
      </c>
      <c r="AC204" s="7"/>
      <c r="AD204" s="2">
        <f t="shared" si="23"/>
        <v>2024</v>
      </c>
    </row>
    <row r="205" s="2" customFormat="1" ht="12.75" spans="1:30">
      <c r="A205" s="9" t="s">
        <v>13378</v>
      </c>
      <c r="B205" s="181" t="s">
        <v>13397</v>
      </c>
      <c r="C205" s="9" t="s">
        <v>9513</v>
      </c>
      <c r="D205" s="182">
        <v>45535</v>
      </c>
      <c r="E205" s="112">
        <v>225522</v>
      </c>
      <c r="F205" s="183">
        <v>0</v>
      </c>
      <c r="G205" s="30">
        <f t="shared" si="22"/>
        <v>45535</v>
      </c>
      <c r="H205" s="112"/>
      <c r="I205" s="112"/>
      <c r="J205" s="112"/>
      <c r="K205" s="112"/>
      <c r="L205" s="112"/>
      <c r="M205" s="112"/>
      <c r="N205" s="112"/>
      <c r="O205" s="112"/>
      <c r="P205" s="112"/>
      <c r="Q205" s="112"/>
      <c r="R205" s="112"/>
      <c r="S205" s="112"/>
      <c r="T205" s="36">
        <f t="shared" si="21"/>
        <v>0</v>
      </c>
      <c r="U205" s="36"/>
      <c r="V205" s="103">
        <f t="shared" si="24"/>
        <v>225522</v>
      </c>
      <c r="W205" s="2" t="str">
        <f t="shared" si="25"/>
        <v>是</v>
      </c>
      <c r="X205" s="9">
        <f t="shared" si="26"/>
        <v>242</v>
      </c>
      <c r="Y205" s="9">
        <f t="shared" si="27"/>
        <v>7</v>
      </c>
      <c r="Z205" s="110">
        <v>45777</v>
      </c>
      <c r="AA205" s="9" t="e">
        <f>LOOKUP(Y205,#REF!)</f>
        <v>#REF!</v>
      </c>
      <c r="AB205" s="111" t="s">
        <v>13166</v>
      </c>
      <c r="AC205" s="2" t="str">
        <f>VLOOKUP(B205,[5]回款反馈!$D:$T,17,0)</f>
        <v>等香港账户钱多一些在付</v>
      </c>
      <c r="AD205" s="2">
        <f t="shared" si="23"/>
        <v>2024</v>
      </c>
    </row>
    <row r="206" s="2" customFormat="1" spans="1:30">
      <c r="A206" s="9" t="s">
        <v>13378</v>
      </c>
      <c r="B206" s="181" t="s">
        <v>13399</v>
      </c>
      <c r="C206" s="9" t="s">
        <v>9513</v>
      </c>
      <c r="D206" s="182">
        <v>45565</v>
      </c>
      <c r="E206" s="112">
        <v>196812</v>
      </c>
      <c r="F206" s="183"/>
      <c r="G206" s="30">
        <f t="shared" si="22"/>
        <v>45565</v>
      </c>
      <c r="H206" s="112">
        <v>196812</v>
      </c>
      <c r="I206" s="112"/>
      <c r="J206" s="112"/>
      <c r="K206" s="112"/>
      <c r="L206" s="112"/>
      <c r="M206" s="112"/>
      <c r="N206" s="112"/>
      <c r="O206" s="112"/>
      <c r="P206" s="112"/>
      <c r="Q206" s="112"/>
      <c r="R206" s="112"/>
      <c r="S206" s="112"/>
      <c r="T206" s="36">
        <f t="shared" si="21"/>
        <v>196812</v>
      </c>
      <c r="U206" s="36"/>
      <c r="V206" s="103">
        <f t="shared" si="24"/>
        <v>0</v>
      </c>
      <c r="W206" s="2" t="str">
        <f t="shared" si="25"/>
        <v>否</v>
      </c>
      <c r="X206" s="9" t="str">
        <f t="shared" si="26"/>
        <v>_</v>
      </c>
      <c r="Y206" s="9" t="str">
        <f t="shared" si="27"/>
        <v>—</v>
      </c>
      <c r="Z206" s="110">
        <v>45777</v>
      </c>
      <c r="AA206" s="9" t="e">
        <f>LOOKUP(Y206,#REF!)</f>
        <v>#REF!</v>
      </c>
      <c r="AB206" s="111" t="s">
        <v>13166</v>
      </c>
      <c r="AC206" s="7"/>
      <c r="AD206" s="2">
        <f t="shared" si="23"/>
        <v>2024</v>
      </c>
    </row>
    <row r="207" s="2" customFormat="1" ht="12.75" spans="1:30">
      <c r="A207" s="9" t="s">
        <v>13378</v>
      </c>
      <c r="B207" s="181" t="s">
        <v>13400</v>
      </c>
      <c r="C207" s="9" t="s">
        <v>9513</v>
      </c>
      <c r="D207" s="182">
        <v>45565</v>
      </c>
      <c r="E207" s="112">
        <v>152290</v>
      </c>
      <c r="F207" s="183">
        <v>0</v>
      </c>
      <c r="G207" s="30">
        <f t="shared" si="22"/>
        <v>45565</v>
      </c>
      <c r="H207" s="112"/>
      <c r="I207" s="112"/>
      <c r="J207" s="112"/>
      <c r="K207" s="112"/>
      <c r="L207" s="112"/>
      <c r="M207" s="112"/>
      <c r="N207" s="112"/>
      <c r="O207" s="112"/>
      <c r="P207" s="112"/>
      <c r="Q207" s="112"/>
      <c r="R207" s="112"/>
      <c r="S207" s="112"/>
      <c r="T207" s="36">
        <f t="shared" si="21"/>
        <v>0</v>
      </c>
      <c r="U207" s="36"/>
      <c r="V207" s="103">
        <f t="shared" si="24"/>
        <v>152290</v>
      </c>
      <c r="W207" s="2" t="str">
        <f t="shared" si="25"/>
        <v>是</v>
      </c>
      <c r="X207" s="9">
        <f t="shared" si="26"/>
        <v>212</v>
      </c>
      <c r="Y207" s="9">
        <f t="shared" si="27"/>
        <v>7</v>
      </c>
      <c r="Z207" s="110">
        <v>45777</v>
      </c>
      <c r="AA207" s="9" t="e">
        <f>LOOKUP(Y207,#REF!)</f>
        <v>#REF!</v>
      </c>
      <c r="AB207" s="111" t="s">
        <v>13166</v>
      </c>
      <c r="AC207" s="2" t="str">
        <f>VLOOKUP(B207,[5]回款反馈!$D:$T,17,0)</f>
        <v>等香港账户钱多一些在付</v>
      </c>
      <c r="AD207" s="2">
        <f t="shared" si="23"/>
        <v>2024</v>
      </c>
    </row>
    <row r="208" s="8" customFormat="1" spans="1:16376">
      <c r="A208" s="9" t="s">
        <v>13261</v>
      </c>
      <c r="B208" s="181" t="s">
        <v>13401</v>
      </c>
      <c r="C208" s="9" t="s">
        <v>9513</v>
      </c>
      <c r="D208" s="173">
        <v>45565</v>
      </c>
      <c r="E208" s="174"/>
      <c r="F208" s="183">
        <v>60</v>
      </c>
      <c r="G208" s="30">
        <f t="shared" si="22"/>
        <v>45625</v>
      </c>
      <c r="H208" s="174">
        <v>350000</v>
      </c>
      <c r="I208" s="174"/>
      <c r="J208" s="174"/>
      <c r="K208" s="192"/>
      <c r="L208" s="192"/>
      <c r="M208" s="192"/>
      <c r="N208" s="192"/>
      <c r="O208" s="192"/>
      <c r="P208" s="192"/>
      <c r="Q208" s="192"/>
      <c r="R208" s="192"/>
      <c r="S208" s="174"/>
      <c r="T208" s="36">
        <f t="shared" si="21"/>
        <v>350000</v>
      </c>
      <c r="U208" s="36"/>
      <c r="V208" s="103">
        <f t="shared" si="24"/>
        <v>-350000</v>
      </c>
      <c r="W208" s="2" t="str">
        <f t="shared" si="25"/>
        <v>否</v>
      </c>
      <c r="X208" s="9" t="str">
        <f t="shared" si="26"/>
        <v>_</v>
      </c>
      <c r="Y208" s="9" t="str">
        <f t="shared" si="27"/>
        <v>—</v>
      </c>
      <c r="Z208" s="110">
        <v>45777</v>
      </c>
      <c r="AA208" s="9" t="e">
        <f>LOOKUP(Y208,#REF!)</f>
        <v>#REF!</v>
      </c>
      <c r="AB208" s="111" t="s">
        <v>13166</v>
      </c>
      <c r="AC208" s="7"/>
      <c r="AD208" s="2">
        <f t="shared" si="23"/>
        <v>2024</v>
      </c>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c r="AQK208" s="2"/>
      <c r="AQL208" s="2"/>
      <c r="AQM208" s="2"/>
      <c r="AQN208" s="2"/>
      <c r="AQO208" s="2"/>
      <c r="AQP208" s="2"/>
      <c r="AQQ208" s="2"/>
      <c r="AQR208" s="2"/>
      <c r="AQS208" s="2"/>
      <c r="AQT208" s="2"/>
      <c r="AQU208" s="2"/>
      <c r="AQV208" s="2"/>
      <c r="AQW208" s="2"/>
      <c r="AQX208" s="2"/>
      <c r="AQY208" s="2"/>
      <c r="AQZ208" s="2"/>
      <c r="ARA208" s="2"/>
      <c r="ARB208" s="2"/>
      <c r="ARC208" s="2"/>
      <c r="ARD208" s="2"/>
      <c r="ARE208" s="2"/>
      <c r="ARF208" s="2"/>
      <c r="ARG208" s="2"/>
      <c r="ARH208" s="2"/>
      <c r="ARI208" s="2"/>
      <c r="ARJ208" s="2"/>
      <c r="ARK208" s="2"/>
      <c r="ARL208" s="2"/>
      <c r="ARM208" s="2"/>
      <c r="ARN208" s="2"/>
      <c r="ARO208" s="2"/>
      <c r="ARP208" s="2"/>
      <c r="ARQ208" s="2"/>
      <c r="ARR208" s="2"/>
      <c r="ARS208" s="2"/>
      <c r="ART208" s="2"/>
      <c r="ARU208" s="2"/>
      <c r="ARV208" s="2"/>
      <c r="ARW208" s="2"/>
      <c r="ARX208" s="2"/>
      <c r="ARY208" s="2"/>
      <c r="ARZ208" s="2"/>
      <c r="ASA208" s="2"/>
      <c r="ASB208" s="2"/>
      <c r="ASC208" s="2"/>
      <c r="ASD208" s="2"/>
      <c r="ASE208" s="2"/>
      <c r="ASF208" s="2"/>
      <c r="ASG208" s="2"/>
      <c r="ASH208" s="2"/>
      <c r="ASI208" s="2"/>
      <c r="ASJ208" s="2"/>
      <c r="ASK208" s="2"/>
      <c r="ASL208" s="2"/>
      <c r="ASM208" s="2"/>
      <c r="ASN208" s="2"/>
      <c r="ASO208" s="2"/>
      <c r="ASP208" s="2"/>
      <c r="ASQ208" s="2"/>
      <c r="ASR208" s="2"/>
      <c r="ASS208" s="2"/>
      <c r="AST208" s="2"/>
      <c r="ASU208" s="2"/>
      <c r="ASV208" s="2"/>
      <c r="ASW208" s="2"/>
      <c r="ASX208" s="2"/>
      <c r="ASY208" s="2"/>
      <c r="ASZ208" s="2"/>
      <c r="ATA208" s="2"/>
      <c r="ATB208" s="2"/>
      <c r="ATC208" s="2"/>
      <c r="ATD208" s="2"/>
      <c r="ATE208" s="2"/>
      <c r="ATF208" s="2"/>
      <c r="ATG208" s="2"/>
      <c r="ATH208" s="2"/>
      <c r="ATI208" s="2"/>
      <c r="ATJ208" s="2"/>
      <c r="ATK208" s="2"/>
      <c r="ATL208" s="2"/>
      <c r="ATM208" s="2"/>
      <c r="ATN208" s="2"/>
      <c r="ATO208" s="2"/>
      <c r="ATP208" s="2"/>
      <c r="ATQ208" s="2"/>
      <c r="ATR208" s="2"/>
      <c r="ATS208" s="2"/>
      <c r="ATT208" s="2"/>
      <c r="ATU208" s="2"/>
      <c r="ATV208" s="2"/>
      <c r="ATW208" s="2"/>
      <c r="ATX208" s="2"/>
      <c r="ATY208" s="2"/>
      <c r="ATZ208" s="2"/>
      <c r="AUA208" s="2"/>
      <c r="AUB208" s="2"/>
      <c r="AUC208" s="2"/>
      <c r="AUD208" s="2"/>
      <c r="AUE208" s="2"/>
      <c r="AUF208" s="2"/>
      <c r="AUG208" s="2"/>
      <c r="AUH208" s="2"/>
      <c r="AUI208" s="2"/>
      <c r="AUJ208" s="2"/>
      <c r="AUK208" s="2"/>
      <c r="AUL208" s="2"/>
      <c r="AUM208" s="2"/>
      <c r="AUN208" s="2"/>
      <c r="AUO208" s="2"/>
      <c r="AUP208" s="2"/>
      <c r="AUQ208" s="2"/>
      <c r="AUR208" s="2"/>
      <c r="AUS208" s="2"/>
      <c r="AUT208" s="2"/>
      <c r="AUU208" s="2"/>
      <c r="AUV208" s="2"/>
      <c r="AUW208" s="2"/>
      <c r="AUX208" s="2"/>
      <c r="AUY208" s="2"/>
      <c r="AUZ208" s="2"/>
      <c r="AVA208" s="2"/>
      <c r="AVB208" s="2"/>
      <c r="AVC208" s="2"/>
      <c r="AVD208" s="2"/>
      <c r="AVE208" s="2"/>
      <c r="AVF208" s="2"/>
      <c r="AVG208" s="2"/>
      <c r="AVH208" s="2"/>
      <c r="AVI208" s="2"/>
      <c r="AVJ208" s="2"/>
      <c r="AVK208" s="2"/>
      <c r="AVL208" s="2"/>
      <c r="AVM208" s="2"/>
      <c r="AVN208" s="2"/>
      <c r="AVO208" s="2"/>
      <c r="AVP208" s="2"/>
      <c r="AVQ208" s="2"/>
      <c r="AVR208" s="2"/>
      <c r="AVS208" s="2"/>
      <c r="AVT208" s="2"/>
      <c r="AVU208" s="2"/>
      <c r="AVV208" s="2"/>
      <c r="AVW208" s="2"/>
      <c r="AVX208" s="2"/>
      <c r="AVY208" s="2"/>
      <c r="AVZ208" s="2"/>
      <c r="AWA208" s="2"/>
      <c r="AWB208" s="2"/>
      <c r="AWC208" s="2"/>
      <c r="AWD208" s="2"/>
      <c r="AWE208" s="2"/>
      <c r="AWF208" s="2"/>
      <c r="AWG208" s="2"/>
      <c r="AWH208" s="2"/>
      <c r="AWI208" s="2"/>
      <c r="AWJ208" s="2"/>
      <c r="AWK208" s="2"/>
      <c r="AWL208" s="2"/>
      <c r="AWM208" s="2"/>
      <c r="AWN208" s="2"/>
      <c r="AWO208" s="2"/>
      <c r="AWP208" s="2"/>
      <c r="AWQ208" s="2"/>
      <c r="AWR208" s="2"/>
      <c r="AWS208" s="2"/>
      <c r="AWT208" s="2"/>
      <c r="AWU208" s="2"/>
      <c r="AWV208" s="2"/>
      <c r="AWW208" s="2"/>
      <c r="AWX208" s="2"/>
      <c r="AWY208" s="2"/>
      <c r="AWZ208" s="2"/>
      <c r="AXA208" s="2"/>
      <c r="AXB208" s="2"/>
      <c r="AXC208" s="2"/>
      <c r="AXD208" s="2"/>
      <c r="AXE208" s="2"/>
      <c r="AXF208" s="2"/>
      <c r="AXG208" s="2"/>
      <c r="AXH208" s="2"/>
      <c r="AXI208" s="2"/>
      <c r="AXJ208" s="2"/>
      <c r="AXK208" s="2"/>
      <c r="AXL208" s="2"/>
      <c r="AXM208" s="2"/>
      <c r="AXN208" s="2"/>
      <c r="AXO208" s="2"/>
      <c r="AXP208" s="2"/>
      <c r="AXQ208" s="2"/>
      <c r="AXR208" s="2"/>
      <c r="AXS208" s="2"/>
      <c r="AXT208" s="2"/>
      <c r="AXU208" s="2"/>
      <c r="AXV208" s="2"/>
      <c r="AXW208" s="2"/>
      <c r="AXX208" s="2"/>
      <c r="AXY208" s="2"/>
      <c r="AXZ208" s="2"/>
      <c r="AYA208" s="2"/>
      <c r="AYB208" s="2"/>
      <c r="AYC208" s="2"/>
      <c r="AYD208" s="2"/>
      <c r="AYE208" s="2"/>
      <c r="AYF208" s="2"/>
      <c r="AYG208" s="2"/>
      <c r="AYH208" s="2"/>
      <c r="AYI208" s="2"/>
      <c r="AYJ208" s="2"/>
      <c r="AYK208" s="2"/>
      <c r="AYL208" s="2"/>
      <c r="AYM208" s="2"/>
      <c r="AYN208" s="2"/>
      <c r="AYO208" s="2"/>
      <c r="AYP208" s="2"/>
      <c r="AYQ208" s="2"/>
      <c r="AYR208" s="2"/>
      <c r="AYS208" s="2"/>
      <c r="AYT208" s="2"/>
      <c r="AYU208" s="2"/>
      <c r="AYV208" s="2"/>
      <c r="AYW208" s="2"/>
      <c r="AYX208" s="2"/>
      <c r="AYY208" s="2"/>
      <c r="AYZ208" s="2"/>
      <c r="AZA208" s="2"/>
      <c r="AZB208" s="2"/>
      <c r="AZC208" s="2"/>
      <c r="AZD208" s="2"/>
      <c r="AZE208" s="2"/>
      <c r="AZF208" s="2"/>
      <c r="AZG208" s="2"/>
      <c r="AZH208" s="2"/>
      <c r="AZI208" s="2"/>
      <c r="AZJ208" s="2"/>
      <c r="AZK208" s="2"/>
      <c r="AZL208" s="2"/>
      <c r="AZM208" s="2"/>
      <c r="AZN208" s="2"/>
      <c r="AZO208" s="2"/>
      <c r="AZP208" s="2"/>
      <c r="AZQ208" s="2"/>
      <c r="AZR208" s="2"/>
      <c r="AZS208" s="2"/>
      <c r="AZT208" s="2"/>
      <c r="AZU208" s="2"/>
      <c r="AZV208" s="2"/>
      <c r="AZW208" s="2"/>
      <c r="AZX208" s="2"/>
      <c r="AZY208" s="2"/>
      <c r="AZZ208" s="2"/>
      <c r="BAA208" s="2"/>
      <c r="BAB208" s="2"/>
      <c r="BAC208" s="2"/>
      <c r="BAD208" s="2"/>
      <c r="BAE208" s="2"/>
      <c r="BAF208" s="2"/>
      <c r="BAG208" s="2"/>
      <c r="BAH208" s="2"/>
      <c r="BAI208" s="2"/>
      <c r="BAJ208" s="2"/>
      <c r="BAK208" s="2"/>
      <c r="BAL208" s="2"/>
      <c r="BAM208" s="2"/>
      <c r="BAN208" s="2"/>
      <c r="BAO208" s="2"/>
      <c r="BAP208" s="2"/>
      <c r="BAQ208" s="2"/>
      <c r="BAR208" s="2"/>
      <c r="BAS208" s="2"/>
      <c r="BAT208" s="2"/>
      <c r="BAU208" s="2"/>
      <c r="BAV208" s="2"/>
      <c r="BAW208" s="2"/>
      <c r="BAX208" s="2"/>
      <c r="BAY208" s="2"/>
      <c r="BAZ208" s="2"/>
      <c r="BBA208" s="2"/>
      <c r="BBB208" s="2"/>
      <c r="BBC208" s="2"/>
      <c r="BBD208" s="2"/>
      <c r="BBE208" s="2"/>
      <c r="BBF208" s="2"/>
      <c r="BBG208" s="2"/>
      <c r="BBH208" s="2"/>
      <c r="BBI208" s="2"/>
      <c r="BBJ208" s="2"/>
      <c r="BBK208" s="2"/>
      <c r="BBL208" s="2"/>
      <c r="BBM208" s="2"/>
      <c r="BBN208" s="2"/>
      <c r="BBO208" s="2"/>
      <c r="BBP208" s="2"/>
      <c r="BBQ208" s="2"/>
      <c r="BBR208" s="2"/>
      <c r="BBS208" s="2"/>
      <c r="BBT208" s="2"/>
      <c r="BBU208" s="2"/>
      <c r="BBV208" s="2"/>
      <c r="BBW208" s="2"/>
      <c r="BBX208" s="2"/>
      <c r="BBY208" s="2"/>
      <c r="BBZ208" s="2"/>
      <c r="BCA208" s="2"/>
      <c r="BCB208" s="2"/>
      <c r="BCC208" s="2"/>
      <c r="BCD208" s="2"/>
      <c r="BCE208" s="2"/>
      <c r="BCF208" s="2"/>
      <c r="BCG208" s="2"/>
      <c r="BCH208" s="2"/>
      <c r="BCI208" s="2"/>
      <c r="BCJ208" s="2"/>
      <c r="BCK208" s="2"/>
      <c r="BCL208" s="2"/>
      <c r="BCM208" s="2"/>
      <c r="BCN208" s="2"/>
      <c r="BCO208" s="2"/>
      <c r="BCP208" s="2"/>
      <c r="BCQ208" s="2"/>
      <c r="BCR208" s="2"/>
      <c r="BCS208" s="2"/>
      <c r="BCT208" s="2"/>
      <c r="BCU208" s="2"/>
      <c r="BCV208" s="2"/>
      <c r="BCW208" s="2"/>
      <c r="BCX208" s="2"/>
      <c r="BCY208" s="2"/>
      <c r="BCZ208" s="2"/>
      <c r="BDA208" s="2"/>
      <c r="BDB208" s="2"/>
      <c r="BDC208" s="2"/>
      <c r="BDD208" s="2"/>
      <c r="BDE208" s="2"/>
      <c r="BDF208" s="2"/>
      <c r="BDG208" s="2"/>
      <c r="BDH208" s="2"/>
      <c r="BDI208" s="2"/>
      <c r="BDJ208" s="2"/>
      <c r="BDK208" s="2"/>
      <c r="BDL208" s="2"/>
      <c r="BDM208" s="2"/>
      <c r="BDN208" s="2"/>
      <c r="BDO208" s="2"/>
      <c r="BDP208" s="2"/>
      <c r="BDQ208" s="2"/>
      <c r="BDR208" s="2"/>
      <c r="BDS208" s="2"/>
      <c r="BDT208" s="2"/>
      <c r="BDU208" s="2"/>
      <c r="BDV208" s="2"/>
      <c r="BDW208" s="2"/>
      <c r="BDX208" s="2"/>
      <c r="BDY208" s="2"/>
      <c r="BDZ208" s="2"/>
      <c r="BEA208" s="2"/>
      <c r="BEB208" s="2"/>
      <c r="BEC208" s="2"/>
      <c r="BED208" s="2"/>
      <c r="BEE208" s="2"/>
      <c r="BEF208" s="2"/>
      <c r="BEG208" s="2"/>
      <c r="BEH208" s="2"/>
      <c r="BEI208" s="2"/>
      <c r="BEJ208" s="2"/>
      <c r="BEK208" s="2"/>
      <c r="BEL208" s="2"/>
      <c r="BEM208" s="2"/>
      <c r="BEN208" s="2"/>
      <c r="BEO208" s="2"/>
      <c r="BEP208" s="2"/>
      <c r="BEQ208" s="2"/>
      <c r="BER208" s="2"/>
      <c r="BES208" s="2"/>
      <c r="BET208" s="2"/>
      <c r="BEU208" s="2"/>
      <c r="BEV208" s="2"/>
      <c r="BEW208" s="2"/>
      <c r="BEX208" s="2"/>
      <c r="BEY208" s="2"/>
      <c r="BEZ208" s="2"/>
      <c r="BFA208" s="2"/>
      <c r="BFB208" s="2"/>
      <c r="BFC208" s="2"/>
      <c r="BFD208" s="2"/>
      <c r="BFE208" s="2"/>
      <c r="BFF208" s="2"/>
      <c r="BFG208" s="2"/>
      <c r="BFH208" s="2"/>
      <c r="BFI208" s="2"/>
      <c r="BFJ208" s="2"/>
      <c r="BFK208" s="2"/>
      <c r="BFL208" s="2"/>
      <c r="BFM208" s="2"/>
      <c r="BFN208" s="2"/>
      <c r="BFO208" s="2"/>
      <c r="BFP208" s="2"/>
      <c r="BFQ208" s="2"/>
      <c r="BFR208" s="2"/>
      <c r="BFS208" s="2"/>
      <c r="BFT208" s="2"/>
      <c r="BFU208" s="2"/>
      <c r="BFV208" s="2"/>
      <c r="BFW208" s="2"/>
      <c r="BFX208" s="2"/>
      <c r="BFY208" s="2"/>
      <c r="BFZ208" s="2"/>
      <c r="BGA208" s="2"/>
      <c r="BGB208" s="2"/>
      <c r="BGC208" s="2"/>
      <c r="BGD208" s="2"/>
      <c r="BGE208" s="2"/>
      <c r="BGF208" s="2"/>
      <c r="BGG208" s="2"/>
      <c r="BGH208" s="2"/>
      <c r="BGI208" s="2"/>
      <c r="BGJ208" s="2"/>
      <c r="BGK208" s="2"/>
      <c r="BGL208" s="2"/>
      <c r="BGM208" s="2"/>
      <c r="BGN208" s="2"/>
      <c r="BGO208" s="2"/>
      <c r="BGP208" s="2"/>
      <c r="BGQ208" s="2"/>
      <c r="BGR208" s="2"/>
      <c r="BGS208" s="2"/>
      <c r="BGT208" s="2"/>
      <c r="BGU208" s="2"/>
      <c r="BGV208" s="2"/>
      <c r="BGW208" s="2"/>
      <c r="BGX208" s="2"/>
      <c r="BGY208" s="2"/>
      <c r="BGZ208" s="2"/>
      <c r="BHA208" s="2"/>
      <c r="BHB208" s="2"/>
      <c r="BHC208" s="2"/>
      <c r="BHD208" s="2"/>
      <c r="BHE208" s="2"/>
      <c r="BHF208" s="2"/>
      <c r="BHG208" s="2"/>
      <c r="BHH208" s="2"/>
      <c r="BHI208" s="2"/>
      <c r="BHJ208" s="2"/>
      <c r="BHK208" s="2"/>
      <c r="BHL208" s="2"/>
      <c r="BHM208" s="2"/>
      <c r="BHN208" s="2"/>
      <c r="BHO208" s="2"/>
      <c r="BHP208" s="2"/>
      <c r="BHQ208" s="2"/>
      <c r="BHR208" s="2"/>
      <c r="BHS208" s="2"/>
      <c r="BHT208" s="2"/>
      <c r="BHU208" s="2"/>
      <c r="BHV208" s="2"/>
      <c r="BHW208" s="2"/>
      <c r="BHX208" s="2"/>
      <c r="BHY208" s="2"/>
      <c r="BHZ208" s="2"/>
      <c r="BIA208" s="2"/>
      <c r="BIB208" s="2"/>
      <c r="BIC208" s="2"/>
      <c r="BID208" s="2"/>
      <c r="BIE208" s="2"/>
      <c r="BIF208" s="2"/>
      <c r="BIG208" s="2"/>
      <c r="BIH208" s="2"/>
      <c r="BII208" s="2"/>
      <c r="BIJ208" s="2"/>
      <c r="BIK208" s="2"/>
      <c r="BIL208" s="2"/>
      <c r="BIM208" s="2"/>
      <c r="BIN208" s="2"/>
      <c r="BIO208" s="2"/>
      <c r="BIP208" s="2"/>
      <c r="BIQ208" s="2"/>
      <c r="BIR208" s="2"/>
      <c r="BIS208" s="2"/>
      <c r="BIT208" s="2"/>
      <c r="BIU208" s="2"/>
      <c r="BIV208" s="2"/>
      <c r="BIW208" s="2"/>
      <c r="BIX208" s="2"/>
      <c r="BIY208" s="2"/>
      <c r="BIZ208" s="2"/>
      <c r="BJA208" s="2"/>
      <c r="BJB208" s="2"/>
      <c r="BJC208" s="2"/>
      <c r="BJD208" s="2"/>
      <c r="BJE208" s="2"/>
      <c r="BJF208" s="2"/>
      <c r="BJG208" s="2"/>
      <c r="BJH208" s="2"/>
      <c r="BJI208" s="2"/>
      <c r="BJJ208" s="2"/>
      <c r="BJK208" s="2"/>
      <c r="BJL208" s="2"/>
      <c r="BJM208" s="2"/>
      <c r="BJN208" s="2"/>
      <c r="BJO208" s="2"/>
      <c r="BJP208" s="2"/>
      <c r="BJQ208" s="2"/>
      <c r="BJR208" s="2"/>
      <c r="BJS208" s="2"/>
      <c r="BJT208" s="2"/>
      <c r="BJU208" s="2"/>
      <c r="BJV208" s="2"/>
      <c r="BJW208" s="2"/>
      <c r="BJX208" s="2"/>
      <c r="BJY208" s="2"/>
      <c r="BJZ208" s="2"/>
      <c r="BKA208" s="2"/>
      <c r="BKB208" s="2"/>
      <c r="BKC208" s="2"/>
      <c r="BKD208" s="2"/>
      <c r="BKE208" s="2"/>
      <c r="BKF208" s="2"/>
      <c r="BKG208" s="2"/>
      <c r="BKH208" s="2"/>
      <c r="BKI208" s="2"/>
      <c r="BKJ208" s="2"/>
      <c r="BKK208" s="2"/>
      <c r="BKL208" s="2"/>
      <c r="BKM208" s="2"/>
      <c r="BKN208" s="2"/>
      <c r="BKO208" s="2"/>
      <c r="BKP208" s="2"/>
      <c r="BKQ208" s="2"/>
      <c r="BKR208" s="2"/>
      <c r="BKS208" s="2"/>
      <c r="BKT208" s="2"/>
      <c r="BKU208" s="2"/>
      <c r="BKV208" s="2"/>
      <c r="BKW208" s="2"/>
      <c r="BKX208" s="2"/>
      <c r="BKY208" s="2"/>
      <c r="BKZ208" s="2"/>
      <c r="BLA208" s="2"/>
      <c r="BLB208" s="2"/>
      <c r="BLC208" s="2"/>
      <c r="BLD208" s="2"/>
      <c r="BLE208" s="2"/>
      <c r="BLF208" s="2"/>
      <c r="BLG208" s="2"/>
      <c r="BLH208" s="2"/>
      <c r="BLI208" s="2"/>
      <c r="BLJ208" s="2"/>
      <c r="BLK208" s="2"/>
      <c r="BLL208" s="2"/>
      <c r="BLM208" s="2"/>
      <c r="BLN208" s="2"/>
      <c r="BLO208" s="2"/>
      <c r="BLP208" s="2"/>
      <c r="BLQ208" s="2"/>
      <c r="BLR208" s="2"/>
      <c r="BLS208" s="2"/>
      <c r="BLT208" s="2"/>
      <c r="BLU208" s="2"/>
      <c r="BLV208" s="2"/>
      <c r="BLW208" s="2"/>
      <c r="BLX208" s="2"/>
      <c r="BLY208" s="2"/>
      <c r="BLZ208" s="2"/>
      <c r="BMA208" s="2"/>
      <c r="BMB208" s="2"/>
      <c r="BMC208" s="2"/>
      <c r="BMD208" s="2"/>
      <c r="BME208" s="2"/>
      <c r="BMF208" s="2"/>
      <c r="BMG208" s="2"/>
      <c r="BMH208" s="2"/>
      <c r="BMI208" s="2"/>
      <c r="BMJ208" s="2"/>
      <c r="BMK208" s="2"/>
      <c r="BML208" s="2"/>
      <c r="BMM208" s="2"/>
      <c r="BMN208" s="2"/>
      <c r="BMO208" s="2"/>
      <c r="BMP208" s="2"/>
      <c r="BMQ208" s="2"/>
      <c r="BMR208" s="2"/>
      <c r="BMS208" s="2"/>
      <c r="BMT208" s="2"/>
      <c r="BMU208" s="2"/>
      <c r="BMV208" s="2"/>
      <c r="BMW208" s="2"/>
      <c r="BMX208" s="2"/>
      <c r="BMY208" s="2"/>
      <c r="BMZ208" s="2"/>
      <c r="BNA208" s="2"/>
      <c r="BNB208" s="2"/>
      <c r="BNC208" s="2"/>
      <c r="BND208" s="2"/>
      <c r="BNE208" s="2"/>
      <c r="BNF208" s="2"/>
      <c r="BNG208" s="2"/>
      <c r="BNH208" s="2"/>
      <c r="BNI208" s="2"/>
      <c r="BNJ208" s="2"/>
      <c r="BNK208" s="2"/>
      <c r="BNL208" s="2"/>
      <c r="BNM208" s="2"/>
      <c r="BNN208" s="2"/>
      <c r="BNO208" s="2"/>
      <c r="BNP208" s="2"/>
      <c r="BNQ208" s="2"/>
      <c r="BNR208" s="2"/>
      <c r="BNS208" s="2"/>
      <c r="BNT208" s="2"/>
      <c r="BNU208" s="2"/>
      <c r="BNV208" s="2"/>
      <c r="BNW208" s="2"/>
      <c r="BNX208" s="2"/>
      <c r="BNY208" s="2"/>
      <c r="BNZ208" s="2"/>
      <c r="BOA208" s="2"/>
      <c r="BOB208" s="2"/>
      <c r="BOC208" s="2"/>
      <c r="BOD208" s="2"/>
      <c r="BOE208" s="2"/>
      <c r="BOF208" s="2"/>
      <c r="BOG208" s="2"/>
      <c r="BOH208" s="2"/>
      <c r="BOI208" s="2"/>
      <c r="BOJ208" s="2"/>
      <c r="BOK208" s="2"/>
      <c r="BOL208" s="2"/>
      <c r="BOM208" s="2"/>
      <c r="BON208" s="2"/>
      <c r="BOO208" s="2"/>
      <c r="BOP208" s="2"/>
      <c r="BOQ208" s="2"/>
      <c r="BOR208" s="2"/>
      <c r="BOS208" s="2"/>
      <c r="BOT208" s="2"/>
      <c r="BOU208" s="2"/>
      <c r="BOV208" s="2"/>
      <c r="BOW208" s="2"/>
      <c r="BOX208" s="2"/>
      <c r="BOY208" s="2"/>
      <c r="BOZ208" s="2"/>
      <c r="BPA208" s="2"/>
      <c r="BPB208" s="2"/>
      <c r="BPC208" s="2"/>
      <c r="BPD208" s="2"/>
      <c r="BPE208" s="2"/>
      <c r="BPF208" s="2"/>
      <c r="BPG208" s="2"/>
      <c r="BPH208" s="2"/>
      <c r="BPI208" s="2"/>
      <c r="BPJ208" s="2"/>
      <c r="BPK208" s="2"/>
      <c r="BPL208" s="2"/>
      <c r="BPM208" s="2"/>
      <c r="BPN208" s="2"/>
      <c r="BPO208" s="2"/>
      <c r="BPP208" s="2"/>
      <c r="BPQ208" s="2"/>
      <c r="BPR208" s="2"/>
      <c r="BPS208" s="2"/>
      <c r="BPT208" s="2"/>
      <c r="BPU208" s="2"/>
      <c r="BPV208" s="2"/>
      <c r="BPW208" s="2"/>
      <c r="BPX208" s="2"/>
      <c r="BPY208" s="2"/>
      <c r="BPZ208" s="2"/>
      <c r="BQA208" s="2"/>
      <c r="BQB208" s="2"/>
      <c r="BQC208" s="2"/>
      <c r="BQD208" s="2"/>
      <c r="BQE208" s="2"/>
      <c r="BQF208" s="2"/>
      <c r="BQG208" s="2"/>
      <c r="BQH208" s="2"/>
      <c r="BQI208" s="2"/>
      <c r="BQJ208" s="2"/>
      <c r="BQK208" s="2"/>
      <c r="BQL208" s="2"/>
      <c r="BQM208" s="2"/>
      <c r="BQN208" s="2"/>
      <c r="BQO208" s="2"/>
      <c r="BQP208" s="2"/>
      <c r="BQQ208" s="2"/>
      <c r="BQR208" s="2"/>
      <c r="BQS208" s="2"/>
      <c r="BQT208" s="2"/>
      <c r="BQU208" s="2"/>
      <c r="BQV208" s="2"/>
      <c r="BQW208" s="2"/>
      <c r="BQX208" s="2"/>
      <c r="BQY208" s="2"/>
      <c r="BQZ208" s="2"/>
      <c r="BRA208" s="2"/>
      <c r="BRB208" s="2"/>
      <c r="BRC208" s="2"/>
      <c r="BRD208" s="2"/>
      <c r="BRE208" s="2"/>
      <c r="BRF208" s="2"/>
      <c r="BRG208" s="2"/>
      <c r="BRH208" s="2"/>
      <c r="BRI208" s="2"/>
      <c r="BRJ208" s="2"/>
      <c r="BRK208" s="2"/>
      <c r="BRL208" s="2"/>
      <c r="BRM208" s="2"/>
      <c r="BRN208" s="2"/>
      <c r="BRO208" s="2"/>
      <c r="BRP208" s="2"/>
      <c r="BRQ208" s="2"/>
      <c r="BRR208" s="2"/>
      <c r="BRS208" s="2"/>
      <c r="BRT208" s="2"/>
      <c r="BRU208" s="2"/>
      <c r="BRV208" s="2"/>
      <c r="BRW208" s="2"/>
      <c r="BRX208" s="2"/>
      <c r="BRY208" s="2"/>
      <c r="BRZ208" s="2"/>
      <c r="BSA208" s="2"/>
      <c r="BSB208" s="2"/>
      <c r="BSC208" s="2"/>
      <c r="BSD208" s="2"/>
      <c r="BSE208" s="2"/>
      <c r="BSF208" s="2"/>
      <c r="BSG208" s="2"/>
      <c r="BSH208" s="2"/>
      <c r="BSI208" s="2"/>
      <c r="BSJ208" s="2"/>
      <c r="BSK208" s="2"/>
      <c r="BSL208" s="2"/>
      <c r="BSM208" s="2"/>
      <c r="BSN208" s="2"/>
      <c r="BSO208" s="2"/>
      <c r="BSP208" s="2"/>
      <c r="BSQ208" s="2"/>
      <c r="BSR208" s="2"/>
      <c r="BSS208" s="2"/>
      <c r="BST208" s="2"/>
      <c r="BSU208" s="2"/>
      <c r="BSV208" s="2"/>
      <c r="BSW208" s="2"/>
      <c r="BSX208" s="2"/>
      <c r="BSY208" s="2"/>
      <c r="BSZ208" s="2"/>
      <c r="BTA208" s="2"/>
      <c r="BTB208" s="2"/>
      <c r="BTC208" s="2"/>
      <c r="BTD208" s="2"/>
      <c r="BTE208" s="2"/>
      <c r="BTF208" s="2"/>
      <c r="BTG208" s="2"/>
      <c r="BTH208" s="2"/>
      <c r="BTI208" s="2"/>
      <c r="BTJ208" s="2"/>
      <c r="BTK208" s="2"/>
      <c r="BTL208" s="2"/>
      <c r="BTM208" s="2"/>
      <c r="BTN208" s="2"/>
      <c r="BTO208" s="2"/>
      <c r="BTP208" s="2"/>
      <c r="BTQ208" s="2"/>
      <c r="BTR208" s="2"/>
      <c r="BTS208" s="2"/>
      <c r="BTT208" s="2"/>
      <c r="BTU208" s="2"/>
      <c r="BTV208" s="2"/>
      <c r="BTW208" s="2"/>
      <c r="BTX208" s="2"/>
      <c r="BTY208" s="2"/>
      <c r="BTZ208" s="2"/>
      <c r="BUA208" s="2"/>
      <c r="BUB208" s="2"/>
      <c r="BUC208" s="2"/>
      <c r="BUD208" s="2"/>
      <c r="BUE208" s="2"/>
      <c r="BUF208" s="2"/>
      <c r="BUG208" s="2"/>
      <c r="BUH208" s="2"/>
      <c r="BUI208" s="2"/>
      <c r="BUJ208" s="2"/>
      <c r="BUK208" s="2"/>
      <c r="BUL208" s="2"/>
      <c r="BUM208" s="2"/>
      <c r="BUN208" s="2"/>
      <c r="BUO208" s="2"/>
      <c r="BUP208" s="2"/>
      <c r="BUQ208" s="2"/>
      <c r="BUR208" s="2"/>
      <c r="BUS208" s="2"/>
      <c r="BUT208" s="2"/>
      <c r="BUU208" s="2"/>
      <c r="BUV208" s="2"/>
      <c r="BUW208" s="2"/>
      <c r="BUX208" s="2"/>
      <c r="BUY208" s="2"/>
      <c r="BUZ208" s="2"/>
      <c r="BVA208" s="2"/>
      <c r="BVB208" s="2"/>
      <c r="BVC208" s="2"/>
      <c r="BVD208" s="2"/>
      <c r="BVE208" s="2"/>
      <c r="BVF208" s="2"/>
      <c r="BVG208" s="2"/>
      <c r="BVH208" s="2"/>
      <c r="BVI208" s="2"/>
      <c r="BVJ208" s="2"/>
      <c r="BVK208" s="2"/>
      <c r="BVL208" s="2"/>
      <c r="BVM208" s="2"/>
      <c r="BVN208" s="2"/>
      <c r="BVO208" s="2"/>
      <c r="BVP208" s="2"/>
      <c r="BVQ208" s="2"/>
      <c r="BVR208" s="2"/>
      <c r="BVS208" s="2"/>
      <c r="BVT208" s="2"/>
      <c r="BVU208" s="2"/>
      <c r="BVV208" s="2"/>
      <c r="BVW208" s="2"/>
      <c r="BVX208" s="2"/>
      <c r="BVY208" s="2"/>
      <c r="BVZ208" s="2"/>
      <c r="BWA208" s="2"/>
      <c r="BWB208" s="2"/>
      <c r="BWC208" s="2"/>
      <c r="BWD208" s="2"/>
      <c r="BWE208" s="2"/>
      <c r="BWF208" s="2"/>
      <c r="BWG208" s="2"/>
      <c r="BWH208" s="2"/>
      <c r="BWI208" s="2"/>
      <c r="BWJ208" s="2"/>
      <c r="BWK208" s="2"/>
      <c r="BWL208" s="2"/>
      <c r="BWM208" s="2"/>
      <c r="BWN208" s="2"/>
      <c r="BWO208" s="2"/>
      <c r="BWP208" s="2"/>
      <c r="BWQ208" s="2"/>
      <c r="BWR208" s="2"/>
      <c r="BWS208" s="2"/>
      <c r="BWT208" s="2"/>
      <c r="BWU208" s="2"/>
      <c r="BWV208" s="2"/>
      <c r="BWW208" s="2"/>
      <c r="BWX208" s="2"/>
      <c r="BWY208" s="2"/>
      <c r="BWZ208" s="2"/>
      <c r="BXA208" s="2"/>
      <c r="BXB208" s="2"/>
      <c r="BXC208" s="2"/>
      <c r="BXD208" s="2"/>
      <c r="BXE208" s="2"/>
      <c r="BXF208" s="2"/>
      <c r="BXG208" s="2"/>
      <c r="BXH208" s="2"/>
      <c r="BXI208" s="2"/>
      <c r="BXJ208" s="2"/>
      <c r="BXK208" s="2"/>
      <c r="BXL208" s="2"/>
      <c r="BXM208" s="2"/>
      <c r="BXN208" s="2"/>
      <c r="BXO208" s="2"/>
      <c r="BXP208" s="2"/>
      <c r="BXQ208" s="2"/>
      <c r="BXR208" s="2"/>
      <c r="BXS208" s="2"/>
      <c r="BXT208" s="2"/>
      <c r="BXU208" s="2"/>
      <c r="BXV208" s="2"/>
      <c r="BXW208" s="2"/>
      <c r="BXX208" s="2"/>
      <c r="BXY208" s="2"/>
      <c r="BXZ208" s="2"/>
      <c r="BYA208" s="2"/>
      <c r="BYB208" s="2"/>
      <c r="BYC208" s="2"/>
      <c r="BYD208" s="2"/>
      <c r="BYE208" s="2"/>
      <c r="BYF208" s="2"/>
      <c r="BYG208" s="2"/>
      <c r="BYH208" s="2"/>
      <c r="BYI208" s="2"/>
      <c r="BYJ208" s="2"/>
      <c r="BYK208" s="2"/>
      <c r="BYL208" s="2"/>
      <c r="BYM208" s="2"/>
      <c r="BYN208" s="2"/>
      <c r="BYO208" s="2"/>
      <c r="BYP208" s="2"/>
      <c r="BYQ208" s="2"/>
      <c r="BYR208" s="2"/>
      <c r="BYS208" s="2"/>
      <c r="BYT208" s="2"/>
      <c r="BYU208" s="2"/>
      <c r="BYV208" s="2"/>
      <c r="BYW208" s="2"/>
      <c r="BYX208" s="2"/>
      <c r="BYY208" s="2"/>
      <c r="BYZ208" s="2"/>
      <c r="BZA208" s="2"/>
      <c r="BZB208" s="2"/>
      <c r="BZC208" s="2"/>
      <c r="BZD208" s="2"/>
      <c r="BZE208" s="2"/>
      <c r="BZF208" s="2"/>
      <c r="BZG208" s="2"/>
      <c r="BZH208" s="2"/>
      <c r="BZI208" s="2"/>
      <c r="BZJ208" s="2"/>
      <c r="BZK208" s="2"/>
      <c r="BZL208" s="2"/>
      <c r="BZM208" s="2"/>
      <c r="BZN208" s="2"/>
      <c r="BZO208" s="2"/>
      <c r="BZP208" s="2"/>
      <c r="BZQ208" s="2"/>
      <c r="BZR208" s="2"/>
      <c r="BZS208" s="2"/>
      <c r="BZT208" s="2"/>
      <c r="BZU208" s="2"/>
      <c r="BZV208" s="2"/>
      <c r="BZW208" s="2"/>
      <c r="BZX208" s="2"/>
      <c r="BZY208" s="2"/>
      <c r="BZZ208" s="2"/>
      <c r="CAA208" s="2"/>
      <c r="CAB208" s="2"/>
      <c r="CAC208" s="2"/>
      <c r="CAD208" s="2"/>
      <c r="CAE208" s="2"/>
      <c r="CAF208" s="2"/>
      <c r="CAG208" s="2"/>
      <c r="CAH208" s="2"/>
      <c r="CAI208" s="2"/>
      <c r="CAJ208" s="2"/>
      <c r="CAK208" s="2"/>
      <c r="CAL208" s="2"/>
      <c r="CAM208" s="2"/>
      <c r="CAN208" s="2"/>
      <c r="CAO208" s="2"/>
      <c r="CAP208" s="2"/>
      <c r="CAQ208" s="2"/>
      <c r="CAR208" s="2"/>
      <c r="CAS208" s="2"/>
      <c r="CAT208" s="2"/>
      <c r="CAU208" s="2"/>
      <c r="CAV208" s="2"/>
      <c r="CAW208" s="2"/>
      <c r="CAX208" s="2"/>
      <c r="CAY208" s="2"/>
      <c r="CAZ208" s="2"/>
      <c r="CBA208" s="2"/>
      <c r="CBB208" s="2"/>
      <c r="CBC208" s="2"/>
      <c r="CBD208" s="2"/>
      <c r="CBE208" s="2"/>
      <c r="CBF208" s="2"/>
      <c r="CBG208" s="2"/>
      <c r="CBH208" s="2"/>
      <c r="CBI208" s="2"/>
      <c r="CBJ208" s="2"/>
      <c r="CBK208" s="2"/>
      <c r="CBL208" s="2"/>
      <c r="CBM208" s="2"/>
      <c r="CBN208" s="2"/>
      <c r="CBO208" s="2"/>
      <c r="CBP208" s="2"/>
      <c r="CBQ208" s="2"/>
      <c r="CBR208" s="2"/>
      <c r="CBS208" s="2"/>
      <c r="CBT208" s="2"/>
      <c r="CBU208" s="2"/>
      <c r="CBV208" s="2"/>
      <c r="CBW208" s="2"/>
      <c r="CBX208" s="2"/>
      <c r="CBY208" s="2"/>
      <c r="CBZ208" s="2"/>
      <c r="CCA208" s="2"/>
      <c r="CCB208" s="2"/>
      <c r="CCC208" s="2"/>
      <c r="CCD208" s="2"/>
      <c r="CCE208" s="2"/>
      <c r="CCF208" s="2"/>
      <c r="CCG208" s="2"/>
      <c r="CCH208" s="2"/>
      <c r="CCI208" s="2"/>
      <c r="CCJ208" s="2"/>
      <c r="CCK208" s="2"/>
      <c r="CCL208" s="2"/>
      <c r="CCM208" s="2"/>
      <c r="CCN208" s="2"/>
      <c r="CCO208" s="2"/>
      <c r="CCP208" s="2"/>
      <c r="CCQ208" s="2"/>
      <c r="CCR208" s="2"/>
      <c r="CCS208" s="2"/>
      <c r="CCT208" s="2"/>
      <c r="CCU208" s="2"/>
      <c r="CCV208" s="2"/>
      <c r="CCW208" s="2"/>
      <c r="CCX208" s="2"/>
      <c r="CCY208" s="2"/>
      <c r="CCZ208" s="2"/>
      <c r="CDA208" s="2"/>
      <c r="CDB208" s="2"/>
      <c r="CDC208" s="2"/>
      <c r="CDD208" s="2"/>
      <c r="CDE208" s="2"/>
      <c r="CDF208" s="2"/>
      <c r="CDG208" s="2"/>
      <c r="CDH208" s="2"/>
      <c r="CDI208" s="2"/>
      <c r="CDJ208" s="2"/>
      <c r="CDK208" s="2"/>
      <c r="CDL208" s="2"/>
      <c r="CDM208" s="2"/>
      <c r="CDN208" s="2"/>
      <c r="CDO208" s="2"/>
      <c r="CDP208" s="2"/>
      <c r="CDQ208" s="2"/>
      <c r="CDR208" s="2"/>
      <c r="CDS208" s="2"/>
      <c r="CDT208" s="2"/>
      <c r="CDU208" s="2"/>
      <c r="CDV208" s="2"/>
      <c r="CDW208" s="2"/>
      <c r="CDX208" s="2"/>
      <c r="CDY208" s="2"/>
      <c r="CDZ208" s="2"/>
      <c r="CEA208" s="2"/>
      <c r="CEB208" s="2"/>
      <c r="CEC208" s="2"/>
      <c r="CED208" s="2"/>
      <c r="CEE208" s="2"/>
      <c r="CEF208" s="2"/>
      <c r="CEG208" s="2"/>
      <c r="CEH208" s="2"/>
      <c r="CEI208" s="2"/>
      <c r="CEJ208" s="2"/>
      <c r="CEK208" s="2"/>
      <c r="CEL208" s="2"/>
      <c r="CEM208" s="2"/>
      <c r="CEN208" s="2"/>
      <c r="CEO208" s="2"/>
      <c r="CEP208" s="2"/>
      <c r="CEQ208" s="2"/>
      <c r="CER208" s="2"/>
      <c r="CES208" s="2"/>
      <c r="CET208" s="2"/>
      <c r="CEU208" s="2"/>
      <c r="CEV208" s="2"/>
      <c r="CEW208" s="2"/>
      <c r="CEX208" s="2"/>
      <c r="CEY208" s="2"/>
      <c r="CEZ208" s="2"/>
      <c r="CFA208" s="2"/>
      <c r="CFB208" s="2"/>
      <c r="CFC208" s="2"/>
      <c r="CFD208" s="2"/>
      <c r="CFE208" s="2"/>
      <c r="CFF208" s="2"/>
      <c r="CFG208" s="2"/>
      <c r="CFH208" s="2"/>
      <c r="CFI208" s="2"/>
      <c r="CFJ208" s="2"/>
      <c r="CFK208" s="2"/>
      <c r="CFL208" s="2"/>
      <c r="CFM208" s="2"/>
      <c r="CFN208" s="2"/>
      <c r="CFO208" s="2"/>
      <c r="CFP208" s="2"/>
      <c r="CFQ208" s="2"/>
      <c r="CFR208" s="2"/>
      <c r="CFS208" s="2"/>
      <c r="CFT208" s="2"/>
      <c r="CFU208" s="2"/>
      <c r="CFV208" s="2"/>
      <c r="CFW208" s="2"/>
      <c r="CFX208" s="2"/>
      <c r="CFY208" s="2"/>
      <c r="CFZ208" s="2"/>
      <c r="CGA208" s="2"/>
      <c r="CGB208" s="2"/>
      <c r="CGC208" s="2"/>
      <c r="CGD208" s="2"/>
      <c r="CGE208" s="2"/>
      <c r="CGF208" s="2"/>
      <c r="CGG208" s="2"/>
      <c r="CGH208" s="2"/>
      <c r="CGI208" s="2"/>
      <c r="CGJ208" s="2"/>
      <c r="CGK208" s="2"/>
      <c r="CGL208" s="2"/>
      <c r="CGM208" s="2"/>
      <c r="CGN208" s="2"/>
      <c r="CGO208" s="2"/>
      <c r="CGP208" s="2"/>
      <c r="CGQ208" s="2"/>
      <c r="CGR208" s="2"/>
      <c r="CGS208" s="2"/>
      <c r="CGT208" s="2"/>
      <c r="CGU208" s="2"/>
      <c r="CGV208" s="2"/>
      <c r="CGW208" s="2"/>
      <c r="CGX208" s="2"/>
      <c r="CGY208" s="2"/>
      <c r="CGZ208" s="2"/>
      <c r="CHA208" s="2"/>
      <c r="CHB208" s="2"/>
      <c r="CHC208" s="2"/>
      <c r="CHD208" s="2"/>
      <c r="CHE208" s="2"/>
      <c r="CHF208" s="2"/>
      <c r="CHG208" s="2"/>
      <c r="CHH208" s="2"/>
      <c r="CHI208" s="2"/>
      <c r="CHJ208" s="2"/>
      <c r="CHK208" s="2"/>
      <c r="CHL208" s="2"/>
      <c r="CHM208" s="2"/>
      <c r="CHN208" s="2"/>
      <c r="CHO208" s="2"/>
      <c r="CHP208" s="2"/>
      <c r="CHQ208" s="2"/>
      <c r="CHR208" s="2"/>
      <c r="CHS208" s="2"/>
      <c r="CHT208" s="2"/>
      <c r="CHU208" s="2"/>
      <c r="CHV208" s="2"/>
      <c r="CHW208" s="2"/>
      <c r="CHX208" s="2"/>
      <c r="CHY208" s="2"/>
      <c r="CHZ208" s="2"/>
      <c r="CIA208" s="2"/>
      <c r="CIB208" s="2"/>
      <c r="CIC208" s="2"/>
      <c r="CID208" s="2"/>
      <c r="CIE208" s="2"/>
      <c r="CIF208" s="2"/>
      <c r="CIG208" s="2"/>
      <c r="CIH208" s="2"/>
      <c r="CII208" s="2"/>
      <c r="CIJ208" s="2"/>
      <c r="CIK208" s="2"/>
      <c r="CIL208" s="2"/>
      <c r="CIM208" s="2"/>
      <c r="CIN208" s="2"/>
      <c r="CIO208" s="2"/>
      <c r="CIP208" s="2"/>
      <c r="CIQ208" s="2"/>
      <c r="CIR208" s="2"/>
      <c r="CIS208" s="2"/>
      <c r="CIT208" s="2"/>
      <c r="CIU208" s="2"/>
      <c r="CIV208" s="2"/>
      <c r="CIW208" s="2"/>
      <c r="CIX208" s="2"/>
      <c r="CIY208" s="2"/>
      <c r="CIZ208" s="2"/>
      <c r="CJA208" s="2"/>
      <c r="CJB208" s="2"/>
      <c r="CJC208" s="2"/>
      <c r="CJD208" s="2"/>
      <c r="CJE208" s="2"/>
      <c r="CJF208" s="2"/>
      <c r="CJG208" s="2"/>
      <c r="CJH208" s="2"/>
      <c r="CJI208" s="2"/>
      <c r="CJJ208" s="2"/>
      <c r="CJK208" s="2"/>
      <c r="CJL208" s="2"/>
      <c r="CJM208" s="2"/>
      <c r="CJN208" s="2"/>
      <c r="CJO208" s="2"/>
      <c r="CJP208" s="2"/>
      <c r="CJQ208" s="2"/>
      <c r="CJR208" s="2"/>
      <c r="CJS208" s="2"/>
      <c r="CJT208" s="2"/>
      <c r="CJU208" s="2"/>
      <c r="CJV208" s="2"/>
      <c r="CJW208" s="2"/>
      <c r="CJX208" s="2"/>
      <c r="CJY208" s="2"/>
      <c r="CJZ208" s="2"/>
      <c r="CKA208" s="2"/>
      <c r="CKB208" s="2"/>
      <c r="CKC208" s="2"/>
      <c r="CKD208" s="2"/>
      <c r="CKE208" s="2"/>
      <c r="CKF208" s="2"/>
      <c r="CKG208" s="2"/>
      <c r="CKH208" s="2"/>
      <c r="CKI208" s="2"/>
      <c r="CKJ208" s="2"/>
      <c r="CKK208" s="2"/>
      <c r="CKL208" s="2"/>
      <c r="CKM208" s="2"/>
      <c r="CKN208" s="2"/>
      <c r="CKO208" s="2"/>
      <c r="CKP208" s="2"/>
      <c r="CKQ208" s="2"/>
      <c r="CKR208" s="2"/>
      <c r="CKS208" s="2"/>
      <c r="CKT208" s="2"/>
      <c r="CKU208" s="2"/>
      <c r="CKV208" s="2"/>
      <c r="CKW208" s="2"/>
      <c r="CKX208" s="2"/>
      <c r="CKY208" s="2"/>
      <c r="CKZ208" s="2"/>
      <c r="CLA208" s="2"/>
      <c r="CLB208" s="2"/>
      <c r="CLC208" s="2"/>
      <c r="CLD208" s="2"/>
      <c r="CLE208" s="2"/>
      <c r="CLF208" s="2"/>
      <c r="CLG208" s="2"/>
      <c r="CLH208" s="2"/>
      <c r="CLI208" s="2"/>
      <c r="CLJ208" s="2"/>
      <c r="CLK208" s="2"/>
      <c r="CLL208" s="2"/>
      <c r="CLM208" s="2"/>
      <c r="CLN208" s="2"/>
      <c r="CLO208" s="2"/>
      <c r="CLP208" s="2"/>
      <c r="CLQ208" s="2"/>
      <c r="CLR208" s="2"/>
      <c r="CLS208" s="2"/>
      <c r="CLT208" s="2"/>
      <c r="CLU208" s="2"/>
      <c r="CLV208" s="2"/>
      <c r="CLW208" s="2"/>
      <c r="CLX208" s="2"/>
      <c r="CLY208" s="2"/>
      <c r="CLZ208" s="2"/>
      <c r="CMA208" s="2"/>
      <c r="CMB208" s="2"/>
      <c r="CMC208" s="2"/>
      <c r="CMD208" s="2"/>
      <c r="CME208" s="2"/>
      <c r="CMF208" s="2"/>
      <c r="CMG208" s="2"/>
      <c r="CMH208" s="2"/>
      <c r="CMI208" s="2"/>
      <c r="CMJ208" s="2"/>
      <c r="CMK208" s="2"/>
      <c r="CML208" s="2"/>
      <c r="CMM208" s="2"/>
      <c r="CMN208" s="2"/>
      <c r="CMO208" s="2"/>
      <c r="CMP208" s="2"/>
      <c r="CMQ208" s="2"/>
      <c r="CMR208" s="2"/>
      <c r="CMS208" s="2"/>
      <c r="CMT208" s="2"/>
      <c r="CMU208" s="2"/>
      <c r="CMV208" s="2"/>
      <c r="CMW208" s="2"/>
      <c r="CMX208" s="2"/>
      <c r="CMY208" s="2"/>
      <c r="CMZ208" s="2"/>
      <c r="CNA208" s="2"/>
      <c r="CNB208" s="2"/>
      <c r="CNC208" s="2"/>
      <c r="CND208" s="2"/>
      <c r="CNE208" s="2"/>
      <c r="CNF208" s="2"/>
      <c r="CNG208" s="2"/>
      <c r="CNH208" s="2"/>
      <c r="CNI208" s="2"/>
      <c r="CNJ208" s="2"/>
      <c r="CNK208" s="2"/>
      <c r="CNL208" s="2"/>
      <c r="CNM208" s="2"/>
      <c r="CNN208" s="2"/>
      <c r="CNO208" s="2"/>
      <c r="CNP208" s="2"/>
      <c r="CNQ208" s="2"/>
      <c r="CNR208" s="2"/>
      <c r="CNS208" s="2"/>
      <c r="CNT208" s="2"/>
      <c r="CNU208" s="2"/>
      <c r="CNV208" s="2"/>
      <c r="CNW208" s="2"/>
      <c r="CNX208" s="2"/>
      <c r="CNY208" s="2"/>
      <c r="CNZ208" s="2"/>
      <c r="COA208" s="2"/>
      <c r="COB208" s="2"/>
      <c r="COC208" s="2"/>
      <c r="COD208" s="2"/>
      <c r="COE208" s="2"/>
      <c r="COF208" s="2"/>
      <c r="COG208" s="2"/>
      <c r="COH208" s="2"/>
      <c r="COI208" s="2"/>
      <c r="COJ208" s="2"/>
      <c r="COK208" s="2"/>
      <c r="COL208" s="2"/>
      <c r="COM208" s="2"/>
      <c r="CON208" s="2"/>
      <c r="COO208" s="2"/>
      <c r="COP208" s="2"/>
      <c r="COQ208" s="2"/>
      <c r="COR208" s="2"/>
      <c r="COS208" s="2"/>
      <c r="COT208" s="2"/>
      <c r="COU208" s="2"/>
      <c r="COV208" s="2"/>
      <c r="COW208" s="2"/>
      <c r="COX208" s="2"/>
      <c r="COY208" s="2"/>
      <c r="COZ208" s="2"/>
      <c r="CPA208" s="2"/>
      <c r="CPB208" s="2"/>
      <c r="CPC208" s="2"/>
      <c r="CPD208" s="2"/>
      <c r="CPE208" s="2"/>
      <c r="CPF208" s="2"/>
      <c r="CPG208" s="2"/>
      <c r="CPH208" s="2"/>
      <c r="CPI208" s="2"/>
      <c r="CPJ208" s="2"/>
      <c r="CPK208" s="2"/>
      <c r="CPL208" s="2"/>
      <c r="CPM208" s="2"/>
      <c r="CPN208" s="2"/>
      <c r="CPO208" s="2"/>
      <c r="CPP208" s="2"/>
      <c r="CPQ208" s="2"/>
      <c r="CPR208" s="2"/>
      <c r="CPS208" s="2"/>
      <c r="CPT208" s="2"/>
      <c r="CPU208" s="2"/>
      <c r="CPV208" s="2"/>
      <c r="CPW208" s="2"/>
      <c r="CPX208" s="2"/>
      <c r="CPY208" s="2"/>
      <c r="CPZ208" s="2"/>
      <c r="CQA208" s="2"/>
      <c r="CQB208" s="2"/>
      <c r="CQC208" s="2"/>
      <c r="CQD208" s="2"/>
      <c r="CQE208" s="2"/>
      <c r="CQF208" s="2"/>
      <c r="CQG208" s="2"/>
      <c r="CQH208" s="2"/>
      <c r="CQI208" s="2"/>
      <c r="CQJ208" s="2"/>
      <c r="CQK208" s="2"/>
      <c r="CQL208" s="2"/>
      <c r="CQM208" s="2"/>
      <c r="CQN208" s="2"/>
      <c r="CQO208" s="2"/>
      <c r="CQP208" s="2"/>
      <c r="CQQ208" s="2"/>
      <c r="CQR208" s="2"/>
      <c r="CQS208" s="2"/>
      <c r="CQT208" s="2"/>
      <c r="CQU208" s="2"/>
      <c r="CQV208" s="2"/>
      <c r="CQW208" s="2"/>
      <c r="CQX208" s="2"/>
      <c r="CQY208" s="2"/>
      <c r="CQZ208" s="2"/>
      <c r="CRA208" s="2"/>
      <c r="CRB208" s="2"/>
      <c r="CRC208" s="2"/>
      <c r="CRD208" s="2"/>
      <c r="CRE208" s="2"/>
      <c r="CRF208" s="2"/>
      <c r="CRG208" s="2"/>
      <c r="CRH208" s="2"/>
      <c r="CRI208" s="2"/>
      <c r="CRJ208" s="2"/>
      <c r="CRK208" s="2"/>
      <c r="CRL208" s="2"/>
      <c r="CRM208" s="2"/>
      <c r="CRN208" s="2"/>
      <c r="CRO208" s="2"/>
      <c r="CRP208" s="2"/>
      <c r="CRQ208" s="2"/>
      <c r="CRR208" s="2"/>
      <c r="CRS208" s="2"/>
      <c r="CRT208" s="2"/>
      <c r="CRU208" s="2"/>
      <c r="CRV208" s="2"/>
      <c r="CRW208" s="2"/>
      <c r="CRX208" s="2"/>
      <c r="CRY208" s="2"/>
      <c r="CRZ208" s="2"/>
      <c r="CSA208" s="2"/>
      <c r="CSB208" s="2"/>
      <c r="CSC208" s="2"/>
      <c r="CSD208" s="2"/>
      <c r="CSE208" s="2"/>
      <c r="CSF208" s="2"/>
      <c r="CSG208" s="2"/>
      <c r="CSH208" s="2"/>
      <c r="CSI208" s="2"/>
      <c r="CSJ208" s="2"/>
      <c r="CSK208" s="2"/>
      <c r="CSL208" s="2"/>
      <c r="CSM208" s="2"/>
      <c r="CSN208" s="2"/>
      <c r="CSO208" s="2"/>
      <c r="CSP208" s="2"/>
      <c r="CSQ208" s="2"/>
      <c r="CSR208" s="2"/>
      <c r="CSS208" s="2"/>
      <c r="CST208" s="2"/>
      <c r="CSU208" s="2"/>
      <c r="CSV208" s="2"/>
      <c r="CSW208" s="2"/>
      <c r="CSX208" s="2"/>
      <c r="CSY208" s="2"/>
      <c r="CSZ208" s="2"/>
      <c r="CTA208" s="2"/>
      <c r="CTB208" s="2"/>
      <c r="CTC208" s="2"/>
      <c r="CTD208" s="2"/>
      <c r="CTE208" s="2"/>
      <c r="CTF208" s="2"/>
      <c r="CTG208" s="2"/>
      <c r="CTH208" s="2"/>
      <c r="CTI208" s="2"/>
      <c r="CTJ208" s="2"/>
      <c r="CTK208" s="2"/>
      <c r="CTL208" s="2"/>
      <c r="CTM208" s="2"/>
      <c r="CTN208" s="2"/>
      <c r="CTO208" s="2"/>
      <c r="CTP208" s="2"/>
      <c r="CTQ208" s="2"/>
      <c r="CTR208" s="2"/>
      <c r="CTS208" s="2"/>
      <c r="CTT208" s="2"/>
      <c r="CTU208" s="2"/>
      <c r="CTV208" s="2"/>
      <c r="CTW208" s="2"/>
      <c r="CTX208" s="2"/>
      <c r="CTY208" s="2"/>
      <c r="CTZ208" s="2"/>
      <c r="CUA208" s="2"/>
      <c r="CUB208" s="2"/>
      <c r="CUC208" s="2"/>
      <c r="CUD208" s="2"/>
      <c r="CUE208" s="2"/>
      <c r="CUF208" s="2"/>
      <c r="CUG208" s="2"/>
      <c r="CUH208" s="2"/>
      <c r="CUI208" s="2"/>
      <c r="CUJ208" s="2"/>
      <c r="CUK208" s="2"/>
      <c r="CUL208" s="2"/>
      <c r="CUM208" s="2"/>
      <c r="CUN208" s="2"/>
      <c r="CUO208" s="2"/>
      <c r="CUP208" s="2"/>
      <c r="CUQ208" s="2"/>
      <c r="CUR208" s="2"/>
      <c r="CUS208" s="2"/>
      <c r="CUT208" s="2"/>
      <c r="CUU208" s="2"/>
      <c r="CUV208" s="2"/>
      <c r="CUW208" s="2"/>
      <c r="CUX208" s="2"/>
      <c r="CUY208" s="2"/>
      <c r="CUZ208" s="2"/>
      <c r="CVA208" s="2"/>
      <c r="CVB208" s="2"/>
      <c r="CVC208" s="2"/>
      <c r="CVD208" s="2"/>
      <c r="CVE208" s="2"/>
      <c r="CVF208" s="2"/>
      <c r="CVG208" s="2"/>
      <c r="CVH208" s="2"/>
      <c r="CVI208" s="2"/>
      <c r="CVJ208" s="2"/>
      <c r="CVK208" s="2"/>
      <c r="CVL208" s="2"/>
      <c r="CVM208" s="2"/>
      <c r="CVN208" s="2"/>
      <c r="CVO208" s="2"/>
      <c r="CVP208" s="2"/>
      <c r="CVQ208" s="2"/>
      <c r="CVR208" s="2"/>
      <c r="CVS208" s="2"/>
      <c r="CVT208" s="2"/>
      <c r="CVU208" s="2"/>
      <c r="CVV208" s="2"/>
      <c r="CVW208" s="2"/>
      <c r="CVX208" s="2"/>
      <c r="CVY208" s="2"/>
      <c r="CVZ208" s="2"/>
      <c r="CWA208" s="2"/>
      <c r="CWB208" s="2"/>
      <c r="CWC208" s="2"/>
      <c r="CWD208" s="2"/>
      <c r="CWE208" s="2"/>
      <c r="CWF208" s="2"/>
      <c r="CWG208" s="2"/>
      <c r="CWH208" s="2"/>
      <c r="CWI208" s="2"/>
      <c r="CWJ208" s="2"/>
      <c r="CWK208" s="2"/>
      <c r="CWL208" s="2"/>
      <c r="CWM208" s="2"/>
      <c r="CWN208" s="2"/>
      <c r="CWO208" s="2"/>
      <c r="CWP208" s="2"/>
      <c r="CWQ208" s="2"/>
      <c r="CWR208" s="2"/>
      <c r="CWS208" s="2"/>
      <c r="CWT208" s="2"/>
      <c r="CWU208" s="2"/>
      <c r="CWV208" s="2"/>
      <c r="CWW208" s="2"/>
      <c r="CWX208" s="2"/>
      <c r="CWY208" s="2"/>
      <c r="CWZ208" s="2"/>
      <c r="CXA208" s="2"/>
      <c r="CXB208" s="2"/>
      <c r="CXC208" s="2"/>
      <c r="CXD208" s="2"/>
      <c r="CXE208" s="2"/>
      <c r="CXF208" s="2"/>
      <c r="CXG208" s="2"/>
      <c r="CXH208" s="2"/>
      <c r="CXI208" s="2"/>
      <c r="CXJ208" s="2"/>
      <c r="CXK208" s="2"/>
      <c r="CXL208" s="2"/>
      <c r="CXM208" s="2"/>
      <c r="CXN208" s="2"/>
      <c r="CXO208" s="2"/>
      <c r="CXP208" s="2"/>
      <c r="CXQ208" s="2"/>
      <c r="CXR208" s="2"/>
      <c r="CXS208" s="2"/>
      <c r="CXT208" s="2"/>
      <c r="CXU208" s="2"/>
      <c r="CXV208" s="2"/>
      <c r="CXW208" s="2"/>
      <c r="CXX208" s="2"/>
      <c r="CXY208" s="2"/>
      <c r="CXZ208" s="2"/>
      <c r="CYA208" s="2"/>
      <c r="CYB208" s="2"/>
      <c r="CYC208" s="2"/>
      <c r="CYD208" s="2"/>
      <c r="CYE208" s="2"/>
      <c r="CYF208" s="2"/>
      <c r="CYG208" s="2"/>
      <c r="CYH208" s="2"/>
      <c r="CYI208" s="2"/>
      <c r="CYJ208" s="2"/>
      <c r="CYK208" s="2"/>
      <c r="CYL208" s="2"/>
      <c r="CYM208" s="2"/>
      <c r="CYN208" s="2"/>
      <c r="CYO208" s="2"/>
      <c r="CYP208" s="2"/>
      <c r="CYQ208" s="2"/>
      <c r="CYR208" s="2"/>
      <c r="CYS208" s="2"/>
      <c r="CYT208" s="2"/>
      <c r="CYU208" s="2"/>
      <c r="CYV208" s="2"/>
      <c r="CYW208" s="2"/>
      <c r="CYX208" s="2"/>
      <c r="CYY208" s="2"/>
      <c r="CYZ208" s="2"/>
      <c r="CZA208" s="2"/>
      <c r="CZB208" s="2"/>
      <c r="CZC208" s="2"/>
      <c r="CZD208" s="2"/>
      <c r="CZE208" s="2"/>
      <c r="CZF208" s="2"/>
      <c r="CZG208" s="2"/>
      <c r="CZH208" s="2"/>
      <c r="CZI208" s="2"/>
      <c r="CZJ208" s="2"/>
      <c r="CZK208" s="2"/>
      <c r="CZL208" s="2"/>
      <c r="CZM208" s="2"/>
      <c r="CZN208" s="2"/>
      <c r="CZO208" s="2"/>
      <c r="CZP208" s="2"/>
      <c r="CZQ208" s="2"/>
      <c r="CZR208" s="2"/>
      <c r="CZS208" s="2"/>
      <c r="CZT208" s="2"/>
      <c r="CZU208" s="2"/>
      <c r="CZV208" s="2"/>
      <c r="CZW208" s="2"/>
      <c r="CZX208" s="2"/>
      <c r="CZY208" s="2"/>
      <c r="CZZ208" s="2"/>
      <c r="DAA208" s="2"/>
      <c r="DAB208" s="2"/>
      <c r="DAC208" s="2"/>
      <c r="DAD208" s="2"/>
      <c r="DAE208" s="2"/>
      <c r="DAF208" s="2"/>
      <c r="DAG208" s="2"/>
      <c r="DAH208" s="2"/>
      <c r="DAI208" s="2"/>
      <c r="DAJ208" s="2"/>
      <c r="DAK208" s="2"/>
      <c r="DAL208" s="2"/>
      <c r="DAM208" s="2"/>
      <c r="DAN208" s="2"/>
      <c r="DAO208" s="2"/>
      <c r="DAP208" s="2"/>
      <c r="DAQ208" s="2"/>
      <c r="DAR208" s="2"/>
      <c r="DAS208" s="2"/>
      <c r="DAT208" s="2"/>
      <c r="DAU208" s="2"/>
      <c r="DAV208" s="2"/>
      <c r="DAW208" s="2"/>
      <c r="DAX208" s="2"/>
      <c r="DAY208" s="2"/>
      <c r="DAZ208" s="2"/>
      <c r="DBA208" s="2"/>
      <c r="DBB208" s="2"/>
      <c r="DBC208" s="2"/>
      <c r="DBD208" s="2"/>
      <c r="DBE208" s="2"/>
      <c r="DBF208" s="2"/>
      <c r="DBG208" s="2"/>
      <c r="DBH208" s="2"/>
      <c r="DBI208" s="2"/>
      <c r="DBJ208" s="2"/>
      <c r="DBK208" s="2"/>
      <c r="DBL208" s="2"/>
      <c r="DBM208" s="2"/>
      <c r="DBN208" s="2"/>
      <c r="DBO208" s="2"/>
      <c r="DBP208" s="2"/>
      <c r="DBQ208" s="2"/>
      <c r="DBR208" s="2"/>
      <c r="DBS208" s="2"/>
      <c r="DBT208" s="2"/>
      <c r="DBU208" s="2"/>
      <c r="DBV208" s="2"/>
      <c r="DBW208" s="2"/>
      <c r="DBX208" s="2"/>
      <c r="DBY208" s="2"/>
      <c r="DBZ208" s="2"/>
      <c r="DCA208" s="2"/>
      <c r="DCB208" s="2"/>
      <c r="DCC208" s="2"/>
      <c r="DCD208" s="2"/>
      <c r="DCE208" s="2"/>
      <c r="DCF208" s="2"/>
      <c r="DCG208" s="2"/>
      <c r="DCH208" s="2"/>
      <c r="DCI208" s="2"/>
      <c r="DCJ208" s="2"/>
      <c r="DCK208" s="2"/>
      <c r="DCL208" s="2"/>
      <c r="DCM208" s="2"/>
      <c r="DCN208" s="2"/>
      <c r="DCO208" s="2"/>
      <c r="DCP208" s="2"/>
      <c r="DCQ208" s="2"/>
      <c r="DCR208" s="2"/>
      <c r="DCS208" s="2"/>
      <c r="DCT208" s="2"/>
      <c r="DCU208" s="2"/>
      <c r="DCV208" s="2"/>
      <c r="DCW208" s="2"/>
      <c r="DCX208" s="2"/>
      <c r="DCY208" s="2"/>
      <c r="DCZ208" s="2"/>
      <c r="DDA208" s="2"/>
      <c r="DDB208" s="2"/>
      <c r="DDC208" s="2"/>
      <c r="DDD208" s="2"/>
      <c r="DDE208" s="2"/>
      <c r="DDF208" s="2"/>
      <c r="DDG208" s="2"/>
      <c r="DDH208" s="2"/>
      <c r="DDI208" s="2"/>
      <c r="DDJ208" s="2"/>
      <c r="DDK208" s="2"/>
      <c r="DDL208" s="2"/>
      <c r="DDM208" s="2"/>
      <c r="DDN208" s="2"/>
      <c r="DDO208" s="2"/>
      <c r="DDP208" s="2"/>
      <c r="DDQ208" s="2"/>
      <c r="DDR208" s="2"/>
      <c r="DDS208" s="2"/>
      <c r="DDT208" s="2"/>
      <c r="DDU208" s="2"/>
      <c r="DDV208" s="2"/>
      <c r="DDW208" s="2"/>
      <c r="DDX208" s="2"/>
      <c r="DDY208" s="2"/>
      <c r="DDZ208" s="2"/>
      <c r="DEA208" s="2"/>
      <c r="DEB208" s="2"/>
      <c r="DEC208" s="2"/>
      <c r="DED208" s="2"/>
      <c r="DEE208" s="2"/>
      <c r="DEF208" s="2"/>
      <c r="DEG208" s="2"/>
      <c r="DEH208" s="2"/>
      <c r="DEI208" s="2"/>
      <c r="DEJ208" s="2"/>
      <c r="DEK208" s="2"/>
      <c r="DEL208" s="2"/>
      <c r="DEM208" s="2"/>
      <c r="DEN208" s="2"/>
      <c r="DEO208" s="2"/>
      <c r="DEP208" s="2"/>
      <c r="DEQ208" s="2"/>
      <c r="DER208" s="2"/>
      <c r="DES208" s="2"/>
      <c r="DET208" s="2"/>
      <c r="DEU208" s="2"/>
      <c r="DEV208" s="2"/>
      <c r="DEW208" s="2"/>
      <c r="DEX208" s="2"/>
      <c r="DEY208" s="2"/>
      <c r="DEZ208" s="2"/>
      <c r="DFA208" s="2"/>
      <c r="DFB208" s="2"/>
      <c r="DFC208" s="2"/>
      <c r="DFD208" s="2"/>
      <c r="DFE208" s="2"/>
      <c r="DFF208" s="2"/>
      <c r="DFG208" s="2"/>
      <c r="DFH208" s="2"/>
      <c r="DFI208" s="2"/>
      <c r="DFJ208" s="2"/>
      <c r="DFK208" s="2"/>
      <c r="DFL208" s="2"/>
      <c r="DFM208" s="2"/>
      <c r="DFN208" s="2"/>
      <c r="DFO208" s="2"/>
      <c r="DFP208" s="2"/>
      <c r="DFQ208" s="2"/>
      <c r="DFR208" s="2"/>
      <c r="DFS208" s="2"/>
      <c r="DFT208" s="2"/>
      <c r="DFU208" s="2"/>
      <c r="DFV208" s="2"/>
      <c r="DFW208" s="2"/>
      <c r="DFX208" s="2"/>
      <c r="DFY208" s="2"/>
      <c r="DFZ208" s="2"/>
      <c r="DGA208" s="2"/>
      <c r="DGB208" s="2"/>
      <c r="DGC208" s="2"/>
      <c r="DGD208" s="2"/>
      <c r="DGE208" s="2"/>
      <c r="DGF208" s="2"/>
      <c r="DGG208" s="2"/>
      <c r="DGH208" s="2"/>
      <c r="DGI208" s="2"/>
      <c r="DGJ208" s="2"/>
      <c r="DGK208" s="2"/>
      <c r="DGL208" s="2"/>
      <c r="DGM208" s="2"/>
      <c r="DGN208" s="2"/>
      <c r="DGO208" s="2"/>
      <c r="DGP208" s="2"/>
      <c r="DGQ208" s="2"/>
      <c r="DGR208" s="2"/>
      <c r="DGS208" s="2"/>
      <c r="DGT208" s="2"/>
      <c r="DGU208" s="2"/>
      <c r="DGV208" s="2"/>
      <c r="DGW208" s="2"/>
      <c r="DGX208" s="2"/>
      <c r="DGY208" s="2"/>
      <c r="DGZ208" s="2"/>
      <c r="DHA208" s="2"/>
      <c r="DHB208" s="2"/>
      <c r="DHC208" s="2"/>
      <c r="DHD208" s="2"/>
      <c r="DHE208" s="2"/>
      <c r="DHF208" s="2"/>
      <c r="DHG208" s="2"/>
      <c r="DHH208" s="2"/>
      <c r="DHI208" s="2"/>
      <c r="DHJ208" s="2"/>
      <c r="DHK208" s="2"/>
      <c r="DHL208" s="2"/>
      <c r="DHM208" s="2"/>
      <c r="DHN208" s="2"/>
      <c r="DHO208" s="2"/>
      <c r="DHP208" s="2"/>
      <c r="DHQ208" s="2"/>
      <c r="DHR208" s="2"/>
      <c r="DHS208" s="2"/>
      <c r="DHT208" s="2"/>
      <c r="DHU208" s="2"/>
      <c r="DHV208" s="2"/>
      <c r="DHW208" s="2"/>
      <c r="DHX208" s="2"/>
      <c r="DHY208" s="2"/>
      <c r="DHZ208" s="2"/>
      <c r="DIA208" s="2"/>
      <c r="DIB208" s="2"/>
      <c r="DIC208" s="2"/>
      <c r="DID208" s="2"/>
      <c r="DIE208" s="2"/>
      <c r="DIF208" s="2"/>
      <c r="DIG208" s="2"/>
      <c r="DIH208" s="2"/>
      <c r="DII208" s="2"/>
      <c r="DIJ208" s="2"/>
      <c r="DIK208" s="2"/>
      <c r="DIL208" s="2"/>
      <c r="DIM208" s="2"/>
      <c r="DIN208" s="2"/>
      <c r="DIO208" s="2"/>
      <c r="DIP208" s="2"/>
      <c r="DIQ208" s="2"/>
      <c r="DIR208" s="2"/>
      <c r="DIS208" s="2"/>
      <c r="DIT208" s="2"/>
      <c r="DIU208" s="2"/>
      <c r="DIV208" s="2"/>
      <c r="DIW208" s="2"/>
      <c r="DIX208" s="2"/>
      <c r="DIY208" s="2"/>
      <c r="DIZ208" s="2"/>
      <c r="DJA208" s="2"/>
      <c r="DJB208" s="2"/>
      <c r="DJC208" s="2"/>
      <c r="DJD208" s="2"/>
      <c r="DJE208" s="2"/>
      <c r="DJF208" s="2"/>
      <c r="DJG208" s="2"/>
      <c r="DJH208" s="2"/>
      <c r="DJI208" s="2"/>
      <c r="DJJ208" s="2"/>
      <c r="DJK208" s="2"/>
      <c r="DJL208" s="2"/>
      <c r="DJM208" s="2"/>
      <c r="DJN208" s="2"/>
      <c r="DJO208" s="2"/>
      <c r="DJP208" s="2"/>
      <c r="DJQ208" s="2"/>
      <c r="DJR208" s="2"/>
      <c r="DJS208" s="2"/>
      <c r="DJT208" s="2"/>
      <c r="DJU208" s="2"/>
      <c r="DJV208" s="2"/>
      <c r="DJW208" s="2"/>
      <c r="DJX208" s="2"/>
      <c r="DJY208" s="2"/>
      <c r="DJZ208" s="2"/>
      <c r="DKA208" s="2"/>
      <c r="DKB208" s="2"/>
      <c r="DKC208" s="2"/>
      <c r="DKD208" s="2"/>
      <c r="DKE208" s="2"/>
      <c r="DKF208" s="2"/>
      <c r="DKG208" s="2"/>
      <c r="DKH208" s="2"/>
      <c r="DKI208" s="2"/>
      <c r="DKJ208" s="2"/>
      <c r="DKK208" s="2"/>
      <c r="DKL208" s="2"/>
      <c r="DKM208" s="2"/>
      <c r="DKN208" s="2"/>
      <c r="DKO208" s="2"/>
      <c r="DKP208" s="2"/>
      <c r="DKQ208" s="2"/>
      <c r="DKR208" s="2"/>
      <c r="DKS208" s="2"/>
      <c r="DKT208" s="2"/>
      <c r="DKU208" s="2"/>
      <c r="DKV208" s="2"/>
      <c r="DKW208" s="2"/>
      <c r="DKX208" s="2"/>
      <c r="DKY208" s="2"/>
      <c r="DKZ208" s="2"/>
      <c r="DLA208" s="2"/>
      <c r="DLB208" s="2"/>
      <c r="DLC208" s="2"/>
      <c r="DLD208" s="2"/>
      <c r="DLE208" s="2"/>
      <c r="DLF208" s="2"/>
      <c r="DLG208" s="2"/>
      <c r="DLH208" s="2"/>
      <c r="DLI208" s="2"/>
      <c r="DLJ208" s="2"/>
      <c r="DLK208" s="2"/>
      <c r="DLL208" s="2"/>
      <c r="DLM208" s="2"/>
      <c r="DLN208" s="2"/>
      <c r="DLO208" s="2"/>
      <c r="DLP208" s="2"/>
      <c r="DLQ208" s="2"/>
      <c r="DLR208" s="2"/>
      <c r="DLS208" s="2"/>
      <c r="DLT208" s="2"/>
      <c r="DLU208" s="2"/>
      <c r="DLV208" s="2"/>
      <c r="DLW208" s="2"/>
      <c r="DLX208" s="2"/>
      <c r="DLY208" s="2"/>
      <c r="DLZ208" s="2"/>
      <c r="DMA208" s="2"/>
      <c r="DMB208" s="2"/>
      <c r="DMC208" s="2"/>
      <c r="DMD208" s="2"/>
      <c r="DME208" s="2"/>
      <c r="DMF208" s="2"/>
      <c r="DMG208" s="2"/>
      <c r="DMH208" s="2"/>
      <c r="DMI208" s="2"/>
      <c r="DMJ208" s="2"/>
      <c r="DMK208" s="2"/>
      <c r="DML208" s="2"/>
      <c r="DMM208" s="2"/>
      <c r="DMN208" s="2"/>
      <c r="DMO208" s="2"/>
      <c r="DMP208" s="2"/>
      <c r="DMQ208" s="2"/>
      <c r="DMR208" s="2"/>
      <c r="DMS208" s="2"/>
      <c r="DMT208" s="2"/>
      <c r="DMU208" s="2"/>
      <c r="DMV208" s="2"/>
      <c r="DMW208" s="2"/>
      <c r="DMX208" s="2"/>
      <c r="DMY208" s="2"/>
      <c r="DMZ208" s="2"/>
      <c r="DNA208" s="2"/>
      <c r="DNB208" s="2"/>
      <c r="DNC208" s="2"/>
      <c r="DND208" s="2"/>
      <c r="DNE208" s="2"/>
      <c r="DNF208" s="2"/>
      <c r="DNG208" s="2"/>
      <c r="DNH208" s="2"/>
      <c r="DNI208" s="2"/>
      <c r="DNJ208" s="2"/>
      <c r="DNK208" s="2"/>
      <c r="DNL208" s="2"/>
      <c r="DNM208" s="2"/>
      <c r="DNN208" s="2"/>
      <c r="DNO208" s="2"/>
      <c r="DNP208" s="2"/>
      <c r="DNQ208" s="2"/>
      <c r="DNR208" s="2"/>
      <c r="DNS208" s="2"/>
      <c r="DNT208" s="2"/>
      <c r="DNU208" s="2"/>
      <c r="DNV208" s="2"/>
      <c r="DNW208" s="2"/>
      <c r="DNX208" s="2"/>
      <c r="DNY208" s="2"/>
      <c r="DNZ208" s="2"/>
      <c r="DOA208" s="2"/>
      <c r="DOB208" s="2"/>
      <c r="DOC208" s="2"/>
      <c r="DOD208" s="2"/>
      <c r="DOE208" s="2"/>
      <c r="DOF208" s="2"/>
      <c r="DOG208" s="2"/>
      <c r="DOH208" s="2"/>
      <c r="DOI208" s="2"/>
      <c r="DOJ208" s="2"/>
      <c r="DOK208" s="2"/>
      <c r="DOL208" s="2"/>
      <c r="DOM208" s="2"/>
      <c r="DON208" s="2"/>
      <c r="DOO208" s="2"/>
      <c r="DOP208" s="2"/>
      <c r="DOQ208" s="2"/>
      <c r="DOR208" s="2"/>
      <c r="DOS208" s="2"/>
      <c r="DOT208" s="2"/>
      <c r="DOU208" s="2"/>
      <c r="DOV208" s="2"/>
      <c r="DOW208" s="2"/>
      <c r="DOX208" s="2"/>
      <c r="DOY208" s="2"/>
      <c r="DOZ208" s="2"/>
      <c r="DPA208" s="2"/>
      <c r="DPB208" s="2"/>
      <c r="DPC208" s="2"/>
      <c r="DPD208" s="2"/>
      <c r="DPE208" s="2"/>
      <c r="DPF208" s="2"/>
      <c r="DPG208" s="2"/>
      <c r="DPH208" s="2"/>
      <c r="DPI208" s="2"/>
      <c r="DPJ208" s="2"/>
      <c r="DPK208" s="2"/>
      <c r="DPL208" s="2"/>
      <c r="DPM208" s="2"/>
      <c r="DPN208" s="2"/>
      <c r="DPO208" s="2"/>
      <c r="DPP208" s="2"/>
      <c r="DPQ208" s="2"/>
      <c r="DPR208" s="2"/>
      <c r="DPS208" s="2"/>
      <c r="DPT208" s="2"/>
      <c r="DPU208" s="2"/>
      <c r="DPV208" s="2"/>
      <c r="DPW208" s="2"/>
      <c r="DPX208" s="2"/>
      <c r="DPY208" s="2"/>
      <c r="DPZ208" s="2"/>
      <c r="DQA208" s="2"/>
      <c r="DQB208" s="2"/>
      <c r="DQC208" s="2"/>
      <c r="DQD208" s="2"/>
      <c r="DQE208" s="2"/>
      <c r="DQF208" s="2"/>
      <c r="DQG208" s="2"/>
      <c r="DQH208" s="2"/>
      <c r="DQI208" s="2"/>
      <c r="DQJ208" s="2"/>
      <c r="DQK208" s="2"/>
      <c r="DQL208" s="2"/>
      <c r="DQM208" s="2"/>
      <c r="DQN208" s="2"/>
      <c r="DQO208" s="2"/>
      <c r="DQP208" s="2"/>
      <c r="DQQ208" s="2"/>
      <c r="DQR208" s="2"/>
      <c r="DQS208" s="2"/>
      <c r="DQT208" s="2"/>
      <c r="DQU208" s="2"/>
      <c r="DQV208" s="2"/>
      <c r="DQW208" s="2"/>
      <c r="DQX208" s="2"/>
      <c r="DQY208" s="2"/>
      <c r="DQZ208" s="2"/>
      <c r="DRA208" s="2"/>
      <c r="DRB208" s="2"/>
      <c r="DRC208" s="2"/>
      <c r="DRD208" s="2"/>
      <c r="DRE208" s="2"/>
      <c r="DRF208" s="2"/>
      <c r="DRG208" s="2"/>
      <c r="DRH208" s="2"/>
      <c r="DRI208" s="2"/>
      <c r="DRJ208" s="2"/>
      <c r="DRK208" s="2"/>
      <c r="DRL208" s="2"/>
      <c r="DRM208" s="2"/>
      <c r="DRN208" s="2"/>
      <c r="DRO208" s="2"/>
      <c r="DRP208" s="2"/>
      <c r="DRQ208" s="2"/>
      <c r="DRR208" s="2"/>
      <c r="DRS208" s="2"/>
      <c r="DRT208" s="2"/>
      <c r="DRU208" s="2"/>
      <c r="DRV208" s="2"/>
      <c r="DRW208" s="2"/>
      <c r="DRX208" s="2"/>
      <c r="DRY208" s="2"/>
      <c r="DRZ208" s="2"/>
      <c r="DSA208" s="2"/>
      <c r="DSB208" s="2"/>
      <c r="DSC208" s="2"/>
      <c r="DSD208" s="2"/>
      <c r="DSE208" s="2"/>
      <c r="DSF208" s="2"/>
      <c r="DSG208" s="2"/>
      <c r="DSH208" s="2"/>
      <c r="DSI208" s="2"/>
      <c r="DSJ208" s="2"/>
      <c r="DSK208" s="2"/>
      <c r="DSL208" s="2"/>
      <c r="DSM208" s="2"/>
      <c r="DSN208" s="2"/>
      <c r="DSO208" s="2"/>
      <c r="DSP208" s="2"/>
      <c r="DSQ208" s="2"/>
      <c r="DSR208" s="2"/>
      <c r="DSS208" s="2"/>
      <c r="DST208" s="2"/>
      <c r="DSU208" s="2"/>
      <c r="DSV208" s="2"/>
      <c r="DSW208" s="2"/>
      <c r="DSX208" s="2"/>
      <c r="DSY208" s="2"/>
      <c r="DSZ208" s="2"/>
      <c r="DTA208" s="2"/>
      <c r="DTB208" s="2"/>
      <c r="DTC208" s="2"/>
      <c r="DTD208" s="2"/>
      <c r="DTE208" s="2"/>
      <c r="DTF208" s="2"/>
      <c r="DTG208" s="2"/>
      <c r="DTH208" s="2"/>
      <c r="DTI208" s="2"/>
      <c r="DTJ208" s="2"/>
      <c r="DTK208" s="2"/>
      <c r="DTL208" s="2"/>
      <c r="DTM208" s="2"/>
      <c r="DTN208" s="2"/>
      <c r="DTO208" s="2"/>
      <c r="DTP208" s="2"/>
      <c r="DTQ208" s="2"/>
      <c r="DTR208" s="2"/>
      <c r="DTS208" s="2"/>
      <c r="DTT208" s="2"/>
      <c r="DTU208" s="2"/>
      <c r="DTV208" s="2"/>
      <c r="DTW208" s="2"/>
      <c r="DTX208" s="2"/>
      <c r="DTY208" s="2"/>
      <c r="DTZ208" s="2"/>
      <c r="DUA208" s="2"/>
      <c r="DUB208" s="2"/>
      <c r="DUC208" s="2"/>
      <c r="DUD208" s="2"/>
      <c r="DUE208" s="2"/>
      <c r="DUF208" s="2"/>
      <c r="DUG208" s="2"/>
      <c r="DUH208" s="2"/>
      <c r="DUI208" s="2"/>
      <c r="DUJ208" s="2"/>
      <c r="DUK208" s="2"/>
      <c r="DUL208" s="2"/>
      <c r="DUM208" s="2"/>
      <c r="DUN208" s="2"/>
      <c r="DUO208" s="2"/>
      <c r="DUP208" s="2"/>
      <c r="DUQ208" s="2"/>
      <c r="DUR208" s="2"/>
      <c r="DUS208" s="2"/>
      <c r="DUT208" s="2"/>
      <c r="DUU208" s="2"/>
      <c r="DUV208" s="2"/>
      <c r="DUW208" s="2"/>
      <c r="DUX208" s="2"/>
      <c r="DUY208" s="2"/>
      <c r="DUZ208" s="2"/>
      <c r="DVA208" s="2"/>
      <c r="DVB208" s="2"/>
      <c r="DVC208" s="2"/>
      <c r="DVD208" s="2"/>
      <c r="DVE208" s="2"/>
      <c r="DVF208" s="2"/>
      <c r="DVG208" s="2"/>
      <c r="DVH208" s="2"/>
      <c r="DVI208" s="2"/>
      <c r="DVJ208" s="2"/>
      <c r="DVK208" s="2"/>
      <c r="DVL208" s="2"/>
      <c r="DVM208" s="2"/>
      <c r="DVN208" s="2"/>
      <c r="DVO208" s="2"/>
      <c r="DVP208" s="2"/>
      <c r="DVQ208" s="2"/>
      <c r="DVR208" s="2"/>
      <c r="DVS208" s="2"/>
      <c r="DVT208" s="2"/>
      <c r="DVU208" s="2"/>
      <c r="DVV208" s="2"/>
      <c r="DVW208" s="2"/>
      <c r="DVX208" s="2"/>
      <c r="DVY208" s="2"/>
      <c r="DVZ208" s="2"/>
      <c r="DWA208" s="2"/>
      <c r="DWB208" s="2"/>
      <c r="DWC208" s="2"/>
      <c r="DWD208" s="2"/>
      <c r="DWE208" s="2"/>
      <c r="DWF208" s="2"/>
      <c r="DWG208" s="2"/>
      <c r="DWH208" s="2"/>
      <c r="DWI208" s="2"/>
      <c r="DWJ208" s="2"/>
      <c r="DWK208" s="2"/>
      <c r="DWL208" s="2"/>
      <c r="DWM208" s="2"/>
      <c r="DWN208" s="2"/>
      <c r="DWO208" s="2"/>
      <c r="DWP208" s="2"/>
      <c r="DWQ208" s="2"/>
      <c r="DWR208" s="2"/>
      <c r="DWS208" s="2"/>
      <c r="DWT208" s="2"/>
      <c r="DWU208" s="2"/>
      <c r="DWV208" s="2"/>
      <c r="DWW208" s="2"/>
      <c r="DWX208" s="2"/>
      <c r="DWY208" s="2"/>
      <c r="DWZ208" s="2"/>
      <c r="DXA208" s="2"/>
      <c r="DXB208" s="2"/>
      <c r="DXC208" s="2"/>
      <c r="DXD208" s="2"/>
      <c r="DXE208" s="2"/>
      <c r="DXF208" s="2"/>
      <c r="DXG208" s="2"/>
      <c r="DXH208" s="2"/>
      <c r="DXI208" s="2"/>
      <c r="DXJ208" s="2"/>
      <c r="DXK208" s="2"/>
      <c r="DXL208" s="2"/>
      <c r="DXM208" s="2"/>
      <c r="DXN208" s="2"/>
      <c r="DXO208" s="2"/>
      <c r="DXP208" s="2"/>
      <c r="DXQ208" s="2"/>
      <c r="DXR208" s="2"/>
      <c r="DXS208" s="2"/>
      <c r="DXT208" s="2"/>
      <c r="DXU208" s="2"/>
      <c r="DXV208" s="2"/>
      <c r="DXW208" s="2"/>
      <c r="DXX208" s="2"/>
      <c r="DXY208" s="2"/>
      <c r="DXZ208" s="2"/>
      <c r="DYA208" s="2"/>
      <c r="DYB208" s="2"/>
      <c r="DYC208" s="2"/>
      <c r="DYD208" s="2"/>
      <c r="DYE208" s="2"/>
      <c r="DYF208" s="2"/>
      <c r="DYG208" s="2"/>
      <c r="DYH208" s="2"/>
      <c r="DYI208" s="2"/>
      <c r="DYJ208" s="2"/>
      <c r="DYK208" s="2"/>
      <c r="DYL208" s="2"/>
      <c r="DYM208" s="2"/>
      <c r="DYN208" s="2"/>
      <c r="DYO208" s="2"/>
      <c r="DYP208" s="2"/>
      <c r="DYQ208" s="2"/>
      <c r="DYR208" s="2"/>
      <c r="DYS208" s="2"/>
      <c r="DYT208" s="2"/>
      <c r="DYU208" s="2"/>
      <c r="DYV208" s="2"/>
      <c r="DYW208" s="2"/>
      <c r="DYX208" s="2"/>
      <c r="DYY208" s="2"/>
      <c r="DYZ208" s="2"/>
      <c r="DZA208" s="2"/>
      <c r="DZB208" s="2"/>
      <c r="DZC208" s="2"/>
      <c r="DZD208" s="2"/>
      <c r="DZE208" s="2"/>
      <c r="DZF208" s="2"/>
      <c r="DZG208" s="2"/>
      <c r="DZH208" s="2"/>
      <c r="DZI208" s="2"/>
      <c r="DZJ208" s="2"/>
      <c r="DZK208" s="2"/>
      <c r="DZL208" s="2"/>
      <c r="DZM208" s="2"/>
      <c r="DZN208" s="2"/>
      <c r="DZO208" s="2"/>
      <c r="DZP208" s="2"/>
      <c r="DZQ208" s="2"/>
      <c r="DZR208" s="2"/>
      <c r="DZS208" s="2"/>
      <c r="DZT208" s="2"/>
      <c r="DZU208" s="2"/>
      <c r="DZV208" s="2"/>
      <c r="DZW208" s="2"/>
      <c r="DZX208" s="2"/>
      <c r="DZY208" s="2"/>
      <c r="DZZ208" s="2"/>
      <c r="EAA208" s="2"/>
      <c r="EAB208" s="2"/>
      <c r="EAC208" s="2"/>
      <c r="EAD208" s="2"/>
      <c r="EAE208" s="2"/>
      <c r="EAF208" s="2"/>
      <c r="EAG208" s="2"/>
      <c r="EAH208" s="2"/>
      <c r="EAI208" s="2"/>
      <c r="EAJ208" s="2"/>
      <c r="EAK208" s="2"/>
      <c r="EAL208" s="2"/>
      <c r="EAM208" s="2"/>
      <c r="EAN208" s="2"/>
      <c r="EAO208" s="2"/>
      <c r="EAP208" s="2"/>
      <c r="EAQ208" s="2"/>
      <c r="EAR208" s="2"/>
      <c r="EAS208" s="2"/>
      <c r="EAT208" s="2"/>
      <c r="EAU208" s="2"/>
      <c r="EAV208" s="2"/>
      <c r="EAW208" s="2"/>
      <c r="EAX208" s="2"/>
      <c r="EAY208" s="2"/>
      <c r="EAZ208" s="2"/>
      <c r="EBA208" s="2"/>
      <c r="EBB208" s="2"/>
      <c r="EBC208" s="2"/>
      <c r="EBD208" s="2"/>
      <c r="EBE208" s="2"/>
      <c r="EBF208" s="2"/>
      <c r="EBG208" s="2"/>
      <c r="EBH208" s="2"/>
      <c r="EBI208" s="2"/>
      <c r="EBJ208" s="2"/>
      <c r="EBK208" s="2"/>
      <c r="EBL208" s="2"/>
      <c r="EBM208" s="2"/>
      <c r="EBN208" s="2"/>
      <c r="EBO208" s="2"/>
      <c r="EBP208" s="2"/>
      <c r="EBQ208" s="2"/>
      <c r="EBR208" s="2"/>
      <c r="EBS208" s="2"/>
      <c r="EBT208" s="2"/>
      <c r="EBU208" s="2"/>
      <c r="EBV208" s="2"/>
      <c r="EBW208" s="2"/>
      <c r="EBX208" s="2"/>
      <c r="EBY208" s="2"/>
      <c r="EBZ208" s="2"/>
      <c r="ECA208" s="2"/>
      <c r="ECB208" s="2"/>
      <c r="ECC208" s="2"/>
      <c r="ECD208" s="2"/>
      <c r="ECE208" s="2"/>
      <c r="ECF208" s="2"/>
      <c r="ECG208" s="2"/>
      <c r="ECH208" s="2"/>
      <c r="ECI208" s="2"/>
      <c r="ECJ208" s="2"/>
      <c r="ECK208" s="2"/>
      <c r="ECL208" s="2"/>
      <c r="ECM208" s="2"/>
      <c r="ECN208" s="2"/>
      <c r="ECO208" s="2"/>
      <c r="ECP208" s="2"/>
      <c r="ECQ208" s="2"/>
      <c r="ECR208" s="2"/>
      <c r="ECS208" s="2"/>
      <c r="ECT208" s="2"/>
      <c r="ECU208" s="2"/>
      <c r="ECV208" s="2"/>
      <c r="ECW208" s="2"/>
      <c r="ECX208" s="2"/>
      <c r="ECY208" s="2"/>
      <c r="ECZ208" s="2"/>
      <c r="EDA208" s="2"/>
      <c r="EDB208" s="2"/>
      <c r="EDC208" s="2"/>
      <c r="EDD208" s="2"/>
      <c r="EDE208" s="2"/>
      <c r="EDF208" s="2"/>
      <c r="EDG208" s="2"/>
      <c r="EDH208" s="2"/>
      <c r="EDI208" s="2"/>
      <c r="EDJ208" s="2"/>
      <c r="EDK208" s="2"/>
      <c r="EDL208" s="2"/>
      <c r="EDM208" s="2"/>
      <c r="EDN208" s="2"/>
      <c r="EDO208" s="2"/>
      <c r="EDP208" s="2"/>
      <c r="EDQ208" s="2"/>
      <c r="EDR208" s="2"/>
      <c r="EDS208" s="2"/>
      <c r="EDT208" s="2"/>
      <c r="EDU208" s="2"/>
      <c r="EDV208" s="2"/>
      <c r="EDW208" s="2"/>
      <c r="EDX208" s="2"/>
      <c r="EDY208" s="2"/>
      <c r="EDZ208" s="2"/>
      <c r="EEA208" s="2"/>
      <c r="EEB208" s="2"/>
      <c r="EEC208" s="2"/>
      <c r="EED208" s="2"/>
      <c r="EEE208" s="2"/>
      <c r="EEF208" s="2"/>
      <c r="EEG208" s="2"/>
      <c r="EEH208" s="2"/>
      <c r="EEI208" s="2"/>
      <c r="EEJ208" s="2"/>
      <c r="EEK208" s="2"/>
      <c r="EEL208" s="2"/>
      <c r="EEM208" s="2"/>
      <c r="EEN208" s="2"/>
      <c r="EEO208" s="2"/>
      <c r="EEP208" s="2"/>
      <c r="EEQ208" s="2"/>
      <c r="EER208" s="2"/>
      <c r="EES208" s="2"/>
      <c r="EET208" s="2"/>
      <c r="EEU208" s="2"/>
      <c r="EEV208" s="2"/>
      <c r="EEW208" s="2"/>
      <c r="EEX208" s="2"/>
      <c r="EEY208" s="2"/>
      <c r="EEZ208" s="2"/>
      <c r="EFA208" s="2"/>
      <c r="EFB208" s="2"/>
      <c r="EFC208" s="2"/>
      <c r="EFD208" s="2"/>
      <c r="EFE208" s="2"/>
      <c r="EFF208" s="2"/>
      <c r="EFG208" s="2"/>
      <c r="EFH208" s="2"/>
      <c r="EFI208" s="2"/>
      <c r="EFJ208" s="2"/>
      <c r="EFK208" s="2"/>
      <c r="EFL208" s="2"/>
      <c r="EFM208" s="2"/>
      <c r="EFN208" s="2"/>
      <c r="EFO208" s="2"/>
      <c r="EFP208" s="2"/>
      <c r="EFQ208" s="2"/>
      <c r="EFR208" s="2"/>
      <c r="EFS208" s="2"/>
      <c r="EFT208" s="2"/>
      <c r="EFU208" s="2"/>
      <c r="EFV208" s="2"/>
      <c r="EFW208" s="2"/>
      <c r="EFX208" s="2"/>
      <c r="EFY208" s="2"/>
      <c r="EFZ208" s="2"/>
      <c r="EGA208" s="2"/>
      <c r="EGB208" s="2"/>
      <c r="EGC208" s="2"/>
      <c r="EGD208" s="2"/>
      <c r="EGE208" s="2"/>
      <c r="EGF208" s="2"/>
      <c r="EGG208" s="2"/>
      <c r="EGH208" s="2"/>
      <c r="EGI208" s="2"/>
      <c r="EGJ208" s="2"/>
      <c r="EGK208" s="2"/>
      <c r="EGL208" s="2"/>
      <c r="EGM208" s="2"/>
      <c r="EGN208" s="2"/>
      <c r="EGO208" s="2"/>
      <c r="EGP208" s="2"/>
      <c r="EGQ208" s="2"/>
      <c r="EGR208" s="2"/>
      <c r="EGS208" s="2"/>
      <c r="EGT208" s="2"/>
      <c r="EGU208" s="2"/>
      <c r="EGV208" s="2"/>
      <c r="EGW208" s="2"/>
      <c r="EGX208" s="2"/>
      <c r="EGY208" s="2"/>
      <c r="EGZ208" s="2"/>
      <c r="EHA208" s="2"/>
      <c r="EHB208" s="2"/>
      <c r="EHC208" s="2"/>
      <c r="EHD208" s="2"/>
      <c r="EHE208" s="2"/>
      <c r="EHF208" s="2"/>
      <c r="EHG208" s="2"/>
      <c r="EHH208" s="2"/>
      <c r="EHI208" s="2"/>
      <c r="EHJ208" s="2"/>
      <c r="EHK208" s="2"/>
      <c r="EHL208" s="2"/>
      <c r="EHM208" s="2"/>
      <c r="EHN208" s="2"/>
      <c r="EHO208" s="2"/>
      <c r="EHP208" s="2"/>
      <c r="EHQ208" s="2"/>
      <c r="EHR208" s="2"/>
      <c r="EHS208" s="2"/>
      <c r="EHT208" s="2"/>
      <c r="EHU208" s="2"/>
      <c r="EHV208" s="2"/>
      <c r="EHW208" s="2"/>
      <c r="EHX208" s="2"/>
      <c r="EHY208" s="2"/>
      <c r="EHZ208" s="2"/>
      <c r="EIA208" s="2"/>
      <c r="EIB208" s="2"/>
      <c r="EIC208" s="2"/>
      <c r="EID208" s="2"/>
      <c r="EIE208" s="2"/>
      <c r="EIF208" s="2"/>
      <c r="EIG208" s="2"/>
      <c r="EIH208" s="2"/>
      <c r="EII208" s="2"/>
      <c r="EIJ208" s="2"/>
      <c r="EIK208" s="2"/>
      <c r="EIL208" s="2"/>
      <c r="EIM208" s="2"/>
      <c r="EIN208" s="2"/>
      <c r="EIO208" s="2"/>
      <c r="EIP208" s="2"/>
      <c r="EIQ208" s="2"/>
      <c r="EIR208" s="2"/>
      <c r="EIS208" s="2"/>
      <c r="EIT208" s="2"/>
      <c r="EIU208" s="2"/>
      <c r="EIV208" s="2"/>
      <c r="EIW208" s="2"/>
      <c r="EIX208" s="2"/>
      <c r="EIY208" s="2"/>
      <c r="EIZ208" s="2"/>
      <c r="EJA208" s="2"/>
      <c r="EJB208" s="2"/>
      <c r="EJC208" s="2"/>
      <c r="EJD208" s="2"/>
      <c r="EJE208" s="2"/>
      <c r="EJF208" s="2"/>
      <c r="EJG208" s="2"/>
      <c r="EJH208" s="2"/>
      <c r="EJI208" s="2"/>
      <c r="EJJ208" s="2"/>
      <c r="EJK208" s="2"/>
      <c r="EJL208" s="2"/>
      <c r="EJM208" s="2"/>
      <c r="EJN208" s="2"/>
      <c r="EJO208" s="2"/>
      <c r="EJP208" s="2"/>
      <c r="EJQ208" s="2"/>
      <c r="EJR208" s="2"/>
      <c r="EJS208" s="2"/>
      <c r="EJT208" s="2"/>
      <c r="EJU208" s="2"/>
      <c r="EJV208" s="2"/>
      <c r="EJW208" s="2"/>
      <c r="EJX208" s="2"/>
      <c r="EJY208" s="2"/>
      <c r="EJZ208" s="2"/>
      <c r="EKA208" s="2"/>
      <c r="EKB208" s="2"/>
      <c r="EKC208" s="2"/>
      <c r="EKD208" s="2"/>
      <c r="EKE208" s="2"/>
      <c r="EKF208" s="2"/>
      <c r="EKG208" s="2"/>
      <c r="EKH208" s="2"/>
      <c r="EKI208" s="2"/>
      <c r="EKJ208" s="2"/>
      <c r="EKK208" s="2"/>
      <c r="EKL208" s="2"/>
      <c r="EKM208" s="2"/>
      <c r="EKN208" s="2"/>
      <c r="EKO208" s="2"/>
      <c r="EKP208" s="2"/>
      <c r="EKQ208" s="2"/>
      <c r="EKR208" s="2"/>
      <c r="EKS208" s="2"/>
      <c r="EKT208" s="2"/>
      <c r="EKU208" s="2"/>
      <c r="EKV208" s="2"/>
      <c r="EKW208" s="2"/>
      <c r="EKX208" s="2"/>
      <c r="EKY208" s="2"/>
      <c r="EKZ208" s="2"/>
      <c r="ELA208" s="2"/>
      <c r="ELB208" s="2"/>
      <c r="ELC208" s="2"/>
      <c r="ELD208" s="2"/>
      <c r="ELE208" s="2"/>
      <c r="ELF208" s="2"/>
      <c r="ELG208" s="2"/>
      <c r="ELH208" s="2"/>
      <c r="ELI208" s="2"/>
      <c r="ELJ208" s="2"/>
      <c r="ELK208" s="2"/>
      <c r="ELL208" s="2"/>
      <c r="ELM208" s="2"/>
      <c r="ELN208" s="2"/>
      <c r="ELO208" s="2"/>
      <c r="ELP208" s="2"/>
      <c r="ELQ208" s="2"/>
      <c r="ELR208" s="2"/>
      <c r="ELS208" s="2"/>
      <c r="ELT208" s="2"/>
      <c r="ELU208" s="2"/>
      <c r="ELV208" s="2"/>
      <c r="ELW208" s="2"/>
      <c r="ELX208" s="2"/>
      <c r="ELY208" s="2"/>
      <c r="ELZ208" s="2"/>
      <c r="EMA208" s="2"/>
      <c r="EMB208" s="2"/>
      <c r="EMC208" s="2"/>
      <c r="EMD208" s="2"/>
      <c r="EME208" s="2"/>
      <c r="EMF208" s="2"/>
      <c r="EMG208" s="2"/>
      <c r="EMH208" s="2"/>
      <c r="EMI208" s="2"/>
      <c r="EMJ208" s="2"/>
      <c r="EMK208" s="2"/>
      <c r="EML208" s="2"/>
      <c r="EMM208" s="2"/>
      <c r="EMN208" s="2"/>
      <c r="EMO208" s="2"/>
      <c r="EMP208" s="2"/>
      <c r="EMQ208" s="2"/>
      <c r="EMR208" s="2"/>
      <c r="EMS208" s="2"/>
      <c r="EMT208" s="2"/>
      <c r="EMU208" s="2"/>
      <c r="EMV208" s="2"/>
      <c r="EMW208" s="2"/>
      <c r="EMX208" s="2"/>
      <c r="EMY208" s="2"/>
      <c r="EMZ208" s="2"/>
      <c r="ENA208" s="2"/>
      <c r="ENB208" s="2"/>
      <c r="ENC208" s="2"/>
      <c r="END208" s="2"/>
      <c r="ENE208" s="2"/>
      <c r="ENF208" s="2"/>
      <c r="ENG208" s="2"/>
      <c r="ENH208" s="2"/>
      <c r="ENI208" s="2"/>
      <c r="ENJ208" s="2"/>
      <c r="ENK208" s="2"/>
      <c r="ENL208" s="2"/>
      <c r="ENM208" s="2"/>
      <c r="ENN208" s="2"/>
      <c r="ENO208" s="2"/>
      <c r="ENP208" s="2"/>
      <c r="ENQ208" s="2"/>
      <c r="ENR208" s="2"/>
      <c r="ENS208" s="2"/>
      <c r="ENT208" s="2"/>
      <c r="ENU208" s="2"/>
      <c r="ENV208" s="2"/>
      <c r="ENW208" s="2"/>
      <c r="ENX208" s="2"/>
      <c r="ENY208" s="2"/>
      <c r="ENZ208" s="2"/>
      <c r="EOA208" s="2"/>
      <c r="EOB208" s="2"/>
      <c r="EOC208" s="2"/>
      <c r="EOD208" s="2"/>
      <c r="EOE208" s="2"/>
      <c r="EOF208" s="2"/>
      <c r="EOG208" s="2"/>
      <c r="EOH208" s="2"/>
      <c r="EOI208" s="2"/>
      <c r="EOJ208" s="2"/>
      <c r="EOK208" s="2"/>
      <c r="EOL208" s="2"/>
      <c r="EOM208" s="2"/>
      <c r="EON208" s="2"/>
      <c r="EOO208" s="2"/>
      <c r="EOP208" s="2"/>
      <c r="EOQ208" s="2"/>
      <c r="EOR208" s="2"/>
      <c r="EOS208" s="2"/>
      <c r="EOT208" s="2"/>
      <c r="EOU208" s="2"/>
      <c r="EOV208" s="2"/>
      <c r="EOW208" s="2"/>
      <c r="EOX208" s="2"/>
      <c r="EOY208" s="2"/>
      <c r="EOZ208" s="2"/>
      <c r="EPA208" s="2"/>
      <c r="EPB208" s="2"/>
      <c r="EPC208" s="2"/>
      <c r="EPD208" s="2"/>
      <c r="EPE208" s="2"/>
      <c r="EPF208" s="2"/>
      <c r="EPG208" s="2"/>
      <c r="EPH208" s="2"/>
      <c r="EPI208" s="2"/>
      <c r="EPJ208" s="2"/>
      <c r="EPK208" s="2"/>
      <c r="EPL208" s="2"/>
      <c r="EPM208" s="2"/>
      <c r="EPN208" s="2"/>
      <c r="EPO208" s="2"/>
      <c r="EPP208" s="2"/>
      <c r="EPQ208" s="2"/>
      <c r="EPR208" s="2"/>
      <c r="EPS208" s="2"/>
      <c r="EPT208" s="2"/>
      <c r="EPU208" s="2"/>
      <c r="EPV208" s="2"/>
      <c r="EPW208" s="2"/>
      <c r="EPX208" s="2"/>
      <c r="EPY208" s="2"/>
      <c r="EPZ208" s="2"/>
      <c r="EQA208" s="2"/>
      <c r="EQB208" s="2"/>
      <c r="EQC208" s="2"/>
      <c r="EQD208" s="2"/>
      <c r="EQE208" s="2"/>
      <c r="EQF208" s="2"/>
      <c r="EQG208" s="2"/>
      <c r="EQH208" s="2"/>
      <c r="EQI208" s="2"/>
      <c r="EQJ208" s="2"/>
      <c r="EQK208" s="2"/>
      <c r="EQL208" s="2"/>
      <c r="EQM208" s="2"/>
      <c r="EQN208" s="2"/>
      <c r="EQO208" s="2"/>
      <c r="EQP208" s="2"/>
      <c r="EQQ208" s="2"/>
      <c r="EQR208" s="2"/>
      <c r="EQS208" s="2"/>
      <c r="EQT208" s="2"/>
      <c r="EQU208" s="2"/>
      <c r="EQV208" s="2"/>
      <c r="EQW208" s="2"/>
      <c r="EQX208" s="2"/>
      <c r="EQY208" s="2"/>
      <c r="EQZ208" s="2"/>
      <c r="ERA208" s="2"/>
      <c r="ERB208" s="2"/>
      <c r="ERC208" s="2"/>
      <c r="ERD208" s="2"/>
      <c r="ERE208" s="2"/>
      <c r="ERF208" s="2"/>
      <c r="ERG208" s="2"/>
      <c r="ERH208" s="2"/>
      <c r="ERI208" s="2"/>
      <c r="ERJ208" s="2"/>
      <c r="ERK208" s="2"/>
      <c r="ERL208" s="2"/>
      <c r="ERM208" s="2"/>
      <c r="ERN208" s="2"/>
      <c r="ERO208" s="2"/>
      <c r="ERP208" s="2"/>
      <c r="ERQ208" s="2"/>
      <c r="ERR208" s="2"/>
      <c r="ERS208" s="2"/>
      <c r="ERT208" s="2"/>
      <c r="ERU208" s="2"/>
      <c r="ERV208" s="2"/>
      <c r="ERW208" s="2"/>
      <c r="ERX208" s="2"/>
      <c r="ERY208" s="2"/>
      <c r="ERZ208" s="2"/>
      <c r="ESA208" s="2"/>
      <c r="ESB208" s="2"/>
      <c r="ESC208" s="2"/>
      <c r="ESD208" s="2"/>
      <c r="ESE208" s="2"/>
      <c r="ESF208" s="2"/>
      <c r="ESG208" s="2"/>
      <c r="ESH208" s="2"/>
      <c r="ESI208" s="2"/>
      <c r="ESJ208" s="2"/>
      <c r="ESK208" s="2"/>
      <c r="ESL208" s="2"/>
      <c r="ESM208" s="2"/>
      <c r="ESN208" s="2"/>
      <c r="ESO208" s="2"/>
      <c r="ESP208" s="2"/>
      <c r="ESQ208" s="2"/>
      <c r="ESR208" s="2"/>
      <c r="ESS208" s="2"/>
      <c r="EST208" s="2"/>
      <c r="ESU208" s="2"/>
      <c r="ESV208" s="2"/>
      <c r="ESW208" s="2"/>
      <c r="ESX208" s="2"/>
      <c r="ESY208" s="2"/>
      <c r="ESZ208" s="2"/>
      <c r="ETA208" s="2"/>
      <c r="ETB208" s="2"/>
      <c r="ETC208" s="2"/>
      <c r="ETD208" s="2"/>
      <c r="ETE208" s="2"/>
      <c r="ETF208" s="2"/>
      <c r="ETG208" s="2"/>
      <c r="ETH208" s="2"/>
      <c r="ETI208" s="2"/>
      <c r="ETJ208" s="2"/>
      <c r="ETK208" s="2"/>
      <c r="ETL208" s="2"/>
      <c r="ETM208" s="2"/>
      <c r="ETN208" s="2"/>
      <c r="ETO208" s="2"/>
      <c r="ETP208" s="2"/>
      <c r="ETQ208" s="2"/>
      <c r="ETR208" s="2"/>
      <c r="ETS208" s="2"/>
      <c r="ETT208" s="2"/>
      <c r="ETU208" s="2"/>
      <c r="ETV208" s="2"/>
      <c r="ETW208" s="2"/>
      <c r="ETX208" s="2"/>
      <c r="ETY208" s="2"/>
      <c r="ETZ208" s="2"/>
      <c r="EUA208" s="2"/>
      <c r="EUB208" s="2"/>
      <c r="EUC208" s="2"/>
      <c r="EUD208" s="2"/>
      <c r="EUE208" s="2"/>
      <c r="EUF208" s="2"/>
      <c r="EUG208" s="2"/>
      <c r="EUH208" s="2"/>
      <c r="EUI208" s="2"/>
      <c r="EUJ208" s="2"/>
      <c r="EUK208" s="2"/>
      <c r="EUL208" s="2"/>
      <c r="EUM208" s="2"/>
      <c r="EUN208" s="2"/>
      <c r="EUO208" s="2"/>
      <c r="EUP208" s="2"/>
      <c r="EUQ208" s="2"/>
      <c r="EUR208" s="2"/>
      <c r="EUS208" s="2"/>
      <c r="EUT208" s="2"/>
      <c r="EUU208" s="2"/>
      <c r="EUV208" s="2"/>
      <c r="EUW208" s="2"/>
      <c r="EUX208" s="2"/>
      <c r="EUY208" s="2"/>
      <c r="EUZ208" s="2"/>
      <c r="EVA208" s="2"/>
      <c r="EVB208" s="2"/>
      <c r="EVC208" s="2"/>
      <c r="EVD208" s="2"/>
      <c r="EVE208" s="2"/>
      <c r="EVF208" s="2"/>
      <c r="EVG208" s="2"/>
      <c r="EVH208" s="2"/>
      <c r="EVI208" s="2"/>
      <c r="EVJ208" s="2"/>
      <c r="EVK208" s="2"/>
      <c r="EVL208" s="2"/>
      <c r="EVM208" s="2"/>
      <c r="EVN208" s="2"/>
      <c r="EVO208" s="2"/>
      <c r="EVP208" s="2"/>
      <c r="EVQ208" s="2"/>
      <c r="EVR208" s="2"/>
      <c r="EVS208" s="2"/>
      <c r="EVT208" s="2"/>
      <c r="EVU208" s="2"/>
      <c r="EVV208" s="2"/>
      <c r="EVW208" s="2"/>
      <c r="EVX208" s="2"/>
      <c r="EVY208" s="2"/>
      <c r="EVZ208" s="2"/>
      <c r="EWA208" s="2"/>
      <c r="EWB208" s="2"/>
      <c r="EWC208" s="2"/>
      <c r="EWD208" s="2"/>
      <c r="EWE208" s="2"/>
      <c r="EWF208" s="2"/>
      <c r="EWG208" s="2"/>
      <c r="EWH208" s="2"/>
      <c r="EWI208" s="2"/>
      <c r="EWJ208" s="2"/>
      <c r="EWK208" s="2"/>
      <c r="EWL208" s="2"/>
      <c r="EWM208" s="2"/>
      <c r="EWN208" s="2"/>
      <c r="EWO208" s="2"/>
      <c r="EWP208" s="2"/>
      <c r="EWQ208" s="2"/>
      <c r="EWR208" s="2"/>
      <c r="EWS208" s="2"/>
      <c r="EWT208" s="2"/>
      <c r="EWU208" s="2"/>
      <c r="EWV208" s="2"/>
      <c r="EWW208" s="2"/>
      <c r="EWX208" s="2"/>
      <c r="EWY208" s="2"/>
      <c r="EWZ208" s="2"/>
      <c r="EXA208" s="2"/>
      <c r="EXB208" s="2"/>
      <c r="EXC208" s="2"/>
      <c r="EXD208" s="2"/>
      <c r="EXE208" s="2"/>
      <c r="EXF208" s="2"/>
      <c r="EXG208" s="2"/>
      <c r="EXH208" s="2"/>
      <c r="EXI208" s="2"/>
      <c r="EXJ208" s="2"/>
      <c r="EXK208" s="2"/>
      <c r="EXL208" s="2"/>
      <c r="EXM208" s="2"/>
      <c r="EXN208" s="2"/>
      <c r="EXO208" s="2"/>
      <c r="EXP208" s="2"/>
      <c r="EXQ208" s="2"/>
      <c r="EXR208" s="2"/>
      <c r="EXS208" s="2"/>
      <c r="EXT208" s="2"/>
      <c r="EXU208" s="2"/>
      <c r="EXV208" s="2"/>
      <c r="EXW208" s="2"/>
      <c r="EXX208" s="2"/>
      <c r="EXY208" s="2"/>
      <c r="EXZ208" s="2"/>
      <c r="EYA208" s="2"/>
      <c r="EYB208" s="2"/>
      <c r="EYC208" s="2"/>
      <c r="EYD208" s="2"/>
      <c r="EYE208" s="2"/>
      <c r="EYF208" s="2"/>
      <c r="EYG208" s="2"/>
      <c r="EYH208" s="2"/>
      <c r="EYI208" s="2"/>
      <c r="EYJ208" s="2"/>
      <c r="EYK208" s="2"/>
      <c r="EYL208" s="2"/>
      <c r="EYM208" s="2"/>
      <c r="EYN208" s="2"/>
      <c r="EYO208" s="2"/>
      <c r="EYP208" s="2"/>
      <c r="EYQ208" s="2"/>
      <c r="EYR208" s="2"/>
      <c r="EYS208" s="2"/>
      <c r="EYT208" s="2"/>
      <c r="EYU208" s="2"/>
      <c r="EYV208" s="2"/>
      <c r="EYW208" s="2"/>
      <c r="EYX208" s="2"/>
      <c r="EYY208" s="2"/>
      <c r="EYZ208" s="2"/>
      <c r="EZA208" s="2"/>
      <c r="EZB208" s="2"/>
      <c r="EZC208" s="2"/>
      <c r="EZD208" s="2"/>
      <c r="EZE208" s="2"/>
      <c r="EZF208" s="2"/>
      <c r="EZG208" s="2"/>
      <c r="EZH208" s="2"/>
      <c r="EZI208" s="2"/>
      <c r="EZJ208" s="2"/>
      <c r="EZK208" s="2"/>
      <c r="EZL208" s="2"/>
      <c r="EZM208" s="2"/>
      <c r="EZN208" s="2"/>
      <c r="EZO208" s="2"/>
      <c r="EZP208" s="2"/>
      <c r="EZQ208" s="2"/>
      <c r="EZR208" s="2"/>
      <c r="EZS208" s="2"/>
      <c r="EZT208" s="2"/>
      <c r="EZU208" s="2"/>
      <c r="EZV208" s="2"/>
      <c r="EZW208" s="2"/>
      <c r="EZX208" s="2"/>
      <c r="EZY208" s="2"/>
      <c r="EZZ208" s="2"/>
      <c r="FAA208" s="2"/>
      <c r="FAB208" s="2"/>
      <c r="FAC208" s="2"/>
      <c r="FAD208" s="2"/>
      <c r="FAE208" s="2"/>
      <c r="FAF208" s="2"/>
      <c r="FAG208" s="2"/>
      <c r="FAH208" s="2"/>
      <c r="FAI208" s="2"/>
      <c r="FAJ208" s="2"/>
      <c r="FAK208" s="2"/>
      <c r="FAL208" s="2"/>
      <c r="FAM208" s="2"/>
      <c r="FAN208" s="2"/>
      <c r="FAO208" s="2"/>
      <c r="FAP208" s="2"/>
      <c r="FAQ208" s="2"/>
      <c r="FAR208" s="2"/>
      <c r="FAS208" s="2"/>
      <c r="FAT208" s="2"/>
      <c r="FAU208" s="2"/>
      <c r="FAV208" s="2"/>
      <c r="FAW208" s="2"/>
      <c r="FAX208" s="2"/>
      <c r="FAY208" s="2"/>
      <c r="FAZ208" s="2"/>
      <c r="FBA208" s="2"/>
      <c r="FBB208" s="2"/>
      <c r="FBC208" s="2"/>
      <c r="FBD208" s="2"/>
      <c r="FBE208" s="2"/>
      <c r="FBF208" s="2"/>
      <c r="FBG208" s="2"/>
      <c r="FBH208" s="2"/>
      <c r="FBI208" s="2"/>
      <c r="FBJ208" s="2"/>
      <c r="FBK208" s="2"/>
      <c r="FBL208" s="2"/>
      <c r="FBM208" s="2"/>
      <c r="FBN208" s="2"/>
      <c r="FBO208" s="2"/>
      <c r="FBP208" s="2"/>
      <c r="FBQ208" s="2"/>
      <c r="FBR208" s="2"/>
      <c r="FBS208" s="2"/>
      <c r="FBT208" s="2"/>
      <c r="FBU208" s="2"/>
      <c r="FBV208" s="2"/>
      <c r="FBW208" s="2"/>
      <c r="FBX208" s="2"/>
      <c r="FBY208" s="2"/>
      <c r="FBZ208" s="2"/>
      <c r="FCA208" s="2"/>
      <c r="FCB208" s="2"/>
      <c r="FCC208" s="2"/>
      <c r="FCD208" s="2"/>
      <c r="FCE208" s="2"/>
      <c r="FCF208" s="2"/>
      <c r="FCG208" s="2"/>
      <c r="FCH208" s="2"/>
      <c r="FCI208" s="2"/>
      <c r="FCJ208" s="2"/>
      <c r="FCK208" s="2"/>
      <c r="FCL208" s="2"/>
      <c r="FCM208" s="2"/>
      <c r="FCN208" s="2"/>
      <c r="FCO208" s="2"/>
      <c r="FCP208" s="2"/>
      <c r="FCQ208" s="2"/>
      <c r="FCR208" s="2"/>
      <c r="FCS208" s="2"/>
      <c r="FCT208" s="2"/>
      <c r="FCU208" s="2"/>
      <c r="FCV208" s="2"/>
      <c r="FCW208" s="2"/>
      <c r="FCX208" s="2"/>
      <c r="FCY208" s="2"/>
      <c r="FCZ208" s="2"/>
      <c r="FDA208" s="2"/>
      <c r="FDB208" s="2"/>
      <c r="FDC208" s="2"/>
      <c r="FDD208" s="2"/>
      <c r="FDE208" s="2"/>
      <c r="FDF208" s="2"/>
      <c r="FDG208" s="2"/>
      <c r="FDH208" s="2"/>
      <c r="FDI208" s="2"/>
      <c r="FDJ208" s="2"/>
      <c r="FDK208" s="2"/>
      <c r="FDL208" s="2"/>
      <c r="FDM208" s="2"/>
      <c r="FDN208" s="2"/>
      <c r="FDO208" s="2"/>
      <c r="FDP208" s="2"/>
      <c r="FDQ208" s="2"/>
      <c r="FDR208" s="2"/>
      <c r="FDS208" s="2"/>
      <c r="FDT208" s="2"/>
      <c r="FDU208" s="2"/>
      <c r="FDV208" s="2"/>
      <c r="FDW208" s="2"/>
      <c r="FDX208" s="2"/>
      <c r="FDY208" s="2"/>
      <c r="FDZ208" s="2"/>
      <c r="FEA208" s="2"/>
      <c r="FEB208" s="2"/>
      <c r="FEC208" s="2"/>
      <c r="FED208" s="2"/>
      <c r="FEE208" s="2"/>
      <c r="FEF208" s="2"/>
      <c r="FEG208" s="2"/>
      <c r="FEH208" s="2"/>
      <c r="FEI208" s="2"/>
      <c r="FEJ208" s="2"/>
      <c r="FEK208" s="2"/>
      <c r="FEL208" s="2"/>
      <c r="FEM208" s="2"/>
      <c r="FEN208" s="2"/>
      <c r="FEO208" s="2"/>
      <c r="FEP208" s="2"/>
      <c r="FEQ208" s="2"/>
      <c r="FER208" s="2"/>
      <c r="FES208" s="2"/>
      <c r="FET208" s="2"/>
      <c r="FEU208" s="2"/>
      <c r="FEV208" s="2"/>
      <c r="FEW208" s="2"/>
      <c r="FEX208" s="2"/>
      <c r="FEY208" s="2"/>
      <c r="FEZ208" s="2"/>
      <c r="FFA208" s="2"/>
      <c r="FFB208" s="2"/>
      <c r="FFC208" s="2"/>
      <c r="FFD208" s="2"/>
      <c r="FFE208" s="2"/>
      <c r="FFF208" s="2"/>
      <c r="FFG208" s="2"/>
      <c r="FFH208" s="2"/>
      <c r="FFI208" s="2"/>
      <c r="FFJ208" s="2"/>
      <c r="FFK208" s="2"/>
      <c r="FFL208" s="2"/>
      <c r="FFM208" s="2"/>
      <c r="FFN208" s="2"/>
      <c r="FFO208" s="2"/>
      <c r="FFP208" s="2"/>
      <c r="FFQ208" s="2"/>
      <c r="FFR208" s="2"/>
      <c r="FFS208" s="2"/>
      <c r="FFT208" s="2"/>
      <c r="FFU208" s="2"/>
      <c r="FFV208" s="2"/>
      <c r="FFW208" s="2"/>
      <c r="FFX208" s="2"/>
      <c r="FFY208" s="2"/>
      <c r="FFZ208" s="2"/>
      <c r="FGA208" s="2"/>
      <c r="FGB208" s="2"/>
      <c r="FGC208" s="2"/>
      <c r="FGD208" s="2"/>
      <c r="FGE208" s="2"/>
      <c r="FGF208" s="2"/>
      <c r="FGG208" s="2"/>
      <c r="FGH208" s="2"/>
      <c r="FGI208" s="2"/>
      <c r="FGJ208" s="2"/>
      <c r="FGK208" s="2"/>
      <c r="FGL208" s="2"/>
      <c r="FGM208" s="2"/>
      <c r="FGN208" s="2"/>
      <c r="FGO208" s="2"/>
      <c r="FGP208" s="2"/>
      <c r="FGQ208" s="2"/>
      <c r="FGR208" s="2"/>
      <c r="FGS208" s="2"/>
      <c r="FGT208" s="2"/>
      <c r="FGU208" s="2"/>
      <c r="FGV208" s="2"/>
      <c r="FGW208" s="2"/>
      <c r="FGX208" s="2"/>
      <c r="FGY208" s="2"/>
      <c r="FGZ208" s="2"/>
      <c r="FHA208" s="2"/>
      <c r="FHB208" s="2"/>
      <c r="FHC208" s="2"/>
      <c r="FHD208" s="2"/>
      <c r="FHE208" s="2"/>
      <c r="FHF208" s="2"/>
      <c r="FHG208" s="2"/>
      <c r="FHH208" s="2"/>
      <c r="FHI208" s="2"/>
      <c r="FHJ208" s="2"/>
      <c r="FHK208" s="2"/>
      <c r="FHL208" s="2"/>
      <c r="FHM208" s="2"/>
      <c r="FHN208" s="2"/>
      <c r="FHO208" s="2"/>
      <c r="FHP208" s="2"/>
      <c r="FHQ208" s="2"/>
      <c r="FHR208" s="2"/>
      <c r="FHS208" s="2"/>
      <c r="FHT208" s="2"/>
      <c r="FHU208" s="2"/>
      <c r="FHV208" s="2"/>
      <c r="FHW208" s="2"/>
      <c r="FHX208" s="2"/>
      <c r="FHY208" s="2"/>
      <c r="FHZ208" s="2"/>
      <c r="FIA208" s="2"/>
      <c r="FIB208" s="2"/>
      <c r="FIC208" s="2"/>
      <c r="FID208" s="2"/>
      <c r="FIE208" s="2"/>
      <c r="FIF208" s="2"/>
      <c r="FIG208" s="2"/>
      <c r="FIH208" s="2"/>
      <c r="FII208" s="2"/>
      <c r="FIJ208" s="2"/>
      <c r="FIK208" s="2"/>
      <c r="FIL208" s="2"/>
      <c r="FIM208" s="2"/>
      <c r="FIN208" s="2"/>
      <c r="FIO208" s="2"/>
      <c r="FIP208" s="2"/>
      <c r="FIQ208" s="2"/>
      <c r="FIR208" s="2"/>
      <c r="FIS208" s="2"/>
      <c r="FIT208" s="2"/>
      <c r="FIU208" s="2"/>
      <c r="FIV208" s="2"/>
      <c r="FIW208" s="2"/>
      <c r="FIX208" s="2"/>
      <c r="FIY208" s="2"/>
      <c r="FIZ208" s="2"/>
      <c r="FJA208" s="2"/>
      <c r="FJB208" s="2"/>
      <c r="FJC208" s="2"/>
      <c r="FJD208" s="2"/>
      <c r="FJE208" s="2"/>
      <c r="FJF208" s="2"/>
      <c r="FJG208" s="2"/>
      <c r="FJH208" s="2"/>
      <c r="FJI208" s="2"/>
      <c r="FJJ208" s="2"/>
      <c r="FJK208" s="2"/>
      <c r="FJL208" s="2"/>
      <c r="FJM208" s="2"/>
      <c r="FJN208" s="2"/>
      <c r="FJO208" s="2"/>
      <c r="FJP208" s="2"/>
      <c r="FJQ208" s="2"/>
      <c r="FJR208" s="2"/>
      <c r="FJS208" s="2"/>
      <c r="FJT208" s="2"/>
      <c r="FJU208" s="2"/>
      <c r="FJV208" s="2"/>
      <c r="FJW208" s="2"/>
      <c r="FJX208" s="2"/>
      <c r="FJY208" s="2"/>
      <c r="FJZ208" s="2"/>
      <c r="FKA208" s="2"/>
      <c r="FKB208" s="2"/>
      <c r="FKC208" s="2"/>
      <c r="FKD208" s="2"/>
      <c r="FKE208" s="2"/>
      <c r="FKF208" s="2"/>
      <c r="FKG208" s="2"/>
      <c r="FKH208" s="2"/>
      <c r="FKI208" s="2"/>
      <c r="FKJ208" s="2"/>
      <c r="FKK208" s="2"/>
      <c r="FKL208" s="2"/>
      <c r="FKM208" s="2"/>
      <c r="FKN208" s="2"/>
      <c r="FKO208" s="2"/>
      <c r="FKP208" s="2"/>
      <c r="FKQ208" s="2"/>
      <c r="FKR208" s="2"/>
      <c r="FKS208" s="2"/>
      <c r="FKT208" s="2"/>
      <c r="FKU208" s="2"/>
      <c r="FKV208" s="2"/>
      <c r="FKW208" s="2"/>
      <c r="FKX208" s="2"/>
      <c r="FKY208" s="2"/>
      <c r="FKZ208" s="2"/>
      <c r="FLA208" s="2"/>
      <c r="FLB208" s="2"/>
      <c r="FLC208" s="2"/>
      <c r="FLD208" s="2"/>
      <c r="FLE208" s="2"/>
      <c r="FLF208" s="2"/>
      <c r="FLG208" s="2"/>
      <c r="FLH208" s="2"/>
      <c r="FLI208" s="2"/>
      <c r="FLJ208" s="2"/>
      <c r="FLK208" s="2"/>
      <c r="FLL208" s="2"/>
      <c r="FLM208" s="2"/>
      <c r="FLN208" s="2"/>
      <c r="FLO208" s="2"/>
      <c r="FLP208" s="2"/>
      <c r="FLQ208" s="2"/>
      <c r="FLR208" s="2"/>
      <c r="FLS208" s="2"/>
      <c r="FLT208" s="2"/>
      <c r="FLU208" s="2"/>
      <c r="FLV208" s="2"/>
      <c r="FLW208" s="2"/>
      <c r="FLX208" s="2"/>
      <c r="FLY208" s="2"/>
      <c r="FLZ208" s="2"/>
      <c r="FMA208" s="2"/>
      <c r="FMB208" s="2"/>
      <c r="FMC208" s="2"/>
      <c r="FMD208" s="2"/>
      <c r="FME208" s="2"/>
      <c r="FMF208" s="2"/>
      <c r="FMG208" s="2"/>
      <c r="FMH208" s="2"/>
      <c r="FMI208" s="2"/>
      <c r="FMJ208" s="2"/>
      <c r="FMK208" s="2"/>
      <c r="FML208" s="2"/>
      <c r="FMM208" s="2"/>
      <c r="FMN208" s="2"/>
      <c r="FMO208" s="2"/>
      <c r="FMP208" s="2"/>
      <c r="FMQ208" s="2"/>
      <c r="FMR208" s="2"/>
      <c r="FMS208" s="2"/>
      <c r="FMT208" s="2"/>
      <c r="FMU208" s="2"/>
      <c r="FMV208" s="2"/>
      <c r="FMW208" s="2"/>
      <c r="FMX208" s="2"/>
      <c r="FMY208" s="2"/>
      <c r="FMZ208" s="2"/>
      <c r="FNA208" s="2"/>
      <c r="FNB208" s="2"/>
      <c r="FNC208" s="2"/>
      <c r="FND208" s="2"/>
      <c r="FNE208" s="2"/>
      <c r="FNF208" s="2"/>
      <c r="FNG208" s="2"/>
      <c r="FNH208" s="2"/>
      <c r="FNI208" s="2"/>
      <c r="FNJ208" s="2"/>
      <c r="FNK208" s="2"/>
      <c r="FNL208" s="2"/>
      <c r="FNM208" s="2"/>
      <c r="FNN208" s="2"/>
      <c r="FNO208" s="2"/>
      <c r="FNP208" s="2"/>
      <c r="FNQ208" s="2"/>
      <c r="FNR208" s="2"/>
      <c r="FNS208" s="2"/>
      <c r="FNT208" s="2"/>
      <c r="FNU208" s="2"/>
      <c r="FNV208" s="2"/>
      <c r="FNW208" s="2"/>
      <c r="FNX208" s="2"/>
      <c r="FNY208" s="2"/>
      <c r="FNZ208" s="2"/>
      <c r="FOA208" s="2"/>
      <c r="FOB208" s="2"/>
      <c r="FOC208" s="2"/>
      <c r="FOD208" s="2"/>
      <c r="FOE208" s="2"/>
      <c r="FOF208" s="2"/>
      <c r="FOG208" s="2"/>
      <c r="FOH208" s="2"/>
      <c r="FOI208" s="2"/>
      <c r="FOJ208" s="2"/>
      <c r="FOK208" s="2"/>
      <c r="FOL208" s="2"/>
      <c r="FOM208" s="2"/>
      <c r="FON208" s="2"/>
      <c r="FOO208" s="2"/>
      <c r="FOP208" s="2"/>
      <c r="FOQ208" s="2"/>
      <c r="FOR208" s="2"/>
      <c r="FOS208" s="2"/>
      <c r="FOT208" s="2"/>
      <c r="FOU208" s="2"/>
      <c r="FOV208" s="2"/>
      <c r="FOW208" s="2"/>
      <c r="FOX208" s="2"/>
      <c r="FOY208" s="2"/>
      <c r="FOZ208" s="2"/>
      <c r="FPA208" s="2"/>
      <c r="FPB208" s="2"/>
      <c r="FPC208" s="2"/>
      <c r="FPD208" s="2"/>
      <c r="FPE208" s="2"/>
      <c r="FPF208" s="2"/>
      <c r="FPG208" s="2"/>
      <c r="FPH208" s="2"/>
      <c r="FPI208" s="2"/>
      <c r="FPJ208" s="2"/>
      <c r="FPK208" s="2"/>
      <c r="FPL208" s="2"/>
      <c r="FPM208" s="2"/>
      <c r="FPN208" s="2"/>
      <c r="FPO208" s="2"/>
      <c r="FPP208" s="2"/>
      <c r="FPQ208" s="2"/>
      <c r="FPR208" s="2"/>
      <c r="FPS208" s="2"/>
      <c r="FPT208" s="2"/>
      <c r="FPU208" s="2"/>
      <c r="FPV208" s="2"/>
      <c r="FPW208" s="2"/>
      <c r="FPX208" s="2"/>
      <c r="FPY208" s="2"/>
      <c r="FPZ208" s="2"/>
      <c r="FQA208" s="2"/>
      <c r="FQB208" s="2"/>
      <c r="FQC208" s="2"/>
      <c r="FQD208" s="2"/>
      <c r="FQE208" s="2"/>
      <c r="FQF208" s="2"/>
      <c r="FQG208" s="2"/>
      <c r="FQH208" s="2"/>
      <c r="FQI208" s="2"/>
      <c r="FQJ208" s="2"/>
      <c r="FQK208" s="2"/>
      <c r="FQL208" s="2"/>
      <c r="FQM208" s="2"/>
      <c r="FQN208" s="2"/>
      <c r="FQO208" s="2"/>
      <c r="FQP208" s="2"/>
      <c r="FQQ208" s="2"/>
      <c r="FQR208" s="2"/>
      <c r="FQS208" s="2"/>
      <c r="FQT208" s="2"/>
      <c r="FQU208" s="2"/>
      <c r="FQV208" s="2"/>
      <c r="FQW208" s="2"/>
      <c r="FQX208" s="2"/>
      <c r="FQY208" s="2"/>
      <c r="FQZ208" s="2"/>
      <c r="FRA208" s="2"/>
      <c r="FRB208" s="2"/>
      <c r="FRC208" s="2"/>
      <c r="FRD208" s="2"/>
      <c r="FRE208" s="2"/>
      <c r="FRF208" s="2"/>
      <c r="FRG208" s="2"/>
      <c r="FRH208" s="2"/>
      <c r="FRI208" s="2"/>
      <c r="FRJ208" s="2"/>
      <c r="FRK208" s="2"/>
      <c r="FRL208" s="2"/>
      <c r="FRM208" s="2"/>
      <c r="FRN208" s="2"/>
      <c r="FRO208" s="2"/>
      <c r="FRP208" s="2"/>
      <c r="FRQ208" s="2"/>
      <c r="FRR208" s="2"/>
      <c r="FRS208" s="2"/>
      <c r="FRT208" s="2"/>
      <c r="FRU208" s="2"/>
      <c r="FRV208" s="2"/>
      <c r="FRW208" s="2"/>
      <c r="FRX208" s="2"/>
      <c r="FRY208" s="2"/>
      <c r="FRZ208" s="2"/>
      <c r="FSA208" s="2"/>
      <c r="FSB208" s="2"/>
      <c r="FSC208" s="2"/>
      <c r="FSD208" s="2"/>
      <c r="FSE208" s="2"/>
      <c r="FSF208" s="2"/>
      <c r="FSG208" s="2"/>
      <c r="FSH208" s="2"/>
      <c r="FSI208" s="2"/>
      <c r="FSJ208" s="2"/>
      <c r="FSK208" s="2"/>
      <c r="FSL208" s="2"/>
      <c r="FSM208" s="2"/>
      <c r="FSN208" s="2"/>
      <c r="FSO208" s="2"/>
      <c r="FSP208" s="2"/>
      <c r="FSQ208" s="2"/>
      <c r="FSR208" s="2"/>
      <c r="FSS208" s="2"/>
      <c r="FST208" s="2"/>
      <c r="FSU208" s="2"/>
      <c r="FSV208" s="2"/>
      <c r="FSW208" s="2"/>
      <c r="FSX208" s="2"/>
      <c r="FSY208" s="2"/>
      <c r="FSZ208" s="2"/>
      <c r="FTA208" s="2"/>
      <c r="FTB208" s="2"/>
      <c r="FTC208" s="2"/>
      <c r="FTD208" s="2"/>
      <c r="FTE208" s="2"/>
      <c r="FTF208" s="2"/>
      <c r="FTG208" s="2"/>
      <c r="FTH208" s="2"/>
      <c r="FTI208" s="2"/>
      <c r="FTJ208" s="2"/>
      <c r="FTK208" s="2"/>
      <c r="FTL208" s="2"/>
      <c r="FTM208" s="2"/>
      <c r="FTN208" s="2"/>
      <c r="FTO208" s="2"/>
      <c r="FTP208" s="2"/>
      <c r="FTQ208" s="2"/>
      <c r="FTR208" s="2"/>
      <c r="FTS208" s="2"/>
      <c r="FTT208" s="2"/>
      <c r="FTU208" s="2"/>
      <c r="FTV208" s="2"/>
      <c r="FTW208" s="2"/>
      <c r="FTX208" s="2"/>
      <c r="FTY208" s="2"/>
      <c r="FTZ208" s="2"/>
      <c r="FUA208" s="2"/>
      <c r="FUB208" s="2"/>
      <c r="FUC208" s="2"/>
      <c r="FUD208" s="2"/>
      <c r="FUE208" s="2"/>
      <c r="FUF208" s="2"/>
      <c r="FUG208" s="2"/>
      <c r="FUH208" s="2"/>
      <c r="FUI208" s="2"/>
      <c r="FUJ208" s="2"/>
      <c r="FUK208" s="2"/>
      <c r="FUL208" s="2"/>
      <c r="FUM208" s="2"/>
      <c r="FUN208" s="2"/>
      <c r="FUO208" s="2"/>
      <c r="FUP208" s="2"/>
      <c r="FUQ208" s="2"/>
      <c r="FUR208" s="2"/>
      <c r="FUS208" s="2"/>
      <c r="FUT208" s="2"/>
      <c r="FUU208" s="2"/>
      <c r="FUV208" s="2"/>
      <c r="FUW208" s="2"/>
      <c r="FUX208" s="2"/>
      <c r="FUY208" s="2"/>
      <c r="FUZ208" s="2"/>
      <c r="FVA208" s="2"/>
      <c r="FVB208" s="2"/>
      <c r="FVC208" s="2"/>
      <c r="FVD208" s="2"/>
      <c r="FVE208" s="2"/>
      <c r="FVF208" s="2"/>
      <c r="FVG208" s="2"/>
      <c r="FVH208" s="2"/>
      <c r="FVI208" s="2"/>
      <c r="FVJ208" s="2"/>
      <c r="FVK208" s="2"/>
      <c r="FVL208" s="2"/>
      <c r="FVM208" s="2"/>
      <c r="FVN208" s="2"/>
      <c r="FVO208" s="2"/>
      <c r="FVP208" s="2"/>
      <c r="FVQ208" s="2"/>
      <c r="FVR208" s="2"/>
      <c r="FVS208" s="2"/>
      <c r="FVT208" s="2"/>
      <c r="FVU208" s="2"/>
      <c r="FVV208" s="2"/>
      <c r="FVW208" s="2"/>
      <c r="FVX208" s="2"/>
      <c r="FVY208" s="2"/>
      <c r="FVZ208" s="2"/>
      <c r="FWA208" s="2"/>
      <c r="FWB208" s="2"/>
      <c r="FWC208" s="2"/>
      <c r="FWD208" s="2"/>
      <c r="FWE208" s="2"/>
      <c r="FWF208" s="2"/>
      <c r="FWG208" s="2"/>
      <c r="FWH208" s="2"/>
      <c r="FWI208" s="2"/>
      <c r="FWJ208" s="2"/>
      <c r="FWK208" s="2"/>
      <c r="FWL208" s="2"/>
      <c r="FWM208" s="2"/>
      <c r="FWN208" s="2"/>
      <c r="FWO208" s="2"/>
      <c r="FWP208" s="2"/>
      <c r="FWQ208" s="2"/>
      <c r="FWR208" s="2"/>
      <c r="FWS208" s="2"/>
      <c r="FWT208" s="2"/>
      <c r="FWU208" s="2"/>
      <c r="FWV208" s="2"/>
      <c r="FWW208" s="2"/>
      <c r="FWX208" s="2"/>
      <c r="FWY208" s="2"/>
      <c r="FWZ208" s="2"/>
      <c r="FXA208" s="2"/>
      <c r="FXB208" s="2"/>
      <c r="FXC208" s="2"/>
      <c r="FXD208" s="2"/>
      <c r="FXE208" s="2"/>
      <c r="FXF208" s="2"/>
      <c r="FXG208" s="2"/>
      <c r="FXH208" s="2"/>
      <c r="FXI208" s="2"/>
      <c r="FXJ208" s="2"/>
      <c r="FXK208" s="2"/>
      <c r="FXL208" s="2"/>
      <c r="FXM208" s="2"/>
      <c r="FXN208" s="2"/>
      <c r="FXO208" s="2"/>
      <c r="FXP208" s="2"/>
      <c r="FXQ208" s="2"/>
      <c r="FXR208" s="2"/>
      <c r="FXS208" s="2"/>
      <c r="FXT208" s="2"/>
      <c r="FXU208" s="2"/>
      <c r="FXV208" s="2"/>
      <c r="FXW208" s="2"/>
      <c r="FXX208" s="2"/>
      <c r="FXY208" s="2"/>
      <c r="FXZ208" s="2"/>
      <c r="FYA208" s="2"/>
      <c r="FYB208" s="2"/>
      <c r="FYC208" s="2"/>
      <c r="FYD208" s="2"/>
      <c r="FYE208" s="2"/>
      <c r="FYF208" s="2"/>
      <c r="FYG208" s="2"/>
      <c r="FYH208" s="2"/>
      <c r="FYI208" s="2"/>
      <c r="FYJ208" s="2"/>
      <c r="FYK208" s="2"/>
      <c r="FYL208" s="2"/>
      <c r="FYM208" s="2"/>
      <c r="FYN208" s="2"/>
      <c r="FYO208" s="2"/>
      <c r="FYP208" s="2"/>
      <c r="FYQ208" s="2"/>
      <c r="FYR208" s="2"/>
      <c r="FYS208" s="2"/>
      <c r="FYT208" s="2"/>
      <c r="FYU208" s="2"/>
      <c r="FYV208" s="2"/>
      <c r="FYW208" s="2"/>
      <c r="FYX208" s="2"/>
      <c r="FYY208" s="2"/>
      <c r="FYZ208" s="2"/>
      <c r="FZA208" s="2"/>
      <c r="FZB208" s="2"/>
      <c r="FZC208" s="2"/>
      <c r="FZD208" s="2"/>
      <c r="FZE208" s="2"/>
      <c r="FZF208" s="2"/>
      <c r="FZG208" s="2"/>
      <c r="FZH208" s="2"/>
      <c r="FZI208" s="2"/>
      <c r="FZJ208" s="2"/>
      <c r="FZK208" s="2"/>
      <c r="FZL208" s="2"/>
      <c r="FZM208" s="2"/>
      <c r="FZN208" s="2"/>
      <c r="FZO208" s="2"/>
      <c r="FZP208" s="2"/>
      <c r="FZQ208" s="2"/>
      <c r="FZR208" s="2"/>
      <c r="FZS208" s="2"/>
      <c r="FZT208" s="2"/>
      <c r="FZU208" s="2"/>
      <c r="FZV208" s="2"/>
      <c r="FZW208" s="2"/>
      <c r="FZX208" s="2"/>
      <c r="FZY208" s="2"/>
      <c r="FZZ208" s="2"/>
      <c r="GAA208" s="2"/>
      <c r="GAB208" s="2"/>
      <c r="GAC208" s="2"/>
      <c r="GAD208" s="2"/>
      <c r="GAE208" s="2"/>
      <c r="GAF208" s="2"/>
      <c r="GAG208" s="2"/>
      <c r="GAH208" s="2"/>
      <c r="GAI208" s="2"/>
      <c r="GAJ208" s="2"/>
      <c r="GAK208" s="2"/>
      <c r="GAL208" s="2"/>
      <c r="GAM208" s="2"/>
      <c r="GAN208" s="2"/>
      <c r="GAO208" s="2"/>
      <c r="GAP208" s="2"/>
      <c r="GAQ208" s="2"/>
      <c r="GAR208" s="2"/>
      <c r="GAS208" s="2"/>
      <c r="GAT208" s="2"/>
      <c r="GAU208" s="2"/>
      <c r="GAV208" s="2"/>
      <c r="GAW208" s="2"/>
      <c r="GAX208" s="2"/>
      <c r="GAY208" s="2"/>
      <c r="GAZ208" s="2"/>
      <c r="GBA208" s="2"/>
      <c r="GBB208" s="2"/>
      <c r="GBC208" s="2"/>
      <c r="GBD208" s="2"/>
      <c r="GBE208" s="2"/>
      <c r="GBF208" s="2"/>
      <c r="GBG208" s="2"/>
      <c r="GBH208" s="2"/>
      <c r="GBI208" s="2"/>
      <c r="GBJ208" s="2"/>
      <c r="GBK208" s="2"/>
      <c r="GBL208" s="2"/>
      <c r="GBM208" s="2"/>
      <c r="GBN208" s="2"/>
      <c r="GBO208" s="2"/>
      <c r="GBP208" s="2"/>
      <c r="GBQ208" s="2"/>
      <c r="GBR208" s="2"/>
      <c r="GBS208" s="2"/>
      <c r="GBT208" s="2"/>
      <c r="GBU208" s="2"/>
      <c r="GBV208" s="2"/>
      <c r="GBW208" s="2"/>
      <c r="GBX208" s="2"/>
      <c r="GBY208" s="2"/>
      <c r="GBZ208" s="2"/>
      <c r="GCA208" s="2"/>
      <c r="GCB208" s="2"/>
      <c r="GCC208" s="2"/>
      <c r="GCD208" s="2"/>
      <c r="GCE208" s="2"/>
      <c r="GCF208" s="2"/>
      <c r="GCG208" s="2"/>
      <c r="GCH208" s="2"/>
      <c r="GCI208" s="2"/>
      <c r="GCJ208" s="2"/>
      <c r="GCK208" s="2"/>
      <c r="GCL208" s="2"/>
      <c r="GCM208" s="2"/>
      <c r="GCN208" s="2"/>
      <c r="GCO208" s="2"/>
      <c r="GCP208" s="2"/>
      <c r="GCQ208" s="2"/>
      <c r="GCR208" s="2"/>
      <c r="GCS208" s="2"/>
      <c r="GCT208" s="2"/>
      <c r="GCU208" s="2"/>
      <c r="GCV208" s="2"/>
      <c r="GCW208" s="2"/>
      <c r="GCX208" s="2"/>
      <c r="GCY208" s="2"/>
      <c r="GCZ208" s="2"/>
      <c r="GDA208" s="2"/>
      <c r="GDB208" s="2"/>
      <c r="GDC208" s="2"/>
      <c r="GDD208" s="2"/>
      <c r="GDE208" s="2"/>
      <c r="GDF208" s="2"/>
      <c r="GDG208" s="2"/>
      <c r="GDH208" s="2"/>
      <c r="GDI208" s="2"/>
      <c r="GDJ208" s="2"/>
      <c r="GDK208" s="2"/>
      <c r="GDL208" s="2"/>
      <c r="GDM208" s="2"/>
      <c r="GDN208" s="2"/>
      <c r="GDO208" s="2"/>
      <c r="GDP208" s="2"/>
      <c r="GDQ208" s="2"/>
      <c r="GDR208" s="2"/>
      <c r="GDS208" s="2"/>
      <c r="GDT208" s="2"/>
      <c r="GDU208" s="2"/>
      <c r="GDV208" s="2"/>
      <c r="GDW208" s="2"/>
      <c r="GDX208" s="2"/>
      <c r="GDY208" s="2"/>
      <c r="GDZ208" s="2"/>
      <c r="GEA208" s="2"/>
      <c r="GEB208" s="2"/>
      <c r="GEC208" s="2"/>
      <c r="GED208" s="2"/>
      <c r="GEE208" s="2"/>
      <c r="GEF208" s="2"/>
      <c r="GEG208" s="2"/>
      <c r="GEH208" s="2"/>
      <c r="GEI208" s="2"/>
      <c r="GEJ208" s="2"/>
      <c r="GEK208" s="2"/>
      <c r="GEL208" s="2"/>
      <c r="GEM208" s="2"/>
      <c r="GEN208" s="2"/>
      <c r="GEO208" s="2"/>
      <c r="GEP208" s="2"/>
      <c r="GEQ208" s="2"/>
      <c r="GER208" s="2"/>
      <c r="GES208" s="2"/>
      <c r="GET208" s="2"/>
      <c r="GEU208" s="2"/>
      <c r="GEV208" s="2"/>
      <c r="GEW208" s="2"/>
      <c r="GEX208" s="2"/>
      <c r="GEY208" s="2"/>
      <c r="GEZ208" s="2"/>
      <c r="GFA208" s="2"/>
      <c r="GFB208" s="2"/>
      <c r="GFC208" s="2"/>
      <c r="GFD208" s="2"/>
      <c r="GFE208" s="2"/>
      <c r="GFF208" s="2"/>
      <c r="GFG208" s="2"/>
      <c r="GFH208" s="2"/>
      <c r="GFI208" s="2"/>
      <c r="GFJ208" s="2"/>
      <c r="GFK208" s="2"/>
      <c r="GFL208" s="2"/>
      <c r="GFM208" s="2"/>
      <c r="GFN208" s="2"/>
      <c r="GFO208" s="2"/>
      <c r="GFP208" s="2"/>
      <c r="GFQ208" s="2"/>
      <c r="GFR208" s="2"/>
      <c r="GFS208" s="2"/>
      <c r="GFT208" s="2"/>
      <c r="GFU208" s="2"/>
      <c r="GFV208" s="2"/>
      <c r="GFW208" s="2"/>
      <c r="GFX208" s="2"/>
      <c r="GFY208" s="2"/>
      <c r="GFZ208" s="2"/>
      <c r="GGA208" s="2"/>
      <c r="GGB208" s="2"/>
      <c r="GGC208" s="2"/>
      <c r="GGD208" s="2"/>
      <c r="GGE208" s="2"/>
      <c r="GGF208" s="2"/>
      <c r="GGG208" s="2"/>
      <c r="GGH208" s="2"/>
      <c r="GGI208" s="2"/>
      <c r="GGJ208" s="2"/>
      <c r="GGK208" s="2"/>
      <c r="GGL208" s="2"/>
      <c r="GGM208" s="2"/>
      <c r="GGN208" s="2"/>
      <c r="GGO208" s="2"/>
      <c r="GGP208" s="2"/>
      <c r="GGQ208" s="2"/>
      <c r="GGR208" s="2"/>
      <c r="GGS208" s="2"/>
      <c r="GGT208" s="2"/>
      <c r="GGU208" s="2"/>
      <c r="GGV208" s="2"/>
      <c r="GGW208" s="2"/>
      <c r="GGX208" s="2"/>
      <c r="GGY208" s="2"/>
      <c r="GGZ208" s="2"/>
      <c r="GHA208" s="2"/>
      <c r="GHB208" s="2"/>
      <c r="GHC208" s="2"/>
      <c r="GHD208" s="2"/>
      <c r="GHE208" s="2"/>
      <c r="GHF208" s="2"/>
      <c r="GHG208" s="2"/>
      <c r="GHH208" s="2"/>
      <c r="GHI208" s="2"/>
      <c r="GHJ208" s="2"/>
      <c r="GHK208" s="2"/>
      <c r="GHL208" s="2"/>
      <c r="GHM208" s="2"/>
      <c r="GHN208" s="2"/>
      <c r="GHO208" s="2"/>
      <c r="GHP208" s="2"/>
      <c r="GHQ208" s="2"/>
      <c r="GHR208" s="2"/>
      <c r="GHS208" s="2"/>
      <c r="GHT208" s="2"/>
      <c r="GHU208" s="2"/>
      <c r="GHV208" s="2"/>
      <c r="GHW208" s="2"/>
      <c r="GHX208" s="2"/>
      <c r="GHY208" s="2"/>
      <c r="GHZ208" s="2"/>
      <c r="GIA208" s="2"/>
      <c r="GIB208" s="2"/>
      <c r="GIC208" s="2"/>
      <c r="GID208" s="2"/>
      <c r="GIE208" s="2"/>
      <c r="GIF208" s="2"/>
      <c r="GIG208" s="2"/>
      <c r="GIH208" s="2"/>
      <c r="GII208" s="2"/>
      <c r="GIJ208" s="2"/>
      <c r="GIK208" s="2"/>
      <c r="GIL208" s="2"/>
      <c r="GIM208" s="2"/>
      <c r="GIN208" s="2"/>
      <c r="GIO208" s="2"/>
      <c r="GIP208" s="2"/>
      <c r="GIQ208" s="2"/>
      <c r="GIR208" s="2"/>
      <c r="GIS208" s="2"/>
      <c r="GIT208" s="2"/>
      <c r="GIU208" s="2"/>
      <c r="GIV208" s="2"/>
      <c r="GIW208" s="2"/>
      <c r="GIX208" s="2"/>
      <c r="GIY208" s="2"/>
      <c r="GIZ208" s="2"/>
      <c r="GJA208" s="2"/>
      <c r="GJB208" s="2"/>
      <c r="GJC208" s="2"/>
      <c r="GJD208" s="2"/>
      <c r="GJE208" s="2"/>
      <c r="GJF208" s="2"/>
      <c r="GJG208" s="2"/>
      <c r="GJH208" s="2"/>
      <c r="GJI208" s="2"/>
      <c r="GJJ208" s="2"/>
      <c r="GJK208" s="2"/>
      <c r="GJL208" s="2"/>
      <c r="GJM208" s="2"/>
      <c r="GJN208" s="2"/>
      <c r="GJO208" s="2"/>
      <c r="GJP208" s="2"/>
      <c r="GJQ208" s="2"/>
      <c r="GJR208" s="2"/>
      <c r="GJS208" s="2"/>
      <c r="GJT208" s="2"/>
      <c r="GJU208" s="2"/>
      <c r="GJV208" s="2"/>
      <c r="GJW208" s="2"/>
      <c r="GJX208" s="2"/>
      <c r="GJY208" s="2"/>
      <c r="GJZ208" s="2"/>
      <c r="GKA208" s="2"/>
      <c r="GKB208" s="2"/>
      <c r="GKC208" s="2"/>
      <c r="GKD208" s="2"/>
      <c r="GKE208" s="2"/>
      <c r="GKF208" s="2"/>
      <c r="GKG208" s="2"/>
      <c r="GKH208" s="2"/>
      <c r="GKI208" s="2"/>
      <c r="GKJ208" s="2"/>
      <c r="GKK208" s="2"/>
      <c r="GKL208" s="2"/>
      <c r="GKM208" s="2"/>
      <c r="GKN208" s="2"/>
      <c r="GKO208" s="2"/>
      <c r="GKP208" s="2"/>
      <c r="GKQ208" s="2"/>
      <c r="GKR208" s="2"/>
      <c r="GKS208" s="2"/>
      <c r="GKT208" s="2"/>
      <c r="GKU208" s="2"/>
      <c r="GKV208" s="2"/>
      <c r="GKW208" s="2"/>
      <c r="GKX208" s="2"/>
      <c r="GKY208" s="2"/>
      <c r="GKZ208" s="2"/>
      <c r="GLA208" s="2"/>
      <c r="GLB208" s="2"/>
      <c r="GLC208" s="2"/>
      <c r="GLD208" s="2"/>
      <c r="GLE208" s="2"/>
      <c r="GLF208" s="2"/>
      <c r="GLG208" s="2"/>
      <c r="GLH208" s="2"/>
      <c r="GLI208" s="2"/>
      <c r="GLJ208" s="2"/>
      <c r="GLK208" s="2"/>
      <c r="GLL208" s="2"/>
      <c r="GLM208" s="2"/>
      <c r="GLN208" s="2"/>
      <c r="GLO208" s="2"/>
      <c r="GLP208" s="2"/>
      <c r="GLQ208" s="2"/>
      <c r="GLR208" s="2"/>
      <c r="GLS208" s="2"/>
      <c r="GLT208" s="2"/>
      <c r="GLU208" s="2"/>
      <c r="GLV208" s="2"/>
      <c r="GLW208" s="2"/>
      <c r="GLX208" s="2"/>
      <c r="GLY208" s="2"/>
      <c r="GLZ208" s="2"/>
      <c r="GMA208" s="2"/>
      <c r="GMB208" s="2"/>
      <c r="GMC208" s="2"/>
      <c r="GMD208" s="2"/>
      <c r="GME208" s="2"/>
      <c r="GMF208" s="2"/>
      <c r="GMG208" s="2"/>
      <c r="GMH208" s="2"/>
      <c r="GMI208" s="2"/>
      <c r="GMJ208" s="2"/>
      <c r="GMK208" s="2"/>
      <c r="GML208" s="2"/>
      <c r="GMM208" s="2"/>
      <c r="GMN208" s="2"/>
      <c r="GMO208" s="2"/>
      <c r="GMP208" s="2"/>
      <c r="GMQ208" s="2"/>
      <c r="GMR208" s="2"/>
      <c r="GMS208" s="2"/>
      <c r="GMT208" s="2"/>
      <c r="GMU208" s="2"/>
      <c r="GMV208" s="2"/>
      <c r="GMW208" s="2"/>
      <c r="GMX208" s="2"/>
      <c r="GMY208" s="2"/>
      <c r="GMZ208" s="2"/>
      <c r="GNA208" s="2"/>
      <c r="GNB208" s="2"/>
      <c r="GNC208" s="2"/>
      <c r="GND208" s="2"/>
      <c r="GNE208" s="2"/>
      <c r="GNF208" s="2"/>
      <c r="GNG208" s="2"/>
      <c r="GNH208" s="2"/>
      <c r="GNI208" s="2"/>
      <c r="GNJ208" s="2"/>
      <c r="GNK208" s="2"/>
      <c r="GNL208" s="2"/>
      <c r="GNM208" s="2"/>
      <c r="GNN208" s="2"/>
      <c r="GNO208" s="2"/>
      <c r="GNP208" s="2"/>
      <c r="GNQ208" s="2"/>
      <c r="GNR208" s="2"/>
      <c r="GNS208" s="2"/>
      <c r="GNT208" s="2"/>
      <c r="GNU208" s="2"/>
      <c r="GNV208" s="2"/>
      <c r="GNW208" s="2"/>
      <c r="GNX208" s="2"/>
      <c r="GNY208" s="2"/>
      <c r="GNZ208" s="2"/>
      <c r="GOA208" s="2"/>
      <c r="GOB208" s="2"/>
      <c r="GOC208" s="2"/>
      <c r="GOD208" s="2"/>
      <c r="GOE208" s="2"/>
      <c r="GOF208" s="2"/>
      <c r="GOG208" s="2"/>
      <c r="GOH208" s="2"/>
      <c r="GOI208" s="2"/>
      <c r="GOJ208" s="2"/>
      <c r="GOK208" s="2"/>
      <c r="GOL208" s="2"/>
      <c r="GOM208" s="2"/>
      <c r="GON208" s="2"/>
      <c r="GOO208" s="2"/>
      <c r="GOP208" s="2"/>
      <c r="GOQ208" s="2"/>
      <c r="GOR208" s="2"/>
      <c r="GOS208" s="2"/>
      <c r="GOT208" s="2"/>
      <c r="GOU208" s="2"/>
      <c r="GOV208" s="2"/>
      <c r="GOW208" s="2"/>
      <c r="GOX208" s="2"/>
      <c r="GOY208" s="2"/>
      <c r="GOZ208" s="2"/>
      <c r="GPA208" s="2"/>
      <c r="GPB208" s="2"/>
      <c r="GPC208" s="2"/>
      <c r="GPD208" s="2"/>
      <c r="GPE208" s="2"/>
      <c r="GPF208" s="2"/>
      <c r="GPG208" s="2"/>
      <c r="GPH208" s="2"/>
      <c r="GPI208" s="2"/>
      <c r="GPJ208" s="2"/>
      <c r="GPK208" s="2"/>
      <c r="GPL208" s="2"/>
      <c r="GPM208" s="2"/>
      <c r="GPN208" s="2"/>
      <c r="GPO208" s="2"/>
      <c r="GPP208" s="2"/>
      <c r="GPQ208" s="2"/>
      <c r="GPR208" s="2"/>
      <c r="GPS208" s="2"/>
      <c r="GPT208" s="2"/>
      <c r="GPU208" s="2"/>
      <c r="GPV208" s="2"/>
      <c r="GPW208" s="2"/>
      <c r="GPX208" s="2"/>
      <c r="GPY208" s="2"/>
      <c r="GPZ208" s="2"/>
      <c r="GQA208" s="2"/>
      <c r="GQB208" s="2"/>
      <c r="GQC208" s="2"/>
      <c r="GQD208" s="2"/>
      <c r="GQE208" s="2"/>
      <c r="GQF208" s="2"/>
      <c r="GQG208" s="2"/>
      <c r="GQH208" s="2"/>
      <c r="GQI208" s="2"/>
      <c r="GQJ208" s="2"/>
      <c r="GQK208" s="2"/>
      <c r="GQL208" s="2"/>
      <c r="GQM208" s="2"/>
      <c r="GQN208" s="2"/>
      <c r="GQO208" s="2"/>
      <c r="GQP208" s="2"/>
      <c r="GQQ208" s="2"/>
      <c r="GQR208" s="2"/>
      <c r="GQS208" s="2"/>
      <c r="GQT208" s="2"/>
      <c r="GQU208" s="2"/>
      <c r="GQV208" s="2"/>
      <c r="GQW208" s="2"/>
      <c r="GQX208" s="2"/>
      <c r="GQY208" s="2"/>
      <c r="GQZ208" s="2"/>
      <c r="GRA208" s="2"/>
      <c r="GRB208" s="2"/>
      <c r="GRC208" s="2"/>
      <c r="GRD208" s="2"/>
      <c r="GRE208" s="2"/>
      <c r="GRF208" s="2"/>
      <c r="GRG208" s="2"/>
      <c r="GRH208" s="2"/>
      <c r="GRI208" s="2"/>
      <c r="GRJ208" s="2"/>
      <c r="GRK208" s="2"/>
      <c r="GRL208" s="2"/>
      <c r="GRM208" s="2"/>
      <c r="GRN208" s="2"/>
      <c r="GRO208" s="2"/>
      <c r="GRP208" s="2"/>
      <c r="GRQ208" s="2"/>
      <c r="GRR208" s="2"/>
      <c r="GRS208" s="2"/>
      <c r="GRT208" s="2"/>
      <c r="GRU208" s="2"/>
      <c r="GRV208" s="2"/>
      <c r="GRW208" s="2"/>
      <c r="GRX208" s="2"/>
      <c r="GRY208" s="2"/>
      <c r="GRZ208" s="2"/>
      <c r="GSA208" s="2"/>
      <c r="GSB208" s="2"/>
      <c r="GSC208" s="2"/>
      <c r="GSD208" s="2"/>
      <c r="GSE208" s="2"/>
      <c r="GSF208" s="2"/>
      <c r="GSG208" s="2"/>
      <c r="GSH208" s="2"/>
      <c r="GSI208" s="2"/>
      <c r="GSJ208" s="2"/>
      <c r="GSK208" s="2"/>
      <c r="GSL208" s="2"/>
      <c r="GSM208" s="2"/>
      <c r="GSN208" s="2"/>
      <c r="GSO208" s="2"/>
      <c r="GSP208" s="2"/>
      <c r="GSQ208" s="2"/>
      <c r="GSR208" s="2"/>
      <c r="GSS208" s="2"/>
      <c r="GST208" s="2"/>
      <c r="GSU208" s="2"/>
      <c r="GSV208" s="2"/>
      <c r="GSW208" s="2"/>
      <c r="GSX208" s="2"/>
      <c r="GSY208" s="2"/>
      <c r="GSZ208" s="2"/>
      <c r="GTA208" s="2"/>
      <c r="GTB208" s="2"/>
      <c r="GTC208" s="2"/>
      <c r="GTD208" s="2"/>
      <c r="GTE208" s="2"/>
      <c r="GTF208" s="2"/>
      <c r="GTG208" s="2"/>
      <c r="GTH208" s="2"/>
      <c r="GTI208" s="2"/>
      <c r="GTJ208" s="2"/>
      <c r="GTK208" s="2"/>
      <c r="GTL208" s="2"/>
      <c r="GTM208" s="2"/>
      <c r="GTN208" s="2"/>
      <c r="GTO208" s="2"/>
      <c r="GTP208" s="2"/>
      <c r="GTQ208" s="2"/>
      <c r="GTR208" s="2"/>
      <c r="GTS208" s="2"/>
      <c r="GTT208" s="2"/>
      <c r="GTU208" s="2"/>
      <c r="GTV208" s="2"/>
      <c r="GTW208" s="2"/>
      <c r="GTX208" s="2"/>
      <c r="GTY208" s="2"/>
      <c r="GTZ208" s="2"/>
      <c r="GUA208" s="2"/>
      <c r="GUB208" s="2"/>
      <c r="GUC208" s="2"/>
      <c r="GUD208" s="2"/>
      <c r="GUE208" s="2"/>
      <c r="GUF208" s="2"/>
      <c r="GUG208" s="2"/>
      <c r="GUH208" s="2"/>
      <c r="GUI208" s="2"/>
      <c r="GUJ208" s="2"/>
      <c r="GUK208" s="2"/>
      <c r="GUL208" s="2"/>
      <c r="GUM208" s="2"/>
      <c r="GUN208" s="2"/>
      <c r="GUO208" s="2"/>
      <c r="GUP208" s="2"/>
      <c r="GUQ208" s="2"/>
      <c r="GUR208" s="2"/>
      <c r="GUS208" s="2"/>
      <c r="GUT208" s="2"/>
      <c r="GUU208" s="2"/>
      <c r="GUV208" s="2"/>
      <c r="GUW208" s="2"/>
      <c r="GUX208" s="2"/>
      <c r="GUY208" s="2"/>
      <c r="GUZ208" s="2"/>
      <c r="GVA208" s="2"/>
      <c r="GVB208" s="2"/>
      <c r="GVC208" s="2"/>
      <c r="GVD208" s="2"/>
      <c r="GVE208" s="2"/>
      <c r="GVF208" s="2"/>
      <c r="GVG208" s="2"/>
      <c r="GVH208" s="2"/>
      <c r="GVI208" s="2"/>
      <c r="GVJ208" s="2"/>
      <c r="GVK208" s="2"/>
      <c r="GVL208" s="2"/>
      <c r="GVM208" s="2"/>
      <c r="GVN208" s="2"/>
      <c r="GVO208" s="2"/>
      <c r="GVP208" s="2"/>
      <c r="GVQ208" s="2"/>
      <c r="GVR208" s="2"/>
      <c r="GVS208" s="2"/>
      <c r="GVT208" s="2"/>
      <c r="GVU208" s="2"/>
      <c r="GVV208" s="2"/>
      <c r="GVW208" s="2"/>
      <c r="GVX208" s="2"/>
      <c r="GVY208" s="2"/>
      <c r="GVZ208" s="2"/>
      <c r="GWA208" s="2"/>
      <c r="GWB208" s="2"/>
      <c r="GWC208" s="2"/>
      <c r="GWD208" s="2"/>
      <c r="GWE208" s="2"/>
      <c r="GWF208" s="2"/>
      <c r="GWG208" s="2"/>
      <c r="GWH208" s="2"/>
      <c r="GWI208" s="2"/>
      <c r="GWJ208" s="2"/>
      <c r="GWK208" s="2"/>
      <c r="GWL208" s="2"/>
      <c r="GWM208" s="2"/>
      <c r="GWN208" s="2"/>
      <c r="GWO208" s="2"/>
      <c r="GWP208" s="2"/>
      <c r="GWQ208" s="2"/>
      <c r="GWR208" s="2"/>
      <c r="GWS208" s="2"/>
      <c r="GWT208" s="2"/>
      <c r="GWU208" s="2"/>
      <c r="GWV208" s="2"/>
      <c r="GWW208" s="2"/>
      <c r="GWX208" s="2"/>
      <c r="GWY208" s="2"/>
      <c r="GWZ208" s="2"/>
      <c r="GXA208" s="2"/>
      <c r="GXB208" s="2"/>
      <c r="GXC208" s="2"/>
      <c r="GXD208" s="2"/>
      <c r="GXE208" s="2"/>
      <c r="GXF208" s="2"/>
      <c r="GXG208" s="2"/>
      <c r="GXH208" s="2"/>
      <c r="GXI208" s="2"/>
      <c r="GXJ208" s="2"/>
      <c r="GXK208" s="2"/>
      <c r="GXL208" s="2"/>
      <c r="GXM208" s="2"/>
      <c r="GXN208" s="2"/>
      <c r="GXO208" s="2"/>
      <c r="GXP208" s="2"/>
      <c r="GXQ208" s="2"/>
      <c r="GXR208" s="2"/>
      <c r="GXS208" s="2"/>
      <c r="GXT208" s="2"/>
      <c r="GXU208" s="2"/>
      <c r="GXV208" s="2"/>
      <c r="GXW208" s="2"/>
      <c r="GXX208" s="2"/>
      <c r="GXY208" s="2"/>
      <c r="GXZ208" s="2"/>
      <c r="GYA208" s="2"/>
      <c r="GYB208" s="2"/>
      <c r="GYC208" s="2"/>
      <c r="GYD208" s="2"/>
      <c r="GYE208" s="2"/>
      <c r="GYF208" s="2"/>
      <c r="GYG208" s="2"/>
      <c r="GYH208" s="2"/>
      <c r="GYI208" s="2"/>
      <c r="GYJ208" s="2"/>
      <c r="GYK208" s="2"/>
      <c r="GYL208" s="2"/>
      <c r="GYM208" s="2"/>
      <c r="GYN208" s="2"/>
      <c r="GYO208" s="2"/>
      <c r="GYP208" s="2"/>
      <c r="GYQ208" s="2"/>
      <c r="GYR208" s="2"/>
      <c r="GYS208" s="2"/>
      <c r="GYT208" s="2"/>
      <c r="GYU208" s="2"/>
      <c r="GYV208" s="2"/>
      <c r="GYW208" s="2"/>
      <c r="GYX208" s="2"/>
      <c r="GYY208" s="2"/>
      <c r="GYZ208" s="2"/>
      <c r="GZA208" s="2"/>
      <c r="GZB208" s="2"/>
      <c r="GZC208" s="2"/>
      <c r="GZD208" s="2"/>
      <c r="GZE208" s="2"/>
      <c r="GZF208" s="2"/>
      <c r="GZG208" s="2"/>
      <c r="GZH208" s="2"/>
      <c r="GZI208" s="2"/>
      <c r="GZJ208" s="2"/>
      <c r="GZK208" s="2"/>
      <c r="GZL208" s="2"/>
      <c r="GZM208" s="2"/>
      <c r="GZN208" s="2"/>
      <c r="GZO208" s="2"/>
      <c r="GZP208" s="2"/>
      <c r="GZQ208" s="2"/>
      <c r="GZR208" s="2"/>
      <c r="GZS208" s="2"/>
      <c r="GZT208" s="2"/>
      <c r="GZU208" s="2"/>
      <c r="GZV208" s="2"/>
      <c r="GZW208" s="2"/>
      <c r="GZX208" s="2"/>
      <c r="GZY208" s="2"/>
      <c r="GZZ208" s="2"/>
      <c r="HAA208" s="2"/>
      <c r="HAB208" s="2"/>
      <c r="HAC208" s="2"/>
      <c r="HAD208" s="2"/>
      <c r="HAE208" s="2"/>
      <c r="HAF208" s="2"/>
      <c r="HAG208" s="2"/>
      <c r="HAH208" s="2"/>
      <c r="HAI208" s="2"/>
      <c r="HAJ208" s="2"/>
      <c r="HAK208" s="2"/>
      <c r="HAL208" s="2"/>
      <c r="HAM208" s="2"/>
      <c r="HAN208" s="2"/>
      <c r="HAO208" s="2"/>
      <c r="HAP208" s="2"/>
      <c r="HAQ208" s="2"/>
      <c r="HAR208" s="2"/>
      <c r="HAS208" s="2"/>
      <c r="HAT208" s="2"/>
      <c r="HAU208" s="2"/>
      <c r="HAV208" s="2"/>
      <c r="HAW208" s="2"/>
      <c r="HAX208" s="2"/>
      <c r="HAY208" s="2"/>
      <c r="HAZ208" s="2"/>
      <c r="HBA208" s="2"/>
      <c r="HBB208" s="2"/>
      <c r="HBC208" s="2"/>
      <c r="HBD208" s="2"/>
      <c r="HBE208" s="2"/>
      <c r="HBF208" s="2"/>
      <c r="HBG208" s="2"/>
      <c r="HBH208" s="2"/>
      <c r="HBI208" s="2"/>
      <c r="HBJ208" s="2"/>
      <c r="HBK208" s="2"/>
      <c r="HBL208" s="2"/>
      <c r="HBM208" s="2"/>
      <c r="HBN208" s="2"/>
      <c r="HBO208" s="2"/>
      <c r="HBP208" s="2"/>
      <c r="HBQ208" s="2"/>
      <c r="HBR208" s="2"/>
      <c r="HBS208" s="2"/>
      <c r="HBT208" s="2"/>
      <c r="HBU208" s="2"/>
      <c r="HBV208" s="2"/>
      <c r="HBW208" s="2"/>
      <c r="HBX208" s="2"/>
      <c r="HBY208" s="2"/>
      <c r="HBZ208" s="2"/>
      <c r="HCA208" s="2"/>
      <c r="HCB208" s="2"/>
      <c r="HCC208" s="2"/>
      <c r="HCD208" s="2"/>
      <c r="HCE208" s="2"/>
      <c r="HCF208" s="2"/>
      <c r="HCG208" s="2"/>
      <c r="HCH208" s="2"/>
      <c r="HCI208" s="2"/>
      <c r="HCJ208" s="2"/>
      <c r="HCK208" s="2"/>
      <c r="HCL208" s="2"/>
      <c r="HCM208" s="2"/>
      <c r="HCN208" s="2"/>
      <c r="HCO208" s="2"/>
      <c r="HCP208" s="2"/>
      <c r="HCQ208" s="2"/>
      <c r="HCR208" s="2"/>
      <c r="HCS208" s="2"/>
      <c r="HCT208" s="2"/>
      <c r="HCU208" s="2"/>
      <c r="HCV208" s="2"/>
      <c r="HCW208" s="2"/>
      <c r="HCX208" s="2"/>
      <c r="HCY208" s="2"/>
      <c r="HCZ208" s="2"/>
      <c r="HDA208" s="2"/>
      <c r="HDB208" s="2"/>
      <c r="HDC208" s="2"/>
      <c r="HDD208" s="2"/>
      <c r="HDE208" s="2"/>
      <c r="HDF208" s="2"/>
      <c r="HDG208" s="2"/>
      <c r="HDH208" s="2"/>
      <c r="HDI208" s="2"/>
      <c r="HDJ208" s="2"/>
      <c r="HDK208" s="2"/>
      <c r="HDL208" s="2"/>
      <c r="HDM208" s="2"/>
      <c r="HDN208" s="2"/>
      <c r="HDO208" s="2"/>
      <c r="HDP208" s="2"/>
      <c r="HDQ208" s="2"/>
      <c r="HDR208" s="2"/>
      <c r="HDS208" s="2"/>
      <c r="HDT208" s="2"/>
      <c r="HDU208" s="2"/>
      <c r="HDV208" s="2"/>
      <c r="HDW208" s="2"/>
      <c r="HDX208" s="2"/>
      <c r="HDY208" s="2"/>
      <c r="HDZ208" s="2"/>
      <c r="HEA208" s="2"/>
      <c r="HEB208" s="2"/>
      <c r="HEC208" s="2"/>
      <c r="HED208" s="2"/>
      <c r="HEE208" s="2"/>
      <c r="HEF208" s="2"/>
      <c r="HEG208" s="2"/>
      <c r="HEH208" s="2"/>
      <c r="HEI208" s="2"/>
      <c r="HEJ208" s="2"/>
      <c r="HEK208" s="2"/>
      <c r="HEL208" s="2"/>
      <c r="HEM208" s="2"/>
      <c r="HEN208" s="2"/>
      <c r="HEO208" s="2"/>
      <c r="HEP208" s="2"/>
      <c r="HEQ208" s="2"/>
      <c r="HER208" s="2"/>
      <c r="HES208" s="2"/>
      <c r="HET208" s="2"/>
      <c r="HEU208" s="2"/>
      <c r="HEV208" s="2"/>
      <c r="HEW208" s="2"/>
      <c r="HEX208" s="2"/>
      <c r="HEY208" s="2"/>
      <c r="HEZ208" s="2"/>
      <c r="HFA208" s="2"/>
      <c r="HFB208" s="2"/>
      <c r="HFC208" s="2"/>
      <c r="HFD208" s="2"/>
      <c r="HFE208" s="2"/>
      <c r="HFF208" s="2"/>
      <c r="HFG208" s="2"/>
      <c r="HFH208" s="2"/>
      <c r="HFI208" s="2"/>
      <c r="HFJ208" s="2"/>
      <c r="HFK208" s="2"/>
      <c r="HFL208" s="2"/>
      <c r="HFM208" s="2"/>
      <c r="HFN208" s="2"/>
      <c r="HFO208" s="2"/>
      <c r="HFP208" s="2"/>
      <c r="HFQ208" s="2"/>
      <c r="HFR208" s="2"/>
      <c r="HFS208" s="2"/>
      <c r="HFT208" s="2"/>
      <c r="HFU208" s="2"/>
      <c r="HFV208" s="2"/>
      <c r="HFW208" s="2"/>
      <c r="HFX208" s="2"/>
      <c r="HFY208" s="2"/>
      <c r="HFZ208" s="2"/>
      <c r="HGA208" s="2"/>
      <c r="HGB208" s="2"/>
      <c r="HGC208" s="2"/>
      <c r="HGD208" s="2"/>
      <c r="HGE208" s="2"/>
      <c r="HGF208" s="2"/>
      <c r="HGG208" s="2"/>
      <c r="HGH208" s="2"/>
      <c r="HGI208" s="2"/>
      <c r="HGJ208" s="2"/>
      <c r="HGK208" s="2"/>
      <c r="HGL208" s="2"/>
      <c r="HGM208" s="2"/>
      <c r="HGN208" s="2"/>
      <c r="HGO208" s="2"/>
      <c r="HGP208" s="2"/>
      <c r="HGQ208" s="2"/>
      <c r="HGR208" s="2"/>
      <c r="HGS208" s="2"/>
      <c r="HGT208" s="2"/>
      <c r="HGU208" s="2"/>
      <c r="HGV208" s="2"/>
      <c r="HGW208" s="2"/>
      <c r="HGX208" s="2"/>
      <c r="HGY208" s="2"/>
      <c r="HGZ208" s="2"/>
      <c r="HHA208" s="2"/>
      <c r="HHB208" s="2"/>
      <c r="HHC208" s="2"/>
      <c r="HHD208" s="2"/>
      <c r="HHE208" s="2"/>
      <c r="HHF208" s="2"/>
      <c r="HHG208" s="2"/>
      <c r="HHH208" s="2"/>
      <c r="HHI208" s="2"/>
      <c r="HHJ208" s="2"/>
      <c r="HHK208" s="2"/>
      <c r="HHL208" s="2"/>
      <c r="HHM208" s="2"/>
      <c r="HHN208" s="2"/>
      <c r="HHO208" s="2"/>
      <c r="HHP208" s="2"/>
      <c r="HHQ208" s="2"/>
      <c r="HHR208" s="2"/>
      <c r="HHS208" s="2"/>
      <c r="HHT208" s="2"/>
      <c r="HHU208" s="2"/>
      <c r="HHV208" s="2"/>
      <c r="HHW208" s="2"/>
      <c r="HHX208" s="2"/>
      <c r="HHY208" s="2"/>
      <c r="HHZ208" s="2"/>
      <c r="HIA208" s="2"/>
      <c r="HIB208" s="2"/>
      <c r="HIC208" s="2"/>
      <c r="HID208" s="2"/>
      <c r="HIE208" s="2"/>
      <c r="HIF208" s="2"/>
      <c r="HIG208" s="2"/>
      <c r="HIH208" s="2"/>
      <c r="HII208" s="2"/>
      <c r="HIJ208" s="2"/>
      <c r="HIK208" s="2"/>
      <c r="HIL208" s="2"/>
      <c r="HIM208" s="2"/>
      <c r="HIN208" s="2"/>
      <c r="HIO208" s="2"/>
      <c r="HIP208" s="2"/>
      <c r="HIQ208" s="2"/>
      <c r="HIR208" s="2"/>
      <c r="HIS208" s="2"/>
      <c r="HIT208" s="2"/>
      <c r="HIU208" s="2"/>
      <c r="HIV208" s="2"/>
      <c r="HIW208" s="2"/>
      <c r="HIX208" s="2"/>
      <c r="HIY208" s="2"/>
      <c r="HIZ208" s="2"/>
      <c r="HJA208" s="2"/>
      <c r="HJB208" s="2"/>
      <c r="HJC208" s="2"/>
      <c r="HJD208" s="2"/>
      <c r="HJE208" s="2"/>
      <c r="HJF208" s="2"/>
      <c r="HJG208" s="2"/>
      <c r="HJH208" s="2"/>
      <c r="HJI208" s="2"/>
      <c r="HJJ208" s="2"/>
      <c r="HJK208" s="2"/>
      <c r="HJL208" s="2"/>
      <c r="HJM208" s="2"/>
      <c r="HJN208" s="2"/>
      <c r="HJO208" s="2"/>
      <c r="HJP208" s="2"/>
      <c r="HJQ208" s="2"/>
      <c r="HJR208" s="2"/>
      <c r="HJS208" s="2"/>
      <c r="HJT208" s="2"/>
      <c r="HJU208" s="2"/>
      <c r="HJV208" s="2"/>
      <c r="HJW208" s="2"/>
      <c r="HJX208" s="2"/>
      <c r="HJY208" s="2"/>
      <c r="HJZ208" s="2"/>
      <c r="HKA208" s="2"/>
      <c r="HKB208" s="2"/>
      <c r="HKC208" s="2"/>
      <c r="HKD208" s="2"/>
      <c r="HKE208" s="2"/>
      <c r="HKF208" s="2"/>
      <c r="HKG208" s="2"/>
      <c r="HKH208" s="2"/>
      <c r="HKI208" s="2"/>
      <c r="HKJ208" s="2"/>
      <c r="HKK208" s="2"/>
      <c r="HKL208" s="2"/>
      <c r="HKM208" s="2"/>
      <c r="HKN208" s="2"/>
      <c r="HKO208" s="2"/>
      <c r="HKP208" s="2"/>
      <c r="HKQ208" s="2"/>
      <c r="HKR208" s="2"/>
      <c r="HKS208" s="2"/>
      <c r="HKT208" s="2"/>
      <c r="HKU208" s="2"/>
      <c r="HKV208" s="2"/>
      <c r="HKW208" s="2"/>
      <c r="HKX208" s="2"/>
      <c r="HKY208" s="2"/>
      <c r="HKZ208" s="2"/>
      <c r="HLA208" s="2"/>
      <c r="HLB208" s="2"/>
      <c r="HLC208" s="2"/>
      <c r="HLD208" s="2"/>
      <c r="HLE208" s="2"/>
      <c r="HLF208" s="2"/>
      <c r="HLG208" s="2"/>
      <c r="HLH208" s="2"/>
      <c r="HLI208" s="2"/>
      <c r="HLJ208" s="2"/>
      <c r="HLK208" s="2"/>
      <c r="HLL208" s="2"/>
      <c r="HLM208" s="2"/>
      <c r="HLN208" s="2"/>
      <c r="HLO208" s="2"/>
      <c r="HLP208" s="2"/>
      <c r="HLQ208" s="2"/>
      <c r="HLR208" s="2"/>
      <c r="HLS208" s="2"/>
      <c r="HLT208" s="2"/>
      <c r="HLU208" s="2"/>
      <c r="HLV208" s="2"/>
      <c r="HLW208" s="2"/>
      <c r="HLX208" s="2"/>
      <c r="HLY208" s="2"/>
      <c r="HLZ208" s="2"/>
      <c r="HMA208" s="2"/>
      <c r="HMB208" s="2"/>
      <c r="HMC208" s="2"/>
      <c r="HMD208" s="2"/>
      <c r="HME208" s="2"/>
      <c r="HMF208" s="2"/>
      <c r="HMG208" s="2"/>
      <c r="HMH208" s="2"/>
      <c r="HMI208" s="2"/>
      <c r="HMJ208" s="2"/>
      <c r="HMK208" s="2"/>
      <c r="HML208" s="2"/>
      <c r="HMM208" s="2"/>
      <c r="HMN208" s="2"/>
      <c r="HMO208" s="2"/>
      <c r="HMP208" s="2"/>
      <c r="HMQ208" s="2"/>
      <c r="HMR208" s="2"/>
      <c r="HMS208" s="2"/>
      <c r="HMT208" s="2"/>
      <c r="HMU208" s="2"/>
      <c r="HMV208" s="2"/>
      <c r="HMW208" s="2"/>
      <c r="HMX208" s="2"/>
      <c r="HMY208" s="2"/>
      <c r="HMZ208" s="2"/>
      <c r="HNA208" s="2"/>
      <c r="HNB208" s="2"/>
      <c r="HNC208" s="2"/>
      <c r="HND208" s="2"/>
      <c r="HNE208" s="2"/>
      <c r="HNF208" s="2"/>
      <c r="HNG208" s="2"/>
      <c r="HNH208" s="2"/>
      <c r="HNI208" s="2"/>
      <c r="HNJ208" s="2"/>
      <c r="HNK208" s="2"/>
      <c r="HNL208" s="2"/>
      <c r="HNM208" s="2"/>
      <c r="HNN208" s="2"/>
      <c r="HNO208" s="2"/>
      <c r="HNP208" s="2"/>
      <c r="HNQ208" s="2"/>
      <c r="HNR208" s="2"/>
      <c r="HNS208" s="2"/>
      <c r="HNT208" s="2"/>
      <c r="HNU208" s="2"/>
      <c r="HNV208" s="2"/>
      <c r="HNW208" s="2"/>
      <c r="HNX208" s="2"/>
      <c r="HNY208" s="2"/>
      <c r="HNZ208" s="2"/>
      <c r="HOA208" s="2"/>
      <c r="HOB208" s="2"/>
      <c r="HOC208" s="2"/>
      <c r="HOD208" s="2"/>
      <c r="HOE208" s="2"/>
      <c r="HOF208" s="2"/>
      <c r="HOG208" s="2"/>
      <c r="HOH208" s="2"/>
      <c r="HOI208" s="2"/>
      <c r="HOJ208" s="2"/>
      <c r="HOK208" s="2"/>
      <c r="HOL208" s="2"/>
      <c r="HOM208" s="2"/>
      <c r="HON208" s="2"/>
      <c r="HOO208" s="2"/>
      <c r="HOP208" s="2"/>
      <c r="HOQ208" s="2"/>
      <c r="HOR208" s="2"/>
      <c r="HOS208" s="2"/>
      <c r="HOT208" s="2"/>
      <c r="HOU208" s="2"/>
      <c r="HOV208" s="2"/>
      <c r="HOW208" s="2"/>
      <c r="HOX208" s="2"/>
      <c r="HOY208" s="2"/>
      <c r="HOZ208" s="2"/>
      <c r="HPA208" s="2"/>
      <c r="HPB208" s="2"/>
      <c r="HPC208" s="2"/>
      <c r="HPD208" s="2"/>
      <c r="HPE208" s="2"/>
      <c r="HPF208" s="2"/>
      <c r="HPG208" s="2"/>
      <c r="HPH208" s="2"/>
      <c r="HPI208" s="2"/>
      <c r="HPJ208" s="2"/>
      <c r="HPK208" s="2"/>
      <c r="HPL208" s="2"/>
      <c r="HPM208" s="2"/>
      <c r="HPN208" s="2"/>
      <c r="HPO208" s="2"/>
      <c r="HPP208" s="2"/>
      <c r="HPQ208" s="2"/>
      <c r="HPR208" s="2"/>
      <c r="HPS208" s="2"/>
      <c r="HPT208" s="2"/>
      <c r="HPU208" s="2"/>
      <c r="HPV208" s="2"/>
      <c r="HPW208" s="2"/>
      <c r="HPX208" s="2"/>
      <c r="HPY208" s="2"/>
      <c r="HPZ208" s="2"/>
      <c r="HQA208" s="2"/>
      <c r="HQB208" s="2"/>
      <c r="HQC208" s="2"/>
      <c r="HQD208" s="2"/>
      <c r="HQE208" s="2"/>
      <c r="HQF208" s="2"/>
      <c r="HQG208" s="2"/>
      <c r="HQH208" s="2"/>
      <c r="HQI208" s="2"/>
      <c r="HQJ208" s="2"/>
      <c r="HQK208" s="2"/>
      <c r="HQL208" s="2"/>
      <c r="HQM208" s="2"/>
      <c r="HQN208" s="2"/>
      <c r="HQO208" s="2"/>
      <c r="HQP208" s="2"/>
      <c r="HQQ208" s="2"/>
      <c r="HQR208" s="2"/>
      <c r="HQS208" s="2"/>
      <c r="HQT208" s="2"/>
      <c r="HQU208" s="2"/>
      <c r="HQV208" s="2"/>
      <c r="HQW208" s="2"/>
      <c r="HQX208" s="2"/>
      <c r="HQY208" s="2"/>
      <c r="HQZ208" s="2"/>
      <c r="HRA208" s="2"/>
      <c r="HRB208" s="2"/>
      <c r="HRC208" s="2"/>
      <c r="HRD208" s="2"/>
      <c r="HRE208" s="2"/>
      <c r="HRF208" s="2"/>
      <c r="HRG208" s="2"/>
      <c r="HRH208" s="2"/>
      <c r="HRI208" s="2"/>
      <c r="HRJ208" s="2"/>
      <c r="HRK208" s="2"/>
      <c r="HRL208" s="2"/>
      <c r="HRM208" s="2"/>
      <c r="HRN208" s="2"/>
      <c r="HRO208" s="2"/>
      <c r="HRP208" s="2"/>
      <c r="HRQ208" s="2"/>
      <c r="HRR208" s="2"/>
      <c r="HRS208" s="2"/>
      <c r="HRT208" s="2"/>
      <c r="HRU208" s="2"/>
      <c r="HRV208" s="2"/>
      <c r="HRW208" s="2"/>
      <c r="HRX208" s="2"/>
      <c r="HRY208" s="2"/>
      <c r="HRZ208" s="2"/>
      <c r="HSA208" s="2"/>
      <c r="HSB208" s="2"/>
      <c r="HSC208" s="2"/>
      <c r="HSD208" s="2"/>
      <c r="HSE208" s="2"/>
      <c r="HSF208" s="2"/>
      <c r="HSG208" s="2"/>
      <c r="HSH208" s="2"/>
      <c r="HSI208" s="2"/>
      <c r="HSJ208" s="2"/>
      <c r="HSK208" s="2"/>
      <c r="HSL208" s="2"/>
      <c r="HSM208" s="2"/>
      <c r="HSN208" s="2"/>
      <c r="HSO208" s="2"/>
      <c r="HSP208" s="2"/>
      <c r="HSQ208" s="2"/>
      <c r="HSR208" s="2"/>
      <c r="HSS208" s="2"/>
      <c r="HST208" s="2"/>
      <c r="HSU208" s="2"/>
      <c r="HSV208" s="2"/>
      <c r="HSW208" s="2"/>
      <c r="HSX208" s="2"/>
      <c r="HSY208" s="2"/>
      <c r="HSZ208" s="2"/>
      <c r="HTA208" s="2"/>
      <c r="HTB208" s="2"/>
      <c r="HTC208" s="2"/>
      <c r="HTD208" s="2"/>
      <c r="HTE208" s="2"/>
      <c r="HTF208" s="2"/>
      <c r="HTG208" s="2"/>
      <c r="HTH208" s="2"/>
      <c r="HTI208" s="2"/>
      <c r="HTJ208" s="2"/>
      <c r="HTK208" s="2"/>
      <c r="HTL208" s="2"/>
      <c r="HTM208" s="2"/>
      <c r="HTN208" s="2"/>
      <c r="HTO208" s="2"/>
      <c r="HTP208" s="2"/>
      <c r="HTQ208" s="2"/>
      <c r="HTR208" s="2"/>
      <c r="HTS208" s="2"/>
      <c r="HTT208" s="2"/>
      <c r="HTU208" s="2"/>
      <c r="HTV208" s="2"/>
      <c r="HTW208" s="2"/>
      <c r="HTX208" s="2"/>
      <c r="HTY208" s="2"/>
      <c r="HTZ208" s="2"/>
      <c r="HUA208" s="2"/>
      <c r="HUB208" s="2"/>
      <c r="HUC208" s="2"/>
      <c r="HUD208" s="2"/>
      <c r="HUE208" s="2"/>
      <c r="HUF208" s="2"/>
      <c r="HUG208" s="2"/>
      <c r="HUH208" s="2"/>
      <c r="HUI208" s="2"/>
      <c r="HUJ208" s="2"/>
      <c r="HUK208" s="2"/>
      <c r="HUL208" s="2"/>
      <c r="HUM208" s="2"/>
      <c r="HUN208" s="2"/>
      <c r="HUO208" s="2"/>
      <c r="HUP208" s="2"/>
      <c r="HUQ208" s="2"/>
      <c r="HUR208" s="2"/>
      <c r="HUS208" s="2"/>
      <c r="HUT208" s="2"/>
      <c r="HUU208" s="2"/>
      <c r="HUV208" s="2"/>
      <c r="HUW208" s="2"/>
      <c r="HUX208" s="2"/>
      <c r="HUY208" s="2"/>
      <c r="HUZ208" s="2"/>
      <c r="HVA208" s="2"/>
      <c r="HVB208" s="2"/>
      <c r="HVC208" s="2"/>
      <c r="HVD208" s="2"/>
      <c r="HVE208" s="2"/>
      <c r="HVF208" s="2"/>
      <c r="HVG208" s="2"/>
      <c r="HVH208" s="2"/>
      <c r="HVI208" s="2"/>
      <c r="HVJ208" s="2"/>
      <c r="HVK208" s="2"/>
      <c r="HVL208" s="2"/>
      <c r="HVM208" s="2"/>
      <c r="HVN208" s="2"/>
      <c r="HVO208" s="2"/>
      <c r="HVP208" s="2"/>
      <c r="HVQ208" s="2"/>
      <c r="HVR208" s="2"/>
      <c r="HVS208" s="2"/>
      <c r="HVT208" s="2"/>
      <c r="HVU208" s="2"/>
      <c r="HVV208" s="2"/>
      <c r="HVW208" s="2"/>
      <c r="HVX208" s="2"/>
      <c r="HVY208" s="2"/>
      <c r="HVZ208" s="2"/>
      <c r="HWA208" s="2"/>
      <c r="HWB208" s="2"/>
      <c r="HWC208" s="2"/>
      <c r="HWD208" s="2"/>
      <c r="HWE208" s="2"/>
      <c r="HWF208" s="2"/>
      <c r="HWG208" s="2"/>
      <c r="HWH208" s="2"/>
      <c r="HWI208" s="2"/>
      <c r="HWJ208" s="2"/>
      <c r="HWK208" s="2"/>
      <c r="HWL208" s="2"/>
      <c r="HWM208" s="2"/>
      <c r="HWN208" s="2"/>
      <c r="HWO208" s="2"/>
      <c r="HWP208" s="2"/>
      <c r="HWQ208" s="2"/>
      <c r="HWR208" s="2"/>
      <c r="HWS208" s="2"/>
      <c r="HWT208" s="2"/>
      <c r="HWU208" s="2"/>
      <c r="HWV208" s="2"/>
      <c r="HWW208" s="2"/>
      <c r="HWX208" s="2"/>
      <c r="HWY208" s="2"/>
      <c r="HWZ208" s="2"/>
      <c r="HXA208" s="2"/>
      <c r="HXB208" s="2"/>
      <c r="HXC208" s="2"/>
      <c r="HXD208" s="2"/>
      <c r="HXE208" s="2"/>
      <c r="HXF208" s="2"/>
      <c r="HXG208" s="2"/>
      <c r="HXH208" s="2"/>
      <c r="HXI208" s="2"/>
      <c r="HXJ208" s="2"/>
      <c r="HXK208" s="2"/>
      <c r="HXL208" s="2"/>
      <c r="HXM208" s="2"/>
      <c r="HXN208" s="2"/>
      <c r="HXO208" s="2"/>
      <c r="HXP208" s="2"/>
      <c r="HXQ208" s="2"/>
      <c r="HXR208" s="2"/>
      <c r="HXS208" s="2"/>
      <c r="HXT208" s="2"/>
      <c r="HXU208" s="2"/>
      <c r="HXV208" s="2"/>
      <c r="HXW208" s="2"/>
      <c r="HXX208" s="2"/>
      <c r="HXY208" s="2"/>
      <c r="HXZ208" s="2"/>
      <c r="HYA208" s="2"/>
      <c r="HYB208" s="2"/>
      <c r="HYC208" s="2"/>
      <c r="HYD208" s="2"/>
      <c r="HYE208" s="2"/>
      <c r="HYF208" s="2"/>
      <c r="HYG208" s="2"/>
      <c r="HYH208" s="2"/>
      <c r="HYI208" s="2"/>
      <c r="HYJ208" s="2"/>
      <c r="HYK208" s="2"/>
      <c r="HYL208" s="2"/>
      <c r="HYM208" s="2"/>
      <c r="HYN208" s="2"/>
      <c r="HYO208" s="2"/>
      <c r="HYP208" s="2"/>
      <c r="HYQ208" s="2"/>
      <c r="HYR208" s="2"/>
      <c r="HYS208" s="2"/>
      <c r="HYT208" s="2"/>
      <c r="HYU208" s="2"/>
      <c r="HYV208" s="2"/>
      <c r="HYW208" s="2"/>
      <c r="HYX208" s="2"/>
      <c r="HYY208" s="2"/>
      <c r="HYZ208" s="2"/>
      <c r="HZA208" s="2"/>
      <c r="HZB208" s="2"/>
      <c r="HZC208" s="2"/>
      <c r="HZD208" s="2"/>
      <c r="HZE208" s="2"/>
      <c r="HZF208" s="2"/>
      <c r="HZG208" s="2"/>
      <c r="HZH208" s="2"/>
      <c r="HZI208" s="2"/>
      <c r="HZJ208" s="2"/>
      <c r="HZK208" s="2"/>
      <c r="HZL208" s="2"/>
      <c r="HZM208" s="2"/>
      <c r="HZN208" s="2"/>
      <c r="HZO208" s="2"/>
      <c r="HZP208" s="2"/>
      <c r="HZQ208" s="2"/>
      <c r="HZR208" s="2"/>
      <c r="HZS208" s="2"/>
      <c r="HZT208" s="2"/>
      <c r="HZU208" s="2"/>
      <c r="HZV208" s="2"/>
      <c r="HZW208" s="2"/>
      <c r="HZX208" s="2"/>
      <c r="HZY208" s="2"/>
      <c r="HZZ208" s="2"/>
      <c r="IAA208" s="2"/>
      <c r="IAB208" s="2"/>
      <c r="IAC208" s="2"/>
      <c r="IAD208" s="2"/>
      <c r="IAE208" s="2"/>
      <c r="IAF208" s="2"/>
      <c r="IAG208" s="2"/>
      <c r="IAH208" s="2"/>
      <c r="IAI208" s="2"/>
      <c r="IAJ208" s="2"/>
      <c r="IAK208" s="2"/>
      <c r="IAL208" s="2"/>
      <c r="IAM208" s="2"/>
      <c r="IAN208" s="2"/>
      <c r="IAO208" s="2"/>
      <c r="IAP208" s="2"/>
      <c r="IAQ208" s="2"/>
      <c r="IAR208" s="2"/>
      <c r="IAS208" s="2"/>
      <c r="IAT208" s="2"/>
      <c r="IAU208" s="2"/>
      <c r="IAV208" s="2"/>
      <c r="IAW208" s="2"/>
      <c r="IAX208" s="2"/>
      <c r="IAY208" s="2"/>
      <c r="IAZ208" s="2"/>
      <c r="IBA208" s="2"/>
      <c r="IBB208" s="2"/>
      <c r="IBC208" s="2"/>
      <c r="IBD208" s="2"/>
      <c r="IBE208" s="2"/>
      <c r="IBF208" s="2"/>
      <c r="IBG208" s="2"/>
      <c r="IBH208" s="2"/>
      <c r="IBI208" s="2"/>
      <c r="IBJ208" s="2"/>
      <c r="IBK208" s="2"/>
      <c r="IBL208" s="2"/>
      <c r="IBM208" s="2"/>
      <c r="IBN208" s="2"/>
      <c r="IBO208" s="2"/>
      <c r="IBP208" s="2"/>
      <c r="IBQ208" s="2"/>
      <c r="IBR208" s="2"/>
      <c r="IBS208" s="2"/>
      <c r="IBT208" s="2"/>
      <c r="IBU208" s="2"/>
      <c r="IBV208" s="2"/>
      <c r="IBW208" s="2"/>
      <c r="IBX208" s="2"/>
      <c r="IBY208" s="2"/>
      <c r="IBZ208" s="2"/>
      <c r="ICA208" s="2"/>
      <c r="ICB208" s="2"/>
      <c r="ICC208" s="2"/>
      <c r="ICD208" s="2"/>
      <c r="ICE208" s="2"/>
      <c r="ICF208" s="2"/>
      <c r="ICG208" s="2"/>
      <c r="ICH208" s="2"/>
      <c r="ICI208" s="2"/>
      <c r="ICJ208" s="2"/>
      <c r="ICK208" s="2"/>
      <c r="ICL208" s="2"/>
      <c r="ICM208" s="2"/>
      <c r="ICN208" s="2"/>
      <c r="ICO208" s="2"/>
      <c r="ICP208" s="2"/>
      <c r="ICQ208" s="2"/>
      <c r="ICR208" s="2"/>
      <c r="ICS208" s="2"/>
      <c r="ICT208" s="2"/>
      <c r="ICU208" s="2"/>
      <c r="ICV208" s="2"/>
      <c r="ICW208" s="2"/>
      <c r="ICX208" s="2"/>
      <c r="ICY208" s="2"/>
      <c r="ICZ208" s="2"/>
      <c r="IDA208" s="2"/>
      <c r="IDB208" s="2"/>
      <c r="IDC208" s="2"/>
      <c r="IDD208" s="2"/>
      <c r="IDE208" s="2"/>
      <c r="IDF208" s="2"/>
      <c r="IDG208" s="2"/>
      <c r="IDH208" s="2"/>
      <c r="IDI208" s="2"/>
      <c r="IDJ208" s="2"/>
      <c r="IDK208" s="2"/>
      <c r="IDL208" s="2"/>
      <c r="IDM208" s="2"/>
      <c r="IDN208" s="2"/>
      <c r="IDO208" s="2"/>
      <c r="IDP208" s="2"/>
      <c r="IDQ208" s="2"/>
      <c r="IDR208" s="2"/>
      <c r="IDS208" s="2"/>
      <c r="IDT208" s="2"/>
      <c r="IDU208" s="2"/>
      <c r="IDV208" s="2"/>
      <c r="IDW208" s="2"/>
      <c r="IDX208" s="2"/>
      <c r="IDY208" s="2"/>
      <c r="IDZ208" s="2"/>
      <c r="IEA208" s="2"/>
      <c r="IEB208" s="2"/>
      <c r="IEC208" s="2"/>
      <c r="IED208" s="2"/>
      <c r="IEE208" s="2"/>
      <c r="IEF208" s="2"/>
      <c r="IEG208" s="2"/>
      <c r="IEH208" s="2"/>
      <c r="IEI208" s="2"/>
      <c r="IEJ208" s="2"/>
      <c r="IEK208" s="2"/>
      <c r="IEL208" s="2"/>
      <c r="IEM208" s="2"/>
      <c r="IEN208" s="2"/>
      <c r="IEO208" s="2"/>
      <c r="IEP208" s="2"/>
      <c r="IEQ208" s="2"/>
      <c r="IER208" s="2"/>
      <c r="IES208" s="2"/>
      <c r="IET208" s="2"/>
      <c r="IEU208" s="2"/>
      <c r="IEV208" s="2"/>
      <c r="IEW208" s="2"/>
      <c r="IEX208" s="2"/>
      <c r="IEY208" s="2"/>
      <c r="IEZ208" s="2"/>
      <c r="IFA208" s="2"/>
      <c r="IFB208" s="2"/>
      <c r="IFC208" s="2"/>
      <c r="IFD208" s="2"/>
      <c r="IFE208" s="2"/>
      <c r="IFF208" s="2"/>
      <c r="IFG208" s="2"/>
      <c r="IFH208" s="2"/>
      <c r="IFI208" s="2"/>
      <c r="IFJ208" s="2"/>
      <c r="IFK208" s="2"/>
      <c r="IFL208" s="2"/>
      <c r="IFM208" s="2"/>
      <c r="IFN208" s="2"/>
      <c r="IFO208" s="2"/>
      <c r="IFP208" s="2"/>
      <c r="IFQ208" s="2"/>
      <c r="IFR208" s="2"/>
      <c r="IFS208" s="2"/>
      <c r="IFT208" s="2"/>
      <c r="IFU208" s="2"/>
      <c r="IFV208" s="2"/>
      <c r="IFW208" s="2"/>
      <c r="IFX208" s="2"/>
      <c r="IFY208" s="2"/>
      <c r="IFZ208" s="2"/>
      <c r="IGA208" s="2"/>
      <c r="IGB208" s="2"/>
      <c r="IGC208" s="2"/>
      <c r="IGD208" s="2"/>
      <c r="IGE208" s="2"/>
      <c r="IGF208" s="2"/>
      <c r="IGG208" s="2"/>
      <c r="IGH208" s="2"/>
      <c r="IGI208" s="2"/>
      <c r="IGJ208" s="2"/>
      <c r="IGK208" s="2"/>
      <c r="IGL208" s="2"/>
      <c r="IGM208" s="2"/>
      <c r="IGN208" s="2"/>
      <c r="IGO208" s="2"/>
      <c r="IGP208" s="2"/>
      <c r="IGQ208" s="2"/>
      <c r="IGR208" s="2"/>
      <c r="IGS208" s="2"/>
      <c r="IGT208" s="2"/>
      <c r="IGU208" s="2"/>
      <c r="IGV208" s="2"/>
      <c r="IGW208" s="2"/>
      <c r="IGX208" s="2"/>
      <c r="IGY208" s="2"/>
      <c r="IGZ208" s="2"/>
      <c r="IHA208" s="2"/>
      <c r="IHB208" s="2"/>
      <c r="IHC208" s="2"/>
      <c r="IHD208" s="2"/>
      <c r="IHE208" s="2"/>
      <c r="IHF208" s="2"/>
      <c r="IHG208" s="2"/>
      <c r="IHH208" s="2"/>
      <c r="IHI208" s="2"/>
      <c r="IHJ208" s="2"/>
      <c r="IHK208" s="2"/>
      <c r="IHL208" s="2"/>
      <c r="IHM208" s="2"/>
      <c r="IHN208" s="2"/>
      <c r="IHO208" s="2"/>
      <c r="IHP208" s="2"/>
      <c r="IHQ208" s="2"/>
      <c r="IHR208" s="2"/>
      <c r="IHS208" s="2"/>
      <c r="IHT208" s="2"/>
      <c r="IHU208" s="2"/>
      <c r="IHV208" s="2"/>
      <c r="IHW208" s="2"/>
      <c r="IHX208" s="2"/>
      <c r="IHY208" s="2"/>
      <c r="IHZ208" s="2"/>
      <c r="IIA208" s="2"/>
      <c r="IIB208" s="2"/>
      <c r="IIC208" s="2"/>
      <c r="IID208" s="2"/>
      <c r="IIE208" s="2"/>
      <c r="IIF208" s="2"/>
      <c r="IIG208" s="2"/>
      <c r="IIH208" s="2"/>
      <c r="III208" s="2"/>
      <c r="IIJ208" s="2"/>
      <c r="IIK208" s="2"/>
      <c r="IIL208" s="2"/>
      <c r="IIM208" s="2"/>
      <c r="IIN208" s="2"/>
      <c r="IIO208" s="2"/>
      <c r="IIP208" s="2"/>
      <c r="IIQ208" s="2"/>
      <c r="IIR208" s="2"/>
      <c r="IIS208" s="2"/>
      <c r="IIT208" s="2"/>
      <c r="IIU208" s="2"/>
      <c r="IIV208" s="2"/>
      <c r="IIW208" s="2"/>
      <c r="IIX208" s="2"/>
      <c r="IIY208" s="2"/>
      <c r="IIZ208" s="2"/>
      <c r="IJA208" s="2"/>
      <c r="IJB208" s="2"/>
      <c r="IJC208" s="2"/>
      <c r="IJD208" s="2"/>
      <c r="IJE208" s="2"/>
      <c r="IJF208" s="2"/>
      <c r="IJG208" s="2"/>
      <c r="IJH208" s="2"/>
      <c r="IJI208" s="2"/>
      <c r="IJJ208" s="2"/>
      <c r="IJK208" s="2"/>
      <c r="IJL208" s="2"/>
      <c r="IJM208" s="2"/>
      <c r="IJN208" s="2"/>
      <c r="IJO208" s="2"/>
      <c r="IJP208" s="2"/>
      <c r="IJQ208" s="2"/>
      <c r="IJR208" s="2"/>
      <c r="IJS208" s="2"/>
      <c r="IJT208" s="2"/>
      <c r="IJU208" s="2"/>
      <c r="IJV208" s="2"/>
      <c r="IJW208" s="2"/>
      <c r="IJX208" s="2"/>
      <c r="IJY208" s="2"/>
      <c r="IJZ208" s="2"/>
      <c r="IKA208" s="2"/>
      <c r="IKB208" s="2"/>
      <c r="IKC208" s="2"/>
      <c r="IKD208" s="2"/>
      <c r="IKE208" s="2"/>
      <c r="IKF208" s="2"/>
      <c r="IKG208" s="2"/>
      <c r="IKH208" s="2"/>
      <c r="IKI208" s="2"/>
      <c r="IKJ208" s="2"/>
      <c r="IKK208" s="2"/>
      <c r="IKL208" s="2"/>
      <c r="IKM208" s="2"/>
      <c r="IKN208" s="2"/>
      <c r="IKO208" s="2"/>
      <c r="IKP208" s="2"/>
      <c r="IKQ208" s="2"/>
      <c r="IKR208" s="2"/>
      <c r="IKS208" s="2"/>
      <c r="IKT208" s="2"/>
      <c r="IKU208" s="2"/>
      <c r="IKV208" s="2"/>
      <c r="IKW208" s="2"/>
      <c r="IKX208" s="2"/>
      <c r="IKY208" s="2"/>
      <c r="IKZ208" s="2"/>
      <c r="ILA208" s="2"/>
      <c r="ILB208" s="2"/>
      <c r="ILC208" s="2"/>
      <c r="ILD208" s="2"/>
      <c r="ILE208" s="2"/>
      <c r="ILF208" s="2"/>
      <c r="ILG208" s="2"/>
      <c r="ILH208" s="2"/>
      <c r="ILI208" s="2"/>
      <c r="ILJ208" s="2"/>
      <c r="ILK208" s="2"/>
      <c r="ILL208" s="2"/>
      <c r="ILM208" s="2"/>
      <c r="ILN208" s="2"/>
      <c r="ILO208" s="2"/>
      <c r="ILP208" s="2"/>
      <c r="ILQ208" s="2"/>
      <c r="ILR208" s="2"/>
      <c r="ILS208" s="2"/>
      <c r="ILT208" s="2"/>
      <c r="ILU208" s="2"/>
      <c r="ILV208" s="2"/>
      <c r="ILW208" s="2"/>
      <c r="ILX208" s="2"/>
      <c r="ILY208" s="2"/>
      <c r="ILZ208" s="2"/>
      <c r="IMA208" s="2"/>
      <c r="IMB208" s="2"/>
      <c r="IMC208" s="2"/>
      <c r="IMD208" s="2"/>
      <c r="IME208" s="2"/>
      <c r="IMF208" s="2"/>
      <c r="IMG208" s="2"/>
      <c r="IMH208" s="2"/>
      <c r="IMI208" s="2"/>
      <c r="IMJ208" s="2"/>
      <c r="IMK208" s="2"/>
      <c r="IML208" s="2"/>
      <c r="IMM208" s="2"/>
      <c r="IMN208" s="2"/>
      <c r="IMO208" s="2"/>
      <c r="IMP208" s="2"/>
      <c r="IMQ208" s="2"/>
      <c r="IMR208" s="2"/>
      <c r="IMS208" s="2"/>
      <c r="IMT208" s="2"/>
      <c r="IMU208" s="2"/>
      <c r="IMV208" s="2"/>
      <c r="IMW208" s="2"/>
      <c r="IMX208" s="2"/>
      <c r="IMY208" s="2"/>
      <c r="IMZ208" s="2"/>
      <c r="INA208" s="2"/>
      <c r="INB208" s="2"/>
      <c r="INC208" s="2"/>
      <c r="IND208" s="2"/>
      <c r="INE208" s="2"/>
      <c r="INF208" s="2"/>
      <c r="ING208" s="2"/>
      <c r="INH208" s="2"/>
      <c r="INI208" s="2"/>
      <c r="INJ208" s="2"/>
      <c r="INK208" s="2"/>
      <c r="INL208" s="2"/>
      <c r="INM208" s="2"/>
      <c r="INN208" s="2"/>
      <c r="INO208" s="2"/>
      <c r="INP208" s="2"/>
      <c r="INQ208" s="2"/>
      <c r="INR208" s="2"/>
      <c r="INS208" s="2"/>
      <c r="INT208" s="2"/>
      <c r="INU208" s="2"/>
      <c r="INV208" s="2"/>
      <c r="INW208" s="2"/>
      <c r="INX208" s="2"/>
      <c r="INY208" s="2"/>
      <c r="INZ208" s="2"/>
      <c r="IOA208" s="2"/>
      <c r="IOB208" s="2"/>
      <c r="IOC208" s="2"/>
      <c r="IOD208" s="2"/>
      <c r="IOE208" s="2"/>
      <c r="IOF208" s="2"/>
      <c r="IOG208" s="2"/>
      <c r="IOH208" s="2"/>
      <c r="IOI208" s="2"/>
      <c r="IOJ208" s="2"/>
      <c r="IOK208" s="2"/>
      <c r="IOL208" s="2"/>
      <c r="IOM208" s="2"/>
      <c r="ION208" s="2"/>
      <c r="IOO208" s="2"/>
      <c r="IOP208" s="2"/>
      <c r="IOQ208" s="2"/>
      <c r="IOR208" s="2"/>
      <c r="IOS208" s="2"/>
      <c r="IOT208" s="2"/>
      <c r="IOU208" s="2"/>
      <c r="IOV208" s="2"/>
      <c r="IOW208" s="2"/>
      <c r="IOX208" s="2"/>
      <c r="IOY208" s="2"/>
      <c r="IOZ208" s="2"/>
      <c r="IPA208" s="2"/>
      <c r="IPB208" s="2"/>
      <c r="IPC208" s="2"/>
      <c r="IPD208" s="2"/>
      <c r="IPE208" s="2"/>
      <c r="IPF208" s="2"/>
      <c r="IPG208" s="2"/>
      <c r="IPH208" s="2"/>
      <c r="IPI208" s="2"/>
      <c r="IPJ208" s="2"/>
      <c r="IPK208" s="2"/>
      <c r="IPL208" s="2"/>
      <c r="IPM208" s="2"/>
      <c r="IPN208" s="2"/>
      <c r="IPO208" s="2"/>
      <c r="IPP208" s="2"/>
      <c r="IPQ208" s="2"/>
      <c r="IPR208" s="2"/>
      <c r="IPS208" s="2"/>
      <c r="IPT208" s="2"/>
      <c r="IPU208" s="2"/>
      <c r="IPV208" s="2"/>
      <c r="IPW208" s="2"/>
      <c r="IPX208" s="2"/>
      <c r="IPY208" s="2"/>
      <c r="IPZ208" s="2"/>
      <c r="IQA208" s="2"/>
      <c r="IQB208" s="2"/>
      <c r="IQC208" s="2"/>
      <c r="IQD208" s="2"/>
      <c r="IQE208" s="2"/>
      <c r="IQF208" s="2"/>
      <c r="IQG208" s="2"/>
      <c r="IQH208" s="2"/>
      <c r="IQI208" s="2"/>
      <c r="IQJ208" s="2"/>
      <c r="IQK208" s="2"/>
      <c r="IQL208" s="2"/>
      <c r="IQM208" s="2"/>
      <c r="IQN208" s="2"/>
      <c r="IQO208" s="2"/>
      <c r="IQP208" s="2"/>
      <c r="IQQ208" s="2"/>
      <c r="IQR208" s="2"/>
      <c r="IQS208" s="2"/>
      <c r="IQT208" s="2"/>
      <c r="IQU208" s="2"/>
      <c r="IQV208" s="2"/>
      <c r="IQW208" s="2"/>
      <c r="IQX208" s="2"/>
      <c r="IQY208" s="2"/>
      <c r="IQZ208" s="2"/>
      <c r="IRA208" s="2"/>
      <c r="IRB208" s="2"/>
      <c r="IRC208" s="2"/>
      <c r="IRD208" s="2"/>
      <c r="IRE208" s="2"/>
      <c r="IRF208" s="2"/>
      <c r="IRG208" s="2"/>
      <c r="IRH208" s="2"/>
      <c r="IRI208" s="2"/>
      <c r="IRJ208" s="2"/>
      <c r="IRK208" s="2"/>
      <c r="IRL208" s="2"/>
      <c r="IRM208" s="2"/>
      <c r="IRN208" s="2"/>
      <c r="IRO208" s="2"/>
      <c r="IRP208" s="2"/>
      <c r="IRQ208" s="2"/>
      <c r="IRR208" s="2"/>
      <c r="IRS208" s="2"/>
      <c r="IRT208" s="2"/>
      <c r="IRU208" s="2"/>
      <c r="IRV208" s="2"/>
      <c r="IRW208" s="2"/>
      <c r="IRX208" s="2"/>
      <c r="IRY208" s="2"/>
      <c r="IRZ208" s="2"/>
      <c r="ISA208" s="2"/>
      <c r="ISB208" s="2"/>
      <c r="ISC208" s="2"/>
      <c r="ISD208" s="2"/>
      <c r="ISE208" s="2"/>
      <c r="ISF208" s="2"/>
      <c r="ISG208" s="2"/>
      <c r="ISH208" s="2"/>
      <c r="ISI208" s="2"/>
      <c r="ISJ208" s="2"/>
      <c r="ISK208" s="2"/>
      <c r="ISL208" s="2"/>
      <c r="ISM208" s="2"/>
      <c r="ISN208" s="2"/>
      <c r="ISO208" s="2"/>
      <c r="ISP208" s="2"/>
      <c r="ISQ208" s="2"/>
      <c r="ISR208" s="2"/>
      <c r="ISS208" s="2"/>
      <c r="IST208" s="2"/>
      <c r="ISU208" s="2"/>
      <c r="ISV208" s="2"/>
      <c r="ISW208" s="2"/>
      <c r="ISX208" s="2"/>
      <c r="ISY208" s="2"/>
      <c r="ISZ208" s="2"/>
      <c r="ITA208" s="2"/>
      <c r="ITB208" s="2"/>
      <c r="ITC208" s="2"/>
      <c r="ITD208" s="2"/>
      <c r="ITE208" s="2"/>
      <c r="ITF208" s="2"/>
      <c r="ITG208" s="2"/>
      <c r="ITH208" s="2"/>
      <c r="ITI208" s="2"/>
      <c r="ITJ208" s="2"/>
      <c r="ITK208" s="2"/>
      <c r="ITL208" s="2"/>
      <c r="ITM208" s="2"/>
      <c r="ITN208" s="2"/>
      <c r="ITO208" s="2"/>
      <c r="ITP208" s="2"/>
      <c r="ITQ208" s="2"/>
      <c r="ITR208" s="2"/>
      <c r="ITS208" s="2"/>
      <c r="ITT208" s="2"/>
      <c r="ITU208" s="2"/>
      <c r="ITV208" s="2"/>
      <c r="ITW208" s="2"/>
      <c r="ITX208" s="2"/>
      <c r="ITY208" s="2"/>
      <c r="ITZ208" s="2"/>
      <c r="IUA208" s="2"/>
      <c r="IUB208" s="2"/>
      <c r="IUC208" s="2"/>
      <c r="IUD208" s="2"/>
      <c r="IUE208" s="2"/>
      <c r="IUF208" s="2"/>
      <c r="IUG208" s="2"/>
      <c r="IUH208" s="2"/>
      <c r="IUI208" s="2"/>
      <c r="IUJ208" s="2"/>
      <c r="IUK208" s="2"/>
      <c r="IUL208" s="2"/>
      <c r="IUM208" s="2"/>
      <c r="IUN208" s="2"/>
      <c r="IUO208" s="2"/>
      <c r="IUP208" s="2"/>
      <c r="IUQ208" s="2"/>
      <c r="IUR208" s="2"/>
      <c r="IUS208" s="2"/>
      <c r="IUT208" s="2"/>
      <c r="IUU208" s="2"/>
      <c r="IUV208" s="2"/>
      <c r="IUW208" s="2"/>
      <c r="IUX208" s="2"/>
      <c r="IUY208" s="2"/>
      <c r="IUZ208" s="2"/>
      <c r="IVA208" s="2"/>
      <c r="IVB208" s="2"/>
      <c r="IVC208" s="2"/>
      <c r="IVD208" s="2"/>
      <c r="IVE208" s="2"/>
      <c r="IVF208" s="2"/>
      <c r="IVG208" s="2"/>
      <c r="IVH208" s="2"/>
      <c r="IVI208" s="2"/>
      <c r="IVJ208" s="2"/>
      <c r="IVK208" s="2"/>
      <c r="IVL208" s="2"/>
      <c r="IVM208" s="2"/>
      <c r="IVN208" s="2"/>
      <c r="IVO208" s="2"/>
      <c r="IVP208" s="2"/>
      <c r="IVQ208" s="2"/>
      <c r="IVR208" s="2"/>
      <c r="IVS208" s="2"/>
      <c r="IVT208" s="2"/>
      <c r="IVU208" s="2"/>
      <c r="IVV208" s="2"/>
      <c r="IVW208" s="2"/>
      <c r="IVX208" s="2"/>
      <c r="IVY208" s="2"/>
      <c r="IVZ208" s="2"/>
      <c r="IWA208" s="2"/>
      <c r="IWB208" s="2"/>
      <c r="IWC208" s="2"/>
      <c r="IWD208" s="2"/>
      <c r="IWE208" s="2"/>
      <c r="IWF208" s="2"/>
      <c r="IWG208" s="2"/>
      <c r="IWH208" s="2"/>
      <c r="IWI208" s="2"/>
      <c r="IWJ208" s="2"/>
      <c r="IWK208" s="2"/>
      <c r="IWL208" s="2"/>
      <c r="IWM208" s="2"/>
      <c r="IWN208" s="2"/>
      <c r="IWO208" s="2"/>
      <c r="IWP208" s="2"/>
      <c r="IWQ208" s="2"/>
      <c r="IWR208" s="2"/>
      <c r="IWS208" s="2"/>
      <c r="IWT208" s="2"/>
      <c r="IWU208" s="2"/>
      <c r="IWV208" s="2"/>
      <c r="IWW208" s="2"/>
      <c r="IWX208" s="2"/>
      <c r="IWY208" s="2"/>
      <c r="IWZ208" s="2"/>
      <c r="IXA208" s="2"/>
      <c r="IXB208" s="2"/>
      <c r="IXC208" s="2"/>
      <c r="IXD208" s="2"/>
      <c r="IXE208" s="2"/>
      <c r="IXF208" s="2"/>
      <c r="IXG208" s="2"/>
      <c r="IXH208" s="2"/>
      <c r="IXI208" s="2"/>
      <c r="IXJ208" s="2"/>
      <c r="IXK208" s="2"/>
      <c r="IXL208" s="2"/>
      <c r="IXM208" s="2"/>
      <c r="IXN208" s="2"/>
      <c r="IXO208" s="2"/>
      <c r="IXP208" s="2"/>
      <c r="IXQ208" s="2"/>
      <c r="IXR208" s="2"/>
      <c r="IXS208" s="2"/>
      <c r="IXT208" s="2"/>
      <c r="IXU208" s="2"/>
      <c r="IXV208" s="2"/>
      <c r="IXW208" s="2"/>
      <c r="IXX208" s="2"/>
      <c r="IXY208" s="2"/>
      <c r="IXZ208" s="2"/>
      <c r="IYA208" s="2"/>
      <c r="IYB208" s="2"/>
      <c r="IYC208" s="2"/>
      <c r="IYD208" s="2"/>
      <c r="IYE208" s="2"/>
      <c r="IYF208" s="2"/>
      <c r="IYG208" s="2"/>
      <c r="IYH208" s="2"/>
      <c r="IYI208" s="2"/>
      <c r="IYJ208" s="2"/>
      <c r="IYK208" s="2"/>
      <c r="IYL208" s="2"/>
      <c r="IYM208" s="2"/>
      <c r="IYN208" s="2"/>
      <c r="IYO208" s="2"/>
      <c r="IYP208" s="2"/>
      <c r="IYQ208" s="2"/>
      <c r="IYR208" s="2"/>
      <c r="IYS208" s="2"/>
      <c r="IYT208" s="2"/>
      <c r="IYU208" s="2"/>
      <c r="IYV208" s="2"/>
      <c r="IYW208" s="2"/>
      <c r="IYX208" s="2"/>
      <c r="IYY208" s="2"/>
      <c r="IYZ208" s="2"/>
      <c r="IZA208" s="2"/>
      <c r="IZB208" s="2"/>
      <c r="IZC208" s="2"/>
      <c r="IZD208" s="2"/>
      <c r="IZE208" s="2"/>
      <c r="IZF208" s="2"/>
      <c r="IZG208" s="2"/>
      <c r="IZH208" s="2"/>
      <c r="IZI208" s="2"/>
      <c r="IZJ208" s="2"/>
      <c r="IZK208" s="2"/>
      <c r="IZL208" s="2"/>
      <c r="IZM208" s="2"/>
      <c r="IZN208" s="2"/>
      <c r="IZO208" s="2"/>
      <c r="IZP208" s="2"/>
      <c r="IZQ208" s="2"/>
      <c r="IZR208" s="2"/>
      <c r="IZS208" s="2"/>
      <c r="IZT208" s="2"/>
      <c r="IZU208" s="2"/>
      <c r="IZV208" s="2"/>
      <c r="IZW208" s="2"/>
      <c r="IZX208" s="2"/>
      <c r="IZY208" s="2"/>
      <c r="IZZ208" s="2"/>
      <c r="JAA208" s="2"/>
      <c r="JAB208" s="2"/>
      <c r="JAC208" s="2"/>
      <c r="JAD208" s="2"/>
      <c r="JAE208" s="2"/>
      <c r="JAF208" s="2"/>
      <c r="JAG208" s="2"/>
      <c r="JAH208" s="2"/>
      <c r="JAI208" s="2"/>
      <c r="JAJ208" s="2"/>
      <c r="JAK208" s="2"/>
      <c r="JAL208" s="2"/>
      <c r="JAM208" s="2"/>
      <c r="JAN208" s="2"/>
      <c r="JAO208" s="2"/>
      <c r="JAP208" s="2"/>
      <c r="JAQ208" s="2"/>
      <c r="JAR208" s="2"/>
      <c r="JAS208" s="2"/>
      <c r="JAT208" s="2"/>
      <c r="JAU208" s="2"/>
      <c r="JAV208" s="2"/>
      <c r="JAW208" s="2"/>
      <c r="JAX208" s="2"/>
      <c r="JAY208" s="2"/>
      <c r="JAZ208" s="2"/>
      <c r="JBA208" s="2"/>
      <c r="JBB208" s="2"/>
      <c r="JBC208" s="2"/>
      <c r="JBD208" s="2"/>
      <c r="JBE208" s="2"/>
      <c r="JBF208" s="2"/>
      <c r="JBG208" s="2"/>
      <c r="JBH208" s="2"/>
      <c r="JBI208" s="2"/>
      <c r="JBJ208" s="2"/>
      <c r="JBK208" s="2"/>
      <c r="JBL208" s="2"/>
      <c r="JBM208" s="2"/>
      <c r="JBN208" s="2"/>
      <c r="JBO208" s="2"/>
      <c r="JBP208" s="2"/>
      <c r="JBQ208" s="2"/>
      <c r="JBR208" s="2"/>
      <c r="JBS208" s="2"/>
      <c r="JBT208" s="2"/>
      <c r="JBU208" s="2"/>
      <c r="JBV208" s="2"/>
      <c r="JBW208" s="2"/>
      <c r="JBX208" s="2"/>
      <c r="JBY208" s="2"/>
      <c r="JBZ208" s="2"/>
      <c r="JCA208" s="2"/>
      <c r="JCB208" s="2"/>
      <c r="JCC208" s="2"/>
      <c r="JCD208" s="2"/>
      <c r="JCE208" s="2"/>
      <c r="JCF208" s="2"/>
      <c r="JCG208" s="2"/>
      <c r="JCH208" s="2"/>
      <c r="JCI208" s="2"/>
      <c r="JCJ208" s="2"/>
      <c r="JCK208" s="2"/>
      <c r="JCL208" s="2"/>
      <c r="JCM208" s="2"/>
      <c r="JCN208" s="2"/>
      <c r="JCO208" s="2"/>
      <c r="JCP208" s="2"/>
      <c r="JCQ208" s="2"/>
      <c r="JCR208" s="2"/>
      <c r="JCS208" s="2"/>
      <c r="JCT208" s="2"/>
      <c r="JCU208" s="2"/>
      <c r="JCV208" s="2"/>
      <c r="JCW208" s="2"/>
      <c r="JCX208" s="2"/>
      <c r="JCY208" s="2"/>
      <c r="JCZ208" s="2"/>
      <c r="JDA208" s="2"/>
      <c r="JDB208" s="2"/>
      <c r="JDC208" s="2"/>
      <c r="JDD208" s="2"/>
      <c r="JDE208" s="2"/>
      <c r="JDF208" s="2"/>
      <c r="JDG208" s="2"/>
      <c r="JDH208" s="2"/>
      <c r="JDI208" s="2"/>
      <c r="JDJ208" s="2"/>
      <c r="JDK208" s="2"/>
      <c r="JDL208" s="2"/>
      <c r="JDM208" s="2"/>
      <c r="JDN208" s="2"/>
      <c r="JDO208" s="2"/>
      <c r="JDP208" s="2"/>
      <c r="JDQ208" s="2"/>
      <c r="JDR208" s="2"/>
      <c r="JDS208" s="2"/>
      <c r="JDT208" s="2"/>
      <c r="JDU208" s="2"/>
      <c r="JDV208" s="2"/>
      <c r="JDW208" s="2"/>
      <c r="JDX208" s="2"/>
      <c r="JDY208" s="2"/>
      <c r="JDZ208" s="2"/>
      <c r="JEA208" s="2"/>
      <c r="JEB208" s="2"/>
      <c r="JEC208" s="2"/>
      <c r="JED208" s="2"/>
      <c r="JEE208" s="2"/>
      <c r="JEF208" s="2"/>
      <c r="JEG208" s="2"/>
      <c r="JEH208" s="2"/>
      <c r="JEI208" s="2"/>
      <c r="JEJ208" s="2"/>
      <c r="JEK208" s="2"/>
      <c r="JEL208" s="2"/>
      <c r="JEM208" s="2"/>
      <c r="JEN208" s="2"/>
      <c r="JEO208" s="2"/>
      <c r="JEP208" s="2"/>
      <c r="JEQ208" s="2"/>
      <c r="JER208" s="2"/>
      <c r="JES208" s="2"/>
      <c r="JET208" s="2"/>
      <c r="JEU208" s="2"/>
      <c r="JEV208" s="2"/>
      <c r="JEW208" s="2"/>
      <c r="JEX208" s="2"/>
      <c r="JEY208" s="2"/>
      <c r="JEZ208" s="2"/>
      <c r="JFA208" s="2"/>
      <c r="JFB208" s="2"/>
      <c r="JFC208" s="2"/>
      <c r="JFD208" s="2"/>
      <c r="JFE208" s="2"/>
      <c r="JFF208" s="2"/>
      <c r="JFG208" s="2"/>
      <c r="JFH208" s="2"/>
      <c r="JFI208" s="2"/>
      <c r="JFJ208" s="2"/>
      <c r="JFK208" s="2"/>
      <c r="JFL208" s="2"/>
      <c r="JFM208" s="2"/>
      <c r="JFN208" s="2"/>
      <c r="JFO208" s="2"/>
      <c r="JFP208" s="2"/>
      <c r="JFQ208" s="2"/>
      <c r="JFR208" s="2"/>
      <c r="JFS208" s="2"/>
      <c r="JFT208" s="2"/>
      <c r="JFU208" s="2"/>
      <c r="JFV208" s="2"/>
      <c r="JFW208" s="2"/>
      <c r="JFX208" s="2"/>
      <c r="JFY208" s="2"/>
      <c r="JFZ208" s="2"/>
      <c r="JGA208" s="2"/>
      <c r="JGB208" s="2"/>
      <c r="JGC208" s="2"/>
      <c r="JGD208" s="2"/>
      <c r="JGE208" s="2"/>
      <c r="JGF208" s="2"/>
      <c r="JGG208" s="2"/>
      <c r="JGH208" s="2"/>
      <c r="JGI208" s="2"/>
      <c r="JGJ208" s="2"/>
      <c r="JGK208" s="2"/>
      <c r="JGL208" s="2"/>
      <c r="JGM208" s="2"/>
      <c r="JGN208" s="2"/>
      <c r="JGO208" s="2"/>
      <c r="JGP208" s="2"/>
      <c r="JGQ208" s="2"/>
      <c r="JGR208" s="2"/>
      <c r="JGS208" s="2"/>
      <c r="JGT208" s="2"/>
      <c r="JGU208" s="2"/>
      <c r="JGV208" s="2"/>
      <c r="JGW208" s="2"/>
      <c r="JGX208" s="2"/>
      <c r="JGY208" s="2"/>
      <c r="JGZ208" s="2"/>
      <c r="JHA208" s="2"/>
      <c r="JHB208" s="2"/>
      <c r="JHC208" s="2"/>
      <c r="JHD208" s="2"/>
      <c r="JHE208" s="2"/>
      <c r="JHF208" s="2"/>
      <c r="JHG208" s="2"/>
      <c r="JHH208" s="2"/>
      <c r="JHI208" s="2"/>
      <c r="JHJ208" s="2"/>
      <c r="JHK208" s="2"/>
      <c r="JHL208" s="2"/>
      <c r="JHM208" s="2"/>
      <c r="JHN208" s="2"/>
      <c r="JHO208" s="2"/>
      <c r="JHP208" s="2"/>
      <c r="JHQ208" s="2"/>
      <c r="JHR208" s="2"/>
      <c r="JHS208" s="2"/>
      <c r="JHT208" s="2"/>
      <c r="JHU208" s="2"/>
      <c r="JHV208" s="2"/>
      <c r="JHW208" s="2"/>
      <c r="JHX208" s="2"/>
      <c r="JHY208" s="2"/>
      <c r="JHZ208" s="2"/>
      <c r="JIA208" s="2"/>
      <c r="JIB208" s="2"/>
      <c r="JIC208" s="2"/>
      <c r="JID208" s="2"/>
      <c r="JIE208" s="2"/>
      <c r="JIF208" s="2"/>
      <c r="JIG208" s="2"/>
      <c r="JIH208" s="2"/>
      <c r="JII208" s="2"/>
      <c r="JIJ208" s="2"/>
      <c r="JIK208" s="2"/>
      <c r="JIL208" s="2"/>
      <c r="JIM208" s="2"/>
      <c r="JIN208" s="2"/>
      <c r="JIO208" s="2"/>
      <c r="JIP208" s="2"/>
      <c r="JIQ208" s="2"/>
      <c r="JIR208" s="2"/>
      <c r="JIS208" s="2"/>
      <c r="JIT208" s="2"/>
      <c r="JIU208" s="2"/>
      <c r="JIV208" s="2"/>
      <c r="JIW208" s="2"/>
      <c r="JIX208" s="2"/>
      <c r="JIY208" s="2"/>
      <c r="JIZ208" s="2"/>
      <c r="JJA208" s="2"/>
      <c r="JJB208" s="2"/>
      <c r="JJC208" s="2"/>
      <c r="JJD208" s="2"/>
      <c r="JJE208" s="2"/>
      <c r="JJF208" s="2"/>
      <c r="JJG208" s="2"/>
      <c r="JJH208" s="2"/>
      <c r="JJI208" s="2"/>
      <c r="JJJ208" s="2"/>
      <c r="JJK208" s="2"/>
      <c r="JJL208" s="2"/>
      <c r="JJM208" s="2"/>
      <c r="JJN208" s="2"/>
      <c r="JJO208" s="2"/>
      <c r="JJP208" s="2"/>
      <c r="JJQ208" s="2"/>
      <c r="JJR208" s="2"/>
      <c r="JJS208" s="2"/>
      <c r="JJT208" s="2"/>
      <c r="JJU208" s="2"/>
      <c r="JJV208" s="2"/>
      <c r="JJW208" s="2"/>
      <c r="JJX208" s="2"/>
      <c r="JJY208" s="2"/>
      <c r="JJZ208" s="2"/>
      <c r="JKA208" s="2"/>
      <c r="JKB208" s="2"/>
      <c r="JKC208" s="2"/>
      <c r="JKD208" s="2"/>
      <c r="JKE208" s="2"/>
      <c r="JKF208" s="2"/>
      <c r="JKG208" s="2"/>
      <c r="JKH208" s="2"/>
      <c r="JKI208" s="2"/>
      <c r="JKJ208" s="2"/>
      <c r="JKK208" s="2"/>
      <c r="JKL208" s="2"/>
      <c r="JKM208" s="2"/>
      <c r="JKN208" s="2"/>
      <c r="JKO208" s="2"/>
      <c r="JKP208" s="2"/>
      <c r="JKQ208" s="2"/>
      <c r="JKR208" s="2"/>
      <c r="JKS208" s="2"/>
      <c r="JKT208" s="2"/>
      <c r="JKU208" s="2"/>
      <c r="JKV208" s="2"/>
      <c r="JKW208" s="2"/>
      <c r="JKX208" s="2"/>
      <c r="JKY208" s="2"/>
      <c r="JKZ208" s="2"/>
      <c r="JLA208" s="2"/>
      <c r="JLB208" s="2"/>
      <c r="JLC208" s="2"/>
      <c r="JLD208" s="2"/>
      <c r="JLE208" s="2"/>
      <c r="JLF208" s="2"/>
      <c r="JLG208" s="2"/>
      <c r="JLH208" s="2"/>
      <c r="JLI208" s="2"/>
      <c r="JLJ208" s="2"/>
      <c r="JLK208" s="2"/>
      <c r="JLL208" s="2"/>
      <c r="JLM208" s="2"/>
      <c r="JLN208" s="2"/>
      <c r="JLO208" s="2"/>
      <c r="JLP208" s="2"/>
      <c r="JLQ208" s="2"/>
      <c r="JLR208" s="2"/>
      <c r="JLS208" s="2"/>
      <c r="JLT208" s="2"/>
      <c r="JLU208" s="2"/>
      <c r="JLV208" s="2"/>
      <c r="JLW208" s="2"/>
      <c r="JLX208" s="2"/>
      <c r="JLY208" s="2"/>
      <c r="JLZ208" s="2"/>
      <c r="JMA208" s="2"/>
      <c r="JMB208" s="2"/>
      <c r="JMC208" s="2"/>
      <c r="JMD208" s="2"/>
      <c r="JME208" s="2"/>
      <c r="JMF208" s="2"/>
      <c r="JMG208" s="2"/>
      <c r="JMH208" s="2"/>
      <c r="JMI208" s="2"/>
      <c r="JMJ208" s="2"/>
      <c r="JMK208" s="2"/>
      <c r="JML208" s="2"/>
      <c r="JMM208" s="2"/>
      <c r="JMN208" s="2"/>
      <c r="JMO208" s="2"/>
      <c r="JMP208" s="2"/>
      <c r="JMQ208" s="2"/>
      <c r="JMR208" s="2"/>
      <c r="JMS208" s="2"/>
      <c r="JMT208" s="2"/>
      <c r="JMU208" s="2"/>
      <c r="JMV208" s="2"/>
      <c r="JMW208" s="2"/>
      <c r="JMX208" s="2"/>
      <c r="JMY208" s="2"/>
      <c r="JMZ208" s="2"/>
      <c r="JNA208" s="2"/>
      <c r="JNB208" s="2"/>
      <c r="JNC208" s="2"/>
      <c r="JND208" s="2"/>
      <c r="JNE208" s="2"/>
      <c r="JNF208" s="2"/>
      <c r="JNG208" s="2"/>
      <c r="JNH208" s="2"/>
      <c r="JNI208" s="2"/>
      <c r="JNJ208" s="2"/>
      <c r="JNK208" s="2"/>
      <c r="JNL208" s="2"/>
      <c r="JNM208" s="2"/>
      <c r="JNN208" s="2"/>
      <c r="JNO208" s="2"/>
      <c r="JNP208" s="2"/>
      <c r="JNQ208" s="2"/>
      <c r="JNR208" s="2"/>
      <c r="JNS208" s="2"/>
      <c r="JNT208" s="2"/>
      <c r="JNU208" s="2"/>
      <c r="JNV208" s="2"/>
      <c r="JNW208" s="2"/>
      <c r="JNX208" s="2"/>
      <c r="JNY208" s="2"/>
      <c r="JNZ208" s="2"/>
      <c r="JOA208" s="2"/>
      <c r="JOB208" s="2"/>
      <c r="JOC208" s="2"/>
      <c r="JOD208" s="2"/>
      <c r="JOE208" s="2"/>
      <c r="JOF208" s="2"/>
      <c r="JOG208" s="2"/>
      <c r="JOH208" s="2"/>
      <c r="JOI208" s="2"/>
      <c r="JOJ208" s="2"/>
      <c r="JOK208" s="2"/>
      <c r="JOL208" s="2"/>
      <c r="JOM208" s="2"/>
      <c r="JON208" s="2"/>
      <c r="JOO208" s="2"/>
      <c r="JOP208" s="2"/>
      <c r="JOQ208" s="2"/>
      <c r="JOR208" s="2"/>
      <c r="JOS208" s="2"/>
      <c r="JOT208" s="2"/>
      <c r="JOU208" s="2"/>
      <c r="JOV208" s="2"/>
      <c r="JOW208" s="2"/>
      <c r="JOX208" s="2"/>
      <c r="JOY208" s="2"/>
      <c r="JOZ208" s="2"/>
      <c r="JPA208" s="2"/>
      <c r="JPB208" s="2"/>
      <c r="JPC208" s="2"/>
      <c r="JPD208" s="2"/>
      <c r="JPE208" s="2"/>
      <c r="JPF208" s="2"/>
      <c r="JPG208" s="2"/>
      <c r="JPH208" s="2"/>
      <c r="JPI208" s="2"/>
      <c r="JPJ208" s="2"/>
      <c r="JPK208" s="2"/>
      <c r="JPL208" s="2"/>
      <c r="JPM208" s="2"/>
      <c r="JPN208" s="2"/>
      <c r="JPO208" s="2"/>
      <c r="JPP208" s="2"/>
      <c r="JPQ208" s="2"/>
      <c r="JPR208" s="2"/>
      <c r="JPS208" s="2"/>
      <c r="JPT208" s="2"/>
      <c r="JPU208" s="2"/>
      <c r="JPV208" s="2"/>
      <c r="JPW208" s="2"/>
      <c r="JPX208" s="2"/>
      <c r="JPY208" s="2"/>
      <c r="JPZ208" s="2"/>
      <c r="JQA208" s="2"/>
      <c r="JQB208" s="2"/>
      <c r="JQC208" s="2"/>
      <c r="JQD208" s="2"/>
      <c r="JQE208" s="2"/>
      <c r="JQF208" s="2"/>
      <c r="JQG208" s="2"/>
      <c r="JQH208" s="2"/>
      <c r="JQI208" s="2"/>
      <c r="JQJ208" s="2"/>
      <c r="JQK208" s="2"/>
      <c r="JQL208" s="2"/>
      <c r="JQM208" s="2"/>
      <c r="JQN208" s="2"/>
      <c r="JQO208" s="2"/>
      <c r="JQP208" s="2"/>
      <c r="JQQ208" s="2"/>
      <c r="JQR208" s="2"/>
      <c r="JQS208" s="2"/>
      <c r="JQT208" s="2"/>
      <c r="JQU208" s="2"/>
      <c r="JQV208" s="2"/>
      <c r="JQW208" s="2"/>
      <c r="JQX208" s="2"/>
      <c r="JQY208" s="2"/>
      <c r="JQZ208" s="2"/>
      <c r="JRA208" s="2"/>
      <c r="JRB208" s="2"/>
      <c r="JRC208" s="2"/>
      <c r="JRD208" s="2"/>
      <c r="JRE208" s="2"/>
      <c r="JRF208" s="2"/>
      <c r="JRG208" s="2"/>
      <c r="JRH208" s="2"/>
      <c r="JRI208" s="2"/>
      <c r="JRJ208" s="2"/>
      <c r="JRK208" s="2"/>
      <c r="JRL208" s="2"/>
      <c r="JRM208" s="2"/>
      <c r="JRN208" s="2"/>
      <c r="JRO208" s="2"/>
      <c r="JRP208" s="2"/>
      <c r="JRQ208" s="2"/>
      <c r="JRR208" s="2"/>
      <c r="JRS208" s="2"/>
      <c r="JRT208" s="2"/>
      <c r="JRU208" s="2"/>
      <c r="JRV208" s="2"/>
      <c r="JRW208" s="2"/>
      <c r="JRX208" s="2"/>
      <c r="JRY208" s="2"/>
      <c r="JRZ208" s="2"/>
      <c r="JSA208" s="2"/>
      <c r="JSB208" s="2"/>
      <c r="JSC208" s="2"/>
      <c r="JSD208" s="2"/>
      <c r="JSE208" s="2"/>
      <c r="JSF208" s="2"/>
      <c r="JSG208" s="2"/>
      <c r="JSH208" s="2"/>
      <c r="JSI208" s="2"/>
      <c r="JSJ208" s="2"/>
      <c r="JSK208" s="2"/>
      <c r="JSL208" s="2"/>
      <c r="JSM208" s="2"/>
      <c r="JSN208" s="2"/>
      <c r="JSO208" s="2"/>
      <c r="JSP208" s="2"/>
      <c r="JSQ208" s="2"/>
      <c r="JSR208" s="2"/>
      <c r="JSS208" s="2"/>
      <c r="JST208" s="2"/>
      <c r="JSU208" s="2"/>
      <c r="JSV208" s="2"/>
      <c r="JSW208" s="2"/>
      <c r="JSX208" s="2"/>
      <c r="JSY208" s="2"/>
      <c r="JSZ208" s="2"/>
      <c r="JTA208" s="2"/>
      <c r="JTB208" s="2"/>
      <c r="JTC208" s="2"/>
      <c r="JTD208" s="2"/>
      <c r="JTE208" s="2"/>
      <c r="JTF208" s="2"/>
      <c r="JTG208" s="2"/>
      <c r="JTH208" s="2"/>
      <c r="JTI208" s="2"/>
      <c r="JTJ208" s="2"/>
      <c r="JTK208" s="2"/>
      <c r="JTL208" s="2"/>
      <c r="JTM208" s="2"/>
      <c r="JTN208" s="2"/>
      <c r="JTO208" s="2"/>
      <c r="JTP208" s="2"/>
      <c r="JTQ208" s="2"/>
      <c r="JTR208" s="2"/>
      <c r="JTS208" s="2"/>
      <c r="JTT208" s="2"/>
      <c r="JTU208" s="2"/>
      <c r="JTV208" s="2"/>
      <c r="JTW208" s="2"/>
      <c r="JTX208" s="2"/>
      <c r="JTY208" s="2"/>
      <c r="JTZ208" s="2"/>
      <c r="JUA208" s="2"/>
      <c r="JUB208" s="2"/>
      <c r="JUC208" s="2"/>
      <c r="JUD208" s="2"/>
      <c r="JUE208" s="2"/>
      <c r="JUF208" s="2"/>
      <c r="JUG208" s="2"/>
      <c r="JUH208" s="2"/>
      <c r="JUI208" s="2"/>
      <c r="JUJ208" s="2"/>
      <c r="JUK208" s="2"/>
      <c r="JUL208" s="2"/>
      <c r="JUM208" s="2"/>
      <c r="JUN208" s="2"/>
      <c r="JUO208" s="2"/>
      <c r="JUP208" s="2"/>
      <c r="JUQ208" s="2"/>
      <c r="JUR208" s="2"/>
      <c r="JUS208" s="2"/>
      <c r="JUT208" s="2"/>
      <c r="JUU208" s="2"/>
      <c r="JUV208" s="2"/>
      <c r="JUW208" s="2"/>
      <c r="JUX208" s="2"/>
      <c r="JUY208" s="2"/>
      <c r="JUZ208" s="2"/>
      <c r="JVA208" s="2"/>
      <c r="JVB208" s="2"/>
      <c r="JVC208" s="2"/>
      <c r="JVD208" s="2"/>
      <c r="JVE208" s="2"/>
      <c r="JVF208" s="2"/>
      <c r="JVG208" s="2"/>
      <c r="JVH208" s="2"/>
      <c r="JVI208" s="2"/>
      <c r="JVJ208" s="2"/>
      <c r="JVK208" s="2"/>
      <c r="JVL208" s="2"/>
      <c r="JVM208" s="2"/>
      <c r="JVN208" s="2"/>
      <c r="JVO208" s="2"/>
      <c r="JVP208" s="2"/>
      <c r="JVQ208" s="2"/>
      <c r="JVR208" s="2"/>
      <c r="JVS208" s="2"/>
      <c r="JVT208" s="2"/>
      <c r="JVU208" s="2"/>
      <c r="JVV208" s="2"/>
      <c r="JVW208" s="2"/>
      <c r="JVX208" s="2"/>
      <c r="JVY208" s="2"/>
      <c r="JVZ208" s="2"/>
      <c r="JWA208" s="2"/>
      <c r="JWB208" s="2"/>
      <c r="JWC208" s="2"/>
      <c r="JWD208" s="2"/>
      <c r="JWE208" s="2"/>
      <c r="JWF208" s="2"/>
      <c r="JWG208" s="2"/>
      <c r="JWH208" s="2"/>
      <c r="JWI208" s="2"/>
      <c r="JWJ208" s="2"/>
      <c r="JWK208" s="2"/>
      <c r="JWL208" s="2"/>
      <c r="JWM208" s="2"/>
      <c r="JWN208" s="2"/>
      <c r="JWO208" s="2"/>
      <c r="JWP208" s="2"/>
      <c r="JWQ208" s="2"/>
      <c r="JWR208" s="2"/>
      <c r="JWS208" s="2"/>
      <c r="JWT208" s="2"/>
      <c r="JWU208" s="2"/>
      <c r="JWV208" s="2"/>
      <c r="JWW208" s="2"/>
      <c r="JWX208" s="2"/>
      <c r="JWY208" s="2"/>
      <c r="JWZ208" s="2"/>
      <c r="JXA208" s="2"/>
      <c r="JXB208" s="2"/>
      <c r="JXC208" s="2"/>
      <c r="JXD208" s="2"/>
      <c r="JXE208" s="2"/>
      <c r="JXF208" s="2"/>
      <c r="JXG208" s="2"/>
      <c r="JXH208" s="2"/>
      <c r="JXI208" s="2"/>
      <c r="JXJ208" s="2"/>
      <c r="JXK208" s="2"/>
      <c r="JXL208" s="2"/>
      <c r="JXM208" s="2"/>
      <c r="JXN208" s="2"/>
      <c r="JXO208" s="2"/>
      <c r="JXP208" s="2"/>
      <c r="JXQ208" s="2"/>
      <c r="JXR208" s="2"/>
      <c r="JXS208" s="2"/>
      <c r="JXT208" s="2"/>
      <c r="JXU208" s="2"/>
      <c r="JXV208" s="2"/>
      <c r="JXW208" s="2"/>
      <c r="JXX208" s="2"/>
      <c r="JXY208" s="2"/>
      <c r="JXZ208" s="2"/>
      <c r="JYA208" s="2"/>
      <c r="JYB208" s="2"/>
      <c r="JYC208" s="2"/>
      <c r="JYD208" s="2"/>
      <c r="JYE208" s="2"/>
      <c r="JYF208" s="2"/>
      <c r="JYG208" s="2"/>
      <c r="JYH208" s="2"/>
      <c r="JYI208" s="2"/>
      <c r="JYJ208" s="2"/>
      <c r="JYK208" s="2"/>
      <c r="JYL208" s="2"/>
      <c r="JYM208" s="2"/>
      <c r="JYN208" s="2"/>
      <c r="JYO208" s="2"/>
      <c r="JYP208" s="2"/>
      <c r="JYQ208" s="2"/>
      <c r="JYR208" s="2"/>
      <c r="JYS208" s="2"/>
      <c r="JYT208" s="2"/>
      <c r="JYU208" s="2"/>
      <c r="JYV208" s="2"/>
      <c r="JYW208" s="2"/>
      <c r="JYX208" s="2"/>
      <c r="JYY208" s="2"/>
      <c r="JYZ208" s="2"/>
      <c r="JZA208" s="2"/>
      <c r="JZB208" s="2"/>
      <c r="JZC208" s="2"/>
      <c r="JZD208" s="2"/>
      <c r="JZE208" s="2"/>
      <c r="JZF208" s="2"/>
      <c r="JZG208" s="2"/>
      <c r="JZH208" s="2"/>
      <c r="JZI208" s="2"/>
      <c r="JZJ208" s="2"/>
      <c r="JZK208" s="2"/>
      <c r="JZL208" s="2"/>
      <c r="JZM208" s="2"/>
      <c r="JZN208" s="2"/>
      <c r="JZO208" s="2"/>
      <c r="JZP208" s="2"/>
      <c r="JZQ208" s="2"/>
      <c r="JZR208" s="2"/>
      <c r="JZS208" s="2"/>
      <c r="JZT208" s="2"/>
      <c r="JZU208" s="2"/>
      <c r="JZV208" s="2"/>
      <c r="JZW208" s="2"/>
      <c r="JZX208" s="2"/>
      <c r="JZY208" s="2"/>
      <c r="JZZ208" s="2"/>
      <c r="KAA208" s="2"/>
      <c r="KAB208" s="2"/>
      <c r="KAC208" s="2"/>
      <c r="KAD208" s="2"/>
      <c r="KAE208" s="2"/>
      <c r="KAF208" s="2"/>
      <c r="KAG208" s="2"/>
      <c r="KAH208" s="2"/>
      <c r="KAI208" s="2"/>
      <c r="KAJ208" s="2"/>
      <c r="KAK208" s="2"/>
      <c r="KAL208" s="2"/>
      <c r="KAM208" s="2"/>
      <c r="KAN208" s="2"/>
      <c r="KAO208" s="2"/>
      <c r="KAP208" s="2"/>
      <c r="KAQ208" s="2"/>
      <c r="KAR208" s="2"/>
      <c r="KAS208" s="2"/>
      <c r="KAT208" s="2"/>
      <c r="KAU208" s="2"/>
      <c r="KAV208" s="2"/>
      <c r="KAW208" s="2"/>
      <c r="KAX208" s="2"/>
      <c r="KAY208" s="2"/>
      <c r="KAZ208" s="2"/>
      <c r="KBA208" s="2"/>
      <c r="KBB208" s="2"/>
      <c r="KBC208" s="2"/>
      <c r="KBD208" s="2"/>
      <c r="KBE208" s="2"/>
      <c r="KBF208" s="2"/>
      <c r="KBG208" s="2"/>
      <c r="KBH208" s="2"/>
      <c r="KBI208" s="2"/>
      <c r="KBJ208" s="2"/>
      <c r="KBK208" s="2"/>
      <c r="KBL208" s="2"/>
      <c r="KBM208" s="2"/>
      <c r="KBN208" s="2"/>
      <c r="KBO208" s="2"/>
      <c r="KBP208" s="2"/>
      <c r="KBQ208" s="2"/>
      <c r="KBR208" s="2"/>
      <c r="KBS208" s="2"/>
      <c r="KBT208" s="2"/>
      <c r="KBU208" s="2"/>
      <c r="KBV208" s="2"/>
      <c r="KBW208" s="2"/>
      <c r="KBX208" s="2"/>
      <c r="KBY208" s="2"/>
      <c r="KBZ208" s="2"/>
      <c r="KCA208" s="2"/>
      <c r="KCB208" s="2"/>
      <c r="KCC208" s="2"/>
      <c r="KCD208" s="2"/>
      <c r="KCE208" s="2"/>
      <c r="KCF208" s="2"/>
      <c r="KCG208" s="2"/>
      <c r="KCH208" s="2"/>
      <c r="KCI208" s="2"/>
      <c r="KCJ208" s="2"/>
      <c r="KCK208" s="2"/>
      <c r="KCL208" s="2"/>
      <c r="KCM208" s="2"/>
      <c r="KCN208" s="2"/>
      <c r="KCO208" s="2"/>
      <c r="KCP208" s="2"/>
      <c r="KCQ208" s="2"/>
      <c r="KCR208" s="2"/>
      <c r="KCS208" s="2"/>
      <c r="KCT208" s="2"/>
      <c r="KCU208" s="2"/>
      <c r="KCV208" s="2"/>
      <c r="KCW208" s="2"/>
      <c r="KCX208" s="2"/>
      <c r="KCY208" s="2"/>
      <c r="KCZ208" s="2"/>
      <c r="KDA208" s="2"/>
      <c r="KDB208" s="2"/>
      <c r="KDC208" s="2"/>
      <c r="KDD208" s="2"/>
      <c r="KDE208" s="2"/>
      <c r="KDF208" s="2"/>
      <c r="KDG208" s="2"/>
      <c r="KDH208" s="2"/>
      <c r="KDI208" s="2"/>
      <c r="KDJ208" s="2"/>
      <c r="KDK208" s="2"/>
      <c r="KDL208" s="2"/>
      <c r="KDM208" s="2"/>
      <c r="KDN208" s="2"/>
      <c r="KDO208" s="2"/>
      <c r="KDP208" s="2"/>
      <c r="KDQ208" s="2"/>
      <c r="KDR208" s="2"/>
      <c r="KDS208" s="2"/>
      <c r="KDT208" s="2"/>
      <c r="KDU208" s="2"/>
      <c r="KDV208" s="2"/>
      <c r="KDW208" s="2"/>
      <c r="KDX208" s="2"/>
      <c r="KDY208" s="2"/>
      <c r="KDZ208" s="2"/>
      <c r="KEA208" s="2"/>
      <c r="KEB208" s="2"/>
      <c r="KEC208" s="2"/>
      <c r="KED208" s="2"/>
      <c r="KEE208" s="2"/>
      <c r="KEF208" s="2"/>
      <c r="KEG208" s="2"/>
      <c r="KEH208" s="2"/>
      <c r="KEI208" s="2"/>
      <c r="KEJ208" s="2"/>
      <c r="KEK208" s="2"/>
      <c r="KEL208" s="2"/>
      <c r="KEM208" s="2"/>
      <c r="KEN208" s="2"/>
      <c r="KEO208" s="2"/>
      <c r="KEP208" s="2"/>
      <c r="KEQ208" s="2"/>
      <c r="KER208" s="2"/>
      <c r="KES208" s="2"/>
      <c r="KET208" s="2"/>
      <c r="KEU208" s="2"/>
      <c r="KEV208" s="2"/>
      <c r="KEW208" s="2"/>
      <c r="KEX208" s="2"/>
      <c r="KEY208" s="2"/>
      <c r="KEZ208" s="2"/>
      <c r="KFA208" s="2"/>
      <c r="KFB208" s="2"/>
      <c r="KFC208" s="2"/>
      <c r="KFD208" s="2"/>
      <c r="KFE208" s="2"/>
      <c r="KFF208" s="2"/>
      <c r="KFG208" s="2"/>
      <c r="KFH208" s="2"/>
      <c r="KFI208" s="2"/>
      <c r="KFJ208" s="2"/>
      <c r="KFK208" s="2"/>
      <c r="KFL208" s="2"/>
      <c r="KFM208" s="2"/>
      <c r="KFN208" s="2"/>
      <c r="KFO208" s="2"/>
      <c r="KFP208" s="2"/>
      <c r="KFQ208" s="2"/>
      <c r="KFR208" s="2"/>
      <c r="KFS208" s="2"/>
      <c r="KFT208" s="2"/>
      <c r="KFU208" s="2"/>
      <c r="KFV208" s="2"/>
      <c r="KFW208" s="2"/>
      <c r="KFX208" s="2"/>
      <c r="KFY208" s="2"/>
      <c r="KFZ208" s="2"/>
      <c r="KGA208" s="2"/>
      <c r="KGB208" s="2"/>
      <c r="KGC208" s="2"/>
      <c r="KGD208" s="2"/>
      <c r="KGE208" s="2"/>
      <c r="KGF208" s="2"/>
      <c r="KGG208" s="2"/>
      <c r="KGH208" s="2"/>
      <c r="KGI208" s="2"/>
      <c r="KGJ208" s="2"/>
      <c r="KGK208" s="2"/>
      <c r="KGL208" s="2"/>
      <c r="KGM208" s="2"/>
      <c r="KGN208" s="2"/>
      <c r="KGO208" s="2"/>
      <c r="KGP208" s="2"/>
      <c r="KGQ208" s="2"/>
      <c r="KGR208" s="2"/>
      <c r="KGS208" s="2"/>
      <c r="KGT208" s="2"/>
      <c r="KGU208" s="2"/>
      <c r="KGV208" s="2"/>
      <c r="KGW208" s="2"/>
      <c r="KGX208" s="2"/>
      <c r="KGY208" s="2"/>
      <c r="KGZ208" s="2"/>
      <c r="KHA208" s="2"/>
      <c r="KHB208" s="2"/>
      <c r="KHC208" s="2"/>
      <c r="KHD208" s="2"/>
      <c r="KHE208" s="2"/>
      <c r="KHF208" s="2"/>
      <c r="KHG208" s="2"/>
      <c r="KHH208" s="2"/>
      <c r="KHI208" s="2"/>
      <c r="KHJ208" s="2"/>
      <c r="KHK208" s="2"/>
      <c r="KHL208" s="2"/>
      <c r="KHM208" s="2"/>
      <c r="KHN208" s="2"/>
      <c r="KHO208" s="2"/>
      <c r="KHP208" s="2"/>
      <c r="KHQ208" s="2"/>
      <c r="KHR208" s="2"/>
      <c r="KHS208" s="2"/>
      <c r="KHT208" s="2"/>
      <c r="KHU208" s="2"/>
      <c r="KHV208" s="2"/>
      <c r="KHW208" s="2"/>
      <c r="KHX208" s="2"/>
      <c r="KHY208" s="2"/>
      <c r="KHZ208" s="2"/>
      <c r="KIA208" s="2"/>
      <c r="KIB208" s="2"/>
      <c r="KIC208" s="2"/>
      <c r="KID208" s="2"/>
      <c r="KIE208" s="2"/>
      <c r="KIF208" s="2"/>
      <c r="KIG208" s="2"/>
      <c r="KIH208" s="2"/>
      <c r="KII208" s="2"/>
      <c r="KIJ208" s="2"/>
      <c r="KIK208" s="2"/>
      <c r="KIL208" s="2"/>
      <c r="KIM208" s="2"/>
      <c r="KIN208" s="2"/>
      <c r="KIO208" s="2"/>
      <c r="KIP208" s="2"/>
      <c r="KIQ208" s="2"/>
      <c r="KIR208" s="2"/>
      <c r="KIS208" s="2"/>
      <c r="KIT208" s="2"/>
      <c r="KIU208" s="2"/>
      <c r="KIV208" s="2"/>
      <c r="KIW208" s="2"/>
      <c r="KIX208" s="2"/>
      <c r="KIY208" s="2"/>
      <c r="KIZ208" s="2"/>
      <c r="KJA208" s="2"/>
      <c r="KJB208" s="2"/>
      <c r="KJC208" s="2"/>
      <c r="KJD208" s="2"/>
      <c r="KJE208" s="2"/>
      <c r="KJF208" s="2"/>
      <c r="KJG208" s="2"/>
      <c r="KJH208" s="2"/>
      <c r="KJI208" s="2"/>
      <c r="KJJ208" s="2"/>
      <c r="KJK208" s="2"/>
      <c r="KJL208" s="2"/>
      <c r="KJM208" s="2"/>
      <c r="KJN208" s="2"/>
      <c r="KJO208" s="2"/>
      <c r="KJP208" s="2"/>
      <c r="KJQ208" s="2"/>
      <c r="KJR208" s="2"/>
      <c r="KJS208" s="2"/>
      <c r="KJT208" s="2"/>
      <c r="KJU208" s="2"/>
      <c r="KJV208" s="2"/>
      <c r="KJW208" s="2"/>
      <c r="KJX208" s="2"/>
      <c r="KJY208" s="2"/>
      <c r="KJZ208" s="2"/>
      <c r="KKA208" s="2"/>
      <c r="KKB208" s="2"/>
      <c r="KKC208" s="2"/>
      <c r="KKD208" s="2"/>
      <c r="KKE208" s="2"/>
      <c r="KKF208" s="2"/>
      <c r="KKG208" s="2"/>
      <c r="KKH208" s="2"/>
      <c r="KKI208" s="2"/>
      <c r="KKJ208" s="2"/>
      <c r="KKK208" s="2"/>
      <c r="KKL208" s="2"/>
      <c r="KKM208" s="2"/>
      <c r="KKN208" s="2"/>
      <c r="KKO208" s="2"/>
      <c r="KKP208" s="2"/>
      <c r="KKQ208" s="2"/>
      <c r="KKR208" s="2"/>
      <c r="KKS208" s="2"/>
      <c r="KKT208" s="2"/>
      <c r="KKU208" s="2"/>
      <c r="KKV208" s="2"/>
      <c r="KKW208" s="2"/>
      <c r="KKX208" s="2"/>
      <c r="KKY208" s="2"/>
      <c r="KKZ208" s="2"/>
      <c r="KLA208" s="2"/>
      <c r="KLB208" s="2"/>
      <c r="KLC208" s="2"/>
      <c r="KLD208" s="2"/>
      <c r="KLE208" s="2"/>
      <c r="KLF208" s="2"/>
      <c r="KLG208" s="2"/>
      <c r="KLH208" s="2"/>
      <c r="KLI208" s="2"/>
      <c r="KLJ208" s="2"/>
      <c r="KLK208" s="2"/>
      <c r="KLL208" s="2"/>
      <c r="KLM208" s="2"/>
      <c r="KLN208" s="2"/>
      <c r="KLO208" s="2"/>
      <c r="KLP208" s="2"/>
      <c r="KLQ208" s="2"/>
      <c r="KLR208" s="2"/>
      <c r="KLS208" s="2"/>
      <c r="KLT208" s="2"/>
      <c r="KLU208" s="2"/>
      <c r="KLV208" s="2"/>
      <c r="KLW208" s="2"/>
      <c r="KLX208" s="2"/>
      <c r="KLY208" s="2"/>
      <c r="KLZ208" s="2"/>
      <c r="KMA208" s="2"/>
      <c r="KMB208" s="2"/>
      <c r="KMC208" s="2"/>
      <c r="KMD208" s="2"/>
      <c r="KME208" s="2"/>
      <c r="KMF208" s="2"/>
      <c r="KMG208" s="2"/>
      <c r="KMH208" s="2"/>
      <c r="KMI208" s="2"/>
      <c r="KMJ208" s="2"/>
      <c r="KMK208" s="2"/>
      <c r="KML208" s="2"/>
      <c r="KMM208" s="2"/>
      <c r="KMN208" s="2"/>
      <c r="KMO208" s="2"/>
      <c r="KMP208" s="2"/>
      <c r="KMQ208" s="2"/>
      <c r="KMR208" s="2"/>
      <c r="KMS208" s="2"/>
      <c r="KMT208" s="2"/>
      <c r="KMU208" s="2"/>
      <c r="KMV208" s="2"/>
      <c r="KMW208" s="2"/>
      <c r="KMX208" s="2"/>
      <c r="KMY208" s="2"/>
      <c r="KMZ208" s="2"/>
      <c r="KNA208" s="2"/>
      <c r="KNB208" s="2"/>
      <c r="KNC208" s="2"/>
      <c r="KND208" s="2"/>
      <c r="KNE208" s="2"/>
      <c r="KNF208" s="2"/>
      <c r="KNG208" s="2"/>
      <c r="KNH208" s="2"/>
      <c r="KNI208" s="2"/>
      <c r="KNJ208" s="2"/>
      <c r="KNK208" s="2"/>
      <c r="KNL208" s="2"/>
      <c r="KNM208" s="2"/>
      <c r="KNN208" s="2"/>
      <c r="KNO208" s="2"/>
      <c r="KNP208" s="2"/>
      <c r="KNQ208" s="2"/>
      <c r="KNR208" s="2"/>
      <c r="KNS208" s="2"/>
      <c r="KNT208" s="2"/>
      <c r="KNU208" s="2"/>
      <c r="KNV208" s="2"/>
      <c r="KNW208" s="2"/>
      <c r="KNX208" s="2"/>
      <c r="KNY208" s="2"/>
      <c r="KNZ208" s="2"/>
      <c r="KOA208" s="2"/>
      <c r="KOB208" s="2"/>
      <c r="KOC208" s="2"/>
      <c r="KOD208" s="2"/>
      <c r="KOE208" s="2"/>
      <c r="KOF208" s="2"/>
      <c r="KOG208" s="2"/>
      <c r="KOH208" s="2"/>
      <c r="KOI208" s="2"/>
      <c r="KOJ208" s="2"/>
      <c r="KOK208" s="2"/>
      <c r="KOL208" s="2"/>
      <c r="KOM208" s="2"/>
      <c r="KON208" s="2"/>
      <c r="KOO208" s="2"/>
      <c r="KOP208" s="2"/>
      <c r="KOQ208" s="2"/>
      <c r="KOR208" s="2"/>
      <c r="KOS208" s="2"/>
      <c r="KOT208" s="2"/>
      <c r="KOU208" s="2"/>
      <c r="KOV208" s="2"/>
      <c r="KOW208" s="2"/>
      <c r="KOX208" s="2"/>
      <c r="KOY208" s="2"/>
      <c r="KOZ208" s="2"/>
      <c r="KPA208" s="2"/>
      <c r="KPB208" s="2"/>
      <c r="KPC208" s="2"/>
      <c r="KPD208" s="2"/>
      <c r="KPE208" s="2"/>
      <c r="KPF208" s="2"/>
      <c r="KPG208" s="2"/>
      <c r="KPH208" s="2"/>
      <c r="KPI208" s="2"/>
      <c r="KPJ208" s="2"/>
      <c r="KPK208" s="2"/>
      <c r="KPL208" s="2"/>
      <c r="KPM208" s="2"/>
      <c r="KPN208" s="2"/>
      <c r="KPO208" s="2"/>
      <c r="KPP208" s="2"/>
      <c r="KPQ208" s="2"/>
      <c r="KPR208" s="2"/>
      <c r="KPS208" s="2"/>
      <c r="KPT208" s="2"/>
      <c r="KPU208" s="2"/>
      <c r="KPV208" s="2"/>
      <c r="KPW208" s="2"/>
      <c r="KPX208" s="2"/>
      <c r="KPY208" s="2"/>
      <c r="KPZ208" s="2"/>
      <c r="KQA208" s="2"/>
      <c r="KQB208" s="2"/>
      <c r="KQC208" s="2"/>
      <c r="KQD208" s="2"/>
      <c r="KQE208" s="2"/>
      <c r="KQF208" s="2"/>
      <c r="KQG208" s="2"/>
      <c r="KQH208" s="2"/>
      <c r="KQI208" s="2"/>
      <c r="KQJ208" s="2"/>
      <c r="KQK208" s="2"/>
      <c r="KQL208" s="2"/>
      <c r="KQM208" s="2"/>
      <c r="KQN208" s="2"/>
      <c r="KQO208" s="2"/>
      <c r="KQP208" s="2"/>
      <c r="KQQ208" s="2"/>
      <c r="KQR208" s="2"/>
      <c r="KQS208" s="2"/>
      <c r="KQT208" s="2"/>
      <c r="KQU208" s="2"/>
      <c r="KQV208" s="2"/>
      <c r="KQW208" s="2"/>
      <c r="KQX208" s="2"/>
      <c r="KQY208" s="2"/>
      <c r="KQZ208" s="2"/>
      <c r="KRA208" s="2"/>
      <c r="KRB208" s="2"/>
      <c r="KRC208" s="2"/>
      <c r="KRD208" s="2"/>
      <c r="KRE208" s="2"/>
      <c r="KRF208" s="2"/>
      <c r="KRG208" s="2"/>
      <c r="KRH208" s="2"/>
      <c r="KRI208" s="2"/>
      <c r="KRJ208" s="2"/>
      <c r="KRK208" s="2"/>
      <c r="KRL208" s="2"/>
      <c r="KRM208" s="2"/>
      <c r="KRN208" s="2"/>
      <c r="KRO208" s="2"/>
      <c r="KRP208" s="2"/>
      <c r="KRQ208" s="2"/>
      <c r="KRR208" s="2"/>
      <c r="KRS208" s="2"/>
      <c r="KRT208" s="2"/>
      <c r="KRU208" s="2"/>
      <c r="KRV208" s="2"/>
      <c r="KRW208" s="2"/>
      <c r="KRX208" s="2"/>
      <c r="KRY208" s="2"/>
      <c r="KRZ208" s="2"/>
      <c r="KSA208" s="2"/>
      <c r="KSB208" s="2"/>
      <c r="KSC208" s="2"/>
      <c r="KSD208" s="2"/>
      <c r="KSE208" s="2"/>
      <c r="KSF208" s="2"/>
      <c r="KSG208" s="2"/>
      <c r="KSH208" s="2"/>
      <c r="KSI208" s="2"/>
      <c r="KSJ208" s="2"/>
      <c r="KSK208" s="2"/>
      <c r="KSL208" s="2"/>
      <c r="KSM208" s="2"/>
      <c r="KSN208" s="2"/>
      <c r="KSO208" s="2"/>
      <c r="KSP208" s="2"/>
      <c r="KSQ208" s="2"/>
      <c r="KSR208" s="2"/>
      <c r="KSS208" s="2"/>
      <c r="KST208" s="2"/>
      <c r="KSU208" s="2"/>
      <c r="KSV208" s="2"/>
      <c r="KSW208" s="2"/>
      <c r="KSX208" s="2"/>
      <c r="KSY208" s="2"/>
      <c r="KSZ208" s="2"/>
      <c r="KTA208" s="2"/>
      <c r="KTB208" s="2"/>
      <c r="KTC208" s="2"/>
      <c r="KTD208" s="2"/>
      <c r="KTE208" s="2"/>
      <c r="KTF208" s="2"/>
      <c r="KTG208" s="2"/>
      <c r="KTH208" s="2"/>
      <c r="KTI208" s="2"/>
      <c r="KTJ208" s="2"/>
      <c r="KTK208" s="2"/>
      <c r="KTL208" s="2"/>
      <c r="KTM208" s="2"/>
      <c r="KTN208" s="2"/>
      <c r="KTO208" s="2"/>
      <c r="KTP208" s="2"/>
      <c r="KTQ208" s="2"/>
      <c r="KTR208" s="2"/>
      <c r="KTS208" s="2"/>
      <c r="KTT208" s="2"/>
      <c r="KTU208" s="2"/>
      <c r="KTV208" s="2"/>
      <c r="KTW208" s="2"/>
      <c r="KTX208" s="2"/>
      <c r="KTY208" s="2"/>
      <c r="KTZ208" s="2"/>
      <c r="KUA208" s="2"/>
      <c r="KUB208" s="2"/>
      <c r="KUC208" s="2"/>
      <c r="KUD208" s="2"/>
      <c r="KUE208" s="2"/>
      <c r="KUF208" s="2"/>
      <c r="KUG208" s="2"/>
      <c r="KUH208" s="2"/>
      <c r="KUI208" s="2"/>
      <c r="KUJ208" s="2"/>
      <c r="KUK208" s="2"/>
      <c r="KUL208" s="2"/>
      <c r="KUM208" s="2"/>
      <c r="KUN208" s="2"/>
      <c r="KUO208" s="2"/>
      <c r="KUP208" s="2"/>
      <c r="KUQ208" s="2"/>
      <c r="KUR208" s="2"/>
      <c r="KUS208" s="2"/>
      <c r="KUT208" s="2"/>
      <c r="KUU208" s="2"/>
      <c r="KUV208" s="2"/>
      <c r="KUW208" s="2"/>
      <c r="KUX208" s="2"/>
      <c r="KUY208" s="2"/>
      <c r="KUZ208" s="2"/>
      <c r="KVA208" s="2"/>
      <c r="KVB208" s="2"/>
      <c r="KVC208" s="2"/>
      <c r="KVD208" s="2"/>
      <c r="KVE208" s="2"/>
      <c r="KVF208" s="2"/>
      <c r="KVG208" s="2"/>
      <c r="KVH208" s="2"/>
      <c r="KVI208" s="2"/>
      <c r="KVJ208" s="2"/>
      <c r="KVK208" s="2"/>
      <c r="KVL208" s="2"/>
      <c r="KVM208" s="2"/>
      <c r="KVN208" s="2"/>
      <c r="KVO208" s="2"/>
      <c r="KVP208" s="2"/>
      <c r="KVQ208" s="2"/>
      <c r="KVR208" s="2"/>
      <c r="KVS208" s="2"/>
      <c r="KVT208" s="2"/>
      <c r="KVU208" s="2"/>
      <c r="KVV208" s="2"/>
      <c r="KVW208" s="2"/>
      <c r="KVX208" s="2"/>
      <c r="KVY208" s="2"/>
      <c r="KVZ208" s="2"/>
      <c r="KWA208" s="2"/>
      <c r="KWB208" s="2"/>
      <c r="KWC208" s="2"/>
      <c r="KWD208" s="2"/>
      <c r="KWE208" s="2"/>
      <c r="KWF208" s="2"/>
      <c r="KWG208" s="2"/>
      <c r="KWH208" s="2"/>
      <c r="KWI208" s="2"/>
      <c r="KWJ208" s="2"/>
      <c r="KWK208" s="2"/>
      <c r="KWL208" s="2"/>
      <c r="KWM208" s="2"/>
      <c r="KWN208" s="2"/>
      <c r="KWO208" s="2"/>
      <c r="KWP208" s="2"/>
      <c r="KWQ208" s="2"/>
      <c r="KWR208" s="2"/>
      <c r="KWS208" s="2"/>
      <c r="KWT208" s="2"/>
      <c r="KWU208" s="2"/>
      <c r="KWV208" s="2"/>
      <c r="KWW208" s="2"/>
      <c r="KWX208" s="2"/>
      <c r="KWY208" s="2"/>
      <c r="KWZ208" s="2"/>
      <c r="KXA208" s="2"/>
      <c r="KXB208" s="2"/>
      <c r="KXC208" s="2"/>
      <c r="KXD208" s="2"/>
      <c r="KXE208" s="2"/>
      <c r="KXF208" s="2"/>
      <c r="KXG208" s="2"/>
      <c r="KXH208" s="2"/>
      <c r="KXI208" s="2"/>
      <c r="KXJ208" s="2"/>
      <c r="KXK208" s="2"/>
      <c r="KXL208" s="2"/>
      <c r="KXM208" s="2"/>
      <c r="KXN208" s="2"/>
      <c r="KXO208" s="2"/>
      <c r="KXP208" s="2"/>
      <c r="KXQ208" s="2"/>
      <c r="KXR208" s="2"/>
      <c r="KXS208" s="2"/>
      <c r="KXT208" s="2"/>
      <c r="KXU208" s="2"/>
      <c r="KXV208" s="2"/>
      <c r="KXW208" s="2"/>
      <c r="KXX208" s="2"/>
      <c r="KXY208" s="2"/>
      <c r="KXZ208" s="2"/>
      <c r="KYA208" s="2"/>
      <c r="KYB208" s="2"/>
      <c r="KYC208" s="2"/>
      <c r="KYD208" s="2"/>
      <c r="KYE208" s="2"/>
      <c r="KYF208" s="2"/>
      <c r="KYG208" s="2"/>
      <c r="KYH208" s="2"/>
      <c r="KYI208" s="2"/>
      <c r="KYJ208" s="2"/>
      <c r="KYK208" s="2"/>
      <c r="KYL208" s="2"/>
      <c r="KYM208" s="2"/>
      <c r="KYN208" s="2"/>
      <c r="KYO208" s="2"/>
      <c r="KYP208" s="2"/>
      <c r="KYQ208" s="2"/>
      <c r="KYR208" s="2"/>
      <c r="KYS208" s="2"/>
      <c r="KYT208" s="2"/>
      <c r="KYU208" s="2"/>
      <c r="KYV208" s="2"/>
      <c r="KYW208" s="2"/>
      <c r="KYX208" s="2"/>
      <c r="KYY208" s="2"/>
      <c r="KYZ208" s="2"/>
      <c r="KZA208" s="2"/>
      <c r="KZB208" s="2"/>
      <c r="KZC208" s="2"/>
      <c r="KZD208" s="2"/>
      <c r="KZE208" s="2"/>
      <c r="KZF208" s="2"/>
      <c r="KZG208" s="2"/>
      <c r="KZH208" s="2"/>
      <c r="KZI208" s="2"/>
      <c r="KZJ208" s="2"/>
      <c r="KZK208" s="2"/>
      <c r="KZL208" s="2"/>
      <c r="KZM208" s="2"/>
      <c r="KZN208" s="2"/>
      <c r="KZO208" s="2"/>
      <c r="KZP208" s="2"/>
      <c r="KZQ208" s="2"/>
      <c r="KZR208" s="2"/>
      <c r="KZS208" s="2"/>
      <c r="KZT208" s="2"/>
      <c r="KZU208" s="2"/>
      <c r="KZV208" s="2"/>
      <c r="KZW208" s="2"/>
      <c r="KZX208" s="2"/>
      <c r="KZY208" s="2"/>
      <c r="KZZ208" s="2"/>
      <c r="LAA208" s="2"/>
      <c r="LAB208" s="2"/>
      <c r="LAC208" s="2"/>
      <c r="LAD208" s="2"/>
      <c r="LAE208" s="2"/>
      <c r="LAF208" s="2"/>
      <c r="LAG208" s="2"/>
      <c r="LAH208" s="2"/>
      <c r="LAI208" s="2"/>
      <c r="LAJ208" s="2"/>
      <c r="LAK208" s="2"/>
      <c r="LAL208" s="2"/>
      <c r="LAM208" s="2"/>
      <c r="LAN208" s="2"/>
      <c r="LAO208" s="2"/>
      <c r="LAP208" s="2"/>
      <c r="LAQ208" s="2"/>
      <c r="LAR208" s="2"/>
      <c r="LAS208" s="2"/>
      <c r="LAT208" s="2"/>
      <c r="LAU208" s="2"/>
      <c r="LAV208" s="2"/>
      <c r="LAW208" s="2"/>
      <c r="LAX208" s="2"/>
      <c r="LAY208" s="2"/>
      <c r="LAZ208" s="2"/>
      <c r="LBA208" s="2"/>
      <c r="LBB208" s="2"/>
      <c r="LBC208" s="2"/>
      <c r="LBD208" s="2"/>
      <c r="LBE208" s="2"/>
      <c r="LBF208" s="2"/>
      <c r="LBG208" s="2"/>
      <c r="LBH208" s="2"/>
      <c r="LBI208" s="2"/>
      <c r="LBJ208" s="2"/>
      <c r="LBK208" s="2"/>
      <c r="LBL208" s="2"/>
      <c r="LBM208" s="2"/>
      <c r="LBN208" s="2"/>
      <c r="LBO208" s="2"/>
      <c r="LBP208" s="2"/>
      <c r="LBQ208" s="2"/>
      <c r="LBR208" s="2"/>
      <c r="LBS208" s="2"/>
      <c r="LBT208" s="2"/>
      <c r="LBU208" s="2"/>
      <c r="LBV208" s="2"/>
      <c r="LBW208" s="2"/>
      <c r="LBX208" s="2"/>
      <c r="LBY208" s="2"/>
      <c r="LBZ208" s="2"/>
      <c r="LCA208" s="2"/>
      <c r="LCB208" s="2"/>
      <c r="LCC208" s="2"/>
      <c r="LCD208" s="2"/>
      <c r="LCE208" s="2"/>
      <c r="LCF208" s="2"/>
      <c r="LCG208" s="2"/>
      <c r="LCH208" s="2"/>
      <c r="LCI208" s="2"/>
      <c r="LCJ208" s="2"/>
      <c r="LCK208" s="2"/>
      <c r="LCL208" s="2"/>
      <c r="LCM208" s="2"/>
      <c r="LCN208" s="2"/>
      <c r="LCO208" s="2"/>
      <c r="LCP208" s="2"/>
      <c r="LCQ208" s="2"/>
      <c r="LCR208" s="2"/>
      <c r="LCS208" s="2"/>
      <c r="LCT208" s="2"/>
      <c r="LCU208" s="2"/>
      <c r="LCV208" s="2"/>
      <c r="LCW208" s="2"/>
      <c r="LCX208" s="2"/>
      <c r="LCY208" s="2"/>
      <c r="LCZ208" s="2"/>
      <c r="LDA208" s="2"/>
      <c r="LDB208" s="2"/>
      <c r="LDC208" s="2"/>
      <c r="LDD208" s="2"/>
      <c r="LDE208" s="2"/>
      <c r="LDF208" s="2"/>
      <c r="LDG208" s="2"/>
      <c r="LDH208" s="2"/>
      <c r="LDI208" s="2"/>
      <c r="LDJ208" s="2"/>
      <c r="LDK208" s="2"/>
      <c r="LDL208" s="2"/>
      <c r="LDM208" s="2"/>
      <c r="LDN208" s="2"/>
      <c r="LDO208" s="2"/>
      <c r="LDP208" s="2"/>
      <c r="LDQ208" s="2"/>
      <c r="LDR208" s="2"/>
      <c r="LDS208" s="2"/>
      <c r="LDT208" s="2"/>
      <c r="LDU208" s="2"/>
      <c r="LDV208" s="2"/>
      <c r="LDW208" s="2"/>
      <c r="LDX208" s="2"/>
      <c r="LDY208" s="2"/>
      <c r="LDZ208" s="2"/>
      <c r="LEA208" s="2"/>
      <c r="LEB208" s="2"/>
      <c r="LEC208" s="2"/>
      <c r="LED208" s="2"/>
      <c r="LEE208" s="2"/>
      <c r="LEF208" s="2"/>
      <c r="LEG208" s="2"/>
      <c r="LEH208" s="2"/>
      <c r="LEI208" s="2"/>
      <c r="LEJ208" s="2"/>
      <c r="LEK208" s="2"/>
      <c r="LEL208" s="2"/>
      <c r="LEM208" s="2"/>
      <c r="LEN208" s="2"/>
      <c r="LEO208" s="2"/>
      <c r="LEP208" s="2"/>
      <c r="LEQ208" s="2"/>
      <c r="LER208" s="2"/>
      <c r="LES208" s="2"/>
      <c r="LET208" s="2"/>
      <c r="LEU208" s="2"/>
      <c r="LEV208" s="2"/>
      <c r="LEW208" s="2"/>
      <c r="LEX208" s="2"/>
      <c r="LEY208" s="2"/>
      <c r="LEZ208" s="2"/>
      <c r="LFA208" s="2"/>
      <c r="LFB208" s="2"/>
      <c r="LFC208" s="2"/>
      <c r="LFD208" s="2"/>
      <c r="LFE208" s="2"/>
      <c r="LFF208" s="2"/>
      <c r="LFG208" s="2"/>
      <c r="LFH208" s="2"/>
      <c r="LFI208" s="2"/>
      <c r="LFJ208" s="2"/>
      <c r="LFK208" s="2"/>
      <c r="LFL208" s="2"/>
      <c r="LFM208" s="2"/>
      <c r="LFN208" s="2"/>
      <c r="LFO208" s="2"/>
      <c r="LFP208" s="2"/>
      <c r="LFQ208" s="2"/>
      <c r="LFR208" s="2"/>
      <c r="LFS208" s="2"/>
      <c r="LFT208" s="2"/>
      <c r="LFU208" s="2"/>
      <c r="LFV208" s="2"/>
      <c r="LFW208" s="2"/>
      <c r="LFX208" s="2"/>
      <c r="LFY208" s="2"/>
      <c r="LFZ208" s="2"/>
      <c r="LGA208" s="2"/>
      <c r="LGB208" s="2"/>
      <c r="LGC208" s="2"/>
      <c r="LGD208" s="2"/>
      <c r="LGE208" s="2"/>
      <c r="LGF208" s="2"/>
      <c r="LGG208" s="2"/>
      <c r="LGH208" s="2"/>
      <c r="LGI208" s="2"/>
      <c r="LGJ208" s="2"/>
      <c r="LGK208" s="2"/>
      <c r="LGL208" s="2"/>
      <c r="LGM208" s="2"/>
      <c r="LGN208" s="2"/>
      <c r="LGO208" s="2"/>
      <c r="LGP208" s="2"/>
      <c r="LGQ208" s="2"/>
      <c r="LGR208" s="2"/>
      <c r="LGS208" s="2"/>
      <c r="LGT208" s="2"/>
      <c r="LGU208" s="2"/>
      <c r="LGV208" s="2"/>
      <c r="LGW208" s="2"/>
      <c r="LGX208" s="2"/>
      <c r="LGY208" s="2"/>
      <c r="LGZ208" s="2"/>
      <c r="LHA208" s="2"/>
      <c r="LHB208" s="2"/>
      <c r="LHC208" s="2"/>
      <c r="LHD208" s="2"/>
      <c r="LHE208" s="2"/>
      <c r="LHF208" s="2"/>
      <c r="LHG208" s="2"/>
      <c r="LHH208" s="2"/>
      <c r="LHI208" s="2"/>
      <c r="LHJ208" s="2"/>
      <c r="LHK208" s="2"/>
      <c r="LHL208" s="2"/>
      <c r="LHM208" s="2"/>
      <c r="LHN208" s="2"/>
      <c r="LHO208" s="2"/>
      <c r="LHP208" s="2"/>
      <c r="LHQ208" s="2"/>
      <c r="LHR208" s="2"/>
      <c r="LHS208" s="2"/>
      <c r="LHT208" s="2"/>
      <c r="LHU208" s="2"/>
      <c r="LHV208" s="2"/>
      <c r="LHW208" s="2"/>
      <c r="LHX208" s="2"/>
      <c r="LHY208" s="2"/>
      <c r="LHZ208" s="2"/>
      <c r="LIA208" s="2"/>
      <c r="LIB208" s="2"/>
      <c r="LIC208" s="2"/>
      <c r="LID208" s="2"/>
      <c r="LIE208" s="2"/>
      <c r="LIF208" s="2"/>
      <c r="LIG208" s="2"/>
      <c r="LIH208" s="2"/>
      <c r="LII208" s="2"/>
      <c r="LIJ208" s="2"/>
      <c r="LIK208" s="2"/>
      <c r="LIL208" s="2"/>
      <c r="LIM208" s="2"/>
      <c r="LIN208" s="2"/>
      <c r="LIO208" s="2"/>
      <c r="LIP208" s="2"/>
      <c r="LIQ208" s="2"/>
      <c r="LIR208" s="2"/>
      <c r="LIS208" s="2"/>
      <c r="LIT208" s="2"/>
      <c r="LIU208" s="2"/>
      <c r="LIV208" s="2"/>
      <c r="LIW208" s="2"/>
      <c r="LIX208" s="2"/>
      <c r="LIY208" s="2"/>
      <c r="LIZ208" s="2"/>
      <c r="LJA208" s="2"/>
      <c r="LJB208" s="2"/>
      <c r="LJC208" s="2"/>
      <c r="LJD208" s="2"/>
      <c r="LJE208" s="2"/>
      <c r="LJF208" s="2"/>
      <c r="LJG208" s="2"/>
      <c r="LJH208" s="2"/>
      <c r="LJI208" s="2"/>
      <c r="LJJ208" s="2"/>
      <c r="LJK208" s="2"/>
      <c r="LJL208" s="2"/>
      <c r="LJM208" s="2"/>
      <c r="LJN208" s="2"/>
      <c r="LJO208" s="2"/>
      <c r="LJP208" s="2"/>
      <c r="LJQ208" s="2"/>
      <c r="LJR208" s="2"/>
      <c r="LJS208" s="2"/>
      <c r="LJT208" s="2"/>
      <c r="LJU208" s="2"/>
      <c r="LJV208" s="2"/>
      <c r="LJW208" s="2"/>
      <c r="LJX208" s="2"/>
      <c r="LJY208" s="2"/>
      <c r="LJZ208" s="2"/>
      <c r="LKA208" s="2"/>
      <c r="LKB208" s="2"/>
      <c r="LKC208" s="2"/>
      <c r="LKD208" s="2"/>
      <c r="LKE208" s="2"/>
      <c r="LKF208" s="2"/>
      <c r="LKG208" s="2"/>
      <c r="LKH208" s="2"/>
      <c r="LKI208" s="2"/>
      <c r="LKJ208" s="2"/>
      <c r="LKK208" s="2"/>
      <c r="LKL208" s="2"/>
      <c r="LKM208" s="2"/>
      <c r="LKN208" s="2"/>
      <c r="LKO208" s="2"/>
      <c r="LKP208" s="2"/>
      <c r="LKQ208" s="2"/>
      <c r="LKR208" s="2"/>
      <c r="LKS208" s="2"/>
      <c r="LKT208" s="2"/>
      <c r="LKU208" s="2"/>
      <c r="LKV208" s="2"/>
      <c r="LKW208" s="2"/>
      <c r="LKX208" s="2"/>
      <c r="LKY208" s="2"/>
      <c r="LKZ208" s="2"/>
      <c r="LLA208" s="2"/>
      <c r="LLB208" s="2"/>
      <c r="LLC208" s="2"/>
      <c r="LLD208" s="2"/>
      <c r="LLE208" s="2"/>
      <c r="LLF208" s="2"/>
      <c r="LLG208" s="2"/>
      <c r="LLH208" s="2"/>
      <c r="LLI208" s="2"/>
      <c r="LLJ208" s="2"/>
      <c r="LLK208" s="2"/>
      <c r="LLL208" s="2"/>
      <c r="LLM208" s="2"/>
      <c r="LLN208" s="2"/>
      <c r="LLO208" s="2"/>
      <c r="LLP208" s="2"/>
      <c r="LLQ208" s="2"/>
      <c r="LLR208" s="2"/>
      <c r="LLS208" s="2"/>
      <c r="LLT208" s="2"/>
      <c r="LLU208" s="2"/>
      <c r="LLV208" s="2"/>
      <c r="LLW208" s="2"/>
      <c r="LLX208" s="2"/>
      <c r="LLY208" s="2"/>
      <c r="LLZ208" s="2"/>
      <c r="LMA208" s="2"/>
      <c r="LMB208" s="2"/>
      <c r="LMC208" s="2"/>
      <c r="LMD208" s="2"/>
      <c r="LME208" s="2"/>
      <c r="LMF208" s="2"/>
      <c r="LMG208" s="2"/>
      <c r="LMH208" s="2"/>
      <c r="LMI208" s="2"/>
      <c r="LMJ208" s="2"/>
      <c r="LMK208" s="2"/>
      <c r="LML208" s="2"/>
      <c r="LMM208" s="2"/>
      <c r="LMN208" s="2"/>
      <c r="LMO208" s="2"/>
      <c r="LMP208" s="2"/>
      <c r="LMQ208" s="2"/>
      <c r="LMR208" s="2"/>
      <c r="LMS208" s="2"/>
      <c r="LMT208" s="2"/>
      <c r="LMU208" s="2"/>
      <c r="LMV208" s="2"/>
      <c r="LMW208" s="2"/>
      <c r="LMX208" s="2"/>
      <c r="LMY208" s="2"/>
      <c r="LMZ208" s="2"/>
      <c r="LNA208" s="2"/>
      <c r="LNB208" s="2"/>
      <c r="LNC208" s="2"/>
      <c r="LND208" s="2"/>
      <c r="LNE208" s="2"/>
      <c r="LNF208" s="2"/>
      <c r="LNG208" s="2"/>
      <c r="LNH208" s="2"/>
      <c r="LNI208" s="2"/>
      <c r="LNJ208" s="2"/>
      <c r="LNK208" s="2"/>
      <c r="LNL208" s="2"/>
      <c r="LNM208" s="2"/>
      <c r="LNN208" s="2"/>
      <c r="LNO208" s="2"/>
      <c r="LNP208" s="2"/>
      <c r="LNQ208" s="2"/>
      <c r="LNR208" s="2"/>
      <c r="LNS208" s="2"/>
      <c r="LNT208" s="2"/>
      <c r="LNU208" s="2"/>
      <c r="LNV208" s="2"/>
      <c r="LNW208" s="2"/>
      <c r="LNX208" s="2"/>
      <c r="LNY208" s="2"/>
      <c r="LNZ208" s="2"/>
      <c r="LOA208" s="2"/>
      <c r="LOB208" s="2"/>
      <c r="LOC208" s="2"/>
      <c r="LOD208" s="2"/>
      <c r="LOE208" s="2"/>
      <c r="LOF208" s="2"/>
      <c r="LOG208" s="2"/>
      <c r="LOH208" s="2"/>
      <c r="LOI208" s="2"/>
      <c r="LOJ208" s="2"/>
      <c r="LOK208" s="2"/>
      <c r="LOL208" s="2"/>
      <c r="LOM208" s="2"/>
      <c r="LON208" s="2"/>
      <c r="LOO208" s="2"/>
      <c r="LOP208" s="2"/>
      <c r="LOQ208" s="2"/>
      <c r="LOR208" s="2"/>
      <c r="LOS208" s="2"/>
      <c r="LOT208" s="2"/>
      <c r="LOU208" s="2"/>
      <c r="LOV208" s="2"/>
      <c r="LOW208" s="2"/>
      <c r="LOX208" s="2"/>
      <c r="LOY208" s="2"/>
      <c r="LOZ208" s="2"/>
      <c r="LPA208" s="2"/>
      <c r="LPB208" s="2"/>
      <c r="LPC208" s="2"/>
      <c r="LPD208" s="2"/>
      <c r="LPE208" s="2"/>
      <c r="LPF208" s="2"/>
      <c r="LPG208" s="2"/>
      <c r="LPH208" s="2"/>
      <c r="LPI208" s="2"/>
      <c r="LPJ208" s="2"/>
      <c r="LPK208" s="2"/>
      <c r="LPL208" s="2"/>
      <c r="LPM208" s="2"/>
      <c r="LPN208" s="2"/>
      <c r="LPO208" s="2"/>
      <c r="LPP208" s="2"/>
      <c r="LPQ208" s="2"/>
      <c r="LPR208" s="2"/>
      <c r="LPS208" s="2"/>
      <c r="LPT208" s="2"/>
      <c r="LPU208" s="2"/>
      <c r="LPV208" s="2"/>
      <c r="LPW208" s="2"/>
      <c r="LPX208" s="2"/>
      <c r="LPY208" s="2"/>
      <c r="LPZ208" s="2"/>
      <c r="LQA208" s="2"/>
      <c r="LQB208" s="2"/>
      <c r="LQC208" s="2"/>
      <c r="LQD208" s="2"/>
      <c r="LQE208" s="2"/>
      <c r="LQF208" s="2"/>
      <c r="LQG208" s="2"/>
      <c r="LQH208" s="2"/>
      <c r="LQI208" s="2"/>
      <c r="LQJ208" s="2"/>
      <c r="LQK208" s="2"/>
      <c r="LQL208" s="2"/>
      <c r="LQM208" s="2"/>
      <c r="LQN208" s="2"/>
      <c r="LQO208" s="2"/>
      <c r="LQP208" s="2"/>
      <c r="LQQ208" s="2"/>
      <c r="LQR208" s="2"/>
      <c r="LQS208" s="2"/>
      <c r="LQT208" s="2"/>
      <c r="LQU208" s="2"/>
      <c r="LQV208" s="2"/>
      <c r="LQW208" s="2"/>
      <c r="LQX208" s="2"/>
      <c r="LQY208" s="2"/>
      <c r="LQZ208" s="2"/>
      <c r="LRA208" s="2"/>
      <c r="LRB208" s="2"/>
      <c r="LRC208" s="2"/>
      <c r="LRD208" s="2"/>
      <c r="LRE208" s="2"/>
      <c r="LRF208" s="2"/>
      <c r="LRG208" s="2"/>
      <c r="LRH208" s="2"/>
      <c r="LRI208" s="2"/>
      <c r="LRJ208" s="2"/>
      <c r="LRK208" s="2"/>
      <c r="LRL208" s="2"/>
      <c r="LRM208" s="2"/>
      <c r="LRN208" s="2"/>
      <c r="LRO208" s="2"/>
      <c r="LRP208" s="2"/>
      <c r="LRQ208" s="2"/>
      <c r="LRR208" s="2"/>
      <c r="LRS208" s="2"/>
      <c r="LRT208" s="2"/>
      <c r="LRU208" s="2"/>
      <c r="LRV208" s="2"/>
      <c r="LRW208" s="2"/>
      <c r="LRX208" s="2"/>
      <c r="LRY208" s="2"/>
      <c r="LRZ208" s="2"/>
      <c r="LSA208" s="2"/>
      <c r="LSB208" s="2"/>
      <c r="LSC208" s="2"/>
      <c r="LSD208" s="2"/>
      <c r="LSE208" s="2"/>
      <c r="LSF208" s="2"/>
      <c r="LSG208" s="2"/>
      <c r="LSH208" s="2"/>
      <c r="LSI208" s="2"/>
      <c r="LSJ208" s="2"/>
      <c r="LSK208" s="2"/>
      <c r="LSL208" s="2"/>
      <c r="LSM208" s="2"/>
      <c r="LSN208" s="2"/>
      <c r="LSO208" s="2"/>
      <c r="LSP208" s="2"/>
      <c r="LSQ208" s="2"/>
      <c r="LSR208" s="2"/>
      <c r="LSS208" s="2"/>
      <c r="LST208" s="2"/>
      <c r="LSU208" s="2"/>
      <c r="LSV208" s="2"/>
      <c r="LSW208" s="2"/>
      <c r="LSX208" s="2"/>
      <c r="LSY208" s="2"/>
      <c r="LSZ208" s="2"/>
      <c r="LTA208" s="2"/>
      <c r="LTB208" s="2"/>
      <c r="LTC208" s="2"/>
      <c r="LTD208" s="2"/>
      <c r="LTE208" s="2"/>
      <c r="LTF208" s="2"/>
      <c r="LTG208" s="2"/>
      <c r="LTH208" s="2"/>
      <c r="LTI208" s="2"/>
      <c r="LTJ208" s="2"/>
      <c r="LTK208" s="2"/>
      <c r="LTL208" s="2"/>
      <c r="LTM208" s="2"/>
      <c r="LTN208" s="2"/>
      <c r="LTO208" s="2"/>
      <c r="LTP208" s="2"/>
      <c r="LTQ208" s="2"/>
      <c r="LTR208" s="2"/>
      <c r="LTS208" s="2"/>
      <c r="LTT208" s="2"/>
      <c r="LTU208" s="2"/>
      <c r="LTV208" s="2"/>
      <c r="LTW208" s="2"/>
      <c r="LTX208" s="2"/>
      <c r="LTY208" s="2"/>
      <c r="LTZ208" s="2"/>
      <c r="LUA208" s="2"/>
      <c r="LUB208" s="2"/>
      <c r="LUC208" s="2"/>
      <c r="LUD208" s="2"/>
      <c r="LUE208" s="2"/>
      <c r="LUF208" s="2"/>
      <c r="LUG208" s="2"/>
      <c r="LUH208" s="2"/>
      <c r="LUI208" s="2"/>
      <c r="LUJ208" s="2"/>
      <c r="LUK208" s="2"/>
      <c r="LUL208" s="2"/>
      <c r="LUM208" s="2"/>
      <c r="LUN208" s="2"/>
      <c r="LUO208" s="2"/>
      <c r="LUP208" s="2"/>
      <c r="LUQ208" s="2"/>
      <c r="LUR208" s="2"/>
      <c r="LUS208" s="2"/>
      <c r="LUT208" s="2"/>
      <c r="LUU208" s="2"/>
      <c r="LUV208" s="2"/>
      <c r="LUW208" s="2"/>
      <c r="LUX208" s="2"/>
      <c r="LUY208" s="2"/>
      <c r="LUZ208" s="2"/>
      <c r="LVA208" s="2"/>
      <c r="LVB208" s="2"/>
      <c r="LVC208" s="2"/>
      <c r="LVD208" s="2"/>
      <c r="LVE208" s="2"/>
      <c r="LVF208" s="2"/>
      <c r="LVG208" s="2"/>
      <c r="LVH208" s="2"/>
      <c r="LVI208" s="2"/>
      <c r="LVJ208" s="2"/>
      <c r="LVK208" s="2"/>
      <c r="LVL208" s="2"/>
      <c r="LVM208" s="2"/>
      <c r="LVN208" s="2"/>
      <c r="LVO208" s="2"/>
      <c r="LVP208" s="2"/>
      <c r="LVQ208" s="2"/>
      <c r="LVR208" s="2"/>
      <c r="LVS208" s="2"/>
      <c r="LVT208" s="2"/>
      <c r="LVU208" s="2"/>
      <c r="LVV208" s="2"/>
      <c r="LVW208" s="2"/>
      <c r="LVX208" s="2"/>
      <c r="LVY208" s="2"/>
      <c r="LVZ208" s="2"/>
      <c r="LWA208" s="2"/>
      <c r="LWB208" s="2"/>
      <c r="LWC208" s="2"/>
      <c r="LWD208" s="2"/>
      <c r="LWE208" s="2"/>
      <c r="LWF208" s="2"/>
      <c r="LWG208" s="2"/>
      <c r="LWH208" s="2"/>
      <c r="LWI208" s="2"/>
      <c r="LWJ208" s="2"/>
      <c r="LWK208" s="2"/>
      <c r="LWL208" s="2"/>
      <c r="LWM208" s="2"/>
      <c r="LWN208" s="2"/>
      <c r="LWO208" s="2"/>
      <c r="LWP208" s="2"/>
      <c r="LWQ208" s="2"/>
      <c r="LWR208" s="2"/>
      <c r="LWS208" s="2"/>
      <c r="LWT208" s="2"/>
      <c r="LWU208" s="2"/>
      <c r="LWV208" s="2"/>
      <c r="LWW208" s="2"/>
      <c r="LWX208" s="2"/>
      <c r="LWY208" s="2"/>
      <c r="LWZ208" s="2"/>
      <c r="LXA208" s="2"/>
      <c r="LXB208" s="2"/>
      <c r="LXC208" s="2"/>
      <c r="LXD208" s="2"/>
      <c r="LXE208" s="2"/>
      <c r="LXF208" s="2"/>
      <c r="LXG208" s="2"/>
      <c r="LXH208" s="2"/>
      <c r="LXI208" s="2"/>
      <c r="LXJ208" s="2"/>
      <c r="LXK208" s="2"/>
      <c r="LXL208" s="2"/>
      <c r="LXM208" s="2"/>
      <c r="LXN208" s="2"/>
      <c r="LXO208" s="2"/>
      <c r="LXP208" s="2"/>
      <c r="LXQ208" s="2"/>
      <c r="LXR208" s="2"/>
      <c r="LXS208" s="2"/>
      <c r="LXT208" s="2"/>
      <c r="LXU208" s="2"/>
      <c r="LXV208" s="2"/>
      <c r="LXW208" s="2"/>
      <c r="LXX208" s="2"/>
      <c r="LXY208" s="2"/>
      <c r="LXZ208" s="2"/>
      <c r="LYA208" s="2"/>
      <c r="LYB208" s="2"/>
      <c r="LYC208" s="2"/>
      <c r="LYD208" s="2"/>
      <c r="LYE208" s="2"/>
      <c r="LYF208" s="2"/>
      <c r="LYG208" s="2"/>
      <c r="LYH208" s="2"/>
      <c r="LYI208" s="2"/>
      <c r="LYJ208" s="2"/>
      <c r="LYK208" s="2"/>
      <c r="LYL208" s="2"/>
      <c r="LYM208" s="2"/>
      <c r="LYN208" s="2"/>
      <c r="LYO208" s="2"/>
      <c r="LYP208" s="2"/>
      <c r="LYQ208" s="2"/>
      <c r="LYR208" s="2"/>
      <c r="LYS208" s="2"/>
      <c r="LYT208" s="2"/>
      <c r="LYU208" s="2"/>
      <c r="LYV208" s="2"/>
      <c r="LYW208" s="2"/>
      <c r="LYX208" s="2"/>
      <c r="LYY208" s="2"/>
      <c r="LYZ208" s="2"/>
      <c r="LZA208" s="2"/>
      <c r="LZB208" s="2"/>
      <c r="LZC208" s="2"/>
      <c r="LZD208" s="2"/>
      <c r="LZE208" s="2"/>
      <c r="LZF208" s="2"/>
      <c r="LZG208" s="2"/>
      <c r="LZH208" s="2"/>
      <c r="LZI208" s="2"/>
      <c r="LZJ208" s="2"/>
      <c r="LZK208" s="2"/>
      <c r="LZL208" s="2"/>
      <c r="LZM208" s="2"/>
      <c r="LZN208" s="2"/>
      <c r="LZO208" s="2"/>
      <c r="LZP208" s="2"/>
      <c r="LZQ208" s="2"/>
      <c r="LZR208" s="2"/>
      <c r="LZS208" s="2"/>
      <c r="LZT208" s="2"/>
      <c r="LZU208" s="2"/>
      <c r="LZV208" s="2"/>
      <c r="LZW208" s="2"/>
      <c r="LZX208" s="2"/>
      <c r="LZY208" s="2"/>
      <c r="LZZ208" s="2"/>
      <c r="MAA208" s="2"/>
      <c r="MAB208" s="2"/>
      <c r="MAC208" s="2"/>
      <c r="MAD208" s="2"/>
      <c r="MAE208" s="2"/>
      <c r="MAF208" s="2"/>
      <c r="MAG208" s="2"/>
      <c r="MAH208" s="2"/>
      <c r="MAI208" s="2"/>
      <c r="MAJ208" s="2"/>
      <c r="MAK208" s="2"/>
      <c r="MAL208" s="2"/>
      <c r="MAM208" s="2"/>
      <c r="MAN208" s="2"/>
      <c r="MAO208" s="2"/>
      <c r="MAP208" s="2"/>
      <c r="MAQ208" s="2"/>
      <c r="MAR208" s="2"/>
      <c r="MAS208" s="2"/>
      <c r="MAT208" s="2"/>
      <c r="MAU208" s="2"/>
      <c r="MAV208" s="2"/>
      <c r="MAW208" s="2"/>
      <c r="MAX208" s="2"/>
      <c r="MAY208" s="2"/>
      <c r="MAZ208" s="2"/>
      <c r="MBA208" s="2"/>
      <c r="MBB208" s="2"/>
      <c r="MBC208" s="2"/>
      <c r="MBD208" s="2"/>
      <c r="MBE208" s="2"/>
      <c r="MBF208" s="2"/>
      <c r="MBG208" s="2"/>
      <c r="MBH208" s="2"/>
      <c r="MBI208" s="2"/>
      <c r="MBJ208" s="2"/>
      <c r="MBK208" s="2"/>
      <c r="MBL208" s="2"/>
      <c r="MBM208" s="2"/>
      <c r="MBN208" s="2"/>
      <c r="MBO208" s="2"/>
      <c r="MBP208" s="2"/>
      <c r="MBQ208" s="2"/>
      <c r="MBR208" s="2"/>
      <c r="MBS208" s="2"/>
      <c r="MBT208" s="2"/>
      <c r="MBU208" s="2"/>
      <c r="MBV208" s="2"/>
      <c r="MBW208" s="2"/>
      <c r="MBX208" s="2"/>
      <c r="MBY208" s="2"/>
      <c r="MBZ208" s="2"/>
      <c r="MCA208" s="2"/>
      <c r="MCB208" s="2"/>
      <c r="MCC208" s="2"/>
      <c r="MCD208" s="2"/>
      <c r="MCE208" s="2"/>
      <c r="MCF208" s="2"/>
      <c r="MCG208" s="2"/>
      <c r="MCH208" s="2"/>
      <c r="MCI208" s="2"/>
      <c r="MCJ208" s="2"/>
      <c r="MCK208" s="2"/>
      <c r="MCL208" s="2"/>
      <c r="MCM208" s="2"/>
      <c r="MCN208" s="2"/>
      <c r="MCO208" s="2"/>
      <c r="MCP208" s="2"/>
      <c r="MCQ208" s="2"/>
      <c r="MCR208" s="2"/>
      <c r="MCS208" s="2"/>
      <c r="MCT208" s="2"/>
      <c r="MCU208" s="2"/>
      <c r="MCV208" s="2"/>
      <c r="MCW208" s="2"/>
      <c r="MCX208" s="2"/>
      <c r="MCY208" s="2"/>
      <c r="MCZ208" s="2"/>
      <c r="MDA208" s="2"/>
      <c r="MDB208" s="2"/>
      <c r="MDC208" s="2"/>
      <c r="MDD208" s="2"/>
      <c r="MDE208" s="2"/>
      <c r="MDF208" s="2"/>
      <c r="MDG208" s="2"/>
      <c r="MDH208" s="2"/>
      <c r="MDI208" s="2"/>
      <c r="MDJ208" s="2"/>
      <c r="MDK208" s="2"/>
      <c r="MDL208" s="2"/>
      <c r="MDM208" s="2"/>
      <c r="MDN208" s="2"/>
      <c r="MDO208" s="2"/>
      <c r="MDP208" s="2"/>
      <c r="MDQ208" s="2"/>
      <c r="MDR208" s="2"/>
      <c r="MDS208" s="2"/>
      <c r="MDT208" s="2"/>
      <c r="MDU208" s="2"/>
      <c r="MDV208" s="2"/>
      <c r="MDW208" s="2"/>
      <c r="MDX208" s="2"/>
      <c r="MDY208" s="2"/>
      <c r="MDZ208" s="2"/>
      <c r="MEA208" s="2"/>
      <c r="MEB208" s="2"/>
      <c r="MEC208" s="2"/>
      <c r="MED208" s="2"/>
      <c r="MEE208" s="2"/>
      <c r="MEF208" s="2"/>
      <c r="MEG208" s="2"/>
      <c r="MEH208" s="2"/>
      <c r="MEI208" s="2"/>
      <c r="MEJ208" s="2"/>
      <c r="MEK208" s="2"/>
      <c r="MEL208" s="2"/>
      <c r="MEM208" s="2"/>
      <c r="MEN208" s="2"/>
      <c r="MEO208" s="2"/>
      <c r="MEP208" s="2"/>
      <c r="MEQ208" s="2"/>
      <c r="MER208" s="2"/>
      <c r="MES208" s="2"/>
      <c r="MET208" s="2"/>
      <c r="MEU208" s="2"/>
      <c r="MEV208" s="2"/>
      <c r="MEW208" s="2"/>
      <c r="MEX208" s="2"/>
      <c r="MEY208" s="2"/>
      <c r="MEZ208" s="2"/>
      <c r="MFA208" s="2"/>
      <c r="MFB208" s="2"/>
      <c r="MFC208" s="2"/>
      <c r="MFD208" s="2"/>
      <c r="MFE208" s="2"/>
      <c r="MFF208" s="2"/>
      <c r="MFG208" s="2"/>
      <c r="MFH208" s="2"/>
      <c r="MFI208" s="2"/>
      <c r="MFJ208" s="2"/>
      <c r="MFK208" s="2"/>
      <c r="MFL208" s="2"/>
      <c r="MFM208" s="2"/>
      <c r="MFN208" s="2"/>
      <c r="MFO208" s="2"/>
      <c r="MFP208" s="2"/>
      <c r="MFQ208" s="2"/>
      <c r="MFR208" s="2"/>
      <c r="MFS208" s="2"/>
      <c r="MFT208" s="2"/>
      <c r="MFU208" s="2"/>
      <c r="MFV208" s="2"/>
      <c r="MFW208" s="2"/>
      <c r="MFX208" s="2"/>
      <c r="MFY208" s="2"/>
      <c r="MFZ208" s="2"/>
      <c r="MGA208" s="2"/>
      <c r="MGB208" s="2"/>
      <c r="MGC208" s="2"/>
      <c r="MGD208" s="2"/>
      <c r="MGE208" s="2"/>
      <c r="MGF208" s="2"/>
      <c r="MGG208" s="2"/>
      <c r="MGH208" s="2"/>
      <c r="MGI208" s="2"/>
      <c r="MGJ208" s="2"/>
      <c r="MGK208" s="2"/>
      <c r="MGL208" s="2"/>
      <c r="MGM208" s="2"/>
      <c r="MGN208" s="2"/>
      <c r="MGO208" s="2"/>
      <c r="MGP208" s="2"/>
      <c r="MGQ208" s="2"/>
      <c r="MGR208" s="2"/>
      <c r="MGS208" s="2"/>
      <c r="MGT208" s="2"/>
      <c r="MGU208" s="2"/>
      <c r="MGV208" s="2"/>
      <c r="MGW208" s="2"/>
      <c r="MGX208" s="2"/>
      <c r="MGY208" s="2"/>
      <c r="MGZ208" s="2"/>
      <c r="MHA208" s="2"/>
      <c r="MHB208" s="2"/>
      <c r="MHC208" s="2"/>
      <c r="MHD208" s="2"/>
      <c r="MHE208" s="2"/>
      <c r="MHF208" s="2"/>
      <c r="MHG208" s="2"/>
      <c r="MHH208" s="2"/>
      <c r="MHI208" s="2"/>
      <c r="MHJ208" s="2"/>
      <c r="MHK208" s="2"/>
      <c r="MHL208" s="2"/>
      <c r="MHM208" s="2"/>
      <c r="MHN208" s="2"/>
      <c r="MHO208" s="2"/>
      <c r="MHP208" s="2"/>
      <c r="MHQ208" s="2"/>
      <c r="MHR208" s="2"/>
      <c r="MHS208" s="2"/>
      <c r="MHT208" s="2"/>
      <c r="MHU208" s="2"/>
      <c r="MHV208" s="2"/>
      <c r="MHW208" s="2"/>
      <c r="MHX208" s="2"/>
      <c r="MHY208" s="2"/>
      <c r="MHZ208" s="2"/>
      <c r="MIA208" s="2"/>
      <c r="MIB208" s="2"/>
      <c r="MIC208" s="2"/>
      <c r="MID208" s="2"/>
      <c r="MIE208" s="2"/>
      <c r="MIF208" s="2"/>
      <c r="MIG208" s="2"/>
      <c r="MIH208" s="2"/>
      <c r="MII208" s="2"/>
      <c r="MIJ208" s="2"/>
      <c r="MIK208" s="2"/>
      <c r="MIL208" s="2"/>
      <c r="MIM208" s="2"/>
      <c r="MIN208" s="2"/>
      <c r="MIO208" s="2"/>
      <c r="MIP208" s="2"/>
      <c r="MIQ208" s="2"/>
      <c r="MIR208" s="2"/>
      <c r="MIS208" s="2"/>
      <c r="MIT208" s="2"/>
      <c r="MIU208" s="2"/>
      <c r="MIV208" s="2"/>
      <c r="MIW208" s="2"/>
      <c r="MIX208" s="2"/>
      <c r="MIY208" s="2"/>
      <c r="MIZ208" s="2"/>
      <c r="MJA208" s="2"/>
      <c r="MJB208" s="2"/>
      <c r="MJC208" s="2"/>
      <c r="MJD208" s="2"/>
      <c r="MJE208" s="2"/>
      <c r="MJF208" s="2"/>
      <c r="MJG208" s="2"/>
      <c r="MJH208" s="2"/>
      <c r="MJI208" s="2"/>
      <c r="MJJ208" s="2"/>
      <c r="MJK208" s="2"/>
      <c r="MJL208" s="2"/>
      <c r="MJM208" s="2"/>
      <c r="MJN208" s="2"/>
      <c r="MJO208" s="2"/>
      <c r="MJP208" s="2"/>
      <c r="MJQ208" s="2"/>
      <c r="MJR208" s="2"/>
      <c r="MJS208" s="2"/>
      <c r="MJT208" s="2"/>
      <c r="MJU208" s="2"/>
      <c r="MJV208" s="2"/>
      <c r="MJW208" s="2"/>
      <c r="MJX208" s="2"/>
      <c r="MJY208" s="2"/>
      <c r="MJZ208" s="2"/>
      <c r="MKA208" s="2"/>
      <c r="MKB208" s="2"/>
      <c r="MKC208" s="2"/>
      <c r="MKD208" s="2"/>
      <c r="MKE208" s="2"/>
      <c r="MKF208" s="2"/>
      <c r="MKG208" s="2"/>
      <c r="MKH208" s="2"/>
      <c r="MKI208" s="2"/>
      <c r="MKJ208" s="2"/>
      <c r="MKK208" s="2"/>
      <c r="MKL208" s="2"/>
      <c r="MKM208" s="2"/>
      <c r="MKN208" s="2"/>
      <c r="MKO208" s="2"/>
      <c r="MKP208" s="2"/>
      <c r="MKQ208" s="2"/>
      <c r="MKR208" s="2"/>
      <c r="MKS208" s="2"/>
      <c r="MKT208" s="2"/>
      <c r="MKU208" s="2"/>
      <c r="MKV208" s="2"/>
      <c r="MKW208" s="2"/>
      <c r="MKX208" s="2"/>
      <c r="MKY208" s="2"/>
      <c r="MKZ208" s="2"/>
      <c r="MLA208" s="2"/>
      <c r="MLB208" s="2"/>
      <c r="MLC208" s="2"/>
      <c r="MLD208" s="2"/>
      <c r="MLE208" s="2"/>
      <c r="MLF208" s="2"/>
      <c r="MLG208" s="2"/>
      <c r="MLH208" s="2"/>
      <c r="MLI208" s="2"/>
      <c r="MLJ208" s="2"/>
      <c r="MLK208" s="2"/>
      <c r="MLL208" s="2"/>
      <c r="MLM208" s="2"/>
      <c r="MLN208" s="2"/>
      <c r="MLO208" s="2"/>
      <c r="MLP208" s="2"/>
      <c r="MLQ208" s="2"/>
      <c r="MLR208" s="2"/>
      <c r="MLS208" s="2"/>
      <c r="MLT208" s="2"/>
      <c r="MLU208" s="2"/>
      <c r="MLV208" s="2"/>
      <c r="MLW208" s="2"/>
      <c r="MLX208" s="2"/>
      <c r="MLY208" s="2"/>
      <c r="MLZ208" s="2"/>
      <c r="MMA208" s="2"/>
      <c r="MMB208" s="2"/>
      <c r="MMC208" s="2"/>
      <c r="MMD208" s="2"/>
      <c r="MME208" s="2"/>
      <c r="MMF208" s="2"/>
      <c r="MMG208" s="2"/>
      <c r="MMH208" s="2"/>
      <c r="MMI208" s="2"/>
      <c r="MMJ208" s="2"/>
      <c r="MMK208" s="2"/>
      <c r="MML208" s="2"/>
      <c r="MMM208" s="2"/>
      <c r="MMN208" s="2"/>
      <c r="MMO208" s="2"/>
      <c r="MMP208" s="2"/>
      <c r="MMQ208" s="2"/>
      <c r="MMR208" s="2"/>
      <c r="MMS208" s="2"/>
      <c r="MMT208" s="2"/>
      <c r="MMU208" s="2"/>
      <c r="MMV208" s="2"/>
      <c r="MMW208" s="2"/>
      <c r="MMX208" s="2"/>
      <c r="MMY208" s="2"/>
      <c r="MMZ208" s="2"/>
      <c r="MNA208" s="2"/>
      <c r="MNB208" s="2"/>
      <c r="MNC208" s="2"/>
      <c r="MND208" s="2"/>
      <c r="MNE208" s="2"/>
      <c r="MNF208" s="2"/>
      <c r="MNG208" s="2"/>
      <c r="MNH208" s="2"/>
      <c r="MNI208" s="2"/>
      <c r="MNJ208" s="2"/>
      <c r="MNK208" s="2"/>
      <c r="MNL208" s="2"/>
      <c r="MNM208" s="2"/>
      <c r="MNN208" s="2"/>
      <c r="MNO208" s="2"/>
      <c r="MNP208" s="2"/>
      <c r="MNQ208" s="2"/>
      <c r="MNR208" s="2"/>
      <c r="MNS208" s="2"/>
      <c r="MNT208" s="2"/>
      <c r="MNU208" s="2"/>
      <c r="MNV208" s="2"/>
      <c r="MNW208" s="2"/>
      <c r="MNX208" s="2"/>
      <c r="MNY208" s="2"/>
      <c r="MNZ208" s="2"/>
      <c r="MOA208" s="2"/>
      <c r="MOB208" s="2"/>
      <c r="MOC208" s="2"/>
      <c r="MOD208" s="2"/>
      <c r="MOE208" s="2"/>
      <c r="MOF208" s="2"/>
      <c r="MOG208" s="2"/>
      <c r="MOH208" s="2"/>
      <c r="MOI208" s="2"/>
      <c r="MOJ208" s="2"/>
      <c r="MOK208" s="2"/>
      <c r="MOL208" s="2"/>
      <c r="MOM208" s="2"/>
      <c r="MON208" s="2"/>
      <c r="MOO208" s="2"/>
      <c r="MOP208" s="2"/>
      <c r="MOQ208" s="2"/>
      <c r="MOR208" s="2"/>
      <c r="MOS208" s="2"/>
      <c r="MOT208" s="2"/>
      <c r="MOU208" s="2"/>
      <c r="MOV208" s="2"/>
      <c r="MOW208" s="2"/>
      <c r="MOX208" s="2"/>
      <c r="MOY208" s="2"/>
      <c r="MOZ208" s="2"/>
      <c r="MPA208" s="2"/>
      <c r="MPB208" s="2"/>
      <c r="MPC208" s="2"/>
      <c r="MPD208" s="2"/>
      <c r="MPE208" s="2"/>
      <c r="MPF208" s="2"/>
      <c r="MPG208" s="2"/>
      <c r="MPH208" s="2"/>
      <c r="MPI208" s="2"/>
      <c r="MPJ208" s="2"/>
      <c r="MPK208" s="2"/>
      <c r="MPL208" s="2"/>
      <c r="MPM208" s="2"/>
      <c r="MPN208" s="2"/>
      <c r="MPO208" s="2"/>
      <c r="MPP208" s="2"/>
      <c r="MPQ208" s="2"/>
      <c r="MPR208" s="2"/>
      <c r="MPS208" s="2"/>
      <c r="MPT208" s="2"/>
      <c r="MPU208" s="2"/>
      <c r="MPV208" s="2"/>
      <c r="MPW208" s="2"/>
      <c r="MPX208" s="2"/>
      <c r="MPY208" s="2"/>
      <c r="MPZ208" s="2"/>
      <c r="MQA208" s="2"/>
      <c r="MQB208" s="2"/>
      <c r="MQC208" s="2"/>
      <c r="MQD208" s="2"/>
      <c r="MQE208" s="2"/>
      <c r="MQF208" s="2"/>
      <c r="MQG208" s="2"/>
      <c r="MQH208" s="2"/>
      <c r="MQI208" s="2"/>
      <c r="MQJ208" s="2"/>
      <c r="MQK208" s="2"/>
      <c r="MQL208" s="2"/>
      <c r="MQM208" s="2"/>
      <c r="MQN208" s="2"/>
      <c r="MQO208" s="2"/>
      <c r="MQP208" s="2"/>
      <c r="MQQ208" s="2"/>
      <c r="MQR208" s="2"/>
      <c r="MQS208" s="2"/>
      <c r="MQT208" s="2"/>
      <c r="MQU208" s="2"/>
      <c r="MQV208" s="2"/>
      <c r="MQW208" s="2"/>
      <c r="MQX208" s="2"/>
      <c r="MQY208" s="2"/>
      <c r="MQZ208" s="2"/>
      <c r="MRA208" s="2"/>
      <c r="MRB208" s="2"/>
      <c r="MRC208" s="2"/>
      <c r="MRD208" s="2"/>
      <c r="MRE208" s="2"/>
      <c r="MRF208" s="2"/>
      <c r="MRG208" s="2"/>
      <c r="MRH208" s="2"/>
      <c r="MRI208" s="2"/>
      <c r="MRJ208" s="2"/>
      <c r="MRK208" s="2"/>
      <c r="MRL208" s="2"/>
      <c r="MRM208" s="2"/>
      <c r="MRN208" s="2"/>
      <c r="MRO208" s="2"/>
      <c r="MRP208" s="2"/>
      <c r="MRQ208" s="2"/>
      <c r="MRR208" s="2"/>
      <c r="MRS208" s="2"/>
      <c r="MRT208" s="2"/>
      <c r="MRU208" s="2"/>
      <c r="MRV208" s="2"/>
      <c r="MRW208" s="2"/>
      <c r="MRX208" s="2"/>
      <c r="MRY208" s="2"/>
      <c r="MRZ208" s="2"/>
      <c r="MSA208" s="2"/>
      <c r="MSB208" s="2"/>
      <c r="MSC208" s="2"/>
      <c r="MSD208" s="2"/>
      <c r="MSE208" s="2"/>
      <c r="MSF208" s="2"/>
      <c r="MSG208" s="2"/>
      <c r="MSH208" s="2"/>
      <c r="MSI208" s="2"/>
      <c r="MSJ208" s="2"/>
      <c r="MSK208" s="2"/>
      <c r="MSL208" s="2"/>
      <c r="MSM208" s="2"/>
      <c r="MSN208" s="2"/>
      <c r="MSO208" s="2"/>
      <c r="MSP208" s="2"/>
      <c r="MSQ208" s="2"/>
      <c r="MSR208" s="2"/>
      <c r="MSS208" s="2"/>
      <c r="MST208" s="2"/>
      <c r="MSU208" s="2"/>
      <c r="MSV208" s="2"/>
      <c r="MSW208" s="2"/>
      <c r="MSX208" s="2"/>
      <c r="MSY208" s="2"/>
      <c r="MSZ208" s="2"/>
      <c r="MTA208" s="2"/>
      <c r="MTB208" s="2"/>
      <c r="MTC208" s="2"/>
      <c r="MTD208" s="2"/>
      <c r="MTE208" s="2"/>
      <c r="MTF208" s="2"/>
      <c r="MTG208" s="2"/>
      <c r="MTH208" s="2"/>
      <c r="MTI208" s="2"/>
      <c r="MTJ208" s="2"/>
      <c r="MTK208" s="2"/>
      <c r="MTL208" s="2"/>
      <c r="MTM208" s="2"/>
      <c r="MTN208" s="2"/>
      <c r="MTO208" s="2"/>
      <c r="MTP208" s="2"/>
      <c r="MTQ208" s="2"/>
      <c r="MTR208" s="2"/>
      <c r="MTS208" s="2"/>
      <c r="MTT208" s="2"/>
      <c r="MTU208" s="2"/>
      <c r="MTV208" s="2"/>
      <c r="MTW208" s="2"/>
      <c r="MTX208" s="2"/>
      <c r="MTY208" s="2"/>
      <c r="MTZ208" s="2"/>
      <c r="MUA208" s="2"/>
      <c r="MUB208" s="2"/>
      <c r="MUC208" s="2"/>
      <c r="MUD208" s="2"/>
      <c r="MUE208" s="2"/>
      <c r="MUF208" s="2"/>
      <c r="MUG208" s="2"/>
      <c r="MUH208" s="2"/>
      <c r="MUI208" s="2"/>
      <c r="MUJ208" s="2"/>
      <c r="MUK208" s="2"/>
      <c r="MUL208" s="2"/>
      <c r="MUM208" s="2"/>
      <c r="MUN208" s="2"/>
      <c r="MUO208" s="2"/>
      <c r="MUP208" s="2"/>
      <c r="MUQ208" s="2"/>
      <c r="MUR208" s="2"/>
      <c r="MUS208" s="2"/>
      <c r="MUT208" s="2"/>
      <c r="MUU208" s="2"/>
      <c r="MUV208" s="2"/>
      <c r="MUW208" s="2"/>
      <c r="MUX208" s="2"/>
      <c r="MUY208" s="2"/>
      <c r="MUZ208" s="2"/>
      <c r="MVA208" s="2"/>
      <c r="MVB208" s="2"/>
      <c r="MVC208" s="2"/>
      <c r="MVD208" s="2"/>
      <c r="MVE208" s="2"/>
      <c r="MVF208" s="2"/>
      <c r="MVG208" s="2"/>
      <c r="MVH208" s="2"/>
      <c r="MVI208" s="2"/>
      <c r="MVJ208" s="2"/>
      <c r="MVK208" s="2"/>
      <c r="MVL208" s="2"/>
      <c r="MVM208" s="2"/>
      <c r="MVN208" s="2"/>
      <c r="MVO208" s="2"/>
      <c r="MVP208" s="2"/>
      <c r="MVQ208" s="2"/>
      <c r="MVR208" s="2"/>
      <c r="MVS208" s="2"/>
      <c r="MVT208" s="2"/>
      <c r="MVU208" s="2"/>
      <c r="MVV208" s="2"/>
      <c r="MVW208" s="2"/>
      <c r="MVX208" s="2"/>
      <c r="MVY208" s="2"/>
      <c r="MVZ208" s="2"/>
      <c r="MWA208" s="2"/>
      <c r="MWB208" s="2"/>
      <c r="MWC208" s="2"/>
      <c r="MWD208" s="2"/>
      <c r="MWE208" s="2"/>
      <c r="MWF208" s="2"/>
      <c r="MWG208" s="2"/>
      <c r="MWH208" s="2"/>
      <c r="MWI208" s="2"/>
      <c r="MWJ208" s="2"/>
      <c r="MWK208" s="2"/>
      <c r="MWL208" s="2"/>
      <c r="MWM208" s="2"/>
      <c r="MWN208" s="2"/>
      <c r="MWO208" s="2"/>
      <c r="MWP208" s="2"/>
      <c r="MWQ208" s="2"/>
      <c r="MWR208" s="2"/>
      <c r="MWS208" s="2"/>
      <c r="MWT208" s="2"/>
      <c r="MWU208" s="2"/>
      <c r="MWV208" s="2"/>
      <c r="MWW208" s="2"/>
      <c r="MWX208" s="2"/>
      <c r="MWY208" s="2"/>
      <c r="MWZ208" s="2"/>
      <c r="MXA208" s="2"/>
      <c r="MXB208" s="2"/>
      <c r="MXC208" s="2"/>
      <c r="MXD208" s="2"/>
      <c r="MXE208" s="2"/>
      <c r="MXF208" s="2"/>
      <c r="MXG208" s="2"/>
      <c r="MXH208" s="2"/>
      <c r="MXI208" s="2"/>
      <c r="MXJ208" s="2"/>
      <c r="MXK208" s="2"/>
      <c r="MXL208" s="2"/>
      <c r="MXM208" s="2"/>
      <c r="MXN208" s="2"/>
      <c r="MXO208" s="2"/>
      <c r="MXP208" s="2"/>
      <c r="MXQ208" s="2"/>
      <c r="MXR208" s="2"/>
      <c r="MXS208" s="2"/>
      <c r="MXT208" s="2"/>
      <c r="MXU208" s="2"/>
      <c r="MXV208" s="2"/>
      <c r="MXW208" s="2"/>
      <c r="MXX208" s="2"/>
      <c r="MXY208" s="2"/>
      <c r="MXZ208" s="2"/>
      <c r="MYA208" s="2"/>
      <c r="MYB208" s="2"/>
      <c r="MYC208" s="2"/>
      <c r="MYD208" s="2"/>
      <c r="MYE208" s="2"/>
      <c r="MYF208" s="2"/>
      <c r="MYG208" s="2"/>
      <c r="MYH208" s="2"/>
      <c r="MYI208" s="2"/>
      <c r="MYJ208" s="2"/>
      <c r="MYK208" s="2"/>
      <c r="MYL208" s="2"/>
      <c r="MYM208" s="2"/>
      <c r="MYN208" s="2"/>
      <c r="MYO208" s="2"/>
      <c r="MYP208" s="2"/>
      <c r="MYQ208" s="2"/>
      <c r="MYR208" s="2"/>
      <c r="MYS208" s="2"/>
      <c r="MYT208" s="2"/>
      <c r="MYU208" s="2"/>
      <c r="MYV208" s="2"/>
      <c r="MYW208" s="2"/>
      <c r="MYX208" s="2"/>
      <c r="MYY208" s="2"/>
      <c r="MYZ208" s="2"/>
      <c r="MZA208" s="2"/>
      <c r="MZB208" s="2"/>
      <c r="MZC208" s="2"/>
      <c r="MZD208" s="2"/>
      <c r="MZE208" s="2"/>
      <c r="MZF208" s="2"/>
      <c r="MZG208" s="2"/>
      <c r="MZH208" s="2"/>
      <c r="MZI208" s="2"/>
      <c r="MZJ208" s="2"/>
      <c r="MZK208" s="2"/>
      <c r="MZL208" s="2"/>
      <c r="MZM208" s="2"/>
      <c r="MZN208" s="2"/>
      <c r="MZO208" s="2"/>
      <c r="MZP208" s="2"/>
      <c r="MZQ208" s="2"/>
      <c r="MZR208" s="2"/>
      <c r="MZS208" s="2"/>
      <c r="MZT208" s="2"/>
      <c r="MZU208" s="2"/>
      <c r="MZV208" s="2"/>
      <c r="MZW208" s="2"/>
      <c r="MZX208" s="2"/>
      <c r="MZY208" s="2"/>
      <c r="MZZ208" s="2"/>
      <c r="NAA208" s="2"/>
      <c r="NAB208" s="2"/>
      <c r="NAC208" s="2"/>
      <c r="NAD208" s="2"/>
      <c r="NAE208" s="2"/>
      <c r="NAF208" s="2"/>
      <c r="NAG208" s="2"/>
      <c r="NAH208" s="2"/>
      <c r="NAI208" s="2"/>
      <c r="NAJ208" s="2"/>
      <c r="NAK208" s="2"/>
      <c r="NAL208" s="2"/>
      <c r="NAM208" s="2"/>
      <c r="NAN208" s="2"/>
      <c r="NAO208" s="2"/>
      <c r="NAP208" s="2"/>
      <c r="NAQ208" s="2"/>
      <c r="NAR208" s="2"/>
      <c r="NAS208" s="2"/>
      <c r="NAT208" s="2"/>
      <c r="NAU208" s="2"/>
      <c r="NAV208" s="2"/>
      <c r="NAW208" s="2"/>
      <c r="NAX208" s="2"/>
      <c r="NAY208" s="2"/>
      <c r="NAZ208" s="2"/>
      <c r="NBA208" s="2"/>
      <c r="NBB208" s="2"/>
      <c r="NBC208" s="2"/>
      <c r="NBD208" s="2"/>
      <c r="NBE208" s="2"/>
      <c r="NBF208" s="2"/>
      <c r="NBG208" s="2"/>
      <c r="NBH208" s="2"/>
      <c r="NBI208" s="2"/>
      <c r="NBJ208" s="2"/>
      <c r="NBK208" s="2"/>
      <c r="NBL208" s="2"/>
      <c r="NBM208" s="2"/>
      <c r="NBN208" s="2"/>
      <c r="NBO208" s="2"/>
      <c r="NBP208" s="2"/>
      <c r="NBQ208" s="2"/>
      <c r="NBR208" s="2"/>
      <c r="NBS208" s="2"/>
      <c r="NBT208" s="2"/>
      <c r="NBU208" s="2"/>
      <c r="NBV208" s="2"/>
      <c r="NBW208" s="2"/>
      <c r="NBX208" s="2"/>
      <c r="NBY208" s="2"/>
      <c r="NBZ208" s="2"/>
      <c r="NCA208" s="2"/>
      <c r="NCB208" s="2"/>
      <c r="NCC208" s="2"/>
      <c r="NCD208" s="2"/>
      <c r="NCE208" s="2"/>
      <c r="NCF208" s="2"/>
      <c r="NCG208" s="2"/>
      <c r="NCH208" s="2"/>
      <c r="NCI208" s="2"/>
      <c r="NCJ208" s="2"/>
      <c r="NCK208" s="2"/>
      <c r="NCL208" s="2"/>
      <c r="NCM208" s="2"/>
      <c r="NCN208" s="2"/>
      <c r="NCO208" s="2"/>
      <c r="NCP208" s="2"/>
      <c r="NCQ208" s="2"/>
      <c r="NCR208" s="2"/>
      <c r="NCS208" s="2"/>
      <c r="NCT208" s="2"/>
      <c r="NCU208" s="2"/>
      <c r="NCV208" s="2"/>
      <c r="NCW208" s="2"/>
      <c r="NCX208" s="2"/>
      <c r="NCY208" s="2"/>
      <c r="NCZ208" s="2"/>
      <c r="NDA208" s="2"/>
      <c r="NDB208" s="2"/>
      <c r="NDC208" s="2"/>
      <c r="NDD208" s="2"/>
      <c r="NDE208" s="2"/>
      <c r="NDF208" s="2"/>
      <c r="NDG208" s="2"/>
      <c r="NDH208" s="2"/>
      <c r="NDI208" s="2"/>
      <c r="NDJ208" s="2"/>
      <c r="NDK208" s="2"/>
      <c r="NDL208" s="2"/>
      <c r="NDM208" s="2"/>
      <c r="NDN208" s="2"/>
      <c r="NDO208" s="2"/>
      <c r="NDP208" s="2"/>
      <c r="NDQ208" s="2"/>
      <c r="NDR208" s="2"/>
      <c r="NDS208" s="2"/>
      <c r="NDT208" s="2"/>
      <c r="NDU208" s="2"/>
      <c r="NDV208" s="2"/>
      <c r="NDW208" s="2"/>
      <c r="NDX208" s="2"/>
      <c r="NDY208" s="2"/>
      <c r="NDZ208" s="2"/>
      <c r="NEA208" s="2"/>
      <c r="NEB208" s="2"/>
      <c r="NEC208" s="2"/>
      <c r="NED208" s="2"/>
      <c r="NEE208" s="2"/>
      <c r="NEF208" s="2"/>
      <c r="NEG208" s="2"/>
      <c r="NEH208" s="2"/>
      <c r="NEI208" s="2"/>
      <c r="NEJ208" s="2"/>
      <c r="NEK208" s="2"/>
      <c r="NEL208" s="2"/>
      <c r="NEM208" s="2"/>
      <c r="NEN208" s="2"/>
      <c r="NEO208" s="2"/>
      <c r="NEP208" s="2"/>
      <c r="NEQ208" s="2"/>
      <c r="NER208" s="2"/>
      <c r="NES208" s="2"/>
      <c r="NET208" s="2"/>
      <c r="NEU208" s="2"/>
      <c r="NEV208" s="2"/>
      <c r="NEW208" s="2"/>
      <c r="NEX208" s="2"/>
      <c r="NEY208" s="2"/>
      <c r="NEZ208" s="2"/>
      <c r="NFA208" s="2"/>
      <c r="NFB208" s="2"/>
      <c r="NFC208" s="2"/>
      <c r="NFD208" s="2"/>
      <c r="NFE208" s="2"/>
      <c r="NFF208" s="2"/>
      <c r="NFG208" s="2"/>
      <c r="NFH208" s="2"/>
      <c r="NFI208" s="2"/>
      <c r="NFJ208" s="2"/>
      <c r="NFK208" s="2"/>
      <c r="NFL208" s="2"/>
      <c r="NFM208" s="2"/>
      <c r="NFN208" s="2"/>
      <c r="NFO208" s="2"/>
      <c r="NFP208" s="2"/>
      <c r="NFQ208" s="2"/>
      <c r="NFR208" s="2"/>
      <c r="NFS208" s="2"/>
      <c r="NFT208" s="2"/>
      <c r="NFU208" s="2"/>
      <c r="NFV208" s="2"/>
      <c r="NFW208" s="2"/>
      <c r="NFX208" s="2"/>
      <c r="NFY208" s="2"/>
      <c r="NFZ208" s="2"/>
      <c r="NGA208" s="2"/>
      <c r="NGB208" s="2"/>
      <c r="NGC208" s="2"/>
      <c r="NGD208" s="2"/>
      <c r="NGE208" s="2"/>
      <c r="NGF208" s="2"/>
      <c r="NGG208" s="2"/>
      <c r="NGH208" s="2"/>
      <c r="NGI208" s="2"/>
      <c r="NGJ208" s="2"/>
      <c r="NGK208" s="2"/>
      <c r="NGL208" s="2"/>
      <c r="NGM208" s="2"/>
      <c r="NGN208" s="2"/>
      <c r="NGO208" s="2"/>
      <c r="NGP208" s="2"/>
      <c r="NGQ208" s="2"/>
      <c r="NGR208" s="2"/>
      <c r="NGS208" s="2"/>
      <c r="NGT208" s="2"/>
      <c r="NGU208" s="2"/>
      <c r="NGV208" s="2"/>
      <c r="NGW208" s="2"/>
      <c r="NGX208" s="2"/>
      <c r="NGY208" s="2"/>
      <c r="NGZ208" s="2"/>
      <c r="NHA208" s="2"/>
      <c r="NHB208" s="2"/>
      <c r="NHC208" s="2"/>
      <c r="NHD208" s="2"/>
      <c r="NHE208" s="2"/>
      <c r="NHF208" s="2"/>
      <c r="NHG208" s="2"/>
      <c r="NHH208" s="2"/>
      <c r="NHI208" s="2"/>
      <c r="NHJ208" s="2"/>
      <c r="NHK208" s="2"/>
      <c r="NHL208" s="2"/>
      <c r="NHM208" s="2"/>
      <c r="NHN208" s="2"/>
      <c r="NHO208" s="2"/>
      <c r="NHP208" s="2"/>
      <c r="NHQ208" s="2"/>
      <c r="NHR208" s="2"/>
      <c r="NHS208" s="2"/>
      <c r="NHT208" s="2"/>
      <c r="NHU208" s="2"/>
      <c r="NHV208" s="2"/>
      <c r="NHW208" s="2"/>
      <c r="NHX208" s="2"/>
      <c r="NHY208" s="2"/>
      <c r="NHZ208" s="2"/>
      <c r="NIA208" s="2"/>
      <c r="NIB208" s="2"/>
      <c r="NIC208" s="2"/>
      <c r="NID208" s="2"/>
      <c r="NIE208" s="2"/>
      <c r="NIF208" s="2"/>
      <c r="NIG208" s="2"/>
      <c r="NIH208" s="2"/>
      <c r="NII208" s="2"/>
      <c r="NIJ208" s="2"/>
      <c r="NIK208" s="2"/>
      <c r="NIL208" s="2"/>
      <c r="NIM208" s="2"/>
      <c r="NIN208" s="2"/>
      <c r="NIO208" s="2"/>
      <c r="NIP208" s="2"/>
      <c r="NIQ208" s="2"/>
      <c r="NIR208" s="2"/>
      <c r="NIS208" s="2"/>
      <c r="NIT208" s="2"/>
      <c r="NIU208" s="2"/>
      <c r="NIV208" s="2"/>
      <c r="NIW208" s="2"/>
      <c r="NIX208" s="2"/>
      <c r="NIY208" s="2"/>
      <c r="NIZ208" s="2"/>
      <c r="NJA208" s="2"/>
      <c r="NJB208" s="2"/>
      <c r="NJC208" s="2"/>
      <c r="NJD208" s="2"/>
      <c r="NJE208" s="2"/>
      <c r="NJF208" s="2"/>
      <c r="NJG208" s="2"/>
      <c r="NJH208" s="2"/>
      <c r="NJI208" s="2"/>
      <c r="NJJ208" s="2"/>
      <c r="NJK208" s="2"/>
      <c r="NJL208" s="2"/>
      <c r="NJM208" s="2"/>
      <c r="NJN208" s="2"/>
      <c r="NJO208" s="2"/>
      <c r="NJP208" s="2"/>
      <c r="NJQ208" s="2"/>
      <c r="NJR208" s="2"/>
      <c r="NJS208" s="2"/>
      <c r="NJT208" s="2"/>
      <c r="NJU208" s="2"/>
      <c r="NJV208" s="2"/>
      <c r="NJW208" s="2"/>
      <c r="NJX208" s="2"/>
      <c r="NJY208" s="2"/>
      <c r="NJZ208" s="2"/>
      <c r="NKA208" s="2"/>
      <c r="NKB208" s="2"/>
      <c r="NKC208" s="2"/>
      <c r="NKD208" s="2"/>
      <c r="NKE208" s="2"/>
      <c r="NKF208" s="2"/>
      <c r="NKG208" s="2"/>
      <c r="NKH208" s="2"/>
      <c r="NKI208" s="2"/>
      <c r="NKJ208" s="2"/>
      <c r="NKK208" s="2"/>
      <c r="NKL208" s="2"/>
      <c r="NKM208" s="2"/>
      <c r="NKN208" s="2"/>
      <c r="NKO208" s="2"/>
      <c r="NKP208" s="2"/>
      <c r="NKQ208" s="2"/>
      <c r="NKR208" s="2"/>
      <c r="NKS208" s="2"/>
      <c r="NKT208" s="2"/>
      <c r="NKU208" s="2"/>
      <c r="NKV208" s="2"/>
      <c r="NKW208" s="2"/>
      <c r="NKX208" s="2"/>
      <c r="NKY208" s="2"/>
      <c r="NKZ208" s="2"/>
      <c r="NLA208" s="2"/>
      <c r="NLB208" s="2"/>
      <c r="NLC208" s="2"/>
      <c r="NLD208" s="2"/>
      <c r="NLE208" s="2"/>
      <c r="NLF208" s="2"/>
      <c r="NLG208" s="2"/>
      <c r="NLH208" s="2"/>
      <c r="NLI208" s="2"/>
      <c r="NLJ208" s="2"/>
      <c r="NLK208" s="2"/>
      <c r="NLL208" s="2"/>
      <c r="NLM208" s="2"/>
      <c r="NLN208" s="2"/>
      <c r="NLO208" s="2"/>
      <c r="NLP208" s="2"/>
      <c r="NLQ208" s="2"/>
      <c r="NLR208" s="2"/>
      <c r="NLS208" s="2"/>
      <c r="NLT208" s="2"/>
      <c r="NLU208" s="2"/>
      <c r="NLV208" s="2"/>
      <c r="NLW208" s="2"/>
      <c r="NLX208" s="2"/>
      <c r="NLY208" s="2"/>
      <c r="NLZ208" s="2"/>
      <c r="NMA208" s="2"/>
      <c r="NMB208" s="2"/>
      <c r="NMC208" s="2"/>
      <c r="NMD208" s="2"/>
      <c r="NME208" s="2"/>
      <c r="NMF208" s="2"/>
      <c r="NMG208" s="2"/>
      <c r="NMH208" s="2"/>
      <c r="NMI208" s="2"/>
      <c r="NMJ208" s="2"/>
      <c r="NMK208" s="2"/>
      <c r="NML208" s="2"/>
      <c r="NMM208" s="2"/>
      <c r="NMN208" s="2"/>
      <c r="NMO208" s="2"/>
      <c r="NMP208" s="2"/>
      <c r="NMQ208" s="2"/>
      <c r="NMR208" s="2"/>
      <c r="NMS208" s="2"/>
      <c r="NMT208" s="2"/>
      <c r="NMU208" s="2"/>
      <c r="NMV208" s="2"/>
      <c r="NMW208" s="2"/>
      <c r="NMX208" s="2"/>
      <c r="NMY208" s="2"/>
      <c r="NMZ208" s="2"/>
      <c r="NNA208" s="2"/>
      <c r="NNB208" s="2"/>
      <c r="NNC208" s="2"/>
      <c r="NND208" s="2"/>
      <c r="NNE208" s="2"/>
      <c r="NNF208" s="2"/>
      <c r="NNG208" s="2"/>
      <c r="NNH208" s="2"/>
      <c r="NNI208" s="2"/>
      <c r="NNJ208" s="2"/>
      <c r="NNK208" s="2"/>
      <c r="NNL208" s="2"/>
      <c r="NNM208" s="2"/>
      <c r="NNN208" s="2"/>
      <c r="NNO208" s="2"/>
      <c r="NNP208" s="2"/>
      <c r="NNQ208" s="2"/>
      <c r="NNR208" s="2"/>
      <c r="NNS208" s="2"/>
      <c r="NNT208" s="2"/>
      <c r="NNU208" s="2"/>
      <c r="NNV208" s="2"/>
      <c r="NNW208" s="2"/>
      <c r="NNX208" s="2"/>
      <c r="NNY208" s="2"/>
      <c r="NNZ208" s="2"/>
      <c r="NOA208" s="2"/>
      <c r="NOB208" s="2"/>
      <c r="NOC208" s="2"/>
      <c r="NOD208" s="2"/>
      <c r="NOE208" s="2"/>
      <c r="NOF208" s="2"/>
      <c r="NOG208" s="2"/>
      <c r="NOH208" s="2"/>
      <c r="NOI208" s="2"/>
      <c r="NOJ208" s="2"/>
      <c r="NOK208" s="2"/>
      <c r="NOL208" s="2"/>
      <c r="NOM208" s="2"/>
      <c r="NON208" s="2"/>
      <c r="NOO208" s="2"/>
      <c r="NOP208" s="2"/>
      <c r="NOQ208" s="2"/>
      <c r="NOR208" s="2"/>
      <c r="NOS208" s="2"/>
      <c r="NOT208" s="2"/>
      <c r="NOU208" s="2"/>
      <c r="NOV208" s="2"/>
      <c r="NOW208" s="2"/>
      <c r="NOX208" s="2"/>
      <c r="NOY208" s="2"/>
      <c r="NOZ208" s="2"/>
      <c r="NPA208" s="2"/>
      <c r="NPB208" s="2"/>
      <c r="NPC208" s="2"/>
      <c r="NPD208" s="2"/>
      <c r="NPE208" s="2"/>
      <c r="NPF208" s="2"/>
      <c r="NPG208" s="2"/>
      <c r="NPH208" s="2"/>
      <c r="NPI208" s="2"/>
      <c r="NPJ208" s="2"/>
      <c r="NPK208" s="2"/>
      <c r="NPL208" s="2"/>
      <c r="NPM208" s="2"/>
      <c r="NPN208" s="2"/>
      <c r="NPO208" s="2"/>
      <c r="NPP208" s="2"/>
      <c r="NPQ208" s="2"/>
      <c r="NPR208" s="2"/>
      <c r="NPS208" s="2"/>
      <c r="NPT208" s="2"/>
      <c r="NPU208" s="2"/>
      <c r="NPV208" s="2"/>
      <c r="NPW208" s="2"/>
      <c r="NPX208" s="2"/>
      <c r="NPY208" s="2"/>
      <c r="NPZ208" s="2"/>
      <c r="NQA208" s="2"/>
      <c r="NQB208" s="2"/>
      <c r="NQC208" s="2"/>
      <c r="NQD208" s="2"/>
      <c r="NQE208" s="2"/>
      <c r="NQF208" s="2"/>
      <c r="NQG208" s="2"/>
      <c r="NQH208" s="2"/>
      <c r="NQI208" s="2"/>
      <c r="NQJ208" s="2"/>
      <c r="NQK208" s="2"/>
      <c r="NQL208" s="2"/>
      <c r="NQM208" s="2"/>
      <c r="NQN208" s="2"/>
      <c r="NQO208" s="2"/>
      <c r="NQP208" s="2"/>
      <c r="NQQ208" s="2"/>
      <c r="NQR208" s="2"/>
      <c r="NQS208" s="2"/>
      <c r="NQT208" s="2"/>
      <c r="NQU208" s="2"/>
      <c r="NQV208" s="2"/>
      <c r="NQW208" s="2"/>
      <c r="NQX208" s="2"/>
      <c r="NQY208" s="2"/>
      <c r="NQZ208" s="2"/>
      <c r="NRA208" s="2"/>
      <c r="NRB208" s="2"/>
      <c r="NRC208" s="2"/>
      <c r="NRD208" s="2"/>
      <c r="NRE208" s="2"/>
      <c r="NRF208" s="2"/>
      <c r="NRG208" s="2"/>
      <c r="NRH208" s="2"/>
      <c r="NRI208" s="2"/>
      <c r="NRJ208" s="2"/>
      <c r="NRK208" s="2"/>
      <c r="NRL208" s="2"/>
      <c r="NRM208" s="2"/>
      <c r="NRN208" s="2"/>
      <c r="NRO208" s="2"/>
      <c r="NRP208" s="2"/>
      <c r="NRQ208" s="2"/>
      <c r="NRR208" s="2"/>
      <c r="NRS208" s="2"/>
      <c r="NRT208" s="2"/>
      <c r="NRU208" s="2"/>
      <c r="NRV208" s="2"/>
      <c r="NRW208" s="2"/>
      <c r="NRX208" s="2"/>
      <c r="NRY208" s="2"/>
      <c r="NRZ208" s="2"/>
      <c r="NSA208" s="2"/>
      <c r="NSB208" s="2"/>
      <c r="NSC208" s="2"/>
      <c r="NSD208" s="2"/>
      <c r="NSE208" s="2"/>
      <c r="NSF208" s="2"/>
      <c r="NSG208" s="2"/>
      <c r="NSH208" s="2"/>
      <c r="NSI208" s="2"/>
      <c r="NSJ208" s="2"/>
      <c r="NSK208" s="2"/>
      <c r="NSL208" s="2"/>
      <c r="NSM208" s="2"/>
      <c r="NSN208" s="2"/>
      <c r="NSO208" s="2"/>
      <c r="NSP208" s="2"/>
      <c r="NSQ208" s="2"/>
      <c r="NSR208" s="2"/>
      <c r="NSS208" s="2"/>
      <c r="NST208" s="2"/>
      <c r="NSU208" s="2"/>
      <c r="NSV208" s="2"/>
      <c r="NSW208" s="2"/>
      <c r="NSX208" s="2"/>
      <c r="NSY208" s="2"/>
      <c r="NSZ208" s="2"/>
      <c r="NTA208" s="2"/>
      <c r="NTB208" s="2"/>
      <c r="NTC208" s="2"/>
      <c r="NTD208" s="2"/>
      <c r="NTE208" s="2"/>
      <c r="NTF208" s="2"/>
      <c r="NTG208" s="2"/>
      <c r="NTH208" s="2"/>
      <c r="NTI208" s="2"/>
      <c r="NTJ208" s="2"/>
      <c r="NTK208" s="2"/>
      <c r="NTL208" s="2"/>
      <c r="NTM208" s="2"/>
      <c r="NTN208" s="2"/>
      <c r="NTO208" s="2"/>
      <c r="NTP208" s="2"/>
      <c r="NTQ208" s="2"/>
      <c r="NTR208" s="2"/>
      <c r="NTS208" s="2"/>
      <c r="NTT208" s="2"/>
      <c r="NTU208" s="2"/>
      <c r="NTV208" s="2"/>
      <c r="NTW208" s="2"/>
      <c r="NTX208" s="2"/>
      <c r="NTY208" s="2"/>
      <c r="NTZ208" s="2"/>
      <c r="NUA208" s="2"/>
      <c r="NUB208" s="2"/>
      <c r="NUC208" s="2"/>
      <c r="NUD208" s="2"/>
      <c r="NUE208" s="2"/>
      <c r="NUF208" s="2"/>
      <c r="NUG208" s="2"/>
      <c r="NUH208" s="2"/>
      <c r="NUI208" s="2"/>
      <c r="NUJ208" s="2"/>
      <c r="NUK208" s="2"/>
      <c r="NUL208" s="2"/>
      <c r="NUM208" s="2"/>
      <c r="NUN208" s="2"/>
      <c r="NUO208" s="2"/>
      <c r="NUP208" s="2"/>
      <c r="NUQ208" s="2"/>
      <c r="NUR208" s="2"/>
      <c r="NUS208" s="2"/>
      <c r="NUT208" s="2"/>
      <c r="NUU208" s="2"/>
      <c r="NUV208" s="2"/>
      <c r="NUW208" s="2"/>
      <c r="NUX208" s="2"/>
      <c r="NUY208" s="2"/>
      <c r="NUZ208" s="2"/>
      <c r="NVA208" s="2"/>
      <c r="NVB208" s="2"/>
      <c r="NVC208" s="2"/>
      <c r="NVD208" s="2"/>
      <c r="NVE208" s="2"/>
      <c r="NVF208" s="2"/>
      <c r="NVG208" s="2"/>
      <c r="NVH208" s="2"/>
      <c r="NVI208" s="2"/>
      <c r="NVJ208" s="2"/>
      <c r="NVK208" s="2"/>
      <c r="NVL208" s="2"/>
      <c r="NVM208" s="2"/>
      <c r="NVN208" s="2"/>
      <c r="NVO208" s="2"/>
      <c r="NVP208" s="2"/>
      <c r="NVQ208" s="2"/>
      <c r="NVR208" s="2"/>
      <c r="NVS208" s="2"/>
      <c r="NVT208" s="2"/>
      <c r="NVU208" s="2"/>
      <c r="NVV208" s="2"/>
      <c r="NVW208" s="2"/>
      <c r="NVX208" s="2"/>
      <c r="NVY208" s="2"/>
      <c r="NVZ208" s="2"/>
      <c r="NWA208" s="2"/>
      <c r="NWB208" s="2"/>
      <c r="NWC208" s="2"/>
      <c r="NWD208" s="2"/>
      <c r="NWE208" s="2"/>
      <c r="NWF208" s="2"/>
      <c r="NWG208" s="2"/>
      <c r="NWH208" s="2"/>
      <c r="NWI208" s="2"/>
      <c r="NWJ208" s="2"/>
      <c r="NWK208" s="2"/>
      <c r="NWL208" s="2"/>
      <c r="NWM208" s="2"/>
      <c r="NWN208" s="2"/>
      <c r="NWO208" s="2"/>
      <c r="NWP208" s="2"/>
      <c r="NWQ208" s="2"/>
      <c r="NWR208" s="2"/>
      <c r="NWS208" s="2"/>
      <c r="NWT208" s="2"/>
      <c r="NWU208" s="2"/>
      <c r="NWV208" s="2"/>
      <c r="NWW208" s="2"/>
      <c r="NWX208" s="2"/>
      <c r="NWY208" s="2"/>
      <c r="NWZ208" s="2"/>
      <c r="NXA208" s="2"/>
      <c r="NXB208" s="2"/>
      <c r="NXC208" s="2"/>
      <c r="NXD208" s="2"/>
      <c r="NXE208" s="2"/>
      <c r="NXF208" s="2"/>
      <c r="NXG208" s="2"/>
      <c r="NXH208" s="2"/>
      <c r="NXI208" s="2"/>
      <c r="NXJ208" s="2"/>
      <c r="NXK208" s="2"/>
      <c r="NXL208" s="2"/>
      <c r="NXM208" s="2"/>
      <c r="NXN208" s="2"/>
      <c r="NXO208" s="2"/>
      <c r="NXP208" s="2"/>
      <c r="NXQ208" s="2"/>
      <c r="NXR208" s="2"/>
      <c r="NXS208" s="2"/>
      <c r="NXT208" s="2"/>
      <c r="NXU208" s="2"/>
      <c r="NXV208" s="2"/>
      <c r="NXW208" s="2"/>
      <c r="NXX208" s="2"/>
      <c r="NXY208" s="2"/>
      <c r="NXZ208" s="2"/>
      <c r="NYA208" s="2"/>
      <c r="NYB208" s="2"/>
      <c r="NYC208" s="2"/>
      <c r="NYD208" s="2"/>
      <c r="NYE208" s="2"/>
      <c r="NYF208" s="2"/>
      <c r="NYG208" s="2"/>
      <c r="NYH208" s="2"/>
      <c r="NYI208" s="2"/>
      <c r="NYJ208" s="2"/>
      <c r="NYK208" s="2"/>
      <c r="NYL208" s="2"/>
      <c r="NYM208" s="2"/>
      <c r="NYN208" s="2"/>
      <c r="NYO208" s="2"/>
      <c r="NYP208" s="2"/>
      <c r="NYQ208" s="2"/>
      <c r="NYR208" s="2"/>
      <c r="NYS208" s="2"/>
      <c r="NYT208" s="2"/>
      <c r="NYU208" s="2"/>
      <c r="NYV208" s="2"/>
      <c r="NYW208" s="2"/>
      <c r="NYX208" s="2"/>
      <c r="NYY208" s="2"/>
      <c r="NYZ208" s="2"/>
      <c r="NZA208" s="2"/>
      <c r="NZB208" s="2"/>
      <c r="NZC208" s="2"/>
      <c r="NZD208" s="2"/>
      <c r="NZE208" s="2"/>
      <c r="NZF208" s="2"/>
      <c r="NZG208" s="2"/>
      <c r="NZH208" s="2"/>
      <c r="NZI208" s="2"/>
      <c r="NZJ208" s="2"/>
      <c r="NZK208" s="2"/>
      <c r="NZL208" s="2"/>
      <c r="NZM208" s="2"/>
      <c r="NZN208" s="2"/>
      <c r="NZO208" s="2"/>
      <c r="NZP208" s="2"/>
      <c r="NZQ208" s="2"/>
      <c r="NZR208" s="2"/>
      <c r="NZS208" s="2"/>
      <c r="NZT208" s="2"/>
      <c r="NZU208" s="2"/>
      <c r="NZV208" s="2"/>
      <c r="NZW208" s="2"/>
      <c r="NZX208" s="2"/>
      <c r="NZY208" s="2"/>
      <c r="NZZ208" s="2"/>
      <c r="OAA208" s="2"/>
      <c r="OAB208" s="2"/>
      <c r="OAC208" s="2"/>
      <c r="OAD208" s="2"/>
      <c r="OAE208" s="2"/>
      <c r="OAF208" s="2"/>
      <c r="OAG208" s="2"/>
      <c r="OAH208" s="2"/>
      <c r="OAI208" s="2"/>
      <c r="OAJ208" s="2"/>
      <c r="OAK208" s="2"/>
      <c r="OAL208" s="2"/>
      <c r="OAM208" s="2"/>
      <c r="OAN208" s="2"/>
      <c r="OAO208" s="2"/>
      <c r="OAP208" s="2"/>
      <c r="OAQ208" s="2"/>
      <c r="OAR208" s="2"/>
      <c r="OAS208" s="2"/>
      <c r="OAT208" s="2"/>
      <c r="OAU208" s="2"/>
      <c r="OAV208" s="2"/>
      <c r="OAW208" s="2"/>
      <c r="OAX208" s="2"/>
      <c r="OAY208" s="2"/>
      <c r="OAZ208" s="2"/>
      <c r="OBA208" s="2"/>
      <c r="OBB208" s="2"/>
      <c r="OBC208" s="2"/>
      <c r="OBD208" s="2"/>
      <c r="OBE208" s="2"/>
      <c r="OBF208" s="2"/>
      <c r="OBG208" s="2"/>
      <c r="OBH208" s="2"/>
      <c r="OBI208" s="2"/>
      <c r="OBJ208" s="2"/>
      <c r="OBK208" s="2"/>
      <c r="OBL208" s="2"/>
      <c r="OBM208" s="2"/>
      <c r="OBN208" s="2"/>
      <c r="OBO208" s="2"/>
      <c r="OBP208" s="2"/>
      <c r="OBQ208" s="2"/>
      <c r="OBR208" s="2"/>
      <c r="OBS208" s="2"/>
      <c r="OBT208" s="2"/>
      <c r="OBU208" s="2"/>
      <c r="OBV208" s="2"/>
      <c r="OBW208" s="2"/>
      <c r="OBX208" s="2"/>
      <c r="OBY208" s="2"/>
      <c r="OBZ208" s="2"/>
      <c r="OCA208" s="2"/>
      <c r="OCB208" s="2"/>
      <c r="OCC208" s="2"/>
      <c r="OCD208" s="2"/>
      <c r="OCE208" s="2"/>
      <c r="OCF208" s="2"/>
      <c r="OCG208" s="2"/>
      <c r="OCH208" s="2"/>
      <c r="OCI208" s="2"/>
      <c r="OCJ208" s="2"/>
      <c r="OCK208" s="2"/>
      <c r="OCL208" s="2"/>
      <c r="OCM208" s="2"/>
      <c r="OCN208" s="2"/>
      <c r="OCO208" s="2"/>
      <c r="OCP208" s="2"/>
      <c r="OCQ208" s="2"/>
      <c r="OCR208" s="2"/>
      <c r="OCS208" s="2"/>
      <c r="OCT208" s="2"/>
      <c r="OCU208" s="2"/>
      <c r="OCV208" s="2"/>
      <c r="OCW208" s="2"/>
      <c r="OCX208" s="2"/>
      <c r="OCY208" s="2"/>
      <c r="OCZ208" s="2"/>
      <c r="ODA208" s="2"/>
      <c r="ODB208" s="2"/>
      <c r="ODC208" s="2"/>
      <c r="ODD208" s="2"/>
      <c r="ODE208" s="2"/>
      <c r="ODF208" s="2"/>
      <c r="ODG208" s="2"/>
      <c r="ODH208" s="2"/>
      <c r="ODI208" s="2"/>
      <c r="ODJ208" s="2"/>
      <c r="ODK208" s="2"/>
      <c r="ODL208" s="2"/>
      <c r="ODM208" s="2"/>
      <c r="ODN208" s="2"/>
      <c r="ODO208" s="2"/>
      <c r="ODP208" s="2"/>
      <c r="ODQ208" s="2"/>
      <c r="ODR208" s="2"/>
      <c r="ODS208" s="2"/>
      <c r="ODT208" s="2"/>
      <c r="ODU208" s="2"/>
      <c r="ODV208" s="2"/>
      <c r="ODW208" s="2"/>
      <c r="ODX208" s="2"/>
      <c r="ODY208" s="2"/>
      <c r="ODZ208" s="2"/>
      <c r="OEA208" s="2"/>
      <c r="OEB208" s="2"/>
      <c r="OEC208" s="2"/>
      <c r="OED208" s="2"/>
      <c r="OEE208" s="2"/>
      <c r="OEF208" s="2"/>
      <c r="OEG208" s="2"/>
      <c r="OEH208" s="2"/>
      <c r="OEI208" s="2"/>
      <c r="OEJ208" s="2"/>
      <c r="OEK208" s="2"/>
      <c r="OEL208" s="2"/>
      <c r="OEM208" s="2"/>
      <c r="OEN208" s="2"/>
      <c r="OEO208" s="2"/>
      <c r="OEP208" s="2"/>
      <c r="OEQ208" s="2"/>
      <c r="OER208" s="2"/>
      <c r="OES208" s="2"/>
      <c r="OET208" s="2"/>
      <c r="OEU208" s="2"/>
      <c r="OEV208" s="2"/>
      <c r="OEW208" s="2"/>
      <c r="OEX208" s="2"/>
      <c r="OEY208" s="2"/>
      <c r="OEZ208" s="2"/>
      <c r="OFA208" s="2"/>
      <c r="OFB208" s="2"/>
      <c r="OFC208" s="2"/>
      <c r="OFD208" s="2"/>
      <c r="OFE208" s="2"/>
      <c r="OFF208" s="2"/>
      <c r="OFG208" s="2"/>
      <c r="OFH208" s="2"/>
      <c r="OFI208" s="2"/>
      <c r="OFJ208" s="2"/>
      <c r="OFK208" s="2"/>
      <c r="OFL208" s="2"/>
      <c r="OFM208" s="2"/>
      <c r="OFN208" s="2"/>
      <c r="OFO208" s="2"/>
      <c r="OFP208" s="2"/>
      <c r="OFQ208" s="2"/>
      <c r="OFR208" s="2"/>
      <c r="OFS208" s="2"/>
      <c r="OFT208" s="2"/>
      <c r="OFU208" s="2"/>
      <c r="OFV208" s="2"/>
      <c r="OFW208" s="2"/>
      <c r="OFX208" s="2"/>
      <c r="OFY208" s="2"/>
      <c r="OFZ208" s="2"/>
      <c r="OGA208" s="2"/>
      <c r="OGB208" s="2"/>
      <c r="OGC208" s="2"/>
      <c r="OGD208" s="2"/>
      <c r="OGE208" s="2"/>
      <c r="OGF208" s="2"/>
      <c r="OGG208" s="2"/>
      <c r="OGH208" s="2"/>
      <c r="OGI208" s="2"/>
      <c r="OGJ208" s="2"/>
      <c r="OGK208" s="2"/>
      <c r="OGL208" s="2"/>
      <c r="OGM208" s="2"/>
      <c r="OGN208" s="2"/>
      <c r="OGO208" s="2"/>
      <c r="OGP208" s="2"/>
      <c r="OGQ208" s="2"/>
      <c r="OGR208" s="2"/>
      <c r="OGS208" s="2"/>
      <c r="OGT208" s="2"/>
      <c r="OGU208" s="2"/>
      <c r="OGV208" s="2"/>
      <c r="OGW208" s="2"/>
      <c r="OGX208" s="2"/>
      <c r="OGY208" s="2"/>
      <c r="OGZ208" s="2"/>
      <c r="OHA208" s="2"/>
      <c r="OHB208" s="2"/>
      <c r="OHC208" s="2"/>
      <c r="OHD208" s="2"/>
      <c r="OHE208" s="2"/>
      <c r="OHF208" s="2"/>
      <c r="OHG208" s="2"/>
      <c r="OHH208" s="2"/>
      <c r="OHI208" s="2"/>
      <c r="OHJ208" s="2"/>
      <c r="OHK208" s="2"/>
      <c r="OHL208" s="2"/>
      <c r="OHM208" s="2"/>
      <c r="OHN208" s="2"/>
      <c r="OHO208" s="2"/>
      <c r="OHP208" s="2"/>
      <c r="OHQ208" s="2"/>
      <c r="OHR208" s="2"/>
      <c r="OHS208" s="2"/>
      <c r="OHT208" s="2"/>
      <c r="OHU208" s="2"/>
      <c r="OHV208" s="2"/>
      <c r="OHW208" s="2"/>
      <c r="OHX208" s="2"/>
      <c r="OHY208" s="2"/>
      <c r="OHZ208" s="2"/>
      <c r="OIA208" s="2"/>
      <c r="OIB208" s="2"/>
      <c r="OIC208" s="2"/>
      <c r="OID208" s="2"/>
      <c r="OIE208" s="2"/>
      <c r="OIF208" s="2"/>
      <c r="OIG208" s="2"/>
      <c r="OIH208" s="2"/>
      <c r="OII208" s="2"/>
      <c r="OIJ208" s="2"/>
      <c r="OIK208" s="2"/>
      <c r="OIL208" s="2"/>
      <c r="OIM208" s="2"/>
      <c r="OIN208" s="2"/>
      <c r="OIO208" s="2"/>
      <c r="OIP208" s="2"/>
      <c r="OIQ208" s="2"/>
      <c r="OIR208" s="2"/>
      <c r="OIS208" s="2"/>
      <c r="OIT208" s="2"/>
      <c r="OIU208" s="2"/>
      <c r="OIV208" s="2"/>
      <c r="OIW208" s="2"/>
      <c r="OIX208" s="2"/>
      <c r="OIY208" s="2"/>
      <c r="OIZ208" s="2"/>
      <c r="OJA208" s="2"/>
      <c r="OJB208" s="2"/>
      <c r="OJC208" s="2"/>
      <c r="OJD208" s="2"/>
      <c r="OJE208" s="2"/>
      <c r="OJF208" s="2"/>
      <c r="OJG208" s="2"/>
      <c r="OJH208" s="2"/>
      <c r="OJI208" s="2"/>
      <c r="OJJ208" s="2"/>
      <c r="OJK208" s="2"/>
      <c r="OJL208" s="2"/>
      <c r="OJM208" s="2"/>
      <c r="OJN208" s="2"/>
      <c r="OJO208" s="2"/>
      <c r="OJP208" s="2"/>
      <c r="OJQ208" s="2"/>
      <c r="OJR208" s="2"/>
      <c r="OJS208" s="2"/>
      <c r="OJT208" s="2"/>
      <c r="OJU208" s="2"/>
      <c r="OJV208" s="2"/>
      <c r="OJW208" s="2"/>
      <c r="OJX208" s="2"/>
      <c r="OJY208" s="2"/>
      <c r="OJZ208" s="2"/>
      <c r="OKA208" s="2"/>
      <c r="OKB208" s="2"/>
      <c r="OKC208" s="2"/>
      <c r="OKD208" s="2"/>
      <c r="OKE208" s="2"/>
      <c r="OKF208" s="2"/>
      <c r="OKG208" s="2"/>
      <c r="OKH208" s="2"/>
      <c r="OKI208" s="2"/>
      <c r="OKJ208" s="2"/>
      <c r="OKK208" s="2"/>
      <c r="OKL208" s="2"/>
      <c r="OKM208" s="2"/>
      <c r="OKN208" s="2"/>
      <c r="OKO208" s="2"/>
      <c r="OKP208" s="2"/>
      <c r="OKQ208" s="2"/>
      <c r="OKR208" s="2"/>
      <c r="OKS208" s="2"/>
      <c r="OKT208" s="2"/>
      <c r="OKU208" s="2"/>
      <c r="OKV208" s="2"/>
      <c r="OKW208" s="2"/>
      <c r="OKX208" s="2"/>
      <c r="OKY208" s="2"/>
      <c r="OKZ208" s="2"/>
      <c r="OLA208" s="2"/>
      <c r="OLB208" s="2"/>
      <c r="OLC208" s="2"/>
      <c r="OLD208" s="2"/>
      <c r="OLE208" s="2"/>
      <c r="OLF208" s="2"/>
      <c r="OLG208" s="2"/>
      <c r="OLH208" s="2"/>
      <c r="OLI208" s="2"/>
      <c r="OLJ208" s="2"/>
      <c r="OLK208" s="2"/>
      <c r="OLL208" s="2"/>
      <c r="OLM208" s="2"/>
      <c r="OLN208" s="2"/>
      <c r="OLO208" s="2"/>
      <c r="OLP208" s="2"/>
      <c r="OLQ208" s="2"/>
      <c r="OLR208" s="2"/>
      <c r="OLS208" s="2"/>
      <c r="OLT208" s="2"/>
      <c r="OLU208" s="2"/>
      <c r="OLV208" s="2"/>
      <c r="OLW208" s="2"/>
      <c r="OLX208" s="2"/>
      <c r="OLY208" s="2"/>
      <c r="OLZ208" s="2"/>
      <c r="OMA208" s="2"/>
      <c r="OMB208" s="2"/>
      <c r="OMC208" s="2"/>
      <c r="OMD208" s="2"/>
      <c r="OME208" s="2"/>
      <c r="OMF208" s="2"/>
      <c r="OMG208" s="2"/>
      <c r="OMH208" s="2"/>
      <c r="OMI208" s="2"/>
      <c r="OMJ208" s="2"/>
      <c r="OMK208" s="2"/>
      <c r="OML208" s="2"/>
      <c r="OMM208" s="2"/>
      <c r="OMN208" s="2"/>
      <c r="OMO208" s="2"/>
      <c r="OMP208" s="2"/>
      <c r="OMQ208" s="2"/>
      <c r="OMR208" s="2"/>
      <c r="OMS208" s="2"/>
      <c r="OMT208" s="2"/>
      <c r="OMU208" s="2"/>
      <c r="OMV208" s="2"/>
      <c r="OMW208" s="2"/>
      <c r="OMX208" s="2"/>
      <c r="OMY208" s="2"/>
      <c r="OMZ208" s="2"/>
      <c r="ONA208" s="2"/>
      <c r="ONB208" s="2"/>
      <c r="ONC208" s="2"/>
      <c r="OND208" s="2"/>
      <c r="ONE208" s="2"/>
      <c r="ONF208" s="2"/>
      <c r="ONG208" s="2"/>
      <c r="ONH208" s="2"/>
      <c r="ONI208" s="2"/>
      <c r="ONJ208" s="2"/>
      <c r="ONK208" s="2"/>
      <c r="ONL208" s="2"/>
      <c r="ONM208" s="2"/>
      <c r="ONN208" s="2"/>
      <c r="ONO208" s="2"/>
      <c r="ONP208" s="2"/>
      <c r="ONQ208" s="2"/>
      <c r="ONR208" s="2"/>
      <c r="ONS208" s="2"/>
      <c r="ONT208" s="2"/>
      <c r="ONU208" s="2"/>
      <c r="ONV208" s="2"/>
      <c r="ONW208" s="2"/>
      <c r="ONX208" s="2"/>
      <c r="ONY208" s="2"/>
      <c r="ONZ208" s="2"/>
      <c r="OOA208" s="2"/>
      <c r="OOB208" s="2"/>
      <c r="OOC208" s="2"/>
      <c r="OOD208" s="2"/>
      <c r="OOE208" s="2"/>
      <c r="OOF208" s="2"/>
      <c r="OOG208" s="2"/>
      <c r="OOH208" s="2"/>
      <c r="OOI208" s="2"/>
      <c r="OOJ208" s="2"/>
      <c r="OOK208" s="2"/>
      <c r="OOL208" s="2"/>
      <c r="OOM208" s="2"/>
      <c r="OON208" s="2"/>
      <c r="OOO208" s="2"/>
      <c r="OOP208" s="2"/>
      <c r="OOQ208" s="2"/>
      <c r="OOR208" s="2"/>
      <c r="OOS208" s="2"/>
      <c r="OOT208" s="2"/>
      <c r="OOU208" s="2"/>
      <c r="OOV208" s="2"/>
      <c r="OOW208" s="2"/>
      <c r="OOX208" s="2"/>
      <c r="OOY208" s="2"/>
      <c r="OOZ208" s="2"/>
      <c r="OPA208" s="2"/>
      <c r="OPB208" s="2"/>
      <c r="OPC208" s="2"/>
      <c r="OPD208" s="2"/>
      <c r="OPE208" s="2"/>
      <c r="OPF208" s="2"/>
      <c r="OPG208" s="2"/>
      <c r="OPH208" s="2"/>
      <c r="OPI208" s="2"/>
      <c r="OPJ208" s="2"/>
      <c r="OPK208" s="2"/>
      <c r="OPL208" s="2"/>
      <c r="OPM208" s="2"/>
      <c r="OPN208" s="2"/>
      <c r="OPO208" s="2"/>
      <c r="OPP208" s="2"/>
      <c r="OPQ208" s="2"/>
      <c r="OPR208" s="2"/>
      <c r="OPS208" s="2"/>
      <c r="OPT208" s="2"/>
      <c r="OPU208" s="2"/>
      <c r="OPV208" s="2"/>
      <c r="OPW208" s="2"/>
      <c r="OPX208" s="2"/>
      <c r="OPY208" s="2"/>
      <c r="OPZ208" s="2"/>
      <c r="OQA208" s="2"/>
      <c r="OQB208" s="2"/>
      <c r="OQC208" s="2"/>
      <c r="OQD208" s="2"/>
      <c r="OQE208" s="2"/>
      <c r="OQF208" s="2"/>
      <c r="OQG208" s="2"/>
      <c r="OQH208" s="2"/>
      <c r="OQI208" s="2"/>
      <c r="OQJ208" s="2"/>
      <c r="OQK208" s="2"/>
      <c r="OQL208" s="2"/>
      <c r="OQM208" s="2"/>
      <c r="OQN208" s="2"/>
      <c r="OQO208" s="2"/>
      <c r="OQP208" s="2"/>
      <c r="OQQ208" s="2"/>
      <c r="OQR208" s="2"/>
      <c r="OQS208" s="2"/>
      <c r="OQT208" s="2"/>
      <c r="OQU208" s="2"/>
      <c r="OQV208" s="2"/>
      <c r="OQW208" s="2"/>
      <c r="OQX208" s="2"/>
      <c r="OQY208" s="2"/>
      <c r="OQZ208" s="2"/>
      <c r="ORA208" s="2"/>
      <c r="ORB208" s="2"/>
      <c r="ORC208" s="2"/>
      <c r="ORD208" s="2"/>
      <c r="ORE208" s="2"/>
      <c r="ORF208" s="2"/>
      <c r="ORG208" s="2"/>
      <c r="ORH208" s="2"/>
      <c r="ORI208" s="2"/>
      <c r="ORJ208" s="2"/>
      <c r="ORK208" s="2"/>
      <c r="ORL208" s="2"/>
      <c r="ORM208" s="2"/>
      <c r="ORN208" s="2"/>
      <c r="ORO208" s="2"/>
      <c r="ORP208" s="2"/>
      <c r="ORQ208" s="2"/>
      <c r="ORR208" s="2"/>
      <c r="ORS208" s="2"/>
      <c r="ORT208" s="2"/>
      <c r="ORU208" s="2"/>
      <c r="ORV208" s="2"/>
      <c r="ORW208" s="2"/>
      <c r="ORX208" s="2"/>
      <c r="ORY208" s="2"/>
      <c r="ORZ208" s="2"/>
      <c r="OSA208" s="2"/>
      <c r="OSB208" s="2"/>
      <c r="OSC208" s="2"/>
      <c r="OSD208" s="2"/>
      <c r="OSE208" s="2"/>
      <c r="OSF208" s="2"/>
      <c r="OSG208" s="2"/>
      <c r="OSH208" s="2"/>
      <c r="OSI208" s="2"/>
      <c r="OSJ208" s="2"/>
      <c r="OSK208" s="2"/>
      <c r="OSL208" s="2"/>
      <c r="OSM208" s="2"/>
      <c r="OSN208" s="2"/>
      <c r="OSO208" s="2"/>
      <c r="OSP208" s="2"/>
      <c r="OSQ208" s="2"/>
      <c r="OSR208" s="2"/>
      <c r="OSS208" s="2"/>
      <c r="OST208" s="2"/>
      <c r="OSU208" s="2"/>
      <c r="OSV208" s="2"/>
      <c r="OSW208" s="2"/>
      <c r="OSX208" s="2"/>
      <c r="OSY208" s="2"/>
      <c r="OSZ208" s="2"/>
      <c r="OTA208" s="2"/>
      <c r="OTB208" s="2"/>
      <c r="OTC208" s="2"/>
      <c r="OTD208" s="2"/>
      <c r="OTE208" s="2"/>
      <c r="OTF208" s="2"/>
      <c r="OTG208" s="2"/>
      <c r="OTH208" s="2"/>
      <c r="OTI208" s="2"/>
      <c r="OTJ208" s="2"/>
      <c r="OTK208" s="2"/>
      <c r="OTL208" s="2"/>
      <c r="OTM208" s="2"/>
      <c r="OTN208" s="2"/>
      <c r="OTO208" s="2"/>
      <c r="OTP208" s="2"/>
      <c r="OTQ208" s="2"/>
      <c r="OTR208" s="2"/>
      <c r="OTS208" s="2"/>
      <c r="OTT208" s="2"/>
      <c r="OTU208" s="2"/>
      <c r="OTV208" s="2"/>
      <c r="OTW208" s="2"/>
      <c r="OTX208" s="2"/>
      <c r="OTY208" s="2"/>
      <c r="OTZ208" s="2"/>
      <c r="OUA208" s="2"/>
      <c r="OUB208" s="2"/>
      <c r="OUC208" s="2"/>
      <c r="OUD208" s="2"/>
      <c r="OUE208" s="2"/>
      <c r="OUF208" s="2"/>
      <c r="OUG208" s="2"/>
      <c r="OUH208" s="2"/>
      <c r="OUI208" s="2"/>
      <c r="OUJ208" s="2"/>
      <c r="OUK208" s="2"/>
      <c r="OUL208" s="2"/>
      <c r="OUM208" s="2"/>
      <c r="OUN208" s="2"/>
      <c r="OUO208" s="2"/>
      <c r="OUP208" s="2"/>
      <c r="OUQ208" s="2"/>
      <c r="OUR208" s="2"/>
      <c r="OUS208" s="2"/>
      <c r="OUT208" s="2"/>
      <c r="OUU208" s="2"/>
      <c r="OUV208" s="2"/>
      <c r="OUW208" s="2"/>
      <c r="OUX208" s="2"/>
      <c r="OUY208" s="2"/>
      <c r="OUZ208" s="2"/>
      <c r="OVA208" s="2"/>
      <c r="OVB208" s="2"/>
      <c r="OVC208" s="2"/>
      <c r="OVD208" s="2"/>
      <c r="OVE208" s="2"/>
      <c r="OVF208" s="2"/>
      <c r="OVG208" s="2"/>
      <c r="OVH208" s="2"/>
      <c r="OVI208" s="2"/>
      <c r="OVJ208" s="2"/>
      <c r="OVK208" s="2"/>
      <c r="OVL208" s="2"/>
      <c r="OVM208" s="2"/>
      <c r="OVN208" s="2"/>
      <c r="OVO208" s="2"/>
      <c r="OVP208" s="2"/>
      <c r="OVQ208" s="2"/>
      <c r="OVR208" s="2"/>
      <c r="OVS208" s="2"/>
      <c r="OVT208" s="2"/>
      <c r="OVU208" s="2"/>
      <c r="OVV208" s="2"/>
      <c r="OVW208" s="2"/>
      <c r="OVX208" s="2"/>
      <c r="OVY208" s="2"/>
      <c r="OVZ208" s="2"/>
      <c r="OWA208" s="2"/>
      <c r="OWB208" s="2"/>
      <c r="OWC208" s="2"/>
      <c r="OWD208" s="2"/>
      <c r="OWE208" s="2"/>
      <c r="OWF208" s="2"/>
      <c r="OWG208" s="2"/>
      <c r="OWH208" s="2"/>
      <c r="OWI208" s="2"/>
      <c r="OWJ208" s="2"/>
      <c r="OWK208" s="2"/>
      <c r="OWL208" s="2"/>
      <c r="OWM208" s="2"/>
      <c r="OWN208" s="2"/>
      <c r="OWO208" s="2"/>
      <c r="OWP208" s="2"/>
      <c r="OWQ208" s="2"/>
      <c r="OWR208" s="2"/>
      <c r="OWS208" s="2"/>
      <c r="OWT208" s="2"/>
      <c r="OWU208" s="2"/>
      <c r="OWV208" s="2"/>
      <c r="OWW208" s="2"/>
      <c r="OWX208" s="2"/>
      <c r="OWY208" s="2"/>
      <c r="OWZ208" s="2"/>
      <c r="OXA208" s="2"/>
      <c r="OXB208" s="2"/>
      <c r="OXC208" s="2"/>
      <c r="OXD208" s="2"/>
      <c r="OXE208" s="2"/>
      <c r="OXF208" s="2"/>
      <c r="OXG208" s="2"/>
      <c r="OXH208" s="2"/>
      <c r="OXI208" s="2"/>
      <c r="OXJ208" s="2"/>
      <c r="OXK208" s="2"/>
      <c r="OXL208" s="2"/>
      <c r="OXM208" s="2"/>
      <c r="OXN208" s="2"/>
      <c r="OXO208" s="2"/>
      <c r="OXP208" s="2"/>
      <c r="OXQ208" s="2"/>
      <c r="OXR208" s="2"/>
      <c r="OXS208" s="2"/>
      <c r="OXT208" s="2"/>
      <c r="OXU208" s="2"/>
      <c r="OXV208" s="2"/>
      <c r="OXW208" s="2"/>
      <c r="OXX208" s="2"/>
      <c r="OXY208" s="2"/>
      <c r="OXZ208" s="2"/>
      <c r="OYA208" s="2"/>
      <c r="OYB208" s="2"/>
      <c r="OYC208" s="2"/>
      <c r="OYD208" s="2"/>
      <c r="OYE208" s="2"/>
      <c r="OYF208" s="2"/>
      <c r="OYG208" s="2"/>
      <c r="OYH208" s="2"/>
      <c r="OYI208" s="2"/>
      <c r="OYJ208" s="2"/>
      <c r="OYK208" s="2"/>
      <c r="OYL208" s="2"/>
      <c r="OYM208" s="2"/>
      <c r="OYN208" s="2"/>
      <c r="OYO208" s="2"/>
      <c r="OYP208" s="2"/>
      <c r="OYQ208" s="2"/>
      <c r="OYR208" s="2"/>
      <c r="OYS208" s="2"/>
      <c r="OYT208" s="2"/>
      <c r="OYU208" s="2"/>
      <c r="OYV208" s="2"/>
      <c r="OYW208" s="2"/>
      <c r="OYX208" s="2"/>
      <c r="OYY208" s="2"/>
      <c r="OYZ208" s="2"/>
      <c r="OZA208" s="2"/>
      <c r="OZB208" s="2"/>
      <c r="OZC208" s="2"/>
      <c r="OZD208" s="2"/>
      <c r="OZE208" s="2"/>
      <c r="OZF208" s="2"/>
      <c r="OZG208" s="2"/>
      <c r="OZH208" s="2"/>
      <c r="OZI208" s="2"/>
      <c r="OZJ208" s="2"/>
      <c r="OZK208" s="2"/>
      <c r="OZL208" s="2"/>
      <c r="OZM208" s="2"/>
      <c r="OZN208" s="2"/>
      <c r="OZO208" s="2"/>
      <c r="OZP208" s="2"/>
      <c r="OZQ208" s="2"/>
      <c r="OZR208" s="2"/>
      <c r="OZS208" s="2"/>
      <c r="OZT208" s="2"/>
      <c r="OZU208" s="2"/>
      <c r="OZV208" s="2"/>
      <c r="OZW208" s="2"/>
      <c r="OZX208" s="2"/>
      <c r="OZY208" s="2"/>
      <c r="OZZ208" s="2"/>
      <c r="PAA208" s="2"/>
      <c r="PAB208" s="2"/>
      <c r="PAC208" s="2"/>
      <c r="PAD208" s="2"/>
      <c r="PAE208" s="2"/>
      <c r="PAF208" s="2"/>
      <c r="PAG208" s="2"/>
      <c r="PAH208" s="2"/>
      <c r="PAI208" s="2"/>
      <c r="PAJ208" s="2"/>
      <c r="PAK208" s="2"/>
      <c r="PAL208" s="2"/>
      <c r="PAM208" s="2"/>
      <c r="PAN208" s="2"/>
      <c r="PAO208" s="2"/>
      <c r="PAP208" s="2"/>
      <c r="PAQ208" s="2"/>
      <c r="PAR208" s="2"/>
      <c r="PAS208" s="2"/>
      <c r="PAT208" s="2"/>
      <c r="PAU208" s="2"/>
      <c r="PAV208" s="2"/>
      <c r="PAW208" s="2"/>
      <c r="PAX208" s="2"/>
      <c r="PAY208" s="2"/>
      <c r="PAZ208" s="2"/>
      <c r="PBA208" s="2"/>
      <c r="PBB208" s="2"/>
      <c r="PBC208" s="2"/>
      <c r="PBD208" s="2"/>
      <c r="PBE208" s="2"/>
      <c r="PBF208" s="2"/>
      <c r="PBG208" s="2"/>
      <c r="PBH208" s="2"/>
      <c r="PBI208" s="2"/>
      <c r="PBJ208" s="2"/>
      <c r="PBK208" s="2"/>
      <c r="PBL208" s="2"/>
      <c r="PBM208" s="2"/>
      <c r="PBN208" s="2"/>
      <c r="PBO208" s="2"/>
      <c r="PBP208" s="2"/>
      <c r="PBQ208" s="2"/>
      <c r="PBR208" s="2"/>
      <c r="PBS208" s="2"/>
      <c r="PBT208" s="2"/>
      <c r="PBU208" s="2"/>
      <c r="PBV208" s="2"/>
      <c r="PBW208" s="2"/>
      <c r="PBX208" s="2"/>
      <c r="PBY208" s="2"/>
      <c r="PBZ208" s="2"/>
      <c r="PCA208" s="2"/>
      <c r="PCB208" s="2"/>
      <c r="PCC208" s="2"/>
      <c r="PCD208" s="2"/>
      <c r="PCE208" s="2"/>
      <c r="PCF208" s="2"/>
      <c r="PCG208" s="2"/>
      <c r="PCH208" s="2"/>
      <c r="PCI208" s="2"/>
      <c r="PCJ208" s="2"/>
      <c r="PCK208" s="2"/>
      <c r="PCL208" s="2"/>
      <c r="PCM208" s="2"/>
      <c r="PCN208" s="2"/>
      <c r="PCO208" s="2"/>
      <c r="PCP208" s="2"/>
      <c r="PCQ208" s="2"/>
      <c r="PCR208" s="2"/>
      <c r="PCS208" s="2"/>
      <c r="PCT208" s="2"/>
      <c r="PCU208" s="2"/>
      <c r="PCV208" s="2"/>
      <c r="PCW208" s="2"/>
      <c r="PCX208" s="2"/>
      <c r="PCY208" s="2"/>
      <c r="PCZ208" s="2"/>
      <c r="PDA208" s="2"/>
      <c r="PDB208" s="2"/>
      <c r="PDC208" s="2"/>
      <c r="PDD208" s="2"/>
      <c r="PDE208" s="2"/>
      <c r="PDF208" s="2"/>
      <c r="PDG208" s="2"/>
      <c r="PDH208" s="2"/>
      <c r="PDI208" s="2"/>
      <c r="PDJ208" s="2"/>
      <c r="PDK208" s="2"/>
      <c r="PDL208" s="2"/>
      <c r="PDM208" s="2"/>
      <c r="PDN208" s="2"/>
      <c r="PDO208" s="2"/>
      <c r="PDP208" s="2"/>
      <c r="PDQ208" s="2"/>
      <c r="PDR208" s="2"/>
      <c r="PDS208" s="2"/>
      <c r="PDT208" s="2"/>
      <c r="PDU208" s="2"/>
      <c r="PDV208" s="2"/>
      <c r="PDW208" s="2"/>
      <c r="PDX208" s="2"/>
      <c r="PDY208" s="2"/>
      <c r="PDZ208" s="2"/>
      <c r="PEA208" s="2"/>
      <c r="PEB208" s="2"/>
      <c r="PEC208" s="2"/>
      <c r="PED208" s="2"/>
      <c r="PEE208" s="2"/>
      <c r="PEF208" s="2"/>
      <c r="PEG208" s="2"/>
      <c r="PEH208" s="2"/>
      <c r="PEI208" s="2"/>
      <c r="PEJ208" s="2"/>
      <c r="PEK208" s="2"/>
      <c r="PEL208" s="2"/>
      <c r="PEM208" s="2"/>
      <c r="PEN208" s="2"/>
      <c r="PEO208" s="2"/>
      <c r="PEP208" s="2"/>
      <c r="PEQ208" s="2"/>
      <c r="PER208" s="2"/>
      <c r="PES208" s="2"/>
      <c r="PET208" s="2"/>
      <c r="PEU208" s="2"/>
      <c r="PEV208" s="2"/>
      <c r="PEW208" s="2"/>
      <c r="PEX208" s="2"/>
      <c r="PEY208" s="2"/>
      <c r="PEZ208" s="2"/>
      <c r="PFA208" s="2"/>
      <c r="PFB208" s="2"/>
      <c r="PFC208" s="2"/>
      <c r="PFD208" s="2"/>
      <c r="PFE208" s="2"/>
      <c r="PFF208" s="2"/>
      <c r="PFG208" s="2"/>
      <c r="PFH208" s="2"/>
      <c r="PFI208" s="2"/>
      <c r="PFJ208" s="2"/>
      <c r="PFK208" s="2"/>
      <c r="PFL208" s="2"/>
      <c r="PFM208" s="2"/>
      <c r="PFN208" s="2"/>
      <c r="PFO208" s="2"/>
      <c r="PFP208" s="2"/>
      <c r="PFQ208" s="2"/>
      <c r="PFR208" s="2"/>
      <c r="PFS208" s="2"/>
      <c r="PFT208" s="2"/>
      <c r="PFU208" s="2"/>
      <c r="PFV208" s="2"/>
      <c r="PFW208" s="2"/>
      <c r="PFX208" s="2"/>
      <c r="PFY208" s="2"/>
      <c r="PFZ208" s="2"/>
      <c r="PGA208" s="2"/>
      <c r="PGB208" s="2"/>
      <c r="PGC208" s="2"/>
      <c r="PGD208" s="2"/>
      <c r="PGE208" s="2"/>
      <c r="PGF208" s="2"/>
      <c r="PGG208" s="2"/>
      <c r="PGH208" s="2"/>
      <c r="PGI208" s="2"/>
      <c r="PGJ208" s="2"/>
      <c r="PGK208" s="2"/>
      <c r="PGL208" s="2"/>
      <c r="PGM208" s="2"/>
      <c r="PGN208" s="2"/>
      <c r="PGO208" s="2"/>
      <c r="PGP208" s="2"/>
      <c r="PGQ208" s="2"/>
      <c r="PGR208" s="2"/>
      <c r="PGS208" s="2"/>
      <c r="PGT208" s="2"/>
      <c r="PGU208" s="2"/>
      <c r="PGV208" s="2"/>
      <c r="PGW208" s="2"/>
      <c r="PGX208" s="2"/>
      <c r="PGY208" s="2"/>
      <c r="PGZ208" s="2"/>
      <c r="PHA208" s="2"/>
      <c r="PHB208" s="2"/>
      <c r="PHC208" s="2"/>
      <c r="PHD208" s="2"/>
      <c r="PHE208" s="2"/>
      <c r="PHF208" s="2"/>
      <c r="PHG208" s="2"/>
      <c r="PHH208" s="2"/>
      <c r="PHI208" s="2"/>
      <c r="PHJ208" s="2"/>
      <c r="PHK208" s="2"/>
      <c r="PHL208" s="2"/>
      <c r="PHM208" s="2"/>
      <c r="PHN208" s="2"/>
      <c r="PHO208" s="2"/>
      <c r="PHP208" s="2"/>
      <c r="PHQ208" s="2"/>
      <c r="PHR208" s="2"/>
      <c r="PHS208" s="2"/>
      <c r="PHT208" s="2"/>
      <c r="PHU208" s="2"/>
      <c r="PHV208" s="2"/>
      <c r="PHW208" s="2"/>
      <c r="PHX208" s="2"/>
      <c r="PHY208" s="2"/>
      <c r="PHZ208" s="2"/>
      <c r="PIA208" s="2"/>
      <c r="PIB208" s="2"/>
      <c r="PIC208" s="2"/>
      <c r="PID208" s="2"/>
      <c r="PIE208" s="2"/>
      <c r="PIF208" s="2"/>
      <c r="PIG208" s="2"/>
      <c r="PIH208" s="2"/>
      <c r="PII208" s="2"/>
      <c r="PIJ208" s="2"/>
      <c r="PIK208" s="2"/>
      <c r="PIL208" s="2"/>
      <c r="PIM208" s="2"/>
      <c r="PIN208" s="2"/>
      <c r="PIO208" s="2"/>
      <c r="PIP208" s="2"/>
      <c r="PIQ208" s="2"/>
      <c r="PIR208" s="2"/>
      <c r="PIS208" s="2"/>
      <c r="PIT208" s="2"/>
      <c r="PIU208" s="2"/>
      <c r="PIV208" s="2"/>
      <c r="PIW208" s="2"/>
      <c r="PIX208" s="2"/>
      <c r="PIY208" s="2"/>
      <c r="PIZ208" s="2"/>
      <c r="PJA208" s="2"/>
      <c r="PJB208" s="2"/>
      <c r="PJC208" s="2"/>
      <c r="PJD208" s="2"/>
      <c r="PJE208" s="2"/>
      <c r="PJF208" s="2"/>
      <c r="PJG208" s="2"/>
      <c r="PJH208" s="2"/>
      <c r="PJI208" s="2"/>
      <c r="PJJ208" s="2"/>
      <c r="PJK208" s="2"/>
      <c r="PJL208" s="2"/>
      <c r="PJM208" s="2"/>
      <c r="PJN208" s="2"/>
      <c r="PJO208" s="2"/>
      <c r="PJP208" s="2"/>
      <c r="PJQ208" s="2"/>
      <c r="PJR208" s="2"/>
      <c r="PJS208" s="2"/>
      <c r="PJT208" s="2"/>
      <c r="PJU208" s="2"/>
      <c r="PJV208" s="2"/>
      <c r="PJW208" s="2"/>
      <c r="PJX208" s="2"/>
      <c r="PJY208" s="2"/>
      <c r="PJZ208" s="2"/>
      <c r="PKA208" s="2"/>
      <c r="PKB208" s="2"/>
      <c r="PKC208" s="2"/>
      <c r="PKD208" s="2"/>
      <c r="PKE208" s="2"/>
      <c r="PKF208" s="2"/>
      <c r="PKG208" s="2"/>
      <c r="PKH208" s="2"/>
      <c r="PKI208" s="2"/>
      <c r="PKJ208" s="2"/>
      <c r="PKK208" s="2"/>
      <c r="PKL208" s="2"/>
      <c r="PKM208" s="2"/>
      <c r="PKN208" s="2"/>
      <c r="PKO208" s="2"/>
      <c r="PKP208" s="2"/>
      <c r="PKQ208" s="2"/>
      <c r="PKR208" s="2"/>
      <c r="PKS208" s="2"/>
      <c r="PKT208" s="2"/>
      <c r="PKU208" s="2"/>
      <c r="PKV208" s="2"/>
      <c r="PKW208" s="2"/>
      <c r="PKX208" s="2"/>
      <c r="PKY208" s="2"/>
      <c r="PKZ208" s="2"/>
      <c r="PLA208" s="2"/>
      <c r="PLB208" s="2"/>
      <c r="PLC208" s="2"/>
      <c r="PLD208" s="2"/>
      <c r="PLE208" s="2"/>
      <c r="PLF208" s="2"/>
      <c r="PLG208" s="2"/>
      <c r="PLH208" s="2"/>
      <c r="PLI208" s="2"/>
      <c r="PLJ208" s="2"/>
      <c r="PLK208" s="2"/>
      <c r="PLL208" s="2"/>
      <c r="PLM208" s="2"/>
      <c r="PLN208" s="2"/>
      <c r="PLO208" s="2"/>
      <c r="PLP208" s="2"/>
      <c r="PLQ208" s="2"/>
      <c r="PLR208" s="2"/>
      <c r="PLS208" s="2"/>
      <c r="PLT208" s="2"/>
      <c r="PLU208" s="2"/>
      <c r="PLV208" s="2"/>
      <c r="PLW208" s="2"/>
      <c r="PLX208" s="2"/>
      <c r="PLY208" s="2"/>
      <c r="PLZ208" s="2"/>
      <c r="PMA208" s="2"/>
      <c r="PMB208" s="2"/>
      <c r="PMC208" s="2"/>
      <c r="PMD208" s="2"/>
      <c r="PME208" s="2"/>
      <c r="PMF208" s="2"/>
      <c r="PMG208" s="2"/>
      <c r="PMH208" s="2"/>
      <c r="PMI208" s="2"/>
      <c r="PMJ208" s="2"/>
      <c r="PMK208" s="2"/>
      <c r="PML208" s="2"/>
      <c r="PMM208" s="2"/>
      <c r="PMN208" s="2"/>
      <c r="PMO208" s="2"/>
      <c r="PMP208" s="2"/>
      <c r="PMQ208" s="2"/>
      <c r="PMR208" s="2"/>
      <c r="PMS208" s="2"/>
      <c r="PMT208" s="2"/>
      <c r="PMU208" s="2"/>
      <c r="PMV208" s="2"/>
      <c r="PMW208" s="2"/>
      <c r="PMX208" s="2"/>
      <c r="PMY208" s="2"/>
      <c r="PMZ208" s="2"/>
      <c r="PNA208" s="2"/>
      <c r="PNB208" s="2"/>
      <c r="PNC208" s="2"/>
      <c r="PND208" s="2"/>
      <c r="PNE208" s="2"/>
      <c r="PNF208" s="2"/>
      <c r="PNG208" s="2"/>
      <c r="PNH208" s="2"/>
      <c r="PNI208" s="2"/>
      <c r="PNJ208" s="2"/>
      <c r="PNK208" s="2"/>
      <c r="PNL208" s="2"/>
      <c r="PNM208" s="2"/>
      <c r="PNN208" s="2"/>
      <c r="PNO208" s="2"/>
      <c r="PNP208" s="2"/>
      <c r="PNQ208" s="2"/>
      <c r="PNR208" s="2"/>
      <c r="PNS208" s="2"/>
      <c r="PNT208" s="2"/>
      <c r="PNU208" s="2"/>
      <c r="PNV208" s="2"/>
      <c r="PNW208" s="2"/>
      <c r="PNX208" s="2"/>
      <c r="PNY208" s="2"/>
      <c r="PNZ208" s="2"/>
      <c r="POA208" s="2"/>
      <c r="POB208" s="2"/>
      <c r="POC208" s="2"/>
      <c r="POD208" s="2"/>
      <c r="POE208" s="2"/>
      <c r="POF208" s="2"/>
      <c r="POG208" s="2"/>
      <c r="POH208" s="2"/>
      <c r="POI208" s="2"/>
      <c r="POJ208" s="2"/>
      <c r="POK208" s="2"/>
      <c r="POL208" s="2"/>
      <c r="POM208" s="2"/>
      <c r="PON208" s="2"/>
      <c r="POO208" s="2"/>
      <c r="POP208" s="2"/>
      <c r="POQ208" s="2"/>
      <c r="POR208" s="2"/>
      <c r="POS208" s="2"/>
      <c r="POT208" s="2"/>
      <c r="POU208" s="2"/>
      <c r="POV208" s="2"/>
      <c r="POW208" s="2"/>
      <c r="POX208" s="2"/>
      <c r="POY208" s="2"/>
      <c r="POZ208" s="2"/>
      <c r="PPA208" s="2"/>
      <c r="PPB208" s="2"/>
      <c r="PPC208" s="2"/>
      <c r="PPD208" s="2"/>
      <c r="PPE208" s="2"/>
      <c r="PPF208" s="2"/>
      <c r="PPG208" s="2"/>
      <c r="PPH208" s="2"/>
      <c r="PPI208" s="2"/>
      <c r="PPJ208" s="2"/>
      <c r="PPK208" s="2"/>
      <c r="PPL208" s="2"/>
      <c r="PPM208" s="2"/>
      <c r="PPN208" s="2"/>
      <c r="PPO208" s="2"/>
      <c r="PPP208" s="2"/>
      <c r="PPQ208" s="2"/>
      <c r="PPR208" s="2"/>
      <c r="PPS208" s="2"/>
      <c r="PPT208" s="2"/>
      <c r="PPU208" s="2"/>
      <c r="PPV208" s="2"/>
      <c r="PPW208" s="2"/>
      <c r="PPX208" s="2"/>
      <c r="PPY208" s="2"/>
      <c r="PPZ208" s="2"/>
      <c r="PQA208" s="2"/>
      <c r="PQB208" s="2"/>
      <c r="PQC208" s="2"/>
      <c r="PQD208" s="2"/>
      <c r="PQE208" s="2"/>
      <c r="PQF208" s="2"/>
      <c r="PQG208" s="2"/>
      <c r="PQH208" s="2"/>
      <c r="PQI208" s="2"/>
      <c r="PQJ208" s="2"/>
      <c r="PQK208" s="2"/>
      <c r="PQL208" s="2"/>
      <c r="PQM208" s="2"/>
      <c r="PQN208" s="2"/>
      <c r="PQO208" s="2"/>
      <c r="PQP208" s="2"/>
      <c r="PQQ208" s="2"/>
      <c r="PQR208" s="2"/>
      <c r="PQS208" s="2"/>
      <c r="PQT208" s="2"/>
      <c r="PQU208" s="2"/>
      <c r="PQV208" s="2"/>
      <c r="PQW208" s="2"/>
      <c r="PQX208" s="2"/>
      <c r="PQY208" s="2"/>
      <c r="PQZ208" s="2"/>
      <c r="PRA208" s="2"/>
      <c r="PRB208" s="2"/>
      <c r="PRC208" s="2"/>
      <c r="PRD208" s="2"/>
      <c r="PRE208" s="2"/>
      <c r="PRF208" s="2"/>
      <c r="PRG208" s="2"/>
      <c r="PRH208" s="2"/>
      <c r="PRI208" s="2"/>
      <c r="PRJ208" s="2"/>
      <c r="PRK208" s="2"/>
      <c r="PRL208" s="2"/>
      <c r="PRM208" s="2"/>
      <c r="PRN208" s="2"/>
      <c r="PRO208" s="2"/>
      <c r="PRP208" s="2"/>
      <c r="PRQ208" s="2"/>
      <c r="PRR208" s="2"/>
      <c r="PRS208" s="2"/>
      <c r="PRT208" s="2"/>
      <c r="PRU208" s="2"/>
      <c r="PRV208" s="2"/>
      <c r="PRW208" s="2"/>
      <c r="PRX208" s="2"/>
      <c r="PRY208" s="2"/>
      <c r="PRZ208" s="2"/>
      <c r="PSA208" s="2"/>
      <c r="PSB208" s="2"/>
      <c r="PSC208" s="2"/>
      <c r="PSD208" s="2"/>
      <c r="PSE208" s="2"/>
      <c r="PSF208" s="2"/>
      <c r="PSG208" s="2"/>
      <c r="PSH208" s="2"/>
      <c r="PSI208" s="2"/>
      <c r="PSJ208" s="2"/>
      <c r="PSK208" s="2"/>
      <c r="PSL208" s="2"/>
      <c r="PSM208" s="2"/>
      <c r="PSN208" s="2"/>
      <c r="PSO208" s="2"/>
      <c r="PSP208" s="2"/>
      <c r="PSQ208" s="2"/>
      <c r="PSR208" s="2"/>
      <c r="PSS208" s="2"/>
      <c r="PST208" s="2"/>
      <c r="PSU208" s="2"/>
      <c r="PSV208" s="2"/>
      <c r="PSW208" s="2"/>
      <c r="PSX208" s="2"/>
      <c r="PSY208" s="2"/>
      <c r="PSZ208" s="2"/>
      <c r="PTA208" s="2"/>
      <c r="PTB208" s="2"/>
      <c r="PTC208" s="2"/>
      <c r="PTD208" s="2"/>
      <c r="PTE208" s="2"/>
      <c r="PTF208" s="2"/>
      <c r="PTG208" s="2"/>
      <c r="PTH208" s="2"/>
      <c r="PTI208" s="2"/>
      <c r="PTJ208" s="2"/>
      <c r="PTK208" s="2"/>
      <c r="PTL208" s="2"/>
      <c r="PTM208" s="2"/>
      <c r="PTN208" s="2"/>
      <c r="PTO208" s="2"/>
      <c r="PTP208" s="2"/>
      <c r="PTQ208" s="2"/>
      <c r="PTR208" s="2"/>
      <c r="PTS208" s="2"/>
      <c r="PTT208" s="2"/>
      <c r="PTU208" s="2"/>
      <c r="PTV208" s="2"/>
      <c r="PTW208" s="2"/>
      <c r="PTX208" s="2"/>
      <c r="PTY208" s="2"/>
      <c r="PTZ208" s="2"/>
      <c r="PUA208" s="2"/>
      <c r="PUB208" s="2"/>
      <c r="PUC208" s="2"/>
      <c r="PUD208" s="2"/>
      <c r="PUE208" s="2"/>
      <c r="PUF208" s="2"/>
      <c r="PUG208" s="2"/>
      <c r="PUH208" s="2"/>
      <c r="PUI208" s="2"/>
      <c r="PUJ208" s="2"/>
      <c r="PUK208" s="2"/>
      <c r="PUL208" s="2"/>
      <c r="PUM208" s="2"/>
      <c r="PUN208" s="2"/>
      <c r="PUO208" s="2"/>
      <c r="PUP208" s="2"/>
      <c r="PUQ208" s="2"/>
      <c r="PUR208" s="2"/>
      <c r="PUS208" s="2"/>
      <c r="PUT208" s="2"/>
      <c r="PUU208" s="2"/>
      <c r="PUV208" s="2"/>
      <c r="PUW208" s="2"/>
      <c r="PUX208" s="2"/>
      <c r="PUY208" s="2"/>
      <c r="PUZ208" s="2"/>
      <c r="PVA208" s="2"/>
      <c r="PVB208" s="2"/>
      <c r="PVC208" s="2"/>
      <c r="PVD208" s="2"/>
      <c r="PVE208" s="2"/>
      <c r="PVF208" s="2"/>
      <c r="PVG208" s="2"/>
      <c r="PVH208" s="2"/>
      <c r="PVI208" s="2"/>
      <c r="PVJ208" s="2"/>
      <c r="PVK208" s="2"/>
      <c r="PVL208" s="2"/>
      <c r="PVM208" s="2"/>
      <c r="PVN208" s="2"/>
      <c r="PVO208" s="2"/>
      <c r="PVP208" s="2"/>
      <c r="PVQ208" s="2"/>
      <c r="PVR208" s="2"/>
      <c r="PVS208" s="2"/>
      <c r="PVT208" s="2"/>
      <c r="PVU208" s="2"/>
      <c r="PVV208" s="2"/>
      <c r="PVW208" s="2"/>
      <c r="PVX208" s="2"/>
      <c r="PVY208" s="2"/>
      <c r="PVZ208" s="2"/>
      <c r="PWA208" s="2"/>
      <c r="PWB208" s="2"/>
      <c r="PWC208" s="2"/>
      <c r="PWD208" s="2"/>
      <c r="PWE208" s="2"/>
      <c r="PWF208" s="2"/>
      <c r="PWG208" s="2"/>
      <c r="PWH208" s="2"/>
      <c r="PWI208" s="2"/>
      <c r="PWJ208" s="2"/>
      <c r="PWK208" s="2"/>
      <c r="PWL208" s="2"/>
      <c r="PWM208" s="2"/>
      <c r="PWN208" s="2"/>
      <c r="PWO208" s="2"/>
      <c r="PWP208" s="2"/>
      <c r="PWQ208" s="2"/>
      <c r="PWR208" s="2"/>
      <c r="PWS208" s="2"/>
      <c r="PWT208" s="2"/>
      <c r="PWU208" s="2"/>
      <c r="PWV208" s="2"/>
      <c r="PWW208" s="2"/>
      <c r="PWX208" s="2"/>
      <c r="PWY208" s="2"/>
      <c r="PWZ208" s="2"/>
      <c r="PXA208" s="2"/>
      <c r="PXB208" s="2"/>
      <c r="PXC208" s="2"/>
      <c r="PXD208" s="2"/>
      <c r="PXE208" s="2"/>
      <c r="PXF208" s="2"/>
      <c r="PXG208" s="2"/>
      <c r="PXH208" s="2"/>
      <c r="PXI208" s="2"/>
      <c r="PXJ208" s="2"/>
      <c r="PXK208" s="2"/>
      <c r="PXL208" s="2"/>
      <c r="PXM208" s="2"/>
      <c r="PXN208" s="2"/>
      <c r="PXO208" s="2"/>
      <c r="PXP208" s="2"/>
      <c r="PXQ208" s="2"/>
      <c r="PXR208" s="2"/>
      <c r="PXS208" s="2"/>
      <c r="PXT208" s="2"/>
      <c r="PXU208" s="2"/>
      <c r="PXV208" s="2"/>
      <c r="PXW208" s="2"/>
      <c r="PXX208" s="2"/>
      <c r="PXY208" s="2"/>
      <c r="PXZ208" s="2"/>
      <c r="PYA208" s="2"/>
      <c r="PYB208" s="2"/>
      <c r="PYC208" s="2"/>
      <c r="PYD208" s="2"/>
      <c r="PYE208" s="2"/>
      <c r="PYF208" s="2"/>
      <c r="PYG208" s="2"/>
      <c r="PYH208" s="2"/>
      <c r="PYI208" s="2"/>
      <c r="PYJ208" s="2"/>
      <c r="PYK208" s="2"/>
      <c r="PYL208" s="2"/>
      <c r="PYM208" s="2"/>
      <c r="PYN208" s="2"/>
      <c r="PYO208" s="2"/>
      <c r="PYP208" s="2"/>
      <c r="PYQ208" s="2"/>
      <c r="PYR208" s="2"/>
      <c r="PYS208" s="2"/>
      <c r="PYT208" s="2"/>
      <c r="PYU208" s="2"/>
      <c r="PYV208" s="2"/>
      <c r="PYW208" s="2"/>
      <c r="PYX208" s="2"/>
      <c r="PYY208" s="2"/>
      <c r="PYZ208" s="2"/>
      <c r="PZA208" s="2"/>
      <c r="PZB208" s="2"/>
      <c r="PZC208" s="2"/>
      <c r="PZD208" s="2"/>
      <c r="PZE208" s="2"/>
      <c r="PZF208" s="2"/>
      <c r="PZG208" s="2"/>
      <c r="PZH208" s="2"/>
      <c r="PZI208" s="2"/>
      <c r="PZJ208" s="2"/>
      <c r="PZK208" s="2"/>
      <c r="PZL208" s="2"/>
      <c r="PZM208" s="2"/>
      <c r="PZN208" s="2"/>
      <c r="PZO208" s="2"/>
      <c r="PZP208" s="2"/>
      <c r="PZQ208" s="2"/>
      <c r="PZR208" s="2"/>
      <c r="PZS208" s="2"/>
      <c r="PZT208" s="2"/>
      <c r="PZU208" s="2"/>
      <c r="PZV208" s="2"/>
      <c r="PZW208" s="2"/>
      <c r="PZX208" s="2"/>
      <c r="PZY208" s="2"/>
      <c r="PZZ208" s="2"/>
      <c r="QAA208" s="2"/>
      <c r="QAB208" s="2"/>
      <c r="QAC208" s="2"/>
      <c r="QAD208" s="2"/>
      <c r="QAE208" s="2"/>
      <c r="QAF208" s="2"/>
      <c r="QAG208" s="2"/>
      <c r="QAH208" s="2"/>
      <c r="QAI208" s="2"/>
      <c r="QAJ208" s="2"/>
      <c r="QAK208" s="2"/>
      <c r="QAL208" s="2"/>
      <c r="QAM208" s="2"/>
      <c r="QAN208" s="2"/>
      <c r="QAO208" s="2"/>
      <c r="QAP208" s="2"/>
      <c r="QAQ208" s="2"/>
      <c r="QAR208" s="2"/>
      <c r="QAS208" s="2"/>
      <c r="QAT208" s="2"/>
      <c r="QAU208" s="2"/>
      <c r="QAV208" s="2"/>
      <c r="QAW208" s="2"/>
      <c r="QAX208" s="2"/>
      <c r="QAY208" s="2"/>
      <c r="QAZ208" s="2"/>
      <c r="QBA208" s="2"/>
      <c r="QBB208" s="2"/>
      <c r="QBC208" s="2"/>
      <c r="QBD208" s="2"/>
      <c r="QBE208" s="2"/>
      <c r="QBF208" s="2"/>
      <c r="QBG208" s="2"/>
      <c r="QBH208" s="2"/>
      <c r="QBI208" s="2"/>
      <c r="QBJ208" s="2"/>
      <c r="QBK208" s="2"/>
      <c r="QBL208" s="2"/>
      <c r="QBM208" s="2"/>
      <c r="QBN208" s="2"/>
      <c r="QBO208" s="2"/>
      <c r="QBP208" s="2"/>
      <c r="QBQ208" s="2"/>
      <c r="QBR208" s="2"/>
      <c r="QBS208" s="2"/>
      <c r="QBT208" s="2"/>
      <c r="QBU208" s="2"/>
      <c r="QBV208" s="2"/>
      <c r="QBW208" s="2"/>
      <c r="QBX208" s="2"/>
      <c r="QBY208" s="2"/>
      <c r="QBZ208" s="2"/>
      <c r="QCA208" s="2"/>
      <c r="QCB208" s="2"/>
      <c r="QCC208" s="2"/>
      <c r="QCD208" s="2"/>
      <c r="QCE208" s="2"/>
      <c r="QCF208" s="2"/>
      <c r="QCG208" s="2"/>
      <c r="QCH208" s="2"/>
      <c r="QCI208" s="2"/>
      <c r="QCJ208" s="2"/>
      <c r="QCK208" s="2"/>
      <c r="QCL208" s="2"/>
      <c r="QCM208" s="2"/>
      <c r="QCN208" s="2"/>
      <c r="QCO208" s="2"/>
      <c r="QCP208" s="2"/>
      <c r="QCQ208" s="2"/>
      <c r="QCR208" s="2"/>
      <c r="QCS208" s="2"/>
      <c r="QCT208" s="2"/>
      <c r="QCU208" s="2"/>
      <c r="QCV208" s="2"/>
      <c r="QCW208" s="2"/>
      <c r="QCX208" s="2"/>
      <c r="QCY208" s="2"/>
      <c r="QCZ208" s="2"/>
      <c r="QDA208" s="2"/>
      <c r="QDB208" s="2"/>
      <c r="QDC208" s="2"/>
      <c r="QDD208" s="2"/>
      <c r="QDE208" s="2"/>
      <c r="QDF208" s="2"/>
      <c r="QDG208" s="2"/>
      <c r="QDH208" s="2"/>
      <c r="QDI208" s="2"/>
      <c r="QDJ208" s="2"/>
      <c r="QDK208" s="2"/>
      <c r="QDL208" s="2"/>
      <c r="QDM208" s="2"/>
      <c r="QDN208" s="2"/>
      <c r="QDO208" s="2"/>
      <c r="QDP208" s="2"/>
      <c r="QDQ208" s="2"/>
      <c r="QDR208" s="2"/>
      <c r="QDS208" s="2"/>
      <c r="QDT208" s="2"/>
      <c r="QDU208" s="2"/>
      <c r="QDV208" s="2"/>
      <c r="QDW208" s="2"/>
      <c r="QDX208" s="2"/>
      <c r="QDY208" s="2"/>
      <c r="QDZ208" s="2"/>
      <c r="QEA208" s="2"/>
      <c r="QEB208" s="2"/>
      <c r="QEC208" s="2"/>
      <c r="QED208" s="2"/>
      <c r="QEE208" s="2"/>
      <c r="QEF208" s="2"/>
      <c r="QEG208" s="2"/>
      <c r="QEH208" s="2"/>
      <c r="QEI208" s="2"/>
      <c r="QEJ208" s="2"/>
      <c r="QEK208" s="2"/>
      <c r="QEL208" s="2"/>
      <c r="QEM208" s="2"/>
      <c r="QEN208" s="2"/>
      <c r="QEO208" s="2"/>
      <c r="QEP208" s="2"/>
      <c r="QEQ208" s="2"/>
      <c r="QER208" s="2"/>
      <c r="QES208" s="2"/>
      <c r="QET208" s="2"/>
      <c r="QEU208" s="2"/>
      <c r="QEV208" s="2"/>
      <c r="QEW208" s="2"/>
      <c r="QEX208" s="2"/>
      <c r="QEY208" s="2"/>
      <c r="QEZ208" s="2"/>
      <c r="QFA208" s="2"/>
      <c r="QFB208" s="2"/>
      <c r="QFC208" s="2"/>
      <c r="QFD208" s="2"/>
      <c r="QFE208" s="2"/>
      <c r="QFF208" s="2"/>
      <c r="QFG208" s="2"/>
      <c r="QFH208" s="2"/>
      <c r="QFI208" s="2"/>
      <c r="QFJ208" s="2"/>
      <c r="QFK208" s="2"/>
      <c r="QFL208" s="2"/>
      <c r="QFM208" s="2"/>
      <c r="QFN208" s="2"/>
      <c r="QFO208" s="2"/>
      <c r="QFP208" s="2"/>
      <c r="QFQ208" s="2"/>
      <c r="QFR208" s="2"/>
      <c r="QFS208" s="2"/>
      <c r="QFT208" s="2"/>
      <c r="QFU208" s="2"/>
      <c r="QFV208" s="2"/>
      <c r="QFW208" s="2"/>
      <c r="QFX208" s="2"/>
      <c r="QFY208" s="2"/>
      <c r="QFZ208" s="2"/>
      <c r="QGA208" s="2"/>
      <c r="QGB208" s="2"/>
      <c r="QGC208" s="2"/>
      <c r="QGD208" s="2"/>
      <c r="QGE208" s="2"/>
      <c r="QGF208" s="2"/>
      <c r="QGG208" s="2"/>
      <c r="QGH208" s="2"/>
      <c r="QGI208" s="2"/>
      <c r="QGJ208" s="2"/>
      <c r="QGK208" s="2"/>
      <c r="QGL208" s="2"/>
      <c r="QGM208" s="2"/>
      <c r="QGN208" s="2"/>
      <c r="QGO208" s="2"/>
      <c r="QGP208" s="2"/>
      <c r="QGQ208" s="2"/>
      <c r="QGR208" s="2"/>
      <c r="QGS208" s="2"/>
      <c r="QGT208" s="2"/>
      <c r="QGU208" s="2"/>
      <c r="QGV208" s="2"/>
      <c r="QGW208" s="2"/>
      <c r="QGX208" s="2"/>
      <c r="QGY208" s="2"/>
      <c r="QGZ208" s="2"/>
      <c r="QHA208" s="2"/>
      <c r="QHB208" s="2"/>
      <c r="QHC208" s="2"/>
      <c r="QHD208" s="2"/>
      <c r="QHE208" s="2"/>
      <c r="QHF208" s="2"/>
      <c r="QHG208" s="2"/>
      <c r="QHH208" s="2"/>
      <c r="QHI208" s="2"/>
      <c r="QHJ208" s="2"/>
      <c r="QHK208" s="2"/>
      <c r="QHL208" s="2"/>
      <c r="QHM208" s="2"/>
      <c r="QHN208" s="2"/>
      <c r="QHO208" s="2"/>
      <c r="QHP208" s="2"/>
      <c r="QHQ208" s="2"/>
      <c r="QHR208" s="2"/>
      <c r="QHS208" s="2"/>
      <c r="QHT208" s="2"/>
      <c r="QHU208" s="2"/>
      <c r="QHV208" s="2"/>
      <c r="QHW208" s="2"/>
      <c r="QHX208" s="2"/>
      <c r="QHY208" s="2"/>
      <c r="QHZ208" s="2"/>
      <c r="QIA208" s="2"/>
      <c r="QIB208" s="2"/>
      <c r="QIC208" s="2"/>
      <c r="QID208" s="2"/>
      <c r="QIE208" s="2"/>
      <c r="QIF208" s="2"/>
      <c r="QIG208" s="2"/>
      <c r="QIH208" s="2"/>
      <c r="QII208" s="2"/>
      <c r="QIJ208" s="2"/>
      <c r="QIK208" s="2"/>
      <c r="QIL208" s="2"/>
      <c r="QIM208" s="2"/>
      <c r="QIN208" s="2"/>
      <c r="QIO208" s="2"/>
      <c r="QIP208" s="2"/>
      <c r="QIQ208" s="2"/>
      <c r="QIR208" s="2"/>
      <c r="QIS208" s="2"/>
      <c r="QIT208" s="2"/>
      <c r="QIU208" s="2"/>
      <c r="QIV208" s="2"/>
      <c r="QIW208" s="2"/>
      <c r="QIX208" s="2"/>
      <c r="QIY208" s="2"/>
      <c r="QIZ208" s="2"/>
      <c r="QJA208" s="2"/>
      <c r="QJB208" s="2"/>
      <c r="QJC208" s="2"/>
      <c r="QJD208" s="2"/>
      <c r="QJE208" s="2"/>
      <c r="QJF208" s="2"/>
      <c r="QJG208" s="2"/>
      <c r="QJH208" s="2"/>
      <c r="QJI208" s="2"/>
      <c r="QJJ208" s="2"/>
      <c r="QJK208" s="2"/>
      <c r="QJL208" s="2"/>
      <c r="QJM208" s="2"/>
      <c r="QJN208" s="2"/>
      <c r="QJO208" s="2"/>
      <c r="QJP208" s="2"/>
      <c r="QJQ208" s="2"/>
      <c r="QJR208" s="2"/>
      <c r="QJS208" s="2"/>
      <c r="QJT208" s="2"/>
      <c r="QJU208" s="2"/>
      <c r="QJV208" s="2"/>
      <c r="QJW208" s="2"/>
      <c r="QJX208" s="2"/>
      <c r="QJY208" s="2"/>
      <c r="QJZ208" s="2"/>
      <c r="QKA208" s="2"/>
      <c r="QKB208" s="2"/>
      <c r="QKC208" s="2"/>
      <c r="QKD208" s="2"/>
      <c r="QKE208" s="2"/>
      <c r="QKF208" s="2"/>
      <c r="QKG208" s="2"/>
      <c r="QKH208" s="2"/>
      <c r="QKI208" s="2"/>
      <c r="QKJ208" s="2"/>
      <c r="QKK208" s="2"/>
      <c r="QKL208" s="2"/>
      <c r="QKM208" s="2"/>
      <c r="QKN208" s="2"/>
      <c r="QKO208" s="2"/>
      <c r="QKP208" s="2"/>
      <c r="QKQ208" s="2"/>
      <c r="QKR208" s="2"/>
      <c r="QKS208" s="2"/>
      <c r="QKT208" s="2"/>
      <c r="QKU208" s="2"/>
      <c r="QKV208" s="2"/>
      <c r="QKW208" s="2"/>
      <c r="QKX208" s="2"/>
      <c r="QKY208" s="2"/>
      <c r="QKZ208" s="2"/>
      <c r="QLA208" s="2"/>
      <c r="QLB208" s="2"/>
      <c r="QLC208" s="2"/>
      <c r="QLD208" s="2"/>
      <c r="QLE208" s="2"/>
      <c r="QLF208" s="2"/>
      <c r="QLG208" s="2"/>
      <c r="QLH208" s="2"/>
      <c r="QLI208" s="2"/>
      <c r="QLJ208" s="2"/>
      <c r="QLK208" s="2"/>
      <c r="QLL208" s="2"/>
      <c r="QLM208" s="2"/>
      <c r="QLN208" s="2"/>
      <c r="QLO208" s="2"/>
      <c r="QLP208" s="2"/>
      <c r="QLQ208" s="2"/>
      <c r="QLR208" s="2"/>
      <c r="QLS208" s="2"/>
      <c r="QLT208" s="2"/>
      <c r="QLU208" s="2"/>
      <c r="QLV208" s="2"/>
      <c r="QLW208" s="2"/>
      <c r="QLX208" s="2"/>
      <c r="QLY208" s="2"/>
      <c r="QLZ208" s="2"/>
      <c r="QMA208" s="2"/>
      <c r="QMB208" s="2"/>
      <c r="QMC208" s="2"/>
      <c r="QMD208" s="2"/>
      <c r="QME208" s="2"/>
      <c r="QMF208" s="2"/>
      <c r="QMG208" s="2"/>
      <c r="QMH208" s="2"/>
      <c r="QMI208" s="2"/>
      <c r="QMJ208" s="2"/>
      <c r="QMK208" s="2"/>
      <c r="QML208" s="2"/>
      <c r="QMM208" s="2"/>
      <c r="QMN208" s="2"/>
      <c r="QMO208" s="2"/>
      <c r="QMP208" s="2"/>
      <c r="QMQ208" s="2"/>
      <c r="QMR208" s="2"/>
      <c r="QMS208" s="2"/>
      <c r="QMT208" s="2"/>
      <c r="QMU208" s="2"/>
      <c r="QMV208" s="2"/>
      <c r="QMW208" s="2"/>
      <c r="QMX208" s="2"/>
      <c r="QMY208" s="2"/>
      <c r="QMZ208" s="2"/>
      <c r="QNA208" s="2"/>
      <c r="QNB208" s="2"/>
      <c r="QNC208" s="2"/>
      <c r="QND208" s="2"/>
      <c r="QNE208" s="2"/>
      <c r="QNF208" s="2"/>
      <c r="QNG208" s="2"/>
      <c r="QNH208" s="2"/>
      <c r="QNI208" s="2"/>
      <c r="QNJ208" s="2"/>
      <c r="QNK208" s="2"/>
      <c r="QNL208" s="2"/>
      <c r="QNM208" s="2"/>
      <c r="QNN208" s="2"/>
      <c r="QNO208" s="2"/>
      <c r="QNP208" s="2"/>
      <c r="QNQ208" s="2"/>
      <c r="QNR208" s="2"/>
      <c r="QNS208" s="2"/>
      <c r="QNT208" s="2"/>
      <c r="QNU208" s="2"/>
      <c r="QNV208" s="2"/>
      <c r="QNW208" s="2"/>
      <c r="QNX208" s="2"/>
      <c r="QNY208" s="2"/>
      <c r="QNZ208" s="2"/>
      <c r="QOA208" s="2"/>
      <c r="QOB208" s="2"/>
      <c r="QOC208" s="2"/>
      <c r="QOD208" s="2"/>
      <c r="QOE208" s="2"/>
      <c r="QOF208" s="2"/>
      <c r="QOG208" s="2"/>
      <c r="QOH208" s="2"/>
      <c r="QOI208" s="2"/>
      <c r="QOJ208" s="2"/>
      <c r="QOK208" s="2"/>
      <c r="QOL208" s="2"/>
      <c r="QOM208" s="2"/>
      <c r="QON208" s="2"/>
      <c r="QOO208" s="2"/>
      <c r="QOP208" s="2"/>
      <c r="QOQ208" s="2"/>
      <c r="QOR208" s="2"/>
      <c r="QOS208" s="2"/>
      <c r="QOT208" s="2"/>
      <c r="QOU208" s="2"/>
      <c r="QOV208" s="2"/>
      <c r="QOW208" s="2"/>
      <c r="QOX208" s="2"/>
      <c r="QOY208" s="2"/>
      <c r="QOZ208" s="2"/>
      <c r="QPA208" s="2"/>
      <c r="QPB208" s="2"/>
      <c r="QPC208" s="2"/>
      <c r="QPD208" s="2"/>
      <c r="QPE208" s="2"/>
      <c r="QPF208" s="2"/>
      <c r="QPG208" s="2"/>
      <c r="QPH208" s="2"/>
      <c r="QPI208" s="2"/>
      <c r="QPJ208" s="2"/>
      <c r="QPK208" s="2"/>
      <c r="QPL208" s="2"/>
      <c r="QPM208" s="2"/>
      <c r="QPN208" s="2"/>
      <c r="QPO208" s="2"/>
      <c r="QPP208" s="2"/>
      <c r="QPQ208" s="2"/>
      <c r="QPR208" s="2"/>
      <c r="QPS208" s="2"/>
      <c r="QPT208" s="2"/>
      <c r="QPU208" s="2"/>
      <c r="QPV208" s="2"/>
      <c r="QPW208" s="2"/>
      <c r="QPX208" s="2"/>
      <c r="QPY208" s="2"/>
      <c r="QPZ208" s="2"/>
      <c r="QQA208" s="2"/>
      <c r="QQB208" s="2"/>
      <c r="QQC208" s="2"/>
      <c r="QQD208" s="2"/>
      <c r="QQE208" s="2"/>
      <c r="QQF208" s="2"/>
      <c r="QQG208" s="2"/>
      <c r="QQH208" s="2"/>
      <c r="QQI208" s="2"/>
      <c r="QQJ208" s="2"/>
      <c r="QQK208" s="2"/>
      <c r="QQL208" s="2"/>
      <c r="QQM208" s="2"/>
      <c r="QQN208" s="2"/>
      <c r="QQO208" s="2"/>
      <c r="QQP208" s="2"/>
      <c r="QQQ208" s="2"/>
      <c r="QQR208" s="2"/>
      <c r="QQS208" s="2"/>
      <c r="QQT208" s="2"/>
      <c r="QQU208" s="2"/>
      <c r="QQV208" s="2"/>
      <c r="QQW208" s="2"/>
      <c r="QQX208" s="2"/>
      <c r="QQY208" s="2"/>
      <c r="QQZ208" s="2"/>
      <c r="QRA208" s="2"/>
      <c r="QRB208" s="2"/>
      <c r="QRC208" s="2"/>
      <c r="QRD208" s="2"/>
      <c r="QRE208" s="2"/>
      <c r="QRF208" s="2"/>
      <c r="QRG208" s="2"/>
      <c r="QRH208" s="2"/>
      <c r="QRI208" s="2"/>
      <c r="QRJ208" s="2"/>
      <c r="QRK208" s="2"/>
      <c r="QRL208" s="2"/>
      <c r="QRM208" s="2"/>
      <c r="QRN208" s="2"/>
      <c r="QRO208" s="2"/>
      <c r="QRP208" s="2"/>
      <c r="QRQ208" s="2"/>
      <c r="QRR208" s="2"/>
      <c r="QRS208" s="2"/>
      <c r="QRT208" s="2"/>
      <c r="QRU208" s="2"/>
      <c r="QRV208" s="2"/>
      <c r="QRW208" s="2"/>
      <c r="QRX208" s="2"/>
      <c r="QRY208" s="2"/>
      <c r="QRZ208" s="2"/>
      <c r="QSA208" s="2"/>
      <c r="QSB208" s="2"/>
      <c r="QSC208" s="2"/>
      <c r="QSD208" s="2"/>
      <c r="QSE208" s="2"/>
      <c r="QSF208" s="2"/>
      <c r="QSG208" s="2"/>
      <c r="QSH208" s="2"/>
      <c r="QSI208" s="2"/>
      <c r="QSJ208" s="2"/>
      <c r="QSK208" s="2"/>
      <c r="QSL208" s="2"/>
      <c r="QSM208" s="2"/>
      <c r="QSN208" s="2"/>
      <c r="QSO208" s="2"/>
      <c r="QSP208" s="2"/>
      <c r="QSQ208" s="2"/>
      <c r="QSR208" s="2"/>
      <c r="QSS208" s="2"/>
      <c r="QST208" s="2"/>
      <c r="QSU208" s="2"/>
      <c r="QSV208" s="2"/>
      <c r="QSW208" s="2"/>
      <c r="QSX208" s="2"/>
      <c r="QSY208" s="2"/>
      <c r="QSZ208" s="2"/>
      <c r="QTA208" s="2"/>
      <c r="QTB208" s="2"/>
      <c r="QTC208" s="2"/>
      <c r="QTD208" s="2"/>
      <c r="QTE208" s="2"/>
      <c r="QTF208" s="2"/>
      <c r="QTG208" s="2"/>
      <c r="QTH208" s="2"/>
      <c r="QTI208" s="2"/>
      <c r="QTJ208" s="2"/>
      <c r="QTK208" s="2"/>
      <c r="QTL208" s="2"/>
      <c r="QTM208" s="2"/>
      <c r="QTN208" s="2"/>
      <c r="QTO208" s="2"/>
      <c r="QTP208" s="2"/>
      <c r="QTQ208" s="2"/>
      <c r="QTR208" s="2"/>
      <c r="QTS208" s="2"/>
      <c r="QTT208" s="2"/>
      <c r="QTU208" s="2"/>
      <c r="QTV208" s="2"/>
      <c r="QTW208" s="2"/>
      <c r="QTX208" s="2"/>
      <c r="QTY208" s="2"/>
      <c r="QTZ208" s="2"/>
      <c r="QUA208" s="2"/>
      <c r="QUB208" s="2"/>
      <c r="QUC208" s="2"/>
      <c r="QUD208" s="2"/>
      <c r="QUE208" s="2"/>
      <c r="QUF208" s="2"/>
      <c r="QUG208" s="2"/>
      <c r="QUH208" s="2"/>
      <c r="QUI208" s="2"/>
      <c r="QUJ208" s="2"/>
      <c r="QUK208" s="2"/>
      <c r="QUL208" s="2"/>
      <c r="QUM208" s="2"/>
      <c r="QUN208" s="2"/>
      <c r="QUO208" s="2"/>
      <c r="QUP208" s="2"/>
      <c r="QUQ208" s="2"/>
      <c r="QUR208" s="2"/>
      <c r="QUS208" s="2"/>
      <c r="QUT208" s="2"/>
      <c r="QUU208" s="2"/>
      <c r="QUV208" s="2"/>
      <c r="QUW208" s="2"/>
      <c r="QUX208" s="2"/>
      <c r="QUY208" s="2"/>
      <c r="QUZ208" s="2"/>
      <c r="QVA208" s="2"/>
      <c r="QVB208" s="2"/>
      <c r="QVC208" s="2"/>
      <c r="QVD208" s="2"/>
      <c r="QVE208" s="2"/>
      <c r="QVF208" s="2"/>
      <c r="QVG208" s="2"/>
      <c r="QVH208" s="2"/>
      <c r="QVI208" s="2"/>
      <c r="QVJ208" s="2"/>
      <c r="QVK208" s="2"/>
      <c r="QVL208" s="2"/>
      <c r="QVM208" s="2"/>
      <c r="QVN208" s="2"/>
      <c r="QVO208" s="2"/>
      <c r="QVP208" s="2"/>
      <c r="QVQ208" s="2"/>
      <c r="QVR208" s="2"/>
      <c r="QVS208" s="2"/>
      <c r="QVT208" s="2"/>
      <c r="QVU208" s="2"/>
      <c r="QVV208" s="2"/>
      <c r="QVW208" s="2"/>
      <c r="QVX208" s="2"/>
      <c r="QVY208" s="2"/>
      <c r="QVZ208" s="2"/>
      <c r="QWA208" s="2"/>
      <c r="QWB208" s="2"/>
      <c r="QWC208" s="2"/>
      <c r="QWD208" s="2"/>
      <c r="QWE208" s="2"/>
      <c r="QWF208" s="2"/>
      <c r="QWG208" s="2"/>
      <c r="QWH208" s="2"/>
      <c r="QWI208" s="2"/>
      <c r="QWJ208" s="2"/>
      <c r="QWK208" s="2"/>
      <c r="QWL208" s="2"/>
      <c r="QWM208" s="2"/>
      <c r="QWN208" s="2"/>
      <c r="QWO208" s="2"/>
      <c r="QWP208" s="2"/>
      <c r="QWQ208" s="2"/>
      <c r="QWR208" s="2"/>
      <c r="QWS208" s="2"/>
      <c r="QWT208" s="2"/>
      <c r="QWU208" s="2"/>
      <c r="QWV208" s="2"/>
      <c r="QWW208" s="2"/>
      <c r="QWX208" s="2"/>
      <c r="QWY208" s="2"/>
      <c r="QWZ208" s="2"/>
      <c r="QXA208" s="2"/>
      <c r="QXB208" s="2"/>
      <c r="QXC208" s="2"/>
      <c r="QXD208" s="2"/>
      <c r="QXE208" s="2"/>
      <c r="QXF208" s="2"/>
      <c r="QXG208" s="2"/>
      <c r="QXH208" s="2"/>
      <c r="QXI208" s="2"/>
      <c r="QXJ208" s="2"/>
      <c r="QXK208" s="2"/>
      <c r="QXL208" s="2"/>
      <c r="QXM208" s="2"/>
      <c r="QXN208" s="2"/>
      <c r="QXO208" s="2"/>
      <c r="QXP208" s="2"/>
      <c r="QXQ208" s="2"/>
      <c r="QXR208" s="2"/>
      <c r="QXS208" s="2"/>
      <c r="QXT208" s="2"/>
      <c r="QXU208" s="2"/>
      <c r="QXV208" s="2"/>
      <c r="QXW208" s="2"/>
      <c r="QXX208" s="2"/>
      <c r="QXY208" s="2"/>
      <c r="QXZ208" s="2"/>
      <c r="QYA208" s="2"/>
      <c r="QYB208" s="2"/>
      <c r="QYC208" s="2"/>
      <c r="QYD208" s="2"/>
      <c r="QYE208" s="2"/>
      <c r="QYF208" s="2"/>
      <c r="QYG208" s="2"/>
      <c r="QYH208" s="2"/>
      <c r="QYI208" s="2"/>
      <c r="QYJ208" s="2"/>
      <c r="QYK208" s="2"/>
      <c r="QYL208" s="2"/>
      <c r="QYM208" s="2"/>
      <c r="QYN208" s="2"/>
      <c r="QYO208" s="2"/>
      <c r="QYP208" s="2"/>
      <c r="QYQ208" s="2"/>
      <c r="QYR208" s="2"/>
      <c r="QYS208" s="2"/>
      <c r="QYT208" s="2"/>
      <c r="QYU208" s="2"/>
      <c r="QYV208" s="2"/>
      <c r="QYW208" s="2"/>
      <c r="QYX208" s="2"/>
      <c r="QYY208" s="2"/>
      <c r="QYZ208" s="2"/>
      <c r="QZA208" s="2"/>
      <c r="QZB208" s="2"/>
      <c r="QZC208" s="2"/>
      <c r="QZD208" s="2"/>
      <c r="QZE208" s="2"/>
      <c r="QZF208" s="2"/>
      <c r="QZG208" s="2"/>
      <c r="QZH208" s="2"/>
      <c r="QZI208" s="2"/>
      <c r="QZJ208" s="2"/>
      <c r="QZK208" s="2"/>
      <c r="QZL208" s="2"/>
      <c r="QZM208" s="2"/>
      <c r="QZN208" s="2"/>
      <c r="QZO208" s="2"/>
      <c r="QZP208" s="2"/>
      <c r="QZQ208" s="2"/>
      <c r="QZR208" s="2"/>
      <c r="QZS208" s="2"/>
      <c r="QZT208" s="2"/>
      <c r="QZU208" s="2"/>
      <c r="QZV208" s="2"/>
      <c r="QZW208" s="2"/>
      <c r="QZX208" s="2"/>
      <c r="QZY208" s="2"/>
      <c r="QZZ208" s="2"/>
      <c r="RAA208" s="2"/>
      <c r="RAB208" s="2"/>
      <c r="RAC208" s="2"/>
      <c r="RAD208" s="2"/>
      <c r="RAE208" s="2"/>
      <c r="RAF208" s="2"/>
      <c r="RAG208" s="2"/>
      <c r="RAH208" s="2"/>
      <c r="RAI208" s="2"/>
      <c r="RAJ208" s="2"/>
      <c r="RAK208" s="2"/>
      <c r="RAL208" s="2"/>
      <c r="RAM208" s="2"/>
      <c r="RAN208" s="2"/>
      <c r="RAO208" s="2"/>
      <c r="RAP208" s="2"/>
      <c r="RAQ208" s="2"/>
      <c r="RAR208" s="2"/>
      <c r="RAS208" s="2"/>
      <c r="RAT208" s="2"/>
      <c r="RAU208" s="2"/>
      <c r="RAV208" s="2"/>
      <c r="RAW208" s="2"/>
      <c r="RAX208" s="2"/>
      <c r="RAY208" s="2"/>
      <c r="RAZ208" s="2"/>
      <c r="RBA208" s="2"/>
      <c r="RBB208" s="2"/>
      <c r="RBC208" s="2"/>
      <c r="RBD208" s="2"/>
      <c r="RBE208" s="2"/>
      <c r="RBF208" s="2"/>
      <c r="RBG208" s="2"/>
      <c r="RBH208" s="2"/>
      <c r="RBI208" s="2"/>
      <c r="RBJ208" s="2"/>
      <c r="RBK208" s="2"/>
      <c r="RBL208" s="2"/>
      <c r="RBM208" s="2"/>
      <c r="RBN208" s="2"/>
      <c r="RBO208" s="2"/>
      <c r="RBP208" s="2"/>
      <c r="RBQ208" s="2"/>
      <c r="RBR208" s="2"/>
      <c r="RBS208" s="2"/>
      <c r="RBT208" s="2"/>
      <c r="RBU208" s="2"/>
      <c r="RBV208" s="2"/>
      <c r="RBW208" s="2"/>
      <c r="RBX208" s="2"/>
      <c r="RBY208" s="2"/>
      <c r="RBZ208" s="2"/>
      <c r="RCA208" s="2"/>
      <c r="RCB208" s="2"/>
      <c r="RCC208" s="2"/>
      <c r="RCD208" s="2"/>
      <c r="RCE208" s="2"/>
      <c r="RCF208" s="2"/>
      <c r="RCG208" s="2"/>
      <c r="RCH208" s="2"/>
      <c r="RCI208" s="2"/>
      <c r="RCJ208" s="2"/>
      <c r="RCK208" s="2"/>
      <c r="RCL208" s="2"/>
      <c r="RCM208" s="2"/>
      <c r="RCN208" s="2"/>
      <c r="RCO208" s="2"/>
      <c r="RCP208" s="2"/>
      <c r="RCQ208" s="2"/>
      <c r="RCR208" s="2"/>
      <c r="RCS208" s="2"/>
      <c r="RCT208" s="2"/>
      <c r="RCU208" s="2"/>
      <c r="RCV208" s="2"/>
      <c r="RCW208" s="2"/>
      <c r="RCX208" s="2"/>
      <c r="RCY208" s="2"/>
      <c r="RCZ208" s="2"/>
      <c r="RDA208" s="2"/>
      <c r="RDB208" s="2"/>
      <c r="RDC208" s="2"/>
      <c r="RDD208" s="2"/>
      <c r="RDE208" s="2"/>
      <c r="RDF208" s="2"/>
      <c r="RDG208" s="2"/>
      <c r="RDH208" s="2"/>
      <c r="RDI208" s="2"/>
      <c r="RDJ208" s="2"/>
      <c r="RDK208" s="2"/>
      <c r="RDL208" s="2"/>
      <c r="RDM208" s="2"/>
      <c r="RDN208" s="2"/>
      <c r="RDO208" s="2"/>
      <c r="RDP208" s="2"/>
      <c r="RDQ208" s="2"/>
      <c r="RDR208" s="2"/>
      <c r="RDS208" s="2"/>
      <c r="RDT208" s="2"/>
      <c r="RDU208" s="2"/>
      <c r="RDV208" s="2"/>
      <c r="RDW208" s="2"/>
      <c r="RDX208" s="2"/>
      <c r="RDY208" s="2"/>
      <c r="RDZ208" s="2"/>
      <c r="REA208" s="2"/>
      <c r="REB208" s="2"/>
      <c r="REC208" s="2"/>
      <c r="RED208" s="2"/>
      <c r="REE208" s="2"/>
      <c r="REF208" s="2"/>
      <c r="REG208" s="2"/>
      <c r="REH208" s="2"/>
      <c r="REI208" s="2"/>
      <c r="REJ208" s="2"/>
      <c r="REK208" s="2"/>
      <c r="REL208" s="2"/>
      <c r="REM208" s="2"/>
      <c r="REN208" s="2"/>
      <c r="REO208" s="2"/>
      <c r="REP208" s="2"/>
      <c r="REQ208" s="2"/>
      <c r="RER208" s="2"/>
      <c r="RES208" s="2"/>
      <c r="RET208" s="2"/>
      <c r="REU208" s="2"/>
      <c r="REV208" s="2"/>
      <c r="REW208" s="2"/>
      <c r="REX208" s="2"/>
      <c r="REY208" s="2"/>
      <c r="REZ208" s="2"/>
      <c r="RFA208" s="2"/>
      <c r="RFB208" s="2"/>
      <c r="RFC208" s="2"/>
      <c r="RFD208" s="2"/>
      <c r="RFE208" s="2"/>
      <c r="RFF208" s="2"/>
      <c r="RFG208" s="2"/>
      <c r="RFH208" s="2"/>
      <c r="RFI208" s="2"/>
      <c r="RFJ208" s="2"/>
      <c r="RFK208" s="2"/>
      <c r="RFL208" s="2"/>
      <c r="RFM208" s="2"/>
      <c r="RFN208" s="2"/>
      <c r="RFO208" s="2"/>
      <c r="RFP208" s="2"/>
      <c r="RFQ208" s="2"/>
      <c r="RFR208" s="2"/>
      <c r="RFS208" s="2"/>
      <c r="RFT208" s="2"/>
      <c r="RFU208" s="2"/>
      <c r="RFV208" s="2"/>
      <c r="RFW208" s="2"/>
      <c r="RFX208" s="2"/>
      <c r="RFY208" s="2"/>
      <c r="RFZ208" s="2"/>
      <c r="RGA208" s="2"/>
      <c r="RGB208" s="2"/>
      <c r="RGC208" s="2"/>
      <c r="RGD208" s="2"/>
      <c r="RGE208" s="2"/>
      <c r="RGF208" s="2"/>
      <c r="RGG208" s="2"/>
      <c r="RGH208" s="2"/>
      <c r="RGI208" s="2"/>
      <c r="RGJ208" s="2"/>
      <c r="RGK208" s="2"/>
      <c r="RGL208" s="2"/>
      <c r="RGM208" s="2"/>
      <c r="RGN208" s="2"/>
      <c r="RGO208" s="2"/>
      <c r="RGP208" s="2"/>
      <c r="RGQ208" s="2"/>
      <c r="RGR208" s="2"/>
      <c r="RGS208" s="2"/>
      <c r="RGT208" s="2"/>
      <c r="RGU208" s="2"/>
      <c r="RGV208" s="2"/>
      <c r="RGW208" s="2"/>
      <c r="RGX208" s="2"/>
      <c r="RGY208" s="2"/>
      <c r="RGZ208" s="2"/>
      <c r="RHA208" s="2"/>
      <c r="RHB208" s="2"/>
      <c r="RHC208" s="2"/>
      <c r="RHD208" s="2"/>
      <c r="RHE208" s="2"/>
      <c r="RHF208" s="2"/>
      <c r="RHG208" s="2"/>
      <c r="RHH208" s="2"/>
      <c r="RHI208" s="2"/>
      <c r="RHJ208" s="2"/>
      <c r="RHK208" s="2"/>
      <c r="RHL208" s="2"/>
      <c r="RHM208" s="2"/>
      <c r="RHN208" s="2"/>
      <c r="RHO208" s="2"/>
      <c r="RHP208" s="2"/>
      <c r="RHQ208" s="2"/>
      <c r="RHR208" s="2"/>
      <c r="RHS208" s="2"/>
      <c r="RHT208" s="2"/>
      <c r="RHU208" s="2"/>
      <c r="RHV208" s="2"/>
      <c r="RHW208" s="2"/>
      <c r="RHX208" s="2"/>
      <c r="RHY208" s="2"/>
      <c r="RHZ208" s="2"/>
      <c r="RIA208" s="2"/>
      <c r="RIB208" s="2"/>
      <c r="RIC208" s="2"/>
      <c r="RID208" s="2"/>
      <c r="RIE208" s="2"/>
      <c r="RIF208" s="2"/>
      <c r="RIG208" s="2"/>
      <c r="RIH208" s="2"/>
      <c r="RII208" s="2"/>
      <c r="RIJ208" s="2"/>
      <c r="RIK208" s="2"/>
      <c r="RIL208" s="2"/>
      <c r="RIM208" s="2"/>
      <c r="RIN208" s="2"/>
      <c r="RIO208" s="2"/>
      <c r="RIP208" s="2"/>
      <c r="RIQ208" s="2"/>
      <c r="RIR208" s="2"/>
      <c r="RIS208" s="2"/>
      <c r="RIT208" s="2"/>
      <c r="RIU208" s="2"/>
      <c r="RIV208" s="2"/>
      <c r="RIW208" s="2"/>
      <c r="RIX208" s="2"/>
      <c r="RIY208" s="2"/>
      <c r="RIZ208" s="2"/>
      <c r="RJA208" s="2"/>
      <c r="RJB208" s="2"/>
      <c r="RJC208" s="2"/>
      <c r="RJD208" s="2"/>
      <c r="RJE208" s="2"/>
      <c r="RJF208" s="2"/>
      <c r="RJG208" s="2"/>
      <c r="RJH208" s="2"/>
      <c r="RJI208" s="2"/>
      <c r="RJJ208" s="2"/>
      <c r="RJK208" s="2"/>
      <c r="RJL208" s="2"/>
      <c r="RJM208" s="2"/>
      <c r="RJN208" s="2"/>
      <c r="RJO208" s="2"/>
      <c r="RJP208" s="2"/>
      <c r="RJQ208" s="2"/>
      <c r="RJR208" s="2"/>
      <c r="RJS208" s="2"/>
      <c r="RJT208" s="2"/>
      <c r="RJU208" s="2"/>
      <c r="RJV208" s="2"/>
      <c r="RJW208" s="2"/>
      <c r="RJX208" s="2"/>
      <c r="RJY208" s="2"/>
      <c r="RJZ208" s="2"/>
      <c r="RKA208" s="2"/>
      <c r="RKB208" s="2"/>
      <c r="RKC208" s="2"/>
      <c r="RKD208" s="2"/>
      <c r="RKE208" s="2"/>
      <c r="RKF208" s="2"/>
      <c r="RKG208" s="2"/>
      <c r="RKH208" s="2"/>
      <c r="RKI208" s="2"/>
      <c r="RKJ208" s="2"/>
      <c r="RKK208" s="2"/>
      <c r="RKL208" s="2"/>
      <c r="RKM208" s="2"/>
      <c r="RKN208" s="2"/>
      <c r="RKO208" s="2"/>
      <c r="RKP208" s="2"/>
      <c r="RKQ208" s="2"/>
      <c r="RKR208" s="2"/>
      <c r="RKS208" s="2"/>
      <c r="RKT208" s="2"/>
      <c r="RKU208" s="2"/>
      <c r="RKV208" s="2"/>
      <c r="RKW208" s="2"/>
      <c r="RKX208" s="2"/>
      <c r="RKY208" s="2"/>
      <c r="RKZ208" s="2"/>
      <c r="RLA208" s="2"/>
      <c r="RLB208" s="2"/>
      <c r="RLC208" s="2"/>
      <c r="RLD208" s="2"/>
      <c r="RLE208" s="2"/>
      <c r="RLF208" s="2"/>
      <c r="RLG208" s="2"/>
      <c r="RLH208" s="2"/>
      <c r="RLI208" s="2"/>
      <c r="RLJ208" s="2"/>
      <c r="RLK208" s="2"/>
      <c r="RLL208" s="2"/>
      <c r="RLM208" s="2"/>
      <c r="RLN208" s="2"/>
      <c r="RLO208" s="2"/>
      <c r="RLP208" s="2"/>
      <c r="RLQ208" s="2"/>
      <c r="RLR208" s="2"/>
      <c r="RLS208" s="2"/>
      <c r="RLT208" s="2"/>
      <c r="RLU208" s="2"/>
      <c r="RLV208" s="2"/>
      <c r="RLW208" s="2"/>
      <c r="RLX208" s="2"/>
      <c r="RLY208" s="2"/>
      <c r="RLZ208" s="2"/>
      <c r="RMA208" s="2"/>
      <c r="RMB208" s="2"/>
      <c r="RMC208" s="2"/>
      <c r="RMD208" s="2"/>
      <c r="RME208" s="2"/>
      <c r="RMF208" s="2"/>
      <c r="RMG208" s="2"/>
      <c r="RMH208" s="2"/>
      <c r="RMI208" s="2"/>
      <c r="RMJ208" s="2"/>
      <c r="RMK208" s="2"/>
      <c r="RML208" s="2"/>
      <c r="RMM208" s="2"/>
      <c r="RMN208" s="2"/>
      <c r="RMO208" s="2"/>
      <c r="RMP208" s="2"/>
      <c r="RMQ208" s="2"/>
      <c r="RMR208" s="2"/>
      <c r="RMS208" s="2"/>
      <c r="RMT208" s="2"/>
      <c r="RMU208" s="2"/>
      <c r="RMV208" s="2"/>
      <c r="RMW208" s="2"/>
      <c r="RMX208" s="2"/>
      <c r="RMY208" s="2"/>
      <c r="RMZ208" s="2"/>
      <c r="RNA208" s="2"/>
      <c r="RNB208" s="2"/>
      <c r="RNC208" s="2"/>
      <c r="RND208" s="2"/>
      <c r="RNE208" s="2"/>
      <c r="RNF208" s="2"/>
      <c r="RNG208" s="2"/>
      <c r="RNH208" s="2"/>
      <c r="RNI208" s="2"/>
      <c r="RNJ208" s="2"/>
      <c r="RNK208" s="2"/>
      <c r="RNL208" s="2"/>
      <c r="RNM208" s="2"/>
      <c r="RNN208" s="2"/>
      <c r="RNO208" s="2"/>
      <c r="RNP208" s="2"/>
      <c r="RNQ208" s="2"/>
      <c r="RNR208" s="2"/>
      <c r="RNS208" s="2"/>
      <c r="RNT208" s="2"/>
      <c r="RNU208" s="2"/>
      <c r="RNV208" s="2"/>
      <c r="RNW208" s="2"/>
      <c r="RNX208" s="2"/>
      <c r="RNY208" s="2"/>
      <c r="RNZ208" s="2"/>
      <c r="ROA208" s="2"/>
      <c r="ROB208" s="2"/>
      <c r="ROC208" s="2"/>
      <c r="ROD208" s="2"/>
      <c r="ROE208" s="2"/>
      <c r="ROF208" s="2"/>
      <c r="ROG208" s="2"/>
      <c r="ROH208" s="2"/>
      <c r="ROI208" s="2"/>
      <c r="ROJ208" s="2"/>
      <c r="ROK208" s="2"/>
      <c r="ROL208" s="2"/>
      <c r="ROM208" s="2"/>
      <c r="RON208" s="2"/>
      <c r="ROO208" s="2"/>
      <c r="ROP208" s="2"/>
      <c r="ROQ208" s="2"/>
      <c r="ROR208" s="2"/>
      <c r="ROS208" s="2"/>
      <c r="ROT208" s="2"/>
      <c r="ROU208" s="2"/>
      <c r="ROV208" s="2"/>
      <c r="ROW208" s="2"/>
      <c r="ROX208" s="2"/>
      <c r="ROY208" s="2"/>
      <c r="ROZ208" s="2"/>
      <c r="RPA208" s="2"/>
      <c r="RPB208" s="2"/>
      <c r="RPC208" s="2"/>
      <c r="RPD208" s="2"/>
      <c r="RPE208" s="2"/>
      <c r="RPF208" s="2"/>
      <c r="RPG208" s="2"/>
      <c r="RPH208" s="2"/>
      <c r="RPI208" s="2"/>
      <c r="RPJ208" s="2"/>
      <c r="RPK208" s="2"/>
      <c r="RPL208" s="2"/>
      <c r="RPM208" s="2"/>
      <c r="RPN208" s="2"/>
      <c r="RPO208" s="2"/>
      <c r="RPP208" s="2"/>
      <c r="RPQ208" s="2"/>
      <c r="RPR208" s="2"/>
      <c r="RPS208" s="2"/>
      <c r="RPT208" s="2"/>
      <c r="RPU208" s="2"/>
      <c r="RPV208" s="2"/>
      <c r="RPW208" s="2"/>
      <c r="RPX208" s="2"/>
      <c r="RPY208" s="2"/>
      <c r="RPZ208" s="2"/>
      <c r="RQA208" s="2"/>
      <c r="RQB208" s="2"/>
      <c r="RQC208" s="2"/>
      <c r="RQD208" s="2"/>
      <c r="RQE208" s="2"/>
      <c r="RQF208" s="2"/>
      <c r="RQG208" s="2"/>
      <c r="RQH208" s="2"/>
      <c r="RQI208" s="2"/>
      <c r="RQJ208" s="2"/>
      <c r="RQK208" s="2"/>
      <c r="RQL208" s="2"/>
      <c r="RQM208" s="2"/>
      <c r="RQN208" s="2"/>
      <c r="RQO208" s="2"/>
      <c r="RQP208" s="2"/>
      <c r="RQQ208" s="2"/>
      <c r="RQR208" s="2"/>
      <c r="RQS208" s="2"/>
      <c r="RQT208" s="2"/>
      <c r="RQU208" s="2"/>
      <c r="RQV208" s="2"/>
      <c r="RQW208" s="2"/>
      <c r="RQX208" s="2"/>
      <c r="RQY208" s="2"/>
      <c r="RQZ208" s="2"/>
      <c r="RRA208" s="2"/>
      <c r="RRB208" s="2"/>
      <c r="RRC208" s="2"/>
      <c r="RRD208" s="2"/>
      <c r="RRE208" s="2"/>
      <c r="RRF208" s="2"/>
      <c r="RRG208" s="2"/>
      <c r="RRH208" s="2"/>
      <c r="RRI208" s="2"/>
      <c r="RRJ208" s="2"/>
      <c r="RRK208" s="2"/>
      <c r="RRL208" s="2"/>
      <c r="RRM208" s="2"/>
      <c r="RRN208" s="2"/>
      <c r="RRO208" s="2"/>
      <c r="RRP208" s="2"/>
      <c r="RRQ208" s="2"/>
      <c r="RRR208" s="2"/>
      <c r="RRS208" s="2"/>
      <c r="RRT208" s="2"/>
      <c r="RRU208" s="2"/>
      <c r="RRV208" s="2"/>
      <c r="RRW208" s="2"/>
      <c r="RRX208" s="2"/>
      <c r="RRY208" s="2"/>
      <c r="RRZ208" s="2"/>
      <c r="RSA208" s="2"/>
      <c r="RSB208" s="2"/>
      <c r="RSC208" s="2"/>
      <c r="RSD208" s="2"/>
      <c r="RSE208" s="2"/>
      <c r="RSF208" s="2"/>
      <c r="RSG208" s="2"/>
      <c r="RSH208" s="2"/>
      <c r="RSI208" s="2"/>
      <c r="RSJ208" s="2"/>
      <c r="RSK208" s="2"/>
      <c r="RSL208" s="2"/>
      <c r="RSM208" s="2"/>
      <c r="RSN208" s="2"/>
      <c r="RSO208" s="2"/>
      <c r="RSP208" s="2"/>
      <c r="RSQ208" s="2"/>
      <c r="RSR208" s="2"/>
      <c r="RSS208" s="2"/>
      <c r="RST208" s="2"/>
      <c r="RSU208" s="2"/>
      <c r="RSV208" s="2"/>
      <c r="RSW208" s="2"/>
      <c r="RSX208" s="2"/>
      <c r="RSY208" s="2"/>
      <c r="RSZ208" s="2"/>
      <c r="RTA208" s="2"/>
      <c r="RTB208" s="2"/>
      <c r="RTC208" s="2"/>
      <c r="RTD208" s="2"/>
      <c r="RTE208" s="2"/>
      <c r="RTF208" s="2"/>
      <c r="RTG208" s="2"/>
      <c r="RTH208" s="2"/>
      <c r="RTI208" s="2"/>
      <c r="RTJ208" s="2"/>
      <c r="RTK208" s="2"/>
      <c r="RTL208" s="2"/>
      <c r="RTM208" s="2"/>
      <c r="RTN208" s="2"/>
      <c r="RTO208" s="2"/>
      <c r="RTP208" s="2"/>
      <c r="RTQ208" s="2"/>
      <c r="RTR208" s="2"/>
      <c r="RTS208" s="2"/>
      <c r="RTT208" s="2"/>
      <c r="RTU208" s="2"/>
      <c r="RTV208" s="2"/>
      <c r="RTW208" s="2"/>
      <c r="RTX208" s="2"/>
      <c r="RTY208" s="2"/>
      <c r="RTZ208" s="2"/>
      <c r="RUA208" s="2"/>
      <c r="RUB208" s="2"/>
      <c r="RUC208" s="2"/>
      <c r="RUD208" s="2"/>
      <c r="RUE208" s="2"/>
      <c r="RUF208" s="2"/>
      <c r="RUG208" s="2"/>
      <c r="RUH208" s="2"/>
      <c r="RUI208" s="2"/>
      <c r="RUJ208" s="2"/>
      <c r="RUK208" s="2"/>
      <c r="RUL208" s="2"/>
      <c r="RUM208" s="2"/>
      <c r="RUN208" s="2"/>
      <c r="RUO208" s="2"/>
      <c r="RUP208" s="2"/>
      <c r="RUQ208" s="2"/>
      <c r="RUR208" s="2"/>
      <c r="RUS208" s="2"/>
      <c r="RUT208" s="2"/>
      <c r="RUU208" s="2"/>
      <c r="RUV208" s="2"/>
      <c r="RUW208" s="2"/>
      <c r="RUX208" s="2"/>
      <c r="RUY208" s="2"/>
      <c r="RUZ208" s="2"/>
      <c r="RVA208" s="2"/>
      <c r="RVB208" s="2"/>
      <c r="RVC208" s="2"/>
      <c r="RVD208" s="2"/>
      <c r="RVE208" s="2"/>
      <c r="RVF208" s="2"/>
      <c r="RVG208" s="2"/>
      <c r="RVH208" s="2"/>
      <c r="RVI208" s="2"/>
      <c r="RVJ208" s="2"/>
      <c r="RVK208" s="2"/>
      <c r="RVL208" s="2"/>
      <c r="RVM208" s="2"/>
      <c r="RVN208" s="2"/>
      <c r="RVO208" s="2"/>
      <c r="RVP208" s="2"/>
      <c r="RVQ208" s="2"/>
      <c r="RVR208" s="2"/>
      <c r="RVS208" s="2"/>
      <c r="RVT208" s="2"/>
      <c r="RVU208" s="2"/>
      <c r="RVV208" s="2"/>
      <c r="RVW208" s="2"/>
      <c r="RVX208" s="2"/>
      <c r="RVY208" s="2"/>
      <c r="RVZ208" s="2"/>
      <c r="RWA208" s="2"/>
      <c r="RWB208" s="2"/>
      <c r="RWC208" s="2"/>
      <c r="RWD208" s="2"/>
      <c r="RWE208" s="2"/>
      <c r="RWF208" s="2"/>
      <c r="RWG208" s="2"/>
      <c r="RWH208" s="2"/>
      <c r="RWI208" s="2"/>
      <c r="RWJ208" s="2"/>
      <c r="RWK208" s="2"/>
      <c r="RWL208" s="2"/>
      <c r="RWM208" s="2"/>
      <c r="RWN208" s="2"/>
      <c r="RWO208" s="2"/>
      <c r="RWP208" s="2"/>
      <c r="RWQ208" s="2"/>
      <c r="RWR208" s="2"/>
      <c r="RWS208" s="2"/>
      <c r="RWT208" s="2"/>
      <c r="RWU208" s="2"/>
      <c r="RWV208" s="2"/>
      <c r="RWW208" s="2"/>
      <c r="RWX208" s="2"/>
      <c r="RWY208" s="2"/>
      <c r="RWZ208" s="2"/>
      <c r="RXA208" s="2"/>
      <c r="RXB208" s="2"/>
      <c r="RXC208" s="2"/>
      <c r="RXD208" s="2"/>
      <c r="RXE208" s="2"/>
      <c r="RXF208" s="2"/>
      <c r="RXG208" s="2"/>
      <c r="RXH208" s="2"/>
      <c r="RXI208" s="2"/>
      <c r="RXJ208" s="2"/>
      <c r="RXK208" s="2"/>
      <c r="RXL208" s="2"/>
      <c r="RXM208" s="2"/>
      <c r="RXN208" s="2"/>
      <c r="RXO208" s="2"/>
      <c r="RXP208" s="2"/>
      <c r="RXQ208" s="2"/>
      <c r="RXR208" s="2"/>
      <c r="RXS208" s="2"/>
      <c r="RXT208" s="2"/>
      <c r="RXU208" s="2"/>
      <c r="RXV208" s="2"/>
      <c r="RXW208" s="2"/>
      <c r="RXX208" s="2"/>
      <c r="RXY208" s="2"/>
      <c r="RXZ208" s="2"/>
      <c r="RYA208" s="2"/>
      <c r="RYB208" s="2"/>
      <c r="RYC208" s="2"/>
      <c r="RYD208" s="2"/>
      <c r="RYE208" s="2"/>
      <c r="RYF208" s="2"/>
      <c r="RYG208" s="2"/>
      <c r="RYH208" s="2"/>
      <c r="RYI208" s="2"/>
      <c r="RYJ208" s="2"/>
      <c r="RYK208" s="2"/>
      <c r="RYL208" s="2"/>
      <c r="RYM208" s="2"/>
      <c r="RYN208" s="2"/>
      <c r="RYO208" s="2"/>
      <c r="RYP208" s="2"/>
      <c r="RYQ208" s="2"/>
      <c r="RYR208" s="2"/>
      <c r="RYS208" s="2"/>
      <c r="RYT208" s="2"/>
      <c r="RYU208" s="2"/>
      <c r="RYV208" s="2"/>
      <c r="RYW208" s="2"/>
      <c r="RYX208" s="2"/>
      <c r="RYY208" s="2"/>
      <c r="RYZ208" s="2"/>
      <c r="RZA208" s="2"/>
      <c r="RZB208" s="2"/>
      <c r="RZC208" s="2"/>
      <c r="RZD208" s="2"/>
      <c r="RZE208" s="2"/>
      <c r="RZF208" s="2"/>
      <c r="RZG208" s="2"/>
      <c r="RZH208" s="2"/>
      <c r="RZI208" s="2"/>
      <c r="RZJ208" s="2"/>
      <c r="RZK208" s="2"/>
      <c r="RZL208" s="2"/>
      <c r="RZM208" s="2"/>
      <c r="RZN208" s="2"/>
      <c r="RZO208" s="2"/>
      <c r="RZP208" s="2"/>
      <c r="RZQ208" s="2"/>
      <c r="RZR208" s="2"/>
      <c r="RZS208" s="2"/>
      <c r="RZT208" s="2"/>
      <c r="RZU208" s="2"/>
      <c r="RZV208" s="2"/>
      <c r="RZW208" s="2"/>
      <c r="RZX208" s="2"/>
      <c r="RZY208" s="2"/>
      <c r="RZZ208" s="2"/>
      <c r="SAA208" s="2"/>
      <c r="SAB208" s="2"/>
      <c r="SAC208" s="2"/>
      <c r="SAD208" s="2"/>
      <c r="SAE208" s="2"/>
      <c r="SAF208" s="2"/>
      <c r="SAG208" s="2"/>
      <c r="SAH208" s="2"/>
      <c r="SAI208" s="2"/>
      <c r="SAJ208" s="2"/>
      <c r="SAK208" s="2"/>
      <c r="SAL208" s="2"/>
      <c r="SAM208" s="2"/>
      <c r="SAN208" s="2"/>
      <c r="SAO208" s="2"/>
      <c r="SAP208" s="2"/>
      <c r="SAQ208" s="2"/>
      <c r="SAR208" s="2"/>
      <c r="SAS208" s="2"/>
      <c r="SAT208" s="2"/>
      <c r="SAU208" s="2"/>
      <c r="SAV208" s="2"/>
      <c r="SAW208" s="2"/>
      <c r="SAX208" s="2"/>
      <c r="SAY208" s="2"/>
      <c r="SAZ208" s="2"/>
      <c r="SBA208" s="2"/>
      <c r="SBB208" s="2"/>
      <c r="SBC208" s="2"/>
      <c r="SBD208" s="2"/>
      <c r="SBE208" s="2"/>
      <c r="SBF208" s="2"/>
      <c r="SBG208" s="2"/>
      <c r="SBH208" s="2"/>
      <c r="SBI208" s="2"/>
      <c r="SBJ208" s="2"/>
      <c r="SBK208" s="2"/>
      <c r="SBL208" s="2"/>
      <c r="SBM208" s="2"/>
      <c r="SBN208" s="2"/>
      <c r="SBO208" s="2"/>
      <c r="SBP208" s="2"/>
      <c r="SBQ208" s="2"/>
      <c r="SBR208" s="2"/>
      <c r="SBS208" s="2"/>
      <c r="SBT208" s="2"/>
      <c r="SBU208" s="2"/>
      <c r="SBV208" s="2"/>
      <c r="SBW208" s="2"/>
      <c r="SBX208" s="2"/>
      <c r="SBY208" s="2"/>
      <c r="SBZ208" s="2"/>
      <c r="SCA208" s="2"/>
      <c r="SCB208" s="2"/>
      <c r="SCC208" s="2"/>
      <c r="SCD208" s="2"/>
      <c r="SCE208" s="2"/>
      <c r="SCF208" s="2"/>
      <c r="SCG208" s="2"/>
      <c r="SCH208" s="2"/>
      <c r="SCI208" s="2"/>
      <c r="SCJ208" s="2"/>
      <c r="SCK208" s="2"/>
      <c r="SCL208" s="2"/>
      <c r="SCM208" s="2"/>
      <c r="SCN208" s="2"/>
      <c r="SCO208" s="2"/>
      <c r="SCP208" s="2"/>
      <c r="SCQ208" s="2"/>
      <c r="SCR208" s="2"/>
      <c r="SCS208" s="2"/>
      <c r="SCT208" s="2"/>
      <c r="SCU208" s="2"/>
      <c r="SCV208" s="2"/>
      <c r="SCW208" s="2"/>
      <c r="SCX208" s="2"/>
      <c r="SCY208" s="2"/>
      <c r="SCZ208" s="2"/>
      <c r="SDA208" s="2"/>
      <c r="SDB208" s="2"/>
      <c r="SDC208" s="2"/>
      <c r="SDD208" s="2"/>
      <c r="SDE208" s="2"/>
      <c r="SDF208" s="2"/>
      <c r="SDG208" s="2"/>
      <c r="SDH208" s="2"/>
      <c r="SDI208" s="2"/>
      <c r="SDJ208" s="2"/>
      <c r="SDK208" s="2"/>
      <c r="SDL208" s="2"/>
      <c r="SDM208" s="2"/>
      <c r="SDN208" s="2"/>
      <c r="SDO208" s="2"/>
      <c r="SDP208" s="2"/>
      <c r="SDQ208" s="2"/>
      <c r="SDR208" s="2"/>
      <c r="SDS208" s="2"/>
      <c r="SDT208" s="2"/>
      <c r="SDU208" s="2"/>
      <c r="SDV208" s="2"/>
      <c r="SDW208" s="2"/>
      <c r="SDX208" s="2"/>
      <c r="SDY208" s="2"/>
      <c r="SDZ208" s="2"/>
      <c r="SEA208" s="2"/>
      <c r="SEB208" s="2"/>
      <c r="SEC208" s="2"/>
      <c r="SED208" s="2"/>
      <c r="SEE208" s="2"/>
      <c r="SEF208" s="2"/>
      <c r="SEG208" s="2"/>
      <c r="SEH208" s="2"/>
      <c r="SEI208" s="2"/>
      <c r="SEJ208" s="2"/>
      <c r="SEK208" s="2"/>
      <c r="SEL208" s="2"/>
      <c r="SEM208" s="2"/>
      <c r="SEN208" s="2"/>
      <c r="SEO208" s="2"/>
      <c r="SEP208" s="2"/>
      <c r="SEQ208" s="2"/>
      <c r="SER208" s="2"/>
      <c r="SES208" s="2"/>
      <c r="SET208" s="2"/>
      <c r="SEU208" s="2"/>
      <c r="SEV208" s="2"/>
      <c r="SEW208" s="2"/>
      <c r="SEX208" s="2"/>
      <c r="SEY208" s="2"/>
      <c r="SEZ208" s="2"/>
      <c r="SFA208" s="2"/>
      <c r="SFB208" s="2"/>
      <c r="SFC208" s="2"/>
      <c r="SFD208" s="2"/>
      <c r="SFE208" s="2"/>
      <c r="SFF208" s="2"/>
      <c r="SFG208" s="2"/>
      <c r="SFH208" s="2"/>
      <c r="SFI208" s="2"/>
      <c r="SFJ208" s="2"/>
      <c r="SFK208" s="2"/>
      <c r="SFL208" s="2"/>
      <c r="SFM208" s="2"/>
      <c r="SFN208" s="2"/>
      <c r="SFO208" s="2"/>
      <c r="SFP208" s="2"/>
      <c r="SFQ208" s="2"/>
      <c r="SFR208" s="2"/>
      <c r="SFS208" s="2"/>
      <c r="SFT208" s="2"/>
      <c r="SFU208" s="2"/>
      <c r="SFV208" s="2"/>
      <c r="SFW208" s="2"/>
      <c r="SFX208" s="2"/>
      <c r="SFY208" s="2"/>
      <c r="SFZ208" s="2"/>
      <c r="SGA208" s="2"/>
      <c r="SGB208" s="2"/>
      <c r="SGC208" s="2"/>
      <c r="SGD208" s="2"/>
      <c r="SGE208" s="2"/>
      <c r="SGF208" s="2"/>
      <c r="SGG208" s="2"/>
      <c r="SGH208" s="2"/>
      <c r="SGI208" s="2"/>
      <c r="SGJ208" s="2"/>
      <c r="SGK208" s="2"/>
      <c r="SGL208" s="2"/>
      <c r="SGM208" s="2"/>
      <c r="SGN208" s="2"/>
      <c r="SGO208" s="2"/>
      <c r="SGP208" s="2"/>
      <c r="SGQ208" s="2"/>
      <c r="SGR208" s="2"/>
      <c r="SGS208" s="2"/>
      <c r="SGT208" s="2"/>
      <c r="SGU208" s="2"/>
      <c r="SGV208" s="2"/>
      <c r="SGW208" s="2"/>
      <c r="SGX208" s="2"/>
      <c r="SGY208" s="2"/>
      <c r="SGZ208" s="2"/>
      <c r="SHA208" s="2"/>
      <c r="SHB208" s="2"/>
      <c r="SHC208" s="2"/>
      <c r="SHD208" s="2"/>
      <c r="SHE208" s="2"/>
      <c r="SHF208" s="2"/>
      <c r="SHG208" s="2"/>
      <c r="SHH208" s="2"/>
      <c r="SHI208" s="2"/>
      <c r="SHJ208" s="2"/>
      <c r="SHK208" s="2"/>
      <c r="SHL208" s="2"/>
      <c r="SHM208" s="2"/>
      <c r="SHN208" s="2"/>
      <c r="SHO208" s="2"/>
      <c r="SHP208" s="2"/>
      <c r="SHQ208" s="2"/>
      <c r="SHR208" s="2"/>
      <c r="SHS208" s="2"/>
      <c r="SHT208" s="2"/>
      <c r="SHU208" s="2"/>
      <c r="SHV208" s="2"/>
      <c r="SHW208" s="2"/>
      <c r="SHX208" s="2"/>
      <c r="SHY208" s="2"/>
      <c r="SHZ208" s="2"/>
      <c r="SIA208" s="2"/>
      <c r="SIB208" s="2"/>
      <c r="SIC208" s="2"/>
      <c r="SID208" s="2"/>
      <c r="SIE208" s="2"/>
      <c r="SIF208" s="2"/>
      <c r="SIG208" s="2"/>
      <c r="SIH208" s="2"/>
      <c r="SII208" s="2"/>
      <c r="SIJ208" s="2"/>
      <c r="SIK208" s="2"/>
      <c r="SIL208" s="2"/>
      <c r="SIM208" s="2"/>
      <c r="SIN208" s="2"/>
      <c r="SIO208" s="2"/>
      <c r="SIP208" s="2"/>
      <c r="SIQ208" s="2"/>
      <c r="SIR208" s="2"/>
      <c r="SIS208" s="2"/>
      <c r="SIT208" s="2"/>
      <c r="SIU208" s="2"/>
      <c r="SIV208" s="2"/>
      <c r="SIW208" s="2"/>
      <c r="SIX208" s="2"/>
      <c r="SIY208" s="2"/>
      <c r="SIZ208" s="2"/>
      <c r="SJA208" s="2"/>
      <c r="SJB208" s="2"/>
      <c r="SJC208" s="2"/>
      <c r="SJD208" s="2"/>
      <c r="SJE208" s="2"/>
      <c r="SJF208" s="2"/>
      <c r="SJG208" s="2"/>
      <c r="SJH208" s="2"/>
      <c r="SJI208" s="2"/>
      <c r="SJJ208" s="2"/>
      <c r="SJK208" s="2"/>
      <c r="SJL208" s="2"/>
      <c r="SJM208" s="2"/>
      <c r="SJN208" s="2"/>
      <c r="SJO208" s="2"/>
      <c r="SJP208" s="2"/>
      <c r="SJQ208" s="2"/>
      <c r="SJR208" s="2"/>
      <c r="SJS208" s="2"/>
      <c r="SJT208" s="2"/>
      <c r="SJU208" s="2"/>
      <c r="SJV208" s="2"/>
      <c r="SJW208" s="2"/>
      <c r="SJX208" s="2"/>
      <c r="SJY208" s="2"/>
      <c r="SJZ208" s="2"/>
      <c r="SKA208" s="2"/>
      <c r="SKB208" s="2"/>
      <c r="SKC208" s="2"/>
      <c r="SKD208" s="2"/>
      <c r="SKE208" s="2"/>
      <c r="SKF208" s="2"/>
      <c r="SKG208" s="2"/>
      <c r="SKH208" s="2"/>
      <c r="SKI208" s="2"/>
      <c r="SKJ208" s="2"/>
      <c r="SKK208" s="2"/>
      <c r="SKL208" s="2"/>
      <c r="SKM208" s="2"/>
      <c r="SKN208" s="2"/>
      <c r="SKO208" s="2"/>
      <c r="SKP208" s="2"/>
      <c r="SKQ208" s="2"/>
      <c r="SKR208" s="2"/>
      <c r="SKS208" s="2"/>
      <c r="SKT208" s="2"/>
      <c r="SKU208" s="2"/>
      <c r="SKV208" s="2"/>
      <c r="SKW208" s="2"/>
      <c r="SKX208" s="2"/>
      <c r="SKY208" s="2"/>
      <c r="SKZ208" s="2"/>
      <c r="SLA208" s="2"/>
      <c r="SLB208" s="2"/>
      <c r="SLC208" s="2"/>
      <c r="SLD208" s="2"/>
      <c r="SLE208" s="2"/>
      <c r="SLF208" s="2"/>
      <c r="SLG208" s="2"/>
      <c r="SLH208" s="2"/>
      <c r="SLI208" s="2"/>
      <c r="SLJ208" s="2"/>
      <c r="SLK208" s="2"/>
      <c r="SLL208" s="2"/>
      <c r="SLM208" s="2"/>
      <c r="SLN208" s="2"/>
      <c r="SLO208" s="2"/>
      <c r="SLP208" s="2"/>
      <c r="SLQ208" s="2"/>
      <c r="SLR208" s="2"/>
      <c r="SLS208" s="2"/>
      <c r="SLT208" s="2"/>
      <c r="SLU208" s="2"/>
      <c r="SLV208" s="2"/>
      <c r="SLW208" s="2"/>
      <c r="SLX208" s="2"/>
      <c r="SLY208" s="2"/>
      <c r="SLZ208" s="2"/>
      <c r="SMA208" s="2"/>
      <c r="SMB208" s="2"/>
      <c r="SMC208" s="2"/>
      <c r="SMD208" s="2"/>
      <c r="SME208" s="2"/>
      <c r="SMF208" s="2"/>
      <c r="SMG208" s="2"/>
      <c r="SMH208" s="2"/>
      <c r="SMI208" s="2"/>
      <c r="SMJ208" s="2"/>
      <c r="SMK208" s="2"/>
      <c r="SML208" s="2"/>
      <c r="SMM208" s="2"/>
      <c r="SMN208" s="2"/>
      <c r="SMO208" s="2"/>
      <c r="SMP208" s="2"/>
      <c r="SMQ208" s="2"/>
      <c r="SMR208" s="2"/>
      <c r="SMS208" s="2"/>
      <c r="SMT208" s="2"/>
      <c r="SMU208" s="2"/>
      <c r="SMV208" s="2"/>
      <c r="SMW208" s="2"/>
      <c r="SMX208" s="2"/>
      <c r="SMY208" s="2"/>
      <c r="SMZ208" s="2"/>
      <c r="SNA208" s="2"/>
      <c r="SNB208" s="2"/>
      <c r="SNC208" s="2"/>
      <c r="SND208" s="2"/>
      <c r="SNE208" s="2"/>
      <c r="SNF208" s="2"/>
      <c r="SNG208" s="2"/>
      <c r="SNH208" s="2"/>
      <c r="SNI208" s="2"/>
      <c r="SNJ208" s="2"/>
      <c r="SNK208" s="2"/>
      <c r="SNL208" s="2"/>
      <c r="SNM208" s="2"/>
      <c r="SNN208" s="2"/>
      <c r="SNO208" s="2"/>
      <c r="SNP208" s="2"/>
      <c r="SNQ208" s="2"/>
      <c r="SNR208" s="2"/>
      <c r="SNS208" s="2"/>
      <c r="SNT208" s="2"/>
      <c r="SNU208" s="2"/>
      <c r="SNV208" s="2"/>
      <c r="SNW208" s="2"/>
      <c r="SNX208" s="2"/>
      <c r="SNY208" s="2"/>
      <c r="SNZ208" s="2"/>
      <c r="SOA208" s="2"/>
      <c r="SOB208" s="2"/>
      <c r="SOC208" s="2"/>
      <c r="SOD208" s="2"/>
      <c r="SOE208" s="2"/>
      <c r="SOF208" s="2"/>
      <c r="SOG208" s="2"/>
      <c r="SOH208" s="2"/>
      <c r="SOI208" s="2"/>
      <c r="SOJ208" s="2"/>
      <c r="SOK208" s="2"/>
      <c r="SOL208" s="2"/>
      <c r="SOM208" s="2"/>
      <c r="SON208" s="2"/>
      <c r="SOO208" s="2"/>
      <c r="SOP208" s="2"/>
      <c r="SOQ208" s="2"/>
      <c r="SOR208" s="2"/>
      <c r="SOS208" s="2"/>
      <c r="SOT208" s="2"/>
      <c r="SOU208" s="2"/>
      <c r="SOV208" s="2"/>
      <c r="SOW208" s="2"/>
      <c r="SOX208" s="2"/>
      <c r="SOY208" s="2"/>
      <c r="SOZ208" s="2"/>
      <c r="SPA208" s="2"/>
      <c r="SPB208" s="2"/>
      <c r="SPC208" s="2"/>
      <c r="SPD208" s="2"/>
      <c r="SPE208" s="2"/>
      <c r="SPF208" s="2"/>
      <c r="SPG208" s="2"/>
      <c r="SPH208" s="2"/>
      <c r="SPI208" s="2"/>
      <c r="SPJ208" s="2"/>
      <c r="SPK208" s="2"/>
      <c r="SPL208" s="2"/>
      <c r="SPM208" s="2"/>
      <c r="SPN208" s="2"/>
      <c r="SPO208" s="2"/>
      <c r="SPP208" s="2"/>
      <c r="SPQ208" s="2"/>
      <c r="SPR208" s="2"/>
      <c r="SPS208" s="2"/>
      <c r="SPT208" s="2"/>
      <c r="SPU208" s="2"/>
      <c r="SPV208" s="2"/>
      <c r="SPW208" s="2"/>
      <c r="SPX208" s="2"/>
      <c r="SPY208" s="2"/>
      <c r="SPZ208" s="2"/>
      <c r="SQA208" s="2"/>
      <c r="SQB208" s="2"/>
      <c r="SQC208" s="2"/>
      <c r="SQD208" s="2"/>
      <c r="SQE208" s="2"/>
      <c r="SQF208" s="2"/>
      <c r="SQG208" s="2"/>
      <c r="SQH208" s="2"/>
      <c r="SQI208" s="2"/>
      <c r="SQJ208" s="2"/>
      <c r="SQK208" s="2"/>
      <c r="SQL208" s="2"/>
      <c r="SQM208" s="2"/>
      <c r="SQN208" s="2"/>
      <c r="SQO208" s="2"/>
      <c r="SQP208" s="2"/>
      <c r="SQQ208" s="2"/>
      <c r="SQR208" s="2"/>
      <c r="SQS208" s="2"/>
      <c r="SQT208" s="2"/>
      <c r="SQU208" s="2"/>
      <c r="SQV208" s="2"/>
      <c r="SQW208" s="2"/>
      <c r="SQX208" s="2"/>
      <c r="SQY208" s="2"/>
      <c r="SQZ208" s="2"/>
      <c r="SRA208" s="2"/>
      <c r="SRB208" s="2"/>
      <c r="SRC208" s="2"/>
      <c r="SRD208" s="2"/>
      <c r="SRE208" s="2"/>
      <c r="SRF208" s="2"/>
      <c r="SRG208" s="2"/>
      <c r="SRH208" s="2"/>
      <c r="SRI208" s="2"/>
      <c r="SRJ208" s="2"/>
      <c r="SRK208" s="2"/>
      <c r="SRL208" s="2"/>
      <c r="SRM208" s="2"/>
      <c r="SRN208" s="2"/>
      <c r="SRO208" s="2"/>
      <c r="SRP208" s="2"/>
      <c r="SRQ208" s="2"/>
      <c r="SRR208" s="2"/>
      <c r="SRS208" s="2"/>
      <c r="SRT208" s="2"/>
      <c r="SRU208" s="2"/>
      <c r="SRV208" s="2"/>
      <c r="SRW208" s="2"/>
      <c r="SRX208" s="2"/>
      <c r="SRY208" s="2"/>
      <c r="SRZ208" s="2"/>
      <c r="SSA208" s="2"/>
      <c r="SSB208" s="2"/>
      <c r="SSC208" s="2"/>
      <c r="SSD208" s="2"/>
      <c r="SSE208" s="2"/>
      <c r="SSF208" s="2"/>
      <c r="SSG208" s="2"/>
      <c r="SSH208" s="2"/>
      <c r="SSI208" s="2"/>
      <c r="SSJ208" s="2"/>
      <c r="SSK208" s="2"/>
      <c r="SSL208" s="2"/>
      <c r="SSM208" s="2"/>
      <c r="SSN208" s="2"/>
      <c r="SSO208" s="2"/>
      <c r="SSP208" s="2"/>
      <c r="SSQ208" s="2"/>
      <c r="SSR208" s="2"/>
      <c r="SSS208" s="2"/>
      <c r="SST208" s="2"/>
      <c r="SSU208" s="2"/>
      <c r="SSV208" s="2"/>
      <c r="SSW208" s="2"/>
      <c r="SSX208" s="2"/>
      <c r="SSY208" s="2"/>
      <c r="SSZ208" s="2"/>
      <c r="STA208" s="2"/>
      <c r="STB208" s="2"/>
      <c r="STC208" s="2"/>
      <c r="STD208" s="2"/>
      <c r="STE208" s="2"/>
      <c r="STF208" s="2"/>
      <c r="STG208" s="2"/>
      <c r="STH208" s="2"/>
      <c r="STI208" s="2"/>
      <c r="STJ208" s="2"/>
      <c r="STK208" s="2"/>
      <c r="STL208" s="2"/>
      <c r="STM208" s="2"/>
      <c r="STN208" s="2"/>
      <c r="STO208" s="2"/>
      <c r="STP208" s="2"/>
      <c r="STQ208" s="2"/>
      <c r="STR208" s="2"/>
      <c r="STS208" s="2"/>
      <c r="STT208" s="2"/>
      <c r="STU208" s="2"/>
      <c r="STV208" s="2"/>
      <c r="STW208" s="2"/>
      <c r="STX208" s="2"/>
      <c r="STY208" s="2"/>
      <c r="STZ208" s="2"/>
      <c r="SUA208" s="2"/>
      <c r="SUB208" s="2"/>
      <c r="SUC208" s="2"/>
      <c r="SUD208" s="2"/>
      <c r="SUE208" s="2"/>
      <c r="SUF208" s="2"/>
      <c r="SUG208" s="2"/>
      <c r="SUH208" s="2"/>
      <c r="SUI208" s="2"/>
      <c r="SUJ208" s="2"/>
      <c r="SUK208" s="2"/>
      <c r="SUL208" s="2"/>
      <c r="SUM208" s="2"/>
      <c r="SUN208" s="2"/>
      <c r="SUO208" s="2"/>
      <c r="SUP208" s="2"/>
      <c r="SUQ208" s="2"/>
      <c r="SUR208" s="2"/>
      <c r="SUS208" s="2"/>
      <c r="SUT208" s="2"/>
      <c r="SUU208" s="2"/>
      <c r="SUV208" s="2"/>
      <c r="SUW208" s="2"/>
      <c r="SUX208" s="2"/>
      <c r="SUY208" s="2"/>
      <c r="SUZ208" s="2"/>
      <c r="SVA208" s="2"/>
      <c r="SVB208" s="2"/>
      <c r="SVC208" s="2"/>
      <c r="SVD208" s="2"/>
      <c r="SVE208" s="2"/>
      <c r="SVF208" s="2"/>
      <c r="SVG208" s="2"/>
      <c r="SVH208" s="2"/>
      <c r="SVI208" s="2"/>
      <c r="SVJ208" s="2"/>
      <c r="SVK208" s="2"/>
      <c r="SVL208" s="2"/>
      <c r="SVM208" s="2"/>
      <c r="SVN208" s="2"/>
      <c r="SVO208" s="2"/>
      <c r="SVP208" s="2"/>
      <c r="SVQ208" s="2"/>
      <c r="SVR208" s="2"/>
      <c r="SVS208" s="2"/>
      <c r="SVT208" s="2"/>
      <c r="SVU208" s="2"/>
      <c r="SVV208" s="2"/>
      <c r="SVW208" s="2"/>
      <c r="SVX208" s="2"/>
      <c r="SVY208" s="2"/>
      <c r="SVZ208" s="2"/>
      <c r="SWA208" s="2"/>
      <c r="SWB208" s="2"/>
      <c r="SWC208" s="2"/>
      <c r="SWD208" s="2"/>
      <c r="SWE208" s="2"/>
      <c r="SWF208" s="2"/>
      <c r="SWG208" s="2"/>
      <c r="SWH208" s="2"/>
      <c r="SWI208" s="2"/>
      <c r="SWJ208" s="2"/>
      <c r="SWK208" s="2"/>
      <c r="SWL208" s="2"/>
      <c r="SWM208" s="2"/>
      <c r="SWN208" s="2"/>
      <c r="SWO208" s="2"/>
      <c r="SWP208" s="2"/>
      <c r="SWQ208" s="2"/>
      <c r="SWR208" s="2"/>
      <c r="SWS208" s="2"/>
      <c r="SWT208" s="2"/>
      <c r="SWU208" s="2"/>
      <c r="SWV208" s="2"/>
      <c r="SWW208" s="2"/>
      <c r="SWX208" s="2"/>
      <c r="SWY208" s="2"/>
      <c r="SWZ208" s="2"/>
      <c r="SXA208" s="2"/>
      <c r="SXB208" s="2"/>
      <c r="SXC208" s="2"/>
      <c r="SXD208" s="2"/>
      <c r="SXE208" s="2"/>
      <c r="SXF208" s="2"/>
      <c r="SXG208" s="2"/>
      <c r="SXH208" s="2"/>
      <c r="SXI208" s="2"/>
      <c r="SXJ208" s="2"/>
      <c r="SXK208" s="2"/>
      <c r="SXL208" s="2"/>
      <c r="SXM208" s="2"/>
      <c r="SXN208" s="2"/>
      <c r="SXO208" s="2"/>
      <c r="SXP208" s="2"/>
      <c r="SXQ208" s="2"/>
      <c r="SXR208" s="2"/>
      <c r="SXS208" s="2"/>
      <c r="SXT208" s="2"/>
      <c r="SXU208" s="2"/>
      <c r="SXV208" s="2"/>
      <c r="SXW208" s="2"/>
      <c r="SXX208" s="2"/>
      <c r="SXY208" s="2"/>
      <c r="SXZ208" s="2"/>
      <c r="SYA208" s="2"/>
      <c r="SYB208" s="2"/>
      <c r="SYC208" s="2"/>
      <c r="SYD208" s="2"/>
      <c r="SYE208" s="2"/>
      <c r="SYF208" s="2"/>
      <c r="SYG208" s="2"/>
      <c r="SYH208" s="2"/>
      <c r="SYI208" s="2"/>
      <c r="SYJ208" s="2"/>
      <c r="SYK208" s="2"/>
      <c r="SYL208" s="2"/>
      <c r="SYM208" s="2"/>
      <c r="SYN208" s="2"/>
      <c r="SYO208" s="2"/>
      <c r="SYP208" s="2"/>
      <c r="SYQ208" s="2"/>
      <c r="SYR208" s="2"/>
      <c r="SYS208" s="2"/>
      <c r="SYT208" s="2"/>
      <c r="SYU208" s="2"/>
      <c r="SYV208" s="2"/>
      <c r="SYW208" s="2"/>
      <c r="SYX208" s="2"/>
      <c r="SYY208" s="2"/>
      <c r="SYZ208" s="2"/>
      <c r="SZA208" s="2"/>
      <c r="SZB208" s="2"/>
      <c r="SZC208" s="2"/>
      <c r="SZD208" s="2"/>
      <c r="SZE208" s="2"/>
      <c r="SZF208" s="2"/>
      <c r="SZG208" s="2"/>
      <c r="SZH208" s="2"/>
      <c r="SZI208" s="2"/>
      <c r="SZJ208" s="2"/>
      <c r="SZK208" s="2"/>
      <c r="SZL208" s="2"/>
      <c r="SZM208" s="2"/>
      <c r="SZN208" s="2"/>
      <c r="SZO208" s="2"/>
      <c r="SZP208" s="2"/>
      <c r="SZQ208" s="2"/>
      <c r="SZR208" s="2"/>
      <c r="SZS208" s="2"/>
      <c r="SZT208" s="2"/>
      <c r="SZU208" s="2"/>
      <c r="SZV208" s="2"/>
      <c r="SZW208" s="2"/>
      <c r="SZX208" s="2"/>
      <c r="SZY208" s="2"/>
      <c r="SZZ208" s="2"/>
      <c r="TAA208" s="2"/>
      <c r="TAB208" s="2"/>
      <c r="TAC208" s="2"/>
      <c r="TAD208" s="2"/>
      <c r="TAE208" s="2"/>
      <c r="TAF208" s="2"/>
      <c r="TAG208" s="2"/>
      <c r="TAH208" s="2"/>
      <c r="TAI208" s="2"/>
      <c r="TAJ208" s="2"/>
      <c r="TAK208" s="2"/>
      <c r="TAL208" s="2"/>
      <c r="TAM208" s="2"/>
      <c r="TAN208" s="2"/>
      <c r="TAO208" s="2"/>
      <c r="TAP208" s="2"/>
      <c r="TAQ208" s="2"/>
      <c r="TAR208" s="2"/>
      <c r="TAS208" s="2"/>
      <c r="TAT208" s="2"/>
      <c r="TAU208" s="2"/>
      <c r="TAV208" s="2"/>
      <c r="TAW208" s="2"/>
      <c r="TAX208" s="2"/>
      <c r="TAY208" s="2"/>
      <c r="TAZ208" s="2"/>
      <c r="TBA208" s="2"/>
      <c r="TBB208" s="2"/>
      <c r="TBC208" s="2"/>
      <c r="TBD208" s="2"/>
      <c r="TBE208" s="2"/>
      <c r="TBF208" s="2"/>
      <c r="TBG208" s="2"/>
      <c r="TBH208" s="2"/>
      <c r="TBI208" s="2"/>
      <c r="TBJ208" s="2"/>
      <c r="TBK208" s="2"/>
      <c r="TBL208" s="2"/>
      <c r="TBM208" s="2"/>
      <c r="TBN208" s="2"/>
      <c r="TBO208" s="2"/>
      <c r="TBP208" s="2"/>
      <c r="TBQ208" s="2"/>
      <c r="TBR208" s="2"/>
      <c r="TBS208" s="2"/>
      <c r="TBT208" s="2"/>
      <c r="TBU208" s="2"/>
      <c r="TBV208" s="2"/>
      <c r="TBW208" s="2"/>
      <c r="TBX208" s="2"/>
      <c r="TBY208" s="2"/>
      <c r="TBZ208" s="2"/>
      <c r="TCA208" s="2"/>
      <c r="TCB208" s="2"/>
      <c r="TCC208" s="2"/>
      <c r="TCD208" s="2"/>
      <c r="TCE208" s="2"/>
      <c r="TCF208" s="2"/>
      <c r="TCG208" s="2"/>
      <c r="TCH208" s="2"/>
      <c r="TCI208" s="2"/>
      <c r="TCJ208" s="2"/>
      <c r="TCK208" s="2"/>
      <c r="TCL208" s="2"/>
      <c r="TCM208" s="2"/>
      <c r="TCN208" s="2"/>
      <c r="TCO208" s="2"/>
      <c r="TCP208" s="2"/>
      <c r="TCQ208" s="2"/>
      <c r="TCR208" s="2"/>
      <c r="TCS208" s="2"/>
      <c r="TCT208" s="2"/>
      <c r="TCU208" s="2"/>
      <c r="TCV208" s="2"/>
      <c r="TCW208" s="2"/>
      <c r="TCX208" s="2"/>
      <c r="TCY208" s="2"/>
      <c r="TCZ208" s="2"/>
      <c r="TDA208" s="2"/>
      <c r="TDB208" s="2"/>
      <c r="TDC208" s="2"/>
      <c r="TDD208" s="2"/>
      <c r="TDE208" s="2"/>
      <c r="TDF208" s="2"/>
      <c r="TDG208" s="2"/>
      <c r="TDH208" s="2"/>
      <c r="TDI208" s="2"/>
      <c r="TDJ208" s="2"/>
      <c r="TDK208" s="2"/>
      <c r="TDL208" s="2"/>
      <c r="TDM208" s="2"/>
      <c r="TDN208" s="2"/>
      <c r="TDO208" s="2"/>
      <c r="TDP208" s="2"/>
      <c r="TDQ208" s="2"/>
      <c r="TDR208" s="2"/>
      <c r="TDS208" s="2"/>
      <c r="TDT208" s="2"/>
      <c r="TDU208" s="2"/>
      <c r="TDV208" s="2"/>
      <c r="TDW208" s="2"/>
      <c r="TDX208" s="2"/>
      <c r="TDY208" s="2"/>
      <c r="TDZ208" s="2"/>
      <c r="TEA208" s="2"/>
      <c r="TEB208" s="2"/>
      <c r="TEC208" s="2"/>
      <c r="TED208" s="2"/>
      <c r="TEE208" s="2"/>
      <c r="TEF208" s="2"/>
      <c r="TEG208" s="2"/>
      <c r="TEH208" s="2"/>
      <c r="TEI208" s="2"/>
      <c r="TEJ208" s="2"/>
      <c r="TEK208" s="2"/>
      <c r="TEL208" s="2"/>
      <c r="TEM208" s="2"/>
      <c r="TEN208" s="2"/>
      <c r="TEO208" s="2"/>
      <c r="TEP208" s="2"/>
      <c r="TEQ208" s="2"/>
      <c r="TER208" s="2"/>
      <c r="TES208" s="2"/>
      <c r="TET208" s="2"/>
      <c r="TEU208" s="2"/>
      <c r="TEV208" s="2"/>
      <c r="TEW208" s="2"/>
      <c r="TEX208" s="2"/>
      <c r="TEY208" s="2"/>
      <c r="TEZ208" s="2"/>
      <c r="TFA208" s="2"/>
      <c r="TFB208" s="2"/>
      <c r="TFC208" s="2"/>
      <c r="TFD208" s="2"/>
      <c r="TFE208" s="2"/>
      <c r="TFF208" s="2"/>
      <c r="TFG208" s="2"/>
      <c r="TFH208" s="2"/>
      <c r="TFI208" s="2"/>
      <c r="TFJ208" s="2"/>
      <c r="TFK208" s="2"/>
      <c r="TFL208" s="2"/>
      <c r="TFM208" s="2"/>
      <c r="TFN208" s="2"/>
      <c r="TFO208" s="2"/>
      <c r="TFP208" s="2"/>
      <c r="TFQ208" s="2"/>
      <c r="TFR208" s="2"/>
      <c r="TFS208" s="2"/>
      <c r="TFT208" s="2"/>
      <c r="TFU208" s="2"/>
      <c r="TFV208" s="2"/>
      <c r="TFW208" s="2"/>
      <c r="TFX208" s="2"/>
      <c r="TFY208" s="2"/>
      <c r="TFZ208" s="2"/>
      <c r="TGA208" s="2"/>
      <c r="TGB208" s="2"/>
      <c r="TGC208" s="2"/>
      <c r="TGD208" s="2"/>
      <c r="TGE208" s="2"/>
      <c r="TGF208" s="2"/>
      <c r="TGG208" s="2"/>
      <c r="TGH208" s="2"/>
      <c r="TGI208" s="2"/>
      <c r="TGJ208" s="2"/>
      <c r="TGK208" s="2"/>
      <c r="TGL208" s="2"/>
      <c r="TGM208" s="2"/>
      <c r="TGN208" s="2"/>
      <c r="TGO208" s="2"/>
      <c r="TGP208" s="2"/>
      <c r="TGQ208" s="2"/>
      <c r="TGR208" s="2"/>
      <c r="TGS208" s="2"/>
      <c r="TGT208" s="2"/>
      <c r="TGU208" s="2"/>
      <c r="TGV208" s="2"/>
      <c r="TGW208" s="2"/>
      <c r="TGX208" s="2"/>
      <c r="TGY208" s="2"/>
      <c r="TGZ208" s="2"/>
      <c r="THA208" s="2"/>
      <c r="THB208" s="2"/>
      <c r="THC208" s="2"/>
      <c r="THD208" s="2"/>
      <c r="THE208" s="2"/>
      <c r="THF208" s="2"/>
      <c r="THG208" s="2"/>
      <c r="THH208" s="2"/>
      <c r="THI208" s="2"/>
      <c r="THJ208" s="2"/>
      <c r="THK208" s="2"/>
      <c r="THL208" s="2"/>
      <c r="THM208" s="2"/>
      <c r="THN208" s="2"/>
      <c r="THO208" s="2"/>
      <c r="THP208" s="2"/>
      <c r="THQ208" s="2"/>
      <c r="THR208" s="2"/>
      <c r="THS208" s="2"/>
      <c r="THT208" s="2"/>
      <c r="THU208" s="2"/>
      <c r="THV208" s="2"/>
      <c r="THW208" s="2"/>
      <c r="THX208" s="2"/>
      <c r="THY208" s="2"/>
      <c r="THZ208" s="2"/>
      <c r="TIA208" s="2"/>
      <c r="TIB208" s="2"/>
      <c r="TIC208" s="2"/>
      <c r="TID208" s="2"/>
      <c r="TIE208" s="2"/>
      <c r="TIF208" s="2"/>
      <c r="TIG208" s="2"/>
      <c r="TIH208" s="2"/>
      <c r="TII208" s="2"/>
      <c r="TIJ208" s="2"/>
      <c r="TIK208" s="2"/>
      <c r="TIL208" s="2"/>
      <c r="TIM208" s="2"/>
      <c r="TIN208" s="2"/>
      <c r="TIO208" s="2"/>
      <c r="TIP208" s="2"/>
      <c r="TIQ208" s="2"/>
      <c r="TIR208" s="2"/>
      <c r="TIS208" s="2"/>
      <c r="TIT208" s="2"/>
      <c r="TIU208" s="2"/>
      <c r="TIV208" s="2"/>
      <c r="TIW208" s="2"/>
      <c r="TIX208" s="2"/>
      <c r="TIY208" s="2"/>
      <c r="TIZ208" s="2"/>
      <c r="TJA208" s="2"/>
      <c r="TJB208" s="2"/>
      <c r="TJC208" s="2"/>
      <c r="TJD208" s="2"/>
      <c r="TJE208" s="2"/>
      <c r="TJF208" s="2"/>
      <c r="TJG208" s="2"/>
      <c r="TJH208" s="2"/>
      <c r="TJI208" s="2"/>
      <c r="TJJ208" s="2"/>
      <c r="TJK208" s="2"/>
      <c r="TJL208" s="2"/>
      <c r="TJM208" s="2"/>
      <c r="TJN208" s="2"/>
      <c r="TJO208" s="2"/>
      <c r="TJP208" s="2"/>
      <c r="TJQ208" s="2"/>
      <c r="TJR208" s="2"/>
      <c r="TJS208" s="2"/>
      <c r="TJT208" s="2"/>
      <c r="TJU208" s="2"/>
      <c r="TJV208" s="2"/>
      <c r="TJW208" s="2"/>
      <c r="TJX208" s="2"/>
      <c r="TJY208" s="2"/>
      <c r="TJZ208" s="2"/>
      <c r="TKA208" s="2"/>
      <c r="TKB208" s="2"/>
      <c r="TKC208" s="2"/>
      <c r="TKD208" s="2"/>
      <c r="TKE208" s="2"/>
      <c r="TKF208" s="2"/>
      <c r="TKG208" s="2"/>
      <c r="TKH208" s="2"/>
      <c r="TKI208" s="2"/>
      <c r="TKJ208" s="2"/>
      <c r="TKK208" s="2"/>
      <c r="TKL208" s="2"/>
      <c r="TKM208" s="2"/>
      <c r="TKN208" s="2"/>
      <c r="TKO208" s="2"/>
      <c r="TKP208" s="2"/>
      <c r="TKQ208" s="2"/>
      <c r="TKR208" s="2"/>
      <c r="TKS208" s="2"/>
      <c r="TKT208" s="2"/>
      <c r="TKU208" s="2"/>
      <c r="TKV208" s="2"/>
      <c r="TKW208" s="2"/>
      <c r="TKX208" s="2"/>
      <c r="TKY208" s="2"/>
      <c r="TKZ208" s="2"/>
      <c r="TLA208" s="2"/>
      <c r="TLB208" s="2"/>
      <c r="TLC208" s="2"/>
      <c r="TLD208" s="2"/>
      <c r="TLE208" s="2"/>
      <c r="TLF208" s="2"/>
      <c r="TLG208" s="2"/>
      <c r="TLH208" s="2"/>
      <c r="TLI208" s="2"/>
      <c r="TLJ208" s="2"/>
      <c r="TLK208" s="2"/>
      <c r="TLL208" s="2"/>
      <c r="TLM208" s="2"/>
      <c r="TLN208" s="2"/>
      <c r="TLO208" s="2"/>
      <c r="TLP208" s="2"/>
      <c r="TLQ208" s="2"/>
      <c r="TLR208" s="2"/>
      <c r="TLS208" s="2"/>
      <c r="TLT208" s="2"/>
      <c r="TLU208" s="2"/>
      <c r="TLV208" s="2"/>
      <c r="TLW208" s="2"/>
      <c r="TLX208" s="2"/>
      <c r="TLY208" s="2"/>
      <c r="TLZ208" s="2"/>
      <c r="TMA208" s="2"/>
      <c r="TMB208" s="2"/>
      <c r="TMC208" s="2"/>
      <c r="TMD208" s="2"/>
      <c r="TME208" s="2"/>
      <c r="TMF208" s="2"/>
      <c r="TMG208" s="2"/>
      <c r="TMH208" s="2"/>
      <c r="TMI208" s="2"/>
      <c r="TMJ208" s="2"/>
      <c r="TMK208" s="2"/>
      <c r="TML208" s="2"/>
      <c r="TMM208" s="2"/>
      <c r="TMN208" s="2"/>
      <c r="TMO208" s="2"/>
      <c r="TMP208" s="2"/>
      <c r="TMQ208" s="2"/>
      <c r="TMR208" s="2"/>
      <c r="TMS208" s="2"/>
      <c r="TMT208" s="2"/>
      <c r="TMU208" s="2"/>
      <c r="TMV208" s="2"/>
      <c r="TMW208" s="2"/>
      <c r="TMX208" s="2"/>
      <c r="TMY208" s="2"/>
      <c r="TMZ208" s="2"/>
      <c r="TNA208" s="2"/>
      <c r="TNB208" s="2"/>
      <c r="TNC208" s="2"/>
      <c r="TND208" s="2"/>
      <c r="TNE208" s="2"/>
      <c r="TNF208" s="2"/>
      <c r="TNG208" s="2"/>
      <c r="TNH208" s="2"/>
      <c r="TNI208" s="2"/>
      <c r="TNJ208" s="2"/>
      <c r="TNK208" s="2"/>
      <c r="TNL208" s="2"/>
      <c r="TNM208" s="2"/>
      <c r="TNN208" s="2"/>
      <c r="TNO208" s="2"/>
      <c r="TNP208" s="2"/>
      <c r="TNQ208" s="2"/>
      <c r="TNR208" s="2"/>
      <c r="TNS208" s="2"/>
      <c r="TNT208" s="2"/>
      <c r="TNU208" s="2"/>
      <c r="TNV208" s="2"/>
      <c r="TNW208" s="2"/>
      <c r="TNX208" s="2"/>
      <c r="TNY208" s="2"/>
      <c r="TNZ208" s="2"/>
      <c r="TOA208" s="2"/>
      <c r="TOB208" s="2"/>
      <c r="TOC208" s="2"/>
      <c r="TOD208" s="2"/>
      <c r="TOE208" s="2"/>
      <c r="TOF208" s="2"/>
      <c r="TOG208" s="2"/>
      <c r="TOH208" s="2"/>
      <c r="TOI208" s="2"/>
      <c r="TOJ208" s="2"/>
      <c r="TOK208" s="2"/>
      <c r="TOL208" s="2"/>
      <c r="TOM208" s="2"/>
      <c r="TON208" s="2"/>
      <c r="TOO208" s="2"/>
      <c r="TOP208" s="2"/>
      <c r="TOQ208" s="2"/>
      <c r="TOR208" s="2"/>
      <c r="TOS208" s="2"/>
      <c r="TOT208" s="2"/>
      <c r="TOU208" s="2"/>
      <c r="TOV208" s="2"/>
      <c r="TOW208" s="2"/>
      <c r="TOX208" s="2"/>
      <c r="TOY208" s="2"/>
      <c r="TOZ208" s="2"/>
      <c r="TPA208" s="2"/>
      <c r="TPB208" s="2"/>
      <c r="TPC208" s="2"/>
      <c r="TPD208" s="2"/>
      <c r="TPE208" s="2"/>
      <c r="TPF208" s="2"/>
      <c r="TPG208" s="2"/>
      <c r="TPH208" s="2"/>
      <c r="TPI208" s="2"/>
      <c r="TPJ208" s="2"/>
      <c r="TPK208" s="2"/>
      <c r="TPL208" s="2"/>
      <c r="TPM208" s="2"/>
      <c r="TPN208" s="2"/>
      <c r="TPO208" s="2"/>
      <c r="TPP208" s="2"/>
      <c r="TPQ208" s="2"/>
      <c r="TPR208" s="2"/>
      <c r="TPS208" s="2"/>
      <c r="TPT208" s="2"/>
      <c r="TPU208" s="2"/>
      <c r="TPV208" s="2"/>
      <c r="TPW208" s="2"/>
      <c r="TPX208" s="2"/>
      <c r="TPY208" s="2"/>
      <c r="TPZ208" s="2"/>
      <c r="TQA208" s="2"/>
      <c r="TQB208" s="2"/>
      <c r="TQC208" s="2"/>
      <c r="TQD208" s="2"/>
      <c r="TQE208" s="2"/>
      <c r="TQF208" s="2"/>
      <c r="TQG208" s="2"/>
      <c r="TQH208" s="2"/>
      <c r="TQI208" s="2"/>
      <c r="TQJ208" s="2"/>
      <c r="TQK208" s="2"/>
      <c r="TQL208" s="2"/>
      <c r="TQM208" s="2"/>
      <c r="TQN208" s="2"/>
      <c r="TQO208" s="2"/>
      <c r="TQP208" s="2"/>
      <c r="TQQ208" s="2"/>
      <c r="TQR208" s="2"/>
      <c r="TQS208" s="2"/>
      <c r="TQT208" s="2"/>
      <c r="TQU208" s="2"/>
      <c r="TQV208" s="2"/>
      <c r="TQW208" s="2"/>
      <c r="TQX208" s="2"/>
      <c r="TQY208" s="2"/>
      <c r="TQZ208" s="2"/>
      <c r="TRA208" s="2"/>
      <c r="TRB208" s="2"/>
      <c r="TRC208" s="2"/>
      <c r="TRD208" s="2"/>
      <c r="TRE208" s="2"/>
      <c r="TRF208" s="2"/>
      <c r="TRG208" s="2"/>
      <c r="TRH208" s="2"/>
      <c r="TRI208" s="2"/>
      <c r="TRJ208" s="2"/>
      <c r="TRK208" s="2"/>
      <c r="TRL208" s="2"/>
      <c r="TRM208" s="2"/>
      <c r="TRN208" s="2"/>
      <c r="TRO208" s="2"/>
      <c r="TRP208" s="2"/>
      <c r="TRQ208" s="2"/>
      <c r="TRR208" s="2"/>
      <c r="TRS208" s="2"/>
      <c r="TRT208" s="2"/>
      <c r="TRU208" s="2"/>
      <c r="TRV208" s="2"/>
      <c r="TRW208" s="2"/>
      <c r="TRX208" s="2"/>
      <c r="TRY208" s="2"/>
      <c r="TRZ208" s="2"/>
      <c r="TSA208" s="2"/>
      <c r="TSB208" s="2"/>
      <c r="TSC208" s="2"/>
      <c r="TSD208" s="2"/>
      <c r="TSE208" s="2"/>
      <c r="TSF208" s="2"/>
      <c r="TSG208" s="2"/>
      <c r="TSH208" s="2"/>
      <c r="TSI208" s="2"/>
      <c r="TSJ208" s="2"/>
      <c r="TSK208" s="2"/>
      <c r="TSL208" s="2"/>
      <c r="TSM208" s="2"/>
      <c r="TSN208" s="2"/>
      <c r="TSO208" s="2"/>
      <c r="TSP208" s="2"/>
      <c r="TSQ208" s="2"/>
      <c r="TSR208" s="2"/>
      <c r="TSS208" s="2"/>
      <c r="TST208" s="2"/>
      <c r="TSU208" s="2"/>
      <c r="TSV208" s="2"/>
      <c r="TSW208" s="2"/>
      <c r="TSX208" s="2"/>
      <c r="TSY208" s="2"/>
      <c r="TSZ208" s="2"/>
      <c r="TTA208" s="2"/>
      <c r="TTB208" s="2"/>
      <c r="TTC208" s="2"/>
      <c r="TTD208" s="2"/>
      <c r="TTE208" s="2"/>
      <c r="TTF208" s="2"/>
      <c r="TTG208" s="2"/>
      <c r="TTH208" s="2"/>
      <c r="TTI208" s="2"/>
      <c r="TTJ208" s="2"/>
      <c r="TTK208" s="2"/>
      <c r="TTL208" s="2"/>
      <c r="TTM208" s="2"/>
      <c r="TTN208" s="2"/>
      <c r="TTO208" s="2"/>
      <c r="TTP208" s="2"/>
      <c r="TTQ208" s="2"/>
      <c r="TTR208" s="2"/>
      <c r="TTS208" s="2"/>
      <c r="TTT208" s="2"/>
      <c r="TTU208" s="2"/>
      <c r="TTV208" s="2"/>
      <c r="TTW208" s="2"/>
      <c r="TTX208" s="2"/>
      <c r="TTY208" s="2"/>
      <c r="TTZ208" s="2"/>
      <c r="TUA208" s="2"/>
      <c r="TUB208" s="2"/>
      <c r="TUC208" s="2"/>
      <c r="TUD208" s="2"/>
      <c r="TUE208" s="2"/>
      <c r="TUF208" s="2"/>
      <c r="TUG208" s="2"/>
      <c r="TUH208" s="2"/>
      <c r="TUI208" s="2"/>
      <c r="TUJ208" s="2"/>
      <c r="TUK208" s="2"/>
      <c r="TUL208" s="2"/>
      <c r="TUM208" s="2"/>
      <c r="TUN208" s="2"/>
      <c r="TUO208" s="2"/>
      <c r="TUP208" s="2"/>
      <c r="TUQ208" s="2"/>
      <c r="TUR208" s="2"/>
      <c r="TUS208" s="2"/>
      <c r="TUT208" s="2"/>
      <c r="TUU208" s="2"/>
      <c r="TUV208" s="2"/>
      <c r="TUW208" s="2"/>
      <c r="TUX208" s="2"/>
      <c r="TUY208" s="2"/>
      <c r="TUZ208" s="2"/>
      <c r="TVA208" s="2"/>
      <c r="TVB208" s="2"/>
      <c r="TVC208" s="2"/>
      <c r="TVD208" s="2"/>
      <c r="TVE208" s="2"/>
      <c r="TVF208" s="2"/>
      <c r="TVG208" s="2"/>
      <c r="TVH208" s="2"/>
      <c r="TVI208" s="2"/>
      <c r="TVJ208" s="2"/>
      <c r="TVK208" s="2"/>
      <c r="TVL208" s="2"/>
      <c r="TVM208" s="2"/>
      <c r="TVN208" s="2"/>
      <c r="TVO208" s="2"/>
      <c r="TVP208" s="2"/>
      <c r="TVQ208" s="2"/>
      <c r="TVR208" s="2"/>
      <c r="TVS208" s="2"/>
      <c r="TVT208" s="2"/>
      <c r="TVU208" s="2"/>
      <c r="TVV208" s="2"/>
      <c r="TVW208" s="2"/>
      <c r="TVX208" s="2"/>
      <c r="TVY208" s="2"/>
      <c r="TVZ208" s="2"/>
      <c r="TWA208" s="2"/>
      <c r="TWB208" s="2"/>
      <c r="TWC208" s="2"/>
      <c r="TWD208" s="2"/>
      <c r="TWE208" s="2"/>
      <c r="TWF208" s="2"/>
      <c r="TWG208" s="2"/>
      <c r="TWH208" s="2"/>
      <c r="TWI208" s="2"/>
      <c r="TWJ208" s="2"/>
      <c r="TWK208" s="2"/>
      <c r="TWL208" s="2"/>
      <c r="TWM208" s="2"/>
      <c r="TWN208" s="2"/>
      <c r="TWO208" s="2"/>
      <c r="TWP208" s="2"/>
      <c r="TWQ208" s="2"/>
      <c r="TWR208" s="2"/>
      <c r="TWS208" s="2"/>
      <c r="TWT208" s="2"/>
      <c r="TWU208" s="2"/>
      <c r="TWV208" s="2"/>
      <c r="TWW208" s="2"/>
      <c r="TWX208" s="2"/>
      <c r="TWY208" s="2"/>
      <c r="TWZ208" s="2"/>
      <c r="TXA208" s="2"/>
      <c r="TXB208" s="2"/>
      <c r="TXC208" s="2"/>
      <c r="TXD208" s="2"/>
      <c r="TXE208" s="2"/>
      <c r="TXF208" s="2"/>
      <c r="TXG208" s="2"/>
      <c r="TXH208" s="2"/>
      <c r="TXI208" s="2"/>
      <c r="TXJ208" s="2"/>
      <c r="TXK208" s="2"/>
      <c r="TXL208" s="2"/>
      <c r="TXM208" s="2"/>
      <c r="TXN208" s="2"/>
      <c r="TXO208" s="2"/>
      <c r="TXP208" s="2"/>
      <c r="TXQ208" s="2"/>
      <c r="TXR208" s="2"/>
      <c r="TXS208" s="2"/>
      <c r="TXT208" s="2"/>
      <c r="TXU208" s="2"/>
      <c r="TXV208" s="2"/>
      <c r="TXW208" s="2"/>
      <c r="TXX208" s="2"/>
      <c r="TXY208" s="2"/>
      <c r="TXZ208" s="2"/>
      <c r="TYA208" s="2"/>
      <c r="TYB208" s="2"/>
      <c r="TYC208" s="2"/>
      <c r="TYD208" s="2"/>
      <c r="TYE208" s="2"/>
      <c r="TYF208" s="2"/>
      <c r="TYG208" s="2"/>
      <c r="TYH208" s="2"/>
      <c r="TYI208" s="2"/>
      <c r="TYJ208" s="2"/>
      <c r="TYK208" s="2"/>
      <c r="TYL208" s="2"/>
      <c r="TYM208" s="2"/>
      <c r="TYN208" s="2"/>
      <c r="TYO208" s="2"/>
      <c r="TYP208" s="2"/>
      <c r="TYQ208" s="2"/>
      <c r="TYR208" s="2"/>
      <c r="TYS208" s="2"/>
      <c r="TYT208" s="2"/>
      <c r="TYU208" s="2"/>
      <c r="TYV208" s="2"/>
      <c r="TYW208" s="2"/>
      <c r="TYX208" s="2"/>
      <c r="TYY208" s="2"/>
      <c r="TYZ208" s="2"/>
      <c r="TZA208" s="2"/>
      <c r="TZB208" s="2"/>
      <c r="TZC208" s="2"/>
      <c r="TZD208" s="2"/>
      <c r="TZE208" s="2"/>
      <c r="TZF208" s="2"/>
      <c r="TZG208" s="2"/>
      <c r="TZH208" s="2"/>
      <c r="TZI208" s="2"/>
      <c r="TZJ208" s="2"/>
      <c r="TZK208" s="2"/>
      <c r="TZL208" s="2"/>
      <c r="TZM208" s="2"/>
      <c r="TZN208" s="2"/>
      <c r="TZO208" s="2"/>
      <c r="TZP208" s="2"/>
      <c r="TZQ208" s="2"/>
      <c r="TZR208" s="2"/>
      <c r="TZS208" s="2"/>
      <c r="TZT208" s="2"/>
      <c r="TZU208" s="2"/>
      <c r="TZV208" s="2"/>
      <c r="TZW208" s="2"/>
      <c r="TZX208" s="2"/>
      <c r="TZY208" s="2"/>
      <c r="TZZ208" s="2"/>
      <c r="UAA208" s="2"/>
      <c r="UAB208" s="2"/>
      <c r="UAC208" s="2"/>
      <c r="UAD208" s="2"/>
      <c r="UAE208" s="2"/>
      <c r="UAF208" s="2"/>
      <c r="UAG208" s="2"/>
      <c r="UAH208" s="2"/>
      <c r="UAI208" s="2"/>
      <c r="UAJ208" s="2"/>
      <c r="UAK208" s="2"/>
      <c r="UAL208" s="2"/>
      <c r="UAM208" s="2"/>
      <c r="UAN208" s="2"/>
      <c r="UAO208" s="2"/>
      <c r="UAP208" s="2"/>
      <c r="UAQ208" s="2"/>
      <c r="UAR208" s="2"/>
      <c r="UAS208" s="2"/>
      <c r="UAT208" s="2"/>
      <c r="UAU208" s="2"/>
      <c r="UAV208" s="2"/>
      <c r="UAW208" s="2"/>
      <c r="UAX208" s="2"/>
      <c r="UAY208" s="2"/>
      <c r="UAZ208" s="2"/>
      <c r="UBA208" s="2"/>
      <c r="UBB208" s="2"/>
      <c r="UBC208" s="2"/>
      <c r="UBD208" s="2"/>
      <c r="UBE208" s="2"/>
      <c r="UBF208" s="2"/>
      <c r="UBG208" s="2"/>
      <c r="UBH208" s="2"/>
      <c r="UBI208" s="2"/>
      <c r="UBJ208" s="2"/>
      <c r="UBK208" s="2"/>
      <c r="UBL208" s="2"/>
      <c r="UBM208" s="2"/>
      <c r="UBN208" s="2"/>
      <c r="UBO208" s="2"/>
      <c r="UBP208" s="2"/>
      <c r="UBQ208" s="2"/>
      <c r="UBR208" s="2"/>
      <c r="UBS208" s="2"/>
      <c r="UBT208" s="2"/>
      <c r="UBU208" s="2"/>
      <c r="UBV208" s="2"/>
      <c r="UBW208" s="2"/>
      <c r="UBX208" s="2"/>
      <c r="UBY208" s="2"/>
      <c r="UBZ208" s="2"/>
      <c r="UCA208" s="2"/>
      <c r="UCB208" s="2"/>
      <c r="UCC208" s="2"/>
      <c r="UCD208" s="2"/>
      <c r="UCE208" s="2"/>
      <c r="UCF208" s="2"/>
      <c r="UCG208" s="2"/>
      <c r="UCH208" s="2"/>
      <c r="UCI208" s="2"/>
      <c r="UCJ208" s="2"/>
      <c r="UCK208" s="2"/>
      <c r="UCL208" s="2"/>
      <c r="UCM208" s="2"/>
      <c r="UCN208" s="2"/>
      <c r="UCO208" s="2"/>
      <c r="UCP208" s="2"/>
      <c r="UCQ208" s="2"/>
      <c r="UCR208" s="2"/>
      <c r="UCS208" s="2"/>
      <c r="UCT208" s="2"/>
      <c r="UCU208" s="2"/>
      <c r="UCV208" s="2"/>
      <c r="UCW208" s="2"/>
      <c r="UCX208" s="2"/>
      <c r="UCY208" s="2"/>
      <c r="UCZ208" s="2"/>
      <c r="UDA208" s="2"/>
      <c r="UDB208" s="2"/>
      <c r="UDC208" s="2"/>
      <c r="UDD208" s="2"/>
      <c r="UDE208" s="2"/>
      <c r="UDF208" s="2"/>
      <c r="UDG208" s="2"/>
      <c r="UDH208" s="2"/>
      <c r="UDI208" s="2"/>
      <c r="UDJ208" s="2"/>
      <c r="UDK208" s="2"/>
      <c r="UDL208" s="2"/>
      <c r="UDM208" s="2"/>
      <c r="UDN208" s="2"/>
      <c r="UDO208" s="2"/>
      <c r="UDP208" s="2"/>
      <c r="UDQ208" s="2"/>
      <c r="UDR208" s="2"/>
      <c r="UDS208" s="2"/>
      <c r="UDT208" s="2"/>
      <c r="UDU208" s="2"/>
      <c r="UDV208" s="2"/>
      <c r="UDW208" s="2"/>
      <c r="UDX208" s="2"/>
      <c r="UDY208" s="2"/>
      <c r="UDZ208" s="2"/>
      <c r="UEA208" s="2"/>
      <c r="UEB208" s="2"/>
      <c r="UEC208" s="2"/>
      <c r="UED208" s="2"/>
      <c r="UEE208" s="2"/>
      <c r="UEF208" s="2"/>
      <c r="UEG208" s="2"/>
      <c r="UEH208" s="2"/>
      <c r="UEI208" s="2"/>
      <c r="UEJ208" s="2"/>
      <c r="UEK208" s="2"/>
      <c r="UEL208" s="2"/>
      <c r="UEM208" s="2"/>
      <c r="UEN208" s="2"/>
      <c r="UEO208" s="2"/>
      <c r="UEP208" s="2"/>
      <c r="UEQ208" s="2"/>
      <c r="UER208" s="2"/>
      <c r="UES208" s="2"/>
      <c r="UET208" s="2"/>
      <c r="UEU208" s="2"/>
      <c r="UEV208" s="2"/>
      <c r="UEW208" s="2"/>
      <c r="UEX208" s="2"/>
      <c r="UEY208" s="2"/>
      <c r="UEZ208" s="2"/>
      <c r="UFA208" s="2"/>
      <c r="UFB208" s="2"/>
      <c r="UFC208" s="2"/>
      <c r="UFD208" s="2"/>
      <c r="UFE208" s="2"/>
      <c r="UFF208" s="2"/>
      <c r="UFG208" s="2"/>
      <c r="UFH208" s="2"/>
      <c r="UFI208" s="2"/>
      <c r="UFJ208" s="2"/>
      <c r="UFK208" s="2"/>
      <c r="UFL208" s="2"/>
      <c r="UFM208" s="2"/>
      <c r="UFN208" s="2"/>
      <c r="UFO208" s="2"/>
      <c r="UFP208" s="2"/>
      <c r="UFQ208" s="2"/>
      <c r="UFR208" s="2"/>
      <c r="UFS208" s="2"/>
      <c r="UFT208" s="2"/>
      <c r="UFU208" s="2"/>
      <c r="UFV208" s="2"/>
      <c r="UFW208" s="2"/>
      <c r="UFX208" s="2"/>
      <c r="UFY208" s="2"/>
      <c r="UFZ208" s="2"/>
      <c r="UGA208" s="2"/>
      <c r="UGB208" s="2"/>
      <c r="UGC208" s="2"/>
      <c r="UGD208" s="2"/>
      <c r="UGE208" s="2"/>
      <c r="UGF208" s="2"/>
      <c r="UGG208" s="2"/>
      <c r="UGH208" s="2"/>
      <c r="UGI208" s="2"/>
      <c r="UGJ208" s="2"/>
      <c r="UGK208" s="2"/>
      <c r="UGL208" s="2"/>
      <c r="UGM208" s="2"/>
      <c r="UGN208" s="2"/>
      <c r="UGO208" s="2"/>
      <c r="UGP208" s="2"/>
      <c r="UGQ208" s="2"/>
      <c r="UGR208" s="2"/>
      <c r="UGS208" s="2"/>
      <c r="UGT208" s="2"/>
      <c r="UGU208" s="2"/>
      <c r="UGV208" s="2"/>
      <c r="UGW208" s="2"/>
      <c r="UGX208" s="2"/>
      <c r="UGY208" s="2"/>
      <c r="UGZ208" s="2"/>
      <c r="UHA208" s="2"/>
      <c r="UHB208" s="2"/>
      <c r="UHC208" s="2"/>
      <c r="UHD208" s="2"/>
      <c r="UHE208" s="2"/>
      <c r="UHF208" s="2"/>
      <c r="UHG208" s="2"/>
      <c r="UHH208" s="2"/>
      <c r="UHI208" s="2"/>
      <c r="UHJ208" s="2"/>
      <c r="UHK208" s="2"/>
      <c r="UHL208" s="2"/>
      <c r="UHM208" s="2"/>
      <c r="UHN208" s="2"/>
      <c r="UHO208" s="2"/>
      <c r="UHP208" s="2"/>
      <c r="UHQ208" s="2"/>
      <c r="UHR208" s="2"/>
      <c r="UHS208" s="2"/>
      <c r="UHT208" s="2"/>
      <c r="UHU208" s="2"/>
      <c r="UHV208" s="2"/>
      <c r="UHW208" s="2"/>
      <c r="UHX208" s="2"/>
      <c r="UHY208" s="2"/>
      <c r="UHZ208" s="2"/>
      <c r="UIA208" s="2"/>
      <c r="UIB208" s="2"/>
      <c r="UIC208" s="2"/>
      <c r="UID208" s="2"/>
      <c r="UIE208" s="2"/>
      <c r="UIF208" s="2"/>
      <c r="UIG208" s="2"/>
      <c r="UIH208" s="2"/>
      <c r="UII208" s="2"/>
      <c r="UIJ208" s="2"/>
      <c r="UIK208" s="2"/>
      <c r="UIL208" s="2"/>
      <c r="UIM208" s="2"/>
      <c r="UIN208" s="2"/>
      <c r="UIO208" s="2"/>
      <c r="UIP208" s="2"/>
      <c r="UIQ208" s="2"/>
      <c r="UIR208" s="2"/>
      <c r="UIS208" s="2"/>
      <c r="UIT208" s="2"/>
      <c r="UIU208" s="2"/>
      <c r="UIV208" s="2"/>
      <c r="UIW208" s="2"/>
      <c r="UIX208" s="2"/>
      <c r="UIY208" s="2"/>
      <c r="UIZ208" s="2"/>
      <c r="UJA208" s="2"/>
      <c r="UJB208" s="2"/>
      <c r="UJC208" s="2"/>
      <c r="UJD208" s="2"/>
      <c r="UJE208" s="2"/>
      <c r="UJF208" s="2"/>
      <c r="UJG208" s="2"/>
      <c r="UJH208" s="2"/>
      <c r="UJI208" s="2"/>
      <c r="UJJ208" s="2"/>
      <c r="UJK208" s="2"/>
      <c r="UJL208" s="2"/>
      <c r="UJM208" s="2"/>
      <c r="UJN208" s="2"/>
      <c r="UJO208" s="2"/>
      <c r="UJP208" s="2"/>
      <c r="UJQ208" s="2"/>
      <c r="UJR208" s="2"/>
      <c r="UJS208" s="2"/>
      <c r="UJT208" s="2"/>
      <c r="UJU208" s="2"/>
      <c r="UJV208" s="2"/>
      <c r="UJW208" s="2"/>
      <c r="UJX208" s="2"/>
      <c r="UJY208" s="2"/>
      <c r="UJZ208" s="2"/>
      <c r="UKA208" s="2"/>
      <c r="UKB208" s="2"/>
      <c r="UKC208" s="2"/>
      <c r="UKD208" s="2"/>
      <c r="UKE208" s="2"/>
      <c r="UKF208" s="2"/>
      <c r="UKG208" s="2"/>
      <c r="UKH208" s="2"/>
      <c r="UKI208" s="2"/>
      <c r="UKJ208" s="2"/>
      <c r="UKK208" s="2"/>
      <c r="UKL208" s="2"/>
      <c r="UKM208" s="2"/>
      <c r="UKN208" s="2"/>
      <c r="UKO208" s="2"/>
      <c r="UKP208" s="2"/>
      <c r="UKQ208" s="2"/>
      <c r="UKR208" s="2"/>
      <c r="UKS208" s="2"/>
      <c r="UKT208" s="2"/>
      <c r="UKU208" s="2"/>
      <c r="UKV208" s="2"/>
      <c r="UKW208" s="2"/>
      <c r="UKX208" s="2"/>
      <c r="UKY208" s="2"/>
      <c r="UKZ208" s="2"/>
      <c r="ULA208" s="2"/>
      <c r="ULB208" s="2"/>
      <c r="ULC208" s="2"/>
      <c r="ULD208" s="2"/>
      <c r="ULE208" s="2"/>
      <c r="ULF208" s="2"/>
      <c r="ULG208" s="2"/>
      <c r="ULH208" s="2"/>
      <c r="ULI208" s="2"/>
      <c r="ULJ208" s="2"/>
      <c r="ULK208" s="2"/>
      <c r="ULL208" s="2"/>
      <c r="ULM208" s="2"/>
      <c r="ULN208" s="2"/>
      <c r="ULO208" s="2"/>
      <c r="ULP208" s="2"/>
      <c r="ULQ208" s="2"/>
      <c r="ULR208" s="2"/>
      <c r="ULS208" s="2"/>
      <c r="ULT208" s="2"/>
      <c r="ULU208" s="2"/>
      <c r="ULV208" s="2"/>
      <c r="ULW208" s="2"/>
      <c r="ULX208" s="2"/>
      <c r="ULY208" s="2"/>
      <c r="ULZ208" s="2"/>
      <c r="UMA208" s="2"/>
      <c r="UMB208" s="2"/>
      <c r="UMC208" s="2"/>
      <c r="UMD208" s="2"/>
      <c r="UME208" s="2"/>
      <c r="UMF208" s="2"/>
      <c r="UMG208" s="2"/>
      <c r="UMH208" s="2"/>
      <c r="UMI208" s="2"/>
      <c r="UMJ208" s="2"/>
      <c r="UMK208" s="2"/>
      <c r="UML208" s="2"/>
      <c r="UMM208" s="2"/>
      <c r="UMN208" s="2"/>
      <c r="UMO208" s="2"/>
      <c r="UMP208" s="2"/>
      <c r="UMQ208" s="2"/>
      <c r="UMR208" s="2"/>
      <c r="UMS208" s="2"/>
      <c r="UMT208" s="2"/>
      <c r="UMU208" s="2"/>
      <c r="UMV208" s="2"/>
      <c r="UMW208" s="2"/>
      <c r="UMX208" s="2"/>
      <c r="UMY208" s="2"/>
      <c r="UMZ208" s="2"/>
      <c r="UNA208" s="2"/>
      <c r="UNB208" s="2"/>
      <c r="UNC208" s="2"/>
      <c r="UND208" s="2"/>
      <c r="UNE208" s="2"/>
      <c r="UNF208" s="2"/>
      <c r="UNG208" s="2"/>
      <c r="UNH208" s="2"/>
      <c r="UNI208" s="2"/>
      <c r="UNJ208" s="2"/>
      <c r="UNK208" s="2"/>
      <c r="UNL208" s="2"/>
      <c r="UNM208" s="2"/>
      <c r="UNN208" s="2"/>
      <c r="UNO208" s="2"/>
      <c r="UNP208" s="2"/>
      <c r="UNQ208" s="2"/>
      <c r="UNR208" s="2"/>
      <c r="UNS208" s="2"/>
      <c r="UNT208" s="2"/>
      <c r="UNU208" s="2"/>
      <c r="UNV208" s="2"/>
      <c r="UNW208" s="2"/>
      <c r="UNX208" s="2"/>
      <c r="UNY208" s="2"/>
      <c r="UNZ208" s="2"/>
      <c r="UOA208" s="2"/>
      <c r="UOB208" s="2"/>
      <c r="UOC208" s="2"/>
      <c r="UOD208" s="2"/>
      <c r="UOE208" s="2"/>
      <c r="UOF208" s="2"/>
      <c r="UOG208" s="2"/>
      <c r="UOH208" s="2"/>
      <c r="UOI208" s="2"/>
      <c r="UOJ208" s="2"/>
      <c r="UOK208" s="2"/>
      <c r="UOL208" s="2"/>
      <c r="UOM208" s="2"/>
      <c r="UON208" s="2"/>
      <c r="UOO208" s="2"/>
      <c r="UOP208" s="2"/>
      <c r="UOQ208" s="2"/>
      <c r="UOR208" s="2"/>
      <c r="UOS208" s="2"/>
      <c r="UOT208" s="2"/>
      <c r="UOU208" s="2"/>
      <c r="UOV208" s="2"/>
      <c r="UOW208" s="2"/>
      <c r="UOX208" s="2"/>
      <c r="UOY208" s="2"/>
      <c r="UOZ208" s="2"/>
      <c r="UPA208" s="2"/>
      <c r="UPB208" s="2"/>
      <c r="UPC208" s="2"/>
      <c r="UPD208" s="2"/>
      <c r="UPE208" s="2"/>
      <c r="UPF208" s="2"/>
      <c r="UPG208" s="2"/>
      <c r="UPH208" s="2"/>
      <c r="UPI208" s="2"/>
      <c r="UPJ208" s="2"/>
      <c r="UPK208" s="2"/>
      <c r="UPL208" s="2"/>
      <c r="UPM208" s="2"/>
      <c r="UPN208" s="2"/>
      <c r="UPO208" s="2"/>
      <c r="UPP208" s="2"/>
      <c r="UPQ208" s="2"/>
      <c r="UPR208" s="2"/>
      <c r="UPS208" s="2"/>
      <c r="UPT208" s="2"/>
      <c r="UPU208" s="2"/>
      <c r="UPV208" s="2"/>
      <c r="UPW208" s="2"/>
      <c r="UPX208" s="2"/>
      <c r="UPY208" s="2"/>
      <c r="UPZ208" s="2"/>
      <c r="UQA208" s="2"/>
      <c r="UQB208" s="2"/>
      <c r="UQC208" s="2"/>
      <c r="UQD208" s="2"/>
      <c r="UQE208" s="2"/>
      <c r="UQF208" s="2"/>
      <c r="UQG208" s="2"/>
      <c r="UQH208" s="2"/>
      <c r="UQI208" s="2"/>
      <c r="UQJ208" s="2"/>
      <c r="UQK208" s="2"/>
      <c r="UQL208" s="2"/>
      <c r="UQM208" s="2"/>
      <c r="UQN208" s="2"/>
      <c r="UQO208" s="2"/>
      <c r="UQP208" s="2"/>
      <c r="UQQ208" s="2"/>
      <c r="UQR208" s="2"/>
      <c r="UQS208" s="2"/>
      <c r="UQT208" s="2"/>
      <c r="UQU208" s="2"/>
      <c r="UQV208" s="2"/>
      <c r="UQW208" s="2"/>
      <c r="UQX208" s="2"/>
      <c r="UQY208" s="2"/>
      <c r="UQZ208" s="2"/>
      <c r="URA208" s="2"/>
      <c r="URB208" s="2"/>
      <c r="URC208" s="2"/>
      <c r="URD208" s="2"/>
      <c r="URE208" s="2"/>
      <c r="URF208" s="2"/>
      <c r="URG208" s="2"/>
      <c r="URH208" s="2"/>
      <c r="URI208" s="2"/>
      <c r="URJ208" s="2"/>
      <c r="URK208" s="2"/>
      <c r="URL208" s="2"/>
      <c r="URM208" s="2"/>
      <c r="URN208" s="2"/>
      <c r="URO208" s="2"/>
      <c r="URP208" s="2"/>
      <c r="URQ208" s="2"/>
      <c r="URR208" s="2"/>
      <c r="URS208" s="2"/>
      <c r="URT208" s="2"/>
      <c r="URU208" s="2"/>
      <c r="URV208" s="2"/>
      <c r="URW208" s="2"/>
      <c r="URX208" s="2"/>
      <c r="URY208" s="2"/>
      <c r="URZ208" s="2"/>
      <c r="USA208" s="2"/>
      <c r="USB208" s="2"/>
      <c r="USC208" s="2"/>
      <c r="USD208" s="2"/>
      <c r="USE208" s="2"/>
      <c r="USF208" s="2"/>
      <c r="USG208" s="2"/>
      <c r="USH208" s="2"/>
      <c r="USI208" s="2"/>
      <c r="USJ208" s="2"/>
      <c r="USK208" s="2"/>
      <c r="USL208" s="2"/>
      <c r="USM208" s="2"/>
      <c r="USN208" s="2"/>
      <c r="USO208" s="2"/>
      <c r="USP208" s="2"/>
      <c r="USQ208" s="2"/>
      <c r="USR208" s="2"/>
      <c r="USS208" s="2"/>
      <c r="UST208" s="2"/>
      <c r="USU208" s="2"/>
      <c r="USV208" s="2"/>
      <c r="USW208" s="2"/>
      <c r="USX208" s="2"/>
      <c r="USY208" s="2"/>
      <c r="USZ208" s="2"/>
      <c r="UTA208" s="2"/>
      <c r="UTB208" s="2"/>
      <c r="UTC208" s="2"/>
      <c r="UTD208" s="2"/>
      <c r="UTE208" s="2"/>
      <c r="UTF208" s="2"/>
      <c r="UTG208" s="2"/>
      <c r="UTH208" s="2"/>
      <c r="UTI208" s="2"/>
      <c r="UTJ208" s="2"/>
      <c r="UTK208" s="2"/>
      <c r="UTL208" s="2"/>
      <c r="UTM208" s="2"/>
      <c r="UTN208" s="2"/>
      <c r="UTO208" s="2"/>
      <c r="UTP208" s="2"/>
      <c r="UTQ208" s="2"/>
      <c r="UTR208" s="2"/>
      <c r="UTS208" s="2"/>
      <c r="UTT208" s="2"/>
      <c r="UTU208" s="2"/>
      <c r="UTV208" s="2"/>
      <c r="UTW208" s="2"/>
      <c r="UTX208" s="2"/>
      <c r="UTY208" s="2"/>
      <c r="UTZ208" s="2"/>
      <c r="UUA208" s="2"/>
      <c r="UUB208" s="2"/>
      <c r="UUC208" s="2"/>
      <c r="UUD208" s="2"/>
      <c r="UUE208" s="2"/>
      <c r="UUF208" s="2"/>
      <c r="UUG208" s="2"/>
      <c r="UUH208" s="2"/>
      <c r="UUI208" s="2"/>
      <c r="UUJ208" s="2"/>
      <c r="UUK208" s="2"/>
      <c r="UUL208" s="2"/>
      <c r="UUM208" s="2"/>
      <c r="UUN208" s="2"/>
      <c r="UUO208" s="2"/>
      <c r="UUP208" s="2"/>
      <c r="UUQ208" s="2"/>
      <c r="UUR208" s="2"/>
      <c r="UUS208" s="2"/>
      <c r="UUT208" s="2"/>
      <c r="UUU208" s="2"/>
      <c r="UUV208" s="2"/>
      <c r="UUW208" s="2"/>
      <c r="UUX208" s="2"/>
      <c r="UUY208" s="2"/>
      <c r="UUZ208" s="2"/>
      <c r="UVA208" s="2"/>
      <c r="UVB208" s="2"/>
      <c r="UVC208" s="2"/>
      <c r="UVD208" s="2"/>
      <c r="UVE208" s="2"/>
      <c r="UVF208" s="2"/>
      <c r="UVG208" s="2"/>
      <c r="UVH208" s="2"/>
      <c r="UVI208" s="2"/>
      <c r="UVJ208" s="2"/>
      <c r="UVK208" s="2"/>
      <c r="UVL208" s="2"/>
      <c r="UVM208" s="2"/>
      <c r="UVN208" s="2"/>
      <c r="UVO208" s="2"/>
      <c r="UVP208" s="2"/>
      <c r="UVQ208" s="2"/>
      <c r="UVR208" s="2"/>
      <c r="UVS208" s="2"/>
      <c r="UVT208" s="2"/>
      <c r="UVU208" s="2"/>
      <c r="UVV208" s="2"/>
      <c r="UVW208" s="2"/>
      <c r="UVX208" s="2"/>
      <c r="UVY208" s="2"/>
      <c r="UVZ208" s="2"/>
      <c r="UWA208" s="2"/>
      <c r="UWB208" s="2"/>
      <c r="UWC208" s="2"/>
      <c r="UWD208" s="2"/>
      <c r="UWE208" s="2"/>
      <c r="UWF208" s="2"/>
      <c r="UWG208" s="2"/>
      <c r="UWH208" s="2"/>
      <c r="UWI208" s="2"/>
      <c r="UWJ208" s="2"/>
      <c r="UWK208" s="2"/>
      <c r="UWL208" s="2"/>
      <c r="UWM208" s="2"/>
      <c r="UWN208" s="2"/>
      <c r="UWO208" s="2"/>
      <c r="UWP208" s="2"/>
      <c r="UWQ208" s="2"/>
      <c r="UWR208" s="2"/>
      <c r="UWS208" s="2"/>
      <c r="UWT208" s="2"/>
      <c r="UWU208" s="2"/>
      <c r="UWV208" s="2"/>
      <c r="UWW208" s="2"/>
      <c r="UWX208" s="2"/>
      <c r="UWY208" s="2"/>
      <c r="UWZ208" s="2"/>
      <c r="UXA208" s="2"/>
      <c r="UXB208" s="2"/>
      <c r="UXC208" s="2"/>
      <c r="UXD208" s="2"/>
      <c r="UXE208" s="2"/>
      <c r="UXF208" s="2"/>
      <c r="UXG208" s="2"/>
      <c r="UXH208" s="2"/>
      <c r="UXI208" s="2"/>
      <c r="UXJ208" s="2"/>
      <c r="UXK208" s="2"/>
      <c r="UXL208" s="2"/>
      <c r="UXM208" s="2"/>
      <c r="UXN208" s="2"/>
      <c r="UXO208" s="2"/>
      <c r="UXP208" s="2"/>
      <c r="UXQ208" s="2"/>
      <c r="UXR208" s="2"/>
      <c r="UXS208" s="2"/>
      <c r="UXT208" s="2"/>
      <c r="UXU208" s="2"/>
      <c r="UXV208" s="2"/>
      <c r="UXW208" s="2"/>
      <c r="UXX208" s="2"/>
      <c r="UXY208" s="2"/>
      <c r="UXZ208" s="2"/>
      <c r="UYA208" s="2"/>
      <c r="UYB208" s="2"/>
      <c r="UYC208" s="2"/>
      <c r="UYD208" s="2"/>
      <c r="UYE208" s="2"/>
      <c r="UYF208" s="2"/>
      <c r="UYG208" s="2"/>
      <c r="UYH208" s="2"/>
      <c r="UYI208" s="2"/>
      <c r="UYJ208" s="2"/>
      <c r="UYK208" s="2"/>
      <c r="UYL208" s="2"/>
      <c r="UYM208" s="2"/>
      <c r="UYN208" s="2"/>
      <c r="UYO208" s="2"/>
      <c r="UYP208" s="2"/>
      <c r="UYQ208" s="2"/>
      <c r="UYR208" s="2"/>
      <c r="UYS208" s="2"/>
      <c r="UYT208" s="2"/>
      <c r="UYU208" s="2"/>
      <c r="UYV208" s="2"/>
      <c r="UYW208" s="2"/>
      <c r="UYX208" s="2"/>
      <c r="UYY208" s="2"/>
      <c r="UYZ208" s="2"/>
      <c r="UZA208" s="2"/>
      <c r="UZB208" s="2"/>
      <c r="UZC208" s="2"/>
      <c r="UZD208" s="2"/>
      <c r="UZE208" s="2"/>
      <c r="UZF208" s="2"/>
      <c r="UZG208" s="2"/>
      <c r="UZH208" s="2"/>
      <c r="UZI208" s="2"/>
      <c r="UZJ208" s="2"/>
      <c r="UZK208" s="2"/>
      <c r="UZL208" s="2"/>
      <c r="UZM208" s="2"/>
      <c r="UZN208" s="2"/>
      <c r="UZO208" s="2"/>
      <c r="UZP208" s="2"/>
      <c r="UZQ208" s="2"/>
      <c r="UZR208" s="2"/>
      <c r="UZS208" s="2"/>
      <c r="UZT208" s="2"/>
      <c r="UZU208" s="2"/>
      <c r="UZV208" s="2"/>
      <c r="UZW208" s="2"/>
      <c r="UZX208" s="2"/>
      <c r="UZY208" s="2"/>
      <c r="UZZ208" s="2"/>
      <c r="VAA208" s="2"/>
      <c r="VAB208" s="2"/>
      <c r="VAC208" s="2"/>
      <c r="VAD208" s="2"/>
      <c r="VAE208" s="2"/>
      <c r="VAF208" s="2"/>
      <c r="VAG208" s="2"/>
      <c r="VAH208" s="2"/>
      <c r="VAI208" s="2"/>
      <c r="VAJ208" s="2"/>
      <c r="VAK208" s="2"/>
      <c r="VAL208" s="2"/>
      <c r="VAM208" s="2"/>
      <c r="VAN208" s="2"/>
      <c r="VAO208" s="2"/>
      <c r="VAP208" s="2"/>
      <c r="VAQ208" s="2"/>
      <c r="VAR208" s="2"/>
      <c r="VAS208" s="2"/>
      <c r="VAT208" s="2"/>
      <c r="VAU208" s="2"/>
      <c r="VAV208" s="2"/>
      <c r="VAW208" s="2"/>
      <c r="VAX208" s="2"/>
      <c r="VAY208" s="2"/>
      <c r="VAZ208" s="2"/>
      <c r="VBA208" s="2"/>
      <c r="VBB208" s="2"/>
      <c r="VBC208" s="2"/>
      <c r="VBD208" s="2"/>
      <c r="VBE208" s="2"/>
      <c r="VBF208" s="2"/>
      <c r="VBG208" s="2"/>
      <c r="VBH208" s="2"/>
      <c r="VBI208" s="2"/>
      <c r="VBJ208" s="2"/>
      <c r="VBK208" s="2"/>
      <c r="VBL208" s="2"/>
      <c r="VBM208" s="2"/>
      <c r="VBN208" s="2"/>
      <c r="VBO208" s="2"/>
      <c r="VBP208" s="2"/>
      <c r="VBQ208" s="2"/>
      <c r="VBR208" s="2"/>
      <c r="VBS208" s="2"/>
      <c r="VBT208" s="2"/>
      <c r="VBU208" s="2"/>
      <c r="VBV208" s="2"/>
      <c r="VBW208" s="2"/>
      <c r="VBX208" s="2"/>
      <c r="VBY208" s="2"/>
      <c r="VBZ208" s="2"/>
      <c r="VCA208" s="2"/>
      <c r="VCB208" s="2"/>
      <c r="VCC208" s="2"/>
      <c r="VCD208" s="2"/>
      <c r="VCE208" s="2"/>
      <c r="VCF208" s="2"/>
      <c r="VCG208" s="2"/>
      <c r="VCH208" s="2"/>
      <c r="VCI208" s="2"/>
      <c r="VCJ208" s="2"/>
      <c r="VCK208" s="2"/>
      <c r="VCL208" s="2"/>
      <c r="VCM208" s="2"/>
      <c r="VCN208" s="2"/>
      <c r="VCO208" s="2"/>
      <c r="VCP208" s="2"/>
      <c r="VCQ208" s="2"/>
      <c r="VCR208" s="2"/>
      <c r="VCS208" s="2"/>
      <c r="VCT208" s="2"/>
      <c r="VCU208" s="2"/>
      <c r="VCV208" s="2"/>
      <c r="VCW208" s="2"/>
      <c r="VCX208" s="2"/>
      <c r="VCY208" s="2"/>
      <c r="VCZ208" s="2"/>
      <c r="VDA208" s="2"/>
      <c r="VDB208" s="2"/>
      <c r="VDC208" s="2"/>
      <c r="VDD208" s="2"/>
      <c r="VDE208" s="2"/>
      <c r="VDF208" s="2"/>
      <c r="VDG208" s="2"/>
      <c r="VDH208" s="2"/>
      <c r="VDI208" s="2"/>
      <c r="VDJ208" s="2"/>
      <c r="VDK208" s="2"/>
      <c r="VDL208" s="2"/>
      <c r="VDM208" s="2"/>
      <c r="VDN208" s="2"/>
      <c r="VDO208" s="2"/>
      <c r="VDP208" s="2"/>
      <c r="VDQ208" s="2"/>
      <c r="VDR208" s="2"/>
      <c r="VDS208" s="2"/>
      <c r="VDT208" s="2"/>
      <c r="VDU208" s="2"/>
      <c r="VDV208" s="2"/>
      <c r="VDW208" s="2"/>
      <c r="VDX208" s="2"/>
      <c r="VDY208" s="2"/>
      <c r="VDZ208" s="2"/>
      <c r="VEA208" s="2"/>
      <c r="VEB208" s="2"/>
      <c r="VEC208" s="2"/>
      <c r="VED208" s="2"/>
      <c r="VEE208" s="2"/>
      <c r="VEF208" s="2"/>
      <c r="VEG208" s="2"/>
      <c r="VEH208" s="2"/>
      <c r="VEI208" s="2"/>
      <c r="VEJ208" s="2"/>
      <c r="VEK208" s="2"/>
      <c r="VEL208" s="2"/>
      <c r="VEM208" s="2"/>
      <c r="VEN208" s="2"/>
      <c r="VEO208" s="2"/>
      <c r="VEP208" s="2"/>
      <c r="VEQ208" s="2"/>
      <c r="VER208" s="2"/>
      <c r="VES208" s="2"/>
      <c r="VET208" s="2"/>
      <c r="VEU208" s="2"/>
      <c r="VEV208" s="2"/>
      <c r="VEW208" s="2"/>
      <c r="VEX208" s="2"/>
      <c r="VEY208" s="2"/>
      <c r="VEZ208" s="2"/>
      <c r="VFA208" s="2"/>
      <c r="VFB208" s="2"/>
      <c r="VFC208" s="2"/>
      <c r="VFD208" s="2"/>
      <c r="VFE208" s="2"/>
      <c r="VFF208" s="2"/>
      <c r="VFG208" s="2"/>
      <c r="VFH208" s="2"/>
      <c r="VFI208" s="2"/>
      <c r="VFJ208" s="2"/>
      <c r="VFK208" s="2"/>
      <c r="VFL208" s="2"/>
      <c r="VFM208" s="2"/>
      <c r="VFN208" s="2"/>
      <c r="VFO208" s="2"/>
      <c r="VFP208" s="2"/>
      <c r="VFQ208" s="2"/>
      <c r="VFR208" s="2"/>
      <c r="VFS208" s="2"/>
      <c r="VFT208" s="2"/>
      <c r="VFU208" s="2"/>
      <c r="VFV208" s="2"/>
      <c r="VFW208" s="2"/>
      <c r="VFX208" s="2"/>
      <c r="VFY208" s="2"/>
      <c r="VFZ208" s="2"/>
      <c r="VGA208" s="2"/>
      <c r="VGB208" s="2"/>
      <c r="VGC208" s="2"/>
      <c r="VGD208" s="2"/>
      <c r="VGE208" s="2"/>
      <c r="VGF208" s="2"/>
      <c r="VGG208" s="2"/>
      <c r="VGH208" s="2"/>
      <c r="VGI208" s="2"/>
      <c r="VGJ208" s="2"/>
      <c r="VGK208" s="2"/>
      <c r="VGL208" s="2"/>
      <c r="VGM208" s="2"/>
      <c r="VGN208" s="2"/>
      <c r="VGO208" s="2"/>
      <c r="VGP208" s="2"/>
      <c r="VGQ208" s="2"/>
      <c r="VGR208" s="2"/>
      <c r="VGS208" s="2"/>
      <c r="VGT208" s="2"/>
      <c r="VGU208" s="2"/>
      <c r="VGV208" s="2"/>
      <c r="VGW208" s="2"/>
      <c r="VGX208" s="2"/>
      <c r="VGY208" s="2"/>
      <c r="VGZ208" s="2"/>
      <c r="VHA208" s="2"/>
      <c r="VHB208" s="2"/>
      <c r="VHC208" s="2"/>
      <c r="VHD208" s="2"/>
      <c r="VHE208" s="2"/>
      <c r="VHF208" s="2"/>
      <c r="VHG208" s="2"/>
      <c r="VHH208" s="2"/>
      <c r="VHI208" s="2"/>
      <c r="VHJ208" s="2"/>
      <c r="VHK208" s="2"/>
      <c r="VHL208" s="2"/>
      <c r="VHM208" s="2"/>
      <c r="VHN208" s="2"/>
      <c r="VHO208" s="2"/>
      <c r="VHP208" s="2"/>
      <c r="VHQ208" s="2"/>
      <c r="VHR208" s="2"/>
      <c r="VHS208" s="2"/>
      <c r="VHT208" s="2"/>
      <c r="VHU208" s="2"/>
      <c r="VHV208" s="2"/>
      <c r="VHW208" s="2"/>
      <c r="VHX208" s="2"/>
      <c r="VHY208" s="2"/>
      <c r="VHZ208" s="2"/>
      <c r="VIA208" s="2"/>
      <c r="VIB208" s="2"/>
      <c r="VIC208" s="2"/>
      <c r="VID208" s="2"/>
      <c r="VIE208" s="2"/>
      <c r="VIF208" s="2"/>
      <c r="VIG208" s="2"/>
      <c r="VIH208" s="2"/>
      <c r="VII208" s="2"/>
      <c r="VIJ208" s="2"/>
      <c r="VIK208" s="2"/>
      <c r="VIL208" s="2"/>
      <c r="VIM208" s="2"/>
      <c r="VIN208" s="2"/>
      <c r="VIO208" s="2"/>
      <c r="VIP208" s="2"/>
      <c r="VIQ208" s="2"/>
      <c r="VIR208" s="2"/>
      <c r="VIS208" s="2"/>
      <c r="VIT208" s="2"/>
      <c r="VIU208" s="2"/>
      <c r="VIV208" s="2"/>
      <c r="VIW208" s="2"/>
      <c r="VIX208" s="2"/>
      <c r="VIY208" s="2"/>
      <c r="VIZ208" s="2"/>
      <c r="VJA208" s="2"/>
      <c r="VJB208" s="2"/>
      <c r="VJC208" s="2"/>
      <c r="VJD208" s="2"/>
      <c r="VJE208" s="2"/>
      <c r="VJF208" s="2"/>
      <c r="VJG208" s="2"/>
      <c r="VJH208" s="2"/>
      <c r="VJI208" s="2"/>
      <c r="VJJ208" s="2"/>
      <c r="VJK208" s="2"/>
      <c r="VJL208" s="2"/>
      <c r="VJM208" s="2"/>
      <c r="VJN208" s="2"/>
      <c r="VJO208" s="2"/>
      <c r="VJP208" s="2"/>
      <c r="VJQ208" s="2"/>
      <c r="VJR208" s="2"/>
      <c r="VJS208" s="2"/>
      <c r="VJT208" s="2"/>
      <c r="VJU208" s="2"/>
      <c r="VJV208" s="2"/>
      <c r="VJW208" s="2"/>
      <c r="VJX208" s="2"/>
      <c r="VJY208" s="2"/>
      <c r="VJZ208" s="2"/>
      <c r="VKA208" s="2"/>
      <c r="VKB208" s="2"/>
      <c r="VKC208" s="2"/>
      <c r="VKD208" s="2"/>
      <c r="VKE208" s="2"/>
      <c r="VKF208" s="2"/>
      <c r="VKG208" s="2"/>
      <c r="VKH208" s="2"/>
      <c r="VKI208" s="2"/>
      <c r="VKJ208" s="2"/>
      <c r="VKK208" s="2"/>
      <c r="VKL208" s="2"/>
      <c r="VKM208" s="2"/>
      <c r="VKN208" s="2"/>
      <c r="VKO208" s="2"/>
      <c r="VKP208" s="2"/>
      <c r="VKQ208" s="2"/>
      <c r="VKR208" s="2"/>
      <c r="VKS208" s="2"/>
      <c r="VKT208" s="2"/>
      <c r="VKU208" s="2"/>
      <c r="VKV208" s="2"/>
      <c r="VKW208" s="2"/>
      <c r="VKX208" s="2"/>
      <c r="VKY208" s="2"/>
      <c r="VKZ208" s="2"/>
      <c r="VLA208" s="2"/>
      <c r="VLB208" s="2"/>
      <c r="VLC208" s="2"/>
      <c r="VLD208" s="2"/>
      <c r="VLE208" s="2"/>
      <c r="VLF208" s="2"/>
      <c r="VLG208" s="2"/>
      <c r="VLH208" s="2"/>
      <c r="VLI208" s="2"/>
      <c r="VLJ208" s="2"/>
      <c r="VLK208" s="2"/>
      <c r="VLL208" s="2"/>
      <c r="VLM208" s="2"/>
      <c r="VLN208" s="2"/>
      <c r="VLO208" s="2"/>
      <c r="VLP208" s="2"/>
      <c r="VLQ208" s="2"/>
      <c r="VLR208" s="2"/>
      <c r="VLS208" s="2"/>
      <c r="VLT208" s="2"/>
      <c r="VLU208" s="2"/>
      <c r="VLV208" s="2"/>
      <c r="VLW208" s="2"/>
      <c r="VLX208" s="2"/>
      <c r="VLY208" s="2"/>
      <c r="VLZ208" s="2"/>
      <c r="VMA208" s="2"/>
      <c r="VMB208" s="2"/>
      <c r="VMC208" s="2"/>
      <c r="VMD208" s="2"/>
      <c r="VME208" s="2"/>
      <c r="VMF208" s="2"/>
      <c r="VMG208" s="2"/>
      <c r="VMH208" s="2"/>
      <c r="VMI208" s="2"/>
      <c r="VMJ208" s="2"/>
      <c r="VMK208" s="2"/>
      <c r="VML208" s="2"/>
      <c r="VMM208" s="2"/>
      <c r="VMN208" s="2"/>
      <c r="VMO208" s="2"/>
      <c r="VMP208" s="2"/>
      <c r="VMQ208" s="2"/>
      <c r="VMR208" s="2"/>
      <c r="VMS208" s="2"/>
      <c r="VMT208" s="2"/>
      <c r="VMU208" s="2"/>
      <c r="VMV208" s="2"/>
      <c r="VMW208" s="2"/>
      <c r="VMX208" s="2"/>
      <c r="VMY208" s="2"/>
      <c r="VMZ208" s="2"/>
      <c r="VNA208" s="2"/>
      <c r="VNB208" s="2"/>
      <c r="VNC208" s="2"/>
      <c r="VND208" s="2"/>
      <c r="VNE208" s="2"/>
      <c r="VNF208" s="2"/>
      <c r="VNG208" s="2"/>
      <c r="VNH208" s="2"/>
      <c r="VNI208" s="2"/>
      <c r="VNJ208" s="2"/>
      <c r="VNK208" s="2"/>
      <c r="VNL208" s="2"/>
      <c r="VNM208" s="2"/>
      <c r="VNN208" s="2"/>
      <c r="VNO208" s="2"/>
      <c r="VNP208" s="2"/>
      <c r="VNQ208" s="2"/>
      <c r="VNR208" s="2"/>
      <c r="VNS208" s="2"/>
      <c r="VNT208" s="2"/>
      <c r="VNU208" s="2"/>
      <c r="VNV208" s="2"/>
      <c r="VNW208" s="2"/>
      <c r="VNX208" s="2"/>
      <c r="VNY208" s="2"/>
      <c r="VNZ208" s="2"/>
      <c r="VOA208" s="2"/>
      <c r="VOB208" s="2"/>
      <c r="VOC208" s="2"/>
      <c r="VOD208" s="2"/>
      <c r="VOE208" s="2"/>
      <c r="VOF208" s="2"/>
      <c r="VOG208" s="2"/>
      <c r="VOH208" s="2"/>
      <c r="VOI208" s="2"/>
      <c r="VOJ208" s="2"/>
      <c r="VOK208" s="2"/>
      <c r="VOL208" s="2"/>
      <c r="VOM208" s="2"/>
      <c r="VON208" s="2"/>
      <c r="VOO208" s="2"/>
      <c r="VOP208" s="2"/>
      <c r="VOQ208" s="2"/>
      <c r="VOR208" s="2"/>
      <c r="VOS208" s="2"/>
      <c r="VOT208" s="2"/>
      <c r="VOU208" s="2"/>
      <c r="VOV208" s="2"/>
      <c r="VOW208" s="2"/>
      <c r="VOX208" s="2"/>
      <c r="VOY208" s="2"/>
      <c r="VOZ208" s="2"/>
      <c r="VPA208" s="2"/>
      <c r="VPB208" s="2"/>
      <c r="VPC208" s="2"/>
      <c r="VPD208" s="2"/>
      <c r="VPE208" s="2"/>
      <c r="VPF208" s="2"/>
      <c r="VPG208" s="2"/>
      <c r="VPH208" s="2"/>
      <c r="VPI208" s="2"/>
      <c r="VPJ208" s="2"/>
      <c r="VPK208" s="2"/>
      <c r="VPL208" s="2"/>
      <c r="VPM208" s="2"/>
      <c r="VPN208" s="2"/>
      <c r="VPO208" s="2"/>
      <c r="VPP208" s="2"/>
      <c r="VPQ208" s="2"/>
      <c r="VPR208" s="2"/>
      <c r="VPS208" s="2"/>
      <c r="VPT208" s="2"/>
      <c r="VPU208" s="2"/>
      <c r="VPV208" s="2"/>
      <c r="VPW208" s="2"/>
      <c r="VPX208" s="2"/>
      <c r="VPY208" s="2"/>
      <c r="VPZ208" s="2"/>
      <c r="VQA208" s="2"/>
      <c r="VQB208" s="2"/>
      <c r="VQC208" s="2"/>
      <c r="VQD208" s="2"/>
      <c r="VQE208" s="2"/>
      <c r="VQF208" s="2"/>
      <c r="VQG208" s="2"/>
      <c r="VQH208" s="2"/>
      <c r="VQI208" s="2"/>
      <c r="VQJ208" s="2"/>
      <c r="VQK208" s="2"/>
      <c r="VQL208" s="2"/>
      <c r="VQM208" s="2"/>
      <c r="VQN208" s="2"/>
      <c r="VQO208" s="2"/>
      <c r="VQP208" s="2"/>
      <c r="VQQ208" s="2"/>
      <c r="VQR208" s="2"/>
      <c r="VQS208" s="2"/>
      <c r="VQT208" s="2"/>
      <c r="VQU208" s="2"/>
      <c r="VQV208" s="2"/>
      <c r="VQW208" s="2"/>
      <c r="VQX208" s="2"/>
      <c r="VQY208" s="2"/>
      <c r="VQZ208" s="2"/>
      <c r="VRA208" s="2"/>
      <c r="VRB208" s="2"/>
      <c r="VRC208" s="2"/>
      <c r="VRD208" s="2"/>
      <c r="VRE208" s="2"/>
      <c r="VRF208" s="2"/>
      <c r="VRG208" s="2"/>
      <c r="VRH208" s="2"/>
      <c r="VRI208" s="2"/>
      <c r="VRJ208" s="2"/>
      <c r="VRK208" s="2"/>
      <c r="VRL208" s="2"/>
      <c r="VRM208" s="2"/>
      <c r="VRN208" s="2"/>
      <c r="VRO208" s="2"/>
      <c r="VRP208" s="2"/>
      <c r="VRQ208" s="2"/>
      <c r="VRR208" s="2"/>
      <c r="VRS208" s="2"/>
      <c r="VRT208" s="2"/>
      <c r="VRU208" s="2"/>
      <c r="VRV208" s="2"/>
      <c r="VRW208" s="2"/>
      <c r="VRX208" s="2"/>
      <c r="VRY208" s="2"/>
      <c r="VRZ208" s="2"/>
      <c r="VSA208" s="2"/>
      <c r="VSB208" s="2"/>
      <c r="VSC208" s="2"/>
      <c r="VSD208" s="2"/>
      <c r="VSE208" s="2"/>
      <c r="VSF208" s="2"/>
      <c r="VSG208" s="2"/>
      <c r="VSH208" s="2"/>
      <c r="VSI208" s="2"/>
      <c r="VSJ208" s="2"/>
      <c r="VSK208" s="2"/>
      <c r="VSL208" s="2"/>
      <c r="VSM208" s="2"/>
      <c r="VSN208" s="2"/>
      <c r="VSO208" s="2"/>
      <c r="VSP208" s="2"/>
      <c r="VSQ208" s="2"/>
      <c r="VSR208" s="2"/>
      <c r="VSS208" s="2"/>
      <c r="VST208" s="2"/>
      <c r="VSU208" s="2"/>
      <c r="VSV208" s="2"/>
      <c r="VSW208" s="2"/>
      <c r="VSX208" s="2"/>
      <c r="VSY208" s="2"/>
      <c r="VSZ208" s="2"/>
      <c r="VTA208" s="2"/>
      <c r="VTB208" s="2"/>
      <c r="VTC208" s="2"/>
      <c r="VTD208" s="2"/>
      <c r="VTE208" s="2"/>
      <c r="VTF208" s="2"/>
      <c r="VTG208" s="2"/>
      <c r="VTH208" s="2"/>
      <c r="VTI208" s="2"/>
      <c r="VTJ208" s="2"/>
      <c r="VTK208" s="2"/>
      <c r="VTL208" s="2"/>
      <c r="VTM208" s="2"/>
      <c r="VTN208" s="2"/>
      <c r="VTO208" s="2"/>
      <c r="VTP208" s="2"/>
      <c r="VTQ208" s="2"/>
      <c r="VTR208" s="2"/>
      <c r="VTS208" s="2"/>
      <c r="VTT208" s="2"/>
      <c r="VTU208" s="2"/>
      <c r="VTV208" s="2"/>
      <c r="VTW208" s="2"/>
      <c r="VTX208" s="2"/>
      <c r="VTY208" s="2"/>
      <c r="VTZ208" s="2"/>
      <c r="VUA208" s="2"/>
      <c r="VUB208" s="2"/>
      <c r="VUC208" s="2"/>
      <c r="VUD208" s="2"/>
      <c r="VUE208" s="2"/>
      <c r="VUF208" s="2"/>
      <c r="VUG208" s="2"/>
      <c r="VUH208" s="2"/>
      <c r="VUI208" s="2"/>
      <c r="VUJ208" s="2"/>
      <c r="VUK208" s="2"/>
      <c r="VUL208" s="2"/>
      <c r="VUM208" s="2"/>
      <c r="VUN208" s="2"/>
      <c r="VUO208" s="2"/>
      <c r="VUP208" s="2"/>
      <c r="VUQ208" s="2"/>
      <c r="VUR208" s="2"/>
      <c r="VUS208" s="2"/>
      <c r="VUT208" s="2"/>
      <c r="VUU208" s="2"/>
      <c r="VUV208" s="2"/>
      <c r="VUW208" s="2"/>
      <c r="VUX208" s="2"/>
      <c r="VUY208" s="2"/>
      <c r="VUZ208" s="2"/>
      <c r="VVA208" s="2"/>
      <c r="VVB208" s="2"/>
      <c r="VVC208" s="2"/>
      <c r="VVD208" s="2"/>
      <c r="VVE208" s="2"/>
      <c r="VVF208" s="2"/>
      <c r="VVG208" s="2"/>
      <c r="VVH208" s="2"/>
      <c r="VVI208" s="2"/>
      <c r="VVJ208" s="2"/>
      <c r="VVK208" s="2"/>
      <c r="VVL208" s="2"/>
      <c r="VVM208" s="2"/>
      <c r="VVN208" s="2"/>
      <c r="VVO208" s="2"/>
      <c r="VVP208" s="2"/>
      <c r="VVQ208" s="2"/>
      <c r="VVR208" s="2"/>
      <c r="VVS208" s="2"/>
      <c r="VVT208" s="2"/>
      <c r="VVU208" s="2"/>
      <c r="VVV208" s="2"/>
      <c r="VVW208" s="2"/>
      <c r="VVX208" s="2"/>
      <c r="VVY208" s="2"/>
      <c r="VVZ208" s="2"/>
      <c r="VWA208" s="2"/>
      <c r="VWB208" s="2"/>
      <c r="VWC208" s="2"/>
      <c r="VWD208" s="2"/>
      <c r="VWE208" s="2"/>
      <c r="VWF208" s="2"/>
      <c r="VWG208" s="2"/>
      <c r="VWH208" s="2"/>
      <c r="VWI208" s="2"/>
      <c r="VWJ208" s="2"/>
      <c r="VWK208" s="2"/>
      <c r="VWL208" s="2"/>
      <c r="VWM208" s="2"/>
      <c r="VWN208" s="2"/>
      <c r="VWO208" s="2"/>
      <c r="VWP208" s="2"/>
      <c r="VWQ208" s="2"/>
      <c r="VWR208" s="2"/>
      <c r="VWS208" s="2"/>
      <c r="VWT208" s="2"/>
      <c r="VWU208" s="2"/>
      <c r="VWV208" s="2"/>
      <c r="VWW208" s="2"/>
      <c r="VWX208" s="2"/>
      <c r="VWY208" s="2"/>
      <c r="VWZ208" s="2"/>
      <c r="VXA208" s="2"/>
      <c r="VXB208" s="2"/>
      <c r="VXC208" s="2"/>
      <c r="VXD208" s="2"/>
      <c r="VXE208" s="2"/>
      <c r="VXF208" s="2"/>
      <c r="VXG208" s="2"/>
      <c r="VXH208" s="2"/>
      <c r="VXI208" s="2"/>
      <c r="VXJ208" s="2"/>
      <c r="VXK208" s="2"/>
      <c r="VXL208" s="2"/>
      <c r="VXM208" s="2"/>
      <c r="VXN208" s="2"/>
      <c r="VXO208" s="2"/>
      <c r="VXP208" s="2"/>
      <c r="VXQ208" s="2"/>
      <c r="VXR208" s="2"/>
      <c r="VXS208" s="2"/>
      <c r="VXT208" s="2"/>
      <c r="VXU208" s="2"/>
      <c r="VXV208" s="2"/>
      <c r="VXW208" s="2"/>
      <c r="VXX208" s="2"/>
      <c r="VXY208" s="2"/>
      <c r="VXZ208" s="2"/>
      <c r="VYA208" s="2"/>
      <c r="VYB208" s="2"/>
      <c r="VYC208" s="2"/>
      <c r="VYD208" s="2"/>
      <c r="VYE208" s="2"/>
      <c r="VYF208" s="2"/>
      <c r="VYG208" s="2"/>
      <c r="VYH208" s="2"/>
      <c r="VYI208" s="2"/>
      <c r="VYJ208" s="2"/>
      <c r="VYK208" s="2"/>
      <c r="VYL208" s="2"/>
      <c r="VYM208" s="2"/>
      <c r="VYN208" s="2"/>
      <c r="VYO208" s="2"/>
      <c r="VYP208" s="2"/>
      <c r="VYQ208" s="2"/>
      <c r="VYR208" s="2"/>
      <c r="VYS208" s="2"/>
      <c r="VYT208" s="2"/>
      <c r="VYU208" s="2"/>
      <c r="VYV208" s="2"/>
      <c r="VYW208" s="2"/>
      <c r="VYX208" s="2"/>
      <c r="VYY208" s="2"/>
      <c r="VYZ208" s="2"/>
      <c r="VZA208" s="2"/>
      <c r="VZB208" s="2"/>
      <c r="VZC208" s="2"/>
      <c r="VZD208" s="2"/>
      <c r="VZE208" s="2"/>
      <c r="VZF208" s="2"/>
      <c r="VZG208" s="2"/>
      <c r="VZH208" s="2"/>
      <c r="VZI208" s="2"/>
      <c r="VZJ208" s="2"/>
      <c r="VZK208" s="2"/>
      <c r="VZL208" s="2"/>
      <c r="VZM208" s="2"/>
      <c r="VZN208" s="2"/>
      <c r="VZO208" s="2"/>
      <c r="VZP208" s="2"/>
      <c r="VZQ208" s="2"/>
      <c r="VZR208" s="2"/>
      <c r="VZS208" s="2"/>
      <c r="VZT208" s="2"/>
      <c r="VZU208" s="2"/>
      <c r="VZV208" s="2"/>
      <c r="VZW208" s="2"/>
      <c r="VZX208" s="2"/>
      <c r="VZY208" s="2"/>
      <c r="VZZ208" s="2"/>
      <c r="WAA208" s="2"/>
      <c r="WAB208" s="2"/>
      <c r="WAC208" s="2"/>
      <c r="WAD208" s="2"/>
      <c r="WAE208" s="2"/>
      <c r="WAF208" s="2"/>
      <c r="WAG208" s="2"/>
      <c r="WAH208" s="2"/>
      <c r="WAI208" s="2"/>
      <c r="WAJ208" s="2"/>
      <c r="WAK208" s="2"/>
      <c r="WAL208" s="2"/>
      <c r="WAM208" s="2"/>
      <c r="WAN208" s="2"/>
      <c r="WAO208" s="2"/>
      <c r="WAP208" s="2"/>
      <c r="WAQ208" s="2"/>
      <c r="WAR208" s="2"/>
      <c r="WAS208" s="2"/>
      <c r="WAT208" s="2"/>
      <c r="WAU208" s="2"/>
      <c r="WAV208" s="2"/>
      <c r="WAW208" s="2"/>
      <c r="WAX208" s="2"/>
      <c r="WAY208" s="2"/>
      <c r="WAZ208" s="2"/>
      <c r="WBA208" s="2"/>
      <c r="WBB208" s="2"/>
      <c r="WBC208" s="2"/>
      <c r="WBD208" s="2"/>
      <c r="WBE208" s="2"/>
      <c r="WBF208" s="2"/>
      <c r="WBG208" s="2"/>
      <c r="WBH208" s="2"/>
      <c r="WBI208" s="2"/>
      <c r="WBJ208" s="2"/>
      <c r="WBK208" s="2"/>
      <c r="WBL208" s="2"/>
      <c r="WBM208" s="2"/>
      <c r="WBN208" s="2"/>
      <c r="WBO208" s="2"/>
      <c r="WBP208" s="2"/>
      <c r="WBQ208" s="2"/>
      <c r="WBR208" s="2"/>
      <c r="WBS208" s="2"/>
      <c r="WBT208" s="2"/>
      <c r="WBU208" s="2"/>
      <c r="WBV208" s="2"/>
      <c r="WBW208" s="2"/>
      <c r="WBX208" s="2"/>
      <c r="WBY208" s="2"/>
      <c r="WBZ208" s="2"/>
      <c r="WCA208" s="2"/>
      <c r="WCB208" s="2"/>
      <c r="WCC208" s="2"/>
      <c r="WCD208" s="2"/>
      <c r="WCE208" s="2"/>
      <c r="WCF208" s="2"/>
      <c r="WCG208" s="2"/>
      <c r="WCH208" s="2"/>
      <c r="WCI208" s="2"/>
      <c r="WCJ208" s="2"/>
      <c r="WCK208" s="2"/>
      <c r="WCL208" s="2"/>
      <c r="WCM208" s="2"/>
      <c r="WCN208" s="2"/>
      <c r="WCO208" s="2"/>
      <c r="WCP208" s="2"/>
      <c r="WCQ208" s="2"/>
      <c r="WCR208" s="2"/>
      <c r="WCS208" s="2"/>
      <c r="WCT208" s="2"/>
      <c r="WCU208" s="2"/>
      <c r="WCV208" s="2"/>
      <c r="WCW208" s="2"/>
      <c r="WCX208" s="2"/>
      <c r="WCY208" s="2"/>
      <c r="WCZ208" s="2"/>
      <c r="WDA208" s="2"/>
      <c r="WDB208" s="2"/>
      <c r="WDC208" s="2"/>
      <c r="WDD208" s="2"/>
      <c r="WDE208" s="2"/>
      <c r="WDF208" s="2"/>
      <c r="WDG208" s="2"/>
      <c r="WDH208" s="2"/>
      <c r="WDI208" s="2"/>
      <c r="WDJ208" s="2"/>
      <c r="WDK208" s="2"/>
      <c r="WDL208" s="2"/>
      <c r="WDM208" s="2"/>
      <c r="WDN208" s="2"/>
      <c r="WDO208" s="2"/>
      <c r="WDP208" s="2"/>
      <c r="WDQ208" s="2"/>
      <c r="WDR208" s="2"/>
      <c r="WDS208" s="2"/>
      <c r="WDT208" s="2"/>
      <c r="WDU208" s="2"/>
      <c r="WDV208" s="2"/>
      <c r="WDW208" s="2"/>
      <c r="WDX208" s="2"/>
      <c r="WDY208" s="2"/>
      <c r="WDZ208" s="2"/>
      <c r="WEA208" s="2"/>
      <c r="WEB208" s="2"/>
      <c r="WEC208" s="2"/>
      <c r="WED208" s="2"/>
      <c r="WEE208" s="2"/>
      <c r="WEF208" s="2"/>
      <c r="WEG208" s="2"/>
      <c r="WEH208" s="2"/>
      <c r="WEI208" s="2"/>
      <c r="WEJ208" s="2"/>
      <c r="WEK208" s="2"/>
      <c r="WEL208" s="2"/>
      <c r="WEM208" s="2"/>
      <c r="WEN208" s="2"/>
      <c r="WEO208" s="2"/>
      <c r="WEP208" s="2"/>
      <c r="WEQ208" s="2"/>
      <c r="WER208" s="2"/>
      <c r="WES208" s="2"/>
      <c r="WET208" s="2"/>
      <c r="WEU208" s="2"/>
      <c r="WEV208" s="2"/>
      <c r="WEW208" s="2"/>
      <c r="WEX208" s="2"/>
      <c r="WEY208" s="2"/>
      <c r="WEZ208" s="2"/>
      <c r="WFA208" s="2"/>
      <c r="WFB208" s="2"/>
      <c r="WFC208" s="2"/>
      <c r="WFD208" s="2"/>
      <c r="WFE208" s="2"/>
      <c r="WFF208" s="2"/>
      <c r="WFG208" s="2"/>
      <c r="WFH208" s="2"/>
      <c r="WFI208" s="2"/>
      <c r="WFJ208" s="2"/>
      <c r="WFK208" s="2"/>
      <c r="WFL208" s="2"/>
      <c r="WFM208" s="2"/>
      <c r="WFN208" s="2"/>
      <c r="WFO208" s="2"/>
      <c r="WFP208" s="2"/>
      <c r="WFQ208" s="2"/>
      <c r="WFR208" s="2"/>
      <c r="WFS208" s="2"/>
      <c r="WFT208" s="2"/>
      <c r="WFU208" s="2"/>
      <c r="WFV208" s="2"/>
      <c r="WFW208" s="2"/>
      <c r="WFX208" s="2"/>
      <c r="WFY208" s="2"/>
      <c r="WFZ208" s="2"/>
      <c r="WGA208" s="2"/>
      <c r="WGB208" s="2"/>
      <c r="WGC208" s="2"/>
      <c r="WGD208" s="2"/>
      <c r="WGE208" s="2"/>
      <c r="WGF208" s="2"/>
      <c r="WGG208" s="2"/>
      <c r="WGH208" s="2"/>
      <c r="WGI208" s="2"/>
      <c r="WGJ208" s="2"/>
      <c r="WGK208" s="2"/>
      <c r="WGL208" s="2"/>
      <c r="WGM208" s="2"/>
      <c r="WGN208" s="2"/>
      <c r="WGO208" s="2"/>
      <c r="WGP208" s="2"/>
      <c r="WGQ208" s="2"/>
      <c r="WGR208" s="2"/>
      <c r="WGS208" s="2"/>
      <c r="WGT208" s="2"/>
      <c r="WGU208" s="2"/>
      <c r="WGV208" s="2"/>
      <c r="WGW208" s="2"/>
      <c r="WGX208" s="2"/>
      <c r="WGY208" s="2"/>
      <c r="WGZ208" s="2"/>
      <c r="WHA208" s="2"/>
      <c r="WHB208" s="2"/>
      <c r="WHC208" s="2"/>
      <c r="WHD208" s="2"/>
      <c r="WHE208" s="2"/>
      <c r="WHF208" s="2"/>
      <c r="WHG208" s="2"/>
      <c r="WHH208" s="2"/>
      <c r="WHI208" s="2"/>
      <c r="WHJ208" s="2"/>
      <c r="WHK208" s="2"/>
      <c r="WHL208" s="2"/>
      <c r="WHM208" s="2"/>
      <c r="WHN208" s="2"/>
      <c r="WHO208" s="2"/>
      <c r="WHP208" s="2"/>
      <c r="WHQ208" s="2"/>
      <c r="WHR208" s="2"/>
      <c r="WHS208" s="2"/>
      <c r="WHT208" s="2"/>
      <c r="WHU208" s="2"/>
      <c r="WHV208" s="2"/>
      <c r="WHW208" s="2"/>
      <c r="WHX208" s="2"/>
      <c r="WHY208" s="2"/>
      <c r="WHZ208" s="2"/>
      <c r="WIA208" s="2"/>
      <c r="WIB208" s="2"/>
      <c r="WIC208" s="2"/>
      <c r="WID208" s="2"/>
      <c r="WIE208" s="2"/>
      <c r="WIF208" s="2"/>
      <c r="WIG208" s="2"/>
      <c r="WIH208" s="2"/>
      <c r="WII208" s="2"/>
      <c r="WIJ208" s="2"/>
      <c r="WIK208" s="2"/>
      <c r="WIL208" s="2"/>
      <c r="WIM208" s="2"/>
      <c r="WIN208" s="2"/>
      <c r="WIO208" s="2"/>
      <c r="WIP208" s="2"/>
      <c r="WIQ208" s="2"/>
      <c r="WIR208" s="2"/>
      <c r="WIS208" s="2"/>
      <c r="WIT208" s="2"/>
      <c r="WIU208" s="2"/>
      <c r="WIV208" s="2"/>
      <c r="WIW208" s="2"/>
      <c r="WIX208" s="2"/>
      <c r="WIY208" s="2"/>
      <c r="WIZ208" s="2"/>
      <c r="WJA208" s="2"/>
      <c r="WJB208" s="2"/>
      <c r="WJC208" s="2"/>
      <c r="WJD208" s="2"/>
      <c r="WJE208" s="2"/>
      <c r="WJF208" s="2"/>
      <c r="WJG208" s="2"/>
      <c r="WJH208" s="2"/>
      <c r="WJI208" s="2"/>
      <c r="WJJ208" s="2"/>
      <c r="WJK208" s="2"/>
      <c r="WJL208" s="2"/>
      <c r="WJM208" s="2"/>
      <c r="WJN208" s="2"/>
      <c r="WJO208" s="2"/>
      <c r="WJP208" s="2"/>
      <c r="WJQ208" s="2"/>
      <c r="WJR208" s="2"/>
      <c r="WJS208" s="2"/>
      <c r="WJT208" s="2"/>
      <c r="WJU208" s="2"/>
      <c r="WJV208" s="2"/>
      <c r="WJW208" s="2"/>
      <c r="WJX208" s="2"/>
      <c r="WJY208" s="2"/>
      <c r="WJZ208" s="2"/>
      <c r="WKA208" s="2"/>
      <c r="WKB208" s="2"/>
      <c r="WKC208" s="2"/>
      <c r="WKD208" s="2"/>
      <c r="WKE208" s="2"/>
      <c r="WKF208" s="2"/>
      <c r="WKG208" s="2"/>
      <c r="WKH208" s="2"/>
      <c r="WKI208" s="2"/>
      <c r="WKJ208" s="2"/>
      <c r="WKK208" s="2"/>
      <c r="WKL208" s="2"/>
      <c r="WKM208" s="2"/>
      <c r="WKN208" s="2"/>
      <c r="WKO208" s="2"/>
      <c r="WKP208" s="2"/>
      <c r="WKQ208" s="2"/>
      <c r="WKR208" s="2"/>
      <c r="WKS208" s="2"/>
      <c r="WKT208" s="2"/>
      <c r="WKU208" s="2"/>
      <c r="WKV208" s="2"/>
      <c r="WKW208" s="2"/>
      <c r="WKX208" s="2"/>
      <c r="WKY208" s="2"/>
      <c r="WKZ208" s="2"/>
      <c r="WLA208" s="2"/>
      <c r="WLB208" s="2"/>
      <c r="WLC208" s="2"/>
      <c r="WLD208" s="2"/>
      <c r="WLE208" s="2"/>
      <c r="WLF208" s="2"/>
      <c r="WLG208" s="2"/>
      <c r="WLH208" s="2"/>
      <c r="WLI208" s="2"/>
      <c r="WLJ208" s="2"/>
      <c r="WLK208" s="2"/>
      <c r="WLL208" s="2"/>
      <c r="WLM208" s="2"/>
      <c r="WLN208" s="2"/>
      <c r="WLO208" s="2"/>
      <c r="WLP208" s="2"/>
      <c r="WLQ208" s="2"/>
      <c r="WLR208" s="2"/>
      <c r="WLS208" s="2"/>
      <c r="WLT208" s="2"/>
      <c r="WLU208" s="2"/>
      <c r="WLV208" s="2"/>
      <c r="WLW208" s="2"/>
      <c r="WLX208" s="2"/>
      <c r="WLY208" s="2"/>
      <c r="WLZ208" s="2"/>
      <c r="WMA208" s="2"/>
      <c r="WMB208" s="2"/>
      <c r="WMC208" s="2"/>
      <c r="WMD208" s="2"/>
      <c r="WME208" s="2"/>
      <c r="WMF208" s="2"/>
      <c r="WMG208" s="2"/>
      <c r="WMH208" s="2"/>
      <c r="WMI208" s="2"/>
      <c r="WMJ208" s="2"/>
      <c r="WMK208" s="2"/>
      <c r="WML208" s="2"/>
      <c r="WMM208" s="2"/>
      <c r="WMN208" s="2"/>
      <c r="WMO208" s="2"/>
      <c r="WMP208" s="2"/>
      <c r="WMQ208" s="2"/>
      <c r="WMR208" s="2"/>
      <c r="WMS208" s="2"/>
      <c r="WMT208" s="2"/>
      <c r="WMU208" s="2"/>
      <c r="WMV208" s="2"/>
      <c r="WMW208" s="2"/>
      <c r="WMX208" s="2"/>
      <c r="WMY208" s="2"/>
      <c r="WMZ208" s="2"/>
      <c r="WNA208" s="2"/>
      <c r="WNB208" s="2"/>
      <c r="WNC208" s="2"/>
      <c r="WND208" s="2"/>
      <c r="WNE208" s="2"/>
      <c r="WNF208" s="2"/>
      <c r="WNG208" s="2"/>
      <c r="WNH208" s="2"/>
      <c r="WNI208" s="2"/>
      <c r="WNJ208" s="2"/>
      <c r="WNK208" s="2"/>
      <c r="WNL208" s="2"/>
      <c r="WNM208" s="2"/>
      <c r="WNN208" s="2"/>
      <c r="WNO208" s="2"/>
      <c r="WNP208" s="2"/>
      <c r="WNQ208" s="2"/>
      <c r="WNR208" s="2"/>
      <c r="WNS208" s="2"/>
      <c r="WNT208" s="2"/>
      <c r="WNU208" s="2"/>
      <c r="WNV208" s="2"/>
      <c r="WNW208" s="2"/>
      <c r="WNX208" s="2"/>
      <c r="WNY208" s="2"/>
      <c r="WNZ208" s="2"/>
      <c r="WOA208" s="2"/>
      <c r="WOB208" s="2"/>
      <c r="WOC208" s="2"/>
      <c r="WOD208" s="2"/>
      <c r="WOE208" s="2"/>
      <c r="WOF208" s="2"/>
      <c r="WOG208" s="2"/>
      <c r="WOH208" s="2"/>
      <c r="WOI208" s="2"/>
      <c r="WOJ208" s="2"/>
      <c r="WOK208" s="2"/>
      <c r="WOL208" s="2"/>
      <c r="WOM208" s="2"/>
      <c r="WON208" s="2"/>
      <c r="WOO208" s="2"/>
      <c r="WOP208" s="2"/>
      <c r="WOQ208" s="2"/>
      <c r="WOR208" s="2"/>
      <c r="WOS208" s="2"/>
      <c r="WOT208" s="2"/>
      <c r="WOU208" s="2"/>
      <c r="WOV208" s="2"/>
      <c r="WOW208" s="2"/>
      <c r="WOX208" s="2"/>
      <c r="WOY208" s="2"/>
      <c r="WOZ208" s="2"/>
      <c r="WPA208" s="2"/>
      <c r="WPB208" s="2"/>
      <c r="WPC208" s="2"/>
      <c r="WPD208" s="2"/>
      <c r="WPE208" s="2"/>
      <c r="WPF208" s="2"/>
      <c r="WPG208" s="2"/>
      <c r="WPH208" s="2"/>
      <c r="WPI208" s="2"/>
      <c r="WPJ208" s="2"/>
      <c r="WPK208" s="2"/>
      <c r="WPL208" s="2"/>
      <c r="WPM208" s="2"/>
      <c r="WPN208" s="2"/>
      <c r="WPO208" s="2"/>
      <c r="WPP208" s="2"/>
      <c r="WPQ208" s="2"/>
      <c r="WPR208" s="2"/>
      <c r="WPS208" s="2"/>
      <c r="WPT208" s="2"/>
      <c r="WPU208" s="2"/>
      <c r="WPV208" s="2"/>
      <c r="WPW208" s="2"/>
      <c r="WPX208" s="2"/>
      <c r="WPY208" s="2"/>
      <c r="WPZ208" s="2"/>
      <c r="WQA208" s="2"/>
      <c r="WQB208" s="2"/>
      <c r="WQC208" s="2"/>
      <c r="WQD208" s="2"/>
      <c r="WQE208" s="2"/>
      <c r="WQF208" s="2"/>
      <c r="WQG208" s="2"/>
      <c r="WQH208" s="2"/>
      <c r="WQI208" s="2"/>
      <c r="WQJ208" s="2"/>
      <c r="WQK208" s="2"/>
      <c r="WQL208" s="2"/>
      <c r="WQM208" s="2"/>
      <c r="WQN208" s="2"/>
      <c r="WQO208" s="2"/>
      <c r="WQP208" s="2"/>
      <c r="WQQ208" s="2"/>
      <c r="WQR208" s="2"/>
      <c r="WQS208" s="2"/>
      <c r="WQT208" s="2"/>
      <c r="WQU208" s="2"/>
      <c r="WQV208" s="2"/>
      <c r="WQW208" s="2"/>
      <c r="WQX208" s="2"/>
      <c r="WQY208" s="2"/>
      <c r="WQZ208" s="2"/>
      <c r="WRA208" s="2"/>
      <c r="WRB208" s="2"/>
      <c r="WRC208" s="2"/>
      <c r="WRD208" s="2"/>
      <c r="WRE208" s="2"/>
      <c r="WRF208" s="2"/>
      <c r="WRG208" s="2"/>
      <c r="WRH208" s="2"/>
      <c r="WRI208" s="2"/>
      <c r="WRJ208" s="2"/>
      <c r="WRK208" s="2"/>
      <c r="WRL208" s="2"/>
      <c r="WRM208" s="2"/>
      <c r="WRN208" s="2"/>
      <c r="WRO208" s="2"/>
      <c r="WRP208" s="2"/>
      <c r="WRQ208" s="2"/>
      <c r="WRR208" s="2"/>
      <c r="WRS208" s="2"/>
      <c r="WRT208" s="2"/>
      <c r="WRU208" s="2"/>
      <c r="WRV208" s="2"/>
      <c r="WRW208" s="2"/>
      <c r="WRX208" s="2"/>
      <c r="WRY208" s="2"/>
      <c r="WRZ208" s="2"/>
      <c r="WSA208" s="2"/>
      <c r="WSB208" s="2"/>
      <c r="WSC208" s="2"/>
      <c r="WSD208" s="2"/>
      <c r="WSE208" s="2"/>
      <c r="WSF208" s="2"/>
      <c r="WSG208" s="2"/>
      <c r="WSH208" s="2"/>
      <c r="WSI208" s="2"/>
      <c r="WSJ208" s="2"/>
      <c r="WSK208" s="2"/>
      <c r="WSL208" s="2"/>
      <c r="WSM208" s="2"/>
      <c r="WSN208" s="2"/>
      <c r="WSO208" s="2"/>
      <c r="WSP208" s="2"/>
      <c r="WSQ208" s="2"/>
      <c r="WSR208" s="2"/>
      <c r="WSS208" s="2"/>
      <c r="WST208" s="2"/>
      <c r="WSU208" s="2"/>
      <c r="WSV208" s="2"/>
      <c r="WSW208" s="2"/>
      <c r="WSX208" s="2"/>
      <c r="WSY208" s="2"/>
      <c r="WSZ208" s="2"/>
      <c r="WTA208" s="2"/>
      <c r="WTB208" s="2"/>
      <c r="WTC208" s="2"/>
      <c r="WTD208" s="2"/>
      <c r="WTE208" s="2"/>
      <c r="WTF208" s="2"/>
      <c r="WTG208" s="2"/>
      <c r="WTH208" s="2"/>
      <c r="WTI208" s="2"/>
      <c r="WTJ208" s="2"/>
      <c r="WTK208" s="2"/>
      <c r="WTL208" s="2"/>
      <c r="WTM208" s="2"/>
      <c r="WTN208" s="2"/>
      <c r="WTO208" s="2"/>
      <c r="WTP208" s="2"/>
      <c r="WTQ208" s="2"/>
      <c r="WTR208" s="2"/>
      <c r="WTS208" s="2"/>
      <c r="WTT208" s="2"/>
      <c r="WTU208" s="2"/>
      <c r="WTV208" s="2"/>
      <c r="WTW208" s="2"/>
      <c r="WTX208" s="2"/>
      <c r="WTY208" s="2"/>
      <c r="WTZ208" s="2"/>
      <c r="WUA208" s="2"/>
      <c r="WUB208" s="2"/>
      <c r="WUC208" s="2"/>
      <c r="WUD208" s="2"/>
      <c r="WUE208" s="2"/>
      <c r="WUF208" s="2"/>
      <c r="WUG208" s="2"/>
      <c r="WUH208" s="2"/>
      <c r="WUI208" s="2"/>
      <c r="WUJ208" s="2"/>
      <c r="WUK208" s="2"/>
      <c r="WUL208" s="2"/>
      <c r="WUM208" s="2"/>
      <c r="WUN208" s="2"/>
      <c r="WUO208" s="2"/>
      <c r="WUP208" s="2"/>
      <c r="WUQ208" s="2"/>
      <c r="WUR208" s="2"/>
      <c r="WUS208" s="2"/>
      <c r="WUT208" s="2"/>
      <c r="WUU208" s="2"/>
      <c r="WUV208" s="2"/>
      <c r="WUW208" s="2"/>
      <c r="WUX208" s="2"/>
      <c r="WUY208" s="2"/>
      <c r="WUZ208" s="2"/>
      <c r="WVA208" s="2"/>
      <c r="WVB208" s="2"/>
      <c r="WVC208" s="2"/>
      <c r="WVD208" s="2"/>
      <c r="WVE208" s="2"/>
      <c r="WVF208" s="2"/>
      <c r="WVG208" s="2"/>
      <c r="WVH208" s="2"/>
      <c r="WVI208" s="2"/>
      <c r="WVJ208" s="2"/>
      <c r="WVK208" s="2"/>
      <c r="WVL208" s="2"/>
      <c r="WVM208" s="2"/>
      <c r="WVN208" s="2"/>
      <c r="WVO208" s="2"/>
      <c r="WVP208" s="2"/>
      <c r="WVQ208" s="2"/>
      <c r="WVR208" s="2"/>
      <c r="WVS208" s="2"/>
      <c r="WVT208" s="2"/>
      <c r="WVU208" s="2"/>
      <c r="WVV208" s="2"/>
      <c r="WVW208" s="2"/>
      <c r="WVX208" s="2"/>
      <c r="WVY208" s="2"/>
      <c r="WVZ208" s="2"/>
      <c r="WWA208" s="2"/>
      <c r="WWB208" s="2"/>
      <c r="WWC208" s="2"/>
      <c r="WWD208" s="2"/>
      <c r="WWE208" s="2"/>
      <c r="WWF208" s="2"/>
      <c r="WWG208" s="2"/>
      <c r="WWH208" s="2"/>
      <c r="WWI208" s="2"/>
      <c r="WWJ208" s="2"/>
      <c r="WWK208" s="2"/>
      <c r="WWL208" s="2"/>
      <c r="WWM208" s="2"/>
      <c r="WWN208" s="2"/>
      <c r="WWO208" s="2"/>
      <c r="WWP208" s="2"/>
      <c r="WWQ208" s="2"/>
      <c r="WWR208" s="2"/>
      <c r="WWS208" s="2"/>
      <c r="WWT208" s="2"/>
      <c r="WWU208" s="2"/>
      <c r="WWV208" s="2"/>
      <c r="WWW208" s="2"/>
      <c r="WWX208" s="2"/>
      <c r="WWY208" s="2"/>
      <c r="WWZ208" s="2"/>
      <c r="WXA208" s="2"/>
      <c r="WXB208" s="2"/>
      <c r="WXC208" s="2"/>
      <c r="WXD208" s="2"/>
      <c r="WXE208" s="2"/>
      <c r="WXF208" s="2"/>
      <c r="WXG208" s="2"/>
      <c r="WXH208" s="2"/>
      <c r="WXI208" s="2"/>
      <c r="WXJ208" s="2"/>
      <c r="WXK208" s="2"/>
      <c r="WXL208" s="2"/>
      <c r="WXM208" s="2"/>
      <c r="WXN208" s="2"/>
      <c r="WXO208" s="2"/>
      <c r="WXP208" s="2"/>
      <c r="WXQ208" s="2"/>
      <c r="WXR208" s="2"/>
      <c r="WXS208" s="2"/>
      <c r="WXT208" s="2"/>
      <c r="WXU208" s="2"/>
      <c r="WXV208" s="2"/>
      <c r="WXW208" s="2"/>
      <c r="WXX208" s="2"/>
      <c r="WXY208" s="2"/>
      <c r="WXZ208" s="2"/>
      <c r="WYA208" s="2"/>
      <c r="WYB208" s="2"/>
      <c r="WYC208" s="2"/>
      <c r="WYD208" s="2"/>
      <c r="WYE208" s="2"/>
      <c r="WYF208" s="2"/>
      <c r="WYG208" s="2"/>
      <c r="WYH208" s="2"/>
      <c r="WYI208" s="2"/>
      <c r="WYJ208" s="2"/>
      <c r="WYK208" s="2"/>
      <c r="WYL208" s="2"/>
      <c r="WYM208" s="2"/>
      <c r="WYN208" s="2"/>
      <c r="WYO208" s="2"/>
      <c r="WYP208" s="2"/>
      <c r="WYQ208" s="2"/>
      <c r="WYR208" s="2"/>
      <c r="WYS208" s="2"/>
      <c r="WYT208" s="2"/>
      <c r="WYU208" s="2"/>
      <c r="WYV208" s="2"/>
      <c r="WYW208" s="2"/>
      <c r="WYX208" s="2"/>
      <c r="WYY208" s="2"/>
      <c r="WYZ208" s="2"/>
      <c r="WZA208" s="2"/>
      <c r="WZB208" s="2"/>
      <c r="WZC208" s="2"/>
      <c r="WZD208" s="2"/>
      <c r="WZE208" s="2"/>
      <c r="WZF208" s="2"/>
      <c r="WZG208" s="2"/>
      <c r="WZH208" s="2"/>
      <c r="WZI208" s="2"/>
      <c r="WZJ208" s="2"/>
      <c r="WZK208" s="2"/>
      <c r="WZL208" s="2"/>
      <c r="WZM208" s="2"/>
      <c r="WZN208" s="2"/>
      <c r="WZO208" s="2"/>
      <c r="WZP208" s="2"/>
      <c r="WZQ208" s="2"/>
      <c r="WZR208" s="2"/>
      <c r="WZS208" s="2"/>
      <c r="WZT208" s="2"/>
      <c r="WZU208" s="2"/>
      <c r="WZV208" s="2"/>
      <c r="WZW208" s="2"/>
      <c r="WZX208" s="2"/>
      <c r="WZY208" s="2"/>
      <c r="WZZ208" s="2"/>
      <c r="XAA208" s="2"/>
      <c r="XAB208" s="2"/>
      <c r="XAC208" s="2"/>
      <c r="XAD208" s="2"/>
      <c r="XAE208" s="2"/>
      <c r="XAF208" s="2"/>
      <c r="XAG208" s="2"/>
      <c r="XAH208" s="2"/>
      <c r="XAI208" s="2"/>
      <c r="XAJ208" s="2"/>
      <c r="XAK208" s="2"/>
      <c r="XAL208" s="2"/>
      <c r="XAM208" s="2"/>
      <c r="XAN208" s="2"/>
      <c r="XAO208" s="2"/>
      <c r="XAP208" s="2"/>
      <c r="XAQ208" s="2"/>
      <c r="XAR208" s="2"/>
      <c r="XAS208" s="2"/>
      <c r="XAT208" s="2"/>
      <c r="XAU208" s="2"/>
      <c r="XAV208" s="2"/>
      <c r="XAW208" s="2"/>
      <c r="XAX208" s="2"/>
      <c r="XAY208" s="2"/>
      <c r="XAZ208" s="2"/>
      <c r="XBA208" s="2"/>
      <c r="XBB208" s="2"/>
      <c r="XBC208" s="2"/>
      <c r="XBD208" s="2"/>
      <c r="XBE208" s="2"/>
      <c r="XBF208" s="2"/>
      <c r="XBG208" s="2"/>
      <c r="XBH208" s="2"/>
      <c r="XBI208" s="2"/>
      <c r="XBJ208" s="2"/>
      <c r="XBK208" s="2"/>
      <c r="XBL208" s="2"/>
      <c r="XBM208" s="2"/>
      <c r="XBN208" s="2"/>
      <c r="XBO208" s="2"/>
      <c r="XBP208" s="2"/>
      <c r="XBQ208" s="2"/>
      <c r="XBR208" s="2"/>
      <c r="XBS208" s="2"/>
      <c r="XBT208" s="2"/>
      <c r="XBU208" s="2"/>
      <c r="XBV208" s="2"/>
      <c r="XBW208" s="2"/>
      <c r="XBX208" s="2"/>
      <c r="XBY208" s="2"/>
      <c r="XBZ208" s="2"/>
      <c r="XCA208" s="2"/>
      <c r="XCB208" s="2"/>
      <c r="XCC208" s="2"/>
      <c r="XCD208" s="2"/>
      <c r="XCE208" s="2"/>
      <c r="XCF208" s="2"/>
      <c r="XCG208" s="2"/>
      <c r="XCH208" s="2"/>
      <c r="XCI208" s="2"/>
      <c r="XCJ208" s="2"/>
      <c r="XCK208" s="2"/>
      <c r="XCL208" s="2"/>
      <c r="XCM208" s="2"/>
      <c r="XCN208" s="2"/>
      <c r="XCO208" s="2"/>
      <c r="XCP208" s="2"/>
      <c r="XCQ208" s="2"/>
      <c r="XCR208" s="2"/>
      <c r="XCS208" s="2"/>
      <c r="XCT208" s="2"/>
      <c r="XCU208" s="2"/>
      <c r="XCV208" s="2"/>
      <c r="XCW208" s="2"/>
      <c r="XCX208" s="2"/>
      <c r="XCY208" s="2"/>
      <c r="XCZ208" s="2"/>
      <c r="XDA208" s="2"/>
      <c r="XDB208" s="2"/>
      <c r="XDC208" s="2"/>
      <c r="XDD208" s="2"/>
      <c r="XDE208" s="2"/>
      <c r="XDF208" s="2"/>
      <c r="XDG208" s="2"/>
      <c r="XDH208" s="2"/>
      <c r="XDI208" s="2"/>
      <c r="XDJ208" s="2"/>
      <c r="XDK208" s="2"/>
      <c r="XDL208" s="2"/>
      <c r="XDM208" s="2"/>
      <c r="XDN208" s="2"/>
      <c r="XDO208" s="2"/>
      <c r="XDP208" s="2"/>
      <c r="XDQ208" s="2"/>
      <c r="XDR208" s="2"/>
      <c r="XDS208" s="2"/>
      <c r="XDT208" s="2"/>
      <c r="XDU208" s="2"/>
      <c r="XDV208" s="2"/>
      <c r="XDW208" s="2"/>
      <c r="XDX208" s="2"/>
      <c r="XDY208" s="2"/>
      <c r="XDZ208" s="2"/>
      <c r="XEA208" s="2"/>
      <c r="XEB208" s="2"/>
      <c r="XEC208" s="2"/>
      <c r="XED208" s="2"/>
      <c r="XEE208" s="2"/>
      <c r="XEF208" s="2"/>
      <c r="XEG208" s="2"/>
      <c r="XEH208" s="2"/>
      <c r="XEI208" s="2"/>
      <c r="XEJ208" s="2"/>
      <c r="XEK208" s="2"/>
      <c r="XEL208" s="2"/>
      <c r="XEM208" s="2"/>
      <c r="XEN208" s="2"/>
      <c r="XEO208" s="2"/>
      <c r="XEP208" s="2"/>
      <c r="XEQ208" s="2"/>
      <c r="XER208" s="2"/>
      <c r="XES208" s="2"/>
      <c r="XET208" s="2"/>
      <c r="XEU208" s="2"/>
      <c r="XEV208" s="2"/>
    </row>
    <row r="209" s="2" customFormat="1" ht="12.75" spans="1:30">
      <c r="A209" s="9" t="s">
        <v>13378</v>
      </c>
      <c r="B209" s="181" t="s">
        <v>13402</v>
      </c>
      <c r="C209" s="9" t="s">
        <v>9513</v>
      </c>
      <c r="D209" s="182">
        <v>45596</v>
      </c>
      <c r="E209" s="183">
        <f>190780+264</f>
        <v>191044</v>
      </c>
      <c r="F209" s="183">
        <v>0</v>
      </c>
      <c r="G209" s="30">
        <f t="shared" si="22"/>
        <v>45596</v>
      </c>
      <c r="H209" s="112"/>
      <c r="I209" s="112"/>
      <c r="J209" s="112"/>
      <c r="K209" s="112"/>
      <c r="L209" s="112"/>
      <c r="M209" s="112"/>
      <c r="N209" s="112"/>
      <c r="O209" s="112"/>
      <c r="P209" s="112"/>
      <c r="Q209" s="112"/>
      <c r="R209" s="112"/>
      <c r="S209" s="112"/>
      <c r="T209" s="36">
        <f t="shared" si="21"/>
        <v>0</v>
      </c>
      <c r="U209" s="36"/>
      <c r="V209" s="103">
        <f t="shared" si="24"/>
        <v>191044</v>
      </c>
      <c r="W209" s="2" t="str">
        <f t="shared" si="25"/>
        <v>是</v>
      </c>
      <c r="X209" s="9">
        <f t="shared" si="26"/>
        <v>181</v>
      </c>
      <c r="Y209" s="9">
        <f t="shared" si="27"/>
        <v>5</v>
      </c>
      <c r="Z209" s="110">
        <v>45777</v>
      </c>
      <c r="AA209" s="9" t="e">
        <f>LOOKUP(Y209,#REF!)</f>
        <v>#REF!</v>
      </c>
      <c r="AB209" s="111" t="s">
        <v>13166</v>
      </c>
      <c r="AC209" s="2" t="str">
        <f>VLOOKUP(B209,[5]回款反馈!$D:$T,17,0)</f>
        <v>等香港账户钱多一些在付</v>
      </c>
      <c r="AD209" s="2">
        <f t="shared" si="23"/>
        <v>2024</v>
      </c>
    </row>
    <row r="210" s="2" customFormat="1" ht="12.75" spans="1:30">
      <c r="A210" s="9" t="s">
        <v>13378</v>
      </c>
      <c r="B210" s="181" t="s">
        <v>13399</v>
      </c>
      <c r="C210" s="9" t="s">
        <v>9513</v>
      </c>
      <c r="D210" s="182">
        <v>45596</v>
      </c>
      <c r="E210" s="183">
        <v>196812</v>
      </c>
      <c r="F210" s="183">
        <v>0</v>
      </c>
      <c r="G210" s="30">
        <f t="shared" si="22"/>
        <v>45596</v>
      </c>
      <c r="H210" s="112"/>
      <c r="I210" s="112"/>
      <c r="J210" s="112"/>
      <c r="K210" s="112"/>
      <c r="L210" s="112"/>
      <c r="M210" s="112"/>
      <c r="N210" s="112"/>
      <c r="O210" s="112"/>
      <c r="P210" s="112"/>
      <c r="Q210" s="112"/>
      <c r="R210" s="112"/>
      <c r="S210" s="112"/>
      <c r="T210" s="36">
        <f t="shared" si="21"/>
        <v>0</v>
      </c>
      <c r="U210" s="36"/>
      <c r="V210" s="103">
        <f t="shared" si="24"/>
        <v>196812</v>
      </c>
      <c r="W210" s="2" t="str">
        <f t="shared" si="25"/>
        <v>是</v>
      </c>
      <c r="X210" s="9">
        <f t="shared" si="26"/>
        <v>181</v>
      </c>
      <c r="Y210" s="9">
        <f t="shared" si="27"/>
        <v>5</v>
      </c>
      <c r="Z210" s="110">
        <v>45777</v>
      </c>
      <c r="AA210" s="9" t="e">
        <f>LOOKUP(Y210,#REF!)</f>
        <v>#REF!</v>
      </c>
      <c r="AB210" s="111" t="s">
        <v>13166</v>
      </c>
      <c r="AC210" s="2" t="str">
        <f>VLOOKUP(B210,[5]回款反馈!$D:$T,17,0)</f>
        <v>等香港账户钱多一些在付</v>
      </c>
      <c r="AD210" s="2">
        <f t="shared" si="23"/>
        <v>2024</v>
      </c>
    </row>
    <row r="211" s="2" customFormat="1" ht="12.75" spans="1:30">
      <c r="A211" s="9" t="s">
        <v>13378</v>
      </c>
      <c r="B211" s="181" t="s">
        <v>13403</v>
      </c>
      <c r="C211" s="9" t="s">
        <v>9513</v>
      </c>
      <c r="D211" s="182">
        <v>45626</v>
      </c>
      <c r="E211" s="183">
        <v>182876</v>
      </c>
      <c r="F211" s="183">
        <v>0</v>
      </c>
      <c r="G211" s="30">
        <f t="shared" si="22"/>
        <v>45626</v>
      </c>
      <c r="H211" s="112"/>
      <c r="I211" s="112"/>
      <c r="J211" s="112"/>
      <c r="K211" s="112"/>
      <c r="L211" s="112"/>
      <c r="M211" s="112"/>
      <c r="N211" s="112"/>
      <c r="O211" s="112"/>
      <c r="P211" s="112"/>
      <c r="Q211" s="112"/>
      <c r="R211" s="112"/>
      <c r="S211" s="112"/>
      <c r="T211" s="36">
        <f t="shared" si="21"/>
        <v>0</v>
      </c>
      <c r="U211" s="36"/>
      <c r="V211" s="103">
        <f t="shared" si="24"/>
        <v>182876</v>
      </c>
      <c r="W211" s="2" t="str">
        <f t="shared" si="25"/>
        <v>是</v>
      </c>
      <c r="X211" s="9">
        <f t="shared" si="26"/>
        <v>151</v>
      </c>
      <c r="Y211" s="9">
        <f t="shared" si="27"/>
        <v>5</v>
      </c>
      <c r="Z211" s="110">
        <v>45777</v>
      </c>
      <c r="AA211" s="9" t="e">
        <f>LOOKUP(Y211,#REF!)</f>
        <v>#REF!</v>
      </c>
      <c r="AB211" s="111" t="s">
        <v>13166</v>
      </c>
      <c r="AC211" s="2" t="str">
        <f>VLOOKUP(B211,[5]回款反馈!$D:$T,17,0)</f>
        <v>等香港账户钱多一些在付</v>
      </c>
      <c r="AD211" s="2">
        <f t="shared" si="23"/>
        <v>2024</v>
      </c>
    </row>
    <row r="212" s="2" customFormat="1" spans="1:31">
      <c r="A212" s="9" t="s">
        <v>13122</v>
      </c>
      <c r="B212" s="21" t="s">
        <v>13404</v>
      </c>
      <c r="C212" s="21" t="s">
        <v>9504</v>
      </c>
      <c r="D212" s="22">
        <v>45657</v>
      </c>
      <c r="E212" s="21">
        <v>1140.6</v>
      </c>
      <c r="F212" s="188">
        <v>45</v>
      </c>
      <c r="G212" s="25">
        <f t="shared" si="22"/>
        <v>45702</v>
      </c>
      <c r="H212" s="102">
        <f>2865.6-1725+1564.6-424</f>
        <v>2281.2</v>
      </c>
      <c r="I212" s="102">
        <f>1725-2865.5</f>
        <v>-1140.5</v>
      </c>
      <c r="J212" s="102"/>
      <c r="K212" s="36"/>
      <c r="L212" s="36"/>
      <c r="M212" s="36"/>
      <c r="N212" s="36"/>
      <c r="O212" s="36"/>
      <c r="P212" s="36"/>
      <c r="Q212" s="36"/>
      <c r="R212" s="36"/>
      <c r="S212" s="102"/>
      <c r="T212" s="102">
        <f t="shared" si="21"/>
        <v>1140.7</v>
      </c>
      <c r="U212" s="102"/>
      <c r="V212" s="103">
        <f t="shared" si="24"/>
        <v>-0.1</v>
      </c>
      <c r="W212" s="2" t="str">
        <f t="shared" si="25"/>
        <v>否</v>
      </c>
      <c r="X212" s="9" t="str">
        <f t="shared" si="26"/>
        <v>_</v>
      </c>
      <c r="Y212" s="9" t="str">
        <f t="shared" si="27"/>
        <v>—</v>
      </c>
      <c r="Z212" s="110">
        <v>45777</v>
      </c>
      <c r="AA212" s="9" t="e">
        <f>LOOKUP(Y212,#REF!)</f>
        <v>#REF!</v>
      </c>
      <c r="AB212" s="111" t="s">
        <v>13166</v>
      </c>
      <c r="AC212" s="197"/>
      <c r="AD212" s="2">
        <f t="shared" si="23"/>
        <v>2024</v>
      </c>
      <c r="AE212" s="2" t="s">
        <v>13167</v>
      </c>
    </row>
    <row r="213" s="2" customFormat="1" spans="1:33">
      <c r="A213" s="9" t="s">
        <v>13105</v>
      </c>
      <c r="B213" s="9" t="s">
        <v>13405</v>
      </c>
      <c r="C213" s="9" t="s">
        <v>9504</v>
      </c>
      <c r="D213" s="27">
        <v>45657</v>
      </c>
      <c r="E213" s="9">
        <v>72435</v>
      </c>
      <c r="F213" s="119">
        <v>180</v>
      </c>
      <c r="G213" s="30">
        <f t="shared" si="22"/>
        <v>45837</v>
      </c>
      <c r="H213" s="36"/>
      <c r="I213" s="36"/>
      <c r="J213" s="36"/>
      <c r="K213" s="36"/>
      <c r="L213" s="36"/>
      <c r="M213" s="36"/>
      <c r="N213" s="36"/>
      <c r="O213" s="36"/>
      <c r="P213" s="36"/>
      <c r="Q213" s="36"/>
      <c r="R213" s="36"/>
      <c r="S213" s="36"/>
      <c r="T213" s="36">
        <f t="shared" si="21"/>
        <v>0</v>
      </c>
      <c r="U213" s="36"/>
      <c r="V213" s="103">
        <f t="shared" si="24"/>
        <v>72435</v>
      </c>
      <c r="W213" s="2" t="str">
        <f t="shared" si="25"/>
        <v>否</v>
      </c>
      <c r="X213" s="9" t="str">
        <f t="shared" si="26"/>
        <v>_</v>
      </c>
      <c r="Y213" s="9" t="str">
        <f t="shared" si="27"/>
        <v>0</v>
      </c>
      <c r="Z213" s="110">
        <v>45777</v>
      </c>
      <c r="AA213" s="9" t="e">
        <f>LOOKUP(Y213,#REF!)</f>
        <v>#REF!</v>
      </c>
      <c r="AB213" s="111" t="s">
        <v>13176</v>
      </c>
      <c r="AC213" s="7"/>
      <c r="AD213" s="2">
        <f t="shared" si="23"/>
        <v>2024</v>
      </c>
      <c r="AG213" s="2" t="s">
        <v>13208</v>
      </c>
    </row>
    <row r="214" s="2" customFormat="1" spans="1:33">
      <c r="A214" s="9" t="s">
        <v>13098</v>
      </c>
      <c r="B214" s="75" t="s">
        <v>13406</v>
      </c>
      <c r="C214" s="9" t="s">
        <v>9504</v>
      </c>
      <c r="D214" s="27">
        <v>45657</v>
      </c>
      <c r="E214" s="9">
        <v>711610</v>
      </c>
      <c r="F214" s="74">
        <v>180</v>
      </c>
      <c r="G214" s="30">
        <f t="shared" si="22"/>
        <v>45837</v>
      </c>
      <c r="H214" s="36"/>
      <c r="I214" s="36"/>
      <c r="J214" s="36"/>
      <c r="K214" s="36"/>
      <c r="L214" s="36"/>
      <c r="M214" s="36"/>
      <c r="N214" s="36"/>
      <c r="O214" s="36"/>
      <c r="P214" s="36"/>
      <c r="Q214" s="36"/>
      <c r="R214" s="36"/>
      <c r="S214" s="36"/>
      <c r="T214" s="36">
        <f t="shared" si="21"/>
        <v>0</v>
      </c>
      <c r="U214" s="36"/>
      <c r="V214" s="103">
        <f t="shared" si="24"/>
        <v>711610</v>
      </c>
      <c r="W214" s="2" t="str">
        <f t="shared" si="25"/>
        <v>否</v>
      </c>
      <c r="X214" s="9" t="str">
        <f t="shared" si="26"/>
        <v>_</v>
      </c>
      <c r="Y214" s="9" t="str">
        <f t="shared" si="27"/>
        <v>0</v>
      </c>
      <c r="Z214" s="110">
        <v>45777</v>
      </c>
      <c r="AA214" s="9" t="e">
        <f>LOOKUP(Y214,#REF!)</f>
        <v>#REF!</v>
      </c>
      <c r="AB214" s="111" t="s">
        <v>13166</v>
      </c>
      <c r="AC214" s="7"/>
      <c r="AD214" s="2">
        <f t="shared" si="23"/>
        <v>2024</v>
      </c>
      <c r="AG214" s="7" t="s">
        <v>13208</v>
      </c>
    </row>
    <row r="215" s="2" customFormat="1" spans="1:33">
      <c r="A215" s="9" t="s">
        <v>13098</v>
      </c>
      <c r="B215" s="75" t="s">
        <v>13407</v>
      </c>
      <c r="C215" s="9" t="s">
        <v>9504</v>
      </c>
      <c r="D215" s="27">
        <v>45657</v>
      </c>
      <c r="E215" s="9">
        <v>415240</v>
      </c>
      <c r="F215" s="74">
        <v>180</v>
      </c>
      <c r="G215" s="30">
        <f t="shared" si="22"/>
        <v>45837</v>
      </c>
      <c r="H215" s="36"/>
      <c r="I215" s="36"/>
      <c r="J215" s="36"/>
      <c r="K215" s="36"/>
      <c r="L215" s="36"/>
      <c r="M215" s="36"/>
      <c r="N215" s="36"/>
      <c r="O215" s="36"/>
      <c r="P215" s="36"/>
      <c r="Q215" s="36"/>
      <c r="R215" s="36"/>
      <c r="S215" s="36"/>
      <c r="T215" s="36">
        <f t="shared" si="21"/>
        <v>0</v>
      </c>
      <c r="U215" s="36"/>
      <c r="V215" s="103">
        <f t="shared" si="24"/>
        <v>415240</v>
      </c>
      <c r="W215" s="2" t="str">
        <f t="shared" si="25"/>
        <v>否</v>
      </c>
      <c r="X215" s="9" t="str">
        <f t="shared" si="26"/>
        <v>_</v>
      </c>
      <c r="Y215" s="9" t="str">
        <f t="shared" si="27"/>
        <v>0</v>
      </c>
      <c r="Z215" s="110">
        <v>45777</v>
      </c>
      <c r="AA215" s="9" t="e">
        <f>LOOKUP(Y215,#REF!)</f>
        <v>#REF!</v>
      </c>
      <c r="AB215" s="111" t="s">
        <v>13166</v>
      </c>
      <c r="AC215" s="7"/>
      <c r="AD215" s="2">
        <f t="shared" si="23"/>
        <v>2024</v>
      </c>
      <c r="AG215" s="7" t="s">
        <v>13208</v>
      </c>
    </row>
    <row r="216" s="2" customFormat="1" spans="1:33">
      <c r="A216" s="9" t="s">
        <v>13101</v>
      </c>
      <c r="B216" s="9" t="s">
        <v>13408</v>
      </c>
      <c r="C216" s="9" t="s">
        <v>9504</v>
      </c>
      <c r="D216" s="38">
        <v>45657</v>
      </c>
      <c r="E216" s="68">
        <v>36000</v>
      </c>
      <c r="F216" s="33">
        <v>180</v>
      </c>
      <c r="G216" s="30">
        <f t="shared" si="22"/>
        <v>45837</v>
      </c>
      <c r="H216" s="36"/>
      <c r="I216" s="36"/>
      <c r="J216" s="36"/>
      <c r="K216" s="36"/>
      <c r="L216" s="36"/>
      <c r="M216" s="36"/>
      <c r="N216" s="36"/>
      <c r="O216" s="36"/>
      <c r="P216" s="36"/>
      <c r="Q216" s="36"/>
      <c r="R216" s="36"/>
      <c r="S216" s="36"/>
      <c r="T216" s="36">
        <f t="shared" si="21"/>
        <v>0</v>
      </c>
      <c r="U216" s="36"/>
      <c r="V216" s="103">
        <f t="shared" si="24"/>
        <v>36000</v>
      </c>
      <c r="W216" s="2" t="str">
        <f t="shared" si="25"/>
        <v>否</v>
      </c>
      <c r="X216" s="9" t="str">
        <f t="shared" si="26"/>
        <v>_</v>
      </c>
      <c r="Y216" s="9" t="str">
        <f t="shared" si="27"/>
        <v>0</v>
      </c>
      <c r="Z216" s="110">
        <v>45777</v>
      </c>
      <c r="AA216" s="9" t="e">
        <f>LOOKUP(Y216,#REF!)</f>
        <v>#REF!</v>
      </c>
      <c r="AB216" s="111" t="s">
        <v>13166</v>
      </c>
      <c r="AD216" s="2">
        <f t="shared" si="23"/>
        <v>2024</v>
      </c>
      <c r="AG216" s="7" t="s">
        <v>13237</v>
      </c>
    </row>
    <row r="217" s="2" customFormat="1" spans="1:33">
      <c r="A217" s="9" t="s">
        <v>13101</v>
      </c>
      <c r="B217" s="9" t="s">
        <v>13409</v>
      </c>
      <c r="C217" s="9" t="s">
        <v>9504</v>
      </c>
      <c r="D217" s="38">
        <v>45657</v>
      </c>
      <c r="E217" s="68">
        <v>81360</v>
      </c>
      <c r="F217" s="33">
        <v>180</v>
      </c>
      <c r="G217" s="30">
        <f t="shared" si="22"/>
        <v>45837</v>
      </c>
      <c r="H217" s="36"/>
      <c r="I217" s="36"/>
      <c r="J217" s="36"/>
      <c r="K217" s="36"/>
      <c r="L217" s="36"/>
      <c r="M217" s="36"/>
      <c r="N217" s="36"/>
      <c r="O217" s="36"/>
      <c r="P217" s="36"/>
      <c r="Q217" s="36"/>
      <c r="R217" s="36"/>
      <c r="S217" s="36"/>
      <c r="T217" s="36">
        <f t="shared" si="21"/>
        <v>0</v>
      </c>
      <c r="U217" s="36"/>
      <c r="V217" s="103">
        <f t="shared" si="24"/>
        <v>81360</v>
      </c>
      <c r="W217" s="2" t="str">
        <f t="shared" si="25"/>
        <v>否</v>
      </c>
      <c r="X217" s="9" t="str">
        <f t="shared" si="26"/>
        <v>_</v>
      </c>
      <c r="Y217" s="9" t="str">
        <f t="shared" si="27"/>
        <v>0</v>
      </c>
      <c r="Z217" s="110">
        <v>45777</v>
      </c>
      <c r="AA217" s="9" t="e">
        <f>LOOKUP(Y217,#REF!)</f>
        <v>#REF!</v>
      </c>
      <c r="AB217" s="111" t="s">
        <v>13166</v>
      </c>
      <c r="AD217" s="2">
        <f t="shared" si="23"/>
        <v>2024</v>
      </c>
      <c r="AG217" s="7" t="s">
        <v>13237</v>
      </c>
    </row>
    <row r="218" s="2" customFormat="1" spans="1:33">
      <c r="A218" s="9" t="s">
        <v>13101</v>
      </c>
      <c r="B218" s="9" t="s">
        <v>13410</v>
      </c>
      <c r="C218" s="9" t="s">
        <v>9504</v>
      </c>
      <c r="D218" s="38">
        <v>45657</v>
      </c>
      <c r="E218" s="68">
        <v>171230</v>
      </c>
      <c r="F218" s="33">
        <v>180</v>
      </c>
      <c r="G218" s="30">
        <f t="shared" si="22"/>
        <v>45837</v>
      </c>
      <c r="H218" s="36"/>
      <c r="I218" s="36"/>
      <c r="J218" s="36"/>
      <c r="K218" s="36"/>
      <c r="L218" s="36"/>
      <c r="M218" s="36"/>
      <c r="N218" s="36"/>
      <c r="O218" s="36"/>
      <c r="P218" s="36"/>
      <c r="Q218" s="36"/>
      <c r="R218" s="36"/>
      <c r="S218" s="36"/>
      <c r="T218" s="36">
        <f t="shared" si="21"/>
        <v>0</v>
      </c>
      <c r="U218" s="36"/>
      <c r="V218" s="103">
        <f t="shared" si="24"/>
        <v>171230</v>
      </c>
      <c r="W218" s="2" t="str">
        <f t="shared" si="25"/>
        <v>否</v>
      </c>
      <c r="X218" s="9" t="str">
        <f t="shared" si="26"/>
        <v>_</v>
      </c>
      <c r="Y218" s="9" t="str">
        <f t="shared" si="27"/>
        <v>0</v>
      </c>
      <c r="Z218" s="110">
        <v>45777</v>
      </c>
      <c r="AA218" s="9" t="e">
        <f>LOOKUP(Y218,#REF!)</f>
        <v>#REF!</v>
      </c>
      <c r="AB218" s="111" t="s">
        <v>13166</v>
      </c>
      <c r="AD218" s="2">
        <f t="shared" si="23"/>
        <v>2024</v>
      </c>
      <c r="AG218" s="7" t="s">
        <v>13237</v>
      </c>
    </row>
    <row r="219" s="2" customFormat="1" spans="1:33">
      <c r="A219" s="9" t="s">
        <v>13101</v>
      </c>
      <c r="B219" s="9" t="s">
        <v>13411</v>
      </c>
      <c r="C219" s="9" t="s">
        <v>9504</v>
      </c>
      <c r="D219" s="38">
        <v>45657</v>
      </c>
      <c r="E219" s="68">
        <v>84830</v>
      </c>
      <c r="F219" s="33">
        <v>180</v>
      </c>
      <c r="G219" s="30">
        <f t="shared" si="22"/>
        <v>45837</v>
      </c>
      <c r="H219" s="36"/>
      <c r="I219" s="36"/>
      <c r="J219" s="36"/>
      <c r="K219" s="36"/>
      <c r="L219" s="36"/>
      <c r="M219" s="36"/>
      <c r="N219" s="36"/>
      <c r="O219" s="36"/>
      <c r="P219" s="36"/>
      <c r="Q219" s="36"/>
      <c r="R219" s="36"/>
      <c r="S219" s="36"/>
      <c r="T219" s="36">
        <f t="shared" si="21"/>
        <v>0</v>
      </c>
      <c r="U219" s="36"/>
      <c r="V219" s="103">
        <f t="shared" si="24"/>
        <v>84830</v>
      </c>
      <c r="W219" s="2" t="str">
        <f t="shared" si="25"/>
        <v>否</v>
      </c>
      <c r="X219" s="9" t="str">
        <f t="shared" si="26"/>
        <v>_</v>
      </c>
      <c r="Y219" s="9" t="str">
        <f t="shared" si="27"/>
        <v>0</v>
      </c>
      <c r="Z219" s="110">
        <v>45777</v>
      </c>
      <c r="AA219" s="9" t="e">
        <f>LOOKUP(Y219,#REF!)</f>
        <v>#REF!</v>
      </c>
      <c r="AB219" s="111" t="s">
        <v>13166</v>
      </c>
      <c r="AD219" s="2">
        <f t="shared" si="23"/>
        <v>2024</v>
      </c>
      <c r="AG219" s="7" t="s">
        <v>13237</v>
      </c>
    </row>
    <row r="220" s="2" customFormat="1" ht="12.75" spans="1:33">
      <c r="A220" s="9" t="s">
        <v>13111</v>
      </c>
      <c r="B220" s="9" t="s">
        <v>13412</v>
      </c>
      <c r="C220" s="9" t="s">
        <v>9504</v>
      </c>
      <c r="D220" s="38">
        <v>45657</v>
      </c>
      <c r="E220" s="9">
        <v>68350</v>
      </c>
      <c r="F220" s="29">
        <v>90</v>
      </c>
      <c r="G220" s="30">
        <f t="shared" si="22"/>
        <v>45747</v>
      </c>
      <c r="H220" s="36"/>
      <c r="I220" s="36"/>
      <c r="J220" s="36"/>
      <c r="K220" s="36"/>
      <c r="L220" s="36"/>
      <c r="M220" s="36"/>
      <c r="N220" s="36"/>
      <c r="O220" s="36"/>
      <c r="P220" s="36"/>
      <c r="Q220" s="36"/>
      <c r="R220" s="36"/>
      <c r="S220" s="36"/>
      <c r="T220" s="36">
        <f t="shared" si="21"/>
        <v>0</v>
      </c>
      <c r="U220" s="36"/>
      <c r="V220" s="103">
        <f t="shared" si="24"/>
        <v>68350</v>
      </c>
      <c r="W220" s="2" t="str">
        <f t="shared" si="25"/>
        <v>是</v>
      </c>
      <c r="X220" s="9">
        <f t="shared" si="26"/>
        <v>30</v>
      </c>
      <c r="Y220" s="9">
        <f t="shared" si="27"/>
        <v>0</v>
      </c>
      <c r="Z220" s="110">
        <v>45777</v>
      </c>
      <c r="AA220" s="9" t="e">
        <f>LOOKUP(Y220,#REF!)</f>
        <v>#REF!</v>
      </c>
      <c r="AB220" s="111" t="s">
        <v>13166</v>
      </c>
      <c r="AD220" s="2">
        <f t="shared" si="23"/>
        <v>2024</v>
      </c>
      <c r="AG220" s="2" t="s">
        <v>13170</v>
      </c>
    </row>
    <row r="221" s="2" customFormat="1" ht="12.75" spans="1:30">
      <c r="A221" s="9" t="s">
        <v>13121</v>
      </c>
      <c r="B221" s="9" t="s">
        <v>13413</v>
      </c>
      <c r="C221" s="9" t="s">
        <v>9504</v>
      </c>
      <c r="D221" s="27">
        <v>45657</v>
      </c>
      <c r="E221" s="9"/>
      <c r="F221" s="131">
        <v>30</v>
      </c>
      <c r="G221" s="30">
        <f t="shared" si="22"/>
        <v>45687</v>
      </c>
      <c r="H221" s="36">
        <v>5696</v>
      </c>
      <c r="I221" s="36"/>
      <c r="J221" s="36"/>
      <c r="K221" s="36"/>
      <c r="L221" s="36"/>
      <c r="M221" s="36"/>
      <c r="N221" s="36"/>
      <c r="O221" s="36"/>
      <c r="P221" s="36"/>
      <c r="Q221" s="36"/>
      <c r="R221" s="36"/>
      <c r="S221" s="36"/>
      <c r="T221" s="36">
        <f t="shared" si="21"/>
        <v>5696</v>
      </c>
      <c r="U221" s="36"/>
      <c r="V221" s="103">
        <f t="shared" si="24"/>
        <v>-5696</v>
      </c>
      <c r="W221" s="2" t="str">
        <f t="shared" si="25"/>
        <v>否</v>
      </c>
      <c r="X221" s="9" t="str">
        <f t="shared" si="26"/>
        <v>_</v>
      </c>
      <c r="Y221" s="9" t="str">
        <f t="shared" si="27"/>
        <v>—</v>
      </c>
      <c r="Z221" s="110">
        <v>45777</v>
      </c>
      <c r="AA221" s="9" t="e">
        <f>LOOKUP(Y221,#REF!)</f>
        <v>#REF!</v>
      </c>
      <c r="AB221" s="112" t="s">
        <v>13185</v>
      </c>
      <c r="AD221" s="2">
        <f t="shared" si="23"/>
        <v>2024</v>
      </c>
    </row>
    <row r="222" s="2" customFormat="1" ht="12.75" spans="1:33">
      <c r="A222" s="9" t="s">
        <v>13108</v>
      </c>
      <c r="B222" s="9" t="s">
        <v>13414</v>
      </c>
      <c r="C222" s="9" t="s">
        <v>9504</v>
      </c>
      <c r="D222" s="27">
        <v>45629</v>
      </c>
      <c r="E222" s="9">
        <v>8400</v>
      </c>
      <c r="F222" s="74">
        <v>90</v>
      </c>
      <c r="G222" s="30">
        <f t="shared" si="22"/>
        <v>45719</v>
      </c>
      <c r="H222" s="36"/>
      <c r="I222" s="36"/>
      <c r="J222" s="36"/>
      <c r="K222" s="36"/>
      <c r="L222" s="36"/>
      <c r="M222" s="36"/>
      <c r="N222" s="36"/>
      <c r="O222" s="36"/>
      <c r="P222" s="36"/>
      <c r="Q222" s="36"/>
      <c r="R222" s="36"/>
      <c r="S222" s="36"/>
      <c r="T222" s="36">
        <f t="shared" si="21"/>
        <v>0</v>
      </c>
      <c r="U222" s="36"/>
      <c r="V222" s="103">
        <f t="shared" si="24"/>
        <v>8400</v>
      </c>
      <c r="W222" s="2" t="str">
        <f t="shared" si="25"/>
        <v>是</v>
      </c>
      <c r="X222" s="9">
        <f t="shared" si="26"/>
        <v>58</v>
      </c>
      <c r="Y222" s="9">
        <f t="shared" si="27"/>
        <v>1</v>
      </c>
      <c r="Z222" s="110">
        <v>45777</v>
      </c>
      <c r="AA222" s="9" t="e">
        <f>LOOKUP(Y222,#REF!)</f>
        <v>#REF!</v>
      </c>
      <c r="AB222" s="111" t="s">
        <v>13166</v>
      </c>
      <c r="AD222" s="2">
        <f t="shared" si="23"/>
        <v>2024</v>
      </c>
      <c r="AG222" s="2" t="s">
        <v>13208</v>
      </c>
    </row>
    <row r="223" s="2" customFormat="1" ht="12.75" spans="1:33">
      <c r="A223" s="9" t="s">
        <v>13113</v>
      </c>
      <c r="B223" s="37" t="s">
        <v>13415</v>
      </c>
      <c r="C223" s="9" t="s">
        <v>9504</v>
      </c>
      <c r="D223" s="27">
        <v>45657</v>
      </c>
      <c r="E223" s="9">
        <v>7050</v>
      </c>
      <c r="F223" s="141">
        <v>90</v>
      </c>
      <c r="G223" s="30">
        <f t="shared" si="22"/>
        <v>45747</v>
      </c>
      <c r="H223" s="36"/>
      <c r="I223" s="36"/>
      <c r="J223" s="36"/>
      <c r="K223" s="184"/>
      <c r="L223" s="184"/>
      <c r="M223" s="184"/>
      <c r="N223" s="184"/>
      <c r="O223" s="184"/>
      <c r="P223" s="184"/>
      <c r="Q223" s="184"/>
      <c r="R223" s="184"/>
      <c r="S223" s="36"/>
      <c r="T223" s="36">
        <f t="shared" si="21"/>
        <v>0</v>
      </c>
      <c r="U223" s="36"/>
      <c r="V223" s="103">
        <f t="shared" si="24"/>
        <v>7050</v>
      </c>
      <c r="W223" s="2" t="str">
        <f t="shared" si="25"/>
        <v>是</v>
      </c>
      <c r="X223" s="9">
        <f t="shared" si="26"/>
        <v>30</v>
      </c>
      <c r="Y223" s="9">
        <f t="shared" si="27"/>
        <v>0</v>
      </c>
      <c r="Z223" s="110">
        <v>45777</v>
      </c>
      <c r="AA223" s="9" t="e">
        <f>LOOKUP(Y223,#REF!)</f>
        <v>#REF!</v>
      </c>
      <c r="AB223" s="111" t="s">
        <v>13176</v>
      </c>
      <c r="AD223" s="2">
        <f t="shared" si="23"/>
        <v>2024</v>
      </c>
      <c r="AG223" s="2" t="s">
        <v>13168</v>
      </c>
    </row>
    <row r="224" s="2" customFormat="1" spans="1:30">
      <c r="A224" s="9" t="s">
        <v>13107</v>
      </c>
      <c r="B224" s="37" t="s">
        <v>13416</v>
      </c>
      <c r="C224" s="9" t="s">
        <v>9504</v>
      </c>
      <c r="D224" s="27">
        <v>45657</v>
      </c>
      <c r="E224" s="9">
        <v>300096</v>
      </c>
      <c r="F224" s="62">
        <v>30</v>
      </c>
      <c r="G224" s="30">
        <f t="shared" si="22"/>
        <v>45687</v>
      </c>
      <c r="H224" s="36"/>
      <c r="I224" s="36"/>
      <c r="J224" s="36"/>
      <c r="K224" s="36"/>
      <c r="L224" s="36"/>
      <c r="M224" s="36"/>
      <c r="N224" s="36"/>
      <c r="O224" s="36"/>
      <c r="P224" s="36"/>
      <c r="Q224" s="36"/>
      <c r="R224" s="36"/>
      <c r="S224" s="36"/>
      <c r="T224" s="36">
        <f t="shared" si="21"/>
        <v>0</v>
      </c>
      <c r="U224" s="36"/>
      <c r="V224" s="103">
        <f t="shared" si="24"/>
        <v>300096</v>
      </c>
      <c r="W224" s="2" t="str">
        <f t="shared" si="25"/>
        <v>是</v>
      </c>
      <c r="X224" s="9">
        <f t="shared" si="26"/>
        <v>90</v>
      </c>
      <c r="Y224" s="9">
        <f t="shared" si="27"/>
        <v>3</v>
      </c>
      <c r="Z224" s="110">
        <v>45777</v>
      </c>
      <c r="AA224" s="9" t="e">
        <f>LOOKUP(Y224,#REF!)</f>
        <v>#REF!</v>
      </c>
      <c r="AB224" s="111" t="s">
        <v>13185</v>
      </c>
      <c r="AC224" s="7"/>
      <c r="AD224" s="2">
        <f t="shared" si="23"/>
        <v>2024</v>
      </c>
    </row>
    <row r="225" s="2" customFormat="1" spans="1:30">
      <c r="A225" s="9" t="s">
        <v>13234</v>
      </c>
      <c r="B225" s="9" t="s">
        <v>13331</v>
      </c>
      <c r="C225" s="9" t="s">
        <v>9504</v>
      </c>
      <c r="D225" s="27">
        <v>45657</v>
      </c>
      <c r="E225" s="9">
        <v>57597</v>
      </c>
      <c r="F225" s="62">
        <v>0</v>
      </c>
      <c r="G225" s="30">
        <f t="shared" si="22"/>
        <v>45657</v>
      </c>
      <c r="H225" s="36"/>
      <c r="I225" s="36"/>
      <c r="J225" s="36"/>
      <c r="K225" s="36"/>
      <c r="L225" s="36"/>
      <c r="M225" s="36"/>
      <c r="N225" s="36"/>
      <c r="O225" s="36"/>
      <c r="P225" s="36"/>
      <c r="Q225" s="36"/>
      <c r="R225" s="36"/>
      <c r="S225" s="36"/>
      <c r="T225" s="36">
        <f t="shared" si="21"/>
        <v>0</v>
      </c>
      <c r="U225" s="36"/>
      <c r="V225" s="103">
        <f t="shared" si="24"/>
        <v>57597</v>
      </c>
      <c r="W225" s="2" t="str">
        <f t="shared" si="25"/>
        <v>是</v>
      </c>
      <c r="X225" s="9">
        <f t="shared" si="26"/>
        <v>120</v>
      </c>
      <c r="Y225" s="9">
        <f t="shared" si="27"/>
        <v>3</v>
      </c>
      <c r="Z225" s="110">
        <v>45777</v>
      </c>
      <c r="AA225" s="9" t="e">
        <f>LOOKUP(Y225,#REF!)</f>
        <v>#REF!</v>
      </c>
      <c r="AB225" s="111" t="s">
        <v>13190</v>
      </c>
      <c r="AC225" s="7"/>
      <c r="AD225" s="2">
        <f t="shared" si="23"/>
        <v>2024</v>
      </c>
    </row>
    <row r="226" s="2" customFormat="1" spans="1:31">
      <c r="A226" s="9" t="s">
        <v>13417</v>
      </c>
      <c r="B226" s="21" t="s">
        <v>13418</v>
      </c>
      <c r="C226" s="21" t="s">
        <v>9504</v>
      </c>
      <c r="D226" s="22">
        <v>45657</v>
      </c>
      <c r="E226" s="21">
        <v>1903</v>
      </c>
      <c r="F226" s="65">
        <v>0</v>
      </c>
      <c r="G226" s="25">
        <f t="shared" si="22"/>
        <v>45657</v>
      </c>
      <c r="H226" s="102">
        <v>1903.86</v>
      </c>
      <c r="I226" s="102"/>
      <c r="J226" s="102"/>
      <c r="K226" s="36"/>
      <c r="L226" s="36"/>
      <c r="M226" s="36"/>
      <c r="N226" s="36"/>
      <c r="O226" s="36"/>
      <c r="P226" s="36"/>
      <c r="Q226" s="36"/>
      <c r="R226" s="36"/>
      <c r="S226" s="102"/>
      <c r="T226" s="102">
        <f t="shared" si="21"/>
        <v>1903.86</v>
      </c>
      <c r="U226" s="102"/>
      <c r="V226" s="103">
        <f t="shared" si="24"/>
        <v>-0.86</v>
      </c>
      <c r="W226" s="2" t="str">
        <f t="shared" si="25"/>
        <v>否</v>
      </c>
      <c r="X226" s="9" t="str">
        <f t="shared" si="26"/>
        <v>_</v>
      </c>
      <c r="Y226" s="9" t="str">
        <f t="shared" si="27"/>
        <v>—</v>
      </c>
      <c r="Z226" s="110">
        <v>45777</v>
      </c>
      <c r="AA226" s="9" t="e">
        <f>LOOKUP(Y226,#REF!)</f>
        <v>#REF!</v>
      </c>
      <c r="AB226" s="111" t="s">
        <v>13176</v>
      </c>
      <c r="AC226" s="197"/>
      <c r="AD226" s="2">
        <f t="shared" si="23"/>
        <v>2024</v>
      </c>
      <c r="AE226" s="2" t="s">
        <v>13167</v>
      </c>
    </row>
    <row r="227" s="2" customFormat="1" ht="12.75" spans="1:30">
      <c r="A227" s="9" t="s">
        <v>13273</v>
      </c>
      <c r="B227" s="9" t="s">
        <v>13419</v>
      </c>
      <c r="C227" s="9" t="s">
        <v>9504</v>
      </c>
      <c r="D227" s="27">
        <v>45688</v>
      </c>
      <c r="E227" s="68"/>
      <c r="F227" s="62">
        <v>0</v>
      </c>
      <c r="G227" s="30">
        <f t="shared" si="22"/>
        <v>45688</v>
      </c>
      <c r="H227" s="36">
        <f>590+1375</f>
        <v>1965</v>
      </c>
      <c r="I227" s="36"/>
      <c r="J227" s="36"/>
      <c r="K227" s="36"/>
      <c r="L227" s="36"/>
      <c r="M227" s="36"/>
      <c r="N227" s="36"/>
      <c r="O227" s="36"/>
      <c r="P227" s="36"/>
      <c r="Q227" s="36"/>
      <c r="R227" s="36"/>
      <c r="S227" s="36"/>
      <c r="T227" s="36">
        <f t="shared" si="21"/>
        <v>1965</v>
      </c>
      <c r="U227" s="36"/>
      <c r="V227" s="103">
        <f t="shared" si="24"/>
        <v>-1965</v>
      </c>
      <c r="W227" s="2" t="str">
        <f t="shared" si="25"/>
        <v>否</v>
      </c>
      <c r="X227" s="9" t="str">
        <f t="shared" si="26"/>
        <v>_</v>
      </c>
      <c r="Y227" s="9" t="str">
        <f t="shared" si="27"/>
        <v>—</v>
      </c>
      <c r="Z227" s="110">
        <v>45777</v>
      </c>
      <c r="AA227" s="9" t="e">
        <f>LOOKUP(Y227,#REF!)</f>
        <v>#REF!</v>
      </c>
      <c r="AB227" s="111" t="s">
        <v>13181</v>
      </c>
      <c r="AC227" s="2"/>
      <c r="AD227" s="2">
        <f t="shared" si="23"/>
        <v>2025</v>
      </c>
    </row>
    <row r="228" s="6" customFormat="1" spans="1:16377">
      <c r="A228" s="9" t="s">
        <v>13420</v>
      </c>
      <c r="B228" s="9" t="s">
        <v>13421</v>
      </c>
      <c r="C228" s="9" t="s">
        <v>9504</v>
      </c>
      <c r="D228" s="27">
        <v>45657</v>
      </c>
      <c r="E228" s="9">
        <v>16104</v>
      </c>
      <c r="F228" s="62">
        <v>0</v>
      </c>
      <c r="G228" s="30">
        <f t="shared" si="22"/>
        <v>45657</v>
      </c>
      <c r="H228" s="36">
        <v>16400</v>
      </c>
      <c r="I228" s="36"/>
      <c r="J228" s="36"/>
      <c r="K228" s="154"/>
      <c r="L228" s="155"/>
      <c r="N228" s="193"/>
      <c r="O228" s="194"/>
      <c r="S228" s="2"/>
      <c r="T228" s="36">
        <f t="shared" si="21"/>
        <v>16400</v>
      </c>
      <c r="U228" s="36"/>
      <c r="V228" s="103">
        <f t="shared" si="24"/>
        <v>-296</v>
      </c>
      <c r="W228" s="2" t="str">
        <f t="shared" si="25"/>
        <v>否</v>
      </c>
      <c r="X228" s="9" t="str">
        <f t="shared" si="26"/>
        <v>_</v>
      </c>
      <c r="Y228" s="9" t="str">
        <f t="shared" si="27"/>
        <v>—</v>
      </c>
      <c r="Z228" s="110">
        <v>45777</v>
      </c>
      <c r="AA228" s="9" t="e">
        <f>LOOKUP(Y228,#REF!)</f>
        <v>#REF!</v>
      </c>
      <c r="AB228" s="2" t="s">
        <v>13185</v>
      </c>
      <c r="AD228" s="2">
        <f t="shared" si="23"/>
        <v>2024</v>
      </c>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c r="AQK228" s="2"/>
      <c r="AQL228" s="2"/>
      <c r="AQM228" s="2"/>
      <c r="AQN228" s="2"/>
      <c r="AQO228" s="2"/>
      <c r="AQP228" s="2"/>
      <c r="AQQ228" s="2"/>
      <c r="AQR228" s="2"/>
      <c r="AQS228" s="2"/>
      <c r="AQT228" s="2"/>
      <c r="AQU228" s="2"/>
      <c r="AQV228" s="2"/>
      <c r="AQW228" s="2"/>
      <c r="AQX228" s="2"/>
      <c r="AQY228" s="2"/>
      <c r="AQZ228" s="2"/>
      <c r="ARA228" s="2"/>
      <c r="ARB228" s="2"/>
      <c r="ARC228" s="2"/>
      <c r="ARD228" s="2"/>
      <c r="ARE228" s="2"/>
      <c r="ARF228" s="2"/>
      <c r="ARG228" s="2"/>
      <c r="ARH228" s="2"/>
      <c r="ARI228" s="2"/>
      <c r="ARJ228" s="2"/>
      <c r="ARK228" s="2"/>
      <c r="ARL228" s="2"/>
      <c r="ARM228" s="2"/>
      <c r="ARN228" s="2"/>
      <c r="ARO228" s="2"/>
      <c r="ARP228" s="2"/>
      <c r="ARQ228" s="2"/>
      <c r="ARR228" s="2"/>
      <c r="ARS228" s="2"/>
      <c r="ART228" s="2"/>
      <c r="ARU228" s="2"/>
      <c r="ARV228" s="2"/>
      <c r="ARW228" s="2"/>
      <c r="ARX228" s="2"/>
      <c r="ARY228" s="2"/>
      <c r="ARZ228" s="2"/>
      <c r="ASA228" s="2"/>
      <c r="ASB228" s="2"/>
      <c r="ASC228" s="2"/>
      <c r="ASD228" s="2"/>
      <c r="ASE228" s="2"/>
      <c r="ASF228" s="2"/>
      <c r="ASG228" s="2"/>
      <c r="ASH228" s="2"/>
      <c r="ASI228" s="2"/>
      <c r="ASJ228" s="2"/>
      <c r="ASK228" s="2"/>
      <c r="ASL228" s="2"/>
      <c r="ASM228" s="2"/>
      <c r="ASN228" s="2"/>
      <c r="ASO228" s="2"/>
      <c r="ASP228" s="2"/>
      <c r="ASQ228" s="2"/>
      <c r="ASR228" s="2"/>
      <c r="ASS228" s="2"/>
      <c r="AST228" s="2"/>
      <c r="ASU228" s="2"/>
      <c r="ASV228" s="2"/>
      <c r="ASW228" s="2"/>
      <c r="ASX228" s="2"/>
      <c r="ASY228" s="2"/>
      <c r="ASZ228" s="2"/>
      <c r="ATA228" s="2"/>
      <c r="ATB228" s="2"/>
      <c r="ATC228" s="2"/>
      <c r="ATD228" s="2"/>
      <c r="ATE228" s="2"/>
      <c r="ATF228" s="2"/>
      <c r="ATG228" s="2"/>
      <c r="ATH228" s="2"/>
      <c r="ATI228" s="2"/>
      <c r="ATJ228" s="2"/>
      <c r="ATK228" s="2"/>
      <c r="ATL228" s="2"/>
      <c r="ATM228" s="2"/>
      <c r="ATN228" s="2"/>
      <c r="ATO228" s="2"/>
      <c r="ATP228" s="2"/>
      <c r="ATQ228" s="2"/>
      <c r="ATR228" s="2"/>
      <c r="ATS228" s="2"/>
      <c r="ATT228" s="2"/>
      <c r="ATU228" s="2"/>
      <c r="ATV228" s="2"/>
      <c r="ATW228" s="2"/>
      <c r="ATX228" s="2"/>
      <c r="ATY228" s="2"/>
      <c r="ATZ228" s="2"/>
      <c r="AUA228" s="2"/>
      <c r="AUB228" s="2"/>
      <c r="AUC228" s="2"/>
      <c r="AUD228" s="2"/>
      <c r="AUE228" s="2"/>
      <c r="AUF228" s="2"/>
      <c r="AUG228" s="2"/>
      <c r="AUH228" s="2"/>
      <c r="AUI228" s="2"/>
      <c r="AUJ228" s="2"/>
      <c r="AUK228" s="2"/>
      <c r="AUL228" s="2"/>
      <c r="AUM228" s="2"/>
      <c r="AUN228" s="2"/>
      <c r="AUO228" s="2"/>
      <c r="AUP228" s="2"/>
      <c r="AUQ228" s="2"/>
      <c r="AUR228" s="2"/>
      <c r="AUS228" s="2"/>
      <c r="AUT228" s="2"/>
      <c r="AUU228" s="2"/>
      <c r="AUV228" s="2"/>
      <c r="AUW228" s="2"/>
      <c r="AUX228" s="2"/>
      <c r="AUY228" s="2"/>
      <c r="AUZ228" s="2"/>
      <c r="AVA228" s="2"/>
      <c r="AVB228" s="2"/>
      <c r="AVC228" s="2"/>
      <c r="AVD228" s="2"/>
      <c r="AVE228" s="2"/>
      <c r="AVF228" s="2"/>
      <c r="AVG228" s="2"/>
      <c r="AVH228" s="2"/>
      <c r="AVI228" s="2"/>
      <c r="AVJ228" s="2"/>
      <c r="AVK228" s="2"/>
      <c r="AVL228" s="2"/>
      <c r="AVM228" s="2"/>
      <c r="AVN228" s="2"/>
      <c r="AVO228" s="2"/>
      <c r="AVP228" s="2"/>
      <c r="AVQ228" s="2"/>
      <c r="AVR228" s="2"/>
      <c r="AVS228" s="2"/>
      <c r="AVT228" s="2"/>
      <c r="AVU228" s="2"/>
      <c r="AVV228" s="2"/>
      <c r="AVW228" s="2"/>
      <c r="AVX228" s="2"/>
      <c r="AVY228" s="2"/>
      <c r="AVZ228" s="2"/>
      <c r="AWA228" s="2"/>
      <c r="AWB228" s="2"/>
      <c r="AWC228" s="2"/>
      <c r="AWD228" s="2"/>
      <c r="AWE228" s="2"/>
      <c r="AWF228" s="2"/>
      <c r="AWG228" s="2"/>
      <c r="AWH228" s="2"/>
      <c r="AWI228" s="2"/>
      <c r="AWJ228" s="2"/>
      <c r="AWK228" s="2"/>
      <c r="AWL228" s="2"/>
      <c r="AWM228" s="2"/>
      <c r="AWN228" s="2"/>
      <c r="AWO228" s="2"/>
      <c r="AWP228" s="2"/>
      <c r="AWQ228" s="2"/>
      <c r="AWR228" s="2"/>
      <c r="AWS228" s="2"/>
      <c r="AWT228" s="2"/>
      <c r="AWU228" s="2"/>
      <c r="AWV228" s="2"/>
      <c r="AWW228" s="2"/>
      <c r="AWX228" s="2"/>
      <c r="AWY228" s="2"/>
      <c r="AWZ228" s="2"/>
      <c r="AXA228" s="2"/>
      <c r="AXB228" s="2"/>
      <c r="AXC228" s="2"/>
      <c r="AXD228" s="2"/>
      <c r="AXE228" s="2"/>
      <c r="AXF228" s="2"/>
      <c r="AXG228" s="2"/>
      <c r="AXH228" s="2"/>
      <c r="AXI228" s="2"/>
      <c r="AXJ228" s="2"/>
      <c r="AXK228" s="2"/>
      <c r="AXL228" s="2"/>
      <c r="AXM228" s="2"/>
      <c r="AXN228" s="2"/>
      <c r="AXO228" s="2"/>
      <c r="AXP228" s="2"/>
      <c r="AXQ228" s="2"/>
      <c r="AXR228" s="2"/>
      <c r="AXS228" s="2"/>
      <c r="AXT228" s="2"/>
      <c r="AXU228" s="2"/>
      <c r="AXV228" s="2"/>
      <c r="AXW228" s="2"/>
      <c r="AXX228" s="2"/>
      <c r="AXY228" s="2"/>
      <c r="AXZ228" s="2"/>
      <c r="AYA228" s="2"/>
      <c r="AYB228" s="2"/>
      <c r="AYC228" s="2"/>
      <c r="AYD228" s="2"/>
      <c r="AYE228" s="2"/>
      <c r="AYF228" s="2"/>
      <c r="AYG228" s="2"/>
      <c r="AYH228" s="2"/>
      <c r="AYI228" s="2"/>
      <c r="AYJ228" s="2"/>
      <c r="AYK228" s="2"/>
      <c r="AYL228" s="2"/>
      <c r="AYM228" s="2"/>
      <c r="AYN228" s="2"/>
      <c r="AYO228" s="2"/>
      <c r="AYP228" s="2"/>
      <c r="AYQ228" s="2"/>
      <c r="AYR228" s="2"/>
      <c r="AYS228" s="2"/>
      <c r="AYT228" s="2"/>
      <c r="AYU228" s="2"/>
      <c r="AYV228" s="2"/>
      <c r="AYW228" s="2"/>
      <c r="AYX228" s="2"/>
      <c r="AYY228" s="2"/>
      <c r="AYZ228" s="2"/>
      <c r="AZA228" s="2"/>
      <c r="AZB228" s="2"/>
      <c r="AZC228" s="2"/>
      <c r="AZD228" s="2"/>
      <c r="AZE228" s="2"/>
      <c r="AZF228" s="2"/>
      <c r="AZG228" s="2"/>
      <c r="AZH228" s="2"/>
      <c r="AZI228" s="2"/>
      <c r="AZJ228" s="2"/>
      <c r="AZK228" s="2"/>
      <c r="AZL228" s="2"/>
      <c r="AZM228" s="2"/>
      <c r="AZN228" s="2"/>
      <c r="AZO228" s="2"/>
      <c r="AZP228" s="2"/>
      <c r="AZQ228" s="2"/>
      <c r="AZR228" s="2"/>
      <c r="AZS228" s="2"/>
      <c r="AZT228" s="2"/>
      <c r="AZU228" s="2"/>
      <c r="AZV228" s="2"/>
      <c r="AZW228" s="2"/>
      <c r="AZX228" s="2"/>
      <c r="AZY228" s="2"/>
      <c r="AZZ228" s="2"/>
      <c r="BAA228" s="2"/>
      <c r="BAB228" s="2"/>
      <c r="BAC228" s="2"/>
      <c r="BAD228" s="2"/>
      <c r="BAE228" s="2"/>
      <c r="BAF228" s="2"/>
      <c r="BAG228" s="2"/>
      <c r="BAH228" s="2"/>
      <c r="BAI228" s="2"/>
      <c r="BAJ228" s="2"/>
      <c r="BAK228" s="2"/>
      <c r="BAL228" s="2"/>
      <c r="BAM228" s="2"/>
      <c r="BAN228" s="2"/>
      <c r="BAO228" s="2"/>
      <c r="BAP228" s="2"/>
      <c r="BAQ228" s="2"/>
      <c r="BAR228" s="2"/>
      <c r="BAS228" s="2"/>
      <c r="BAT228" s="2"/>
      <c r="BAU228" s="2"/>
      <c r="BAV228" s="2"/>
      <c r="BAW228" s="2"/>
      <c r="BAX228" s="2"/>
      <c r="BAY228" s="2"/>
      <c r="BAZ228" s="2"/>
      <c r="BBA228" s="2"/>
      <c r="BBB228" s="2"/>
      <c r="BBC228" s="2"/>
      <c r="BBD228" s="2"/>
      <c r="BBE228" s="2"/>
      <c r="BBF228" s="2"/>
      <c r="BBG228" s="2"/>
      <c r="BBH228" s="2"/>
      <c r="BBI228" s="2"/>
      <c r="BBJ228" s="2"/>
      <c r="BBK228" s="2"/>
      <c r="BBL228" s="2"/>
      <c r="BBM228" s="2"/>
      <c r="BBN228" s="2"/>
      <c r="BBO228" s="2"/>
      <c r="BBP228" s="2"/>
      <c r="BBQ228" s="2"/>
      <c r="BBR228" s="2"/>
      <c r="BBS228" s="2"/>
      <c r="BBT228" s="2"/>
      <c r="BBU228" s="2"/>
      <c r="BBV228" s="2"/>
      <c r="BBW228" s="2"/>
      <c r="BBX228" s="2"/>
      <c r="BBY228" s="2"/>
      <c r="BBZ228" s="2"/>
      <c r="BCA228" s="2"/>
      <c r="BCB228" s="2"/>
      <c r="BCC228" s="2"/>
      <c r="BCD228" s="2"/>
      <c r="BCE228" s="2"/>
      <c r="BCF228" s="2"/>
      <c r="BCG228" s="2"/>
      <c r="BCH228" s="2"/>
      <c r="BCI228" s="2"/>
      <c r="BCJ228" s="2"/>
      <c r="BCK228" s="2"/>
      <c r="BCL228" s="2"/>
      <c r="BCM228" s="2"/>
      <c r="BCN228" s="2"/>
      <c r="BCO228" s="2"/>
      <c r="BCP228" s="2"/>
      <c r="BCQ228" s="2"/>
      <c r="BCR228" s="2"/>
      <c r="BCS228" s="2"/>
      <c r="BCT228" s="2"/>
      <c r="BCU228" s="2"/>
      <c r="BCV228" s="2"/>
      <c r="BCW228" s="2"/>
      <c r="BCX228" s="2"/>
      <c r="BCY228" s="2"/>
      <c r="BCZ228" s="2"/>
      <c r="BDA228" s="2"/>
      <c r="BDB228" s="2"/>
      <c r="BDC228" s="2"/>
      <c r="BDD228" s="2"/>
      <c r="BDE228" s="2"/>
      <c r="BDF228" s="2"/>
      <c r="BDG228" s="2"/>
      <c r="BDH228" s="2"/>
      <c r="BDI228" s="2"/>
      <c r="BDJ228" s="2"/>
      <c r="BDK228" s="2"/>
      <c r="BDL228" s="2"/>
      <c r="BDM228" s="2"/>
      <c r="BDN228" s="2"/>
      <c r="BDO228" s="2"/>
      <c r="BDP228" s="2"/>
      <c r="BDQ228" s="2"/>
      <c r="BDR228" s="2"/>
      <c r="BDS228" s="2"/>
      <c r="BDT228" s="2"/>
      <c r="BDU228" s="2"/>
      <c r="BDV228" s="2"/>
      <c r="BDW228" s="2"/>
      <c r="BDX228" s="2"/>
      <c r="BDY228" s="2"/>
      <c r="BDZ228" s="2"/>
      <c r="BEA228" s="2"/>
      <c r="BEB228" s="2"/>
      <c r="BEC228" s="2"/>
      <c r="BED228" s="2"/>
      <c r="BEE228" s="2"/>
      <c r="BEF228" s="2"/>
      <c r="BEG228" s="2"/>
      <c r="BEH228" s="2"/>
      <c r="BEI228" s="2"/>
      <c r="BEJ228" s="2"/>
      <c r="BEK228" s="2"/>
      <c r="BEL228" s="2"/>
      <c r="BEM228" s="2"/>
      <c r="BEN228" s="2"/>
      <c r="BEO228" s="2"/>
      <c r="BEP228" s="2"/>
      <c r="BEQ228" s="2"/>
      <c r="BER228" s="2"/>
      <c r="BES228" s="2"/>
      <c r="BET228" s="2"/>
      <c r="BEU228" s="2"/>
      <c r="BEV228" s="2"/>
      <c r="BEW228" s="2"/>
      <c r="BEX228" s="2"/>
      <c r="BEY228" s="2"/>
      <c r="BEZ228" s="2"/>
      <c r="BFA228" s="2"/>
      <c r="BFB228" s="2"/>
      <c r="BFC228" s="2"/>
      <c r="BFD228" s="2"/>
      <c r="BFE228" s="2"/>
      <c r="BFF228" s="2"/>
      <c r="BFG228" s="2"/>
      <c r="BFH228" s="2"/>
      <c r="BFI228" s="2"/>
      <c r="BFJ228" s="2"/>
      <c r="BFK228" s="2"/>
      <c r="BFL228" s="2"/>
      <c r="BFM228" s="2"/>
      <c r="BFN228" s="2"/>
      <c r="BFO228" s="2"/>
      <c r="BFP228" s="2"/>
      <c r="BFQ228" s="2"/>
      <c r="BFR228" s="2"/>
      <c r="BFS228" s="2"/>
      <c r="BFT228" s="2"/>
      <c r="BFU228" s="2"/>
      <c r="BFV228" s="2"/>
      <c r="BFW228" s="2"/>
      <c r="BFX228" s="2"/>
      <c r="BFY228" s="2"/>
      <c r="BFZ228" s="2"/>
      <c r="BGA228" s="2"/>
      <c r="BGB228" s="2"/>
      <c r="BGC228" s="2"/>
      <c r="BGD228" s="2"/>
      <c r="BGE228" s="2"/>
      <c r="BGF228" s="2"/>
      <c r="BGG228" s="2"/>
      <c r="BGH228" s="2"/>
      <c r="BGI228" s="2"/>
      <c r="BGJ228" s="2"/>
      <c r="BGK228" s="2"/>
      <c r="BGL228" s="2"/>
      <c r="BGM228" s="2"/>
      <c r="BGN228" s="2"/>
      <c r="BGO228" s="2"/>
      <c r="BGP228" s="2"/>
      <c r="BGQ228" s="2"/>
      <c r="BGR228" s="2"/>
      <c r="BGS228" s="2"/>
      <c r="BGT228" s="2"/>
      <c r="BGU228" s="2"/>
      <c r="BGV228" s="2"/>
      <c r="BGW228" s="2"/>
      <c r="BGX228" s="2"/>
      <c r="BGY228" s="2"/>
      <c r="BGZ228" s="2"/>
      <c r="BHA228" s="2"/>
      <c r="BHB228" s="2"/>
      <c r="BHC228" s="2"/>
      <c r="BHD228" s="2"/>
      <c r="BHE228" s="2"/>
      <c r="BHF228" s="2"/>
      <c r="BHG228" s="2"/>
      <c r="BHH228" s="2"/>
      <c r="BHI228" s="2"/>
      <c r="BHJ228" s="2"/>
      <c r="BHK228" s="2"/>
      <c r="BHL228" s="2"/>
      <c r="BHM228" s="2"/>
      <c r="BHN228" s="2"/>
      <c r="BHO228" s="2"/>
      <c r="BHP228" s="2"/>
      <c r="BHQ228" s="2"/>
      <c r="BHR228" s="2"/>
      <c r="BHS228" s="2"/>
      <c r="BHT228" s="2"/>
      <c r="BHU228" s="2"/>
      <c r="BHV228" s="2"/>
      <c r="BHW228" s="2"/>
      <c r="BHX228" s="2"/>
      <c r="BHY228" s="2"/>
      <c r="BHZ228" s="2"/>
      <c r="BIA228" s="2"/>
      <c r="BIB228" s="2"/>
      <c r="BIC228" s="2"/>
      <c r="BID228" s="2"/>
      <c r="BIE228" s="2"/>
      <c r="BIF228" s="2"/>
      <c r="BIG228" s="2"/>
      <c r="BIH228" s="2"/>
      <c r="BII228" s="2"/>
      <c r="BIJ228" s="2"/>
      <c r="BIK228" s="2"/>
      <c r="BIL228" s="2"/>
      <c r="BIM228" s="2"/>
      <c r="BIN228" s="2"/>
      <c r="BIO228" s="2"/>
      <c r="BIP228" s="2"/>
      <c r="BIQ228" s="2"/>
      <c r="BIR228" s="2"/>
      <c r="BIS228" s="2"/>
      <c r="BIT228" s="2"/>
      <c r="BIU228" s="2"/>
      <c r="BIV228" s="2"/>
      <c r="BIW228" s="2"/>
      <c r="BIX228" s="2"/>
      <c r="BIY228" s="2"/>
      <c r="BIZ228" s="2"/>
      <c r="BJA228" s="2"/>
      <c r="BJB228" s="2"/>
      <c r="BJC228" s="2"/>
      <c r="BJD228" s="2"/>
      <c r="BJE228" s="2"/>
      <c r="BJF228" s="2"/>
      <c r="BJG228" s="2"/>
      <c r="BJH228" s="2"/>
      <c r="BJI228" s="2"/>
      <c r="BJJ228" s="2"/>
      <c r="BJK228" s="2"/>
      <c r="BJL228" s="2"/>
      <c r="BJM228" s="2"/>
      <c r="BJN228" s="2"/>
      <c r="BJO228" s="2"/>
      <c r="BJP228" s="2"/>
      <c r="BJQ228" s="2"/>
      <c r="BJR228" s="2"/>
      <c r="BJS228" s="2"/>
      <c r="BJT228" s="2"/>
      <c r="BJU228" s="2"/>
      <c r="BJV228" s="2"/>
      <c r="BJW228" s="2"/>
      <c r="BJX228" s="2"/>
      <c r="BJY228" s="2"/>
      <c r="BJZ228" s="2"/>
      <c r="BKA228" s="2"/>
      <c r="BKB228" s="2"/>
      <c r="BKC228" s="2"/>
      <c r="BKD228" s="2"/>
      <c r="BKE228" s="2"/>
      <c r="BKF228" s="2"/>
      <c r="BKG228" s="2"/>
      <c r="BKH228" s="2"/>
      <c r="BKI228" s="2"/>
      <c r="BKJ228" s="2"/>
      <c r="BKK228" s="2"/>
      <c r="BKL228" s="2"/>
      <c r="BKM228" s="2"/>
      <c r="BKN228" s="2"/>
      <c r="BKO228" s="2"/>
      <c r="BKP228" s="2"/>
      <c r="BKQ228" s="2"/>
      <c r="BKR228" s="2"/>
      <c r="BKS228" s="2"/>
      <c r="BKT228" s="2"/>
      <c r="BKU228" s="2"/>
      <c r="BKV228" s="2"/>
      <c r="BKW228" s="2"/>
      <c r="BKX228" s="2"/>
      <c r="BKY228" s="2"/>
      <c r="BKZ228" s="2"/>
      <c r="BLA228" s="2"/>
      <c r="BLB228" s="2"/>
      <c r="BLC228" s="2"/>
      <c r="BLD228" s="2"/>
      <c r="BLE228" s="2"/>
      <c r="BLF228" s="2"/>
      <c r="BLG228" s="2"/>
      <c r="BLH228" s="2"/>
      <c r="BLI228" s="2"/>
      <c r="BLJ228" s="2"/>
      <c r="BLK228" s="2"/>
      <c r="BLL228" s="2"/>
      <c r="BLM228" s="2"/>
      <c r="BLN228" s="2"/>
      <c r="BLO228" s="2"/>
      <c r="BLP228" s="2"/>
      <c r="BLQ228" s="2"/>
      <c r="BLR228" s="2"/>
      <c r="BLS228" s="2"/>
      <c r="BLT228" s="2"/>
      <c r="BLU228" s="2"/>
      <c r="BLV228" s="2"/>
      <c r="BLW228" s="2"/>
      <c r="BLX228" s="2"/>
      <c r="BLY228" s="2"/>
      <c r="BLZ228" s="2"/>
      <c r="BMA228" s="2"/>
      <c r="BMB228" s="2"/>
      <c r="BMC228" s="2"/>
      <c r="BMD228" s="2"/>
      <c r="BME228" s="2"/>
      <c r="BMF228" s="2"/>
      <c r="BMG228" s="2"/>
      <c r="BMH228" s="2"/>
      <c r="BMI228" s="2"/>
      <c r="BMJ228" s="2"/>
      <c r="BMK228" s="2"/>
      <c r="BML228" s="2"/>
      <c r="BMM228" s="2"/>
      <c r="BMN228" s="2"/>
      <c r="BMO228" s="2"/>
      <c r="BMP228" s="2"/>
      <c r="BMQ228" s="2"/>
      <c r="BMR228" s="2"/>
      <c r="BMS228" s="2"/>
      <c r="BMT228" s="2"/>
      <c r="BMU228" s="2"/>
      <c r="BMV228" s="2"/>
      <c r="BMW228" s="2"/>
      <c r="BMX228" s="2"/>
      <c r="BMY228" s="2"/>
      <c r="BMZ228" s="2"/>
      <c r="BNA228" s="2"/>
      <c r="BNB228" s="2"/>
      <c r="BNC228" s="2"/>
      <c r="BND228" s="2"/>
      <c r="BNE228" s="2"/>
      <c r="BNF228" s="2"/>
      <c r="BNG228" s="2"/>
      <c r="BNH228" s="2"/>
      <c r="BNI228" s="2"/>
      <c r="BNJ228" s="2"/>
      <c r="BNK228" s="2"/>
      <c r="BNL228" s="2"/>
      <c r="BNM228" s="2"/>
      <c r="BNN228" s="2"/>
      <c r="BNO228" s="2"/>
      <c r="BNP228" s="2"/>
      <c r="BNQ228" s="2"/>
      <c r="BNR228" s="2"/>
      <c r="BNS228" s="2"/>
      <c r="BNT228" s="2"/>
      <c r="BNU228" s="2"/>
      <c r="BNV228" s="2"/>
      <c r="BNW228" s="2"/>
      <c r="BNX228" s="2"/>
      <c r="BNY228" s="2"/>
      <c r="BNZ228" s="2"/>
      <c r="BOA228" s="2"/>
      <c r="BOB228" s="2"/>
      <c r="BOC228" s="2"/>
      <c r="BOD228" s="2"/>
      <c r="BOE228" s="2"/>
      <c r="BOF228" s="2"/>
      <c r="BOG228" s="2"/>
      <c r="BOH228" s="2"/>
      <c r="BOI228" s="2"/>
      <c r="BOJ228" s="2"/>
      <c r="BOK228" s="2"/>
      <c r="BOL228" s="2"/>
      <c r="BOM228" s="2"/>
      <c r="BON228" s="2"/>
      <c r="BOO228" s="2"/>
      <c r="BOP228" s="2"/>
      <c r="BOQ228" s="2"/>
      <c r="BOR228" s="2"/>
      <c r="BOS228" s="2"/>
      <c r="BOT228" s="2"/>
      <c r="BOU228" s="2"/>
      <c r="BOV228" s="2"/>
      <c r="BOW228" s="2"/>
      <c r="BOX228" s="2"/>
      <c r="BOY228" s="2"/>
      <c r="BOZ228" s="2"/>
      <c r="BPA228" s="2"/>
      <c r="BPB228" s="2"/>
      <c r="BPC228" s="2"/>
      <c r="BPD228" s="2"/>
      <c r="BPE228" s="2"/>
      <c r="BPF228" s="2"/>
      <c r="BPG228" s="2"/>
      <c r="BPH228" s="2"/>
      <c r="BPI228" s="2"/>
      <c r="BPJ228" s="2"/>
      <c r="BPK228" s="2"/>
      <c r="BPL228" s="2"/>
      <c r="BPM228" s="2"/>
      <c r="BPN228" s="2"/>
      <c r="BPO228" s="2"/>
      <c r="BPP228" s="2"/>
      <c r="BPQ228" s="2"/>
      <c r="BPR228" s="2"/>
      <c r="BPS228" s="2"/>
      <c r="BPT228" s="2"/>
      <c r="BPU228" s="2"/>
      <c r="BPV228" s="2"/>
      <c r="BPW228" s="2"/>
      <c r="BPX228" s="2"/>
      <c r="BPY228" s="2"/>
      <c r="BPZ228" s="2"/>
      <c r="BQA228" s="2"/>
      <c r="BQB228" s="2"/>
      <c r="BQC228" s="2"/>
      <c r="BQD228" s="2"/>
      <c r="BQE228" s="2"/>
      <c r="BQF228" s="2"/>
      <c r="BQG228" s="2"/>
      <c r="BQH228" s="2"/>
      <c r="BQI228" s="2"/>
      <c r="BQJ228" s="2"/>
      <c r="BQK228" s="2"/>
      <c r="BQL228" s="2"/>
      <c r="BQM228" s="2"/>
      <c r="BQN228" s="2"/>
      <c r="BQO228" s="2"/>
      <c r="BQP228" s="2"/>
      <c r="BQQ228" s="2"/>
      <c r="BQR228" s="2"/>
      <c r="BQS228" s="2"/>
      <c r="BQT228" s="2"/>
      <c r="BQU228" s="2"/>
      <c r="BQV228" s="2"/>
      <c r="BQW228" s="2"/>
      <c r="BQX228" s="2"/>
      <c r="BQY228" s="2"/>
      <c r="BQZ228" s="2"/>
      <c r="BRA228" s="2"/>
      <c r="BRB228" s="2"/>
      <c r="BRC228" s="2"/>
      <c r="BRD228" s="2"/>
      <c r="BRE228" s="2"/>
      <c r="BRF228" s="2"/>
      <c r="BRG228" s="2"/>
      <c r="BRH228" s="2"/>
      <c r="BRI228" s="2"/>
      <c r="BRJ228" s="2"/>
      <c r="BRK228" s="2"/>
      <c r="BRL228" s="2"/>
      <c r="BRM228" s="2"/>
      <c r="BRN228" s="2"/>
      <c r="BRO228" s="2"/>
      <c r="BRP228" s="2"/>
      <c r="BRQ228" s="2"/>
      <c r="BRR228" s="2"/>
      <c r="BRS228" s="2"/>
      <c r="BRT228" s="2"/>
      <c r="BRU228" s="2"/>
      <c r="BRV228" s="2"/>
      <c r="BRW228" s="2"/>
      <c r="BRX228" s="2"/>
      <c r="BRY228" s="2"/>
      <c r="BRZ228" s="2"/>
      <c r="BSA228" s="2"/>
      <c r="BSB228" s="2"/>
      <c r="BSC228" s="2"/>
      <c r="BSD228" s="2"/>
      <c r="BSE228" s="2"/>
      <c r="BSF228" s="2"/>
      <c r="BSG228" s="2"/>
      <c r="BSH228" s="2"/>
      <c r="BSI228" s="2"/>
      <c r="BSJ228" s="2"/>
      <c r="BSK228" s="2"/>
      <c r="BSL228" s="2"/>
      <c r="BSM228" s="2"/>
      <c r="BSN228" s="2"/>
      <c r="BSO228" s="2"/>
      <c r="BSP228" s="2"/>
      <c r="BSQ228" s="2"/>
      <c r="BSR228" s="2"/>
      <c r="BSS228" s="2"/>
      <c r="BST228" s="2"/>
      <c r="BSU228" s="2"/>
      <c r="BSV228" s="2"/>
      <c r="BSW228" s="2"/>
      <c r="BSX228" s="2"/>
      <c r="BSY228" s="2"/>
      <c r="BSZ228" s="2"/>
      <c r="BTA228" s="2"/>
      <c r="BTB228" s="2"/>
      <c r="BTC228" s="2"/>
      <c r="BTD228" s="2"/>
      <c r="BTE228" s="2"/>
      <c r="BTF228" s="2"/>
      <c r="BTG228" s="2"/>
      <c r="BTH228" s="2"/>
      <c r="BTI228" s="2"/>
      <c r="BTJ228" s="2"/>
      <c r="BTK228" s="2"/>
      <c r="BTL228" s="2"/>
      <c r="BTM228" s="2"/>
      <c r="BTN228" s="2"/>
      <c r="BTO228" s="2"/>
      <c r="BTP228" s="2"/>
      <c r="BTQ228" s="2"/>
      <c r="BTR228" s="2"/>
      <c r="BTS228" s="2"/>
      <c r="BTT228" s="2"/>
      <c r="BTU228" s="2"/>
      <c r="BTV228" s="2"/>
      <c r="BTW228" s="2"/>
      <c r="BTX228" s="2"/>
      <c r="BTY228" s="2"/>
      <c r="BTZ228" s="2"/>
      <c r="BUA228" s="2"/>
      <c r="BUB228" s="2"/>
      <c r="BUC228" s="2"/>
      <c r="BUD228" s="2"/>
      <c r="BUE228" s="2"/>
      <c r="BUF228" s="2"/>
      <c r="BUG228" s="2"/>
      <c r="BUH228" s="2"/>
      <c r="BUI228" s="2"/>
      <c r="BUJ228" s="2"/>
      <c r="BUK228" s="2"/>
      <c r="BUL228" s="2"/>
      <c r="BUM228" s="2"/>
      <c r="BUN228" s="2"/>
      <c r="BUO228" s="2"/>
      <c r="BUP228" s="2"/>
      <c r="BUQ228" s="2"/>
      <c r="BUR228" s="2"/>
      <c r="BUS228" s="2"/>
      <c r="BUT228" s="2"/>
      <c r="BUU228" s="2"/>
      <c r="BUV228" s="2"/>
      <c r="BUW228" s="2"/>
      <c r="BUX228" s="2"/>
      <c r="BUY228" s="2"/>
      <c r="BUZ228" s="2"/>
      <c r="BVA228" s="2"/>
      <c r="BVB228" s="2"/>
      <c r="BVC228" s="2"/>
      <c r="BVD228" s="2"/>
      <c r="BVE228" s="2"/>
      <c r="BVF228" s="2"/>
      <c r="BVG228" s="2"/>
      <c r="BVH228" s="2"/>
      <c r="BVI228" s="2"/>
      <c r="BVJ228" s="2"/>
      <c r="BVK228" s="2"/>
      <c r="BVL228" s="2"/>
      <c r="BVM228" s="2"/>
      <c r="BVN228" s="2"/>
      <c r="BVO228" s="2"/>
      <c r="BVP228" s="2"/>
      <c r="BVQ228" s="2"/>
      <c r="BVR228" s="2"/>
      <c r="BVS228" s="2"/>
      <c r="BVT228" s="2"/>
      <c r="BVU228" s="2"/>
      <c r="BVV228" s="2"/>
      <c r="BVW228" s="2"/>
      <c r="BVX228" s="2"/>
      <c r="BVY228" s="2"/>
      <c r="BVZ228" s="2"/>
      <c r="BWA228" s="2"/>
      <c r="BWB228" s="2"/>
      <c r="BWC228" s="2"/>
      <c r="BWD228" s="2"/>
      <c r="BWE228" s="2"/>
      <c r="BWF228" s="2"/>
      <c r="BWG228" s="2"/>
      <c r="BWH228" s="2"/>
      <c r="BWI228" s="2"/>
      <c r="BWJ228" s="2"/>
      <c r="BWK228" s="2"/>
      <c r="BWL228" s="2"/>
      <c r="BWM228" s="2"/>
      <c r="BWN228" s="2"/>
      <c r="BWO228" s="2"/>
      <c r="BWP228" s="2"/>
      <c r="BWQ228" s="2"/>
      <c r="BWR228" s="2"/>
      <c r="BWS228" s="2"/>
      <c r="BWT228" s="2"/>
      <c r="BWU228" s="2"/>
      <c r="BWV228" s="2"/>
      <c r="BWW228" s="2"/>
      <c r="BWX228" s="2"/>
      <c r="BWY228" s="2"/>
      <c r="BWZ228" s="2"/>
      <c r="BXA228" s="2"/>
      <c r="BXB228" s="2"/>
      <c r="BXC228" s="2"/>
      <c r="BXD228" s="2"/>
      <c r="BXE228" s="2"/>
      <c r="BXF228" s="2"/>
      <c r="BXG228" s="2"/>
      <c r="BXH228" s="2"/>
      <c r="BXI228" s="2"/>
      <c r="BXJ228" s="2"/>
      <c r="BXK228" s="2"/>
      <c r="BXL228" s="2"/>
      <c r="BXM228" s="2"/>
      <c r="BXN228" s="2"/>
      <c r="BXO228" s="2"/>
      <c r="BXP228" s="2"/>
      <c r="BXQ228" s="2"/>
      <c r="BXR228" s="2"/>
      <c r="BXS228" s="2"/>
      <c r="BXT228" s="2"/>
      <c r="BXU228" s="2"/>
      <c r="BXV228" s="2"/>
      <c r="BXW228" s="2"/>
      <c r="BXX228" s="2"/>
      <c r="BXY228" s="2"/>
      <c r="BXZ228" s="2"/>
      <c r="BYA228" s="2"/>
      <c r="BYB228" s="2"/>
      <c r="BYC228" s="2"/>
      <c r="BYD228" s="2"/>
      <c r="BYE228" s="2"/>
      <c r="BYF228" s="2"/>
      <c r="BYG228" s="2"/>
      <c r="BYH228" s="2"/>
      <c r="BYI228" s="2"/>
      <c r="BYJ228" s="2"/>
      <c r="BYK228" s="2"/>
      <c r="BYL228" s="2"/>
      <c r="BYM228" s="2"/>
      <c r="BYN228" s="2"/>
      <c r="BYO228" s="2"/>
      <c r="BYP228" s="2"/>
      <c r="BYQ228" s="2"/>
      <c r="BYR228" s="2"/>
      <c r="BYS228" s="2"/>
      <c r="BYT228" s="2"/>
      <c r="BYU228" s="2"/>
      <c r="BYV228" s="2"/>
      <c r="BYW228" s="2"/>
      <c r="BYX228" s="2"/>
      <c r="BYY228" s="2"/>
      <c r="BYZ228" s="2"/>
      <c r="BZA228" s="2"/>
      <c r="BZB228" s="2"/>
      <c r="BZC228" s="2"/>
      <c r="BZD228" s="2"/>
      <c r="BZE228" s="2"/>
      <c r="BZF228" s="2"/>
      <c r="BZG228" s="2"/>
      <c r="BZH228" s="2"/>
      <c r="BZI228" s="2"/>
      <c r="BZJ228" s="2"/>
      <c r="BZK228" s="2"/>
      <c r="BZL228" s="2"/>
      <c r="BZM228" s="2"/>
      <c r="BZN228" s="2"/>
      <c r="BZO228" s="2"/>
      <c r="BZP228" s="2"/>
      <c r="BZQ228" s="2"/>
      <c r="BZR228" s="2"/>
      <c r="BZS228" s="2"/>
      <c r="BZT228" s="2"/>
      <c r="BZU228" s="2"/>
      <c r="BZV228" s="2"/>
      <c r="BZW228" s="2"/>
      <c r="BZX228" s="2"/>
      <c r="BZY228" s="2"/>
      <c r="BZZ228" s="2"/>
      <c r="CAA228" s="2"/>
      <c r="CAB228" s="2"/>
      <c r="CAC228" s="2"/>
      <c r="CAD228" s="2"/>
      <c r="CAE228" s="2"/>
      <c r="CAF228" s="2"/>
      <c r="CAG228" s="2"/>
      <c r="CAH228" s="2"/>
      <c r="CAI228" s="2"/>
      <c r="CAJ228" s="2"/>
      <c r="CAK228" s="2"/>
      <c r="CAL228" s="2"/>
      <c r="CAM228" s="2"/>
      <c r="CAN228" s="2"/>
      <c r="CAO228" s="2"/>
      <c r="CAP228" s="2"/>
      <c r="CAQ228" s="2"/>
      <c r="CAR228" s="2"/>
      <c r="CAS228" s="2"/>
      <c r="CAT228" s="2"/>
      <c r="CAU228" s="2"/>
      <c r="CAV228" s="2"/>
      <c r="CAW228" s="2"/>
      <c r="CAX228" s="2"/>
      <c r="CAY228" s="2"/>
      <c r="CAZ228" s="2"/>
      <c r="CBA228" s="2"/>
      <c r="CBB228" s="2"/>
      <c r="CBC228" s="2"/>
      <c r="CBD228" s="2"/>
      <c r="CBE228" s="2"/>
      <c r="CBF228" s="2"/>
      <c r="CBG228" s="2"/>
      <c r="CBH228" s="2"/>
      <c r="CBI228" s="2"/>
      <c r="CBJ228" s="2"/>
      <c r="CBK228" s="2"/>
      <c r="CBL228" s="2"/>
      <c r="CBM228" s="2"/>
      <c r="CBN228" s="2"/>
      <c r="CBO228" s="2"/>
      <c r="CBP228" s="2"/>
      <c r="CBQ228" s="2"/>
      <c r="CBR228" s="2"/>
      <c r="CBS228" s="2"/>
      <c r="CBT228" s="2"/>
      <c r="CBU228" s="2"/>
      <c r="CBV228" s="2"/>
      <c r="CBW228" s="2"/>
      <c r="CBX228" s="2"/>
      <c r="CBY228" s="2"/>
      <c r="CBZ228" s="2"/>
      <c r="CCA228" s="2"/>
      <c r="CCB228" s="2"/>
      <c r="CCC228" s="2"/>
      <c r="CCD228" s="2"/>
      <c r="CCE228" s="2"/>
      <c r="CCF228" s="2"/>
      <c r="CCG228" s="2"/>
      <c r="CCH228" s="2"/>
      <c r="CCI228" s="2"/>
      <c r="CCJ228" s="2"/>
      <c r="CCK228" s="2"/>
      <c r="CCL228" s="2"/>
      <c r="CCM228" s="2"/>
      <c r="CCN228" s="2"/>
      <c r="CCO228" s="2"/>
      <c r="CCP228" s="2"/>
      <c r="CCQ228" s="2"/>
      <c r="CCR228" s="2"/>
      <c r="CCS228" s="2"/>
      <c r="CCT228" s="2"/>
      <c r="CCU228" s="2"/>
      <c r="CCV228" s="2"/>
      <c r="CCW228" s="2"/>
      <c r="CCX228" s="2"/>
      <c r="CCY228" s="2"/>
      <c r="CCZ228" s="2"/>
      <c r="CDA228" s="2"/>
      <c r="CDB228" s="2"/>
      <c r="CDC228" s="2"/>
      <c r="CDD228" s="2"/>
      <c r="CDE228" s="2"/>
      <c r="CDF228" s="2"/>
      <c r="CDG228" s="2"/>
      <c r="CDH228" s="2"/>
      <c r="CDI228" s="2"/>
      <c r="CDJ228" s="2"/>
      <c r="CDK228" s="2"/>
      <c r="CDL228" s="2"/>
      <c r="CDM228" s="2"/>
      <c r="CDN228" s="2"/>
      <c r="CDO228" s="2"/>
      <c r="CDP228" s="2"/>
      <c r="CDQ228" s="2"/>
      <c r="CDR228" s="2"/>
      <c r="CDS228" s="2"/>
      <c r="CDT228" s="2"/>
      <c r="CDU228" s="2"/>
      <c r="CDV228" s="2"/>
      <c r="CDW228" s="2"/>
      <c r="CDX228" s="2"/>
      <c r="CDY228" s="2"/>
      <c r="CDZ228" s="2"/>
      <c r="CEA228" s="2"/>
      <c r="CEB228" s="2"/>
      <c r="CEC228" s="2"/>
      <c r="CED228" s="2"/>
      <c r="CEE228" s="2"/>
      <c r="CEF228" s="2"/>
      <c r="CEG228" s="2"/>
      <c r="CEH228" s="2"/>
      <c r="CEI228" s="2"/>
      <c r="CEJ228" s="2"/>
      <c r="CEK228" s="2"/>
      <c r="CEL228" s="2"/>
      <c r="CEM228" s="2"/>
      <c r="CEN228" s="2"/>
      <c r="CEO228" s="2"/>
      <c r="CEP228" s="2"/>
      <c r="CEQ228" s="2"/>
      <c r="CER228" s="2"/>
      <c r="CES228" s="2"/>
      <c r="CET228" s="2"/>
      <c r="CEU228" s="2"/>
      <c r="CEV228" s="2"/>
      <c r="CEW228" s="2"/>
      <c r="CEX228" s="2"/>
      <c r="CEY228" s="2"/>
      <c r="CEZ228" s="2"/>
      <c r="CFA228" s="2"/>
      <c r="CFB228" s="2"/>
      <c r="CFC228" s="2"/>
      <c r="CFD228" s="2"/>
      <c r="CFE228" s="2"/>
      <c r="CFF228" s="2"/>
      <c r="CFG228" s="2"/>
      <c r="CFH228" s="2"/>
      <c r="CFI228" s="2"/>
      <c r="CFJ228" s="2"/>
      <c r="CFK228" s="2"/>
      <c r="CFL228" s="2"/>
      <c r="CFM228" s="2"/>
      <c r="CFN228" s="2"/>
      <c r="CFO228" s="2"/>
      <c r="CFP228" s="2"/>
      <c r="CFQ228" s="2"/>
      <c r="CFR228" s="2"/>
      <c r="CFS228" s="2"/>
      <c r="CFT228" s="2"/>
      <c r="CFU228" s="2"/>
      <c r="CFV228" s="2"/>
      <c r="CFW228" s="2"/>
      <c r="CFX228" s="2"/>
      <c r="CFY228" s="2"/>
      <c r="CFZ228" s="2"/>
      <c r="CGA228" s="2"/>
      <c r="CGB228" s="2"/>
      <c r="CGC228" s="2"/>
      <c r="CGD228" s="2"/>
      <c r="CGE228" s="2"/>
      <c r="CGF228" s="2"/>
      <c r="CGG228" s="2"/>
      <c r="CGH228" s="2"/>
      <c r="CGI228" s="2"/>
      <c r="CGJ228" s="2"/>
      <c r="CGK228" s="2"/>
      <c r="CGL228" s="2"/>
      <c r="CGM228" s="2"/>
      <c r="CGN228" s="2"/>
      <c r="CGO228" s="2"/>
      <c r="CGP228" s="2"/>
      <c r="CGQ228" s="2"/>
      <c r="CGR228" s="2"/>
      <c r="CGS228" s="2"/>
      <c r="CGT228" s="2"/>
      <c r="CGU228" s="2"/>
      <c r="CGV228" s="2"/>
      <c r="CGW228" s="2"/>
      <c r="CGX228" s="2"/>
      <c r="CGY228" s="2"/>
      <c r="CGZ228" s="2"/>
      <c r="CHA228" s="2"/>
      <c r="CHB228" s="2"/>
      <c r="CHC228" s="2"/>
      <c r="CHD228" s="2"/>
      <c r="CHE228" s="2"/>
      <c r="CHF228" s="2"/>
      <c r="CHG228" s="2"/>
      <c r="CHH228" s="2"/>
      <c r="CHI228" s="2"/>
      <c r="CHJ228" s="2"/>
      <c r="CHK228" s="2"/>
      <c r="CHL228" s="2"/>
      <c r="CHM228" s="2"/>
      <c r="CHN228" s="2"/>
      <c r="CHO228" s="2"/>
      <c r="CHP228" s="2"/>
      <c r="CHQ228" s="2"/>
      <c r="CHR228" s="2"/>
      <c r="CHS228" s="2"/>
      <c r="CHT228" s="2"/>
      <c r="CHU228" s="2"/>
      <c r="CHV228" s="2"/>
      <c r="CHW228" s="2"/>
      <c r="CHX228" s="2"/>
      <c r="CHY228" s="2"/>
      <c r="CHZ228" s="2"/>
      <c r="CIA228" s="2"/>
      <c r="CIB228" s="2"/>
      <c r="CIC228" s="2"/>
      <c r="CID228" s="2"/>
      <c r="CIE228" s="2"/>
      <c r="CIF228" s="2"/>
      <c r="CIG228" s="2"/>
      <c r="CIH228" s="2"/>
      <c r="CII228" s="2"/>
      <c r="CIJ228" s="2"/>
      <c r="CIK228" s="2"/>
      <c r="CIL228" s="2"/>
      <c r="CIM228" s="2"/>
      <c r="CIN228" s="2"/>
      <c r="CIO228" s="2"/>
      <c r="CIP228" s="2"/>
      <c r="CIQ228" s="2"/>
      <c r="CIR228" s="2"/>
      <c r="CIS228" s="2"/>
      <c r="CIT228" s="2"/>
      <c r="CIU228" s="2"/>
      <c r="CIV228" s="2"/>
      <c r="CIW228" s="2"/>
      <c r="CIX228" s="2"/>
      <c r="CIY228" s="2"/>
      <c r="CIZ228" s="2"/>
      <c r="CJA228" s="2"/>
      <c r="CJB228" s="2"/>
      <c r="CJC228" s="2"/>
      <c r="CJD228" s="2"/>
      <c r="CJE228" s="2"/>
      <c r="CJF228" s="2"/>
      <c r="CJG228" s="2"/>
      <c r="CJH228" s="2"/>
      <c r="CJI228" s="2"/>
      <c r="CJJ228" s="2"/>
      <c r="CJK228" s="2"/>
      <c r="CJL228" s="2"/>
      <c r="CJM228" s="2"/>
      <c r="CJN228" s="2"/>
      <c r="CJO228" s="2"/>
      <c r="CJP228" s="2"/>
      <c r="CJQ228" s="2"/>
      <c r="CJR228" s="2"/>
      <c r="CJS228" s="2"/>
      <c r="CJT228" s="2"/>
      <c r="CJU228" s="2"/>
      <c r="CJV228" s="2"/>
      <c r="CJW228" s="2"/>
      <c r="CJX228" s="2"/>
      <c r="CJY228" s="2"/>
      <c r="CJZ228" s="2"/>
      <c r="CKA228" s="2"/>
      <c r="CKB228" s="2"/>
      <c r="CKC228" s="2"/>
      <c r="CKD228" s="2"/>
      <c r="CKE228" s="2"/>
      <c r="CKF228" s="2"/>
      <c r="CKG228" s="2"/>
      <c r="CKH228" s="2"/>
      <c r="CKI228" s="2"/>
      <c r="CKJ228" s="2"/>
      <c r="CKK228" s="2"/>
      <c r="CKL228" s="2"/>
      <c r="CKM228" s="2"/>
      <c r="CKN228" s="2"/>
      <c r="CKO228" s="2"/>
      <c r="CKP228" s="2"/>
      <c r="CKQ228" s="2"/>
      <c r="CKR228" s="2"/>
      <c r="CKS228" s="2"/>
      <c r="CKT228" s="2"/>
      <c r="CKU228" s="2"/>
      <c r="CKV228" s="2"/>
      <c r="CKW228" s="2"/>
      <c r="CKX228" s="2"/>
      <c r="CKY228" s="2"/>
      <c r="CKZ228" s="2"/>
      <c r="CLA228" s="2"/>
      <c r="CLB228" s="2"/>
      <c r="CLC228" s="2"/>
      <c r="CLD228" s="2"/>
      <c r="CLE228" s="2"/>
      <c r="CLF228" s="2"/>
      <c r="CLG228" s="2"/>
      <c r="CLH228" s="2"/>
      <c r="CLI228" s="2"/>
      <c r="CLJ228" s="2"/>
      <c r="CLK228" s="2"/>
      <c r="CLL228" s="2"/>
      <c r="CLM228" s="2"/>
      <c r="CLN228" s="2"/>
      <c r="CLO228" s="2"/>
      <c r="CLP228" s="2"/>
      <c r="CLQ228" s="2"/>
      <c r="CLR228" s="2"/>
      <c r="CLS228" s="2"/>
      <c r="CLT228" s="2"/>
      <c r="CLU228" s="2"/>
      <c r="CLV228" s="2"/>
      <c r="CLW228" s="2"/>
      <c r="CLX228" s="2"/>
      <c r="CLY228" s="2"/>
      <c r="CLZ228" s="2"/>
      <c r="CMA228" s="2"/>
      <c r="CMB228" s="2"/>
      <c r="CMC228" s="2"/>
      <c r="CMD228" s="2"/>
      <c r="CME228" s="2"/>
      <c r="CMF228" s="2"/>
      <c r="CMG228" s="2"/>
      <c r="CMH228" s="2"/>
      <c r="CMI228" s="2"/>
      <c r="CMJ228" s="2"/>
      <c r="CMK228" s="2"/>
      <c r="CML228" s="2"/>
      <c r="CMM228" s="2"/>
      <c r="CMN228" s="2"/>
      <c r="CMO228" s="2"/>
      <c r="CMP228" s="2"/>
      <c r="CMQ228" s="2"/>
      <c r="CMR228" s="2"/>
      <c r="CMS228" s="2"/>
      <c r="CMT228" s="2"/>
      <c r="CMU228" s="2"/>
      <c r="CMV228" s="2"/>
      <c r="CMW228" s="2"/>
      <c r="CMX228" s="2"/>
      <c r="CMY228" s="2"/>
      <c r="CMZ228" s="2"/>
      <c r="CNA228" s="2"/>
      <c r="CNB228" s="2"/>
      <c r="CNC228" s="2"/>
      <c r="CND228" s="2"/>
      <c r="CNE228" s="2"/>
      <c r="CNF228" s="2"/>
      <c r="CNG228" s="2"/>
      <c r="CNH228" s="2"/>
      <c r="CNI228" s="2"/>
      <c r="CNJ228" s="2"/>
      <c r="CNK228" s="2"/>
      <c r="CNL228" s="2"/>
      <c r="CNM228" s="2"/>
      <c r="CNN228" s="2"/>
      <c r="CNO228" s="2"/>
      <c r="CNP228" s="2"/>
      <c r="CNQ228" s="2"/>
      <c r="CNR228" s="2"/>
      <c r="CNS228" s="2"/>
      <c r="CNT228" s="2"/>
      <c r="CNU228" s="2"/>
      <c r="CNV228" s="2"/>
      <c r="CNW228" s="2"/>
      <c r="CNX228" s="2"/>
      <c r="CNY228" s="2"/>
      <c r="CNZ228" s="2"/>
      <c r="COA228" s="2"/>
      <c r="COB228" s="2"/>
      <c r="COC228" s="2"/>
      <c r="COD228" s="2"/>
      <c r="COE228" s="2"/>
      <c r="COF228" s="2"/>
      <c r="COG228" s="2"/>
      <c r="COH228" s="2"/>
      <c r="COI228" s="2"/>
      <c r="COJ228" s="2"/>
      <c r="COK228" s="2"/>
      <c r="COL228" s="2"/>
      <c r="COM228" s="2"/>
      <c r="CON228" s="2"/>
      <c r="COO228" s="2"/>
      <c r="COP228" s="2"/>
      <c r="COQ228" s="2"/>
      <c r="COR228" s="2"/>
      <c r="COS228" s="2"/>
      <c r="COT228" s="2"/>
      <c r="COU228" s="2"/>
      <c r="COV228" s="2"/>
      <c r="COW228" s="2"/>
      <c r="COX228" s="2"/>
      <c r="COY228" s="2"/>
      <c r="COZ228" s="2"/>
      <c r="CPA228" s="2"/>
      <c r="CPB228" s="2"/>
      <c r="CPC228" s="2"/>
      <c r="CPD228" s="2"/>
      <c r="CPE228" s="2"/>
      <c r="CPF228" s="2"/>
      <c r="CPG228" s="2"/>
      <c r="CPH228" s="2"/>
      <c r="CPI228" s="2"/>
      <c r="CPJ228" s="2"/>
      <c r="CPK228" s="2"/>
      <c r="CPL228" s="2"/>
      <c r="CPM228" s="2"/>
      <c r="CPN228" s="2"/>
      <c r="CPO228" s="2"/>
      <c r="CPP228" s="2"/>
      <c r="CPQ228" s="2"/>
      <c r="CPR228" s="2"/>
      <c r="CPS228" s="2"/>
      <c r="CPT228" s="2"/>
      <c r="CPU228" s="2"/>
      <c r="CPV228" s="2"/>
      <c r="CPW228" s="2"/>
      <c r="CPX228" s="2"/>
      <c r="CPY228" s="2"/>
      <c r="CPZ228" s="2"/>
      <c r="CQA228" s="2"/>
      <c r="CQB228" s="2"/>
      <c r="CQC228" s="2"/>
      <c r="CQD228" s="2"/>
      <c r="CQE228" s="2"/>
      <c r="CQF228" s="2"/>
      <c r="CQG228" s="2"/>
      <c r="CQH228" s="2"/>
      <c r="CQI228" s="2"/>
      <c r="CQJ228" s="2"/>
      <c r="CQK228" s="2"/>
      <c r="CQL228" s="2"/>
      <c r="CQM228" s="2"/>
      <c r="CQN228" s="2"/>
      <c r="CQO228" s="2"/>
      <c r="CQP228" s="2"/>
      <c r="CQQ228" s="2"/>
      <c r="CQR228" s="2"/>
      <c r="CQS228" s="2"/>
      <c r="CQT228" s="2"/>
      <c r="CQU228" s="2"/>
      <c r="CQV228" s="2"/>
      <c r="CQW228" s="2"/>
      <c r="CQX228" s="2"/>
      <c r="CQY228" s="2"/>
      <c r="CQZ228" s="2"/>
      <c r="CRA228" s="2"/>
      <c r="CRB228" s="2"/>
      <c r="CRC228" s="2"/>
      <c r="CRD228" s="2"/>
      <c r="CRE228" s="2"/>
      <c r="CRF228" s="2"/>
      <c r="CRG228" s="2"/>
      <c r="CRH228" s="2"/>
      <c r="CRI228" s="2"/>
      <c r="CRJ228" s="2"/>
      <c r="CRK228" s="2"/>
      <c r="CRL228" s="2"/>
      <c r="CRM228" s="2"/>
      <c r="CRN228" s="2"/>
      <c r="CRO228" s="2"/>
      <c r="CRP228" s="2"/>
      <c r="CRQ228" s="2"/>
      <c r="CRR228" s="2"/>
      <c r="CRS228" s="2"/>
      <c r="CRT228" s="2"/>
      <c r="CRU228" s="2"/>
      <c r="CRV228" s="2"/>
      <c r="CRW228" s="2"/>
      <c r="CRX228" s="2"/>
      <c r="CRY228" s="2"/>
      <c r="CRZ228" s="2"/>
      <c r="CSA228" s="2"/>
      <c r="CSB228" s="2"/>
      <c r="CSC228" s="2"/>
      <c r="CSD228" s="2"/>
      <c r="CSE228" s="2"/>
      <c r="CSF228" s="2"/>
      <c r="CSG228" s="2"/>
      <c r="CSH228" s="2"/>
      <c r="CSI228" s="2"/>
      <c r="CSJ228" s="2"/>
      <c r="CSK228" s="2"/>
      <c r="CSL228" s="2"/>
      <c r="CSM228" s="2"/>
      <c r="CSN228" s="2"/>
      <c r="CSO228" s="2"/>
      <c r="CSP228" s="2"/>
      <c r="CSQ228" s="2"/>
      <c r="CSR228" s="2"/>
      <c r="CSS228" s="2"/>
      <c r="CST228" s="2"/>
      <c r="CSU228" s="2"/>
      <c r="CSV228" s="2"/>
      <c r="CSW228" s="2"/>
      <c r="CSX228" s="2"/>
      <c r="CSY228" s="2"/>
      <c r="CSZ228" s="2"/>
      <c r="CTA228" s="2"/>
      <c r="CTB228" s="2"/>
      <c r="CTC228" s="2"/>
      <c r="CTD228" s="2"/>
      <c r="CTE228" s="2"/>
      <c r="CTF228" s="2"/>
      <c r="CTG228" s="2"/>
      <c r="CTH228" s="2"/>
      <c r="CTI228" s="2"/>
      <c r="CTJ228" s="2"/>
      <c r="CTK228" s="2"/>
      <c r="CTL228" s="2"/>
      <c r="CTM228" s="2"/>
      <c r="CTN228" s="2"/>
      <c r="CTO228" s="2"/>
      <c r="CTP228" s="2"/>
      <c r="CTQ228" s="2"/>
      <c r="CTR228" s="2"/>
      <c r="CTS228" s="2"/>
      <c r="CTT228" s="2"/>
      <c r="CTU228" s="2"/>
      <c r="CTV228" s="2"/>
      <c r="CTW228" s="2"/>
      <c r="CTX228" s="2"/>
      <c r="CTY228" s="2"/>
      <c r="CTZ228" s="2"/>
      <c r="CUA228" s="2"/>
      <c r="CUB228" s="2"/>
      <c r="CUC228" s="2"/>
      <c r="CUD228" s="2"/>
      <c r="CUE228" s="2"/>
      <c r="CUF228" s="2"/>
      <c r="CUG228" s="2"/>
      <c r="CUH228" s="2"/>
      <c r="CUI228" s="2"/>
      <c r="CUJ228" s="2"/>
      <c r="CUK228" s="2"/>
      <c r="CUL228" s="2"/>
      <c r="CUM228" s="2"/>
      <c r="CUN228" s="2"/>
      <c r="CUO228" s="2"/>
      <c r="CUP228" s="2"/>
      <c r="CUQ228" s="2"/>
      <c r="CUR228" s="2"/>
      <c r="CUS228" s="2"/>
      <c r="CUT228" s="2"/>
      <c r="CUU228" s="2"/>
      <c r="CUV228" s="2"/>
      <c r="CUW228" s="2"/>
      <c r="CUX228" s="2"/>
      <c r="CUY228" s="2"/>
      <c r="CUZ228" s="2"/>
      <c r="CVA228" s="2"/>
      <c r="CVB228" s="2"/>
      <c r="CVC228" s="2"/>
      <c r="CVD228" s="2"/>
      <c r="CVE228" s="2"/>
      <c r="CVF228" s="2"/>
      <c r="CVG228" s="2"/>
      <c r="CVH228" s="2"/>
      <c r="CVI228" s="2"/>
      <c r="CVJ228" s="2"/>
      <c r="CVK228" s="2"/>
      <c r="CVL228" s="2"/>
      <c r="CVM228" s="2"/>
      <c r="CVN228" s="2"/>
      <c r="CVO228" s="2"/>
      <c r="CVP228" s="2"/>
      <c r="CVQ228" s="2"/>
      <c r="CVR228" s="2"/>
      <c r="CVS228" s="2"/>
      <c r="CVT228" s="2"/>
      <c r="CVU228" s="2"/>
      <c r="CVV228" s="2"/>
      <c r="CVW228" s="2"/>
      <c r="CVX228" s="2"/>
      <c r="CVY228" s="2"/>
      <c r="CVZ228" s="2"/>
      <c r="CWA228" s="2"/>
      <c r="CWB228" s="2"/>
      <c r="CWC228" s="2"/>
      <c r="CWD228" s="2"/>
      <c r="CWE228" s="2"/>
      <c r="CWF228" s="2"/>
      <c r="CWG228" s="2"/>
      <c r="CWH228" s="2"/>
      <c r="CWI228" s="2"/>
      <c r="CWJ228" s="2"/>
      <c r="CWK228" s="2"/>
      <c r="CWL228" s="2"/>
      <c r="CWM228" s="2"/>
      <c r="CWN228" s="2"/>
      <c r="CWO228" s="2"/>
      <c r="CWP228" s="2"/>
      <c r="CWQ228" s="2"/>
      <c r="CWR228" s="2"/>
      <c r="CWS228" s="2"/>
      <c r="CWT228" s="2"/>
      <c r="CWU228" s="2"/>
      <c r="CWV228" s="2"/>
      <c r="CWW228" s="2"/>
      <c r="CWX228" s="2"/>
      <c r="CWY228" s="2"/>
      <c r="CWZ228" s="2"/>
      <c r="CXA228" s="2"/>
      <c r="CXB228" s="2"/>
      <c r="CXC228" s="2"/>
      <c r="CXD228" s="2"/>
      <c r="CXE228" s="2"/>
      <c r="CXF228" s="2"/>
      <c r="CXG228" s="2"/>
      <c r="CXH228" s="2"/>
      <c r="CXI228" s="2"/>
      <c r="CXJ228" s="2"/>
      <c r="CXK228" s="2"/>
      <c r="CXL228" s="2"/>
      <c r="CXM228" s="2"/>
      <c r="CXN228" s="2"/>
      <c r="CXO228" s="2"/>
      <c r="CXP228" s="2"/>
      <c r="CXQ228" s="2"/>
      <c r="CXR228" s="2"/>
      <c r="CXS228" s="2"/>
      <c r="CXT228" s="2"/>
      <c r="CXU228" s="2"/>
      <c r="CXV228" s="2"/>
      <c r="CXW228" s="2"/>
      <c r="CXX228" s="2"/>
      <c r="CXY228" s="2"/>
      <c r="CXZ228" s="2"/>
      <c r="CYA228" s="2"/>
      <c r="CYB228" s="2"/>
      <c r="CYC228" s="2"/>
      <c r="CYD228" s="2"/>
      <c r="CYE228" s="2"/>
      <c r="CYF228" s="2"/>
      <c r="CYG228" s="2"/>
      <c r="CYH228" s="2"/>
      <c r="CYI228" s="2"/>
      <c r="CYJ228" s="2"/>
      <c r="CYK228" s="2"/>
      <c r="CYL228" s="2"/>
      <c r="CYM228" s="2"/>
      <c r="CYN228" s="2"/>
      <c r="CYO228" s="2"/>
      <c r="CYP228" s="2"/>
      <c r="CYQ228" s="2"/>
      <c r="CYR228" s="2"/>
      <c r="CYS228" s="2"/>
      <c r="CYT228" s="2"/>
      <c r="CYU228" s="2"/>
      <c r="CYV228" s="2"/>
      <c r="CYW228" s="2"/>
      <c r="CYX228" s="2"/>
      <c r="CYY228" s="2"/>
      <c r="CYZ228" s="2"/>
      <c r="CZA228" s="2"/>
      <c r="CZB228" s="2"/>
      <c r="CZC228" s="2"/>
      <c r="CZD228" s="2"/>
      <c r="CZE228" s="2"/>
      <c r="CZF228" s="2"/>
      <c r="CZG228" s="2"/>
      <c r="CZH228" s="2"/>
      <c r="CZI228" s="2"/>
      <c r="CZJ228" s="2"/>
      <c r="CZK228" s="2"/>
      <c r="CZL228" s="2"/>
      <c r="CZM228" s="2"/>
      <c r="CZN228" s="2"/>
      <c r="CZO228" s="2"/>
      <c r="CZP228" s="2"/>
      <c r="CZQ228" s="2"/>
      <c r="CZR228" s="2"/>
      <c r="CZS228" s="2"/>
      <c r="CZT228" s="2"/>
      <c r="CZU228" s="2"/>
      <c r="CZV228" s="2"/>
      <c r="CZW228" s="2"/>
      <c r="CZX228" s="2"/>
      <c r="CZY228" s="2"/>
      <c r="CZZ228" s="2"/>
      <c r="DAA228" s="2"/>
      <c r="DAB228" s="2"/>
      <c r="DAC228" s="2"/>
      <c r="DAD228" s="2"/>
      <c r="DAE228" s="2"/>
      <c r="DAF228" s="2"/>
      <c r="DAG228" s="2"/>
      <c r="DAH228" s="2"/>
      <c r="DAI228" s="2"/>
      <c r="DAJ228" s="2"/>
      <c r="DAK228" s="2"/>
      <c r="DAL228" s="2"/>
      <c r="DAM228" s="2"/>
      <c r="DAN228" s="2"/>
      <c r="DAO228" s="2"/>
      <c r="DAP228" s="2"/>
      <c r="DAQ228" s="2"/>
      <c r="DAR228" s="2"/>
      <c r="DAS228" s="2"/>
      <c r="DAT228" s="2"/>
      <c r="DAU228" s="2"/>
      <c r="DAV228" s="2"/>
      <c r="DAW228" s="2"/>
      <c r="DAX228" s="2"/>
      <c r="DAY228" s="2"/>
      <c r="DAZ228" s="2"/>
      <c r="DBA228" s="2"/>
      <c r="DBB228" s="2"/>
      <c r="DBC228" s="2"/>
      <c r="DBD228" s="2"/>
      <c r="DBE228" s="2"/>
      <c r="DBF228" s="2"/>
      <c r="DBG228" s="2"/>
      <c r="DBH228" s="2"/>
      <c r="DBI228" s="2"/>
      <c r="DBJ228" s="2"/>
      <c r="DBK228" s="2"/>
      <c r="DBL228" s="2"/>
      <c r="DBM228" s="2"/>
      <c r="DBN228" s="2"/>
      <c r="DBO228" s="2"/>
      <c r="DBP228" s="2"/>
      <c r="DBQ228" s="2"/>
      <c r="DBR228" s="2"/>
      <c r="DBS228" s="2"/>
      <c r="DBT228" s="2"/>
      <c r="DBU228" s="2"/>
      <c r="DBV228" s="2"/>
      <c r="DBW228" s="2"/>
      <c r="DBX228" s="2"/>
      <c r="DBY228" s="2"/>
      <c r="DBZ228" s="2"/>
      <c r="DCA228" s="2"/>
      <c r="DCB228" s="2"/>
      <c r="DCC228" s="2"/>
      <c r="DCD228" s="2"/>
      <c r="DCE228" s="2"/>
      <c r="DCF228" s="2"/>
      <c r="DCG228" s="2"/>
      <c r="DCH228" s="2"/>
      <c r="DCI228" s="2"/>
      <c r="DCJ228" s="2"/>
      <c r="DCK228" s="2"/>
      <c r="DCL228" s="2"/>
      <c r="DCM228" s="2"/>
      <c r="DCN228" s="2"/>
      <c r="DCO228" s="2"/>
      <c r="DCP228" s="2"/>
      <c r="DCQ228" s="2"/>
      <c r="DCR228" s="2"/>
      <c r="DCS228" s="2"/>
      <c r="DCT228" s="2"/>
      <c r="DCU228" s="2"/>
      <c r="DCV228" s="2"/>
      <c r="DCW228" s="2"/>
      <c r="DCX228" s="2"/>
      <c r="DCY228" s="2"/>
      <c r="DCZ228" s="2"/>
      <c r="DDA228" s="2"/>
      <c r="DDB228" s="2"/>
      <c r="DDC228" s="2"/>
      <c r="DDD228" s="2"/>
      <c r="DDE228" s="2"/>
      <c r="DDF228" s="2"/>
      <c r="DDG228" s="2"/>
      <c r="DDH228" s="2"/>
      <c r="DDI228" s="2"/>
      <c r="DDJ228" s="2"/>
      <c r="DDK228" s="2"/>
      <c r="DDL228" s="2"/>
      <c r="DDM228" s="2"/>
      <c r="DDN228" s="2"/>
      <c r="DDO228" s="2"/>
      <c r="DDP228" s="2"/>
      <c r="DDQ228" s="2"/>
      <c r="DDR228" s="2"/>
      <c r="DDS228" s="2"/>
      <c r="DDT228" s="2"/>
      <c r="DDU228" s="2"/>
      <c r="DDV228" s="2"/>
      <c r="DDW228" s="2"/>
      <c r="DDX228" s="2"/>
      <c r="DDY228" s="2"/>
      <c r="DDZ228" s="2"/>
      <c r="DEA228" s="2"/>
      <c r="DEB228" s="2"/>
      <c r="DEC228" s="2"/>
      <c r="DED228" s="2"/>
      <c r="DEE228" s="2"/>
      <c r="DEF228" s="2"/>
      <c r="DEG228" s="2"/>
      <c r="DEH228" s="2"/>
      <c r="DEI228" s="2"/>
      <c r="DEJ228" s="2"/>
      <c r="DEK228" s="2"/>
      <c r="DEL228" s="2"/>
      <c r="DEM228" s="2"/>
      <c r="DEN228" s="2"/>
      <c r="DEO228" s="2"/>
      <c r="DEP228" s="2"/>
      <c r="DEQ228" s="2"/>
      <c r="DER228" s="2"/>
      <c r="DES228" s="2"/>
      <c r="DET228" s="2"/>
      <c r="DEU228" s="2"/>
      <c r="DEV228" s="2"/>
      <c r="DEW228" s="2"/>
      <c r="DEX228" s="2"/>
      <c r="DEY228" s="2"/>
      <c r="DEZ228" s="2"/>
      <c r="DFA228" s="2"/>
      <c r="DFB228" s="2"/>
      <c r="DFC228" s="2"/>
      <c r="DFD228" s="2"/>
      <c r="DFE228" s="2"/>
      <c r="DFF228" s="2"/>
      <c r="DFG228" s="2"/>
      <c r="DFH228" s="2"/>
      <c r="DFI228" s="2"/>
      <c r="DFJ228" s="2"/>
      <c r="DFK228" s="2"/>
      <c r="DFL228" s="2"/>
      <c r="DFM228" s="2"/>
      <c r="DFN228" s="2"/>
      <c r="DFO228" s="2"/>
      <c r="DFP228" s="2"/>
      <c r="DFQ228" s="2"/>
      <c r="DFR228" s="2"/>
      <c r="DFS228" s="2"/>
      <c r="DFT228" s="2"/>
      <c r="DFU228" s="2"/>
      <c r="DFV228" s="2"/>
      <c r="DFW228" s="2"/>
      <c r="DFX228" s="2"/>
      <c r="DFY228" s="2"/>
      <c r="DFZ228" s="2"/>
      <c r="DGA228" s="2"/>
      <c r="DGB228" s="2"/>
      <c r="DGC228" s="2"/>
      <c r="DGD228" s="2"/>
      <c r="DGE228" s="2"/>
      <c r="DGF228" s="2"/>
      <c r="DGG228" s="2"/>
      <c r="DGH228" s="2"/>
      <c r="DGI228" s="2"/>
      <c r="DGJ228" s="2"/>
      <c r="DGK228" s="2"/>
      <c r="DGL228" s="2"/>
      <c r="DGM228" s="2"/>
      <c r="DGN228" s="2"/>
      <c r="DGO228" s="2"/>
      <c r="DGP228" s="2"/>
      <c r="DGQ228" s="2"/>
      <c r="DGR228" s="2"/>
      <c r="DGS228" s="2"/>
      <c r="DGT228" s="2"/>
      <c r="DGU228" s="2"/>
      <c r="DGV228" s="2"/>
      <c r="DGW228" s="2"/>
      <c r="DGX228" s="2"/>
      <c r="DGY228" s="2"/>
      <c r="DGZ228" s="2"/>
      <c r="DHA228" s="2"/>
      <c r="DHB228" s="2"/>
      <c r="DHC228" s="2"/>
      <c r="DHD228" s="2"/>
      <c r="DHE228" s="2"/>
      <c r="DHF228" s="2"/>
      <c r="DHG228" s="2"/>
      <c r="DHH228" s="2"/>
      <c r="DHI228" s="2"/>
      <c r="DHJ228" s="2"/>
      <c r="DHK228" s="2"/>
      <c r="DHL228" s="2"/>
      <c r="DHM228" s="2"/>
      <c r="DHN228" s="2"/>
      <c r="DHO228" s="2"/>
      <c r="DHP228" s="2"/>
      <c r="DHQ228" s="2"/>
      <c r="DHR228" s="2"/>
      <c r="DHS228" s="2"/>
      <c r="DHT228" s="2"/>
      <c r="DHU228" s="2"/>
      <c r="DHV228" s="2"/>
      <c r="DHW228" s="2"/>
      <c r="DHX228" s="2"/>
      <c r="DHY228" s="2"/>
      <c r="DHZ228" s="2"/>
      <c r="DIA228" s="2"/>
      <c r="DIB228" s="2"/>
      <c r="DIC228" s="2"/>
      <c r="DID228" s="2"/>
      <c r="DIE228" s="2"/>
      <c r="DIF228" s="2"/>
      <c r="DIG228" s="2"/>
      <c r="DIH228" s="2"/>
      <c r="DII228" s="2"/>
      <c r="DIJ228" s="2"/>
      <c r="DIK228" s="2"/>
      <c r="DIL228" s="2"/>
      <c r="DIM228" s="2"/>
      <c r="DIN228" s="2"/>
      <c r="DIO228" s="2"/>
      <c r="DIP228" s="2"/>
      <c r="DIQ228" s="2"/>
      <c r="DIR228" s="2"/>
      <c r="DIS228" s="2"/>
      <c r="DIT228" s="2"/>
      <c r="DIU228" s="2"/>
      <c r="DIV228" s="2"/>
      <c r="DIW228" s="2"/>
      <c r="DIX228" s="2"/>
      <c r="DIY228" s="2"/>
      <c r="DIZ228" s="2"/>
      <c r="DJA228" s="2"/>
      <c r="DJB228" s="2"/>
      <c r="DJC228" s="2"/>
      <c r="DJD228" s="2"/>
      <c r="DJE228" s="2"/>
      <c r="DJF228" s="2"/>
      <c r="DJG228" s="2"/>
      <c r="DJH228" s="2"/>
      <c r="DJI228" s="2"/>
      <c r="DJJ228" s="2"/>
      <c r="DJK228" s="2"/>
      <c r="DJL228" s="2"/>
      <c r="DJM228" s="2"/>
      <c r="DJN228" s="2"/>
      <c r="DJO228" s="2"/>
      <c r="DJP228" s="2"/>
      <c r="DJQ228" s="2"/>
      <c r="DJR228" s="2"/>
      <c r="DJS228" s="2"/>
      <c r="DJT228" s="2"/>
      <c r="DJU228" s="2"/>
      <c r="DJV228" s="2"/>
      <c r="DJW228" s="2"/>
      <c r="DJX228" s="2"/>
      <c r="DJY228" s="2"/>
      <c r="DJZ228" s="2"/>
      <c r="DKA228" s="2"/>
      <c r="DKB228" s="2"/>
      <c r="DKC228" s="2"/>
      <c r="DKD228" s="2"/>
      <c r="DKE228" s="2"/>
      <c r="DKF228" s="2"/>
      <c r="DKG228" s="2"/>
      <c r="DKH228" s="2"/>
      <c r="DKI228" s="2"/>
      <c r="DKJ228" s="2"/>
      <c r="DKK228" s="2"/>
      <c r="DKL228" s="2"/>
      <c r="DKM228" s="2"/>
      <c r="DKN228" s="2"/>
      <c r="DKO228" s="2"/>
      <c r="DKP228" s="2"/>
      <c r="DKQ228" s="2"/>
      <c r="DKR228" s="2"/>
      <c r="DKS228" s="2"/>
      <c r="DKT228" s="2"/>
      <c r="DKU228" s="2"/>
      <c r="DKV228" s="2"/>
      <c r="DKW228" s="2"/>
      <c r="DKX228" s="2"/>
      <c r="DKY228" s="2"/>
      <c r="DKZ228" s="2"/>
      <c r="DLA228" s="2"/>
      <c r="DLB228" s="2"/>
      <c r="DLC228" s="2"/>
      <c r="DLD228" s="2"/>
      <c r="DLE228" s="2"/>
      <c r="DLF228" s="2"/>
      <c r="DLG228" s="2"/>
      <c r="DLH228" s="2"/>
      <c r="DLI228" s="2"/>
      <c r="DLJ228" s="2"/>
      <c r="DLK228" s="2"/>
      <c r="DLL228" s="2"/>
      <c r="DLM228" s="2"/>
      <c r="DLN228" s="2"/>
      <c r="DLO228" s="2"/>
      <c r="DLP228" s="2"/>
      <c r="DLQ228" s="2"/>
      <c r="DLR228" s="2"/>
      <c r="DLS228" s="2"/>
      <c r="DLT228" s="2"/>
      <c r="DLU228" s="2"/>
      <c r="DLV228" s="2"/>
      <c r="DLW228" s="2"/>
      <c r="DLX228" s="2"/>
      <c r="DLY228" s="2"/>
      <c r="DLZ228" s="2"/>
      <c r="DMA228" s="2"/>
      <c r="DMB228" s="2"/>
      <c r="DMC228" s="2"/>
      <c r="DMD228" s="2"/>
      <c r="DME228" s="2"/>
      <c r="DMF228" s="2"/>
      <c r="DMG228" s="2"/>
      <c r="DMH228" s="2"/>
      <c r="DMI228" s="2"/>
      <c r="DMJ228" s="2"/>
      <c r="DMK228" s="2"/>
      <c r="DML228" s="2"/>
      <c r="DMM228" s="2"/>
      <c r="DMN228" s="2"/>
      <c r="DMO228" s="2"/>
      <c r="DMP228" s="2"/>
      <c r="DMQ228" s="2"/>
      <c r="DMR228" s="2"/>
      <c r="DMS228" s="2"/>
      <c r="DMT228" s="2"/>
      <c r="DMU228" s="2"/>
      <c r="DMV228" s="2"/>
      <c r="DMW228" s="2"/>
      <c r="DMX228" s="2"/>
      <c r="DMY228" s="2"/>
      <c r="DMZ228" s="2"/>
      <c r="DNA228" s="2"/>
      <c r="DNB228" s="2"/>
      <c r="DNC228" s="2"/>
      <c r="DND228" s="2"/>
      <c r="DNE228" s="2"/>
      <c r="DNF228" s="2"/>
      <c r="DNG228" s="2"/>
      <c r="DNH228" s="2"/>
      <c r="DNI228" s="2"/>
      <c r="DNJ228" s="2"/>
      <c r="DNK228" s="2"/>
      <c r="DNL228" s="2"/>
      <c r="DNM228" s="2"/>
      <c r="DNN228" s="2"/>
      <c r="DNO228" s="2"/>
      <c r="DNP228" s="2"/>
      <c r="DNQ228" s="2"/>
      <c r="DNR228" s="2"/>
      <c r="DNS228" s="2"/>
      <c r="DNT228" s="2"/>
      <c r="DNU228" s="2"/>
      <c r="DNV228" s="2"/>
      <c r="DNW228" s="2"/>
      <c r="DNX228" s="2"/>
      <c r="DNY228" s="2"/>
      <c r="DNZ228" s="2"/>
      <c r="DOA228" s="2"/>
      <c r="DOB228" s="2"/>
      <c r="DOC228" s="2"/>
      <c r="DOD228" s="2"/>
      <c r="DOE228" s="2"/>
      <c r="DOF228" s="2"/>
      <c r="DOG228" s="2"/>
      <c r="DOH228" s="2"/>
      <c r="DOI228" s="2"/>
      <c r="DOJ228" s="2"/>
      <c r="DOK228" s="2"/>
      <c r="DOL228" s="2"/>
      <c r="DOM228" s="2"/>
      <c r="DON228" s="2"/>
      <c r="DOO228" s="2"/>
      <c r="DOP228" s="2"/>
      <c r="DOQ228" s="2"/>
      <c r="DOR228" s="2"/>
      <c r="DOS228" s="2"/>
      <c r="DOT228" s="2"/>
      <c r="DOU228" s="2"/>
      <c r="DOV228" s="2"/>
      <c r="DOW228" s="2"/>
      <c r="DOX228" s="2"/>
      <c r="DOY228" s="2"/>
      <c r="DOZ228" s="2"/>
      <c r="DPA228" s="2"/>
      <c r="DPB228" s="2"/>
      <c r="DPC228" s="2"/>
      <c r="DPD228" s="2"/>
      <c r="DPE228" s="2"/>
      <c r="DPF228" s="2"/>
      <c r="DPG228" s="2"/>
      <c r="DPH228" s="2"/>
      <c r="DPI228" s="2"/>
      <c r="DPJ228" s="2"/>
      <c r="DPK228" s="2"/>
      <c r="DPL228" s="2"/>
      <c r="DPM228" s="2"/>
      <c r="DPN228" s="2"/>
      <c r="DPO228" s="2"/>
      <c r="DPP228" s="2"/>
      <c r="DPQ228" s="2"/>
      <c r="DPR228" s="2"/>
      <c r="DPS228" s="2"/>
      <c r="DPT228" s="2"/>
      <c r="DPU228" s="2"/>
      <c r="DPV228" s="2"/>
      <c r="DPW228" s="2"/>
      <c r="DPX228" s="2"/>
      <c r="DPY228" s="2"/>
      <c r="DPZ228" s="2"/>
      <c r="DQA228" s="2"/>
      <c r="DQB228" s="2"/>
      <c r="DQC228" s="2"/>
      <c r="DQD228" s="2"/>
      <c r="DQE228" s="2"/>
      <c r="DQF228" s="2"/>
      <c r="DQG228" s="2"/>
      <c r="DQH228" s="2"/>
      <c r="DQI228" s="2"/>
      <c r="DQJ228" s="2"/>
      <c r="DQK228" s="2"/>
      <c r="DQL228" s="2"/>
      <c r="DQM228" s="2"/>
      <c r="DQN228" s="2"/>
      <c r="DQO228" s="2"/>
      <c r="DQP228" s="2"/>
      <c r="DQQ228" s="2"/>
      <c r="DQR228" s="2"/>
      <c r="DQS228" s="2"/>
      <c r="DQT228" s="2"/>
      <c r="DQU228" s="2"/>
      <c r="DQV228" s="2"/>
      <c r="DQW228" s="2"/>
      <c r="DQX228" s="2"/>
      <c r="DQY228" s="2"/>
      <c r="DQZ228" s="2"/>
      <c r="DRA228" s="2"/>
      <c r="DRB228" s="2"/>
      <c r="DRC228" s="2"/>
      <c r="DRD228" s="2"/>
      <c r="DRE228" s="2"/>
      <c r="DRF228" s="2"/>
      <c r="DRG228" s="2"/>
      <c r="DRH228" s="2"/>
      <c r="DRI228" s="2"/>
      <c r="DRJ228" s="2"/>
      <c r="DRK228" s="2"/>
      <c r="DRL228" s="2"/>
      <c r="DRM228" s="2"/>
      <c r="DRN228" s="2"/>
      <c r="DRO228" s="2"/>
      <c r="DRP228" s="2"/>
      <c r="DRQ228" s="2"/>
      <c r="DRR228" s="2"/>
      <c r="DRS228" s="2"/>
      <c r="DRT228" s="2"/>
      <c r="DRU228" s="2"/>
      <c r="DRV228" s="2"/>
      <c r="DRW228" s="2"/>
      <c r="DRX228" s="2"/>
      <c r="DRY228" s="2"/>
      <c r="DRZ228" s="2"/>
      <c r="DSA228" s="2"/>
      <c r="DSB228" s="2"/>
      <c r="DSC228" s="2"/>
      <c r="DSD228" s="2"/>
      <c r="DSE228" s="2"/>
      <c r="DSF228" s="2"/>
      <c r="DSG228" s="2"/>
      <c r="DSH228" s="2"/>
      <c r="DSI228" s="2"/>
      <c r="DSJ228" s="2"/>
      <c r="DSK228" s="2"/>
      <c r="DSL228" s="2"/>
      <c r="DSM228" s="2"/>
      <c r="DSN228" s="2"/>
      <c r="DSO228" s="2"/>
      <c r="DSP228" s="2"/>
      <c r="DSQ228" s="2"/>
      <c r="DSR228" s="2"/>
      <c r="DSS228" s="2"/>
      <c r="DST228" s="2"/>
      <c r="DSU228" s="2"/>
      <c r="DSV228" s="2"/>
      <c r="DSW228" s="2"/>
      <c r="DSX228" s="2"/>
      <c r="DSY228" s="2"/>
      <c r="DSZ228" s="2"/>
      <c r="DTA228" s="2"/>
      <c r="DTB228" s="2"/>
      <c r="DTC228" s="2"/>
      <c r="DTD228" s="2"/>
      <c r="DTE228" s="2"/>
      <c r="DTF228" s="2"/>
      <c r="DTG228" s="2"/>
      <c r="DTH228" s="2"/>
      <c r="DTI228" s="2"/>
      <c r="DTJ228" s="2"/>
      <c r="DTK228" s="2"/>
      <c r="DTL228" s="2"/>
      <c r="DTM228" s="2"/>
      <c r="DTN228" s="2"/>
      <c r="DTO228" s="2"/>
      <c r="DTP228" s="2"/>
      <c r="DTQ228" s="2"/>
      <c r="DTR228" s="2"/>
      <c r="DTS228" s="2"/>
      <c r="DTT228" s="2"/>
      <c r="DTU228" s="2"/>
      <c r="DTV228" s="2"/>
      <c r="DTW228" s="2"/>
      <c r="DTX228" s="2"/>
      <c r="DTY228" s="2"/>
      <c r="DTZ228" s="2"/>
      <c r="DUA228" s="2"/>
      <c r="DUB228" s="2"/>
      <c r="DUC228" s="2"/>
      <c r="DUD228" s="2"/>
      <c r="DUE228" s="2"/>
      <c r="DUF228" s="2"/>
      <c r="DUG228" s="2"/>
      <c r="DUH228" s="2"/>
      <c r="DUI228" s="2"/>
      <c r="DUJ228" s="2"/>
      <c r="DUK228" s="2"/>
      <c r="DUL228" s="2"/>
      <c r="DUM228" s="2"/>
      <c r="DUN228" s="2"/>
      <c r="DUO228" s="2"/>
      <c r="DUP228" s="2"/>
      <c r="DUQ228" s="2"/>
      <c r="DUR228" s="2"/>
      <c r="DUS228" s="2"/>
      <c r="DUT228" s="2"/>
      <c r="DUU228" s="2"/>
      <c r="DUV228" s="2"/>
      <c r="DUW228" s="2"/>
      <c r="DUX228" s="2"/>
      <c r="DUY228" s="2"/>
      <c r="DUZ228" s="2"/>
      <c r="DVA228" s="2"/>
      <c r="DVB228" s="2"/>
      <c r="DVC228" s="2"/>
      <c r="DVD228" s="2"/>
      <c r="DVE228" s="2"/>
      <c r="DVF228" s="2"/>
      <c r="DVG228" s="2"/>
      <c r="DVH228" s="2"/>
      <c r="DVI228" s="2"/>
      <c r="DVJ228" s="2"/>
      <c r="DVK228" s="2"/>
      <c r="DVL228" s="2"/>
      <c r="DVM228" s="2"/>
      <c r="DVN228" s="2"/>
      <c r="DVO228" s="2"/>
      <c r="DVP228" s="2"/>
      <c r="DVQ228" s="2"/>
      <c r="DVR228" s="2"/>
      <c r="DVS228" s="2"/>
      <c r="DVT228" s="2"/>
      <c r="DVU228" s="2"/>
      <c r="DVV228" s="2"/>
      <c r="DVW228" s="2"/>
      <c r="DVX228" s="2"/>
      <c r="DVY228" s="2"/>
      <c r="DVZ228" s="2"/>
      <c r="DWA228" s="2"/>
      <c r="DWB228" s="2"/>
      <c r="DWC228" s="2"/>
      <c r="DWD228" s="2"/>
      <c r="DWE228" s="2"/>
      <c r="DWF228" s="2"/>
      <c r="DWG228" s="2"/>
      <c r="DWH228" s="2"/>
      <c r="DWI228" s="2"/>
      <c r="DWJ228" s="2"/>
      <c r="DWK228" s="2"/>
      <c r="DWL228" s="2"/>
      <c r="DWM228" s="2"/>
      <c r="DWN228" s="2"/>
      <c r="DWO228" s="2"/>
      <c r="DWP228" s="2"/>
      <c r="DWQ228" s="2"/>
      <c r="DWR228" s="2"/>
      <c r="DWS228" s="2"/>
      <c r="DWT228" s="2"/>
      <c r="DWU228" s="2"/>
      <c r="DWV228" s="2"/>
      <c r="DWW228" s="2"/>
      <c r="DWX228" s="2"/>
      <c r="DWY228" s="2"/>
      <c r="DWZ228" s="2"/>
      <c r="DXA228" s="2"/>
      <c r="DXB228" s="2"/>
      <c r="DXC228" s="2"/>
      <c r="DXD228" s="2"/>
      <c r="DXE228" s="2"/>
      <c r="DXF228" s="2"/>
      <c r="DXG228" s="2"/>
      <c r="DXH228" s="2"/>
      <c r="DXI228" s="2"/>
      <c r="DXJ228" s="2"/>
      <c r="DXK228" s="2"/>
      <c r="DXL228" s="2"/>
      <c r="DXM228" s="2"/>
      <c r="DXN228" s="2"/>
      <c r="DXO228" s="2"/>
      <c r="DXP228" s="2"/>
      <c r="DXQ228" s="2"/>
      <c r="DXR228" s="2"/>
      <c r="DXS228" s="2"/>
      <c r="DXT228" s="2"/>
      <c r="DXU228" s="2"/>
      <c r="DXV228" s="2"/>
      <c r="DXW228" s="2"/>
      <c r="DXX228" s="2"/>
      <c r="DXY228" s="2"/>
      <c r="DXZ228" s="2"/>
      <c r="DYA228" s="2"/>
      <c r="DYB228" s="2"/>
      <c r="DYC228" s="2"/>
      <c r="DYD228" s="2"/>
      <c r="DYE228" s="2"/>
      <c r="DYF228" s="2"/>
      <c r="DYG228" s="2"/>
      <c r="DYH228" s="2"/>
      <c r="DYI228" s="2"/>
      <c r="DYJ228" s="2"/>
      <c r="DYK228" s="2"/>
      <c r="DYL228" s="2"/>
      <c r="DYM228" s="2"/>
      <c r="DYN228" s="2"/>
      <c r="DYO228" s="2"/>
      <c r="DYP228" s="2"/>
      <c r="DYQ228" s="2"/>
      <c r="DYR228" s="2"/>
      <c r="DYS228" s="2"/>
      <c r="DYT228" s="2"/>
      <c r="DYU228" s="2"/>
      <c r="DYV228" s="2"/>
      <c r="DYW228" s="2"/>
      <c r="DYX228" s="2"/>
      <c r="DYY228" s="2"/>
      <c r="DYZ228" s="2"/>
      <c r="DZA228" s="2"/>
      <c r="DZB228" s="2"/>
      <c r="DZC228" s="2"/>
      <c r="DZD228" s="2"/>
      <c r="DZE228" s="2"/>
      <c r="DZF228" s="2"/>
      <c r="DZG228" s="2"/>
      <c r="DZH228" s="2"/>
      <c r="DZI228" s="2"/>
      <c r="DZJ228" s="2"/>
      <c r="DZK228" s="2"/>
      <c r="DZL228" s="2"/>
      <c r="DZM228" s="2"/>
      <c r="DZN228" s="2"/>
      <c r="DZO228" s="2"/>
      <c r="DZP228" s="2"/>
      <c r="DZQ228" s="2"/>
      <c r="DZR228" s="2"/>
      <c r="DZS228" s="2"/>
      <c r="DZT228" s="2"/>
      <c r="DZU228" s="2"/>
      <c r="DZV228" s="2"/>
      <c r="DZW228" s="2"/>
      <c r="DZX228" s="2"/>
      <c r="DZY228" s="2"/>
      <c r="DZZ228" s="2"/>
      <c r="EAA228" s="2"/>
      <c r="EAB228" s="2"/>
      <c r="EAC228" s="2"/>
      <c r="EAD228" s="2"/>
      <c r="EAE228" s="2"/>
      <c r="EAF228" s="2"/>
      <c r="EAG228" s="2"/>
      <c r="EAH228" s="2"/>
      <c r="EAI228" s="2"/>
      <c r="EAJ228" s="2"/>
      <c r="EAK228" s="2"/>
      <c r="EAL228" s="2"/>
      <c r="EAM228" s="2"/>
      <c r="EAN228" s="2"/>
      <c r="EAO228" s="2"/>
      <c r="EAP228" s="2"/>
      <c r="EAQ228" s="2"/>
      <c r="EAR228" s="2"/>
      <c r="EAS228" s="2"/>
      <c r="EAT228" s="2"/>
      <c r="EAU228" s="2"/>
      <c r="EAV228" s="2"/>
      <c r="EAW228" s="2"/>
      <c r="EAX228" s="2"/>
      <c r="EAY228" s="2"/>
      <c r="EAZ228" s="2"/>
      <c r="EBA228" s="2"/>
      <c r="EBB228" s="2"/>
      <c r="EBC228" s="2"/>
      <c r="EBD228" s="2"/>
      <c r="EBE228" s="2"/>
      <c r="EBF228" s="2"/>
      <c r="EBG228" s="2"/>
      <c r="EBH228" s="2"/>
      <c r="EBI228" s="2"/>
      <c r="EBJ228" s="2"/>
      <c r="EBK228" s="2"/>
      <c r="EBL228" s="2"/>
      <c r="EBM228" s="2"/>
      <c r="EBN228" s="2"/>
      <c r="EBO228" s="2"/>
      <c r="EBP228" s="2"/>
      <c r="EBQ228" s="2"/>
      <c r="EBR228" s="2"/>
      <c r="EBS228" s="2"/>
      <c r="EBT228" s="2"/>
      <c r="EBU228" s="2"/>
      <c r="EBV228" s="2"/>
      <c r="EBW228" s="2"/>
      <c r="EBX228" s="2"/>
      <c r="EBY228" s="2"/>
      <c r="EBZ228" s="2"/>
      <c r="ECA228" s="2"/>
      <c r="ECB228" s="2"/>
      <c r="ECC228" s="2"/>
      <c r="ECD228" s="2"/>
      <c r="ECE228" s="2"/>
      <c r="ECF228" s="2"/>
      <c r="ECG228" s="2"/>
      <c r="ECH228" s="2"/>
      <c r="ECI228" s="2"/>
      <c r="ECJ228" s="2"/>
      <c r="ECK228" s="2"/>
      <c r="ECL228" s="2"/>
      <c r="ECM228" s="2"/>
      <c r="ECN228" s="2"/>
      <c r="ECO228" s="2"/>
      <c r="ECP228" s="2"/>
      <c r="ECQ228" s="2"/>
      <c r="ECR228" s="2"/>
      <c r="ECS228" s="2"/>
      <c r="ECT228" s="2"/>
      <c r="ECU228" s="2"/>
      <c r="ECV228" s="2"/>
      <c r="ECW228" s="2"/>
      <c r="ECX228" s="2"/>
      <c r="ECY228" s="2"/>
      <c r="ECZ228" s="2"/>
      <c r="EDA228" s="2"/>
      <c r="EDB228" s="2"/>
      <c r="EDC228" s="2"/>
      <c r="EDD228" s="2"/>
      <c r="EDE228" s="2"/>
      <c r="EDF228" s="2"/>
      <c r="EDG228" s="2"/>
      <c r="EDH228" s="2"/>
      <c r="EDI228" s="2"/>
      <c r="EDJ228" s="2"/>
      <c r="EDK228" s="2"/>
      <c r="EDL228" s="2"/>
      <c r="EDM228" s="2"/>
      <c r="EDN228" s="2"/>
      <c r="EDO228" s="2"/>
      <c r="EDP228" s="2"/>
      <c r="EDQ228" s="2"/>
      <c r="EDR228" s="2"/>
      <c r="EDS228" s="2"/>
      <c r="EDT228" s="2"/>
      <c r="EDU228" s="2"/>
      <c r="EDV228" s="2"/>
      <c r="EDW228" s="2"/>
      <c r="EDX228" s="2"/>
      <c r="EDY228" s="2"/>
      <c r="EDZ228" s="2"/>
      <c r="EEA228" s="2"/>
      <c r="EEB228" s="2"/>
      <c r="EEC228" s="2"/>
      <c r="EED228" s="2"/>
      <c r="EEE228" s="2"/>
      <c r="EEF228" s="2"/>
      <c r="EEG228" s="2"/>
      <c r="EEH228" s="2"/>
      <c r="EEI228" s="2"/>
      <c r="EEJ228" s="2"/>
      <c r="EEK228" s="2"/>
      <c r="EEL228" s="2"/>
      <c r="EEM228" s="2"/>
      <c r="EEN228" s="2"/>
      <c r="EEO228" s="2"/>
      <c r="EEP228" s="2"/>
      <c r="EEQ228" s="2"/>
      <c r="EER228" s="2"/>
      <c r="EES228" s="2"/>
      <c r="EET228" s="2"/>
      <c r="EEU228" s="2"/>
      <c r="EEV228" s="2"/>
      <c r="EEW228" s="2"/>
      <c r="EEX228" s="2"/>
      <c r="EEY228" s="2"/>
      <c r="EEZ228" s="2"/>
      <c r="EFA228" s="2"/>
      <c r="EFB228" s="2"/>
      <c r="EFC228" s="2"/>
      <c r="EFD228" s="2"/>
      <c r="EFE228" s="2"/>
      <c r="EFF228" s="2"/>
      <c r="EFG228" s="2"/>
      <c r="EFH228" s="2"/>
      <c r="EFI228" s="2"/>
      <c r="EFJ228" s="2"/>
      <c r="EFK228" s="2"/>
      <c r="EFL228" s="2"/>
      <c r="EFM228" s="2"/>
      <c r="EFN228" s="2"/>
      <c r="EFO228" s="2"/>
      <c r="EFP228" s="2"/>
      <c r="EFQ228" s="2"/>
      <c r="EFR228" s="2"/>
      <c r="EFS228" s="2"/>
      <c r="EFT228" s="2"/>
      <c r="EFU228" s="2"/>
      <c r="EFV228" s="2"/>
      <c r="EFW228" s="2"/>
      <c r="EFX228" s="2"/>
      <c r="EFY228" s="2"/>
      <c r="EFZ228" s="2"/>
      <c r="EGA228" s="2"/>
      <c r="EGB228" s="2"/>
      <c r="EGC228" s="2"/>
      <c r="EGD228" s="2"/>
      <c r="EGE228" s="2"/>
      <c r="EGF228" s="2"/>
      <c r="EGG228" s="2"/>
      <c r="EGH228" s="2"/>
      <c r="EGI228" s="2"/>
      <c r="EGJ228" s="2"/>
      <c r="EGK228" s="2"/>
      <c r="EGL228" s="2"/>
      <c r="EGM228" s="2"/>
      <c r="EGN228" s="2"/>
      <c r="EGO228" s="2"/>
      <c r="EGP228" s="2"/>
      <c r="EGQ228" s="2"/>
      <c r="EGR228" s="2"/>
      <c r="EGS228" s="2"/>
      <c r="EGT228" s="2"/>
      <c r="EGU228" s="2"/>
      <c r="EGV228" s="2"/>
      <c r="EGW228" s="2"/>
      <c r="EGX228" s="2"/>
      <c r="EGY228" s="2"/>
      <c r="EGZ228" s="2"/>
      <c r="EHA228" s="2"/>
      <c r="EHB228" s="2"/>
      <c r="EHC228" s="2"/>
      <c r="EHD228" s="2"/>
      <c r="EHE228" s="2"/>
      <c r="EHF228" s="2"/>
      <c r="EHG228" s="2"/>
      <c r="EHH228" s="2"/>
      <c r="EHI228" s="2"/>
      <c r="EHJ228" s="2"/>
      <c r="EHK228" s="2"/>
      <c r="EHL228" s="2"/>
      <c r="EHM228" s="2"/>
      <c r="EHN228" s="2"/>
      <c r="EHO228" s="2"/>
      <c r="EHP228" s="2"/>
      <c r="EHQ228" s="2"/>
      <c r="EHR228" s="2"/>
      <c r="EHS228" s="2"/>
      <c r="EHT228" s="2"/>
      <c r="EHU228" s="2"/>
      <c r="EHV228" s="2"/>
      <c r="EHW228" s="2"/>
      <c r="EHX228" s="2"/>
      <c r="EHY228" s="2"/>
      <c r="EHZ228" s="2"/>
      <c r="EIA228" s="2"/>
      <c r="EIB228" s="2"/>
      <c r="EIC228" s="2"/>
      <c r="EID228" s="2"/>
      <c r="EIE228" s="2"/>
      <c r="EIF228" s="2"/>
      <c r="EIG228" s="2"/>
      <c r="EIH228" s="2"/>
      <c r="EII228" s="2"/>
      <c r="EIJ228" s="2"/>
      <c r="EIK228" s="2"/>
      <c r="EIL228" s="2"/>
      <c r="EIM228" s="2"/>
      <c r="EIN228" s="2"/>
      <c r="EIO228" s="2"/>
      <c r="EIP228" s="2"/>
      <c r="EIQ228" s="2"/>
      <c r="EIR228" s="2"/>
      <c r="EIS228" s="2"/>
      <c r="EIT228" s="2"/>
      <c r="EIU228" s="2"/>
      <c r="EIV228" s="2"/>
      <c r="EIW228" s="2"/>
      <c r="EIX228" s="2"/>
      <c r="EIY228" s="2"/>
      <c r="EIZ228" s="2"/>
      <c r="EJA228" s="2"/>
      <c r="EJB228" s="2"/>
      <c r="EJC228" s="2"/>
      <c r="EJD228" s="2"/>
      <c r="EJE228" s="2"/>
      <c r="EJF228" s="2"/>
      <c r="EJG228" s="2"/>
      <c r="EJH228" s="2"/>
      <c r="EJI228" s="2"/>
      <c r="EJJ228" s="2"/>
      <c r="EJK228" s="2"/>
      <c r="EJL228" s="2"/>
      <c r="EJM228" s="2"/>
      <c r="EJN228" s="2"/>
      <c r="EJO228" s="2"/>
      <c r="EJP228" s="2"/>
      <c r="EJQ228" s="2"/>
      <c r="EJR228" s="2"/>
      <c r="EJS228" s="2"/>
      <c r="EJT228" s="2"/>
      <c r="EJU228" s="2"/>
      <c r="EJV228" s="2"/>
      <c r="EJW228" s="2"/>
      <c r="EJX228" s="2"/>
      <c r="EJY228" s="2"/>
      <c r="EJZ228" s="2"/>
      <c r="EKA228" s="2"/>
      <c r="EKB228" s="2"/>
      <c r="EKC228" s="2"/>
      <c r="EKD228" s="2"/>
      <c r="EKE228" s="2"/>
      <c r="EKF228" s="2"/>
      <c r="EKG228" s="2"/>
      <c r="EKH228" s="2"/>
      <c r="EKI228" s="2"/>
      <c r="EKJ228" s="2"/>
      <c r="EKK228" s="2"/>
      <c r="EKL228" s="2"/>
      <c r="EKM228" s="2"/>
      <c r="EKN228" s="2"/>
      <c r="EKO228" s="2"/>
      <c r="EKP228" s="2"/>
      <c r="EKQ228" s="2"/>
      <c r="EKR228" s="2"/>
      <c r="EKS228" s="2"/>
      <c r="EKT228" s="2"/>
      <c r="EKU228" s="2"/>
      <c r="EKV228" s="2"/>
      <c r="EKW228" s="2"/>
      <c r="EKX228" s="2"/>
      <c r="EKY228" s="2"/>
      <c r="EKZ228" s="2"/>
      <c r="ELA228" s="2"/>
      <c r="ELB228" s="2"/>
      <c r="ELC228" s="2"/>
      <c r="ELD228" s="2"/>
      <c r="ELE228" s="2"/>
      <c r="ELF228" s="2"/>
      <c r="ELG228" s="2"/>
      <c r="ELH228" s="2"/>
      <c r="ELI228" s="2"/>
      <c r="ELJ228" s="2"/>
      <c r="ELK228" s="2"/>
      <c r="ELL228" s="2"/>
      <c r="ELM228" s="2"/>
      <c r="ELN228" s="2"/>
      <c r="ELO228" s="2"/>
      <c r="ELP228" s="2"/>
      <c r="ELQ228" s="2"/>
      <c r="ELR228" s="2"/>
      <c r="ELS228" s="2"/>
      <c r="ELT228" s="2"/>
      <c r="ELU228" s="2"/>
      <c r="ELV228" s="2"/>
      <c r="ELW228" s="2"/>
      <c r="ELX228" s="2"/>
      <c r="ELY228" s="2"/>
      <c r="ELZ228" s="2"/>
      <c r="EMA228" s="2"/>
      <c r="EMB228" s="2"/>
      <c r="EMC228" s="2"/>
      <c r="EMD228" s="2"/>
      <c r="EME228" s="2"/>
      <c r="EMF228" s="2"/>
      <c r="EMG228" s="2"/>
      <c r="EMH228" s="2"/>
      <c r="EMI228" s="2"/>
      <c r="EMJ228" s="2"/>
      <c r="EMK228" s="2"/>
      <c r="EML228" s="2"/>
      <c r="EMM228" s="2"/>
      <c r="EMN228" s="2"/>
      <c r="EMO228" s="2"/>
      <c r="EMP228" s="2"/>
      <c r="EMQ228" s="2"/>
      <c r="EMR228" s="2"/>
      <c r="EMS228" s="2"/>
      <c r="EMT228" s="2"/>
      <c r="EMU228" s="2"/>
      <c r="EMV228" s="2"/>
      <c r="EMW228" s="2"/>
      <c r="EMX228" s="2"/>
      <c r="EMY228" s="2"/>
      <c r="EMZ228" s="2"/>
      <c r="ENA228" s="2"/>
      <c r="ENB228" s="2"/>
      <c r="ENC228" s="2"/>
      <c r="END228" s="2"/>
      <c r="ENE228" s="2"/>
      <c r="ENF228" s="2"/>
      <c r="ENG228" s="2"/>
      <c r="ENH228" s="2"/>
      <c r="ENI228" s="2"/>
      <c r="ENJ228" s="2"/>
      <c r="ENK228" s="2"/>
      <c r="ENL228" s="2"/>
      <c r="ENM228" s="2"/>
      <c r="ENN228" s="2"/>
      <c r="ENO228" s="2"/>
      <c r="ENP228" s="2"/>
      <c r="ENQ228" s="2"/>
      <c r="ENR228" s="2"/>
      <c r="ENS228" s="2"/>
      <c r="ENT228" s="2"/>
      <c r="ENU228" s="2"/>
      <c r="ENV228" s="2"/>
      <c r="ENW228" s="2"/>
      <c r="ENX228" s="2"/>
      <c r="ENY228" s="2"/>
      <c r="ENZ228" s="2"/>
      <c r="EOA228" s="2"/>
      <c r="EOB228" s="2"/>
      <c r="EOC228" s="2"/>
      <c r="EOD228" s="2"/>
      <c r="EOE228" s="2"/>
      <c r="EOF228" s="2"/>
      <c r="EOG228" s="2"/>
      <c r="EOH228" s="2"/>
      <c r="EOI228" s="2"/>
      <c r="EOJ228" s="2"/>
      <c r="EOK228" s="2"/>
      <c r="EOL228" s="2"/>
      <c r="EOM228" s="2"/>
      <c r="EON228" s="2"/>
      <c r="EOO228" s="2"/>
      <c r="EOP228" s="2"/>
      <c r="EOQ228" s="2"/>
      <c r="EOR228" s="2"/>
      <c r="EOS228" s="2"/>
      <c r="EOT228" s="2"/>
      <c r="EOU228" s="2"/>
      <c r="EOV228" s="2"/>
      <c r="EOW228" s="2"/>
      <c r="EOX228" s="2"/>
      <c r="EOY228" s="2"/>
      <c r="EOZ228" s="2"/>
      <c r="EPA228" s="2"/>
      <c r="EPB228" s="2"/>
      <c r="EPC228" s="2"/>
      <c r="EPD228" s="2"/>
      <c r="EPE228" s="2"/>
      <c r="EPF228" s="2"/>
      <c r="EPG228" s="2"/>
      <c r="EPH228" s="2"/>
      <c r="EPI228" s="2"/>
      <c r="EPJ228" s="2"/>
      <c r="EPK228" s="2"/>
      <c r="EPL228" s="2"/>
      <c r="EPM228" s="2"/>
      <c r="EPN228" s="2"/>
      <c r="EPO228" s="2"/>
      <c r="EPP228" s="2"/>
      <c r="EPQ228" s="2"/>
      <c r="EPR228" s="2"/>
      <c r="EPS228" s="2"/>
      <c r="EPT228" s="2"/>
      <c r="EPU228" s="2"/>
      <c r="EPV228" s="2"/>
      <c r="EPW228" s="2"/>
      <c r="EPX228" s="2"/>
      <c r="EPY228" s="2"/>
      <c r="EPZ228" s="2"/>
      <c r="EQA228" s="2"/>
      <c r="EQB228" s="2"/>
      <c r="EQC228" s="2"/>
      <c r="EQD228" s="2"/>
      <c r="EQE228" s="2"/>
      <c r="EQF228" s="2"/>
      <c r="EQG228" s="2"/>
      <c r="EQH228" s="2"/>
      <c r="EQI228" s="2"/>
      <c r="EQJ228" s="2"/>
      <c r="EQK228" s="2"/>
      <c r="EQL228" s="2"/>
      <c r="EQM228" s="2"/>
      <c r="EQN228" s="2"/>
      <c r="EQO228" s="2"/>
      <c r="EQP228" s="2"/>
      <c r="EQQ228" s="2"/>
      <c r="EQR228" s="2"/>
      <c r="EQS228" s="2"/>
      <c r="EQT228" s="2"/>
      <c r="EQU228" s="2"/>
      <c r="EQV228" s="2"/>
      <c r="EQW228" s="2"/>
      <c r="EQX228" s="2"/>
      <c r="EQY228" s="2"/>
      <c r="EQZ228" s="2"/>
      <c r="ERA228" s="2"/>
      <c r="ERB228" s="2"/>
      <c r="ERC228" s="2"/>
      <c r="ERD228" s="2"/>
      <c r="ERE228" s="2"/>
      <c r="ERF228" s="2"/>
      <c r="ERG228" s="2"/>
      <c r="ERH228" s="2"/>
      <c r="ERI228" s="2"/>
      <c r="ERJ228" s="2"/>
      <c r="ERK228" s="2"/>
      <c r="ERL228" s="2"/>
      <c r="ERM228" s="2"/>
      <c r="ERN228" s="2"/>
      <c r="ERO228" s="2"/>
      <c r="ERP228" s="2"/>
      <c r="ERQ228" s="2"/>
      <c r="ERR228" s="2"/>
      <c r="ERS228" s="2"/>
      <c r="ERT228" s="2"/>
      <c r="ERU228" s="2"/>
      <c r="ERV228" s="2"/>
      <c r="ERW228" s="2"/>
      <c r="ERX228" s="2"/>
      <c r="ERY228" s="2"/>
      <c r="ERZ228" s="2"/>
      <c r="ESA228" s="2"/>
      <c r="ESB228" s="2"/>
      <c r="ESC228" s="2"/>
      <c r="ESD228" s="2"/>
      <c r="ESE228" s="2"/>
      <c r="ESF228" s="2"/>
      <c r="ESG228" s="2"/>
      <c r="ESH228" s="2"/>
      <c r="ESI228" s="2"/>
      <c r="ESJ228" s="2"/>
      <c r="ESK228" s="2"/>
      <c r="ESL228" s="2"/>
      <c r="ESM228" s="2"/>
      <c r="ESN228" s="2"/>
      <c r="ESO228" s="2"/>
      <c r="ESP228" s="2"/>
      <c r="ESQ228" s="2"/>
      <c r="ESR228" s="2"/>
      <c r="ESS228" s="2"/>
      <c r="EST228" s="2"/>
      <c r="ESU228" s="2"/>
      <c r="ESV228" s="2"/>
      <c r="ESW228" s="2"/>
      <c r="ESX228" s="2"/>
      <c r="ESY228" s="2"/>
      <c r="ESZ228" s="2"/>
      <c r="ETA228" s="2"/>
      <c r="ETB228" s="2"/>
      <c r="ETC228" s="2"/>
      <c r="ETD228" s="2"/>
      <c r="ETE228" s="2"/>
      <c r="ETF228" s="2"/>
      <c r="ETG228" s="2"/>
      <c r="ETH228" s="2"/>
      <c r="ETI228" s="2"/>
      <c r="ETJ228" s="2"/>
      <c r="ETK228" s="2"/>
      <c r="ETL228" s="2"/>
      <c r="ETM228" s="2"/>
      <c r="ETN228" s="2"/>
      <c r="ETO228" s="2"/>
      <c r="ETP228" s="2"/>
      <c r="ETQ228" s="2"/>
      <c r="ETR228" s="2"/>
      <c r="ETS228" s="2"/>
      <c r="ETT228" s="2"/>
      <c r="ETU228" s="2"/>
      <c r="ETV228" s="2"/>
      <c r="ETW228" s="2"/>
      <c r="ETX228" s="2"/>
      <c r="ETY228" s="2"/>
      <c r="ETZ228" s="2"/>
      <c r="EUA228" s="2"/>
      <c r="EUB228" s="2"/>
      <c r="EUC228" s="2"/>
      <c r="EUD228" s="2"/>
      <c r="EUE228" s="2"/>
      <c r="EUF228" s="2"/>
      <c r="EUG228" s="2"/>
      <c r="EUH228" s="2"/>
      <c r="EUI228" s="2"/>
      <c r="EUJ228" s="2"/>
      <c r="EUK228" s="2"/>
      <c r="EUL228" s="2"/>
      <c r="EUM228" s="2"/>
      <c r="EUN228" s="2"/>
      <c r="EUO228" s="2"/>
      <c r="EUP228" s="2"/>
      <c r="EUQ228" s="2"/>
      <c r="EUR228" s="2"/>
      <c r="EUS228" s="2"/>
      <c r="EUT228" s="2"/>
      <c r="EUU228" s="2"/>
      <c r="EUV228" s="2"/>
      <c r="EUW228" s="2"/>
      <c r="EUX228" s="2"/>
      <c r="EUY228" s="2"/>
      <c r="EUZ228" s="2"/>
      <c r="EVA228" s="2"/>
      <c r="EVB228" s="2"/>
      <c r="EVC228" s="2"/>
      <c r="EVD228" s="2"/>
      <c r="EVE228" s="2"/>
      <c r="EVF228" s="2"/>
      <c r="EVG228" s="2"/>
      <c r="EVH228" s="2"/>
      <c r="EVI228" s="2"/>
      <c r="EVJ228" s="2"/>
      <c r="EVK228" s="2"/>
      <c r="EVL228" s="2"/>
      <c r="EVM228" s="2"/>
      <c r="EVN228" s="2"/>
      <c r="EVO228" s="2"/>
      <c r="EVP228" s="2"/>
      <c r="EVQ228" s="2"/>
      <c r="EVR228" s="2"/>
      <c r="EVS228" s="2"/>
      <c r="EVT228" s="2"/>
      <c r="EVU228" s="2"/>
      <c r="EVV228" s="2"/>
      <c r="EVW228" s="2"/>
      <c r="EVX228" s="2"/>
      <c r="EVY228" s="2"/>
      <c r="EVZ228" s="2"/>
      <c r="EWA228" s="2"/>
      <c r="EWB228" s="2"/>
      <c r="EWC228" s="2"/>
      <c r="EWD228" s="2"/>
      <c r="EWE228" s="2"/>
      <c r="EWF228" s="2"/>
      <c r="EWG228" s="2"/>
      <c r="EWH228" s="2"/>
      <c r="EWI228" s="2"/>
      <c r="EWJ228" s="2"/>
      <c r="EWK228" s="2"/>
      <c r="EWL228" s="2"/>
      <c r="EWM228" s="2"/>
      <c r="EWN228" s="2"/>
      <c r="EWO228" s="2"/>
      <c r="EWP228" s="2"/>
      <c r="EWQ228" s="2"/>
      <c r="EWR228" s="2"/>
      <c r="EWS228" s="2"/>
      <c r="EWT228" s="2"/>
      <c r="EWU228" s="2"/>
      <c r="EWV228" s="2"/>
      <c r="EWW228" s="2"/>
      <c r="EWX228" s="2"/>
      <c r="EWY228" s="2"/>
      <c r="EWZ228" s="2"/>
      <c r="EXA228" s="2"/>
      <c r="EXB228" s="2"/>
      <c r="EXC228" s="2"/>
      <c r="EXD228" s="2"/>
      <c r="EXE228" s="2"/>
      <c r="EXF228" s="2"/>
      <c r="EXG228" s="2"/>
      <c r="EXH228" s="2"/>
      <c r="EXI228" s="2"/>
      <c r="EXJ228" s="2"/>
      <c r="EXK228" s="2"/>
      <c r="EXL228" s="2"/>
      <c r="EXM228" s="2"/>
      <c r="EXN228" s="2"/>
      <c r="EXO228" s="2"/>
      <c r="EXP228" s="2"/>
      <c r="EXQ228" s="2"/>
      <c r="EXR228" s="2"/>
      <c r="EXS228" s="2"/>
      <c r="EXT228" s="2"/>
      <c r="EXU228" s="2"/>
      <c r="EXV228" s="2"/>
      <c r="EXW228" s="2"/>
      <c r="EXX228" s="2"/>
      <c r="EXY228" s="2"/>
      <c r="EXZ228" s="2"/>
      <c r="EYA228" s="2"/>
      <c r="EYB228" s="2"/>
      <c r="EYC228" s="2"/>
      <c r="EYD228" s="2"/>
      <c r="EYE228" s="2"/>
      <c r="EYF228" s="2"/>
      <c r="EYG228" s="2"/>
      <c r="EYH228" s="2"/>
      <c r="EYI228" s="2"/>
      <c r="EYJ228" s="2"/>
      <c r="EYK228" s="2"/>
      <c r="EYL228" s="2"/>
      <c r="EYM228" s="2"/>
      <c r="EYN228" s="2"/>
      <c r="EYO228" s="2"/>
      <c r="EYP228" s="2"/>
      <c r="EYQ228" s="2"/>
      <c r="EYR228" s="2"/>
      <c r="EYS228" s="2"/>
      <c r="EYT228" s="2"/>
      <c r="EYU228" s="2"/>
      <c r="EYV228" s="2"/>
      <c r="EYW228" s="2"/>
      <c r="EYX228" s="2"/>
      <c r="EYY228" s="2"/>
      <c r="EYZ228" s="2"/>
      <c r="EZA228" s="2"/>
      <c r="EZB228" s="2"/>
      <c r="EZC228" s="2"/>
      <c r="EZD228" s="2"/>
      <c r="EZE228" s="2"/>
      <c r="EZF228" s="2"/>
      <c r="EZG228" s="2"/>
      <c r="EZH228" s="2"/>
      <c r="EZI228" s="2"/>
      <c r="EZJ228" s="2"/>
      <c r="EZK228" s="2"/>
      <c r="EZL228" s="2"/>
      <c r="EZM228" s="2"/>
      <c r="EZN228" s="2"/>
      <c r="EZO228" s="2"/>
      <c r="EZP228" s="2"/>
      <c r="EZQ228" s="2"/>
      <c r="EZR228" s="2"/>
      <c r="EZS228" s="2"/>
      <c r="EZT228" s="2"/>
      <c r="EZU228" s="2"/>
      <c r="EZV228" s="2"/>
      <c r="EZW228" s="2"/>
      <c r="EZX228" s="2"/>
      <c r="EZY228" s="2"/>
      <c r="EZZ228" s="2"/>
      <c r="FAA228" s="2"/>
      <c r="FAB228" s="2"/>
      <c r="FAC228" s="2"/>
      <c r="FAD228" s="2"/>
      <c r="FAE228" s="2"/>
      <c r="FAF228" s="2"/>
      <c r="FAG228" s="2"/>
      <c r="FAH228" s="2"/>
      <c r="FAI228" s="2"/>
      <c r="FAJ228" s="2"/>
      <c r="FAK228" s="2"/>
      <c r="FAL228" s="2"/>
      <c r="FAM228" s="2"/>
      <c r="FAN228" s="2"/>
      <c r="FAO228" s="2"/>
      <c r="FAP228" s="2"/>
      <c r="FAQ228" s="2"/>
      <c r="FAR228" s="2"/>
      <c r="FAS228" s="2"/>
      <c r="FAT228" s="2"/>
      <c r="FAU228" s="2"/>
      <c r="FAV228" s="2"/>
      <c r="FAW228" s="2"/>
      <c r="FAX228" s="2"/>
      <c r="FAY228" s="2"/>
      <c r="FAZ228" s="2"/>
      <c r="FBA228" s="2"/>
      <c r="FBB228" s="2"/>
      <c r="FBC228" s="2"/>
      <c r="FBD228" s="2"/>
      <c r="FBE228" s="2"/>
      <c r="FBF228" s="2"/>
      <c r="FBG228" s="2"/>
      <c r="FBH228" s="2"/>
      <c r="FBI228" s="2"/>
      <c r="FBJ228" s="2"/>
      <c r="FBK228" s="2"/>
      <c r="FBL228" s="2"/>
      <c r="FBM228" s="2"/>
      <c r="FBN228" s="2"/>
      <c r="FBO228" s="2"/>
      <c r="FBP228" s="2"/>
      <c r="FBQ228" s="2"/>
      <c r="FBR228" s="2"/>
      <c r="FBS228" s="2"/>
      <c r="FBT228" s="2"/>
      <c r="FBU228" s="2"/>
      <c r="FBV228" s="2"/>
      <c r="FBW228" s="2"/>
      <c r="FBX228" s="2"/>
      <c r="FBY228" s="2"/>
      <c r="FBZ228" s="2"/>
      <c r="FCA228" s="2"/>
      <c r="FCB228" s="2"/>
      <c r="FCC228" s="2"/>
      <c r="FCD228" s="2"/>
      <c r="FCE228" s="2"/>
      <c r="FCF228" s="2"/>
      <c r="FCG228" s="2"/>
      <c r="FCH228" s="2"/>
      <c r="FCI228" s="2"/>
      <c r="FCJ228" s="2"/>
      <c r="FCK228" s="2"/>
      <c r="FCL228" s="2"/>
      <c r="FCM228" s="2"/>
      <c r="FCN228" s="2"/>
      <c r="FCO228" s="2"/>
      <c r="FCP228" s="2"/>
      <c r="FCQ228" s="2"/>
      <c r="FCR228" s="2"/>
      <c r="FCS228" s="2"/>
      <c r="FCT228" s="2"/>
      <c r="FCU228" s="2"/>
      <c r="FCV228" s="2"/>
      <c r="FCW228" s="2"/>
      <c r="FCX228" s="2"/>
      <c r="FCY228" s="2"/>
      <c r="FCZ228" s="2"/>
      <c r="FDA228" s="2"/>
      <c r="FDB228" s="2"/>
      <c r="FDC228" s="2"/>
      <c r="FDD228" s="2"/>
      <c r="FDE228" s="2"/>
      <c r="FDF228" s="2"/>
      <c r="FDG228" s="2"/>
      <c r="FDH228" s="2"/>
      <c r="FDI228" s="2"/>
      <c r="FDJ228" s="2"/>
      <c r="FDK228" s="2"/>
      <c r="FDL228" s="2"/>
      <c r="FDM228" s="2"/>
      <c r="FDN228" s="2"/>
      <c r="FDO228" s="2"/>
      <c r="FDP228" s="2"/>
      <c r="FDQ228" s="2"/>
      <c r="FDR228" s="2"/>
      <c r="FDS228" s="2"/>
      <c r="FDT228" s="2"/>
      <c r="FDU228" s="2"/>
      <c r="FDV228" s="2"/>
      <c r="FDW228" s="2"/>
      <c r="FDX228" s="2"/>
      <c r="FDY228" s="2"/>
      <c r="FDZ228" s="2"/>
      <c r="FEA228" s="2"/>
      <c r="FEB228" s="2"/>
      <c r="FEC228" s="2"/>
      <c r="FED228" s="2"/>
      <c r="FEE228" s="2"/>
      <c r="FEF228" s="2"/>
      <c r="FEG228" s="2"/>
      <c r="FEH228" s="2"/>
      <c r="FEI228" s="2"/>
      <c r="FEJ228" s="2"/>
      <c r="FEK228" s="2"/>
      <c r="FEL228" s="2"/>
      <c r="FEM228" s="2"/>
      <c r="FEN228" s="2"/>
      <c r="FEO228" s="2"/>
      <c r="FEP228" s="2"/>
      <c r="FEQ228" s="2"/>
      <c r="FER228" s="2"/>
      <c r="FES228" s="2"/>
      <c r="FET228" s="2"/>
      <c r="FEU228" s="2"/>
      <c r="FEV228" s="2"/>
      <c r="FEW228" s="2"/>
      <c r="FEX228" s="2"/>
      <c r="FEY228" s="2"/>
      <c r="FEZ228" s="2"/>
      <c r="FFA228" s="2"/>
      <c r="FFB228" s="2"/>
      <c r="FFC228" s="2"/>
      <c r="FFD228" s="2"/>
      <c r="FFE228" s="2"/>
      <c r="FFF228" s="2"/>
      <c r="FFG228" s="2"/>
      <c r="FFH228" s="2"/>
      <c r="FFI228" s="2"/>
      <c r="FFJ228" s="2"/>
      <c r="FFK228" s="2"/>
      <c r="FFL228" s="2"/>
      <c r="FFM228" s="2"/>
      <c r="FFN228" s="2"/>
      <c r="FFO228" s="2"/>
      <c r="FFP228" s="2"/>
      <c r="FFQ228" s="2"/>
      <c r="FFR228" s="2"/>
      <c r="FFS228" s="2"/>
      <c r="FFT228" s="2"/>
      <c r="FFU228" s="2"/>
      <c r="FFV228" s="2"/>
      <c r="FFW228" s="2"/>
      <c r="FFX228" s="2"/>
      <c r="FFY228" s="2"/>
      <c r="FFZ228" s="2"/>
      <c r="FGA228" s="2"/>
      <c r="FGB228" s="2"/>
      <c r="FGC228" s="2"/>
      <c r="FGD228" s="2"/>
      <c r="FGE228" s="2"/>
      <c r="FGF228" s="2"/>
      <c r="FGG228" s="2"/>
      <c r="FGH228" s="2"/>
      <c r="FGI228" s="2"/>
      <c r="FGJ228" s="2"/>
      <c r="FGK228" s="2"/>
      <c r="FGL228" s="2"/>
      <c r="FGM228" s="2"/>
      <c r="FGN228" s="2"/>
      <c r="FGO228" s="2"/>
      <c r="FGP228" s="2"/>
      <c r="FGQ228" s="2"/>
      <c r="FGR228" s="2"/>
      <c r="FGS228" s="2"/>
      <c r="FGT228" s="2"/>
      <c r="FGU228" s="2"/>
      <c r="FGV228" s="2"/>
      <c r="FGW228" s="2"/>
      <c r="FGX228" s="2"/>
      <c r="FGY228" s="2"/>
      <c r="FGZ228" s="2"/>
      <c r="FHA228" s="2"/>
      <c r="FHB228" s="2"/>
      <c r="FHC228" s="2"/>
      <c r="FHD228" s="2"/>
      <c r="FHE228" s="2"/>
      <c r="FHF228" s="2"/>
      <c r="FHG228" s="2"/>
      <c r="FHH228" s="2"/>
      <c r="FHI228" s="2"/>
      <c r="FHJ228" s="2"/>
      <c r="FHK228" s="2"/>
      <c r="FHL228" s="2"/>
      <c r="FHM228" s="2"/>
      <c r="FHN228" s="2"/>
      <c r="FHO228" s="2"/>
      <c r="FHP228" s="2"/>
      <c r="FHQ228" s="2"/>
      <c r="FHR228" s="2"/>
      <c r="FHS228" s="2"/>
      <c r="FHT228" s="2"/>
      <c r="FHU228" s="2"/>
      <c r="FHV228" s="2"/>
      <c r="FHW228" s="2"/>
      <c r="FHX228" s="2"/>
      <c r="FHY228" s="2"/>
      <c r="FHZ228" s="2"/>
      <c r="FIA228" s="2"/>
      <c r="FIB228" s="2"/>
      <c r="FIC228" s="2"/>
      <c r="FID228" s="2"/>
      <c r="FIE228" s="2"/>
      <c r="FIF228" s="2"/>
      <c r="FIG228" s="2"/>
      <c r="FIH228" s="2"/>
      <c r="FII228" s="2"/>
      <c r="FIJ228" s="2"/>
      <c r="FIK228" s="2"/>
      <c r="FIL228" s="2"/>
      <c r="FIM228" s="2"/>
      <c r="FIN228" s="2"/>
      <c r="FIO228" s="2"/>
      <c r="FIP228" s="2"/>
      <c r="FIQ228" s="2"/>
      <c r="FIR228" s="2"/>
      <c r="FIS228" s="2"/>
      <c r="FIT228" s="2"/>
      <c r="FIU228" s="2"/>
      <c r="FIV228" s="2"/>
      <c r="FIW228" s="2"/>
      <c r="FIX228" s="2"/>
      <c r="FIY228" s="2"/>
      <c r="FIZ228" s="2"/>
      <c r="FJA228" s="2"/>
      <c r="FJB228" s="2"/>
      <c r="FJC228" s="2"/>
      <c r="FJD228" s="2"/>
      <c r="FJE228" s="2"/>
      <c r="FJF228" s="2"/>
      <c r="FJG228" s="2"/>
      <c r="FJH228" s="2"/>
      <c r="FJI228" s="2"/>
      <c r="FJJ228" s="2"/>
      <c r="FJK228" s="2"/>
      <c r="FJL228" s="2"/>
      <c r="FJM228" s="2"/>
      <c r="FJN228" s="2"/>
      <c r="FJO228" s="2"/>
      <c r="FJP228" s="2"/>
      <c r="FJQ228" s="2"/>
      <c r="FJR228" s="2"/>
      <c r="FJS228" s="2"/>
      <c r="FJT228" s="2"/>
      <c r="FJU228" s="2"/>
      <c r="FJV228" s="2"/>
      <c r="FJW228" s="2"/>
      <c r="FJX228" s="2"/>
      <c r="FJY228" s="2"/>
      <c r="FJZ228" s="2"/>
      <c r="FKA228" s="2"/>
      <c r="FKB228" s="2"/>
      <c r="FKC228" s="2"/>
      <c r="FKD228" s="2"/>
      <c r="FKE228" s="2"/>
      <c r="FKF228" s="2"/>
      <c r="FKG228" s="2"/>
      <c r="FKH228" s="2"/>
      <c r="FKI228" s="2"/>
      <c r="FKJ228" s="2"/>
      <c r="FKK228" s="2"/>
      <c r="FKL228" s="2"/>
      <c r="FKM228" s="2"/>
      <c r="FKN228" s="2"/>
      <c r="FKO228" s="2"/>
      <c r="FKP228" s="2"/>
      <c r="FKQ228" s="2"/>
      <c r="FKR228" s="2"/>
      <c r="FKS228" s="2"/>
      <c r="FKT228" s="2"/>
      <c r="FKU228" s="2"/>
      <c r="FKV228" s="2"/>
      <c r="FKW228" s="2"/>
      <c r="FKX228" s="2"/>
      <c r="FKY228" s="2"/>
      <c r="FKZ228" s="2"/>
      <c r="FLA228" s="2"/>
      <c r="FLB228" s="2"/>
      <c r="FLC228" s="2"/>
      <c r="FLD228" s="2"/>
      <c r="FLE228" s="2"/>
      <c r="FLF228" s="2"/>
      <c r="FLG228" s="2"/>
      <c r="FLH228" s="2"/>
      <c r="FLI228" s="2"/>
      <c r="FLJ228" s="2"/>
      <c r="FLK228" s="2"/>
      <c r="FLL228" s="2"/>
      <c r="FLM228" s="2"/>
      <c r="FLN228" s="2"/>
      <c r="FLO228" s="2"/>
      <c r="FLP228" s="2"/>
      <c r="FLQ228" s="2"/>
      <c r="FLR228" s="2"/>
      <c r="FLS228" s="2"/>
      <c r="FLT228" s="2"/>
      <c r="FLU228" s="2"/>
      <c r="FLV228" s="2"/>
      <c r="FLW228" s="2"/>
      <c r="FLX228" s="2"/>
      <c r="FLY228" s="2"/>
      <c r="FLZ228" s="2"/>
      <c r="FMA228" s="2"/>
      <c r="FMB228" s="2"/>
      <c r="FMC228" s="2"/>
      <c r="FMD228" s="2"/>
      <c r="FME228" s="2"/>
      <c r="FMF228" s="2"/>
      <c r="FMG228" s="2"/>
      <c r="FMH228" s="2"/>
      <c r="FMI228" s="2"/>
      <c r="FMJ228" s="2"/>
      <c r="FMK228" s="2"/>
      <c r="FML228" s="2"/>
      <c r="FMM228" s="2"/>
      <c r="FMN228" s="2"/>
      <c r="FMO228" s="2"/>
      <c r="FMP228" s="2"/>
      <c r="FMQ228" s="2"/>
      <c r="FMR228" s="2"/>
      <c r="FMS228" s="2"/>
      <c r="FMT228" s="2"/>
      <c r="FMU228" s="2"/>
      <c r="FMV228" s="2"/>
      <c r="FMW228" s="2"/>
      <c r="FMX228" s="2"/>
      <c r="FMY228" s="2"/>
      <c r="FMZ228" s="2"/>
      <c r="FNA228" s="2"/>
      <c r="FNB228" s="2"/>
      <c r="FNC228" s="2"/>
      <c r="FND228" s="2"/>
      <c r="FNE228" s="2"/>
      <c r="FNF228" s="2"/>
      <c r="FNG228" s="2"/>
      <c r="FNH228" s="2"/>
      <c r="FNI228" s="2"/>
      <c r="FNJ228" s="2"/>
      <c r="FNK228" s="2"/>
      <c r="FNL228" s="2"/>
      <c r="FNM228" s="2"/>
      <c r="FNN228" s="2"/>
      <c r="FNO228" s="2"/>
      <c r="FNP228" s="2"/>
      <c r="FNQ228" s="2"/>
      <c r="FNR228" s="2"/>
      <c r="FNS228" s="2"/>
      <c r="FNT228" s="2"/>
      <c r="FNU228" s="2"/>
      <c r="FNV228" s="2"/>
      <c r="FNW228" s="2"/>
      <c r="FNX228" s="2"/>
      <c r="FNY228" s="2"/>
      <c r="FNZ228" s="2"/>
      <c r="FOA228" s="2"/>
      <c r="FOB228" s="2"/>
      <c r="FOC228" s="2"/>
      <c r="FOD228" s="2"/>
      <c r="FOE228" s="2"/>
      <c r="FOF228" s="2"/>
      <c r="FOG228" s="2"/>
      <c r="FOH228" s="2"/>
      <c r="FOI228" s="2"/>
      <c r="FOJ228" s="2"/>
      <c r="FOK228" s="2"/>
      <c r="FOL228" s="2"/>
      <c r="FOM228" s="2"/>
      <c r="FON228" s="2"/>
      <c r="FOO228" s="2"/>
      <c r="FOP228" s="2"/>
      <c r="FOQ228" s="2"/>
      <c r="FOR228" s="2"/>
      <c r="FOS228" s="2"/>
      <c r="FOT228" s="2"/>
      <c r="FOU228" s="2"/>
      <c r="FOV228" s="2"/>
      <c r="FOW228" s="2"/>
      <c r="FOX228" s="2"/>
      <c r="FOY228" s="2"/>
      <c r="FOZ228" s="2"/>
      <c r="FPA228" s="2"/>
      <c r="FPB228" s="2"/>
      <c r="FPC228" s="2"/>
      <c r="FPD228" s="2"/>
      <c r="FPE228" s="2"/>
      <c r="FPF228" s="2"/>
      <c r="FPG228" s="2"/>
      <c r="FPH228" s="2"/>
      <c r="FPI228" s="2"/>
      <c r="FPJ228" s="2"/>
      <c r="FPK228" s="2"/>
      <c r="FPL228" s="2"/>
      <c r="FPM228" s="2"/>
      <c r="FPN228" s="2"/>
      <c r="FPO228" s="2"/>
      <c r="FPP228" s="2"/>
      <c r="FPQ228" s="2"/>
      <c r="FPR228" s="2"/>
      <c r="FPS228" s="2"/>
      <c r="FPT228" s="2"/>
      <c r="FPU228" s="2"/>
      <c r="FPV228" s="2"/>
      <c r="FPW228" s="2"/>
      <c r="FPX228" s="2"/>
      <c r="FPY228" s="2"/>
      <c r="FPZ228" s="2"/>
      <c r="FQA228" s="2"/>
      <c r="FQB228" s="2"/>
      <c r="FQC228" s="2"/>
      <c r="FQD228" s="2"/>
      <c r="FQE228" s="2"/>
      <c r="FQF228" s="2"/>
      <c r="FQG228" s="2"/>
      <c r="FQH228" s="2"/>
      <c r="FQI228" s="2"/>
      <c r="FQJ228" s="2"/>
      <c r="FQK228" s="2"/>
      <c r="FQL228" s="2"/>
      <c r="FQM228" s="2"/>
      <c r="FQN228" s="2"/>
      <c r="FQO228" s="2"/>
      <c r="FQP228" s="2"/>
      <c r="FQQ228" s="2"/>
      <c r="FQR228" s="2"/>
      <c r="FQS228" s="2"/>
      <c r="FQT228" s="2"/>
      <c r="FQU228" s="2"/>
      <c r="FQV228" s="2"/>
      <c r="FQW228" s="2"/>
      <c r="FQX228" s="2"/>
      <c r="FQY228" s="2"/>
      <c r="FQZ228" s="2"/>
      <c r="FRA228" s="2"/>
      <c r="FRB228" s="2"/>
      <c r="FRC228" s="2"/>
      <c r="FRD228" s="2"/>
      <c r="FRE228" s="2"/>
      <c r="FRF228" s="2"/>
      <c r="FRG228" s="2"/>
      <c r="FRH228" s="2"/>
      <c r="FRI228" s="2"/>
      <c r="FRJ228" s="2"/>
      <c r="FRK228" s="2"/>
      <c r="FRL228" s="2"/>
      <c r="FRM228" s="2"/>
      <c r="FRN228" s="2"/>
      <c r="FRO228" s="2"/>
      <c r="FRP228" s="2"/>
      <c r="FRQ228" s="2"/>
      <c r="FRR228" s="2"/>
      <c r="FRS228" s="2"/>
      <c r="FRT228" s="2"/>
      <c r="FRU228" s="2"/>
      <c r="FRV228" s="2"/>
      <c r="FRW228" s="2"/>
      <c r="FRX228" s="2"/>
      <c r="FRY228" s="2"/>
      <c r="FRZ228" s="2"/>
      <c r="FSA228" s="2"/>
      <c r="FSB228" s="2"/>
      <c r="FSC228" s="2"/>
      <c r="FSD228" s="2"/>
      <c r="FSE228" s="2"/>
      <c r="FSF228" s="2"/>
      <c r="FSG228" s="2"/>
      <c r="FSH228" s="2"/>
      <c r="FSI228" s="2"/>
      <c r="FSJ228" s="2"/>
      <c r="FSK228" s="2"/>
      <c r="FSL228" s="2"/>
      <c r="FSM228" s="2"/>
      <c r="FSN228" s="2"/>
      <c r="FSO228" s="2"/>
      <c r="FSP228" s="2"/>
      <c r="FSQ228" s="2"/>
      <c r="FSR228" s="2"/>
      <c r="FSS228" s="2"/>
      <c r="FST228" s="2"/>
      <c r="FSU228" s="2"/>
      <c r="FSV228" s="2"/>
      <c r="FSW228" s="2"/>
      <c r="FSX228" s="2"/>
      <c r="FSY228" s="2"/>
      <c r="FSZ228" s="2"/>
      <c r="FTA228" s="2"/>
      <c r="FTB228" s="2"/>
      <c r="FTC228" s="2"/>
      <c r="FTD228" s="2"/>
      <c r="FTE228" s="2"/>
      <c r="FTF228" s="2"/>
      <c r="FTG228" s="2"/>
      <c r="FTH228" s="2"/>
      <c r="FTI228" s="2"/>
      <c r="FTJ228" s="2"/>
      <c r="FTK228" s="2"/>
      <c r="FTL228" s="2"/>
      <c r="FTM228" s="2"/>
      <c r="FTN228" s="2"/>
      <c r="FTO228" s="2"/>
      <c r="FTP228" s="2"/>
      <c r="FTQ228" s="2"/>
      <c r="FTR228" s="2"/>
      <c r="FTS228" s="2"/>
      <c r="FTT228" s="2"/>
      <c r="FTU228" s="2"/>
      <c r="FTV228" s="2"/>
      <c r="FTW228" s="2"/>
      <c r="FTX228" s="2"/>
      <c r="FTY228" s="2"/>
      <c r="FTZ228" s="2"/>
      <c r="FUA228" s="2"/>
      <c r="FUB228" s="2"/>
      <c r="FUC228" s="2"/>
      <c r="FUD228" s="2"/>
      <c r="FUE228" s="2"/>
      <c r="FUF228" s="2"/>
      <c r="FUG228" s="2"/>
      <c r="FUH228" s="2"/>
      <c r="FUI228" s="2"/>
      <c r="FUJ228" s="2"/>
      <c r="FUK228" s="2"/>
      <c r="FUL228" s="2"/>
      <c r="FUM228" s="2"/>
      <c r="FUN228" s="2"/>
      <c r="FUO228" s="2"/>
      <c r="FUP228" s="2"/>
      <c r="FUQ228" s="2"/>
      <c r="FUR228" s="2"/>
      <c r="FUS228" s="2"/>
      <c r="FUT228" s="2"/>
      <c r="FUU228" s="2"/>
      <c r="FUV228" s="2"/>
      <c r="FUW228" s="2"/>
      <c r="FUX228" s="2"/>
      <c r="FUY228" s="2"/>
      <c r="FUZ228" s="2"/>
      <c r="FVA228" s="2"/>
      <c r="FVB228" s="2"/>
      <c r="FVC228" s="2"/>
      <c r="FVD228" s="2"/>
      <c r="FVE228" s="2"/>
      <c r="FVF228" s="2"/>
      <c r="FVG228" s="2"/>
      <c r="FVH228" s="2"/>
      <c r="FVI228" s="2"/>
      <c r="FVJ228" s="2"/>
      <c r="FVK228" s="2"/>
      <c r="FVL228" s="2"/>
      <c r="FVM228" s="2"/>
      <c r="FVN228" s="2"/>
      <c r="FVO228" s="2"/>
      <c r="FVP228" s="2"/>
      <c r="FVQ228" s="2"/>
      <c r="FVR228" s="2"/>
      <c r="FVS228" s="2"/>
      <c r="FVT228" s="2"/>
      <c r="FVU228" s="2"/>
      <c r="FVV228" s="2"/>
      <c r="FVW228" s="2"/>
      <c r="FVX228" s="2"/>
      <c r="FVY228" s="2"/>
      <c r="FVZ228" s="2"/>
      <c r="FWA228" s="2"/>
      <c r="FWB228" s="2"/>
      <c r="FWC228" s="2"/>
      <c r="FWD228" s="2"/>
      <c r="FWE228" s="2"/>
      <c r="FWF228" s="2"/>
      <c r="FWG228" s="2"/>
      <c r="FWH228" s="2"/>
      <c r="FWI228" s="2"/>
      <c r="FWJ228" s="2"/>
      <c r="FWK228" s="2"/>
      <c r="FWL228" s="2"/>
      <c r="FWM228" s="2"/>
      <c r="FWN228" s="2"/>
      <c r="FWO228" s="2"/>
      <c r="FWP228" s="2"/>
      <c r="FWQ228" s="2"/>
      <c r="FWR228" s="2"/>
      <c r="FWS228" s="2"/>
      <c r="FWT228" s="2"/>
      <c r="FWU228" s="2"/>
      <c r="FWV228" s="2"/>
      <c r="FWW228" s="2"/>
      <c r="FWX228" s="2"/>
      <c r="FWY228" s="2"/>
      <c r="FWZ228" s="2"/>
      <c r="FXA228" s="2"/>
      <c r="FXB228" s="2"/>
      <c r="FXC228" s="2"/>
      <c r="FXD228" s="2"/>
      <c r="FXE228" s="2"/>
      <c r="FXF228" s="2"/>
      <c r="FXG228" s="2"/>
      <c r="FXH228" s="2"/>
      <c r="FXI228" s="2"/>
      <c r="FXJ228" s="2"/>
      <c r="FXK228" s="2"/>
      <c r="FXL228" s="2"/>
      <c r="FXM228" s="2"/>
      <c r="FXN228" s="2"/>
      <c r="FXO228" s="2"/>
      <c r="FXP228" s="2"/>
      <c r="FXQ228" s="2"/>
      <c r="FXR228" s="2"/>
      <c r="FXS228" s="2"/>
      <c r="FXT228" s="2"/>
      <c r="FXU228" s="2"/>
      <c r="FXV228" s="2"/>
      <c r="FXW228" s="2"/>
      <c r="FXX228" s="2"/>
      <c r="FXY228" s="2"/>
      <c r="FXZ228" s="2"/>
      <c r="FYA228" s="2"/>
      <c r="FYB228" s="2"/>
      <c r="FYC228" s="2"/>
      <c r="FYD228" s="2"/>
      <c r="FYE228" s="2"/>
      <c r="FYF228" s="2"/>
      <c r="FYG228" s="2"/>
      <c r="FYH228" s="2"/>
      <c r="FYI228" s="2"/>
      <c r="FYJ228" s="2"/>
      <c r="FYK228" s="2"/>
      <c r="FYL228" s="2"/>
      <c r="FYM228" s="2"/>
      <c r="FYN228" s="2"/>
      <c r="FYO228" s="2"/>
      <c r="FYP228" s="2"/>
      <c r="FYQ228" s="2"/>
      <c r="FYR228" s="2"/>
      <c r="FYS228" s="2"/>
      <c r="FYT228" s="2"/>
      <c r="FYU228" s="2"/>
      <c r="FYV228" s="2"/>
      <c r="FYW228" s="2"/>
      <c r="FYX228" s="2"/>
      <c r="FYY228" s="2"/>
      <c r="FYZ228" s="2"/>
      <c r="FZA228" s="2"/>
      <c r="FZB228" s="2"/>
      <c r="FZC228" s="2"/>
      <c r="FZD228" s="2"/>
      <c r="FZE228" s="2"/>
      <c r="FZF228" s="2"/>
      <c r="FZG228" s="2"/>
      <c r="FZH228" s="2"/>
      <c r="FZI228" s="2"/>
      <c r="FZJ228" s="2"/>
      <c r="FZK228" s="2"/>
      <c r="FZL228" s="2"/>
      <c r="FZM228" s="2"/>
      <c r="FZN228" s="2"/>
      <c r="FZO228" s="2"/>
      <c r="FZP228" s="2"/>
      <c r="FZQ228" s="2"/>
      <c r="FZR228" s="2"/>
      <c r="FZS228" s="2"/>
      <c r="FZT228" s="2"/>
      <c r="FZU228" s="2"/>
      <c r="FZV228" s="2"/>
      <c r="FZW228" s="2"/>
      <c r="FZX228" s="2"/>
      <c r="FZY228" s="2"/>
      <c r="FZZ228" s="2"/>
      <c r="GAA228" s="2"/>
      <c r="GAB228" s="2"/>
      <c r="GAC228" s="2"/>
      <c r="GAD228" s="2"/>
      <c r="GAE228" s="2"/>
      <c r="GAF228" s="2"/>
      <c r="GAG228" s="2"/>
      <c r="GAH228" s="2"/>
      <c r="GAI228" s="2"/>
      <c r="GAJ228" s="2"/>
      <c r="GAK228" s="2"/>
      <c r="GAL228" s="2"/>
      <c r="GAM228" s="2"/>
      <c r="GAN228" s="2"/>
      <c r="GAO228" s="2"/>
      <c r="GAP228" s="2"/>
      <c r="GAQ228" s="2"/>
      <c r="GAR228" s="2"/>
      <c r="GAS228" s="2"/>
      <c r="GAT228" s="2"/>
      <c r="GAU228" s="2"/>
      <c r="GAV228" s="2"/>
      <c r="GAW228" s="2"/>
      <c r="GAX228" s="2"/>
      <c r="GAY228" s="2"/>
      <c r="GAZ228" s="2"/>
      <c r="GBA228" s="2"/>
      <c r="GBB228" s="2"/>
      <c r="GBC228" s="2"/>
      <c r="GBD228" s="2"/>
      <c r="GBE228" s="2"/>
      <c r="GBF228" s="2"/>
      <c r="GBG228" s="2"/>
      <c r="GBH228" s="2"/>
      <c r="GBI228" s="2"/>
      <c r="GBJ228" s="2"/>
      <c r="GBK228" s="2"/>
      <c r="GBL228" s="2"/>
      <c r="GBM228" s="2"/>
      <c r="GBN228" s="2"/>
      <c r="GBO228" s="2"/>
      <c r="GBP228" s="2"/>
      <c r="GBQ228" s="2"/>
      <c r="GBR228" s="2"/>
      <c r="GBS228" s="2"/>
      <c r="GBT228" s="2"/>
      <c r="GBU228" s="2"/>
      <c r="GBV228" s="2"/>
      <c r="GBW228" s="2"/>
      <c r="GBX228" s="2"/>
      <c r="GBY228" s="2"/>
      <c r="GBZ228" s="2"/>
      <c r="GCA228" s="2"/>
      <c r="GCB228" s="2"/>
      <c r="GCC228" s="2"/>
      <c r="GCD228" s="2"/>
      <c r="GCE228" s="2"/>
      <c r="GCF228" s="2"/>
      <c r="GCG228" s="2"/>
      <c r="GCH228" s="2"/>
      <c r="GCI228" s="2"/>
      <c r="GCJ228" s="2"/>
      <c r="GCK228" s="2"/>
      <c r="GCL228" s="2"/>
      <c r="GCM228" s="2"/>
      <c r="GCN228" s="2"/>
      <c r="GCO228" s="2"/>
      <c r="GCP228" s="2"/>
      <c r="GCQ228" s="2"/>
      <c r="GCR228" s="2"/>
      <c r="GCS228" s="2"/>
      <c r="GCT228" s="2"/>
      <c r="GCU228" s="2"/>
      <c r="GCV228" s="2"/>
      <c r="GCW228" s="2"/>
      <c r="GCX228" s="2"/>
      <c r="GCY228" s="2"/>
      <c r="GCZ228" s="2"/>
      <c r="GDA228" s="2"/>
      <c r="GDB228" s="2"/>
      <c r="GDC228" s="2"/>
      <c r="GDD228" s="2"/>
      <c r="GDE228" s="2"/>
      <c r="GDF228" s="2"/>
      <c r="GDG228" s="2"/>
      <c r="GDH228" s="2"/>
      <c r="GDI228" s="2"/>
      <c r="GDJ228" s="2"/>
      <c r="GDK228" s="2"/>
      <c r="GDL228" s="2"/>
      <c r="GDM228" s="2"/>
      <c r="GDN228" s="2"/>
      <c r="GDO228" s="2"/>
      <c r="GDP228" s="2"/>
      <c r="GDQ228" s="2"/>
      <c r="GDR228" s="2"/>
      <c r="GDS228" s="2"/>
      <c r="GDT228" s="2"/>
      <c r="GDU228" s="2"/>
      <c r="GDV228" s="2"/>
      <c r="GDW228" s="2"/>
      <c r="GDX228" s="2"/>
      <c r="GDY228" s="2"/>
      <c r="GDZ228" s="2"/>
      <c r="GEA228" s="2"/>
      <c r="GEB228" s="2"/>
      <c r="GEC228" s="2"/>
      <c r="GED228" s="2"/>
      <c r="GEE228" s="2"/>
      <c r="GEF228" s="2"/>
      <c r="GEG228" s="2"/>
      <c r="GEH228" s="2"/>
      <c r="GEI228" s="2"/>
      <c r="GEJ228" s="2"/>
      <c r="GEK228" s="2"/>
      <c r="GEL228" s="2"/>
      <c r="GEM228" s="2"/>
      <c r="GEN228" s="2"/>
      <c r="GEO228" s="2"/>
      <c r="GEP228" s="2"/>
      <c r="GEQ228" s="2"/>
      <c r="GER228" s="2"/>
      <c r="GES228" s="2"/>
      <c r="GET228" s="2"/>
      <c r="GEU228" s="2"/>
      <c r="GEV228" s="2"/>
      <c r="GEW228" s="2"/>
      <c r="GEX228" s="2"/>
      <c r="GEY228" s="2"/>
      <c r="GEZ228" s="2"/>
      <c r="GFA228" s="2"/>
      <c r="GFB228" s="2"/>
      <c r="GFC228" s="2"/>
      <c r="GFD228" s="2"/>
      <c r="GFE228" s="2"/>
      <c r="GFF228" s="2"/>
      <c r="GFG228" s="2"/>
      <c r="GFH228" s="2"/>
      <c r="GFI228" s="2"/>
      <c r="GFJ228" s="2"/>
      <c r="GFK228" s="2"/>
      <c r="GFL228" s="2"/>
      <c r="GFM228" s="2"/>
      <c r="GFN228" s="2"/>
      <c r="GFO228" s="2"/>
      <c r="GFP228" s="2"/>
      <c r="GFQ228" s="2"/>
      <c r="GFR228" s="2"/>
      <c r="GFS228" s="2"/>
      <c r="GFT228" s="2"/>
      <c r="GFU228" s="2"/>
      <c r="GFV228" s="2"/>
      <c r="GFW228" s="2"/>
      <c r="GFX228" s="2"/>
      <c r="GFY228" s="2"/>
      <c r="GFZ228" s="2"/>
      <c r="GGA228" s="2"/>
      <c r="GGB228" s="2"/>
      <c r="GGC228" s="2"/>
      <c r="GGD228" s="2"/>
      <c r="GGE228" s="2"/>
      <c r="GGF228" s="2"/>
      <c r="GGG228" s="2"/>
      <c r="GGH228" s="2"/>
      <c r="GGI228" s="2"/>
      <c r="GGJ228" s="2"/>
      <c r="GGK228" s="2"/>
      <c r="GGL228" s="2"/>
      <c r="GGM228" s="2"/>
      <c r="GGN228" s="2"/>
      <c r="GGO228" s="2"/>
      <c r="GGP228" s="2"/>
      <c r="GGQ228" s="2"/>
      <c r="GGR228" s="2"/>
      <c r="GGS228" s="2"/>
      <c r="GGT228" s="2"/>
      <c r="GGU228" s="2"/>
      <c r="GGV228" s="2"/>
      <c r="GGW228" s="2"/>
      <c r="GGX228" s="2"/>
      <c r="GGY228" s="2"/>
      <c r="GGZ228" s="2"/>
      <c r="GHA228" s="2"/>
      <c r="GHB228" s="2"/>
      <c r="GHC228" s="2"/>
      <c r="GHD228" s="2"/>
      <c r="GHE228" s="2"/>
      <c r="GHF228" s="2"/>
      <c r="GHG228" s="2"/>
      <c r="GHH228" s="2"/>
      <c r="GHI228" s="2"/>
      <c r="GHJ228" s="2"/>
      <c r="GHK228" s="2"/>
      <c r="GHL228" s="2"/>
      <c r="GHM228" s="2"/>
      <c r="GHN228" s="2"/>
      <c r="GHO228" s="2"/>
      <c r="GHP228" s="2"/>
      <c r="GHQ228" s="2"/>
      <c r="GHR228" s="2"/>
      <c r="GHS228" s="2"/>
      <c r="GHT228" s="2"/>
      <c r="GHU228" s="2"/>
      <c r="GHV228" s="2"/>
      <c r="GHW228" s="2"/>
      <c r="GHX228" s="2"/>
      <c r="GHY228" s="2"/>
      <c r="GHZ228" s="2"/>
      <c r="GIA228" s="2"/>
      <c r="GIB228" s="2"/>
      <c r="GIC228" s="2"/>
      <c r="GID228" s="2"/>
      <c r="GIE228" s="2"/>
      <c r="GIF228" s="2"/>
      <c r="GIG228" s="2"/>
      <c r="GIH228" s="2"/>
      <c r="GII228" s="2"/>
      <c r="GIJ228" s="2"/>
      <c r="GIK228" s="2"/>
      <c r="GIL228" s="2"/>
      <c r="GIM228" s="2"/>
      <c r="GIN228" s="2"/>
      <c r="GIO228" s="2"/>
      <c r="GIP228" s="2"/>
      <c r="GIQ228" s="2"/>
      <c r="GIR228" s="2"/>
      <c r="GIS228" s="2"/>
      <c r="GIT228" s="2"/>
      <c r="GIU228" s="2"/>
      <c r="GIV228" s="2"/>
      <c r="GIW228" s="2"/>
      <c r="GIX228" s="2"/>
      <c r="GIY228" s="2"/>
      <c r="GIZ228" s="2"/>
      <c r="GJA228" s="2"/>
      <c r="GJB228" s="2"/>
      <c r="GJC228" s="2"/>
      <c r="GJD228" s="2"/>
      <c r="GJE228" s="2"/>
      <c r="GJF228" s="2"/>
      <c r="GJG228" s="2"/>
      <c r="GJH228" s="2"/>
      <c r="GJI228" s="2"/>
      <c r="GJJ228" s="2"/>
      <c r="GJK228" s="2"/>
      <c r="GJL228" s="2"/>
      <c r="GJM228" s="2"/>
      <c r="GJN228" s="2"/>
      <c r="GJO228" s="2"/>
      <c r="GJP228" s="2"/>
      <c r="GJQ228" s="2"/>
      <c r="GJR228" s="2"/>
      <c r="GJS228" s="2"/>
      <c r="GJT228" s="2"/>
      <c r="GJU228" s="2"/>
      <c r="GJV228" s="2"/>
      <c r="GJW228" s="2"/>
      <c r="GJX228" s="2"/>
      <c r="GJY228" s="2"/>
      <c r="GJZ228" s="2"/>
      <c r="GKA228" s="2"/>
      <c r="GKB228" s="2"/>
      <c r="GKC228" s="2"/>
      <c r="GKD228" s="2"/>
      <c r="GKE228" s="2"/>
      <c r="GKF228" s="2"/>
      <c r="GKG228" s="2"/>
      <c r="GKH228" s="2"/>
      <c r="GKI228" s="2"/>
      <c r="GKJ228" s="2"/>
      <c r="GKK228" s="2"/>
      <c r="GKL228" s="2"/>
      <c r="GKM228" s="2"/>
      <c r="GKN228" s="2"/>
      <c r="GKO228" s="2"/>
      <c r="GKP228" s="2"/>
      <c r="GKQ228" s="2"/>
      <c r="GKR228" s="2"/>
      <c r="GKS228" s="2"/>
      <c r="GKT228" s="2"/>
      <c r="GKU228" s="2"/>
      <c r="GKV228" s="2"/>
      <c r="GKW228" s="2"/>
      <c r="GKX228" s="2"/>
      <c r="GKY228" s="2"/>
      <c r="GKZ228" s="2"/>
      <c r="GLA228" s="2"/>
      <c r="GLB228" s="2"/>
      <c r="GLC228" s="2"/>
      <c r="GLD228" s="2"/>
      <c r="GLE228" s="2"/>
      <c r="GLF228" s="2"/>
      <c r="GLG228" s="2"/>
      <c r="GLH228" s="2"/>
      <c r="GLI228" s="2"/>
      <c r="GLJ228" s="2"/>
      <c r="GLK228" s="2"/>
      <c r="GLL228" s="2"/>
      <c r="GLM228" s="2"/>
      <c r="GLN228" s="2"/>
      <c r="GLO228" s="2"/>
      <c r="GLP228" s="2"/>
      <c r="GLQ228" s="2"/>
      <c r="GLR228" s="2"/>
      <c r="GLS228" s="2"/>
      <c r="GLT228" s="2"/>
      <c r="GLU228" s="2"/>
      <c r="GLV228" s="2"/>
      <c r="GLW228" s="2"/>
      <c r="GLX228" s="2"/>
      <c r="GLY228" s="2"/>
      <c r="GLZ228" s="2"/>
      <c r="GMA228" s="2"/>
      <c r="GMB228" s="2"/>
      <c r="GMC228" s="2"/>
      <c r="GMD228" s="2"/>
      <c r="GME228" s="2"/>
      <c r="GMF228" s="2"/>
      <c r="GMG228" s="2"/>
      <c r="GMH228" s="2"/>
      <c r="GMI228" s="2"/>
      <c r="GMJ228" s="2"/>
      <c r="GMK228" s="2"/>
      <c r="GML228" s="2"/>
      <c r="GMM228" s="2"/>
      <c r="GMN228" s="2"/>
      <c r="GMO228" s="2"/>
      <c r="GMP228" s="2"/>
      <c r="GMQ228" s="2"/>
      <c r="GMR228" s="2"/>
      <c r="GMS228" s="2"/>
      <c r="GMT228" s="2"/>
      <c r="GMU228" s="2"/>
      <c r="GMV228" s="2"/>
      <c r="GMW228" s="2"/>
      <c r="GMX228" s="2"/>
      <c r="GMY228" s="2"/>
      <c r="GMZ228" s="2"/>
      <c r="GNA228" s="2"/>
      <c r="GNB228" s="2"/>
      <c r="GNC228" s="2"/>
      <c r="GND228" s="2"/>
      <c r="GNE228" s="2"/>
      <c r="GNF228" s="2"/>
      <c r="GNG228" s="2"/>
      <c r="GNH228" s="2"/>
      <c r="GNI228" s="2"/>
      <c r="GNJ228" s="2"/>
      <c r="GNK228" s="2"/>
      <c r="GNL228" s="2"/>
      <c r="GNM228" s="2"/>
      <c r="GNN228" s="2"/>
      <c r="GNO228" s="2"/>
      <c r="GNP228" s="2"/>
      <c r="GNQ228" s="2"/>
      <c r="GNR228" s="2"/>
      <c r="GNS228" s="2"/>
      <c r="GNT228" s="2"/>
      <c r="GNU228" s="2"/>
      <c r="GNV228" s="2"/>
      <c r="GNW228" s="2"/>
      <c r="GNX228" s="2"/>
      <c r="GNY228" s="2"/>
      <c r="GNZ228" s="2"/>
      <c r="GOA228" s="2"/>
      <c r="GOB228" s="2"/>
      <c r="GOC228" s="2"/>
      <c r="GOD228" s="2"/>
      <c r="GOE228" s="2"/>
      <c r="GOF228" s="2"/>
      <c r="GOG228" s="2"/>
      <c r="GOH228" s="2"/>
      <c r="GOI228" s="2"/>
      <c r="GOJ228" s="2"/>
      <c r="GOK228" s="2"/>
      <c r="GOL228" s="2"/>
      <c r="GOM228" s="2"/>
      <c r="GON228" s="2"/>
      <c r="GOO228" s="2"/>
      <c r="GOP228" s="2"/>
      <c r="GOQ228" s="2"/>
      <c r="GOR228" s="2"/>
      <c r="GOS228" s="2"/>
      <c r="GOT228" s="2"/>
      <c r="GOU228" s="2"/>
      <c r="GOV228" s="2"/>
      <c r="GOW228" s="2"/>
      <c r="GOX228" s="2"/>
      <c r="GOY228" s="2"/>
      <c r="GOZ228" s="2"/>
      <c r="GPA228" s="2"/>
      <c r="GPB228" s="2"/>
      <c r="GPC228" s="2"/>
      <c r="GPD228" s="2"/>
      <c r="GPE228" s="2"/>
      <c r="GPF228" s="2"/>
      <c r="GPG228" s="2"/>
      <c r="GPH228" s="2"/>
      <c r="GPI228" s="2"/>
      <c r="GPJ228" s="2"/>
      <c r="GPK228" s="2"/>
      <c r="GPL228" s="2"/>
      <c r="GPM228" s="2"/>
      <c r="GPN228" s="2"/>
      <c r="GPO228" s="2"/>
      <c r="GPP228" s="2"/>
      <c r="GPQ228" s="2"/>
      <c r="GPR228" s="2"/>
      <c r="GPS228" s="2"/>
      <c r="GPT228" s="2"/>
      <c r="GPU228" s="2"/>
      <c r="GPV228" s="2"/>
      <c r="GPW228" s="2"/>
      <c r="GPX228" s="2"/>
      <c r="GPY228" s="2"/>
      <c r="GPZ228" s="2"/>
      <c r="GQA228" s="2"/>
      <c r="GQB228" s="2"/>
      <c r="GQC228" s="2"/>
      <c r="GQD228" s="2"/>
      <c r="GQE228" s="2"/>
      <c r="GQF228" s="2"/>
      <c r="GQG228" s="2"/>
      <c r="GQH228" s="2"/>
      <c r="GQI228" s="2"/>
      <c r="GQJ228" s="2"/>
      <c r="GQK228" s="2"/>
      <c r="GQL228" s="2"/>
      <c r="GQM228" s="2"/>
      <c r="GQN228" s="2"/>
      <c r="GQO228" s="2"/>
      <c r="GQP228" s="2"/>
      <c r="GQQ228" s="2"/>
      <c r="GQR228" s="2"/>
      <c r="GQS228" s="2"/>
      <c r="GQT228" s="2"/>
      <c r="GQU228" s="2"/>
      <c r="GQV228" s="2"/>
      <c r="GQW228" s="2"/>
      <c r="GQX228" s="2"/>
      <c r="GQY228" s="2"/>
      <c r="GQZ228" s="2"/>
      <c r="GRA228" s="2"/>
      <c r="GRB228" s="2"/>
      <c r="GRC228" s="2"/>
      <c r="GRD228" s="2"/>
      <c r="GRE228" s="2"/>
      <c r="GRF228" s="2"/>
      <c r="GRG228" s="2"/>
      <c r="GRH228" s="2"/>
      <c r="GRI228" s="2"/>
      <c r="GRJ228" s="2"/>
      <c r="GRK228" s="2"/>
      <c r="GRL228" s="2"/>
      <c r="GRM228" s="2"/>
      <c r="GRN228" s="2"/>
      <c r="GRO228" s="2"/>
      <c r="GRP228" s="2"/>
      <c r="GRQ228" s="2"/>
      <c r="GRR228" s="2"/>
      <c r="GRS228" s="2"/>
      <c r="GRT228" s="2"/>
      <c r="GRU228" s="2"/>
      <c r="GRV228" s="2"/>
      <c r="GRW228" s="2"/>
      <c r="GRX228" s="2"/>
      <c r="GRY228" s="2"/>
      <c r="GRZ228" s="2"/>
      <c r="GSA228" s="2"/>
      <c r="GSB228" s="2"/>
      <c r="GSC228" s="2"/>
      <c r="GSD228" s="2"/>
      <c r="GSE228" s="2"/>
      <c r="GSF228" s="2"/>
      <c r="GSG228" s="2"/>
      <c r="GSH228" s="2"/>
      <c r="GSI228" s="2"/>
      <c r="GSJ228" s="2"/>
      <c r="GSK228" s="2"/>
      <c r="GSL228" s="2"/>
      <c r="GSM228" s="2"/>
      <c r="GSN228" s="2"/>
      <c r="GSO228" s="2"/>
      <c r="GSP228" s="2"/>
      <c r="GSQ228" s="2"/>
      <c r="GSR228" s="2"/>
      <c r="GSS228" s="2"/>
      <c r="GST228" s="2"/>
      <c r="GSU228" s="2"/>
      <c r="GSV228" s="2"/>
      <c r="GSW228" s="2"/>
      <c r="GSX228" s="2"/>
      <c r="GSY228" s="2"/>
      <c r="GSZ228" s="2"/>
      <c r="GTA228" s="2"/>
      <c r="GTB228" s="2"/>
      <c r="GTC228" s="2"/>
      <c r="GTD228" s="2"/>
      <c r="GTE228" s="2"/>
      <c r="GTF228" s="2"/>
      <c r="GTG228" s="2"/>
      <c r="GTH228" s="2"/>
      <c r="GTI228" s="2"/>
      <c r="GTJ228" s="2"/>
      <c r="GTK228" s="2"/>
      <c r="GTL228" s="2"/>
      <c r="GTM228" s="2"/>
      <c r="GTN228" s="2"/>
      <c r="GTO228" s="2"/>
      <c r="GTP228" s="2"/>
      <c r="GTQ228" s="2"/>
      <c r="GTR228" s="2"/>
      <c r="GTS228" s="2"/>
      <c r="GTT228" s="2"/>
      <c r="GTU228" s="2"/>
      <c r="GTV228" s="2"/>
      <c r="GTW228" s="2"/>
      <c r="GTX228" s="2"/>
      <c r="GTY228" s="2"/>
      <c r="GTZ228" s="2"/>
      <c r="GUA228" s="2"/>
      <c r="GUB228" s="2"/>
      <c r="GUC228" s="2"/>
      <c r="GUD228" s="2"/>
      <c r="GUE228" s="2"/>
      <c r="GUF228" s="2"/>
      <c r="GUG228" s="2"/>
      <c r="GUH228" s="2"/>
      <c r="GUI228" s="2"/>
      <c r="GUJ228" s="2"/>
      <c r="GUK228" s="2"/>
      <c r="GUL228" s="2"/>
      <c r="GUM228" s="2"/>
      <c r="GUN228" s="2"/>
      <c r="GUO228" s="2"/>
      <c r="GUP228" s="2"/>
      <c r="GUQ228" s="2"/>
      <c r="GUR228" s="2"/>
      <c r="GUS228" s="2"/>
      <c r="GUT228" s="2"/>
      <c r="GUU228" s="2"/>
      <c r="GUV228" s="2"/>
      <c r="GUW228" s="2"/>
      <c r="GUX228" s="2"/>
      <c r="GUY228" s="2"/>
      <c r="GUZ228" s="2"/>
      <c r="GVA228" s="2"/>
      <c r="GVB228" s="2"/>
      <c r="GVC228" s="2"/>
      <c r="GVD228" s="2"/>
      <c r="GVE228" s="2"/>
      <c r="GVF228" s="2"/>
      <c r="GVG228" s="2"/>
      <c r="GVH228" s="2"/>
      <c r="GVI228" s="2"/>
      <c r="GVJ228" s="2"/>
      <c r="GVK228" s="2"/>
      <c r="GVL228" s="2"/>
      <c r="GVM228" s="2"/>
      <c r="GVN228" s="2"/>
      <c r="GVO228" s="2"/>
      <c r="GVP228" s="2"/>
      <c r="GVQ228" s="2"/>
      <c r="GVR228" s="2"/>
      <c r="GVS228" s="2"/>
      <c r="GVT228" s="2"/>
      <c r="GVU228" s="2"/>
      <c r="GVV228" s="2"/>
      <c r="GVW228" s="2"/>
      <c r="GVX228" s="2"/>
      <c r="GVY228" s="2"/>
      <c r="GVZ228" s="2"/>
      <c r="GWA228" s="2"/>
      <c r="GWB228" s="2"/>
      <c r="GWC228" s="2"/>
      <c r="GWD228" s="2"/>
      <c r="GWE228" s="2"/>
      <c r="GWF228" s="2"/>
      <c r="GWG228" s="2"/>
      <c r="GWH228" s="2"/>
      <c r="GWI228" s="2"/>
      <c r="GWJ228" s="2"/>
      <c r="GWK228" s="2"/>
      <c r="GWL228" s="2"/>
      <c r="GWM228" s="2"/>
      <c r="GWN228" s="2"/>
      <c r="GWO228" s="2"/>
      <c r="GWP228" s="2"/>
      <c r="GWQ228" s="2"/>
      <c r="GWR228" s="2"/>
      <c r="GWS228" s="2"/>
      <c r="GWT228" s="2"/>
      <c r="GWU228" s="2"/>
      <c r="GWV228" s="2"/>
      <c r="GWW228" s="2"/>
      <c r="GWX228" s="2"/>
      <c r="GWY228" s="2"/>
      <c r="GWZ228" s="2"/>
      <c r="GXA228" s="2"/>
      <c r="GXB228" s="2"/>
      <c r="GXC228" s="2"/>
      <c r="GXD228" s="2"/>
      <c r="GXE228" s="2"/>
      <c r="GXF228" s="2"/>
      <c r="GXG228" s="2"/>
      <c r="GXH228" s="2"/>
      <c r="GXI228" s="2"/>
      <c r="GXJ228" s="2"/>
      <c r="GXK228" s="2"/>
      <c r="GXL228" s="2"/>
      <c r="GXM228" s="2"/>
      <c r="GXN228" s="2"/>
      <c r="GXO228" s="2"/>
      <c r="GXP228" s="2"/>
      <c r="GXQ228" s="2"/>
      <c r="GXR228" s="2"/>
      <c r="GXS228" s="2"/>
      <c r="GXT228" s="2"/>
      <c r="GXU228" s="2"/>
      <c r="GXV228" s="2"/>
      <c r="GXW228" s="2"/>
      <c r="GXX228" s="2"/>
      <c r="GXY228" s="2"/>
      <c r="GXZ228" s="2"/>
      <c r="GYA228" s="2"/>
      <c r="GYB228" s="2"/>
      <c r="GYC228" s="2"/>
      <c r="GYD228" s="2"/>
      <c r="GYE228" s="2"/>
      <c r="GYF228" s="2"/>
      <c r="GYG228" s="2"/>
      <c r="GYH228" s="2"/>
      <c r="GYI228" s="2"/>
      <c r="GYJ228" s="2"/>
      <c r="GYK228" s="2"/>
      <c r="GYL228" s="2"/>
      <c r="GYM228" s="2"/>
      <c r="GYN228" s="2"/>
      <c r="GYO228" s="2"/>
      <c r="GYP228" s="2"/>
      <c r="GYQ228" s="2"/>
      <c r="GYR228" s="2"/>
      <c r="GYS228" s="2"/>
      <c r="GYT228" s="2"/>
      <c r="GYU228" s="2"/>
      <c r="GYV228" s="2"/>
      <c r="GYW228" s="2"/>
      <c r="GYX228" s="2"/>
      <c r="GYY228" s="2"/>
      <c r="GYZ228" s="2"/>
      <c r="GZA228" s="2"/>
      <c r="GZB228" s="2"/>
      <c r="GZC228" s="2"/>
      <c r="GZD228" s="2"/>
      <c r="GZE228" s="2"/>
      <c r="GZF228" s="2"/>
      <c r="GZG228" s="2"/>
      <c r="GZH228" s="2"/>
      <c r="GZI228" s="2"/>
      <c r="GZJ228" s="2"/>
      <c r="GZK228" s="2"/>
      <c r="GZL228" s="2"/>
      <c r="GZM228" s="2"/>
      <c r="GZN228" s="2"/>
      <c r="GZO228" s="2"/>
      <c r="GZP228" s="2"/>
      <c r="GZQ228" s="2"/>
      <c r="GZR228" s="2"/>
      <c r="GZS228" s="2"/>
      <c r="GZT228" s="2"/>
      <c r="GZU228" s="2"/>
      <c r="GZV228" s="2"/>
      <c r="GZW228" s="2"/>
      <c r="GZX228" s="2"/>
      <c r="GZY228" s="2"/>
      <c r="GZZ228" s="2"/>
      <c r="HAA228" s="2"/>
      <c r="HAB228" s="2"/>
      <c r="HAC228" s="2"/>
      <c r="HAD228" s="2"/>
      <c r="HAE228" s="2"/>
      <c r="HAF228" s="2"/>
      <c r="HAG228" s="2"/>
      <c r="HAH228" s="2"/>
      <c r="HAI228" s="2"/>
      <c r="HAJ228" s="2"/>
      <c r="HAK228" s="2"/>
      <c r="HAL228" s="2"/>
      <c r="HAM228" s="2"/>
      <c r="HAN228" s="2"/>
      <c r="HAO228" s="2"/>
      <c r="HAP228" s="2"/>
      <c r="HAQ228" s="2"/>
      <c r="HAR228" s="2"/>
      <c r="HAS228" s="2"/>
      <c r="HAT228" s="2"/>
      <c r="HAU228" s="2"/>
      <c r="HAV228" s="2"/>
      <c r="HAW228" s="2"/>
      <c r="HAX228" s="2"/>
      <c r="HAY228" s="2"/>
      <c r="HAZ228" s="2"/>
      <c r="HBA228" s="2"/>
      <c r="HBB228" s="2"/>
      <c r="HBC228" s="2"/>
      <c r="HBD228" s="2"/>
      <c r="HBE228" s="2"/>
      <c r="HBF228" s="2"/>
      <c r="HBG228" s="2"/>
      <c r="HBH228" s="2"/>
      <c r="HBI228" s="2"/>
      <c r="HBJ228" s="2"/>
      <c r="HBK228" s="2"/>
      <c r="HBL228" s="2"/>
      <c r="HBM228" s="2"/>
      <c r="HBN228" s="2"/>
      <c r="HBO228" s="2"/>
      <c r="HBP228" s="2"/>
      <c r="HBQ228" s="2"/>
      <c r="HBR228" s="2"/>
      <c r="HBS228" s="2"/>
      <c r="HBT228" s="2"/>
      <c r="HBU228" s="2"/>
      <c r="HBV228" s="2"/>
      <c r="HBW228" s="2"/>
      <c r="HBX228" s="2"/>
      <c r="HBY228" s="2"/>
      <c r="HBZ228" s="2"/>
      <c r="HCA228" s="2"/>
      <c r="HCB228" s="2"/>
      <c r="HCC228" s="2"/>
      <c r="HCD228" s="2"/>
      <c r="HCE228" s="2"/>
      <c r="HCF228" s="2"/>
      <c r="HCG228" s="2"/>
      <c r="HCH228" s="2"/>
      <c r="HCI228" s="2"/>
      <c r="HCJ228" s="2"/>
      <c r="HCK228" s="2"/>
      <c r="HCL228" s="2"/>
      <c r="HCM228" s="2"/>
      <c r="HCN228" s="2"/>
      <c r="HCO228" s="2"/>
      <c r="HCP228" s="2"/>
      <c r="HCQ228" s="2"/>
      <c r="HCR228" s="2"/>
      <c r="HCS228" s="2"/>
      <c r="HCT228" s="2"/>
      <c r="HCU228" s="2"/>
      <c r="HCV228" s="2"/>
      <c r="HCW228" s="2"/>
      <c r="HCX228" s="2"/>
      <c r="HCY228" s="2"/>
      <c r="HCZ228" s="2"/>
      <c r="HDA228" s="2"/>
      <c r="HDB228" s="2"/>
      <c r="HDC228" s="2"/>
      <c r="HDD228" s="2"/>
      <c r="HDE228" s="2"/>
      <c r="HDF228" s="2"/>
      <c r="HDG228" s="2"/>
      <c r="HDH228" s="2"/>
      <c r="HDI228" s="2"/>
      <c r="HDJ228" s="2"/>
      <c r="HDK228" s="2"/>
      <c r="HDL228" s="2"/>
      <c r="HDM228" s="2"/>
      <c r="HDN228" s="2"/>
      <c r="HDO228" s="2"/>
      <c r="HDP228" s="2"/>
      <c r="HDQ228" s="2"/>
      <c r="HDR228" s="2"/>
      <c r="HDS228" s="2"/>
      <c r="HDT228" s="2"/>
      <c r="HDU228" s="2"/>
      <c r="HDV228" s="2"/>
      <c r="HDW228" s="2"/>
      <c r="HDX228" s="2"/>
      <c r="HDY228" s="2"/>
      <c r="HDZ228" s="2"/>
      <c r="HEA228" s="2"/>
      <c r="HEB228" s="2"/>
      <c r="HEC228" s="2"/>
      <c r="HED228" s="2"/>
      <c r="HEE228" s="2"/>
      <c r="HEF228" s="2"/>
      <c r="HEG228" s="2"/>
      <c r="HEH228" s="2"/>
      <c r="HEI228" s="2"/>
      <c r="HEJ228" s="2"/>
      <c r="HEK228" s="2"/>
      <c r="HEL228" s="2"/>
      <c r="HEM228" s="2"/>
      <c r="HEN228" s="2"/>
      <c r="HEO228" s="2"/>
      <c r="HEP228" s="2"/>
      <c r="HEQ228" s="2"/>
      <c r="HER228" s="2"/>
      <c r="HES228" s="2"/>
      <c r="HET228" s="2"/>
      <c r="HEU228" s="2"/>
      <c r="HEV228" s="2"/>
      <c r="HEW228" s="2"/>
      <c r="HEX228" s="2"/>
      <c r="HEY228" s="2"/>
      <c r="HEZ228" s="2"/>
      <c r="HFA228" s="2"/>
      <c r="HFB228" s="2"/>
      <c r="HFC228" s="2"/>
      <c r="HFD228" s="2"/>
      <c r="HFE228" s="2"/>
      <c r="HFF228" s="2"/>
      <c r="HFG228" s="2"/>
      <c r="HFH228" s="2"/>
      <c r="HFI228" s="2"/>
      <c r="HFJ228" s="2"/>
      <c r="HFK228" s="2"/>
      <c r="HFL228" s="2"/>
      <c r="HFM228" s="2"/>
      <c r="HFN228" s="2"/>
      <c r="HFO228" s="2"/>
      <c r="HFP228" s="2"/>
      <c r="HFQ228" s="2"/>
      <c r="HFR228" s="2"/>
      <c r="HFS228" s="2"/>
      <c r="HFT228" s="2"/>
      <c r="HFU228" s="2"/>
      <c r="HFV228" s="2"/>
      <c r="HFW228" s="2"/>
      <c r="HFX228" s="2"/>
      <c r="HFY228" s="2"/>
      <c r="HFZ228" s="2"/>
      <c r="HGA228" s="2"/>
      <c r="HGB228" s="2"/>
      <c r="HGC228" s="2"/>
      <c r="HGD228" s="2"/>
      <c r="HGE228" s="2"/>
      <c r="HGF228" s="2"/>
      <c r="HGG228" s="2"/>
      <c r="HGH228" s="2"/>
      <c r="HGI228" s="2"/>
      <c r="HGJ228" s="2"/>
      <c r="HGK228" s="2"/>
      <c r="HGL228" s="2"/>
      <c r="HGM228" s="2"/>
      <c r="HGN228" s="2"/>
      <c r="HGO228" s="2"/>
      <c r="HGP228" s="2"/>
      <c r="HGQ228" s="2"/>
      <c r="HGR228" s="2"/>
      <c r="HGS228" s="2"/>
      <c r="HGT228" s="2"/>
      <c r="HGU228" s="2"/>
      <c r="HGV228" s="2"/>
      <c r="HGW228" s="2"/>
      <c r="HGX228" s="2"/>
      <c r="HGY228" s="2"/>
      <c r="HGZ228" s="2"/>
      <c r="HHA228" s="2"/>
      <c r="HHB228" s="2"/>
      <c r="HHC228" s="2"/>
      <c r="HHD228" s="2"/>
      <c r="HHE228" s="2"/>
      <c r="HHF228" s="2"/>
      <c r="HHG228" s="2"/>
      <c r="HHH228" s="2"/>
      <c r="HHI228" s="2"/>
      <c r="HHJ228" s="2"/>
      <c r="HHK228" s="2"/>
      <c r="HHL228" s="2"/>
      <c r="HHM228" s="2"/>
      <c r="HHN228" s="2"/>
      <c r="HHO228" s="2"/>
      <c r="HHP228" s="2"/>
      <c r="HHQ228" s="2"/>
      <c r="HHR228" s="2"/>
      <c r="HHS228" s="2"/>
      <c r="HHT228" s="2"/>
      <c r="HHU228" s="2"/>
      <c r="HHV228" s="2"/>
      <c r="HHW228" s="2"/>
      <c r="HHX228" s="2"/>
      <c r="HHY228" s="2"/>
      <c r="HHZ228" s="2"/>
      <c r="HIA228" s="2"/>
      <c r="HIB228" s="2"/>
      <c r="HIC228" s="2"/>
      <c r="HID228" s="2"/>
      <c r="HIE228" s="2"/>
      <c r="HIF228" s="2"/>
      <c r="HIG228" s="2"/>
      <c r="HIH228" s="2"/>
      <c r="HII228" s="2"/>
      <c r="HIJ228" s="2"/>
      <c r="HIK228" s="2"/>
      <c r="HIL228" s="2"/>
      <c r="HIM228" s="2"/>
      <c r="HIN228" s="2"/>
      <c r="HIO228" s="2"/>
      <c r="HIP228" s="2"/>
      <c r="HIQ228" s="2"/>
      <c r="HIR228" s="2"/>
      <c r="HIS228" s="2"/>
      <c r="HIT228" s="2"/>
      <c r="HIU228" s="2"/>
      <c r="HIV228" s="2"/>
      <c r="HIW228" s="2"/>
      <c r="HIX228" s="2"/>
      <c r="HIY228" s="2"/>
      <c r="HIZ228" s="2"/>
      <c r="HJA228" s="2"/>
      <c r="HJB228" s="2"/>
      <c r="HJC228" s="2"/>
      <c r="HJD228" s="2"/>
      <c r="HJE228" s="2"/>
      <c r="HJF228" s="2"/>
      <c r="HJG228" s="2"/>
      <c r="HJH228" s="2"/>
      <c r="HJI228" s="2"/>
      <c r="HJJ228" s="2"/>
      <c r="HJK228" s="2"/>
      <c r="HJL228" s="2"/>
      <c r="HJM228" s="2"/>
      <c r="HJN228" s="2"/>
      <c r="HJO228" s="2"/>
      <c r="HJP228" s="2"/>
      <c r="HJQ228" s="2"/>
      <c r="HJR228" s="2"/>
      <c r="HJS228" s="2"/>
      <c r="HJT228" s="2"/>
      <c r="HJU228" s="2"/>
      <c r="HJV228" s="2"/>
      <c r="HJW228" s="2"/>
      <c r="HJX228" s="2"/>
      <c r="HJY228" s="2"/>
      <c r="HJZ228" s="2"/>
      <c r="HKA228" s="2"/>
      <c r="HKB228" s="2"/>
      <c r="HKC228" s="2"/>
      <c r="HKD228" s="2"/>
      <c r="HKE228" s="2"/>
      <c r="HKF228" s="2"/>
      <c r="HKG228" s="2"/>
      <c r="HKH228" s="2"/>
      <c r="HKI228" s="2"/>
      <c r="HKJ228" s="2"/>
      <c r="HKK228" s="2"/>
      <c r="HKL228" s="2"/>
      <c r="HKM228" s="2"/>
      <c r="HKN228" s="2"/>
      <c r="HKO228" s="2"/>
      <c r="HKP228" s="2"/>
      <c r="HKQ228" s="2"/>
      <c r="HKR228" s="2"/>
      <c r="HKS228" s="2"/>
      <c r="HKT228" s="2"/>
      <c r="HKU228" s="2"/>
      <c r="HKV228" s="2"/>
      <c r="HKW228" s="2"/>
      <c r="HKX228" s="2"/>
      <c r="HKY228" s="2"/>
      <c r="HKZ228" s="2"/>
      <c r="HLA228" s="2"/>
      <c r="HLB228" s="2"/>
      <c r="HLC228" s="2"/>
      <c r="HLD228" s="2"/>
      <c r="HLE228" s="2"/>
      <c r="HLF228" s="2"/>
      <c r="HLG228" s="2"/>
      <c r="HLH228" s="2"/>
      <c r="HLI228" s="2"/>
      <c r="HLJ228" s="2"/>
      <c r="HLK228" s="2"/>
      <c r="HLL228" s="2"/>
      <c r="HLM228" s="2"/>
      <c r="HLN228" s="2"/>
      <c r="HLO228" s="2"/>
      <c r="HLP228" s="2"/>
      <c r="HLQ228" s="2"/>
      <c r="HLR228" s="2"/>
      <c r="HLS228" s="2"/>
      <c r="HLT228" s="2"/>
      <c r="HLU228" s="2"/>
      <c r="HLV228" s="2"/>
      <c r="HLW228" s="2"/>
      <c r="HLX228" s="2"/>
      <c r="HLY228" s="2"/>
      <c r="HLZ228" s="2"/>
      <c r="HMA228" s="2"/>
      <c r="HMB228" s="2"/>
      <c r="HMC228" s="2"/>
      <c r="HMD228" s="2"/>
      <c r="HME228" s="2"/>
      <c r="HMF228" s="2"/>
      <c r="HMG228" s="2"/>
      <c r="HMH228" s="2"/>
      <c r="HMI228" s="2"/>
      <c r="HMJ228" s="2"/>
      <c r="HMK228" s="2"/>
      <c r="HML228" s="2"/>
      <c r="HMM228" s="2"/>
      <c r="HMN228" s="2"/>
      <c r="HMO228" s="2"/>
      <c r="HMP228" s="2"/>
      <c r="HMQ228" s="2"/>
      <c r="HMR228" s="2"/>
      <c r="HMS228" s="2"/>
      <c r="HMT228" s="2"/>
      <c r="HMU228" s="2"/>
      <c r="HMV228" s="2"/>
      <c r="HMW228" s="2"/>
      <c r="HMX228" s="2"/>
      <c r="HMY228" s="2"/>
      <c r="HMZ228" s="2"/>
      <c r="HNA228" s="2"/>
      <c r="HNB228" s="2"/>
      <c r="HNC228" s="2"/>
      <c r="HND228" s="2"/>
      <c r="HNE228" s="2"/>
      <c r="HNF228" s="2"/>
      <c r="HNG228" s="2"/>
      <c r="HNH228" s="2"/>
      <c r="HNI228" s="2"/>
      <c r="HNJ228" s="2"/>
      <c r="HNK228" s="2"/>
      <c r="HNL228" s="2"/>
      <c r="HNM228" s="2"/>
      <c r="HNN228" s="2"/>
      <c r="HNO228" s="2"/>
      <c r="HNP228" s="2"/>
      <c r="HNQ228" s="2"/>
      <c r="HNR228" s="2"/>
      <c r="HNS228" s="2"/>
      <c r="HNT228" s="2"/>
      <c r="HNU228" s="2"/>
      <c r="HNV228" s="2"/>
      <c r="HNW228" s="2"/>
      <c r="HNX228" s="2"/>
      <c r="HNY228" s="2"/>
      <c r="HNZ228" s="2"/>
      <c r="HOA228" s="2"/>
      <c r="HOB228" s="2"/>
      <c r="HOC228" s="2"/>
      <c r="HOD228" s="2"/>
      <c r="HOE228" s="2"/>
      <c r="HOF228" s="2"/>
      <c r="HOG228" s="2"/>
      <c r="HOH228" s="2"/>
      <c r="HOI228" s="2"/>
      <c r="HOJ228" s="2"/>
      <c r="HOK228" s="2"/>
      <c r="HOL228" s="2"/>
      <c r="HOM228" s="2"/>
      <c r="HON228" s="2"/>
      <c r="HOO228" s="2"/>
      <c r="HOP228" s="2"/>
      <c r="HOQ228" s="2"/>
      <c r="HOR228" s="2"/>
      <c r="HOS228" s="2"/>
      <c r="HOT228" s="2"/>
      <c r="HOU228" s="2"/>
      <c r="HOV228" s="2"/>
      <c r="HOW228" s="2"/>
      <c r="HOX228" s="2"/>
      <c r="HOY228" s="2"/>
      <c r="HOZ228" s="2"/>
      <c r="HPA228" s="2"/>
      <c r="HPB228" s="2"/>
      <c r="HPC228" s="2"/>
      <c r="HPD228" s="2"/>
      <c r="HPE228" s="2"/>
      <c r="HPF228" s="2"/>
      <c r="HPG228" s="2"/>
      <c r="HPH228" s="2"/>
      <c r="HPI228" s="2"/>
      <c r="HPJ228" s="2"/>
      <c r="HPK228" s="2"/>
      <c r="HPL228" s="2"/>
      <c r="HPM228" s="2"/>
      <c r="HPN228" s="2"/>
      <c r="HPO228" s="2"/>
      <c r="HPP228" s="2"/>
      <c r="HPQ228" s="2"/>
      <c r="HPR228" s="2"/>
      <c r="HPS228" s="2"/>
      <c r="HPT228" s="2"/>
      <c r="HPU228" s="2"/>
      <c r="HPV228" s="2"/>
      <c r="HPW228" s="2"/>
      <c r="HPX228" s="2"/>
      <c r="HPY228" s="2"/>
      <c r="HPZ228" s="2"/>
      <c r="HQA228" s="2"/>
      <c r="HQB228" s="2"/>
      <c r="HQC228" s="2"/>
      <c r="HQD228" s="2"/>
      <c r="HQE228" s="2"/>
      <c r="HQF228" s="2"/>
      <c r="HQG228" s="2"/>
      <c r="HQH228" s="2"/>
      <c r="HQI228" s="2"/>
      <c r="HQJ228" s="2"/>
      <c r="HQK228" s="2"/>
      <c r="HQL228" s="2"/>
      <c r="HQM228" s="2"/>
      <c r="HQN228" s="2"/>
      <c r="HQO228" s="2"/>
      <c r="HQP228" s="2"/>
      <c r="HQQ228" s="2"/>
      <c r="HQR228" s="2"/>
      <c r="HQS228" s="2"/>
      <c r="HQT228" s="2"/>
      <c r="HQU228" s="2"/>
      <c r="HQV228" s="2"/>
      <c r="HQW228" s="2"/>
      <c r="HQX228" s="2"/>
      <c r="HQY228" s="2"/>
      <c r="HQZ228" s="2"/>
      <c r="HRA228" s="2"/>
      <c r="HRB228" s="2"/>
      <c r="HRC228" s="2"/>
      <c r="HRD228" s="2"/>
      <c r="HRE228" s="2"/>
      <c r="HRF228" s="2"/>
      <c r="HRG228" s="2"/>
      <c r="HRH228" s="2"/>
      <c r="HRI228" s="2"/>
      <c r="HRJ228" s="2"/>
      <c r="HRK228" s="2"/>
      <c r="HRL228" s="2"/>
      <c r="HRM228" s="2"/>
      <c r="HRN228" s="2"/>
      <c r="HRO228" s="2"/>
      <c r="HRP228" s="2"/>
      <c r="HRQ228" s="2"/>
      <c r="HRR228" s="2"/>
      <c r="HRS228" s="2"/>
      <c r="HRT228" s="2"/>
      <c r="HRU228" s="2"/>
      <c r="HRV228" s="2"/>
      <c r="HRW228" s="2"/>
      <c r="HRX228" s="2"/>
      <c r="HRY228" s="2"/>
      <c r="HRZ228" s="2"/>
      <c r="HSA228" s="2"/>
      <c r="HSB228" s="2"/>
      <c r="HSC228" s="2"/>
      <c r="HSD228" s="2"/>
      <c r="HSE228" s="2"/>
      <c r="HSF228" s="2"/>
      <c r="HSG228" s="2"/>
      <c r="HSH228" s="2"/>
      <c r="HSI228" s="2"/>
      <c r="HSJ228" s="2"/>
      <c r="HSK228" s="2"/>
      <c r="HSL228" s="2"/>
      <c r="HSM228" s="2"/>
      <c r="HSN228" s="2"/>
      <c r="HSO228" s="2"/>
      <c r="HSP228" s="2"/>
      <c r="HSQ228" s="2"/>
      <c r="HSR228" s="2"/>
      <c r="HSS228" s="2"/>
      <c r="HST228" s="2"/>
      <c r="HSU228" s="2"/>
      <c r="HSV228" s="2"/>
      <c r="HSW228" s="2"/>
      <c r="HSX228" s="2"/>
      <c r="HSY228" s="2"/>
      <c r="HSZ228" s="2"/>
      <c r="HTA228" s="2"/>
      <c r="HTB228" s="2"/>
      <c r="HTC228" s="2"/>
      <c r="HTD228" s="2"/>
      <c r="HTE228" s="2"/>
      <c r="HTF228" s="2"/>
      <c r="HTG228" s="2"/>
      <c r="HTH228" s="2"/>
      <c r="HTI228" s="2"/>
      <c r="HTJ228" s="2"/>
      <c r="HTK228" s="2"/>
      <c r="HTL228" s="2"/>
      <c r="HTM228" s="2"/>
      <c r="HTN228" s="2"/>
      <c r="HTO228" s="2"/>
      <c r="HTP228" s="2"/>
      <c r="HTQ228" s="2"/>
      <c r="HTR228" s="2"/>
      <c r="HTS228" s="2"/>
      <c r="HTT228" s="2"/>
      <c r="HTU228" s="2"/>
      <c r="HTV228" s="2"/>
      <c r="HTW228" s="2"/>
      <c r="HTX228" s="2"/>
      <c r="HTY228" s="2"/>
      <c r="HTZ228" s="2"/>
      <c r="HUA228" s="2"/>
      <c r="HUB228" s="2"/>
      <c r="HUC228" s="2"/>
      <c r="HUD228" s="2"/>
      <c r="HUE228" s="2"/>
      <c r="HUF228" s="2"/>
      <c r="HUG228" s="2"/>
      <c r="HUH228" s="2"/>
      <c r="HUI228" s="2"/>
      <c r="HUJ228" s="2"/>
      <c r="HUK228" s="2"/>
      <c r="HUL228" s="2"/>
      <c r="HUM228" s="2"/>
      <c r="HUN228" s="2"/>
      <c r="HUO228" s="2"/>
      <c r="HUP228" s="2"/>
      <c r="HUQ228" s="2"/>
      <c r="HUR228" s="2"/>
      <c r="HUS228" s="2"/>
      <c r="HUT228" s="2"/>
      <c r="HUU228" s="2"/>
      <c r="HUV228" s="2"/>
      <c r="HUW228" s="2"/>
      <c r="HUX228" s="2"/>
      <c r="HUY228" s="2"/>
      <c r="HUZ228" s="2"/>
      <c r="HVA228" s="2"/>
      <c r="HVB228" s="2"/>
      <c r="HVC228" s="2"/>
      <c r="HVD228" s="2"/>
      <c r="HVE228" s="2"/>
      <c r="HVF228" s="2"/>
      <c r="HVG228" s="2"/>
      <c r="HVH228" s="2"/>
      <c r="HVI228" s="2"/>
      <c r="HVJ228" s="2"/>
      <c r="HVK228" s="2"/>
      <c r="HVL228" s="2"/>
      <c r="HVM228" s="2"/>
      <c r="HVN228" s="2"/>
      <c r="HVO228" s="2"/>
      <c r="HVP228" s="2"/>
      <c r="HVQ228" s="2"/>
      <c r="HVR228" s="2"/>
      <c r="HVS228" s="2"/>
      <c r="HVT228" s="2"/>
      <c r="HVU228" s="2"/>
      <c r="HVV228" s="2"/>
      <c r="HVW228" s="2"/>
      <c r="HVX228" s="2"/>
      <c r="HVY228" s="2"/>
      <c r="HVZ228" s="2"/>
      <c r="HWA228" s="2"/>
      <c r="HWB228" s="2"/>
      <c r="HWC228" s="2"/>
      <c r="HWD228" s="2"/>
      <c r="HWE228" s="2"/>
      <c r="HWF228" s="2"/>
      <c r="HWG228" s="2"/>
      <c r="HWH228" s="2"/>
      <c r="HWI228" s="2"/>
      <c r="HWJ228" s="2"/>
      <c r="HWK228" s="2"/>
      <c r="HWL228" s="2"/>
      <c r="HWM228" s="2"/>
      <c r="HWN228" s="2"/>
      <c r="HWO228" s="2"/>
      <c r="HWP228" s="2"/>
      <c r="HWQ228" s="2"/>
      <c r="HWR228" s="2"/>
      <c r="HWS228" s="2"/>
      <c r="HWT228" s="2"/>
      <c r="HWU228" s="2"/>
      <c r="HWV228" s="2"/>
      <c r="HWW228" s="2"/>
      <c r="HWX228" s="2"/>
      <c r="HWY228" s="2"/>
      <c r="HWZ228" s="2"/>
      <c r="HXA228" s="2"/>
      <c r="HXB228" s="2"/>
      <c r="HXC228" s="2"/>
      <c r="HXD228" s="2"/>
      <c r="HXE228" s="2"/>
      <c r="HXF228" s="2"/>
      <c r="HXG228" s="2"/>
      <c r="HXH228" s="2"/>
      <c r="HXI228" s="2"/>
      <c r="HXJ228" s="2"/>
      <c r="HXK228" s="2"/>
      <c r="HXL228" s="2"/>
      <c r="HXM228" s="2"/>
      <c r="HXN228" s="2"/>
      <c r="HXO228" s="2"/>
      <c r="HXP228" s="2"/>
      <c r="HXQ228" s="2"/>
      <c r="HXR228" s="2"/>
      <c r="HXS228" s="2"/>
      <c r="HXT228" s="2"/>
      <c r="HXU228" s="2"/>
      <c r="HXV228" s="2"/>
      <c r="HXW228" s="2"/>
      <c r="HXX228" s="2"/>
      <c r="HXY228" s="2"/>
      <c r="HXZ228" s="2"/>
      <c r="HYA228" s="2"/>
      <c r="HYB228" s="2"/>
      <c r="HYC228" s="2"/>
      <c r="HYD228" s="2"/>
      <c r="HYE228" s="2"/>
      <c r="HYF228" s="2"/>
      <c r="HYG228" s="2"/>
      <c r="HYH228" s="2"/>
      <c r="HYI228" s="2"/>
      <c r="HYJ228" s="2"/>
      <c r="HYK228" s="2"/>
      <c r="HYL228" s="2"/>
      <c r="HYM228" s="2"/>
      <c r="HYN228" s="2"/>
      <c r="HYO228" s="2"/>
      <c r="HYP228" s="2"/>
      <c r="HYQ228" s="2"/>
      <c r="HYR228" s="2"/>
      <c r="HYS228" s="2"/>
      <c r="HYT228" s="2"/>
      <c r="HYU228" s="2"/>
      <c r="HYV228" s="2"/>
      <c r="HYW228" s="2"/>
      <c r="HYX228" s="2"/>
      <c r="HYY228" s="2"/>
      <c r="HYZ228" s="2"/>
      <c r="HZA228" s="2"/>
      <c r="HZB228" s="2"/>
      <c r="HZC228" s="2"/>
      <c r="HZD228" s="2"/>
      <c r="HZE228" s="2"/>
      <c r="HZF228" s="2"/>
      <c r="HZG228" s="2"/>
      <c r="HZH228" s="2"/>
      <c r="HZI228" s="2"/>
      <c r="HZJ228" s="2"/>
      <c r="HZK228" s="2"/>
      <c r="HZL228" s="2"/>
      <c r="HZM228" s="2"/>
      <c r="HZN228" s="2"/>
      <c r="HZO228" s="2"/>
      <c r="HZP228" s="2"/>
      <c r="HZQ228" s="2"/>
      <c r="HZR228" s="2"/>
      <c r="HZS228" s="2"/>
      <c r="HZT228" s="2"/>
      <c r="HZU228" s="2"/>
      <c r="HZV228" s="2"/>
      <c r="HZW228" s="2"/>
      <c r="HZX228" s="2"/>
      <c r="HZY228" s="2"/>
      <c r="HZZ228" s="2"/>
      <c r="IAA228" s="2"/>
      <c r="IAB228" s="2"/>
      <c r="IAC228" s="2"/>
      <c r="IAD228" s="2"/>
      <c r="IAE228" s="2"/>
      <c r="IAF228" s="2"/>
      <c r="IAG228" s="2"/>
      <c r="IAH228" s="2"/>
      <c r="IAI228" s="2"/>
      <c r="IAJ228" s="2"/>
      <c r="IAK228" s="2"/>
      <c r="IAL228" s="2"/>
      <c r="IAM228" s="2"/>
      <c r="IAN228" s="2"/>
      <c r="IAO228" s="2"/>
      <c r="IAP228" s="2"/>
      <c r="IAQ228" s="2"/>
      <c r="IAR228" s="2"/>
      <c r="IAS228" s="2"/>
      <c r="IAT228" s="2"/>
      <c r="IAU228" s="2"/>
      <c r="IAV228" s="2"/>
      <c r="IAW228" s="2"/>
      <c r="IAX228" s="2"/>
      <c r="IAY228" s="2"/>
      <c r="IAZ228" s="2"/>
      <c r="IBA228" s="2"/>
      <c r="IBB228" s="2"/>
      <c r="IBC228" s="2"/>
      <c r="IBD228" s="2"/>
      <c r="IBE228" s="2"/>
      <c r="IBF228" s="2"/>
      <c r="IBG228" s="2"/>
      <c r="IBH228" s="2"/>
      <c r="IBI228" s="2"/>
      <c r="IBJ228" s="2"/>
      <c r="IBK228" s="2"/>
      <c r="IBL228" s="2"/>
      <c r="IBM228" s="2"/>
      <c r="IBN228" s="2"/>
      <c r="IBO228" s="2"/>
      <c r="IBP228" s="2"/>
      <c r="IBQ228" s="2"/>
      <c r="IBR228" s="2"/>
      <c r="IBS228" s="2"/>
      <c r="IBT228" s="2"/>
      <c r="IBU228" s="2"/>
      <c r="IBV228" s="2"/>
      <c r="IBW228" s="2"/>
      <c r="IBX228" s="2"/>
      <c r="IBY228" s="2"/>
      <c r="IBZ228" s="2"/>
      <c r="ICA228" s="2"/>
      <c r="ICB228" s="2"/>
      <c r="ICC228" s="2"/>
      <c r="ICD228" s="2"/>
      <c r="ICE228" s="2"/>
      <c r="ICF228" s="2"/>
      <c r="ICG228" s="2"/>
      <c r="ICH228" s="2"/>
      <c r="ICI228" s="2"/>
      <c r="ICJ228" s="2"/>
      <c r="ICK228" s="2"/>
      <c r="ICL228" s="2"/>
      <c r="ICM228" s="2"/>
      <c r="ICN228" s="2"/>
      <c r="ICO228" s="2"/>
      <c r="ICP228" s="2"/>
      <c r="ICQ228" s="2"/>
      <c r="ICR228" s="2"/>
      <c r="ICS228" s="2"/>
      <c r="ICT228" s="2"/>
      <c r="ICU228" s="2"/>
      <c r="ICV228" s="2"/>
      <c r="ICW228" s="2"/>
      <c r="ICX228" s="2"/>
      <c r="ICY228" s="2"/>
      <c r="ICZ228" s="2"/>
      <c r="IDA228" s="2"/>
      <c r="IDB228" s="2"/>
      <c r="IDC228" s="2"/>
      <c r="IDD228" s="2"/>
      <c r="IDE228" s="2"/>
      <c r="IDF228" s="2"/>
      <c r="IDG228" s="2"/>
      <c r="IDH228" s="2"/>
      <c r="IDI228" s="2"/>
      <c r="IDJ228" s="2"/>
      <c r="IDK228" s="2"/>
      <c r="IDL228" s="2"/>
      <c r="IDM228" s="2"/>
      <c r="IDN228" s="2"/>
      <c r="IDO228" s="2"/>
      <c r="IDP228" s="2"/>
      <c r="IDQ228" s="2"/>
      <c r="IDR228" s="2"/>
      <c r="IDS228" s="2"/>
      <c r="IDT228" s="2"/>
      <c r="IDU228" s="2"/>
      <c r="IDV228" s="2"/>
      <c r="IDW228" s="2"/>
      <c r="IDX228" s="2"/>
      <c r="IDY228" s="2"/>
      <c r="IDZ228" s="2"/>
      <c r="IEA228" s="2"/>
      <c r="IEB228" s="2"/>
      <c r="IEC228" s="2"/>
      <c r="IED228" s="2"/>
      <c r="IEE228" s="2"/>
      <c r="IEF228" s="2"/>
      <c r="IEG228" s="2"/>
      <c r="IEH228" s="2"/>
      <c r="IEI228" s="2"/>
      <c r="IEJ228" s="2"/>
      <c r="IEK228" s="2"/>
      <c r="IEL228" s="2"/>
      <c r="IEM228" s="2"/>
      <c r="IEN228" s="2"/>
      <c r="IEO228" s="2"/>
      <c r="IEP228" s="2"/>
      <c r="IEQ228" s="2"/>
      <c r="IER228" s="2"/>
      <c r="IES228" s="2"/>
      <c r="IET228" s="2"/>
      <c r="IEU228" s="2"/>
      <c r="IEV228" s="2"/>
      <c r="IEW228" s="2"/>
      <c r="IEX228" s="2"/>
      <c r="IEY228" s="2"/>
      <c r="IEZ228" s="2"/>
      <c r="IFA228" s="2"/>
      <c r="IFB228" s="2"/>
      <c r="IFC228" s="2"/>
      <c r="IFD228" s="2"/>
      <c r="IFE228" s="2"/>
      <c r="IFF228" s="2"/>
      <c r="IFG228" s="2"/>
      <c r="IFH228" s="2"/>
      <c r="IFI228" s="2"/>
      <c r="IFJ228" s="2"/>
      <c r="IFK228" s="2"/>
      <c r="IFL228" s="2"/>
      <c r="IFM228" s="2"/>
      <c r="IFN228" s="2"/>
      <c r="IFO228" s="2"/>
      <c r="IFP228" s="2"/>
      <c r="IFQ228" s="2"/>
      <c r="IFR228" s="2"/>
      <c r="IFS228" s="2"/>
      <c r="IFT228" s="2"/>
      <c r="IFU228" s="2"/>
      <c r="IFV228" s="2"/>
      <c r="IFW228" s="2"/>
      <c r="IFX228" s="2"/>
      <c r="IFY228" s="2"/>
      <c r="IFZ228" s="2"/>
      <c r="IGA228" s="2"/>
      <c r="IGB228" s="2"/>
      <c r="IGC228" s="2"/>
      <c r="IGD228" s="2"/>
      <c r="IGE228" s="2"/>
      <c r="IGF228" s="2"/>
      <c r="IGG228" s="2"/>
      <c r="IGH228" s="2"/>
      <c r="IGI228" s="2"/>
      <c r="IGJ228" s="2"/>
      <c r="IGK228" s="2"/>
      <c r="IGL228" s="2"/>
      <c r="IGM228" s="2"/>
      <c r="IGN228" s="2"/>
      <c r="IGO228" s="2"/>
      <c r="IGP228" s="2"/>
      <c r="IGQ228" s="2"/>
      <c r="IGR228" s="2"/>
      <c r="IGS228" s="2"/>
      <c r="IGT228" s="2"/>
      <c r="IGU228" s="2"/>
      <c r="IGV228" s="2"/>
      <c r="IGW228" s="2"/>
      <c r="IGX228" s="2"/>
      <c r="IGY228" s="2"/>
      <c r="IGZ228" s="2"/>
      <c r="IHA228" s="2"/>
      <c r="IHB228" s="2"/>
      <c r="IHC228" s="2"/>
      <c r="IHD228" s="2"/>
      <c r="IHE228" s="2"/>
      <c r="IHF228" s="2"/>
      <c r="IHG228" s="2"/>
      <c r="IHH228" s="2"/>
      <c r="IHI228" s="2"/>
      <c r="IHJ228" s="2"/>
      <c r="IHK228" s="2"/>
      <c r="IHL228" s="2"/>
      <c r="IHM228" s="2"/>
      <c r="IHN228" s="2"/>
      <c r="IHO228" s="2"/>
      <c r="IHP228" s="2"/>
      <c r="IHQ228" s="2"/>
      <c r="IHR228" s="2"/>
      <c r="IHS228" s="2"/>
      <c r="IHT228" s="2"/>
      <c r="IHU228" s="2"/>
      <c r="IHV228" s="2"/>
      <c r="IHW228" s="2"/>
      <c r="IHX228" s="2"/>
      <c r="IHY228" s="2"/>
      <c r="IHZ228" s="2"/>
      <c r="IIA228" s="2"/>
      <c r="IIB228" s="2"/>
      <c r="IIC228" s="2"/>
      <c r="IID228" s="2"/>
      <c r="IIE228" s="2"/>
      <c r="IIF228" s="2"/>
      <c r="IIG228" s="2"/>
      <c r="IIH228" s="2"/>
      <c r="III228" s="2"/>
      <c r="IIJ228" s="2"/>
      <c r="IIK228" s="2"/>
      <c r="IIL228" s="2"/>
      <c r="IIM228" s="2"/>
      <c r="IIN228" s="2"/>
      <c r="IIO228" s="2"/>
      <c r="IIP228" s="2"/>
      <c r="IIQ228" s="2"/>
      <c r="IIR228" s="2"/>
      <c r="IIS228" s="2"/>
      <c r="IIT228" s="2"/>
      <c r="IIU228" s="2"/>
      <c r="IIV228" s="2"/>
      <c r="IIW228" s="2"/>
      <c r="IIX228" s="2"/>
      <c r="IIY228" s="2"/>
      <c r="IIZ228" s="2"/>
      <c r="IJA228" s="2"/>
      <c r="IJB228" s="2"/>
      <c r="IJC228" s="2"/>
      <c r="IJD228" s="2"/>
      <c r="IJE228" s="2"/>
      <c r="IJF228" s="2"/>
      <c r="IJG228" s="2"/>
      <c r="IJH228" s="2"/>
      <c r="IJI228" s="2"/>
      <c r="IJJ228" s="2"/>
      <c r="IJK228" s="2"/>
      <c r="IJL228" s="2"/>
      <c r="IJM228" s="2"/>
      <c r="IJN228" s="2"/>
      <c r="IJO228" s="2"/>
      <c r="IJP228" s="2"/>
      <c r="IJQ228" s="2"/>
      <c r="IJR228" s="2"/>
      <c r="IJS228" s="2"/>
      <c r="IJT228" s="2"/>
      <c r="IJU228" s="2"/>
      <c r="IJV228" s="2"/>
      <c r="IJW228" s="2"/>
      <c r="IJX228" s="2"/>
      <c r="IJY228" s="2"/>
      <c r="IJZ228" s="2"/>
      <c r="IKA228" s="2"/>
      <c r="IKB228" s="2"/>
      <c r="IKC228" s="2"/>
      <c r="IKD228" s="2"/>
      <c r="IKE228" s="2"/>
      <c r="IKF228" s="2"/>
      <c r="IKG228" s="2"/>
      <c r="IKH228" s="2"/>
      <c r="IKI228" s="2"/>
      <c r="IKJ228" s="2"/>
      <c r="IKK228" s="2"/>
      <c r="IKL228" s="2"/>
      <c r="IKM228" s="2"/>
      <c r="IKN228" s="2"/>
      <c r="IKO228" s="2"/>
      <c r="IKP228" s="2"/>
      <c r="IKQ228" s="2"/>
      <c r="IKR228" s="2"/>
      <c r="IKS228" s="2"/>
      <c r="IKT228" s="2"/>
      <c r="IKU228" s="2"/>
      <c r="IKV228" s="2"/>
      <c r="IKW228" s="2"/>
      <c r="IKX228" s="2"/>
      <c r="IKY228" s="2"/>
      <c r="IKZ228" s="2"/>
      <c r="ILA228" s="2"/>
      <c r="ILB228" s="2"/>
      <c r="ILC228" s="2"/>
      <c r="ILD228" s="2"/>
      <c r="ILE228" s="2"/>
      <c r="ILF228" s="2"/>
      <c r="ILG228" s="2"/>
      <c r="ILH228" s="2"/>
      <c r="ILI228" s="2"/>
      <c r="ILJ228" s="2"/>
      <c r="ILK228" s="2"/>
      <c r="ILL228" s="2"/>
      <c r="ILM228" s="2"/>
      <c r="ILN228" s="2"/>
      <c r="ILO228" s="2"/>
      <c r="ILP228" s="2"/>
      <c r="ILQ228" s="2"/>
      <c r="ILR228" s="2"/>
      <c r="ILS228" s="2"/>
      <c r="ILT228" s="2"/>
      <c r="ILU228" s="2"/>
      <c r="ILV228" s="2"/>
      <c r="ILW228" s="2"/>
      <c r="ILX228" s="2"/>
      <c r="ILY228" s="2"/>
      <c r="ILZ228" s="2"/>
      <c r="IMA228" s="2"/>
      <c r="IMB228" s="2"/>
      <c r="IMC228" s="2"/>
      <c r="IMD228" s="2"/>
      <c r="IME228" s="2"/>
      <c r="IMF228" s="2"/>
      <c r="IMG228" s="2"/>
      <c r="IMH228" s="2"/>
      <c r="IMI228" s="2"/>
      <c r="IMJ228" s="2"/>
      <c r="IMK228" s="2"/>
      <c r="IML228" s="2"/>
      <c r="IMM228" s="2"/>
      <c r="IMN228" s="2"/>
      <c r="IMO228" s="2"/>
      <c r="IMP228" s="2"/>
      <c r="IMQ228" s="2"/>
      <c r="IMR228" s="2"/>
      <c r="IMS228" s="2"/>
      <c r="IMT228" s="2"/>
      <c r="IMU228" s="2"/>
      <c r="IMV228" s="2"/>
      <c r="IMW228" s="2"/>
      <c r="IMX228" s="2"/>
      <c r="IMY228" s="2"/>
      <c r="IMZ228" s="2"/>
      <c r="INA228" s="2"/>
      <c r="INB228" s="2"/>
      <c r="INC228" s="2"/>
      <c r="IND228" s="2"/>
      <c r="INE228" s="2"/>
      <c r="INF228" s="2"/>
      <c r="ING228" s="2"/>
      <c r="INH228" s="2"/>
      <c r="INI228" s="2"/>
      <c r="INJ228" s="2"/>
      <c r="INK228" s="2"/>
      <c r="INL228" s="2"/>
      <c r="INM228" s="2"/>
      <c r="INN228" s="2"/>
      <c r="INO228" s="2"/>
      <c r="INP228" s="2"/>
      <c r="INQ228" s="2"/>
      <c r="INR228" s="2"/>
      <c r="INS228" s="2"/>
      <c r="INT228" s="2"/>
      <c r="INU228" s="2"/>
      <c r="INV228" s="2"/>
      <c r="INW228" s="2"/>
      <c r="INX228" s="2"/>
      <c r="INY228" s="2"/>
      <c r="INZ228" s="2"/>
      <c r="IOA228" s="2"/>
      <c r="IOB228" s="2"/>
      <c r="IOC228" s="2"/>
      <c r="IOD228" s="2"/>
      <c r="IOE228" s="2"/>
      <c r="IOF228" s="2"/>
      <c r="IOG228" s="2"/>
      <c r="IOH228" s="2"/>
      <c r="IOI228" s="2"/>
      <c r="IOJ228" s="2"/>
      <c r="IOK228" s="2"/>
      <c r="IOL228" s="2"/>
      <c r="IOM228" s="2"/>
      <c r="ION228" s="2"/>
      <c r="IOO228" s="2"/>
      <c r="IOP228" s="2"/>
      <c r="IOQ228" s="2"/>
      <c r="IOR228" s="2"/>
      <c r="IOS228" s="2"/>
      <c r="IOT228" s="2"/>
      <c r="IOU228" s="2"/>
      <c r="IOV228" s="2"/>
      <c r="IOW228" s="2"/>
      <c r="IOX228" s="2"/>
      <c r="IOY228" s="2"/>
      <c r="IOZ228" s="2"/>
      <c r="IPA228" s="2"/>
      <c r="IPB228" s="2"/>
      <c r="IPC228" s="2"/>
      <c r="IPD228" s="2"/>
      <c r="IPE228" s="2"/>
      <c r="IPF228" s="2"/>
      <c r="IPG228" s="2"/>
      <c r="IPH228" s="2"/>
      <c r="IPI228" s="2"/>
      <c r="IPJ228" s="2"/>
      <c r="IPK228" s="2"/>
      <c r="IPL228" s="2"/>
      <c r="IPM228" s="2"/>
      <c r="IPN228" s="2"/>
      <c r="IPO228" s="2"/>
      <c r="IPP228" s="2"/>
      <c r="IPQ228" s="2"/>
      <c r="IPR228" s="2"/>
      <c r="IPS228" s="2"/>
      <c r="IPT228" s="2"/>
      <c r="IPU228" s="2"/>
      <c r="IPV228" s="2"/>
      <c r="IPW228" s="2"/>
      <c r="IPX228" s="2"/>
      <c r="IPY228" s="2"/>
      <c r="IPZ228" s="2"/>
      <c r="IQA228" s="2"/>
      <c r="IQB228" s="2"/>
      <c r="IQC228" s="2"/>
      <c r="IQD228" s="2"/>
      <c r="IQE228" s="2"/>
      <c r="IQF228" s="2"/>
      <c r="IQG228" s="2"/>
      <c r="IQH228" s="2"/>
      <c r="IQI228" s="2"/>
      <c r="IQJ228" s="2"/>
      <c r="IQK228" s="2"/>
      <c r="IQL228" s="2"/>
      <c r="IQM228" s="2"/>
      <c r="IQN228" s="2"/>
      <c r="IQO228" s="2"/>
      <c r="IQP228" s="2"/>
      <c r="IQQ228" s="2"/>
      <c r="IQR228" s="2"/>
      <c r="IQS228" s="2"/>
      <c r="IQT228" s="2"/>
      <c r="IQU228" s="2"/>
      <c r="IQV228" s="2"/>
      <c r="IQW228" s="2"/>
      <c r="IQX228" s="2"/>
      <c r="IQY228" s="2"/>
      <c r="IQZ228" s="2"/>
      <c r="IRA228" s="2"/>
      <c r="IRB228" s="2"/>
      <c r="IRC228" s="2"/>
      <c r="IRD228" s="2"/>
      <c r="IRE228" s="2"/>
      <c r="IRF228" s="2"/>
      <c r="IRG228" s="2"/>
      <c r="IRH228" s="2"/>
      <c r="IRI228" s="2"/>
      <c r="IRJ228" s="2"/>
      <c r="IRK228" s="2"/>
      <c r="IRL228" s="2"/>
      <c r="IRM228" s="2"/>
      <c r="IRN228" s="2"/>
      <c r="IRO228" s="2"/>
      <c r="IRP228" s="2"/>
      <c r="IRQ228" s="2"/>
      <c r="IRR228" s="2"/>
      <c r="IRS228" s="2"/>
      <c r="IRT228" s="2"/>
      <c r="IRU228" s="2"/>
      <c r="IRV228" s="2"/>
      <c r="IRW228" s="2"/>
      <c r="IRX228" s="2"/>
      <c r="IRY228" s="2"/>
      <c r="IRZ228" s="2"/>
      <c r="ISA228" s="2"/>
      <c r="ISB228" s="2"/>
      <c r="ISC228" s="2"/>
      <c r="ISD228" s="2"/>
      <c r="ISE228" s="2"/>
      <c r="ISF228" s="2"/>
      <c r="ISG228" s="2"/>
      <c r="ISH228" s="2"/>
      <c r="ISI228" s="2"/>
      <c r="ISJ228" s="2"/>
      <c r="ISK228" s="2"/>
      <c r="ISL228" s="2"/>
      <c r="ISM228" s="2"/>
      <c r="ISN228" s="2"/>
      <c r="ISO228" s="2"/>
      <c r="ISP228" s="2"/>
      <c r="ISQ228" s="2"/>
      <c r="ISR228" s="2"/>
      <c r="ISS228" s="2"/>
      <c r="IST228" s="2"/>
      <c r="ISU228" s="2"/>
      <c r="ISV228" s="2"/>
      <c r="ISW228" s="2"/>
      <c r="ISX228" s="2"/>
      <c r="ISY228" s="2"/>
      <c r="ISZ228" s="2"/>
      <c r="ITA228" s="2"/>
      <c r="ITB228" s="2"/>
      <c r="ITC228" s="2"/>
      <c r="ITD228" s="2"/>
      <c r="ITE228" s="2"/>
      <c r="ITF228" s="2"/>
      <c r="ITG228" s="2"/>
      <c r="ITH228" s="2"/>
      <c r="ITI228" s="2"/>
      <c r="ITJ228" s="2"/>
      <c r="ITK228" s="2"/>
      <c r="ITL228" s="2"/>
      <c r="ITM228" s="2"/>
      <c r="ITN228" s="2"/>
      <c r="ITO228" s="2"/>
      <c r="ITP228" s="2"/>
      <c r="ITQ228" s="2"/>
      <c r="ITR228" s="2"/>
      <c r="ITS228" s="2"/>
      <c r="ITT228" s="2"/>
      <c r="ITU228" s="2"/>
      <c r="ITV228" s="2"/>
      <c r="ITW228" s="2"/>
      <c r="ITX228" s="2"/>
      <c r="ITY228" s="2"/>
      <c r="ITZ228" s="2"/>
      <c r="IUA228" s="2"/>
      <c r="IUB228" s="2"/>
      <c r="IUC228" s="2"/>
      <c r="IUD228" s="2"/>
      <c r="IUE228" s="2"/>
      <c r="IUF228" s="2"/>
      <c r="IUG228" s="2"/>
      <c r="IUH228" s="2"/>
      <c r="IUI228" s="2"/>
      <c r="IUJ228" s="2"/>
      <c r="IUK228" s="2"/>
      <c r="IUL228" s="2"/>
      <c r="IUM228" s="2"/>
      <c r="IUN228" s="2"/>
      <c r="IUO228" s="2"/>
      <c r="IUP228" s="2"/>
      <c r="IUQ228" s="2"/>
      <c r="IUR228" s="2"/>
      <c r="IUS228" s="2"/>
      <c r="IUT228" s="2"/>
      <c r="IUU228" s="2"/>
      <c r="IUV228" s="2"/>
      <c r="IUW228" s="2"/>
      <c r="IUX228" s="2"/>
      <c r="IUY228" s="2"/>
      <c r="IUZ228" s="2"/>
      <c r="IVA228" s="2"/>
      <c r="IVB228" s="2"/>
      <c r="IVC228" s="2"/>
      <c r="IVD228" s="2"/>
      <c r="IVE228" s="2"/>
      <c r="IVF228" s="2"/>
      <c r="IVG228" s="2"/>
      <c r="IVH228" s="2"/>
      <c r="IVI228" s="2"/>
      <c r="IVJ228" s="2"/>
      <c r="IVK228" s="2"/>
      <c r="IVL228" s="2"/>
      <c r="IVM228" s="2"/>
      <c r="IVN228" s="2"/>
      <c r="IVO228" s="2"/>
      <c r="IVP228" s="2"/>
      <c r="IVQ228" s="2"/>
      <c r="IVR228" s="2"/>
      <c r="IVS228" s="2"/>
      <c r="IVT228" s="2"/>
      <c r="IVU228" s="2"/>
      <c r="IVV228" s="2"/>
      <c r="IVW228" s="2"/>
      <c r="IVX228" s="2"/>
      <c r="IVY228" s="2"/>
      <c r="IVZ228" s="2"/>
      <c r="IWA228" s="2"/>
      <c r="IWB228" s="2"/>
      <c r="IWC228" s="2"/>
      <c r="IWD228" s="2"/>
      <c r="IWE228" s="2"/>
      <c r="IWF228" s="2"/>
      <c r="IWG228" s="2"/>
      <c r="IWH228" s="2"/>
      <c r="IWI228" s="2"/>
      <c r="IWJ228" s="2"/>
      <c r="IWK228" s="2"/>
      <c r="IWL228" s="2"/>
      <c r="IWM228" s="2"/>
      <c r="IWN228" s="2"/>
      <c r="IWO228" s="2"/>
      <c r="IWP228" s="2"/>
      <c r="IWQ228" s="2"/>
      <c r="IWR228" s="2"/>
      <c r="IWS228" s="2"/>
      <c r="IWT228" s="2"/>
      <c r="IWU228" s="2"/>
      <c r="IWV228" s="2"/>
      <c r="IWW228" s="2"/>
      <c r="IWX228" s="2"/>
      <c r="IWY228" s="2"/>
      <c r="IWZ228" s="2"/>
      <c r="IXA228" s="2"/>
      <c r="IXB228" s="2"/>
      <c r="IXC228" s="2"/>
      <c r="IXD228" s="2"/>
      <c r="IXE228" s="2"/>
      <c r="IXF228" s="2"/>
      <c r="IXG228" s="2"/>
      <c r="IXH228" s="2"/>
      <c r="IXI228" s="2"/>
      <c r="IXJ228" s="2"/>
      <c r="IXK228" s="2"/>
      <c r="IXL228" s="2"/>
      <c r="IXM228" s="2"/>
      <c r="IXN228" s="2"/>
      <c r="IXO228" s="2"/>
      <c r="IXP228" s="2"/>
      <c r="IXQ228" s="2"/>
      <c r="IXR228" s="2"/>
      <c r="IXS228" s="2"/>
      <c r="IXT228" s="2"/>
      <c r="IXU228" s="2"/>
      <c r="IXV228" s="2"/>
      <c r="IXW228" s="2"/>
      <c r="IXX228" s="2"/>
      <c r="IXY228" s="2"/>
      <c r="IXZ228" s="2"/>
      <c r="IYA228" s="2"/>
      <c r="IYB228" s="2"/>
      <c r="IYC228" s="2"/>
      <c r="IYD228" s="2"/>
      <c r="IYE228" s="2"/>
      <c r="IYF228" s="2"/>
      <c r="IYG228" s="2"/>
      <c r="IYH228" s="2"/>
      <c r="IYI228" s="2"/>
      <c r="IYJ228" s="2"/>
      <c r="IYK228" s="2"/>
      <c r="IYL228" s="2"/>
      <c r="IYM228" s="2"/>
      <c r="IYN228" s="2"/>
      <c r="IYO228" s="2"/>
      <c r="IYP228" s="2"/>
      <c r="IYQ228" s="2"/>
      <c r="IYR228" s="2"/>
      <c r="IYS228" s="2"/>
      <c r="IYT228" s="2"/>
      <c r="IYU228" s="2"/>
      <c r="IYV228" s="2"/>
      <c r="IYW228" s="2"/>
      <c r="IYX228" s="2"/>
      <c r="IYY228" s="2"/>
      <c r="IYZ228" s="2"/>
      <c r="IZA228" s="2"/>
      <c r="IZB228" s="2"/>
      <c r="IZC228" s="2"/>
      <c r="IZD228" s="2"/>
      <c r="IZE228" s="2"/>
      <c r="IZF228" s="2"/>
      <c r="IZG228" s="2"/>
      <c r="IZH228" s="2"/>
      <c r="IZI228" s="2"/>
      <c r="IZJ228" s="2"/>
      <c r="IZK228" s="2"/>
      <c r="IZL228" s="2"/>
      <c r="IZM228" s="2"/>
      <c r="IZN228" s="2"/>
      <c r="IZO228" s="2"/>
      <c r="IZP228" s="2"/>
      <c r="IZQ228" s="2"/>
      <c r="IZR228" s="2"/>
      <c r="IZS228" s="2"/>
      <c r="IZT228" s="2"/>
      <c r="IZU228" s="2"/>
      <c r="IZV228" s="2"/>
      <c r="IZW228" s="2"/>
      <c r="IZX228" s="2"/>
      <c r="IZY228" s="2"/>
      <c r="IZZ228" s="2"/>
      <c r="JAA228" s="2"/>
      <c r="JAB228" s="2"/>
      <c r="JAC228" s="2"/>
      <c r="JAD228" s="2"/>
      <c r="JAE228" s="2"/>
      <c r="JAF228" s="2"/>
      <c r="JAG228" s="2"/>
      <c r="JAH228" s="2"/>
      <c r="JAI228" s="2"/>
      <c r="JAJ228" s="2"/>
      <c r="JAK228" s="2"/>
      <c r="JAL228" s="2"/>
      <c r="JAM228" s="2"/>
      <c r="JAN228" s="2"/>
      <c r="JAO228" s="2"/>
      <c r="JAP228" s="2"/>
      <c r="JAQ228" s="2"/>
      <c r="JAR228" s="2"/>
      <c r="JAS228" s="2"/>
      <c r="JAT228" s="2"/>
      <c r="JAU228" s="2"/>
      <c r="JAV228" s="2"/>
      <c r="JAW228" s="2"/>
      <c r="JAX228" s="2"/>
      <c r="JAY228" s="2"/>
      <c r="JAZ228" s="2"/>
      <c r="JBA228" s="2"/>
      <c r="JBB228" s="2"/>
      <c r="JBC228" s="2"/>
      <c r="JBD228" s="2"/>
      <c r="JBE228" s="2"/>
      <c r="JBF228" s="2"/>
      <c r="JBG228" s="2"/>
      <c r="JBH228" s="2"/>
      <c r="JBI228" s="2"/>
      <c r="JBJ228" s="2"/>
      <c r="JBK228" s="2"/>
      <c r="JBL228" s="2"/>
      <c r="JBM228" s="2"/>
      <c r="JBN228" s="2"/>
      <c r="JBO228" s="2"/>
      <c r="JBP228" s="2"/>
      <c r="JBQ228" s="2"/>
      <c r="JBR228" s="2"/>
      <c r="JBS228" s="2"/>
      <c r="JBT228" s="2"/>
      <c r="JBU228" s="2"/>
      <c r="JBV228" s="2"/>
      <c r="JBW228" s="2"/>
      <c r="JBX228" s="2"/>
      <c r="JBY228" s="2"/>
      <c r="JBZ228" s="2"/>
      <c r="JCA228" s="2"/>
      <c r="JCB228" s="2"/>
      <c r="JCC228" s="2"/>
      <c r="JCD228" s="2"/>
      <c r="JCE228" s="2"/>
      <c r="JCF228" s="2"/>
      <c r="JCG228" s="2"/>
      <c r="JCH228" s="2"/>
      <c r="JCI228" s="2"/>
      <c r="JCJ228" s="2"/>
      <c r="JCK228" s="2"/>
      <c r="JCL228" s="2"/>
      <c r="JCM228" s="2"/>
      <c r="JCN228" s="2"/>
      <c r="JCO228" s="2"/>
      <c r="JCP228" s="2"/>
      <c r="JCQ228" s="2"/>
      <c r="JCR228" s="2"/>
      <c r="JCS228" s="2"/>
      <c r="JCT228" s="2"/>
      <c r="JCU228" s="2"/>
      <c r="JCV228" s="2"/>
      <c r="JCW228" s="2"/>
      <c r="JCX228" s="2"/>
      <c r="JCY228" s="2"/>
      <c r="JCZ228" s="2"/>
      <c r="JDA228" s="2"/>
      <c r="JDB228" s="2"/>
      <c r="JDC228" s="2"/>
      <c r="JDD228" s="2"/>
      <c r="JDE228" s="2"/>
      <c r="JDF228" s="2"/>
      <c r="JDG228" s="2"/>
      <c r="JDH228" s="2"/>
      <c r="JDI228" s="2"/>
      <c r="JDJ228" s="2"/>
      <c r="JDK228" s="2"/>
      <c r="JDL228" s="2"/>
      <c r="JDM228" s="2"/>
      <c r="JDN228" s="2"/>
      <c r="JDO228" s="2"/>
      <c r="JDP228" s="2"/>
      <c r="JDQ228" s="2"/>
      <c r="JDR228" s="2"/>
      <c r="JDS228" s="2"/>
      <c r="JDT228" s="2"/>
      <c r="JDU228" s="2"/>
      <c r="JDV228" s="2"/>
      <c r="JDW228" s="2"/>
      <c r="JDX228" s="2"/>
      <c r="JDY228" s="2"/>
      <c r="JDZ228" s="2"/>
      <c r="JEA228" s="2"/>
      <c r="JEB228" s="2"/>
      <c r="JEC228" s="2"/>
      <c r="JED228" s="2"/>
      <c r="JEE228" s="2"/>
      <c r="JEF228" s="2"/>
      <c r="JEG228" s="2"/>
      <c r="JEH228" s="2"/>
      <c r="JEI228" s="2"/>
      <c r="JEJ228" s="2"/>
      <c r="JEK228" s="2"/>
      <c r="JEL228" s="2"/>
      <c r="JEM228" s="2"/>
      <c r="JEN228" s="2"/>
      <c r="JEO228" s="2"/>
      <c r="JEP228" s="2"/>
      <c r="JEQ228" s="2"/>
      <c r="JER228" s="2"/>
      <c r="JES228" s="2"/>
      <c r="JET228" s="2"/>
      <c r="JEU228" s="2"/>
      <c r="JEV228" s="2"/>
      <c r="JEW228" s="2"/>
      <c r="JEX228" s="2"/>
      <c r="JEY228" s="2"/>
      <c r="JEZ228" s="2"/>
      <c r="JFA228" s="2"/>
      <c r="JFB228" s="2"/>
      <c r="JFC228" s="2"/>
      <c r="JFD228" s="2"/>
      <c r="JFE228" s="2"/>
      <c r="JFF228" s="2"/>
      <c r="JFG228" s="2"/>
      <c r="JFH228" s="2"/>
      <c r="JFI228" s="2"/>
      <c r="JFJ228" s="2"/>
      <c r="JFK228" s="2"/>
      <c r="JFL228" s="2"/>
      <c r="JFM228" s="2"/>
      <c r="JFN228" s="2"/>
      <c r="JFO228" s="2"/>
      <c r="JFP228" s="2"/>
      <c r="JFQ228" s="2"/>
      <c r="JFR228" s="2"/>
      <c r="JFS228" s="2"/>
      <c r="JFT228" s="2"/>
      <c r="JFU228" s="2"/>
      <c r="JFV228" s="2"/>
      <c r="JFW228" s="2"/>
      <c r="JFX228" s="2"/>
      <c r="JFY228" s="2"/>
      <c r="JFZ228" s="2"/>
      <c r="JGA228" s="2"/>
      <c r="JGB228" s="2"/>
      <c r="JGC228" s="2"/>
      <c r="JGD228" s="2"/>
      <c r="JGE228" s="2"/>
      <c r="JGF228" s="2"/>
      <c r="JGG228" s="2"/>
      <c r="JGH228" s="2"/>
      <c r="JGI228" s="2"/>
      <c r="JGJ228" s="2"/>
      <c r="JGK228" s="2"/>
      <c r="JGL228" s="2"/>
      <c r="JGM228" s="2"/>
      <c r="JGN228" s="2"/>
      <c r="JGO228" s="2"/>
      <c r="JGP228" s="2"/>
      <c r="JGQ228" s="2"/>
      <c r="JGR228" s="2"/>
      <c r="JGS228" s="2"/>
      <c r="JGT228" s="2"/>
      <c r="JGU228" s="2"/>
      <c r="JGV228" s="2"/>
      <c r="JGW228" s="2"/>
      <c r="JGX228" s="2"/>
      <c r="JGY228" s="2"/>
      <c r="JGZ228" s="2"/>
      <c r="JHA228" s="2"/>
      <c r="JHB228" s="2"/>
      <c r="JHC228" s="2"/>
      <c r="JHD228" s="2"/>
      <c r="JHE228" s="2"/>
      <c r="JHF228" s="2"/>
      <c r="JHG228" s="2"/>
      <c r="JHH228" s="2"/>
      <c r="JHI228" s="2"/>
      <c r="JHJ228" s="2"/>
      <c r="JHK228" s="2"/>
      <c r="JHL228" s="2"/>
      <c r="JHM228" s="2"/>
      <c r="JHN228" s="2"/>
      <c r="JHO228" s="2"/>
      <c r="JHP228" s="2"/>
      <c r="JHQ228" s="2"/>
      <c r="JHR228" s="2"/>
      <c r="JHS228" s="2"/>
      <c r="JHT228" s="2"/>
      <c r="JHU228" s="2"/>
      <c r="JHV228" s="2"/>
      <c r="JHW228" s="2"/>
      <c r="JHX228" s="2"/>
      <c r="JHY228" s="2"/>
      <c r="JHZ228" s="2"/>
      <c r="JIA228" s="2"/>
      <c r="JIB228" s="2"/>
      <c r="JIC228" s="2"/>
      <c r="JID228" s="2"/>
      <c r="JIE228" s="2"/>
      <c r="JIF228" s="2"/>
      <c r="JIG228" s="2"/>
      <c r="JIH228" s="2"/>
      <c r="JII228" s="2"/>
      <c r="JIJ228" s="2"/>
      <c r="JIK228" s="2"/>
      <c r="JIL228" s="2"/>
      <c r="JIM228" s="2"/>
      <c r="JIN228" s="2"/>
      <c r="JIO228" s="2"/>
      <c r="JIP228" s="2"/>
      <c r="JIQ228" s="2"/>
      <c r="JIR228" s="2"/>
      <c r="JIS228" s="2"/>
      <c r="JIT228" s="2"/>
      <c r="JIU228" s="2"/>
      <c r="JIV228" s="2"/>
      <c r="JIW228" s="2"/>
      <c r="JIX228" s="2"/>
      <c r="JIY228" s="2"/>
      <c r="JIZ228" s="2"/>
      <c r="JJA228" s="2"/>
      <c r="JJB228" s="2"/>
      <c r="JJC228" s="2"/>
      <c r="JJD228" s="2"/>
      <c r="JJE228" s="2"/>
      <c r="JJF228" s="2"/>
      <c r="JJG228" s="2"/>
      <c r="JJH228" s="2"/>
      <c r="JJI228" s="2"/>
      <c r="JJJ228" s="2"/>
      <c r="JJK228" s="2"/>
      <c r="JJL228" s="2"/>
      <c r="JJM228" s="2"/>
      <c r="JJN228" s="2"/>
      <c r="JJO228" s="2"/>
      <c r="JJP228" s="2"/>
      <c r="JJQ228" s="2"/>
      <c r="JJR228" s="2"/>
      <c r="JJS228" s="2"/>
      <c r="JJT228" s="2"/>
      <c r="JJU228" s="2"/>
      <c r="JJV228" s="2"/>
      <c r="JJW228" s="2"/>
      <c r="JJX228" s="2"/>
      <c r="JJY228" s="2"/>
      <c r="JJZ228" s="2"/>
      <c r="JKA228" s="2"/>
      <c r="JKB228" s="2"/>
      <c r="JKC228" s="2"/>
      <c r="JKD228" s="2"/>
      <c r="JKE228" s="2"/>
      <c r="JKF228" s="2"/>
      <c r="JKG228" s="2"/>
      <c r="JKH228" s="2"/>
      <c r="JKI228" s="2"/>
      <c r="JKJ228" s="2"/>
      <c r="JKK228" s="2"/>
      <c r="JKL228" s="2"/>
      <c r="JKM228" s="2"/>
      <c r="JKN228" s="2"/>
      <c r="JKO228" s="2"/>
      <c r="JKP228" s="2"/>
      <c r="JKQ228" s="2"/>
      <c r="JKR228" s="2"/>
      <c r="JKS228" s="2"/>
      <c r="JKT228" s="2"/>
      <c r="JKU228" s="2"/>
      <c r="JKV228" s="2"/>
      <c r="JKW228" s="2"/>
      <c r="JKX228" s="2"/>
      <c r="JKY228" s="2"/>
      <c r="JKZ228" s="2"/>
      <c r="JLA228" s="2"/>
      <c r="JLB228" s="2"/>
      <c r="JLC228" s="2"/>
      <c r="JLD228" s="2"/>
      <c r="JLE228" s="2"/>
      <c r="JLF228" s="2"/>
      <c r="JLG228" s="2"/>
      <c r="JLH228" s="2"/>
      <c r="JLI228" s="2"/>
      <c r="JLJ228" s="2"/>
      <c r="JLK228" s="2"/>
      <c r="JLL228" s="2"/>
      <c r="JLM228" s="2"/>
      <c r="JLN228" s="2"/>
      <c r="JLO228" s="2"/>
      <c r="JLP228" s="2"/>
      <c r="JLQ228" s="2"/>
      <c r="JLR228" s="2"/>
      <c r="JLS228" s="2"/>
      <c r="JLT228" s="2"/>
      <c r="JLU228" s="2"/>
      <c r="JLV228" s="2"/>
      <c r="JLW228" s="2"/>
      <c r="JLX228" s="2"/>
      <c r="JLY228" s="2"/>
      <c r="JLZ228" s="2"/>
      <c r="JMA228" s="2"/>
      <c r="JMB228" s="2"/>
      <c r="JMC228" s="2"/>
      <c r="JMD228" s="2"/>
      <c r="JME228" s="2"/>
      <c r="JMF228" s="2"/>
      <c r="JMG228" s="2"/>
      <c r="JMH228" s="2"/>
      <c r="JMI228" s="2"/>
      <c r="JMJ228" s="2"/>
      <c r="JMK228" s="2"/>
      <c r="JML228" s="2"/>
      <c r="JMM228" s="2"/>
      <c r="JMN228" s="2"/>
      <c r="JMO228" s="2"/>
      <c r="JMP228" s="2"/>
      <c r="JMQ228" s="2"/>
      <c r="JMR228" s="2"/>
      <c r="JMS228" s="2"/>
      <c r="JMT228" s="2"/>
      <c r="JMU228" s="2"/>
      <c r="JMV228" s="2"/>
      <c r="JMW228" s="2"/>
      <c r="JMX228" s="2"/>
      <c r="JMY228" s="2"/>
      <c r="JMZ228" s="2"/>
      <c r="JNA228" s="2"/>
      <c r="JNB228" s="2"/>
      <c r="JNC228" s="2"/>
      <c r="JND228" s="2"/>
      <c r="JNE228" s="2"/>
      <c r="JNF228" s="2"/>
      <c r="JNG228" s="2"/>
      <c r="JNH228" s="2"/>
      <c r="JNI228" s="2"/>
      <c r="JNJ228" s="2"/>
      <c r="JNK228" s="2"/>
      <c r="JNL228" s="2"/>
      <c r="JNM228" s="2"/>
      <c r="JNN228" s="2"/>
      <c r="JNO228" s="2"/>
      <c r="JNP228" s="2"/>
      <c r="JNQ228" s="2"/>
      <c r="JNR228" s="2"/>
      <c r="JNS228" s="2"/>
      <c r="JNT228" s="2"/>
      <c r="JNU228" s="2"/>
      <c r="JNV228" s="2"/>
      <c r="JNW228" s="2"/>
      <c r="JNX228" s="2"/>
      <c r="JNY228" s="2"/>
      <c r="JNZ228" s="2"/>
      <c r="JOA228" s="2"/>
      <c r="JOB228" s="2"/>
      <c r="JOC228" s="2"/>
      <c r="JOD228" s="2"/>
      <c r="JOE228" s="2"/>
      <c r="JOF228" s="2"/>
      <c r="JOG228" s="2"/>
      <c r="JOH228" s="2"/>
      <c r="JOI228" s="2"/>
      <c r="JOJ228" s="2"/>
      <c r="JOK228" s="2"/>
      <c r="JOL228" s="2"/>
      <c r="JOM228" s="2"/>
      <c r="JON228" s="2"/>
      <c r="JOO228" s="2"/>
      <c r="JOP228" s="2"/>
      <c r="JOQ228" s="2"/>
      <c r="JOR228" s="2"/>
      <c r="JOS228" s="2"/>
      <c r="JOT228" s="2"/>
      <c r="JOU228" s="2"/>
      <c r="JOV228" s="2"/>
      <c r="JOW228" s="2"/>
      <c r="JOX228" s="2"/>
      <c r="JOY228" s="2"/>
      <c r="JOZ228" s="2"/>
      <c r="JPA228" s="2"/>
      <c r="JPB228" s="2"/>
      <c r="JPC228" s="2"/>
      <c r="JPD228" s="2"/>
      <c r="JPE228" s="2"/>
      <c r="JPF228" s="2"/>
      <c r="JPG228" s="2"/>
      <c r="JPH228" s="2"/>
      <c r="JPI228" s="2"/>
      <c r="JPJ228" s="2"/>
      <c r="JPK228" s="2"/>
      <c r="JPL228" s="2"/>
      <c r="JPM228" s="2"/>
      <c r="JPN228" s="2"/>
      <c r="JPO228" s="2"/>
      <c r="JPP228" s="2"/>
      <c r="JPQ228" s="2"/>
      <c r="JPR228" s="2"/>
      <c r="JPS228" s="2"/>
      <c r="JPT228" s="2"/>
      <c r="JPU228" s="2"/>
      <c r="JPV228" s="2"/>
      <c r="JPW228" s="2"/>
      <c r="JPX228" s="2"/>
      <c r="JPY228" s="2"/>
      <c r="JPZ228" s="2"/>
      <c r="JQA228" s="2"/>
      <c r="JQB228" s="2"/>
      <c r="JQC228" s="2"/>
      <c r="JQD228" s="2"/>
      <c r="JQE228" s="2"/>
      <c r="JQF228" s="2"/>
      <c r="JQG228" s="2"/>
      <c r="JQH228" s="2"/>
      <c r="JQI228" s="2"/>
      <c r="JQJ228" s="2"/>
      <c r="JQK228" s="2"/>
      <c r="JQL228" s="2"/>
      <c r="JQM228" s="2"/>
      <c r="JQN228" s="2"/>
      <c r="JQO228" s="2"/>
      <c r="JQP228" s="2"/>
      <c r="JQQ228" s="2"/>
      <c r="JQR228" s="2"/>
      <c r="JQS228" s="2"/>
      <c r="JQT228" s="2"/>
      <c r="JQU228" s="2"/>
      <c r="JQV228" s="2"/>
      <c r="JQW228" s="2"/>
      <c r="JQX228" s="2"/>
      <c r="JQY228" s="2"/>
      <c r="JQZ228" s="2"/>
      <c r="JRA228" s="2"/>
      <c r="JRB228" s="2"/>
      <c r="JRC228" s="2"/>
      <c r="JRD228" s="2"/>
      <c r="JRE228" s="2"/>
      <c r="JRF228" s="2"/>
      <c r="JRG228" s="2"/>
      <c r="JRH228" s="2"/>
      <c r="JRI228" s="2"/>
      <c r="JRJ228" s="2"/>
      <c r="JRK228" s="2"/>
      <c r="JRL228" s="2"/>
      <c r="JRM228" s="2"/>
      <c r="JRN228" s="2"/>
      <c r="JRO228" s="2"/>
      <c r="JRP228" s="2"/>
      <c r="JRQ228" s="2"/>
      <c r="JRR228" s="2"/>
      <c r="JRS228" s="2"/>
      <c r="JRT228" s="2"/>
      <c r="JRU228" s="2"/>
      <c r="JRV228" s="2"/>
      <c r="JRW228" s="2"/>
      <c r="JRX228" s="2"/>
      <c r="JRY228" s="2"/>
      <c r="JRZ228" s="2"/>
      <c r="JSA228" s="2"/>
      <c r="JSB228" s="2"/>
      <c r="JSC228" s="2"/>
      <c r="JSD228" s="2"/>
      <c r="JSE228" s="2"/>
      <c r="JSF228" s="2"/>
      <c r="JSG228" s="2"/>
      <c r="JSH228" s="2"/>
      <c r="JSI228" s="2"/>
      <c r="JSJ228" s="2"/>
      <c r="JSK228" s="2"/>
      <c r="JSL228" s="2"/>
      <c r="JSM228" s="2"/>
      <c r="JSN228" s="2"/>
      <c r="JSO228" s="2"/>
      <c r="JSP228" s="2"/>
      <c r="JSQ228" s="2"/>
      <c r="JSR228" s="2"/>
      <c r="JSS228" s="2"/>
      <c r="JST228" s="2"/>
      <c r="JSU228" s="2"/>
      <c r="JSV228" s="2"/>
      <c r="JSW228" s="2"/>
      <c r="JSX228" s="2"/>
      <c r="JSY228" s="2"/>
      <c r="JSZ228" s="2"/>
      <c r="JTA228" s="2"/>
      <c r="JTB228" s="2"/>
      <c r="JTC228" s="2"/>
      <c r="JTD228" s="2"/>
      <c r="JTE228" s="2"/>
      <c r="JTF228" s="2"/>
      <c r="JTG228" s="2"/>
      <c r="JTH228" s="2"/>
      <c r="JTI228" s="2"/>
      <c r="JTJ228" s="2"/>
      <c r="JTK228" s="2"/>
      <c r="JTL228" s="2"/>
      <c r="JTM228" s="2"/>
      <c r="JTN228" s="2"/>
      <c r="JTO228" s="2"/>
      <c r="JTP228" s="2"/>
      <c r="JTQ228" s="2"/>
      <c r="JTR228" s="2"/>
      <c r="JTS228" s="2"/>
      <c r="JTT228" s="2"/>
      <c r="JTU228" s="2"/>
      <c r="JTV228" s="2"/>
      <c r="JTW228" s="2"/>
      <c r="JTX228" s="2"/>
      <c r="JTY228" s="2"/>
      <c r="JTZ228" s="2"/>
      <c r="JUA228" s="2"/>
      <c r="JUB228" s="2"/>
      <c r="JUC228" s="2"/>
      <c r="JUD228" s="2"/>
      <c r="JUE228" s="2"/>
      <c r="JUF228" s="2"/>
      <c r="JUG228" s="2"/>
      <c r="JUH228" s="2"/>
      <c r="JUI228" s="2"/>
      <c r="JUJ228" s="2"/>
      <c r="JUK228" s="2"/>
      <c r="JUL228" s="2"/>
      <c r="JUM228" s="2"/>
      <c r="JUN228" s="2"/>
      <c r="JUO228" s="2"/>
      <c r="JUP228" s="2"/>
      <c r="JUQ228" s="2"/>
      <c r="JUR228" s="2"/>
      <c r="JUS228" s="2"/>
      <c r="JUT228" s="2"/>
      <c r="JUU228" s="2"/>
      <c r="JUV228" s="2"/>
      <c r="JUW228" s="2"/>
      <c r="JUX228" s="2"/>
      <c r="JUY228" s="2"/>
      <c r="JUZ228" s="2"/>
      <c r="JVA228" s="2"/>
      <c r="JVB228" s="2"/>
      <c r="JVC228" s="2"/>
      <c r="JVD228" s="2"/>
      <c r="JVE228" s="2"/>
      <c r="JVF228" s="2"/>
      <c r="JVG228" s="2"/>
      <c r="JVH228" s="2"/>
      <c r="JVI228" s="2"/>
      <c r="JVJ228" s="2"/>
      <c r="JVK228" s="2"/>
      <c r="JVL228" s="2"/>
      <c r="JVM228" s="2"/>
      <c r="JVN228" s="2"/>
      <c r="JVO228" s="2"/>
      <c r="JVP228" s="2"/>
      <c r="JVQ228" s="2"/>
      <c r="JVR228" s="2"/>
      <c r="JVS228" s="2"/>
      <c r="JVT228" s="2"/>
      <c r="JVU228" s="2"/>
      <c r="JVV228" s="2"/>
      <c r="JVW228" s="2"/>
      <c r="JVX228" s="2"/>
      <c r="JVY228" s="2"/>
      <c r="JVZ228" s="2"/>
      <c r="JWA228" s="2"/>
      <c r="JWB228" s="2"/>
      <c r="JWC228" s="2"/>
      <c r="JWD228" s="2"/>
      <c r="JWE228" s="2"/>
      <c r="JWF228" s="2"/>
      <c r="JWG228" s="2"/>
      <c r="JWH228" s="2"/>
      <c r="JWI228" s="2"/>
      <c r="JWJ228" s="2"/>
      <c r="JWK228" s="2"/>
      <c r="JWL228" s="2"/>
      <c r="JWM228" s="2"/>
      <c r="JWN228" s="2"/>
      <c r="JWO228" s="2"/>
      <c r="JWP228" s="2"/>
      <c r="JWQ228" s="2"/>
      <c r="JWR228" s="2"/>
      <c r="JWS228" s="2"/>
      <c r="JWT228" s="2"/>
      <c r="JWU228" s="2"/>
      <c r="JWV228" s="2"/>
      <c r="JWW228" s="2"/>
      <c r="JWX228" s="2"/>
      <c r="JWY228" s="2"/>
      <c r="JWZ228" s="2"/>
      <c r="JXA228" s="2"/>
      <c r="JXB228" s="2"/>
      <c r="JXC228" s="2"/>
      <c r="JXD228" s="2"/>
      <c r="JXE228" s="2"/>
      <c r="JXF228" s="2"/>
      <c r="JXG228" s="2"/>
      <c r="JXH228" s="2"/>
      <c r="JXI228" s="2"/>
      <c r="JXJ228" s="2"/>
      <c r="JXK228" s="2"/>
      <c r="JXL228" s="2"/>
      <c r="JXM228" s="2"/>
      <c r="JXN228" s="2"/>
      <c r="JXO228" s="2"/>
      <c r="JXP228" s="2"/>
      <c r="JXQ228" s="2"/>
      <c r="JXR228" s="2"/>
      <c r="JXS228" s="2"/>
      <c r="JXT228" s="2"/>
      <c r="JXU228" s="2"/>
      <c r="JXV228" s="2"/>
      <c r="JXW228" s="2"/>
      <c r="JXX228" s="2"/>
      <c r="JXY228" s="2"/>
      <c r="JXZ228" s="2"/>
      <c r="JYA228" s="2"/>
      <c r="JYB228" s="2"/>
      <c r="JYC228" s="2"/>
      <c r="JYD228" s="2"/>
      <c r="JYE228" s="2"/>
      <c r="JYF228" s="2"/>
      <c r="JYG228" s="2"/>
      <c r="JYH228" s="2"/>
      <c r="JYI228" s="2"/>
      <c r="JYJ228" s="2"/>
      <c r="JYK228" s="2"/>
      <c r="JYL228" s="2"/>
      <c r="JYM228" s="2"/>
      <c r="JYN228" s="2"/>
      <c r="JYO228" s="2"/>
      <c r="JYP228" s="2"/>
      <c r="JYQ228" s="2"/>
      <c r="JYR228" s="2"/>
      <c r="JYS228" s="2"/>
      <c r="JYT228" s="2"/>
      <c r="JYU228" s="2"/>
      <c r="JYV228" s="2"/>
      <c r="JYW228" s="2"/>
      <c r="JYX228" s="2"/>
      <c r="JYY228" s="2"/>
      <c r="JYZ228" s="2"/>
      <c r="JZA228" s="2"/>
      <c r="JZB228" s="2"/>
      <c r="JZC228" s="2"/>
      <c r="JZD228" s="2"/>
      <c r="JZE228" s="2"/>
      <c r="JZF228" s="2"/>
      <c r="JZG228" s="2"/>
      <c r="JZH228" s="2"/>
      <c r="JZI228" s="2"/>
      <c r="JZJ228" s="2"/>
      <c r="JZK228" s="2"/>
      <c r="JZL228" s="2"/>
      <c r="JZM228" s="2"/>
      <c r="JZN228" s="2"/>
      <c r="JZO228" s="2"/>
      <c r="JZP228" s="2"/>
      <c r="JZQ228" s="2"/>
      <c r="JZR228" s="2"/>
      <c r="JZS228" s="2"/>
      <c r="JZT228" s="2"/>
      <c r="JZU228" s="2"/>
      <c r="JZV228" s="2"/>
      <c r="JZW228" s="2"/>
      <c r="JZX228" s="2"/>
      <c r="JZY228" s="2"/>
      <c r="JZZ228" s="2"/>
      <c r="KAA228" s="2"/>
      <c r="KAB228" s="2"/>
      <c r="KAC228" s="2"/>
      <c r="KAD228" s="2"/>
      <c r="KAE228" s="2"/>
      <c r="KAF228" s="2"/>
      <c r="KAG228" s="2"/>
      <c r="KAH228" s="2"/>
      <c r="KAI228" s="2"/>
      <c r="KAJ228" s="2"/>
      <c r="KAK228" s="2"/>
      <c r="KAL228" s="2"/>
      <c r="KAM228" s="2"/>
      <c r="KAN228" s="2"/>
      <c r="KAO228" s="2"/>
      <c r="KAP228" s="2"/>
      <c r="KAQ228" s="2"/>
      <c r="KAR228" s="2"/>
      <c r="KAS228" s="2"/>
      <c r="KAT228" s="2"/>
      <c r="KAU228" s="2"/>
      <c r="KAV228" s="2"/>
      <c r="KAW228" s="2"/>
      <c r="KAX228" s="2"/>
      <c r="KAY228" s="2"/>
      <c r="KAZ228" s="2"/>
      <c r="KBA228" s="2"/>
      <c r="KBB228" s="2"/>
      <c r="KBC228" s="2"/>
      <c r="KBD228" s="2"/>
      <c r="KBE228" s="2"/>
      <c r="KBF228" s="2"/>
      <c r="KBG228" s="2"/>
      <c r="KBH228" s="2"/>
      <c r="KBI228" s="2"/>
      <c r="KBJ228" s="2"/>
      <c r="KBK228" s="2"/>
      <c r="KBL228" s="2"/>
      <c r="KBM228" s="2"/>
      <c r="KBN228" s="2"/>
      <c r="KBO228" s="2"/>
      <c r="KBP228" s="2"/>
      <c r="KBQ228" s="2"/>
      <c r="KBR228" s="2"/>
      <c r="KBS228" s="2"/>
      <c r="KBT228" s="2"/>
      <c r="KBU228" s="2"/>
      <c r="KBV228" s="2"/>
      <c r="KBW228" s="2"/>
      <c r="KBX228" s="2"/>
      <c r="KBY228" s="2"/>
      <c r="KBZ228" s="2"/>
      <c r="KCA228" s="2"/>
      <c r="KCB228" s="2"/>
      <c r="KCC228" s="2"/>
      <c r="KCD228" s="2"/>
      <c r="KCE228" s="2"/>
      <c r="KCF228" s="2"/>
      <c r="KCG228" s="2"/>
      <c r="KCH228" s="2"/>
      <c r="KCI228" s="2"/>
      <c r="KCJ228" s="2"/>
      <c r="KCK228" s="2"/>
      <c r="KCL228" s="2"/>
      <c r="KCM228" s="2"/>
      <c r="KCN228" s="2"/>
      <c r="KCO228" s="2"/>
      <c r="KCP228" s="2"/>
      <c r="KCQ228" s="2"/>
      <c r="KCR228" s="2"/>
      <c r="KCS228" s="2"/>
      <c r="KCT228" s="2"/>
      <c r="KCU228" s="2"/>
      <c r="KCV228" s="2"/>
      <c r="KCW228" s="2"/>
      <c r="KCX228" s="2"/>
      <c r="KCY228" s="2"/>
      <c r="KCZ228" s="2"/>
      <c r="KDA228" s="2"/>
      <c r="KDB228" s="2"/>
      <c r="KDC228" s="2"/>
      <c r="KDD228" s="2"/>
      <c r="KDE228" s="2"/>
      <c r="KDF228" s="2"/>
      <c r="KDG228" s="2"/>
      <c r="KDH228" s="2"/>
      <c r="KDI228" s="2"/>
      <c r="KDJ228" s="2"/>
      <c r="KDK228" s="2"/>
      <c r="KDL228" s="2"/>
      <c r="KDM228" s="2"/>
      <c r="KDN228" s="2"/>
      <c r="KDO228" s="2"/>
      <c r="KDP228" s="2"/>
      <c r="KDQ228" s="2"/>
      <c r="KDR228" s="2"/>
      <c r="KDS228" s="2"/>
      <c r="KDT228" s="2"/>
      <c r="KDU228" s="2"/>
      <c r="KDV228" s="2"/>
      <c r="KDW228" s="2"/>
      <c r="KDX228" s="2"/>
      <c r="KDY228" s="2"/>
      <c r="KDZ228" s="2"/>
      <c r="KEA228" s="2"/>
      <c r="KEB228" s="2"/>
      <c r="KEC228" s="2"/>
      <c r="KED228" s="2"/>
      <c r="KEE228" s="2"/>
      <c r="KEF228" s="2"/>
      <c r="KEG228" s="2"/>
      <c r="KEH228" s="2"/>
      <c r="KEI228" s="2"/>
      <c r="KEJ228" s="2"/>
      <c r="KEK228" s="2"/>
      <c r="KEL228" s="2"/>
      <c r="KEM228" s="2"/>
      <c r="KEN228" s="2"/>
      <c r="KEO228" s="2"/>
      <c r="KEP228" s="2"/>
      <c r="KEQ228" s="2"/>
      <c r="KER228" s="2"/>
      <c r="KES228" s="2"/>
      <c r="KET228" s="2"/>
      <c r="KEU228" s="2"/>
      <c r="KEV228" s="2"/>
      <c r="KEW228" s="2"/>
      <c r="KEX228" s="2"/>
      <c r="KEY228" s="2"/>
      <c r="KEZ228" s="2"/>
      <c r="KFA228" s="2"/>
      <c r="KFB228" s="2"/>
      <c r="KFC228" s="2"/>
      <c r="KFD228" s="2"/>
      <c r="KFE228" s="2"/>
      <c r="KFF228" s="2"/>
      <c r="KFG228" s="2"/>
      <c r="KFH228" s="2"/>
      <c r="KFI228" s="2"/>
      <c r="KFJ228" s="2"/>
      <c r="KFK228" s="2"/>
      <c r="KFL228" s="2"/>
      <c r="KFM228" s="2"/>
      <c r="KFN228" s="2"/>
      <c r="KFO228" s="2"/>
      <c r="KFP228" s="2"/>
      <c r="KFQ228" s="2"/>
      <c r="KFR228" s="2"/>
      <c r="KFS228" s="2"/>
      <c r="KFT228" s="2"/>
      <c r="KFU228" s="2"/>
      <c r="KFV228" s="2"/>
      <c r="KFW228" s="2"/>
      <c r="KFX228" s="2"/>
      <c r="KFY228" s="2"/>
      <c r="KFZ228" s="2"/>
      <c r="KGA228" s="2"/>
      <c r="KGB228" s="2"/>
      <c r="KGC228" s="2"/>
      <c r="KGD228" s="2"/>
      <c r="KGE228" s="2"/>
      <c r="KGF228" s="2"/>
      <c r="KGG228" s="2"/>
      <c r="KGH228" s="2"/>
      <c r="KGI228" s="2"/>
      <c r="KGJ228" s="2"/>
      <c r="KGK228" s="2"/>
      <c r="KGL228" s="2"/>
      <c r="KGM228" s="2"/>
      <c r="KGN228" s="2"/>
      <c r="KGO228" s="2"/>
      <c r="KGP228" s="2"/>
      <c r="KGQ228" s="2"/>
      <c r="KGR228" s="2"/>
      <c r="KGS228" s="2"/>
      <c r="KGT228" s="2"/>
      <c r="KGU228" s="2"/>
      <c r="KGV228" s="2"/>
      <c r="KGW228" s="2"/>
      <c r="KGX228" s="2"/>
      <c r="KGY228" s="2"/>
      <c r="KGZ228" s="2"/>
      <c r="KHA228" s="2"/>
      <c r="KHB228" s="2"/>
      <c r="KHC228" s="2"/>
      <c r="KHD228" s="2"/>
      <c r="KHE228" s="2"/>
      <c r="KHF228" s="2"/>
      <c r="KHG228" s="2"/>
      <c r="KHH228" s="2"/>
      <c r="KHI228" s="2"/>
      <c r="KHJ228" s="2"/>
      <c r="KHK228" s="2"/>
      <c r="KHL228" s="2"/>
      <c r="KHM228" s="2"/>
      <c r="KHN228" s="2"/>
      <c r="KHO228" s="2"/>
      <c r="KHP228" s="2"/>
      <c r="KHQ228" s="2"/>
      <c r="KHR228" s="2"/>
      <c r="KHS228" s="2"/>
      <c r="KHT228" s="2"/>
      <c r="KHU228" s="2"/>
      <c r="KHV228" s="2"/>
      <c r="KHW228" s="2"/>
      <c r="KHX228" s="2"/>
      <c r="KHY228" s="2"/>
      <c r="KHZ228" s="2"/>
      <c r="KIA228" s="2"/>
      <c r="KIB228" s="2"/>
      <c r="KIC228" s="2"/>
      <c r="KID228" s="2"/>
      <c r="KIE228" s="2"/>
      <c r="KIF228" s="2"/>
      <c r="KIG228" s="2"/>
      <c r="KIH228" s="2"/>
      <c r="KII228" s="2"/>
      <c r="KIJ228" s="2"/>
      <c r="KIK228" s="2"/>
      <c r="KIL228" s="2"/>
      <c r="KIM228" s="2"/>
      <c r="KIN228" s="2"/>
      <c r="KIO228" s="2"/>
      <c r="KIP228" s="2"/>
      <c r="KIQ228" s="2"/>
      <c r="KIR228" s="2"/>
      <c r="KIS228" s="2"/>
      <c r="KIT228" s="2"/>
      <c r="KIU228" s="2"/>
      <c r="KIV228" s="2"/>
      <c r="KIW228" s="2"/>
      <c r="KIX228" s="2"/>
      <c r="KIY228" s="2"/>
      <c r="KIZ228" s="2"/>
      <c r="KJA228" s="2"/>
      <c r="KJB228" s="2"/>
      <c r="KJC228" s="2"/>
      <c r="KJD228" s="2"/>
      <c r="KJE228" s="2"/>
      <c r="KJF228" s="2"/>
      <c r="KJG228" s="2"/>
      <c r="KJH228" s="2"/>
      <c r="KJI228" s="2"/>
      <c r="KJJ228" s="2"/>
      <c r="KJK228" s="2"/>
      <c r="KJL228" s="2"/>
      <c r="KJM228" s="2"/>
      <c r="KJN228" s="2"/>
      <c r="KJO228" s="2"/>
      <c r="KJP228" s="2"/>
      <c r="KJQ228" s="2"/>
      <c r="KJR228" s="2"/>
      <c r="KJS228" s="2"/>
      <c r="KJT228" s="2"/>
      <c r="KJU228" s="2"/>
      <c r="KJV228" s="2"/>
      <c r="KJW228" s="2"/>
      <c r="KJX228" s="2"/>
      <c r="KJY228" s="2"/>
      <c r="KJZ228" s="2"/>
      <c r="KKA228" s="2"/>
      <c r="KKB228" s="2"/>
      <c r="KKC228" s="2"/>
      <c r="KKD228" s="2"/>
      <c r="KKE228" s="2"/>
      <c r="KKF228" s="2"/>
      <c r="KKG228" s="2"/>
      <c r="KKH228" s="2"/>
      <c r="KKI228" s="2"/>
      <c r="KKJ228" s="2"/>
      <c r="KKK228" s="2"/>
      <c r="KKL228" s="2"/>
      <c r="KKM228" s="2"/>
      <c r="KKN228" s="2"/>
      <c r="KKO228" s="2"/>
      <c r="KKP228" s="2"/>
      <c r="KKQ228" s="2"/>
      <c r="KKR228" s="2"/>
      <c r="KKS228" s="2"/>
      <c r="KKT228" s="2"/>
      <c r="KKU228" s="2"/>
      <c r="KKV228" s="2"/>
      <c r="KKW228" s="2"/>
      <c r="KKX228" s="2"/>
      <c r="KKY228" s="2"/>
      <c r="KKZ228" s="2"/>
      <c r="KLA228" s="2"/>
      <c r="KLB228" s="2"/>
      <c r="KLC228" s="2"/>
      <c r="KLD228" s="2"/>
      <c r="KLE228" s="2"/>
      <c r="KLF228" s="2"/>
      <c r="KLG228" s="2"/>
      <c r="KLH228" s="2"/>
      <c r="KLI228" s="2"/>
      <c r="KLJ228" s="2"/>
      <c r="KLK228" s="2"/>
      <c r="KLL228" s="2"/>
      <c r="KLM228" s="2"/>
      <c r="KLN228" s="2"/>
      <c r="KLO228" s="2"/>
      <c r="KLP228" s="2"/>
      <c r="KLQ228" s="2"/>
      <c r="KLR228" s="2"/>
      <c r="KLS228" s="2"/>
      <c r="KLT228" s="2"/>
      <c r="KLU228" s="2"/>
      <c r="KLV228" s="2"/>
      <c r="KLW228" s="2"/>
      <c r="KLX228" s="2"/>
      <c r="KLY228" s="2"/>
      <c r="KLZ228" s="2"/>
      <c r="KMA228" s="2"/>
      <c r="KMB228" s="2"/>
      <c r="KMC228" s="2"/>
      <c r="KMD228" s="2"/>
      <c r="KME228" s="2"/>
      <c r="KMF228" s="2"/>
      <c r="KMG228" s="2"/>
      <c r="KMH228" s="2"/>
      <c r="KMI228" s="2"/>
      <c r="KMJ228" s="2"/>
      <c r="KMK228" s="2"/>
      <c r="KML228" s="2"/>
      <c r="KMM228" s="2"/>
      <c r="KMN228" s="2"/>
      <c r="KMO228" s="2"/>
      <c r="KMP228" s="2"/>
      <c r="KMQ228" s="2"/>
      <c r="KMR228" s="2"/>
      <c r="KMS228" s="2"/>
      <c r="KMT228" s="2"/>
      <c r="KMU228" s="2"/>
      <c r="KMV228" s="2"/>
      <c r="KMW228" s="2"/>
      <c r="KMX228" s="2"/>
      <c r="KMY228" s="2"/>
      <c r="KMZ228" s="2"/>
      <c r="KNA228" s="2"/>
      <c r="KNB228" s="2"/>
      <c r="KNC228" s="2"/>
      <c r="KND228" s="2"/>
      <c r="KNE228" s="2"/>
      <c r="KNF228" s="2"/>
      <c r="KNG228" s="2"/>
      <c r="KNH228" s="2"/>
      <c r="KNI228" s="2"/>
      <c r="KNJ228" s="2"/>
      <c r="KNK228" s="2"/>
      <c r="KNL228" s="2"/>
      <c r="KNM228" s="2"/>
      <c r="KNN228" s="2"/>
      <c r="KNO228" s="2"/>
      <c r="KNP228" s="2"/>
      <c r="KNQ228" s="2"/>
      <c r="KNR228" s="2"/>
      <c r="KNS228" s="2"/>
      <c r="KNT228" s="2"/>
      <c r="KNU228" s="2"/>
      <c r="KNV228" s="2"/>
      <c r="KNW228" s="2"/>
      <c r="KNX228" s="2"/>
      <c r="KNY228" s="2"/>
      <c r="KNZ228" s="2"/>
      <c r="KOA228" s="2"/>
      <c r="KOB228" s="2"/>
      <c r="KOC228" s="2"/>
      <c r="KOD228" s="2"/>
      <c r="KOE228" s="2"/>
      <c r="KOF228" s="2"/>
      <c r="KOG228" s="2"/>
      <c r="KOH228" s="2"/>
      <c r="KOI228" s="2"/>
      <c r="KOJ228" s="2"/>
      <c r="KOK228" s="2"/>
      <c r="KOL228" s="2"/>
      <c r="KOM228" s="2"/>
      <c r="KON228" s="2"/>
      <c r="KOO228" s="2"/>
      <c r="KOP228" s="2"/>
      <c r="KOQ228" s="2"/>
      <c r="KOR228" s="2"/>
      <c r="KOS228" s="2"/>
      <c r="KOT228" s="2"/>
      <c r="KOU228" s="2"/>
      <c r="KOV228" s="2"/>
      <c r="KOW228" s="2"/>
      <c r="KOX228" s="2"/>
      <c r="KOY228" s="2"/>
      <c r="KOZ228" s="2"/>
      <c r="KPA228" s="2"/>
      <c r="KPB228" s="2"/>
      <c r="KPC228" s="2"/>
      <c r="KPD228" s="2"/>
      <c r="KPE228" s="2"/>
      <c r="KPF228" s="2"/>
      <c r="KPG228" s="2"/>
      <c r="KPH228" s="2"/>
      <c r="KPI228" s="2"/>
      <c r="KPJ228" s="2"/>
      <c r="KPK228" s="2"/>
      <c r="KPL228" s="2"/>
      <c r="KPM228" s="2"/>
      <c r="KPN228" s="2"/>
      <c r="KPO228" s="2"/>
      <c r="KPP228" s="2"/>
      <c r="KPQ228" s="2"/>
      <c r="KPR228" s="2"/>
      <c r="KPS228" s="2"/>
      <c r="KPT228" s="2"/>
      <c r="KPU228" s="2"/>
      <c r="KPV228" s="2"/>
      <c r="KPW228" s="2"/>
      <c r="KPX228" s="2"/>
      <c r="KPY228" s="2"/>
      <c r="KPZ228" s="2"/>
      <c r="KQA228" s="2"/>
      <c r="KQB228" s="2"/>
      <c r="KQC228" s="2"/>
      <c r="KQD228" s="2"/>
      <c r="KQE228" s="2"/>
      <c r="KQF228" s="2"/>
      <c r="KQG228" s="2"/>
      <c r="KQH228" s="2"/>
      <c r="KQI228" s="2"/>
      <c r="KQJ228" s="2"/>
      <c r="KQK228" s="2"/>
      <c r="KQL228" s="2"/>
      <c r="KQM228" s="2"/>
      <c r="KQN228" s="2"/>
      <c r="KQO228" s="2"/>
      <c r="KQP228" s="2"/>
      <c r="KQQ228" s="2"/>
      <c r="KQR228" s="2"/>
      <c r="KQS228" s="2"/>
      <c r="KQT228" s="2"/>
      <c r="KQU228" s="2"/>
      <c r="KQV228" s="2"/>
      <c r="KQW228" s="2"/>
      <c r="KQX228" s="2"/>
      <c r="KQY228" s="2"/>
      <c r="KQZ228" s="2"/>
      <c r="KRA228" s="2"/>
      <c r="KRB228" s="2"/>
      <c r="KRC228" s="2"/>
      <c r="KRD228" s="2"/>
      <c r="KRE228" s="2"/>
      <c r="KRF228" s="2"/>
      <c r="KRG228" s="2"/>
      <c r="KRH228" s="2"/>
      <c r="KRI228" s="2"/>
      <c r="KRJ228" s="2"/>
      <c r="KRK228" s="2"/>
      <c r="KRL228" s="2"/>
      <c r="KRM228" s="2"/>
      <c r="KRN228" s="2"/>
      <c r="KRO228" s="2"/>
      <c r="KRP228" s="2"/>
      <c r="KRQ228" s="2"/>
      <c r="KRR228" s="2"/>
      <c r="KRS228" s="2"/>
      <c r="KRT228" s="2"/>
      <c r="KRU228" s="2"/>
      <c r="KRV228" s="2"/>
      <c r="KRW228" s="2"/>
      <c r="KRX228" s="2"/>
      <c r="KRY228" s="2"/>
      <c r="KRZ228" s="2"/>
      <c r="KSA228" s="2"/>
      <c r="KSB228" s="2"/>
      <c r="KSC228" s="2"/>
      <c r="KSD228" s="2"/>
      <c r="KSE228" s="2"/>
      <c r="KSF228" s="2"/>
      <c r="KSG228" s="2"/>
      <c r="KSH228" s="2"/>
      <c r="KSI228" s="2"/>
      <c r="KSJ228" s="2"/>
      <c r="KSK228" s="2"/>
      <c r="KSL228" s="2"/>
      <c r="KSM228" s="2"/>
      <c r="KSN228" s="2"/>
      <c r="KSO228" s="2"/>
      <c r="KSP228" s="2"/>
      <c r="KSQ228" s="2"/>
      <c r="KSR228" s="2"/>
      <c r="KSS228" s="2"/>
      <c r="KST228" s="2"/>
      <c r="KSU228" s="2"/>
      <c r="KSV228" s="2"/>
      <c r="KSW228" s="2"/>
      <c r="KSX228" s="2"/>
      <c r="KSY228" s="2"/>
      <c r="KSZ228" s="2"/>
      <c r="KTA228" s="2"/>
      <c r="KTB228" s="2"/>
      <c r="KTC228" s="2"/>
      <c r="KTD228" s="2"/>
      <c r="KTE228" s="2"/>
      <c r="KTF228" s="2"/>
      <c r="KTG228" s="2"/>
      <c r="KTH228" s="2"/>
      <c r="KTI228" s="2"/>
      <c r="KTJ228" s="2"/>
      <c r="KTK228" s="2"/>
      <c r="KTL228" s="2"/>
      <c r="KTM228" s="2"/>
      <c r="KTN228" s="2"/>
      <c r="KTO228" s="2"/>
      <c r="KTP228" s="2"/>
      <c r="KTQ228" s="2"/>
      <c r="KTR228" s="2"/>
      <c r="KTS228" s="2"/>
      <c r="KTT228" s="2"/>
      <c r="KTU228" s="2"/>
      <c r="KTV228" s="2"/>
      <c r="KTW228" s="2"/>
      <c r="KTX228" s="2"/>
      <c r="KTY228" s="2"/>
      <c r="KTZ228" s="2"/>
      <c r="KUA228" s="2"/>
      <c r="KUB228" s="2"/>
      <c r="KUC228" s="2"/>
      <c r="KUD228" s="2"/>
      <c r="KUE228" s="2"/>
      <c r="KUF228" s="2"/>
      <c r="KUG228" s="2"/>
      <c r="KUH228" s="2"/>
      <c r="KUI228" s="2"/>
      <c r="KUJ228" s="2"/>
      <c r="KUK228" s="2"/>
      <c r="KUL228" s="2"/>
      <c r="KUM228" s="2"/>
      <c r="KUN228" s="2"/>
      <c r="KUO228" s="2"/>
      <c r="KUP228" s="2"/>
      <c r="KUQ228" s="2"/>
      <c r="KUR228" s="2"/>
      <c r="KUS228" s="2"/>
      <c r="KUT228" s="2"/>
      <c r="KUU228" s="2"/>
      <c r="KUV228" s="2"/>
      <c r="KUW228" s="2"/>
      <c r="KUX228" s="2"/>
      <c r="KUY228" s="2"/>
      <c r="KUZ228" s="2"/>
      <c r="KVA228" s="2"/>
      <c r="KVB228" s="2"/>
      <c r="KVC228" s="2"/>
      <c r="KVD228" s="2"/>
      <c r="KVE228" s="2"/>
      <c r="KVF228" s="2"/>
      <c r="KVG228" s="2"/>
      <c r="KVH228" s="2"/>
      <c r="KVI228" s="2"/>
      <c r="KVJ228" s="2"/>
      <c r="KVK228" s="2"/>
      <c r="KVL228" s="2"/>
      <c r="KVM228" s="2"/>
      <c r="KVN228" s="2"/>
      <c r="KVO228" s="2"/>
      <c r="KVP228" s="2"/>
      <c r="KVQ228" s="2"/>
      <c r="KVR228" s="2"/>
      <c r="KVS228" s="2"/>
      <c r="KVT228" s="2"/>
      <c r="KVU228" s="2"/>
      <c r="KVV228" s="2"/>
      <c r="KVW228" s="2"/>
      <c r="KVX228" s="2"/>
      <c r="KVY228" s="2"/>
      <c r="KVZ228" s="2"/>
      <c r="KWA228" s="2"/>
      <c r="KWB228" s="2"/>
      <c r="KWC228" s="2"/>
      <c r="KWD228" s="2"/>
      <c r="KWE228" s="2"/>
      <c r="KWF228" s="2"/>
      <c r="KWG228" s="2"/>
      <c r="KWH228" s="2"/>
      <c r="KWI228" s="2"/>
      <c r="KWJ228" s="2"/>
      <c r="KWK228" s="2"/>
      <c r="KWL228" s="2"/>
      <c r="KWM228" s="2"/>
      <c r="KWN228" s="2"/>
      <c r="KWO228" s="2"/>
      <c r="KWP228" s="2"/>
      <c r="KWQ228" s="2"/>
      <c r="KWR228" s="2"/>
      <c r="KWS228" s="2"/>
      <c r="KWT228" s="2"/>
      <c r="KWU228" s="2"/>
      <c r="KWV228" s="2"/>
      <c r="KWW228" s="2"/>
      <c r="KWX228" s="2"/>
      <c r="KWY228" s="2"/>
      <c r="KWZ228" s="2"/>
      <c r="KXA228" s="2"/>
      <c r="KXB228" s="2"/>
      <c r="KXC228" s="2"/>
      <c r="KXD228" s="2"/>
      <c r="KXE228" s="2"/>
      <c r="KXF228" s="2"/>
      <c r="KXG228" s="2"/>
      <c r="KXH228" s="2"/>
      <c r="KXI228" s="2"/>
      <c r="KXJ228" s="2"/>
      <c r="KXK228" s="2"/>
      <c r="KXL228" s="2"/>
      <c r="KXM228" s="2"/>
      <c r="KXN228" s="2"/>
      <c r="KXO228" s="2"/>
      <c r="KXP228" s="2"/>
      <c r="KXQ228" s="2"/>
      <c r="KXR228" s="2"/>
      <c r="KXS228" s="2"/>
      <c r="KXT228" s="2"/>
      <c r="KXU228" s="2"/>
      <c r="KXV228" s="2"/>
      <c r="KXW228" s="2"/>
      <c r="KXX228" s="2"/>
      <c r="KXY228" s="2"/>
      <c r="KXZ228" s="2"/>
      <c r="KYA228" s="2"/>
      <c r="KYB228" s="2"/>
      <c r="KYC228" s="2"/>
      <c r="KYD228" s="2"/>
      <c r="KYE228" s="2"/>
      <c r="KYF228" s="2"/>
      <c r="KYG228" s="2"/>
      <c r="KYH228" s="2"/>
      <c r="KYI228" s="2"/>
      <c r="KYJ228" s="2"/>
      <c r="KYK228" s="2"/>
      <c r="KYL228" s="2"/>
      <c r="KYM228" s="2"/>
      <c r="KYN228" s="2"/>
      <c r="KYO228" s="2"/>
      <c r="KYP228" s="2"/>
      <c r="KYQ228" s="2"/>
      <c r="KYR228" s="2"/>
      <c r="KYS228" s="2"/>
      <c r="KYT228" s="2"/>
      <c r="KYU228" s="2"/>
      <c r="KYV228" s="2"/>
      <c r="KYW228" s="2"/>
      <c r="KYX228" s="2"/>
      <c r="KYY228" s="2"/>
      <c r="KYZ228" s="2"/>
      <c r="KZA228" s="2"/>
      <c r="KZB228" s="2"/>
      <c r="KZC228" s="2"/>
      <c r="KZD228" s="2"/>
      <c r="KZE228" s="2"/>
      <c r="KZF228" s="2"/>
      <c r="KZG228" s="2"/>
      <c r="KZH228" s="2"/>
      <c r="KZI228" s="2"/>
      <c r="KZJ228" s="2"/>
      <c r="KZK228" s="2"/>
      <c r="KZL228" s="2"/>
      <c r="KZM228" s="2"/>
      <c r="KZN228" s="2"/>
      <c r="KZO228" s="2"/>
      <c r="KZP228" s="2"/>
      <c r="KZQ228" s="2"/>
      <c r="KZR228" s="2"/>
      <c r="KZS228" s="2"/>
      <c r="KZT228" s="2"/>
      <c r="KZU228" s="2"/>
      <c r="KZV228" s="2"/>
      <c r="KZW228" s="2"/>
      <c r="KZX228" s="2"/>
      <c r="KZY228" s="2"/>
      <c r="KZZ228" s="2"/>
      <c r="LAA228" s="2"/>
      <c r="LAB228" s="2"/>
      <c r="LAC228" s="2"/>
      <c r="LAD228" s="2"/>
      <c r="LAE228" s="2"/>
      <c r="LAF228" s="2"/>
      <c r="LAG228" s="2"/>
      <c r="LAH228" s="2"/>
      <c r="LAI228" s="2"/>
      <c r="LAJ228" s="2"/>
      <c r="LAK228" s="2"/>
      <c r="LAL228" s="2"/>
      <c r="LAM228" s="2"/>
      <c r="LAN228" s="2"/>
      <c r="LAO228" s="2"/>
      <c r="LAP228" s="2"/>
      <c r="LAQ228" s="2"/>
      <c r="LAR228" s="2"/>
      <c r="LAS228" s="2"/>
      <c r="LAT228" s="2"/>
      <c r="LAU228" s="2"/>
      <c r="LAV228" s="2"/>
      <c r="LAW228" s="2"/>
      <c r="LAX228" s="2"/>
      <c r="LAY228" s="2"/>
      <c r="LAZ228" s="2"/>
      <c r="LBA228" s="2"/>
      <c r="LBB228" s="2"/>
      <c r="LBC228" s="2"/>
      <c r="LBD228" s="2"/>
      <c r="LBE228" s="2"/>
      <c r="LBF228" s="2"/>
      <c r="LBG228" s="2"/>
      <c r="LBH228" s="2"/>
      <c r="LBI228" s="2"/>
      <c r="LBJ228" s="2"/>
      <c r="LBK228" s="2"/>
      <c r="LBL228" s="2"/>
      <c r="LBM228" s="2"/>
      <c r="LBN228" s="2"/>
      <c r="LBO228" s="2"/>
      <c r="LBP228" s="2"/>
      <c r="LBQ228" s="2"/>
      <c r="LBR228" s="2"/>
      <c r="LBS228" s="2"/>
      <c r="LBT228" s="2"/>
      <c r="LBU228" s="2"/>
      <c r="LBV228" s="2"/>
      <c r="LBW228" s="2"/>
      <c r="LBX228" s="2"/>
      <c r="LBY228" s="2"/>
      <c r="LBZ228" s="2"/>
      <c r="LCA228" s="2"/>
      <c r="LCB228" s="2"/>
      <c r="LCC228" s="2"/>
      <c r="LCD228" s="2"/>
      <c r="LCE228" s="2"/>
      <c r="LCF228" s="2"/>
      <c r="LCG228" s="2"/>
      <c r="LCH228" s="2"/>
      <c r="LCI228" s="2"/>
      <c r="LCJ228" s="2"/>
      <c r="LCK228" s="2"/>
      <c r="LCL228" s="2"/>
      <c r="LCM228" s="2"/>
      <c r="LCN228" s="2"/>
      <c r="LCO228" s="2"/>
      <c r="LCP228" s="2"/>
      <c r="LCQ228" s="2"/>
      <c r="LCR228" s="2"/>
      <c r="LCS228" s="2"/>
      <c r="LCT228" s="2"/>
      <c r="LCU228" s="2"/>
      <c r="LCV228" s="2"/>
      <c r="LCW228" s="2"/>
      <c r="LCX228" s="2"/>
      <c r="LCY228" s="2"/>
      <c r="LCZ228" s="2"/>
      <c r="LDA228" s="2"/>
      <c r="LDB228" s="2"/>
      <c r="LDC228" s="2"/>
      <c r="LDD228" s="2"/>
      <c r="LDE228" s="2"/>
      <c r="LDF228" s="2"/>
      <c r="LDG228" s="2"/>
      <c r="LDH228" s="2"/>
      <c r="LDI228" s="2"/>
      <c r="LDJ228" s="2"/>
      <c r="LDK228" s="2"/>
      <c r="LDL228" s="2"/>
      <c r="LDM228" s="2"/>
      <c r="LDN228" s="2"/>
      <c r="LDO228" s="2"/>
      <c r="LDP228" s="2"/>
      <c r="LDQ228" s="2"/>
      <c r="LDR228" s="2"/>
      <c r="LDS228" s="2"/>
      <c r="LDT228" s="2"/>
      <c r="LDU228" s="2"/>
      <c r="LDV228" s="2"/>
      <c r="LDW228" s="2"/>
      <c r="LDX228" s="2"/>
      <c r="LDY228" s="2"/>
      <c r="LDZ228" s="2"/>
      <c r="LEA228" s="2"/>
      <c r="LEB228" s="2"/>
      <c r="LEC228" s="2"/>
      <c r="LED228" s="2"/>
      <c r="LEE228" s="2"/>
      <c r="LEF228" s="2"/>
      <c r="LEG228" s="2"/>
      <c r="LEH228" s="2"/>
      <c r="LEI228" s="2"/>
      <c r="LEJ228" s="2"/>
      <c r="LEK228" s="2"/>
      <c r="LEL228" s="2"/>
      <c r="LEM228" s="2"/>
      <c r="LEN228" s="2"/>
      <c r="LEO228" s="2"/>
      <c r="LEP228" s="2"/>
      <c r="LEQ228" s="2"/>
      <c r="LER228" s="2"/>
      <c r="LES228" s="2"/>
      <c r="LET228" s="2"/>
      <c r="LEU228" s="2"/>
      <c r="LEV228" s="2"/>
      <c r="LEW228" s="2"/>
      <c r="LEX228" s="2"/>
      <c r="LEY228" s="2"/>
      <c r="LEZ228" s="2"/>
      <c r="LFA228" s="2"/>
      <c r="LFB228" s="2"/>
      <c r="LFC228" s="2"/>
      <c r="LFD228" s="2"/>
      <c r="LFE228" s="2"/>
      <c r="LFF228" s="2"/>
      <c r="LFG228" s="2"/>
      <c r="LFH228" s="2"/>
      <c r="LFI228" s="2"/>
      <c r="LFJ228" s="2"/>
      <c r="LFK228" s="2"/>
      <c r="LFL228" s="2"/>
      <c r="LFM228" s="2"/>
      <c r="LFN228" s="2"/>
      <c r="LFO228" s="2"/>
      <c r="LFP228" s="2"/>
      <c r="LFQ228" s="2"/>
      <c r="LFR228" s="2"/>
      <c r="LFS228" s="2"/>
      <c r="LFT228" s="2"/>
      <c r="LFU228" s="2"/>
      <c r="LFV228" s="2"/>
      <c r="LFW228" s="2"/>
      <c r="LFX228" s="2"/>
      <c r="LFY228" s="2"/>
      <c r="LFZ228" s="2"/>
      <c r="LGA228" s="2"/>
      <c r="LGB228" s="2"/>
      <c r="LGC228" s="2"/>
      <c r="LGD228" s="2"/>
      <c r="LGE228" s="2"/>
      <c r="LGF228" s="2"/>
      <c r="LGG228" s="2"/>
      <c r="LGH228" s="2"/>
      <c r="LGI228" s="2"/>
      <c r="LGJ228" s="2"/>
      <c r="LGK228" s="2"/>
      <c r="LGL228" s="2"/>
      <c r="LGM228" s="2"/>
      <c r="LGN228" s="2"/>
      <c r="LGO228" s="2"/>
      <c r="LGP228" s="2"/>
      <c r="LGQ228" s="2"/>
      <c r="LGR228" s="2"/>
      <c r="LGS228" s="2"/>
      <c r="LGT228" s="2"/>
      <c r="LGU228" s="2"/>
      <c r="LGV228" s="2"/>
      <c r="LGW228" s="2"/>
      <c r="LGX228" s="2"/>
      <c r="LGY228" s="2"/>
      <c r="LGZ228" s="2"/>
      <c r="LHA228" s="2"/>
      <c r="LHB228" s="2"/>
      <c r="LHC228" s="2"/>
      <c r="LHD228" s="2"/>
      <c r="LHE228" s="2"/>
      <c r="LHF228" s="2"/>
      <c r="LHG228" s="2"/>
      <c r="LHH228" s="2"/>
      <c r="LHI228" s="2"/>
      <c r="LHJ228" s="2"/>
      <c r="LHK228" s="2"/>
      <c r="LHL228" s="2"/>
      <c r="LHM228" s="2"/>
      <c r="LHN228" s="2"/>
      <c r="LHO228" s="2"/>
      <c r="LHP228" s="2"/>
      <c r="LHQ228" s="2"/>
      <c r="LHR228" s="2"/>
      <c r="LHS228" s="2"/>
      <c r="LHT228" s="2"/>
      <c r="LHU228" s="2"/>
      <c r="LHV228" s="2"/>
      <c r="LHW228" s="2"/>
      <c r="LHX228" s="2"/>
      <c r="LHY228" s="2"/>
      <c r="LHZ228" s="2"/>
      <c r="LIA228" s="2"/>
      <c r="LIB228" s="2"/>
      <c r="LIC228" s="2"/>
      <c r="LID228" s="2"/>
      <c r="LIE228" s="2"/>
      <c r="LIF228" s="2"/>
      <c r="LIG228" s="2"/>
      <c r="LIH228" s="2"/>
      <c r="LII228" s="2"/>
      <c r="LIJ228" s="2"/>
      <c r="LIK228" s="2"/>
      <c r="LIL228" s="2"/>
      <c r="LIM228" s="2"/>
      <c r="LIN228" s="2"/>
      <c r="LIO228" s="2"/>
      <c r="LIP228" s="2"/>
      <c r="LIQ228" s="2"/>
      <c r="LIR228" s="2"/>
      <c r="LIS228" s="2"/>
      <c r="LIT228" s="2"/>
      <c r="LIU228" s="2"/>
      <c r="LIV228" s="2"/>
      <c r="LIW228" s="2"/>
      <c r="LIX228" s="2"/>
      <c r="LIY228" s="2"/>
      <c r="LIZ228" s="2"/>
      <c r="LJA228" s="2"/>
      <c r="LJB228" s="2"/>
      <c r="LJC228" s="2"/>
      <c r="LJD228" s="2"/>
      <c r="LJE228" s="2"/>
      <c r="LJF228" s="2"/>
      <c r="LJG228" s="2"/>
      <c r="LJH228" s="2"/>
      <c r="LJI228" s="2"/>
      <c r="LJJ228" s="2"/>
      <c r="LJK228" s="2"/>
      <c r="LJL228" s="2"/>
      <c r="LJM228" s="2"/>
      <c r="LJN228" s="2"/>
      <c r="LJO228" s="2"/>
      <c r="LJP228" s="2"/>
      <c r="LJQ228" s="2"/>
      <c r="LJR228" s="2"/>
      <c r="LJS228" s="2"/>
      <c r="LJT228" s="2"/>
      <c r="LJU228" s="2"/>
      <c r="LJV228" s="2"/>
      <c r="LJW228" s="2"/>
      <c r="LJX228" s="2"/>
      <c r="LJY228" s="2"/>
      <c r="LJZ228" s="2"/>
      <c r="LKA228" s="2"/>
      <c r="LKB228" s="2"/>
      <c r="LKC228" s="2"/>
      <c r="LKD228" s="2"/>
      <c r="LKE228" s="2"/>
      <c r="LKF228" s="2"/>
      <c r="LKG228" s="2"/>
      <c r="LKH228" s="2"/>
      <c r="LKI228" s="2"/>
      <c r="LKJ228" s="2"/>
      <c r="LKK228" s="2"/>
      <c r="LKL228" s="2"/>
      <c r="LKM228" s="2"/>
      <c r="LKN228" s="2"/>
      <c r="LKO228" s="2"/>
      <c r="LKP228" s="2"/>
      <c r="LKQ228" s="2"/>
      <c r="LKR228" s="2"/>
      <c r="LKS228" s="2"/>
      <c r="LKT228" s="2"/>
      <c r="LKU228" s="2"/>
      <c r="LKV228" s="2"/>
      <c r="LKW228" s="2"/>
      <c r="LKX228" s="2"/>
      <c r="LKY228" s="2"/>
      <c r="LKZ228" s="2"/>
      <c r="LLA228" s="2"/>
      <c r="LLB228" s="2"/>
      <c r="LLC228" s="2"/>
      <c r="LLD228" s="2"/>
      <c r="LLE228" s="2"/>
      <c r="LLF228" s="2"/>
      <c r="LLG228" s="2"/>
      <c r="LLH228" s="2"/>
      <c r="LLI228" s="2"/>
      <c r="LLJ228" s="2"/>
      <c r="LLK228" s="2"/>
      <c r="LLL228" s="2"/>
      <c r="LLM228" s="2"/>
      <c r="LLN228" s="2"/>
      <c r="LLO228" s="2"/>
      <c r="LLP228" s="2"/>
      <c r="LLQ228" s="2"/>
      <c r="LLR228" s="2"/>
      <c r="LLS228" s="2"/>
      <c r="LLT228" s="2"/>
      <c r="LLU228" s="2"/>
      <c r="LLV228" s="2"/>
      <c r="LLW228" s="2"/>
      <c r="LLX228" s="2"/>
      <c r="LLY228" s="2"/>
      <c r="LLZ228" s="2"/>
      <c r="LMA228" s="2"/>
      <c r="LMB228" s="2"/>
      <c r="LMC228" s="2"/>
      <c r="LMD228" s="2"/>
      <c r="LME228" s="2"/>
      <c r="LMF228" s="2"/>
      <c r="LMG228" s="2"/>
      <c r="LMH228" s="2"/>
      <c r="LMI228" s="2"/>
      <c r="LMJ228" s="2"/>
      <c r="LMK228" s="2"/>
      <c r="LML228" s="2"/>
      <c r="LMM228" s="2"/>
      <c r="LMN228" s="2"/>
      <c r="LMO228" s="2"/>
      <c r="LMP228" s="2"/>
      <c r="LMQ228" s="2"/>
      <c r="LMR228" s="2"/>
      <c r="LMS228" s="2"/>
      <c r="LMT228" s="2"/>
      <c r="LMU228" s="2"/>
      <c r="LMV228" s="2"/>
      <c r="LMW228" s="2"/>
      <c r="LMX228" s="2"/>
      <c r="LMY228" s="2"/>
      <c r="LMZ228" s="2"/>
      <c r="LNA228" s="2"/>
      <c r="LNB228" s="2"/>
      <c r="LNC228" s="2"/>
      <c r="LND228" s="2"/>
      <c r="LNE228" s="2"/>
      <c r="LNF228" s="2"/>
      <c r="LNG228" s="2"/>
      <c r="LNH228" s="2"/>
      <c r="LNI228" s="2"/>
      <c r="LNJ228" s="2"/>
      <c r="LNK228" s="2"/>
      <c r="LNL228" s="2"/>
      <c r="LNM228" s="2"/>
      <c r="LNN228" s="2"/>
      <c r="LNO228" s="2"/>
      <c r="LNP228" s="2"/>
      <c r="LNQ228" s="2"/>
      <c r="LNR228" s="2"/>
      <c r="LNS228" s="2"/>
      <c r="LNT228" s="2"/>
      <c r="LNU228" s="2"/>
      <c r="LNV228" s="2"/>
      <c r="LNW228" s="2"/>
      <c r="LNX228" s="2"/>
      <c r="LNY228" s="2"/>
      <c r="LNZ228" s="2"/>
      <c r="LOA228" s="2"/>
      <c r="LOB228" s="2"/>
      <c r="LOC228" s="2"/>
      <c r="LOD228" s="2"/>
      <c r="LOE228" s="2"/>
      <c r="LOF228" s="2"/>
      <c r="LOG228" s="2"/>
      <c r="LOH228" s="2"/>
      <c r="LOI228" s="2"/>
      <c r="LOJ228" s="2"/>
      <c r="LOK228" s="2"/>
      <c r="LOL228" s="2"/>
      <c r="LOM228" s="2"/>
      <c r="LON228" s="2"/>
      <c r="LOO228" s="2"/>
      <c r="LOP228" s="2"/>
      <c r="LOQ228" s="2"/>
      <c r="LOR228" s="2"/>
      <c r="LOS228" s="2"/>
      <c r="LOT228" s="2"/>
      <c r="LOU228" s="2"/>
      <c r="LOV228" s="2"/>
      <c r="LOW228" s="2"/>
      <c r="LOX228" s="2"/>
      <c r="LOY228" s="2"/>
      <c r="LOZ228" s="2"/>
      <c r="LPA228" s="2"/>
      <c r="LPB228" s="2"/>
      <c r="LPC228" s="2"/>
      <c r="LPD228" s="2"/>
      <c r="LPE228" s="2"/>
      <c r="LPF228" s="2"/>
      <c r="LPG228" s="2"/>
      <c r="LPH228" s="2"/>
      <c r="LPI228" s="2"/>
      <c r="LPJ228" s="2"/>
      <c r="LPK228" s="2"/>
      <c r="LPL228" s="2"/>
      <c r="LPM228" s="2"/>
      <c r="LPN228" s="2"/>
      <c r="LPO228" s="2"/>
      <c r="LPP228" s="2"/>
      <c r="LPQ228" s="2"/>
      <c r="LPR228" s="2"/>
      <c r="LPS228" s="2"/>
      <c r="LPT228" s="2"/>
      <c r="LPU228" s="2"/>
      <c r="LPV228" s="2"/>
      <c r="LPW228" s="2"/>
      <c r="LPX228" s="2"/>
      <c r="LPY228" s="2"/>
      <c r="LPZ228" s="2"/>
      <c r="LQA228" s="2"/>
      <c r="LQB228" s="2"/>
      <c r="LQC228" s="2"/>
      <c r="LQD228" s="2"/>
      <c r="LQE228" s="2"/>
      <c r="LQF228" s="2"/>
      <c r="LQG228" s="2"/>
      <c r="LQH228" s="2"/>
      <c r="LQI228" s="2"/>
      <c r="LQJ228" s="2"/>
      <c r="LQK228" s="2"/>
      <c r="LQL228" s="2"/>
      <c r="LQM228" s="2"/>
      <c r="LQN228" s="2"/>
      <c r="LQO228" s="2"/>
      <c r="LQP228" s="2"/>
      <c r="LQQ228" s="2"/>
      <c r="LQR228" s="2"/>
      <c r="LQS228" s="2"/>
      <c r="LQT228" s="2"/>
      <c r="LQU228" s="2"/>
      <c r="LQV228" s="2"/>
      <c r="LQW228" s="2"/>
      <c r="LQX228" s="2"/>
      <c r="LQY228" s="2"/>
      <c r="LQZ228" s="2"/>
      <c r="LRA228" s="2"/>
      <c r="LRB228" s="2"/>
      <c r="LRC228" s="2"/>
      <c r="LRD228" s="2"/>
      <c r="LRE228" s="2"/>
      <c r="LRF228" s="2"/>
      <c r="LRG228" s="2"/>
      <c r="LRH228" s="2"/>
      <c r="LRI228" s="2"/>
      <c r="LRJ228" s="2"/>
      <c r="LRK228" s="2"/>
      <c r="LRL228" s="2"/>
      <c r="LRM228" s="2"/>
      <c r="LRN228" s="2"/>
      <c r="LRO228" s="2"/>
      <c r="LRP228" s="2"/>
      <c r="LRQ228" s="2"/>
      <c r="LRR228" s="2"/>
      <c r="LRS228" s="2"/>
      <c r="LRT228" s="2"/>
      <c r="LRU228" s="2"/>
      <c r="LRV228" s="2"/>
      <c r="LRW228" s="2"/>
      <c r="LRX228" s="2"/>
      <c r="LRY228" s="2"/>
      <c r="LRZ228" s="2"/>
      <c r="LSA228" s="2"/>
      <c r="LSB228" s="2"/>
      <c r="LSC228" s="2"/>
      <c r="LSD228" s="2"/>
      <c r="LSE228" s="2"/>
      <c r="LSF228" s="2"/>
      <c r="LSG228" s="2"/>
      <c r="LSH228" s="2"/>
      <c r="LSI228" s="2"/>
      <c r="LSJ228" s="2"/>
      <c r="LSK228" s="2"/>
      <c r="LSL228" s="2"/>
      <c r="LSM228" s="2"/>
      <c r="LSN228" s="2"/>
      <c r="LSO228" s="2"/>
      <c r="LSP228" s="2"/>
      <c r="LSQ228" s="2"/>
      <c r="LSR228" s="2"/>
      <c r="LSS228" s="2"/>
      <c r="LST228" s="2"/>
      <c r="LSU228" s="2"/>
      <c r="LSV228" s="2"/>
      <c r="LSW228" s="2"/>
      <c r="LSX228" s="2"/>
      <c r="LSY228" s="2"/>
      <c r="LSZ228" s="2"/>
      <c r="LTA228" s="2"/>
      <c r="LTB228" s="2"/>
      <c r="LTC228" s="2"/>
      <c r="LTD228" s="2"/>
      <c r="LTE228" s="2"/>
      <c r="LTF228" s="2"/>
      <c r="LTG228" s="2"/>
      <c r="LTH228" s="2"/>
      <c r="LTI228" s="2"/>
      <c r="LTJ228" s="2"/>
      <c r="LTK228" s="2"/>
      <c r="LTL228" s="2"/>
      <c r="LTM228" s="2"/>
      <c r="LTN228" s="2"/>
      <c r="LTO228" s="2"/>
      <c r="LTP228" s="2"/>
      <c r="LTQ228" s="2"/>
      <c r="LTR228" s="2"/>
      <c r="LTS228" s="2"/>
      <c r="LTT228" s="2"/>
      <c r="LTU228" s="2"/>
      <c r="LTV228" s="2"/>
      <c r="LTW228" s="2"/>
      <c r="LTX228" s="2"/>
      <c r="LTY228" s="2"/>
      <c r="LTZ228" s="2"/>
      <c r="LUA228" s="2"/>
      <c r="LUB228" s="2"/>
      <c r="LUC228" s="2"/>
      <c r="LUD228" s="2"/>
      <c r="LUE228" s="2"/>
      <c r="LUF228" s="2"/>
      <c r="LUG228" s="2"/>
      <c r="LUH228" s="2"/>
      <c r="LUI228" s="2"/>
      <c r="LUJ228" s="2"/>
      <c r="LUK228" s="2"/>
      <c r="LUL228" s="2"/>
      <c r="LUM228" s="2"/>
      <c r="LUN228" s="2"/>
      <c r="LUO228" s="2"/>
      <c r="LUP228" s="2"/>
      <c r="LUQ228" s="2"/>
      <c r="LUR228" s="2"/>
      <c r="LUS228" s="2"/>
      <c r="LUT228" s="2"/>
      <c r="LUU228" s="2"/>
      <c r="LUV228" s="2"/>
      <c r="LUW228" s="2"/>
      <c r="LUX228" s="2"/>
      <c r="LUY228" s="2"/>
      <c r="LUZ228" s="2"/>
      <c r="LVA228" s="2"/>
      <c r="LVB228" s="2"/>
      <c r="LVC228" s="2"/>
      <c r="LVD228" s="2"/>
      <c r="LVE228" s="2"/>
      <c r="LVF228" s="2"/>
      <c r="LVG228" s="2"/>
      <c r="LVH228" s="2"/>
      <c r="LVI228" s="2"/>
      <c r="LVJ228" s="2"/>
      <c r="LVK228" s="2"/>
      <c r="LVL228" s="2"/>
      <c r="LVM228" s="2"/>
      <c r="LVN228" s="2"/>
      <c r="LVO228" s="2"/>
      <c r="LVP228" s="2"/>
      <c r="LVQ228" s="2"/>
      <c r="LVR228" s="2"/>
      <c r="LVS228" s="2"/>
      <c r="LVT228" s="2"/>
      <c r="LVU228" s="2"/>
      <c r="LVV228" s="2"/>
      <c r="LVW228" s="2"/>
      <c r="LVX228" s="2"/>
      <c r="LVY228" s="2"/>
      <c r="LVZ228" s="2"/>
      <c r="LWA228" s="2"/>
      <c r="LWB228" s="2"/>
      <c r="LWC228" s="2"/>
      <c r="LWD228" s="2"/>
      <c r="LWE228" s="2"/>
      <c r="LWF228" s="2"/>
      <c r="LWG228" s="2"/>
      <c r="LWH228" s="2"/>
      <c r="LWI228" s="2"/>
      <c r="LWJ228" s="2"/>
      <c r="LWK228" s="2"/>
      <c r="LWL228" s="2"/>
      <c r="LWM228" s="2"/>
      <c r="LWN228" s="2"/>
      <c r="LWO228" s="2"/>
      <c r="LWP228" s="2"/>
      <c r="LWQ228" s="2"/>
      <c r="LWR228" s="2"/>
      <c r="LWS228" s="2"/>
      <c r="LWT228" s="2"/>
      <c r="LWU228" s="2"/>
      <c r="LWV228" s="2"/>
      <c r="LWW228" s="2"/>
      <c r="LWX228" s="2"/>
      <c r="LWY228" s="2"/>
      <c r="LWZ228" s="2"/>
      <c r="LXA228" s="2"/>
      <c r="LXB228" s="2"/>
      <c r="LXC228" s="2"/>
      <c r="LXD228" s="2"/>
      <c r="LXE228" s="2"/>
      <c r="LXF228" s="2"/>
      <c r="LXG228" s="2"/>
      <c r="LXH228" s="2"/>
      <c r="LXI228" s="2"/>
      <c r="LXJ228" s="2"/>
      <c r="LXK228" s="2"/>
      <c r="LXL228" s="2"/>
      <c r="LXM228" s="2"/>
      <c r="LXN228" s="2"/>
      <c r="LXO228" s="2"/>
      <c r="LXP228" s="2"/>
      <c r="LXQ228" s="2"/>
      <c r="LXR228" s="2"/>
      <c r="LXS228" s="2"/>
      <c r="LXT228" s="2"/>
      <c r="LXU228" s="2"/>
      <c r="LXV228" s="2"/>
      <c r="LXW228" s="2"/>
      <c r="LXX228" s="2"/>
      <c r="LXY228" s="2"/>
      <c r="LXZ228" s="2"/>
      <c r="LYA228" s="2"/>
      <c r="LYB228" s="2"/>
      <c r="LYC228" s="2"/>
      <c r="LYD228" s="2"/>
      <c r="LYE228" s="2"/>
      <c r="LYF228" s="2"/>
      <c r="LYG228" s="2"/>
      <c r="LYH228" s="2"/>
      <c r="LYI228" s="2"/>
      <c r="LYJ228" s="2"/>
      <c r="LYK228" s="2"/>
      <c r="LYL228" s="2"/>
      <c r="LYM228" s="2"/>
      <c r="LYN228" s="2"/>
      <c r="LYO228" s="2"/>
      <c r="LYP228" s="2"/>
      <c r="LYQ228" s="2"/>
      <c r="LYR228" s="2"/>
      <c r="LYS228" s="2"/>
      <c r="LYT228" s="2"/>
      <c r="LYU228" s="2"/>
      <c r="LYV228" s="2"/>
      <c r="LYW228" s="2"/>
      <c r="LYX228" s="2"/>
      <c r="LYY228" s="2"/>
      <c r="LYZ228" s="2"/>
      <c r="LZA228" s="2"/>
      <c r="LZB228" s="2"/>
      <c r="LZC228" s="2"/>
      <c r="LZD228" s="2"/>
      <c r="LZE228" s="2"/>
      <c r="LZF228" s="2"/>
      <c r="LZG228" s="2"/>
      <c r="LZH228" s="2"/>
      <c r="LZI228" s="2"/>
      <c r="LZJ228" s="2"/>
      <c r="LZK228" s="2"/>
      <c r="LZL228" s="2"/>
      <c r="LZM228" s="2"/>
      <c r="LZN228" s="2"/>
      <c r="LZO228" s="2"/>
      <c r="LZP228" s="2"/>
      <c r="LZQ228" s="2"/>
      <c r="LZR228" s="2"/>
      <c r="LZS228" s="2"/>
      <c r="LZT228" s="2"/>
      <c r="LZU228" s="2"/>
      <c r="LZV228" s="2"/>
      <c r="LZW228" s="2"/>
      <c r="LZX228" s="2"/>
      <c r="LZY228" s="2"/>
      <c r="LZZ228" s="2"/>
      <c r="MAA228" s="2"/>
      <c r="MAB228" s="2"/>
      <c r="MAC228" s="2"/>
      <c r="MAD228" s="2"/>
      <c r="MAE228" s="2"/>
      <c r="MAF228" s="2"/>
      <c r="MAG228" s="2"/>
      <c r="MAH228" s="2"/>
      <c r="MAI228" s="2"/>
      <c r="MAJ228" s="2"/>
      <c r="MAK228" s="2"/>
      <c r="MAL228" s="2"/>
      <c r="MAM228" s="2"/>
      <c r="MAN228" s="2"/>
      <c r="MAO228" s="2"/>
      <c r="MAP228" s="2"/>
      <c r="MAQ228" s="2"/>
      <c r="MAR228" s="2"/>
      <c r="MAS228" s="2"/>
      <c r="MAT228" s="2"/>
      <c r="MAU228" s="2"/>
      <c r="MAV228" s="2"/>
      <c r="MAW228" s="2"/>
      <c r="MAX228" s="2"/>
      <c r="MAY228" s="2"/>
      <c r="MAZ228" s="2"/>
      <c r="MBA228" s="2"/>
      <c r="MBB228" s="2"/>
      <c r="MBC228" s="2"/>
      <c r="MBD228" s="2"/>
      <c r="MBE228" s="2"/>
      <c r="MBF228" s="2"/>
      <c r="MBG228" s="2"/>
      <c r="MBH228" s="2"/>
      <c r="MBI228" s="2"/>
      <c r="MBJ228" s="2"/>
      <c r="MBK228" s="2"/>
      <c r="MBL228" s="2"/>
      <c r="MBM228" s="2"/>
      <c r="MBN228" s="2"/>
      <c r="MBO228" s="2"/>
      <c r="MBP228" s="2"/>
      <c r="MBQ228" s="2"/>
      <c r="MBR228" s="2"/>
      <c r="MBS228" s="2"/>
      <c r="MBT228" s="2"/>
      <c r="MBU228" s="2"/>
      <c r="MBV228" s="2"/>
      <c r="MBW228" s="2"/>
      <c r="MBX228" s="2"/>
      <c r="MBY228" s="2"/>
      <c r="MBZ228" s="2"/>
      <c r="MCA228" s="2"/>
      <c r="MCB228" s="2"/>
      <c r="MCC228" s="2"/>
      <c r="MCD228" s="2"/>
      <c r="MCE228" s="2"/>
      <c r="MCF228" s="2"/>
      <c r="MCG228" s="2"/>
      <c r="MCH228" s="2"/>
      <c r="MCI228" s="2"/>
      <c r="MCJ228" s="2"/>
      <c r="MCK228" s="2"/>
      <c r="MCL228" s="2"/>
      <c r="MCM228" s="2"/>
      <c r="MCN228" s="2"/>
      <c r="MCO228" s="2"/>
      <c r="MCP228" s="2"/>
      <c r="MCQ228" s="2"/>
      <c r="MCR228" s="2"/>
      <c r="MCS228" s="2"/>
      <c r="MCT228" s="2"/>
      <c r="MCU228" s="2"/>
      <c r="MCV228" s="2"/>
      <c r="MCW228" s="2"/>
      <c r="MCX228" s="2"/>
      <c r="MCY228" s="2"/>
      <c r="MCZ228" s="2"/>
      <c r="MDA228" s="2"/>
      <c r="MDB228" s="2"/>
      <c r="MDC228" s="2"/>
      <c r="MDD228" s="2"/>
      <c r="MDE228" s="2"/>
      <c r="MDF228" s="2"/>
      <c r="MDG228" s="2"/>
      <c r="MDH228" s="2"/>
      <c r="MDI228" s="2"/>
      <c r="MDJ228" s="2"/>
      <c r="MDK228" s="2"/>
      <c r="MDL228" s="2"/>
      <c r="MDM228" s="2"/>
      <c r="MDN228" s="2"/>
      <c r="MDO228" s="2"/>
      <c r="MDP228" s="2"/>
      <c r="MDQ228" s="2"/>
      <c r="MDR228" s="2"/>
      <c r="MDS228" s="2"/>
      <c r="MDT228" s="2"/>
      <c r="MDU228" s="2"/>
      <c r="MDV228" s="2"/>
      <c r="MDW228" s="2"/>
      <c r="MDX228" s="2"/>
      <c r="MDY228" s="2"/>
      <c r="MDZ228" s="2"/>
      <c r="MEA228" s="2"/>
      <c r="MEB228" s="2"/>
      <c r="MEC228" s="2"/>
      <c r="MED228" s="2"/>
      <c r="MEE228" s="2"/>
      <c r="MEF228" s="2"/>
      <c r="MEG228" s="2"/>
      <c r="MEH228" s="2"/>
      <c r="MEI228" s="2"/>
      <c r="MEJ228" s="2"/>
      <c r="MEK228" s="2"/>
      <c r="MEL228" s="2"/>
      <c r="MEM228" s="2"/>
      <c r="MEN228" s="2"/>
      <c r="MEO228" s="2"/>
      <c r="MEP228" s="2"/>
      <c r="MEQ228" s="2"/>
      <c r="MER228" s="2"/>
      <c r="MES228" s="2"/>
      <c r="MET228" s="2"/>
      <c r="MEU228" s="2"/>
      <c r="MEV228" s="2"/>
      <c r="MEW228" s="2"/>
      <c r="MEX228" s="2"/>
      <c r="MEY228" s="2"/>
      <c r="MEZ228" s="2"/>
      <c r="MFA228" s="2"/>
      <c r="MFB228" s="2"/>
      <c r="MFC228" s="2"/>
      <c r="MFD228" s="2"/>
      <c r="MFE228" s="2"/>
      <c r="MFF228" s="2"/>
      <c r="MFG228" s="2"/>
      <c r="MFH228" s="2"/>
      <c r="MFI228" s="2"/>
      <c r="MFJ228" s="2"/>
      <c r="MFK228" s="2"/>
      <c r="MFL228" s="2"/>
      <c r="MFM228" s="2"/>
      <c r="MFN228" s="2"/>
      <c r="MFO228" s="2"/>
      <c r="MFP228" s="2"/>
      <c r="MFQ228" s="2"/>
      <c r="MFR228" s="2"/>
      <c r="MFS228" s="2"/>
      <c r="MFT228" s="2"/>
      <c r="MFU228" s="2"/>
      <c r="MFV228" s="2"/>
      <c r="MFW228" s="2"/>
      <c r="MFX228" s="2"/>
      <c r="MFY228" s="2"/>
      <c r="MFZ228" s="2"/>
      <c r="MGA228" s="2"/>
      <c r="MGB228" s="2"/>
      <c r="MGC228" s="2"/>
      <c r="MGD228" s="2"/>
      <c r="MGE228" s="2"/>
      <c r="MGF228" s="2"/>
      <c r="MGG228" s="2"/>
      <c r="MGH228" s="2"/>
      <c r="MGI228" s="2"/>
      <c r="MGJ228" s="2"/>
      <c r="MGK228" s="2"/>
      <c r="MGL228" s="2"/>
      <c r="MGM228" s="2"/>
      <c r="MGN228" s="2"/>
      <c r="MGO228" s="2"/>
      <c r="MGP228" s="2"/>
      <c r="MGQ228" s="2"/>
      <c r="MGR228" s="2"/>
      <c r="MGS228" s="2"/>
      <c r="MGT228" s="2"/>
      <c r="MGU228" s="2"/>
      <c r="MGV228" s="2"/>
      <c r="MGW228" s="2"/>
      <c r="MGX228" s="2"/>
      <c r="MGY228" s="2"/>
      <c r="MGZ228" s="2"/>
      <c r="MHA228" s="2"/>
      <c r="MHB228" s="2"/>
      <c r="MHC228" s="2"/>
      <c r="MHD228" s="2"/>
      <c r="MHE228" s="2"/>
      <c r="MHF228" s="2"/>
      <c r="MHG228" s="2"/>
      <c r="MHH228" s="2"/>
      <c r="MHI228" s="2"/>
      <c r="MHJ228" s="2"/>
      <c r="MHK228" s="2"/>
      <c r="MHL228" s="2"/>
      <c r="MHM228" s="2"/>
      <c r="MHN228" s="2"/>
      <c r="MHO228" s="2"/>
      <c r="MHP228" s="2"/>
      <c r="MHQ228" s="2"/>
      <c r="MHR228" s="2"/>
      <c r="MHS228" s="2"/>
      <c r="MHT228" s="2"/>
      <c r="MHU228" s="2"/>
      <c r="MHV228" s="2"/>
      <c r="MHW228" s="2"/>
      <c r="MHX228" s="2"/>
      <c r="MHY228" s="2"/>
      <c r="MHZ228" s="2"/>
      <c r="MIA228" s="2"/>
      <c r="MIB228" s="2"/>
      <c r="MIC228" s="2"/>
      <c r="MID228" s="2"/>
      <c r="MIE228" s="2"/>
      <c r="MIF228" s="2"/>
      <c r="MIG228" s="2"/>
      <c r="MIH228" s="2"/>
      <c r="MII228" s="2"/>
      <c r="MIJ228" s="2"/>
      <c r="MIK228" s="2"/>
      <c r="MIL228" s="2"/>
      <c r="MIM228" s="2"/>
      <c r="MIN228" s="2"/>
      <c r="MIO228" s="2"/>
      <c r="MIP228" s="2"/>
      <c r="MIQ228" s="2"/>
      <c r="MIR228" s="2"/>
      <c r="MIS228" s="2"/>
      <c r="MIT228" s="2"/>
      <c r="MIU228" s="2"/>
      <c r="MIV228" s="2"/>
      <c r="MIW228" s="2"/>
      <c r="MIX228" s="2"/>
      <c r="MIY228" s="2"/>
      <c r="MIZ228" s="2"/>
      <c r="MJA228" s="2"/>
      <c r="MJB228" s="2"/>
      <c r="MJC228" s="2"/>
      <c r="MJD228" s="2"/>
      <c r="MJE228" s="2"/>
      <c r="MJF228" s="2"/>
      <c r="MJG228" s="2"/>
      <c r="MJH228" s="2"/>
      <c r="MJI228" s="2"/>
      <c r="MJJ228" s="2"/>
      <c r="MJK228" s="2"/>
      <c r="MJL228" s="2"/>
      <c r="MJM228" s="2"/>
      <c r="MJN228" s="2"/>
      <c r="MJO228" s="2"/>
      <c r="MJP228" s="2"/>
      <c r="MJQ228" s="2"/>
      <c r="MJR228" s="2"/>
      <c r="MJS228" s="2"/>
      <c r="MJT228" s="2"/>
      <c r="MJU228" s="2"/>
      <c r="MJV228" s="2"/>
      <c r="MJW228" s="2"/>
      <c r="MJX228" s="2"/>
      <c r="MJY228" s="2"/>
      <c r="MJZ228" s="2"/>
      <c r="MKA228" s="2"/>
      <c r="MKB228" s="2"/>
      <c r="MKC228" s="2"/>
      <c r="MKD228" s="2"/>
      <c r="MKE228" s="2"/>
      <c r="MKF228" s="2"/>
      <c r="MKG228" s="2"/>
      <c r="MKH228" s="2"/>
      <c r="MKI228" s="2"/>
      <c r="MKJ228" s="2"/>
      <c r="MKK228" s="2"/>
      <c r="MKL228" s="2"/>
      <c r="MKM228" s="2"/>
      <c r="MKN228" s="2"/>
      <c r="MKO228" s="2"/>
      <c r="MKP228" s="2"/>
      <c r="MKQ228" s="2"/>
      <c r="MKR228" s="2"/>
      <c r="MKS228" s="2"/>
      <c r="MKT228" s="2"/>
      <c r="MKU228" s="2"/>
      <c r="MKV228" s="2"/>
      <c r="MKW228" s="2"/>
      <c r="MKX228" s="2"/>
      <c r="MKY228" s="2"/>
      <c r="MKZ228" s="2"/>
      <c r="MLA228" s="2"/>
      <c r="MLB228" s="2"/>
      <c r="MLC228" s="2"/>
      <c r="MLD228" s="2"/>
      <c r="MLE228" s="2"/>
      <c r="MLF228" s="2"/>
      <c r="MLG228" s="2"/>
      <c r="MLH228" s="2"/>
      <c r="MLI228" s="2"/>
      <c r="MLJ228" s="2"/>
      <c r="MLK228" s="2"/>
      <c r="MLL228" s="2"/>
      <c r="MLM228" s="2"/>
      <c r="MLN228" s="2"/>
      <c r="MLO228" s="2"/>
      <c r="MLP228" s="2"/>
      <c r="MLQ228" s="2"/>
      <c r="MLR228" s="2"/>
      <c r="MLS228" s="2"/>
      <c r="MLT228" s="2"/>
      <c r="MLU228" s="2"/>
      <c r="MLV228" s="2"/>
      <c r="MLW228" s="2"/>
      <c r="MLX228" s="2"/>
      <c r="MLY228" s="2"/>
      <c r="MLZ228" s="2"/>
      <c r="MMA228" s="2"/>
      <c r="MMB228" s="2"/>
      <c r="MMC228" s="2"/>
      <c r="MMD228" s="2"/>
      <c r="MME228" s="2"/>
      <c r="MMF228" s="2"/>
      <c r="MMG228" s="2"/>
      <c r="MMH228" s="2"/>
      <c r="MMI228" s="2"/>
      <c r="MMJ228" s="2"/>
      <c r="MMK228" s="2"/>
      <c r="MML228" s="2"/>
      <c r="MMM228" s="2"/>
      <c r="MMN228" s="2"/>
      <c r="MMO228" s="2"/>
      <c r="MMP228" s="2"/>
      <c r="MMQ228" s="2"/>
      <c r="MMR228" s="2"/>
      <c r="MMS228" s="2"/>
      <c r="MMT228" s="2"/>
      <c r="MMU228" s="2"/>
      <c r="MMV228" s="2"/>
      <c r="MMW228" s="2"/>
      <c r="MMX228" s="2"/>
      <c r="MMY228" s="2"/>
      <c r="MMZ228" s="2"/>
      <c r="MNA228" s="2"/>
      <c r="MNB228" s="2"/>
      <c r="MNC228" s="2"/>
      <c r="MND228" s="2"/>
      <c r="MNE228" s="2"/>
      <c r="MNF228" s="2"/>
      <c r="MNG228" s="2"/>
      <c r="MNH228" s="2"/>
      <c r="MNI228" s="2"/>
      <c r="MNJ228" s="2"/>
      <c r="MNK228" s="2"/>
      <c r="MNL228" s="2"/>
      <c r="MNM228" s="2"/>
      <c r="MNN228" s="2"/>
      <c r="MNO228" s="2"/>
      <c r="MNP228" s="2"/>
      <c r="MNQ228" s="2"/>
      <c r="MNR228" s="2"/>
      <c r="MNS228" s="2"/>
      <c r="MNT228" s="2"/>
      <c r="MNU228" s="2"/>
      <c r="MNV228" s="2"/>
      <c r="MNW228" s="2"/>
      <c r="MNX228" s="2"/>
      <c r="MNY228" s="2"/>
      <c r="MNZ228" s="2"/>
      <c r="MOA228" s="2"/>
      <c r="MOB228" s="2"/>
      <c r="MOC228" s="2"/>
      <c r="MOD228" s="2"/>
      <c r="MOE228" s="2"/>
      <c r="MOF228" s="2"/>
      <c r="MOG228" s="2"/>
      <c r="MOH228" s="2"/>
      <c r="MOI228" s="2"/>
      <c r="MOJ228" s="2"/>
      <c r="MOK228" s="2"/>
      <c r="MOL228" s="2"/>
      <c r="MOM228" s="2"/>
      <c r="MON228" s="2"/>
      <c r="MOO228" s="2"/>
      <c r="MOP228" s="2"/>
      <c r="MOQ228" s="2"/>
      <c r="MOR228" s="2"/>
      <c r="MOS228" s="2"/>
      <c r="MOT228" s="2"/>
      <c r="MOU228" s="2"/>
      <c r="MOV228" s="2"/>
      <c r="MOW228" s="2"/>
      <c r="MOX228" s="2"/>
      <c r="MOY228" s="2"/>
      <c r="MOZ228" s="2"/>
      <c r="MPA228" s="2"/>
      <c r="MPB228" s="2"/>
      <c r="MPC228" s="2"/>
      <c r="MPD228" s="2"/>
      <c r="MPE228" s="2"/>
      <c r="MPF228" s="2"/>
      <c r="MPG228" s="2"/>
      <c r="MPH228" s="2"/>
      <c r="MPI228" s="2"/>
      <c r="MPJ228" s="2"/>
      <c r="MPK228" s="2"/>
      <c r="MPL228" s="2"/>
      <c r="MPM228" s="2"/>
      <c r="MPN228" s="2"/>
      <c r="MPO228" s="2"/>
      <c r="MPP228" s="2"/>
      <c r="MPQ228" s="2"/>
      <c r="MPR228" s="2"/>
      <c r="MPS228" s="2"/>
      <c r="MPT228" s="2"/>
      <c r="MPU228" s="2"/>
      <c r="MPV228" s="2"/>
      <c r="MPW228" s="2"/>
      <c r="MPX228" s="2"/>
      <c r="MPY228" s="2"/>
      <c r="MPZ228" s="2"/>
      <c r="MQA228" s="2"/>
      <c r="MQB228" s="2"/>
      <c r="MQC228" s="2"/>
      <c r="MQD228" s="2"/>
      <c r="MQE228" s="2"/>
      <c r="MQF228" s="2"/>
      <c r="MQG228" s="2"/>
      <c r="MQH228" s="2"/>
      <c r="MQI228" s="2"/>
      <c r="MQJ228" s="2"/>
      <c r="MQK228" s="2"/>
      <c r="MQL228" s="2"/>
      <c r="MQM228" s="2"/>
      <c r="MQN228" s="2"/>
      <c r="MQO228" s="2"/>
      <c r="MQP228" s="2"/>
      <c r="MQQ228" s="2"/>
      <c r="MQR228" s="2"/>
      <c r="MQS228" s="2"/>
      <c r="MQT228" s="2"/>
      <c r="MQU228" s="2"/>
      <c r="MQV228" s="2"/>
      <c r="MQW228" s="2"/>
      <c r="MQX228" s="2"/>
      <c r="MQY228" s="2"/>
      <c r="MQZ228" s="2"/>
      <c r="MRA228" s="2"/>
      <c r="MRB228" s="2"/>
      <c r="MRC228" s="2"/>
      <c r="MRD228" s="2"/>
      <c r="MRE228" s="2"/>
      <c r="MRF228" s="2"/>
      <c r="MRG228" s="2"/>
      <c r="MRH228" s="2"/>
      <c r="MRI228" s="2"/>
      <c r="MRJ228" s="2"/>
      <c r="MRK228" s="2"/>
      <c r="MRL228" s="2"/>
      <c r="MRM228" s="2"/>
      <c r="MRN228" s="2"/>
      <c r="MRO228" s="2"/>
      <c r="MRP228" s="2"/>
      <c r="MRQ228" s="2"/>
      <c r="MRR228" s="2"/>
      <c r="MRS228" s="2"/>
      <c r="MRT228" s="2"/>
      <c r="MRU228" s="2"/>
      <c r="MRV228" s="2"/>
      <c r="MRW228" s="2"/>
      <c r="MRX228" s="2"/>
      <c r="MRY228" s="2"/>
      <c r="MRZ228" s="2"/>
      <c r="MSA228" s="2"/>
      <c r="MSB228" s="2"/>
      <c r="MSC228" s="2"/>
      <c r="MSD228" s="2"/>
      <c r="MSE228" s="2"/>
      <c r="MSF228" s="2"/>
      <c r="MSG228" s="2"/>
      <c r="MSH228" s="2"/>
      <c r="MSI228" s="2"/>
      <c r="MSJ228" s="2"/>
      <c r="MSK228" s="2"/>
      <c r="MSL228" s="2"/>
      <c r="MSM228" s="2"/>
      <c r="MSN228" s="2"/>
      <c r="MSO228" s="2"/>
      <c r="MSP228" s="2"/>
      <c r="MSQ228" s="2"/>
      <c r="MSR228" s="2"/>
      <c r="MSS228" s="2"/>
      <c r="MST228" s="2"/>
      <c r="MSU228" s="2"/>
      <c r="MSV228" s="2"/>
      <c r="MSW228" s="2"/>
      <c r="MSX228" s="2"/>
      <c r="MSY228" s="2"/>
      <c r="MSZ228" s="2"/>
      <c r="MTA228" s="2"/>
      <c r="MTB228" s="2"/>
      <c r="MTC228" s="2"/>
      <c r="MTD228" s="2"/>
      <c r="MTE228" s="2"/>
      <c r="MTF228" s="2"/>
      <c r="MTG228" s="2"/>
      <c r="MTH228" s="2"/>
      <c r="MTI228" s="2"/>
      <c r="MTJ228" s="2"/>
      <c r="MTK228" s="2"/>
      <c r="MTL228" s="2"/>
      <c r="MTM228" s="2"/>
      <c r="MTN228" s="2"/>
      <c r="MTO228" s="2"/>
      <c r="MTP228" s="2"/>
      <c r="MTQ228" s="2"/>
      <c r="MTR228" s="2"/>
      <c r="MTS228" s="2"/>
      <c r="MTT228" s="2"/>
      <c r="MTU228" s="2"/>
      <c r="MTV228" s="2"/>
      <c r="MTW228" s="2"/>
      <c r="MTX228" s="2"/>
      <c r="MTY228" s="2"/>
      <c r="MTZ228" s="2"/>
      <c r="MUA228" s="2"/>
      <c r="MUB228" s="2"/>
      <c r="MUC228" s="2"/>
      <c r="MUD228" s="2"/>
      <c r="MUE228" s="2"/>
      <c r="MUF228" s="2"/>
      <c r="MUG228" s="2"/>
      <c r="MUH228" s="2"/>
      <c r="MUI228" s="2"/>
      <c r="MUJ228" s="2"/>
      <c r="MUK228" s="2"/>
      <c r="MUL228" s="2"/>
      <c r="MUM228" s="2"/>
      <c r="MUN228" s="2"/>
      <c r="MUO228" s="2"/>
      <c r="MUP228" s="2"/>
      <c r="MUQ228" s="2"/>
      <c r="MUR228" s="2"/>
      <c r="MUS228" s="2"/>
      <c r="MUT228" s="2"/>
      <c r="MUU228" s="2"/>
      <c r="MUV228" s="2"/>
      <c r="MUW228" s="2"/>
      <c r="MUX228" s="2"/>
      <c r="MUY228" s="2"/>
      <c r="MUZ228" s="2"/>
      <c r="MVA228" s="2"/>
      <c r="MVB228" s="2"/>
      <c r="MVC228" s="2"/>
      <c r="MVD228" s="2"/>
      <c r="MVE228" s="2"/>
      <c r="MVF228" s="2"/>
      <c r="MVG228" s="2"/>
      <c r="MVH228" s="2"/>
      <c r="MVI228" s="2"/>
      <c r="MVJ228" s="2"/>
      <c r="MVK228" s="2"/>
      <c r="MVL228" s="2"/>
      <c r="MVM228" s="2"/>
      <c r="MVN228" s="2"/>
      <c r="MVO228" s="2"/>
      <c r="MVP228" s="2"/>
      <c r="MVQ228" s="2"/>
      <c r="MVR228" s="2"/>
      <c r="MVS228" s="2"/>
      <c r="MVT228" s="2"/>
      <c r="MVU228" s="2"/>
      <c r="MVV228" s="2"/>
      <c r="MVW228" s="2"/>
      <c r="MVX228" s="2"/>
      <c r="MVY228" s="2"/>
      <c r="MVZ228" s="2"/>
      <c r="MWA228" s="2"/>
      <c r="MWB228" s="2"/>
      <c r="MWC228" s="2"/>
      <c r="MWD228" s="2"/>
      <c r="MWE228" s="2"/>
      <c r="MWF228" s="2"/>
      <c r="MWG228" s="2"/>
      <c r="MWH228" s="2"/>
      <c r="MWI228" s="2"/>
      <c r="MWJ228" s="2"/>
      <c r="MWK228" s="2"/>
      <c r="MWL228" s="2"/>
      <c r="MWM228" s="2"/>
      <c r="MWN228" s="2"/>
      <c r="MWO228" s="2"/>
      <c r="MWP228" s="2"/>
      <c r="MWQ228" s="2"/>
      <c r="MWR228" s="2"/>
      <c r="MWS228" s="2"/>
      <c r="MWT228" s="2"/>
      <c r="MWU228" s="2"/>
      <c r="MWV228" s="2"/>
      <c r="MWW228" s="2"/>
      <c r="MWX228" s="2"/>
      <c r="MWY228" s="2"/>
      <c r="MWZ228" s="2"/>
      <c r="MXA228" s="2"/>
      <c r="MXB228" s="2"/>
      <c r="MXC228" s="2"/>
      <c r="MXD228" s="2"/>
      <c r="MXE228" s="2"/>
      <c r="MXF228" s="2"/>
      <c r="MXG228" s="2"/>
      <c r="MXH228" s="2"/>
      <c r="MXI228" s="2"/>
      <c r="MXJ228" s="2"/>
      <c r="MXK228" s="2"/>
      <c r="MXL228" s="2"/>
      <c r="MXM228" s="2"/>
      <c r="MXN228" s="2"/>
      <c r="MXO228" s="2"/>
      <c r="MXP228" s="2"/>
      <c r="MXQ228" s="2"/>
      <c r="MXR228" s="2"/>
      <c r="MXS228" s="2"/>
      <c r="MXT228" s="2"/>
      <c r="MXU228" s="2"/>
      <c r="MXV228" s="2"/>
      <c r="MXW228" s="2"/>
      <c r="MXX228" s="2"/>
      <c r="MXY228" s="2"/>
      <c r="MXZ228" s="2"/>
      <c r="MYA228" s="2"/>
      <c r="MYB228" s="2"/>
      <c r="MYC228" s="2"/>
      <c r="MYD228" s="2"/>
      <c r="MYE228" s="2"/>
      <c r="MYF228" s="2"/>
      <c r="MYG228" s="2"/>
      <c r="MYH228" s="2"/>
      <c r="MYI228" s="2"/>
      <c r="MYJ228" s="2"/>
      <c r="MYK228" s="2"/>
      <c r="MYL228" s="2"/>
      <c r="MYM228" s="2"/>
      <c r="MYN228" s="2"/>
      <c r="MYO228" s="2"/>
      <c r="MYP228" s="2"/>
      <c r="MYQ228" s="2"/>
      <c r="MYR228" s="2"/>
      <c r="MYS228" s="2"/>
      <c r="MYT228" s="2"/>
      <c r="MYU228" s="2"/>
      <c r="MYV228" s="2"/>
      <c r="MYW228" s="2"/>
      <c r="MYX228" s="2"/>
      <c r="MYY228" s="2"/>
      <c r="MYZ228" s="2"/>
      <c r="MZA228" s="2"/>
      <c r="MZB228" s="2"/>
      <c r="MZC228" s="2"/>
      <c r="MZD228" s="2"/>
      <c r="MZE228" s="2"/>
      <c r="MZF228" s="2"/>
      <c r="MZG228" s="2"/>
      <c r="MZH228" s="2"/>
      <c r="MZI228" s="2"/>
      <c r="MZJ228" s="2"/>
      <c r="MZK228" s="2"/>
      <c r="MZL228" s="2"/>
      <c r="MZM228" s="2"/>
      <c r="MZN228" s="2"/>
      <c r="MZO228" s="2"/>
      <c r="MZP228" s="2"/>
      <c r="MZQ228" s="2"/>
      <c r="MZR228" s="2"/>
      <c r="MZS228" s="2"/>
      <c r="MZT228" s="2"/>
      <c r="MZU228" s="2"/>
      <c r="MZV228" s="2"/>
      <c r="MZW228" s="2"/>
      <c r="MZX228" s="2"/>
      <c r="MZY228" s="2"/>
      <c r="MZZ228" s="2"/>
      <c r="NAA228" s="2"/>
      <c r="NAB228" s="2"/>
      <c r="NAC228" s="2"/>
      <c r="NAD228" s="2"/>
      <c r="NAE228" s="2"/>
      <c r="NAF228" s="2"/>
      <c r="NAG228" s="2"/>
      <c r="NAH228" s="2"/>
      <c r="NAI228" s="2"/>
      <c r="NAJ228" s="2"/>
      <c r="NAK228" s="2"/>
      <c r="NAL228" s="2"/>
      <c r="NAM228" s="2"/>
      <c r="NAN228" s="2"/>
      <c r="NAO228" s="2"/>
      <c r="NAP228" s="2"/>
      <c r="NAQ228" s="2"/>
      <c r="NAR228" s="2"/>
      <c r="NAS228" s="2"/>
      <c r="NAT228" s="2"/>
      <c r="NAU228" s="2"/>
      <c r="NAV228" s="2"/>
      <c r="NAW228" s="2"/>
      <c r="NAX228" s="2"/>
      <c r="NAY228" s="2"/>
      <c r="NAZ228" s="2"/>
      <c r="NBA228" s="2"/>
      <c r="NBB228" s="2"/>
      <c r="NBC228" s="2"/>
      <c r="NBD228" s="2"/>
      <c r="NBE228" s="2"/>
      <c r="NBF228" s="2"/>
      <c r="NBG228" s="2"/>
      <c r="NBH228" s="2"/>
      <c r="NBI228" s="2"/>
      <c r="NBJ228" s="2"/>
      <c r="NBK228" s="2"/>
      <c r="NBL228" s="2"/>
      <c r="NBM228" s="2"/>
      <c r="NBN228" s="2"/>
      <c r="NBO228" s="2"/>
      <c r="NBP228" s="2"/>
      <c r="NBQ228" s="2"/>
      <c r="NBR228" s="2"/>
      <c r="NBS228" s="2"/>
      <c r="NBT228" s="2"/>
      <c r="NBU228" s="2"/>
      <c r="NBV228" s="2"/>
      <c r="NBW228" s="2"/>
      <c r="NBX228" s="2"/>
      <c r="NBY228" s="2"/>
      <c r="NBZ228" s="2"/>
      <c r="NCA228" s="2"/>
      <c r="NCB228" s="2"/>
      <c r="NCC228" s="2"/>
      <c r="NCD228" s="2"/>
      <c r="NCE228" s="2"/>
      <c r="NCF228" s="2"/>
      <c r="NCG228" s="2"/>
      <c r="NCH228" s="2"/>
      <c r="NCI228" s="2"/>
      <c r="NCJ228" s="2"/>
      <c r="NCK228" s="2"/>
      <c r="NCL228" s="2"/>
      <c r="NCM228" s="2"/>
      <c r="NCN228" s="2"/>
      <c r="NCO228" s="2"/>
      <c r="NCP228" s="2"/>
      <c r="NCQ228" s="2"/>
      <c r="NCR228" s="2"/>
      <c r="NCS228" s="2"/>
      <c r="NCT228" s="2"/>
      <c r="NCU228" s="2"/>
      <c r="NCV228" s="2"/>
      <c r="NCW228" s="2"/>
      <c r="NCX228" s="2"/>
      <c r="NCY228" s="2"/>
      <c r="NCZ228" s="2"/>
      <c r="NDA228" s="2"/>
      <c r="NDB228" s="2"/>
      <c r="NDC228" s="2"/>
      <c r="NDD228" s="2"/>
      <c r="NDE228" s="2"/>
      <c r="NDF228" s="2"/>
      <c r="NDG228" s="2"/>
      <c r="NDH228" s="2"/>
      <c r="NDI228" s="2"/>
      <c r="NDJ228" s="2"/>
      <c r="NDK228" s="2"/>
      <c r="NDL228" s="2"/>
      <c r="NDM228" s="2"/>
      <c r="NDN228" s="2"/>
      <c r="NDO228" s="2"/>
      <c r="NDP228" s="2"/>
      <c r="NDQ228" s="2"/>
      <c r="NDR228" s="2"/>
      <c r="NDS228" s="2"/>
      <c r="NDT228" s="2"/>
      <c r="NDU228" s="2"/>
      <c r="NDV228" s="2"/>
      <c r="NDW228" s="2"/>
      <c r="NDX228" s="2"/>
      <c r="NDY228" s="2"/>
      <c r="NDZ228" s="2"/>
      <c r="NEA228" s="2"/>
      <c r="NEB228" s="2"/>
      <c r="NEC228" s="2"/>
      <c r="NED228" s="2"/>
      <c r="NEE228" s="2"/>
      <c r="NEF228" s="2"/>
      <c r="NEG228" s="2"/>
      <c r="NEH228" s="2"/>
      <c r="NEI228" s="2"/>
      <c r="NEJ228" s="2"/>
      <c r="NEK228" s="2"/>
      <c r="NEL228" s="2"/>
      <c r="NEM228" s="2"/>
      <c r="NEN228" s="2"/>
      <c r="NEO228" s="2"/>
      <c r="NEP228" s="2"/>
      <c r="NEQ228" s="2"/>
      <c r="NER228" s="2"/>
      <c r="NES228" s="2"/>
      <c r="NET228" s="2"/>
      <c r="NEU228" s="2"/>
      <c r="NEV228" s="2"/>
      <c r="NEW228" s="2"/>
      <c r="NEX228" s="2"/>
      <c r="NEY228" s="2"/>
      <c r="NEZ228" s="2"/>
      <c r="NFA228" s="2"/>
      <c r="NFB228" s="2"/>
      <c r="NFC228" s="2"/>
      <c r="NFD228" s="2"/>
      <c r="NFE228" s="2"/>
      <c r="NFF228" s="2"/>
      <c r="NFG228" s="2"/>
      <c r="NFH228" s="2"/>
      <c r="NFI228" s="2"/>
      <c r="NFJ228" s="2"/>
      <c r="NFK228" s="2"/>
      <c r="NFL228" s="2"/>
      <c r="NFM228" s="2"/>
      <c r="NFN228" s="2"/>
      <c r="NFO228" s="2"/>
      <c r="NFP228" s="2"/>
      <c r="NFQ228" s="2"/>
      <c r="NFR228" s="2"/>
      <c r="NFS228" s="2"/>
      <c r="NFT228" s="2"/>
      <c r="NFU228" s="2"/>
      <c r="NFV228" s="2"/>
      <c r="NFW228" s="2"/>
      <c r="NFX228" s="2"/>
      <c r="NFY228" s="2"/>
      <c r="NFZ228" s="2"/>
      <c r="NGA228" s="2"/>
      <c r="NGB228" s="2"/>
      <c r="NGC228" s="2"/>
      <c r="NGD228" s="2"/>
      <c r="NGE228" s="2"/>
      <c r="NGF228" s="2"/>
      <c r="NGG228" s="2"/>
      <c r="NGH228" s="2"/>
      <c r="NGI228" s="2"/>
      <c r="NGJ228" s="2"/>
      <c r="NGK228" s="2"/>
      <c r="NGL228" s="2"/>
      <c r="NGM228" s="2"/>
      <c r="NGN228" s="2"/>
      <c r="NGO228" s="2"/>
      <c r="NGP228" s="2"/>
      <c r="NGQ228" s="2"/>
      <c r="NGR228" s="2"/>
      <c r="NGS228" s="2"/>
      <c r="NGT228" s="2"/>
      <c r="NGU228" s="2"/>
      <c r="NGV228" s="2"/>
      <c r="NGW228" s="2"/>
      <c r="NGX228" s="2"/>
      <c r="NGY228" s="2"/>
      <c r="NGZ228" s="2"/>
      <c r="NHA228" s="2"/>
      <c r="NHB228" s="2"/>
      <c r="NHC228" s="2"/>
      <c r="NHD228" s="2"/>
      <c r="NHE228" s="2"/>
      <c r="NHF228" s="2"/>
      <c r="NHG228" s="2"/>
      <c r="NHH228" s="2"/>
      <c r="NHI228" s="2"/>
      <c r="NHJ228" s="2"/>
      <c r="NHK228" s="2"/>
      <c r="NHL228" s="2"/>
      <c r="NHM228" s="2"/>
      <c r="NHN228" s="2"/>
      <c r="NHO228" s="2"/>
      <c r="NHP228" s="2"/>
      <c r="NHQ228" s="2"/>
      <c r="NHR228" s="2"/>
      <c r="NHS228" s="2"/>
      <c r="NHT228" s="2"/>
      <c r="NHU228" s="2"/>
      <c r="NHV228" s="2"/>
      <c r="NHW228" s="2"/>
      <c r="NHX228" s="2"/>
      <c r="NHY228" s="2"/>
      <c r="NHZ228" s="2"/>
      <c r="NIA228" s="2"/>
      <c r="NIB228" s="2"/>
      <c r="NIC228" s="2"/>
      <c r="NID228" s="2"/>
      <c r="NIE228" s="2"/>
      <c r="NIF228" s="2"/>
      <c r="NIG228" s="2"/>
      <c r="NIH228" s="2"/>
      <c r="NII228" s="2"/>
      <c r="NIJ228" s="2"/>
      <c r="NIK228" s="2"/>
      <c r="NIL228" s="2"/>
      <c r="NIM228" s="2"/>
      <c r="NIN228" s="2"/>
      <c r="NIO228" s="2"/>
      <c r="NIP228" s="2"/>
      <c r="NIQ228" s="2"/>
      <c r="NIR228" s="2"/>
      <c r="NIS228" s="2"/>
      <c r="NIT228" s="2"/>
      <c r="NIU228" s="2"/>
      <c r="NIV228" s="2"/>
      <c r="NIW228" s="2"/>
      <c r="NIX228" s="2"/>
      <c r="NIY228" s="2"/>
      <c r="NIZ228" s="2"/>
      <c r="NJA228" s="2"/>
      <c r="NJB228" s="2"/>
      <c r="NJC228" s="2"/>
      <c r="NJD228" s="2"/>
      <c r="NJE228" s="2"/>
      <c r="NJF228" s="2"/>
      <c r="NJG228" s="2"/>
      <c r="NJH228" s="2"/>
      <c r="NJI228" s="2"/>
      <c r="NJJ228" s="2"/>
      <c r="NJK228" s="2"/>
      <c r="NJL228" s="2"/>
      <c r="NJM228" s="2"/>
      <c r="NJN228" s="2"/>
      <c r="NJO228" s="2"/>
      <c r="NJP228" s="2"/>
      <c r="NJQ228" s="2"/>
      <c r="NJR228" s="2"/>
      <c r="NJS228" s="2"/>
      <c r="NJT228" s="2"/>
      <c r="NJU228" s="2"/>
      <c r="NJV228" s="2"/>
      <c r="NJW228" s="2"/>
      <c r="NJX228" s="2"/>
      <c r="NJY228" s="2"/>
      <c r="NJZ228" s="2"/>
      <c r="NKA228" s="2"/>
      <c r="NKB228" s="2"/>
      <c r="NKC228" s="2"/>
      <c r="NKD228" s="2"/>
      <c r="NKE228" s="2"/>
      <c r="NKF228" s="2"/>
      <c r="NKG228" s="2"/>
      <c r="NKH228" s="2"/>
      <c r="NKI228" s="2"/>
      <c r="NKJ228" s="2"/>
      <c r="NKK228" s="2"/>
      <c r="NKL228" s="2"/>
      <c r="NKM228" s="2"/>
      <c r="NKN228" s="2"/>
      <c r="NKO228" s="2"/>
      <c r="NKP228" s="2"/>
      <c r="NKQ228" s="2"/>
      <c r="NKR228" s="2"/>
      <c r="NKS228" s="2"/>
      <c r="NKT228" s="2"/>
      <c r="NKU228" s="2"/>
      <c r="NKV228" s="2"/>
      <c r="NKW228" s="2"/>
      <c r="NKX228" s="2"/>
      <c r="NKY228" s="2"/>
      <c r="NKZ228" s="2"/>
      <c r="NLA228" s="2"/>
      <c r="NLB228" s="2"/>
      <c r="NLC228" s="2"/>
      <c r="NLD228" s="2"/>
      <c r="NLE228" s="2"/>
      <c r="NLF228" s="2"/>
      <c r="NLG228" s="2"/>
      <c r="NLH228" s="2"/>
      <c r="NLI228" s="2"/>
      <c r="NLJ228" s="2"/>
      <c r="NLK228" s="2"/>
      <c r="NLL228" s="2"/>
      <c r="NLM228" s="2"/>
      <c r="NLN228" s="2"/>
      <c r="NLO228" s="2"/>
      <c r="NLP228" s="2"/>
      <c r="NLQ228" s="2"/>
      <c r="NLR228" s="2"/>
      <c r="NLS228" s="2"/>
      <c r="NLT228" s="2"/>
      <c r="NLU228" s="2"/>
      <c r="NLV228" s="2"/>
      <c r="NLW228" s="2"/>
      <c r="NLX228" s="2"/>
      <c r="NLY228" s="2"/>
      <c r="NLZ228" s="2"/>
      <c r="NMA228" s="2"/>
      <c r="NMB228" s="2"/>
      <c r="NMC228" s="2"/>
      <c r="NMD228" s="2"/>
      <c r="NME228" s="2"/>
      <c r="NMF228" s="2"/>
      <c r="NMG228" s="2"/>
      <c r="NMH228" s="2"/>
      <c r="NMI228" s="2"/>
      <c r="NMJ228" s="2"/>
      <c r="NMK228" s="2"/>
      <c r="NML228" s="2"/>
      <c r="NMM228" s="2"/>
      <c r="NMN228" s="2"/>
      <c r="NMO228" s="2"/>
      <c r="NMP228" s="2"/>
      <c r="NMQ228" s="2"/>
      <c r="NMR228" s="2"/>
      <c r="NMS228" s="2"/>
      <c r="NMT228" s="2"/>
      <c r="NMU228" s="2"/>
      <c r="NMV228" s="2"/>
      <c r="NMW228" s="2"/>
      <c r="NMX228" s="2"/>
      <c r="NMY228" s="2"/>
      <c r="NMZ228" s="2"/>
      <c r="NNA228" s="2"/>
      <c r="NNB228" s="2"/>
      <c r="NNC228" s="2"/>
      <c r="NND228" s="2"/>
      <c r="NNE228" s="2"/>
      <c r="NNF228" s="2"/>
      <c r="NNG228" s="2"/>
      <c r="NNH228" s="2"/>
      <c r="NNI228" s="2"/>
      <c r="NNJ228" s="2"/>
      <c r="NNK228" s="2"/>
      <c r="NNL228" s="2"/>
      <c r="NNM228" s="2"/>
      <c r="NNN228" s="2"/>
      <c r="NNO228" s="2"/>
      <c r="NNP228" s="2"/>
      <c r="NNQ228" s="2"/>
      <c r="NNR228" s="2"/>
      <c r="NNS228" s="2"/>
      <c r="NNT228" s="2"/>
      <c r="NNU228" s="2"/>
      <c r="NNV228" s="2"/>
      <c r="NNW228" s="2"/>
      <c r="NNX228" s="2"/>
      <c r="NNY228" s="2"/>
      <c r="NNZ228" s="2"/>
      <c r="NOA228" s="2"/>
      <c r="NOB228" s="2"/>
      <c r="NOC228" s="2"/>
      <c r="NOD228" s="2"/>
      <c r="NOE228" s="2"/>
      <c r="NOF228" s="2"/>
      <c r="NOG228" s="2"/>
      <c r="NOH228" s="2"/>
      <c r="NOI228" s="2"/>
      <c r="NOJ228" s="2"/>
      <c r="NOK228" s="2"/>
      <c r="NOL228" s="2"/>
      <c r="NOM228" s="2"/>
      <c r="NON228" s="2"/>
      <c r="NOO228" s="2"/>
      <c r="NOP228" s="2"/>
      <c r="NOQ228" s="2"/>
      <c r="NOR228" s="2"/>
      <c r="NOS228" s="2"/>
      <c r="NOT228" s="2"/>
      <c r="NOU228" s="2"/>
      <c r="NOV228" s="2"/>
      <c r="NOW228" s="2"/>
      <c r="NOX228" s="2"/>
      <c r="NOY228" s="2"/>
      <c r="NOZ228" s="2"/>
      <c r="NPA228" s="2"/>
      <c r="NPB228" s="2"/>
      <c r="NPC228" s="2"/>
      <c r="NPD228" s="2"/>
      <c r="NPE228" s="2"/>
      <c r="NPF228" s="2"/>
      <c r="NPG228" s="2"/>
      <c r="NPH228" s="2"/>
      <c r="NPI228" s="2"/>
      <c r="NPJ228" s="2"/>
      <c r="NPK228" s="2"/>
      <c r="NPL228" s="2"/>
      <c r="NPM228" s="2"/>
      <c r="NPN228" s="2"/>
      <c r="NPO228" s="2"/>
      <c r="NPP228" s="2"/>
      <c r="NPQ228" s="2"/>
      <c r="NPR228" s="2"/>
      <c r="NPS228" s="2"/>
      <c r="NPT228" s="2"/>
      <c r="NPU228" s="2"/>
      <c r="NPV228" s="2"/>
      <c r="NPW228" s="2"/>
      <c r="NPX228" s="2"/>
      <c r="NPY228" s="2"/>
      <c r="NPZ228" s="2"/>
      <c r="NQA228" s="2"/>
      <c r="NQB228" s="2"/>
      <c r="NQC228" s="2"/>
      <c r="NQD228" s="2"/>
      <c r="NQE228" s="2"/>
      <c r="NQF228" s="2"/>
      <c r="NQG228" s="2"/>
      <c r="NQH228" s="2"/>
      <c r="NQI228" s="2"/>
      <c r="NQJ228" s="2"/>
      <c r="NQK228" s="2"/>
      <c r="NQL228" s="2"/>
      <c r="NQM228" s="2"/>
      <c r="NQN228" s="2"/>
      <c r="NQO228" s="2"/>
      <c r="NQP228" s="2"/>
      <c r="NQQ228" s="2"/>
      <c r="NQR228" s="2"/>
      <c r="NQS228" s="2"/>
      <c r="NQT228" s="2"/>
      <c r="NQU228" s="2"/>
      <c r="NQV228" s="2"/>
      <c r="NQW228" s="2"/>
      <c r="NQX228" s="2"/>
      <c r="NQY228" s="2"/>
      <c r="NQZ228" s="2"/>
      <c r="NRA228" s="2"/>
      <c r="NRB228" s="2"/>
      <c r="NRC228" s="2"/>
      <c r="NRD228" s="2"/>
      <c r="NRE228" s="2"/>
      <c r="NRF228" s="2"/>
      <c r="NRG228" s="2"/>
      <c r="NRH228" s="2"/>
      <c r="NRI228" s="2"/>
      <c r="NRJ228" s="2"/>
      <c r="NRK228" s="2"/>
      <c r="NRL228" s="2"/>
      <c r="NRM228" s="2"/>
      <c r="NRN228" s="2"/>
      <c r="NRO228" s="2"/>
      <c r="NRP228" s="2"/>
      <c r="NRQ228" s="2"/>
      <c r="NRR228" s="2"/>
      <c r="NRS228" s="2"/>
      <c r="NRT228" s="2"/>
      <c r="NRU228" s="2"/>
      <c r="NRV228" s="2"/>
      <c r="NRW228" s="2"/>
      <c r="NRX228" s="2"/>
      <c r="NRY228" s="2"/>
      <c r="NRZ228" s="2"/>
      <c r="NSA228" s="2"/>
      <c r="NSB228" s="2"/>
      <c r="NSC228" s="2"/>
      <c r="NSD228" s="2"/>
      <c r="NSE228" s="2"/>
      <c r="NSF228" s="2"/>
      <c r="NSG228" s="2"/>
      <c r="NSH228" s="2"/>
      <c r="NSI228" s="2"/>
      <c r="NSJ228" s="2"/>
      <c r="NSK228" s="2"/>
      <c r="NSL228" s="2"/>
      <c r="NSM228" s="2"/>
      <c r="NSN228" s="2"/>
      <c r="NSO228" s="2"/>
      <c r="NSP228" s="2"/>
      <c r="NSQ228" s="2"/>
      <c r="NSR228" s="2"/>
      <c r="NSS228" s="2"/>
      <c r="NST228" s="2"/>
      <c r="NSU228" s="2"/>
      <c r="NSV228" s="2"/>
      <c r="NSW228" s="2"/>
      <c r="NSX228" s="2"/>
      <c r="NSY228" s="2"/>
      <c r="NSZ228" s="2"/>
      <c r="NTA228" s="2"/>
      <c r="NTB228" s="2"/>
      <c r="NTC228" s="2"/>
      <c r="NTD228" s="2"/>
      <c r="NTE228" s="2"/>
      <c r="NTF228" s="2"/>
      <c r="NTG228" s="2"/>
      <c r="NTH228" s="2"/>
      <c r="NTI228" s="2"/>
      <c r="NTJ228" s="2"/>
      <c r="NTK228" s="2"/>
      <c r="NTL228" s="2"/>
      <c r="NTM228" s="2"/>
      <c r="NTN228" s="2"/>
      <c r="NTO228" s="2"/>
      <c r="NTP228" s="2"/>
      <c r="NTQ228" s="2"/>
      <c r="NTR228" s="2"/>
      <c r="NTS228" s="2"/>
      <c r="NTT228" s="2"/>
      <c r="NTU228" s="2"/>
      <c r="NTV228" s="2"/>
      <c r="NTW228" s="2"/>
      <c r="NTX228" s="2"/>
      <c r="NTY228" s="2"/>
      <c r="NTZ228" s="2"/>
      <c r="NUA228" s="2"/>
      <c r="NUB228" s="2"/>
      <c r="NUC228" s="2"/>
      <c r="NUD228" s="2"/>
      <c r="NUE228" s="2"/>
      <c r="NUF228" s="2"/>
      <c r="NUG228" s="2"/>
      <c r="NUH228" s="2"/>
      <c r="NUI228" s="2"/>
      <c r="NUJ228" s="2"/>
      <c r="NUK228" s="2"/>
      <c r="NUL228" s="2"/>
      <c r="NUM228" s="2"/>
      <c r="NUN228" s="2"/>
      <c r="NUO228" s="2"/>
      <c r="NUP228" s="2"/>
      <c r="NUQ228" s="2"/>
      <c r="NUR228" s="2"/>
      <c r="NUS228" s="2"/>
      <c r="NUT228" s="2"/>
      <c r="NUU228" s="2"/>
      <c r="NUV228" s="2"/>
      <c r="NUW228" s="2"/>
      <c r="NUX228" s="2"/>
      <c r="NUY228" s="2"/>
      <c r="NUZ228" s="2"/>
      <c r="NVA228" s="2"/>
      <c r="NVB228" s="2"/>
      <c r="NVC228" s="2"/>
      <c r="NVD228" s="2"/>
      <c r="NVE228" s="2"/>
      <c r="NVF228" s="2"/>
      <c r="NVG228" s="2"/>
      <c r="NVH228" s="2"/>
      <c r="NVI228" s="2"/>
      <c r="NVJ228" s="2"/>
      <c r="NVK228" s="2"/>
      <c r="NVL228" s="2"/>
      <c r="NVM228" s="2"/>
      <c r="NVN228" s="2"/>
      <c r="NVO228" s="2"/>
      <c r="NVP228" s="2"/>
      <c r="NVQ228" s="2"/>
      <c r="NVR228" s="2"/>
      <c r="NVS228" s="2"/>
      <c r="NVT228" s="2"/>
      <c r="NVU228" s="2"/>
      <c r="NVV228" s="2"/>
      <c r="NVW228" s="2"/>
      <c r="NVX228" s="2"/>
      <c r="NVY228" s="2"/>
      <c r="NVZ228" s="2"/>
      <c r="NWA228" s="2"/>
      <c r="NWB228" s="2"/>
      <c r="NWC228" s="2"/>
      <c r="NWD228" s="2"/>
      <c r="NWE228" s="2"/>
      <c r="NWF228" s="2"/>
      <c r="NWG228" s="2"/>
      <c r="NWH228" s="2"/>
      <c r="NWI228" s="2"/>
      <c r="NWJ228" s="2"/>
      <c r="NWK228" s="2"/>
      <c r="NWL228" s="2"/>
      <c r="NWM228" s="2"/>
      <c r="NWN228" s="2"/>
      <c r="NWO228" s="2"/>
      <c r="NWP228" s="2"/>
      <c r="NWQ228" s="2"/>
      <c r="NWR228" s="2"/>
      <c r="NWS228" s="2"/>
      <c r="NWT228" s="2"/>
      <c r="NWU228" s="2"/>
      <c r="NWV228" s="2"/>
      <c r="NWW228" s="2"/>
      <c r="NWX228" s="2"/>
      <c r="NWY228" s="2"/>
      <c r="NWZ228" s="2"/>
      <c r="NXA228" s="2"/>
      <c r="NXB228" s="2"/>
      <c r="NXC228" s="2"/>
      <c r="NXD228" s="2"/>
      <c r="NXE228" s="2"/>
      <c r="NXF228" s="2"/>
      <c r="NXG228" s="2"/>
      <c r="NXH228" s="2"/>
      <c r="NXI228" s="2"/>
      <c r="NXJ228" s="2"/>
      <c r="NXK228" s="2"/>
      <c r="NXL228" s="2"/>
      <c r="NXM228" s="2"/>
      <c r="NXN228" s="2"/>
      <c r="NXO228" s="2"/>
      <c r="NXP228" s="2"/>
      <c r="NXQ228" s="2"/>
      <c r="NXR228" s="2"/>
      <c r="NXS228" s="2"/>
      <c r="NXT228" s="2"/>
      <c r="NXU228" s="2"/>
      <c r="NXV228" s="2"/>
      <c r="NXW228" s="2"/>
      <c r="NXX228" s="2"/>
      <c r="NXY228" s="2"/>
      <c r="NXZ228" s="2"/>
      <c r="NYA228" s="2"/>
      <c r="NYB228" s="2"/>
      <c r="NYC228" s="2"/>
      <c r="NYD228" s="2"/>
      <c r="NYE228" s="2"/>
      <c r="NYF228" s="2"/>
      <c r="NYG228" s="2"/>
      <c r="NYH228" s="2"/>
      <c r="NYI228" s="2"/>
      <c r="NYJ228" s="2"/>
      <c r="NYK228" s="2"/>
      <c r="NYL228" s="2"/>
      <c r="NYM228" s="2"/>
      <c r="NYN228" s="2"/>
      <c r="NYO228" s="2"/>
      <c r="NYP228" s="2"/>
      <c r="NYQ228" s="2"/>
      <c r="NYR228" s="2"/>
      <c r="NYS228" s="2"/>
      <c r="NYT228" s="2"/>
      <c r="NYU228" s="2"/>
      <c r="NYV228" s="2"/>
      <c r="NYW228" s="2"/>
      <c r="NYX228" s="2"/>
      <c r="NYY228" s="2"/>
      <c r="NYZ228" s="2"/>
      <c r="NZA228" s="2"/>
      <c r="NZB228" s="2"/>
      <c r="NZC228" s="2"/>
      <c r="NZD228" s="2"/>
      <c r="NZE228" s="2"/>
      <c r="NZF228" s="2"/>
      <c r="NZG228" s="2"/>
      <c r="NZH228" s="2"/>
      <c r="NZI228" s="2"/>
      <c r="NZJ228" s="2"/>
      <c r="NZK228" s="2"/>
      <c r="NZL228" s="2"/>
      <c r="NZM228" s="2"/>
      <c r="NZN228" s="2"/>
      <c r="NZO228" s="2"/>
      <c r="NZP228" s="2"/>
      <c r="NZQ228" s="2"/>
      <c r="NZR228" s="2"/>
      <c r="NZS228" s="2"/>
      <c r="NZT228" s="2"/>
      <c r="NZU228" s="2"/>
      <c r="NZV228" s="2"/>
      <c r="NZW228" s="2"/>
      <c r="NZX228" s="2"/>
      <c r="NZY228" s="2"/>
      <c r="NZZ228" s="2"/>
      <c r="OAA228" s="2"/>
      <c r="OAB228" s="2"/>
      <c r="OAC228" s="2"/>
      <c r="OAD228" s="2"/>
      <c r="OAE228" s="2"/>
      <c r="OAF228" s="2"/>
      <c r="OAG228" s="2"/>
      <c r="OAH228" s="2"/>
      <c r="OAI228" s="2"/>
      <c r="OAJ228" s="2"/>
      <c r="OAK228" s="2"/>
      <c r="OAL228" s="2"/>
      <c r="OAM228" s="2"/>
      <c r="OAN228" s="2"/>
      <c r="OAO228" s="2"/>
      <c r="OAP228" s="2"/>
      <c r="OAQ228" s="2"/>
      <c r="OAR228" s="2"/>
      <c r="OAS228" s="2"/>
      <c r="OAT228" s="2"/>
      <c r="OAU228" s="2"/>
      <c r="OAV228" s="2"/>
      <c r="OAW228" s="2"/>
      <c r="OAX228" s="2"/>
      <c r="OAY228" s="2"/>
      <c r="OAZ228" s="2"/>
      <c r="OBA228" s="2"/>
      <c r="OBB228" s="2"/>
      <c r="OBC228" s="2"/>
      <c r="OBD228" s="2"/>
      <c r="OBE228" s="2"/>
      <c r="OBF228" s="2"/>
      <c r="OBG228" s="2"/>
      <c r="OBH228" s="2"/>
      <c r="OBI228" s="2"/>
      <c r="OBJ228" s="2"/>
      <c r="OBK228" s="2"/>
      <c r="OBL228" s="2"/>
      <c r="OBM228" s="2"/>
      <c r="OBN228" s="2"/>
      <c r="OBO228" s="2"/>
      <c r="OBP228" s="2"/>
      <c r="OBQ228" s="2"/>
      <c r="OBR228" s="2"/>
      <c r="OBS228" s="2"/>
      <c r="OBT228" s="2"/>
      <c r="OBU228" s="2"/>
      <c r="OBV228" s="2"/>
      <c r="OBW228" s="2"/>
      <c r="OBX228" s="2"/>
      <c r="OBY228" s="2"/>
      <c r="OBZ228" s="2"/>
      <c r="OCA228" s="2"/>
      <c r="OCB228" s="2"/>
      <c r="OCC228" s="2"/>
      <c r="OCD228" s="2"/>
      <c r="OCE228" s="2"/>
      <c r="OCF228" s="2"/>
      <c r="OCG228" s="2"/>
      <c r="OCH228" s="2"/>
      <c r="OCI228" s="2"/>
      <c r="OCJ228" s="2"/>
      <c r="OCK228" s="2"/>
      <c r="OCL228" s="2"/>
      <c r="OCM228" s="2"/>
      <c r="OCN228" s="2"/>
      <c r="OCO228" s="2"/>
      <c r="OCP228" s="2"/>
      <c r="OCQ228" s="2"/>
      <c r="OCR228" s="2"/>
      <c r="OCS228" s="2"/>
      <c r="OCT228" s="2"/>
      <c r="OCU228" s="2"/>
      <c r="OCV228" s="2"/>
      <c r="OCW228" s="2"/>
      <c r="OCX228" s="2"/>
      <c r="OCY228" s="2"/>
      <c r="OCZ228" s="2"/>
      <c r="ODA228" s="2"/>
      <c r="ODB228" s="2"/>
      <c r="ODC228" s="2"/>
      <c r="ODD228" s="2"/>
      <c r="ODE228" s="2"/>
      <c r="ODF228" s="2"/>
      <c r="ODG228" s="2"/>
      <c r="ODH228" s="2"/>
      <c r="ODI228" s="2"/>
      <c r="ODJ228" s="2"/>
      <c r="ODK228" s="2"/>
      <c r="ODL228" s="2"/>
      <c r="ODM228" s="2"/>
      <c r="ODN228" s="2"/>
      <c r="ODO228" s="2"/>
      <c r="ODP228" s="2"/>
      <c r="ODQ228" s="2"/>
      <c r="ODR228" s="2"/>
      <c r="ODS228" s="2"/>
      <c r="ODT228" s="2"/>
      <c r="ODU228" s="2"/>
      <c r="ODV228" s="2"/>
      <c r="ODW228" s="2"/>
      <c r="ODX228" s="2"/>
      <c r="ODY228" s="2"/>
      <c r="ODZ228" s="2"/>
      <c r="OEA228" s="2"/>
      <c r="OEB228" s="2"/>
      <c r="OEC228" s="2"/>
      <c r="OED228" s="2"/>
      <c r="OEE228" s="2"/>
      <c r="OEF228" s="2"/>
      <c r="OEG228" s="2"/>
      <c r="OEH228" s="2"/>
      <c r="OEI228" s="2"/>
      <c r="OEJ228" s="2"/>
      <c r="OEK228" s="2"/>
      <c r="OEL228" s="2"/>
      <c r="OEM228" s="2"/>
      <c r="OEN228" s="2"/>
      <c r="OEO228" s="2"/>
      <c r="OEP228" s="2"/>
      <c r="OEQ228" s="2"/>
      <c r="OER228" s="2"/>
      <c r="OES228" s="2"/>
      <c r="OET228" s="2"/>
      <c r="OEU228" s="2"/>
      <c r="OEV228" s="2"/>
      <c r="OEW228" s="2"/>
      <c r="OEX228" s="2"/>
      <c r="OEY228" s="2"/>
      <c r="OEZ228" s="2"/>
      <c r="OFA228" s="2"/>
      <c r="OFB228" s="2"/>
      <c r="OFC228" s="2"/>
      <c r="OFD228" s="2"/>
      <c r="OFE228" s="2"/>
      <c r="OFF228" s="2"/>
      <c r="OFG228" s="2"/>
      <c r="OFH228" s="2"/>
      <c r="OFI228" s="2"/>
      <c r="OFJ228" s="2"/>
      <c r="OFK228" s="2"/>
      <c r="OFL228" s="2"/>
      <c r="OFM228" s="2"/>
      <c r="OFN228" s="2"/>
      <c r="OFO228" s="2"/>
      <c r="OFP228" s="2"/>
      <c r="OFQ228" s="2"/>
      <c r="OFR228" s="2"/>
      <c r="OFS228" s="2"/>
      <c r="OFT228" s="2"/>
      <c r="OFU228" s="2"/>
      <c r="OFV228" s="2"/>
      <c r="OFW228" s="2"/>
      <c r="OFX228" s="2"/>
      <c r="OFY228" s="2"/>
      <c r="OFZ228" s="2"/>
      <c r="OGA228" s="2"/>
      <c r="OGB228" s="2"/>
      <c r="OGC228" s="2"/>
      <c r="OGD228" s="2"/>
      <c r="OGE228" s="2"/>
      <c r="OGF228" s="2"/>
      <c r="OGG228" s="2"/>
      <c r="OGH228" s="2"/>
      <c r="OGI228" s="2"/>
      <c r="OGJ228" s="2"/>
      <c r="OGK228" s="2"/>
      <c r="OGL228" s="2"/>
      <c r="OGM228" s="2"/>
      <c r="OGN228" s="2"/>
      <c r="OGO228" s="2"/>
      <c r="OGP228" s="2"/>
      <c r="OGQ228" s="2"/>
      <c r="OGR228" s="2"/>
      <c r="OGS228" s="2"/>
      <c r="OGT228" s="2"/>
      <c r="OGU228" s="2"/>
      <c r="OGV228" s="2"/>
      <c r="OGW228" s="2"/>
      <c r="OGX228" s="2"/>
      <c r="OGY228" s="2"/>
      <c r="OGZ228" s="2"/>
      <c r="OHA228" s="2"/>
      <c r="OHB228" s="2"/>
      <c r="OHC228" s="2"/>
      <c r="OHD228" s="2"/>
      <c r="OHE228" s="2"/>
      <c r="OHF228" s="2"/>
      <c r="OHG228" s="2"/>
      <c r="OHH228" s="2"/>
      <c r="OHI228" s="2"/>
      <c r="OHJ228" s="2"/>
      <c r="OHK228" s="2"/>
      <c r="OHL228" s="2"/>
      <c r="OHM228" s="2"/>
      <c r="OHN228" s="2"/>
      <c r="OHO228" s="2"/>
      <c r="OHP228" s="2"/>
      <c r="OHQ228" s="2"/>
      <c r="OHR228" s="2"/>
      <c r="OHS228" s="2"/>
      <c r="OHT228" s="2"/>
      <c r="OHU228" s="2"/>
      <c r="OHV228" s="2"/>
      <c r="OHW228" s="2"/>
      <c r="OHX228" s="2"/>
      <c r="OHY228" s="2"/>
      <c r="OHZ228" s="2"/>
      <c r="OIA228" s="2"/>
      <c r="OIB228" s="2"/>
      <c r="OIC228" s="2"/>
      <c r="OID228" s="2"/>
      <c r="OIE228" s="2"/>
      <c r="OIF228" s="2"/>
      <c r="OIG228" s="2"/>
      <c r="OIH228" s="2"/>
      <c r="OII228" s="2"/>
      <c r="OIJ228" s="2"/>
      <c r="OIK228" s="2"/>
      <c r="OIL228" s="2"/>
      <c r="OIM228" s="2"/>
      <c r="OIN228" s="2"/>
      <c r="OIO228" s="2"/>
      <c r="OIP228" s="2"/>
      <c r="OIQ228" s="2"/>
      <c r="OIR228" s="2"/>
      <c r="OIS228" s="2"/>
      <c r="OIT228" s="2"/>
      <c r="OIU228" s="2"/>
      <c r="OIV228" s="2"/>
      <c r="OIW228" s="2"/>
      <c r="OIX228" s="2"/>
      <c r="OIY228" s="2"/>
      <c r="OIZ228" s="2"/>
      <c r="OJA228" s="2"/>
      <c r="OJB228" s="2"/>
      <c r="OJC228" s="2"/>
      <c r="OJD228" s="2"/>
      <c r="OJE228" s="2"/>
      <c r="OJF228" s="2"/>
      <c r="OJG228" s="2"/>
      <c r="OJH228" s="2"/>
      <c r="OJI228" s="2"/>
      <c r="OJJ228" s="2"/>
      <c r="OJK228" s="2"/>
      <c r="OJL228" s="2"/>
      <c r="OJM228" s="2"/>
      <c r="OJN228" s="2"/>
      <c r="OJO228" s="2"/>
      <c r="OJP228" s="2"/>
      <c r="OJQ228" s="2"/>
      <c r="OJR228" s="2"/>
      <c r="OJS228" s="2"/>
      <c r="OJT228" s="2"/>
      <c r="OJU228" s="2"/>
      <c r="OJV228" s="2"/>
      <c r="OJW228" s="2"/>
      <c r="OJX228" s="2"/>
      <c r="OJY228" s="2"/>
      <c r="OJZ228" s="2"/>
      <c r="OKA228" s="2"/>
      <c r="OKB228" s="2"/>
      <c r="OKC228" s="2"/>
      <c r="OKD228" s="2"/>
      <c r="OKE228" s="2"/>
      <c r="OKF228" s="2"/>
      <c r="OKG228" s="2"/>
      <c r="OKH228" s="2"/>
      <c r="OKI228" s="2"/>
      <c r="OKJ228" s="2"/>
      <c r="OKK228" s="2"/>
      <c r="OKL228" s="2"/>
      <c r="OKM228" s="2"/>
      <c r="OKN228" s="2"/>
      <c r="OKO228" s="2"/>
      <c r="OKP228" s="2"/>
      <c r="OKQ228" s="2"/>
      <c r="OKR228" s="2"/>
      <c r="OKS228" s="2"/>
      <c r="OKT228" s="2"/>
      <c r="OKU228" s="2"/>
      <c r="OKV228" s="2"/>
      <c r="OKW228" s="2"/>
      <c r="OKX228" s="2"/>
      <c r="OKY228" s="2"/>
      <c r="OKZ228" s="2"/>
      <c r="OLA228" s="2"/>
      <c r="OLB228" s="2"/>
      <c r="OLC228" s="2"/>
      <c r="OLD228" s="2"/>
      <c r="OLE228" s="2"/>
      <c r="OLF228" s="2"/>
      <c r="OLG228" s="2"/>
      <c r="OLH228" s="2"/>
      <c r="OLI228" s="2"/>
      <c r="OLJ228" s="2"/>
      <c r="OLK228" s="2"/>
      <c r="OLL228" s="2"/>
      <c r="OLM228" s="2"/>
      <c r="OLN228" s="2"/>
      <c r="OLO228" s="2"/>
      <c r="OLP228" s="2"/>
      <c r="OLQ228" s="2"/>
      <c r="OLR228" s="2"/>
      <c r="OLS228" s="2"/>
      <c r="OLT228" s="2"/>
      <c r="OLU228" s="2"/>
      <c r="OLV228" s="2"/>
      <c r="OLW228" s="2"/>
      <c r="OLX228" s="2"/>
      <c r="OLY228" s="2"/>
      <c r="OLZ228" s="2"/>
      <c r="OMA228" s="2"/>
      <c r="OMB228" s="2"/>
      <c r="OMC228" s="2"/>
      <c r="OMD228" s="2"/>
      <c r="OME228" s="2"/>
      <c r="OMF228" s="2"/>
      <c r="OMG228" s="2"/>
      <c r="OMH228" s="2"/>
      <c r="OMI228" s="2"/>
      <c r="OMJ228" s="2"/>
      <c r="OMK228" s="2"/>
      <c r="OML228" s="2"/>
      <c r="OMM228" s="2"/>
      <c r="OMN228" s="2"/>
      <c r="OMO228" s="2"/>
      <c r="OMP228" s="2"/>
      <c r="OMQ228" s="2"/>
      <c r="OMR228" s="2"/>
      <c r="OMS228" s="2"/>
      <c r="OMT228" s="2"/>
      <c r="OMU228" s="2"/>
      <c r="OMV228" s="2"/>
      <c r="OMW228" s="2"/>
      <c r="OMX228" s="2"/>
      <c r="OMY228" s="2"/>
      <c r="OMZ228" s="2"/>
      <c r="ONA228" s="2"/>
      <c r="ONB228" s="2"/>
      <c r="ONC228" s="2"/>
      <c r="OND228" s="2"/>
      <c r="ONE228" s="2"/>
      <c r="ONF228" s="2"/>
      <c r="ONG228" s="2"/>
      <c r="ONH228" s="2"/>
      <c r="ONI228" s="2"/>
      <c r="ONJ228" s="2"/>
      <c r="ONK228" s="2"/>
      <c r="ONL228" s="2"/>
      <c r="ONM228" s="2"/>
      <c r="ONN228" s="2"/>
      <c r="ONO228" s="2"/>
      <c r="ONP228" s="2"/>
      <c r="ONQ228" s="2"/>
      <c r="ONR228" s="2"/>
      <c r="ONS228" s="2"/>
      <c r="ONT228" s="2"/>
      <c r="ONU228" s="2"/>
      <c r="ONV228" s="2"/>
      <c r="ONW228" s="2"/>
      <c r="ONX228" s="2"/>
      <c r="ONY228" s="2"/>
      <c r="ONZ228" s="2"/>
      <c r="OOA228" s="2"/>
      <c r="OOB228" s="2"/>
      <c r="OOC228" s="2"/>
      <c r="OOD228" s="2"/>
      <c r="OOE228" s="2"/>
      <c r="OOF228" s="2"/>
      <c r="OOG228" s="2"/>
      <c r="OOH228" s="2"/>
      <c r="OOI228" s="2"/>
      <c r="OOJ228" s="2"/>
      <c r="OOK228" s="2"/>
      <c r="OOL228" s="2"/>
      <c r="OOM228" s="2"/>
      <c r="OON228" s="2"/>
      <c r="OOO228" s="2"/>
      <c r="OOP228" s="2"/>
      <c r="OOQ228" s="2"/>
      <c r="OOR228" s="2"/>
      <c r="OOS228" s="2"/>
      <c r="OOT228" s="2"/>
      <c r="OOU228" s="2"/>
      <c r="OOV228" s="2"/>
      <c r="OOW228" s="2"/>
      <c r="OOX228" s="2"/>
      <c r="OOY228" s="2"/>
      <c r="OOZ228" s="2"/>
      <c r="OPA228" s="2"/>
      <c r="OPB228" s="2"/>
      <c r="OPC228" s="2"/>
      <c r="OPD228" s="2"/>
      <c r="OPE228" s="2"/>
      <c r="OPF228" s="2"/>
      <c r="OPG228" s="2"/>
      <c r="OPH228" s="2"/>
      <c r="OPI228" s="2"/>
      <c r="OPJ228" s="2"/>
      <c r="OPK228" s="2"/>
      <c r="OPL228" s="2"/>
      <c r="OPM228" s="2"/>
      <c r="OPN228" s="2"/>
      <c r="OPO228" s="2"/>
      <c r="OPP228" s="2"/>
      <c r="OPQ228" s="2"/>
      <c r="OPR228" s="2"/>
      <c r="OPS228" s="2"/>
      <c r="OPT228" s="2"/>
      <c r="OPU228" s="2"/>
      <c r="OPV228" s="2"/>
      <c r="OPW228" s="2"/>
      <c r="OPX228" s="2"/>
      <c r="OPY228" s="2"/>
      <c r="OPZ228" s="2"/>
      <c r="OQA228" s="2"/>
      <c r="OQB228" s="2"/>
      <c r="OQC228" s="2"/>
      <c r="OQD228" s="2"/>
      <c r="OQE228" s="2"/>
      <c r="OQF228" s="2"/>
      <c r="OQG228" s="2"/>
      <c r="OQH228" s="2"/>
      <c r="OQI228" s="2"/>
      <c r="OQJ228" s="2"/>
      <c r="OQK228" s="2"/>
      <c r="OQL228" s="2"/>
      <c r="OQM228" s="2"/>
      <c r="OQN228" s="2"/>
      <c r="OQO228" s="2"/>
      <c r="OQP228" s="2"/>
      <c r="OQQ228" s="2"/>
      <c r="OQR228" s="2"/>
      <c r="OQS228" s="2"/>
      <c r="OQT228" s="2"/>
      <c r="OQU228" s="2"/>
      <c r="OQV228" s="2"/>
      <c r="OQW228" s="2"/>
      <c r="OQX228" s="2"/>
      <c r="OQY228" s="2"/>
      <c r="OQZ228" s="2"/>
      <c r="ORA228" s="2"/>
      <c r="ORB228" s="2"/>
      <c r="ORC228" s="2"/>
      <c r="ORD228" s="2"/>
      <c r="ORE228" s="2"/>
      <c r="ORF228" s="2"/>
      <c r="ORG228" s="2"/>
      <c r="ORH228" s="2"/>
      <c r="ORI228" s="2"/>
      <c r="ORJ228" s="2"/>
      <c r="ORK228" s="2"/>
      <c r="ORL228" s="2"/>
      <c r="ORM228" s="2"/>
      <c r="ORN228" s="2"/>
      <c r="ORO228" s="2"/>
      <c r="ORP228" s="2"/>
      <c r="ORQ228" s="2"/>
      <c r="ORR228" s="2"/>
      <c r="ORS228" s="2"/>
      <c r="ORT228" s="2"/>
      <c r="ORU228" s="2"/>
      <c r="ORV228" s="2"/>
      <c r="ORW228" s="2"/>
      <c r="ORX228" s="2"/>
      <c r="ORY228" s="2"/>
      <c r="ORZ228" s="2"/>
      <c r="OSA228" s="2"/>
      <c r="OSB228" s="2"/>
      <c r="OSC228" s="2"/>
      <c r="OSD228" s="2"/>
      <c r="OSE228" s="2"/>
      <c r="OSF228" s="2"/>
      <c r="OSG228" s="2"/>
      <c r="OSH228" s="2"/>
      <c r="OSI228" s="2"/>
      <c r="OSJ228" s="2"/>
      <c r="OSK228" s="2"/>
      <c r="OSL228" s="2"/>
      <c r="OSM228" s="2"/>
      <c r="OSN228" s="2"/>
      <c r="OSO228" s="2"/>
      <c r="OSP228" s="2"/>
      <c r="OSQ228" s="2"/>
      <c r="OSR228" s="2"/>
      <c r="OSS228" s="2"/>
      <c r="OST228" s="2"/>
      <c r="OSU228" s="2"/>
      <c r="OSV228" s="2"/>
      <c r="OSW228" s="2"/>
      <c r="OSX228" s="2"/>
      <c r="OSY228" s="2"/>
      <c r="OSZ228" s="2"/>
      <c r="OTA228" s="2"/>
      <c r="OTB228" s="2"/>
      <c r="OTC228" s="2"/>
      <c r="OTD228" s="2"/>
      <c r="OTE228" s="2"/>
      <c r="OTF228" s="2"/>
      <c r="OTG228" s="2"/>
      <c r="OTH228" s="2"/>
      <c r="OTI228" s="2"/>
      <c r="OTJ228" s="2"/>
      <c r="OTK228" s="2"/>
      <c r="OTL228" s="2"/>
      <c r="OTM228" s="2"/>
      <c r="OTN228" s="2"/>
      <c r="OTO228" s="2"/>
      <c r="OTP228" s="2"/>
      <c r="OTQ228" s="2"/>
      <c r="OTR228" s="2"/>
      <c r="OTS228" s="2"/>
      <c r="OTT228" s="2"/>
      <c r="OTU228" s="2"/>
      <c r="OTV228" s="2"/>
      <c r="OTW228" s="2"/>
      <c r="OTX228" s="2"/>
      <c r="OTY228" s="2"/>
      <c r="OTZ228" s="2"/>
      <c r="OUA228" s="2"/>
      <c r="OUB228" s="2"/>
      <c r="OUC228" s="2"/>
      <c r="OUD228" s="2"/>
      <c r="OUE228" s="2"/>
      <c r="OUF228" s="2"/>
      <c r="OUG228" s="2"/>
      <c r="OUH228" s="2"/>
      <c r="OUI228" s="2"/>
      <c r="OUJ228" s="2"/>
      <c r="OUK228" s="2"/>
      <c r="OUL228" s="2"/>
      <c r="OUM228" s="2"/>
      <c r="OUN228" s="2"/>
      <c r="OUO228" s="2"/>
      <c r="OUP228" s="2"/>
      <c r="OUQ228" s="2"/>
      <c r="OUR228" s="2"/>
      <c r="OUS228" s="2"/>
      <c r="OUT228" s="2"/>
      <c r="OUU228" s="2"/>
      <c r="OUV228" s="2"/>
      <c r="OUW228" s="2"/>
      <c r="OUX228" s="2"/>
      <c r="OUY228" s="2"/>
      <c r="OUZ228" s="2"/>
      <c r="OVA228" s="2"/>
      <c r="OVB228" s="2"/>
      <c r="OVC228" s="2"/>
      <c r="OVD228" s="2"/>
      <c r="OVE228" s="2"/>
      <c r="OVF228" s="2"/>
      <c r="OVG228" s="2"/>
      <c r="OVH228" s="2"/>
      <c r="OVI228" s="2"/>
      <c r="OVJ228" s="2"/>
      <c r="OVK228" s="2"/>
      <c r="OVL228" s="2"/>
      <c r="OVM228" s="2"/>
      <c r="OVN228" s="2"/>
      <c r="OVO228" s="2"/>
      <c r="OVP228" s="2"/>
      <c r="OVQ228" s="2"/>
      <c r="OVR228" s="2"/>
      <c r="OVS228" s="2"/>
      <c r="OVT228" s="2"/>
      <c r="OVU228" s="2"/>
      <c r="OVV228" s="2"/>
      <c r="OVW228" s="2"/>
      <c r="OVX228" s="2"/>
      <c r="OVY228" s="2"/>
      <c r="OVZ228" s="2"/>
      <c r="OWA228" s="2"/>
      <c r="OWB228" s="2"/>
      <c r="OWC228" s="2"/>
      <c r="OWD228" s="2"/>
      <c r="OWE228" s="2"/>
      <c r="OWF228" s="2"/>
      <c r="OWG228" s="2"/>
      <c r="OWH228" s="2"/>
      <c r="OWI228" s="2"/>
      <c r="OWJ228" s="2"/>
      <c r="OWK228" s="2"/>
      <c r="OWL228" s="2"/>
      <c r="OWM228" s="2"/>
      <c r="OWN228" s="2"/>
      <c r="OWO228" s="2"/>
      <c r="OWP228" s="2"/>
      <c r="OWQ228" s="2"/>
      <c r="OWR228" s="2"/>
      <c r="OWS228" s="2"/>
      <c r="OWT228" s="2"/>
      <c r="OWU228" s="2"/>
      <c r="OWV228" s="2"/>
      <c r="OWW228" s="2"/>
      <c r="OWX228" s="2"/>
      <c r="OWY228" s="2"/>
      <c r="OWZ228" s="2"/>
      <c r="OXA228" s="2"/>
      <c r="OXB228" s="2"/>
      <c r="OXC228" s="2"/>
      <c r="OXD228" s="2"/>
      <c r="OXE228" s="2"/>
      <c r="OXF228" s="2"/>
      <c r="OXG228" s="2"/>
      <c r="OXH228" s="2"/>
      <c r="OXI228" s="2"/>
      <c r="OXJ228" s="2"/>
      <c r="OXK228" s="2"/>
      <c r="OXL228" s="2"/>
      <c r="OXM228" s="2"/>
      <c r="OXN228" s="2"/>
      <c r="OXO228" s="2"/>
      <c r="OXP228" s="2"/>
      <c r="OXQ228" s="2"/>
      <c r="OXR228" s="2"/>
      <c r="OXS228" s="2"/>
      <c r="OXT228" s="2"/>
      <c r="OXU228" s="2"/>
      <c r="OXV228" s="2"/>
      <c r="OXW228" s="2"/>
      <c r="OXX228" s="2"/>
      <c r="OXY228" s="2"/>
      <c r="OXZ228" s="2"/>
      <c r="OYA228" s="2"/>
      <c r="OYB228" s="2"/>
      <c r="OYC228" s="2"/>
      <c r="OYD228" s="2"/>
      <c r="OYE228" s="2"/>
      <c r="OYF228" s="2"/>
      <c r="OYG228" s="2"/>
      <c r="OYH228" s="2"/>
      <c r="OYI228" s="2"/>
      <c r="OYJ228" s="2"/>
      <c r="OYK228" s="2"/>
      <c r="OYL228" s="2"/>
      <c r="OYM228" s="2"/>
      <c r="OYN228" s="2"/>
      <c r="OYO228" s="2"/>
      <c r="OYP228" s="2"/>
      <c r="OYQ228" s="2"/>
      <c r="OYR228" s="2"/>
      <c r="OYS228" s="2"/>
      <c r="OYT228" s="2"/>
      <c r="OYU228" s="2"/>
      <c r="OYV228" s="2"/>
      <c r="OYW228" s="2"/>
      <c r="OYX228" s="2"/>
      <c r="OYY228" s="2"/>
      <c r="OYZ228" s="2"/>
      <c r="OZA228" s="2"/>
      <c r="OZB228" s="2"/>
      <c r="OZC228" s="2"/>
      <c r="OZD228" s="2"/>
      <c r="OZE228" s="2"/>
      <c r="OZF228" s="2"/>
      <c r="OZG228" s="2"/>
      <c r="OZH228" s="2"/>
      <c r="OZI228" s="2"/>
      <c r="OZJ228" s="2"/>
      <c r="OZK228" s="2"/>
      <c r="OZL228" s="2"/>
      <c r="OZM228" s="2"/>
      <c r="OZN228" s="2"/>
      <c r="OZO228" s="2"/>
      <c r="OZP228" s="2"/>
      <c r="OZQ228" s="2"/>
      <c r="OZR228" s="2"/>
      <c r="OZS228" s="2"/>
      <c r="OZT228" s="2"/>
      <c r="OZU228" s="2"/>
      <c r="OZV228" s="2"/>
      <c r="OZW228" s="2"/>
      <c r="OZX228" s="2"/>
      <c r="OZY228" s="2"/>
      <c r="OZZ228" s="2"/>
      <c r="PAA228" s="2"/>
      <c r="PAB228" s="2"/>
      <c r="PAC228" s="2"/>
      <c r="PAD228" s="2"/>
      <c r="PAE228" s="2"/>
      <c r="PAF228" s="2"/>
      <c r="PAG228" s="2"/>
      <c r="PAH228" s="2"/>
      <c r="PAI228" s="2"/>
      <c r="PAJ228" s="2"/>
      <c r="PAK228" s="2"/>
      <c r="PAL228" s="2"/>
      <c r="PAM228" s="2"/>
      <c r="PAN228" s="2"/>
      <c r="PAO228" s="2"/>
      <c r="PAP228" s="2"/>
      <c r="PAQ228" s="2"/>
      <c r="PAR228" s="2"/>
      <c r="PAS228" s="2"/>
      <c r="PAT228" s="2"/>
      <c r="PAU228" s="2"/>
      <c r="PAV228" s="2"/>
      <c r="PAW228" s="2"/>
      <c r="PAX228" s="2"/>
      <c r="PAY228" s="2"/>
      <c r="PAZ228" s="2"/>
      <c r="PBA228" s="2"/>
      <c r="PBB228" s="2"/>
      <c r="PBC228" s="2"/>
      <c r="PBD228" s="2"/>
      <c r="PBE228" s="2"/>
      <c r="PBF228" s="2"/>
      <c r="PBG228" s="2"/>
      <c r="PBH228" s="2"/>
      <c r="PBI228" s="2"/>
      <c r="PBJ228" s="2"/>
      <c r="PBK228" s="2"/>
      <c r="PBL228" s="2"/>
      <c r="PBM228" s="2"/>
      <c r="PBN228" s="2"/>
      <c r="PBO228" s="2"/>
      <c r="PBP228" s="2"/>
      <c r="PBQ228" s="2"/>
      <c r="PBR228" s="2"/>
      <c r="PBS228" s="2"/>
      <c r="PBT228" s="2"/>
      <c r="PBU228" s="2"/>
      <c r="PBV228" s="2"/>
      <c r="PBW228" s="2"/>
      <c r="PBX228" s="2"/>
      <c r="PBY228" s="2"/>
      <c r="PBZ228" s="2"/>
      <c r="PCA228" s="2"/>
      <c r="PCB228" s="2"/>
      <c r="PCC228" s="2"/>
      <c r="PCD228" s="2"/>
      <c r="PCE228" s="2"/>
      <c r="PCF228" s="2"/>
      <c r="PCG228" s="2"/>
      <c r="PCH228" s="2"/>
      <c r="PCI228" s="2"/>
      <c r="PCJ228" s="2"/>
      <c r="PCK228" s="2"/>
      <c r="PCL228" s="2"/>
      <c r="PCM228" s="2"/>
      <c r="PCN228" s="2"/>
      <c r="PCO228" s="2"/>
      <c r="PCP228" s="2"/>
      <c r="PCQ228" s="2"/>
      <c r="PCR228" s="2"/>
      <c r="PCS228" s="2"/>
      <c r="PCT228" s="2"/>
      <c r="PCU228" s="2"/>
      <c r="PCV228" s="2"/>
      <c r="PCW228" s="2"/>
      <c r="PCX228" s="2"/>
      <c r="PCY228" s="2"/>
      <c r="PCZ228" s="2"/>
      <c r="PDA228" s="2"/>
      <c r="PDB228" s="2"/>
      <c r="PDC228" s="2"/>
      <c r="PDD228" s="2"/>
      <c r="PDE228" s="2"/>
      <c r="PDF228" s="2"/>
      <c r="PDG228" s="2"/>
      <c r="PDH228" s="2"/>
      <c r="PDI228" s="2"/>
      <c r="PDJ228" s="2"/>
      <c r="PDK228" s="2"/>
      <c r="PDL228" s="2"/>
      <c r="PDM228" s="2"/>
      <c r="PDN228" s="2"/>
      <c r="PDO228" s="2"/>
      <c r="PDP228" s="2"/>
      <c r="PDQ228" s="2"/>
      <c r="PDR228" s="2"/>
      <c r="PDS228" s="2"/>
      <c r="PDT228" s="2"/>
      <c r="PDU228" s="2"/>
      <c r="PDV228" s="2"/>
      <c r="PDW228" s="2"/>
      <c r="PDX228" s="2"/>
      <c r="PDY228" s="2"/>
      <c r="PDZ228" s="2"/>
      <c r="PEA228" s="2"/>
      <c r="PEB228" s="2"/>
      <c r="PEC228" s="2"/>
      <c r="PED228" s="2"/>
      <c r="PEE228" s="2"/>
      <c r="PEF228" s="2"/>
      <c r="PEG228" s="2"/>
      <c r="PEH228" s="2"/>
      <c r="PEI228" s="2"/>
      <c r="PEJ228" s="2"/>
      <c r="PEK228" s="2"/>
      <c r="PEL228" s="2"/>
      <c r="PEM228" s="2"/>
      <c r="PEN228" s="2"/>
      <c r="PEO228" s="2"/>
      <c r="PEP228" s="2"/>
      <c r="PEQ228" s="2"/>
      <c r="PER228" s="2"/>
      <c r="PES228" s="2"/>
      <c r="PET228" s="2"/>
      <c r="PEU228" s="2"/>
      <c r="PEV228" s="2"/>
      <c r="PEW228" s="2"/>
      <c r="PEX228" s="2"/>
      <c r="PEY228" s="2"/>
      <c r="PEZ228" s="2"/>
      <c r="PFA228" s="2"/>
      <c r="PFB228" s="2"/>
      <c r="PFC228" s="2"/>
      <c r="PFD228" s="2"/>
      <c r="PFE228" s="2"/>
      <c r="PFF228" s="2"/>
      <c r="PFG228" s="2"/>
      <c r="PFH228" s="2"/>
      <c r="PFI228" s="2"/>
      <c r="PFJ228" s="2"/>
      <c r="PFK228" s="2"/>
      <c r="PFL228" s="2"/>
      <c r="PFM228" s="2"/>
      <c r="PFN228" s="2"/>
      <c r="PFO228" s="2"/>
      <c r="PFP228" s="2"/>
      <c r="PFQ228" s="2"/>
      <c r="PFR228" s="2"/>
      <c r="PFS228" s="2"/>
      <c r="PFT228" s="2"/>
      <c r="PFU228" s="2"/>
      <c r="PFV228" s="2"/>
      <c r="PFW228" s="2"/>
      <c r="PFX228" s="2"/>
      <c r="PFY228" s="2"/>
      <c r="PFZ228" s="2"/>
      <c r="PGA228" s="2"/>
      <c r="PGB228" s="2"/>
      <c r="PGC228" s="2"/>
      <c r="PGD228" s="2"/>
      <c r="PGE228" s="2"/>
      <c r="PGF228" s="2"/>
      <c r="PGG228" s="2"/>
      <c r="PGH228" s="2"/>
      <c r="PGI228" s="2"/>
      <c r="PGJ228" s="2"/>
      <c r="PGK228" s="2"/>
      <c r="PGL228" s="2"/>
      <c r="PGM228" s="2"/>
      <c r="PGN228" s="2"/>
      <c r="PGO228" s="2"/>
      <c r="PGP228" s="2"/>
      <c r="PGQ228" s="2"/>
      <c r="PGR228" s="2"/>
      <c r="PGS228" s="2"/>
      <c r="PGT228" s="2"/>
      <c r="PGU228" s="2"/>
      <c r="PGV228" s="2"/>
      <c r="PGW228" s="2"/>
      <c r="PGX228" s="2"/>
      <c r="PGY228" s="2"/>
      <c r="PGZ228" s="2"/>
      <c r="PHA228" s="2"/>
      <c r="PHB228" s="2"/>
      <c r="PHC228" s="2"/>
      <c r="PHD228" s="2"/>
      <c r="PHE228" s="2"/>
      <c r="PHF228" s="2"/>
      <c r="PHG228" s="2"/>
      <c r="PHH228" s="2"/>
      <c r="PHI228" s="2"/>
      <c r="PHJ228" s="2"/>
      <c r="PHK228" s="2"/>
      <c r="PHL228" s="2"/>
      <c r="PHM228" s="2"/>
      <c r="PHN228" s="2"/>
      <c r="PHO228" s="2"/>
      <c r="PHP228" s="2"/>
      <c r="PHQ228" s="2"/>
      <c r="PHR228" s="2"/>
      <c r="PHS228" s="2"/>
      <c r="PHT228" s="2"/>
      <c r="PHU228" s="2"/>
      <c r="PHV228" s="2"/>
      <c r="PHW228" s="2"/>
      <c r="PHX228" s="2"/>
      <c r="PHY228" s="2"/>
      <c r="PHZ228" s="2"/>
      <c r="PIA228" s="2"/>
      <c r="PIB228" s="2"/>
      <c r="PIC228" s="2"/>
      <c r="PID228" s="2"/>
      <c r="PIE228" s="2"/>
      <c r="PIF228" s="2"/>
      <c r="PIG228" s="2"/>
      <c r="PIH228" s="2"/>
      <c r="PII228" s="2"/>
      <c r="PIJ228" s="2"/>
      <c r="PIK228" s="2"/>
      <c r="PIL228" s="2"/>
      <c r="PIM228" s="2"/>
      <c r="PIN228" s="2"/>
      <c r="PIO228" s="2"/>
      <c r="PIP228" s="2"/>
      <c r="PIQ228" s="2"/>
      <c r="PIR228" s="2"/>
      <c r="PIS228" s="2"/>
      <c r="PIT228" s="2"/>
      <c r="PIU228" s="2"/>
      <c r="PIV228" s="2"/>
      <c r="PIW228" s="2"/>
      <c r="PIX228" s="2"/>
      <c r="PIY228" s="2"/>
      <c r="PIZ228" s="2"/>
      <c r="PJA228" s="2"/>
      <c r="PJB228" s="2"/>
      <c r="PJC228" s="2"/>
      <c r="PJD228" s="2"/>
      <c r="PJE228" s="2"/>
      <c r="PJF228" s="2"/>
      <c r="PJG228" s="2"/>
      <c r="PJH228" s="2"/>
      <c r="PJI228" s="2"/>
      <c r="PJJ228" s="2"/>
      <c r="PJK228" s="2"/>
      <c r="PJL228" s="2"/>
      <c r="PJM228" s="2"/>
      <c r="PJN228" s="2"/>
      <c r="PJO228" s="2"/>
      <c r="PJP228" s="2"/>
      <c r="PJQ228" s="2"/>
      <c r="PJR228" s="2"/>
      <c r="PJS228" s="2"/>
      <c r="PJT228" s="2"/>
      <c r="PJU228" s="2"/>
      <c r="PJV228" s="2"/>
      <c r="PJW228" s="2"/>
      <c r="PJX228" s="2"/>
      <c r="PJY228" s="2"/>
      <c r="PJZ228" s="2"/>
      <c r="PKA228" s="2"/>
      <c r="PKB228" s="2"/>
      <c r="PKC228" s="2"/>
      <c r="PKD228" s="2"/>
      <c r="PKE228" s="2"/>
      <c r="PKF228" s="2"/>
      <c r="PKG228" s="2"/>
      <c r="PKH228" s="2"/>
      <c r="PKI228" s="2"/>
      <c r="PKJ228" s="2"/>
      <c r="PKK228" s="2"/>
      <c r="PKL228" s="2"/>
      <c r="PKM228" s="2"/>
      <c r="PKN228" s="2"/>
      <c r="PKO228" s="2"/>
      <c r="PKP228" s="2"/>
      <c r="PKQ228" s="2"/>
      <c r="PKR228" s="2"/>
      <c r="PKS228" s="2"/>
      <c r="PKT228" s="2"/>
      <c r="PKU228" s="2"/>
      <c r="PKV228" s="2"/>
      <c r="PKW228" s="2"/>
      <c r="PKX228" s="2"/>
      <c r="PKY228" s="2"/>
      <c r="PKZ228" s="2"/>
      <c r="PLA228" s="2"/>
      <c r="PLB228" s="2"/>
      <c r="PLC228" s="2"/>
      <c r="PLD228" s="2"/>
      <c r="PLE228" s="2"/>
      <c r="PLF228" s="2"/>
      <c r="PLG228" s="2"/>
      <c r="PLH228" s="2"/>
      <c r="PLI228" s="2"/>
      <c r="PLJ228" s="2"/>
      <c r="PLK228" s="2"/>
      <c r="PLL228" s="2"/>
      <c r="PLM228" s="2"/>
      <c r="PLN228" s="2"/>
      <c r="PLO228" s="2"/>
      <c r="PLP228" s="2"/>
      <c r="PLQ228" s="2"/>
      <c r="PLR228" s="2"/>
      <c r="PLS228" s="2"/>
      <c r="PLT228" s="2"/>
      <c r="PLU228" s="2"/>
      <c r="PLV228" s="2"/>
      <c r="PLW228" s="2"/>
      <c r="PLX228" s="2"/>
      <c r="PLY228" s="2"/>
      <c r="PLZ228" s="2"/>
      <c r="PMA228" s="2"/>
      <c r="PMB228" s="2"/>
      <c r="PMC228" s="2"/>
      <c r="PMD228" s="2"/>
      <c r="PME228" s="2"/>
      <c r="PMF228" s="2"/>
      <c r="PMG228" s="2"/>
      <c r="PMH228" s="2"/>
      <c r="PMI228" s="2"/>
      <c r="PMJ228" s="2"/>
      <c r="PMK228" s="2"/>
      <c r="PML228" s="2"/>
      <c r="PMM228" s="2"/>
      <c r="PMN228" s="2"/>
      <c r="PMO228" s="2"/>
      <c r="PMP228" s="2"/>
      <c r="PMQ228" s="2"/>
      <c r="PMR228" s="2"/>
      <c r="PMS228" s="2"/>
      <c r="PMT228" s="2"/>
      <c r="PMU228" s="2"/>
      <c r="PMV228" s="2"/>
      <c r="PMW228" s="2"/>
      <c r="PMX228" s="2"/>
      <c r="PMY228" s="2"/>
      <c r="PMZ228" s="2"/>
      <c r="PNA228" s="2"/>
      <c r="PNB228" s="2"/>
      <c r="PNC228" s="2"/>
      <c r="PND228" s="2"/>
      <c r="PNE228" s="2"/>
      <c r="PNF228" s="2"/>
      <c r="PNG228" s="2"/>
      <c r="PNH228" s="2"/>
      <c r="PNI228" s="2"/>
      <c r="PNJ228" s="2"/>
      <c r="PNK228" s="2"/>
      <c r="PNL228" s="2"/>
      <c r="PNM228" s="2"/>
      <c r="PNN228" s="2"/>
      <c r="PNO228" s="2"/>
      <c r="PNP228" s="2"/>
      <c r="PNQ228" s="2"/>
      <c r="PNR228" s="2"/>
      <c r="PNS228" s="2"/>
      <c r="PNT228" s="2"/>
      <c r="PNU228" s="2"/>
      <c r="PNV228" s="2"/>
      <c r="PNW228" s="2"/>
      <c r="PNX228" s="2"/>
      <c r="PNY228" s="2"/>
      <c r="PNZ228" s="2"/>
      <c r="POA228" s="2"/>
      <c r="POB228" s="2"/>
      <c r="POC228" s="2"/>
      <c r="POD228" s="2"/>
      <c r="POE228" s="2"/>
      <c r="POF228" s="2"/>
      <c r="POG228" s="2"/>
      <c r="POH228" s="2"/>
      <c r="POI228" s="2"/>
      <c r="POJ228" s="2"/>
      <c r="POK228" s="2"/>
      <c r="POL228" s="2"/>
      <c r="POM228" s="2"/>
      <c r="PON228" s="2"/>
      <c r="POO228" s="2"/>
      <c r="POP228" s="2"/>
      <c r="POQ228" s="2"/>
      <c r="POR228" s="2"/>
      <c r="POS228" s="2"/>
      <c r="POT228" s="2"/>
      <c r="POU228" s="2"/>
      <c r="POV228" s="2"/>
      <c r="POW228" s="2"/>
      <c r="POX228" s="2"/>
      <c r="POY228" s="2"/>
      <c r="POZ228" s="2"/>
      <c r="PPA228" s="2"/>
      <c r="PPB228" s="2"/>
      <c r="PPC228" s="2"/>
      <c r="PPD228" s="2"/>
      <c r="PPE228" s="2"/>
      <c r="PPF228" s="2"/>
      <c r="PPG228" s="2"/>
      <c r="PPH228" s="2"/>
      <c r="PPI228" s="2"/>
      <c r="PPJ228" s="2"/>
      <c r="PPK228" s="2"/>
      <c r="PPL228" s="2"/>
      <c r="PPM228" s="2"/>
      <c r="PPN228" s="2"/>
      <c r="PPO228" s="2"/>
      <c r="PPP228" s="2"/>
      <c r="PPQ228" s="2"/>
      <c r="PPR228" s="2"/>
      <c r="PPS228" s="2"/>
      <c r="PPT228" s="2"/>
      <c r="PPU228" s="2"/>
      <c r="PPV228" s="2"/>
      <c r="PPW228" s="2"/>
      <c r="PPX228" s="2"/>
      <c r="PPY228" s="2"/>
      <c r="PPZ228" s="2"/>
      <c r="PQA228" s="2"/>
      <c r="PQB228" s="2"/>
      <c r="PQC228" s="2"/>
      <c r="PQD228" s="2"/>
      <c r="PQE228" s="2"/>
      <c r="PQF228" s="2"/>
      <c r="PQG228" s="2"/>
      <c r="PQH228" s="2"/>
      <c r="PQI228" s="2"/>
      <c r="PQJ228" s="2"/>
      <c r="PQK228" s="2"/>
      <c r="PQL228" s="2"/>
      <c r="PQM228" s="2"/>
      <c r="PQN228" s="2"/>
      <c r="PQO228" s="2"/>
      <c r="PQP228" s="2"/>
      <c r="PQQ228" s="2"/>
      <c r="PQR228" s="2"/>
      <c r="PQS228" s="2"/>
      <c r="PQT228" s="2"/>
      <c r="PQU228" s="2"/>
      <c r="PQV228" s="2"/>
      <c r="PQW228" s="2"/>
      <c r="PQX228" s="2"/>
      <c r="PQY228" s="2"/>
      <c r="PQZ228" s="2"/>
      <c r="PRA228" s="2"/>
      <c r="PRB228" s="2"/>
      <c r="PRC228" s="2"/>
      <c r="PRD228" s="2"/>
      <c r="PRE228" s="2"/>
      <c r="PRF228" s="2"/>
      <c r="PRG228" s="2"/>
      <c r="PRH228" s="2"/>
      <c r="PRI228" s="2"/>
      <c r="PRJ228" s="2"/>
      <c r="PRK228" s="2"/>
      <c r="PRL228" s="2"/>
      <c r="PRM228" s="2"/>
      <c r="PRN228" s="2"/>
      <c r="PRO228" s="2"/>
      <c r="PRP228" s="2"/>
      <c r="PRQ228" s="2"/>
      <c r="PRR228" s="2"/>
      <c r="PRS228" s="2"/>
      <c r="PRT228" s="2"/>
      <c r="PRU228" s="2"/>
      <c r="PRV228" s="2"/>
      <c r="PRW228" s="2"/>
      <c r="PRX228" s="2"/>
      <c r="PRY228" s="2"/>
      <c r="PRZ228" s="2"/>
      <c r="PSA228" s="2"/>
      <c r="PSB228" s="2"/>
      <c r="PSC228" s="2"/>
      <c r="PSD228" s="2"/>
      <c r="PSE228" s="2"/>
      <c r="PSF228" s="2"/>
      <c r="PSG228" s="2"/>
      <c r="PSH228" s="2"/>
      <c r="PSI228" s="2"/>
      <c r="PSJ228" s="2"/>
      <c r="PSK228" s="2"/>
      <c r="PSL228" s="2"/>
      <c r="PSM228" s="2"/>
      <c r="PSN228" s="2"/>
      <c r="PSO228" s="2"/>
      <c r="PSP228" s="2"/>
      <c r="PSQ228" s="2"/>
      <c r="PSR228" s="2"/>
      <c r="PSS228" s="2"/>
      <c r="PST228" s="2"/>
      <c r="PSU228" s="2"/>
      <c r="PSV228" s="2"/>
      <c r="PSW228" s="2"/>
      <c r="PSX228" s="2"/>
      <c r="PSY228" s="2"/>
      <c r="PSZ228" s="2"/>
      <c r="PTA228" s="2"/>
      <c r="PTB228" s="2"/>
      <c r="PTC228" s="2"/>
      <c r="PTD228" s="2"/>
      <c r="PTE228" s="2"/>
      <c r="PTF228" s="2"/>
      <c r="PTG228" s="2"/>
      <c r="PTH228" s="2"/>
      <c r="PTI228" s="2"/>
      <c r="PTJ228" s="2"/>
      <c r="PTK228" s="2"/>
      <c r="PTL228" s="2"/>
      <c r="PTM228" s="2"/>
      <c r="PTN228" s="2"/>
      <c r="PTO228" s="2"/>
      <c r="PTP228" s="2"/>
      <c r="PTQ228" s="2"/>
      <c r="PTR228" s="2"/>
      <c r="PTS228" s="2"/>
      <c r="PTT228" s="2"/>
      <c r="PTU228" s="2"/>
      <c r="PTV228" s="2"/>
      <c r="PTW228" s="2"/>
      <c r="PTX228" s="2"/>
      <c r="PTY228" s="2"/>
      <c r="PTZ228" s="2"/>
      <c r="PUA228" s="2"/>
      <c r="PUB228" s="2"/>
      <c r="PUC228" s="2"/>
      <c r="PUD228" s="2"/>
      <c r="PUE228" s="2"/>
      <c r="PUF228" s="2"/>
      <c r="PUG228" s="2"/>
      <c r="PUH228" s="2"/>
      <c r="PUI228" s="2"/>
      <c r="PUJ228" s="2"/>
      <c r="PUK228" s="2"/>
      <c r="PUL228" s="2"/>
      <c r="PUM228" s="2"/>
      <c r="PUN228" s="2"/>
      <c r="PUO228" s="2"/>
      <c r="PUP228" s="2"/>
      <c r="PUQ228" s="2"/>
      <c r="PUR228" s="2"/>
      <c r="PUS228" s="2"/>
      <c r="PUT228" s="2"/>
      <c r="PUU228" s="2"/>
      <c r="PUV228" s="2"/>
      <c r="PUW228" s="2"/>
      <c r="PUX228" s="2"/>
      <c r="PUY228" s="2"/>
      <c r="PUZ228" s="2"/>
      <c r="PVA228" s="2"/>
      <c r="PVB228" s="2"/>
      <c r="PVC228" s="2"/>
      <c r="PVD228" s="2"/>
      <c r="PVE228" s="2"/>
      <c r="PVF228" s="2"/>
      <c r="PVG228" s="2"/>
      <c r="PVH228" s="2"/>
      <c r="PVI228" s="2"/>
      <c r="PVJ228" s="2"/>
      <c r="PVK228" s="2"/>
      <c r="PVL228" s="2"/>
      <c r="PVM228" s="2"/>
      <c r="PVN228" s="2"/>
      <c r="PVO228" s="2"/>
      <c r="PVP228" s="2"/>
      <c r="PVQ228" s="2"/>
      <c r="PVR228" s="2"/>
      <c r="PVS228" s="2"/>
      <c r="PVT228" s="2"/>
      <c r="PVU228" s="2"/>
      <c r="PVV228" s="2"/>
      <c r="PVW228" s="2"/>
      <c r="PVX228" s="2"/>
      <c r="PVY228" s="2"/>
      <c r="PVZ228" s="2"/>
      <c r="PWA228" s="2"/>
      <c r="PWB228" s="2"/>
      <c r="PWC228" s="2"/>
      <c r="PWD228" s="2"/>
      <c r="PWE228" s="2"/>
      <c r="PWF228" s="2"/>
      <c r="PWG228" s="2"/>
      <c r="PWH228" s="2"/>
      <c r="PWI228" s="2"/>
      <c r="PWJ228" s="2"/>
      <c r="PWK228" s="2"/>
      <c r="PWL228" s="2"/>
      <c r="PWM228" s="2"/>
      <c r="PWN228" s="2"/>
      <c r="PWO228" s="2"/>
      <c r="PWP228" s="2"/>
      <c r="PWQ228" s="2"/>
      <c r="PWR228" s="2"/>
      <c r="PWS228" s="2"/>
      <c r="PWT228" s="2"/>
      <c r="PWU228" s="2"/>
      <c r="PWV228" s="2"/>
      <c r="PWW228" s="2"/>
      <c r="PWX228" s="2"/>
      <c r="PWY228" s="2"/>
      <c r="PWZ228" s="2"/>
      <c r="PXA228" s="2"/>
      <c r="PXB228" s="2"/>
      <c r="PXC228" s="2"/>
      <c r="PXD228" s="2"/>
      <c r="PXE228" s="2"/>
      <c r="PXF228" s="2"/>
      <c r="PXG228" s="2"/>
      <c r="PXH228" s="2"/>
      <c r="PXI228" s="2"/>
      <c r="PXJ228" s="2"/>
      <c r="PXK228" s="2"/>
      <c r="PXL228" s="2"/>
      <c r="PXM228" s="2"/>
      <c r="PXN228" s="2"/>
      <c r="PXO228" s="2"/>
      <c r="PXP228" s="2"/>
      <c r="PXQ228" s="2"/>
      <c r="PXR228" s="2"/>
      <c r="PXS228" s="2"/>
      <c r="PXT228" s="2"/>
      <c r="PXU228" s="2"/>
      <c r="PXV228" s="2"/>
      <c r="PXW228" s="2"/>
      <c r="PXX228" s="2"/>
      <c r="PXY228" s="2"/>
      <c r="PXZ228" s="2"/>
      <c r="PYA228" s="2"/>
      <c r="PYB228" s="2"/>
      <c r="PYC228" s="2"/>
      <c r="PYD228" s="2"/>
      <c r="PYE228" s="2"/>
      <c r="PYF228" s="2"/>
      <c r="PYG228" s="2"/>
      <c r="PYH228" s="2"/>
      <c r="PYI228" s="2"/>
      <c r="PYJ228" s="2"/>
      <c r="PYK228" s="2"/>
      <c r="PYL228" s="2"/>
      <c r="PYM228" s="2"/>
      <c r="PYN228" s="2"/>
      <c r="PYO228" s="2"/>
      <c r="PYP228" s="2"/>
      <c r="PYQ228" s="2"/>
      <c r="PYR228" s="2"/>
      <c r="PYS228" s="2"/>
      <c r="PYT228" s="2"/>
      <c r="PYU228" s="2"/>
      <c r="PYV228" s="2"/>
      <c r="PYW228" s="2"/>
      <c r="PYX228" s="2"/>
      <c r="PYY228" s="2"/>
      <c r="PYZ228" s="2"/>
      <c r="PZA228" s="2"/>
      <c r="PZB228" s="2"/>
      <c r="PZC228" s="2"/>
      <c r="PZD228" s="2"/>
      <c r="PZE228" s="2"/>
      <c r="PZF228" s="2"/>
      <c r="PZG228" s="2"/>
      <c r="PZH228" s="2"/>
      <c r="PZI228" s="2"/>
      <c r="PZJ228" s="2"/>
      <c r="PZK228" s="2"/>
      <c r="PZL228" s="2"/>
      <c r="PZM228" s="2"/>
      <c r="PZN228" s="2"/>
      <c r="PZO228" s="2"/>
      <c r="PZP228" s="2"/>
      <c r="PZQ228" s="2"/>
      <c r="PZR228" s="2"/>
      <c r="PZS228" s="2"/>
      <c r="PZT228" s="2"/>
      <c r="PZU228" s="2"/>
      <c r="PZV228" s="2"/>
      <c r="PZW228" s="2"/>
      <c r="PZX228" s="2"/>
      <c r="PZY228" s="2"/>
      <c r="PZZ228" s="2"/>
      <c r="QAA228" s="2"/>
      <c r="QAB228" s="2"/>
      <c r="QAC228" s="2"/>
      <c r="QAD228" s="2"/>
      <c r="QAE228" s="2"/>
      <c r="QAF228" s="2"/>
      <c r="QAG228" s="2"/>
      <c r="QAH228" s="2"/>
      <c r="QAI228" s="2"/>
      <c r="QAJ228" s="2"/>
      <c r="QAK228" s="2"/>
      <c r="QAL228" s="2"/>
      <c r="QAM228" s="2"/>
      <c r="QAN228" s="2"/>
      <c r="QAO228" s="2"/>
      <c r="QAP228" s="2"/>
      <c r="QAQ228" s="2"/>
      <c r="QAR228" s="2"/>
      <c r="QAS228" s="2"/>
      <c r="QAT228" s="2"/>
      <c r="QAU228" s="2"/>
      <c r="QAV228" s="2"/>
      <c r="QAW228" s="2"/>
      <c r="QAX228" s="2"/>
      <c r="QAY228" s="2"/>
      <c r="QAZ228" s="2"/>
      <c r="QBA228" s="2"/>
      <c r="QBB228" s="2"/>
      <c r="QBC228" s="2"/>
      <c r="QBD228" s="2"/>
      <c r="QBE228" s="2"/>
      <c r="QBF228" s="2"/>
      <c r="QBG228" s="2"/>
      <c r="QBH228" s="2"/>
      <c r="QBI228" s="2"/>
      <c r="QBJ228" s="2"/>
      <c r="QBK228" s="2"/>
      <c r="QBL228" s="2"/>
      <c r="QBM228" s="2"/>
      <c r="QBN228" s="2"/>
      <c r="QBO228" s="2"/>
      <c r="QBP228" s="2"/>
      <c r="QBQ228" s="2"/>
      <c r="QBR228" s="2"/>
      <c r="QBS228" s="2"/>
      <c r="QBT228" s="2"/>
      <c r="QBU228" s="2"/>
      <c r="QBV228" s="2"/>
      <c r="QBW228" s="2"/>
      <c r="QBX228" s="2"/>
      <c r="QBY228" s="2"/>
      <c r="QBZ228" s="2"/>
      <c r="QCA228" s="2"/>
      <c r="QCB228" s="2"/>
      <c r="QCC228" s="2"/>
      <c r="QCD228" s="2"/>
      <c r="QCE228" s="2"/>
      <c r="QCF228" s="2"/>
      <c r="QCG228" s="2"/>
      <c r="QCH228" s="2"/>
      <c r="QCI228" s="2"/>
      <c r="QCJ228" s="2"/>
      <c r="QCK228" s="2"/>
      <c r="QCL228" s="2"/>
      <c r="QCM228" s="2"/>
      <c r="QCN228" s="2"/>
      <c r="QCO228" s="2"/>
      <c r="QCP228" s="2"/>
      <c r="QCQ228" s="2"/>
      <c r="QCR228" s="2"/>
      <c r="QCS228" s="2"/>
      <c r="QCT228" s="2"/>
      <c r="QCU228" s="2"/>
      <c r="QCV228" s="2"/>
      <c r="QCW228" s="2"/>
      <c r="QCX228" s="2"/>
      <c r="QCY228" s="2"/>
      <c r="QCZ228" s="2"/>
      <c r="QDA228" s="2"/>
      <c r="QDB228" s="2"/>
      <c r="QDC228" s="2"/>
      <c r="QDD228" s="2"/>
      <c r="QDE228" s="2"/>
      <c r="QDF228" s="2"/>
      <c r="QDG228" s="2"/>
      <c r="QDH228" s="2"/>
      <c r="QDI228" s="2"/>
      <c r="QDJ228" s="2"/>
      <c r="QDK228" s="2"/>
      <c r="QDL228" s="2"/>
      <c r="QDM228" s="2"/>
      <c r="QDN228" s="2"/>
      <c r="QDO228" s="2"/>
      <c r="QDP228" s="2"/>
      <c r="QDQ228" s="2"/>
      <c r="QDR228" s="2"/>
      <c r="QDS228" s="2"/>
      <c r="QDT228" s="2"/>
      <c r="QDU228" s="2"/>
      <c r="QDV228" s="2"/>
      <c r="QDW228" s="2"/>
      <c r="QDX228" s="2"/>
      <c r="QDY228" s="2"/>
      <c r="QDZ228" s="2"/>
      <c r="QEA228" s="2"/>
      <c r="QEB228" s="2"/>
      <c r="QEC228" s="2"/>
      <c r="QED228" s="2"/>
      <c r="QEE228" s="2"/>
      <c r="QEF228" s="2"/>
      <c r="QEG228" s="2"/>
      <c r="QEH228" s="2"/>
      <c r="QEI228" s="2"/>
      <c r="QEJ228" s="2"/>
      <c r="QEK228" s="2"/>
      <c r="QEL228" s="2"/>
      <c r="QEM228" s="2"/>
      <c r="QEN228" s="2"/>
      <c r="QEO228" s="2"/>
      <c r="QEP228" s="2"/>
      <c r="QEQ228" s="2"/>
      <c r="QER228" s="2"/>
      <c r="QES228" s="2"/>
      <c r="QET228" s="2"/>
      <c r="QEU228" s="2"/>
      <c r="QEV228" s="2"/>
      <c r="QEW228" s="2"/>
      <c r="QEX228" s="2"/>
      <c r="QEY228" s="2"/>
      <c r="QEZ228" s="2"/>
      <c r="QFA228" s="2"/>
      <c r="QFB228" s="2"/>
      <c r="QFC228" s="2"/>
      <c r="QFD228" s="2"/>
      <c r="QFE228" s="2"/>
      <c r="QFF228" s="2"/>
      <c r="QFG228" s="2"/>
      <c r="QFH228" s="2"/>
      <c r="QFI228" s="2"/>
      <c r="QFJ228" s="2"/>
      <c r="QFK228" s="2"/>
      <c r="QFL228" s="2"/>
      <c r="QFM228" s="2"/>
      <c r="QFN228" s="2"/>
      <c r="QFO228" s="2"/>
      <c r="QFP228" s="2"/>
      <c r="QFQ228" s="2"/>
      <c r="QFR228" s="2"/>
      <c r="QFS228" s="2"/>
      <c r="QFT228" s="2"/>
      <c r="QFU228" s="2"/>
      <c r="QFV228" s="2"/>
      <c r="QFW228" s="2"/>
      <c r="QFX228" s="2"/>
      <c r="QFY228" s="2"/>
      <c r="QFZ228" s="2"/>
      <c r="QGA228" s="2"/>
      <c r="QGB228" s="2"/>
      <c r="QGC228" s="2"/>
      <c r="QGD228" s="2"/>
      <c r="QGE228" s="2"/>
      <c r="QGF228" s="2"/>
      <c r="QGG228" s="2"/>
      <c r="QGH228" s="2"/>
      <c r="QGI228" s="2"/>
      <c r="QGJ228" s="2"/>
      <c r="QGK228" s="2"/>
      <c r="QGL228" s="2"/>
      <c r="QGM228" s="2"/>
      <c r="QGN228" s="2"/>
      <c r="QGO228" s="2"/>
      <c r="QGP228" s="2"/>
      <c r="QGQ228" s="2"/>
      <c r="QGR228" s="2"/>
      <c r="QGS228" s="2"/>
      <c r="QGT228" s="2"/>
      <c r="QGU228" s="2"/>
      <c r="QGV228" s="2"/>
      <c r="QGW228" s="2"/>
      <c r="QGX228" s="2"/>
      <c r="QGY228" s="2"/>
      <c r="QGZ228" s="2"/>
      <c r="QHA228" s="2"/>
      <c r="QHB228" s="2"/>
      <c r="QHC228" s="2"/>
      <c r="QHD228" s="2"/>
      <c r="QHE228" s="2"/>
      <c r="QHF228" s="2"/>
      <c r="QHG228" s="2"/>
      <c r="QHH228" s="2"/>
      <c r="QHI228" s="2"/>
      <c r="QHJ228" s="2"/>
      <c r="QHK228" s="2"/>
      <c r="QHL228" s="2"/>
      <c r="QHM228" s="2"/>
      <c r="QHN228" s="2"/>
      <c r="QHO228" s="2"/>
      <c r="QHP228" s="2"/>
      <c r="QHQ228" s="2"/>
      <c r="QHR228" s="2"/>
      <c r="QHS228" s="2"/>
      <c r="QHT228" s="2"/>
      <c r="QHU228" s="2"/>
      <c r="QHV228" s="2"/>
      <c r="QHW228" s="2"/>
      <c r="QHX228" s="2"/>
      <c r="QHY228" s="2"/>
      <c r="QHZ228" s="2"/>
      <c r="QIA228" s="2"/>
      <c r="QIB228" s="2"/>
      <c r="QIC228" s="2"/>
      <c r="QID228" s="2"/>
      <c r="QIE228" s="2"/>
      <c r="QIF228" s="2"/>
      <c r="QIG228" s="2"/>
      <c r="QIH228" s="2"/>
      <c r="QII228" s="2"/>
      <c r="QIJ228" s="2"/>
      <c r="QIK228" s="2"/>
      <c r="QIL228" s="2"/>
      <c r="QIM228" s="2"/>
      <c r="QIN228" s="2"/>
      <c r="QIO228" s="2"/>
      <c r="QIP228" s="2"/>
      <c r="QIQ228" s="2"/>
      <c r="QIR228" s="2"/>
      <c r="QIS228" s="2"/>
      <c r="QIT228" s="2"/>
      <c r="QIU228" s="2"/>
      <c r="QIV228" s="2"/>
      <c r="QIW228" s="2"/>
      <c r="QIX228" s="2"/>
      <c r="QIY228" s="2"/>
      <c r="QIZ228" s="2"/>
      <c r="QJA228" s="2"/>
      <c r="QJB228" s="2"/>
      <c r="QJC228" s="2"/>
      <c r="QJD228" s="2"/>
      <c r="QJE228" s="2"/>
      <c r="QJF228" s="2"/>
      <c r="QJG228" s="2"/>
      <c r="QJH228" s="2"/>
      <c r="QJI228" s="2"/>
      <c r="QJJ228" s="2"/>
      <c r="QJK228" s="2"/>
      <c r="QJL228" s="2"/>
      <c r="QJM228" s="2"/>
      <c r="QJN228" s="2"/>
      <c r="QJO228" s="2"/>
      <c r="QJP228" s="2"/>
      <c r="QJQ228" s="2"/>
      <c r="QJR228" s="2"/>
      <c r="QJS228" s="2"/>
      <c r="QJT228" s="2"/>
      <c r="QJU228" s="2"/>
      <c r="QJV228" s="2"/>
      <c r="QJW228" s="2"/>
      <c r="QJX228" s="2"/>
      <c r="QJY228" s="2"/>
      <c r="QJZ228" s="2"/>
      <c r="QKA228" s="2"/>
      <c r="QKB228" s="2"/>
      <c r="QKC228" s="2"/>
      <c r="QKD228" s="2"/>
      <c r="QKE228" s="2"/>
      <c r="QKF228" s="2"/>
      <c r="QKG228" s="2"/>
      <c r="QKH228" s="2"/>
      <c r="QKI228" s="2"/>
      <c r="QKJ228" s="2"/>
      <c r="QKK228" s="2"/>
      <c r="QKL228" s="2"/>
      <c r="QKM228" s="2"/>
      <c r="QKN228" s="2"/>
      <c r="QKO228" s="2"/>
      <c r="QKP228" s="2"/>
      <c r="QKQ228" s="2"/>
      <c r="QKR228" s="2"/>
      <c r="QKS228" s="2"/>
      <c r="QKT228" s="2"/>
      <c r="QKU228" s="2"/>
      <c r="QKV228" s="2"/>
      <c r="QKW228" s="2"/>
      <c r="QKX228" s="2"/>
      <c r="QKY228" s="2"/>
      <c r="QKZ228" s="2"/>
      <c r="QLA228" s="2"/>
      <c r="QLB228" s="2"/>
      <c r="QLC228" s="2"/>
      <c r="QLD228" s="2"/>
      <c r="QLE228" s="2"/>
      <c r="QLF228" s="2"/>
      <c r="QLG228" s="2"/>
      <c r="QLH228" s="2"/>
      <c r="QLI228" s="2"/>
      <c r="QLJ228" s="2"/>
      <c r="QLK228" s="2"/>
      <c r="QLL228" s="2"/>
      <c r="QLM228" s="2"/>
      <c r="QLN228" s="2"/>
      <c r="QLO228" s="2"/>
      <c r="QLP228" s="2"/>
      <c r="QLQ228" s="2"/>
      <c r="QLR228" s="2"/>
      <c r="QLS228" s="2"/>
      <c r="QLT228" s="2"/>
      <c r="QLU228" s="2"/>
      <c r="QLV228" s="2"/>
      <c r="QLW228" s="2"/>
      <c r="QLX228" s="2"/>
      <c r="QLY228" s="2"/>
      <c r="QLZ228" s="2"/>
      <c r="QMA228" s="2"/>
      <c r="QMB228" s="2"/>
      <c r="QMC228" s="2"/>
      <c r="QMD228" s="2"/>
      <c r="QME228" s="2"/>
      <c r="QMF228" s="2"/>
      <c r="QMG228" s="2"/>
      <c r="QMH228" s="2"/>
      <c r="QMI228" s="2"/>
      <c r="QMJ228" s="2"/>
      <c r="QMK228" s="2"/>
      <c r="QML228" s="2"/>
      <c r="QMM228" s="2"/>
      <c r="QMN228" s="2"/>
      <c r="QMO228" s="2"/>
      <c r="QMP228" s="2"/>
      <c r="QMQ228" s="2"/>
      <c r="QMR228" s="2"/>
      <c r="QMS228" s="2"/>
      <c r="QMT228" s="2"/>
      <c r="QMU228" s="2"/>
      <c r="QMV228" s="2"/>
      <c r="QMW228" s="2"/>
      <c r="QMX228" s="2"/>
      <c r="QMY228" s="2"/>
      <c r="QMZ228" s="2"/>
      <c r="QNA228" s="2"/>
      <c r="QNB228" s="2"/>
      <c r="QNC228" s="2"/>
      <c r="QND228" s="2"/>
      <c r="QNE228" s="2"/>
      <c r="QNF228" s="2"/>
      <c r="QNG228" s="2"/>
      <c r="QNH228" s="2"/>
      <c r="QNI228" s="2"/>
      <c r="QNJ228" s="2"/>
      <c r="QNK228" s="2"/>
      <c r="QNL228" s="2"/>
      <c r="QNM228" s="2"/>
      <c r="QNN228" s="2"/>
      <c r="QNO228" s="2"/>
      <c r="QNP228" s="2"/>
      <c r="QNQ228" s="2"/>
      <c r="QNR228" s="2"/>
      <c r="QNS228" s="2"/>
      <c r="QNT228" s="2"/>
      <c r="QNU228" s="2"/>
      <c r="QNV228" s="2"/>
      <c r="QNW228" s="2"/>
      <c r="QNX228" s="2"/>
      <c r="QNY228" s="2"/>
      <c r="QNZ228" s="2"/>
      <c r="QOA228" s="2"/>
      <c r="QOB228" s="2"/>
      <c r="QOC228" s="2"/>
      <c r="QOD228" s="2"/>
      <c r="QOE228" s="2"/>
      <c r="QOF228" s="2"/>
      <c r="QOG228" s="2"/>
      <c r="QOH228" s="2"/>
      <c r="QOI228" s="2"/>
      <c r="QOJ228" s="2"/>
      <c r="QOK228" s="2"/>
      <c r="QOL228" s="2"/>
      <c r="QOM228" s="2"/>
      <c r="QON228" s="2"/>
      <c r="QOO228" s="2"/>
      <c r="QOP228" s="2"/>
      <c r="QOQ228" s="2"/>
      <c r="QOR228" s="2"/>
      <c r="QOS228" s="2"/>
      <c r="QOT228" s="2"/>
      <c r="QOU228" s="2"/>
      <c r="QOV228" s="2"/>
      <c r="QOW228" s="2"/>
      <c r="QOX228" s="2"/>
      <c r="QOY228" s="2"/>
      <c r="QOZ228" s="2"/>
      <c r="QPA228" s="2"/>
      <c r="QPB228" s="2"/>
      <c r="QPC228" s="2"/>
      <c r="QPD228" s="2"/>
      <c r="QPE228" s="2"/>
      <c r="QPF228" s="2"/>
      <c r="QPG228" s="2"/>
      <c r="QPH228" s="2"/>
      <c r="QPI228" s="2"/>
      <c r="QPJ228" s="2"/>
      <c r="QPK228" s="2"/>
      <c r="QPL228" s="2"/>
      <c r="QPM228" s="2"/>
      <c r="QPN228" s="2"/>
      <c r="QPO228" s="2"/>
      <c r="QPP228" s="2"/>
      <c r="QPQ228" s="2"/>
      <c r="QPR228" s="2"/>
      <c r="QPS228" s="2"/>
      <c r="QPT228" s="2"/>
      <c r="QPU228" s="2"/>
      <c r="QPV228" s="2"/>
      <c r="QPW228" s="2"/>
      <c r="QPX228" s="2"/>
      <c r="QPY228" s="2"/>
      <c r="QPZ228" s="2"/>
      <c r="QQA228" s="2"/>
      <c r="QQB228" s="2"/>
      <c r="QQC228" s="2"/>
      <c r="QQD228" s="2"/>
      <c r="QQE228" s="2"/>
      <c r="QQF228" s="2"/>
      <c r="QQG228" s="2"/>
      <c r="QQH228" s="2"/>
      <c r="QQI228" s="2"/>
      <c r="QQJ228" s="2"/>
      <c r="QQK228" s="2"/>
      <c r="QQL228" s="2"/>
      <c r="QQM228" s="2"/>
      <c r="QQN228" s="2"/>
      <c r="QQO228" s="2"/>
      <c r="QQP228" s="2"/>
      <c r="QQQ228" s="2"/>
      <c r="QQR228" s="2"/>
      <c r="QQS228" s="2"/>
      <c r="QQT228" s="2"/>
      <c r="QQU228" s="2"/>
      <c r="QQV228" s="2"/>
      <c r="QQW228" s="2"/>
      <c r="QQX228" s="2"/>
      <c r="QQY228" s="2"/>
      <c r="QQZ228" s="2"/>
      <c r="QRA228" s="2"/>
      <c r="QRB228" s="2"/>
      <c r="QRC228" s="2"/>
      <c r="QRD228" s="2"/>
      <c r="QRE228" s="2"/>
      <c r="QRF228" s="2"/>
      <c r="QRG228" s="2"/>
      <c r="QRH228" s="2"/>
      <c r="QRI228" s="2"/>
      <c r="QRJ228" s="2"/>
      <c r="QRK228" s="2"/>
      <c r="QRL228" s="2"/>
      <c r="QRM228" s="2"/>
      <c r="QRN228" s="2"/>
      <c r="QRO228" s="2"/>
      <c r="QRP228" s="2"/>
      <c r="QRQ228" s="2"/>
      <c r="QRR228" s="2"/>
      <c r="QRS228" s="2"/>
      <c r="QRT228" s="2"/>
      <c r="QRU228" s="2"/>
      <c r="QRV228" s="2"/>
      <c r="QRW228" s="2"/>
      <c r="QRX228" s="2"/>
      <c r="QRY228" s="2"/>
      <c r="QRZ228" s="2"/>
      <c r="QSA228" s="2"/>
      <c r="QSB228" s="2"/>
      <c r="QSC228" s="2"/>
      <c r="QSD228" s="2"/>
      <c r="QSE228" s="2"/>
      <c r="QSF228" s="2"/>
      <c r="QSG228" s="2"/>
      <c r="QSH228" s="2"/>
      <c r="QSI228" s="2"/>
      <c r="QSJ228" s="2"/>
      <c r="QSK228" s="2"/>
      <c r="QSL228" s="2"/>
      <c r="QSM228" s="2"/>
      <c r="QSN228" s="2"/>
      <c r="QSO228" s="2"/>
      <c r="QSP228" s="2"/>
      <c r="QSQ228" s="2"/>
      <c r="QSR228" s="2"/>
      <c r="QSS228" s="2"/>
      <c r="QST228" s="2"/>
      <c r="QSU228" s="2"/>
      <c r="QSV228" s="2"/>
      <c r="QSW228" s="2"/>
      <c r="QSX228" s="2"/>
      <c r="QSY228" s="2"/>
      <c r="QSZ228" s="2"/>
      <c r="QTA228" s="2"/>
      <c r="QTB228" s="2"/>
      <c r="QTC228" s="2"/>
      <c r="QTD228" s="2"/>
      <c r="QTE228" s="2"/>
      <c r="QTF228" s="2"/>
      <c r="QTG228" s="2"/>
      <c r="QTH228" s="2"/>
      <c r="QTI228" s="2"/>
      <c r="QTJ228" s="2"/>
      <c r="QTK228" s="2"/>
      <c r="QTL228" s="2"/>
      <c r="QTM228" s="2"/>
      <c r="QTN228" s="2"/>
      <c r="QTO228" s="2"/>
      <c r="QTP228" s="2"/>
      <c r="QTQ228" s="2"/>
      <c r="QTR228" s="2"/>
      <c r="QTS228" s="2"/>
      <c r="QTT228" s="2"/>
      <c r="QTU228" s="2"/>
      <c r="QTV228" s="2"/>
      <c r="QTW228" s="2"/>
      <c r="QTX228" s="2"/>
      <c r="QTY228" s="2"/>
      <c r="QTZ228" s="2"/>
      <c r="QUA228" s="2"/>
      <c r="QUB228" s="2"/>
      <c r="QUC228" s="2"/>
      <c r="QUD228" s="2"/>
      <c r="QUE228" s="2"/>
      <c r="QUF228" s="2"/>
      <c r="QUG228" s="2"/>
      <c r="QUH228" s="2"/>
      <c r="QUI228" s="2"/>
      <c r="QUJ228" s="2"/>
      <c r="QUK228" s="2"/>
      <c r="QUL228" s="2"/>
      <c r="QUM228" s="2"/>
      <c r="QUN228" s="2"/>
      <c r="QUO228" s="2"/>
      <c r="QUP228" s="2"/>
      <c r="QUQ228" s="2"/>
      <c r="QUR228" s="2"/>
      <c r="QUS228" s="2"/>
      <c r="QUT228" s="2"/>
      <c r="QUU228" s="2"/>
      <c r="QUV228" s="2"/>
      <c r="QUW228" s="2"/>
      <c r="QUX228" s="2"/>
      <c r="QUY228" s="2"/>
      <c r="QUZ228" s="2"/>
      <c r="QVA228" s="2"/>
      <c r="QVB228" s="2"/>
      <c r="QVC228" s="2"/>
      <c r="QVD228" s="2"/>
      <c r="QVE228" s="2"/>
      <c r="QVF228" s="2"/>
      <c r="QVG228" s="2"/>
      <c r="QVH228" s="2"/>
      <c r="QVI228" s="2"/>
      <c r="QVJ228" s="2"/>
      <c r="QVK228" s="2"/>
      <c r="QVL228" s="2"/>
      <c r="QVM228" s="2"/>
      <c r="QVN228" s="2"/>
      <c r="QVO228" s="2"/>
      <c r="QVP228" s="2"/>
      <c r="QVQ228" s="2"/>
      <c r="QVR228" s="2"/>
      <c r="QVS228" s="2"/>
      <c r="QVT228" s="2"/>
      <c r="QVU228" s="2"/>
      <c r="QVV228" s="2"/>
      <c r="QVW228" s="2"/>
      <c r="QVX228" s="2"/>
      <c r="QVY228" s="2"/>
      <c r="QVZ228" s="2"/>
      <c r="QWA228" s="2"/>
      <c r="QWB228" s="2"/>
      <c r="QWC228" s="2"/>
      <c r="QWD228" s="2"/>
      <c r="QWE228" s="2"/>
      <c r="QWF228" s="2"/>
      <c r="QWG228" s="2"/>
      <c r="QWH228" s="2"/>
      <c r="QWI228" s="2"/>
      <c r="QWJ228" s="2"/>
      <c r="QWK228" s="2"/>
      <c r="QWL228" s="2"/>
      <c r="QWM228" s="2"/>
      <c r="QWN228" s="2"/>
      <c r="QWO228" s="2"/>
      <c r="QWP228" s="2"/>
      <c r="QWQ228" s="2"/>
      <c r="QWR228" s="2"/>
      <c r="QWS228" s="2"/>
      <c r="QWT228" s="2"/>
      <c r="QWU228" s="2"/>
      <c r="QWV228" s="2"/>
      <c r="QWW228" s="2"/>
      <c r="QWX228" s="2"/>
      <c r="QWY228" s="2"/>
      <c r="QWZ228" s="2"/>
      <c r="QXA228" s="2"/>
      <c r="QXB228" s="2"/>
      <c r="QXC228" s="2"/>
      <c r="QXD228" s="2"/>
      <c r="QXE228" s="2"/>
      <c r="QXF228" s="2"/>
      <c r="QXG228" s="2"/>
      <c r="QXH228" s="2"/>
      <c r="QXI228" s="2"/>
      <c r="QXJ228" s="2"/>
      <c r="QXK228" s="2"/>
      <c r="QXL228" s="2"/>
      <c r="QXM228" s="2"/>
      <c r="QXN228" s="2"/>
      <c r="QXO228" s="2"/>
      <c r="QXP228" s="2"/>
      <c r="QXQ228" s="2"/>
      <c r="QXR228" s="2"/>
      <c r="QXS228" s="2"/>
      <c r="QXT228" s="2"/>
      <c r="QXU228" s="2"/>
      <c r="QXV228" s="2"/>
      <c r="QXW228" s="2"/>
      <c r="QXX228" s="2"/>
      <c r="QXY228" s="2"/>
      <c r="QXZ228" s="2"/>
      <c r="QYA228" s="2"/>
      <c r="QYB228" s="2"/>
      <c r="QYC228" s="2"/>
      <c r="QYD228" s="2"/>
      <c r="QYE228" s="2"/>
      <c r="QYF228" s="2"/>
      <c r="QYG228" s="2"/>
      <c r="QYH228" s="2"/>
      <c r="QYI228" s="2"/>
      <c r="QYJ228" s="2"/>
      <c r="QYK228" s="2"/>
      <c r="QYL228" s="2"/>
      <c r="QYM228" s="2"/>
      <c r="QYN228" s="2"/>
      <c r="QYO228" s="2"/>
      <c r="QYP228" s="2"/>
      <c r="QYQ228" s="2"/>
      <c r="QYR228" s="2"/>
      <c r="QYS228" s="2"/>
      <c r="QYT228" s="2"/>
      <c r="QYU228" s="2"/>
      <c r="QYV228" s="2"/>
      <c r="QYW228" s="2"/>
      <c r="QYX228" s="2"/>
      <c r="QYY228" s="2"/>
      <c r="QYZ228" s="2"/>
      <c r="QZA228" s="2"/>
      <c r="QZB228" s="2"/>
      <c r="QZC228" s="2"/>
      <c r="QZD228" s="2"/>
      <c r="QZE228" s="2"/>
      <c r="QZF228" s="2"/>
      <c r="QZG228" s="2"/>
      <c r="QZH228" s="2"/>
      <c r="QZI228" s="2"/>
      <c r="QZJ228" s="2"/>
      <c r="QZK228" s="2"/>
      <c r="QZL228" s="2"/>
      <c r="QZM228" s="2"/>
      <c r="QZN228" s="2"/>
      <c r="QZO228" s="2"/>
      <c r="QZP228" s="2"/>
      <c r="QZQ228" s="2"/>
      <c r="QZR228" s="2"/>
      <c r="QZS228" s="2"/>
      <c r="QZT228" s="2"/>
      <c r="QZU228" s="2"/>
      <c r="QZV228" s="2"/>
      <c r="QZW228" s="2"/>
      <c r="QZX228" s="2"/>
      <c r="QZY228" s="2"/>
      <c r="QZZ228" s="2"/>
      <c r="RAA228" s="2"/>
      <c r="RAB228" s="2"/>
      <c r="RAC228" s="2"/>
      <c r="RAD228" s="2"/>
      <c r="RAE228" s="2"/>
      <c r="RAF228" s="2"/>
      <c r="RAG228" s="2"/>
      <c r="RAH228" s="2"/>
      <c r="RAI228" s="2"/>
      <c r="RAJ228" s="2"/>
      <c r="RAK228" s="2"/>
      <c r="RAL228" s="2"/>
      <c r="RAM228" s="2"/>
      <c r="RAN228" s="2"/>
      <c r="RAO228" s="2"/>
      <c r="RAP228" s="2"/>
      <c r="RAQ228" s="2"/>
      <c r="RAR228" s="2"/>
      <c r="RAS228" s="2"/>
      <c r="RAT228" s="2"/>
      <c r="RAU228" s="2"/>
      <c r="RAV228" s="2"/>
      <c r="RAW228" s="2"/>
      <c r="RAX228" s="2"/>
      <c r="RAY228" s="2"/>
      <c r="RAZ228" s="2"/>
      <c r="RBA228" s="2"/>
      <c r="RBB228" s="2"/>
      <c r="RBC228" s="2"/>
      <c r="RBD228" s="2"/>
      <c r="RBE228" s="2"/>
      <c r="RBF228" s="2"/>
      <c r="RBG228" s="2"/>
      <c r="RBH228" s="2"/>
      <c r="RBI228" s="2"/>
      <c r="RBJ228" s="2"/>
      <c r="RBK228" s="2"/>
      <c r="RBL228" s="2"/>
      <c r="RBM228" s="2"/>
      <c r="RBN228" s="2"/>
      <c r="RBO228" s="2"/>
      <c r="RBP228" s="2"/>
      <c r="RBQ228" s="2"/>
      <c r="RBR228" s="2"/>
      <c r="RBS228" s="2"/>
      <c r="RBT228" s="2"/>
      <c r="RBU228" s="2"/>
      <c r="RBV228" s="2"/>
      <c r="RBW228" s="2"/>
      <c r="RBX228" s="2"/>
      <c r="RBY228" s="2"/>
      <c r="RBZ228" s="2"/>
      <c r="RCA228" s="2"/>
      <c r="RCB228" s="2"/>
      <c r="RCC228" s="2"/>
      <c r="RCD228" s="2"/>
      <c r="RCE228" s="2"/>
      <c r="RCF228" s="2"/>
      <c r="RCG228" s="2"/>
      <c r="RCH228" s="2"/>
      <c r="RCI228" s="2"/>
      <c r="RCJ228" s="2"/>
      <c r="RCK228" s="2"/>
      <c r="RCL228" s="2"/>
      <c r="RCM228" s="2"/>
      <c r="RCN228" s="2"/>
      <c r="RCO228" s="2"/>
      <c r="RCP228" s="2"/>
      <c r="RCQ228" s="2"/>
      <c r="RCR228" s="2"/>
      <c r="RCS228" s="2"/>
      <c r="RCT228" s="2"/>
      <c r="RCU228" s="2"/>
      <c r="RCV228" s="2"/>
      <c r="RCW228" s="2"/>
      <c r="RCX228" s="2"/>
      <c r="RCY228" s="2"/>
      <c r="RCZ228" s="2"/>
      <c r="RDA228" s="2"/>
      <c r="RDB228" s="2"/>
      <c r="RDC228" s="2"/>
      <c r="RDD228" s="2"/>
      <c r="RDE228" s="2"/>
      <c r="RDF228" s="2"/>
      <c r="RDG228" s="2"/>
      <c r="RDH228" s="2"/>
      <c r="RDI228" s="2"/>
      <c r="RDJ228" s="2"/>
      <c r="RDK228" s="2"/>
      <c r="RDL228" s="2"/>
      <c r="RDM228" s="2"/>
      <c r="RDN228" s="2"/>
      <c r="RDO228" s="2"/>
      <c r="RDP228" s="2"/>
      <c r="RDQ228" s="2"/>
      <c r="RDR228" s="2"/>
      <c r="RDS228" s="2"/>
      <c r="RDT228" s="2"/>
      <c r="RDU228" s="2"/>
      <c r="RDV228" s="2"/>
      <c r="RDW228" s="2"/>
      <c r="RDX228" s="2"/>
      <c r="RDY228" s="2"/>
      <c r="RDZ228" s="2"/>
      <c r="REA228" s="2"/>
      <c r="REB228" s="2"/>
      <c r="REC228" s="2"/>
      <c r="RED228" s="2"/>
      <c r="REE228" s="2"/>
      <c r="REF228" s="2"/>
      <c r="REG228" s="2"/>
      <c r="REH228" s="2"/>
      <c r="REI228" s="2"/>
      <c r="REJ228" s="2"/>
      <c r="REK228" s="2"/>
      <c r="REL228" s="2"/>
      <c r="REM228" s="2"/>
      <c r="REN228" s="2"/>
      <c r="REO228" s="2"/>
      <c r="REP228" s="2"/>
      <c r="REQ228" s="2"/>
      <c r="RER228" s="2"/>
      <c r="RES228" s="2"/>
      <c r="RET228" s="2"/>
      <c r="REU228" s="2"/>
      <c r="REV228" s="2"/>
      <c r="REW228" s="2"/>
      <c r="REX228" s="2"/>
      <c r="REY228" s="2"/>
      <c r="REZ228" s="2"/>
      <c r="RFA228" s="2"/>
      <c r="RFB228" s="2"/>
      <c r="RFC228" s="2"/>
      <c r="RFD228" s="2"/>
      <c r="RFE228" s="2"/>
      <c r="RFF228" s="2"/>
      <c r="RFG228" s="2"/>
      <c r="RFH228" s="2"/>
      <c r="RFI228" s="2"/>
      <c r="RFJ228" s="2"/>
      <c r="RFK228" s="2"/>
      <c r="RFL228" s="2"/>
      <c r="RFM228" s="2"/>
      <c r="RFN228" s="2"/>
      <c r="RFO228" s="2"/>
      <c r="RFP228" s="2"/>
      <c r="RFQ228" s="2"/>
      <c r="RFR228" s="2"/>
      <c r="RFS228" s="2"/>
      <c r="RFT228" s="2"/>
      <c r="RFU228" s="2"/>
      <c r="RFV228" s="2"/>
      <c r="RFW228" s="2"/>
      <c r="RFX228" s="2"/>
      <c r="RFY228" s="2"/>
      <c r="RFZ228" s="2"/>
      <c r="RGA228" s="2"/>
      <c r="RGB228" s="2"/>
      <c r="RGC228" s="2"/>
      <c r="RGD228" s="2"/>
      <c r="RGE228" s="2"/>
      <c r="RGF228" s="2"/>
      <c r="RGG228" s="2"/>
      <c r="RGH228" s="2"/>
      <c r="RGI228" s="2"/>
      <c r="RGJ228" s="2"/>
      <c r="RGK228" s="2"/>
      <c r="RGL228" s="2"/>
      <c r="RGM228" s="2"/>
      <c r="RGN228" s="2"/>
      <c r="RGO228" s="2"/>
      <c r="RGP228" s="2"/>
      <c r="RGQ228" s="2"/>
      <c r="RGR228" s="2"/>
      <c r="RGS228" s="2"/>
      <c r="RGT228" s="2"/>
      <c r="RGU228" s="2"/>
      <c r="RGV228" s="2"/>
      <c r="RGW228" s="2"/>
      <c r="RGX228" s="2"/>
      <c r="RGY228" s="2"/>
      <c r="RGZ228" s="2"/>
      <c r="RHA228" s="2"/>
      <c r="RHB228" s="2"/>
      <c r="RHC228" s="2"/>
      <c r="RHD228" s="2"/>
      <c r="RHE228" s="2"/>
      <c r="RHF228" s="2"/>
      <c r="RHG228" s="2"/>
      <c r="RHH228" s="2"/>
      <c r="RHI228" s="2"/>
      <c r="RHJ228" s="2"/>
      <c r="RHK228" s="2"/>
      <c r="RHL228" s="2"/>
      <c r="RHM228" s="2"/>
      <c r="RHN228" s="2"/>
      <c r="RHO228" s="2"/>
      <c r="RHP228" s="2"/>
      <c r="RHQ228" s="2"/>
      <c r="RHR228" s="2"/>
      <c r="RHS228" s="2"/>
      <c r="RHT228" s="2"/>
      <c r="RHU228" s="2"/>
      <c r="RHV228" s="2"/>
      <c r="RHW228" s="2"/>
      <c r="RHX228" s="2"/>
      <c r="RHY228" s="2"/>
      <c r="RHZ228" s="2"/>
      <c r="RIA228" s="2"/>
      <c r="RIB228" s="2"/>
      <c r="RIC228" s="2"/>
      <c r="RID228" s="2"/>
      <c r="RIE228" s="2"/>
      <c r="RIF228" s="2"/>
      <c r="RIG228" s="2"/>
      <c r="RIH228" s="2"/>
      <c r="RII228" s="2"/>
      <c r="RIJ228" s="2"/>
      <c r="RIK228" s="2"/>
      <c r="RIL228" s="2"/>
      <c r="RIM228" s="2"/>
      <c r="RIN228" s="2"/>
      <c r="RIO228" s="2"/>
      <c r="RIP228" s="2"/>
      <c r="RIQ228" s="2"/>
      <c r="RIR228" s="2"/>
      <c r="RIS228" s="2"/>
      <c r="RIT228" s="2"/>
      <c r="RIU228" s="2"/>
      <c r="RIV228" s="2"/>
      <c r="RIW228" s="2"/>
      <c r="RIX228" s="2"/>
      <c r="RIY228" s="2"/>
      <c r="RIZ228" s="2"/>
      <c r="RJA228" s="2"/>
      <c r="RJB228" s="2"/>
      <c r="RJC228" s="2"/>
      <c r="RJD228" s="2"/>
      <c r="RJE228" s="2"/>
      <c r="RJF228" s="2"/>
      <c r="RJG228" s="2"/>
      <c r="RJH228" s="2"/>
      <c r="RJI228" s="2"/>
      <c r="RJJ228" s="2"/>
      <c r="RJK228" s="2"/>
      <c r="RJL228" s="2"/>
      <c r="RJM228" s="2"/>
      <c r="RJN228" s="2"/>
      <c r="RJO228" s="2"/>
      <c r="RJP228" s="2"/>
      <c r="RJQ228" s="2"/>
      <c r="RJR228" s="2"/>
      <c r="RJS228" s="2"/>
      <c r="RJT228" s="2"/>
      <c r="RJU228" s="2"/>
      <c r="RJV228" s="2"/>
      <c r="RJW228" s="2"/>
      <c r="RJX228" s="2"/>
      <c r="RJY228" s="2"/>
      <c r="RJZ228" s="2"/>
      <c r="RKA228" s="2"/>
      <c r="RKB228" s="2"/>
      <c r="RKC228" s="2"/>
      <c r="RKD228" s="2"/>
      <c r="RKE228" s="2"/>
      <c r="RKF228" s="2"/>
      <c r="RKG228" s="2"/>
      <c r="RKH228" s="2"/>
      <c r="RKI228" s="2"/>
      <c r="RKJ228" s="2"/>
      <c r="RKK228" s="2"/>
      <c r="RKL228" s="2"/>
      <c r="RKM228" s="2"/>
      <c r="RKN228" s="2"/>
      <c r="RKO228" s="2"/>
      <c r="RKP228" s="2"/>
      <c r="RKQ228" s="2"/>
      <c r="RKR228" s="2"/>
      <c r="RKS228" s="2"/>
      <c r="RKT228" s="2"/>
      <c r="RKU228" s="2"/>
      <c r="RKV228" s="2"/>
      <c r="RKW228" s="2"/>
      <c r="RKX228" s="2"/>
      <c r="RKY228" s="2"/>
      <c r="RKZ228" s="2"/>
      <c r="RLA228" s="2"/>
      <c r="RLB228" s="2"/>
      <c r="RLC228" s="2"/>
      <c r="RLD228" s="2"/>
      <c r="RLE228" s="2"/>
      <c r="RLF228" s="2"/>
      <c r="RLG228" s="2"/>
      <c r="RLH228" s="2"/>
      <c r="RLI228" s="2"/>
      <c r="RLJ228" s="2"/>
      <c r="RLK228" s="2"/>
      <c r="RLL228" s="2"/>
      <c r="RLM228" s="2"/>
      <c r="RLN228" s="2"/>
      <c r="RLO228" s="2"/>
      <c r="RLP228" s="2"/>
      <c r="RLQ228" s="2"/>
      <c r="RLR228" s="2"/>
      <c r="RLS228" s="2"/>
      <c r="RLT228" s="2"/>
      <c r="RLU228" s="2"/>
      <c r="RLV228" s="2"/>
      <c r="RLW228" s="2"/>
      <c r="RLX228" s="2"/>
      <c r="RLY228" s="2"/>
      <c r="RLZ228" s="2"/>
      <c r="RMA228" s="2"/>
      <c r="RMB228" s="2"/>
      <c r="RMC228" s="2"/>
      <c r="RMD228" s="2"/>
      <c r="RME228" s="2"/>
      <c r="RMF228" s="2"/>
      <c r="RMG228" s="2"/>
      <c r="RMH228" s="2"/>
      <c r="RMI228" s="2"/>
      <c r="RMJ228" s="2"/>
      <c r="RMK228" s="2"/>
      <c r="RML228" s="2"/>
      <c r="RMM228" s="2"/>
      <c r="RMN228" s="2"/>
      <c r="RMO228" s="2"/>
      <c r="RMP228" s="2"/>
      <c r="RMQ228" s="2"/>
      <c r="RMR228" s="2"/>
      <c r="RMS228" s="2"/>
      <c r="RMT228" s="2"/>
      <c r="RMU228" s="2"/>
      <c r="RMV228" s="2"/>
      <c r="RMW228" s="2"/>
      <c r="RMX228" s="2"/>
      <c r="RMY228" s="2"/>
      <c r="RMZ228" s="2"/>
      <c r="RNA228" s="2"/>
      <c r="RNB228" s="2"/>
      <c r="RNC228" s="2"/>
      <c r="RND228" s="2"/>
      <c r="RNE228" s="2"/>
      <c r="RNF228" s="2"/>
      <c r="RNG228" s="2"/>
      <c r="RNH228" s="2"/>
      <c r="RNI228" s="2"/>
      <c r="RNJ228" s="2"/>
      <c r="RNK228" s="2"/>
      <c r="RNL228" s="2"/>
      <c r="RNM228" s="2"/>
      <c r="RNN228" s="2"/>
      <c r="RNO228" s="2"/>
      <c r="RNP228" s="2"/>
      <c r="RNQ228" s="2"/>
      <c r="RNR228" s="2"/>
      <c r="RNS228" s="2"/>
      <c r="RNT228" s="2"/>
      <c r="RNU228" s="2"/>
      <c r="RNV228" s="2"/>
      <c r="RNW228" s="2"/>
      <c r="RNX228" s="2"/>
      <c r="RNY228" s="2"/>
      <c r="RNZ228" s="2"/>
      <c r="ROA228" s="2"/>
      <c r="ROB228" s="2"/>
      <c r="ROC228" s="2"/>
      <c r="ROD228" s="2"/>
      <c r="ROE228" s="2"/>
      <c r="ROF228" s="2"/>
      <c r="ROG228" s="2"/>
      <c r="ROH228" s="2"/>
      <c r="ROI228" s="2"/>
      <c r="ROJ228" s="2"/>
      <c r="ROK228" s="2"/>
      <c r="ROL228" s="2"/>
      <c r="ROM228" s="2"/>
      <c r="RON228" s="2"/>
      <c r="ROO228" s="2"/>
      <c r="ROP228" s="2"/>
      <c r="ROQ228" s="2"/>
      <c r="ROR228" s="2"/>
      <c r="ROS228" s="2"/>
      <c r="ROT228" s="2"/>
      <c r="ROU228" s="2"/>
      <c r="ROV228" s="2"/>
      <c r="ROW228" s="2"/>
      <c r="ROX228" s="2"/>
      <c r="ROY228" s="2"/>
      <c r="ROZ228" s="2"/>
      <c r="RPA228" s="2"/>
      <c r="RPB228" s="2"/>
      <c r="RPC228" s="2"/>
      <c r="RPD228" s="2"/>
      <c r="RPE228" s="2"/>
      <c r="RPF228" s="2"/>
      <c r="RPG228" s="2"/>
      <c r="RPH228" s="2"/>
      <c r="RPI228" s="2"/>
      <c r="RPJ228" s="2"/>
      <c r="RPK228" s="2"/>
      <c r="RPL228" s="2"/>
      <c r="RPM228" s="2"/>
      <c r="RPN228" s="2"/>
      <c r="RPO228" s="2"/>
      <c r="RPP228" s="2"/>
      <c r="RPQ228" s="2"/>
      <c r="RPR228" s="2"/>
      <c r="RPS228" s="2"/>
      <c r="RPT228" s="2"/>
      <c r="RPU228" s="2"/>
      <c r="RPV228" s="2"/>
      <c r="RPW228" s="2"/>
      <c r="RPX228" s="2"/>
      <c r="RPY228" s="2"/>
      <c r="RPZ228" s="2"/>
      <c r="RQA228" s="2"/>
      <c r="RQB228" s="2"/>
      <c r="RQC228" s="2"/>
      <c r="RQD228" s="2"/>
      <c r="RQE228" s="2"/>
      <c r="RQF228" s="2"/>
      <c r="RQG228" s="2"/>
      <c r="RQH228" s="2"/>
      <c r="RQI228" s="2"/>
      <c r="RQJ228" s="2"/>
      <c r="RQK228" s="2"/>
      <c r="RQL228" s="2"/>
      <c r="RQM228" s="2"/>
      <c r="RQN228" s="2"/>
      <c r="RQO228" s="2"/>
      <c r="RQP228" s="2"/>
      <c r="RQQ228" s="2"/>
      <c r="RQR228" s="2"/>
      <c r="RQS228" s="2"/>
      <c r="RQT228" s="2"/>
      <c r="RQU228" s="2"/>
      <c r="RQV228" s="2"/>
      <c r="RQW228" s="2"/>
      <c r="RQX228" s="2"/>
      <c r="RQY228" s="2"/>
      <c r="RQZ228" s="2"/>
      <c r="RRA228" s="2"/>
      <c r="RRB228" s="2"/>
      <c r="RRC228" s="2"/>
      <c r="RRD228" s="2"/>
      <c r="RRE228" s="2"/>
      <c r="RRF228" s="2"/>
      <c r="RRG228" s="2"/>
      <c r="RRH228" s="2"/>
      <c r="RRI228" s="2"/>
      <c r="RRJ228" s="2"/>
      <c r="RRK228" s="2"/>
      <c r="RRL228" s="2"/>
      <c r="RRM228" s="2"/>
      <c r="RRN228" s="2"/>
      <c r="RRO228" s="2"/>
      <c r="RRP228" s="2"/>
      <c r="RRQ228" s="2"/>
      <c r="RRR228" s="2"/>
      <c r="RRS228" s="2"/>
      <c r="RRT228" s="2"/>
      <c r="RRU228" s="2"/>
      <c r="RRV228" s="2"/>
      <c r="RRW228" s="2"/>
      <c r="RRX228" s="2"/>
      <c r="RRY228" s="2"/>
      <c r="RRZ228" s="2"/>
      <c r="RSA228" s="2"/>
      <c r="RSB228" s="2"/>
      <c r="RSC228" s="2"/>
      <c r="RSD228" s="2"/>
      <c r="RSE228" s="2"/>
      <c r="RSF228" s="2"/>
      <c r="RSG228" s="2"/>
      <c r="RSH228" s="2"/>
      <c r="RSI228" s="2"/>
      <c r="RSJ228" s="2"/>
      <c r="RSK228" s="2"/>
      <c r="RSL228" s="2"/>
      <c r="RSM228" s="2"/>
      <c r="RSN228" s="2"/>
      <c r="RSO228" s="2"/>
      <c r="RSP228" s="2"/>
      <c r="RSQ228" s="2"/>
      <c r="RSR228" s="2"/>
      <c r="RSS228" s="2"/>
      <c r="RST228" s="2"/>
      <c r="RSU228" s="2"/>
      <c r="RSV228" s="2"/>
      <c r="RSW228" s="2"/>
      <c r="RSX228" s="2"/>
      <c r="RSY228" s="2"/>
      <c r="RSZ228" s="2"/>
      <c r="RTA228" s="2"/>
      <c r="RTB228" s="2"/>
      <c r="RTC228" s="2"/>
      <c r="RTD228" s="2"/>
      <c r="RTE228" s="2"/>
      <c r="RTF228" s="2"/>
      <c r="RTG228" s="2"/>
      <c r="RTH228" s="2"/>
      <c r="RTI228" s="2"/>
      <c r="RTJ228" s="2"/>
      <c r="RTK228" s="2"/>
      <c r="RTL228" s="2"/>
      <c r="RTM228" s="2"/>
      <c r="RTN228" s="2"/>
      <c r="RTO228" s="2"/>
      <c r="RTP228" s="2"/>
      <c r="RTQ228" s="2"/>
      <c r="RTR228" s="2"/>
      <c r="RTS228" s="2"/>
      <c r="RTT228" s="2"/>
      <c r="RTU228" s="2"/>
      <c r="RTV228" s="2"/>
      <c r="RTW228" s="2"/>
      <c r="RTX228" s="2"/>
      <c r="RTY228" s="2"/>
      <c r="RTZ228" s="2"/>
      <c r="RUA228" s="2"/>
      <c r="RUB228" s="2"/>
      <c r="RUC228" s="2"/>
      <c r="RUD228" s="2"/>
      <c r="RUE228" s="2"/>
      <c r="RUF228" s="2"/>
      <c r="RUG228" s="2"/>
      <c r="RUH228" s="2"/>
      <c r="RUI228" s="2"/>
      <c r="RUJ228" s="2"/>
      <c r="RUK228" s="2"/>
      <c r="RUL228" s="2"/>
      <c r="RUM228" s="2"/>
      <c r="RUN228" s="2"/>
      <c r="RUO228" s="2"/>
      <c r="RUP228" s="2"/>
      <c r="RUQ228" s="2"/>
      <c r="RUR228" s="2"/>
      <c r="RUS228" s="2"/>
      <c r="RUT228" s="2"/>
      <c r="RUU228" s="2"/>
      <c r="RUV228" s="2"/>
      <c r="RUW228" s="2"/>
      <c r="RUX228" s="2"/>
      <c r="RUY228" s="2"/>
      <c r="RUZ228" s="2"/>
      <c r="RVA228" s="2"/>
      <c r="RVB228" s="2"/>
      <c r="RVC228" s="2"/>
      <c r="RVD228" s="2"/>
      <c r="RVE228" s="2"/>
      <c r="RVF228" s="2"/>
      <c r="RVG228" s="2"/>
      <c r="RVH228" s="2"/>
      <c r="RVI228" s="2"/>
      <c r="RVJ228" s="2"/>
      <c r="RVK228" s="2"/>
      <c r="RVL228" s="2"/>
      <c r="RVM228" s="2"/>
      <c r="RVN228" s="2"/>
      <c r="RVO228" s="2"/>
      <c r="RVP228" s="2"/>
      <c r="RVQ228" s="2"/>
      <c r="RVR228" s="2"/>
      <c r="RVS228" s="2"/>
      <c r="RVT228" s="2"/>
      <c r="RVU228" s="2"/>
      <c r="RVV228" s="2"/>
      <c r="RVW228" s="2"/>
      <c r="RVX228" s="2"/>
      <c r="RVY228" s="2"/>
      <c r="RVZ228" s="2"/>
      <c r="RWA228" s="2"/>
      <c r="RWB228" s="2"/>
      <c r="RWC228" s="2"/>
      <c r="RWD228" s="2"/>
      <c r="RWE228" s="2"/>
      <c r="RWF228" s="2"/>
      <c r="RWG228" s="2"/>
      <c r="RWH228" s="2"/>
      <c r="RWI228" s="2"/>
      <c r="RWJ228" s="2"/>
      <c r="RWK228" s="2"/>
      <c r="RWL228" s="2"/>
      <c r="RWM228" s="2"/>
      <c r="RWN228" s="2"/>
      <c r="RWO228" s="2"/>
      <c r="RWP228" s="2"/>
      <c r="RWQ228" s="2"/>
      <c r="RWR228" s="2"/>
      <c r="RWS228" s="2"/>
      <c r="RWT228" s="2"/>
      <c r="RWU228" s="2"/>
      <c r="RWV228" s="2"/>
      <c r="RWW228" s="2"/>
      <c r="RWX228" s="2"/>
      <c r="RWY228" s="2"/>
      <c r="RWZ228" s="2"/>
      <c r="RXA228" s="2"/>
      <c r="RXB228" s="2"/>
      <c r="RXC228" s="2"/>
      <c r="RXD228" s="2"/>
      <c r="RXE228" s="2"/>
      <c r="RXF228" s="2"/>
      <c r="RXG228" s="2"/>
      <c r="RXH228" s="2"/>
      <c r="RXI228" s="2"/>
      <c r="RXJ228" s="2"/>
      <c r="RXK228" s="2"/>
      <c r="RXL228" s="2"/>
      <c r="RXM228" s="2"/>
      <c r="RXN228" s="2"/>
      <c r="RXO228" s="2"/>
      <c r="RXP228" s="2"/>
      <c r="RXQ228" s="2"/>
      <c r="RXR228" s="2"/>
      <c r="RXS228" s="2"/>
      <c r="RXT228" s="2"/>
      <c r="RXU228" s="2"/>
      <c r="RXV228" s="2"/>
      <c r="RXW228" s="2"/>
      <c r="RXX228" s="2"/>
      <c r="RXY228" s="2"/>
      <c r="RXZ228" s="2"/>
      <c r="RYA228" s="2"/>
      <c r="RYB228" s="2"/>
      <c r="RYC228" s="2"/>
      <c r="RYD228" s="2"/>
      <c r="RYE228" s="2"/>
      <c r="RYF228" s="2"/>
      <c r="RYG228" s="2"/>
      <c r="RYH228" s="2"/>
      <c r="RYI228" s="2"/>
      <c r="RYJ228" s="2"/>
      <c r="RYK228" s="2"/>
      <c r="RYL228" s="2"/>
      <c r="RYM228" s="2"/>
      <c r="RYN228" s="2"/>
      <c r="RYO228" s="2"/>
      <c r="RYP228" s="2"/>
      <c r="RYQ228" s="2"/>
      <c r="RYR228" s="2"/>
      <c r="RYS228" s="2"/>
      <c r="RYT228" s="2"/>
      <c r="RYU228" s="2"/>
      <c r="RYV228" s="2"/>
      <c r="RYW228" s="2"/>
      <c r="RYX228" s="2"/>
      <c r="RYY228" s="2"/>
      <c r="RYZ228" s="2"/>
      <c r="RZA228" s="2"/>
      <c r="RZB228" s="2"/>
      <c r="RZC228" s="2"/>
      <c r="RZD228" s="2"/>
      <c r="RZE228" s="2"/>
      <c r="RZF228" s="2"/>
      <c r="RZG228" s="2"/>
      <c r="RZH228" s="2"/>
      <c r="RZI228" s="2"/>
      <c r="RZJ228" s="2"/>
      <c r="RZK228" s="2"/>
      <c r="RZL228" s="2"/>
      <c r="RZM228" s="2"/>
      <c r="RZN228" s="2"/>
      <c r="RZO228" s="2"/>
      <c r="RZP228" s="2"/>
      <c r="RZQ228" s="2"/>
      <c r="RZR228" s="2"/>
      <c r="RZS228" s="2"/>
      <c r="RZT228" s="2"/>
      <c r="RZU228" s="2"/>
      <c r="RZV228" s="2"/>
      <c r="RZW228" s="2"/>
      <c r="RZX228" s="2"/>
      <c r="RZY228" s="2"/>
      <c r="RZZ228" s="2"/>
      <c r="SAA228" s="2"/>
      <c r="SAB228" s="2"/>
      <c r="SAC228" s="2"/>
      <c r="SAD228" s="2"/>
      <c r="SAE228" s="2"/>
      <c r="SAF228" s="2"/>
      <c r="SAG228" s="2"/>
      <c r="SAH228" s="2"/>
      <c r="SAI228" s="2"/>
      <c r="SAJ228" s="2"/>
      <c r="SAK228" s="2"/>
      <c r="SAL228" s="2"/>
      <c r="SAM228" s="2"/>
      <c r="SAN228" s="2"/>
      <c r="SAO228" s="2"/>
      <c r="SAP228" s="2"/>
      <c r="SAQ228" s="2"/>
      <c r="SAR228" s="2"/>
      <c r="SAS228" s="2"/>
      <c r="SAT228" s="2"/>
      <c r="SAU228" s="2"/>
      <c r="SAV228" s="2"/>
      <c r="SAW228" s="2"/>
      <c r="SAX228" s="2"/>
      <c r="SAY228" s="2"/>
      <c r="SAZ228" s="2"/>
      <c r="SBA228" s="2"/>
      <c r="SBB228" s="2"/>
      <c r="SBC228" s="2"/>
      <c r="SBD228" s="2"/>
      <c r="SBE228" s="2"/>
      <c r="SBF228" s="2"/>
      <c r="SBG228" s="2"/>
      <c r="SBH228" s="2"/>
      <c r="SBI228" s="2"/>
      <c r="SBJ228" s="2"/>
      <c r="SBK228" s="2"/>
      <c r="SBL228" s="2"/>
      <c r="SBM228" s="2"/>
      <c r="SBN228" s="2"/>
      <c r="SBO228" s="2"/>
      <c r="SBP228" s="2"/>
      <c r="SBQ228" s="2"/>
      <c r="SBR228" s="2"/>
      <c r="SBS228" s="2"/>
      <c r="SBT228" s="2"/>
      <c r="SBU228" s="2"/>
      <c r="SBV228" s="2"/>
      <c r="SBW228" s="2"/>
      <c r="SBX228" s="2"/>
      <c r="SBY228" s="2"/>
      <c r="SBZ228" s="2"/>
      <c r="SCA228" s="2"/>
      <c r="SCB228" s="2"/>
      <c r="SCC228" s="2"/>
      <c r="SCD228" s="2"/>
      <c r="SCE228" s="2"/>
      <c r="SCF228" s="2"/>
      <c r="SCG228" s="2"/>
      <c r="SCH228" s="2"/>
      <c r="SCI228" s="2"/>
      <c r="SCJ228" s="2"/>
      <c r="SCK228" s="2"/>
      <c r="SCL228" s="2"/>
      <c r="SCM228" s="2"/>
      <c r="SCN228" s="2"/>
      <c r="SCO228" s="2"/>
      <c r="SCP228" s="2"/>
      <c r="SCQ228" s="2"/>
      <c r="SCR228" s="2"/>
      <c r="SCS228" s="2"/>
      <c r="SCT228" s="2"/>
      <c r="SCU228" s="2"/>
      <c r="SCV228" s="2"/>
      <c r="SCW228" s="2"/>
      <c r="SCX228" s="2"/>
      <c r="SCY228" s="2"/>
      <c r="SCZ228" s="2"/>
      <c r="SDA228" s="2"/>
      <c r="SDB228" s="2"/>
      <c r="SDC228" s="2"/>
      <c r="SDD228" s="2"/>
      <c r="SDE228" s="2"/>
      <c r="SDF228" s="2"/>
      <c r="SDG228" s="2"/>
      <c r="SDH228" s="2"/>
      <c r="SDI228" s="2"/>
      <c r="SDJ228" s="2"/>
      <c r="SDK228" s="2"/>
      <c r="SDL228" s="2"/>
      <c r="SDM228" s="2"/>
      <c r="SDN228" s="2"/>
      <c r="SDO228" s="2"/>
      <c r="SDP228" s="2"/>
      <c r="SDQ228" s="2"/>
      <c r="SDR228" s="2"/>
      <c r="SDS228" s="2"/>
      <c r="SDT228" s="2"/>
      <c r="SDU228" s="2"/>
      <c r="SDV228" s="2"/>
      <c r="SDW228" s="2"/>
      <c r="SDX228" s="2"/>
      <c r="SDY228" s="2"/>
      <c r="SDZ228" s="2"/>
      <c r="SEA228" s="2"/>
      <c r="SEB228" s="2"/>
      <c r="SEC228" s="2"/>
      <c r="SED228" s="2"/>
      <c r="SEE228" s="2"/>
      <c r="SEF228" s="2"/>
      <c r="SEG228" s="2"/>
      <c r="SEH228" s="2"/>
      <c r="SEI228" s="2"/>
      <c r="SEJ228" s="2"/>
      <c r="SEK228" s="2"/>
      <c r="SEL228" s="2"/>
      <c r="SEM228" s="2"/>
      <c r="SEN228" s="2"/>
      <c r="SEO228" s="2"/>
      <c r="SEP228" s="2"/>
      <c r="SEQ228" s="2"/>
      <c r="SER228" s="2"/>
      <c r="SES228" s="2"/>
      <c r="SET228" s="2"/>
      <c r="SEU228" s="2"/>
      <c r="SEV228" s="2"/>
      <c r="SEW228" s="2"/>
      <c r="SEX228" s="2"/>
      <c r="SEY228" s="2"/>
      <c r="SEZ228" s="2"/>
      <c r="SFA228" s="2"/>
      <c r="SFB228" s="2"/>
      <c r="SFC228" s="2"/>
      <c r="SFD228" s="2"/>
      <c r="SFE228" s="2"/>
      <c r="SFF228" s="2"/>
      <c r="SFG228" s="2"/>
      <c r="SFH228" s="2"/>
      <c r="SFI228" s="2"/>
      <c r="SFJ228" s="2"/>
      <c r="SFK228" s="2"/>
      <c r="SFL228" s="2"/>
      <c r="SFM228" s="2"/>
      <c r="SFN228" s="2"/>
      <c r="SFO228" s="2"/>
      <c r="SFP228" s="2"/>
      <c r="SFQ228" s="2"/>
      <c r="SFR228" s="2"/>
      <c r="SFS228" s="2"/>
      <c r="SFT228" s="2"/>
      <c r="SFU228" s="2"/>
      <c r="SFV228" s="2"/>
      <c r="SFW228" s="2"/>
      <c r="SFX228" s="2"/>
      <c r="SFY228" s="2"/>
      <c r="SFZ228" s="2"/>
      <c r="SGA228" s="2"/>
      <c r="SGB228" s="2"/>
      <c r="SGC228" s="2"/>
      <c r="SGD228" s="2"/>
      <c r="SGE228" s="2"/>
      <c r="SGF228" s="2"/>
      <c r="SGG228" s="2"/>
      <c r="SGH228" s="2"/>
      <c r="SGI228" s="2"/>
      <c r="SGJ228" s="2"/>
      <c r="SGK228" s="2"/>
      <c r="SGL228" s="2"/>
      <c r="SGM228" s="2"/>
      <c r="SGN228" s="2"/>
      <c r="SGO228" s="2"/>
      <c r="SGP228" s="2"/>
      <c r="SGQ228" s="2"/>
      <c r="SGR228" s="2"/>
      <c r="SGS228" s="2"/>
      <c r="SGT228" s="2"/>
      <c r="SGU228" s="2"/>
      <c r="SGV228" s="2"/>
      <c r="SGW228" s="2"/>
      <c r="SGX228" s="2"/>
      <c r="SGY228" s="2"/>
      <c r="SGZ228" s="2"/>
      <c r="SHA228" s="2"/>
      <c r="SHB228" s="2"/>
      <c r="SHC228" s="2"/>
      <c r="SHD228" s="2"/>
      <c r="SHE228" s="2"/>
      <c r="SHF228" s="2"/>
      <c r="SHG228" s="2"/>
      <c r="SHH228" s="2"/>
      <c r="SHI228" s="2"/>
      <c r="SHJ228" s="2"/>
      <c r="SHK228" s="2"/>
      <c r="SHL228" s="2"/>
      <c r="SHM228" s="2"/>
      <c r="SHN228" s="2"/>
      <c r="SHO228" s="2"/>
      <c r="SHP228" s="2"/>
      <c r="SHQ228" s="2"/>
      <c r="SHR228" s="2"/>
      <c r="SHS228" s="2"/>
      <c r="SHT228" s="2"/>
      <c r="SHU228" s="2"/>
      <c r="SHV228" s="2"/>
      <c r="SHW228" s="2"/>
      <c r="SHX228" s="2"/>
      <c r="SHY228" s="2"/>
      <c r="SHZ228" s="2"/>
      <c r="SIA228" s="2"/>
      <c r="SIB228" s="2"/>
      <c r="SIC228" s="2"/>
      <c r="SID228" s="2"/>
      <c r="SIE228" s="2"/>
      <c r="SIF228" s="2"/>
      <c r="SIG228" s="2"/>
      <c r="SIH228" s="2"/>
      <c r="SII228" s="2"/>
      <c r="SIJ228" s="2"/>
      <c r="SIK228" s="2"/>
      <c r="SIL228" s="2"/>
      <c r="SIM228" s="2"/>
      <c r="SIN228" s="2"/>
      <c r="SIO228" s="2"/>
      <c r="SIP228" s="2"/>
      <c r="SIQ228" s="2"/>
      <c r="SIR228" s="2"/>
      <c r="SIS228" s="2"/>
      <c r="SIT228" s="2"/>
      <c r="SIU228" s="2"/>
      <c r="SIV228" s="2"/>
      <c r="SIW228" s="2"/>
      <c r="SIX228" s="2"/>
      <c r="SIY228" s="2"/>
      <c r="SIZ228" s="2"/>
      <c r="SJA228" s="2"/>
      <c r="SJB228" s="2"/>
      <c r="SJC228" s="2"/>
      <c r="SJD228" s="2"/>
      <c r="SJE228" s="2"/>
      <c r="SJF228" s="2"/>
      <c r="SJG228" s="2"/>
      <c r="SJH228" s="2"/>
      <c r="SJI228" s="2"/>
      <c r="SJJ228" s="2"/>
      <c r="SJK228" s="2"/>
      <c r="SJL228" s="2"/>
      <c r="SJM228" s="2"/>
      <c r="SJN228" s="2"/>
      <c r="SJO228" s="2"/>
      <c r="SJP228" s="2"/>
      <c r="SJQ228" s="2"/>
      <c r="SJR228" s="2"/>
      <c r="SJS228" s="2"/>
      <c r="SJT228" s="2"/>
      <c r="SJU228" s="2"/>
      <c r="SJV228" s="2"/>
      <c r="SJW228" s="2"/>
      <c r="SJX228" s="2"/>
      <c r="SJY228" s="2"/>
      <c r="SJZ228" s="2"/>
      <c r="SKA228" s="2"/>
      <c r="SKB228" s="2"/>
      <c r="SKC228" s="2"/>
      <c r="SKD228" s="2"/>
      <c r="SKE228" s="2"/>
      <c r="SKF228" s="2"/>
      <c r="SKG228" s="2"/>
      <c r="SKH228" s="2"/>
      <c r="SKI228" s="2"/>
      <c r="SKJ228" s="2"/>
      <c r="SKK228" s="2"/>
      <c r="SKL228" s="2"/>
      <c r="SKM228" s="2"/>
      <c r="SKN228" s="2"/>
      <c r="SKO228" s="2"/>
      <c r="SKP228" s="2"/>
      <c r="SKQ228" s="2"/>
      <c r="SKR228" s="2"/>
      <c r="SKS228" s="2"/>
      <c r="SKT228" s="2"/>
      <c r="SKU228" s="2"/>
      <c r="SKV228" s="2"/>
      <c r="SKW228" s="2"/>
      <c r="SKX228" s="2"/>
      <c r="SKY228" s="2"/>
      <c r="SKZ228" s="2"/>
      <c r="SLA228" s="2"/>
      <c r="SLB228" s="2"/>
      <c r="SLC228" s="2"/>
      <c r="SLD228" s="2"/>
      <c r="SLE228" s="2"/>
      <c r="SLF228" s="2"/>
      <c r="SLG228" s="2"/>
      <c r="SLH228" s="2"/>
      <c r="SLI228" s="2"/>
      <c r="SLJ228" s="2"/>
      <c r="SLK228" s="2"/>
      <c r="SLL228" s="2"/>
      <c r="SLM228" s="2"/>
      <c r="SLN228" s="2"/>
      <c r="SLO228" s="2"/>
      <c r="SLP228" s="2"/>
      <c r="SLQ228" s="2"/>
      <c r="SLR228" s="2"/>
      <c r="SLS228" s="2"/>
      <c r="SLT228" s="2"/>
      <c r="SLU228" s="2"/>
      <c r="SLV228" s="2"/>
      <c r="SLW228" s="2"/>
      <c r="SLX228" s="2"/>
      <c r="SLY228" s="2"/>
      <c r="SLZ228" s="2"/>
      <c r="SMA228" s="2"/>
      <c r="SMB228" s="2"/>
      <c r="SMC228" s="2"/>
      <c r="SMD228" s="2"/>
      <c r="SME228" s="2"/>
      <c r="SMF228" s="2"/>
      <c r="SMG228" s="2"/>
      <c r="SMH228" s="2"/>
      <c r="SMI228" s="2"/>
      <c r="SMJ228" s="2"/>
      <c r="SMK228" s="2"/>
      <c r="SML228" s="2"/>
      <c r="SMM228" s="2"/>
      <c r="SMN228" s="2"/>
      <c r="SMO228" s="2"/>
      <c r="SMP228" s="2"/>
      <c r="SMQ228" s="2"/>
      <c r="SMR228" s="2"/>
      <c r="SMS228" s="2"/>
      <c r="SMT228" s="2"/>
      <c r="SMU228" s="2"/>
      <c r="SMV228" s="2"/>
      <c r="SMW228" s="2"/>
      <c r="SMX228" s="2"/>
      <c r="SMY228" s="2"/>
      <c r="SMZ228" s="2"/>
      <c r="SNA228" s="2"/>
      <c r="SNB228" s="2"/>
      <c r="SNC228" s="2"/>
      <c r="SND228" s="2"/>
      <c r="SNE228" s="2"/>
      <c r="SNF228" s="2"/>
      <c r="SNG228" s="2"/>
      <c r="SNH228" s="2"/>
      <c r="SNI228" s="2"/>
      <c r="SNJ228" s="2"/>
      <c r="SNK228" s="2"/>
      <c r="SNL228" s="2"/>
      <c r="SNM228" s="2"/>
      <c r="SNN228" s="2"/>
      <c r="SNO228" s="2"/>
      <c r="SNP228" s="2"/>
      <c r="SNQ228" s="2"/>
      <c r="SNR228" s="2"/>
      <c r="SNS228" s="2"/>
      <c r="SNT228" s="2"/>
      <c r="SNU228" s="2"/>
      <c r="SNV228" s="2"/>
      <c r="SNW228" s="2"/>
      <c r="SNX228" s="2"/>
      <c r="SNY228" s="2"/>
      <c r="SNZ228" s="2"/>
      <c r="SOA228" s="2"/>
      <c r="SOB228" s="2"/>
      <c r="SOC228" s="2"/>
      <c r="SOD228" s="2"/>
      <c r="SOE228" s="2"/>
      <c r="SOF228" s="2"/>
      <c r="SOG228" s="2"/>
      <c r="SOH228" s="2"/>
      <c r="SOI228" s="2"/>
      <c r="SOJ228" s="2"/>
      <c r="SOK228" s="2"/>
      <c r="SOL228" s="2"/>
      <c r="SOM228" s="2"/>
      <c r="SON228" s="2"/>
      <c r="SOO228" s="2"/>
      <c r="SOP228" s="2"/>
      <c r="SOQ228" s="2"/>
      <c r="SOR228" s="2"/>
      <c r="SOS228" s="2"/>
      <c r="SOT228" s="2"/>
      <c r="SOU228" s="2"/>
      <c r="SOV228" s="2"/>
      <c r="SOW228" s="2"/>
      <c r="SOX228" s="2"/>
      <c r="SOY228" s="2"/>
      <c r="SOZ228" s="2"/>
      <c r="SPA228" s="2"/>
      <c r="SPB228" s="2"/>
      <c r="SPC228" s="2"/>
      <c r="SPD228" s="2"/>
      <c r="SPE228" s="2"/>
      <c r="SPF228" s="2"/>
      <c r="SPG228" s="2"/>
      <c r="SPH228" s="2"/>
      <c r="SPI228" s="2"/>
      <c r="SPJ228" s="2"/>
      <c r="SPK228" s="2"/>
      <c r="SPL228" s="2"/>
      <c r="SPM228" s="2"/>
      <c r="SPN228" s="2"/>
      <c r="SPO228" s="2"/>
      <c r="SPP228" s="2"/>
      <c r="SPQ228" s="2"/>
      <c r="SPR228" s="2"/>
      <c r="SPS228" s="2"/>
      <c r="SPT228" s="2"/>
      <c r="SPU228" s="2"/>
      <c r="SPV228" s="2"/>
      <c r="SPW228" s="2"/>
      <c r="SPX228" s="2"/>
      <c r="SPY228" s="2"/>
      <c r="SPZ228" s="2"/>
      <c r="SQA228" s="2"/>
      <c r="SQB228" s="2"/>
      <c r="SQC228" s="2"/>
      <c r="SQD228" s="2"/>
      <c r="SQE228" s="2"/>
      <c r="SQF228" s="2"/>
      <c r="SQG228" s="2"/>
      <c r="SQH228" s="2"/>
      <c r="SQI228" s="2"/>
      <c r="SQJ228" s="2"/>
      <c r="SQK228" s="2"/>
      <c r="SQL228" s="2"/>
      <c r="SQM228" s="2"/>
      <c r="SQN228" s="2"/>
      <c r="SQO228" s="2"/>
      <c r="SQP228" s="2"/>
      <c r="SQQ228" s="2"/>
      <c r="SQR228" s="2"/>
      <c r="SQS228" s="2"/>
      <c r="SQT228" s="2"/>
      <c r="SQU228" s="2"/>
      <c r="SQV228" s="2"/>
      <c r="SQW228" s="2"/>
      <c r="SQX228" s="2"/>
      <c r="SQY228" s="2"/>
      <c r="SQZ228" s="2"/>
      <c r="SRA228" s="2"/>
      <c r="SRB228" s="2"/>
      <c r="SRC228" s="2"/>
      <c r="SRD228" s="2"/>
      <c r="SRE228" s="2"/>
      <c r="SRF228" s="2"/>
      <c r="SRG228" s="2"/>
      <c r="SRH228" s="2"/>
      <c r="SRI228" s="2"/>
      <c r="SRJ228" s="2"/>
      <c r="SRK228" s="2"/>
      <c r="SRL228" s="2"/>
      <c r="SRM228" s="2"/>
      <c r="SRN228" s="2"/>
      <c r="SRO228" s="2"/>
      <c r="SRP228" s="2"/>
      <c r="SRQ228" s="2"/>
      <c r="SRR228" s="2"/>
      <c r="SRS228" s="2"/>
      <c r="SRT228" s="2"/>
      <c r="SRU228" s="2"/>
      <c r="SRV228" s="2"/>
      <c r="SRW228" s="2"/>
      <c r="SRX228" s="2"/>
      <c r="SRY228" s="2"/>
      <c r="SRZ228" s="2"/>
      <c r="SSA228" s="2"/>
      <c r="SSB228" s="2"/>
      <c r="SSC228" s="2"/>
      <c r="SSD228" s="2"/>
      <c r="SSE228" s="2"/>
      <c r="SSF228" s="2"/>
      <c r="SSG228" s="2"/>
      <c r="SSH228" s="2"/>
      <c r="SSI228" s="2"/>
      <c r="SSJ228" s="2"/>
      <c r="SSK228" s="2"/>
      <c r="SSL228" s="2"/>
      <c r="SSM228" s="2"/>
      <c r="SSN228" s="2"/>
      <c r="SSO228" s="2"/>
      <c r="SSP228" s="2"/>
      <c r="SSQ228" s="2"/>
      <c r="SSR228" s="2"/>
      <c r="SSS228" s="2"/>
      <c r="SST228" s="2"/>
      <c r="SSU228" s="2"/>
      <c r="SSV228" s="2"/>
      <c r="SSW228" s="2"/>
      <c r="SSX228" s="2"/>
      <c r="SSY228" s="2"/>
      <c r="SSZ228" s="2"/>
      <c r="STA228" s="2"/>
      <c r="STB228" s="2"/>
      <c r="STC228" s="2"/>
      <c r="STD228" s="2"/>
      <c r="STE228" s="2"/>
      <c r="STF228" s="2"/>
      <c r="STG228" s="2"/>
      <c r="STH228" s="2"/>
      <c r="STI228" s="2"/>
      <c r="STJ228" s="2"/>
      <c r="STK228" s="2"/>
      <c r="STL228" s="2"/>
      <c r="STM228" s="2"/>
      <c r="STN228" s="2"/>
      <c r="STO228" s="2"/>
      <c r="STP228" s="2"/>
      <c r="STQ228" s="2"/>
      <c r="STR228" s="2"/>
      <c r="STS228" s="2"/>
      <c r="STT228" s="2"/>
      <c r="STU228" s="2"/>
      <c r="STV228" s="2"/>
      <c r="STW228" s="2"/>
      <c r="STX228" s="2"/>
      <c r="STY228" s="2"/>
      <c r="STZ228" s="2"/>
      <c r="SUA228" s="2"/>
      <c r="SUB228" s="2"/>
      <c r="SUC228" s="2"/>
      <c r="SUD228" s="2"/>
      <c r="SUE228" s="2"/>
      <c r="SUF228" s="2"/>
      <c r="SUG228" s="2"/>
      <c r="SUH228" s="2"/>
      <c r="SUI228" s="2"/>
      <c r="SUJ228" s="2"/>
      <c r="SUK228" s="2"/>
      <c r="SUL228" s="2"/>
      <c r="SUM228" s="2"/>
      <c r="SUN228" s="2"/>
      <c r="SUO228" s="2"/>
      <c r="SUP228" s="2"/>
      <c r="SUQ228" s="2"/>
      <c r="SUR228" s="2"/>
      <c r="SUS228" s="2"/>
      <c r="SUT228" s="2"/>
      <c r="SUU228" s="2"/>
      <c r="SUV228" s="2"/>
      <c r="SUW228" s="2"/>
      <c r="SUX228" s="2"/>
      <c r="SUY228" s="2"/>
      <c r="SUZ228" s="2"/>
      <c r="SVA228" s="2"/>
      <c r="SVB228" s="2"/>
      <c r="SVC228" s="2"/>
      <c r="SVD228" s="2"/>
      <c r="SVE228" s="2"/>
      <c r="SVF228" s="2"/>
      <c r="SVG228" s="2"/>
      <c r="SVH228" s="2"/>
      <c r="SVI228" s="2"/>
      <c r="SVJ228" s="2"/>
      <c r="SVK228" s="2"/>
      <c r="SVL228" s="2"/>
      <c r="SVM228" s="2"/>
      <c r="SVN228" s="2"/>
      <c r="SVO228" s="2"/>
      <c r="SVP228" s="2"/>
      <c r="SVQ228" s="2"/>
      <c r="SVR228" s="2"/>
      <c r="SVS228" s="2"/>
      <c r="SVT228" s="2"/>
      <c r="SVU228" s="2"/>
      <c r="SVV228" s="2"/>
      <c r="SVW228" s="2"/>
      <c r="SVX228" s="2"/>
      <c r="SVY228" s="2"/>
      <c r="SVZ228" s="2"/>
      <c r="SWA228" s="2"/>
      <c r="SWB228" s="2"/>
      <c r="SWC228" s="2"/>
      <c r="SWD228" s="2"/>
      <c r="SWE228" s="2"/>
      <c r="SWF228" s="2"/>
      <c r="SWG228" s="2"/>
      <c r="SWH228" s="2"/>
      <c r="SWI228" s="2"/>
      <c r="SWJ228" s="2"/>
      <c r="SWK228" s="2"/>
      <c r="SWL228" s="2"/>
      <c r="SWM228" s="2"/>
      <c r="SWN228" s="2"/>
      <c r="SWO228" s="2"/>
      <c r="SWP228" s="2"/>
      <c r="SWQ228" s="2"/>
      <c r="SWR228" s="2"/>
      <c r="SWS228" s="2"/>
      <c r="SWT228" s="2"/>
      <c r="SWU228" s="2"/>
      <c r="SWV228" s="2"/>
      <c r="SWW228" s="2"/>
      <c r="SWX228" s="2"/>
      <c r="SWY228" s="2"/>
      <c r="SWZ228" s="2"/>
      <c r="SXA228" s="2"/>
      <c r="SXB228" s="2"/>
      <c r="SXC228" s="2"/>
      <c r="SXD228" s="2"/>
      <c r="SXE228" s="2"/>
      <c r="SXF228" s="2"/>
      <c r="SXG228" s="2"/>
      <c r="SXH228" s="2"/>
      <c r="SXI228" s="2"/>
      <c r="SXJ228" s="2"/>
      <c r="SXK228" s="2"/>
      <c r="SXL228" s="2"/>
      <c r="SXM228" s="2"/>
      <c r="SXN228" s="2"/>
      <c r="SXO228" s="2"/>
      <c r="SXP228" s="2"/>
      <c r="SXQ228" s="2"/>
      <c r="SXR228" s="2"/>
      <c r="SXS228" s="2"/>
      <c r="SXT228" s="2"/>
      <c r="SXU228" s="2"/>
      <c r="SXV228" s="2"/>
      <c r="SXW228" s="2"/>
      <c r="SXX228" s="2"/>
      <c r="SXY228" s="2"/>
      <c r="SXZ228" s="2"/>
      <c r="SYA228" s="2"/>
      <c r="SYB228" s="2"/>
      <c r="SYC228" s="2"/>
      <c r="SYD228" s="2"/>
      <c r="SYE228" s="2"/>
      <c r="SYF228" s="2"/>
      <c r="SYG228" s="2"/>
      <c r="SYH228" s="2"/>
      <c r="SYI228" s="2"/>
      <c r="SYJ228" s="2"/>
      <c r="SYK228" s="2"/>
      <c r="SYL228" s="2"/>
      <c r="SYM228" s="2"/>
      <c r="SYN228" s="2"/>
      <c r="SYO228" s="2"/>
      <c r="SYP228" s="2"/>
      <c r="SYQ228" s="2"/>
      <c r="SYR228" s="2"/>
      <c r="SYS228" s="2"/>
      <c r="SYT228" s="2"/>
      <c r="SYU228" s="2"/>
      <c r="SYV228" s="2"/>
      <c r="SYW228" s="2"/>
      <c r="SYX228" s="2"/>
      <c r="SYY228" s="2"/>
      <c r="SYZ228" s="2"/>
      <c r="SZA228" s="2"/>
      <c r="SZB228" s="2"/>
      <c r="SZC228" s="2"/>
      <c r="SZD228" s="2"/>
      <c r="SZE228" s="2"/>
      <c r="SZF228" s="2"/>
      <c r="SZG228" s="2"/>
      <c r="SZH228" s="2"/>
      <c r="SZI228" s="2"/>
      <c r="SZJ228" s="2"/>
      <c r="SZK228" s="2"/>
      <c r="SZL228" s="2"/>
      <c r="SZM228" s="2"/>
      <c r="SZN228" s="2"/>
      <c r="SZO228" s="2"/>
      <c r="SZP228" s="2"/>
      <c r="SZQ228" s="2"/>
      <c r="SZR228" s="2"/>
      <c r="SZS228" s="2"/>
      <c r="SZT228" s="2"/>
      <c r="SZU228" s="2"/>
      <c r="SZV228" s="2"/>
      <c r="SZW228" s="2"/>
      <c r="SZX228" s="2"/>
      <c r="SZY228" s="2"/>
      <c r="SZZ228" s="2"/>
      <c r="TAA228" s="2"/>
      <c r="TAB228" s="2"/>
      <c r="TAC228" s="2"/>
      <c r="TAD228" s="2"/>
      <c r="TAE228" s="2"/>
      <c r="TAF228" s="2"/>
      <c r="TAG228" s="2"/>
      <c r="TAH228" s="2"/>
      <c r="TAI228" s="2"/>
      <c r="TAJ228" s="2"/>
      <c r="TAK228" s="2"/>
      <c r="TAL228" s="2"/>
      <c r="TAM228" s="2"/>
      <c r="TAN228" s="2"/>
      <c r="TAO228" s="2"/>
      <c r="TAP228" s="2"/>
      <c r="TAQ228" s="2"/>
      <c r="TAR228" s="2"/>
      <c r="TAS228" s="2"/>
      <c r="TAT228" s="2"/>
      <c r="TAU228" s="2"/>
      <c r="TAV228" s="2"/>
      <c r="TAW228" s="2"/>
      <c r="TAX228" s="2"/>
      <c r="TAY228" s="2"/>
      <c r="TAZ228" s="2"/>
      <c r="TBA228" s="2"/>
      <c r="TBB228" s="2"/>
      <c r="TBC228" s="2"/>
      <c r="TBD228" s="2"/>
      <c r="TBE228" s="2"/>
      <c r="TBF228" s="2"/>
      <c r="TBG228" s="2"/>
      <c r="TBH228" s="2"/>
      <c r="TBI228" s="2"/>
      <c r="TBJ228" s="2"/>
      <c r="TBK228" s="2"/>
      <c r="TBL228" s="2"/>
      <c r="TBM228" s="2"/>
      <c r="TBN228" s="2"/>
      <c r="TBO228" s="2"/>
      <c r="TBP228" s="2"/>
      <c r="TBQ228" s="2"/>
      <c r="TBR228" s="2"/>
      <c r="TBS228" s="2"/>
      <c r="TBT228" s="2"/>
      <c r="TBU228" s="2"/>
      <c r="TBV228" s="2"/>
      <c r="TBW228" s="2"/>
      <c r="TBX228" s="2"/>
      <c r="TBY228" s="2"/>
      <c r="TBZ228" s="2"/>
      <c r="TCA228" s="2"/>
      <c r="TCB228" s="2"/>
      <c r="TCC228" s="2"/>
      <c r="TCD228" s="2"/>
      <c r="TCE228" s="2"/>
      <c r="TCF228" s="2"/>
      <c r="TCG228" s="2"/>
      <c r="TCH228" s="2"/>
      <c r="TCI228" s="2"/>
      <c r="TCJ228" s="2"/>
      <c r="TCK228" s="2"/>
      <c r="TCL228" s="2"/>
      <c r="TCM228" s="2"/>
      <c r="TCN228" s="2"/>
      <c r="TCO228" s="2"/>
      <c r="TCP228" s="2"/>
      <c r="TCQ228" s="2"/>
      <c r="TCR228" s="2"/>
      <c r="TCS228" s="2"/>
      <c r="TCT228" s="2"/>
      <c r="TCU228" s="2"/>
      <c r="TCV228" s="2"/>
      <c r="TCW228" s="2"/>
      <c r="TCX228" s="2"/>
      <c r="TCY228" s="2"/>
      <c r="TCZ228" s="2"/>
      <c r="TDA228" s="2"/>
      <c r="TDB228" s="2"/>
      <c r="TDC228" s="2"/>
      <c r="TDD228" s="2"/>
      <c r="TDE228" s="2"/>
      <c r="TDF228" s="2"/>
      <c r="TDG228" s="2"/>
      <c r="TDH228" s="2"/>
      <c r="TDI228" s="2"/>
      <c r="TDJ228" s="2"/>
      <c r="TDK228" s="2"/>
      <c r="TDL228" s="2"/>
      <c r="TDM228" s="2"/>
      <c r="TDN228" s="2"/>
      <c r="TDO228" s="2"/>
      <c r="TDP228" s="2"/>
      <c r="TDQ228" s="2"/>
      <c r="TDR228" s="2"/>
      <c r="TDS228" s="2"/>
      <c r="TDT228" s="2"/>
      <c r="TDU228" s="2"/>
      <c r="TDV228" s="2"/>
      <c r="TDW228" s="2"/>
      <c r="TDX228" s="2"/>
      <c r="TDY228" s="2"/>
      <c r="TDZ228" s="2"/>
      <c r="TEA228" s="2"/>
      <c r="TEB228" s="2"/>
      <c r="TEC228" s="2"/>
      <c r="TED228" s="2"/>
      <c r="TEE228" s="2"/>
      <c r="TEF228" s="2"/>
      <c r="TEG228" s="2"/>
      <c r="TEH228" s="2"/>
      <c r="TEI228" s="2"/>
      <c r="TEJ228" s="2"/>
      <c r="TEK228" s="2"/>
      <c r="TEL228" s="2"/>
      <c r="TEM228" s="2"/>
      <c r="TEN228" s="2"/>
      <c r="TEO228" s="2"/>
      <c r="TEP228" s="2"/>
      <c r="TEQ228" s="2"/>
      <c r="TER228" s="2"/>
      <c r="TES228" s="2"/>
      <c r="TET228" s="2"/>
      <c r="TEU228" s="2"/>
      <c r="TEV228" s="2"/>
      <c r="TEW228" s="2"/>
      <c r="TEX228" s="2"/>
      <c r="TEY228" s="2"/>
      <c r="TEZ228" s="2"/>
      <c r="TFA228" s="2"/>
      <c r="TFB228" s="2"/>
      <c r="TFC228" s="2"/>
      <c r="TFD228" s="2"/>
      <c r="TFE228" s="2"/>
      <c r="TFF228" s="2"/>
      <c r="TFG228" s="2"/>
      <c r="TFH228" s="2"/>
      <c r="TFI228" s="2"/>
      <c r="TFJ228" s="2"/>
      <c r="TFK228" s="2"/>
      <c r="TFL228" s="2"/>
      <c r="TFM228" s="2"/>
      <c r="TFN228" s="2"/>
      <c r="TFO228" s="2"/>
      <c r="TFP228" s="2"/>
      <c r="TFQ228" s="2"/>
      <c r="TFR228" s="2"/>
      <c r="TFS228" s="2"/>
      <c r="TFT228" s="2"/>
      <c r="TFU228" s="2"/>
      <c r="TFV228" s="2"/>
      <c r="TFW228" s="2"/>
      <c r="TFX228" s="2"/>
      <c r="TFY228" s="2"/>
      <c r="TFZ228" s="2"/>
      <c r="TGA228" s="2"/>
      <c r="TGB228" s="2"/>
      <c r="TGC228" s="2"/>
      <c r="TGD228" s="2"/>
      <c r="TGE228" s="2"/>
      <c r="TGF228" s="2"/>
      <c r="TGG228" s="2"/>
      <c r="TGH228" s="2"/>
      <c r="TGI228" s="2"/>
      <c r="TGJ228" s="2"/>
      <c r="TGK228" s="2"/>
      <c r="TGL228" s="2"/>
      <c r="TGM228" s="2"/>
      <c r="TGN228" s="2"/>
      <c r="TGO228" s="2"/>
      <c r="TGP228" s="2"/>
      <c r="TGQ228" s="2"/>
      <c r="TGR228" s="2"/>
      <c r="TGS228" s="2"/>
      <c r="TGT228" s="2"/>
      <c r="TGU228" s="2"/>
      <c r="TGV228" s="2"/>
      <c r="TGW228" s="2"/>
      <c r="TGX228" s="2"/>
      <c r="TGY228" s="2"/>
      <c r="TGZ228" s="2"/>
      <c r="THA228" s="2"/>
      <c r="THB228" s="2"/>
      <c r="THC228" s="2"/>
      <c r="THD228" s="2"/>
      <c r="THE228" s="2"/>
      <c r="THF228" s="2"/>
      <c r="THG228" s="2"/>
      <c r="THH228" s="2"/>
      <c r="THI228" s="2"/>
      <c r="THJ228" s="2"/>
      <c r="THK228" s="2"/>
      <c r="THL228" s="2"/>
      <c r="THM228" s="2"/>
      <c r="THN228" s="2"/>
      <c r="THO228" s="2"/>
      <c r="THP228" s="2"/>
      <c r="THQ228" s="2"/>
      <c r="THR228" s="2"/>
      <c r="THS228" s="2"/>
      <c r="THT228" s="2"/>
      <c r="THU228" s="2"/>
      <c r="THV228" s="2"/>
      <c r="THW228" s="2"/>
      <c r="THX228" s="2"/>
      <c r="THY228" s="2"/>
      <c r="THZ228" s="2"/>
      <c r="TIA228" s="2"/>
      <c r="TIB228" s="2"/>
      <c r="TIC228" s="2"/>
      <c r="TID228" s="2"/>
      <c r="TIE228" s="2"/>
      <c r="TIF228" s="2"/>
      <c r="TIG228" s="2"/>
      <c r="TIH228" s="2"/>
      <c r="TII228" s="2"/>
      <c r="TIJ228" s="2"/>
      <c r="TIK228" s="2"/>
      <c r="TIL228" s="2"/>
      <c r="TIM228" s="2"/>
      <c r="TIN228" s="2"/>
      <c r="TIO228" s="2"/>
      <c r="TIP228" s="2"/>
      <c r="TIQ228" s="2"/>
      <c r="TIR228" s="2"/>
      <c r="TIS228" s="2"/>
      <c r="TIT228" s="2"/>
      <c r="TIU228" s="2"/>
      <c r="TIV228" s="2"/>
      <c r="TIW228" s="2"/>
      <c r="TIX228" s="2"/>
      <c r="TIY228" s="2"/>
      <c r="TIZ228" s="2"/>
      <c r="TJA228" s="2"/>
      <c r="TJB228" s="2"/>
      <c r="TJC228" s="2"/>
      <c r="TJD228" s="2"/>
      <c r="TJE228" s="2"/>
      <c r="TJF228" s="2"/>
      <c r="TJG228" s="2"/>
      <c r="TJH228" s="2"/>
      <c r="TJI228" s="2"/>
      <c r="TJJ228" s="2"/>
      <c r="TJK228" s="2"/>
      <c r="TJL228" s="2"/>
      <c r="TJM228" s="2"/>
      <c r="TJN228" s="2"/>
      <c r="TJO228" s="2"/>
      <c r="TJP228" s="2"/>
      <c r="TJQ228" s="2"/>
      <c r="TJR228" s="2"/>
      <c r="TJS228" s="2"/>
      <c r="TJT228" s="2"/>
      <c r="TJU228" s="2"/>
      <c r="TJV228" s="2"/>
      <c r="TJW228" s="2"/>
      <c r="TJX228" s="2"/>
      <c r="TJY228" s="2"/>
      <c r="TJZ228" s="2"/>
      <c r="TKA228" s="2"/>
      <c r="TKB228" s="2"/>
      <c r="TKC228" s="2"/>
      <c r="TKD228" s="2"/>
      <c r="TKE228" s="2"/>
      <c r="TKF228" s="2"/>
      <c r="TKG228" s="2"/>
      <c r="TKH228" s="2"/>
      <c r="TKI228" s="2"/>
      <c r="TKJ228" s="2"/>
      <c r="TKK228" s="2"/>
      <c r="TKL228" s="2"/>
      <c r="TKM228" s="2"/>
      <c r="TKN228" s="2"/>
      <c r="TKO228" s="2"/>
      <c r="TKP228" s="2"/>
      <c r="TKQ228" s="2"/>
      <c r="TKR228" s="2"/>
      <c r="TKS228" s="2"/>
      <c r="TKT228" s="2"/>
      <c r="TKU228" s="2"/>
      <c r="TKV228" s="2"/>
      <c r="TKW228" s="2"/>
      <c r="TKX228" s="2"/>
      <c r="TKY228" s="2"/>
      <c r="TKZ228" s="2"/>
      <c r="TLA228" s="2"/>
      <c r="TLB228" s="2"/>
      <c r="TLC228" s="2"/>
      <c r="TLD228" s="2"/>
      <c r="TLE228" s="2"/>
      <c r="TLF228" s="2"/>
      <c r="TLG228" s="2"/>
      <c r="TLH228" s="2"/>
      <c r="TLI228" s="2"/>
      <c r="TLJ228" s="2"/>
      <c r="TLK228" s="2"/>
      <c r="TLL228" s="2"/>
      <c r="TLM228" s="2"/>
      <c r="TLN228" s="2"/>
      <c r="TLO228" s="2"/>
      <c r="TLP228" s="2"/>
      <c r="TLQ228" s="2"/>
      <c r="TLR228" s="2"/>
      <c r="TLS228" s="2"/>
      <c r="TLT228" s="2"/>
      <c r="TLU228" s="2"/>
      <c r="TLV228" s="2"/>
      <c r="TLW228" s="2"/>
      <c r="TLX228" s="2"/>
      <c r="TLY228" s="2"/>
      <c r="TLZ228" s="2"/>
      <c r="TMA228" s="2"/>
      <c r="TMB228" s="2"/>
      <c r="TMC228" s="2"/>
      <c r="TMD228" s="2"/>
      <c r="TME228" s="2"/>
      <c r="TMF228" s="2"/>
      <c r="TMG228" s="2"/>
      <c r="TMH228" s="2"/>
      <c r="TMI228" s="2"/>
      <c r="TMJ228" s="2"/>
      <c r="TMK228" s="2"/>
      <c r="TML228" s="2"/>
      <c r="TMM228" s="2"/>
      <c r="TMN228" s="2"/>
      <c r="TMO228" s="2"/>
      <c r="TMP228" s="2"/>
      <c r="TMQ228" s="2"/>
      <c r="TMR228" s="2"/>
      <c r="TMS228" s="2"/>
      <c r="TMT228" s="2"/>
      <c r="TMU228" s="2"/>
      <c r="TMV228" s="2"/>
      <c r="TMW228" s="2"/>
      <c r="TMX228" s="2"/>
      <c r="TMY228" s="2"/>
      <c r="TMZ228" s="2"/>
      <c r="TNA228" s="2"/>
      <c r="TNB228" s="2"/>
      <c r="TNC228" s="2"/>
      <c r="TND228" s="2"/>
      <c r="TNE228" s="2"/>
      <c r="TNF228" s="2"/>
      <c r="TNG228" s="2"/>
      <c r="TNH228" s="2"/>
      <c r="TNI228" s="2"/>
      <c r="TNJ228" s="2"/>
      <c r="TNK228" s="2"/>
      <c r="TNL228" s="2"/>
      <c r="TNM228" s="2"/>
      <c r="TNN228" s="2"/>
      <c r="TNO228" s="2"/>
      <c r="TNP228" s="2"/>
      <c r="TNQ228" s="2"/>
      <c r="TNR228" s="2"/>
      <c r="TNS228" s="2"/>
      <c r="TNT228" s="2"/>
      <c r="TNU228" s="2"/>
      <c r="TNV228" s="2"/>
      <c r="TNW228" s="2"/>
      <c r="TNX228" s="2"/>
      <c r="TNY228" s="2"/>
      <c r="TNZ228" s="2"/>
      <c r="TOA228" s="2"/>
      <c r="TOB228" s="2"/>
      <c r="TOC228" s="2"/>
      <c r="TOD228" s="2"/>
      <c r="TOE228" s="2"/>
      <c r="TOF228" s="2"/>
      <c r="TOG228" s="2"/>
      <c r="TOH228" s="2"/>
      <c r="TOI228" s="2"/>
      <c r="TOJ228" s="2"/>
      <c r="TOK228" s="2"/>
      <c r="TOL228" s="2"/>
      <c r="TOM228" s="2"/>
      <c r="TON228" s="2"/>
      <c r="TOO228" s="2"/>
      <c r="TOP228" s="2"/>
      <c r="TOQ228" s="2"/>
      <c r="TOR228" s="2"/>
      <c r="TOS228" s="2"/>
      <c r="TOT228" s="2"/>
      <c r="TOU228" s="2"/>
      <c r="TOV228" s="2"/>
      <c r="TOW228" s="2"/>
      <c r="TOX228" s="2"/>
      <c r="TOY228" s="2"/>
      <c r="TOZ228" s="2"/>
      <c r="TPA228" s="2"/>
      <c r="TPB228" s="2"/>
      <c r="TPC228" s="2"/>
      <c r="TPD228" s="2"/>
      <c r="TPE228" s="2"/>
      <c r="TPF228" s="2"/>
      <c r="TPG228" s="2"/>
      <c r="TPH228" s="2"/>
      <c r="TPI228" s="2"/>
      <c r="TPJ228" s="2"/>
      <c r="TPK228" s="2"/>
      <c r="TPL228" s="2"/>
      <c r="TPM228" s="2"/>
      <c r="TPN228" s="2"/>
      <c r="TPO228" s="2"/>
      <c r="TPP228" s="2"/>
      <c r="TPQ228" s="2"/>
      <c r="TPR228" s="2"/>
      <c r="TPS228" s="2"/>
      <c r="TPT228" s="2"/>
      <c r="TPU228" s="2"/>
      <c r="TPV228" s="2"/>
      <c r="TPW228" s="2"/>
      <c r="TPX228" s="2"/>
      <c r="TPY228" s="2"/>
      <c r="TPZ228" s="2"/>
      <c r="TQA228" s="2"/>
      <c r="TQB228" s="2"/>
      <c r="TQC228" s="2"/>
      <c r="TQD228" s="2"/>
      <c r="TQE228" s="2"/>
      <c r="TQF228" s="2"/>
      <c r="TQG228" s="2"/>
      <c r="TQH228" s="2"/>
      <c r="TQI228" s="2"/>
      <c r="TQJ228" s="2"/>
      <c r="TQK228" s="2"/>
      <c r="TQL228" s="2"/>
      <c r="TQM228" s="2"/>
      <c r="TQN228" s="2"/>
      <c r="TQO228" s="2"/>
      <c r="TQP228" s="2"/>
      <c r="TQQ228" s="2"/>
      <c r="TQR228" s="2"/>
      <c r="TQS228" s="2"/>
      <c r="TQT228" s="2"/>
      <c r="TQU228" s="2"/>
      <c r="TQV228" s="2"/>
      <c r="TQW228" s="2"/>
      <c r="TQX228" s="2"/>
      <c r="TQY228" s="2"/>
      <c r="TQZ228" s="2"/>
      <c r="TRA228" s="2"/>
      <c r="TRB228" s="2"/>
      <c r="TRC228" s="2"/>
      <c r="TRD228" s="2"/>
      <c r="TRE228" s="2"/>
      <c r="TRF228" s="2"/>
      <c r="TRG228" s="2"/>
      <c r="TRH228" s="2"/>
      <c r="TRI228" s="2"/>
      <c r="TRJ228" s="2"/>
      <c r="TRK228" s="2"/>
      <c r="TRL228" s="2"/>
      <c r="TRM228" s="2"/>
      <c r="TRN228" s="2"/>
      <c r="TRO228" s="2"/>
      <c r="TRP228" s="2"/>
      <c r="TRQ228" s="2"/>
      <c r="TRR228" s="2"/>
      <c r="TRS228" s="2"/>
      <c r="TRT228" s="2"/>
      <c r="TRU228" s="2"/>
      <c r="TRV228" s="2"/>
      <c r="TRW228" s="2"/>
      <c r="TRX228" s="2"/>
      <c r="TRY228" s="2"/>
      <c r="TRZ228" s="2"/>
      <c r="TSA228" s="2"/>
      <c r="TSB228" s="2"/>
      <c r="TSC228" s="2"/>
      <c r="TSD228" s="2"/>
      <c r="TSE228" s="2"/>
      <c r="TSF228" s="2"/>
      <c r="TSG228" s="2"/>
      <c r="TSH228" s="2"/>
      <c r="TSI228" s="2"/>
      <c r="TSJ228" s="2"/>
      <c r="TSK228" s="2"/>
      <c r="TSL228" s="2"/>
      <c r="TSM228" s="2"/>
      <c r="TSN228" s="2"/>
      <c r="TSO228" s="2"/>
      <c r="TSP228" s="2"/>
      <c r="TSQ228" s="2"/>
      <c r="TSR228" s="2"/>
      <c r="TSS228" s="2"/>
      <c r="TST228" s="2"/>
      <c r="TSU228" s="2"/>
      <c r="TSV228" s="2"/>
      <c r="TSW228" s="2"/>
      <c r="TSX228" s="2"/>
      <c r="TSY228" s="2"/>
      <c r="TSZ228" s="2"/>
      <c r="TTA228" s="2"/>
      <c r="TTB228" s="2"/>
      <c r="TTC228" s="2"/>
      <c r="TTD228" s="2"/>
      <c r="TTE228" s="2"/>
      <c r="TTF228" s="2"/>
      <c r="TTG228" s="2"/>
      <c r="TTH228" s="2"/>
      <c r="TTI228" s="2"/>
      <c r="TTJ228" s="2"/>
      <c r="TTK228" s="2"/>
      <c r="TTL228" s="2"/>
      <c r="TTM228" s="2"/>
      <c r="TTN228" s="2"/>
      <c r="TTO228" s="2"/>
      <c r="TTP228" s="2"/>
      <c r="TTQ228" s="2"/>
      <c r="TTR228" s="2"/>
      <c r="TTS228" s="2"/>
      <c r="TTT228" s="2"/>
      <c r="TTU228" s="2"/>
      <c r="TTV228" s="2"/>
      <c r="TTW228" s="2"/>
      <c r="TTX228" s="2"/>
      <c r="TTY228" s="2"/>
      <c r="TTZ228" s="2"/>
      <c r="TUA228" s="2"/>
      <c r="TUB228" s="2"/>
      <c r="TUC228" s="2"/>
      <c r="TUD228" s="2"/>
      <c r="TUE228" s="2"/>
      <c r="TUF228" s="2"/>
      <c r="TUG228" s="2"/>
      <c r="TUH228" s="2"/>
      <c r="TUI228" s="2"/>
      <c r="TUJ228" s="2"/>
      <c r="TUK228" s="2"/>
      <c r="TUL228" s="2"/>
      <c r="TUM228" s="2"/>
      <c r="TUN228" s="2"/>
      <c r="TUO228" s="2"/>
      <c r="TUP228" s="2"/>
      <c r="TUQ228" s="2"/>
      <c r="TUR228" s="2"/>
      <c r="TUS228" s="2"/>
      <c r="TUT228" s="2"/>
      <c r="TUU228" s="2"/>
      <c r="TUV228" s="2"/>
      <c r="TUW228" s="2"/>
      <c r="TUX228" s="2"/>
      <c r="TUY228" s="2"/>
      <c r="TUZ228" s="2"/>
      <c r="TVA228" s="2"/>
      <c r="TVB228" s="2"/>
      <c r="TVC228" s="2"/>
      <c r="TVD228" s="2"/>
      <c r="TVE228" s="2"/>
      <c r="TVF228" s="2"/>
      <c r="TVG228" s="2"/>
      <c r="TVH228" s="2"/>
      <c r="TVI228" s="2"/>
      <c r="TVJ228" s="2"/>
      <c r="TVK228" s="2"/>
      <c r="TVL228" s="2"/>
      <c r="TVM228" s="2"/>
      <c r="TVN228" s="2"/>
      <c r="TVO228" s="2"/>
      <c r="TVP228" s="2"/>
      <c r="TVQ228" s="2"/>
      <c r="TVR228" s="2"/>
      <c r="TVS228" s="2"/>
      <c r="TVT228" s="2"/>
      <c r="TVU228" s="2"/>
      <c r="TVV228" s="2"/>
      <c r="TVW228" s="2"/>
      <c r="TVX228" s="2"/>
      <c r="TVY228" s="2"/>
      <c r="TVZ228" s="2"/>
      <c r="TWA228" s="2"/>
      <c r="TWB228" s="2"/>
      <c r="TWC228" s="2"/>
      <c r="TWD228" s="2"/>
      <c r="TWE228" s="2"/>
      <c r="TWF228" s="2"/>
      <c r="TWG228" s="2"/>
      <c r="TWH228" s="2"/>
      <c r="TWI228" s="2"/>
      <c r="TWJ228" s="2"/>
      <c r="TWK228" s="2"/>
      <c r="TWL228" s="2"/>
      <c r="TWM228" s="2"/>
      <c r="TWN228" s="2"/>
      <c r="TWO228" s="2"/>
      <c r="TWP228" s="2"/>
      <c r="TWQ228" s="2"/>
      <c r="TWR228" s="2"/>
      <c r="TWS228" s="2"/>
      <c r="TWT228" s="2"/>
      <c r="TWU228" s="2"/>
      <c r="TWV228" s="2"/>
      <c r="TWW228" s="2"/>
      <c r="TWX228" s="2"/>
      <c r="TWY228" s="2"/>
      <c r="TWZ228" s="2"/>
      <c r="TXA228" s="2"/>
      <c r="TXB228" s="2"/>
      <c r="TXC228" s="2"/>
      <c r="TXD228" s="2"/>
      <c r="TXE228" s="2"/>
      <c r="TXF228" s="2"/>
      <c r="TXG228" s="2"/>
      <c r="TXH228" s="2"/>
      <c r="TXI228" s="2"/>
      <c r="TXJ228" s="2"/>
      <c r="TXK228" s="2"/>
      <c r="TXL228" s="2"/>
      <c r="TXM228" s="2"/>
      <c r="TXN228" s="2"/>
      <c r="TXO228" s="2"/>
      <c r="TXP228" s="2"/>
      <c r="TXQ228" s="2"/>
      <c r="TXR228" s="2"/>
      <c r="TXS228" s="2"/>
      <c r="TXT228" s="2"/>
      <c r="TXU228" s="2"/>
      <c r="TXV228" s="2"/>
      <c r="TXW228" s="2"/>
      <c r="TXX228" s="2"/>
      <c r="TXY228" s="2"/>
      <c r="TXZ228" s="2"/>
      <c r="TYA228" s="2"/>
      <c r="TYB228" s="2"/>
      <c r="TYC228" s="2"/>
      <c r="TYD228" s="2"/>
      <c r="TYE228" s="2"/>
      <c r="TYF228" s="2"/>
      <c r="TYG228" s="2"/>
      <c r="TYH228" s="2"/>
      <c r="TYI228" s="2"/>
      <c r="TYJ228" s="2"/>
      <c r="TYK228" s="2"/>
      <c r="TYL228" s="2"/>
      <c r="TYM228" s="2"/>
      <c r="TYN228" s="2"/>
      <c r="TYO228" s="2"/>
      <c r="TYP228" s="2"/>
      <c r="TYQ228" s="2"/>
      <c r="TYR228" s="2"/>
      <c r="TYS228" s="2"/>
      <c r="TYT228" s="2"/>
      <c r="TYU228" s="2"/>
      <c r="TYV228" s="2"/>
      <c r="TYW228" s="2"/>
      <c r="TYX228" s="2"/>
      <c r="TYY228" s="2"/>
      <c r="TYZ228" s="2"/>
      <c r="TZA228" s="2"/>
      <c r="TZB228" s="2"/>
      <c r="TZC228" s="2"/>
      <c r="TZD228" s="2"/>
      <c r="TZE228" s="2"/>
      <c r="TZF228" s="2"/>
      <c r="TZG228" s="2"/>
      <c r="TZH228" s="2"/>
      <c r="TZI228" s="2"/>
      <c r="TZJ228" s="2"/>
      <c r="TZK228" s="2"/>
      <c r="TZL228" s="2"/>
      <c r="TZM228" s="2"/>
      <c r="TZN228" s="2"/>
      <c r="TZO228" s="2"/>
      <c r="TZP228" s="2"/>
      <c r="TZQ228" s="2"/>
      <c r="TZR228" s="2"/>
      <c r="TZS228" s="2"/>
      <c r="TZT228" s="2"/>
      <c r="TZU228" s="2"/>
      <c r="TZV228" s="2"/>
      <c r="TZW228" s="2"/>
      <c r="TZX228" s="2"/>
      <c r="TZY228" s="2"/>
      <c r="TZZ228" s="2"/>
      <c r="UAA228" s="2"/>
      <c r="UAB228" s="2"/>
      <c r="UAC228" s="2"/>
      <c r="UAD228" s="2"/>
      <c r="UAE228" s="2"/>
      <c r="UAF228" s="2"/>
      <c r="UAG228" s="2"/>
      <c r="UAH228" s="2"/>
      <c r="UAI228" s="2"/>
      <c r="UAJ228" s="2"/>
      <c r="UAK228" s="2"/>
      <c r="UAL228" s="2"/>
      <c r="UAM228" s="2"/>
      <c r="UAN228" s="2"/>
      <c r="UAO228" s="2"/>
      <c r="UAP228" s="2"/>
      <c r="UAQ228" s="2"/>
      <c r="UAR228" s="2"/>
      <c r="UAS228" s="2"/>
      <c r="UAT228" s="2"/>
      <c r="UAU228" s="2"/>
      <c r="UAV228" s="2"/>
      <c r="UAW228" s="2"/>
      <c r="UAX228" s="2"/>
      <c r="UAY228" s="2"/>
      <c r="UAZ228" s="2"/>
      <c r="UBA228" s="2"/>
      <c r="UBB228" s="2"/>
      <c r="UBC228" s="2"/>
      <c r="UBD228" s="2"/>
      <c r="UBE228" s="2"/>
      <c r="UBF228" s="2"/>
      <c r="UBG228" s="2"/>
      <c r="UBH228" s="2"/>
      <c r="UBI228" s="2"/>
      <c r="UBJ228" s="2"/>
      <c r="UBK228" s="2"/>
      <c r="UBL228" s="2"/>
      <c r="UBM228" s="2"/>
      <c r="UBN228" s="2"/>
      <c r="UBO228" s="2"/>
      <c r="UBP228" s="2"/>
      <c r="UBQ228" s="2"/>
      <c r="UBR228" s="2"/>
      <c r="UBS228" s="2"/>
      <c r="UBT228" s="2"/>
      <c r="UBU228" s="2"/>
      <c r="UBV228" s="2"/>
      <c r="UBW228" s="2"/>
      <c r="UBX228" s="2"/>
      <c r="UBY228" s="2"/>
      <c r="UBZ228" s="2"/>
      <c r="UCA228" s="2"/>
      <c r="UCB228" s="2"/>
      <c r="UCC228" s="2"/>
      <c r="UCD228" s="2"/>
      <c r="UCE228" s="2"/>
      <c r="UCF228" s="2"/>
      <c r="UCG228" s="2"/>
      <c r="UCH228" s="2"/>
      <c r="UCI228" s="2"/>
      <c r="UCJ228" s="2"/>
      <c r="UCK228" s="2"/>
      <c r="UCL228" s="2"/>
      <c r="UCM228" s="2"/>
      <c r="UCN228" s="2"/>
      <c r="UCO228" s="2"/>
      <c r="UCP228" s="2"/>
      <c r="UCQ228" s="2"/>
      <c r="UCR228" s="2"/>
      <c r="UCS228" s="2"/>
      <c r="UCT228" s="2"/>
      <c r="UCU228" s="2"/>
      <c r="UCV228" s="2"/>
      <c r="UCW228" s="2"/>
      <c r="UCX228" s="2"/>
      <c r="UCY228" s="2"/>
      <c r="UCZ228" s="2"/>
      <c r="UDA228" s="2"/>
      <c r="UDB228" s="2"/>
      <c r="UDC228" s="2"/>
      <c r="UDD228" s="2"/>
      <c r="UDE228" s="2"/>
      <c r="UDF228" s="2"/>
      <c r="UDG228" s="2"/>
      <c r="UDH228" s="2"/>
      <c r="UDI228" s="2"/>
      <c r="UDJ228" s="2"/>
      <c r="UDK228" s="2"/>
      <c r="UDL228" s="2"/>
      <c r="UDM228" s="2"/>
      <c r="UDN228" s="2"/>
      <c r="UDO228" s="2"/>
      <c r="UDP228" s="2"/>
      <c r="UDQ228" s="2"/>
      <c r="UDR228" s="2"/>
      <c r="UDS228" s="2"/>
      <c r="UDT228" s="2"/>
      <c r="UDU228" s="2"/>
      <c r="UDV228" s="2"/>
      <c r="UDW228" s="2"/>
      <c r="UDX228" s="2"/>
      <c r="UDY228" s="2"/>
      <c r="UDZ228" s="2"/>
      <c r="UEA228" s="2"/>
      <c r="UEB228" s="2"/>
      <c r="UEC228" s="2"/>
      <c r="UED228" s="2"/>
      <c r="UEE228" s="2"/>
      <c r="UEF228" s="2"/>
      <c r="UEG228" s="2"/>
      <c r="UEH228" s="2"/>
      <c r="UEI228" s="2"/>
      <c r="UEJ228" s="2"/>
      <c r="UEK228" s="2"/>
      <c r="UEL228" s="2"/>
      <c r="UEM228" s="2"/>
      <c r="UEN228" s="2"/>
      <c r="UEO228" s="2"/>
      <c r="UEP228" s="2"/>
      <c r="UEQ228" s="2"/>
      <c r="UER228" s="2"/>
      <c r="UES228" s="2"/>
      <c r="UET228" s="2"/>
      <c r="UEU228" s="2"/>
      <c r="UEV228" s="2"/>
      <c r="UEW228" s="2"/>
      <c r="UEX228" s="2"/>
      <c r="UEY228" s="2"/>
      <c r="UEZ228" s="2"/>
      <c r="UFA228" s="2"/>
      <c r="UFB228" s="2"/>
      <c r="UFC228" s="2"/>
      <c r="UFD228" s="2"/>
      <c r="UFE228" s="2"/>
      <c r="UFF228" s="2"/>
      <c r="UFG228" s="2"/>
      <c r="UFH228" s="2"/>
      <c r="UFI228" s="2"/>
      <c r="UFJ228" s="2"/>
      <c r="UFK228" s="2"/>
      <c r="UFL228" s="2"/>
      <c r="UFM228" s="2"/>
      <c r="UFN228" s="2"/>
      <c r="UFO228" s="2"/>
      <c r="UFP228" s="2"/>
      <c r="UFQ228" s="2"/>
      <c r="UFR228" s="2"/>
      <c r="UFS228" s="2"/>
      <c r="UFT228" s="2"/>
      <c r="UFU228" s="2"/>
      <c r="UFV228" s="2"/>
      <c r="UFW228" s="2"/>
      <c r="UFX228" s="2"/>
      <c r="UFY228" s="2"/>
      <c r="UFZ228" s="2"/>
      <c r="UGA228" s="2"/>
      <c r="UGB228" s="2"/>
      <c r="UGC228" s="2"/>
      <c r="UGD228" s="2"/>
      <c r="UGE228" s="2"/>
      <c r="UGF228" s="2"/>
      <c r="UGG228" s="2"/>
      <c r="UGH228" s="2"/>
      <c r="UGI228" s="2"/>
      <c r="UGJ228" s="2"/>
      <c r="UGK228" s="2"/>
      <c r="UGL228" s="2"/>
      <c r="UGM228" s="2"/>
      <c r="UGN228" s="2"/>
      <c r="UGO228" s="2"/>
      <c r="UGP228" s="2"/>
      <c r="UGQ228" s="2"/>
      <c r="UGR228" s="2"/>
      <c r="UGS228" s="2"/>
      <c r="UGT228" s="2"/>
      <c r="UGU228" s="2"/>
      <c r="UGV228" s="2"/>
      <c r="UGW228" s="2"/>
      <c r="UGX228" s="2"/>
      <c r="UGY228" s="2"/>
      <c r="UGZ228" s="2"/>
      <c r="UHA228" s="2"/>
      <c r="UHB228" s="2"/>
      <c r="UHC228" s="2"/>
      <c r="UHD228" s="2"/>
      <c r="UHE228" s="2"/>
      <c r="UHF228" s="2"/>
      <c r="UHG228" s="2"/>
      <c r="UHH228" s="2"/>
      <c r="UHI228" s="2"/>
      <c r="UHJ228" s="2"/>
      <c r="UHK228" s="2"/>
      <c r="UHL228" s="2"/>
      <c r="UHM228" s="2"/>
      <c r="UHN228" s="2"/>
      <c r="UHO228" s="2"/>
      <c r="UHP228" s="2"/>
      <c r="UHQ228" s="2"/>
      <c r="UHR228" s="2"/>
      <c r="UHS228" s="2"/>
      <c r="UHT228" s="2"/>
      <c r="UHU228" s="2"/>
      <c r="UHV228" s="2"/>
      <c r="UHW228" s="2"/>
      <c r="UHX228" s="2"/>
      <c r="UHY228" s="2"/>
      <c r="UHZ228" s="2"/>
      <c r="UIA228" s="2"/>
      <c r="UIB228" s="2"/>
      <c r="UIC228" s="2"/>
      <c r="UID228" s="2"/>
      <c r="UIE228" s="2"/>
      <c r="UIF228" s="2"/>
      <c r="UIG228" s="2"/>
      <c r="UIH228" s="2"/>
      <c r="UII228" s="2"/>
      <c r="UIJ228" s="2"/>
      <c r="UIK228" s="2"/>
      <c r="UIL228" s="2"/>
      <c r="UIM228" s="2"/>
      <c r="UIN228" s="2"/>
      <c r="UIO228" s="2"/>
      <c r="UIP228" s="2"/>
      <c r="UIQ228" s="2"/>
      <c r="UIR228" s="2"/>
      <c r="UIS228" s="2"/>
      <c r="UIT228" s="2"/>
      <c r="UIU228" s="2"/>
      <c r="UIV228" s="2"/>
      <c r="UIW228" s="2"/>
      <c r="UIX228" s="2"/>
      <c r="UIY228" s="2"/>
      <c r="UIZ228" s="2"/>
      <c r="UJA228" s="2"/>
      <c r="UJB228" s="2"/>
      <c r="UJC228" s="2"/>
      <c r="UJD228" s="2"/>
      <c r="UJE228" s="2"/>
      <c r="UJF228" s="2"/>
      <c r="UJG228" s="2"/>
      <c r="UJH228" s="2"/>
      <c r="UJI228" s="2"/>
      <c r="UJJ228" s="2"/>
      <c r="UJK228" s="2"/>
      <c r="UJL228" s="2"/>
      <c r="UJM228" s="2"/>
      <c r="UJN228" s="2"/>
      <c r="UJO228" s="2"/>
      <c r="UJP228" s="2"/>
      <c r="UJQ228" s="2"/>
      <c r="UJR228" s="2"/>
      <c r="UJS228" s="2"/>
      <c r="UJT228" s="2"/>
      <c r="UJU228" s="2"/>
      <c r="UJV228" s="2"/>
      <c r="UJW228" s="2"/>
      <c r="UJX228" s="2"/>
      <c r="UJY228" s="2"/>
      <c r="UJZ228" s="2"/>
      <c r="UKA228" s="2"/>
      <c r="UKB228" s="2"/>
      <c r="UKC228" s="2"/>
      <c r="UKD228" s="2"/>
      <c r="UKE228" s="2"/>
      <c r="UKF228" s="2"/>
      <c r="UKG228" s="2"/>
      <c r="UKH228" s="2"/>
      <c r="UKI228" s="2"/>
      <c r="UKJ228" s="2"/>
      <c r="UKK228" s="2"/>
      <c r="UKL228" s="2"/>
      <c r="UKM228" s="2"/>
      <c r="UKN228" s="2"/>
      <c r="UKO228" s="2"/>
      <c r="UKP228" s="2"/>
      <c r="UKQ228" s="2"/>
      <c r="UKR228" s="2"/>
      <c r="UKS228" s="2"/>
      <c r="UKT228" s="2"/>
      <c r="UKU228" s="2"/>
      <c r="UKV228" s="2"/>
      <c r="UKW228" s="2"/>
      <c r="UKX228" s="2"/>
      <c r="UKY228" s="2"/>
      <c r="UKZ228" s="2"/>
      <c r="ULA228" s="2"/>
      <c r="ULB228" s="2"/>
      <c r="ULC228" s="2"/>
      <c r="ULD228" s="2"/>
      <c r="ULE228" s="2"/>
      <c r="ULF228" s="2"/>
      <c r="ULG228" s="2"/>
      <c r="ULH228" s="2"/>
      <c r="ULI228" s="2"/>
      <c r="ULJ228" s="2"/>
      <c r="ULK228" s="2"/>
      <c r="ULL228" s="2"/>
      <c r="ULM228" s="2"/>
      <c r="ULN228" s="2"/>
      <c r="ULO228" s="2"/>
      <c r="ULP228" s="2"/>
      <c r="ULQ228" s="2"/>
      <c r="ULR228" s="2"/>
      <c r="ULS228" s="2"/>
      <c r="ULT228" s="2"/>
      <c r="ULU228" s="2"/>
      <c r="ULV228" s="2"/>
      <c r="ULW228" s="2"/>
      <c r="ULX228" s="2"/>
      <c r="ULY228" s="2"/>
      <c r="ULZ228" s="2"/>
      <c r="UMA228" s="2"/>
      <c r="UMB228" s="2"/>
      <c r="UMC228" s="2"/>
      <c r="UMD228" s="2"/>
      <c r="UME228" s="2"/>
      <c r="UMF228" s="2"/>
      <c r="UMG228" s="2"/>
      <c r="UMH228" s="2"/>
      <c r="UMI228" s="2"/>
      <c r="UMJ228" s="2"/>
      <c r="UMK228" s="2"/>
      <c r="UML228" s="2"/>
      <c r="UMM228" s="2"/>
      <c r="UMN228" s="2"/>
      <c r="UMO228" s="2"/>
      <c r="UMP228" s="2"/>
      <c r="UMQ228" s="2"/>
      <c r="UMR228" s="2"/>
      <c r="UMS228" s="2"/>
      <c r="UMT228" s="2"/>
      <c r="UMU228" s="2"/>
      <c r="UMV228" s="2"/>
      <c r="UMW228" s="2"/>
      <c r="UMX228" s="2"/>
      <c r="UMY228" s="2"/>
      <c r="UMZ228" s="2"/>
      <c r="UNA228" s="2"/>
      <c r="UNB228" s="2"/>
      <c r="UNC228" s="2"/>
      <c r="UND228" s="2"/>
      <c r="UNE228" s="2"/>
      <c r="UNF228" s="2"/>
      <c r="UNG228" s="2"/>
      <c r="UNH228" s="2"/>
      <c r="UNI228" s="2"/>
      <c r="UNJ228" s="2"/>
      <c r="UNK228" s="2"/>
      <c r="UNL228" s="2"/>
      <c r="UNM228" s="2"/>
      <c r="UNN228" s="2"/>
      <c r="UNO228" s="2"/>
      <c r="UNP228" s="2"/>
      <c r="UNQ228" s="2"/>
      <c r="UNR228" s="2"/>
      <c r="UNS228" s="2"/>
      <c r="UNT228" s="2"/>
      <c r="UNU228" s="2"/>
      <c r="UNV228" s="2"/>
      <c r="UNW228" s="2"/>
      <c r="UNX228" s="2"/>
      <c r="UNY228" s="2"/>
      <c r="UNZ228" s="2"/>
      <c r="UOA228" s="2"/>
      <c r="UOB228" s="2"/>
      <c r="UOC228" s="2"/>
      <c r="UOD228" s="2"/>
      <c r="UOE228" s="2"/>
      <c r="UOF228" s="2"/>
      <c r="UOG228" s="2"/>
      <c r="UOH228" s="2"/>
      <c r="UOI228" s="2"/>
      <c r="UOJ228" s="2"/>
      <c r="UOK228" s="2"/>
      <c r="UOL228" s="2"/>
      <c r="UOM228" s="2"/>
      <c r="UON228" s="2"/>
      <c r="UOO228" s="2"/>
      <c r="UOP228" s="2"/>
      <c r="UOQ228" s="2"/>
      <c r="UOR228" s="2"/>
      <c r="UOS228" s="2"/>
      <c r="UOT228" s="2"/>
      <c r="UOU228" s="2"/>
      <c r="UOV228" s="2"/>
      <c r="UOW228" s="2"/>
      <c r="UOX228" s="2"/>
      <c r="UOY228" s="2"/>
      <c r="UOZ228" s="2"/>
      <c r="UPA228" s="2"/>
      <c r="UPB228" s="2"/>
      <c r="UPC228" s="2"/>
      <c r="UPD228" s="2"/>
      <c r="UPE228" s="2"/>
      <c r="UPF228" s="2"/>
      <c r="UPG228" s="2"/>
      <c r="UPH228" s="2"/>
      <c r="UPI228" s="2"/>
      <c r="UPJ228" s="2"/>
      <c r="UPK228" s="2"/>
      <c r="UPL228" s="2"/>
      <c r="UPM228" s="2"/>
      <c r="UPN228" s="2"/>
      <c r="UPO228" s="2"/>
      <c r="UPP228" s="2"/>
      <c r="UPQ228" s="2"/>
      <c r="UPR228" s="2"/>
      <c r="UPS228" s="2"/>
      <c r="UPT228" s="2"/>
      <c r="UPU228" s="2"/>
      <c r="UPV228" s="2"/>
      <c r="UPW228" s="2"/>
      <c r="UPX228" s="2"/>
      <c r="UPY228" s="2"/>
      <c r="UPZ228" s="2"/>
      <c r="UQA228" s="2"/>
      <c r="UQB228" s="2"/>
      <c r="UQC228" s="2"/>
      <c r="UQD228" s="2"/>
      <c r="UQE228" s="2"/>
      <c r="UQF228" s="2"/>
      <c r="UQG228" s="2"/>
      <c r="UQH228" s="2"/>
      <c r="UQI228" s="2"/>
      <c r="UQJ228" s="2"/>
      <c r="UQK228" s="2"/>
      <c r="UQL228" s="2"/>
      <c r="UQM228" s="2"/>
      <c r="UQN228" s="2"/>
      <c r="UQO228" s="2"/>
      <c r="UQP228" s="2"/>
      <c r="UQQ228" s="2"/>
      <c r="UQR228" s="2"/>
      <c r="UQS228" s="2"/>
      <c r="UQT228" s="2"/>
      <c r="UQU228" s="2"/>
      <c r="UQV228" s="2"/>
      <c r="UQW228" s="2"/>
      <c r="UQX228" s="2"/>
      <c r="UQY228" s="2"/>
      <c r="UQZ228" s="2"/>
      <c r="URA228" s="2"/>
      <c r="URB228" s="2"/>
      <c r="URC228" s="2"/>
      <c r="URD228" s="2"/>
      <c r="URE228" s="2"/>
      <c r="URF228" s="2"/>
      <c r="URG228" s="2"/>
      <c r="URH228" s="2"/>
      <c r="URI228" s="2"/>
      <c r="URJ228" s="2"/>
      <c r="URK228" s="2"/>
      <c r="URL228" s="2"/>
      <c r="URM228" s="2"/>
      <c r="URN228" s="2"/>
      <c r="URO228" s="2"/>
      <c r="URP228" s="2"/>
      <c r="URQ228" s="2"/>
      <c r="URR228" s="2"/>
      <c r="URS228" s="2"/>
      <c r="URT228" s="2"/>
      <c r="URU228" s="2"/>
      <c r="URV228" s="2"/>
      <c r="URW228" s="2"/>
      <c r="URX228" s="2"/>
      <c r="URY228" s="2"/>
      <c r="URZ228" s="2"/>
      <c r="USA228" s="2"/>
      <c r="USB228" s="2"/>
      <c r="USC228" s="2"/>
      <c r="USD228" s="2"/>
      <c r="USE228" s="2"/>
      <c r="USF228" s="2"/>
      <c r="USG228" s="2"/>
      <c r="USH228" s="2"/>
      <c r="USI228" s="2"/>
      <c r="USJ228" s="2"/>
      <c r="USK228" s="2"/>
      <c r="USL228" s="2"/>
      <c r="USM228" s="2"/>
      <c r="USN228" s="2"/>
      <c r="USO228" s="2"/>
      <c r="USP228" s="2"/>
      <c r="USQ228" s="2"/>
      <c r="USR228" s="2"/>
      <c r="USS228" s="2"/>
      <c r="UST228" s="2"/>
      <c r="USU228" s="2"/>
      <c r="USV228" s="2"/>
      <c r="USW228" s="2"/>
      <c r="USX228" s="2"/>
      <c r="USY228" s="2"/>
      <c r="USZ228" s="2"/>
      <c r="UTA228" s="2"/>
      <c r="UTB228" s="2"/>
      <c r="UTC228" s="2"/>
      <c r="UTD228" s="2"/>
      <c r="UTE228" s="2"/>
      <c r="UTF228" s="2"/>
      <c r="UTG228" s="2"/>
      <c r="UTH228" s="2"/>
      <c r="UTI228" s="2"/>
      <c r="UTJ228" s="2"/>
      <c r="UTK228" s="2"/>
      <c r="UTL228" s="2"/>
      <c r="UTM228" s="2"/>
      <c r="UTN228" s="2"/>
      <c r="UTO228" s="2"/>
      <c r="UTP228" s="2"/>
      <c r="UTQ228" s="2"/>
      <c r="UTR228" s="2"/>
      <c r="UTS228" s="2"/>
      <c r="UTT228" s="2"/>
      <c r="UTU228" s="2"/>
      <c r="UTV228" s="2"/>
      <c r="UTW228" s="2"/>
      <c r="UTX228" s="2"/>
      <c r="UTY228" s="2"/>
      <c r="UTZ228" s="2"/>
      <c r="UUA228" s="2"/>
      <c r="UUB228" s="2"/>
      <c r="UUC228" s="2"/>
      <c r="UUD228" s="2"/>
      <c r="UUE228" s="2"/>
      <c r="UUF228" s="2"/>
      <c r="UUG228" s="2"/>
      <c r="UUH228" s="2"/>
      <c r="UUI228" s="2"/>
      <c r="UUJ228" s="2"/>
      <c r="UUK228" s="2"/>
      <c r="UUL228" s="2"/>
      <c r="UUM228" s="2"/>
      <c r="UUN228" s="2"/>
      <c r="UUO228" s="2"/>
      <c r="UUP228" s="2"/>
      <c r="UUQ228" s="2"/>
      <c r="UUR228" s="2"/>
      <c r="UUS228" s="2"/>
      <c r="UUT228" s="2"/>
      <c r="UUU228" s="2"/>
      <c r="UUV228" s="2"/>
      <c r="UUW228" s="2"/>
      <c r="UUX228" s="2"/>
      <c r="UUY228" s="2"/>
      <c r="UUZ228" s="2"/>
      <c r="UVA228" s="2"/>
      <c r="UVB228" s="2"/>
      <c r="UVC228" s="2"/>
      <c r="UVD228" s="2"/>
      <c r="UVE228" s="2"/>
      <c r="UVF228" s="2"/>
      <c r="UVG228" s="2"/>
      <c r="UVH228" s="2"/>
      <c r="UVI228" s="2"/>
      <c r="UVJ228" s="2"/>
      <c r="UVK228" s="2"/>
      <c r="UVL228" s="2"/>
      <c r="UVM228" s="2"/>
      <c r="UVN228" s="2"/>
      <c r="UVO228" s="2"/>
      <c r="UVP228" s="2"/>
      <c r="UVQ228" s="2"/>
      <c r="UVR228" s="2"/>
      <c r="UVS228" s="2"/>
      <c r="UVT228" s="2"/>
      <c r="UVU228" s="2"/>
      <c r="UVV228" s="2"/>
      <c r="UVW228" s="2"/>
      <c r="UVX228" s="2"/>
      <c r="UVY228" s="2"/>
      <c r="UVZ228" s="2"/>
      <c r="UWA228" s="2"/>
      <c r="UWB228" s="2"/>
      <c r="UWC228" s="2"/>
      <c r="UWD228" s="2"/>
      <c r="UWE228" s="2"/>
      <c r="UWF228" s="2"/>
      <c r="UWG228" s="2"/>
      <c r="UWH228" s="2"/>
      <c r="UWI228" s="2"/>
      <c r="UWJ228" s="2"/>
      <c r="UWK228" s="2"/>
      <c r="UWL228" s="2"/>
      <c r="UWM228" s="2"/>
      <c r="UWN228" s="2"/>
      <c r="UWO228" s="2"/>
      <c r="UWP228" s="2"/>
      <c r="UWQ228" s="2"/>
      <c r="UWR228" s="2"/>
      <c r="UWS228" s="2"/>
      <c r="UWT228" s="2"/>
      <c r="UWU228" s="2"/>
      <c r="UWV228" s="2"/>
      <c r="UWW228" s="2"/>
      <c r="UWX228" s="2"/>
      <c r="UWY228" s="2"/>
      <c r="UWZ228" s="2"/>
      <c r="UXA228" s="2"/>
      <c r="UXB228" s="2"/>
      <c r="UXC228" s="2"/>
      <c r="UXD228" s="2"/>
      <c r="UXE228" s="2"/>
      <c r="UXF228" s="2"/>
      <c r="UXG228" s="2"/>
      <c r="UXH228" s="2"/>
      <c r="UXI228" s="2"/>
      <c r="UXJ228" s="2"/>
      <c r="UXK228" s="2"/>
      <c r="UXL228" s="2"/>
      <c r="UXM228" s="2"/>
      <c r="UXN228" s="2"/>
      <c r="UXO228" s="2"/>
      <c r="UXP228" s="2"/>
      <c r="UXQ228" s="2"/>
      <c r="UXR228" s="2"/>
      <c r="UXS228" s="2"/>
      <c r="UXT228" s="2"/>
      <c r="UXU228" s="2"/>
      <c r="UXV228" s="2"/>
      <c r="UXW228" s="2"/>
      <c r="UXX228" s="2"/>
      <c r="UXY228" s="2"/>
      <c r="UXZ228" s="2"/>
      <c r="UYA228" s="2"/>
      <c r="UYB228" s="2"/>
      <c r="UYC228" s="2"/>
      <c r="UYD228" s="2"/>
      <c r="UYE228" s="2"/>
      <c r="UYF228" s="2"/>
      <c r="UYG228" s="2"/>
      <c r="UYH228" s="2"/>
      <c r="UYI228" s="2"/>
      <c r="UYJ228" s="2"/>
      <c r="UYK228" s="2"/>
      <c r="UYL228" s="2"/>
      <c r="UYM228" s="2"/>
      <c r="UYN228" s="2"/>
      <c r="UYO228" s="2"/>
      <c r="UYP228" s="2"/>
      <c r="UYQ228" s="2"/>
      <c r="UYR228" s="2"/>
      <c r="UYS228" s="2"/>
      <c r="UYT228" s="2"/>
      <c r="UYU228" s="2"/>
      <c r="UYV228" s="2"/>
      <c r="UYW228" s="2"/>
      <c r="UYX228" s="2"/>
      <c r="UYY228" s="2"/>
      <c r="UYZ228" s="2"/>
      <c r="UZA228" s="2"/>
      <c r="UZB228" s="2"/>
      <c r="UZC228" s="2"/>
      <c r="UZD228" s="2"/>
      <c r="UZE228" s="2"/>
      <c r="UZF228" s="2"/>
      <c r="UZG228" s="2"/>
      <c r="UZH228" s="2"/>
      <c r="UZI228" s="2"/>
      <c r="UZJ228" s="2"/>
      <c r="UZK228" s="2"/>
      <c r="UZL228" s="2"/>
      <c r="UZM228" s="2"/>
      <c r="UZN228" s="2"/>
      <c r="UZO228" s="2"/>
      <c r="UZP228" s="2"/>
      <c r="UZQ228" s="2"/>
      <c r="UZR228" s="2"/>
      <c r="UZS228" s="2"/>
      <c r="UZT228" s="2"/>
      <c r="UZU228" s="2"/>
      <c r="UZV228" s="2"/>
      <c r="UZW228" s="2"/>
      <c r="UZX228" s="2"/>
      <c r="UZY228" s="2"/>
      <c r="UZZ228" s="2"/>
      <c r="VAA228" s="2"/>
      <c r="VAB228" s="2"/>
      <c r="VAC228" s="2"/>
      <c r="VAD228" s="2"/>
      <c r="VAE228" s="2"/>
      <c r="VAF228" s="2"/>
      <c r="VAG228" s="2"/>
      <c r="VAH228" s="2"/>
      <c r="VAI228" s="2"/>
      <c r="VAJ228" s="2"/>
      <c r="VAK228" s="2"/>
      <c r="VAL228" s="2"/>
      <c r="VAM228" s="2"/>
      <c r="VAN228" s="2"/>
      <c r="VAO228" s="2"/>
      <c r="VAP228" s="2"/>
      <c r="VAQ228" s="2"/>
      <c r="VAR228" s="2"/>
      <c r="VAS228" s="2"/>
      <c r="VAT228" s="2"/>
      <c r="VAU228" s="2"/>
      <c r="VAV228" s="2"/>
      <c r="VAW228" s="2"/>
      <c r="VAX228" s="2"/>
      <c r="VAY228" s="2"/>
      <c r="VAZ228" s="2"/>
      <c r="VBA228" s="2"/>
      <c r="VBB228" s="2"/>
      <c r="VBC228" s="2"/>
      <c r="VBD228" s="2"/>
      <c r="VBE228" s="2"/>
      <c r="VBF228" s="2"/>
      <c r="VBG228" s="2"/>
      <c r="VBH228" s="2"/>
      <c r="VBI228" s="2"/>
      <c r="VBJ228" s="2"/>
      <c r="VBK228" s="2"/>
      <c r="VBL228" s="2"/>
      <c r="VBM228" s="2"/>
      <c r="VBN228" s="2"/>
      <c r="VBO228" s="2"/>
      <c r="VBP228" s="2"/>
      <c r="VBQ228" s="2"/>
      <c r="VBR228" s="2"/>
      <c r="VBS228" s="2"/>
      <c r="VBT228" s="2"/>
      <c r="VBU228" s="2"/>
      <c r="VBV228" s="2"/>
      <c r="VBW228" s="2"/>
      <c r="VBX228" s="2"/>
      <c r="VBY228" s="2"/>
      <c r="VBZ228" s="2"/>
      <c r="VCA228" s="2"/>
      <c r="VCB228" s="2"/>
      <c r="VCC228" s="2"/>
      <c r="VCD228" s="2"/>
      <c r="VCE228" s="2"/>
      <c r="VCF228" s="2"/>
      <c r="VCG228" s="2"/>
      <c r="VCH228" s="2"/>
      <c r="VCI228" s="2"/>
      <c r="VCJ228" s="2"/>
      <c r="VCK228" s="2"/>
      <c r="VCL228" s="2"/>
      <c r="VCM228" s="2"/>
      <c r="VCN228" s="2"/>
      <c r="VCO228" s="2"/>
      <c r="VCP228" s="2"/>
      <c r="VCQ228" s="2"/>
      <c r="VCR228" s="2"/>
      <c r="VCS228" s="2"/>
      <c r="VCT228" s="2"/>
      <c r="VCU228" s="2"/>
      <c r="VCV228" s="2"/>
      <c r="VCW228" s="2"/>
      <c r="VCX228" s="2"/>
      <c r="VCY228" s="2"/>
      <c r="VCZ228" s="2"/>
      <c r="VDA228" s="2"/>
      <c r="VDB228" s="2"/>
      <c r="VDC228" s="2"/>
      <c r="VDD228" s="2"/>
      <c r="VDE228" s="2"/>
      <c r="VDF228" s="2"/>
      <c r="VDG228" s="2"/>
      <c r="VDH228" s="2"/>
      <c r="VDI228" s="2"/>
      <c r="VDJ228" s="2"/>
      <c r="VDK228" s="2"/>
      <c r="VDL228" s="2"/>
      <c r="VDM228" s="2"/>
      <c r="VDN228" s="2"/>
      <c r="VDO228" s="2"/>
      <c r="VDP228" s="2"/>
      <c r="VDQ228" s="2"/>
      <c r="VDR228" s="2"/>
      <c r="VDS228" s="2"/>
      <c r="VDT228" s="2"/>
      <c r="VDU228" s="2"/>
      <c r="VDV228" s="2"/>
      <c r="VDW228" s="2"/>
      <c r="VDX228" s="2"/>
      <c r="VDY228" s="2"/>
      <c r="VDZ228" s="2"/>
      <c r="VEA228" s="2"/>
      <c r="VEB228" s="2"/>
      <c r="VEC228" s="2"/>
      <c r="VED228" s="2"/>
      <c r="VEE228" s="2"/>
      <c r="VEF228" s="2"/>
      <c r="VEG228" s="2"/>
      <c r="VEH228" s="2"/>
      <c r="VEI228" s="2"/>
      <c r="VEJ228" s="2"/>
      <c r="VEK228" s="2"/>
      <c r="VEL228" s="2"/>
      <c r="VEM228" s="2"/>
      <c r="VEN228" s="2"/>
      <c r="VEO228" s="2"/>
      <c r="VEP228" s="2"/>
      <c r="VEQ228" s="2"/>
      <c r="VER228" s="2"/>
      <c r="VES228" s="2"/>
      <c r="VET228" s="2"/>
      <c r="VEU228" s="2"/>
      <c r="VEV228" s="2"/>
      <c r="VEW228" s="2"/>
      <c r="VEX228" s="2"/>
      <c r="VEY228" s="2"/>
      <c r="VEZ228" s="2"/>
      <c r="VFA228" s="2"/>
      <c r="VFB228" s="2"/>
      <c r="VFC228" s="2"/>
      <c r="VFD228" s="2"/>
      <c r="VFE228" s="2"/>
      <c r="VFF228" s="2"/>
      <c r="VFG228" s="2"/>
      <c r="VFH228" s="2"/>
      <c r="VFI228" s="2"/>
      <c r="VFJ228" s="2"/>
      <c r="VFK228" s="2"/>
      <c r="VFL228" s="2"/>
      <c r="VFM228" s="2"/>
      <c r="VFN228" s="2"/>
      <c r="VFO228" s="2"/>
      <c r="VFP228" s="2"/>
      <c r="VFQ228" s="2"/>
      <c r="VFR228" s="2"/>
      <c r="VFS228" s="2"/>
      <c r="VFT228" s="2"/>
      <c r="VFU228" s="2"/>
      <c r="VFV228" s="2"/>
      <c r="VFW228" s="2"/>
      <c r="VFX228" s="2"/>
      <c r="VFY228" s="2"/>
      <c r="VFZ228" s="2"/>
      <c r="VGA228" s="2"/>
      <c r="VGB228" s="2"/>
      <c r="VGC228" s="2"/>
      <c r="VGD228" s="2"/>
      <c r="VGE228" s="2"/>
      <c r="VGF228" s="2"/>
      <c r="VGG228" s="2"/>
      <c r="VGH228" s="2"/>
      <c r="VGI228" s="2"/>
      <c r="VGJ228" s="2"/>
      <c r="VGK228" s="2"/>
      <c r="VGL228" s="2"/>
      <c r="VGM228" s="2"/>
      <c r="VGN228" s="2"/>
      <c r="VGO228" s="2"/>
      <c r="VGP228" s="2"/>
      <c r="VGQ228" s="2"/>
      <c r="VGR228" s="2"/>
      <c r="VGS228" s="2"/>
      <c r="VGT228" s="2"/>
      <c r="VGU228" s="2"/>
      <c r="VGV228" s="2"/>
      <c r="VGW228" s="2"/>
      <c r="VGX228" s="2"/>
      <c r="VGY228" s="2"/>
      <c r="VGZ228" s="2"/>
      <c r="VHA228" s="2"/>
      <c r="VHB228" s="2"/>
      <c r="VHC228" s="2"/>
      <c r="VHD228" s="2"/>
      <c r="VHE228" s="2"/>
      <c r="VHF228" s="2"/>
      <c r="VHG228" s="2"/>
      <c r="VHH228" s="2"/>
      <c r="VHI228" s="2"/>
      <c r="VHJ228" s="2"/>
      <c r="VHK228" s="2"/>
      <c r="VHL228" s="2"/>
      <c r="VHM228" s="2"/>
      <c r="VHN228" s="2"/>
      <c r="VHO228" s="2"/>
      <c r="VHP228" s="2"/>
      <c r="VHQ228" s="2"/>
      <c r="VHR228" s="2"/>
      <c r="VHS228" s="2"/>
      <c r="VHT228" s="2"/>
      <c r="VHU228" s="2"/>
      <c r="VHV228" s="2"/>
      <c r="VHW228" s="2"/>
      <c r="VHX228" s="2"/>
      <c r="VHY228" s="2"/>
      <c r="VHZ228" s="2"/>
      <c r="VIA228" s="2"/>
      <c r="VIB228" s="2"/>
      <c r="VIC228" s="2"/>
      <c r="VID228" s="2"/>
      <c r="VIE228" s="2"/>
      <c r="VIF228" s="2"/>
      <c r="VIG228" s="2"/>
      <c r="VIH228" s="2"/>
      <c r="VII228" s="2"/>
      <c r="VIJ228" s="2"/>
      <c r="VIK228" s="2"/>
      <c r="VIL228" s="2"/>
      <c r="VIM228" s="2"/>
      <c r="VIN228" s="2"/>
      <c r="VIO228" s="2"/>
      <c r="VIP228" s="2"/>
      <c r="VIQ228" s="2"/>
      <c r="VIR228" s="2"/>
      <c r="VIS228" s="2"/>
      <c r="VIT228" s="2"/>
      <c r="VIU228" s="2"/>
      <c r="VIV228" s="2"/>
      <c r="VIW228" s="2"/>
      <c r="VIX228" s="2"/>
      <c r="VIY228" s="2"/>
      <c r="VIZ228" s="2"/>
      <c r="VJA228" s="2"/>
      <c r="VJB228" s="2"/>
      <c r="VJC228" s="2"/>
      <c r="VJD228" s="2"/>
      <c r="VJE228" s="2"/>
      <c r="VJF228" s="2"/>
      <c r="VJG228" s="2"/>
      <c r="VJH228" s="2"/>
      <c r="VJI228" s="2"/>
      <c r="VJJ228" s="2"/>
      <c r="VJK228" s="2"/>
      <c r="VJL228" s="2"/>
      <c r="VJM228" s="2"/>
      <c r="VJN228" s="2"/>
      <c r="VJO228" s="2"/>
      <c r="VJP228" s="2"/>
      <c r="VJQ228" s="2"/>
      <c r="VJR228" s="2"/>
      <c r="VJS228" s="2"/>
      <c r="VJT228" s="2"/>
      <c r="VJU228" s="2"/>
      <c r="VJV228" s="2"/>
      <c r="VJW228" s="2"/>
      <c r="VJX228" s="2"/>
      <c r="VJY228" s="2"/>
      <c r="VJZ228" s="2"/>
      <c r="VKA228" s="2"/>
      <c r="VKB228" s="2"/>
      <c r="VKC228" s="2"/>
      <c r="VKD228" s="2"/>
      <c r="VKE228" s="2"/>
      <c r="VKF228" s="2"/>
      <c r="VKG228" s="2"/>
      <c r="VKH228" s="2"/>
      <c r="VKI228" s="2"/>
      <c r="VKJ228" s="2"/>
      <c r="VKK228" s="2"/>
      <c r="VKL228" s="2"/>
      <c r="VKM228" s="2"/>
      <c r="VKN228" s="2"/>
      <c r="VKO228" s="2"/>
      <c r="VKP228" s="2"/>
      <c r="VKQ228" s="2"/>
      <c r="VKR228" s="2"/>
      <c r="VKS228" s="2"/>
      <c r="VKT228" s="2"/>
      <c r="VKU228" s="2"/>
      <c r="VKV228" s="2"/>
      <c r="VKW228" s="2"/>
      <c r="VKX228" s="2"/>
      <c r="VKY228" s="2"/>
      <c r="VKZ228" s="2"/>
      <c r="VLA228" s="2"/>
      <c r="VLB228" s="2"/>
      <c r="VLC228" s="2"/>
      <c r="VLD228" s="2"/>
      <c r="VLE228" s="2"/>
      <c r="VLF228" s="2"/>
      <c r="VLG228" s="2"/>
      <c r="VLH228" s="2"/>
      <c r="VLI228" s="2"/>
      <c r="VLJ228" s="2"/>
      <c r="VLK228" s="2"/>
      <c r="VLL228" s="2"/>
      <c r="VLM228" s="2"/>
      <c r="VLN228" s="2"/>
      <c r="VLO228" s="2"/>
      <c r="VLP228" s="2"/>
      <c r="VLQ228" s="2"/>
      <c r="VLR228" s="2"/>
      <c r="VLS228" s="2"/>
      <c r="VLT228" s="2"/>
      <c r="VLU228" s="2"/>
      <c r="VLV228" s="2"/>
      <c r="VLW228" s="2"/>
      <c r="VLX228" s="2"/>
      <c r="VLY228" s="2"/>
      <c r="VLZ228" s="2"/>
      <c r="VMA228" s="2"/>
      <c r="VMB228" s="2"/>
      <c r="VMC228" s="2"/>
      <c r="VMD228" s="2"/>
      <c r="VME228" s="2"/>
      <c r="VMF228" s="2"/>
      <c r="VMG228" s="2"/>
      <c r="VMH228" s="2"/>
      <c r="VMI228" s="2"/>
      <c r="VMJ228" s="2"/>
      <c r="VMK228" s="2"/>
      <c r="VML228" s="2"/>
      <c r="VMM228" s="2"/>
      <c r="VMN228" s="2"/>
      <c r="VMO228" s="2"/>
      <c r="VMP228" s="2"/>
      <c r="VMQ228" s="2"/>
      <c r="VMR228" s="2"/>
      <c r="VMS228" s="2"/>
      <c r="VMT228" s="2"/>
      <c r="VMU228" s="2"/>
      <c r="VMV228" s="2"/>
      <c r="VMW228" s="2"/>
      <c r="VMX228" s="2"/>
      <c r="VMY228" s="2"/>
      <c r="VMZ228" s="2"/>
      <c r="VNA228" s="2"/>
      <c r="VNB228" s="2"/>
      <c r="VNC228" s="2"/>
      <c r="VND228" s="2"/>
      <c r="VNE228" s="2"/>
      <c r="VNF228" s="2"/>
      <c r="VNG228" s="2"/>
      <c r="VNH228" s="2"/>
      <c r="VNI228" s="2"/>
      <c r="VNJ228" s="2"/>
      <c r="VNK228" s="2"/>
      <c r="VNL228" s="2"/>
      <c r="VNM228" s="2"/>
      <c r="VNN228" s="2"/>
      <c r="VNO228" s="2"/>
      <c r="VNP228" s="2"/>
      <c r="VNQ228" s="2"/>
      <c r="VNR228" s="2"/>
      <c r="VNS228" s="2"/>
      <c r="VNT228" s="2"/>
      <c r="VNU228" s="2"/>
      <c r="VNV228" s="2"/>
      <c r="VNW228" s="2"/>
      <c r="VNX228" s="2"/>
      <c r="VNY228" s="2"/>
      <c r="VNZ228" s="2"/>
      <c r="VOA228" s="2"/>
      <c r="VOB228" s="2"/>
      <c r="VOC228" s="2"/>
      <c r="VOD228" s="2"/>
      <c r="VOE228" s="2"/>
      <c r="VOF228" s="2"/>
      <c r="VOG228" s="2"/>
      <c r="VOH228" s="2"/>
      <c r="VOI228" s="2"/>
      <c r="VOJ228" s="2"/>
      <c r="VOK228" s="2"/>
      <c r="VOL228" s="2"/>
      <c r="VOM228" s="2"/>
      <c r="VON228" s="2"/>
      <c r="VOO228" s="2"/>
      <c r="VOP228" s="2"/>
      <c r="VOQ228" s="2"/>
      <c r="VOR228" s="2"/>
      <c r="VOS228" s="2"/>
      <c r="VOT228" s="2"/>
      <c r="VOU228" s="2"/>
      <c r="VOV228" s="2"/>
      <c r="VOW228" s="2"/>
      <c r="VOX228" s="2"/>
      <c r="VOY228" s="2"/>
      <c r="VOZ228" s="2"/>
      <c r="VPA228" s="2"/>
      <c r="VPB228" s="2"/>
      <c r="VPC228" s="2"/>
      <c r="VPD228" s="2"/>
      <c r="VPE228" s="2"/>
      <c r="VPF228" s="2"/>
      <c r="VPG228" s="2"/>
      <c r="VPH228" s="2"/>
      <c r="VPI228" s="2"/>
      <c r="VPJ228" s="2"/>
      <c r="VPK228" s="2"/>
      <c r="VPL228" s="2"/>
      <c r="VPM228" s="2"/>
      <c r="VPN228" s="2"/>
      <c r="VPO228" s="2"/>
      <c r="VPP228" s="2"/>
      <c r="VPQ228" s="2"/>
      <c r="VPR228" s="2"/>
      <c r="VPS228" s="2"/>
      <c r="VPT228" s="2"/>
      <c r="VPU228" s="2"/>
      <c r="VPV228" s="2"/>
      <c r="VPW228" s="2"/>
      <c r="VPX228" s="2"/>
      <c r="VPY228" s="2"/>
      <c r="VPZ228" s="2"/>
      <c r="VQA228" s="2"/>
      <c r="VQB228" s="2"/>
      <c r="VQC228" s="2"/>
      <c r="VQD228" s="2"/>
      <c r="VQE228" s="2"/>
      <c r="VQF228" s="2"/>
      <c r="VQG228" s="2"/>
      <c r="VQH228" s="2"/>
      <c r="VQI228" s="2"/>
      <c r="VQJ228" s="2"/>
      <c r="VQK228" s="2"/>
      <c r="VQL228" s="2"/>
      <c r="VQM228" s="2"/>
      <c r="VQN228" s="2"/>
      <c r="VQO228" s="2"/>
      <c r="VQP228" s="2"/>
      <c r="VQQ228" s="2"/>
      <c r="VQR228" s="2"/>
      <c r="VQS228" s="2"/>
      <c r="VQT228" s="2"/>
      <c r="VQU228" s="2"/>
      <c r="VQV228" s="2"/>
      <c r="VQW228" s="2"/>
      <c r="VQX228" s="2"/>
      <c r="VQY228" s="2"/>
      <c r="VQZ228" s="2"/>
      <c r="VRA228" s="2"/>
      <c r="VRB228" s="2"/>
      <c r="VRC228" s="2"/>
      <c r="VRD228" s="2"/>
      <c r="VRE228" s="2"/>
      <c r="VRF228" s="2"/>
      <c r="VRG228" s="2"/>
      <c r="VRH228" s="2"/>
      <c r="VRI228" s="2"/>
      <c r="VRJ228" s="2"/>
      <c r="VRK228" s="2"/>
      <c r="VRL228" s="2"/>
      <c r="VRM228" s="2"/>
      <c r="VRN228" s="2"/>
      <c r="VRO228" s="2"/>
      <c r="VRP228" s="2"/>
      <c r="VRQ228" s="2"/>
      <c r="VRR228" s="2"/>
      <c r="VRS228" s="2"/>
      <c r="VRT228" s="2"/>
      <c r="VRU228" s="2"/>
      <c r="VRV228" s="2"/>
      <c r="VRW228" s="2"/>
      <c r="VRX228" s="2"/>
      <c r="VRY228" s="2"/>
      <c r="VRZ228" s="2"/>
      <c r="VSA228" s="2"/>
      <c r="VSB228" s="2"/>
      <c r="VSC228" s="2"/>
      <c r="VSD228" s="2"/>
      <c r="VSE228" s="2"/>
      <c r="VSF228" s="2"/>
      <c r="VSG228" s="2"/>
      <c r="VSH228" s="2"/>
      <c r="VSI228" s="2"/>
      <c r="VSJ228" s="2"/>
      <c r="VSK228" s="2"/>
      <c r="VSL228" s="2"/>
      <c r="VSM228" s="2"/>
      <c r="VSN228" s="2"/>
      <c r="VSO228" s="2"/>
      <c r="VSP228" s="2"/>
      <c r="VSQ228" s="2"/>
      <c r="VSR228" s="2"/>
      <c r="VSS228" s="2"/>
      <c r="VST228" s="2"/>
      <c r="VSU228" s="2"/>
      <c r="VSV228" s="2"/>
      <c r="VSW228" s="2"/>
      <c r="VSX228" s="2"/>
      <c r="VSY228" s="2"/>
      <c r="VSZ228" s="2"/>
      <c r="VTA228" s="2"/>
      <c r="VTB228" s="2"/>
      <c r="VTC228" s="2"/>
      <c r="VTD228" s="2"/>
      <c r="VTE228" s="2"/>
      <c r="VTF228" s="2"/>
      <c r="VTG228" s="2"/>
      <c r="VTH228" s="2"/>
      <c r="VTI228" s="2"/>
      <c r="VTJ228" s="2"/>
      <c r="VTK228" s="2"/>
      <c r="VTL228" s="2"/>
      <c r="VTM228" s="2"/>
      <c r="VTN228" s="2"/>
      <c r="VTO228" s="2"/>
      <c r="VTP228" s="2"/>
      <c r="VTQ228" s="2"/>
      <c r="VTR228" s="2"/>
      <c r="VTS228" s="2"/>
      <c r="VTT228" s="2"/>
      <c r="VTU228" s="2"/>
      <c r="VTV228" s="2"/>
      <c r="VTW228" s="2"/>
      <c r="VTX228" s="2"/>
      <c r="VTY228" s="2"/>
      <c r="VTZ228" s="2"/>
      <c r="VUA228" s="2"/>
      <c r="VUB228" s="2"/>
      <c r="VUC228" s="2"/>
      <c r="VUD228" s="2"/>
      <c r="VUE228" s="2"/>
      <c r="VUF228" s="2"/>
      <c r="VUG228" s="2"/>
      <c r="VUH228" s="2"/>
      <c r="VUI228" s="2"/>
      <c r="VUJ228" s="2"/>
      <c r="VUK228" s="2"/>
      <c r="VUL228" s="2"/>
      <c r="VUM228" s="2"/>
      <c r="VUN228" s="2"/>
      <c r="VUO228" s="2"/>
      <c r="VUP228" s="2"/>
      <c r="VUQ228" s="2"/>
      <c r="VUR228" s="2"/>
      <c r="VUS228" s="2"/>
      <c r="VUT228" s="2"/>
      <c r="VUU228" s="2"/>
      <c r="VUV228" s="2"/>
      <c r="VUW228" s="2"/>
      <c r="VUX228" s="2"/>
      <c r="VUY228" s="2"/>
      <c r="VUZ228" s="2"/>
      <c r="VVA228" s="2"/>
      <c r="VVB228" s="2"/>
      <c r="VVC228" s="2"/>
      <c r="VVD228" s="2"/>
      <c r="VVE228" s="2"/>
      <c r="VVF228" s="2"/>
      <c r="VVG228" s="2"/>
      <c r="VVH228" s="2"/>
      <c r="VVI228" s="2"/>
      <c r="VVJ228" s="2"/>
      <c r="VVK228" s="2"/>
      <c r="VVL228" s="2"/>
      <c r="VVM228" s="2"/>
      <c r="VVN228" s="2"/>
      <c r="VVO228" s="2"/>
      <c r="VVP228" s="2"/>
      <c r="VVQ228" s="2"/>
      <c r="VVR228" s="2"/>
      <c r="VVS228" s="2"/>
      <c r="VVT228" s="2"/>
      <c r="VVU228" s="2"/>
      <c r="VVV228" s="2"/>
      <c r="VVW228" s="2"/>
      <c r="VVX228" s="2"/>
      <c r="VVY228" s="2"/>
      <c r="VVZ228" s="2"/>
      <c r="VWA228" s="2"/>
      <c r="VWB228" s="2"/>
      <c r="VWC228" s="2"/>
      <c r="VWD228" s="2"/>
      <c r="VWE228" s="2"/>
      <c r="VWF228" s="2"/>
      <c r="VWG228" s="2"/>
      <c r="VWH228" s="2"/>
      <c r="VWI228" s="2"/>
      <c r="VWJ228" s="2"/>
      <c r="VWK228" s="2"/>
      <c r="VWL228" s="2"/>
      <c r="VWM228" s="2"/>
      <c r="VWN228" s="2"/>
      <c r="VWO228" s="2"/>
      <c r="VWP228" s="2"/>
      <c r="VWQ228" s="2"/>
      <c r="VWR228" s="2"/>
      <c r="VWS228" s="2"/>
      <c r="VWT228" s="2"/>
      <c r="VWU228" s="2"/>
      <c r="VWV228" s="2"/>
      <c r="VWW228" s="2"/>
      <c r="VWX228" s="2"/>
      <c r="VWY228" s="2"/>
      <c r="VWZ228" s="2"/>
      <c r="VXA228" s="2"/>
      <c r="VXB228" s="2"/>
      <c r="VXC228" s="2"/>
      <c r="VXD228" s="2"/>
      <c r="VXE228" s="2"/>
      <c r="VXF228" s="2"/>
      <c r="VXG228" s="2"/>
      <c r="VXH228" s="2"/>
      <c r="VXI228" s="2"/>
      <c r="VXJ228" s="2"/>
      <c r="VXK228" s="2"/>
      <c r="VXL228" s="2"/>
      <c r="VXM228" s="2"/>
      <c r="VXN228" s="2"/>
      <c r="VXO228" s="2"/>
      <c r="VXP228" s="2"/>
      <c r="VXQ228" s="2"/>
      <c r="VXR228" s="2"/>
      <c r="VXS228" s="2"/>
      <c r="VXT228" s="2"/>
      <c r="VXU228" s="2"/>
      <c r="VXV228" s="2"/>
      <c r="VXW228" s="2"/>
      <c r="VXX228" s="2"/>
      <c r="VXY228" s="2"/>
      <c r="VXZ228" s="2"/>
      <c r="VYA228" s="2"/>
      <c r="VYB228" s="2"/>
      <c r="VYC228" s="2"/>
      <c r="VYD228" s="2"/>
      <c r="VYE228" s="2"/>
      <c r="VYF228" s="2"/>
      <c r="VYG228" s="2"/>
      <c r="VYH228" s="2"/>
      <c r="VYI228" s="2"/>
      <c r="VYJ228" s="2"/>
      <c r="VYK228" s="2"/>
      <c r="VYL228" s="2"/>
      <c r="VYM228" s="2"/>
      <c r="VYN228" s="2"/>
      <c r="VYO228" s="2"/>
      <c r="VYP228" s="2"/>
      <c r="VYQ228" s="2"/>
      <c r="VYR228" s="2"/>
      <c r="VYS228" s="2"/>
      <c r="VYT228" s="2"/>
      <c r="VYU228" s="2"/>
      <c r="VYV228" s="2"/>
      <c r="VYW228" s="2"/>
      <c r="VYX228" s="2"/>
      <c r="VYY228" s="2"/>
      <c r="VYZ228" s="2"/>
      <c r="VZA228" s="2"/>
      <c r="VZB228" s="2"/>
      <c r="VZC228" s="2"/>
      <c r="VZD228" s="2"/>
      <c r="VZE228" s="2"/>
      <c r="VZF228" s="2"/>
      <c r="VZG228" s="2"/>
      <c r="VZH228" s="2"/>
      <c r="VZI228" s="2"/>
      <c r="VZJ228" s="2"/>
      <c r="VZK228" s="2"/>
      <c r="VZL228" s="2"/>
      <c r="VZM228" s="2"/>
      <c r="VZN228" s="2"/>
      <c r="VZO228" s="2"/>
      <c r="VZP228" s="2"/>
      <c r="VZQ228" s="2"/>
      <c r="VZR228" s="2"/>
      <c r="VZS228" s="2"/>
      <c r="VZT228" s="2"/>
      <c r="VZU228" s="2"/>
      <c r="VZV228" s="2"/>
      <c r="VZW228" s="2"/>
      <c r="VZX228" s="2"/>
      <c r="VZY228" s="2"/>
      <c r="VZZ228" s="2"/>
      <c r="WAA228" s="2"/>
      <c r="WAB228" s="2"/>
      <c r="WAC228" s="2"/>
      <c r="WAD228" s="2"/>
      <c r="WAE228" s="2"/>
      <c r="WAF228" s="2"/>
      <c r="WAG228" s="2"/>
      <c r="WAH228" s="2"/>
      <c r="WAI228" s="2"/>
      <c r="WAJ228" s="2"/>
      <c r="WAK228" s="2"/>
      <c r="WAL228" s="2"/>
      <c r="WAM228" s="2"/>
      <c r="WAN228" s="2"/>
      <c r="WAO228" s="2"/>
      <c r="WAP228" s="2"/>
      <c r="WAQ228" s="2"/>
      <c r="WAR228" s="2"/>
      <c r="WAS228" s="2"/>
      <c r="WAT228" s="2"/>
      <c r="WAU228" s="2"/>
      <c r="WAV228" s="2"/>
      <c r="WAW228" s="2"/>
      <c r="WAX228" s="2"/>
      <c r="WAY228" s="2"/>
      <c r="WAZ228" s="2"/>
      <c r="WBA228" s="2"/>
      <c r="WBB228" s="2"/>
      <c r="WBC228" s="2"/>
      <c r="WBD228" s="2"/>
      <c r="WBE228" s="2"/>
      <c r="WBF228" s="2"/>
      <c r="WBG228" s="2"/>
      <c r="WBH228" s="2"/>
      <c r="WBI228" s="2"/>
      <c r="WBJ228" s="2"/>
      <c r="WBK228" s="2"/>
      <c r="WBL228" s="2"/>
      <c r="WBM228" s="2"/>
      <c r="WBN228" s="2"/>
      <c r="WBO228" s="2"/>
      <c r="WBP228" s="2"/>
      <c r="WBQ228" s="2"/>
      <c r="WBR228" s="2"/>
      <c r="WBS228" s="2"/>
      <c r="WBT228" s="2"/>
      <c r="WBU228" s="2"/>
      <c r="WBV228" s="2"/>
      <c r="WBW228" s="2"/>
      <c r="WBX228" s="2"/>
      <c r="WBY228" s="2"/>
      <c r="WBZ228" s="2"/>
      <c r="WCA228" s="2"/>
      <c r="WCB228" s="2"/>
      <c r="WCC228" s="2"/>
      <c r="WCD228" s="2"/>
      <c r="WCE228" s="2"/>
      <c r="WCF228" s="2"/>
      <c r="WCG228" s="2"/>
      <c r="WCH228" s="2"/>
      <c r="WCI228" s="2"/>
      <c r="WCJ228" s="2"/>
      <c r="WCK228" s="2"/>
      <c r="WCL228" s="2"/>
      <c r="WCM228" s="2"/>
      <c r="WCN228" s="2"/>
      <c r="WCO228" s="2"/>
      <c r="WCP228" s="2"/>
      <c r="WCQ228" s="2"/>
      <c r="WCR228" s="2"/>
      <c r="WCS228" s="2"/>
      <c r="WCT228" s="2"/>
      <c r="WCU228" s="2"/>
      <c r="WCV228" s="2"/>
      <c r="WCW228" s="2"/>
      <c r="WCX228" s="2"/>
      <c r="WCY228" s="2"/>
      <c r="WCZ228" s="2"/>
      <c r="WDA228" s="2"/>
      <c r="WDB228" s="2"/>
      <c r="WDC228" s="2"/>
      <c r="WDD228" s="2"/>
      <c r="WDE228" s="2"/>
      <c r="WDF228" s="2"/>
      <c r="WDG228" s="2"/>
      <c r="WDH228" s="2"/>
      <c r="WDI228" s="2"/>
      <c r="WDJ228" s="2"/>
      <c r="WDK228" s="2"/>
      <c r="WDL228" s="2"/>
      <c r="WDM228" s="2"/>
      <c r="WDN228" s="2"/>
      <c r="WDO228" s="2"/>
      <c r="WDP228" s="2"/>
      <c r="WDQ228" s="2"/>
      <c r="WDR228" s="2"/>
      <c r="WDS228" s="2"/>
      <c r="WDT228" s="2"/>
      <c r="WDU228" s="2"/>
      <c r="WDV228" s="2"/>
      <c r="WDW228" s="2"/>
      <c r="WDX228" s="2"/>
      <c r="WDY228" s="2"/>
      <c r="WDZ228" s="2"/>
      <c r="WEA228" s="2"/>
      <c r="WEB228" s="2"/>
      <c r="WEC228" s="2"/>
      <c r="WED228" s="2"/>
      <c r="WEE228" s="2"/>
      <c r="WEF228" s="2"/>
      <c r="WEG228" s="2"/>
      <c r="WEH228" s="2"/>
      <c r="WEI228" s="2"/>
      <c r="WEJ228" s="2"/>
      <c r="WEK228" s="2"/>
      <c r="WEL228" s="2"/>
      <c r="WEM228" s="2"/>
      <c r="WEN228" s="2"/>
      <c r="WEO228" s="2"/>
      <c r="WEP228" s="2"/>
      <c r="WEQ228" s="2"/>
      <c r="WER228" s="2"/>
      <c r="WES228" s="2"/>
      <c r="WET228" s="2"/>
      <c r="WEU228" s="2"/>
      <c r="WEV228" s="2"/>
      <c r="WEW228" s="2"/>
      <c r="WEX228" s="2"/>
      <c r="WEY228" s="2"/>
      <c r="WEZ228" s="2"/>
      <c r="WFA228" s="2"/>
      <c r="WFB228" s="2"/>
      <c r="WFC228" s="2"/>
      <c r="WFD228" s="2"/>
      <c r="WFE228" s="2"/>
      <c r="WFF228" s="2"/>
      <c r="WFG228" s="2"/>
      <c r="WFH228" s="2"/>
      <c r="WFI228" s="2"/>
      <c r="WFJ228" s="2"/>
      <c r="WFK228" s="2"/>
      <c r="WFL228" s="2"/>
      <c r="WFM228" s="2"/>
      <c r="WFN228" s="2"/>
      <c r="WFO228" s="2"/>
      <c r="WFP228" s="2"/>
      <c r="WFQ228" s="2"/>
      <c r="WFR228" s="2"/>
      <c r="WFS228" s="2"/>
      <c r="WFT228" s="2"/>
      <c r="WFU228" s="2"/>
      <c r="WFV228" s="2"/>
      <c r="WFW228" s="2"/>
      <c r="WFX228" s="2"/>
      <c r="WFY228" s="2"/>
      <c r="WFZ228" s="2"/>
      <c r="WGA228" s="2"/>
      <c r="WGB228" s="2"/>
      <c r="WGC228" s="2"/>
      <c r="WGD228" s="2"/>
      <c r="WGE228" s="2"/>
      <c r="WGF228" s="2"/>
      <c r="WGG228" s="2"/>
      <c r="WGH228" s="2"/>
      <c r="WGI228" s="2"/>
      <c r="WGJ228" s="2"/>
      <c r="WGK228" s="2"/>
      <c r="WGL228" s="2"/>
      <c r="WGM228" s="2"/>
      <c r="WGN228" s="2"/>
      <c r="WGO228" s="2"/>
      <c r="WGP228" s="2"/>
      <c r="WGQ228" s="2"/>
      <c r="WGR228" s="2"/>
      <c r="WGS228" s="2"/>
      <c r="WGT228" s="2"/>
      <c r="WGU228" s="2"/>
      <c r="WGV228" s="2"/>
      <c r="WGW228" s="2"/>
      <c r="WGX228" s="2"/>
      <c r="WGY228" s="2"/>
      <c r="WGZ228" s="2"/>
      <c r="WHA228" s="2"/>
      <c r="WHB228" s="2"/>
      <c r="WHC228" s="2"/>
      <c r="WHD228" s="2"/>
      <c r="WHE228" s="2"/>
      <c r="WHF228" s="2"/>
      <c r="WHG228" s="2"/>
      <c r="WHH228" s="2"/>
      <c r="WHI228" s="2"/>
      <c r="WHJ228" s="2"/>
      <c r="WHK228" s="2"/>
      <c r="WHL228" s="2"/>
      <c r="WHM228" s="2"/>
      <c r="WHN228" s="2"/>
      <c r="WHO228" s="2"/>
      <c r="WHP228" s="2"/>
      <c r="WHQ228" s="2"/>
      <c r="WHR228" s="2"/>
      <c r="WHS228" s="2"/>
      <c r="WHT228" s="2"/>
      <c r="WHU228" s="2"/>
      <c r="WHV228" s="2"/>
      <c r="WHW228" s="2"/>
      <c r="WHX228" s="2"/>
      <c r="WHY228" s="2"/>
      <c r="WHZ228" s="2"/>
      <c r="WIA228" s="2"/>
      <c r="WIB228" s="2"/>
      <c r="WIC228" s="2"/>
      <c r="WID228" s="2"/>
      <c r="WIE228" s="2"/>
      <c r="WIF228" s="2"/>
      <c r="WIG228" s="2"/>
      <c r="WIH228" s="2"/>
      <c r="WII228" s="2"/>
      <c r="WIJ228" s="2"/>
      <c r="WIK228" s="2"/>
      <c r="WIL228" s="2"/>
      <c r="WIM228" s="2"/>
      <c r="WIN228" s="2"/>
      <c r="WIO228" s="2"/>
      <c r="WIP228" s="2"/>
      <c r="WIQ228" s="2"/>
      <c r="WIR228" s="2"/>
      <c r="WIS228" s="2"/>
      <c r="WIT228" s="2"/>
      <c r="WIU228" s="2"/>
      <c r="WIV228" s="2"/>
      <c r="WIW228" s="2"/>
      <c r="WIX228" s="2"/>
      <c r="WIY228" s="2"/>
      <c r="WIZ228" s="2"/>
      <c r="WJA228" s="2"/>
      <c r="WJB228" s="2"/>
      <c r="WJC228" s="2"/>
      <c r="WJD228" s="2"/>
      <c r="WJE228" s="2"/>
      <c r="WJF228" s="2"/>
      <c r="WJG228" s="2"/>
      <c r="WJH228" s="2"/>
      <c r="WJI228" s="2"/>
      <c r="WJJ228" s="2"/>
      <c r="WJK228" s="2"/>
      <c r="WJL228" s="2"/>
      <c r="WJM228" s="2"/>
      <c r="WJN228" s="2"/>
      <c r="WJO228" s="2"/>
      <c r="WJP228" s="2"/>
      <c r="WJQ228" s="2"/>
      <c r="WJR228" s="2"/>
      <c r="WJS228" s="2"/>
      <c r="WJT228" s="2"/>
      <c r="WJU228" s="2"/>
      <c r="WJV228" s="2"/>
      <c r="WJW228" s="2"/>
      <c r="WJX228" s="2"/>
      <c r="WJY228" s="2"/>
      <c r="WJZ228" s="2"/>
      <c r="WKA228" s="2"/>
      <c r="WKB228" s="2"/>
      <c r="WKC228" s="2"/>
      <c r="WKD228" s="2"/>
      <c r="WKE228" s="2"/>
      <c r="WKF228" s="2"/>
      <c r="WKG228" s="2"/>
      <c r="WKH228" s="2"/>
      <c r="WKI228" s="2"/>
      <c r="WKJ228" s="2"/>
      <c r="WKK228" s="2"/>
      <c r="WKL228" s="2"/>
      <c r="WKM228" s="2"/>
      <c r="WKN228" s="2"/>
      <c r="WKO228" s="2"/>
      <c r="WKP228" s="2"/>
      <c r="WKQ228" s="2"/>
      <c r="WKR228" s="2"/>
      <c r="WKS228" s="2"/>
      <c r="WKT228" s="2"/>
      <c r="WKU228" s="2"/>
      <c r="WKV228" s="2"/>
      <c r="WKW228" s="2"/>
      <c r="WKX228" s="2"/>
      <c r="WKY228" s="2"/>
      <c r="WKZ228" s="2"/>
      <c r="WLA228" s="2"/>
      <c r="WLB228" s="2"/>
      <c r="WLC228" s="2"/>
      <c r="WLD228" s="2"/>
      <c r="WLE228" s="2"/>
      <c r="WLF228" s="2"/>
      <c r="WLG228" s="2"/>
      <c r="WLH228" s="2"/>
      <c r="WLI228" s="2"/>
      <c r="WLJ228" s="2"/>
      <c r="WLK228" s="2"/>
      <c r="WLL228" s="2"/>
      <c r="WLM228" s="2"/>
      <c r="WLN228" s="2"/>
      <c r="WLO228" s="2"/>
      <c r="WLP228" s="2"/>
      <c r="WLQ228" s="2"/>
      <c r="WLR228" s="2"/>
      <c r="WLS228" s="2"/>
      <c r="WLT228" s="2"/>
      <c r="WLU228" s="2"/>
      <c r="WLV228" s="2"/>
      <c r="WLW228" s="2"/>
      <c r="WLX228" s="2"/>
      <c r="WLY228" s="2"/>
      <c r="WLZ228" s="2"/>
      <c r="WMA228" s="2"/>
      <c r="WMB228" s="2"/>
      <c r="WMC228" s="2"/>
      <c r="WMD228" s="2"/>
      <c r="WME228" s="2"/>
      <c r="WMF228" s="2"/>
      <c r="WMG228" s="2"/>
      <c r="WMH228" s="2"/>
      <c r="WMI228" s="2"/>
      <c r="WMJ228" s="2"/>
      <c r="WMK228" s="2"/>
      <c r="WML228" s="2"/>
      <c r="WMM228" s="2"/>
      <c r="WMN228" s="2"/>
      <c r="WMO228" s="2"/>
      <c r="WMP228" s="2"/>
      <c r="WMQ228" s="2"/>
      <c r="WMR228" s="2"/>
      <c r="WMS228" s="2"/>
      <c r="WMT228" s="2"/>
      <c r="WMU228" s="2"/>
      <c r="WMV228" s="2"/>
      <c r="WMW228" s="2"/>
      <c r="WMX228" s="2"/>
      <c r="WMY228" s="2"/>
      <c r="WMZ228" s="2"/>
      <c r="WNA228" s="2"/>
      <c r="WNB228" s="2"/>
      <c r="WNC228" s="2"/>
      <c r="WND228" s="2"/>
      <c r="WNE228" s="2"/>
      <c r="WNF228" s="2"/>
      <c r="WNG228" s="2"/>
      <c r="WNH228" s="2"/>
      <c r="WNI228" s="2"/>
      <c r="WNJ228" s="2"/>
      <c r="WNK228" s="2"/>
      <c r="WNL228" s="2"/>
      <c r="WNM228" s="2"/>
      <c r="WNN228" s="2"/>
      <c r="WNO228" s="2"/>
      <c r="WNP228" s="2"/>
      <c r="WNQ228" s="2"/>
      <c r="WNR228" s="2"/>
      <c r="WNS228" s="2"/>
      <c r="WNT228" s="2"/>
      <c r="WNU228" s="2"/>
      <c r="WNV228" s="2"/>
      <c r="WNW228" s="2"/>
      <c r="WNX228" s="2"/>
      <c r="WNY228" s="2"/>
      <c r="WNZ228" s="2"/>
      <c r="WOA228" s="2"/>
      <c r="WOB228" s="2"/>
      <c r="WOC228" s="2"/>
      <c r="WOD228" s="2"/>
      <c r="WOE228" s="2"/>
      <c r="WOF228" s="2"/>
      <c r="WOG228" s="2"/>
      <c r="WOH228" s="2"/>
      <c r="WOI228" s="2"/>
      <c r="WOJ228" s="2"/>
      <c r="WOK228" s="2"/>
      <c r="WOL228" s="2"/>
      <c r="WOM228" s="2"/>
      <c r="WON228" s="2"/>
      <c r="WOO228" s="2"/>
      <c r="WOP228" s="2"/>
      <c r="WOQ228" s="2"/>
      <c r="WOR228" s="2"/>
      <c r="WOS228" s="2"/>
      <c r="WOT228" s="2"/>
      <c r="WOU228" s="2"/>
      <c r="WOV228" s="2"/>
      <c r="WOW228" s="2"/>
      <c r="WOX228" s="2"/>
      <c r="WOY228" s="2"/>
      <c r="WOZ228" s="2"/>
      <c r="WPA228" s="2"/>
      <c r="WPB228" s="2"/>
      <c r="WPC228" s="2"/>
      <c r="WPD228" s="2"/>
      <c r="WPE228" s="2"/>
      <c r="WPF228" s="2"/>
      <c r="WPG228" s="2"/>
      <c r="WPH228" s="2"/>
      <c r="WPI228" s="2"/>
      <c r="WPJ228" s="2"/>
      <c r="WPK228" s="2"/>
      <c r="WPL228" s="2"/>
      <c r="WPM228" s="2"/>
      <c r="WPN228" s="2"/>
      <c r="WPO228" s="2"/>
      <c r="WPP228" s="2"/>
      <c r="WPQ228" s="2"/>
      <c r="WPR228" s="2"/>
      <c r="WPS228" s="2"/>
      <c r="WPT228" s="2"/>
      <c r="WPU228" s="2"/>
      <c r="WPV228" s="2"/>
      <c r="WPW228" s="2"/>
      <c r="WPX228" s="2"/>
      <c r="WPY228" s="2"/>
      <c r="WPZ228" s="2"/>
      <c r="WQA228" s="2"/>
      <c r="WQB228" s="2"/>
      <c r="WQC228" s="2"/>
      <c r="WQD228" s="2"/>
      <c r="WQE228" s="2"/>
      <c r="WQF228" s="2"/>
      <c r="WQG228" s="2"/>
      <c r="WQH228" s="2"/>
      <c r="WQI228" s="2"/>
      <c r="WQJ228" s="2"/>
      <c r="WQK228" s="2"/>
      <c r="WQL228" s="2"/>
      <c r="WQM228" s="2"/>
      <c r="WQN228" s="2"/>
      <c r="WQO228" s="2"/>
      <c r="WQP228" s="2"/>
      <c r="WQQ228" s="2"/>
      <c r="WQR228" s="2"/>
      <c r="WQS228" s="2"/>
      <c r="WQT228" s="2"/>
      <c r="WQU228" s="2"/>
      <c r="WQV228" s="2"/>
      <c r="WQW228" s="2"/>
      <c r="WQX228" s="2"/>
      <c r="WQY228" s="2"/>
      <c r="WQZ228" s="2"/>
      <c r="WRA228" s="2"/>
      <c r="WRB228" s="2"/>
      <c r="WRC228" s="2"/>
      <c r="WRD228" s="2"/>
      <c r="WRE228" s="2"/>
      <c r="WRF228" s="2"/>
      <c r="WRG228" s="2"/>
      <c r="WRH228" s="2"/>
      <c r="WRI228" s="2"/>
      <c r="WRJ228" s="2"/>
      <c r="WRK228" s="2"/>
      <c r="WRL228" s="2"/>
      <c r="WRM228" s="2"/>
      <c r="WRN228" s="2"/>
      <c r="WRO228" s="2"/>
      <c r="WRP228" s="2"/>
      <c r="WRQ228" s="2"/>
      <c r="WRR228" s="2"/>
      <c r="WRS228" s="2"/>
      <c r="WRT228" s="2"/>
      <c r="WRU228" s="2"/>
      <c r="WRV228" s="2"/>
      <c r="WRW228" s="2"/>
      <c r="WRX228" s="2"/>
      <c r="WRY228" s="2"/>
      <c r="WRZ228" s="2"/>
      <c r="WSA228" s="2"/>
      <c r="WSB228" s="2"/>
      <c r="WSC228" s="2"/>
      <c r="WSD228" s="2"/>
      <c r="WSE228" s="2"/>
      <c r="WSF228" s="2"/>
      <c r="WSG228" s="2"/>
      <c r="WSH228" s="2"/>
      <c r="WSI228" s="2"/>
      <c r="WSJ228" s="2"/>
      <c r="WSK228" s="2"/>
      <c r="WSL228" s="2"/>
      <c r="WSM228" s="2"/>
      <c r="WSN228" s="2"/>
      <c r="WSO228" s="2"/>
      <c r="WSP228" s="2"/>
      <c r="WSQ228" s="2"/>
      <c r="WSR228" s="2"/>
      <c r="WSS228" s="2"/>
      <c r="WST228" s="2"/>
      <c r="WSU228" s="2"/>
      <c r="WSV228" s="2"/>
      <c r="WSW228" s="2"/>
      <c r="WSX228" s="2"/>
      <c r="WSY228" s="2"/>
      <c r="WSZ228" s="2"/>
      <c r="WTA228" s="2"/>
      <c r="WTB228" s="2"/>
      <c r="WTC228" s="2"/>
      <c r="WTD228" s="2"/>
      <c r="WTE228" s="2"/>
      <c r="WTF228" s="2"/>
      <c r="WTG228" s="2"/>
      <c r="WTH228" s="2"/>
      <c r="WTI228" s="2"/>
      <c r="WTJ228" s="2"/>
      <c r="WTK228" s="2"/>
      <c r="WTL228" s="2"/>
      <c r="WTM228" s="2"/>
      <c r="WTN228" s="2"/>
      <c r="WTO228" s="2"/>
      <c r="WTP228" s="2"/>
      <c r="WTQ228" s="2"/>
      <c r="WTR228" s="2"/>
      <c r="WTS228" s="2"/>
      <c r="WTT228" s="2"/>
      <c r="WTU228" s="2"/>
      <c r="WTV228" s="2"/>
      <c r="WTW228" s="2"/>
      <c r="WTX228" s="2"/>
      <c r="WTY228" s="2"/>
      <c r="WTZ228" s="2"/>
      <c r="WUA228" s="2"/>
      <c r="WUB228" s="2"/>
      <c r="WUC228" s="2"/>
      <c r="WUD228" s="2"/>
      <c r="WUE228" s="2"/>
      <c r="WUF228" s="2"/>
      <c r="WUG228" s="2"/>
      <c r="WUH228" s="2"/>
      <c r="WUI228" s="2"/>
      <c r="WUJ228" s="2"/>
      <c r="WUK228" s="2"/>
      <c r="WUL228" s="2"/>
      <c r="WUM228" s="2"/>
      <c r="WUN228" s="2"/>
      <c r="WUO228" s="2"/>
      <c r="WUP228" s="2"/>
      <c r="WUQ228" s="2"/>
      <c r="WUR228" s="2"/>
      <c r="WUS228" s="2"/>
      <c r="WUT228" s="2"/>
      <c r="WUU228" s="2"/>
      <c r="WUV228" s="2"/>
      <c r="WUW228" s="2"/>
      <c r="WUX228" s="2"/>
      <c r="WUY228" s="2"/>
      <c r="WUZ228" s="2"/>
      <c r="WVA228" s="2"/>
      <c r="WVB228" s="2"/>
      <c r="WVC228" s="2"/>
      <c r="WVD228" s="2"/>
      <c r="WVE228" s="2"/>
      <c r="WVF228" s="2"/>
      <c r="WVG228" s="2"/>
      <c r="WVH228" s="2"/>
      <c r="WVI228" s="2"/>
      <c r="WVJ228" s="2"/>
      <c r="WVK228" s="2"/>
      <c r="WVL228" s="2"/>
      <c r="WVM228" s="2"/>
      <c r="WVN228" s="2"/>
      <c r="WVO228" s="2"/>
      <c r="WVP228" s="2"/>
      <c r="WVQ228" s="2"/>
      <c r="WVR228" s="2"/>
      <c r="WVS228" s="2"/>
      <c r="WVT228" s="2"/>
      <c r="WVU228" s="2"/>
      <c r="WVV228" s="2"/>
      <c r="WVW228" s="2"/>
      <c r="WVX228" s="2"/>
      <c r="WVY228" s="2"/>
      <c r="WVZ228" s="2"/>
      <c r="WWA228" s="2"/>
      <c r="WWB228" s="2"/>
      <c r="WWC228" s="2"/>
      <c r="WWD228" s="2"/>
      <c r="WWE228" s="2"/>
      <c r="WWF228" s="2"/>
      <c r="WWG228" s="2"/>
      <c r="WWH228" s="2"/>
      <c r="WWI228" s="2"/>
      <c r="WWJ228" s="2"/>
      <c r="WWK228" s="2"/>
      <c r="WWL228" s="2"/>
      <c r="WWM228" s="2"/>
      <c r="WWN228" s="2"/>
      <c r="WWO228" s="2"/>
      <c r="WWP228" s="2"/>
      <c r="WWQ228" s="2"/>
      <c r="WWR228" s="2"/>
      <c r="WWS228" s="2"/>
      <c r="WWT228" s="2"/>
      <c r="WWU228" s="2"/>
      <c r="WWV228" s="2"/>
      <c r="WWW228" s="2"/>
      <c r="WWX228" s="2"/>
      <c r="WWY228" s="2"/>
      <c r="WWZ228" s="2"/>
      <c r="WXA228" s="2"/>
      <c r="WXB228" s="2"/>
      <c r="WXC228" s="2"/>
      <c r="WXD228" s="2"/>
      <c r="WXE228" s="2"/>
      <c r="WXF228" s="2"/>
      <c r="WXG228" s="2"/>
      <c r="WXH228" s="2"/>
      <c r="WXI228" s="2"/>
      <c r="WXJ228" s="2"/>
      <c r="WXK228" s="2"/>
      <c r="WXL228" s="2"/>
      <c r="WXM228" s="2"/>
      <c r="WXN228" s="2"/>
      <c r="WXO228" s="2"/>
      <c r="WXP228" s="2"/>
      <c r="WXQ228" s="2"/>
      <c r="WXR228" s="2"/>
      <c r="WXS228" s="2"/>
      <c r="WXT228" s="2"/>
      <c r="WXU228" s="2"/>
      <c r="WXV228" s="2"/>
      <c r="WXW228" s="2"/>
      <c r="WXX228" s="2"/>
      <c r="WXY228" s="2"/>
      <c r="WXZ228" s="2"/>
      <c r="WYA228" s="2"/>
      <c r="WYB228" s="2"/>
      <c r="WYC228" s="2"/>
      <c r="WYD228" s="2"/>
      <c r="WYE228" s="2"/>
      <c r="WYF228" s="2"/>
      <c r="WYG228" s="2"/>
      <c r="WYH228" s="2"/>
      <c r="WYI228" s="2"/>
      <c r="WYJ228" s="2"/>
      <c r="WYK228" s="2"/>
      <c r="WYL228" s="2"/>
      <c r="WYM228" s="2"/>
      <c r="WYN228" s="2"/>
      <c r="WYO228" s="2"/>
      <c r="WYP228" s="2"/>
      <c r="WYQ228" s="2"/>
      <c r="WYR228" s="2"/>
      <c r="WYS228" s="2"/>
      <c r="WYT228" s="2"/>
      <c r="WYU228" s="2"/>
      <c r="WYV228" s="2"/>
      <c r="WYW228" s="2"/>
      <c r="WYX228" s="2"/>
      <c r="WYY228" s="2"/>
      <c r="WYZ228" s="2"/>
      <c r="WZA228" s="2"/>
      <c r="WZB228" s="2"/>
      <c r="WZC228" s="2"/>
      <c r="WZD228" s="2"/>
      <c r="WZE228" s="2"/>
      <c r="WZF228" s="2"/>
      <c r="WZG228" s="2"/>
      <c r="WZH228" s="2"/>
      <c r="WZI228" s="2"/>
      <c r="WZJ228" s="2"/>
      <c r="WZK228" s="2"/>
      <c r="WZL228" s="2"/>
      <c r="WZM228" s="2"/>
      <c r="WZN228" s="2"/>
      <c r="WZO228" s="2"/>
      <c r="WZP228" s="2"/>
      <c r="WZQ228" s="2"/>
      <c r="WZR228" s="2"/>
      <c r="WZS228" s="2"/>
      <c r="WZT228" s="2"/>
      <c r="WZU228" s="2"/>
      <c r="WZV228" s="2"/>
      <c r="WZW228" s="2"/>
      <c r="WZX228" s="2"/>
      <c r="WZY228" s="2"/>
      <c r="WZZ228" s="2"/>
      <c r="XAA228" s="2"/>
      <c r="XAB228" s="2"/>
      <c r="XAC228" s="2"/>
      <c r="XAD228" s="2"/>
      <c r="XAE228" s="2"/>
      <c r="XAF228" s="2"/>
      <c r="XAG228" s="2"/>
      <c r="XAH228" s="2"/>
      <c r="XAI228" s="2"/>
      <c r="XAJ228" s="2"/>
      <c r="XAK228" s="2"/>
      <c r="XAL228" s="2"/>
      <c r="XAM228" s="2"/>
      <c r="XAN228" s="2"/>
      <c r="XAO228" s="2"/>
      <c r="XAP228" s="2"/>
      <c r="XAQ228" s="2"/>
      <c r="XAR228" s="2"/>
      <c r="XAS228" s="2"/>
      <c r="XAT228" s="2"/>
      <c r="XAU228" s="2"/>
      <c r="XAV228" s="2"/>
      <c r="XAW228" s="2"/>
      <c r="XAX228" s="2"/>
      <c r="XAY228" s="2"/>
      <c r="XAZ228" s="2"/>
      <c r="XBA228" s="2"/>
      <c r="XBB228" s="2"/>
      <c r="XBC228" s="2"/>
      <c r="XBD228" s="2"/>
      <c r="XBE228" s="2"/>
      <c r="XBF228" s="2"/>
      <c r="XBG228" s="2"/>
      <c r="XBH228" s="2"/>
      <c r="XBI228" s="2"/>
      <c r="XBJ228" s="2"/>
      <c r="XBK228" s="2"/>
      <c r="XBL228" s="2"/>
      <c r="XBM228" s="2"/>
      <c r="XBN228" s="2"/>
      <c r="XBO228" s="2"/>
      <c r="XBP228" s="2"/>
      <c r="XBQ228" s="2"/>
      <c r="XBR228" s="2"/>
      <c r="XBS228" s="2"/>
      <c r="XBT228" s="2"/>
      <c r="XBU228" s="2"/>
      <c r="XBV228" s="2"/>
      <c r="XBW228" s="2"/>
      <c r="XBX228" s="2"/>
      <c r="XBY228" s="2"/>
      <c r="XBZ228" s="2"/>
      <c r="XCA228" s="2"/>
      <c r="XCB228" s="2"/>
      <c r="XCC228" s="2"/>
      <c r="XCD228" s="2"/>
      <c r="XCE228" s="2"/>
      <c r="XCF228" s="2"/>
      <c r="XCG228" s="2"/>
      <c r="XCH228" s="2"/>
      <c r="XCI228" s="2"/>
      <c r="XCJ228" s="2"/>
      <c r="XCK228" s="2"/>
      <c r="XCL228" s="2"/>
      <c r="XCM228" s="2"/>
      <c r="XCN228" s="2"/>
      <c r="XCO228" s="2"/>
      <c r="XCP228" s="2"/>
      <c r="XCQ228" s="2"/>
      <c r="XCR228" s="2"/>
      <c r="XCS228" s="2"/>
      <c r="XCT228" s="2"/>
      <c r="XCU228" s="2"/>
      <c r="XCV228" s="2"/>
      <c r="XCW228" s="2"/>
      <c r="XCX228" s="2"/>
      <c r="XCY228" s="2"/>
      <c r="XCZ228" s="2"/>
      <c r="XDA228" s="2"/>
      <c r="XDB228" s="2"/>
      <c r="XDC228" s="2"/>
      <c r="XDD228" s="2"/>
      <c r="XDE228" s="2"/>
      <c r="XDF228" s="2"/>
      <c r="XDG228" s="2"/>
      <c r="XDH228" s="2"/>
      <c r="XDI228" s="2"/>
      <c r="XDJ228" s="2"/>
      <c r="XDK228" s="2"/>
      <c r="XDL228" s="2"/>
      <c r="XDM228" s="2"/>
      <c r="XDN228" s="2"/>
      <c r="XDO228" s="2"/>
      <c r="XDP228" s="2"/>
      <c r="XDQ228" s="2"/>
      <c r="XDR228" s="2"/>
      <c r="XDS228" s="2"/>
      <c r="XDT228" s="2"/>
      <c r="XDU228" s="2"/>
      <c r="XDV228" s="2"/>
      <c r="XDW228" s="2"/>
      <c r="XDX228" s="2"/>
      <c r="XDY228" s="2"/>
      <c r="XDZ228" s="2"/>
      <c r="XEA228" s="2"/>
      <c r="XEB228" s="2"/>
      <c r="XEC228" s="2"/>
      <c r="XED228" s="2"/>
      <c r="XEE228" s="2"/>
      <c r="XEF228" s="2"/>
      <c r="XEG228" s="2"/>
      <c r="XEH228" s="164"/>
      <c r="XEI228" s="2"/>
      <c r="XEJ228" s="9"/>
      <c r="XEK228" s="9"/>
      <c r="XEL228" s="27"/>
      <c r="XEM228" s="9"/>
      <c r="XEN228" s="62"/>
      <c r="XEO228" s="30"/>
      <c r="XEP228" s="76"/>
      <c r="XEQ228" s="36"/>
      <c r="XER228" s="36"/>
      <c r="XES228" s="36"/>
      <c r="XET228" s="165"/>
      <c r="XEU228" s="110"/>
      <c r="XEV228" s="2"/>
      <c r="XEW228" s="2"/>
    </row>
    <row r="229" s="2" customFormat="1" ht="12.75" spans="1:30">
      <c r="A229" s="9" t="s">
        <v>13378</v>
      </c>
      <c r="B229" s="181" t="s">
        <v>13422</v>
      </c>
      <c r="C229" s="9" t="s">
        <v>9513</v>
      </c>
      <c r="D229" s="182">
        <v>45626</v>
      </c>
      <c r="E229" s="62">
        <v>229476</v>
      </c>
      <c r="F229" s="183">
        <v>0</v>
      </c>
      <c r="G229" s="30">
        <f t="shared" si="22"/>
        <v>45626</v>
      </c>
      <c r="H229" s="112"/>
      <c r="I229" s="112"/>
      <c r="J229" s="112"/>
      <c r="K229" s="112"/>
      <c r="L229" s="112"/>
      <c r="M229" s="112"/>
      <c r="N229" s="112"/>
      <c r="O229" s="112"/>
      <c r="P229" s="112"/>
      <c r="Q229" s="112"/>
      <c r="R229" s="112"/>
      <c r="S229" s="112"/>
      <c r="T229" s="36">
        <f t="shared" si="21"/>
        <v>0</v>
      </c>
      <c r="U229" s="36"/>
      <c r="V229" s="103">
        <f t="shared" si="24"/>
        <v>229476</v>
      </c>
      <c r="W229" s="2" t="str">
        <f t="shared" si="25"/>
        <v>是</v>
      </c>
      <c r="X229" s="9">
        <f t="shared" si="26"/>
        <v>151</v>
      </c>
      <c r="Y229" s="9">
        <f t="shared" si="27"/>
        <v>5</v>
      </c>
      <c r="Z229" s="110">
        <v>45777</v>
      </c>
      <c r="AA229" s="9" t="e">
        <f>LOOKUP(Y229,#REF!)</f>
        <v>#REF!</v>
      </c>
      <c r="AB229" s="111" t="s">
        <v>13166</v>
      </c>
      <c r="AC229" s="2" t="e">
        <f>VLOOKUP(B229,[5]回款反馈!$D:$T,17,0)</f>
        <v>#N/A</v>
      </c>
      <c r="AD229" s="2">
        <f t="shared" si="23"/>
        <v>2024</v>
      </c>
    </row>
    <row r="230" s="7" customFormat="1" spans="1:33">
      <c r="A230" s="9" t="s">
        <v>13109</v>
      </c>
      <c r="B230" s="37" t="s">
        <v>13423</v>
      </c>
      <c r="C230" s="9" t="s">
        <v>9504</v>
      </c>
      <c r="D230" s="38">
        <v>45688</v>
      </c>
      <c r="E230" s="68">
        <v>45654</v>
      </c>
      <c r="F230" s="119">
        <v>60</v>
      </c>
      <c r="G230" s="30">
        <f t="shared" si="22"/>
        <v>45748</v>
      </c>
      <c r="H230" s="36"/>
      <c r="I230" s="36"/>
      <c r="J230" s="36"/>
      <c r="K230" s="36"/>
      <c r="L230" s="36"/>
      <c r="M230" s="36"/>
      <c r="N230" s="36"/>
      <c r="O230" s="36"/>
      <c r="P230" s="36"/>
      <c r="Q230" s="36"/>
      <c r="R230" s="36"/>
      <c r="S230" s="36"/>
      <c r="T230" s="36">
        <f t="shared" si="21"/>
        <v>0</v>
      </c>
      <c r="U230" s="36"/>
      <c r="V230" s="103">
        <f t="shared" si="24"/>
        <v>45654</v>
      </c>
      <c r="W230" s="2" t="str">
        <f t="shared" si="25"/>
        <v>是</v>
      </c>
      <c r="X230" s="9">
        <f t="shared" si="26"/>
        <v>29</v>
      </c>
      <c r="Y230" s="9">
        <f t="shared" si="27"/>
        <v>0</v>
      </c>
      <c r="Z230" s="110">
        <v>45777</v>
      </c>
      <c r="AA230" s="9" t="e">
        <f>LOOKUP(Y230,#REF!)</f>
        <v>#REF!</v>
      </c>
      <c r="AB230" s="111" t="s">
        <v>13185</v>
      </c>
      <c r="AC230" s="2" t="e">
        <f>VLOOKUP(B230,[5]回款反馈!$D:$T,17,0)</f>
        <v>#N/A</v>
      </c>
      <c r="AD230" s="2">
        <f t="shared" si="23"/>
        <v>2025</v>
      </c>
      <c r="AG230" s="7" t="s">
        <v>13170</v>
      </c>
    </row>
    <row r="231" s="7" customFormat="1" ht="15.75" spans="1:32">
      <c r="A231" s="9" t="s">
        <v>13121</v>
      </c>
      <c r="B231" s="9" t="s">
        <v>13424</v>
      </c>
      <c r="C231" s="9" t="s">
        <v>9504</v>
      </c>
      <c r="D231" s="169">
        <v>45688</v>
      </c>
      <c r="E231" s="7">
        <v>5187</v>
      </c>
      <c r="F231" s="131">
        <v>30</v>
      </c>
      <c r="G231" s="30">
        <f t="shared" si="22"/>
        <v>45718</v>
      </c>
      <c r="H231" s="36"/>
      <c r="I231" s="195">
        <v>5117</v>
      </c>
      <c r="J231" s="36"/>
      <c r="K231" s="36"/>
      <c r="L231" s="36"/>
      <c r="M231" s="36"/>
      <c r="N231" s="36"/>
      <c r="O231" s="36"/>
      <c r="P231" s="36"/>
      <c r="Q231" s="36"/>
      <c r="R231" s="36"/>
      <c r="S231" s="36"/>
      <c r="T231" s="36">
        <f t="shared" ref="T231:T294" si="28">SUM(I231:S231)+H231</f>
        <v>5117</v>
      </c>
      <c r="U231" s="36"/>
      <c r="V231" s="103">
        <f t="shared" si="24"/>
        <v>70</v>
      </c>
      <c r="W231" s="2" t="str">
        <f t="shared" si="25"/>
        <v>是</v>
      </c>
      <c r="X231" s="9">
        <f t="shared" si="26"/>
        <v>59</v>
      </c>
      <c r="Y231" s="9">
        <f t="shared" si="27"/>
        <v>1</v>
      </c>
      <c r="Z231" s="110">
        <v>45777</v>
      </c>
      <c r="AA231" s="9" t="e">
        <f>LOOKUP(Y231,#REF!)</f>
        <v>#REF!</v>
      </c>
      <c r="AB231" s="112" t="s">
        <v>13185</v>
      </c>
      <c r="AC231" s="94"/>
      <c r="AD231" s="2">
        <f t="shared" si="23"/>
        <v>2025</v>
      </c>
      <c r="AE231" s="2" t="s">
        <v>13167</v>
      </c>
      <c r="AF231" s="2"/>
    </row>
    <row r="232" s="7" customFormat="1" spans="1:33">
      <c r="A232" s="9" t="s">
        <v>13104</v>
      </c>
      <c r="B232" s="9" t="s">
        <v>13425</v>
      </c>
      <c r="C232" s="9" t="s">
        <v>9504</v>
      </c>
      <c r="D232" s="169">
        <v>45688</v>
      </c>
      <c r="E232" s="7">
        <v>24270</v>
      </c>
      <c r="F232" s="119">
        <v>180</v>
      </c>
      <c r="G232" s="30">
        <f t="shared" ref="G232:G295" si="29">D232+F232</f>
        <v>45868</v>
      </c>
      <c r="H232" s="36"/>
      <c r="I232" s="36"/>
      <c r="J232" s="36"/>
      <c r="K232" s="36"/>
      <c r="L232" s="36"/>
      <c r="M232" s="36"/>
      <c r="N232" s="36"/>
      <c r="O232" s="36"/>
      <c r="P232" s="36"/>
      <c r="Q232" s="36"/>
      <c r="R232" s="36"/>
      <c r="S232" s="36"/>
      <c r="T232" s="36">
        <f t="shared" si="28"/>
        <v>0</v>
      </c>
      <c r="U232" s="36"/>
      <c r="V232" s="103">
        <f t="shared" si="24"/>
        <v>24270</v>
      </c>
      <c r="W232" s="2" t="str">
        <f t="shared" si="25"/>
        <v>否</v>
      </c>
      <c r="X232" s="9" t="str">
        <f t="shared" si="26"/>
        <v>_</v>
      </c>
      <c r="Y232" s="9" t="str">
        <f t="shared" si="27"/>
        <v>0</v>
      </c>
      <c r="Z232" s="110">
        <v>45777</v>
      </c>
      <c r="AA232" s="9" t="e">
        <f>LOOKUP(Y232,#REF!)</f>
        <v>#REF!</v>
      </c>
      <c r="AB232" s="111" t="s">
        <v>13166</v>
      </c>
      <c r="AC232" s="2" t="e">
        <f>VLOOKUP(B232,[5]回款反馈!$D:$T,17,0)</f>
        <v>#N/A</v>
      </c>
      <c r="AD232" s="2">
        <f t="shared" ref="AD232:AD295" si="30">YEAR(D232)</f>
        <v>2025</v>
      </c>
      <c r="AG232" s="2" t="s">
        <v>13277</v>
      </c>
    </row>
    <row r="233" s="7" customFormat="1" ht="15" spans="1:30">
      <c r="A233" s="9" t="s">
        <v>13370</v>
      </c>
      <c r="B233" s="75" t="s">
        <v>13426</v>
      </c>
      <c r="C233" s="9" t="s">
        <v>9504</v>
      </c>
      <c r="D233" s="169">
        <v>45688</v>
      </c>
      <c r="E233" s="7">
        <v>8410</v>
      </c>
      <c r="F233" s="62">
        <v>30</v>
      </c>
      <c r="G233" s="30">
        <f t="shared" si="29"/>
        <v>45718</v>
      </c>
      <c r="H233" s="189">
        <v>8250</v>
      </c>
      <c r="I233" s="189"/>
      <c r="J233" s="189"/>
      <c r="K233" s="189"/>
      <c r="L233" s="189"/>
      <c r="M233" s="189"/>
      <c r="N233" s="189"/>
      <c r="O233" s="189"/>
      <c r="P233" s="189"/>
      <c r="Q233" s="189"/>
      <c r="R233" s="189"/>
      <c r="S233" s="189"/>
      <c r="T233" s="36">
        <f t="shared" si="28"/>
        <v>8250</v>
      </c>
      <c r="U233" s="36"/>
      <c r="V233" s="103">
        <f t="shared" si="24"/>
        <v>160</v>
      </c>
      <c r="W233" s="2" t="str">
        <f t="shared" si="25"/>
        <v>是</v>
      </c>
      <c r="X233" s="9">
        <f t="shared" si="26"/>
        <v>59</v>
      </c>
      <c r="Y233" s="9">
        <f t="shared" si="27"/>
        <v>1</v>
      </c>
      <c r="Z233" s="110">
        <v>45777</v>
      </c>
      <c r="AA233" s="9" t="e">
        <f>LOOKUP(Y233,#REF!)</f>
        <v>#REF!</v>
      </c>
      <c r="AB233" s="111" t="s">
        <v>13190</v>
      </c>
      <c r="AC233" s="2"/>
      <c r="AD233" s="2">
        <f t="shared" si="30"/>
        <v>2025</v>
      </c>
    </row>
    <row r="234" s="7" customFormat="1" spans="1:33">
      <c r="A234" s="9" t="s">
        <v>13188</v>
      </c>
      <c r="B234" s="10" t="s">
        <v>13427</v>
      </c>
      <c r="C234" s="9" t="s">
        <v>9504</v>
      </c>
      <c r="D234" s="169">
        <v>45688</v>
      </c>
      <c r="E234" s="11">
        <v>31620</v>
      </c>
      <c r="F234" s="131">
        <v>90</v>
      </c>
      <c r="G234" s="30">
        <f t="shared" si="29"/>
        <v>45778</v>
      </c>
      <c r="H234" s="36">
        <v>15810</v>
      </c>
      <c r="I234" s="36"/>
      <c r="J234" s="36"/>
      <c r="K234" s="36"/>
      <c r="L234" s="36"/>
      <c r="M234" s="36"/>
      <c r="N234" s="36"/>
      <c r="O234" s="36"/>
      <c r="P234" s="36"/>
      <c r="Q234" s="36"/>
      <c r="R234" s="36"/>
      <c r="S234" s="36">
        <v>15810</v>
      </c>
      <c r="T234" s="36">
        <f t="shared" si="28"/>
        <v>31620</v>
      </c>
      <c r="U234" s="36"/>
      <c r="V234" s="103">
        <f t="shared" si="24"/>
        <v>0</v>
      </c>
      <c r="W234" s="2" t="str">
        <f t="shared" si="25"/>
        <v>否</v>
      </c>
      <c r="X234" s="9" t="str">
        <f t="shared" si="26"/>
        <v>_</v>
      </c>
      <c r="Y234" s="9" t="str">
        <f t="shared" si="27"/>
        <v>—</v>
      </c>
      <c r="Z234" s="110">
        <v>45777</v>
      </c>
      <c r="AA234" s="9" t="e">
        <f>LOOKUP(Y234,#REF!)</f>
        <v>#REF!</v>
      </c>
      <c r="AB234" s="111" t="s">
        <v>13176</v>
      </c>
      <c r="AC234" s="2" t="e">
        <f>VLOOKUP(B234,[5]回款反馈!$D:$T,17,0)</f>
        <v>#N/A</v>
      </c>
      <c r="AD234" s="2">
        <f t="shared" si="30"/>
        <v>2025</v>
      </c>
      <c r="AG234" s="2" t="s">
        <v>13168</v>
      </c>
    </row>
    <row r="235" s="7" customFormat="1" spans="1:33">
      <c r="A235" s="9" t="s">
        <v>13188</v>
      </c>
      <c r="B235" s="10" t="s">
        <v>13428</v>
      </c>
      <c r="C235" s="9" t="s">
        <v>9504</v>
      </c>
      <c r="D235" s="169">
        <v>45688</v>
      </c>
      <c r="E235" s="11">
        <v>16998</v>
      </c>
      <c r="F235" s="131">
        <v>90</v>
      </c>
      <c r="G235" s="30">
        <f t="shared" si="29"/>
        <v>45778</v>
      </c>
      <c r="H235" s="36">
        <v>8499</v>
      </c>
      <c r="I235" s="36"/>
      <c r="J235" s="36"/>
      <c r="K235" s="36"/>
      <c r="L235" s="36"/>
      <c r="M235" s="36"/>
      <c r="N235" s="36"/>
      <c r="O235" s="36"/>
      <c r="P235" s="36"/>
      <c r="Q235" s="36"/>
      <c r="R235" s="36"/>
      <c r="S235" s="36">
        <v>8499</v>
      </c>
      <c r="T235" s="36">
        <f t="shared" si="28"/>
        <v>16998</v>
      </c>
      <c r="U235" s="36"/>
      <c r="V235" s="103">
        <f t="shared" si="24"/>
        <v>0</v>
      </c>
      <c r="W235" s="2" t="str">
        <f t="shared" si="25"/>
        <v>否</v>
      </c>
      <c r="X235" s="9" t="str">
        <f t="shared" si="26"/>
        <v>_</v>
      </c>
      <c r="Y235" s="9" t="str">
        <f t="shared" si="27"/>
        <v>—</v>
      </c>
      <c r="Z235" s="110">
        <v>45777</v>
      </c>
      <c r="AA235" s="9" t="e">
        <f>LOOKUP(Y235,#REF!)</f>
        <v>#REF!</v>
      </c>
      <c r="AB235" s="111" t="s">
        <v>13176</v>
      </c>
      <c r="AC235" s="2" t="e">
        <f>VLOOKUP(B235,[5]回款反馈!$D:$T,17,0)</f>
        <v>#N/A</v>
      </c>
      <c r="AD235" s="2">
        <f t="shared" si="30"/>
        <v>2025</v>
      </c>
      <c r="AG235" s="2" t="s">
        <v>13168</v>
      </c>
    </row>
    <row r="236" s="7" customFormat="1" ht="15.75" spans="1:33">
      <c r="A236" s="9" t="s">
        <v>13188</v>
      </c>
      <c r="B236" s="10" t="s">
        <v>13429</v>
      </c>
      <c r="C236" s="9" t="s">
        <v>9504</v>
      </c>
      <c r="D236" s="169">
        <v>45688</v>
      </c>
      <c r="E236" s="11">
        <v>3660</v>
      </c>
      <c r="F236" s="131">
        <v>90</v>
      </c>
      <c r="G236" s="30">
        <f t="shared" si="29"/>
        <v>45778</v>
      </c>
      <c r="H236" s="36">
        <v>1830</v>
      </c>
      <c r="I236" s="196"/>
      <c r="J236" s="36"/>
      <c r="K236" s="36"/>
      <c r="L236" s="36"/>
      <c r="M236" s="36"/>
      <c r="N236" s="36"/>
      <c r="O236" s="36"/>
      <c r="P236" s="36"/>
      <c r="Q236" s="36"/>
      <c r="R236" s="36"/>
      <c r="S236" s="36">
        <f>1830+36444</f>
        <v>38274</v>
      </c>
      <c r="T236" s="36">
        <f t="shared" si="28"/>
        <v>40104</v>
      </c>
      <c r="U236" s="36"/>
      <c r="V236" s="103">
        <f t="shared" si="24"/>
        <v>-36444</v>
      </c>
      <c r="W236" s="2" t="str">
        <f t="shared" si="25"/>
        <v>否</v>
      </c>
      <c r="X236" s="9" t="str">
        <f t="shared" si="26"/>
        <v>_</v>
      </c>
      <c r="Y236" s="9" t="str">
        <f t="shared" si="27"/>
        <v>—</v>
      </c>
      <c r="Z236" s="110">
        <v>45777</v>
      </c>
      <c r="AA236" s="9" t="e">
        <f>LOOKUP(Y236,#REF!)</f>
        <v>#REF!</v>
      </c>
      <c r="AB236" s="111" t="s">
        <v>13176</v>
      </c>
      <c r="AC236" s="2" t="e">
        <f>VLOOKUP(B236,[5]回款反馈!$D:$T,17,0)</f>
        <v>#N/A</v>
      </c>
      <c r="AD236" s="2">
        <f t="shared" si="30"/>
        <v>2025</v>
      </c>
      <c r="AG236" s="2" t="s">
        <v>13168</v>
      </c>
    </row>
    <row r="237" s="7" customFormat="1" spans="1:33">
      <c r="A237" s="9" t="s">
        <v>13113</v>
      </c>
      <c r="B237" s="37" t="s">
        <v>13430</v>
      </c>
      <c r="C237" s="9" t="s">
        <v>9504</v>
      </c>
      <c r="D237" s="169">
        <v>45688</v>
      </c>
      <c r="E237" s="7">
        <v>34005</v>
      </c>
      <c r="F237" s="141">
        <v>90</v>
      </c>
      <c r="G237" s="30">
        <f t="shared" si="29"/>
        <v>45778</v>
      </c>
      <c r="H237" s="36"/>
      <c r="I237" s="36"/>
      <c r="J237" s="36"/>
      <c r="K237" s="184"/>
      <c r="L237" s="184"/>
      <c r="M237" s="184"/>
      <c r="N237" s="184"/>
      <c r="O237" s="184"/>
      <c r="P237" s="184"/>
      <c r="Q237" s="184"/>
      <c r="R237" s="184"/>
      <c r="S237" s="36"/>
      <c r="T237" s="36">
        <f t="shared" si="28"/>
        <v>0</v>
      </c>
      <c r="U237" s="36"/>
      <c r="V237" s="103">
        <f t="shared" si="24"/>
        <v>34005</v>
      </c>
      <c r="W237" s="2" t="str">
        <f t="shared" si="25"/>
        <v>否</v>
      </c>
      <c r="X237" s="9" t="str">
        <f t="shared" si="26"/>
        <v>_</v>
      </c>
      <c r="Y237" s="9" t="str">
        <f t="shared" si="27"/>
        <v>0</v>
      </c>
      <c r="Z237" s="110">
        <v>45777</v>
      </c>
      <c r="AA237" s="9" t="e">
        <f>LOOKUP(Y237,#REF!)</f>
        <v>#REF!</v>
      </c>
      <c r="AB237" s="111" t="s">
        <v>13176</v>
      </c>
      <c r="AC237" s="2"/>
      <c r="AD237" s="2">
        <f t="shared" si="30"/>
        <v>2025</v>
      </c>
      <c r="AG237" s="2" t="s">
        <v>13170</v>
      </c>
    </row>
    <row r="238" s="7" customFormat="1" spans="1:31">
      <c r="A238" s="9" t="s">
        <v>13431</v>
      </c>
      <c r="B238" s="37" t="s">
        <v>13432</v>
      </c>
      <c r="C238" s="9" t="s">
        <v>9504</v>
      </c>
      <c r="D238" s="169">
        <v>45688</v>
      </c>
      <c r="E238" s="7">
        <v>28275</v>
      </c>
      <c r="F238" s="62">
        <v>0</v>
      </c>
      <c r="G238" s="30">
        <f t="shared" si="29"/>
        <v>45688</v>
      </c>
      <c r="H238" s="7">
        <v>28275</v>
      </c>
      <c r="T238" s="36">
        <f t="shared" si="28"/>
        <v>28275</v>
      </c>
      <c r="U238" s="36"/>
      <c r="V238" s="103">
        <f t="shared" si="24"/>
        <v>0</v>
      </c>
      <c r="W238" s="2" t="str">
        <f t="shared" si="25"/>
        <v>否</v>
      </c>
      <c r="X238" s="9" t="str">
        <f t="shared" si="26"/>
        <v>_</v>
      </c>
      <c r="Y238" s="9" t="str">
        <f t="shared" si="27"/>
        <v>—</v>
      </c>
      <c r="Z238" s="110">
        <v>45777</v>
      </c>
      <c r="AA238" s="9" t="e">
        <f>LOOKUP(Y238,#REF!)</f>
        <v>#REF!</v>
      </c>
      <c r="AB238" s="111" t="s">
        <v>13181</v>
      </c>
      <c r="AC238" s="2"/>
      <c r="AD238" s="2">
        <f t="shared" si="30"/>
        <v>2025</v>
      </c>
      <c r="AE238" s="7" t="s">
        <v>13433</v>
      </c>
    </row>
    <row r="239" s="7" customFormat="1" spans="1:30">
      <c r="A239" s="9" t="s">
        <v>13234</v>
      </c>
      <c r="B239" s="78" t="s">
        <v>13434</v>
      </c>
      <c r="C239" s="9" t="s">
        <v>9504</v>
      </c>
      <c r="D239" s="169">
        <v>45688</v>
      </c>
      <c r="E239" s="7">
        <v>125850</v>
      </c>
      <c r="F239" s="62">
        <v>0</v>
      </c>
      <c r="G239" s="30">
        <f t="shared" si="29"/>
        <v>45688</v>
      </c>
      <c r="H239" s="7">
        <v>128908</v>
      </c>
      <c r="T239" s="36">
        <f t="shared" si="28"/>
        <v>128908</v>
      </c>
      <c r="U239" s="36"/>
      <c r="V239" s="103">
        <f t="shared" si="24"/>
        <v>-3058</v>
      </c>
      <c r="W239" s="2" t="str">
        <f t="shared" si="25"/>
        <v>否</v>
      </c>
      <c r="X239" s="9" t="str">
        <f t="shared" si="26"/>
        <v>_</v>
      </c>
      <c r="Y239" s="9" t="str">
        <f t="shared" si="27"/>
        <v>—</v>
      </c>
      <c r="Z239" s="110">
        <v>45777</v>
      </c>
      <c r="AA239" s="9" t="e">
        <f>LOOKUP(Y239,#REF!)</f>
        <v>#REF!</v>
      </c>
      <c r="AB239" s="111" t="s">
        <v>13190</v>
      </c>
      <c r="AC239" s="7"/>
      <c r="AD239" s="2">
        <f t="shared" si="30"/>
        <v>2025</v>
      </c>
    </row>
    <row r="240" s="7" customFormat="1" spans="1:30">
      <c r="A240" s="9" t="s">
        <v>13120</v>
      </c>
      <c r="B240" s="78" t="s">
        <v>13435</v>
      </c>
      <c r="C240" s="9" t="s">
        <v>9504</v>
      </c>
      <c r="D240" s="169">
        <v>45688</v>
      </c>
      <c r="F240" s="62">
        <v>0</v>
      </c>
      <c r="G240" s="30">
        <f t="shared" si="29"/>
        <v>45688</v>
      </c>
      <c r="H240" s="7">
        <v>12081.31</v>
      </c>
      <c r="T240" s="36">
        <f t="shared" si="28"/>
        <v>12081.31</v>
      </c>
      <c r="U240" s="36"/>
      <c r="V240" s="103">
        <f t="shared" si="24"/>
        <v>-12081.31</v>
      </c>
      <c r="W240" s="2" t="str">
        <f t="shared" si="25"/>
        <v>否</v>
      </c>
      <c r="X240" s="9" t="str">
        <f t="shared" si="26"/>
        <v>_</v>
      </c>
      <c r="Y240" s="9" t="str">
        <f t="shared" si="27"/>
        <v>—</v>
      </c>
      <c r="Z240" s="110">
        <v>45777</v>
      </c>
      <c r="AA240" s="9" t="e">
        <f>LOOKUP(Y240,#REF!)</f>
        <v>#REF!</v>
      </c>
      <c r="AB240" s="111" t="s">
        <v>13185</v>
      </c>
      <c r="AC240" s="7"/>
      <c r="AD240" s="2">
        <f t="shared" si="30"/>
        <v>2025</v>
      </c>
    </row>
    <row r="241" s="7" customFormat="1" spans="1:30">
      <c r="A241" s="9" t="s">
        <v>13273</v>
      </c>
      <c r="B241" s="10" t="s">
        <v>13436</v>
      </c>
      <c r="C241" s="9" t="s">
        <v>9504</v>
      </c>
      <c r="D241" s="27">
        <v>45688</v>
      </c>
      <c r="E241" s="11"/>
      <c r="F241" s="62">
        <v>0</v>
      </c>
      <c r="G241" s="30">
        <f t="shared" si="29"/>
        <v>45688</v>
      </c>
      <c r="H241" s="7">
        <f>1050+2515</f>
        <v>3565</v>
      </c>
      <c r="T241" s="36">
        <f t="shared" si="28"/>
        <v>3565</v>
      </c>
      <c r="U241" s="36"/>
      <c r="V241" s="103">
        <f t="shared" si="24"/>
        <v>-3565</v>
      </c>
      <c r="W241" s="2" t="str">
        <f t="shared" si="25"/>
        <v>否</v>
      </c>
      <c r="X241" s="9" t="str">
        <f t="shared" si="26"/>
        <v>_</v>
      </c>
      <c r="Y241" s="9" t="str">
        <f t="shared" si="27"/>
        <v>—</v>
      </c>
      <c r="Z241" s="110">
        <v>45777</v>
      </c>
      <c r="AA241" s="9" t="e">
        <f>LOOKUP(Y241,#REF!)</f>
        <v>#REF!</v>
      </c>
      <c r="AB241" s="111" t="s">
        <v>13181</v>
      </c>
      <c r="AC241" s="2"/>
      <c r="AD241" s="2">
        <f t="shared" si="30"/>
        <v>2025</v>
      </c>
    </row>
    <row r="242" s="7" customFormat="1" spans="1:30">
      <c r="A242" s="9" t="s">
        <v>13378</v>
      </c>
      <c r="B242" s="181" t="s">
        <v>13437</v>
      </c>
      <c r="C242" s="9" t="s">
        <v>9513</v>
      </c>
      <c r="D242" s="190">
        <v>45688</v>
      </c>
      <c r="E242" s="191">
        <v>239134</v>
      </c>
      <c r="F242" s="183">
        <v>0</v>
      </c>
      <c r="G242" s="30">
        <f t="shared" si="29"/>
        <v>45688</v>
      </c>
      <c r="H242" s="112"/>
      <c r="I242" s="112"/>
      <c r="J242" s="112"/>
      <c r="K242" s="112"/>
      <c r="L242" s="112"/>
      <c r="M242" s="112"/>
      <c r="N242" s="112"/>
      <c r="O242" s="112"/>
      <c r="P242" s="112"/>
      <c r="Q242" s="112"/>
      <c r="R242" s="112"/>
      <c r="S242" s="112"/>
      <c r="T242" s="36">
        <f t="shared" si="28"/>
        <v>0</v>
      </c>
      <c r="U242" s="36"/>
      <c r="V242" s="103">
        <f t="shared" si="24"/>
        <v>239134</v>
      </c>
      <c r="W242" s="2" t="str">
        <f t="shared" si="25"/>
        <v>是</v>
      </c>
      <c r="X242" s="9">
        <f t="shared" si="26"/>
        <v>89</v>
      </c>
      <c r="Y242" s="9">
        <f t="shared" si="27"/>
        <v>2</v>
      </c>
      <c r="Z242" s="110">
        <v>45777</v>
      </c>
      <c r="AA242" s="9" t="e">
        <f>LOOKUP(Y242,#REF!)</f>
        <v>#REF!</v>
      </c>
      <c r="AB242" s="111" t="s">
        <v>13166</v>
      </c>
      <c r="AC242" s="2" t="e">
        <f>VLOOKUP(B242,[5]回款反馈!$D:$T,17,0)</f>
        <v>#N/A</v>
      </c>
      <c r="AD242" s="2">
        <f t="shared" si="30"/>
        <v>2025</v>
      </c>
    </row>
    <row r="243" s="7" customFormat="1" spans="1:30">
      <c r="A243" s="9" t="s">
        <v>13183</v>
      </c>
      <c r="B243" s="9" t="s">
        <v>13438</v>
      </c>
      <c r="C243" s="9" t="s">
        <v>9504</v>
      </c>
      <c r="D243" s="27">
        <v>45688</v>
      </c>
      <c r="F243" s="62">
        <v>0</v>
      </c>
      <c r="G243" s="30">
        <f t="shared" si="29"/>
        <v>45688</v>
      </c>
      <c r="T243" s="36">
        <f t="shared" si="28"/>
        <v>0</v>
      </c>
      <c r="U243" s="36"/>
      <c r="V243" s="103">
        <f t="shared" si="24"/>
        <v>0</v>
      </c>
      <c r="W243" s="2" t="str">
        <f t="shared" si="25"/>
        <v>否</v>
      </c>
      <c r="X243" s="9" t="str">
        <f t="shared" si="26"/>
        <v>_</v>
      </c>
      <c r="Y243" s="9" t="str">
        <f t="shared" si="27"/>
        <v>—</v>
      </c>
      <c r="Z243" s="110">
        <v>45777</v>
      </c>
      <c r="AA243" s="9" t="e">
        <f>LOOKUP(Y243,#REF!)</f>
        <v>#REF!</v>
      </c>
      <c r="AB243" s="111" t="s">
        <v>13181</v>
      </c>
      <c r="AD243" s="2">
        <f t="shared" si="30"/>
        <v>2025</v>
      </c>
    </row>
    <row r="244" s="7" customFormat="1" spans="1:30">
      <c r="A244" s="9" t="s">
        <v>13183</v>
      </c>
      <c r="B244" s="9" t="s">
        <v>13439</v>
      </c>
      <c r="C244" s="9" t="s">
        <v>9504</v>
      </c>
      <c r="D244" s="27">
        <v>45688</v>
      </c>
      <c r="E244" s="7">
        <v>5445</v>
      </c>
      <c r="F244" s="62">
        <v>0</v>
      </c>
      <c r="G244" s="30">
        <f t="shared" si="29"/>
        <v>45688</v>
      </c>
      <c r="H244" s="7">
        <v>6945</v>
      </c>
      <c r="T244" s="36">
        <f t="shared" si="28"/>
        <v>6945</v>
      </c>
      <c r="U244" s="36"/>
      <c r="V244" s="103">
        <f t="shared" si="24"/>
        <v>-1500</v>
      </c>
      <c r="W244" s="2" t="str">
        <f t="shared" si="25"/>
        <v>否</v>
      </c>
      <c r="X244" s="9" t="str">
        <f t="shared" si="26"/>
        <v>_</v>
      </c>
      <c r="Y244" s="9" t="str">
        <f t="shared" si="27"/>
        <v>—</v>
      </c>
      <c r="Z244" s="110">
        <v>45777</v>
      </c>
      <c r="AA244" s="9" t="e">
        <f>LOOKUP(Y244,#REF!)</f>
        <v>#REF!</v>
      </c>
      <c r="AB244" s="111" t="s">
        <v>13181</v>
      </c>
      <c r="AD244" s="2">
        <f t="shared" si="30"/>
        <v>2025</v>
      </c>
    </row>
    <row r="245" s="7" customFormat="1" spans="1:30">
      <c r="A245" s="9" t="s">
        <v>13183</v>
      </c>
      <c r="B245" s="9" t="s">
        <v>13440</v>
      </c>
      <c r="C245" s="9" t="s">
        <v>9504</v>
      </c>
      <c r="D245" s="27">
        <v>45688</v>
      </c>
      <c r="E245" s="7">
        <v>25089</v>
      </c>
      <c r="F245" s="7">
        <v>0</v>
      </c>
      <c r="G245" s="30">
        <f t="shared" si="29"/>
        <v>45688</v>
      </c>
      <c r="H245" s="7">
        <v>23589</v>
      </c>
      <c r="T245" s="36">
        <f t="shared" si="28"/>
        <v>23589</v>
      </c>
      <c r="U245" s="36"/>
      <c r="V245" s="103">
        <f t="shared" si="24"/>
        <v>1500</v>
      </c>
      <c r="W245" s="2" t="str">
        <f t="shared" si="25"/>
        <v>是</v>
      </c>
      <c r="X245" s="9">
        <f t="shared" si="26"/>
        <v>89</v>
      </c>
      <c r="Y245" s="9">
        <f t="shared" si="27"/>
        <v>2</v>
      </c>
      <c r="Z245" s="110">
        <v>45777</v>
      </c>
      <c r="AA245" s="9" t="e">
        <f>LOOKUP(Y245,#REF!)</f>
        <v>#REF!</v>
      </c>
      <c r="AB245" s="111" t="s">
        <v>13181</v>
      </c>
      <c r="AD245" s="2">
        <f t="shared" si="30"/>
        <v>2025</v>
      </c>
    </row>
    <row r="246" s="7" customFormat="1" spans="1:30">
      <c r="A246" s="9" t="s">
        <v>13199</v>
      </c>
      <c r="B246" s="10" t="s">
        <v>13353</v>
      </c>
      <c r="C246" s="9" t="s">
        <v>9504</v>
      </c>
      <c r="D246" s="169">
        <v>45716</v>
      </c>
      <c r="E246" s="7">
        <v>78000</v>
      </c>
      <c r="F246" s="7">
        <v>0</v>
      </c>
      <c r="G246" s="30">
        <f t="shared" si="29"/>
        <v>45716</v>
      </c>
      <c r="H246" s="7">
        <v>78000</v>
      </c>
      <c r="T246" s="36">
        <f t="shared" si="28"/>
        <v>78000</v>
      </c>
      <c r="U246" s="36"/>
      <c r="V246" s="103">
        <f t="shared" si="24"/>
        <v>0</v>
      </c>
      <c r="W246" s="2" t="str">
        <f t="shared" si="25"/>
        <v>否</v>
      </c>
      <c r="X246" s="9" t="str">
        <f t="shared" si="26"/>
        <v>_</v>
      </c>
      <c r="Y246" s="9" t="str">
        <f t="shared" si="27"/>
        <v>—</v>
      </c>
      <c r="Z246" s="110">
        <v>45777</v>
      </c>
      <c r="AA246" s="9" t="e">
        <f>LOOKUP(Y246,#REF!)</f>
        <v>#REF!</v>
      </c>
      <c r="AB246" s="111" t="s">
        <v>13166</v>
      </c>
      <c r="AC246" s="7"/>
      <c r="AD246" s="2">
        <f t="shared" si="30"/>
        <v>2025</v>
      </c>
    </row>
    <row r="247" s="7" customFormat="1" spans="1:30">
      <c r="A247" s="9" t="s">
        <v>13117</v>
      </c>
      <c r="B247" s="9" t="s">
        <v>13441</v>
      </c>
      <c r="C247" s="9" t="s">
        <v>9504</v>
      </c>
      <c r="D247" s="169">
        <v>45716</v>
      </c>
      <c r="E247" s="7">
        <v>16175</v>
      </c>
      <c r="F247" s="119" t="s">
        <v>13175</v>
      </c>
      <c r="G247" s="30">
        <f t="shared" si="29"/>
        <v>45746</v>
      </c>
      <c r="I247" s="7">
        <v>12620</v>
      </c>
      <c r="T247" s="36">
        <f t="shared" si="28"/>
        <v>12620</v>
      </c>
      <c r="U247" s="36"/>
      <c r="V247" s="103">
        <f t="shared" si="24"/>
        <v>3555</v>
      </c>
      <c r="W247" s="2" t="str">
        <f t="shared" si="25"/>
        <v>是</v>
      </c>
      <c r="X247" s="9">
        <f t="shared" si="26"/>
        <v>31</v>
      </c>
      <c r="Y247" s="9">
        <f t="shared" si="27"/>
        <v>1</v>
      </c>
      <c r="Z247" s="110">
        <v>45777</v>
      </c>
      <c r="AA247" s="9" t="e">
        <f>LOOKUP(Y247,#REF!)</f>
        <v>#REF!</v>
      </c>
      <c r="AB247" s="112" t="s">
        <v>13176</v>
      </c>
      <c r="AC247" s="7"/>
      <c r="AD247" s="2">
        <f t="shared" si="30"/>
        <v>2025</v>
      </c>
    </row>
    <row r="248" s="7" customFormat="1" spans="1:30">
      <c r="A248" s="9" t="s">
        <v>13117</v>
      </c>
      <c r="B248" s="9" t="s">
        <v>13442</v>
      </c>
      <c r="C248" s="9" t="s">
        <v>9504</v>
      </c>
      <c r="D248" s="169">
        <v>45716</v>
      </c>
      <c r="E248" s="7">
        <v>26980</v>
      </c>
      <c r="F248" s="119" t="s">
        <v>13175</v>
      </c>
      <c r="G248" s="30">
        <f t="shared" si="29"/>
        <v>45746</v>
      </c>
      <c r="I248" s="7">
        <v>30537.64</v>
      </c>
      <c r="T248" s="36">
        <f t="shared" si="28"/>
        <v>30537.64</v>
      </c>
      <c r="U248" s="36"/>
      <c r="V248" s="103">
        <f t="shared" si="24"/>
        <v>-3557.64</v>
      </c>
      <c r="W248" s="2" t="str">
        <f t="shared" si="25"/>
        <v>否</v>
      </c>
      <c r="X248" s="9" t="str">
        <f t="shared" si="26"/>
        <v>_</v>
      </c>
      <c r="Y248" s="9" t="str">
        <f t="shared" si="27"/>
        <v>—</v>
      </c>
      <c r="Z248" s="110">
        <v>45777</v>
      </c>
      <c r="AA248" s="9" t="e">
        <f>LOOKUP(Y248,#REF!)</f>
        <v>#REF!</v>
      </c>
      <c r="AB248" s="112" t="s">
        <v>13176</v>
      </c>
      <c r="AC248" s="7"/>
      <c r="AD248" s="2">
        <f t="shared" si="30"/>
        <v>2025</v>
      </c>
    </row>
    <row r="249" s="7" customFormat="1" spans="1:33">
      <c r="A249" s="9" t="s">
        <v>13105</v>
      </c>
      <c r="B249" s="9" t="s">
        <v>13443</v>
      </c>
      <c r="C249" s="9" t="s">
        <v>9504</v>
      </c>
      <c r="D249" s="169">
        <v>45716</v>
      </c>
      <c r="E249" s="7">
        <v>12105</v>
      </c>
      <c r="F249" s="119">
        <v>180</v>
      </c>
      <c r="G249" s="30">
        <f t="shared" si="29"/>
        <v>45896</v>
      </c>
      <c r="H249" s="36"/>
      <c r="I249" s="36"/>
      <c r="J249" s="36"/>
      <c r="K249" s="36"/>
      <c r="L249" s="36"/>
      <c r="M249" s="36"/>
      <c r="N249" s="36"/>
      <c r="O249" s="36"/>
      <c r="P249" s="36"/>
      <c r="Q249" s="36"/>
      <c r="R249" s="36"/>
      <c r="S249" s="36"/>
      <c r="T249" s="36">
        <f t="shared" si="28"/>
        <v>0</v>
      </c>
      <c r="U249" s="36"/>
      <c r="V249" s="103">
        <f t="shared" si="24"/>
        <v>12105</v>
      </c>
      <c r="W249" s="2" t="str">
        <f t="shared" si="25"/>
        <v>否</v>
      </c>
      <c r="X249" s="9" t="str">
        <f t="shared" si="26"/>
        <v>_</v>
      </c>
      <c r="Y249" s="9" t="str">
        <f t="shared" si="27"/>
        <v>0</v>
      </c>
      <c r="Z249" s="110">
        <v>45777</v>
      </c>
      <c r="AA249" s="9" t="e">
        <f>LOOKUP(Y249,#REF!)</f>
        <v>#REF!</v>
      </c>
      <c r="AB249" s="111" t="s">
        <v>13176</v>
      </c>
      <c r="AC249" s="7"/>
      <c r="AD249" s="2">
        <f t="shared" si="30"/>
        <v>2025</v>
      </c>
      <c r="AG249" s="2" t="s">
        <v>13208</v>
      </c>
    </row>
    <row r="250" s="7" customFormat="1" spans="1:33">
      <c r="A250" s="9" t="s">
        <v>13105</v>
      </c>
      <c r="B250" s="9" t="s">
        <v>13444</v>
      </c>
      <c r="C250" s="9" t="s">
        <v>9504</v>
      </c>
      <c r="D250" s="169">
        <v>45716</v>
      </c>
      <c r="E250" s="7">
        <v>38262</v>
      </c>
      <c r="F250" s="119">
        <v>180</v>
      </c>
      <c r="G250" s="30">
        <f t="shared" si="29"/>
        <v>45896</v>
      </c>
      <c r="H250" s="36"/>
      <c r="I250" s="36"/>
      <c r="J250" s="36"/>
      <c r="K250" s="36"/>
      <c r="L250" s="36"/>
      <c r="M250" s="36"/>
      <c r="N250" s="36"/>
      <c r="O250" s="36"/>
      <c r="P250" s="36"/>
      <c r="Q250" s="36"/>
      <c r="R250" s="36"/>
      <c r="S250" s="36"/>
      <c r="T250" s="36">
        <f t="shared" si="28"/>
        <v>0</v>
      </c>
      <c r="U250" s="36"/>
      <c r="V250" s="103">
        <f t="shared" si="24"/>
        <v>38262</v>
      </c>
      <c r="W250" s="2" t="str">
        <f t="shared" si="25"/>
        <v>否</v>
      </c>
      <c r="X250" s="9" t="str">
        <f t="shared" si="26"/>
        <v>_</v>
      </c>
      <c r="Y250" s="9" t="str">
        <f t="shared" si="27"/>
        <v>0</v>
      </c>
      <c r="Z250" s="110">
        <v>45777</v>
      </c>
      <c r="AA250" s="9" t="e">
        <f>LOOKUP(Y250,#REF!)</f>
        <v>#REF!</v>
      </c>
      <c r="AB250" s="111" t="s">
        <v>13176</v>
      </c>
      <c r="AC250" s="7"/>
      <c r="AD250" s="2">
        <f t="shared" si="30"/>
        <v>2025</v>
      </c>
      <c r="AG250" s="2" t="s">
        <v>13208</v>
      </c>
    </row>
    <row r="251" s="7" customFormat="1" spans="1:30">
      <c r="A251" s="9" t="s">
        <v>13122</v>
      </c>
      <c r="B251" s="9" t="s">
        <v>13445</v>
      </c>
      <c r="C251" s="9" t="s">
        <v>9504</v>
      </c>
      <c r="D251" s="169">
        <v>45716</v>
      </c>
      <c r="E251" s="7">
        <v>14194.08</v>
      </c>
      <c r="F251" s="131">
        <v>45</v>
      </c>
      <c r="G251" s="30">
        <f t="shared" si="29"/>
        <v>45761</v>
      </c>
      <c r="S251" s="7">
        <f>7254+6940.08</f>
        <v>14194.08</v>
      </c>
      <c r="T251" s="36">
        <f t="shared" si="28"/>
        <v>14194.08</v>
      </c>
      <c r="U251" s="36"/>
      <c r="V251" s="103">
        <f t="shared" si="24"/>
        <v>0</v>
      </c>
      <c r="W251" s="2" t="str">
        <f t="shared" si="25"/>
        <v>否</v>
      </c>
      <c r="X251" s="9" t="str">
        <f t="shared" si="26"/>
        <v>_</v>
      </c>
      <c r="Y251" s="9" t="str">
        <f t="shared" si="27"/>
        <v>—</v>
      </c>
      <c r="Z251" s="110">
        <v>45777</v>
      </c>
      <c r="AA251" s="9" t="e">
        <f>LOOKUP(Y251,#REF!)</f>
        <v>#REF!</v>
      </c>
      <c r="AB251" s="111" t="s">
        <v>13166</v>
      </c>
      <c r="AC251" s="7"/>
      <c r="AD251" s="2">
        <f t="shared" si="30"/>
        <v>2025</v>
      </c>
    </row>
    <row r="252" s="7" customFormat="1" spans="1:30">
      <c r="A252" s="9" t="s">
        <v>13122</v>
      </c>
      <c r="B252" s="9" t="s">
        <v>13446</v>
      </c>
      <c r="C252" s="9" t="s">
        <v>9504</v>
      </c>
      <c r="D252" s="169">
        <v>45716</v>
      </c>
      <c r="E252" s="7">
        <v>15149.28</v>
      </c>
      <c r="F252" s="131">
        <v>45</v>
      </c>
      <c r="G252" s="30">
        <f t="shared" si="29"/>
        <v>45761</v>
      </c>
      <c r="S252" s="7">
        <v>15149.28</v>
      </c>
      <c r="T252" s="36">
        <f t="shared" si="28"/>
        <v>15149.28</v>
      </c>
      <c r="U252" s="36"/>
      <c r="V252" s="103">
        <f t="shared" si="24"/>
        <v>0</v>
      </c>
      <c r="W252" s="2" t="str">
        <f t="shared" si="25"/>
        <v>否</v>
      </c>
      <c r="X252" s="9" t="str">
        <f t="shared" si="26"/>
        <v>_</v>
      </c>
      <c r="Y252" s="9" t="str">
        <f t="shared" si="27"/>
        <v>—</v>
      </c>
      <c r="Z252" s="110">
        <v>45777</v>
      </c>
      <c r="AA252" s="9" t="e">
        <f>LOOKUP(Y252,#REF!)</f>
        <v>#REF!</v>
      </c>
      <c r="AB252" s="111" t="s">
        <v>13166</v>
      </c>
      <c r="AC252" s="7"/>
      <c r="AD252" s="2">
        <f t="shared" si="30"/>
        <v>2025</v>
      </c>
    </row>
    <row r="253" s="7" customFormat="1" spans="1:33">
      <c r="A253" s="9" t="s">
        <v>13098</v>
      </c>
      <c r="B253" s="75" t="s">
        <v>13447</v>
      </c>
      <c r="C253" s="9" t="s">
        <v>9504</v>
      </c>
      <c r="D253" s="169">
        <v>45716</v>
      </c>
      <c r="E253" s="7">
        <v>10000</v>
      </c>
      <c r="F253" s="74">
        <v>180</v>
      </c>
      <c r="G253" s="30">
        <f t="shared" si="29"/>
        <v>45896</v>
      </c>
      <c r="H253" s="36"/>
      <c r="I253" s="36"/>
      <c r="J253" s="36"/>
      <c r="K253" s="36"/>
      <c r="L253" s="36"/>
      <c r="M253" s="36"/>
      <c r="N253" s="36"/>
      <c r="O253" s="36"/>
      <c r="P253" s="36"/>
      <c r="Q253" s="36"/>
      <c r="R253" s="36"/>
      <c r="S253" s="36"/>
      <c r="T253" s="36">
        <f t="shared" si="28"/>
        <v>0</v>
      </c>
      <c r="U253" s="36"/>
      <c r="V253" s="103">
        <f t="shared" si="24"/>
        <v>10000</v>
      </c>
      <c r="W253" s="2" t="str">
        <f t="shared" si="25"/>
        <v>否</v>
      </c>
      <c r="X253" s="9" t="str">
        <f t="shared" si="26"/>
        <v>_</v>
      </c>
      <c r="Y253" s="9" t="str">
        <f t="shared" si="27"/>
        <v>0</v>
      </c>
      <c r="Z253" s="110">
        <v>45777</v>
      </c>
      <c r="AA253" s="9" t="e">
        <f>LOOKUP(Y253,#REF!)</f>
        <v>#REF!</v>
      </c>
      <c r="AB253" s="111" t="s">
        <v>13166</v>
      </c>
      <c r="AC253" s="7"/>
      <c r="AD253" s="2">
        <f t="shared" si="30"/>
        <v>2025</v>
      </c>
      <c r="AG253" s="7" t="s">
        <v>13208</v>
      </c>
    </row>
    <row r="254" s="7" customFormat="1" spans="1:33">
      <c r="A254" s="9" t="s">
        <v>13098</v>
      </c>
      <c r="B254" s="75" t="s">
        <v>13448</v>
      </c>
      <c r="C254" s="9" t="s">
        <v>9504</v>
      </c>
      <c r="D254" s="169">
        <v>45716</v>
      </c>
      <c r="E254" s="7">
        <v>636920</v>
      </c>
      <c r="F254" s="74">
        <v>180</v>
      </c>
      <c r="G254" s="30">
        <f t="shared" si="29"/>
        <v>45896</v>
      </c>
      <c r="H254" s="36"/>
      <c r="I254" s="36"/>
      <c r="J254" s="36"/>
      <c r="K254" s="36"/>
      <c r="L254" s="36"/>
      <c r="M254" s="36"/>
      <c r="N254" s="36"/>
      <c r="O254" s="36"/>
      <c r="P254" s="36"/>
      <c r="Q254" s="36"/>
      <c r="R254" s="36"/>
      <c r="S254" s="36"/>
      <c r="T254" s="36">
        <f t="shared" si="28"/>
        <v>0</v>
      </c>
      <c r="U254" s="36"/>
      <c r="V254" s="103">
        <f t="shared" si="24"/>
        <v>636920</v>
      </c>
      <c r="W254" s="2" t="str">
        <f t="shared" si="25"/>
        <v>否</v>
      </c>
      <c r="X254" s="9" t="str">
        <f t="shared" si="26"/>
        <v>_</v>
      </c>
      <c r="Y254" s="9" t="str">
        <f t="shared" si="27"/>
        <v>0</v>
      </c>
      <c r="Z254" s="110">
        <v>45777</v>
      </c>
      <c r="AA254" s="9" t="e">
        <f>LOOKUP(Y254,#REF!)</f>
        <v>#REF!</v>
      </c>
      <c r="AB254" s="111" t="s">
        <v>13166</v>
      </c>
      <c r="AC254" s="7"/>
      <c r="AD254" s="2">
        <f t="shared" si="30"/>
        <v>2025</v>
      </c>
      <c r="AG254" s="7" t="s">
        <v>13208</v>
      </c>
    </row>
    <row r="255" s="7" customFormat="1" spans="1:33">
      <c r="A255" s="9" t="s">
        <v>13098</v>
      </c>
      <c r="B255" s="75" t="s">
        <v>13449</v>
      </c>
      <c r="C255" s="9" t="s">
        <v>9504</v>
      </c>
      <c r="D255" s="169">
        <v>45716</v>
      </c>
      <c r="E255" s="7">
        <v>934656</v>
      </c>
      <c r="F255" s="74">
        <v>180</v>
      </c>
      <c r="G255" s="30">
        <f t="shared" si="29"/>
        <v>45896</v>
      </c>
      <c r="H255" s="36"/>
      <c r="I255" s="36"/>
      <c r="J255" s="36"/>
      <c r="K255" s="36"/>
      <c r="L255" s="36"/>
      <c r="M255" s="36"/>
      <c r="N255" s="36"/>
      <c r="O255" s="36"/>
      <c r="P255" s="36"/>
      <c r="Q255" s="36"/>
      <c r="R255" s="36"/>
      <c r="S255" s="36"/>
      <c r="T255" s="36">
        <f t="shared" si="28"/>
        <v>0</v>
      </c>
      <c r="U255" s="36"/>
      <c r="V255" s="103">
        <f t="shared" si="24"/>
        <v>934656</v>
      </c>
      <c r="W255" s="2" t="str">
        <f t="shared" si="25"/>
        <v>否</v>
      </c>
      <c r="X255" s="9" t="str">
        <f t="shared" si="26"/>
        <v>_</v>
      </c>
      <c r="Y255" s="9" t="str">
        <f t="shared" si="27"/>
        <v>0</v>
      </c>
      <c r="Z255" s="110">
        <v>45777</v>
      </c>
      <c r="AA255" s="9" t="e">
        <f>LOOKUP(Y255,#REF!)</f>
        <v>#REF!</v>
      </c>
      <c r="AB255" s="111" t="s">
        <v>13166</v>
      </c>
      <c r="AC255" s="7"/>
      <c r="AD255" s="2">
        <f t="shared" si="30"/>
        <v>2025</v>
      </c>
      <c r="AG255" s="7" t="s">
        <v>13208</v>
      </c>
    </row>
    <row r="256" s="7" customFormat="1" spans="1:33">
      <c r="A256" s="9" t="s">
        <v>13101</v>
      </c>
      <c r="B256" s="9" t="s">
        <v>13450</v>
      </c>
      <c r="C256" s="9" t="s">
        <v>9504</v>
      </c>
      <c r="D256" s="190">
        <v>45716</v>
      </c>
      <c r="E256" s="11">
        <v>26220</v>
      </c>
      <c r="F256" s="33">
        <v>180</v>
      </c>
      <c r="G256" s="30">
        <f t="shared" si="29"/>
        <v>45896</v>
      </c>
      <c r="H256" s="36"/>
      <c r="I256" s="36"/>
      <c r="J256" s="36"/>
      <c r="K256" s="36"/>
      <c r="L256" s="36"/>
      <c r="M256" s="36"/>
      <c r="N256" s="36"/>
      <c r="O256" s="36"/>
      <c r="P256" s="36"/>
      <c r="Q256" s="36"/>
      <c r="R256" s="36"/>
      <c r="S256" s="36"/>
      <c r="T256" s="36">
        <f t="shared" si="28"/>
        <v>0</v>
      </c>
      <c r="U256" s="36"/>
      <c r="V256" s="103">
        <f t="shared" si="24"/>
        <v>26220</v>
      </c>
      <c r="W256" s="2" t="str">
        <f t="shared" si="25"/>
        <v>否</v>
      </c>
      <c r="X256" s="9" t="str">
        <f t="shared" si="26"/>
        <v>_</v>
      </c>
      <c r="Y256" s="9" t="str">
        <f t="shared" si="27"/>
        <v>0</v>
      </c>
      <c r="Z256" s="110">
        <v>45777</v>
      </c>
      <c r="AA256" s="9" t="e">
        <f>LOOKUP(Y256,#REF!)</f>
        <v>#REF!</v>
      </c>
      <c r="AB256" s="111" t="s">
        <v>13166</v>
      </c>
      <c r="AC256" s="2"/>
      <c r="AD256" s="2">
        <f t="shared" si="30"/>
        <v>2025</v>
      </c>
      <c r="AG256" s="7" t="s">
        <v>13208</v>
      </c>
    </row>
    <row r="257" s="7" customFormat="1" spans="1:33">
      <c r="A257" s="9" t="s">
        <v>13101</v>
      </c>
      <c r="B257" s="9" t="s">
        <v>13451</v>
      </c>
      <c r="C257" s="9" t="s">
        <v>9504</v>
      </c>
      <c r="D257" s="190">
        <v>45716</v>
      </c>
      <c r="E257" s="11">
        <v>35190</v>
      </c>
      <c r="F257" s="33">
        <v>180</v>
      </c>
      <c r="G257" s="30">
        <f t="shared" si="29"/>
        <v>45896</v>
      </c>
      <c r="H257" s="36"/>
      <c r="I257" s="36"/>
      <c r="J257" s="36"/>
      <c r="K257" s="36"/>
      <c r="L257" s="36"/>
      <c r="M257" s="36"/>
      <c r="N257" s="36"/>
      <c r="O257" s="36"/>
      <c r="P257" s="36"/>
      <c r="Q257" s="36"/>
      <c r="R257" s="36"/>
      <c r="S257" s="36"/>
      <c r="T257" s="36">
        <f t="shared" si="28"/>
        <v>0</v>
      </c>
      <c r="U257" s="36"/>
      <c r="V257" s="103">
        <f t="shared" si="24"/>
        <v>35190</v>
      </c>
      <c r="W257" s="2" t="str">
        <f t="shared" si="25"/>
        <v>否</v>
      </c>
      <c r="X257" s="9" t="str">
        <f t="shared" si="26"/>
        <v>_</v>
      </c>
      <c r="Y257" s="9" t="str">
        <f t="shared" si="27"/>
        <v>0</v>
      </c>
      <c r="Z257" s="110">
        <v>45777</v>
      </c>
      <c r="AA257" s="9" t="e">
        <f>LOOKUP(Y257,#REF!)</f>
        <v>#REF!</v>
      </c>
      <c r="AB257" s="111" t="s">
        <v>13166</v>
      </c>
      <c r="AC257" s="2"/>
      <c r="AD257" s="2">
        <f t="shared" si="30"/>
        <v>2025</v>
      </c>
      <c r="AG257" s="7" t="s">
        <v>13208</v>
      </c>
    </row>
    <row r="258" s="7" customFormat="1" spans="1:33">
      <c r="A258" s="9" t="s">
        <v>13101</v>
      </c>
      <c r="B258" s="9" t="s">
        <v>13452</v>
      </c>
      <c r="C258" s="9" t="s">
        <v>9504</v>
      </c>
      <c r="D258" s="190">
        <v>45716</v>
      </c>
      <c r="E258" s="11">
        <v>201580</v>
      </c>
      <c r="F258" s="33">
        <v>180</v>
      </c>
      <c r="G258" s="30">
        <f t="shared" si="29"/>
        <v>45896</v>
      </c>
      <c r="H258" s="36"/>
      <c r="I258" s="36"/>
      <c r="J258" s="36"/>
      <c r="K258" s="36"/>
      <c r="L258" s="36"/>
      <c r="M258" s="36"/>
      <c r="N258" s="36"/>
      <c r="O258" s="36"/>
      <c r="P258" s="36"/>
      <c r="Q258" s="36"/>
      <c r="R258" s="36"/>
      <c r="S258" s="36"/>
      <c r="T258" s="36">
        <f t="shared" si="28"/>
        <v>0</v>
      </c>
      <c r="U258" s="36"/>
      <c r="V258" s="103">
        <f t="shared" ref="V258:V321" si="31">ROUND(E258-T258-U258,2)</f>
        <v>201580</v>
      </c>
      <c r="W258" s="2" t="str">
        <f t="shared" ref="W258:W321" si="32">IF(AND(Z258&gt;G258,V258&gt;0),"是","否")</f>
        <v>否</v>
      </c>
      <c r="X258" s="9" t="str">
        <f t="shared" ref="X258:X321" si="33">IF(W258="是",DATEDIF(G258,Z258,"D"),"_")</f>
        <v>_</v>
      </c>
      <c r="Y258" s="9" t="str">
        <f t="shared" ref="Y258:Y321" si="34">IF(V258&lt;=0,"—",IF((G258&gt;Z258),"0",DATEDIF(G258,Z258,"m")))</f>
        <v>0</v>
      </c>
      <c r="Z258" s="110">
        <v>45777</v>
      </c>
      <c r="AA258" s="9" t="e">
        <f>LOOKUP(Y258,#REF!)</f>
        <v>#REF!</v>
      </c>
      <c r="AB258" s="111" t="s">
        <v>13166</v>
      </c>
      <c r="AC258" s="2"/>
      <c r="AD258" s="2">
        <f t="shared" si="30"/>
        <v>2025</v>
      </c>
      <c r="AG258" s="7" t="s">
        <v>13208</v>
      </c>
    </row>
    <row r="259" s="7" customFormat="1" spans="1:33">
      <c r="A259" s="9" t="s">
        <v>13101</v>
      </c>
      <c r="B259" s="9" t="s">
        <v>13453</v>
      </c>
      <c r="C259" s="9" t="s">
        <v>9504</v>
      </c>
      <c r="D259" s="190">
        <v>45716</v>
      </c>
      <c r="E259" s="11">
        <v>155452</v>
      </c>
      <c r="F259" s="33">
        <v>180</v>
      </c>
      <c r="G259" s="30">
        <f t="shared" si="29"/>
        <v>45896</v>
      </c>
      <c r="H259" s="36"/>
      <c r="I259" s="36"/>
      <c r="J259" s="36"/>
      <c r="K259" s="36"/>
      <c r="L259" s="36"/>
      <c r="M259" s="36"/>
      <c r="N259" s="36"/>
      <c r="O259" s="36"/>
      <c r="P259" s="36"/>
      <c r="Q259" s="36"/>
      <c r="R259" s="36"/>
      <c r="S259" s="36"/>
      <c r="T259" s="36">
        <f t="shared" si="28"/>
        <v>0</v>
      </c>
      <c r="U259" s="36"/>
      <c r="V259" s="103">
        <f t="shared" si="31"/>
        <v>155452</v>
      </c>
      <c r="W259" s="2" t="str">
        <f t="shared" si="32"/>
        <v>否</v>
      </c>
      <c r="X259" s="9" t="str">
        <f t="shared" si="33"/>
        <v>_</v>
      </c>
      <c r="Y259" s="9" t="str">
        <f t="shared" si="34"/>
        <v>0</v>
      </c>
      <c r="Z259" s="110">
        <v>45777</v>
      </c>
      <c r="AA259" s="9" t="e">
        <f>LOOKUP(Y259,#REF!)</f>
        <v>#REF!</v>
      </c>
      <c r="AB259" s="111" t="s">
        <v>13166</v>
      </c>
      <c r="AC259" s="2"/>
      <c r="AD259" s="2">
        <f t="shared" si="30"/>
        <v>2025</v>
      </c>
      <c r="AG259" s="7" t="s">
        <v>13208</v>
      </c>
    </row>
    <row r="260" s="7" customFormat="1" spans="1:33">
      <c r="A260" s="9" t="s">
        <v>13112</v>
      </c>
      <c r="B260" s="78" t="s">
        <v>13454</v>
      </c>
      <c r="C260" s="9" t="s">
        <v>9504</v>
      </c>
      <c r="D260" s="169">
        <v>45716</v>
      </c>
      <c r="E260" s="10">
        <v>10320</v>
      </c>
      <c r="F260" s="62">
        <v>90</v>
      </c>
      <c r="G260" s="30">
        <f t="shared" si="29"/>
        <v>45806</v>
      </c>
      <c r="H260" s="36"/>
      <c r="I260" s="36"/>
      <c r="J260" s="36"/>
      <c r="K260" s="36"/>
      <c r="L260" s="36"/>
      <c r="M260" s="36"/>
      <c r="N260" s="36"/>
      <c r="O260" s="36"/>
      <c r="P260" s="36"/>
      <c r="Q260" s="36"/>
      <c r="R260" s="36"/>
      <c r="S260" s="36"/>
      <c r="T260" s="36">
        <f t="shared" si="28"/>
        <v>0</v>
      </c>
      <c r="U260" s="36"/>
      <c r="V260" s="103">
        <f t="shared" si="31"/>
        <v>10320</v>
      </c>
      <c r="W260" s="2" t="str">
        <f t="shared" si="32"/>
        <v>否</v>
      </c>
      <c r="X260" s="9" t="str">
        <f t="shared" si="33"/>
        <v>_</v>
      </c>
      <c r="Y260" s="9" t="str">
        <f t="shared" si="34"/>
        <v>0</v>
      </c>
      <c r="Z260" s="110">
        <v>45777</v>
      </c>
      <c r="AA260" s="9" t="e">
        <f>LOOKUP(Y260,#REF!)</f>
        <v>#REF!</v>
      </c>
      <c r="AB260" s="111" t="s">
        <v>13166</v>
      </c>
      <c r="AC260" s="2"/>
      <c r="AD260" s="2">
        <f t="shared" si="30"/>
        <v>2025</v>
      </c>
      <c r="AG260" s="2" t="s">
        <v>13237</v>
      </c>
    </row>
    <row r="261" s="7" customFormat="1" ht="15.75" spans="1:30">
      <c r="A261" s="9" t="s">
        <v>13217</v>
      </c>
      <c r="B261" s="9" t="s">
        <v>13438</v>
      </c>
      <c r="C261" s="9" t="s">
        <v>9504</v>
      </c>
      <c r="D261" s="169">
        <v>45716</v>
      </c>
      <c r="E261" s="7">
        <v>60830</v>
      </c>
      <c r="F261" s="62">
        <v>0</v>
      </c>
      <c r="G261" s="30">
        <f t="shared" si="29"/>
        <v>45716</v>
      </c>
      <c r="H261" s="36"/>
      <c r="I261" s="36"/>
      <c r="J261" s="36"/>
      <c r="K261" s="36"/>
      <c r="L261" s="36"/>
      <c r="M261" s="36"/>
      <c r="N261" s="36"/>
      <c r="O261" s="36"/>
      <c r="P261" s="36"/>
      <c r="Q261" s="36"/>
      <c r="R261" s="36"/>
      <c r="S261" s="36"/>
      <c r="T261" s="36">
        <f t="shared" si="28"/>
        <v>0</v>
      </c>
      <c r="U261" s="36"/>
      <c r="V261" s="103">
        <f t="shared" si="31"/>
        <v>60830</v>
      </c>
      <c r="W261" s="2" t="str">
        <f t="shared" si="32"/>
        <v>是</v>
      </c>
      <c r="X261" s="9">
        <f t="shared" si="33"/>
        <v>61</v>
      </c>
      <c r="Y261" s="9">
        <f t="shared" si="34"/>
        <v>2</v>
      </c>
      <c r="Z261" s="110">
        <v>45777</v>
      </c>
      <c r="AA261" s="9" t="e">
        <f>LOOKUP(Y261,#REF!)</f>
        <v>#REF!</v>
      </c>
      <c r="AB261" s="116" t="s">
        <v>13181</v>
      </c>
      <c r="AC261" s="2"/>
      <c r="AD261" s="2">
        <f t="shared" si="30"/>
        <v>2025</v>
      </c>
    </row>
    <row r="262" s="7" customFormat="1" spans="1:33">
      <c r="A262" s="9" t="s">
        <v>13108</v>
      </c>
      <c r="B262" s="21" t="s">
        <v>13455</v>
      </c>
      <c r="C262" s="21" t="s">
        <v>9504</v>
      </c>
      <c r="D262" s="198">
        <v>45716</v>
      </c>
      <c r="E262" s="199">
        <v>35.2</v>
      </c>
      <c r="F262" s="200">
        <v>90</v>
      </c>
      <c r="G262" s="25">
        <f t="shared" si="29"/>
        <v>45806</v>
      </c>
      <c r="H262" s="102"/>
      <c r="I262" s="102"/>
      <c r="J262" s="102"/>
      <c r="K262" s="36"/>
      <c r="L262" s="36"/>
      <c r="M262" s="36"/>
      <c r="N262" s="36"/>
      <c r="O262" s="36"/>
      <c r="P262" s="36"/>
      <c r="Q262" s="36"/>
      <c r="R262" s="36"/>
      <c r="S262" s="102"/>
      <c r="T262" s="102">
        <f t="shared" si="28"/>
        <v>0</v>
      </c>
      <c r="U262" s="102"/>
      <c r="V262" s="103">
        <f t="shared" si="31"/>
        <v>35.2</v>
      </c>
      <c r="W262" s="2" t="str">
        <f t="shared" si="32"/>
        <v>否</v>
      </c>
      <c r="X262" s="9" t="str">
        <f t="shared" si="33"/>
        <v>_</v>
      </c>
      <c r="Y262" s="9" t="str">
        <f t="shared" si="34"/>
        <v>0</v>
      </c>
      <c r="Z262" s="110">
        <v>45777</v>
      </c>
      <c r="AA262" s="9" t="e">
        <f>LOOKUP(Y262,#REF!)</f>
        <v>#REF!</v>
      </c>
      <c r="AB262" s="111" t="s">
        <v>13166</v>
      </c>
      <c r="AC262" s="94"/>
      <c r="AD262" s="2">
        <f t="shared" si="30"/>
        <v>2025</v>
      </c>
      <c r="AE262" s="2" t="s">
        <v>13167</v>
      </c>
      <c r="AG262" s="2" t="s">
        <v>13208</v>
      </c>
    </row>
    <row r="263" s="7" customFormat="1" spans="1:33">
      <c r="A263" s="9" t="s">
        <v>13108</v>
      </c>
      <c r="B263" s="9" t="s">
        <v>13456</v>
      </c>
      <c r="C263" s="9" t="s">
        <v>9504</v>
      </c>
      <c r="D263" s="169">
        <v>45716</v>
      </c>
      <c r="E263" s="7">
        <v>211.2</v>
      </c>
      <c r="F263" s="74">
        <v>90</v>
      </c>
      <c r="G263" s="30">
        <f t="shared" si="29"/>
        <v>45806</v>
      </c>
      <c r="H263" s="36"/>
      <c r="I263" s="36"/>
      <c r="J263" s="36"/>
      <c r="K263" s="36"/>
      <c r="L263" s="36"/>
      <c r="M263" s="36"/>
      <c r="N263" s="36"/>
      <c r="O263" s="36"/>
      <c r="P263" s="36"/>
      <c r="Q263" s="36"/>
      <c r="R263" s="36"/>
      <c r="S263" s="36"/>
      <c r="T263" s="36">
        <f t="shared" si="28"/>
        <v>0</v>
      </c>
      <c r="U263" s="36"/>
      <c r="V263" s="103">
        <f t="shared" si="31"/>
        <v>211.2</v>
      </c>
      <c r="W263" s="2" t="str">
        <f t="shared" si="32"/>
        <v>否</v>
      </c>
      <c r="X263" s="9" t="str">
        <f t="shared" si="33"/>
        <v>_</v>
      </c>
      <c r="Y263" s="9" t="str">
        <f t="shared" si="34"/>
        <v>0</v>
      </c>
      <c r="Z263" s="110">
        <v>45777</v>
      </c>
      <c r="AA263" s="9" t="e">
        <f>LOOKUP(Y263,#REF!)</f>
        <v>#REF!</v>
      </c>
      <c r="AB263" s="111" t="s">
        <v>13166</v>
      </c>
      <c r="AC263" s="2"/>
      <c r="AD263" s="2">
        <f t="shared" si="30"/>
        <v>2025</v>
      </c>
      <c r="AG263" s="2" t="s">
        <v>13208</v>
      </c>
    </row>
    <row r="264" s="7" customFormat="1" spans="1:33">
      <c r="A264" s="9" t="s">
        <v>13104</v>
      </c>
      <c r="B264" s="9" t="s">
        <v>13457</v>
      </c>
      <c r="C264" s="9" t="s">
        <v>9504</v>
      </c>
      <c r="D264" s="169">
        <v>45716</v>
      </c>
      <c r="E264" s="7">
        <v>51840</v>
      </c>
      <c r="F264" s="119">
        <v>180</v>
      </c>
      <c r="G264" s="30">
        <f t="shared" si="29"/>
        <v>45896</v>
      </c>
      <c r="H264" s="36"/>
      <c r="I264" s="36"/>
      <c r="J264" s="36"/>
      <c r="K264" s="36"/>
      <c r="L264" s="36"/>
      <c r="M264" s="36"/>
      <c r="N264" s="36"/>
      <c r="O264" s="36"/>
      <c r="P264" s="36"/>
      <c r="Q264" s="36"/>
      <c r="R264" s="36"/>
      <c r="S264" s="36"/>
      <c r="T264" s="36">
        <f t="shared" si="28"/>
        <v>0</v>
      </c>
      <c r="U264" s="36"/>
      <c r="V264" s="103">
        <f t="shared" si="31"/>
        <v>51840</v>
      </c>
      <c r="W264" s="2" t="str">
        <f t="shared" si="32"/>
        <v>否</v>
      </c>
      <c r="X264" s="9" t="str">
        <f t="shared" si="33"/>
        <v>_</v>
      </c>
      <c r="Y264" s="9" t="str">
        <f t="shared" si="34"/>
        <v>0</v>
      </c>
      <c r="Z264" s="110">
        <v>45777</v>
      </c>
      <c r="AA264" s="9" t="e">
        <f>LOOKUP(Y264,#REF!)</f>
        <v>#REF!</v>
      </c>
      <c r="AB264" s="111" t="s">
        <v>13166</v>
      </c>
      <c r="AC264" s="2" t="e">
        <f>VLOOKUP(B264,[5]回款反馈!$D:$T,17,0)</f>
        <v>#N/A</v>
      </c>
      <c r="AD264" s="2">
        <f t="shared" si="30"/>
        <v>2025</v>
      </c>
      <c r="AG264" s="2" t="s">
        <v>13277</v>
      </c>
    </row>
    <row r="265" s="7" customFormat="1" ht="25.5" spans="1:30">
      <c r="A265" s="9" t="s">
        <v>13260</v>
      </c>
      <c r="B265" s="201" t="s">
        <v>13458</v>
      </c>
      <c r="C265" s="9" t="s">
        <v>9504</v>
      </c>
      <c r="D265" s="169">
        <v>45716</v>
      </c>
      <c r="E265" s="7">
        <v>10288</v>
      </c>
      <c r="F265" s="62">
        <v>30</v>
      </c>
      <c r="G265" s="30">
        <f t="shared" si="29"/>
        <v>45746</v>
      </c>
      <c r="H265" s="36"/>
      <c r="I265" s="36"/>
      <c r="J265" s="36"/>
      <c r="K265" s="36"/>
      <c r="L265" s="36"/>
      <c r="M265" s="36"/>
      <c r="N265" s="36"/>
      <c r="O265" s="36"/>
      <c r="P265" s="36"/>
      <c r="Q265" s="36"/>
      <c r="R265" s="36"/>
      <c r="S265" s="36">
        <v>10288</v>
      </c>
      <c r="T265" s="36">
        <f t="shared" si="28"/>
        <v>10288</v>
      </c>
      <c r="U265" s="36"/>
      <c r="V265" s="103">
        <f t="shared" si="31"/>
        <v>0</v>
      </c>
      <c r="W265" s="2" t="str">
        <f t="shared" si="32"/>
        <v>否</v>
      </c>
      <c r="X265" s="9" t="str">
        <f t="shared" si="33"/>
        <v>_</v>
      </c>
      <c r="Y265" s="9" t="str">
        <f t="shared" si="34"/>
        <v>—</v>
      </c>
      <c r="Z265" s="110">
        <v>45777</v>
      </c>
      <c r="AA265" s="9" t="e">
        <f>LOOKUP(Y265,#REF!)</f>
        <v>#REF!</v>
      </c>
      <c r="AB265" s="111" t="s">
        <v>13181</v>
      </c>
      <c r="AC265" s="2"/>
      <c r="AD265" s="2">
        <f t="shared" si="30"/>
        <v>2025</v>
      </c>
    </row>
    <row r="266" s="7" customFormat="1" spans="1:33">
      <c r="A266" s="9" t="s">
        <v>13113</v>
      </c>
      <c r="B266" s="37" t="s">
        <v>13459</v>
      </c>
      <c r="C266" s="9" t="s">
        <v>9504</v>
      </c>
      <c r="D266" s="169">
        <v>45716</v>
      </c>
      <c r="E266" s="7">
        <v>24865</v>
      </c>
      <c r="F266" s="141">
        <v>90</v>
      </c>
      <c r="G266" s="30">
        <f t="shared" si="29"/>
        <v>45806</v>
      </c>
      <c r="H266" s="36"/>
      <c r="I266" s="36"/>
      <c r="J266" s="36"/>
      <c r="K266" s="36"/>
      <c r="L266" s="36"/>
      <c r="M266" s="36"/>
      <c r="N266" s="36"/>
      <c r="O266" s="36"/>
      <c r="P266" s="36"/>
      <c r="Q266" s="36"/>
      <c r="R266" s="36"/>
      <c r="S266" s="36"/>
      <c r="T266" s="36">
        <f t="shared" si="28"/>
        <v>0</v>
      </c>
      <c r="U266" s="36"/>
      <c r="V266" s="103">
        <f t="shared" si="31"/>
        <v>24865</v>
      </c>
      <c r="W266" s="2" t="str">
        <f t="shared" si="32"/>
        <v>否</v>
      </c>
      <c r="X266" s="9" t="str">
        <f t="shared" si="33"/>
        <v>_</v>
      </c>
      <c r="Y266" s="9" t="str">
        <f t="shared" si="34"/>
        <v>0</v>
      </c>
      <c r="Z266" s="110">
        <v>45777</v>
      </c>
      <c r="AA266" s="9" t="e">
        <f>LOOKUP(Y266,#REF!)</f>
        <v>#REF!</v>
      </c>
      <c r="AB266" s="111" t="s">
        <v>13176</v>
      </c>
      <c r="AC266" s="2"/>
      <c r="AD266" s="2">
        <f t="shared" si="30"/>
        <v>2025</v>
      </c>
      <c r="AG266" s="2" t="s">
        <v>13170</v>
      </c>
    </row>
    <row r="267" s="7" customFormat="1" spans="1:30">
      <c r="A267" s="9" t="s">
        <v>13250</v>
      </c>
      <c r="B267" s="9" t="s">
        <v>13460</v>
      </c>
      <c r="C267" s="9" t="s">
        <v>9504</v>
      </c>
      <c r="D267" s="169">
        <v>45777</v>
      </c>
      <c r="E267" s="202">
        <v>98716</v>
      </c>
      <c r="F267" s="62">
        <v>0</v>
      </c>
      <c r="G267" s="30">
        <f t="shared" si="29"/>
        <v>45777</v>
      </c>
      <c r="H267" s="36"/>
      <c r="I267" s="36"/>
      <c r="J267" s="36"/>
      <c r="K267" s="36"/>
      <c r="L267" s="36"/>
      <c r="M267" s="36"/>
      <c r="N267" s="36"/>
      <c r="O267" s="36"/>
      <c r="P267" s="36"/>
      <c r="Q267" s="36"/>
      <c r="R267" s="36"/>
      <c r="S267" s="36">
        <v>98716</v>
      </c>
      <c r="T267" s="36">
        <f t="shared" si="28"/>
        <v>98716</v>
      </c>
      <c r="U267" s="36"/>
      <c r="V267" s="103">
        <f t="shared" si="31"/>
        <v>0</v>
      </c>
      <c r="W267" s="2" t="str">
        <f t="shared" si="32"/>
        <v>否</v>
      </c>
      <c r="X267" s="9" t="str">
        <f t="shared" si="33"/>
        <v>_</v>
      </c>
      <c r="Y267" s="9" t="str">
        <f t="shared" si="34"/>
        <v>—</v>
      </c>
      <c r="Z267" s="110">
        <v>45777</v>
      </c>
      <c r="AA267" s="9" t="e">
        <f>LOOKUP(Y267,#REF!)</f>
        <v>#REF!</v>
      </c>
      <c r="AB267" s="112" t="s">
        <v>13185</v>
      </c>
      <c r="AC267" s="2"/>
      <c r="AD267" s="2">
        <f t="shared" si="30"/>
        <v>2025</v>
      </c>
    </row>
    <row r="268" s="7" customFormat="1" spans="1:30">
      <c r="A268" s="9" t="s">
        <v>13378</v>
      </c>
      <c r="B268" s="181" t="s">
        <v>13461</v>
      </c>
      <c r="C268" s="9" t="s">
        <v>9513</v>
      </c>
      <c r="D268" s="190">
        <v>45716</v>
      </c>
      <c r="E268" s="191">
        <v>226236</v>
      </c>
      <c r="F268" s="183">
        <v>0</v>
      </c>
      <c r="G268" s="30">
        <f t="shared" si="29"/>
        <v>45716</v>
      </c>
      <c r="H268" s="112"/>
      <c r="I268" s="112"/>
      <c r="J268" s="112"/>
      <c r="K268" s="112"/>
      <c r="L268" s="112"/>
      <c r="M268" s="112"/>
      <c r="N268" s="112"/>
      <c r="O268" s="112"/>
      <c r="P268" s="112"/>
      <c r="Q268" s="112"/>
      <c r="R268" s="112"/>
      <c r="S268" s="112"/>
      <c r="T268" s="36">
        <f t="shared" si="28"/>
        <v>0</v>
      </c>
      <c r="U268" s="36"/>
      <c r="V268" s="103">
        <f t="shared" si="31"/>
        <v>226236</v>
      </c>
      <c r="W268" s="2" t="str">
        <f t="shared" si="32"/>
        <v>是</v>
      </c>
      <c r="X268" s="9">
        <f t="shared" si="33"/>
        <v>61</v>
      </c>
      <c r="Y268" s="9">
        <f t="shared" si="34"/>
        <v>2</v>
      </c>
      <c r="Z268" s="110">
        <v>45777</v>
      </c>
      <c r="AA268" s="9" t="e">
        <f>LOOKUP(Y268,#REF!)</f>
        <v>#REF!</v>
      </c>
      <c r="AB268" s="111" t="s">
        <v>13166</v>
      </c>
      <c r="AC268" s="2" t="e">
        <f>VLOOKUP(B268,[5]回款反馈!$D:$T,17,0)</f>
        <v>#N/A</v>
      </c>
      <c r="AD268" s="2">
        <f t="shared" si="30"/>
        <v>2025</v>
      </c>
    </row>
    <row r="269" spans="1:30">
      <c r="A269" s="9" t="s">
        <v>13378</v>
      </c>
      <c r="B269" s="181" t="s">
        <v>13462</v>
      </c>
      <c r="C269" s="9" t="s">
        <v>9513</v>
      </c>
      <c r="D269" s="190">
        <v>45747</v>
      </c>
      <c r="E269" s="191">
        <v>212904</v>
      </c>
      <c r="F269" s="183">
        <v>0</v>
      </c>
      <c r="G269" s="30">
        <f t="shared" si="29"/>
        <v>45747</v>
      </c>
      <c r="H269" s="112"/>
      <c r="I269" s="112"/>
      <c r="J269" s="36"/>
      <c r="K269" s="211"/>
      <c r="L269" s="138"/>
      <c r="M269" s="212"/>
      <c r="N269" s="213"/>
      <c r="O269" s="213"/>
      <c r="P269" s="87"/>
      <c r="Q269" s="155"/>
      <c r="R269" s="9"/>
      <c r="S269" s="9"/>
      <c r="T269" s="36">
        <f t="shared" si="28"/>
        <v>0</v>
      </c>
      <c r="U269" s="36"/>
      <c r="V269" s="103">
        <f t="shared" si="31"/>
        <v>212904</v>
      </c>
      <c r="W269" s="2" t="str">
        <f t="shared" si="32"/>
        <v>是</v>
      </c>
      <c r="X269" s="9">
        <f t="shared" si="33"/>
        <v>30</v>
      </c>
      <c r="Y269" s="9">
        <f t="shared" si="34"/>
        <v>0</v>
      </c>
      <c r="Z269" s="110">
        <v>45777</v>
      </c>
      <c r="AA269" s="9" t="e">
        <f>LOOKUP(Y269,#REF!)</f>
        <v>#REF!</v>
      </c>
      <c r="AD269" s="2">
        <f t="shared" si="30"/>
        <v>2025</v>
      </c>
    </row>
    <row r="270" spans="1:30">
      <c r="A270" s="9" t="s">
        <v>13378</v>
      </c>
      <c r="B270" s="181" t="s">
        <v>13463</v>
      </c>
      <c r="C270" s="9" t="s">
        <v>9513</v>
      </c>
      <c r="D270" s="190">
        <v>45747</v>
      </c>
      <c r="E270" s="191">
        <v>212968</v>
      </c>
      <c r="G270" s="30">
        <f t="shared" si="29"/>
        <v>45747</v>
      </c>
      <c r="T270" s="36">
        <f t="shared" si="28"/>
        <v>0</v>
      </c>
      <c r="U270" s="36"/>
      <c r="V270" s="103">
        <f t="shared" si="31"/>
        <v>212968</v>
      </c>
      <c r="W270" s="2" t="str">
        <f t="shared" si="32"/>
        <v>是</v>
      </c>
      <c r="X270" s="9">
        <f t="shared" si="33"/>
        <v>30</v>
      </c>
      <c r="Y270" s="9">
        <f t="shared" si="34"/>
        <v>0</v>
      </c>
      <c r="Z270" s="110">
        <v>45777</v>
      </c>
      <c r="AA270" s="9" t="e">
        <f>LOOKUP(Y270,#REF!)</f>
        <v>#REF!</v>
      </c>
      <c r="AD270" s="2">
        <f t="shared" si="30"/>
        <v>2025</v>
      </c>
    </row>
    <row r="271" spans="1:30">
      <c r="A271" s="9" t="s">
        <v>13103</v>
      </c>
      <c r="B271" s="181" t="s">
        <v>13464</v>
      </c>
      <c r="C271" s="9" t="s">
        <v>9504</v>
      </c>
      <c r="D271" s="203">
        <v>43613</v>
      </c>
      <c r="E271" s="204">
        <v>620</v>
      </c>
      <c r="F271" s="7">
        <v>180</v>
      </c>
      <c r="G271" s="30">
        <f t="shared" si="29"/>
        <v>43793</v>
      </c>
      <c r="H271" s="112">
        <v>620</v>
      </c>
      <c r="T271" s="36">
        <f t="shared" si="28"/>
        <v>620</v>
      </c>
      <c r="U271" s="36"/>
      <c r="V271" s="103">
        <f t="shared" si="31"/>
        <v>0</v>
      </c>
      <c r="W271" s="2" t="str">
        <f t="shared" si="32"/>
        <v>否</v>
      </c>
      <c r="X271" s="9" t="str">
        <f t="shared" si="33"/>
        <v>_</v>
      </c>
      <c r="Y271" s="9" t="str">
        <f t="shared" si="34"/>
        <v>—</v>
      </c>
      <c r="Z271" s="110">
        <v>45777</v>
      </c>
      <c r="AA271" s="9" t="e">
        <f>LOOKUP(Y271,#REF!)</f>
        <v>#REF!</v>
      </c>
      <c r="AD271" s="2">
        <f t="shared" si="30"/>
        <v>2019</v>
      </c>
    </row>
    <row r="272" spans="1:30">
      <c r="A272" s="9" t="s">
        <v>13103</v>
      </c>
      <c r="B272" s="181" t="s">
        <v>13465</v>
      </c>
      <c r="C272" s="9" t="s">
        <v>9504</v>
      </c>
      <c r="D272" s="203">
        <v>43613</v>
      </c>
      <c r="E272" s="204">
        <v>141258</v>
      </c>
      <c r="F272" s="7">
        <v>180</v>
      </c>
      <c r="G272" s="30">
        <f t="shared" si="29"/>
        <v>43793</v>
      </c>
      <c r="H272" s="112">
        <v>141258</v>
      </c>
      <c r="T272" s="36">
        <f t="shared" si="28"/>
        <v>141258</v>
      </c>
      <c r="U272" s="36"/>
      <c r="V272" s="103">
        <f t="shared" si="31"/>
        <v>0</v>
      </c>
      <c r="W272" s="2" t="str">
        <f t="shared" si="32"/>
        <v>否</v>
      </c>
      <c r="X272" s="9" t="str">
        <f t="shared" si="33"/>
        <v>_</v>
      </c>
      <c r="Y272" s="9" t="str">
        <f t="shared" si="34"/>
        <v>—</v>
      </c>
      <c r="Z272" s="110">
        <v>45777</v>
      </c>
      <c r="AA272" s="9" t="e">
        <f>LOOKUP(Y272,#REF!)</f>
        <v>#REF!</v>
      </c>
      <c r="AD272" s="2">
        <f t="shared" si="30"/>
        <v>2019</v>
      </c>
    </row>
    <row r="273" spans="1:30">
      <c r="A273" s="9" t="s">
        <v>13103</v>
      </c>
      <c r="B273" s="181" t="s">
        <v>13466</v>
      </c>
      <c r="C273" s="9" t="s">
        <v>9504</v>
      </c>
      <c r="D273" s="203">
        <v>43731</v>
      </c>
      <c r="E273" s="204">
        <v>2475</v>
      </c>
      <c r="F273" s="7">
        <v>180</v>
      </c>
      <c r="G273" s="30">
        <f t="shared" si="29"/>
        <v>43911</v>
      </c>
      <c r="H273" s="112">
        <v>2475</v>
      </c>
      <c r="T273" s="36">
        <f t="shared" si="28"/>
        <v>2475</v>
      </c>
      <c r="U273" s="36"/>
      <c r="V273" s="103">
        <f t="shared" si="31"/>
        <v>0</v>
      </c>
      <c r="W273" s="2" t="str">
        <f t="shared" si="32"/>
        <v>否</v>
      </c>
      <c r="X273" s="9" t="str">
        <f t="shared" si="33"/>
        <v>_</v>
      </c>
      <c r="Y273" s="9" t="str">
        <f t="shared" si="34"/>
        <v>—</v>
      </c>
      <c r="Z273" s="110">
        <v>45777</v>
      </c>
      <c r="AA273" s="9" t="e">
        <f>LOOKUP(Y273,#REF!)</f>
        <v>#REF!</v>
      </c>
      <c r="AD273" s="2">
        <f t="shared" si="30"/>
        <v>2019</v>
      </c>
    </row>
    <row r="274" spans="1:30">
      <c r="A274" s="9" t="s">
        <v>13103</v>
      </c>
      <c r="B274" s="181" t="s">
        <v>13467</v>
      </c>
      <c r="C274" s="9" t="s">
        <v>9504</v>
      </c>
      <c r="D274" s="203">
        <v>43731</v>
      </c>
      <c r="E274" s="204">
        <v>7495</v>
      </c>
      <c r="F274" s="7">
        <v>180</v>
      </c>
      <c r="G274" s="30">
        <f t="shared" si="29"/>
        <v>43911</v>
      </c>
      <c r="H274" s="112">
        <v>7495</v>
      </c>
      <c r="K274" s="214"/>
      <c r="L274" s="214"/>
      <c r="M274" s="214"/>
      <c r="N274" s="214"/>
      <c r="O274" s="214"/>
      <c r="P274" s="214"/>
      <c r="Q274" s="214"/>
      <c r="R274" s="214"/>
      <c r="T274" s="36">
        <f t="shared" si="28"/>
        <v>7495</v>
      </c>
      <c r="U274" s="36"/>
      <c r="V274" s="103">
        <f t="shared" si="31"/>
        <v>0</v>
      </c>
      <c r="W274" s="2" t="str">
        <f t="shared" si="32"/>
        <v>否</v>
      </c>
      <c r="X274" s="9" t="str">
        <f t="shared" si="33"/>
        <v>_</v>
      </c>
      <c r="Y274" s="9" t="str">
        <f t="shared" si="34"/>
        <v>—</v>
      </c>
      <c r="Z274" s="110">
        <v>45777</v>
      </c>
      <c r="AA274" s="9" t="e">
        <f>LOOKUP(Y274,#REF!)</f>
        <v>#REF!</v>
      </c>
      <c r="AD274" s="2">
        <f t="shared" si="30"/>
        <v>2019</v>
      </c>
    </row>
    <row r="275" spans="1:30">
      <c r="A275" s="9" t="s">
        <v>13103</v>
      </c>
      <c r="B275" s="181" t="s">
        <v>13468</v>
      </c>
      <c r="C275" s="9" t="s">
        <v>9504</v>
      </c>
      <c r="D275" s="203">
        <v>43731</v>
      </c>
      <c r="E275" s="205">
        <v>20528</v>
      </c>
      <c r="F275" s="7">
        <v>180</v>
      </c>
      <c r="G275" s="30">
        <f t="shared" si="29"/>
        <v>43911</v>
      </c>
      <c r="H275" s="112">
        <v>18053</v>
      </c>
      <c r="T275" s="36">
        <f t="shared" si="28"/>
        <v>18053</v>
      </c>
      <c r="U275" s="36"/>
      <c r="V275" s="103">
        <f t="shared" si="31"/>
        <v>2475</v>
      </c>
      <c r="W275" s="2" t="str">
        <f t="shared" si="32"/>
        <v>是</v>
      </c>
      <c r="X275" s="9">
        <f t="shared" si="33"/>
        <v>1866</v>
      </c>
      <c r="Y275" s="9">
        <f t="shared" si="34"/>
        <v>61</v>
      </c>
      <c r="Z275" s="110">
        <v>45777</v>
      </c>
      <c r="AA275" s="9" t="e">
        <f>LOOKUP(Y275,#REF!)</f>
        <v>#REF!</v>
      </c>
      <c r="AD275" s="2">
        <f t="shared" si="30"/>
        <v>2019</v>
      </c>
    </row>
    <row r="276" spans="1:30">
      <c r="A276" s="9" t="s">
        <v>13103</v>
      </c>
      <c r="B276" s="181" t="s">
        <v>13469</v>
      </c>
      <c r="C276" s="9" t="s">
        <v>9504</v>
      </c>
      <c r="D276" s="203">
        <v>43824</v>
      </c>
      <c r="E276" s="204">
        <v>5870</v>
      </c>
      <c r="F276" s="7">
        <v>180</v>
      </c>
      <c r="G276" s="30">
        <f t="shared" si="29"/>
        <v>44004</v>
      </c>
      <c r="H276" s="112">
        <v>5870</v>
      </c>
      <c r="T276" s="36">
        <f t="shared" si="28"/>
        <v>5870</v>
      </c>
      <c r="U276" s="36"/>
      <c r="V276" s="103">
        <f t="shared" si="31"/>
        <v>0</v>
      </c>
      <c r="W276" s="2" t="str">
        <f t="shared" si="32"/>
        <v>否</v>
      </c>
      <c r="X276" s="9" t="str">
        <f t="shared" si="33"/>
        <v>_</v>
      </c>
      <c r="Y276" s="9" t="str">
        <f t="shared" si="34"/>
        <v>—</v>
      </c>
      <c r="Z276" s="110">
        <v>45777</v>
      </c>
      <c r="AA276" s="9" t="e">
        <f>LOOKUP(Y276,#REF!)</f>
        <v>#REF!</v>
      </c>
      <c r="AD276" s="2">
        <f t="shared" si="30"/>
        <v>2019</v>
      </c>
    </row>
    <row r="277" spans="1:30">
      <c r="A277" s="9" t="s">
        <v>13103</v>
      </c>
      <c r="B277" s="181" t="s">
        <v>13470</v>
      </c>
      <c r="C277" s="9" t="s">
        <v>9504</v>
      </c>
      <c r="D277" s="203">
        <v>43861</v>
      </c>
      <c r="E277" s="204">
        <v>110005</v>
      </c>
      <c r="F277" s="7">
        <v>180</v>
      </c>
      <c r="G277" s="30">
        <f t="shared" si="29"/>
        <v>44041</v>
      </c>
      <c r="H277" s="112">
        <v>110005</v>
      </c>
      <c r="T277" s="36">
        <f t="shared" si="28"/>
        <v>110005</v>
      </c>
      <c r="U277" s="36"/>
      <c r="V277" s="103">
        <f t="shared" si="31"/>
        <v>0</v>
      </c>
      <c r="W277" s="2" t="str">
        <f t="shared" si="32"/>
        <v>否</v>
      </c>
      <c r="X277" s="9" t="str">
        <f t="shared" si="33"/>
        <v>_</v>
      </c>
      <c r="Y277" s="9" t="str">
        <f t="shared" si="34"/>
        <v>—</v>
      </c>
      <c r="Z277" s="110">
        <v>45777</v>
      </c>
      <c r="AA277" s="9" t="e">
        <f>LOOKUP(Y277,#REF!)</f>
        <v>#REF!</v>
      </c>
      <c r="AD277" s="2">
        <f t="shared" si="30"/>
        <v>2020</v>
      </c>
    </row>
    <row r="278" spans="1:30">
      <c r="A278" s="9" t="s">
        <v>13103</v>
      </c>
      <c r="B278" s="181" t="s">
        <v>13471</v>
      </c>
      <c r="C278" s="9" t="s">
        <v>9504</v>
      </c>
      <c r="D278" s="203">
        <v>44162</v>
      </c>
      <c r="E278" s="204">
        <v>2450</v>
      </c>
      <c r="F278" s="7">
        <v>180</v>
      </c>
      <c r="G278" s="30">
        <f t="shared" si="29"/>
        <v>44342</v>
      </c>
      <c r="H278" s="112">
        <v>2450</v>
      </c>
      <c r="T278" s="36">
        <f t="shared" si="28"/>
        <v>2450</v>
      </c>
      <c r="U278" s="36"/>
      <c r="V278" s="103">
        <f t="shared" si="31"/>
        <v>0</v>
      </c>
      <c r="W278" s="2" t="str">
        <f t="shared" si="32"/>
        <v>否</v>
      </c>
      <c r="X278" s="9" t="str">
        <f t="shared" si="33"/>
        <v>_</v>
      </c>
      <c r="Y278" s="9" t="str">
        <f t="shared" si="34"/>
        <v>—</v>
      </c>
      <c r="Z278" s="110">
        <v>45777</v>
      </c>
      <c r="AA278" s="9" t="e">
        <f>LOOKUP(Y278,#REF!)</f>
        <v>#REF!</v>
      </c>
      <c r="AD278" s="2">
        <f t="shared" si="30"/>
        <v>2020</v>
      </c>
    </row>
    <row r="279" spans="1:30">
      <c r="A279" s="9" t="s">
        <v>13103</v>
      </c>
      <c r="B279" s="181" t="s">
        <v>13472</v>
      </c>
      <c r="C279" s="9" t="s">
        <v>9504</v>
      </c>
      <c r="D279" s="203">
        <v>44225</v>
      </c>
      <c r="E279" s="204">
        <v>5600</v>
      </c>
      <c r="F279" s="7">
        <v>180</v>
      </c>
      <c r="G279" s="30">
        <f t="shared" si="29"/>
        <v>44405</v>
      </c>
      <c r="H279" s="112">
        <v>5600</v>
      </c>
      <c r="T279" s="36">
        <f t="shared" si="28"/>
        <v>5600</v>
      </c>
      <c r="U279" s="36"/>
      <c r="V279" s="103">
        <f t="shared" si="31"/>
        <v>0</v>
      </c>
      <c r="W279" s="2" t="str">
        <f t="shared" si="32"/>
        <v>否</v>
      </c>
      <c r="X279" s="9" t="str">
        <f t="shared" si="33"/>
        <v>_</v>
      </c>
      <c r="Y279" s="9" t="str">
        <f t="shared" si="34"/>
        <v>—</v>
      </c>
      <c r="Z279" s="110">
        <v>45777</v>
      </c>
      <c r="AA279" s="9" t="e">
        <f>LOOKUP(Y279,#REF!)</f>
        <v>#REF!</v>
      </c>
      <c r="AD279" s="2">
        <f t="shared" si="30"/>
        <v>2021</v>
      </c>
    </row>
    <row r="280" spans="1:30">
      <c r="A280" s="9" t="s">
        <v>13103</v>
      </c>
      <c r="B280" s="181" t="s">
        <v>13473</v>
      </c>
      <c r="C280" s="9" t="s">
        <v>9504</v>
      </c>
      <c r="D280" s="203">
        <v>44465</v>
      </c>
      <c r="E280" s="204">
        <v>19455</v>
      </c>
      <c r="F280" s="7">
        <v>180</v>
      </c>
      <c r="G280" s="30">
        <f t="shared" si="29"/>
        <v>44645</v>
      </c>
      <c r="H280" s="112">
        <v>19455</v>
      </c>
      <c r="T280" s="36">
        <f t="shared" si="28"/>
        <v>19455</v>
      </c>
      <c r="U280" s="36"/>
      <c r="V280" s="103">
        <f t="shared" si="31"/>
        <v>0</v>
      </c>
      <c r="W280" s="2" t="str">
        <f t="shared" si="32"/>
        <v>否</v>
      </c>
      <c r="X280" s="9" t="str">
        <f t="shared" si="33"/>
        <v>_</v>
      </c>
      <c r="Y280" s="9" t="str">
        <f t="shared" si="34"/>
        <v>—</v>
      </c>
      <c r="Z280" s="110">
        <v>45777</v>
      </c>
      <c r="AA280" s="9" t="e">
        <f>LOOKUP(Y280,#REF!)</f>
        <v>#REF!</v>
      </c>
      <c r="AD280" s="2">
        <f t="shared" si="30"/>
        <v>2021</v>
      </c>
    </row>
    <row r="281" spans="1:30">
      <c r="A281" s="9" t="s">
        <v>13103</v>
      </c>
      <c r="B281" s="181" t="s">
        <v>13474</v>
      </c>
      <c r="C281" s="9" t="s">
        <v>9504</v>
      </c>
      <c r="D281" s="203">
        <v>44500</v>
      </c>
      <c r="E281" s="204">
        <v>1325</v>
      </c>
      <c r="F281" s="7">
        <v>180</v>
      </c>
      <c r="G281" s="30">
        <f t="shared" si="29"/>
        <v>44680</v>
      </c>
      <c r="H281" s="112">
        <v>1325</v>
      </c>
      <c r="T281" s="36">
        <f t="shared" si="28"/>
        <v>1325</v>
      </c>
      <c r="U281" s="36"/>
      <c r="V281" s="103">
        <f t="shared" si="31"/>
        <v>0</v>
      </c>
      <c r="W281" s="2" t="str">
        <f t="shared" si="32"/>
        <v>否</v>
      </c>
      <c r="X281" s="9" t="str">
        <f t="shared" si="33"/>
        <v>_</v>
      </c>
      <c r="Y281" s="9" t="str">
        <f t="shared" si="34"/>
        <v>—</v>
      </c>
      <c r="Z281" s="110">
        <v>45777</v>
      </c>
      <c r="AA281" s="9" t="e">
        <f>LOOKUP(Y281,#REF!)</f>
        <v>#REF!</v>
      </c>
      <c r="AD281" s="2">
        <f t="shared" si="30"/>
        <v>2021</v>
      </c>
    </row>
    <row r="282" spans="1:30">
      <c r="A282" s="9" t="s">
        <v>13103</v>
      </c>
      <c r="B282" s="181" t="s">
        <v>13475</v>
      </c>
      <c r="C282" s="9" t="s">
        <v>9504</v>
      </c>
      <c r="D282" s="203">
        <v>44546</v>
      </c>
      <c r="E282" s="204">
        <v>12247</v>
      </c>
      <c r="F282" s="7">
        <v>180</v>
      </c>
      <c r="G282" s="30">
        <f t="shared" si="29"/>
        <v>44726</v>
      </c>
      <c r="H282" s="112">
        <v>12247</v>
      </c>
      <c r="T282" s="36">
        <f t="shared" si="28"/>
        <v>12247</v>
      </c>
      <c r="U282" s="36"/>
      <c r="V282" s="103">
        <f t="shared" si="31"/>
        <v>0</v>
      </c>
      <c r="W282" s="2" t="str">
        <f t="shared" si="32"/>
        <v>否</v>
      </c>
      <c r="X282" s="9" t="str">
        <f t="shared" si="33"/>
        <v>_</v>
      </c>
      <c r="Y282" s="9" t="str">
        <f t="shared" si="34"/>
        <v>—</v>
      </c>
      <c r="Z282" s="110">
        <v>45777</v>
      </c>
      <c r="AA282" s="9" t="e">
        <f>LOOKUP(Y282,#REF!)</f>
        <v>#REF!</v>
      </c>
      <c r="AD282" s="2">
        <f t="shared" si="30"/>
        <v>2021</v>
      </c>
    </row>
    <row r="283" spans="1:30">
      <c r="A283" s="9" t="s">
        <v>13103</v>
      </c>
      <c r="B283" s="181" t="s">
        <v>13476</v>
      </c>
      <c r="C283" s="9" t="s">
        <v>9504</v>
      </c>
      <c r="D283" s="203">
        <v>44591</v>
      </c>
      <c r="E283" s="204">
        <v>10040</v>
      </c>
      <c r="F283" s="7">
        <v>180</v>
      </c>
      <c r="G283" s="30">
        <f t="shared" si="29"/>
        <v>44771</v>
      </c>
      <c r="H283" s="112">
        <v>10040</v>
      </c>
      <c r="T283" s="36">
        <f t="shared" si="28"/>
        <v>10040</v>
      </c>
      <c r="U283" s="36"/>
      <c r="V283" s="103">
        <f t="shared" si="31"/>
        <v>0</v>
      </c>
      <c r="W283" s="2" t="str">
        <f t="shared" si="32"/>
        <v>否</v>
      </c>
      <c r="X283" s="9" t="str">
        <f t="shared" si="33"/>
        <v>_</v>
      </c>
      <c r="Y283" s="9" t="str">
        <f t="shared" si="34"/>
        <v>—</v>
      </c>
      <c r="Z283" s="110">
        <v>45777</v>
      </c>
      <c r="AA283" s="9" t="e">
        <f>LOOKUP(Y283,#REF!)</f>
        <v>#REF!</v>
      </c>
      <c r="AD283" s="2">
        <f t="shared" si="30"/>
        <v>2022</v>
      </c>
    </row>
    <row r="284" spans="1:30">
      <c r="A284" s="9" t="s">
        <v>13103</v>
      </c>
      <c r="B284" s="181" t="s">
        <v>13477</v>
      </c>
      <c r="C284" s="9" t="s">
        <v>9504</v>
      </c>
      <c r="D284" s="203">
        <v>44620</v>
      </c>
      <c r="E284" s="204">
        <v>11089</v>
      </c>
      <c r="F284" s="7">
        <v>180</v>
      </c>
      <c r="G284" s="30">
        <f t="shared" si="29"/>
        <v>44800</v>
      </c>
      <c r="H284" s="112">
        <v>11089</v>
      </c>
      <c r="T284" s="36">
        <f t="shared" si="28"/>
        <v>11089</v>
      </c>
      <c r="U284" s="36"/>
      <c r="V284" s="103">
        <f t="shared" si="31"/>
        <v>0</v>
      </c>
      <c r="W284" s="2" t="str">
        <f t="shared" si="32"/>
        <v>否</v>
      </c>
      <c r="X284" s="9" t="str">
        <f t="shared" si="33"/>
        <v>_</v>
      </c>
      <c r="Y284" s="9" t="str">
        <f t="shared" si="34"/>
        <v>—</v>
      </c>
      <c r="Z284" s="110">
        <v>45777</v>
      </c>
      <c r="AA284" s="9" t="e">
        <f>LOOKUP(Y284,#REF!)</f>
        <v>#REF!</v>
      </c>
      <c r="AD284" s="2">
        <f t="shared" si="30"/>
        <v>2022</v>
      </c>
    </row>
    <row r="285" spans="1:30">
      <c r="A285" s="9" t="s">
        <v>13103</v>
      </c>
      <c r="B285" s="181" t="s">
        <v>13478</v>
      </c>
      <c r="C285" s="9" t="s">
        <v>9504</v>
      </c>
      <c r="D285" s="203">
        <v>44648</v>
      </c>
      <c r="E285" s="204">
        <v>11995</v>
      </c>
      <c r="F285" s="7">
        <v>180</v>
      </c>
      <c r="G285" s="30">
        <f t="shared" si="29"/>
        <v>44828</v>
      </c>
      <c r="H285" s="112">
        <v>11995</v>
      </c>
      <c r="T285" s="36">
        <f t="shared" si="28"/>
        <v>11995</v>
      </c>
      <c r="U285" s="36"/>
      <c r="V285" s="103">
        <f t="shared" si="31"/>
        <v>0</v>
      </c>
      <c r="W285" s="2" t="str">
        <f t="shared" si="32"/>
        <v>否</v>
      </c>
      <c r="X285" s="9" t="str">
        <f t="shared" si="33"/>
        <v>_</v>
      </c>
      <c r="Y285" s="9" t="str">
        <f t="shared" si="34"/>
        <v>—</v>
      </c>
      <c r="Z285" s="110">
        <v>45777</v>
      </c>
      <c r="AA285" s="9" t="e">
        <f>LOOKUP(Y285,#REF!)</f>
        <v>#REF!</v>
      </c>
      <c r="AD285" s="2">
        <f t="shared" si="30"/>
        <v>2022</v>
      </c>
    </row>
    <row r="286" spans="1:30">
      <c r="A286" s="9" t="s">
        <v>13103</v>
      </c>
      <c r="B286" s="181" t="s">
        <v>13479</v>
      </c>
      <c r="C286" s="9" t="s">
        <v>9504</v>
      </c>
      <c r="D286" s="203">
        <v>44649</v>
      </c>
      <c r="E286" s="204">
        <v>13100</v>
      </c>
      <c r="F286" s="7">
        <v>180</v>
      </c>
      <c r="G286" s="30">
        <f t="shared" si="29"/>
        <v>44829</v>
      </c>
      <c r="H286" s="112">
        <v>13100</v>
      </c>
      <c r="T286" s="36">
        <f t="shared" si="28"/>
        <v>13100</v>
      </c>
      <c r="U286" s="36"/>
      <c r="V286" s="103">
        <f t="shared" si="31"/>
        <v>0</v>
      </c>
      <c r="W286" s="2" t="str">
        <f t="shared" si="32"/>
        <v>否</v>
      </c>
      <c r="X286" s="9" t="str">
        <f t="shared" si="33"/>
        <v>_</v>
      </c>
      <c r="Y286" s="9" t="str">
        <f t="shared" si="34"/>
        <v>—</v>
      </c>
      <c r="Z286" s="110">
        <v>45777</v>
      </c>
      <c r="AA286" s="9" t="e">
        <f>LOOKUP(Y286,#REF!)</f>
        <v>#REF!</v>
      </c>
      <c r="AD286" s="2">
        <f t="shared" si="30"/>
        <v>2022</v>
      </c>
    </row>
    <row r="287" spans="1:30">
      <c r="A287" s="9" t="s">
        <v>13103</v>
      </c>
      <c r="B287" s="181" t="s">
        <v>13480</v>
      </c>
      <c r="C287" s="9" t="s">
        <v>9504</v>
      </c>
      <c r="D287" s="203">
        <v>44680</v>
      </c>
      <c r="E287" s="204">
        <v>18222</v>
      </c>
      <c r="F287" s="7">
        <v>180</v>
      </c>
      <c r="G287" s="30">
        <f t="shared" si="29"/>
        <v>44860</v>
      </c>
      <c r="H287" s="112">
        <v>18222</v>
      </c>
      <c r="T287" s="36">
        <f t="shared" si="28"/>
        <v>18222</v>
      </c>
      <c r="U287" s="36"/>
      <c r="V287" s="103">
        <f t="shared" si="31"/>
        <v>0</v>
      </c>
      <c r="W287" s="2" t="str">
        <f t="shared" si="32"/>
        <v>否</v>
      </c>
      <c r="X287" s="9" t="str">
        <f t="shared" si="33"/>
        <v>_</v>
      </c>
      <c r="Y287" s="9" t="str">
        <f t="shared" si="34"/>
        <v>—</v>
      </c>
      <c r="Z287" s="110">
        <v>45777</v>
      </c>
      <c r="AA287" s="9" t="e">
        <f>LOOKUP(Y287,#REF!)</f>
        <v>#REF!</v>
      </c>
      <c r="AD287" s="2">
        <f t="shared" si="30"/>
        <v>2022</v>
      </c>
    </row>
    <row r="288" spans="1:30">
      <c r="A288" s="9" t="s">
        <v>13103</v>
      </c>
      <c r="B288" s="181" t="s">
        <v>13481</v>
      </c>
      <c r="C288" s="9" t="s">
        <v>9504</v>
      </c>
      <c r="D288" s="203">
        <v>44681</v>
      </c>
      <c r="E288" s="204">
        <v>32810</v>
      </c>
      <c r="F288" s="7">
        <v>180</v>
      </c>
      <c r="G288" s="30">
        <f t="shared" si="29"/>
        <v>44861</v>
      </c>
      <c r="H288" s="112">
        <v>32810</v>
      </c>
      <c r="T288" s="36">
        <f t="shared" si="28"/>
        <v>32810</v>
      </c>
      <c r="U288" s="36"/>
      <c r="V288" s="103">
        <f t="shared" si="31"/>
        <v>0</v>
      </c>
      <c r="W288" s="2" t="str">
        <f t="shared" si="32"/>
        <v>否</v>
      </c>
      <c r="X288" s="9" t="str">
        <f t="shared" si="33"/>
        <v>_</v>
      </c>
      <c r="Y288" s="9" t="str">
        <f t="shared" si="34"/>
        <v>—</v>
      </c>
      <c r="Z288" s="110">
        <v>45777</v>
      </c>
      <c r="AA288" s="9" t="e">
        <f>LOOKUP(Y288,#REF!)</f>
        <v>#REF!</v>
      </c>
      <c r="AD288" s="2">
        <f t="shared" si="30"/>
        <v>2022</v>
      </c>
    </row>
    <row r="289" spans="1:30">
      <c r="A289" s="9" t="s">
        <v>13103</v>
      </c>
      <c r="B289" s="181" t="s">
        <v>13482</v>
      </c>
      <c r="C289" s="9" t="s">
        <v>9504</v>
      </c>
      <c r="D289" s="203">
        <v>44712</v>
      </c>
      <c r="E289" s="204">
        <v>11707</v>
      </c>
      <c r="F289" s="7">
        <v>180</v>
      </c>
      <c r="G289" s="30">
        <f t="shared" si="29"/>
        <v>44892</v>
      </c>
      <c r="H289" s="112">
        <v>11707</v>
      </c>
      <c r="T289" s="36">
        <f t="shared" si="28"/>
        <v>11707</v>
      </c>
      <c r="U289" s="36"/>
      <c r="V289" s="103">
        <f t="shared" si="31"/>
        <v>0</v>
      </c>
      <c r="W289" s="2" t="str">
        <f t="shared" si="32"/>
        <v>否</v>
      </c>
      <c r="X289" s="9" t="str">
        <f t="shared" si="33"/>
        <v>_</v>
      </c>
      <c r="Y289" s="9" t="str">
        <f t="shared" si="34"/>
        <v>—</v>
      </c>
      <c r="Z289" s="110">
        <v>45777</v>
      </c>
      <c r="AA289" s="9" t="e">
        <f>LOOKUP(Y289,#REF!)</f>
        <v>#REF!</v>
      </c>
      <c r="AD289" s="2">
        <f t="shared" si="30"/>
        <v>2022</v>
      </c>
    </row>
    <row r="290" spans="1:30">
      <c r="A290" s="9" t="s">
        <v>13103</v>
      </c>
      <c r="B290" s="181" t="s">
        <v>13483</v>
      </c>
      <c r="C290" s="9" t="s">
        <v>9504</v>
      </c>
      <c r="D290" s="203">
        <v>44741</v>
      </c>
      <c r="E290" s="204">
        <v>5900</v>
      </c>
      <c r="F290" s="7">
        <v>180</v>
      </c>
      <c r="G290" s="30">
        <f t="shared" si="29"/>
        <v>44921</v>
      </c>
      <c r="H290" s="112">
        <v>5900</v>
      </c>
      <c r="T290" s="36">
        <f t="shared" si="28"/>
        <v>5900</v>
      </c>
      <c r="U290" s="36"/>
      <c r="V290" s="103">
        <f t="shared" si="31"/>
        <v>0</v>
      </c>
      <c r="W290" s="2" t="str">
        <f t="shared" si="32"/>
        <v>否</v>
      </c>
      <c r="X290" s="9" t="str">
        <f t="shared" si="33"/>
        <v>_</v>
      </c>
      <c r="Y290" s="9" t="str">
        <f t="shared" si="34"/>
        <v>—</v>
      </c>
      <c r="Z290" s="110">
        <v>45777</v>
      </c>
      <c r="AA290" s="9" t="e">
        <f>LOOKUP(Y290,#REF!)</f>
        <v>#REF!</v>
      </c>
      <c r="AD290" s="2">
        <f t="shared" si="30"/>
        <v>2022</v>
      </c>
    </row>
    <row r="291" spans="1:30">
      <c r="A291" s="9" t="s">
        <v>13103</v>
      </c>
      <c r="B291" s="181" t="s">
        <v>13484</v>
      </c>
      <c r="C291" s="9" t="s">
        <v>9504</v>
      </c>
      <c r="D291" s="203">
        <v>44742</v>
      </c>
      <c r="E291" s="204">
        <v>40104</v>
      </c>
      <c r="F291" s="7">
        <v>180</v>
      </c>
      <c r="G291" s="30">
        <f t="shared" si="29"/>
        <v>44922</v>
      </c>
      <c r="H291" s="112">
        <v>40104</v>
      </c>
      <c r="T291" s="36">
        <f t="shared" si="28"/>
        <v>40104</v>
      </c>
      <c r="U291" s="36"/>
      <c r="V291" s="103">
        <f t="shared" si="31"/>
        <v>0</v>
      </c>
      <c r="W291" s="2" t="str">
        <f t="shared" si="32"/>
        <v>否</v>
      </c>
      <c r="X291" s="9" t="str">
        <f t="shared" si="33"/>
        <v>_</v>
      </c>
      <c r="Y291" s="9" t="str">
        <f t="shared" si="34"/>
        <v>—</v>
      </c>
      <c r="Z291" s="110">
        <v>45777</v>
      </c>
      <c r="AA291" s="9" t="e">
        <f>LOOKUP(Y291,#REF!)</f>
        <v>#REF!</v>
      </c>
      <c r="AD291" s="2">
        <f t="shared" si="30"/>
        <v>2022</v>
      </c>
    </row>
    <row r="292" spans="1:30">
      <c r="A292" s="9" t="s">
        <v>13103</v>
      </c>
      <c r="B292" s="181" t="s">
        <v>13485</v>
      </c>
      <c r="C292" s="9" t="s">
        <v>9504</v>
      </c>
      <c r="D292" s="203">
        <v>44773</v>
      </c>
      <c r="E292" s="204">
        <v>40040</v>
      </c>
      <c r="F292" s="7">
        <v>180</v>
      </c>
      <c r="G292" s="30">
        <f t="shared" si="29"/>
        <v>44953</v>
      </c>
      <c r="H292" s="112">
        <v>40040</v>
      </c>
      <c r="T292" s="36">
        <f t="shared" si="28"/>
        <v>40040</v>
      </c>
      <c r="U292" s="36"/>
      <c r="V292" s="103">
        <f t="shared" si="31"/>
        <v>0</v>
      </c>
      <c r="W292" s="2" t="str">
        <f t="shared" si="32"/>
        <v>否</v>
      </c>
      <c r="X292" s="9" t="str">
        <f t="shared" si="33"/>
        <v>_</v>
      </c>
      <c r="Y292" s="9" t="str">
        <f t="shared" si="34"/>
        <v>—</v>
      </c>
      <c r="Z292" s="110">
        <v>45777</v>
      </c>
      <c r="AA292" s="9" t="e">
        <f>LOOKUP(Y292,#REF!)</f>
        <v>#REF!</v>
      </c>
      <c r="AD292" s="2">
        <f t="shared" si="30"/>
        <v>2022</v>
      </c>
    </row>
    <row r="293" spans="1:30">
      <c r="A293" s="9" t="s">
        <v>13103</v>
      </c>
      <c r="B293" s="181" t="s">
        <v>13486</v>
      </c>
      <c r="C293" s="9" t="s">
        <v>9504</v>
      </c>
      <c r="D293" s="203">
        <v>44834</v>
      </c>
      <c r="E293" s="204">
        <v>15897</v>
      </c>
      <c r="F293" s="7">
        <v>180</v>
      </c>
      <c r="G293" s="30">
        <f t="shared" si="29"/>
        <v>45014</v>
      </c>
      <c r="H293" s="204">
        <v>15897</v>
      </c>
      <c r="T293" s="36">
        <f t="shared" si="28"/>
        <v>15897</v>
      </c>
      <c r="U293" s="36"/>
      <c r="V293" s="103">
        <f t="shared" si="31"/>
        <v>0</v>
      </c>
      <c r="W293" s="2" t="str">
        <f t="shared" si="32"/>
        <v>否</v>
      </c>
      <c r="X293" s="9" t="str">
        <f t="shared" si="33"/>
        <v>_</v>
      </c>
      <c r="Y293" s="9" t="str">
        <f t="shared" si="34"/>
        <v>—</v>
      </c>
      <c r="Z293" s="110">
        <v>45777</v>
      </c>
      <c r="AA293" s="9" t="e">
        <f>LOOKUP(Y293,#REF!)</f>
        <v>#REF!</v>
      </c>
      <c r="AD293" s="2">
        <f t="shared" si="30"/>
        <v>2022</v>
      </c>
    </row>
    <row r="294" spans="1:30">
      <c r="A294" s="9" t="s">
        <v>13103</v>
      </c>
      <c r="B294" s="181" t="s">
        <v>13487</v>
      </c>
      <c r="C294" s="9" t="s">
        <v>9504</v>
      </c>
      <c r="D294" s="203">
        <v>44834</v>
      </c>
      <c r="E294" s="204">
        <v>8580</v>
      </c>
      <c r="F294" s="7">
        <v>180</v>
      </c>
      <c r="G294" s="30">
        <f t="shared" si="29"/>
        <v>45014</v>
      </c>
      <c r="H294" s="204">
        <v>8580</v>
      </c>
      <c r="T294" s="36">
        <f t="shared" si="28"/>
        <v>8580</v>
      </c>
      <c r="U294" s="36"/>
      <c r="V294" s="103">
        <f t="shared" si="31"/>
        <v>0</v>
      </c>
      <c r="W294" s="2" t="str">
        <f t="shared" si="32"/>
        <v>否</v>
      </c>
      <c r="X294" s="9" t="str">
        <f t="shared" si="33"/>
        <v>_</v>
      </c>
      <c r="Y294" s="9" t="str">
        <f t="shared" si="34"/>
        <v>—</v>
      </c>
      <c r="Z294" s="110">
        <v>45777</v>
      </c>
      <c r="AA294" s="9" t="e">
        <f>LOOKUP(Y294,#REF!)</f>
        <v>#REF!</v>
      </c>
      <c r="AD294" s="2">
        <f t="shared" si="30"/>
        <v>2022</v>
      </c>
    </row>
    <row r="295" spans="1:30">
      <c r="A295" s="9" t="s">
        <v>13103</v>
      </c>
      <c r="B295" s="181" t="s">
        <v>13488</v>
      </c>
      <c r="C295" s="9" t="s">
        <v>9504</v>
      </c>
      <c r="D295" s="203">
        <v>44834</v>
      </c>
      <c r="E295" s="204">
        <v>9855</v>
      </c>
      <c r="F295" s="7">
        <v>180</v>
      </c>
      <c r="G295" s="30">
        <f t="shared" si="29"/>
        <v>45014</v>
      </c>
      <c r="H295" s="204">
        <v>9855</v>
      </c>
      <c r="T295" s="36">
        <f t="shared" ref="T295:T358" si="35">SUM(I295:S295)+H295</f>
        <v>9855</v>
      </c>
      <c r="U295" s="36"/>
      <c r="V295" s="103">
        <f t="shared" si="31"/>
        <v>0</v>
      </c>
      <c r="W295" s="2" t="str">
        <f t="shared" si="32"/>
        <v>否</v>
      </c>
      <c r="X295" s="9" t="str">
        <f t="shared" si="33"/>
        <v>_</v>
      </c>
      <c r="Y295" s="9" t="str">
        <f t="shared" si="34"/>
        <v>—</v>
      </c>
      <c r="Z295" s="110">
        <v>45777</v>
      </c>
      <c r="AA295" s="9" t="e">
        <f>LOOKUP(Y295,#REF!)</f>
        <v>#REF!</v>
      </c>
      <c r="AD295" s="2">
        <f t="shared" si="30"/>
        <v>2022</v>
      </c>
    </row>
    <row r="296" spans="1:30">
      <c r="A296" s="9" t="s">
        <v>13103</v>
      </c>
      <c r="B296" s="181" t="s">
        <v>13489</v>
      </c>
      <c r="C296" s="9" t="s">
        <v>9504</v>
      </c>
      <c r="D296" s="203">
        <v>44865</v>
      </c>
      <c r="E296" s="204">
        <v>5110</v>
      </c>
      <c r="F296" s="7">
        <v>180</v>
      </c>
      <c r="G296" s="30">
        <f t="shared" ref="G296:G352" si="36">D296+F296</f>
        <v>45045</v>
      </c>
      <c r="H296" s="204">
        <v>5110</v>
      </c>
      <c r="T296" s="36">
        <f t="shared" si="35"/>
        <v>5110</v>
      </c>
      <c r="U296" s="36"/>
      <c r="V296" s="103">
        <f t="shared" si="31"/>
        <v>0</v>
      </c>
      <c r="W296" s="2" t="str">
        <f t="shared" si="32"/>
        <v>否</v>
      </c>
      <c r="X296" s="9" t="str">
        <f t="shared" si="33"/>
        <v>_</v>
      </c>
      <c r="Y296" s="9" t="str">
        <f t="shared" si="34"/>
        <v>—</v>
      </c>
      <c r="Z296" s="110">
        <v>45777</v>
      </c>
      <c r="AA296" s="9" t="e">
        <f>LOOKUP(Y296,#REF!)</f>
        <v>#REF!</v>
      </c>
      <c r="AD296" s="2">
        <f t="shared" ref="AD296:AD359" si="37">YEAR(D296)</f>
        <v>2022</v>
      </c>
    </row>
    <row r="297" spans="1:30">
      <c r="A297" s="9" t="s">
        <v>13103</v>
      </c>
      <c r="B297" s="181" t="s">
        <v>13490</v>
      </c>
      <c r="C297" s="9" t="s">
        <v>9504</v>
      </c>
      <c r="D297" s="203">
        <v>44894</v>
      </c>
      <c r="E297" s="204">
        <v>14175</v>
      </c>
      <c r="F297" s="7">
        <v>180</v>
      </c>
      <c r="G297" s="30">
        <f t="shared" si="36"/>
        <v>45074</v>
      </c>
      <c r="H297" s="204">
        <v>14175</v>
      </c>
      <c r="T297" s="36">
        <f t="shared" si="35"/>
        <v>14175</v>
      </c>
      <c r="U297" s="36"/>
      <c r="V297" s="103">
        <f t="shared" si="31"/>
        <v>0</v>
      </c>
      <c r="W297" s="2" t="str">
        <f t="shared" si="32"/>
        <v>否</v>
      </c>
      <c r="X297" s="9" t="str">
        <f t="shared" si="33"/>
        <v>_</v>
      </c>
      <c r="Y297" s="9" t="str">
        <f t="shared" si="34"/>
        <v>—</v>
      </c>
      <c r="Z297" s="110">
        <v>45777</v>
      </c>
      <c r="AA297" s="9" t="e">
        <f>LOOKUP(Y297,#REF!)</f>
        <v>#REF!</v>
      </c>
      <c r="AD297" s="2">
        <f t="shared" si="37"/>
        <v>2022</v>
      </c>
    </row>
    <row r="298" spans="1:30">
      <c r="A298" s="9" t="s">
        <v>13103</v>
      </c>
      <c r="B298" s="181" t="s">
        <v>13491</v>
      </c>
      <c r="C298" s="9" t="s">
        <v>9504</v>
      </c>
      <c r="D298" s="203">
        <v>44894</v>
      </c>
      <c r="E298" s="204">
        <v>3605</v>
      </c>
      <c r="F298" s="7">
        <v>180</v>
      </c>
      <c r="G298" s="30">
        <f t="shared" si="36"/>
        <v>45074</v>
      </c>
      <c r="H298" s="204">
        <v>3605</v>
      </c>
      <c r="T298" s="36">
        <f t="shared" si="35"/>
        <v>3605</v>
      </c>
      <c r="U298" s="36"/>
      <c r="V298" s="103">
        <f t="shared" si="31"/>
        <v>0</v>
      </c>
      <c r="W298" s="2" t="str">
        <f t="shared" si="32"/>
        <v>否</v>
      </c>
      <c r="X298" s="9" t="str">
        <f t="shared" si="33"/>
        <v>_</v>
      </c>
      <c r="Y298" s="9" t="str">
        <f t="shared" si="34"/>
        <v>—</v>
      </c>
      <c r="Z298" s="110">
        <v>45777</v>
      </c>
      <c r="AA298" s="9" t="e">
        <f>LOOKUP(Y298,#REF!)</f>
        <v>#REF!</v>
      </c>
      <c r="AD298" s="2">
        <f t="shared" si="37"/>
        <v>2022</v>
      </c>
    </row>
    <row r="299" spans="1:30">
      <c r="A299" s="9" t="s">
        <v>13103</v>
      </c>
      <c r="B299" s="181" t="s">
        <v>13492</v>
      </c>
      <c r="C299" s="9" t="s">
        <v>9504</v>
      </c>
      <c r="D299" s="203">
        <v>44895</v>
      </c>
      <c r="E299" s="204">
        <v>61330</v>
      </c>
      <c r="F299" s="7">
        <v>180</v>
      </c>
      <c r="G299" s="30">
        <f t="shared" si="36"/>
        <v>45075</v>
      </c>
      <c r="H299" s="206">
        <v>61330</v>
      </c>
      <c r="T299" s="36">
        <f t="shared" si="35"/>
        <v>61330</v>
      </c>
      <c r="U299" s="36"/>
      <c r="V299" s="103">
        <f t="shared" si="31"/>
        <v>0</v>
      </c>
      <c r="W299" s="2" t="str">
        <f t="shared" si="32"/>
        <v>否</v>
      </c>
      <c r="X299" s="9" t="str">
        <f t="shared" si="33"/>
        <v>_</v>
      </c>
      <c r="Y299" s="9" t="str">
        <f t="shared" si="34"/>
        <v>—</v>
      </c>
      <c r="Z299" s="110">
        <v>45777</v>
      </c>
      <c r="AA299" s="9" t="e">
        <f>LOOKUP(Y299,#REF!)</f>
        <v>#REF!</v>
      </c>
      <c r="AD299" s="2">
        <f t="shared" si="37"/>
        <v>2022</v>
      </c>
    </row>
    <row r="300" spans="1:30">
      <c r="A300" s="9" t="s">
        <v>13103</v>
      </c>
      <c r="B300" s="181" t="s">
        <v>13493</v>
      </c>
      <c r="C300" s="9" t="s">
        <v>9504</v>
      </c>
      <c r="D300" s="203">
        <v>44924</v>
      </c>
      <c r="E300" s="204">
        <v>24444</v>
      </c>
      <c r="F300" s="7">
        <v>180</v>
      </c>
      <c r="G300" s="30">
        <f t="shared" si="36"/>
        <v>45104</v>
      </c>
      <c r="H300" s="204">
        <v>24444</v>
      </c>
      <c r="T300" s="36">
        <f t="shared" si="35"/>
        <v>24444</v>
      </c>
      <c r="U300" s="36"/>
      <c r="V300" s="103">
        <f t="shared" si="31"/>
        <v>0</v>
      </c>
      <c r="W300" s="2" t="str">
        <f t="shared" si="32"/>
        <v>否</v>
      </c>
      <c r="X300" s="9" t="str">
        <f t="shared" si="33"/>
        <v>_</v>
      </c>
      <c r="Y300" s="9" t="str">
        <f t="shared" si="34"/>
        <v>—</v>
      </c>
      <c r="Z300" s="110">
        <v>45777</v>
      </c>
      <c r="AA300" s="9" t="e">
        <f>LOOKUP(Y300,#REF!)</f>
        <v>#REF!</v>
      </c>
      <c r="AD300" s="2">
        <f t="shared" si="37"/>
        <v>2022</v>
      </c>
    </row>
    <row r="301" spans="1:30">
      <c r="A301" s="9" t="s">
        <v>13103</v>
      </c>
      <c r="B301" s="181" t="s">
        <v>13494</v>
      </c>
      <c r="C301" s="9" t="s">
        <v>9504</v>
      </c>
      <c r="D301" s="203">
        <v>44924</v>
      </c>
      <c r="E301" s="204">
        <v>6012</v>
      </c>
      <c r="F301" s="7">
        <v>180</v>
      </c>
      <c r="G301" s="30">
        <f t="shared" si="36"/>
        <v>45104</v>
      </c>
      <c r="H301" s="204">
        <v>6012</v>
      </c>
      <c r="T301" s="36">
        <f t="shared" si="35"/>
        <v>6012</v>
      </c>
      <c r="U301" s="36"/>
      <c r="V301" s="103">
        <f t="shared" si="31"/>
        <v>0</v>
      </c>
      <c r="W301" s="2" t="str">
        <f t="shared" si="32"/>
        <v>否</v>
      </c>
      <c r="X301" s="9" t="str">
        <f t="shared" si="33"/>
        <v>_</v>
      </c>
      <c r="Y301" s="9" t="str">
        <f t="shared" si="34"/>
        <v>—</v>
      </c>
      <c r="Z301" s="110">
        <v>45777</v>
      </c>
      <c r="AA301" s="9" t="e">
        <f>LOOKUP(Y301,#REF!)</f>
        <v>#REF!</v>
      </c>
      <c r="AD301" s="2">
        <f t="shared" si="37"/>
        <v>2022</v>
      </c>
    </row>
    <row r="302" spans="1:30">
      <c r="A302" s="9" t="s">
        <v>13103</v>
      </c>
      <c r="B302" s="181" t="s">
        <v>13495</v>
      </c>
      <c r="C302" s="9" t="s">
        <v>9504</v>
      </c>
      <c r="D302" s="203">
        <v>44926</v>
      </c>
      <c r="E302" s="204">
        <v>57107</v>
      </c>
      <c r="F302" s="7">
        <v>180</v>
      </c>
      <c r="G302" s="30">
        <f t="shared" si="36"/>
        <v>45106</v>
      </c>
      <c r="H302" s="204">
        <v>57107</v>
      </c>
      <c r="T302" s="36">
        <f t="shared" si="35"/>
        <v>57107</v>
      </c>
      <c r="U302" s="36"/>
      <c r="V302" s="103">
        <f t="shared" si="31"/>
        <v>0</v>
      </c>
      <c r="W302" s="2" t="str">
        <f t="shared" si="32"/>
        <v>否</v>
      </c>
      <c r="X302" s="9" t="str">
        <f t="shared" si="33"/>
        <v>_</v>
      </c>
      <c r="Y302" s="9" t="str">
        <f t="shared" si="34"/>
        <v>—</v>
      </c>
      <c r="Z302" s="110">
        <v>45777</v>
      </c>
      <c r="AA302" s="9" t="e">
        <f>LOOKUP(Y302,#REF!)</f>
        <v>#REF!</v>
      </c>
      <c r="AD302" s="2">
        <f t="shared" si="37"/>
        <v>2022</v>
      </c>
    </row>
    <row r="303" spans="1:30">
      <c r="A303" s="9" t="s">
        <v>13103</v>
      </c>
      <c r="B303" s="181" t="s">
        <v>13496</v>
      </c>
      <c r="C303" s="9" t="s">
        <v>9504</v>
      </c>
      <c r="D303" s="203">
        <v>44926</v>
      </c>
      <c r="E303" s="204">
        <v>10176</v>
      </c>
      <c r="F303" s="7">
        <v>180</v>
      </c>
      <c r="G303" s="30">
        <f t="shared" si="36"/>
        <v>45106</v>
      </c>
      <c r="H303" s="204">
        <v>10176</v>
      </c>
      <c r="T303" s="36">
        <f t="shared" si="35"/>
        <v>10176</v>
      </c>
      <c r="U303" s="36"/>
      <c r="V303" s="103">
        <f t="shared" si="31"/>
        <v>0</v>
      </c>
      <c r="W303" s="2" t="str">
        <f t="shared" si="32"/>
        <v>否</v>
      </c>
      <c r="X303" s="9" t="str">
        <f t="shared" si="33"/>
        <v>_</v>
      </c>
      <c r="Y303" s="9" t="str">
        <f t="shared" si="34"/>
        <v>—</v>
      </c>
      <c r="Z303" s="110">
        <v>45777</v>
      </c>
      <c r="AA303" s="9" t="e">
        <f>LOOKUP(Y303,#REF!)</f>
        <v>#REF!</v>
      </c>
      <c r="AD303" s="2">
        <f t="shared" si="37"/>
        <v>2022</v>
      </c>
    </row>
    <row r="304" spans="1:30">
      <c r="A304" s="9" t="s">
        <v>13103</v>
      </c>
      <c r="B304" s="181" t="s">
        <v>13497</v>
      </c>
      <c r="C304" s="9" t="s">
        <v>9504</v>
      </c>
      <c r="D304" s="203">
        <v>45013</v>
      </c>
      <c r="E304" s="204">
        <v>83288</v>
      </c>
      <c r="F304" s="7">
        <v>180</v>
      </c>
      <c r="G304" s="30">
        <f t="shared" si="36"/>
        <v>45193</v>
      </c>
      <c r="H304" s="207">
        <v>83288</v>
      </c>
      <c r="T304" s="36">
        <f t="shared" si="35"/>
        <v>83288</v>
      </c>
      <c r="U304" s="36"/>
      <c r="V304" s="103">
        <f t="shared" si="31"/>
        <v>0</v>
      </c>
      <c r="W304" s="2" t="str">
        <f t="shared" si="32"/>
        <v>否</v>
      </c>
      <c r="X304" s="9" t="str">
        <f t="shared" si="33"/>
        <v>_</v>
      </c>
      <c r="Y304" s="9" t="str">
        <f t="shared" si="34"/>
        <v>—</v>
      </c>
      <c r="Z304" s="110">
        <v>45777</v>
      </c>
      <c r="AA304" s="9" t="e">
        <f>LOOKUP(Y304,#REF!)</f>
        <v>#REF!</v>
      </c>
      <c r="AD304" s="2">
        <f t="shared" si="37"/>
        <v>2023</v>
      </c>
    </row>
    <row r="305" spans="1:30">
      <c r="A305" s="9" t="s">
        <v>13103</v>
      </c>
      <c r="B305" s="181" t="s">
        <v>13498</v>
      </c>
      <c r="C305" s="9" t="s">
        <v>9504</v>
      </c>
      <c r="D305" s="203">
        <v>45043</v>
      </c>
      <c r="E305" s="204">
        <v>7647</v>
      </c>
      <c r="F305" s="7">
        <v>180</v>
      </c>
      <c r="G305" s="30">
        <f t="shared" si="36"/>
        <v>45223</v>
      </c>
      <c r="H305" s="204">
        <v>7647</v>
      </c>
      <c r="T305" s="36">
        <f t="shared" si="35"/>
        <v>7647</v>
      </c>
      <c r="U305" s="36"/>
      <c r="V305" s="103">
        <f t="shared" si="31"/>
        <v>0</v>
      </c>
      <c r="W305" s="2" t="str">
        <f t="shared" si="32"/>
        <v>否</v>
      </c>
      <c r="X305" s="9" t="str">
        <f t="shared" si="33"/>
        <v>_</v>
      </c>
      <c r="Y305" s="9" t="str">
        <f t="shared" si="34"/>
        <v>—</v>
      </c>
      <c r="Z305" s="110">
        <v>45777</v>
      </c>
      <c r="AA305" s="9" t="e">
        <f>LOOKUP(Y305,#REF!)</f>
        <v>#REF!</v>
      </c>
      <c r="AD305" s="2">
        <f t="shared" si="37"/>
        <v>2023</v>
      </c>
    </row>
    <row r="306" spans="1:30">
      <c r="A306" s="9" t="s">
        <v>13103</v>
      </c>
      <c r="B306" s="181" t="s">
        <v>13499</v>
      </c>
      <c r="C306" s="9" t="s">
        <v>9504</v>
      </c>
      <c r="D306" s="203">
        <v>45077</v>
      </c>
      <c r="E306" s="204">
        <v>32638</v>
      </c>
      <c r="F306" s="7">
        <v>180</v>
      </c>
      <c r="G306" s="30">
        <f t="shared" si="36"/>
        <v>45257</v>
      </c>
      <c r="H306" s="204">
        <v>32638</v>
      </c>
      <c r="T306" s="36">
        <f t="shared" si="35"/>
        <v>32638</v>
      </c>
      <c r="U306" s="36"/>
      <c r="V306" s="103">
        <f t="shared" si="31"/>
        <v>0</v>
      </c>
      <c r="W306" s="2" t="str">
        <f t="shared" si="32"/>
        <v>否</v>
      </c>
      <c r="X306" s="9" t="str">
        <f t="shared" si="33"/>
        <v>_</v>
      </c>
      <c r="Y306" s="9" t="str">
        <f t="shared" si="34"/>
        <v>—</v>
      </c>
      <c r="Z306" s="110">
        <v>45777</v>
      </c>
      <c r="AA306" s="9" t="e">
        <f>LOOKUP(Y306,#REF!)</f>
        <v>#REF!</v>
      </c>
      <c r="AD306" s="2">
        <f t="shared" si="37"/>
        <v>2023</v>
      </c>
    </row>
    <row r="307" ht="15.35" spans="1:30">
      <c r="A307" s="9" t="s">
        <v>13103</v>
      </c>
      <c r="B307" s="181" t="s">
        <v>13500</v>
      </c>
      <c r="C307" s="9" t="s">
        <v>9504</v>
      </c>
      <c r="D307" s="203">
        <v>45102</v>
      </c>
      <c r="E307" s="204">
        <v>89366</v>
      </c>
      <c r="F307" s="7">
        <v>180</v>
      </c>
      <c r="G307" s="30">
        <f t="shared" si="36"/>
        <v>45282</v>
      </c>
      <c r="H307" s="208"/>
      <c r="T307" s="36">
        <f t="shared" si="35"/>
        <v>0</v>
      </c>
      <c r="U307" s="36"/>
      <c r="V307" s="103">
        <f t="shared" si="31"/>
        <v>89366</v>
      </c>
      <c r="W307" s="2" t="str">
        <f t="shared" si="32"/>
        <v>是</v>
      </c>
      <c r="X307" s="9">
        <f t="shared" si="33"/>
        <v>495</v>
      </c>
      <c r="Y307" s="9">
        <f t="shared" si="34"/>
        <v>16</v>
      </c>
      <c r="Z307" s="110">
        <v>45777</v>
      </c>
      <c r="AA307" s="9" t="e">
        <f>LOOKUP(Y307,#REF!)</f>
        <v>#REF!</v>
      </c>
      <c r="AD307" s="2">
        <f t="shared" si="37"/>
        <v>2023</v>
      </c>
    </row>
    <row r="308" spans="1:30">
      <c r="A308" s="9" t="s">
        <v>13103</v>
      </c>
      <c r="B308" s="181" t="s">
        <v>13501</v>
      </c>
      <c r="C308" s="9" t="s">
        <v>9504</v>
      </c>
      <c r="D308" s="203">
        <v>45107</v>
      </c>
      <c r="E308" s="204">
        <v>5034</v>
      </c>
      <c r="F308" s="7">
        <v>180</v>
      </c>
      <c r="G308" s="30">
        <f t="shared" si="36"/>
        <v>45287</v>
      </c>
      <c r="H308" s="112">
        <v>5034</v>
      </c>
      <c r="T308" s="36">
        <f t="shared" si="35"/>
        <v>5034</v>
      </c>
      <c r="U308" s="36"/>
      <c r="V308" s="103">
        <f t="shared" si="31"/>
        <v>0</v>
      </c>
      <c r="W308" s="2" t="str">
        <f t="shared" si="32"/>
        <v>否</v>
      </c>
      <c r="X308" s="9" t="str">
        <f t="shared" si="33"/>
        <v>_</v>
      </c>
      <c r="Y308" s="9" t="str">
        <f t="shared" si="34"/>
        <v>—</v>
      </c>
      <c r="Z308" s="110">
        <v>45777</v>
      </c>
      <c r="AA308" s="9" t="e">
        <f>LOOKUP(Y308,#REF!)</f>
        <v>#REF!</v>
      </c>
      <c r="AD308" s="2">
        <f t="shared" si="37"/>
        <v>2023</v>
      </c>
    </row>
    <row r="309" spans="1:30">
      <c r="A309" s="9" t="s">
        <v>13103</v>
      </c>
      <c r="B309" s="181" t="s">
        <v>13502</v>
      </c>
      <c r="C309" s="9" t="s">
        <v>9504</v>
      </c>
      <c r="D309" s="203">
        <v>45107</v>
      </c>
      <c r="E309" s="204">
        <v>57035</v>
      </c>
      <c r="F309" s="7">
        <v>180</v>
      </c>
      <c r="G309" s="30">
        <f t="shared" si="36"/>
        <v>45287</v>
      </c>
      <c r="H309" s="112">
        <v>57035</v>
      </c>
      <c r="T309" s="36">
        <f t="shared" si="35"/>
        <v>57035</v>
      </c>
      <c r="U309" s="36"/>
      <c r="V309" s="103">
        <f t="shared" si="31"/>
        <v>0</v>
      </c>
      <c r="W309" s="2" t="str">
        <f t="shared" si="32"/>
        <v>否</v>
      </c>
      <c r="X309" s="9" t="str">
        <f t="shared" si="33"/>
        <v>_</v>
      </c>
      <c r="Y309" s="9" t="str">
        <f t="shared" si="34"/>
        <v>—</v>
      </c>
      <c r="Z309" s="110">
        <v>45777</v>
      </c>
      <c r="AA309" s="9" t="e">
        <f>LOOKUP(Y309,#REF!)</f>
        <v>#REF!</v>
      </c>
      <c r="AD309" s="2">
        <f t="shared" si="37"/>
        <v>2023</v>
      </c>
    </row>
    <row r="310" spans="1:30">
      <c r="A310" s="9" t="s">
        <v>13103</v>
      </c>
      <c r="B310" s="181" t="s">
        <v>13503</v>
      </c>
      <c r="C310" s="9" t="s">
        <v>9504</v>
      </c>
      <c r="D310" s="203">
        <v>45137</v>
      </c>
      <c r="E310" s="204">
        <v>6762</v>
      </c>
      <c r="F310" s="7">
        <v>180</v>
      </c>
      <c r="G310" s="30">
        <f t="shared" si="36"/>
        <v>45317</v>
      </c>
      <c r="H310" s="112">
        <v>6762</v>
      </c>
      <c r="T310" s="36">
        <f t="shared" si="35"/>
        <v>6762</v>
      </c>
      <c r="U310" s="36"/>
      <c r="V310" s="103">
        <f t="shared" si="31"/>
        <v>0</v>
      </c>
      <c r="W310" s="2" t="str">
        <f t="shared" si="32"/>
        <v>否</v>
      </c>
      <c r="X310" s="9" t="str">
        <f t="shared" si="33"/>
        <v>_</v>
      </c>
      <c r="Y310" s="9" t="str">
        <f t="shared" si="34"/>
        <v>—</v>
      </c>
      <c r="Z310" s="110">
        <v>45777</v>
      </c>
      <c r="AA310" s="9" t="e">
        <f>LOOKUP(Y310,#REF!)</f>
        <v>#REF!</v>
      </c>
      <c r="AD310" s="2">
        <f t="shared" si="37"/>
        <v>2023</v>
      </c>
    </row>
    <row r="311" spans="1:30">
      <c r="A311" s="9" t="s">
        <v>13103</v>
      </c>
      <c r="B311" s="181" t="s">
        <v>13504</v>
      </c>
      <c r="C311" s="9" t="s">
        <v>9504</v>
      </c>
      <c r="D311" s="203">
        <v>45199</v>
      </c>
      <c r="E311" s="204">
        <v>75268</v>
      </c>
      <c r="F311" s="7">
        <v>180</v>
      </c>
      <c r="G311" s="30">
        <f t="shared" si="36"/>
        <v>45379</v>
      </c>
      <c r="H311" s="112"/>
      <c r="T311" s="36">
        <f t="shared" si="35"/>
        <v>0</v>
      </c>
      <c r="U311" s="36"/>
      <c r="V311" s="103">
        <f t="shared" si="31"/>
        <v>75268</v>
      </c>
      <c r="W311" s="2" t="str">
        <f t="shared" si="32"/>
        <v>是</v>
      </c>
      <c r="X311" s="9">
        <f t="shared" si="33"/>
        <v>398</v>
      </c>
      <c r="Y311" s="9">
        <f t="shared" si="34"/>
        <v>13</v>
      </c>
      <c r="Z311" s="110">
        <v>45777</v>
      </c>
      <c r="AA311" s="9" t="e">
        <f>LOOKUP(Y311,#REF!)</f>
        <v>#REF!</v>
      </c>
      <c r="AD311" s="2">
        <f t="shared" si="37"/>
        <v>2023</v>
      </c>
    </row>
    <row r="312" spans="1:30">
      <c r="A312" s="9" t="s">
        <v>13103</v>
      </c>
      <c r="B312" s="181" t="s">
        <v>13505</v>
      </c>
      <c r="C312" s="9" t="s">
        <v>9504</v>
      </c>
      <c r="D312" s="203">
        <v>45199</v>
      </c>
      <c r="E312" s="204">
        <v>2130</v>
      </c>
      <c r="F312" s="7">
        <v>180</v>
      </c>
      <c r="G312" s="30">
        <f t="shared" si="36"/>
        <v>45379</v>
      </c>
      <c r="H312" s="112"/>
      <c r="T312" s="36">
        <f t="shared" si="35"/>
        <v>0</v>
      </c>
      <c r="U312" s="36"/>
      <c r="V312" s="103">
        <f t="shared" si="31"/>
        <v>2130</v>
      </c>
      <c r="W312" s="2" t="str">
        <f t="shared" si="32"/>
        <v>是</v>
      </c>
      <c r="X312" s="9">
        <f t="shared" si="33"/>
        <v>398</v>
      </c>
      <c r="Y312" s="9">
        <f t="shared" si="34"/>
        <v>13</v>
      </c>
      <c r="Z312" s="110">
        <v>45777</v>
      </c>
      <c r="AA312" s="9" t="e">
        <f>LOOKUP(Y312,#REF!)</f>
        <v>#REF!</v>
      </c>
      <c r="AD312" s="2">
        <f t="shared" si="37"/>
        <v>2023</v>
      </c>
    </row>
    <row r="313" spans="1:30">
      <c r="A313" s="9" t="s">
        <v>13103</v>
      </c>
      <c r="B313" s="181" t="s">
        <v>13506</v>
      </c>
      <c r="C313" s="9" t="s">
        <v>9504</v>
      </c>
      <c r="D313" s="203">
        <v>45260</v>
      </c>
      <c r="E313" s="204">
        <v>8900</v>
      </c>
      <c r="F313" s="7">
        <v>180</v>
      </c>
      <c r="G313" s="30">
        <f t="shared" si="36"/>
        <v>45440</v>
      </c>
      <c r="H313" s="112">
        <v>8900</v>
      </c>
      <c r="T313" s="36">
        <f t="shared" si="35"/>
        <v>8900</v>
      </c>
      <c r="U313" s="36"/>
      <c r="V313" s="103">
        <f t="shared" si="31"/>
        <v>0</v>
      </c>
      <c r="W313" s="2" t="str">
        <f t="shared" si="32"/>
        <v>否</v>
      </c>
      <c r="X313" s="9" t="str">
        <f t="shared" si="33"/>
        <v>_</v>
      </c>
      <c r="Y313" s="9" t="str">
        <f t="shared" si="34"/>
        <v>—</v>
      </c>
      <c r="Z313" s="110">
        <v>45777</v>
      </c>
      <c r="AA313" s="9" t="e">
        <f>LOOKUP(Y313,#REF!)</f>
        <v>#REF!</v>
      </c>
      <c r="AD313" s="2">
        <f t="shared" si="37"/>
        <v>2023</v>
      </c>
    </row>
    <row r="314" spans="1:30">
      <c r="A314" s="9" t="s">
        <v>13103</v>
      </c>
      <c r="B314" s="181" t="s">
        <v>13507</v>
      </c>
      <c r="C314" s="9" t="s">
        <v>9504</v>
      </c>
      <c r="D314" s="203">
        <v>45260</v>
      </c>
      <c r="E314" s="204">
        <v>3900</v>
      </c>
      <c r="F314" s="7">
        <v>180</v>
      </c>
      <c r="G314" s="30">
        <f t="shared" si="36"/>
        <v>45440</v>
      </c>
      <c r="H314" s="112"/>
      <c r="T314" s="36">
        <f t="shared" si="35"/>
        <v>0</v>
      </c>
      <c r="U314" s="36"/>
      <c r="V314" s="103">
        <f t="shared" si="31"/>
        <v>3900</v>
      </c>
      <c r="W314" s="2" t="str">
        <f t="shared" si="32"/>
        <v>是</v>
      </c>
      <c r="X314" s="9">
        <f t="shared" si="33"/>
        <v>337</v>
      </c>
      <c r="Y314" s="9">
        <f t="shared" si="34"/>
        <v>11</v>
      </c>
      <c r="Z314" s="110">
        <v>45777</v>
      </c>
      <c r="AA314" s="9" t="e">
        <f>LOOKUP(Y314,#REF!)</f>
        <v>#REF!</v>
      </c>
      <c r="AD314" s="2">
        <f t="shared" si="37"/>
        <v>2023</v>
      </c>
    </row>
    <row r="315" spans="1:30">
      <c r="A315" s="9" t="s">
        <v>13103</v>
      </c>
      <c r="B315" s="181" t="s">
        <v>13508</v>
      </c>
      <c r="C315" s="9" t="s">
        <v>9504</v>
      </c>
      <c r="D315" s="203">
        <v>45260</v>
      </c>
      <c r="E315" s="204">
        <v>15042</v>
      </c>
      <c r="F315" s="7">
        <v>180</v>
      </c>
      <c r="G315" s="30">
        <f t="shared" si="36"/>
        <v>45440</v>
      </c>
      <c r="H315" s="112">
        <v>15042</v>
      </c>
      <c r="T315" s="36">
        <f t="shared" si="35"/>
        <v>15042</v>
      </c>
      <c r="U315" s="36"/>
      <c r="V315" s="103">
        <f t="shared" si="31"/>
        <v>0</v>
      </c>
      <c r="W315" s="2" t="str">
        <f t="shared" si="32"/>
        <v>否</v>
      </c>
      <c r="X315" s="9" t="str">
        <f t="shared" si="33"/>
        <v>_</v>
      </c>
      <c r="Y315" s="9" t="str">
        <f t="shared" si="34"/>
        <v>—</v>
      </c>
      <c r="Z315" s="110">
        <v>45777</v>
      </c>
      <c r="AA315" s="9" t="e">
        <f>LOOKUP(Y315,#REF!)</f>
        <v>#REF!</v>
      </c>
      <c r="AD315" s="2">
        <f t="shared" si="37"/>
        <v>2023</v>
      </c>
    </row>
    <row r="316" spans="1:30">
      <c r="A316" s="9" t="s">
        <v>13103</v>
      </c>
      <c r="B316" s="181" t="s">
        <v>13509</v>
      </c>
      <c r="C316" s="9" t="s">
        <v>9504</v>
      </c>
      <c r="D316" s="203">
        <v>45260</v>
      </c>
      <c r="E316" s="204">
        <v>58412</v>
      </c>
      <c r="F316" s="7">
        <v>180</v>
      </c>
      <c r="G316" s="30">
        <f t="shared" si="36"/>
        <v>45440</v>
      </c>
      <c r="H316" s="112">
        <v>58412</v>
      </c>
      <c r="T316" s="36">
        <f t="shared" si="35"/>
        <v>58412</v>
      </c>
      <c r="U316" s="36"/>
      <c r="V316" s="103">
        <f t="shared" si="31"/>
        <v>0</v>
      </c>
      <c r="W316" s="2" t="str">
        <f t="shared" si="32"/>
        <v>否</v>
      </c>
      <c r="X316" s="9" t="str">
        <f t="shared" si="33"/>
        <v>_</v>
      </c>
      <c r="Y316" s="9" t="str">
        <f t="shared" si="34"/>
        <v>—</v>
      </c>
      <c r="Z316" s="110">
        <v>45777</v>
      </c>
      <c r="AA316" s="9" t="e">
        <f>LOOKUP(Y316,#REF!)</f>
        <v>#REF!</v>
      </c>
      <c r="AD316" s="2">
        <f t="shared" si="37"/>
        <v>2023</v>
      </c>
    </row>
    <row r="317" spans="1:30">
      <c r="A317" s="9" t="s">
        <v>13103</v>
      </c>
      <c r="B317" s="181" t="s">
        <v>13510</v>
      </c>
      <c r="C317" s="9" t="s">
        <v>9504</v>
      </c>
      <c r="D317" s="203">
        <v>45260</v>
      </c>
      <c r="E317" s="204">
        <v>18100</v>
      </c>
      <c r="F317" s="7">
        <v>180</v>
      </c>
      <c r="G317" s="30">
        <f t="shared" si="36"/>
        <v>45440</v>
      </c>
      <c r="H317" s="112">
        <v>18100</v>
      </c>
      <c r="T317" s="36">
        <f t="shared" si="35"/>
        <v>18100</v>
      </c>
      <c r="U317" s="36"/>
      <c r="V317" s="103">
        <f t="shared" si="31"/>
        <v>0</v>
      </c>
      <c r="W317" s="2" t="str">
        <f t="shared" si="32"/>
        <v>否</v>
      </c>
      <c r="X317" s="9" t="str">
        <f t="shared" si="33"/>
        <v>_</v>
      </c>
      <c r="Y317" s="9" t="str">
        <f t="shared" si="34"/>
        <v>—</v>
      </c>
      <c r="Z317" s="110">
        <v>45777</v>
      </c>
      <c r="AA317" s="9" t="e">
        <f>LOOKUP(Y317,#REF!)</f>
        <v>#REF!</v>
      </c>
      <c r="AD317" s="2">
        <f t="shared" si="37"/>
        <v>2023</v>
      </c>
    </row>
    <row r="318" spans="1:30">
      <c r="A318" s="9" t="s">
        <v>13103</v>
      </c>
      <c r="B318" s="181" t="s">
        <v>13511</v>
      </c>
      <c r="C318" s="9" t="s">
        <v>9504</v>
      </c>
      <c r="D318" s="203">
        <v>45260</v>
      </c>
      <c r="E318" s="204">
        <v>42604</v>
      </c>
      <c r="F318" s="7">
        <v>180</v>
      </c>
      <c r="G318" s="30">
        <f t="shared" si="36"/>
        <v>45440</v>
      </c>
      <c r="H318" s="112"/>
      <c r="T318" s="36">
        <f t="shared" si="35"/>
        <v>0</v>
      </c>
      <c r="U318" s="36"/>
      <c r="V318" s="103">
        <f t="shared" si="31"/>
        <v>42604</v>
      </c>
      <c r="W318" s="2" t="str">
        <f t="shared" si="32"/>
        <v>是</v>
      </c>
      <c r="X318" s="9">
        <f t="shared" si="33"/>
        <v>337</v>
      </c>
      <c r="Y318" s="9">
        <f t="shared" si="34"/>
        <v>11</v>
      </c>
      <c r="Z318" s="110">
        <v>45777</v>
      </c>
      <c r="AA318" s="9" t="e">
        <f>LOOKUP(Y318,#REF!)</f>
        <v>#REF!</v>
      </c>
      <c r="AD318" s="2">
        <f t="shared" si="37"/>
        <v>2023</v>
      </c>
    </row>
    <row r="319" ht="14.25" spans="1:30">
      <c r="A319" s="9" t="s">
        <v>13103</v>
      </c>
      <c r="B319" s="209" t="s">
        <v>13512</v>
      </c>
      <c r="C319" s="9" t="s">
        <v>9504</v>
      </c>
      <c r="D319" s="203">
        <v>45291</v>
      </c>
      <c r="E319" s="210">
        <v>9100</v>
      </c>
      <c r="F319" s="7">
        <v>180</v>
      </c>
      <c r="G319" s="30">
        <f t="shared" si="36"/>
        <v>45471</v>
      </c>
      <c r="H319" s="204"/>
      <c r="S319" s="204">
        <v>9100</v>
      </c>
      <c r="T319" s="36">
        <f t="shared" si="35"/>
        <v>9100</v>
      </c>
      <c r="U319" s="36"/>
      <c r="V319" s="103">
        <f t="shared" si="31"/>
        <v>0</v>
      </c>
      <c r="W319" s="2" t="str">
        <f t="shared" si="32"/>
        <v>否</v>
      </c>
      <c r="X319" s="9" t="str">
        <f t="shared" si="33"/>
        <v>_</v>
      </c>
      <c r="Y319" s="9" t="str">
        <f t="shared" si="34"/>
        <v>—</v>
      </c>
      <c r="Z319" s="110">
        <v>45777</v>
      </c>
      <c r="AA319" s="9" t="e">
        <f>LOOKUP(Y319,#REF!)</f>
        <v>#REF!</v>
      </c>
      <c r="AD319" s="2">
        <f t="shared" si="37"/>
        <v>2023</v>
      </c>
    </row>
    <row r="320" ht="14.25" spans="1:30">
      <c r="A320" s="9" t="s">
        <v>13103</v>
      </c>
      <c r="B320" s="209" t="s">
        <v>13513</v>
      </c>
      <c r="C320" s="9" t="s">
        <v>9504</v>
      </c>
      <c r="D320" s="203">
        <v>45291</v>
      </c>
      <c r="E320" s="210">
        <v>66328</v>
      </c>
      <c r="F320" s="7">
        <v>180</v>
      </c>
      <c r="G320" s="30">
        <f t="shared" si="36"/>
        <v>45471</v>
      </c>
      <c r="H320" s="204"/>
      <c r="T320" s="36">
        <f t="shared" si="35"/>
        <v>0</v>
      </c>
      <c r="U320" s="36"/>
      <c r="V320" s="103">
        <f t="shared" si="31"/>
        <v>66328</v>
      </c>
      <c r="W320" s="2" t="str">
        <f t="shared" si="32"/>
        <v>是</v>
      </c>
      <c r="X320" s="9">
        <f t="shared" si="33"/>
        <v>306</v>
      </c>
      <c r="Y320" s="9">
        <f t="shared" si="34"/>
        <v>10</v>
      </c>
      <c r="Z320" s="110">
        <v>45777</v>
      </c>
      <c r="AA320" s="9" t="e">
        <f>LOOKUP(Y320,#REF!)</f>
        <v>#REF!</v>
      </c>
      <c r="AD320" s="2">
        <f t="shared" si="37"/>
        <v>2023</v>
      </c>
    </row>
    <row r="321" ht="14.25" spans="1:30">
      <c r="A321" s="9" t="s">
        <v>13103</v>
      </c>
      <c r="B321" s="209" t="s">
        <v>13514</v>
      </c>
      <c r="C321" s="9" t="s">
        <v>9504</v>
      </c>
      <c r="D321" s="203">
        <v>45291</v>
      </c>
      <c r="E321" s="215">
        <v>62595</v>
      </c>
      <c r="F321" s="7">
        <v>180</v>
      </c>
      <c r="G321" s="30">
        <f t="shared" si="36"/>
        <v>45471</v>
      </c>
      <c r="H321" s="204"/>
      <c r="T321" s="36">
        <f t="shared" si="35"/>
        <v>0</v>
      </c>
      <c r="U321" s="36"/>
      <c r="V321" s="103">
        <f t="shared" si="31"/>
        <v>62595</v>
      </c>
      <c r="W321" s="2" t="str">
        <f t="shared" si="32"/>
        <v>是</v>
      </c>
      <c r="X321" s="9">
        <f t="shared" si="33"/>
        <v>306</v>
      </c>
      <c r="Y321" s="9">
        <f t="shared" si="34"/>
        <v>10</v>
      </c>
      <c r="Z321" s="110">
        <v>45777</v>
      </c>
      <c r="AA321" s="9" t="e">
        <f>LOOKUP(Y321,#REF!)</f>
        <v>#REF!</v>
      </c>
      <c r="AD321" s="2">
        <f t="shared" si="37"/>
        <v>2023</v>
      </c>
    </row>
    <row r="322" ht="14.25" spans="1:30">
      <c r="A322" s="9" t="s">
        <v>13103</v>
      </c>
      <c r="B322" s="209" t="s">
        <v>13515</v>
      </c>
      <c r="C322" s="9" t="s">
        <v>9504</v>
      </c>
      <c r="D322" s="203">
        <v>45291</v>
      </c>
      <c r="E322" s="210">
        <v>48722</v>
      </c>
      <c r="F322" s="7">
        <v>180</v>
      </c>
      <c r="G322" s="30">
        <f t="shared" si="36"/>
        <v>45471</v>
      </c>
      <c r="H322" s="204">
        <v>4850</v>
      </c>
      <c r="T322" s="36">
        <f t="shared" si="35"/>
        <v>4850</v>
      </c>
      <c r="U322" s="36"/>
      <c r="V322" s="103">
        <f t="shared" ref="V322:V380" si="38">ROUND(E322-T322-U322,2)</f>
        <v>43872</v>
      </c>
      <c r="W322" s="2" t="str">
        <f t="shared" ref="W322:W380" si="39">IF(AND(Z322&gt;G322,V322&gt;0),"是","否")</f>
        <v>是</v>
      </c>
      <c r="X322" s="9">
        <f t="shared" ref="X322:X380" si="40">IF(W322="是",DATEDIF(G322,Z322,"D"),"_")</f>
        <v>306</v>
      </c>
      <c r="Y322" s="9">
        <f t="shared" ref="Y322:Y380" si="41">IF(V322&lt;=0,"—",IF((G322&gt;Z322),"0",DATEDIF(G322,Z322,"m")))</f>
        <v>10</v>
      </c>
      <c r="Z322" s="110">
        <v>45777</v>
      </c>
      <c r="AA322" s="9" t="e">
        <f>LOOKUP(Y322,#REF!)</f>
        <v>#REF!</v>
      </c>
      <c r="AD322" s="2">
        <f t="shared" si="37"/>
        <v>2023</v>
      </c>
    </row>
    <row r="323" ht="14.25" spans="1:30">
      <c r="A323" s="9" t="s">
        <v>13103</v>
      </c>
      <c r="B323" s="209" t="s">
        <v>13516</v>
      </c>
      <c r="C323" s="9" t="s">
        <v>9504</v>
      </c>
      <c r="D323" s="203">
        <v>45351</v>
      </c>
      <c r="E323" s="210">
        <v>22004</v>
      </c>
      <c r="F323" s="7">
        <v>180</v>
      </c>
      <c r="G323" s="30">
        <f t="shared" si="36"/>
        <v>45531</v>
      </c>
      <c r="H323" s="204"/>
      <c r="T323" s="36">
        <f t="shared" si="35"/>
        <v>0</v>
      </c>
      <c r="U323" s="36"/>
      <c r="V323" s="103">
        <f t="shared" si="38"/>
        <v>22004</v>
      </c>
      <c r="W323" s="2" t="str">
        <f t="shared" si="39"/>
        <v>是</v>
      </c>
      <c r="X323" s="9">
        <f t="shared" si="40"/>
        <v>246</v>
      </c>
      <c r="Y323" s="9">
        <f t="shared" si="41"/>
        <v>8</v>
      </c>
      <c r="Z323" s="110">
        <v>45777</v>
      </c>
      <c r="AA323" s="9" t="e">
        <f>LOOKUP(Y323,#REF!)</f>
        <v>#REF!</v>
      </c>
      <c r="AD323" s="2">
        <f t="shared" si="37"/>
        <v>2024</v>
      </c>
    </row>
    <row r="324" ht="14.25" spans="1:30">
      <c r="A324" s="9" t="s">
        <v>13103</v>
      </c>
      <c r="B324" s="209" t="s">
        <v>13517</v>
      </c>
      <c r="C324" s="9" t="s">
        <v>9504</v>
      </c>
      <c r="D324" s="203">
        <v>45351</v>
      </c>
      <c r="E324" s="210">
        <v>1560</v>
      </c>
      <c r="F324" s="7">
        <v>180</v>
      </c>
      <c r="G324" s="30">
        <f t="shared" si="36"/>
        <v>45531</v>
      </c>
      <c r="H324" s="204">
        <v>1560</v>
      </c>
      <c r="T324" s="36">
        <f t="shared" si="35"/>
        <v>1560</v>
      </c>
      <c r="U324" s="36"/>
      <c r="V324" s="103">
        <f t="shared" si="38"/>
        <v>0</v>
      </c>
      <c r="W324" s="2" t="str">
        <f t="shared" si="39"/>
        <v>否</v>
      </c>
      <c r="X324" s="9" t="str">
        <f t="shared" si="40"/>
        <v>_</v>
      </c>
      <c r="Y324" s="9" t="str">
        <f t="shared" si="41"/>
        <v>—</v>
      </c>
      <c r="Z324" s="110">
        <v>45777</v>
      </c>
      <c r="AA324" s="9" t="e">
        <f>LOOKUP(Y324,#REF!)</f>
        <v>#REF!</v>
      </c>
      <c r="AD324" s="2">
        <f t="shared" si="37"/>
        <v>2024</v>
      </c>
    </row>
    <row r="325" ht="14.25" spans="1:30">
      <c r="A325" s="9" t="s">
        <v>13103</v>
      </c>
      <c r="B325" s="209" t="s">
        <v>13518</v>
      </c>
      <c r="C325" s="9" t="s">
        <v>9504</v>
      </c>
      <c r="D325" s="203">
        <v>45351</v>
      </c>
      <c r="E325" s="210">
        <v>1500</v>
      </c>
      <c r="F325" s="7">
        <v>180</v>
      </c>
      <c r="G325" s="30">
        <f t="shared" si="36"/>
        <v>45531</v>
      </c>
      <c r="H325" s="204"/>
      <c r="T325" s="36">
        <f t="shared" si="35"/>
        <v>0</v>
      </c>
      <c r="U325" s="36"/>
      <c r="V325" s="103">
        <f t="shared" si="38"/>
        <v>1500</v>
      </c>
      <c r="W325" s="2" t="str">
        <f t="shared" si="39"/>
        <v>是</v>
      </c>
      <c r="X325" s="9">
        <f t="shared" si="40"/>
        <v>246</v>
      </c>
      <c r="Y325" s="9">
        <f t="shared" si="41"/>
        <v>8</v>
      </c>
      <c r="Z325" s="110">
        <v>45777</v>
      </c>
      <c r="AA325" s="9" t="e">
        <f>LOOKUP(Y325,#REF!)</f>
        <v>#REF!</v>
      </c>
      <c r="AD325" s="2">
        <f t="shared" si="37"/>
        <v>2024</v>
      </c>
    </row>
    <row r="326" ht="14.25" spans="1:30">
      <c r="A326" s="9" t="s">
        <v>13103</v>
      </c>
      <c r="B326" s="209" t="s">
        <v>13519</v>
      </c>
      <c r="C326" s="9" t="s">
        <v>9504</v>
      </c>
      <c r="D326" s="203">
        <v>45382</v>
      </c>
      <c r="E326" s="210">
        <v>11675</v>
      </c>
      <c r="F326" s="7">
        <v>180</v>
      </c>
      <c r="G326" s="30">
        <f t="shared" si="36"/>
        <v>45562</v>
      </c>
      <c r="H326" s="204"/>
      <c r="T326" s="36">
        <f t="shared" si="35"/>
        <v>0</v>
      </c>
      <c r="U326" s="36"/>
      <c r="V326" s="103">
        <f t="shared" si="38"/>
        <v>11675</v>
      </c>
      <c r="W326" s="2" t="str">
        <f t="shared" si="39"/>
        <v>是</v>
      </c>
      <c r="X326" s="9">
        <f t="shared" si="40"/>
        <v>215</v>
      </c>
      <c r="Y326" s="9">
        <f t="shared" si="41"/>
        <v>7</v>
      </c>
      <c r="Z326" s="110">
        <v>45777</v>
      </c>
      <c r="AA326" s="9" t="e">
        <f>LOOKUP(Y326,#REF!)</f>
        <v>#REF!</v>
      </c>
      <c r="AD326" s="2">
        <f t="shared" si="37"/>
        <v>2024</v>
      </c>
    </row>
    <row r="327" spans="1:30">
      <c r="A327" s="9" t="s">
        <v>13103</v>
      </c>
      <c r="B327" s="216" t="s">
        <v>13520</v>
      </c>
      <c r="C327" s="9" t="s">
        <v>9504</v>
      </c>
      <c r="D327" s="203"/>
      <c r="E327" s="204">
        <v>0</v>
      </c>
      <c r="F327" s="7">
        <v>180</v>
      </c>
      <c r="G327" s="30">
        <f t="shared" si="36"/>
        <v>180</v>
      </c>
      <c r="H327" s="207">
        <f>12065-2450</f>
        <v>9615</v>
      </c>
      <c r="T327" s="36">
        <f t="shared" si="35"/>
        <v>9615</v>
      </c>
      <c r="U327" s="36"/>
      <c r="V327" s="103">
        <f t="shared" si="38"/>
        <v>-9615</v>
      </c>
      <c r="W327" s="2" t="str">
        <f t="shared" si="39"/>
        <v>否</v>
      </c>
      <c r="X327" s="9" t="str">
        <f t="shared" si="40"/>
        <v>_</v>
      </c>
      <c r="Y327" s="9" t="str">
        <f t="shared" si="41"/>
        <v>—</v>
      </c>
      <c r="Z327" s="110">
        <v>45777</v>
      </c>
      <c r="AA327" s="9" t="e">
        <f>LOOKUP(Y327,#REF!)</f>
        <v>#REF!</v>
      </c>
      <c r="AD327" s="2">
        <f t="shared" si="37"/>
        <v>1900</v>
      </c>
    </row>
    <row r="328" spans="1:30">
      <c r="A328" s="9" t="s">
        <v>13103</v>
      </c>
      <c r="B328" s="181" t="s">
        <v>13521</v>
      </c>
      <c r="C328" s="9" t="s">
        <v>9504</v>
      </c>
      <c r="D328" s="203">
        <v>45412</v>
      </c>
      <c r="E328" s="112">
        <v>15038</v>
      </c>
      <c r="F328" s="7">
        <v>180</v>
      </c>
      <c r="G328" s="30">
        <f t="shared" si="36"/>
        <v>45592</v>
      </c>
      <c r="H328" s="112"/>
      <c r="T328" s="36">
        <f t="shared" si="35"/>
        <v>0</v>
      </c>
      <c r="U328" s="36"/>
      <c r="V328" s="103">
        <f t="shared" si="38"/>
        <v>15038</v>
      </c>
      <c r="W328" s="2" t="str">
        <f t="shared" si="39"/>
        <v>是</v>
      </c>
      <c r="X328" s="9">
        <f t="shared" si="40"/>
        <v>185</v>
      </c>
      <c r="Y328" s="9">
        <f t="shared" si="41"/>
        <v>6</v>
      </c>
      <c r="Z328" s="110">
        <v>45777</v>
      </c>
      <c r="AA328" s="9" t="e">
        <f>LOOKUP(Y328,#REF!)</f>
        <v>#REF!</v>
      </c>
      <c r="AD328" s="2">
        <f t="shared" si="37"/>
        <v>2024</v>
      </c>
    </row>
    <row r="329" spans="1:30">
      <c r="A329" s="9" t="s">
        <v>13103</v>
      </c>
      <c r="B329" s="181" t="s">
        <v>13522</v>
      </c>
      <c r="C329" s="9" t="s">
        <v>9504</v>
      </c>
      <c r="D329" s="203">
        <v>45504</v>
      </c>
      <c r="E329" s="112">
        <v>4850</v>
      </c>
      <c r="F329" s="7">
        <v>180</v>
      </c>
      <c r="G329" s="30">
        <f t="shared" si="36"/>
        <v>45684</v>
      </c>
      <c r="H329" s="204"/>
      <c r="T329" s="36">
        <f t="shared" si="35"/>
        <v>0</v>
      </c>
      <c r="U329" s="36"/>
      <c r="V329" s="103">
        <f t="shared" si="38"/>
        <v>4850</v>
      </c>
      <c r="W329" s="2" t="str">
        <f t="shared" si="39"/>
        <v>是</v>
      </c>
      <c r="X329" s="9">
        <f t="shared" si="40"/>
        <v>93</v>
      </c>
      <c r="Y329" s="9">
        <f t="shared" si="41"/>
        <v>3</v>
      </c>
      <c r="Z329" s="110">
        <v>45777</v>
      </c>
      <c r="AA329" s="9" t="e">
        <f>LOOKUP(Y329,#REF!)</f>
        <v>#REF!</v>
      </c>
      <c r="AD329" s="2">
        <f t="shared" si="37"/>
        <v>2024</v>
      </c>
    </row>
    <row r="330" spans="1:30">
      <c r="A330" s="9" t="s">
        <v>13103</v>
      </c>
      <c r="B330" s="181" t="s">
        <v>13523</v>
      </c>
      <c r="C330" s="9" t="s">
        <v>9504</v>
      </c>
      <c r="D330" s="203">
        <v>45504</v>
      </c>
      <c r="E330" s="112">
        <v>10410</v>
      </c>
      <c r="F330" s="7">
        <v>180</v>
      </c>
      <c r="G330" s="30">
        <f t="shared" si="36"/>
        <v>45684</v>
      </c>
      <c r="H330" s="204">
        <v>10410</v>
      </c>
      <c r="T330" s="36">
        <f t="shared" si="35"/>
        <v>10410</v>
      </c>
      <c r="U330" s="36"/>
      <c r="V330" s="103">
        <f t="shared" si="38"/>
        <v>0</v>
      </c>
      <c r="W330" s="2" t="str">
        <f t="shared" si="39"/>
        <v>否</v>
      </c>
      <c r="X330" s="9" t="str">
        <f t="shared" si="40"/>
        <v>_</v>
      </c>
      <c r="Y330" s="9" t="str">
        <f t="shared" si="41"/>
        <v>—</v>
      </c>
      <c r="Z330" s="110">
        <v>45777</v>
      </c>
      <c r="AA330" s="9" t="e">
        <f>LOOKUP(Y330,#REF!)</f>
        <v>#REF!</v>
      </c>
      <c r="AD330" s="2">
        <f t="shared" si="37"/>
        <v>2024</v>
      </c>
    </row>
    <row r="331" spans="1:30">
      <c r="A331" s="9" t="s">
        <v>13103</v>
      </c>
      <c r="B331" s="181" t="s">
        <v>13524</v>
      </c>
      <c r="C331" s="9" t="s">
        <v>9504</v>
      </c>
      <c r="D331" s="203">
        <v>45504</v>
      </c>
      <c r="E331" s="112">
        <v>57319</v>
      </c>
      <c r="F331" s="7">
        <v>180</v>
      </c>
      <c r="G331" s="30">
        <f t="shared" si="36"/>
        <v>45684</v>
      </c>
      <c r="H331" s="204"/>
      <c r="J331" s="7">
        <v>57319</v>
      </c>
      <c r="T331" s="36">
        <f t="shared" si="35"/>
        <v>57319</v>
      </c>
      <c r="U331" s="36"/>
      <c r="V331" s="103">
        <f t="shared" si="38"/>
        <v>0</v>
      </c>
      <c r="W331" s="2" t="str">
        <f t="shared" si="39"/>
        <v>否</v>
      </c>
      <c r="X331" s="9" t="str">
        <f t="shared" si="40"/>
        <v>_</v>
      </c>
      <c r="Y331" s="9" t="str">
        <f t="shared" si="41"/>
        <v>—</v>
      </c>
      <c r="Z331" s="110">
        <v>45777</v>
      </c>
      <c r="AA331" s="9" t="e">
        <f>LOOKUP(Y331,#REF!)</f>
        <v>#REF!</v>
      </c>
      <c r="AD331" s="2">
        <f t="shared" si="37"/>
        <v>2024</v>
      </c>
    </row>
    <row r="332" spans="1:30">
      <c r="A332" s="9" t="s">
        <v>13103</v>
      </c>
      <c r="B332" s="181" t="s">
        <v>13525</v>
      </c>
      <c r="C332" s="9" t="s">
        <v>9504</v>
      </c>
      <c r="D332" s="203">
        <v>45504</v>
      </c>
      <c r="E332" s="112">
        <v>44233</v>
      </c>
      <c r="F332" s="7">
        <v>180</v>
      </c>
      <c r="G332" s="30">
        <f t="shared" si="36"/>
        <v>45684</v>
      </c>
      <c r="H332" s="204"/>
      <c r="T332" s="36">
        <f t="shared" si="35"/>
        <v>0</v>
      </c>
      <c r="U332" s="36"/>
      <c r="V332" s="103">
        <f t="shared" si="38"/>
        <v>44233</v>
      </c>
      <c r="W332" s="2" t="str">
        <f t="shared" si="39"/>
        <v>是</v>
      </c>
      <c r="X332" s="9">
        <f t="shared" si="40"/>
        <v>93</v>
      </c>
      <c r="Y332" s="9">
        <f t="shared" si="41"/>
        <v>3</v>
      </c>
      <c r="Z332" s="110">
        <v>45777</v>
      </c>
      <c r="AA332" s="9" t="e">
        <f>LOOKUP(Y332,#REF!)</f>
        <v>#REF!</v>
      </c>
      <c r="AD332" s="2">
        <f t="shared" si="37"/>
        <v>2024</v>
      </c>
    </row>
    <row r="333" spans="1:30">
      <c r="A333" s="9" t="s">
        <v>13103</v>
      </c>
      <c r="B333" s="181" t="s">
        <v>13526</v>
      </c>
      <c r="C333" s="9" t="s">
        <v>9504</v>
      </c>
      <c r="D333" s="203">
        <v>45550</v>
      </c>
      <c r="E333" s="112">
        <v>30048</v>
      </c>
      <c r="F333" s="7">
        <v>180</v>
      </c>
      <c r="G333" s="30">
        <f t="shared" si="36"/>
        <v>45730</v>
      </c>
      <c r="H333" s="204"/>
      <c r="T333" s="36">
        <f t="shared" si="35"/>
        <v>0</v>
      </c>
      <c r="U333" s="36"/>
      <c r="V333" s="103">
        <f t="shared" si="38"/>
        <v>30048</v>
      </c>
      <c r="W333" s="2" t="str">
        <f t="shared" si="39"/>
        <v>是</v>
      </c>
      <c r="X333" s="9">
        <f t="shared" si="40"/>
        <v>47</v>
      </c>
      <c r="Y333" s="9">
        <f t="shared" si="41"/>
        <v>1</v>
      </c>
      <c r="Z333" s="110">
        <v>45777</v>
      </c>
      <c r="AA333" s="9" t="e">
        <f>LOOKUP(Y333,#REF!)</f>
        <v>#REF!</v>
      </c>
      <c r="AD333" s="2">
        <f t="shared" si="37"/>
        <v>2024</v>
      </c>
    </row>
    <row r="334" spans="1:30">
      <c r="A334" s="9" t="s">
        <v>13103</v>
      </c>
      <c r="B334" s="181" t="s">
        <v>13527</v>
      </c>
      <c r="C334" s="9" t="s">
        <v>9504</v>
      </c>
      <c r="D334" s="203">
        <v>45596</v>
      </c>
      <c r="E334" s="112">
        <v>11582</v>
      </c>
      <c r="F334" s="7">
        <v>180</v>
      </c>
      <c r="G334" s="30">
        <f t="shared" si="36"/>
        <v>45776</v>
      </c>
      <c r="H334" s="204"/>
      <c r="S334" s="7">
        <f>19142-7320</f>
        <v>11822</v>
      </c>
      <c r="T334" s="36">
        <f t="shared" si="35"/>
        <v>11822</v>
      </c>
      <c r="U334" s="36"/>
      <c r="V334" s="103">
        <f t="shared" si="38"/>
        <v>-240</v>
      </c>
      <c r="W334" s="2" t="str">
        <f t="shared" si="39"/>
        <v>否</v>
      </c>
      <c r="X334" s="9" t="str">
        <f t="shared" si="40"/>
        <v>_</v>
      </c>
      <c r="Y334" s="9" t="str">
        <f t="shared" si="41"/>
        <v>—</v>
      </c>
      <c r="Z334" s="110">
        <v>45777</v>
      </c>
      <c r="AA334" s="9" t="e">
        <f>LOOKUP(Y334,#REF!)</f>
        <v>#REF!</v>
      </c>
      <c r="AD334" s="2">
        <f t="shared" si="37"/>
        <v>2024</v>
      </c>
    </row>
    <row r="335" spans="1:30">
      <c r="A335" s="9" t="s">
        <v>13103</v>
      </c>
      <c r="B335" s="181" t="s">
        <v>13528</v>
      </c>
      <c r="C335" s="9" t="s">
        <v>9504</v>
      </c>
      <c r="D335" s="203">
        <v>45624</v>
      </c>
      <c r="E335" s="112">
        <v>7320</v>
      </c>
      <c r="F335" s="7">
        <v>180</v>
      </c>
      <c r="G335" s="30">
        <f t="shared" si="36"/>
        <v>45804</v>
      </c>
      <c r="H335" s="204"/>
      <c r="S335" s="7">
        <v>7320</v>
      </c>
      <c r="T335" s="36">
        <f t="shared" si="35"/>
        <v>7320</v>
      </c>
      <c r="U335" s="36"/>
      <c r="V335" s="103">
        <f t="shared" si="38"/>
        <v>0</v>
      </c>
      <c r="W335" s="2" t="str">
        <f t="shared" si="39"/>
        <v>否</v>
      </c>
      <c r="X335" s="9" t="str">
        <f t="shared" si="40"/>
        <v>_</v>
      </c>
      <c r="Y335" s="9" t="str">
        <f t="shared" si="41"/>
        <v>—</v>
      </c>
      <c r="Z335" s="110">
        <v>45777</v>
      </c>
      <c r="AA335" s="9" t="e">
        <f>LOOKUP(Y335,#REF!)</f>
        <v>#REF!</v>
      </c>
      <c r="AD335" s="2">
        <f t="shared" si="37"/>
        <v>2024</v>
      </c>
    </row>
    <row r="336" spans="1:30">
      <c r="A336" s="9" t="s">
        <v>13103</v>
      </c>
      <c r="B336" s="181" t="s">
        <v>13529</v>
      </c>
      <c r="C336" s="9" t="s">
        <v>9504</v>
      </c>
      <c r="D336" s="203">
        <v>45657</v>
      </c>
      <c r="E336" s="112">
        <v>384</v>
      </c>
      <c r="F336" s="7">
        <v>180</v>
      </c>
      <c r="G336" s="30">
        <f t="shared" si="36"/>
        <v>45837</v>
      </c>
      <c r="H336" s="204"/>
      <c r="T336" s="36">
        <f t="shared" si="35"/>
        <v>0</v>
      </c>
      <c r="U336" s="36"/>
      <c r="V336" s="103">
        <f t="shared" si="38"/>
        <v>384</v>
      </c>
      <c r="W336" s="2" t="str">
        <f t="shared" si="39"/>
        <v>否</v>
      </c>
      <c r="X336" s="9" t="str">
        <f t="shared" si="40"/>
        <v>_</v>
      </c>
      <c r="Y336" s="9" t="str">
        <f t="shared" si="41"/>
        <v>0</v>
      </c>
      <c r="Z336" s="110">
        <v>45777</v>
      </c>
      <c r="AA336" s="9" t="e">
        <f>LOOKUP(Y336,#REF!)</f>
        <v>#REF!</v>
      </c>
      <c r="AD336" s="2">
        <f t="shared" si="37"/>
        <v>2024</v>
      </c>
    </row>
    <row r="337" spans="1:30">
      <c r="A337" s="9" t="s">
        <v>13103</v>
      </c>
      <c r="B337" s="181" t="s">
        <v>13530</v>
      </c>
      <c r="C337" s="9" t="s">
        <v>9504</v>
      </c>
      <c r="D337" s="203">
        <v>45657</v>
      </c>
      <c r="E337" s="112">
        <v>48338</v>
      </c>
      <c r="F337" s="7">
        <v>180</v>
      </c>
      <c r="G337" s="30">
        <f t="shared" si="36"/>
        <v>45837</v>
      </c>
      <c r="H337" s="204"/>
      <c r="T337" s="36">
        <f t="shared" si="35"/>
        <v>0</v>
      </c>
      <c r="U337" s="36"/>
      <c r="V337" s="103">
        <f t="shared" si="38"/>
        <v>48338</v>
      </c>
      <c r="W337" s="2" t="str">
        <f t="shared" si="39"/>
        <v>否</v>
      </c>
      <c r="X337" s="9" t="str">
        <f t="shared" si="40"/>
        <v>_</v>
      </c>
      <c r="Y337" s="9" t="str">
        <f t="shared" si="41"/>
        <v>0</v>
      </c>
      <c r="Z337" s="110">
        <v>45777</v>
      </c>
      <c r="AA337" s="9" t="e">
        <f>LOOKUP(Y337,#REF!)</f>
        <v>#REF!</v>
      </c>
      <c r="AD337" s="2">
        <f t="shared" si="37"/>
        <v>2024</v>
      </c>
    </row>
    <row r="338" spans="1:30">
      <c r="A338" s="9" t="s">
        <v>13103</v>
      </c>
      <c r="B338" s="181" t="s">
        <v>13531</v>
      </c>
      <c r="C338" s="9" t="s">
        <v>9504</v>
      </c>
      <c r="D338" s="203">
        <v>45657</v>
      </c>
      <c r="E338" s="112">
        <v>10123</v>
      </c>
      <c r="F338" s="7">
        <v>180</v>
      </c>
      <c r="G338" s="30">
        <f t="shared" si="36"/>
        <v>45837</v>
      </c>
      <c r="H338" s="204"/>
      <c r="T338" s="36">
        <f t="shared" si="35"/>
        <v>0</v>
      </c>
      <c r="U338" s="36"/>
      <c r="V338" s="103">
        <f t="shared" si="38"/>
        <v>10123</v>
      </c>
      <c r="W338" s="2" t="str">
        <f t="shared" si="39"/>
        <v>否</v>
      </c>
      <c r="X338" s="9" t="str">
        <f t="shared" si="40"/>
        <v>_</v>
      </c>
      <c r="Y338" s="9" t="str">
        <f t="shared" si="41"/>
        <v>0</v>
      </c>
      <c r="Z338" s="110">
        <v>45777</v>
      </c>
      <c r="AA338" s="9" t="e">
        <f>LOOKUP(Y338,#REF!)</f>
        <v>#REF!</v>
      </c>
      <c r="AD338" s="2">
        <f t="shared" si="37"/>
        <v>2024</v>
      </c>
    </row>
    <row r="339" spans="1:30">
      <c r="A339" s="9" t="s">
        <v>13103</v>
      </c>
      <c r="B339" s="181" t="s">
        <v>13532</v>
      </c>
      <c r="C339" s="9" t="s">
        <v>9504</v>
      </c>
      <c r="D339" s="203">
        <v>45657</v>
      </c>
      <c r="E339" s="112">
        <v>15381</v>
      </c>
      <c r="F339" s="7">
        <v>180</v>
      </c>
      <c r="G339" s="30">
        <f t="shared" si="36"/>
        <v>45837</v>
      </c>
      <c r="H339" s="204"/>
      <c r="T339" s="36">
        <f t="shared" si="35"/>
        <v>0</v>
      </c>
      <c r="U339" s="36"/>
      <c r="V339" s="103">
        <f t="shared" si="38"/>
        <v>15381</v>
      </c>
      <c r="W339" s="2" t="str">
        <f t="shared" si="39"/>
        <v>否</v>
      </c>
      <c r="X339" s="9" t="str">
        <f t="shared" si="40"/>
        <v>_</v>
      </c>
      <c r="Y339" s="9" t="str">
        <f t="shared" si="41"/>
        <v>0</v>
      </c>
      <c r="Z339" s="110">
        <v>45777</v>
      </c>
      <c r="AA339" s="9" t="e">
        <f>LOOKUP(Y339,#REF!)</f>
        <v>#REF!</v>
      </c>
      <c r="AD339" s="2">
        <f t="shared" si="37"/>
        <v>2024</v>
      </c>
    </row>
    <row r="340" spans="1:30">
      <c r="A340" s="9" t="s">
        <v>13103</v>
      </c>
      <c r="B340" s="181" t="s">
        <v>13533</v>
      </c>
      <c r="C340" s="9" t="s">
        <v>9504</v>
      </c>
      <c r="D340" s="203">
        <v>45657</v>
      </c>
      <c r="E340" s="112">
        <v>47791</v>
      </c>
      <c r="F340" s="7">
        <v>180</v>
      </c>
      <c r="G340" s="30">
        <f t="shared" si="36"/>
        <v>45837</v>
      </c>
      <c r="H340" s="204"/>
      <c r="T340" s="36">
        <f t="shared" si="35"/>
        <v>0</v>
      </c>
      <c r="U340" s="36"/>
      <c r="V340" s="103">
        <f t="shared" si="38"/>
        <v>47791</v>
      </c>
      <c r="W340" s="2" t="str">
        <f t="shared" si="39"/>
        <v>否</v>
      </c>
      <c r="X340" s="9" t="str">
        <f t="shared" si="40"/>
        <v>_</v>
      </c>
      <c r="Y340" s="9" t="str">
        <f t="shared" si="41"/>
        <v>0</v>
      </c>
      <c r="Z340" s="110">
        <v>45777</v>
      </c>
      <c r="AA340" s="9" t="e">
        <f>LOOKUP(Y340,#REF!)</f>
        <v>#REF!</v>
      </c>
      <c r="AD340" s="2">
        <f t="shared" si="37"/>
        <v>2024</v>
      </c>
    </row>
    <row r="341" spans="1:30">
      <c r="A341" s="9" t="s">
        <v>13103</v>
      </c>
      <c r="B341" s="181" t="s">
        <v>13534</v>
      </c>
      <c r="C341" s="9" t="s">
        <v>9504</v>
      </c>
      <c r="D341" s="203">
        <v>45657</v>
      </c>
      <c r="E341" s="112">
        <v>50863</v>
      </c>
      <c r="F341" s="7">
        <v>180</v>
      </c>
      <c r="G341" s="30">
        <f t="shared" si="36"/>
        <v>45837</v>
      </c>
      <c r="H341" s="204"/>
      <c r="T341" s="36">
        <f t="shared" si="35"/>
        <v>0</v>
      </c>
      <c r="U341" s="36"/>
      <c r="V341" s="103">
        <f t="shared" si="38"/>
        <v>50863</v>
      </c>
      <c r="W341" s="2" t="str">
        <f t="shared" si="39"/>
        <v>否</v>
      </c>
      <c r="X341" s="9" t="str">
        <f t="shared" si="40"/>
        <v>_</v>
      </c>
      <c r="Y341" s="9" t="str">
        <f t="shared" si="41"/>
        <v>0</v>
      </c>
      <c r="Z341" s="110">
        <v>45777</v>
      </c>
      <c r="AA341" s="9" t="e">
        <f>LOOKUP(Y341,#REF!)</f>
        <v>#REF!</v>
      </c>
      <c r="AD341" s="2">
        <f t="shared" si="37"/>
        <v>2024</v>
      </c>
    </row>
    <row r="342" spans="1:30">
      <c r="A342" s="9" t="s">
        <v>13103</v>
      </c>
      <c r="B342" s="181" t="s">
        <v>13535</v>
      </c>
      <c r="C342" s="9" t="s">
        <v>9504</v>
      </c>
      <c r="D342" s="203">
        <v>45657</v>
      </c>
      <c r="E342" s="112">
        <v>27660</v>
      </c>
      <c r="F342" s="7">
        <v>180</v>
      </c>
      <c r="G342" s="30">
        <f t="shared" si="36"/>
        <v>45837</v>
      </c>
      <c r="H342" s="204"/>
      <c r="T342" s="36">
        <f t="shared" si="35"/>
        <v>0</v>
      </c>
      <c r="U342" s="36"/>
      <c r="V342" s="103">
        <f t="shared" si="38"/>
        <v>27660</v>
      </c>
      <c r="W342" s="2" t="str">
        <f t="shared" si="39"/>
        <v>否</v>
      </c>
      <c r="X342" s="9" t="str">
        <f t="shared" si="40"/>
        <v>_</v>
      </c>
      <c r="Y342" s="9" t="str">
        <f t="shared" si="41"/>
        <v>0</v>
      </c>
      <c r="Z342" s="110">
        <v>45777</v>
      </c>
      <c r="AA342" s="9" t="e">
        <f>LOOKUP(Y342,#REF!)</f>
        <v>#REF!</v>
      </c>
      <c r="AD342" s="2">
        <f t="shared" si="37"/>
        <v>2024</v>
      </c>
    </row>
    <row r="343" spans="1:30">
      <c r="A343" s="9" t="s">
        <v>13103</v>
      </c>
      <c r="B343" s="181" t="s">
        <v>13536</v>
      </c>
      <c r="C343" s="9" t="s">
        <v>9504</v>
      </c>
      <c r="D343" s="203">
        <v>45657</v>
      </c>
      <c r="E343" s="112">
        <v>19075</v>
      </c>
      <c r="F343" s="7">
        <v>180</v>
      </c>
      <c r="G343" s="30">
        <f t="shared" si="36"/>
        <v>45837</v>
      </c>
      <c r="H343" s="204"/>
      <c r="T343" s="36">
        <f t="shared" si="35"/>
        <v>0</v>
      </c>
      <c r="U343" s="36"/>
      <c r="V343" s="103">
        <f t="shared" si="38"/>
        <v>19075</v>
      </c>
      <c r="W343" s="2" t="str">
        <f t="shared" si="39"/>
        <v>否</v>
      </c>
      <c r="X343" s="9" t="str">
        <f t="shared" si="40"/>
        <v>_</v>
      </c>
      <c r="Y343" s="9" t="str">
        <f t="shared" si="41"/>
        <v>0</v>
      </c>
      <c r="Z343" s="110">
        <v>45777</v>
      </c>
      <c r="AA343" s="9" t="e">
        <f>LOOKUP(Y343,#REF!)</f>
        <v>#REF!</v>
      </c>
      <c r="AD343" s="2">
        <f t="shared" si="37"/>
        <v>2024</v>
      </c>
    </row>
    <row r="344" spans="1:30">
      <c r="A344" s="9" t="s">
        <v>13103</v>
      </c>
      <c r="B344" s="181" t="s">
        <v>13537</v>
      </c>
      <c r="C344" s="9" t="s">
        <v>9504</v>
      </c>
      <c r="D344" s="203">
        <v>45657</v>
      </c>
      <c r="E344" s="112">
        <v>27637</v>
      </c>
      <c r="F344" s="7">
        <v>180</v>
      </c>
      <c r="G344" s="30">
        <f t="shared" si="36"/>
        <v>45837</v>
      </c>
      <c r="H344" s="204"/>
      <c r="T344" s="36">
        <f t="shared" si="35"/>
        <v>0</v>
      </c>
      <c r="U344" s="36"/>
      <c r="V344" s="103">
        <f t="shared" si="38"/>
        <v>27637</v>
      </c>
      <c r="W344" s="2" t="str">
        <f t="shared" si="39"/>
        <v>否</v>
      </c>
      <c r="X344" s="9" t="str">
        <f t="shared" si="40"/>
        <v>_</v>
      </c>
      <c r="Y344" s="9" t="str">
        <f t="shared" si="41"/>
        <v>0</v>
      </c>
      <c r="Z344" s="110">
        <v>45777</v>
      </c>
      <c r="AA344" s="9" t="e">
        <f>LOOKUP(Y344,#REF!)</f>
        <v>#REF!</v>
      </c>
      <c r="AD344" s="2">
        <f t="shared" si="37"/>
        <v>2024</v>
      </c>
    </row>
    <row r="345" spans="1:30">
      <c r="A345" s="9" t="s">
        <v>13103</v>
      </c>
      <c r="B345" s="181" t="s">
        <v>13538</v>
      </c>
      <c r="C345" s="9" t="s">
        <v>9504</v>
      </c>
      <c r="D345" s="203">
        <v>45688</v>
      </c>
      <c r="E345" s="112">
        <v>41654</v>
      </c>
      <c r="F345" s="7">
        <v>180</v>
      </c>
      <c r="G345" s="30">
        <f t="shared" si="36"/>
        <v>45868</v>
      </c>
      <c r="H345" s="204"/>
      <c r="T345" s="36">
        <f t="shared" si="35"/>
        <v>0</v>
      </c>
      <c r="U345" s="36"/>
      <c r="V345" s="103">
        <f t="shared" si="38"/>
        <v>41654</v>
      </c>
      <c r="W345" s="2" t="str">
        <f t="shared" si="39"/>
        <v>否</v>
      </c>
      <c r="X345" s="9" t="str">
        <f t="shared" si="40"/>
        <v>_</v>
      </c>
      <c r="Y345" s="9" t="str">
        <f t="shared" si="41"/>
        <v>0</v>
      </c>
      <c r="Z345" s="110">
        <v>45777</v>
      </c>
      <c r="AA345" s="9" t="e">
        <f>LOOKUP(Y345,#REF!)</f>
        <v>#REF!</v>
      </c>
      <c r="AD345" s="2">
        <f t="shared" si="37"/>
        <v>2025</v>
      </c>
    </row>
    <row r="346" ht="15.35" spans="1:30">
      <c r="A346" s="9" t="s">
        <v>13103</v>
      </c>
      <c r="B346" s="181" t="s">
        <v>13539</v>
      </c>
      <c r="C346" s="9" t="s">
        <v>9504</v>
      </c>
      <c r="D346" s="203">
        <v>45747</v>
      </c>
      <c r="E346" s="112">
        <v>24479</v>
      </c>
      <c r="F346" s="7">
        <v>180</v>
      </c>
      <c r="G346" s="30">
        <f t="shared" si="36"/>
        <v>45927</v>
      </c>
      <c r="H346" s="208"/>
      <c r="T346" s="36">
        <f t="shared" si="35"/>
        <v>0</v>
      </c>
      <c r="U346" s="36"/>
      <c r="V346" s="103">
        <f t="shared" si="38"/>
        <v>24479</v>
      </c>
      <c r="W346" s="2" t="str">
        <f t="shared" si="39"/>
        <v>否</v>
      </c>
      <c r="X346" s="9" t="str">
        <f t="shared" si="40"/>
        <v>_</v>
      </c>
      <c r="Y346" s="9" t="str">
        <f t="shared" si="41"/>
        <v>0</v>
      </c>
      <c r="Z346" s="110">
        <v>45777</v>
      </c>
      <c r="AA346" s="9" t="e">
        <f>LOOKUP(Y346,#REF!)</f>
        <v>#REF!</v>
      </c>
      <c r="AD346" s="2">
        <f t="shared" si="37"/>
        <v>2025</v>
      </c>
    </row>
    <row r="347" spans="1:30">
      <c r="A347" s="9" t="s">
        <v>13103</v>
      </c>
      <c r="B347" s="181" t="s">
        <v>13540</v>
      </c>
      <c r="C347" s="9" t="s">
        <v>9504</v>
      </c>
      <c r="D347" s="203">
        <v>45747</v>
      </c>
      <c r="E347" s="112">
        <v>612</v>
      </c>
      <c r="F347" s="7">
        <v>180</v>
      </c>
      <c r="G347" s="30">
        <f t="shared" si="36"/>
        <v>45927</v>
      </c>
      <c r="H347" s="112"/>
      <c r="T347" s="36">
        <f t="shared" si="35"/>
        <v>0</v>
      </c>
      <c r="U347" s="36"/>
      <c r="V347" s="103">
        <f t="shared" si="38"/>
        <v>612</v>
      </c>
      <c r="W347" s="2" t="str">
        <f t="shared" si="39"/>
        <v>否</v>
      </c>
      <c r="X347" s="9" t="str">
        <f t="shared" si="40"/>
        <v>_</v>
      </c>
      <c r="Y347" s="9" t="str">
        <f t="shared" si="41"/>
        <v>0</v>
      </c>
      <c r="Z347" s="110">
        <v>45777</v>
      </c>
      <c r="AA347" s="9" t="e">
        <f>LOOKUP(Y347,#REF!)</f>
        <v>#REF!</v>
      </c>
      <c r="AD347" s="2">
        <f t="shared" si="37"/>
        <v>2025</v>
      </c>
    </row>
    <row r="348" spans="1:30">
      <c r="A348" s="9" t="s">
        <v>13103</v>
      </c>
      <c r="B348" s="181" t="s">
        <v>13541</v>
      </c>
      <c r="C348" s="9" t="s">
        <v>9504</v>
      </c>
      <c r="D348" s="203">
        <v>45747</v>
      </c>
      <c r="E348" s="112">
        <v>23036</v>
      </c>
      <c r="F348" s="7">
        <v>180</v>
      </c>
      <c r="G348" s="30">
        <f t="shared" si="36"/>
        <v>45927</v>
      </c>
      <c r="H348" s="112"/>
      <c r="T348" s="36">
        <f t="shared" si="35"/>
        <v>0</v>
      </c>
      <c r="U348" s="36"/>
      <c r="V348" s="103">
        <f t="shared" si="38"/>
        <v>23036</v>
      </c>
      <c r="W348" s="2" t="str">
        <f t="shared" si="39"/>
        <v>否</v>
      </c>
      <c r="X348" s="9" t="str">
        <f t="shared" si="40"/>
        <v>_</v>
      </c>
      <c r="Y348" s="9" t="str">
        <f t="shared" si="41"/>
        <v>0</v>
      </c>
      <c r="Z348" s="110">
        <v>45777</v>
      </c>
      <c r="AA348" s="9" t="e">
        <f>LOOKUP(Y348,#REF!)</f>
        <v>#REF!</v>
      </c>
      <c r="AD348" s="2">
        <f t="shared" si="37"/>
        <v>2025</v>
      </c>
    </row>
    <row r="349" spans="1:30">
      <c r="A349" s="9" t="s">
        <v>13103</v>
      </c>
      <c r="B349" s="181" t="s">
        <v>13542</v>
      </c>
      <c r="C349" s="9" t="s">
        <v>9504</v>
      </c>
      <c r="D349" s="203">
        <v>45747</v>
      </c>
      <c r="E349" s="112">
        <v>23378</v>
      </c>
      <c r="F349" s="7">
        <v>180</v>
      </c>
      <c r="G349" s="30">
        <f t="shared" si="36"/>
        <v>45927</v>
      </c>
      <c r="H349" s="112"/>
      <c r="T349" s="36">
        <f t="shared" si="35"/>
        <v>0</v>
      </c>
      <c r="U349" s="36"/>
      <c r="V349" s="103">
        <f t="shared" si="38"/>
        <v>23378</v>
      </c>
      <c r="W349" s="2" t="str">
        <f t="shared" si="39"/>
        <v>否</v>
      </c>
      <c r="X349" s="9" t="str">
        <f t="shared" si="40"/>
        <v>_</v>
      </c>
      <c r="Y349" s="9" t="str">
        <f t="shared" si="41"/>
        <v>0</v>
      </c>
      <c r="Z349" s="110">
        <v>45777</v>
      </c>
      <c r="AA349" s="9" t="e">
        <f>LOOKUP(Y349,#REF!)</f>
        <v>#REF!</v>
      </c>
      <c r="AD349" s="2">
        <f t="shared" si="37"/>
        <v>2025</v>
      </c>
    </row>
    <row r="350" spans="1:30">
      <c r="A350" s="9" t="s">
        <v>13103</v>
      </c>
      <c r="B350" s="181" t="s">
        <v>13543</v>
      </c>
      <c r="C350" s="9" t="s">
        <v>9504</v>
      </c>
      <c r="D350" s="169">
        <v>45777</v>
      </c>
      <c r="E350" s="11">
        <v>10171</v>
      </c>
      <c r="F350" s="7">
        <v>180</v>
      </c>
      <c r="G350" s="30">
        <f t="shared" si="36"/>
        <v>45957</v>
      </c>
      <c r="T350" s="36">
        <f t="shared" si="35"/>
        <v>0</v>
      </c>
      <c r="U350" s="36"/>
      <c r="V350" s="103">
        <f t="shared" si="38"/>
        <v>10171</v>
      </c>
      <c r="W350" s="2" t="str">
        <f t="shared" si="39"/>
        <v>否</v>
      </c>
      <c r="X350" s="9" t="str">
        <f t="shared" si="40"/>
        <v>_</v>
      </c>
      <c r="Y350" s="9" t="str">
        <f t="shared" si="41"/>
        <v>0</v>
      </c>
      <c r="Z350" s="110">
        <v>45777</v>
      </c>
      <c r="AA350" s="9" t="e">
        <f>LOOKUP(Y350,#REF!)</f>
        <v>#REF!</v>
      </c>
      <c r="AD350" s="2">
        <f t="shared" si="37"/>
        <v>2025</v>
      </c>
    </row>
    <row r="351" spans="1:30">
      <c r="A351" s="9" t="s">
        <v>13103</v>
      </c>
      <c r="B351" s="181" t="s">
        <v>13544</v>
      </c>
      <c r="C351" s="9" t="s">
        <v>9504</v>
      </c>
      <c r="D351" s="217">
        <v>45749</v>
      </c>
      <c r="E351" s="11">
        <v>13100</v>
      </c>
      <c r="F351" s="7">
        <v>180</v>
      </c>
      <c r="G351" s="30">
        <f t="shared" si="36"/>
        <v>45929</v>
      </c>
      <c r="T351" s="36">
        <f t="shared" si="35"/>
        <v>0</v>
      </c>
      <c r="U351" s="36"/>
      <c r="V351" s="103">
        <f t="shared" si="38"/>
        <v>13100</v>
      </c>
      <c r="W351" s="2" t="str">
        <f t="shared" si="39"/>
        <v>否</v>
      </c>
      <c r="X351" s="9" t="str">
        <f t="shared" si="40"/>
        <v>_</v>
      </c>
      <c r="Y351" s="9" t="str">
        <f t="shared" si="41"/>
        <v>0</v>
      </c>
      <c r="Z351" s="110">
        <v>45777</v>
      </c>
      <c r="AA351" s="9" t="e">
        <f>LOOKUP(Y351,#REF!)</f>
        <v>#REF!</v>
      </c>
      <c r="AD351" s="2">
        <f t="shared" si="37"/>
        <v>2025</v>
      </c>
    </row>
    <row r="352" spans="1:30">
      <c r="A352" s="9" t="s">
        <v>13103</v>
      </c>
      <c r="B352" s="181" t="s">
        <v>13545</v>
      </c>
      <c r="C352" s="9" t="s">
        <v>9504</v>
      </c>
      <c r="D352" s="217">
        <v>45749</v>
      </c>
      <c r="E352" s="11">
        <v>25686</v>
      </c>
      <c r="F352" s="7">
        <v>180</v>
      </c>
      <c r="G352" s="30">
        <f t="shared" si="36"/>
        <v>45929</v>
      </c>
      <c r="T352" s="36">
        <f t="shared" si="35"/>
        <v>0</v>
      </c>
      <c r="U352" s="36"/>
      <c r="V352" s="103">
        <f t="shared" si="38"/>
        <v>25686</v>
      </c>
      <c r="W352" s="2" t="str">
        <f t="shared" si="39"/>
        <v>否</v>
      </c>
      <c r="X352" s="9" t="str">
        <f t="shared" si="40"/>
        <v>_</v>
      </c>
      <c r="Y352" s="9" t="str">
        <f t="shared" si="41"/>
        <v>0</v>
      </c>
      <c r="Z352" s="110">
        <v>45777</v>
      </c>
      <c r="AA352" s="9" t="e">
        <f>LOOKUP(Y352,#REF!)</f>
        <v>#REF!</v>
      </c>
      <c r="AD352" s="2">
        <f t="shared" si="37"/>
        <v>2025</v>
      </c>
    </row>
    <row r="353" spans="1:31">
      <c r="A353" s="9" t="s">
        <v>13266</v>
      </c>
      <c r="B353" s="10" t="s">
        <v>13546</v>
      </c>
      <c r="C353" s="7" t="s">
        <v>13099</v>
      </c>
      <c r="D353" s="169">
        <v>45777</v>
      </c>
      <c r="E353" s="11">
        <v>67358.88</v>
      </c>
      <c r="J353" s="7">
        <v>67558.88</v>
      </c>
      <c r="T353" s="36">
        <f t="shared" si="35"/>
        <v>67558.88</v>
      </c>
      <c r="U353" s="36"/>
      <c r="V353" s="103">
        <f t="shared" si="38"/>
        <v>-200</v>
      </c>
      <c r="W353" s="2" t="str">
        <f t="shared" si="39"/>
        <v>否</v>
      </c>
      <c r="X353" s="9" t="str">
        <f t="shared" si="40"/>
        <v>_</v>
      </c>
      <c r="Y353" s="9" t="str">
        <f t="shared" si="41"/>
        <v>—</v>
      </c>
      <c r="Z353" s="110">
        <v>45777</v>
      </c>
      <c r="AA353" s="9" t="e">
        <f>LOOKUP(Y353,#REF!)</f>
        <v>#REF!</v>
      </c>
      <c r="AD353" s="2">
        <f t="shared" si="37"/>
        <v>2025</v>
      </c>
      <c r="AE353" s="7" t="s">
        <v>13547</v>
      </c>
    </row>
    <row r="354" s="2" customFormat="1" spans="1:16379">
      <c r="A354" s="9" t="s">
        <v>13266</v>
      </c>
      <c r="B354" s="38" t="s">
        <v>13548</v>
      </c>
      <c r="C354" s="9" t="s">
        <v>9504</v>
      </c>
      <c r="D354" s="27">
        <v>45503</v>
      </c>
      <c r="E354" s="32">
        <v>1938.2</v>
      </c>
      <c r="F354" s="62">
        <v>0</v>
      </c>
      <c r="G354" s="30">
        <v>45503</v>
      </c>
      <c r="H354" s="36">
        <v>12445</v>
      </c>
      <c r="I354" s="36"/>
      <c r="J354" s="36"/>
      <c r="K354" s="36"/>
      <c r="L354" s="36"/>
      <c r="M354" s="36"/>
      <c r="N354" s="36"/>
      <c r="O354" s="36"/>
      <c r="P354" s="36"/>
      <c r="Q354" s="36"/>
      <c r="R354" s="36"/>
      <c r="S354" s="36"/>
      <c r="T354" s="36">
        <f t="shared" si="35"/>
        <v>12445</v>
      </c>
      <c r="U354" s="36"/>
      <c r="V354" s="103">
        <f t="shared" si="38"/>
        <v>-10506.8</v>
      </c>
      <c r="W354" s="2" t="str">
        <f t="shared" si="39"/>
        <v>否</v>
      </c>
      <c r="X354" s="9" t="str">
        <f t="shared" si="40"/>
        <v>_</v>
      </c>
      <c r="Y354" s="9" t="str">
        <f t="shared" si="41"/>
        <v>—</v>
      </c>
      <c r="Z354" s="110">
        <v>45777</v>
      </c>
      <c r="AA354" s="9" t="e">
        <f>LOOKUP(Y354,#REF!)</f>
        <v>#REF!</v>
      </c>
      <c r="AC354" s="162"/>
      <c r="AD354" s="2">
        <f t="shared" si="37"/>
        <v>2024</v>
      </c>
      <c r="XER354" s="7"/>
      <c r="XES354" s="7"/>
      <c r="XET354" s="7"/>
      <c r="XEU354" s="7"/>
      <c r="XEV354" s="7"/>
      <c r="XEW354" s="7"/>
      <c r="XEX354" s="7"/>
      <c r="XEY354" s="7"/>
    </row>
    <row r="355" s="2" customFormat="1" spans="1:16379">
      <c r="A355" s="9" t="s">
        <v>13266</v>
      </c>
      <c r="B355" s="38" t="s">
        <v>13549</v>
      </c>
      <c r="C355" s="9" t="s">
        <v>9504</v>
      </c>
      <c r="D355" s="38">
        <v>45596</v>
      </c>
      <c r="E355" s="9">
        <v>58070.89</v>
      </c>
      <c r="F355" s="62">
        <v>0</v>
      </c>
      <c r="G355" s="30">
        <v>45596</v>
      </c>
      <c r="H355" s="36">
        <v>47564.08</v>
      </c>
      <c r="I355" s="36"/>
      <c r="J355" s="36"/>
      <c r="K355" s="36"/>
      <c r="L355" s="36"/>
      <c r="M355" s="36"/>
      <c r="N355" s="36"/>
      <c r="O355" s="36"/>
      <c r="P355" s="36"/>
      <c r="Q355" s="36"/>
      <c r="R355" s="36"/>
      <c r="S355" s="36"/>
      <c r="T355" s="36">
        <f t="shared" si="35"/>
        <v>47564.08</v>
      </c>
      <c r="U355" s="36"/>
      <c r="V355" s="103">
        <f t="shared" si="38"/>
        <v>10506.81</v>
      </c>
      <c r="W355" s="2" t="str">
        <f t="shared" si="39"/>
        <v>是</v>
      </c>
      <c r="X355" s="9">
        <f t="shared" si="40"/>
        <v>181</v>
      </c>
      <c r="Y355" s="9">
        <f t="shared" si="41"/>
        <v>5</v>
      </c>
      <c r="Z355" s="110">
        <v>45777</v>
      </c>
      <c r="AA355" s="9" t="e">
        <f>LOOKUP(Y355,#REF!)</f>
        <v>#REF!</v>
      </c>
      <c r="AC355" s="162"/>
      <c r="AD355" s="2">
        <f t="shared" si="37"/>
        <v>2024</v>
      </c>
      <c r="XER355" s="7"/>
      <c r="XES355" s="7"/>
      <c r="XET355" s="7"/>
      <c r="XEU355" s="7"/>
      <c r="XEV355" s="7"/>
      <c r="XEW355" s="7"/>
      <c r="XEX355" s="7"/>
      <c r="XEY355" s="7"/>
    </row>
    <row r="356" spans="1:30">
      <c r="A356" s="9" t="s">
        <v>13122</v>
      </c>
      <c r="B356" s="9" t="s">
        <v>13550</v>
      </c>
      <c r="C356" s="9" t="s">
        <v>9504</v>
      </c>
      <c r="D356" s="169">
        <v>45716</v>
      </c>
      <c r="E356" s="7">
        <v>3237.24</v>
      </c>
      <c r="F356" s="131">
        <v>45</v>
      </c>
      <c r="G356" s="30">
        <f t="shared" ref="G356:G371" si="42">D356+F356</f>
        <v>45761</v>
      </c>
      <c r="H356" s="7">
        <v>0</v>
      </c>
      <c r="T356" s="36">
        <f t="shared" si="35"/>
        <v>0</v>
      </c>
      <c r="U356" s="36"/>
      <c r="V356" s="103">
        <f t="shared" si="38"/>
        <v>3237.24</v>
      </c>
      <c r="W356" s="2" t="str">
        <f t="shared" si="39"/>
        <v>是</v>
      </c>
      <c r="X356" s="9">
        <f t="shared" si="40"/>
        <v>16</v>
      </c>
      <c r="Y356" s="9">
        <f t="shared" si="41"/>
        <v>0</v>
      </c>
      <c r="Z356" s="110">
        <v>45777</v>
      </c>
      <c r="AA356" s="9" t="e">
        <f>LOOKUP(Y356,#REF!)</f>
        <v>#REF!</v>
      </c>
      <c r="AD356" s="2">
        <f t="shared" si="37"/>
        <v>2025</v>
      </c>
    </row>
    <row r="357" ht="15.75" spans="1:30">
      <c r="A357" s="9" t="s">
        <v>13254</v>
      </c>
      <c r="B357" s="166" t="s">
        <v>13551</v>
      </c>
      <c r="C357" s="9" t="s">
        <v>9504</v>
      </c>
      <c r="D357" s="27">
        <v>45777</v>
      </c>
      <c r="E357" s="11">
        <v>342994</v>
      </c>
      <c r="S357" s="168">
        <v>341444</v>
      </c>
      <c r="T357" s="36">
        <f t="shared" si="35"/>
        <v>341444</v>
      </c>
      <c r="U357" s="36"/>
      <c r="V357" s="103">
        <f t="shared" si="38"/>
        <v>1550</v>
      </c>
      <c r="W357" s="2" t="str">
        <f t="shared" si="39"/>
        <v>是</v>
      </c>
      <c r="X357" s="9">
        <f t="shared" si="40"/>
        <v>45777</v>
      </c>
      <c r="Y357" s="9">
        <f t="shared" si="41"/>
        <v>1503</v>
      </c>
      <c r="Z357" s="110">
        <v>45777</v>
      </c>
      <c r="AA357" s="9" t="e">
        <f>LOOKUP(Y357,#REF!)</f>
        <v>#REF!</v>
      </c>
      <c r="AD357" s="2">
        <f t="shared" si="37"/>
        <v>2025</v>
      </c>
    </row>
    <row r="358" ht="15.75" spans="1:30">
      <c r="A358" s="9" t="s">
        <v>13254</v>
      </c>
      <c r="B358" s="10" t="s">
        <v>13552</v>
      </c>
      <c r="C358" s="9" t="s">
        <v>9504</v>
      </c>
      <c r="D358" s="27">
        <v>45777</v>
      </c>
      <c r="E358" s="11">
        <v>4420</v>
      </c>
      <c r="S358" s="96">
        <v>4420</v>
      </c>
      <c r="T358" s="36">
        <f t="shared" si="35"/>
        <v>4420</v>
      </c>
      <c r="U358" s="36"/>
      <c r="V358" s="103">
        <f t="shared" si="38"/>
        <v>0</v>
      </c>
      <c r="W358" s="2" t="str">
        <f t="shared" si="39"/>
        <v>否</v>
      </c>
      <c r="X358" s="9" t="str">
        <f t="shared" si="40"/>
        <v>_</v>
      </c>
      <c r="Y358" s="9" t="str">
        <f t="shared" si="41"/>
        <v>—</v>
      </c>
      <c r="Z358" s="110">
        <v>45777</v>
      </c>
      <c r="AA358" s="9" t="e">
        <f>LOOKUP(Y358,#REF!)</f>
        <v>#REF!</v>
      </c>
      <c r="AD358" s="2">
        <f t="shared" si="37"/>
        <v>2025</v>
      </c>
    </row>
    <row r="359" spans="1:30">
      <c r="A359" s="9" t="s">
        <v>13339</v>
      </c>
      <c r="B359" s="10" t="s">
        <v>13553</v>
      </c>
      <c r="C359" s="9" t="s">
        <v>9504</v>
      </c>
      <c r="D359" s="169">
        <v>45775</v>
      </c>
      <c r="E359" s="7">
        <v>108</v>
      </c>
      <c r="F359" s="62">
        <v>0</v>
      </c>
      <c r="G359" s="30">
        <f t="shared" si="42"/>
        <v>45775</v>
      </c>
      <c r="S359" s="7">
        <v>108</v>
      </c>
      <c r="T359" s="36">
        <f t="shared" ref="T359:T380" si="43">SUM(I359:S359)+H359</f>
        <v>108</v>
      </c>
      <c r="U359" s="36"/>
      <c r="V359" s="103">
        <f t="shared" si="38"/>
        <v>0</v>
      </c>
      <c r="W359" s="2" t="str">
        <f t="shared" si="39"/>
        <v>否</v>
      </c>
      <c r="X359" s="9" t="str">
        <f t="shared" si="40"/>
        <v>_</v>
      </c>
      <c r="Y359" s="9" t="str">
        <f t="shared" si="41"/>
        <v>—</v>
      </c>
      <c r="Z359" s="110">
        <v>45777</v>
      </c>
      <c r="AA359" s="9" t="e">
        <f>LOOKUP(Y359,#REF!)</f>
        <v>#REF!</v>
      </c>
      <c r="AD359" s="2">
        <f t="shared" si="37"/>
        <v>2025</v>
      </c>
    </row>
    <row r="360" spans="1:30">
      <c r="A360" s="9" t="s">
        <v>13117</v>
      </c>
      <c r="B360" s="10" t="s">
        <v>13341</v>
      </c>
      <c r="C360" s="9" t="s">
        <v>9504</v>
      </c>
      <c r="D360" s="169">
        <v>45777</v>
      </c>
      <c r="E360" s="7">
        <v>102462</v>
      </c>
      <c r="F360" s="142">
        <v>30</v>
      </c>
      <c r="G360" s="30">
        <f t="shared" si="42"/>
        <v>45807</v>
      </c>
      <c r="T360" s="36">
        <f t="shared" si="43"/>
        <v>0</v>
      </c>
      <c r="U360" s="36"/>
      <c r="V360" s="103">
        <f t="shared" si="38"/>
        <v>102462</v>
      </c>
      <c r="W360" s="2" t="str">
        <f t="shared" si="39"/>
        <v>否</v>
      </c>
      <c r="X360" s="9" t="str">
        <f t="shared" si="40"/>
        <v>_</v>
      </c>
      <c r="Y360" s="9" t="str">
        <f t="shared" si="41"/>
        <v>0</v>
      </c>
      <c r="Z360" s="110">
        <v>45777</v>
      </c>
      <c r="AA360" s="9" t="e">
        <f>LOOKUP(Y360,#REF!)</f>
        <v>#REF!</v>
      </c>
      <c r="AD360" s="2">
        <f t="shared" ref="AD360:AD380" si="44">YEAR(D360)</f>
        <v>2025</v>
      </c>
    </row>
    <row r="361" spans="1:30">
      <c r="A361" s="9" t="s">
        <v>13117</v>
      </c>
      <c r="B361" s="10" t="s">
        <v>13554</v>
      </c>
      <c r="C361" s="9" t="s">
        <v>9504</v>
      </c>
      <c r="D361" s="169">
        <v>45777</v>
      </c>
      <c r="E361" s="7">
        <v>26325.04</v>
      </c>
      <c r="F361" s="142">
        <v>30</v>
      </c>
      <c r="G361" s="30">
        <f t="shared" si="42"/>
        <v>45807</v>
      </c>
      <c r="T361" s="36">
        <f t="shared" si="43"/>
        <v>0</v>
      </c>
      <c r="U361" s="36"/>
      <c r="V361" s="103">
        <f t="shared" si="38"/>
        <v>26325.04</v>
      </c>
      <c r="W361" s="2" t="str">
        <f t="shared" si="39"/>
        <v>否</v>
      </c>
      <c r="X361" s="9" t="str">
        <f t="shared" si="40"/>
        <v>_</v>
      </c>
      <c r="Y361" s="9" t="str">
        <f t="shared" si="41"/>
        <v>0</v>
      </c>
      <c r="Z361" s="110">
        <v>45777</v>
      </c>
      <c r="AA361" s="9" t="e">
        <f>LOOKUP(Y361,#REF!)</f>
        <v>#REF!</v>
      </c>
      <c r="AD361" s="2">
        <f t="shared" si="44"/>
        <v>2025</v>
      </c>
    </row>
    <row r="362" spans="1:30">
      <c r="A362" s="9" t="s">
        <v>13186</v>
      </c>
      <c r="B362" s="10" t="s">
        <v>13555</v>
      </c>
      <c r="C362" s="9" t="s">
        <v>9504</v>
      </c>
      <c r="D362" s="27">
        <v>45777</v>
      </c>
      <c r="E362" s="11">
        <v>2250</v>
      </c>
      <c r="F362" s="62">
        <v>14</v>
      </c>
      <c r="G362" s="30">
        <f t="shared" si="42"/>
        <v>45791</v>
      </c>
      <c r="S362" s="7">
        <v>2250</v>
      </c>
      <c r="T362" s="36">
        <f t="shared" si="43"/>
        <v>2250</v>
      </c>
      <c r="U362" s="36"/>
      <c r="V362" s="103">
        <f t="shared" si="38"/>
        <v>0</v>
      </c>
      <c r="W362" s="2" t="str">
        <f t="shared" si="39"/>
        <v>否</v>
      </c>
      <c r="X362" s="9" t="str">
        <f t="shared" si="40"/>
        <v>_</v>
      </c>
      <c r="Y362" s="9" t="str">
        <f t="shared" si="41"/>
        <v>—</v>
      </c>
      <c r="Z362" s="110">
        <v>45777</v>
      </c>
      <c r="AA362" s="9" t="e">
        <f>LOOKUP(Y362,#REF!)</f>
        <v>#REF!</v>
      </c>
      <c r="AD362" s="2">
        <f t="shared" si="44"/>
        <v>2025</v>
      </c>
    </row>
    <row r="363" ht="15.75" spans="1:30">
      <c r="A363" s="9" t="s">
        <v>13431</v>
      </c>
      <c r="B363" s="37" t="s">
        <v>13556</v>
      </c>
      <c r="C363" s="9" t="s">
        <v>9504</v>
      </c>
      <c r="D363" s="169">
        <v>45777</v>
      </c>
      <c r="E363" s="11">
        <v>12500</v>
      </c>
      <c r="F363" s="62">
        <v>0</v>
      </c>
      <c r="G363" s="30">
        <f t="shared" si="42"/>
        <v>45777</v>
      </c>
      <c r="S363" s="96">
        <v>12500</v>
      </c>
      <c r="T363" s="36">
        <f t="shared" si="43"/>
        <v>12500</v>
      </c>
      <c r="U363" s="36"/>
      <c r="V363" s="103">
        <f t="shared" si="38"/>
        <v>0</v>
      </c>
      <c r="W363" s="2" t="str">
        <f t="shared" si="39"/>
        <v>否</v>
      </c>
      <c r="X363" s="9" t="str">
        <f t="shared" si="40"/>
        <v>_</v>
      </c>
      <c r="Y363" s="9" t="str">
        <f t="shared" si="41"/>
        <v>—</v>
      </c>
      <c r="Z363" s="110">
        <v>45777</v>
      </c>
      <c r="AA363" s="9" t="e">
        <f>LOOKUP(Y363,#REF!)</f>
        <v>#REF!</v>
      </c>
      <c r="AD363" s="2">
        <f t="shared" si="44"/>
        <v>2025</v>
      </c>
    </row>
    <row r="364" spans="1:30">
      <c r="A364" s="9" t="s">
        <v>13347</v>
      </c>
      <c r="B364" s="9" t="s">
        <v>13557</v>
      </c>
      <c r="C364" s="7" t="s">
        <v>9504</v>
      </c>
      <c r="D364" s="169">
        <v>45777</v>
      </c>
      <c r="E364" s="11">
        <v>41832</v>
      </c>
      <c r="F364" s="62">
        <v>0</v>
      </c>
      <c r="G364" s="30">
        <f t="shared" si="42"/>
        <v>45777</v>
      </c>
      <c r="S364" s="7">
        <v>41832</v>
      </c>
      <c r="T364" s="36">
        <f t="shared" si="43"/>
        <v>41832</v>
      </c>
      <c r="U364" s="36"/>
      <c r="V364" s="103">
        <f t="shared" si="38"/>
        <v>0</v>
      </c>
      <c r="W364" s="2" t="str">
        <f t="shared" si="39"/>
        <v>否</v>
      </c>
      <c r="X364" s="9" t="str">
        <f t="shared" si="40"/>
        <v>_</v>
      </c>
      <c r="Y364" s="9" t="str">
        <f t="shared" si="41"/>
        <v>—</v>
      </c>
      <c r="Z364" s="110">
        <v>45777</v>
      </c>
      <c r="AA364" s="9" t="e">
        <f>LOOKUP(Y364,#REF!)</f>
        <v>#REF!</v>
      </c>
      <c r="AD364" s="2">
        <f t="shared" si="44"/>
        <v>2025</v>
      </c>
    </row>
    <row r="365" spans="1:30">
      <c r="A365" s="9" t="s">
        <v>13109</v>
      </c>
      <c r="B365" s="37" t="s">
        <v>13423</v>
      </c>
      <c r="C365" s="9" t="s">
        <v>9504</v>
      </c>
      <c r="D365" s="38">
        <v>45777</v>
      </c>
      <c r="E365" s="11">
        <v>3600</v>
      </c>
      <c r="F365" s="119">
        <v>60</v>
      </c>
      <c r="G365" s="30">
        <f t="shared" si="42"/>
        <v>45837</v>
      </c>
      <c r="H365" s="36"/>
      <c r="I365" s="36"/>
      <c r="T365" s="36">
        <f t="shared" si="43"/>
        <v>0</v>
      </c>
      <c r="U365" s="36"/>
      <c r="V365" s="103">
        <f t="shared" si="38"/>
        <v>3600</v>
      </c>
      <c r="W365" s="2" t="str">
        <f t="shared" si="39"/>
        <v>否</v>
      </c>
      <c r="X365" s="9" t="str">
        <f t="shared" si="40"/>
        <v>_</v>
      </c>
      <c r="Y365" s="9" t="str">
        <f t="shared" si="41"/>
        <v>0</v>
      </c>
      <c r="Z365" s="110">
        <v>45777</v>
      </c>
      <c r="AA365" s="9" t="e">
        <f>LOOKUP(Y365,#REF!)</f>
        <v>#REF!</v>
      </c>
      <c r="AD365" s="2">
        <f t="shared" si="44"/>
        <v>2025</v>
      </c>
    </row>
    <row r="366" spans="1:30">
      <c r="A366" s="9" t="s">
        <v>13115</v>
      </c>
      <c r="B366" s="9" t="s">
        <v>13558</v>
      </c>
      <c r="C366" s="9" t="s">
        <v>9504</v>
      </c>
      <c r="D366" s="169">
        <v>45777</v>
      </c>
      <c r="E366" s="11">
        <v>54565</v>
      </c>
      <c r="F366" s="62">
        <v>90</v>
      </c>
      <c r="G366" s="30">
        <f t="shared" si="42"/>
        <v>45867</v>
      </c>
      <c r="I366" s="36"/>
      <c r="T366" s="36">
        <f t="shared" si="43"/>
        <v>0</v>
      </c>
      <c r="U366" s="36"/>
      <c r="V366" s="103">
        <f t="shared" si="38"/>
        <v>54565</v>
      </c>
      <c r="W366" s="2" t="str">
        <f t="shared" si="39"/>
        <v>否</v>
      </c>
      <c r="X366" s="9" t="str">
        <f t="shared" si="40"/>
        <v>_</v>
      </c>
      <c r="Y366" s="9" t="str">
        <f t="shared" si="41"/>
        <v>0</v>
      </c>
      <c r="Z366" s="110">
        <v>45777</v>
      </c>
      <c r="AA366" s="9" t="e">
        <f>LOOKUP(Y366,#REF!)</f>
        <v>#REF!</v>
      </c>
      <c r="AD366" s="2">
        <f t="shared" si="44"/>
        <v>2025</v>
      </c>
    </row>
    <row r="367" spans="1:30">
      <c r="A367" s="9" t="s">
        <v>13101</v>
      </c>
      <c r="B367" s="9" t="s">
        <v>13559</v>
      </c>
      <c r="C367" s="9" t="s">
        <v>9504</v>
      </c>
      <c r="D367" s="190">
        <v>45777</v>
      </c>
      <c r="E367" s="11">
        <v>52560</v>
      </c>
      <c r="F367" s="33">
        <v>180</v>
      </c>
      <c r="G367" s="30">
        <f t="shared" si="42"/>
        <v>45957</v>
      </c>
      <c r="T367" s="36">
        <f t="shared" si="43"/>
        <v>0</v>
      </c>
      <c r="U367" s="36"/>
      <c r="V367" s="103">
        <f t="shared" si="38"/>
        <v>52560</v>
      </c>
      <c r="W367" s="2" t="str">
        <f t="shared" si="39"/>
        <v>否</v>
      </c>
      <c r="X367" s="9" t="str">
        <f t="shared" si="40"/>
        <v>_</v>
      </c>
      <c r="Y367" s="9" t="str">
        <f t="shared" si="41"/>
        <v>0</v>
      </c>
      <c r="Z367" s="110">
        <v>45777</v>
      </c>
      <c r="AA367" s="9" t="e">
        <f>LOOKUP(Y367,#REF!)</f>
        <v>#REF!</v>
      </c>
      <c r="AD367" s="2">
        <f t="shared" si="44"/>
        <v>2025</v>
      </c>
    </row>
    <row r="368" spans="1:30">
      <c r="A368" s="9" t="s">
        <v>13101</v>
      </c>
      <c r="B368" s="9" t="s">
        <v>13560</v>
      </c>
      <c r="C368" s="9" t="s">
        <v>9504</v>
      </c>
      <c r="D368" s="190">
        <v>45777</v>
      </c>
      <c r="E368" s="11">
        <v>211190</v>
      </c>
      <c r="F368" s="33">
        <v>180</v>
      </c>
      <c r="G368" s="30">
        <f t="shared" si="42"/>
        <v>45957</v>
      </c>
      <c r="T368" s="36">
        <f t="shared" si="43"/>
        <v>0</v>
      </c>
      <c r="U368" s="36"/>
      <c r="V368" s="103">
        <f t="shared" si="38"/>
        <v>211190</v>
      </c>
      <c r="W368" s="2" t="str">
        <f t="shared" si="39"/>
        <v>否</v>
      </c>
      <c r="X368" s="9" t="str">
        <f t="shared" si="40"/>
        <v>_</v>
      </c>
      <c r="Y368" s="9" t="str">
        <f t="shared" si="41"/>
        <v>0</v>
      </c>
      <c r="Z368" s="110">
        <v>45777</v>
      </c>
      <c r="AA368" s="9" t="e">
        <f>LOOKUP(Y368,#REF!)</f>
        <v>#REF!</v>
      </c>
      <c r="AD368" s="2">
        <f t="shared" si="44"/>
        <v>2025</v>
      </c>
    </row>
    <row r="369" spans="1:30">
      <c r="A369" s="9" t="s">
        <v>13112</v>
      </c>
      <c r="B369" s="78" t="s">
        <v>13561</v>
      </c>
      <c r="C369" s="9" t="s">
        <v>9504</v>
      </c>
      <c r="D369" s="169">
        <v>45777</v>
      </c>
      <c r="E369" s="10">
        <v>12000</v>
      </c>
      <c r="F369" s="62">
        <v>90</v>
      </c>
      <c r="G369" s="30">
        <f t="shared" si="42"/>
        <v>45867</v>
      </c>
      <c r="T369" s="36">
        <f t="shared" si="43"/>
        <v>0</v>
      </c>
      <c r="U369" s="36"/>
      <c r="V369" s="103">
        <f t="shared" si="38"/>
        <v>12000</v>
      </c>
      <c r="W369" s="2" t="str">
        <f t="shared" si="39"/>
        <v>否</v>
      </c>
      <c r="X369" s="9" t="str">
        <f t="shared" si="40"/>
        <v>_</v>
      </c>
      <c r="Y369" s="9" t="str">
        <f t="shared" si="41"/>
        <v>0</v>
      </c>
      <c r="Z369" s="110">
        <v>45777</v>
      </c>
      <c r="AA369" s="9" t="e">
        <f>LOOKUP(Y369,#REF!)</f>
        <v>#REF!</v>
      </c>
      <c r="AB369" s="111" t="s">
        <v>13166</v>
      </c>
      <c r="AC369" s="2"/>
      <c r="AD369" s="2">
        <f t="shared" si="44"/>
        <v>2025</v>
      </c>
    </row>
    <row r="370" spans="1:30">
      <c r="A370" s="9" t="s">
        <v>13114</v>
      </c>
      <c r="B370" s="10" t="s">
        <v>13562</v>
      </c>
      <c r="C370" s="9" t="s">
        <v>9504</v>
      </c>
      <c r="D370" s="190">
        <v>45777</v>
      </c>
      <c r="E370" s="11">
        <v>15120</v>
      </c>
      <c r="F370" s="33">
        <v>180</v>
      </c>
      <c r="G370" s="30">
        <f t="shared" si="42"/>
        <v>45957</v>
      </c>
      <c r="T370" s="36">
        <f t="shared" si="43"/>
        <v>0</v>
      </c>
      <c r="U370" s="36"/>
      <c r="V370" s="103">
        <f t="shared" si="38"/>
        <v>15120</v>
      </c>
      <c r="W370" s="2" t="str">
        <f t="shared" si="39"/>
        <v>否</v>
      </c>
      <c r="X370" s="9" t="str">
        <f t="shared" si="40"/>
        <v>_</v>
      </c>
      <c r="Y370" s="9" t="str">
        <f t="shared" si="41"/>
        <v>0</v>
      </c>
      <c r="Z370" s="110">
        <v>45777</v>
      </c>
      <c r="AA370" s="9" t="e">
        <f>LOOKUP(Y370,#REF!)</f>
        <v>#REF!</v>
      </c>
      <c r="AD370" s="2">
        <f t="shared" si="44"/>
        <v>2025</v>
      </c>
    </row>
    <row r="371" spans="1:30">
      <c r="A371" s="9" t="s">
        <v>13114</v>
      </c>
      <c r="B371" s="10" t="s">
        <v>13563</v>
      </c>
      <c r="C371" s="9" t="s">
        <v>9504</v>
      </c>
      <c r="D371" s="190">
        <v>45777</v>
      </c>
      <c r="E371" s="11">
        <v>177212</v>
      </c>
      <c r="F371" s="33">
        <v>180</v>
      </c>
      <c r="G371" s="30">
        <f t="shared" si="42"/>
        <v>45957</v>
      </c>
      <c r="T371" s="36">
        <f t="shared" si="43"/>
        <v>0</v>
      </c>
      <c r="U371" s="36"/>
      <c r="V371" s="103">
        <f t="shared" si="38"/>
        <v>177212</v>
      </c>
      <c r="W371" s="2" t="str">
        <f t="shared" si="39"/>
        <v>否</v>
      </c>
      <c r="X371" s="9" t="str">
        <f t="shared" si="40"/>
        <v>_</v>
      </c>
      <c r="Y371" s="9" t="str">
        <f t="shared" si="41"/>
        <v>0</v>
      </c>
      <c r="Z371" s="110">
        <v>45777</v>
      </c>
      <c r="AA371" s="9" t="e">
        <f>LOOKUP(Y371,#REF!)</f>
        <v>#REF!</v>
      </c>
      <c r="AD371" s="2">
        <f t="shared" si="44"/>
        <v>2025</v>
      </c>
    </row>
    <row r="372" ht="15.75" spans="1:30">
      <c r="A372" s="9" t="s">
        <v>13564</v>
      </c>
      <c r="B372" s="10" t="s">
        <v>13565</v>
      </c>
      <c r="C372" s="9" t="s">
        <v>9504</v>
      </c>
      <c r="D372" s="190">
        <v>45777</v>
      </c>
      <c r="E372" s="11">
        <v>5835</v>
      </c>
      <c r="F372" s="7">
        <v>30</v>
      </c>
      <c r="H372" s="157"/>
      <c r="T372" s="36">
        <f t="shared" si="43"/>
        <v>0</v>
      </c>
      <c r="U372" s="36"/>
      <c r="V372" s="103">
        <f t="shared" si="38"/>
        <v>5835</v>
      </c>
      <c r="W372" s="2" t="str">
        <f t="shared" si="39"/>
        <v>是</v>
      </c>
      <c r="X372" s="9">
        <f t="shared" si="40"/>
        <v>45777</v>
      </c>
      <c r="Y372" s="9">
        <f t="shared" si="41"/>
        <v>1503</v>
      </c>
      <c r="Z372" s="110">
        <v>45777</v>
      </c>
      <c r="AA372" s="9" t="e">
        <f>LOOKUP(Y372,#REF!)</f>
        <v>#REF!</v>
      </c>
      <c r="AD372" s="2">
        <f t="shared" si="44"/>
        <v>2025</v>
      </c>
    </row>
    <row r="373" spans="1:30">
      <c r="A373" s="9" t="s">
        <v>13108</v>
      </c>
      <c r="B373" s="10" t="s">
        <v>13566</v>
      </c>
      <c r="C373" s="9" t="s">
        <v>9504</v>
      </c>
      <c r="D373" s="169">
        <v>45777</v>
      </c>
      <c r="E373" s="11">
        <v>5700</v>
      </c>
      <c r="F373" s="74">
        <v>90</v>
      </c>
      <c r="G373" s="30">
        <f>D373+F373</f>
        <v>45867</v>
      </c>
      <c r="H373" s="36"/>
      <c r="T373" s="36">
        <f t="shared" si="43"/>
        <v>0</v>
      </c>
      <c r="U373" s="36"/>
      <c r="V373" s="103">
        <f t="shared" si="38"/>
        <v>5700</v>
      </c>
      <c r="W373" s="2" t="str">
        <f t="shared" si="39"/>
        <v>否</v>
      </c>
      <c r="X373" s="9" t="str">
        <f t="shared" si="40"/>
        <v>_</v>
      </c>
      <c r="Y373" s="9" t="str">
        <f t="shared" si="41"/>
        <v>0</v>
      </c>
      <c r="Z373" s="110">
        <v>45777</v>
      </c>
      <c r="AA373" s="9" t="e">
        <f>LOOKUP(Y373,#REF!)</f>
        <v>#REF!</v>
      </c>
      <c r="AB373" s="111" t="s">
        <v>13166</v>
      </c>
      <c r="AC373" s="2"/>
      <c r="AD373" s="2">
        <f t="shared" si="44"/>
        <v>2025</v>
      </c>
    </row>
    <row r="374" spans="1:30">
      <c r="A374" s="9" t="s">
        <v>13104</v>
      </c>
      <c r="B374" s="9" t="s">
        <v>13567</v>
      </c>
      <c r="C374" s="9" t="s">
        <v>9504</v>
      </c>
      <c r="D374" s="169">
        <v>45777</v>
      </c>
      <c r="E374" s="11">
        <v>45660</v>
      </c>
      <c r="F374" s="119">
        <v>180</v>
      </c>
      <c r="G374" s="30">
        <f>D374+F374</f>
        <v>45957</v>
      </c>
      <c r="H374" s="36"/>
      <c r="T374" s="36">
        <f t="shared" si="43"/>
        <v>0</v>
      </c>
      <c r="U374" s="36"/>
      <c r="V374" s="103">
        <f t="shared" si="38"/>
        <v>45660</v>
      </c>
      <c r="W374" s="2" t="str">
        <f t="shared" si="39"/>
        <v>否</v>
      </c>
      <c r="X374" s="9" t="str">
        <f t="shared" si="40"/>
        <v>_</v>
      </c>
      <c r="Y374" s="9" t="str">
        <f t="shared" si="41"/>
        <v>0</v>
      </c>
      <c r="Z374" s="110">
        <v>45777</v>
      </c>
      <c r="AA374" s="9" t="e">
        <f>LOOKUP(Y374,#REF!)</f>
        <v>#REF!</v>
      </c>
      <c r="AB374" s="111" t="s">
        <v>13166</v>
      </c>
      <c r="AC374" s="2" t="e">
        <f>VLOOKUP(B374,[5]回款反馈!$D:$T,17,0)</f>
        <v>#N/A</v>
      </c>
      <c r="AD374" s="2">
        <f t="shared" si="44"/>
        <v>2025</v>
      </c>
    </row>
    <row r="375" spans="1:30">
      <c r="A375" s="9" t="s">
        <v>13250</v>
      </c>
      <c r="B375" s="9" t="s">
        <v>13568</v>
      </c>
      <c r="C375" s="9" t="s">
        <v>9504</v>
      </c>
      <c r="D375" s="169">
        <v>45777</v>
      </c>
      <c r="E375" s="202">
        <v>131357</v>
      </c>
      <c r="S375" s="202">
        <v>131357</v>
      </c>
      <c r="T375" s="36">
        <f t="shared" si="43"/>
        <v>131357</v>
      </c>
      <c r="U375" s="36"/>
      <c r="V375" s="103">
        <f t="shared" si="38"/>
        <v>0</v>
      </c>
      <c r="W375" s="2" t="str">
        <f t="shared" si="39"/>
        <v>否</v>
      </c>
      <c r="X375" s="9" t="str">
        <f t="shared" si="40"/>
        <v>_</v>
      </c>
      <c r="Y375" s="9" t="str">
        <f t="shared" si="41"/>
        <v>—</v>
      </c>
      <c r="Z375" s="110">
        <v>45777</v>
      </c>
      <c r="AA375" s="9" t="e">
        <f>LOOKUP(Y375,#REF!)</f>
        <v>#REF!</v>
      </c>
      <c r="AD375" s="2">
        <f t="shared" si="44"/>
        <v>2025</v>
      </c>
    </row>
    <row r="376" spans="1:30">
      <c r="A376" s="9" t="s">
        <v>13250</v>
      </c>
      <c r="B376" s="9" t="s">
        <v>13569</v>
      </c>
      <c r="C376" s="9" t="s">
        <v>9504</v>
      </c>
      <c r="D376" s="169">
        <v>45777</v>
      </c>
      <c r="E376" s="202">
        <v>11549</v>
      </c>
      <c r="S376" s="202">
        <v>11549</v>
      </c>
      <c r="T376" s="36">
        <f t="shared" si="43"/>
        <v>11549</v>
      </c>
      <c r="U376" s="36"/>
      <c r="V376" s="103">
        <f t="shared" si="38"/>
        <v>0</v>
      </c>
      <c r="W376" s="2" t="str">
        <f t="shared" si="39"/>
        <v>否</v>
      </c>
      <c r="X376" s="9" t="str">
        <f t="shared" si="40"/>
        <v>_</v>
      </c>
      <c r="Y376" s="9" t="str">
        <f t="shared" si="41"/>
        <v>—</v>
      </c>
      <c r="Z376" s="110">
        <v>45777</v>
      </c>
      <c r="AA376" s="9" t="e">
        <f>LOOKUP(Y376,#REF!)</f>
        <v>#REF!</v>
      </c>
      <c r="AD376" s="2">
        <f t="shared" si="44"/>
        <v>2025</v>
      </c>
    </row>
    <row r="377" spans="1:30">
      <c r="A377" s="9" t="s">
        <v>13250</v>
      </c>
      <c r="B377" s="10" t="s">
        <v>13570</v>
      </c>
      <c r="C377" s="9" t="s">
        <v>9504</v>
      </c>
      <c r="D377" s="169">
        <v>45777</v>
      </c>
      <c r="E377" s="11">
        <v>2960</v>
      </c>
      <c r="S377" s="11">
        <v>2960</v>
      </c>
      <c r="T377" s="36">
        <f t="shared" si="43"/>
        <v>2960</v>
      </c>
      <c r="U377" s="36"/>
      <c r="V377" s="103">
        <f t="shared" si="38"/>
        <v>0</v>
      </c>
      <c r="W377" s="2" t="str">
        <f t="shared" si="39"/>
        <v>否</v>
      </c>
      <c r="X377" s="9" t="str">
        <f t="shared" si="40"/>
        <v>_</v>
      </c>
      <c r="Y377" s="9" t="str">
        <f t="shared" si="41"/>
        <v>—</v>
      </c>
      <c r="Z377" s="110">
        <v>45777</v>
      </c>
      <c r="AA377" s="9" t="e">
        <f>LOOKUP(Y377,#REF!)</f>
        <v>#REF!</v>
      </c>
      <c r="AD377" s="2">
        <f t="shared" si="44"/>
        <v>2025</v>
      </c>
    </row>
    <row r="378" ht="15.75" spans="1:30">
      <c r="A378" s="9" t="s">
        <v>13250</v>
      </c>
      <c r="B378" s="9" t="s">
        <v>13571</v>
      </c>
      <c r="C378" s="9" t="s">
        <v>9504</v>
      </c>
      <c r="D378" s="169">
        <v>45777</v>
      </c>
      <c r="E378" s="11"/>
      <c r="H378" s="96">
        <v>49358</v>
      </c>
      <c r="S378" s="218">
        <v>194160</v>
      </c>
      <c r="T378" s="36">
        <f t="shared" si="43"/>
        <v>243518</v>
      </c>
      <c r="U378" s="36"/>
      <c r="V378" s="103">
        <f t="shared" si="38"/>
        <v>-243518</v>
      </c>
      <c r="W378" s="2" t="str">
        <f t="shared" si="39"/>
        <v>否</v>
      </c>
      <c r="X378" s="9" t="str">
        <f t="shared" si="40"/>
        <v>_</v>
      </c>
      <c r="Y378" s="9" t="str">
        <f t="shared" si="41"/>
        <v>—</v>
      </c>
      <c r="Z378" s="110">
        <v>45777</v>
      </c>
      <c r="AA378" s="9" t="e">
        <f>LOOKUP(Y378,#REF!)</f>
        <v>#REF!</v>
      </c>
      <c r="AD378" s="2">
        <f t="shared" si="44"/>
        <v>2025</v>
      </c>
    </row>
    <row r="379" spans="1:30">
      <c r="A379" s="9" t="s">
        <v>13113</v>
      </c>
      <c r="B379" s="10" t="s">
        <v>13572</v>
      </c>
      <c r="C379" s="9" t="s">
        <v>9504</v>
      </c>
      <c r="D379" s="169">
        <v>45777</v>
      </c>
      <c r="E379" s="11">
        <v>28020</v>
      </c>
      <c r="F379" s="141">
        <v>90</v>
      </c>
      <c r="G379" s="30">
        <f>D379+F379</f>
        <v>45867</v>
      </c>
      <c r="T379" s="36">
        <f t="shared" si="43"/>
        <v>0</v>
      </c>
      <c r="U379" s="36"/>
      <c r="V379" s="103">
        <f t="shared" si="38"/>
        <v>28020</v>
      </c>
      <c r="W379" s="2" t="str">
        <f t="shared" si="39"/>
        <v>否</v>
      </c>
      <c r="X379" s="9" t="str">
        <f t="shared" si="40"/>
        <v>_</v>
      </c>
      <c r="Y379" s="9" t="str">
        <f t="shared" si="41"/>
        <v>0</v>
      </c>
      <c r="Z379" s="110">
        <v>45777</v>
      </c>
      <c r="AA379" s="9" t="e">
        <f>LOOKUP(Y379,#REF!)</f>
        <v>#REF!</v>
      </c>
      <c r="AB379" s="111" t="s">
        <v>13176</v>
      </c>
      <c r="AC379" s="2"/>
      <c r="AD379" s="2">
        <f t="shared" si="44"/>
        <v>2025</v>
      </c>
    </row>
    <row r="380" spans="1:30">
      <c r="A380" s="9" t="s">
        <v>13378</v>
      </c>
      <c r="B380" s="181" t="s">
        <v>13573</v>
      </c>
      <c r="C380" s="9" t="s">
        <v>9513</v>
      </c>
      <c r="D380" s="190">
        <v>45775</v>
      </c>
      <c r="E380" s="191">
        <v>196574</v>
      </c>
      <c r="G380" s="30">
        <f>D380+F380</f>
        <v>45775</v>
      </c>
      <c r="T380" s="36">
        <f t="shared" si="43"/>
        <v>0</v>
      </c>
      <c r="U380" s="36"/>
      <c r="V380" s="103">
        <f t="shared" si="38"/>
        <v>196574</v>
      </c>
      <c r="W380" s="2" t="str">
        <f t="shared" si="39"/>
        <v>是</v>
      </c>
      <c r="X380" s="9">
        <f t="shared" si="40"/>
        <v>2</v>
      </c>
      <c r="Y380" s="9">
        <f t="shared" si="41"/>
        <v>0</v>
      </c>
      <c r="Z380" s="110">
        <v>45777</v>
      </c>
      <c r="AA380" s="9" t="e">
        <f>LOOKUP(Y380,#REF!)</f>
        <v>#REF!</v>
      </c>
      <c r="AD380" s="2">
        <f t="shared" si="44"/>
        <v>2025</v>
      </c>
    </row>
    <row r="381" spans="5:22">
      <c r="E381" s="191"/>
      <c r="V381" s="209"/>
    </row>
  </sheetData>
  <conditionalFormatting sqref="E24">
    <cfRule type="duplicateValues" dxfId="2" priority="14"/>
  </conditionalFormatting>
  <conditionalFormatting sqref="E25">
    <cfRule type="duplicateValues" dxfId="2" priority="13"/>
  </conditionalFormatting>
  <conditionalFormatting sqref="E26">
    <cfRule type="duplicateValues" dxfId="2" priority="10"/>
  </conditionalFormatting>
  <conditionalFormatting sqref="S26">
    <cfRule type="duplicateValues" dxfId="2" priority="1"/>
  </conditionalFormatting>
  <conditionalFormatting sqref="E50">
    <cfRule type="duplicateValues" dxfId="2" priority="11"/>
  </conditionalFormatting>
  <conditionalFormatting sqref="E52">
    <cfRule type="duplicateValues" dxfId="3" priority="7"/>
  </conditionalFormatting>
  <conditionalFormatting sqref="E87">
    <cfRule type="duplicateValues" dxfId="2" priority="8"/>
  </conditionalFormatting>
  <conditionalFormatting sqref="E147">
    <cfRule type="duplicateValues" dxfId="2" priority="6"/>
  </conditionalFormatting>
  <conditionalFormatting sqref="E169">
    <cfRule type="duplicateValues" dxfId="2" priority="5"/>
  </conditionalFormatting>
  <conditionalFormatting sqref="E170">
    <cfRule type="duplicateValues" dxfId="2" priority="4"/>
  </conditionalFormatting>
  <conditionalFormatting sqref="E172">
    <cfRule type="duplicateValues" dxfId="2" priority="3"/>
  </conditionalFormatting>
  <conditionalFormatting sqref="E45:E47">
    <cfRule type="duplicateValues" dxfId="2" priority="12"/>
  </conditionalFormatting>
  <conditionalFormatting sqref="E14 E71:E75">
    <cfRule type="duplicateValues" dxfId="4" priority="9"/>
  </conditionalFormatting>
  <conditionalFormatting sqref="E322:E326 E319:E320">
    <cfRule type="duplicateValues" dxfId="3" priority="2"/>
  </conditionalFormatting>
  <pageMargins left="0.75" right="0.75" top="1" bottom="1" header="0.5" footer="0.5"/>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贸易经营风险指标</vt:lpstr>
      <vt:lpstr>逾期超90天未诉</vt:lpstr>
      <vt:lpstr>保证金</vt:lpstr>
      <vt:lpstr>未定价或远期交货业务</vt:lpstr>
      <vt:lpstr>期货（部门在手）</vt:lpstr>
      <vt:lpstr>物流经营风险指标表</vt:lpstr>
      <vt:lpstr>健康科技经营风险指标表</vt:lpstr>
      <vt:lpstr>派尔特逾期统计表</vt:lpstr>
      <vt:lpstr>派尔特逾期明细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cp:lastModifiedBy>
  <dcterms:created xsi:type="dcterms:W3CDTF">2025-05-10T14:31:00Z</dcterms:created>
  <dcterms:modified xsi:type="dcterms:W3CDTF">2025-05-17T14:45:00Z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A4A432314C4642EE93268A14BD091B74_12</vt:lpwstr>
  </property>
  <property fmtid="{D5CDD505-2E9C-101B-9397-08002B2CF9AE}" pid="3" name="KSOProductBuildVer">
    <vt:lpwstr>2052-12.1.0.20784</vt:lpwstr>
  </property>
</Properties>
</file>